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ylan/Desktop/Repos/BarnstablePonds2023/"/>
    </mc:Choice>
  </mc:AlternateContent>
  <xr:revisionPtr revIDLastSave="0" documentId="8_{D9BE3A4F-ED68-3346-9E8A-AAD60F56380D}" xr6:coauthVersionLast="47" xr6:coauthVersionMax="47" xr10:uidLastSave="{00000000-0000-0000-0000-000000000000}"/>
  <bookViews>
    <workbookView xWindow="380" yWindow="500" windowWidth="28040" windowHeight="15900" xr2:uid="{650DEE55-DA17-624A-A7EE-8590A82E54D0}"/>
  </bookViews>
  <sheets>
    <sheet name="Sheet1" sheetId="1" r:id="rId1"/>
  </sheets>
  <definedNames>
    <definedName name="_072523_CC_AllPonds_WQ" localSheetId="0">Sheet1!$A$1:$BH$16881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15151" i="1" l="1"/>
  <c r="C15175" i="1"/>
  <c r="C15176" i="1"/>
  <c r="C15177" i="1"/>
  <c r="C15178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3" i="1"/>
  <c r="C4" i="1"/>
  <c r="C5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16589" i="1"/>
  <c r="C16590" i="1"/>
  <c r="C16591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3327" i="1"/>
  <c r="C3328" i="1"/>
  <c r="C3329" i="1"/>
  <c r="C3330" i="1"/>
  <c r="C3331" i="1"/>
  <c r="C3332" i="1"/>
  <c r="C3333" i="1"/>
  <c r="C3334" i="1"/>
  <c r="C3335" i="1"/>
  <c r="C3336" i="1"/>
  <c r="C3337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3338" i="1"/>
  <c r="C3339" i="1"/>
  <c r="C3340" i="1"/>
  <c r="C3341" i="1"/>
  <c r="C3342" i="1"/>
  <c r="C3343" i="1"/>
  <c r="C334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3365" i="1"/>
  <c r="C11245" i="1"/>
  <c r="C11246" i="1"/>
  <c r="C7692" i="1"/>
  <c r="C7693" i="1"/>
  <c r="C7694" i="1"/>
  <c r="C7695" i="1"/>
  <c r="C7696" i="1"/>
  <c r="C7697" i="1"/>
  <c r="C7698" i="1"/>
  <c r="C7699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6862" i="1"/>
  <c r="C16863" i="1"/>
  <c r="C16864" i="1"/>
  <c r="C16865" i="1"/>
  <c r="C16866" i="1"/>
  <c r="C16867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6878" i="1"/>
  <c r="C16879" i="1"/>
  <c r="C16880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1237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12373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9636" i="1"/>
  <c r="C9637" i="1"/>
  <c r="C9638" i="1"/>
  <c r="C9639" i="1"/>
  <c r="C9640" i="1"/>
  <c r="C9641" i="1"/>
  <c r="C9642" i="1"/>
  <c r="C9643" i="1"/>
  <c r="C9653" i="1"/>
  <c r="C9654" i="1"/>
  <c r="C9655" i="1"/>
  <c r="C9656" i="1"/>
  <c r="C9657" i="1"/>
  <c r="C9658" i="1"/>
  <c r="C9659" i="1"/>
  <c r="C9660" i="1"/>
  <c r="C12975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12980" i="1"/>
  <c r="C12981" i="1"/>
  <c r="C12982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12983" i="1"/>
  <c r="C9760" i="1"/>
  <c r="C9761" i="1"/>
  <c r="C9762" i="1"/>
  <c r="C9763" i="1"/>
  <c r="C9764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2265" i="1"/>
  <c r="C12978" i="1"/>
  <c r="C12979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16663" i="1"/>
  <c r="C16664" i="1"/>
  <c r="C16665" i="1"/>
  <c r="C16666" i="1"/>
  <c r="C16667" i="1"/>
  <c r="C16668" i="1"/>
  <c r="C16669" i="1"/>
  <c r="C16670" i="1"/>
  <c r="C16671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6772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8" i="1"/>
  <c r="C16869" i="1"/>
  <c r="C16870" i="1"/>
  <c r="C16871" i="1"/>
  <c r="C16872" i="1"/>
  <c r="C16873" i="1"/>
  <c r="C16874" i="1"/>
  <c r="C16875" i="1"/>
  <c r="C16876" i="1"/>
  <c r="C16877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9644" i="1"/>
  <c r="C9645" i="1"/>
  <c r="C9646" i="1"/>
  <c r="C9647" i="1"/>
  <c r="C9648" i="1"/>
  <c r="C9649" i="1"/>
  <c r="C9650" i="1"/>
  <c r="C9651" i="1"/>
  <c r="C9652" i="1"/>
  <c r="C12976" i="1"/>
  <c r="C12977" i="1"/>
  <c r="C12984" i="1"/>
  <c r="C12985" i="1"/>
  <c r="C12986" i="1"/>
  <c r="C13248" i="1"/>
  <c r="C9379" i="1"/>
  <c r="C9380" i="1"/>
  <c r="C9381" i="1"/>
  <c r="C9382" i="1"/>
  <c r="C9383" i="1"/>
  <c r="C9384" i="1"/>
  <c r="C9385" i="1"/>
  <c r="C9386" i="1"/>
  <c r="C9387" i="1"/>
  <c r="C938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90403935-3EF2-2943-9E2F-D36A72C8EA02}" name="072523_CC_AllPonds_WQ" type="6" refreshedVersion="8" background="1" saveData="1">
    <textPr codePage="65001" sourceFile="/Users/dylan/Desktop/Repos/BarnstablePonds2023/072523_CC_AllPonds_WQ.txt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<sst xmlns="http://schemas.openxmlformats.org/spreadsheetml/2006/main" count="161289" uniqueCount="710">
  <si>
    <t>Station name</t>
  </si>
  <si>
    <t>Station number</t>
  </si>
  <si>
    <t>Long/lat coordinates</t>
  </si>
  <si>
    <t>Site</t>
  </si>
  <si>
    <t>Measuring program name</t>
  </si>
  <si>
    <t xml:space="preserve">Date/Time (sampling) </t>
  </si>
  <si>
    <t>Depth</t>
  </si>
  <si>
    <t>Sample number</t>
  </si>
  <si>
    <t>Total Depth / DTB</t>
  </si>
  <si>
    <t>Quality code</t>
  </si>
  <si>
    <t>Chlorophyll / CHLA</t>
  </si>
  <si>
    <t>Secchi Depth / SECCHI</t>
  </si>
  <si>
    <t>Dissolved Oxygen - Reported / DO</t>
  </si>
  <si>
    <t>Water Temperature / TEMP</t>
  </si>
  <si>
    <t>Total Phosphorus / TP</t>
  </si>
  <si>
    <t>Total Phosphorus - micrograms per liter / TP_ugL</t>
  </si>
  <si>
    <t>Total Nitrogen - Reported / TN</t>
  </si>
  <si>
    <t>Carlson Trophic Index - Total Phosphorus based / CTI_TP</t>
  </si>
  <si>
    <t>Carlson Trophic Index - Chlorophyll a based / CTI_CHLA</t>
  </si>
  <si>
    <t>Carlson Trophic Index - Secchi Depth Based / CTI_SD</t>
  </si>
  <si>
    <t>Alkalinity / ALK</t>
  </si>
  <si>
    <t>pH / PH</t>
  </si>
  <si>
    <t>Dissolved Oxygen Saturation - Reported / DO_SAT</t>
  </si>
  <si>
    <t>Oxidation Reduction Potential / ORP</t>
  </si>
  <si>
    <t>Phaeophytin / PHAEO</t>
  </si>
  <si>
    <t>Qualitative Wind Description / WIND</t>
  </si>
  <si>
    <t>Salinity / SAL</t>
  </si>
  <si>
    <t>Specific Conductivity / COND</t>
  </si>
  <si>
    <t>Total Dissolved Solids / TDS</t>
  </si>
  <si>
    <t>Total Pigments / TOTAL_PIGMENTS</t>
  </si>
  <si>
    <t>m</t>
  </si>
  <si>
    <t>µg/l</t>
  </si>
  <si>
    <t>mg/l</t>
  </si>
  <si>
    <t>°C</t>
  </si>
  <si>
    <t>μM</t>
  </si>
  <si>
    <t>---</t>
  </si>
  <si>
    <t>mg/L CaCO3</t>
  </si>
  <si>
    <t>%</t>
  </si>
  <si>
    <t>mV</t>
  </si>
  <si>
    <t>psu</t>
  </si>
  <si>
    <t>ppt</t>
  </si>
  <si>
    <t>µS/cm</t>
  </si>
  <si>
    <t>ppm</t>
  </si>
  <si>
    <t xml:space="preserve"> </t>
  </si>
  <si>
    <t>Chlorophyll_SMAST</t>
  </si>
  <si>
    <t>Secchi_Depth_SMAST</t>
  </si>
  <si>
    <t>Dissolved_Oxygen_SMAST</t>
  </si>
  <si>
    <t>Temperature_SMAST</t>
  </si>
  <si>
    <t>Total_Phosphorus_SMAST</t>
  </si>
  <si>
    <t>Total Phosphorus - ug/L conversion</t>
  </si>
  <si>
    <t>Total_Nitrogen_SMAST</t>
  </si>
  <si>
    <t>Carlson Trophic Index - Total Phosphorus</t>
  </si>
  <si>
    <t>Carlson Trophic Index - Chlorophyll a</t>
  </si>
  <si>
    <t>Carlson Trophic Index - Secchi Depth</t>
  </si>
  <si>
    <t>Alkalinity_SMAST</t>
  </si>
  <si>
    <t>PH_SMAST</t>
  </si>
  <si>
    <t>DO_Saturation_SMAST</t>
  </si>
  <si>
    <t>Dissolved Oxygen Concentration - Regional Ponds Program</t>
  </si>
  <si>
    <t>Dissolved Oxygen Saturation - Regional Ponds Program</t>
  </si>
  <si>
    <t>Oxidation Reduction Potential - Regional Ponds Program</t>
  </si>
  <si>
    <t>pH - Regional Ponds Program</t>
  </si>
  <si>
    <t>Phaeophytin_SMAST</t>
  </si>
  <si>
    <t>Salinity - Regional Pond Program</t>
  </si>
  <si>
    <t>Salinity_SMAST</t>
  </si>
  <si>
    <t>Conductivity - Regional Pond Program</t>
  </si>
  <si>
    <t>Total Dissolved Solids - Regional Ponds Program</t>
  </si>
  <si>
    <t>Temperature - Regional Pond Program</t>
  </si>
  <si>
    <t>Grassy Pond / PR-1-01</t>
  </si>
  <si>
    <t>PR-1-01</t>
  </si>
  <si>
    <t>Grassy Pond</t>
  </si>
  <si>
    <t>Pond and Lake Stewards</t>
  </si>
  <si>
    <t>SMAST Pond</t>
  </si>
  <si>
    <t>Great Pond / PR-9-01</t>
  </si>
  <si>
    <t>PR-9-01</t>
  </si>
  <si>
    <t>Great Pond</t>
  </si>
  <si>
    <t>Pasture Pond / PR-16-01</t>
  </si>
  <si>
    <t>PR-16-01</t>
  </si>
  <si>
    <t>Pasture Pond</t>
  </si>
  <si>
    <t>Bennett Pond / PR-22-01</t>
  </si>
  <si>
    <t>PR-22-01</t>
  </si>
  <si>
    <t>Bennett Pond</t>
  </si>
  <si>
    <t>Clapps Round Pond / PR-25-01</t>
  </si>
  <si>
    <t>PR-25-01</t>
  </si>
  <si>
    <t>Clapps Round Pond</t>
  </si>
  <si>
    <t>Duck Pond / PR-26-01</t>
  </si>
  <si>
    <t>PR-26-01</t>
  </si>
  <si>
    <t>Duck Pond</t>
  </si>
  <si>
    <t>Clapps Pond / PR-28-01</t>
  </si>
  <si>
    <t>PR-28-01</t>
  </si>
  <si>
    <t>Clapps Pond</t>
  </si>
  <si>
    <t>Village Pond / TR-38-01</t>
  </si>
  <si>
    <t>TR-38-01</t>
  </si>
  <si>
    <t>Village Pond</t>
  </si>
  <si>
    <t>Great Pond / TR-48-01</t>
  </si>
  <si>
    <t>TR-48-01</t>
  </si>
  <si>
    <t>Round Pond (East) / TR-49-01</t>
  </si>
  <si>
    <t>TR-49-01</t>
  </si>
  <si>
    <t>Round Pond (East)</t>
  </si>
  <si>
    <t>Round Pond (West) / TR-50-01</t>
  </si>
  <si>
    <t>TR-50-01</t>
  </si>
  <si>
    <t>Round Pond (West)</t>
  </si>
  <si>
    <t>Snow Pond / TR-52-01</t>
  </si>
  <si>
    <t>TR-52-01</t>
  </si>
  <si>
    <t>Snow Pond</t>
  </si>
  <si>
    <t>Williams Pond / WE-55-01</t>
  </si>
  <si>
    <t>WE-55-01</t>
  </si>
  <si>
    <t>Williams Pond</t>
  </si>
  <si>
    <t>Herring Pond / WE-56-01</t>
  </si>
  <si>
    <t>WE-56-01</t>
  </si>
  <si>
    <t>Herring Pond</t>
  </si>
  <si>
    <t>Higgins Pond / WE-57-01</t>
  </si>
  <si>
    <t>WE-57-01</t>
  </si>
  <si>
    <t>Higgins Pond</t>
  </si>
  <si>
    <t>Gull Pond / WE-59-01</t>
  </si>
  <si>
    <t>WE-59-01</t>
  </si>
  <si>
    <t>Gull Pond</t>
  </si>
  <si>
    <t>Doanes Bog Pond / WE-60-01</t>
  </si>
  <si>
    <t>WE-60-01</t>
  </si>
  <si>
    <t>Doanes Bog Pond</t>
  </si>
  <si>
    <t>Kinnicum Pond / WE-61-01</t>
  </si>
  <si>
    <t>WE-61-01</t>
  </si>
  <si>
    <t>Kinnicum Pond</t>
  </si>
  <si>
    <t>Spectacle Pond / WE-64-01</t>
  </si>
  <si>
    <t>WE-64-01</t>
  </si>
  <si>
    <t>Spectacle Pond</t>
  </si>
  <si>
    <t>Long Pond / WE-65-01</t>
  </si>
  <si>
    <t>WE-65-01</t>
  </si>
  <si>
    <t>Long Pond</t>
  </si>
  <si>
    <t>Northeast Pond / WE-66-01</t>
  </si>
  <si>
    <t>WE-66-01</t>
  </si>
  <si>
    <t>Northeast Pond</t>
  </si>
  <si>
    <t>Great Pond / WE-67-01</t>
  </si>
  <si>
    <t>WE-67-01</t>
  </si>
  <si>
    <t>Southeast Pond / WE-68-01</t>
  </si>
  <si>
    <t>WE-68-01</t>
  </si>
  <si>
    <t>Southeast Pond</t>
  </si>
  <si>
    <t>Turtle Pond / WE-70-01</t>
  </si>
  <si>
    <t>WE-70-01</t>
  </si>
  <si>
    <t>Turtle Pond</t>
  </si>
  <si>
    <t>Dyer Pond / WE-71-01</t>
  </si>
  <si>
    <t>WE-71-01</t>
  </si>
  <si>
    <t>Dyer Pond</t>
  </si>
  <si>
    <t>Grass Pond / WE-74-01</t>
  </si>
  <si>
    <t>WE-74-01</t>
  </si>
  <si>
    <t>Grass Pond</t>
  </si>
  <si>
    <t>Duck Pond / WE-76-01</t>
  </si>
  <si>
    <t>WE-76-01</t>
  </si>
  <si>
    <t>Molls Pond / EA-91-01</t>
  </si>
  <si>
    <t>EA-91-01</t>
  </si>
  <si>
    <t>Molls Pond</t>
  </si>
  <si>
    <t>SMAST - Unflagged</t>
  </si>
  <si>
    <t>Great Pond / EA-95-01</t>
  </si>
  <si>
    <t>EA-95-01</t>
  </si>
  <si>
    <t>Deborahs Pond / EA-97-01</t>
  </si>
  <si>
    <t>EA-97-01</t>
  </si>
  <si>
    <t>Deborahs Pond</t>
  </si>
  <si>
    <t>Bridge Pond / EA-98-01</t>
  </si>
  <si>
    <t>EA-98-01</t>
  </si>
  <si>
    <t>Bridge Pond</t>
  </si>
  <si>
    <t>Jemima Pond / EA-100-01</t>
  </si>
  <si>
    <t>EA-100-01</t>
  </si>
  <si>
    <t>Jemima Pond</t>
  </si>
  <si>
    <t>Widow Harding Pond / EA-101-01</t>
  </si>
  <si>
    <t>EA-101-01</t>
  </si>
  <si>
    <t>Widow Harding Pond</t>
  </si>
  <si>
    <t>Muddy Pond / EA-102-01</t>
  </si>
  <si>
    <t>EA-102-01</t>
  </si>
  <si>
    <t>Muddy Pond</t>
  </si>
  <si>
    <t>Herring Pond / EA-103-01</t>
  </si>
  <si>
    <t>EA-103-01</t>
  </si>
  <si>
    <t>Ice House Pond / OR-113-01</t>
  </si>
  <si>
    <t>OR-113-01</t>
  </si>
  <si>
    <t>Ice House Pond</t>
  </si>
  <si>
    <t>n.m. 0.00</t>
  </si>
  <si>
    <t>Cedar Pond / OR-122-01</t>
  </si>
  <si>
    <t>OR-122-01</t>
  </si>
  <si>
    <t>Cedar Pond</t>
  </si>
  <si>
    <t>Reubens Pond / OR-123-01</t>
  </si>
  <si>
    <t>OR-123-01</t>
  </si>
  <si>
    <t>Reubens Pond</t>
  </si>
  <si>
    <t>Bolands Pond / OR-136-01</t>
  </si>
  <si>
    <t>OR-136-01</t>
  </si>
  <si>
    <t>Bolands Pond</t>
  </si>
  <si>
    <t>Uncle Harveys Pond / OR-142-01</t>
  </si>
  <si>
    <t>OR-142-01</t>
  </si>
  <si>
    <t>Uncle Harveys Pond</t>
  </si>
  <si>
    <t>Kettle Pond / OR-147-01</t>
  </si>
  <si>
    <t>OR-147-01</t>
  </si>
  <si>
    <t>Kettle Pond</t>
  </si>
  <si>
    <t>Owl Pond / BR-162-01</t>
  </si>
  <si>
    <t>BR-162-01</t>
  </si>
  <si>
    <t>Owl Pond</t>
  </si>
  <si>
    <t>Bakers Pond / OR-167-01</t>
  </si>
  <si>
    <t>OR-167-01</t>
  </si>
  <si>
    <t>Bakers Pond</t>
  </si>
  <si>
    <t>Chigger Pond / OR-171-01</t>
  </si>
  <si>
    <t>OR-171-01</t>
  </si>
  <si>
    <t>Chigger Pond</t>
  </si>
  <si>
    <t>Gould Pond / OR-174-01</t>
  </si>
  <si>
    <t>OR-174-01</t>
  </si>
  <si>
    <t>Gould Pond</t>
  </si>
  <si>
    <t>Pilgrim Lake / OR-176-01</t>
  </si>
  <si>
    <t>OR-176-01</t>
  </si>
  <si>
    <t>Pilgrim Lake</t>
  </si>
  <si>
    <t>Cape Cod Regional Pond Monitoring Program</t>
  </si>
  <si>
    <t>Myricks Pond / BR-177-01</t>
  </si>
  <si>
    <t>BR-177-01</t>
  </si>
  <si>
    <t>Myricks Pond</t>
  </si>
  <si>
    <t>Cobbs Pond / BR-179-01</t>
  </si>
  <si>
    <t>BR-179-01</t>
  </si>
  <si>
    <t>Cobbs Pond</t>
  </si>
  <si>
    <t>Blueberry Pond / BR-180-01</t>
  </si>
  <si>
    <t>BR-180-01</t>
  </si>
  <si>
    <t>Blueberry Pond</t>
  </si>
  <si>
    <t>Cliff Pond / BR-1028-01</t>
  </si>
  <si>
    <t>BR-1028-01</t>
  </si>
  <si>
    <t>Cliff Pond</t>
  </si>
  <si>
    <t>Little Cliff Pond / BR-192-01</t>
  </si>
  <si>
    <t>BR-192-01</t>
  </si>
  <si>
    <t>Little Cliff Pond</t>
  </si>
  <si>
    <t>Coles Pond / DE-201-01</t>
  </si>
  <si>
    <t>DE-201-01</t>
  </si>
  <si>
    <t>Coles Pond</t>
  </si>
  <si>
    <t>Eel Pond / BR-202-01</t>
  </si>
  <si>
    <t>BR-202-01</t>
  </si>
  <si>
    <t>Eel Pond</t>
  </si>
  <si>
    <t>Wash Pond / OR-203-01</t>
  </si>
  <si>
    <t>OR-203-01</t>
  </si>
  <si>
    <t>Wash Pond</t>
  </si>
  <si>
    <t>Schoolhouse Pond / BR-205-01</t>
  </si>
  <si>
    <t>BR-205-01</t>
  </si>
  <si>
    <t>Schoolhouse Pond</t>
  </si>
  <si>
    <t>Smith Pond / BR-225-01</t>
  </si>
  <si>
    <t>BR-225-01</t>
  </si>
  <si>
    <t>Smith Pond</t>
  </si>
  <si>
    <t>Uncle Israels Pond / OR-228-01</t>
  </si>
  <si>
    <t>OR-228-01</t>
  </si>
  <si>
    <t>Uncle Israels Pond</t>
  </si>
  <si>
    <t>Scargo Lake / DE-236-01</t>
  </si>
  <si>
    <t>DE-236-01</t>
  </si>
  <si>
    <t>Scargo Lake</t>
  </si>
  <si>
    <t>Sheep Pond / BR-240-01</t>
  </si>
  <si>
    <t>BR-240-01</t>
  </si>
  <si>
    <t>Sheep Pond</t>
  </si>
  <si>
    <t>Lower Mill Pond / BR-245-01</t>
  </si>
  <si>
    <t>BR-245-01</t>
  </si>
  <si>
    <t>Lower Mill Pond</t>
  </si>
  <si>
    <t>Twinings Pond / OR-247-01</t>
  </si>
  <si>
    <t>OR-247-01</t>
  </si>
  <si>
    <t>Twinings Pond</t>
  </si>
  <si>
    <t>Griffiths Pond / BR-248-01</t>
  </si>
  <si>
    <t>BR-248-01</t>
  </si>
  <si>
    <t>Griffiths Pond</t>
  </si>
  <si>
    <t>Sarahs Pond / OR-249-01</t>
  </si>
  <si>
    <t>OR-249-01</t>
  </si>
  <si>
    <t>Sarahs Pond</t>
  </si>
  <si>
    <t>Shoal Pond / OR-253-01</t>
  </si>
  <si>
    <t>OR-253-01</t>
  </si>
  <si>
    <t>Shoal Pond</t>
  </si>
  <si>
    <t>Meadow Bog Pond / OR-256-01</t>
  </si>
  <si>
    <t>OR-256-01</t>
  </si>
  <si>
    <t>Meadow Bog Pond</t>
  </si>
  <si>
    <t>Deep Pond / OR-262-01</t>
  </si>
  <si>
    <t>OR-262-01</t>
  </si>
  <si>
    <t>Deep Pond</t>
  </si>
  <si>
    <t>Uncle Seths Pond / OR-264-01</t>
  </si>
  <si>
    <t>OR-264-01</t>
  </si>
  <si>
    <t>Uncle Seths Pond</t>
  </si>
  <si>
    <t>Canoe Pond / BR-269-01</t>
  </si>
  <si>
    <t>BR-269-01</t>
  </si>
  <si>
    <t>Canoe Pond</t>
  </si>
  <si>
    <t>Long Pond / BR-279-01</t>
  </si>
  <si>
    <t>BR-279-01</t>
  </si>
  <si>
    <t>Cedar Pond / DE-281-01</t>
  </si>
  <si>
    <t>DE-281-01</t>
  </si>
  <si>
    <t>Cahoon Pond / BR-299-01</t>
  </si>
  <si>
    <t>BR-299-01</t>
  </si>
  <si>
    <t>Cahoon Pond</t>
  </si>
  <si>
    <t>Greenland Pond / BR-305-01</t>
  </si>
  <si>
    <t>BR-305-01</t>
  </si>
  <si>
    <t>Greenland Pond</t>
  </si>
  <si>
    <t>Smalls Pond / BR-314-01</t>
  </si>
  <si>
    <t>BR-314-01</t>
  </si>
  <si>
    <t>Smalls Pond</t>
  </si>
  <si>
    <t>Black Pond / BR-316-01</t>
  </si>
  <si>
    <t>BR-316-01</t>
  </si>
  <si>
    <t>Black Pond</t>
  </si>
  <si>
    <t>Slough Pond / BR-321-01</t>
  </si>
  <si>
    <t>BR-321-01</t>
  </si>
  <si>
    <t>Slough Pond</t>
  </si>
  <si>
    <t>Northern Simmons Pond / DE-325-01</t>
  </si>
  <si>
    <t>DE-325-01</t>
  </si>
  <si>
    <t>Northern Simmons Pond</t>
  </si>
  <si>
    <t>Pine Pond / BR-335-01</t>
  </si>
  <si>
    <t>BR-335-01</t>
  </si>
  <si>
    <t>Pine Pond</t>
  </si>
  <si>
    <t>Bakers Pond / DE-342-01</t>
  </si>
  <si>
    <t>DE-342-01</t>
  </si>
  <si>
    <t>Run Pond / DE-348-01</t>
  </si>
  <si>
    <t>DE-348-01</t>
  </si>
  <si>
    <t>Run Pond</t>
  </si>
  <si>
    <t>Flax Pond / DE-355-01</t>
  </si>
  <si>
    <t>DE-355-01</t>
  </si>
  <si>
    <t>Flax Pond</t>
  </si>
  <si>
    <t>Elbow Pond / BR-357-01</t>
  </si>
  <si>
    <t>BR-357-01</t>
  </si>
  <si>
    <t>Elbow Pond</t>
  </si>
  <si>
    <t>Tom Matthews Pond / YA-371-01</t>
  </si>
  <si>
    <t>YA-371-01</t>
  </si>
  <si>
    <t>Tom Matthews Pond</t>
  </si>
  <si>
    <t>Aunt Edies Pond / HA-376-01</t>
  </si>
  <si>
    <t>HA-376-01</t>
  </si>
  <si>
    <t>Aunt Edies Pond</t>
  </si>
  <si>
    <t>&lt; 0.05</t>
  </si>
  <si>
    <t>&lt;MDL 0.00</t>
  </si>
  <si>
    <t>Cornelius Pond / HA-381-01</t>
  </si>
  <si>
    <t>HA-381-01</t>
  </si>
  <si>
    <t>Cornelius Pond</t>
  </si>
  <si>
    <t>Robbins Pond / HA-386-01</t>
  </si>
  <si>
    <t>HA-386-01</t>
  </si>
  <si>
    <t>Robbins Pond</t>
  </si>
  <si>
    <t>Mill Pond / BA-391-01</t>
  </si>
  <si>
    <t>BA-391-01</t>
  </si>
  <si>
    <t>Mill Pond</t>
  </si>
  <si>
    <t>Stillwater Pond / CH-396-01</t>
  </si>
  <si>
    <t>CH-396-01</t>
  </si>
  <si>
    <t>Stillwater Pond</t>
  </si>
  <si>
    <t>Spectacle Pond / SA-409-01</t>
  </si>
  <si>
    <t>SA-409-01</t>
  </si>
  <si>
    <t>White Pond / HA-414-01</t>
  </si>
  <si>
    <t>HA-414-01</t>
  </si>
  <si>
    <t>White Pond</t>
  </si>
  <si>
    <t>Josephs Pond / HA-416-01</t>
  </si>
  <si>
    <t>HA-416-01</t>
  </si>
  <si>
    <t>Josephs Pond</t>
  </si>
  <si>
    <t>Trout Pond / CH-425-01</t>
  </si>
  <si>
    <t>CH-425-01</t>
  </si>
  <si>
    <t>Trout Pond</t>
  </si>
  <si>
    <t>Lovers Lake / CH-428-01</t>
  </si>
  <si>
    <t>CH-428-01</t>
  </si>
  <si>
    <t>Lovers Lake</t>
  </si>
  <si>
    <t>Lawrence Pond / SA-431-01</t>
  </si>
  <si>
    <t>SA-431-01</t>
  </si>
  <si>
    <t>Lawrence Pond</t>
  </si>
  <si>
    <t>Minister Pond / CH-439-01</t>
  </si>
  <si>
    <t>CH-439-01</t>
  </si>
  <si>
    <t>Minister Pond</t>
  </si>
  <si>
    <t>Mill Pond / CH-440-01</t>
  </si>
  <si>
    <t>CH-440-01</t>
  </si>
  <si>
    <t>Andrews Pond / HA-442-01</t>
  </si>
  <si>
    <t>HA-442-01</t>
  </si>
  <si>
    <t>Andrews Pond</t>
  </si>
  <si>
    <t>Eagle Pond / DE-447-01</t>
  </si>
  <si>
    <t>DE-447-01</t>
  </si>
  <si>
    <t>Eagle Pond</t>
  </si>
  <si>
    <t>Goose Pond / CH-458-01</t>
  </si>
  <si>
    <t>CH-458-01</t>
  </si>
  <si>
    <t>Goose Pond</t>
  </si>
  <si>
    <t>Schoolhouse Pond / CH-463-01</t>
  </si>
  <si>
    <t>CH-463-01</t>
  </si>
  <si>
    <t>Dennis Pond / YA-472-01</t>
  </si>
  <si>
    <t>YA-472-01</t>
  </si>
  <si>
    <t>Dennis Pond</t>
  </si>
  <si>
    <t>Miss Thachers Pond / YA-478-01</t>
  </si>
  <si>
    <t>YA-478-01</t>
  </si>
  <si>
    <t>Miss Thachers Pond</t>
  </si>
  <si>
    <t>Barclay Pond / CH-479-01</t>
  </si>
  <si>
    <t>CH-479-01</t>
  </si>
  <si>
    <t>Barclay Pond</t>
  </si>
  <si>
    <t>Ryders Pond / CH-481-01</t>
  </si>
  <si>
    <t>CH-481-01</t>
  </si>
  <si>
    <t>Ryders Pond</t>
  </si>
  <si>
    <t>Perch Pond / YA-483-01</t>
  </si>
  <si>
    <t>YA-483-01</t>
  </si>
  <si>
    <t>Perch Pond</t>
  </si>
  <si>
    <t>Marys Pond / CH-484-01</t>
  </si>
  <si>
    <t>CH-484-01</t>
  </si>
  <si>
    <t>Marys Pond</t>
  </si>
  <si>
    <t>Emery Pond / CH-491-01</t>
  </si>
  <si>
    <t>CH-491-01</t>
  </si>
  <si>
    <t>Emery Pond</t>
  </si>
  <si>
    <t>Greenough Pond / YA-492-01</t>
  </si>
  <si>
    <t>YA-492-01</t>
  </si>
  <si>
    <t>Greenough Pond</t>
  </si>
  <si>
    <t>Triangle Pond / SA-504-01</t>
  </si>
  <si>
    <t>SA-504-01</t>
  </si>
  <si>
    <t>Triangle Pond</t>
  </si>
  <si>
    <t>Flax Pond / HA-507-01</t>
  </si>
  <si>
    <t>HA-507-01</t>
  </si>
  <si>
    <t>Shop Pond / BO-511-01</t>
  </si>
  <si>
    <t>BO-511-01</t>
  </si>
  <si>
    <t>Shop Pond</t>
  </si>
  <si>
    <t>White Pond / CH-516-01</t>
  </si>
  <si>
    <t>CH-516-01</t>
  </si>
  <si>
    <t>Newty Pond / CH-522-01</t>
  </si>
  <si>
    <t>CH-522-01</t>
  </si>
  <si>
    <t>Newty Pond</t>
  </si>
  <si>
    <t>No Bottom Pond / BA-523-01</t>
  </si>
  <si>
    <t>BA-523-01</t>
  </si>
  <si>
    <t>No Bottom Pond</t>
  </si>
  <si>
    <t>&lt; 1.50</t>
  </si>
  <si>
    <t>Black Pond / CH-524-01</t>
  </si>
  <si>
    <t>CH-524-01</t>
  </si>
  <si>
    <t>Sand Pond / HA-525-01</t>
  </si>
  <si>
    <t>HA-525-01</t>
  </si>
  <si>
    <t>Sand Pond</t>
  </si>
  <si>
    <t>Peters Pond / SA-526-01</t>
  </si>
  <si>
    <t>SA-526-01</t>
  </si>
  <si>
    <t>Peters Pond</t>
  </si>
  <si>
    <t>Lily Pond / BO-538-01</t>
  </si>
  <si>
    <t>BO-538-01</t>
  </si>
  <si>
    <t>Lily Pond</t>
  </si>
  <si>
    <t>Blue Pond / CH-543-01</t>
  </si>
  <si>
    <t>CH-543-01</t>
  </si>
  <si>
    <t>Blue Pond</t>
  </si>
  <si>
    <t>Black Pond / CH-550-01</t>
  </si>
  <si>
    <t>CH-550-01</t>
  </si>
  <si>
    <t>Flax Pond / BO-556-01</t>
  </si>
  <si>
    <t>BO-556-01</t>
  </si>
  <si>
    <t>Little Pond / BA-564-01</t>
  </si>
  <si>
    <t>BA-564-01</t>
  </si>
  <si>
    <t>Little Pond</t>
  </si>
  <si>
    <t>Hathaway Pond (North) / BA-565-01</t>
  </si>
  <si>
    <t>BA-565-01</t>
  </si>
  <si>
    <t>Hathaway Pond (North)</t>
  </si>
  <si>
    <t>&gt; 15.50</t>
  </si>
  <si>
    <t>ND 0.00</t>
  </si>
  <si>
    <t>Snake Pond / SA-568-01</t>
  </si>
  <si>
    <t>SA-568-01</t>
  </si>
  <si>
    <t>Snake Pond</t>
  </si>
  <si>
    <t>Flax Pond / YA-569-01</t>
  </si>
  <si>
    <t>YA-569-01</t>
  </si>
  <si>
    <t>Fish and Game Pond (South) / BO-578-01</t>
  </si>
  <si>
    <t>BO-578-01</t>
  </si>
  <si>
    <t>Fish and Game Pond (South)</t>
  </si>
  <si>
    <t>Grass Pond / HA-579-01</t>
  </si>
  <si>
    <t>HA-579-01</t>
  </si>
  <si>
    <t>Meadow View Pond / CH-582-01</t>
  </si>
  <si>
    <t>CH-582-01</t>
  </si>
  <si>
    <t>Meadow View Pond</t>
  </si>
  <si>
    <t>Mystic Lake / BA-584-01</t>
  </si>
  <si>
    <t>BA-584-01</t>
  </si>
  <si>
    <t>Mystic Lake</t>
  </si>
  <si>
    <t>Hathaway Pond (South) / BA-594-01</t>
  </si>
  <si>
    <t>BA-594-01</t>
  </si>
  <si>
    <t>Hathaway Pond (South)</t>
  </si>
  <si>
    <t>Fresh Pond / DE-597-01</t>
  </si>
  <si>
    <t>DE-597-01</t>
  </si>
  <si>
    <t>Fresh Pond</t>
  </si>
  <si>
    <t>Pimlico Pond / SA-615-01</t>
  </si>
  <si>
    <t>SA-615-01</t>
  </si>
  <si>
    <t>Pimlico Pond</t>
  </si>
  <si>
    <t>Bearse Pond / BA-617-01</t>
  </si>
  <si>
    <t>BA-617-01</t>
  </si>
  <si>
    <t>Bearse Pond</t>
  </si>
  <si>
    <t>&lt; 0.10</t>
  </si>
  <si>
    <t>Shallow Pond / BA-626-01</t>
  </si>
  <si>
    <t>BA-626-01</t>
  </si>
  <si>
    <t>Shallow Pond</t>
  </si>
  <si>
    <t>Skinequit Pond / HA-629-01</t>
  </si>
  <si>
    <t>HA-629-01</t>
  </si>
  <si>
    <t>Skinequit Pond</t>
  </si>
  <si>
    <t>Mashpee Lake / MA-634-01</t>
  </si>
  <si>
    <t>MA-634-01</t>
  </si>
  <si>
    <t>Mashpee-Wakeby Pond</t>
  </si>
  <si>
    <t>n.m. 13.96</t>
  </si>
  <si>
    <t>n.m. 1.37</t>
  </si>
  <si>
    <t>n.m. 30.81</t>
  </si>
  <si>
    <t>n.m. 19.90</t>
  </si>
  <si>
    <t>n.m. 6.83</t>
  </si>
  <si>
    <t>n.m. 0.03</t>
  </si>
  <si>
    <t>n.m. 13.98</t>
  </si>
  <si>
    <t>Middle Pond / BA-640-01</t>
  </si>
  <si>
    <t>BA-640-01</t>
  </si>
  <si>
    <t>Middle Pond</t>
  </si>
  <si>
    <t>Red Brook Pond / BO-644-01</t>
  </si>
  <si>
    <t>BO-644-01</t>
  </si>
  <si>
    <t>Red Brook Pond</t>
  </si>
  <si>
    <t>Long Pond / YA-657-01</t>
  </si>
  <si>
    <t>YA-657-01</t>
  </si>
  <si>
    <t>Shubael Pond / BA-664-01</t>
  </si>
  <si>
    <t>BA-664-01</t>
  </si>
  <si>
    <t>Shubael Pond</t>
  </si>
  <si>
    <t>Hamblin Pond / BA-668-01</t>
  </si>
  <si>
    <t>BA-668-01</t>
  </si>
  <si>
    <t>Hamblin Pond</t>
  </si>
  <si>
    <t>Long Pond / BA-675-01</t>
  </si>
  <si>
    <t>BA-675-01</t>
  </si>
  <si>
    <t>Round Pond / BA-691-01</t>
  </si>
  <si>
    <t>BA-691-01</t>
  </si>
  <si>
    <t>Round Pond</t>
  </si>
  <si>
    <t>James Pond / YA-693-01</t>
  </si>
  <si>
    <t>YA-693-01</t>
  </si>
  <si>
    <t>James Pond</t>
  </si>
  <si>
    <t>Muddy Pond / BA-694-01</t>
  </si>
  <si>
    <t>BA-694-01</t>
  </si>
  <si>
    <t>Jabez Neds Pond / YA-716-01</t>
  </si>
  <si>
    <t>YA-716-01</t>
  </si>
  <si>
    <t>Jabez Neds Pond</t>
  </si>
  <si>
    <t>Santuit Pond / MA-718-01</t>
  </si>
  <si>
    <t>MA-718-01</t>
  </si>
  <si>
    <t>Santuit Pond</t>
  </si>
  <si>
    <t>Lumbert Pond / BA-719-01</t>
  </si>
  <si>
    <t>BA-719-01</t>
  </si>
  <si>
    <t>Lumbert Pond</t>
  </si>
  <si>
    <t>Dunns Pond / BA-723-01</t>
  </si>
  <si>
    <t>BA-723-01</t>
  </si>
  <si>
    <t>Dunns Pond</t>
  </si>
  <si>
    <t>Long Pond / BA-737-01</t>
  </si>
  <si>
    <t>BA-737-01</t>
  </si>
  <si>
    <t>Mill Pond / BA-746-01</t>
  </si>
  <si>
    <t>BA-746-01</t>
  </si>
  <si>
    <t>Fawcetts Pond / BA-748-01</t>
  </si>
  <si>
    <t>BA-748-01</t>
  </si>
  <si>
    <t>Fawcetts Pond</t>
  </si>
  <si>
    <t>Aunt Bettys Pond / BA-756-01</t>
  </si>
  <si>
    <t>BA-756-01</t>
  </si>
  <si>
    <t>Aunt Bettys Pond</t>
  </si>
  <si>
    <t>Lovells Pond / BA-759-01</t>
  </si>
  <si>
    <t>BA-759-01</t>
  </si>
  <si>
    <t>Lovells Pond</t>
  </si>
  <si>
    <t>Cedar Lake / FA-761-01</t>
  </si>
  <si>
    <t>FA-761-01</t>
  </si>
  <si>
    <t>Cedar Lake</t>
  </si>
  <si>
    <t>Trout Pond / FA-780-01</t>
  </si>
  <si>
    <t>FA-780-01</t>
  </si>
  <si>
    <t>Red Lily Pond / BA-782-01</t>
  </si>
  <si>
    <t>BA-782-01</t>
  </si>
  <si>
    <t>Red Lily Pond</t>
  </si>
  <si>
    <t>Lake Elizabeth / BA-795-01</t>
  </si>
  <si>
    <t>BA-795-01</t>
  </si>
  <si>
    <t>Lake Elizabeth</t>
  </si>
  <si>
    <t>Micah Pond / BA-797-01</t>
  </si>
  <si>
    <t>BA-797-01</t>
  </si>
  <si>
    <t>Micah Pond</t>
  </si>
  <si>
    <t>Amos Pond / MA-801-01</t>
  </si>
  <si>
    <t>MA-801-01</t>
  </si>
  <si>
    <t>Amos Pond</t>
  </si>
  <si>
    <t>Bog Pond / BA-802-01</t>
  </si>
  <si>
    <t>BA-802-01</t>
  </si>
  <si>
    <t>Bog Pond</t>
  </si>
  <si>
    <t>Coombs Pond / MA-804-01</t>
  </si>
  <si>
    <t>MA-804-01</t>
  </si>
  <si>
    <t>Coombs Pond</t>
  </si>
  <si>
    <t>Schoolhouse Pond / BA-806-01</t>
  </si>
  <si>
    <t>BA-806-01</t>
  </si>
  <si>
    <t>Joshua Pond / BA-807-01</t>
  </si>
  <si>
    <t>BA-807-01</t>
  </si>
  <si>
    <t>Joshua Pond</t>
  </si>
  <si>
    <t>Ashumet Pond / MA-808-01</t>
  </si>
  <si>
    <t>MA-808-01</t>
  </si>
  <si>
    <t>Ashumet Pond</t>
  </si>
  <si>
    <t>Eagle Pond / BA-815-01</t>
  </si>
  <si>
    <t>BA-815-01</t>
  </si>
  <si>
    <t>Coleman Pond / BA-819-01</t>
  </si>
  <si>
    <t>BA-819-01</t>
  </si>
  <si>
    <t>Coleman Pond</t>
  </si>
  <si>
    <t>Dam Pond / FA-832-01</t>
  </si>
  <si>
    <t>FA-832-01</t>
  </si>
  <si>
    <t>Dam Pond</t>
  </si>
  <si>
    <t>Potters Hole / FA-844-01</t>
  </si>
  <si>
    <t>FA-844-01</t>
  </si>
  <si>
    <t>Potters Hole</t>
  </si>
  <si>
    <t>Deep Pond / FA-857-01</t>
  </si>
  <si>
    <t>FA-857-01</t>
  </si>
  <si>
    <t>Cataquin Pond / MA-870-01</t>
  </si>
  <si>
    <t>MA-870-01</t>
  </si>
  <si>
    <t>Cataquin Pond</t>
  </si>
  <si>
    <t>Neck Pond / BA-874-01</t>
  </si>
  <si>
    <t>BA-874-01</t>
  </si>
  <si>
    <t>Neck Pond</t>
  </si>
  <si>
    <t>Parker Pond / BA-875-01</t>
  </si>
  <si>
    <t>BA-875-01</t>
  </si>
  <si>
    <t>Parker Pond</t>
  </si>
  <si>
    <t>Crystal Lake / BA-878-01</t>
  </si>
  <si>
    <t>BA-878-01</t>
  </si>
  <si>
    <t>Crystal Lake</t>
  </si>
  <si>
    <t>Lewis Pond / BA-881-01</t>
  </si>
  <si>
    <t>BA-881-01</t>
  </si>
  <si>
    <t>Lewis Pond</t>
  </si>
  <si>
    <t>Round Pond / FA-882-01</t>
  </si>
  <si>
    <t>FA-882-01</t>
  </si>
  <si>
    <t>Pickerel Pond / FA-888-01</t>
  </si>
  <si>
    <t>FA-888-01</t>
  </si>
  <si>
    <t>Pickerel Pond</t>
  </si>
  <si>
    <t>Crocker Pond / FA-893-01</t>
  </si>
  <si>
    <t>FA-893-01</t>
  </si>
  <si>
    <t>Crocker Pond</t>
  </si>
  <si>
    <t>Flying Squirrel Pond / MA-895-01</t>
  </si>
  <si>
    <t>MA-895-01</t>
  </si>
  <si>
    <t>Flying Squirrel Pond</t>
  </si>
  <si>
    <t>Flashy Pond / MA-897-01</t>
  </si>
  <si>
    <t>MA-897-01</t>
  </si>
  <si>
    <t>Flashy Pond</t>
  </si>
  <si>
    <t>Rushy Marsh Pond / BA-914-01</t>
  </si>
  <si>
    <t>BA-914-01</t>
  </si>
  <si>
    <t>Rushy Marsh Pond</t>
  </si>
  <si>
    <t>Oyster Pond / FA-927-01</t>
  </si>
  <si>
    <t>FA-927-01</t>
  </si>
  <si>
    <t>Oyster Pond</t>
  </si>
  <si>
    <t>Fresh Pond / FA-933-01</t>
  </si>
  <si>
    <t>FA-933-01</t>
  </si>
  <si>
    <t>Deans Pond / MA-957-01</t>
  </si>
  <si>
    <t>MA-957-01</t>
  </si>
  <si>
    <t>Deans Pond</t>
  </si>
  <si>
    <t>Miles Pond / FA-993-01</t>
  </si>
  <si>
    <t>FA-993-01</t>
  </si>
  <si>
    <t>Miles Pond</t>
  </si>
  <si>
    <t>Bucks Pond / HA-420-01</t>
  </si>
  <si>
    <t>HA-420-01</t>
  </si>
  <si>
    <t>Bucks Pond</t>
  </si>
  <si>
    <t>Mary Dunn Pond / BA-646-01</t>
  </si>
  <si>
    <t>BA-646-01</t>
  </si>
  <si>
    <t>Mary Dunn Pond</t>
  </si>
  <si>
    <t>Washburn Pond / MA-781-01</t>
  </si>
  <si>
    <t>MA-781-01</t>
  </si>
  <si>
    <t>Washburn Pond</t>
  </si>
  <si>
    <t>Trout Pond / MA-876-01</t>
  </si>
  <si>
    <t>MA-876-01</t>
  </si>
  <si>
    <t>Horseleech Pond / TR-51-01</t>
  </si>
  <si>
    <t>TR-51-01</t>
  </si>
  <si>
    <t>Horseleech Pond</t>
  </si>
  <si>
    <t>Slough Pond / TR-53-01</t>
  </si>
  <si>
    <t>TR-53-01</t>
  </si>
  <si>
    <t>Ryder Pond / TR-54-01</t>
  </si>
  <si>
    <t>TR-54-01</t>
  </si>
  <si>
    <t>Ryder Pond</t>
  </si>
  <si>
    <t>Ministers Pond / EA-92-01</t>
  </si>
  <si>
    <t>EA-92-01</t>
  </si>
  <si>
    <t>Ministers Pond</t>
  </si>
  <si>
    <t>School House Pond / EA-93-01</t>
  </si>
  <si>
    <t>EA-93-01</t>
  </si>
  <si>
    <t>School House Pond</t>
  </si>
  <si>
    <t>Crystal Lake / OR-153-01</t>
  </si>
  <si>
    <t>OR-153-01</t>
  </si>
  <si>
    <t>Flax Pond / BR-168-01</t>
  </si>
  <si>
    <t>BR-168-01</t>
  </si>
  <si>
    <t>Sols Pond / BR-189-01</t>
  </si>
  <si>
    <t>BR-189-01</t>
  </si>
  <si>
    <t>Sols Pond</t>
  </si>
  <si>
    <t>Higgins Pond / BR-194-01</t>
  </si>
  <si>
    <t>BR-194-01</t>
  </si>
  <si>
    <t>Upper Mill Pond / BR-272-01</t>
  </si>
  <si>
    <t>BR-272-01</t>
  </si>
  <si>
    <t>Upper Mill Pond</t>
  </si>
  <si>
    <t>Seymour Pond / HA-306-01</t>
  </si>
  <si>
    <t>HA-306-01</t>
  </si>
  <si>
    <t>Seymour Pond</t>
  </si>
  <si>
    <t>Walkers Pond / BR-313-01</t>
  </si>
  <si>
    <t>BR-313-01</t>
  </si>
  <si>
    <t>Walkers Pond</t>
  </si>
  <si>
    <t>Hinckleys Pond / HA-353-01</t>
  </si>
  <si>
    <t>HA-353-01</t>
  </si>
  <si>
    <t>Hinckleys Pond</t>
  </si>
  <si>
    <t>Hawksnest Pond / HA-354-01</t>
  </si>
  <si>
    <t>HA-354-01</t>
  </si>
  <si>
    <t>Hawksnest Pond</t>
  </si>
  <si>
    <t>Walkers Pond / HA-358-01</t>
  </si>
  <si>
    <t>HA-358-01</t>
  </si>
  <si>
    <t>Hinckley Pond / BA-411-01</t>
  </si>
  <si>
    <t>BA-411-01</t>
  </si>
  <si>
    <t>Hinckley Pond</t>
  </si>
  <si>
    <t>Elishas Pond / YA-493-01</t>
  </si>
  <si>
    <t>YA-493-01</t>
  </si>
  <si>
    <t>Elishas Pond</t>
  </si>
  <si>
    <t>Garretts Pond / BA-510-01</t>
  </si>
  <si>
    <t>BA-510-01</t>
  </si>
  <si>
    <t>Garretts Pond</t>
  </si>
  <si>
    <t>Plashes Pond / YA-653-01</t>
  </si>
  <si>
    <t>YA-653-01</t>
  </si>
  <si>
    <t>Plashes Pond</t>
  </si>
  <si>
    <t>Horse Pond / YA-692-01</t>
  </si>
  <si>
    <t>YA-692-01</t>
  </si>
  <si>
    <t>Horse Pond</t>
  </si>
  <si>
    <t>Big Sandy Pond / YA-711-01</t>
  </si>
  <si>
    <t>YA-711-01</t>
  </si>
  <si>
    <t>Big Sandy Pond</t>
  </si>
  <si>
    <t>Moody Pond / MA-793-01</t>
  </si>
  <si>
    <t>MA-793-01</t>
  </si>
  <si>
    <t>Moody Pond</t>
  </si>
  <si>
    <t>Johns Pond / MA-818-01</t>
  </si>
  <si>
    <t>MA-818-01</t>
  </si>
  <si>
    <t>Johns Pond</t>
  </si>
  <si>
    <t>Coonamessett Pond / FA-855-01</t>
  </si>
  <si>
    <t>FA-855-01</t>
  </si>
  <si>
    <t>Coonamessett Pond</t>
  </si>
  <si>
    <t>Martha Pond / MA-871-01</t>
  </si>
  <si>
    <t>MA-871-01</t>
  </si>
  <si>
    <t>Martha Pond</t>
  </si>
  <si>
    <t>Jim Pond / MA-960-01</t>
  </si>
  <si>
    <t>MA-960-01</t>
  </si>
  <si>
    <t>Jim Pond</t>
  </si>
  <si>
    <t>Critchetts Pond / OR-129-01</t>
  </si>
  <si>
    <t>OR-129-01</t>
  </si>
  <si>
    <t>Critchetts Pond</t>
  </si>
  <si>
    <t>Depot Pond / EA-96-01</t>
  </si>
  <si>
    <t>EA-96-01</t>
  </si>
  <si>
    <t>Depot Pond</t>
  </si>
  <si>
    <t>Little Depot Pond / EA-99-01</t>
  </si>
  <si>
    <t>EA-99-01</t>
  </si>
  <si>
    <t>Little Depot Pond</t>
  </si>
  <si>
    <t>Wequaquet Lake - North Basin / BA-605-01</t>
  </si>
  <si>
    <t>BA-605-01</t>
  </si>
  <si>
    <t>Wequaquet Lake</t>
  </si>
  <si>
    <t>Wequaquet Lake - South Basin / BA-605-03</t>
  </si>
  <si>
    <t>BA-605-03</t>
  </si>
  <si>
    <t>Wakeby Pond / MA-1039-01</t>
  </si>
  <si>
    <t>MA-1039-01</t>
  </si>
  <si>
    <t>Long Pond / BR-279-02</t>
  </si>
  <si>
    <t>BR-279-02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</si>
</sst>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0" fillId="2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072523_CC_AllPonds_WQ" connectionId="1" xr16:uid="{180A886D-7D2C-3347-9DC4-C5DEB9B786B6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4D1992-3B4A-AD40-918E-52B424A6334A}">
  <dimension ref="A1:BH16881"/>
  <sheetViews>
    <sheetView tabSelected="1" topLeftCell="A57" workbookViewId="0">
      <selection activeCell="K15" sqref="K15"/>
    </sheetView>
  </sheetViews>
  <sheetFormatPr baseColWidth="10" defaultRowHeight="16" x14ac:dyDescent="0.2"/>
  <cols>
    <col min="1" max="1" width="37.5" bestFit="1" customWidth="1"/>
    <col min="2" max="2" width="13.83203125" bestFit="1" customWidth="1"/>
    <col min="3" max="3" width="18.1640625" bestFit="1" customWidth="1"/>
    <col min="4" max="4" width="24.83203125" bestFit="1" customWidth="1"/>
    <col min="5" max="5" width="38.6640625" bestFit="1" customWidth="1"/>
    <col min="6" max="6" width="20" bestFit="1" customWidth="1"/>
    <col min="7" max="7" width="6.1640625" bestFit="1" customWidth="1"/>
    <col min="8" max="8" width="14.1640625" bestFit="1" customWidth="1"/>
    <col min="9" max="9" width="15.83203125" bestFit="1" customWidth="1"/>
    <col min="10" max="10" width="17.33203125" bestFit="1" customWidth="1"/>
    <col min="11" max="11" width="17.1640625" bestFit="1" customWidth="1"/>
    <col min="12" max="12" width="17.33203125" bestFit="1" customWidth="1"/>
    <col min="13" max="13" width="19.33203125" bestFit="1" customWidth="1"/>
    <col min="14" max="14" width="17.33203125" bestFit="1" customWidth="1"/>
    <col min="15" max="15" width="29.33203125" bestFit="1" customWidth="1"/>
    <col min="16" max="16" width="17.33203125" bestFit="1" customWidth="1"/>
    <col min="17" max="17" width="24.33203125" bestFit="1" customWidth="1"/>
    <col min="18" max="18" width="17.33203125" bestFit="1" customWidth="1"/>
    <col min="19" max="19" width="22.83203125" bestFit="1" customWidth="1"/>
    <col min="20" max="20" width="17.33203125" bestFit="1" customWidth="1"/>
    <col min="21" max="21" width="42.33203125" bestFit="1" customWidth="1"/>
    <col min="22" max="22" width="17.33203125" bestFit="1" customWidth="1"/>
    <col min="23" max="23" width="26.83203125" bestFit="1" customWidth="1"/>
    <col min="24" max="24" width="17.33203125" bestFit="1" customWidth="1"/>
    <col min="25" max="25" width="48" bestFit="1" customWidth="1"/>
    <col min="26" max="26" width="11.33203125" bestFit="1" customWidth="1"/>
    <col min="27" max="27" width="46.5" bestFit="1" customWidth="1"/>
    <col min="28" max="28" width="11.33203125" bestFit="1" customWidth="1"/>
    <col min="29" max="29" width="44.6640625" bestFit="1" customWidth="1"/>
    <col min="30" max="30" width="11.33203125" bestFit="1" customWidth="1"/>
    <col min="31" max="31" width="15.5" bestFit="1" customWidth="1"/>
    <col min="32" max="32" width="17.33203125" bestFit="1" customWidth="1"/>
    <col min="33" max="33" width="10.1640625" bestFit="1" customWidth="1"/>
    <col min="34" max="34" width="17.33203125" bestFit="1" customWidth="1"/>
    <col min="35" max="35" width="43" bestFit="1" customWidth="1"/>
    <col min="36" max="36" width="17.33203125" bestFit="1" customWidth="1"/>
    <col min="37" max="37" width="50" bestFit="1" customWidth="1"/>
    <col min="38" max="38" width="11.33203125" bestFit="1" customWidth="1"/>
    <col min="39" max="39" width="47" bestFit="1" customWidth="1"/>
    <col min="40" max="40" width="11.33203125" bestFit="1" customWidth="1"/>
    <col min="41" max="41" width="48.33203125" bestFit="1" customWidth="1"/>
    <col min="42" max="42" width="11.33203125" bestFit="1" customWidth="1"/>
    <col min="43" max="43" width="25.33203125" bestFit="1" customWidth="1"/>
    <col min="44" max="44" width="11.33203125" bestFit="1" customWidth="1"/>
    <col min="45" max="45" width="18.83203125" bestFit="1" customWidth="1"/>
    <col min="46" max="46" width="17.33203125" bestFit="1" customWidth="1"/>
    <col min="47" max="47" width="32" bestFit="1" customWidth="1"/>
    <col min="48" max="48" width="17.33203125" bestFit="1" customWidth="1"/>
    <col min="49" max="49" width="28.5" bestFit="1" customWidth="1"/>
    <col min="50" max="50" width="11.33203125" bestFit="1" customWidth="1"/>
    <col min="51" max="51" width="14" bestFit="1" customWidth="1"/>
    <col min="52" max="52" width="11.5" bestFit="1" customWidth="1"/>
    <col min="53" max="53" width="32.5" bestFit="1" customWidth="1"/>
    <col min="54" max="54" width="11.33203125" bestFit="1" customWidth="1"/>
    <col min="55" max="55" width="41.33203125" bestFit="1" customWidth="1"/>
    <col min="56" max="56" width="11.33203125" bestFit="1" customWidth="1"/>
    <col min="57" max="57" width="31" bestFit="1" customWidth="1"/>
    <col min="58" max="58" width="17.33203125" bestFit="1" customWidth="1"/>
    <col min="59" max="59" width="33.33203125" bestFit="1" customWidth="1"/>
    <col min="60" max="60" width="11.33203125" bestFit="1" customWidth="1"/>
  </cols>
  <sheetData>
    <row r="1" spans="1:60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9</v>
      </c>
      <c r="M1" t="s">
        <v>11</v>
      </c>
      <c r="N1" t="s">
        <v>9</v>
      </c>
      <c r="O1" t="s">
        <v>12</v>
      </c>
      <c r="P1" t="s">
        <v>9</v>
      </c>
      <c r="Q1" t="s">
        <v>13</v>
      </c>
      <c r="R1" t="s">
        <v>9</v>
      </c>
      <c r="S1" t="s">
        <v>14</v>
      </c>
      <c r="T1" t="s">
        <v>9</v>
      </c>
      <c r="U1" t="s">
        <v>15</v>
      </c>
      <c r="V1" t="s">
        <v>9</v>
      </c>
      <c r="W1" t="s">
        <v>16</v>
      </c>
      <c r="X1" t="s">
        <v>9</v>
      </c>
      <c r="Y1" t="s">
        <v>17</v>
      </c>
      <c r="Z1" t="s">
        <v>9</v>
      </c>
      <c r="AA1" t="s">
        <v>18</v>
      </c>
      <c r="AB1" t="s">
        <v>9</v>
      </c>
      <c r="AC1" t="s">
        <v>19</v>
      </c>
      <c r="AD1" t="s">
        <v>9</v>
      </c>
      <c r="AE1" t="s">
        <v>20</v>
      </c>
      <c r="AF1" t="s">
        <v>9</v>
      </c>
      <c r="AG1" t="s">
        <v>21</v>
      </c>
      <c r="AH1" t="s">
        <v>9</v>
      </c>
      <c r="AI1" t="s">
        <v>22</v>
      </c>
      <c r="AJ1" t="s">
        <v>9</v>
      </c>
      <c r="AK1" t="s">
        <v>12</v>
      </c>
      <c r="AL1" t="s">
        <v>9</v>
      </c>
      <c r="AM1" t="s">
        <v>22</v>
      </c>
      <c r="AN1" t="s">
        <v>9</v>
      </c>
      <c r="AO1" t="s">
        <v>23</v>
      </c>
      <c r="AP1" t="s">
        <v>9</v>
      </c>
      <c r="AQ1" t="s">
        <v>21</v>
      </c>
      <c r="AR1" t="s">
        <v>9</v>
      </c>
      <c r="AS1" t="s">
        <v>24</v>
      </c>
      <c r="AT1" t="s">
        <v>9</v>
      </c>
      <c r="AU1" t="s">
        <v>25</v>
      </c>
      <c r="AV1" t="s">
        <v>9</v>
      </c>
      <c r="AW1" t="s">
        <v>26</v>
      </c>
      <c r="AX1" t="s">
        <v>9</v>
      </c>
      <c r="AY1" t="s">
        <v>26</v>
      </c>
      <c r="AZ1" t="s">
        <v>9</v>
      </c>
      <c r="BA1" t="s">
        <v>27</v>
      </c>
      <c r="BB1" t="s">
        <v>9</v>
      </c>
      <c r="BC1" t="s">
        <v>28</v>
      </c>
      <c r="BD1" t="s">
        <v>9</v>
      </c>
      <c r="BE1" t="s">
        <v>29</v>
      </c>
      <c r="BF1" t="s">
        <v>9</v>
      </c>
      <c r="BG1" t="s">
        <v>13</v>
      </c>
      <c r="BH1" t="s">
        <v>9</v>
      </c>
    </row>
    <row r="2" spans="1:60" x14ac:dyDescent="0.2">
      <c r="A2" t="s">
        <v>43</v>
      </c>
      <c r="B2" t="s">
        <v>43</v>
      </c>
      <c r="C2" t="s">
        <v>43</v>
      </c>
      <c r="D2" t="s">
        <v>43</v>
      </c>
      <c r="E2" t="s">
        <v>43</v>
      </c>
      <c r="F2" t="s">
        <v>43</v>
      </c>
      <c r="G2" t="s">
        <v>43</v>
      </c>
      <c r="K2" t="s">
        <v>44</v>
      </c>
      <c r="M2" t="s">
        <v>45</v>
      </c>
      <c r="O2" t="s">
        <v>46</v>
      </c>
      <c r="Q2" t="s">
        <v>47</v>
      </c>
      <c r="S2" t="s">
        <v>48</v>
      </c>
      <c r="U2" t="s">
        <v>49</v>
      </c>
      <c r="W2" t="s">
        <v>50</v>
      </c>
      <c r="Y2" t="s">
        <v>51</v>
      </c>
      <c r="AA2" t="s">
        <v>52</v>
      </c>
      <c r="AC2" t="s">
        <v>53</v>
      </c>
      <c r="AE2" t="s">
        <v>54</v>
      </c>
      <c r="AG2" t="s">
        <v>55</v>
      </c>
      <c r="AI2" t="s">
        <v>56</v>
      </c>
      <c r="AK2" t="s">
        <v>57</v>
      </c>
      <c r="AM2" t="s">
        <v>58</v>
      </c>
      <c r="AO2" t="s">
        <v>59</v>
      </c>
      <c r="AQ2" t="s">
        <v>60</v>
      </c>
      <c r="AS2" t="s">
        <v>61</v>
      </c>
      <c r="AW2" t="s">
        <v>62</v>
      </c>
      <c r="AY2" t="s">
        <v>63</v>
      </c>
      <c r="BA2" t="s">
        <v>64</v>
      </c>
      <c r="BC2" t="s">
        <v>65</v>
      </c>
      <c r="BG2" t="s">
        <v>66</v>
      </c>
    </row>
    <row r="3" spans="1:60" x14ac:dyDescent="0.2">
      <c r="A3" t="s">
        <v>321</v>
      </c>
      <c r="B3" t="s">
        <v>322</v>
      </c>
      <c r="C3">
        <f>-70.38537058 / 41.70906135</f>
        <v>-1.6875318768112244</v>
      </c>
      <c r="D3" t="s">
        <v>323</v>
      </c>
      <c r="E3" t="s">
        <v>70</v>
      </c>
      <c r="F3" s="1">
        <v>37873</v>
      </c>
      <c r="G3">
        <v>0.5</v>
      </c>
      <c r="I3">
        <v>0.8</v>
      </c>
      <c r="J3" s="2" t="s">
        <v>71</v>
      </c>
      <c r="K3">
        <v>0.66</v>
      </c>
      <c r="L3" t="s">
        <v>71</v>
      </c>
      <c r="M3">
        <v>0.8</v>
      </c>
      <c r="N3" t="s">
        <v>71</v>
      </c>
      <c r="O3">
        <v>6.8</v>
      </c>
      <c r="P3" t="s">
        <v>71</v>
      </c>
      <c r="Q3">
        <v>17.8</v>
      </c>
      <c r="R3" t="s">
        <v>71</v>
      </c>
      <c r="S3">
        <v>0.8</v>
      </c>
      <c r="T3" t="s">
        <v>71</v>
      </c>
      <c r="U3">
        <v>24.78</v>
      </c>
      <c r="V3" t="s">
        <v>71</v>
      </c>
      <c r="W3">
        <v>45.9</v>
      </c>
      <c r="X3" t="s">
        <v>71</v>
      </c>
      <c r="Y3">
        <v>50.44</v>
      </c>
      <c r="AA3">
        <v>26.52</v>
      </c>
      <c r="AC3">
        <v>63.22</v>
      </c>
      <c r="AE3">
        <v>1.25</v>
      </c>
      <c r="AF3" t="s">
        <v>71</v>
      </c>
      <c r="AG3">
        <v>8.3800000000000008</v>
      </c>
      <c r="AH3" t="s">
        <v>71</v>
      </c>
      <c r="AS3">
        <v>1.34</v>
      </c>
      <c r="AT3" t="s">
        <v>71</v>
      </c>
    </row>
    <row r="4" spans="1:60" x14ac:dyDescent="0.2">
      <c r="A4" t="s">
        <v>321</v>
      </c>
      <c r="B4" t="s">
        <v>322</v>
      </c>
      <c r="C4">
        <f>-70.38537058 / 41.70906135</f>
        <v>-1.6875318768112244</v>
      </c>
      <c r="D4" t="s">
        <v>323</v>
      </c>
      <c r="E4" t="s">
        <v>70</v>
      </c>
      <c r="F4" s="1">
        <v>37873</v>
      </c>
      <c r="G4">
        <v>1</v>
      </c>
      <c r="K4">
        <v>6.28</v>
      </c>
      <c r="L4" t="s">
        <v>71</v>
      </c>
      <c r="O4">
        <v>6.4</v>
      </c>
      <c r="P4" t="s">
        <v>71</v>
      </c>
      <c r="Q4">
        <v>17.399999999999999</v>
      </c>
      <c r="R4" t="s">
        <v>71</v>
      </c>
      <c r="S4">
        <v>1.3</v>
      </c>
      <c r="T4" t="s">
        <v>71</v>
      </c>
      <c r="U4">
        <v>40.270000000000003</v>
      </c>
      <c r="V4" t="s">
        <v>71</v>
      </c>
      <c r="W4">
        <v>38.6</v>
      </c>
      <c r="X4" t="s">
        <v>71</v>
      </c>
      <c r="Y4">
        <v>57.44</v>
      </c>
      <c r="AA4">
        <v>48.62</v>
      </c>
      <c r="AE4">
        <v>1.23</v>
      </c>
      <c r="AF4" t="s">
        <v>71</v>
      </c>
      <c r="AG4">
        <v>7.21</v>
      </c>
      <c r="AH4" t="s">
        <v>71</v>
      </c>
      <c r="AS4">
        <v>4.53</v>
      </c>
      <c r="AT4" t="s">
        <v>71</v>
      </c>
    </row>
    <row r="5" spans="1:60" x14ac:dyDescent="0.2">
      <c r="A5" t="s">
        <v>321</v>
      </c>
      <c r="B5" t="s">
        <v>322</v>
      </c>
      <c r="C5">
        <f>-70.38537058 / 41.70906135</f>
        <v>-1.6875318768112244</v>
      </c>
      <c r="D5" t="s">
        <v>323</v>
      </c>
      <c r="E5" t="s">
        <v>70</v>
      </c>
      <c r="F5" s="1">
        <v>44083</v>
      </c>
      <c r="G5">
        <v>0.5</v>
      </c>
      <c r="I5">
        <v>0.8</v>
      </c>
      <c r="J5" s="2" t="s">
        <v>150</v>
      </c>
      <c r="K5">
        <v>0.41</v>
      </c>
      <c r="L5" t="s">
        <v>150</v>
      </c>
      <c r="M5">
        <v>0.8</v>
      </c>
      <c r="N5" t="s">
        <v>150</v>
      </c>
      <c r="O5">
        <v>9.66</v>
      </c>
      <c r="P5" t="s">
        <v>150</v>
      </c>
      <c r="Q5">
        <v>23.1</v>
      </c>
      <c r="R5" t="s">
        <v>150</v>
      </c>
      <c r="S5">
        <v>1.74</v>
      </c>
      <c r="T5" t="s">
        <v>150</v>
      </c>
      <c r="W5">
        <v>47.72</v>
      </c>
      <c r="X5" t="s">
        <v>150</v>
      </c>
      <c r="AE5">
        <v>40</v>
      </c>
      <c r="AF5" t="s">
        <v>150</v>
      </c>
      <c r="AG5">
        <v>6.77</v>
      </c>
      <c r="AH5" t="s">
        <v>150</v>
      </c>
      <c r="AS5">
        <v>0.26</v>
      </c>
      <c r="AT5" t="s">
        <v>150</v>
      </c>
    </row>
    <row r="6" spans="1:60" x14ac:dyDescent="0.2">
      <c r="A6" t="s">
        <v>659</v>
      </c>
      <c r="B6" t="s">
        <v>660</v>
      </c>
      <c r="C6">
        <f>-70.32363714 / 41.70442684</f>
        <v>-1.6862391469806857</v>
      </c>
      <c r="D6" t="s">
        <v>661</v>
      </c>
      <c r="E6" t="s">
        <v>70</v>
      </c>
      <c r="F6" s="1">
        <v>37873</v>
      </c>
      <c r="G6">
        <v>0.5</v>
      </c>
      <c r="I6">
        <v>6</v>
      </c>
      <c r="J6" t="s">
        <v>71</v>
      </c>
      <c r="K6">
        <v>17.8</v>
      </c>
      <c r="L6" t="s">
        <v>71</v>
      </c>
      <c r="M6">
        <v>1.8</v>
      </c>
      <c r="N6" t="s">
        <v>71</v>
      </c>
      <c r="O6">
        <v>7.9</v>
      </c>
      <c r="P6" t="s">
        <v>71</v>
      </c>
      <c r="Q6">
        <v>21.5</v>
      </c>
      <c r="R6" t="s">
        <v>71</v>
      </c>
      <c r="S6">
        <v>0.7</v>
      </c>
      <c r="T6" t="s">
        <v>71</v>
      </c>
      <c r="U6">
        <v>21.68</v>
      </c>
      <c r="V6" t="s">
        <v>71</v>
      </c>
      <c r="W6">
        <v>45.3</v>
      </c>
      <c r="X6" t="s">
        <v>71</v>
      </c>
      <c r="Y6">
        <v>48.51</v>
      </c>
      <c r="AA6">
        <v>58.84</v>
      </c>
      <c r="AC6">
        <v>51.53</v>
      </c>
      <c r="AE6">
        <v>1.1599999999999999</v>
      </c>
      <c r="AF6" t="s">
        <v>71</v>
      </c>
      <c r="AG6">
        <v>6.66</v>
      </c>
      <c r="AH6" t="s">
        <v>71</v>
      </c>
      <c r="AS6">
        <v>0.03</v>
      </c>
      <c r="AT6" t="s">
        <v>71</v>
      </c>
    </row>
    <row r="7" spans="1:60" x14ac:dyDescent="0.2">
      <c r="A7" t="s">
        <v>659</v>
      </c>
      <c r="B7" t="s">
        <v>660</v>
      </c>
      <c r="C7">
        <f>-70.32363714 / 41.70442684</f>
        <v>-1.6862391469806857</v>
      </c>
      <c r="D7" t="s">
        <v>661</v>
      </c>
      <c r="E7" t="s">
        <v>70</v>
      </c>
      <c r="F7" s="1">
        <v>37873</v>
      </c>
      <c r="G7">
        <v>1</v>
      </c>
      <c r="O7">
        <v>7.9</v>
      </c>
      <c r="P7" t="s">
        <v>71</v>
      </c>
      <c r="Q7">
        <v>21.6</v>
      </c>
      <c r="R7" t="s">
        <v>71</v>
      </c>
    </row>
    <row r="8" spans="1:60" x14ac:dyDescent="0.2">
      <c r="A8" t="s">
        <v>659</v>
      </c>
      <c r="B8" t="s">
        <v>660</v>
      </c>
      <c r="C8">
        <f>-70.32363714 / 41.70442684</f>
        <v>-1.6862391469806857</v>
      </c>
      <c r="D8" t="s">
        <v>661</v>
      </c>
      <c r="E8" t="s">
        <v>70</v>
      </c>
      <c r="F8" s="1">
        <v>37873</v>
      </c>
      <c r="G8">
        <v>1.5</v>
      </c>
      <c r="O8">
        <v>7.8</v>
      </c>
      <c r="P8" t="s">
        <v>71</v>
      </c>
      <c r="Q8">
        <v>21.6</v>
      </c>
      <c r="R8" t="s">
        <v>71</v>
      </c>
    </row>
    <row r="9" spans="1:60" x14ac:dyDescent="0.2">
      <c r="A9" t="s">
        <v>659</v>
      </c>
      <c r="B9" t="s">
        <v>660</v>
      </c>
      <c r="C9">
        <f>-70.32363714 / 41.70442684</f>
        <v>-1.6862391469806857</v>
      </c>
      <c r="D9" t="s">
        <v>661</v>
      </c>
      <c r="E9" t="s">
        <v>70</v>
      </c>
      <c r="F9" s="1">
        <v>37873</v>
      </c>
      <c r="G9">
        <v>2</v>
      </c>
      <c r="O9">
        <v>7.7</v>
      </c>
      <c r="P9" t="s">
        <v>71</v>
      </c>
      <c r="Q9">
        <v>21.6</v>
      </c>
      <c r="R9" t="s">
        <v>71</v>
      </c>
    </row>
    <row r="10" spans="1:60" x14ac:dyDescent="0.2">
      <c r="A10" t="s">
        <v>659</v>
      </c>
      <c r="B10" t="s">
        <v>660</v>
      </c>
      <c r="C10">
        <f>-70.32363714 / 41.70442684</f>
        <v>-1.6862391469806857</v>
      </c>
      <c r="D10" t="s">
        <v>661</v>
      </c>
      <c r="E10" t="s">
        <v>70</v>
      </c>
      <c r="F10" s="1">
        <v>37873</v>
      </c>
      <c r="G10">
        <v>2.5</v>
      </c>
      <c r="O10">
        <v>7.6</v>
      </c>
      <c r="P10" t="s">
        <v>71</v>
      </c>
      <c r="Q10">
        <v>21.6</v>
      </c>
      <c r="R10" t="s">
        <v>71</v>
      </c>
    </row>
    <row r="11" spans="1:60" x14ac:dyDescent="0.2">
      <c r="A11" t="s">
        <v>659</v>
      </c>
      <c r="B11" t="s">
        <v>660</v>
      </c>
      <c r="C11">
        <f>-70.32363714 / 41.70442684</f>
        <v>-1.6862391469806857</v>
      </c>
      <c r="D11" t="s">
        <v>661</v>
      </c>
      <c r="E11" t="s">
        <v>70</v>
      </c>
      <c r="F11" s="1">
        <v>37873</v>
      </c>
      <c r="G11">
        <v>3</v>
      </c>
      <c r="K11">
        <v>30.67</v>
      </c>
      <c r="L11" t="s">
        <v>71</v>
      </c>
      <c r="O11">
        <v>7.2</v>
      </c>
      <c r="P11" t="s">
        <v>71</v>
      </c>
      <c r="Q11">
        <v>21.5</v>
      </c>
      <c r="R11" t="s">
        <v>71</v>
      </c>
      <c r="W11">
        <v>108.8</v>
      </c>
      <c r="X11" t="s">
        <v>71</v>
      </c>
      <c r="AA11">
        <v>64.180000000000007</v>
      </c>
      <c r="AE11">
        <v>2.9</v>
      </c>
      <c r="AF11" t="s">
        <v>71</v>
      </c>
      <c r="AG11">
        <v>6.47</v>
      </c>
      <c r="AH11" t="s">
        <v>71</v>
      </c>
      <c r="AS11">
        <v>1.4</v>
      </c>
      <c r="AT11" t="s">
        <v>71</v>
      </c>
    </row>
    <row r="12" spans="1:60" x14ac:dyDescent="0.2">
      <c r="A12" t="s">
        <v>659</v>
      </c>
      <c r="B12" t="s">
        <v>660</v>
      </c>
      <c r="C12">
        <f>-70.32363714 / 41.70442684</f>
        <v>-1.6862391469806857</v>
      </c>
      <c r="D12" t="s">
        <v>661</v>
      </c>
      <c r="E12" t="s">
        <v>70</v>
      </c>
      <c r="F12" s="1">
        <v>37873</v>
      </c>
      <c r="G12">
        <v>3.5</v>
      </c>
      <c r="O12">
        <v>6.5</v>
      </c>
      <c r="P12" t="s">
        <v>71</v>
      </c>
      <c r="Q12">
        <v>21.3</v>
      </c>
      <c r="R12" t="s">
        <v>71</v>
      </c>
    </row>
    <row r="13" spans="1:60" x14ac:dyDescent="0.2">
      <c r="A13" t="s">
        <v>659</v>
      </c>
      <c r="B13" t="s">
        <v>660</v>
      </c>
      <c r="C13">
        <f>-70.32363714 / 41.70442684</f>
        <v>-1.6862391469806857</v>
      </c>
      <c r="D13" t="s">
        <v>661</v>
      </c>
      <c r="E13" t="s">
        <v>70</v>
      </c>
      <c r="F13" s="1">
        <v>37873</v>
      </c>
      <c r="G13">
        <v>4</v>
      </c>
      <c r="O13">
        <v>0.1</v>
      </c>
      <c r="P13" t="s">
        <v>71</v>
      </c>
      <c r="Q13">
        <v>19.8</v>
      </c>
      <c r="R13" t="s">
        <v>71</v>
      </c>
    </row>
    <row r="14" spans="1:60" x14ac:dyDescent="0.2">
      <c r="A14" t="s">
        <v>659</v>
      </c>
      <c r="B14" t="s">
        <v>660</v>
      </c>
      <c r="C14">
        <f>-70.32363714 / 41.70442684</f>
        <v>-1.6862391469806857</v>
      </c>
      <c r="D14" t="s">
        <v>661</v>
      </c>
      <c r="E14" t="s">
        <v>70</v>
      </c>
      <c r="F14" s="1">
        <v>37873</v>
      </c>
      <c r="G14">
        <v>4.5</v>
      </c>
      <c r="O14">
        <v>0.1</v>
      </c>
      <c r="P14" t="s">
        <v>71</v>
      </c>
      <c r="Q14">
        <v>16</v>
      </c>
      <c r="R14" t="s">
        <v>71</v>
      </c>
    </row>
    <row r="15" spans="1:60" x14ac:dyDescent="0.2">
      <c r="A15" t="s">
        <v>659</v>
      </c>
      <c r="B15" t="s">
        <v>660</v>
      </c>
      <c r="C15">
        <f>-70.32363714 / 41.70442684</f>
        <v>-1.6862391469806857</v>
      </c>
      <c r="D15" t="s">
        <v>661</v>
      </c>
      <c r="E15" t="s">
        <v>70</v>
      </c>
      <c r="F15" s="1">
        <v>37873</v>
      </c>
      <c r="G15">
        <v>5</v>
      </c>
      <c r="Q15">
        <v>13.5</v>
      </c>
      <c r="R15" t="s">
        <v>71</v>
      </c>
    </row>
    <row r="16" spans="1:60" x14ac:dyDescent="0.2">
      <c r="A16" t="s">
        <v>659</v>
      </c>
      <c r="B16" t="s">
        <v>660</v>
      </c>
      <c r="C16">
        <f>-70.32363714 / 41.70442684</f>
        <v>-1.6862391469806857</v>
      </c>
      <c r="D16" t="s">
        <v>661</v>
      </c>
      <c r="E16" t="s">
        <v>70</v>
      </c>
      <c r="F16" s="1">
        <v>37873</v>
      </c>
      <c r="G16">
        <v>5.5</v>
      </c>
      <c r="Q16">
        <v>12.5</v>
      </c>
      <c r="R16" t="s">
        <v>71</v>
      </c>
    </row>
    <row r="17" spans="1:46" x14ac:dyDescent="0.2">
      <c r="A17" t="s">
        <v>659</v>
      </c>
      <c r="B17" t="s">
        <v>660</v>
      </c>
      <c r="C17">
        <f>-70.32363714 / 41.70442684</f>
        <v>-1.6862391469806857</v>
      </c>
      <c r="D17" t="s">
        <v>661</v>
      </c>
      <c r="E17" t="s">
        <v>70</v>
      </c>
      <c r="F17" s="1">
        <v>38972</v>
      </c>
      <c r="G17">
        <v>0.5</v>
      </c>
      <c r="I17">
        <v>6.5</v>
      </c>
      <c r="J17" t="s">
        <v>71</v>
      </c>
      <c r="K17">
        <v>14.53</v>
      </c>
      <c r="L17" t="s">
        <v>71</v>
      </c>
      <c r="M17">
        <v>2</v>
      </c>
      <c r="N17" t="s">
        <v>71</v>
      </c>
      <c r="O17">
        <v>7.66</v>
      </c>
      <c r="P17" t="s">
        <v>71</v>
      </c>
      <c r="Q17">
        <v>21.1</v>
      </c>
      <c r="R17" t="s">
        <v>71</v>
      </c>
      <c r="S17">
        <v>0.74</v>
      </c>
      <c r="T17" t="s">
        <v>71</v>
      </c>
      <c r="U17">
        <v>22.91</v>
      </c>
      <c r="V17" t="s">
        <v>71</v>
      </c>
      <c r="W17">
        <v>55.01</v>
      </c>
      <c r="X17" t="s">
        <v>71</v>
      </c>
      <c r="Y17">
        <v>49.31</v>
      </c>
      <c r="AA17">
        <v>56.85</v>
      </c>
      <c r="AC17">
        <v>50.01</v>
      </c>
      <c r="AE17">
        <v>26.03</v>
      </c>
      <c r="AF17" t="s">
        <v>71</v>
      </c>
      <c r="AG17">
        <v>6.76</v>
      </c>
      <c r="AH17" t="s">
        <v>71</v>
      </c>
      <c r="AS17">
        <v>3.63</v>
      </c>
      <c r="AT17" t="s">
        <v>71</v>
      </c>
    </row>
    <row r="18" spans="1:46" x14ac:dyDescent="0.2">
      <c r="A18" t="s">
        <v>659</v>
      </c>
      <c r="B18" t="s">
        <v>660</v>
      </c>
      <c r="C18">
        <f>-70.32363714 / 41.70442684</f>
        <v>-1.6862391469806857</v>
      </c>
      <c r="D18" t="s">
        <v>661</v>
      </c>
      <c r="E18" t="s">
        <v>70</v>
      </c>
      <c r="F18" s="1">
        <v>38972</v>
      </c>
      <c r="G18">
        <v>1</v>
      </c>
      <c r="O18">
        <v>7.85</v>
      </c>
      <c r="P18" t="s">
        <v>71</v>
      </c>
      <c r="Q18">
        <v>20.7</v>
      </c>
      <c r="R18" t="s">
        <v>71</v>
      </c>
    </row>
    <row r="19" spans="1:46" x14ac:dyDescent="0.2">
      <c r="A19" t="s">
        <v>659</v>
      </c>
      <c r="B19" t="s">
        <v>660</v>
      </c>
      <c r="C19">
        <f>-70.32363714 / 41.70442684</f>
        <v>-1.6862391469806857</v>
      </c>
      <c r="D19" t="s">
        <v>661</v>
      </c>
      <c r="E19" t="s">
        <v>70</v>
      </c>
      <c r="F19" s="1">
        <v>38972</v>
      </c>
      <c r="G19">
        <v>2</v>
      </c>
      <c r="O19">
        <v>8.06</v>
      </c>
      <c r="P19" t="s">
        <v>71</v>
      </c>
      <c r="Q19">
        <v>20.399999999999999</v>
      </c>
      <c r="R19" t="s">
        <v>71</v>
      </c>
    </row>
    <row r="20" spans="1:46" x14ac:dyDescent="0.2">
      <c r="A20" t="s">
        <v>659</v>
      </c>
      <c r="B20" t="s">
        <v>660</v>
      </c>
      <c r="C20">
        <f>-70.32363714 / 41.70442684</f>
        <v>-1.6862391469806857</v>
      </c>
      <c r="D20" t="s">
        <v>661</v>
      </c>
      <c r="E20" t="s">
        <v>70</v>
      </c>
      <c r="F20" s="1">
        <v>38972</v>
      </c>
      <c r="G20">
        <v>3</v>
      </c>
      <c r="O20">
        <v>7.3</v>
      </c>
      <c r="P20" t="s">
        <v>71</v>
      </c>
      <c r="Q20">
        <v>19.8</v>
      </c>
      <c r="R20" t="s">
        <v>71</v>
      </c>
    </row>
    <row r="21" spans="1:46" x14ac:dyDescent="0.2">
      <c r="A21" t="s">
        <v>659</v>
      </c>
      <c r="B21" t="s">
        <v>660</v>
      </c>
      <c r="C21">
        <f>-70.32363714 / 41.70442684</f>
        <v>-1.6862391469806857</v>
      </c>
      <c r="D21" t="s">
        <v>661</v>
      </c>
      <c r="E21" t="s">
        <v>70</v>
      </c>
      <c r="F21" s="1">
        <v>38972</v>
      </c>
      <c r="G21">
        <v>4</v>
      </c>
      <c r="O21">
        <v>1.64</v>
      </c>
      <c r="P21" t="s">
        <v>71</v>
      </c>
      <c r="Q21">
        <v>18.2</v>
      </c>
      <c r="R21" t="s">
        <v>71</v>
      </c>
    </row>
    <row r="22" spans="1:46" x14ac:dyDescent="0.2">
      <c r="A22" t="s">
        <v>659</v>
      </c>
      <c r="B22" t="s">
        <v>660</v>
      </c>
      <c r="C22">
        <f>-70.32363714 / 41.70442684</f>
        <v>-1.6862391469806857</v>
      </c>
      <c r="D22" t="s">
        <v>661</v>
      </c>
      <c r="E22" t="s">
        <v>70</v>
      </c>
      <c r="F22" s="1">
        <v>38972</v>
      </c>
      <c r="G22">
        <v>5</v>
      </c>
      <c r="O22">
        <v>0.13</v>
      </c>
      <c r="P22" t="s">
        <v>71</v>
      </c>
      <c r="Q22">
        <v>14.2</v>
      </c>
      <c r="R22" t="s">
        <v>71</v>
      </c>
    </row>
    <row r="23" spans="1:46" x14ac:dyDescent="0.2">
      <c r="A23" t="s">
        <v>659</v>
      </c>
      <c r="B23" t="s">
        <v>660</v>
      </c>
      <c r="C23">
        <f>-70.32363714 / 41.70442684</f>
        <v>-1.6862391469806857</v>
      </c>
      <c r="D23" t="s">
        <v>661</v>
      </c>
      <c r="E23" t="s">
        <v>70</v>
      </c>
      <c r="F23" s="1">
        <v>38972</v>
      </c>
      <c r="G23">
        <v>5.5</v>
      </c>
      <c r="K23">
        <v>55.03</v>
      </c>
      <c r="L23" t="s">
        <v>71</v>
      </c>
      <c r="S23">
        <v>1.75</v>
      </c>
      <c r="T23" t="s">
        <v>71</v>
      </c>
      <c r="U23">
        <v>54.24</v>
      </c>
      <c r="V23" t="s">
        <v>71</v>
      </c>
      <c r="W23">
        <v>62.99</v>
      </c>
      <c r="X23" t="s">
        <v>71</v>
      </c>
      <c r="Y23">
        <v>61.74</v>
      </c>
      <c r="AA23">
        <v>69.92</v>
      </c>
      <c r="AE23">
        <v>45</v>
      </c>
      <c r="AF23" t="s">
        <v>71</v>
      </c>
      <c r="AG23">
        <v>6.39</v>
      </c>
      <c r="AH23" t="s">
        <v>71</v>
      </c>
      <c r="AS23">
        <v>19.46</v>
      </c>
      <c r="AT23" t="s">
        <v>71</v>
      </c>
    </row>
    <row r="24" spans="1:46" x14ac:dyDescent="0.2">
      <c r="A24" t="s">
        <v>659</v>
      </c>
      <c r="B24" t="s">
        <v>660</v>
      </c>
      <c r="C24">
        <f>-70.32363714 / 41.70442684</f>
        <v>-1.6862391469806857</v>
      </c>
      <c r="D24" t="s">
        <v>661</v>
      </c>
      <c r="E24" t="s">
        <v>70</v>
      </c>
      <c r="F24" s="1">
        <v>38972</v>
      </c>
      <c r="G24">
        <v>6</v>
      </c>
      <c r="O24">
        <v>0.08</v>
      </c>
      <c r="P24" t="s">
        <v>71</v>
      </c>
      <c r="Q24">
        <v>12.4</v>
      </c>
      <c r="R24" t="s">
        <v>71</v>
      </c>
    </row>
    <row r="25" spans="1:46" x14ac:dyDescent="0.2">
      <c r="A25" t="s">
        <v>659</v>
      </c>
      <c r="B25" t="s">
        <v>660</v>
      </c>
      <c r="C25">
        <f>-70.32363714 / 41.70442684</f>
        <v>-1.6862391469806857</v>
      </c>
      <c r="D25" t="s">
        <v>661</v>
      </c>
      <c r="E25" t="s">
        <v>70</v>
      </c>
      <c r="F25" s="1">
        <v>38972</v>
      </c>
      <c r="G25">
        <v>6.5</v>
      </c>
      <c r="O25">
        <v>0.06</v>
      </c>
      <c r="P25" t="s">
        <v>71</v>
      </c>
      <c r="Q25">
        <v>11.1</v>
      </c>
      <c r="R25" t="s">
        <v>71</v>
      </c>
    </row>
    <row r="26" spans="1:46" x14ac:dyDescent="0.2">
      <c r="A26" t="s">
        <v>659</v>
      </c>
      <c r="B26" t="s">
        <v>660</v>
      </c>
      <c r="C26">
        <f>-70.32363714 / 41.70442684</f>
        <v>-1.6862391469806857</v>
      </c>
      <c r="D26" t="s">
        <v>661</v>
      </c>
      <c r="E26" t="s">
        <v>70</v>
      </c>
      <c r="F26" s="1">
        <v>39350</v>
      </c>
      <c r="G26">
        <v>0.5</v>
      </c>
      <c r="I26">
        <v>5.97</v>
      </c>
      <c r="J26" t="s">
        <v>71</v>
      </c>
      <c r="K26">
        <v>3.92</v>
      </c>
      <c r="L26" t="s">
        <v>71</v>
      </c>
      <c r="M26">
        <v>2.83</v>
      </c>
      <c r="N26" t="s">
        <v>71</v>
      </c>
      <c r="O26">
        <v>5.99</v>
      </c>
      <c r="P26" t="s">
        <v>71</v>
      </c>
      <c r="Q26">
        <v>22.3</v>
      </c>
      <c r="R26" t="s">
        <v>71</v>
      </c>
      <c r="S26">
        <v>0.67</v>
      </c>
      <c r="T26" t="s">
        <v>71</v>
      </c>
      <c r="U26">
        <v>20.89</v>
      </c>
      <c r="V26" t="s">
        <v>71</v>
      </c>
      <c r="W26">
        <v>60.44</v>
      </c>
      <c r="X26" t="s">
        <v>71</v>
      </c>
      <c r="Y26">
        <v>47.98</v>
      </c>
      <c r="AA26">
        <v>44.01</v>
      </c>
      <c r="AC26">
        <v>45.01</v>
      </c>
      <c r="AE26">
        <v>13.7</v>
      </c>
      <c r="AF26" t="s">
        <v>71</v>
      </c>
      <c r="AG26">
        <v>6.49</v>
      </c>
      <c r="AH26" t="s">
        <v>71</v>
      </c>
      <c r="AS26">
        <v>0.87</v>
      </c>
      <c r="AT26" t="s">
        <v>71</v>
      </c>
    </row>
    <row r="27" spans="1:46" x14ac:dyDescent="0.2">
      <c r="A27" t="s">
        <v>659</v>
      </c>
      <c r="B27" t="s">
        <v>660</v>
      </c>
      <c r="C27">
        <f>-70.32363714 / 41.70442684</f>
        <v>-1.6862391469806857</v>
      </c>
      <c r="D27" t="s">
        <v>661</v>
      </c>
      <c r="E27" t="s">
        <v>70</v>
      </c>
      <c r="F27" s="1">
        <v>39350</v>
      </c>
      <c r="G27">
        <v>1</v>
      </c>
      <c r="O27">
        <v>5.74</v>
      </c>
      <c r="P27" t="s">
        <v>71</v>
      </c>
      <c r="Q27">
        <v>21.1</v>
      </c>
      <c r="R27" t="s">
        <v>71</v>
      </c>
    </row>
    <row r="28" spans="1:46" x14ac:dyDescent="0.2">
      <c r="A28" t="s">
        <v>659</v>
      </c>
      <c r="B28" t="s">
        <v>660</v>
      </c>
      <c r="C28">
        <f>-70.32363714 / 41.70442684</f>
        <v>-1.6862391469806857</v>
      </c>
      <c r="D28" t="s">
        <v>661</v>
      </c>
      <c r="E28" t="s">
        <v>70</v>
      </c>
      <c r="F28" s="1">
        <v>39350</v>
      </c>
      <c r="G28">
        <v>2</v>
      </c>
      <c r="O28">
        <v>5.79</v>
      </c>
      <c r="P28" t="s">
        <v>71</v>
      </c>
      <c r="Q28">
        <v>20.7</v>
      </c>
      <c r="R28" t="s">
        <v>71</v>
      </c>
    </row>
    <row r="29" spans="1:46" x14ac:dyDescent="0.2">
      <c r="A29" t="s">
        <v>659</v>
      </c>
      <c r="B29" t="s">
        <v>660</v>
      </c>
      <c r="C29">
        <f>-70.32363714 / 41.70442684</f>
        <v>-1.6862391469806857</v>
      </c>
      <c r="D29" t="s">
        <v>661</v>
      </c>
      <c r="E29" t="s">
        <v>70</v>
      </c>
      <c r="F29" s="1">
        <v>39350</v>
      </c>
      <c r="G29">
        <v>3</v>
      </c>
      <c r="K29">
        <v>12.89</v>
      </c>
      <c r="L29" t="s">
        <v>71</v>
      </c>
      <c r="O29">
        <v>4.04</v>
      </c>
      <c r="P29" t="s">
        <v>71</v>
      </c>
      <c r="Q29">
        <v>19.899999999999999</v>
      </c>
      <c r="R29" t="s">
        <v>71</v>
      </c>
      <c r="S29">
        <v>1.04</v>
      </c>
      <c r="T29" t="s">
        <v>71</v>
      </c>
      <c r="U29">
        <v>32.31</v>
      </c>
      <c r="V29" t="s">
        <v>71</v>
      </c>
      <c r="W29">
        <v>63.57</v>
      </c>
      <c r="X29" t="s">
        <v>71</v>
      </c>
      <c r="Y29">
        <v>0</v>
      </c>
      <c r="AA29">
        <v>55.68</v>
      </c>
      <c r="AE29">
        <v>13.7</v>
      </c>
      <c r="AF29" t="s">
        <v>71</v>
      </c>
      <c r="AG29">
        <v>6.25</v>
      </c>
      <c r="AH29" t="s">
        <v>71</v>
      </c>
      <c r="AS29">
        <v>1.73</v>
      </c>
      <c r="AT29" t="s">
        <v>71</v>
      </c>
    </row>
    <row r="30" spans="1:46" x14ac:dyDescent="0.2">
      <c r="A30" t="s">
        <v>659</v>
      </c>
      <c r="B30" t="s">
        <v>660</v>
      </c>
      <c r="C30">
        <f>-70.32363714 / 41.70442684</f>
        <v>-1.6862391469806857</v>
      </c>
      <c r="D30" t="s">
        <v>661</v>
      </c>
      <c r="E30" t="s">
        <v>70</v>
      </c>
      <c r="F30" s="1">
        <v>39350</v>
      </c>
      <c r="G30">
        <v>4</v>
      </c>
      <c r="O30">
        <v>0.79</v>
      </c>
      <c r="P30" t="s">
        <v>71</v>
      </c>
      <c r="Q30">
        <v>18.5</v>
      </c>
      <c r="R30" t="s">
        <v>71</v>
      </c>
    </row>
    <row r="31" spans="1:46" x14ac:dyDescent="0.2">
      <c r="A31" t="s">
        <v>659</v>
      </c>
      <c r="B31" t="s">
        <v>660</v>
      </c>
      <c r="C31">
        <f>-70.32363714 / 41.70442684</f>
        <v>-1.6862391469806857</v>
      </c>
      <c r="D31" t="s">
        <v>661</v>
      </c>
      <c r="E31" t="s">
        <v>70</v>
      </c>
      <c r="F31" s="1">
        <v>39350</v>
      </c>
      <c r="G31">
        <v>5</v>
      </c>
      <c r="K31">
        <v>17.329999999999998</v>
      </c>
      <c r="L31" t="s">
        <v>71</v>
      </c>
      <c r="O31">
        <v>0.45</v>
      </c>
      <c r="P31" t="s">
        <v>71</v>
      </c>
      <c r="Q31">
        <v>14.4</v>
      </c>
      <c r="R31" t="s">
        <v>71</v>
      </c>
      <c r="S31">
        <v>1.97</v>
      </c>
      <c r="T31" t="s">
        <v>71</v>
      </c>
      <c r="U31">
        <v>60.97</v>
      </c>
      <c r="V31" t="s">
        <v>71</v>
      </c>
      <c r="W31">
        <v>103.69</v>
      </c>
      <c r="X31" t="s">
        <v>71</v>
      </c>
      <c r="Y31">
        <v>63.42</v>
      </c>
      <c r="AA31">
        <v>58.58</v>
      </c>
      <c r="AE31">
        <v>26.3</v>
      </c>
      <c r="AF31" t="s">
        <v>71</v>
      </c>
      <c r="AG31">
        <v>6.36</v>
      </c>
      <c r="AH31" t="s">
        <v>71</v>
      </c>
      <c r="AS31">
        <v>10.34</v>
      </c>
      <c r="AT31" t="s">
        <v>71</v>
      </c>
    </row>
    <row r="32" spans="1:46" x14ac:dyDescent="0.2">
      <c r="A32" t="s">
        <v>659</v>
      </c>
      <c r="B32" t="s">
        <v>660</v>
      </c>
      <c r="C32">
        <f>-70.32363714 / 41.70442684</f>
        <v>-1.6862391469806857</v>
      </c>
      <c r="D32" t="s">
        <v>661</v>
      </c>
      <c r="E32" t="s">
        <v>70</v>
      </c>
      <c r="F32" s="1">
        <v>39350</v>
      </c>
      <c r="G32">
        <v>5.5</v>
      </c>
      <c r="O32">
        <v>0.42</v>
      </c>
      <c r="P32" t="s">
        <v>71</v>
      </c>
      <c r="Q32">
        <v>12.4</v>
      </c>
      <c r="R32" t="s">
        <v>71</v>
      </c>
    </row>
    <row r="33" spans="1:46" x14ac:dyDescent="0.2">
      <c r="A33" t="s">
        <v>659</v>
      </c>
      <c r="B33" t="s">
        <v>660</v>
      </c>
      <c r="C33">
        <f>-70.32363714 / 41.70442684</f>
        <v>-1.6862391469806857</v>
      </c>
      <c r="D33" t="s">
        <v>661</v>
      </c>
      <c r="E33" t="s">
        <v>70</v>
      </c>
      <c r="F33" s="1">
        <v>39716</v>
      </c>
      <c r="G33">
        <v>0.5</v>
      </c>
      <c r="I33">
        <v>6.2</v>
      </c>
      <c r="J33" t="s">
        <v>71</v>
      </c>
      <c r="K33">
        <v>42.4</v>
      </c>
      <c r="L33" t="s">
        <v>71</v>
      </c>
      <c r="M33">
        <v>0.75</v>
      </c>
      <c r="N33" t="s">
        <v>71</v>
      </c>
      <c r="O33">
        <v>7.17</v>
      </c>
      <c r="P33" t="s">
        <v>71</v>
      </c>
      <c r="Q33">
        <v>19.100000000000001</v>
      </c>
      <c r="R33" t="s">
        <v>71</v>
      </c>
      <c r="S33">
        <v>0.82</v>
      </c>
      <c r="T33" t="s">
        <v>71</v>
      </c>
      <c r="U33">
        <v>25.4</v>
      </c>
      <c r="V33" t="s">
        <v>71</v>
      </c>
      <c r="W33">
        <v>77.98</v>
      </c>
      <c r="X33" t="s">
        <v>71</v>
      </c>
      <c r="Y33">
        <v>50.8</v>
      </c>
      <c r="AA33">
        <v>67.36</v>
      </c>
      <c r="AC33">
        <v>64.150000000000006</v>
      </c>
      <c r="AE33">
        <v>13</v>
      </c>
      <c r="AF33" t="s">
        <v>71</v>
      </c>
      <c r="AG33">
        <v>6.67</v>
      </c>
      <c r="AH33" t="s">
        <v>71</v>
      </c>
      <c r="AS33">
        <v>0.76</v>
      </c>
      <c r="AT33" t="s">
        <v>71</v>
      </c>
    </row>
    <row r="34" spans="1:46" x14ac:dyDescent="0.2">
      <c r="A34" t="s">
        <v>659</v>
      </c>
      <c r="B34" t="s">
        <v>660</v>
      </c>
      <c r="C34">
        <f>-70.32363714 / 41.70442684</f>
        <v>-1.6862391469806857</v>
      </c>
      <c r="D34" t="s">
        <v>661</v>
      </c>
      <c r="E34" t="s">
        <v>70</v>
      </c>
      <c r="F34" s="1">
        <v>39716</v>
      </c>
      <c r="G34">
        <v>1</v>
      </c>
      <c r="O34">
        <v>7.01</v>
      </c>
      <c r="P34" t="s">
        <v>71</v>
      </c>
      <c r="Q34">
        <v>19</v>
      </c>
      <c r="R34" t="s">
        <v>71</v>
      </c>
    </row>
    <row r="35" spans="1:46" x14ac:dyDescent="0.2">
      <c r="A35" t="s">
        <v>659</v>
      </c>
      <c r="B35" t="s">
        <v>660</v>
      </c>
      <c r="C35">
        <f>-70.32363714 / 41.70442684</f>
        <v>-1.6862391469806857</v>
      </c>
      <c r="D35" t="s">
        <v>661</v>
      </c>
      <c r="E35" t="s">
        <v>70</v>
      </c>
      <c r="F35" s="1">
        <v>39716</v>
      </c>
      <c r="G35">
        <v>2</v>
      </c>
      <c r="O35">
        <v>6.58</v>
      </c>
      <c r="P35" t="s">
        <v>71</v>
      </c>
      <c r="Q35">
        <v>18.600000000000001</v>
      </c>
      <c r="R35" t="s">
        <v>71</v>
      </c>
    </row>
    <row r="36" spans="1:46" x14ac:dyDescent="0.2">
      <c r="A36" t="s">
        <v>659</v>
      </c>
      <c r="B36" t="s">
        <v>660</v>
      </c>
      <c r="C36">
        <f>-70.32363714 / 41.70442684</f>
        <v>-1.6862391469806857</v>
      </c>
      <c r="D36" t="s">
        <v>661</v>
      </c>
      <c r="E36" t="s">
        <v>70</v>
      </c>
      <c r="F36" s="1">
        <v>39716</v>
      </c>
      <c r="G36">
        <v>3</v>
      </c>
      <c r="K36">
        <v>39.159999999999997</v>
      </c>
      <c r="L36" t="s">
        <v>71</v>
      </c>
      <c r="O36">
        <v>6.51</v>
      </c>
      <c r="P36" t="s">
        <v>71</v>
      </c>
      <c r="Q36">
        <v>18.5</v>
      </c>
      <c r="R36" t="s">
        <v>71</v>
      </c>
      <c r="S36">
        <v>1.22</v>
      </c>
      <c r="T36" t="s">
        <v>71</v>
      </c>
      <c r="U36">
        <v>37.79</v>
      </c>
      <c r="V36" t="s">
        <v>71</v>
      </c>
      <c r="W36">
        <v>63.72</v>
      </c>
      <c r="X36" t="s">
        <v>71</v>
      </c>
      <c r="Y36">
        <v>56.52</v>
      </c>
      <c r="AA36">
        <v>66.58</v>
      </c>
      <c r="AE36">
        <v>13</v>
      </c>
      <c r="AF36" t="s">
        <v>71</v>
      </c>
      <c r="AG36">
        <v>6.59</v>
      </c>
      <c r="AH36" t="s">
        <v>71</v>
      </c>
      <c r="AS36">
        <v>2.86</v>
      </c>
      <c r="AT36" t="s">
        <v>71</v>
      </c>
    </row>
    <row r="37" spans="1:46" x14ac:dyDescent="0.2">
      <c r="A37" t="s">
        <v>659</v>
      </c>
      <c r="B37" t="s">
        <v>660</v>
      </c>
      <c r="C37">
        <f>-70.32363714 / 41.70442684</f>
        <v>-1.6862391469806857</v>
      </c>
      <c r="D37" t="s">
        <v>661</v>
      </c>
      <c r="E37" t="s">
        <v>70</v>
      </c>
      <c r="F37" s="1">
        <v>39716</v>
      </c>
      <c r="G37">
        <v>4</v>
      </c>
      <c r="O37">
        <v>5.5</v>
      </c>
      <c r="P37" t="s">
        <v>71</v>
      </c>
      <c r="Q37">
        <v>18.3</v>
      </c>
      <c r="R37" t="s">
        <v>71</v>
      </c>
    </row>
    <row r="38" spans="1:46" x14ac:dyDescent="0.2">
      <c r="A38" t="s">
        <v>659</v>
      </c>
      <c r="B38" t="s">
        <v>660</v>
      </c>
      <c r="C38">
        <f>-70.32363714 / 41.70442684</f>
        <v>-1.6862391469806857</v>
      </c>
      <c r="D38" t="s">
        <v>661</v>
      </c>
      <c r="E38" t="s">
        <v>70</v>
      </c>
      <c r="F38" s="1">
        <v>39716</v>
      </c>
      <c r="G38">
        <v>5</v>
      </c>
      <c r="O38">
        <v>0.35</v>
      </c>
      <c r="P38" t="s">
        <v>71</v>
      </c>
      <c r="Q38">
        <v>15.5</v>
      </c>
      <c r="R38" t="s">
        <v>71</v>
      </c>
    </row>
    <row r="39" spans="1:46" x14ac:dyDescent="0.2">
      <c r="A39" t="s">
        <v>659</v>
      </c>
      <c r="B39" t="s">
        <v>660</v>
      </c>
      <c r="C39">
        <f>-70.32363714 / 41.70442684</f>
        <v>-1.6862391469806857</v>
      </c>
      <c r="D39" t="s">
        <v>661</v>
      </c>
      <c r="E39" t="s">
        <v>70</v>
      </c>
      <c r="F39" s="1">
        <v>39716</v>
      </c>
      <c r="G39">
        <v>5.2</v>
      </c>
      <c r="K39">
        <v>14.75</v>
      </c>
      <c r="L39" t="s">
        <v>71</v>
      </c>
      <c r="S39">
        <v>2.5499999999999998</v>
      </c>
      <c r="T39" t="s">
        <v>71</v>
      </c>
      <c r="U39">
        <v>78.98</v>
      </c>
      <c r="V39" t="s">
        <v>71</v>
      </c>
      <c r="W39">
        <v>188.48</v>
      </c>
      <c r="X39" t="s">
        <v>71</v>
      </c>
      <c r="Y39">
        <v>67.150000000000006</v>
      </c>
      <c r="AA39">
        <v>57</v>
      </c>
      <c r="AE39">
        <v>56.6</v>
      </c>
      <c r="AF39" t="s">
        <v>71</v>
      </c>
      <c r="AG39">
        <v>6.47</v>
      </c>
      <c r="AH39" t="s">
        <v>71</v>
      </c>
      <c r="AS39">
        <v>18.64</v>
      </c>
      <c r="AT39" t="s">
        <v>71</v>
      </c>
    </row>
    <row r="40" spans="1:46" x14ac:dyDescent="0.2">
      <c r="A40" t="s">
        <v>659</v>
      </c>
      <c r="B40" t="s">
        <v>660</v>
      </c>
      <c r="C40">
        <f>-70.32363714 / 41.70442684</f>
        <v>-1.6862391469806857</v>
      </c>
      <c r="D40" t="s">
        <v>661</v>
      </c>
      <c r="E40" t="s">
        <v>70</v>
      </c>
      <c r="F40" s="1">
        <v>39716</v>
      </c>
      <c r="G40">
        <v>6</v>
      </c>
      <c r="O40">
        <v>0.19</v>
      </c>
      <c r="P40" t="s">
        <v>71</v>
      </c>
      <c r="Q40">
        <v>11.2</v>
      </c>
      <c r="R40" t="s">
        <v>71</v>
      </c>
    </row>
    <row r="41" spans="1:46" x14ac:dyDescent="0.2">
      <c r="A41" t="s">
        <v>659</v>
      </c>
      <c r="B41" t="s">
        <v>660</v>
      </c>
      <c r="C41">
        <f>-70.32363714 / 41.70442684</f>
        <v>-1.6862391469806857</v>
      </c>
      <c r="D41" t="s">
        <v>661</v>
      </c>
      <c r="E41" t="s">
        <v>70</v>
      </c>
      <c r="F41" s="1">
        <v>40084</v>
      </c>
      <c r="G41">
        <v>1</v>
      </c>
      <c r="O41">
        <v>5.6</v>
      </c>
      <c r="P41" t="s">
        <v>71</v>
      </c>
      <c r="Q41">
        <v>18.600000000000001</v>
      </c>
      <c r="R41" t="s">
        <v>71</v>
      </c>
    </row>
    <row r="42" spans="1:46" x14ac:dyDescent="0.2">
      <c r="A42" t="s">
        <v>659</v>
      </c>
      <c r="B42" t="s">
        <v>660</v>
      </c>
      <c r="C42">
        <f>-70.32363714 / 41.70442684</f>
        <v>-1.6862391469806857</v>
      </c>
      <c r="D42" t="s">
        <v>661</v>
      </c>
      <c r="E42" t="s">
        <v>70</v>
      </c>
      <c r="F42" s="1">
        <v>40084</v>
      </c>
      <c r="G42">
        <v>2</v>
      </c>
      <c r="O42">
        <v>5.46</v>
      </c>
      <c r="P42" t="s">
        <v>71</v>
      </c>
      <c r="Q42">
        <v>18.2</v>
      </c>
      <c r="R42" t="s">
        <v>71</v>
      </c>
    </row>
    <row r="43" spans="1:46" x14ac:dyDescent="0.2">
      <c r="A43" t="s">
        <v>659</v>
      </c>
      <c r="B43" t="s">
        <v>660</v>
      </c>
      <c r="C43">
        <f>-70.32363714 / 41.70442684</f>
        <v>-1.6862391469806857</v>
      </c>
      <c r="D43" t="s">
        <v>661</v>
      </c>
      <c r="E43" t="s">
        <v>70</v>
      </c>
      <c r="F43" s="1">
        <v>40084</v>
      </c>
      <c r="G43">
        <v>3</v>
      </c>
      <c r="O43">
        <v>5.08</v>
      </c>
      <c r="P43" t="s">
        <v>71</v>
      </c>
      <c r="Q43">
        <v>18.2</v>
      </c>
      <c r="R43" t="s">
        <v>71</v>
      </c>
    </row>
    <row r="44" spans="1:46" x14ac:dyDescent="0.2">
      <c r="A44" t="s">
        <v>659</v>
      </c>
      <c r="B44" t="s">
        <v>660</v>
      </c>
      <c r="C44">
        <f>-70.32363714 / 41.70442684</f>
        <v>-1.6862391469806857</v>
      </c>
      <c r="D44" t="s">
        <v>661</v>
      </c>
      <c r="E44" t="s">
        <v>70</v>
      </c>
      <c r="F44" s="1">
        <v>40084</v>
      </c>
      <c r="G44">
        <v>4</v>
      </c>
      <c r="O44">
        <v>3.51</v>
      </c>
      <c r="P44" t="s">
        <v>71</v>
      </c>
      <c r="Q44">
        <v>18</v>
      </c>
      <c r="R44" t="s">
        <v>71</v>
      </c>
    </row>
    <row r="45" spans="1:46" x14ac:dyDescent="0.2">
      <c r="A45" t="s">
        <v>659</v>
      </c>
      <c r="B45" t="s">
        <v>660</v>
      </c>
      <c r="C45">
        <f>-70.32363714 / 41.70442684</f>
        <v>-1.6862391469806857</v>
      </c>
      <c r="D45" t="s">
        <v>661</v>
      </c>
      <c r="E45" t="s">
        <v>70</v>
      </c>
      <c r="F45" s="1">
        <v>40084</v>
      </c>
      <c r="G45">
        <v>5</v>
      </c>
      <c r="O45">
        <v>0.3</v>
      </c>
      <c r="P45" t="s">
        <v>71</v>
      </c>
      <c r="Q45">
        <v>15.1</v>
      </c>
      <c r="R45" t="s">
        <v>71</v>
      </c>
    </row>
    <row r="46" spans="1:46" x14ac:dyDescent="0.2">
      <c r="A46" t="s">
        <v>659</v>
      </c>
      <c r="B46" t="s">
        <v>660</v>
      </c>
      <c r="C46">
        <f>-70.32363714 / 41.70442684</f>
        <v>-1.6862391469806857</v>
      </c>
      <c r="D46" t="s">
        <v>661</v>
      </c>
      <c r="E46" t="s">
        <v>70</v>
      </c>
      <c r="F46" s="1">
        <v>40450</v>
      </c>
      <c r="G46">
        <v>1</v>
      </c>
      <c r="K46">
        <v>12.11</v>
      </c>
      <c r="L46" t="s">
        <v>71</v>
      </c>
      <c r="S46">
        <v>0.62</v>
      </c>
      <c r="T46" t="s">
        <v>71</v>
      </c>
      <c r="U46">
        <v>19.100000000000001</v>
      </c>
      <c r="V46" t="s">
        <v>71</v>
      </c>
      <c r="Y46">
        <v>46.68</v>
      </c>
      <c r="AA46">
        <v>55.07</v>
      </c>
      <c r="AE46">
        <v>16.399999999999999</v>
      </c>
      <c r="AF46" t="s">
        <v>71</v>
      </c>
      <c r="AG46">
        <v>7.68</v>
      </c>
      <c r="AH46" t="s">
        <v>71</v>
      </c>
      <c r="AS46">
        <v>1.62</v>
      </c>
      <c r="AT46" t="s">
        <v>71</v>
      </c>
    </row>
    <row r="47" spans="1:46" x14ac:dyDescent="0.2">
      <c r="A47" t="s">
        <v>659</v>
      </c>
      <c r="B47" t="s">
        <v>660</v>
      </c>
      <c r="C47">
        <f>-70.32363714 / 41.70442684</f>
        <v>-1.6862391469806857</v>
      </c>
      <c r="D47" t="s">
        <v>661</v>
      </c>
      <c r="E47" t="s">
        <v>70</v>
      </c>
      <c r="F47" s="1">
        <v>40450</v>
      </c>
      <c r="G47">
        <v>2</v>
      </c>
      <c r="K47">
        <v>19.68</v>
      </c>
      <c r="L47" t="s">
        <v>71</v>
      </c>
      <c r="S47">
        <v>0.6</v>
      </c>
      <c r="T47" t="s">
        <v>71</v>
      </c>
      <c r="U47">
        <v>18.71</v>
      </c>
      <c r="V47" t="s">
        <v>71</v>
      </c>
      <c r="Y47">
        <v>46.39</v>
      </c>
      <c r="AA47">
        <v>59.83</v>
      </c>
      <c r="AE47">
        <v>24.8</v>
      </c>
      <c r="AF47" t="s">
        <v>71</v>
      </c>
      <c r="AG47">
        <v>6.86</v>
      </c>
      <c r="AH47" t="s">
        <v>71</v>
      </c>
      <c r="AS47">
        <v>8.07</v>
      </c>
      <c r="AT47" t="s">
        <v>71</v>
      </c>
    </row>
    <row r="48" spans="1:46" x14ac:dyDescent="0.2">
      <c r="A48" t="s">
        <v>659</v>
      </c>
      <c r="B48" t="s">
        <v>660</v>
      </c>
      <c r="C48">
        <f>-70.32363714 / 41.70442684</f>
        <v>-1.6862391469806857</v>
      </c>
      <c r="D48" t="s">
        <v>661</v>
      </c>
      <c r="E48" t="s">
        <v>70</v>
      </c>
      <c r="F48" s="1">
        <v>40807</v>
      </c>
      <c r="G48">
        <v>0.5</v>
      </c>
      <c r="I48">
        <v>6.35</v>
      </c>
      <c r="J48" t="s">
        <v>71</v>
      </c>
      <c r="K48">
        <v>13.91</v>
      </c>
      <c r="L48" t="s">
        <v>71</v>
      </c>
      <c r="M48">
        <v>1.43</v>
      </c>
      <c r="N48" t="s">
        <v>71</v>
      </c>
      <c r="O48">
        <v>6.47</v>
      </c>
      <c r="P48" t="s">
        <v>71</v>
      </c>
      <c r="Q48">
        <v>20</v>
      </c>
      <c r="R48" t="s">
        <v>71</v>
      </c>
      <c r="S48">
        <v>1.17</v>
      </c>
      <c r="T48" t="s">
        <v>71</v>
      </c>
      <c r="U48">
        <v>36.24</v>
      </c>
      <c r="V48" t="s">
        <v>71</v>
      </c>
      <c r="W48">
        <v>56.8</v>
      </c>
      <c r="X48" t="s">
        <v>71</v>
      </c>
      <c r="Y48">
        <v>55.92</v>
      </c>
      <c r="AA48">
        <v>56.43</v>
      </c>
      <c r="AC48">
        <v>54.9</v>
      </c>
      <c r="AE48">
        <v>14.9</v>
      </c>
      <c r="AF48" t="s">
        <v>71</v>
      </c>
      <c r="AG48">
        <v>7.13</v>
      </c>
      <c r="AH48" t="s">
        <v>71</v>
      </c>
      <c r="AS48">
        <v>0.77</v>
      </c>
      <c r="AT48" t="s">
        <v>71</v>
      </c>
    </row>
    <row r="49" spans="1:46" x14ac:dyDescent="0.2">
      <c r="A49" t="s">
        <v>659</v>
      </c>
      <c r="B49" t="s">
        <v>660</v>
      </c>
      <c r="C49">
        <f>-70.32363714 / 41.70442684</f>
        <v>-1.6862391469806857</v>
      </c>
      <c r="D49" t="s">
        <v>661</v>
      </c>
      <c r="E49" t="s">
        <v>70</v>
      </c>
      <c r="F49" s="1">
        <v>40807</v>
      </c>
      <c r="G49">
        <v>1</v>
      </c>
      <c r="O49">
        <v>6.44</v>
      </c>
      <c r="P49" t="s">
        <v>71</v>
      </c>
      <c r="Q49">
        <v>19.600000000000001</v>
      </c>
      <c r="R49" t="s">
        <v>71</v>
      </c>
    </row>
    <row r="50" spans="1:46" x14ac:dyDescent="0.2">
      <c r="A50" t="s">
        <v>659</v>
      </c>
      <c r="B50" t="s">
        <v>660</v>
      </c>
      <c r="C50">
        <f>-70.32363714 / 41.70442684</f>
        <v>-1.6862391469806857</v>
      </c>
      <c r="D50" t="s">
        <v>661</v>
      </c>
      <c r="E50" t="s">
        <v>70</v>
      </c>
      <c r="F50" s="1">
        <v>40807</v>
      </c>
      <c r="G50">
        <v>2</v>
      </c>
      <c r="O50">
        <v>6.08</v>
      </c>
      <c r="P50" t="s">
        <v>71</v>
      </c>
      <c r="Q50">
        <v>19.5</v>
      </c>
      <c r="R50" t="s">
        <v>71</v>
      </c>
    </row>
    <row r="51" spans="1:46" x14ac:dyDescent="0.2">
      <c r="A51" t="s">
        <v>659</v>
      </c>
      <c r="B51" t="s">
        <v>660</v>
      </c>
      <c r="C51">
        <f>-70.32363714 / 41.70442684</f>
        <v>-1.6862391469806857</v>
      </c>
      <c r="D51" t="s">
        <v>661</v>
      </c>
      <c r="E51" t="s">
        <v>70</v>
      </c>
      <c r="F51" s="1">
        <v>40807</v>
      </c>
      <c r="G51">
        <v>3</v>
      </c>
      <c r="O51">
        <v>5.09</v>
      </c>
      <c r="P51" t="s">
        <v>71</v>
      </c>
      <c r="Q51">
        <v>19.399999999999999</v>
      </c>
      <c r="R51" t="s">
        <v>71</v>
      </c>
    </row>
    <row r="52" spans="1:46" x14ac:dyDescent="0.2">
      <c r="A52" t="s">
        <v>659</v>
      </c>
      <c r="B52" t="s">
        <v>660</v>
      </c>
      <c r="C52">
        <f>-70.32363714 / 41.70442684</f>
        <v>-1.6862391469806857</v>
      </c>
      <c r="D52" t="s">
        <v>661</v>
      </c>
      <c r="E52" t="s">
        <v>70</v>
      </c>
      <c r="F52" s="1">
        <v>40807</v>
      </c>
      <c r="G52">
        <v>4</v>
      </c>
      <c r="O52">
        <v>3.91</v>
      </c>
      <c r="P52" t="s">
        <v>71</v>
      </c>
      <c r="Q52">
        <v>19.2</v>
      </c>
      <c r="R52" t="s">
        <v>71</v>
      </c>
    </row>
    <row r="53" spans="1:46" x14ac:dyDescent="0.2">
      <c r="A53" t="s">
        <v>659</v>
      </c>
      <c r="B53" t="s">
        <v>660</v>
      </c>
      <c r="C53">
        <f>-70.32363714 / 41.70442684</f>
        <v>-1.6862391469806857</v>
      </c>
      <c r="D53" t="s">
        <v>661</v>
      </c>
      <c r="E53" t="s">
        <v>70</v>
      </c>
      <c r="F53" s="1">
        <v>40807</v>
      </c>
      <c r="G53">
        <v>5</v>
      </c>
      <c r="O53">
        <v>0.21</v>
      </c>
      <c r="P53" t="s">
        <v>71</v>
      </c>
      <c r="Q53">
        <v>16.7</v>
      </c>
      <c r="R53" t="s">
        <v>71</v>
      </c>
    </row>
    <row r="54" spans="1:46" x14ac:dyDescent="0.2">
      <c r="A54" t="s">
        <v>659</v>
      </c>
      <c r="B54" t="s">
        <v>660</v>
      </c>
      <c r="C54">
        <f>-70.32363714 / 41.70442684</f>
        <v>-1.6862391469806857</v>
      </c>
      <c r="D54" t="s">
        <v>661</v>
      </c>
      <c r="E54" t="s">
        <v>70</v>
      </c>
      <c r="F54" s="1">
        <v>40807</v>
      </c>
      <c r="G54">
        <v>5.5</v>
      </c>
      <c r="K54">
        <v>14.25</v>
      </c>
      <c r="L54" t="s">
        <v>71</v>
      </c>
      <c r="O54">
        <v>0.11</v>
      </c>
      <c r="P54" t="s">
        <v>71</v>
      </c>
      <c r="Q54">
        <v>13.5</v>
      </c>
      <c r="R54" t="s">
        <v>71</v>
      </c>
      <c r="S54">
        <v>17.93</v>
      </c>
      <c r="T54" t="s">
        <v>71</v>
      </c>
      <c r="U54">
        <v>555.36</v>
      </c>
      <c r="V54" t="s">
        <v>71</v>
      </c>
      <c r="W54">
        <v>374.96</v>
      </c>
      <c r="X54" t="s">
        <v>71</v>
      </c>
      <c r="Y54">
        <v>95.28</v>
      </c>
      <c r="AA54">
        <v>56.66</v>
      </c>
      <c r="AE54">
        <v>61.6</v>
      </c>
      <c r="AF54" t="s">
        <v>71</v>
      </c>
      <c r="AG54">
        <v>6.47</v>
      </c>
      <c r="AH54" t="s">
        <v>71</v>
      </c>
      <c r="AS54">
        <v>18.670000000000002</v>
      </c>
      <c r="AT54" t="s">
        <v>71</v>
      </c>
    </row>
    <row r="55" spans="1:46" x14ac:dyDescent="0.2">
      <c r="A55" t="s">
        <v>659</v>
      </c>
      <c r="B55" t="s">
        <v>660</v>
      </c>
      <c r="C55">
        <f>-70.32363714 / 41.70442684</f>
        <v>-1.6862391469806857</v>
      </c>
      <c r="D55" t="s">
        <v>661</v>
      </c>
      <c r="E55" t="s">
        <v>70</v>
      </c>
      <c r="F55" s="1">
        <v>41177</v>
      </c>
      <c r="G55">
        <v>0.5</v>
      </c>
      <c r="I55">
        <v>6.25</v>
      </c>
      <c r="J55" t="s">
        <v>71</v>
      </c>
      <c r="K55">
        <v>1.64</v>
      </c>
      <c r="L55" t="s">
        <v>71</v>
      </c>
      <c r="M55">
        <v>4.88</v>
      </c>
      <c r="N55" t="s">
        <v>71</v>
      </c>
      <c r="O55">
        <v>6.6</v>
      </c>
      <c r="P55" t="s">
        <v>71</v>
      </c>
      <c r="Q55">
        <v>19.600000000000001</v>
      </c>
      <c r="R55" t="s">
        <v>71</v>
      </c>
      <c r="S55">
        <v>0.76</v>
      </c>
      <c r="T55" t="s">
        <v>71</v>
      </c>
      <c r="U55">
        <v>23.54</v>
      </c>
      <c r="V55" t="s">
        <v>71</v>
      </c>
      <c r="W55">
        <v>26.6</v>
      </c>
      <c r="X55" t="s">
        <v>71</v>
      </c>
      <c r="Y55">
        <v>49.7</v>
      </c>
      <c r="AA55">
        <v>35.450000000000003</v>
      </c>
      <c r="AC55">
        <v>37.17</v>
      </c>
      <c r="AE55">
        <v>16.399999999999999</v>
      </c>
      <c r="AF55" t="s">
        <v>71</v>
      </c>
      <c r="AG55">
        <v>6.83</v>
      </c>
      <c r="AH55" t="s">
        <v>71</v>
      </c>
      <c r="AS55">
        <v>1.05</v>
      </c>
      <c r="AT55" t="s">
        <v>71</v>
      </c>
    </row>
    <row r="56" spans="1:46" x14ac:dyDescent="0.2">
      <c r="A56" t="s">
        <v>659</v>
      </c>
      <c r="B56" t="s">
        <v>660</v>
      </c>
      <c r="C56">
        <f>-70.32363714 / 41.70442684</f>
        <v>-1.6862391469806857</v>
      </c>
      <c r="D56" t="s">
        <v>661</v>
      </c>
      <c r="E56" t="s">
        <v>70</v>
      </c>
      <c r="F56" s="1">
        <v>41177</v>
      </c>
      <c r="G56">
        <v>1</v>
      </c>
      <c r="O56">
        <v>6.55</v>
      </c>
      <c r="P56" t="s">
        <v>71</v>
      </c>
      <c r="Q56">
        <v>19.600000000000001</v>
      </c>
      <c r="R56" t="s">
        <v>71</v>
      </c>
    </row>
    <row r="57" spans="1:46" x14ac:dyDescent="0.2">
      <c r="A57" t="s">
        <v>659</v>
      </c>
      <c r="B57" t="s">
        <v>660</v>
      </c>
      <c r="C57">
        <f>-70.32363714 / 41.70442684</f>
        <v>-1.6862391469806857</v>
      </c>
      <c r="D57" t="s">
        <v>661</v>
      </c>
      <c r="E57" t="s">
        <v>70</v>
      </c>
      <c r="F57" s="1">
        <v>41177</v>
      </c>
      <c r="G57">
        <v>2</v>
      </c>
      <c r="O57">
        <v>6.47</v>
      </c>
      <c r="P57" t="s">
        <v>71</v>
      </c>
      <c r="Q57">
        <v>19.399999999999999</v>
      </c>
      <c r="R57" t="s">
        <v>71</v>
      </c>
    </row>
    <row r="58" spans="1:46" x14ac:dyDescent="0.2">
      <c r="A58" t="s">
        <v>659</v>
      </c>
      <c r="B58" t="s">
        <v>660</v>
      </c>
      <c r="C58">
        <f>-70.32363714 / 41.70442684</f>
        <v>-1.6862391469806857</v>
      </c>
      <c r="D58" t="s">
        <v>661</v>
      </c>
      <c r="E58" t="s">
        <v>70</v>
      </c>
      <c r="F58" s="1">
        <v>41177</v>
      </c>
      <c r="G58">
        <v>3</v>
      </c>
      <c r="O58">
        <v>6.42</v>
      </c>
      <c r="P58" t="s">
        <v>71</v>
      </c>
      <c r="Q58">
        <v>19.399999999999999</v>
      </c>
      <c r="R58" t="s">
        <v>71</v>
      </c>
    </row>
    <row r="59" spans="1:46" x14ac:dyDescent="0.2">
      <c r="A59" t="s">
        <v>659</v>
      </c>
      <c r="B59" t="s">
        <v>660</v>
      </c>
      <c r="C59">
        <f>-70.32363714 / 41.70442684</f>
        <v>-1.6862391469806857</v>
      </c>
      <c r="D59" t="s">
        <v>661</v>
      </c>
      <c r="E59" t="s">
        <v>70</v>
      </c>
      <c r="F59" s="1">
        <v>41177</v>
      </c>
      <c r="G59">
        <v>4</v>
      </c>
      <c r="O59">
        <v>6.45</v>
      </c>
      <c r="P59" t="s">
        <v>71</v>
      </c>
      <c r="Q59">
        <v>19.100000000000001</v>
      </c>
      <c r="R59" t="s">
        <v>71</v>
      </c>
    </row>
    <row r="60" spans="1:46" x14ac:dyDescent="0.2">
      <c r="A60" t="s">
        <v>659</v>
      </c>
      <c r="B60" t="s">
        <v>660</v>
      </c>
      <c r="C60">
        <f>-70.32363714 / 41.70442684</f>
        <v>-1.6862391469806857</v>
      </c>
      <c r="D60" t="s">
        <v>661</v>
      </c>
      <c r="E60" t="s">
        <v>70</v>
      </c>
      <c r="F60" s="1">
        <v>41177</v>
      </c>
      <c r="G60">
        <v>5</v>
      </c>
      <c r="O60">
        <v>1.66</v>
      </c>
      <c r="P60" t="s">
        <v>71</v>
      </c>
      <c r="Q60">
        <v>15.2</v>
      </c>
      <c r="R60" t="s">
        <v>71</v>
      </c>
    </row>
    <row r="61" spans="1:46" x14ac:dyDescent="0.2">
      <c r="A61" t="s">
        <v>659</v>
      </c>
      <c r="B61" t="s">
        <v>660</v>
      </c>
      <c r="C61">
        <f>-70.32363714 / 41.70442684</f>
        <v>-1.6862391469806857</v>
      </c>
      <c r="D61" t="s">
        <v>661</v>
      </c>
      <c r="E61" t="s">
        <v>70</v>
      </c>
      <c r="F61" s="1">
        <v>41177</v>
      </c>
      <c r="G61">
        <v>5.25</v>
      </c>
      <c r="K61">
        <v>64.52</v>
      </c>
      <c r="L61" t="s">
        <v>71</v>
      </c>
      <c r="S61">
        <v>3.45</v>
      </c>
      <c r="T61" t="s">
        <v>71</v>
      </c>
      <c r="U61">
        <v>106.86</v>
      </c>
      <c r="V61" t="s">
        <v>71</v>
      </c>
      <c r="W61">
        <v>173.3</v>
      </c>
      <c r="X61" t="s">
        <v>71</v>
      </c>
      <c r="Y61">
        <v>71.510000000000005</v>
      </c>
      <c r="AA61">
        <v>71.48</v>
      </c>
      <c r="AE61">
        <v>7.9</v>
      </c>
      <c r="AF61" t="s">
        <v>71</v>
      </c>
      <c r="AG61">
        <v>6.75</v>
      </c>
      <c r="AH61" t="s">
        <v>71</v>
      </c>
      <c r="AS61">
        <v>19.920000000000002</v>
      </c>
      <c r="AT61" t="s">
        <v>71</v>
      </c>
    </row>
    <row r="62" spans="1:46" x14ac:dyDescent="0.2">
      <c r="A62" t="s">
        <v>659</v>
      </c>
      <c r="B62" t="s">
        <v>660</v>
      </c>
      <c r="C62">
        <f>-70.32363714 / 41.70442684</f>
        <v>-1.6862391469806857</v>
      </c>
      <c r="D62" t="s">
        <v>661</v>
      </c>
      <c r="E62" t="s">
        <v>70</v>
      </c>
      <c r="F62" s="1">
        <v>41177</v>
      </c>
      <c r="G62">
        <v>6</v>
      </c>
      <c r="O62">
        <v>0.23</v>
      </c>
      <c r="P62" t="s">
        <v>71</v>
      </c>
      <c r="Q62">
        <v>11.1</v>
      </c>
      <c r="R62" t="s">
        <v>71</v>
      </c>
    </row>
    <row r="63" spans="1:46" x14ac:dyDescent="0.2">
      <c r="A63" t="s">
        <v>659</v>
      </c>
      <c r="B63" t="s">
        <v>660</v>
      </c>
      <c r="C63">
        <f>-70.32363714 / 41.70442684</f>
        <v>-1.6862391469806857</v>
      </c>
      <c r="D63" t="s">
        <v>661</v>
      </c>
      <c r="E63" t="s">
        <v>70</v>
      </c>
      <c r="F63" s="1">
        <v>41542</v>
      </c>
      <c r="G63">
        <v>0.5</v>
      </c>
      <c r="I63">
        <v>5.95</v>
      </c>
      <c r="J63" t="s">
        <v>71</v>
      </c>
      <c r="K63">
        <v>6.06</v>
      </c>
      <c r="L63" t="s">
        <v>71</v>
      </c>
      <c r="M63">
        <v>1.8</v>
      </c>
      <c r="N63" t="s">
        <v>71</v>
      </c>
      <c r="O63">
        <v>7.92</v>
      </c>
      <c r="P63" t="s">
        <v>71</v>
      </c>
      <c r="Q63">
        <v>18.8</v>
      </c>
      <c r="R63" t="s">
        <v>71</v>
      </c>
      <c r="S63">
        <v>1.02</v>
      </c>
      <c r="T63" t="s">
        <v>71</v>
      </c>
      <c r="U63">
        <v>31.59</v>
      </c>
      <c r="V63" t="s">
        <v>71</v>
      </c>
      <c r="W63">
        <v>36.07</v>
      </c>
      <c r="X63" t="s">
        <v>71</v>
      </c>
      <c r="Y63">
        <v>53.94</v>
      </c>
      <c r="AA63">
        <v>48.27</v>
      </c>
      <c r="AC63">
        <v>51.53</v>
      </c>
      <c r="AE63">
        <v>18.100000000000001</v>
      </c>
      <c r="AF63" t="s">
        <v>71</v>
      </c>
      <c r="AG63">
        <v>7.1</v>
      </c>
      <c r="AH63" t="s">
        <v>71</v>
      </c>
      <c r="AS63">
        <v>0.94</v>
      </c>
      <c r="AT63" t="s">
        <v>71</v>
      </c>
    </row>
    <row r="64" spans="1:46" x14ac:dyDescent="0.2">
      <c r="A64" t="s">
        <v>659</v>
      </c>
      <c r="B64" t="s">
        <v>660</v>
      </c>
      <c r="C64">
        <f>-70.32363714 / 41.70442684</f>
        <v>-1.6862391469806857</v>
      </c>
      <c r="D64" t="s">
        <v>661</v>
      </c>
      <c r="E64" t="s">
        <v>70</v>
      </c>
      <c r="F64" s="1">
        <v>41542</v>
      </c>
      <c r="G64">
        <v>1</v>
      </c>
      <c r="O64">
        <v>7.88</v>
      </c>
      <c r="P64" t="s">
        <v>71</v>
      </c>
      <c r="Q64">
        <v>18.7</v>
      </c>
      <c r="R64" t="s">
        <v>71</v>
      </c>
    </row>
    <row r="65" spans="1:58" x14ac:dyDescent="0.2">
      <c r="A65" t="s">
        <v>659</v>
      </c>
      <c r="B65" t="s">
        <v>660</v>
      </c>
      <c r="C65">
        <f>-70.32363714 / 41.70442684</f>
        <v>-1.6862391469806857</v>
      </c>
      <c r="D65" t="s">
        <v>661</v>
      </c>
      <c r="E65" t="s">
        <v>70</v>
      </c>
      <c r="F65" s="1">
        <v>41542</v>
      </c>
      <c r="G65">
        <v>2</v>
      </c>
      <c r="O65">
        <v>7.92</v>
      </c>
      <c r="P65" t="s">
        <v>71</v>
      </c>
      <c r="Q65">
        <v>18.5</v>
      </c>
      <c r="R65" t="s">
        <v>71</v>
      </c>
    </row>
    <row r="66" spans="1:58" x14ac:dyDescent="0.2">
      <c r="A66" t="s">
        <v>659</v>
      </c>
      <c r="B66" t="s">
        <v>660</v>
      </c>
      <c r="C66">
        <f>-70.32363714 / 41.70442684</f>
        <v>-1.6862391469806857</v>
      </c>
      <c r="D66" t="s">
        <v>661</v>
      </c>
      <c r="E66" t="s">
        <v>70</v>
      </c>
      <c r="F66" s="1">
        <v>41542</v>
      </c>
      <c r="G66">
        <v>3</v>
      </c>
      <c r="K66">
        <v>6.6</v>
      </c>
      <c r="L66" t="s">
        <v>71</v>
      </c>
      <c r="O66">
        <v>7.21</v>
      </c>
      <c r="P66" t="s">
        <v>71</v>
      </c>
      <c r="Q66">
        <v>18.3</v>
      </c>
      <c r="R66" t="s">
        <v>71</v>
      </c>
      <c r="S66">
        <v>1.1399999999999999</v>
      </c>
      <c r="T66" t="s">
        <v>71</v>
      </c>
      <c r="W66">
        <v>40.53</v>
      </c>
      <c r="X66" t="s">
        <v>71</v>
      </c>
      <c r="Y66">
        <v>6.04</v>
      </c>
      <c r="AA66">
        <v>49.11</v>
      </c>
      <c r="AE66">
        <v>18.399999999999999</v>
      </c>
      <c r="AF66" t="s">
        <v>71</v>
      </c>
      <c r="AG66">
        <v>7</v>
      </c>
      <c r="AH66" t="s">
        <v>71</v>
      </c>
      <c r="AS66">
        <v>1.82</v>
      </c>
      <c r="AT66" t="s">
        <v>71</v>
      </c>
    </row>
    <row r="67" spans="1:58" x14ac:dyDescent="0.2">
      <c r="A67" t="s">
        <v>659</v>
      </c>
      <c r="B67" t="s">
        <v>660</v>
      </c>
      <c r="C67">
        <f>-70.32363714 / 41.70442684</f>
        <v>-1.6862391469806857</v>
      </c>
      <c r="D67" t="s">
        <v>661</v>
      </c>
      <c r="E67" t="s">
        <v>70</v>
      </c>
      <c r="F67" s="1">
        <v>41542</v>
      </c>
      <c r="G67">
        <v>4</v>
      </c>
      <c r="O67">
        <v>3.98</v>
      </c>
      <c r="P67" t="s">
        <v>71</v>
      </c>
      <c r="Q67">
        <v>17.7</v>
      </c>
      <c r="R67" t="s">
        <v>71</v>
      </c>
    </row>
    <row r="68" spans="1:58" x14ac:dyDescent="0.2">
      <c r="A68" t="s">
        <v>659</v>
      </c>
      <c r="B68" t="s">
        <v>660</v>
      </c>
      <c r="C68">
        <f>-70.32363714 / 41.70442684</f>
        <v>-1.6862391469806857</v>
      </c>
      <c r="D68" t="s">
        <v>661</v>
      </c>
      <c r="E68" t="s">
        <v>70</v>
      </c>
      <c r="F68" s="1">
        <v>41542</v>
      </c>
      <c r="G68">
        <v>4.95</v>
      </c>
      <c r="K68">
        <v>26.56</v>
      </c>
      <c r="L68" t="s">
        <v>71</v>
      </c>
      <c r="S68">
        <v>3.05</v>
      </c>
      <c r="T68" t="s">
        <v>71</v>
      </c>
      <c r="W68">
        <v>178.78</v>
      </c>
      <c r="X68" t="s">
        <v>71</v>
      </c>
      <c r="AE68">
        <v>47.8</v>
      </c>
      <c r="AF68" t="s">
        <v>71</v>
      </c>
      <c r="AG68">
        <v>6.5</v>
      </c>
      <c r="AH68" t="s">
        <v>71</v>
      </c>
      <c r="AS68">
        <v>40.049999999999997</v>
      </c>
      <c r="AT68" t="s">
        <v>71</v>
      </c>
    </row>
    <row r="69" spans="1:58" x14ac:dyDescent="0.2">
      <c r="A69" t="s">
        <v>659</v>
      </c>
      <c r="B69" t="s">
        <v>660</v>
      </c>
      <c r="C69">
        <f>-70.32363714 / 41.70442684</f>
        <v>-1.6862391469806857</v>
      </c>
      <c r="D69" t="s">
        <v>661</v>
      </c>
      <c r="E69" t="s">
        <v>70</v>
      </c>
      <c r="F69" s="1">
        <v>41542</v>
      </c>
      <c r="G69">
        <v>5</v>
      </c>
      <c r="O69">
        <v>0.26</v>
      </c>
      <c r="P69" t="s">
        <v>71</v>
      </c>
      <c r="Q69">
        <v>15.5</v>
      </c>
      <c r="R69" t="s">
        <v>71</v>
      </c>
    </row>
    <row r="70" spans="1:58" x14ac:dyDescent="0.2">
      <c r="A70" t="s">
        <v>659</v>
      </c>
      <c r="B70" t="s">
        <v>660</v>
      </c>
      <c r="C70">
        <f>-70.32363714 / 41.70442684</f>
        <v>-1.6862391469806857</v>
      </c>
      <c r="D70" t="s">
        <v>661</v>
      </c>
      <c r="E70" t="s">
        <v>70</v>
      </c>
      <c r="F70" s="1">
        <v>42627</v>
      </c>
      <c r="G70">
        <v>1</v>
      </c>
      <c r="I70">
        <v>5.48</v>
      </c>
      <c r="J70" t="s">
        <v>71</v>
      </c>
      <c r="K70">
        <v>10.69</v>
      </c>
      <c r="L70" t="s">
        <v>71</v>
      </c>
      <c r="M70">
        <v>1.89</v>
      </c>
      <c r="N70" t="s">
        <v>71</v>
      </c>
      <c r="O70">
        <v>4.5</v>
      </c>
      <c r="P70" t="s">
        <v>71</v>
      </c>
      <c r="Q70">
        <v>23.7</v>
      </c>
      <c r="R70" t="s">
        <v>71</v>
      </c>
      <c r="S70">
        <v>1.36</v>
      </c>
      <c r="T70" t="s">
        <v>71</v>
      </c>
      <c r="U70">
        <v>42.12</v>
      </c>
      <c r="V70" t="s">
        <v>71</v>
      </c>
      <c r="W70">
        <v>59.24</v>
      </c>
      <c r="X70" t="s">
        <v>71</v>
      </c>
      <c r="Y70">
        <v>58.09</v>
      </c>
      <c r="AA70">
        <v>53.84</v>
      </c>
      <c r="AC70">
        <v>50.83</v>
      </c>
      <c r="AE70">
        <v>34.1</v>
      </c>
      <c r="AF70" t="s">
        <v>71</v>
      </c>
      <c r="AG70">
        <v>6.95</v>
      </c>
      <c r="AH70" t="s">
        <v>71</v>
      </c>
      <c r="AS70">
        <v>4.01</v>
      </c>
      <c r="AT70" t="s">
        <v>71</v>
      </c>
      <c r="BE70">
        <v>14.71</v>
      </c>
      <c r="BF70" t="s">
        <v>71</v>
      </c>
    </row>
    <row r="71" spans="1:58" x14ac:dyDescent="0.2">
      <c r="A71" t="s">
        <v>659</v>
      </c>
      <c r="B71" t="s">
        <v>660</v>
      </c>
      <c r="C71">
        <f>-70.32363714 / 41.70442684</f>
        <v>-1.6862391469806857</v>
      </c>
      <c r="D71" t="s">
        <v>661</v>
      </c>
      <c r="E71" t="s">
        <v>70</v>
      </c>
      <c r="F71" s="1">
        <v>42627</v>
      </c>
      <c r="G71">
        <v>4</v>
      </c>
      <c r="K71">
        <v>53.94</v>
      </c>
      <c r="L71" t="s">
        <v>71</v>
      </c>
      <c r="O71">
        <v>0.55000000000000004</v>
      </c>
      <c r="P71" t="s">
        <v>71</v>
      </c>
      <c r="Q71">
        <v>20.3</v>
      </c>
      <c r="R71" t="s">
        <v>71</v>
      </c>
      <c r="S71">
        <v>0.43</v>
      </c>
      <c r="T71" t="s">
        <v>71</v>
      </c>
      <c r="U71">
        <v>13.32</v>
      </c>
      <c r="V71" t="s">
        <v>71</v>
      </c>
      <c r="W71">
        <v>62.64</v>
      </c>
      <c r="X71" t="s">
        <v>71</v>
      </c>
      <c r="Y71">
        <v>41.49</v>
      </c>
      <c r="AA71">
        <v>69.72</v>
      </c>
      <c r="AE71">
        <v>47.8</v>
      </c>
      <c r="AF71" t="s">
        <v>71</v>
      </c>
      <c r="AG71">
        <v>6.81</v>
      </c>
      <c r="AH71" t="s">
        <v>71</v>
      </c>
      <c r="AS71">
        <v>8.92</v>
      </c>
      <c r="AT71" t="s">
        <v>71</v>
      </c>
      <c r="BE71">
        <v>62.86</v>
      </c>
      <c r="BF71" t="s">
        <v>71</v>
      </c>
    </row>
    <row r="72" spans="1:58" x14ac:dyDescent="0.2">
      <c r="A72" t="s">
        <v>659</v>
      </c>
      <c r="B72" t="s">
        <v>660</v>
      </c>
      <c r="C72">
        <f>-70.32363714 / 41.70442684</f>
        <v>-1.6862391469806857</v>
      </c>
      <c r="D72" t="s">
        <v>661</v>
      </c>
      <c r="E72" t="s">
        <v>70</v>
      </c>
      <c r="F72" s="1">
        <v>43718</v>
      </c>
      <c r="G72">
        <v>0.15</v>
      </c>
      <c r="I72">
        <v>0.8</v>
      </c>
      <c r="J72" t="s">
        <v>150</v>
      </c>
      <c r="K72">
        <v>19.53</v>
      </c>
      <c r="L72" t="s">
        <v>150</v>
      </c>
      <c r="M72">
        <v>0.83</v>
      </c>
      <c r="N72" t="s">
        <v>150</v>
      </c>
      <c r="O72">
        <v>6.69</v>
      </c>
      <c r="P72" t="s">
        <v>150</v>
      </c>
      <c r="Q72">
        <v>21.3</v>
      </c>
      <c r="R72" t="s">
        <v>150</v>
      </c>
      <c r="S72">
        <v>1.1599999999999999</v>
      </c>
      <c r="T72" t="s">
        <v>150</v>
      </c>
      <c r="W72">
        <v>51.99</v>
      </c>
      <c r="X72" t="s">
        <v>150</v>
      </c>
      <c r="AE72">
        <v>27.1</v>
      </c>
      <c r="AF72" t="s">
        <v>150</v>
      </c>
      <c r="AG72">
        <v>6.67</v>
      </c>
      <c r="AH72" t="s">
        <v>150</v>
      </c>
      <c r="AS72">
        <v>4.43</v>
      </c>
      <c r="AT72" t="s">
        <v>150</v>
      </c>
      <c r="AU72">
        <v>1</v>
      </c>
      <c r="AV72" t="s">
        <v>150</v>
      </c>
      <c r="BE72">
        <v>23.96</v>
      </c>
      <c r="BF72" t="s">
        <v>150</v>
      </c>
    </row>
    <row r="73" spans="1:58" x14ac:dyDescent="0.2">
      <c r="A73" t="s">
        <v>659</v>
      </c>
      <c r="B73" t="s">
        <v>660</v>
      </c>
      <c r="C73">
        <f>-70.32363714 / 41.70442684</f>
        <v>-1.6862391469806857</v>
      </c>
      <c r="D73" t="s">
        <v>661</v>
      </c>
      <c r="E73" t="s">
        <v>70</v>
      </c>
      <c r="F73" s="1">
        <v>43718</v>
      </c>
      <c r="G73">
        <v>0.5</v>
      </c>
      <c r="K73">
        <v>19.54</v>
      </c>
      <c r="L73" t="s">
        <v>150</v>
      </c>
      <c r="O73">
        <v>6.65</v>
      </c>
      <c r="P73" t="s">
        <v>150</v>
      </c>
      <c r="Q73">
        <v>21.1</v>
      </c>
      <c r="R73" t="s">
        <v>150</v>
      </c>
      <c r="S73">
        <v>1.23</v>
      </c>
      <c r="T73" t="s">
        <v>150</v>
      </c>
      <c r="W73">
        <v>53.59</v>
      </c>
      <c r="X73" t="s">
        <v>150</v>
      </c>
      <c r="AE73">
        <v>27.3</v>
      </c>
      <c r="AF73" t="s">
        <v>150</v>
      </c>
      <c r="AG73">
        <v>6.68</v>
      </c>
      <c r="AH73" t="s">
        <v>150</v>
      </c>
      <c r="AS73">
        <v>4.3899999999999997</v>
      </c>
      <c r="AT73" t="s">
        <v>150</v>
      </c>
      <c r="BE73">
        <v>23.93</v>
      </c>
      <c r="BF73" t="s">
        <v>150</v>
      </c>
    </row>
    <row r="74" spans="1:58" x14ac:dyDescent="0.2">
      <c r="A74" t="s">
        <v>659</v>
      </c>
      <c r="B74" t="s">
        <v>660</v>
      </c>
      <c r="C74">
        <f>-70.32363714 / 41.70442684</f>
        <v>-1.6862391469806857</v>
      </c>
      <c r="D74" t="s">
        <v>661</v>
      </c>
      <c r="E74" t="s">
        <v>70</v>
      </c>
      <c r="F74" s="1">
        <v>44088</v>
      </c>
      <c r="G74">
        <v>0.5</v>
      </c>
      <c r="I74">
        <v>5.75</v>
      </c>
      <c r="J74" t="s">
        <v>150</v>
      </c>
      <c r="K74">
        <v>6.11</v>
      </c>
      <c r="L74" t="s">
        <v>150</v>
      </c>
      <c r="M74">
        <v>1.4</v>
      </c>
      <c r="N74" t="s">
        <v>150</v>
      </c>
      <c r="O74">
        <v>8.76</v>
      </c>
      <c r="P74" t="s">
        <v>150</v>
      </c>
      <c r="Q74">
        <v>22.6</v>
      </c>
      <c r="R74" t="s">
        <v>150</v>
      </c>
      <c r="S74">
        <v>0.91</v>
      </c>
      <c r="T74" t="s">
        <v>150</v>
      </c>
      <c r="W74">
        <v>72.849999999999994</v>
      </c>
      <c r="X74" t="s">
        <v>150</v>
      </c>
      <c r="AE74">
        <v>31.7</v>
      </c>
      <c r="AF74" t="s">
        <v>150</v>
      </c>
      <c r="AG74">
        <v>7.23</v>
      </c>
      <c r="AH74" t="s">
        <v>150</v>
      </c>
      <c r="AS74">
        <v>0.03</v>
      </c>
      <c r="AT74" t="s">
        <v>150</v>
      </c>
    </row>
    <row r="75" spans="1:58" x14ac:dyDescent="0.2">
      <c r="A75" t="s">
        <v>659</v>
      </c>
      <c r="B75" t="s">
        <v>660</v>
      </c>
      <c r="C75">
        <f>-70.32363714 / 41.70442684</f>
        <v>-1.6862391469806857</v>
      </c>
      <c r="D75" t="s">
        <v>661</v>
      </c>
      <c r="E75" t="s">
        <v>70</v>
      </c>
      <c r="F75" s="1">
        <v>44088</v>
      </c>
      <c r="G75">
        <v>1</v>
      </c>
      <c r="K75" s="2" t="s">
        <v>173</v>
      </c>
      <c r="L75" t="s">
        <v>150</v>
      </c>
      <c r="O75">
        <v>8.73</v>
      </c>
      <c r="P75" t="s">
        <v>150</v>
      </c>
      <c r="Q75">
        <v>22.6</v>
      </c>
      <c r="R75" t="s">
        <v>150</v>
      </c>
      <c r="S75" t="s">
        <v>173</v>
      </c>
      <c r="T75" t="s">
        <v>150</v>
      </c>
      <c r="W75" t="s">
        <v>173</v>
      </c>
      <c r="X75" t="s">
        <v>150</v>
      </c>
      <c r="AE75" t="s">
        <v>173</v>
      </c>
      <c r="AF75" t="s">
        <v>150</v>
      </c>
      <c r="AG75" t="s">
        <v>173</v>
      </c>
      <c r="AH75" t="s">
        <v>150</v>
      </c>
      <c r="AS75" t="s">
        <v>173</v>
      </c>
      <c r="AT75" t="s">
        <v>150</v>
      </c>
    </row>
    <row r="76" spans="1:58" x14ac:dyDescent="0.2">
      <c r="A76" t="s">
        <v>659</v>
      </c>
      <c r="B76" t="s">
        <v>660</v>
      </c>
      <c r="C76">
        <f>-70.32363714 / 41.70442684</f>
        <v>-1.6862391469806857</v>
      </c>
      <c r="D76" t="s">
        <v>661</v>
      </c>
      <c r="E76" t="s">
        <v>70</v>
      </c>
      <c r="F76" s="1">
        <v>44088</v>
      </c>
      <c r="G76">
        <v>2</v>
      </c>
      <c r="K76" s="2" t="s">
        <v>173</v>
      </c>
      <c r="L76" t="s">
        <v>150</v>
      </c>
      <c r="O76">
        <v>8.6999999999999993</v>
      </c>
      <c r="P76" t="s">
        <v>150</v>
      </c>
      <c r="Q76">
        <v>22.6</v>
      </c>
      <c r="R76" t="s">
        <v>150</v>
      </c>
      <c r="S76" t="s">
        <v>173</v>
      </c>
      <c r="T76" t="s">
        <v>150</v>
      </c>
      <c r="W76" t="s">
        <v>173</v>
      </c>
      <c r="X76" t="s">
        <v>150</v>
      </c>
      <c r="AE76" t="s">
        <v>173</v>
      </c>
      <c r="AF76" t="s">
        <v>150</v>
      </c>
      <c r="AG76" t="s">
        <v>173</v>
      </c>
      <c r="AH76" t="s">
        <v>150</v>
      </c>
      <c r="AS76" t="s">
        <v>173</v>
      </c>
      <c r="AT76" t="s">
        <v>150</v>
      </c>
    </row>
    <row r="77" spans="1:58" x14ac:dyDescent="0.2">
      <c r="A77" t="s">
        <v>659</v>
      </c>
      <c r="B77" t="s">
        <v>660</v>
      </c>
      <c r="C77">
        <f>-70.32363714 / 41.70442684</f>
        <v>-1.6862391469806857</v>
      </c>
      <c r="D77" t="s">
        <v>661</v>
      </c>
      <c r="E77" t="s">
        <v>70</v>
      </c>
      <c r="F77" s="1">
        <v>44088</v>
      </c>
      <c r="G77">
        <v>3</v>
      </c>
      <c r="K77" s="2" t="s">
        <v>173</v>
      </c>
      <c r="L77" t="s">
        <v>150</v>
      </c>
      <c r="O77">
        <v>4.51</v>
      </c>
      <c r="P77" t="s">
        <v>150</v>
      </c>
      <c r="Q77">
        <v>21.6</v>
      </c>
      <c r="R77" t="s">
        <v>150</v>
      </c>
      <c r="S77" t="s">
        <v>173</v>
      </c>
      <c r="T77" t="s">
        <v>150</v>
      </c>
      <c r="W77" t="s">
        <v>173</v>
      </c>
      <c r="X77" t="s">
        <v>150</v>
      </c>
      <c r="AE77" t="s">
        <v>173</v>
      </c>
      <c r="AF77" t="s">
        <v>150</v>
      </c>
      <c r="AG77" t="s">
        <v>173</v>
      </c>
      <c r="AH77" t="s">
        <v>150</v>
      </c>
      <c r="AS77" t="s">
        <v>173</v>
      </c>
      <c r="AT77" t="s">
        <v>150</v>
      </c>
    </row>
    <row r="78" spans="1:58" x14ac:dyDescent="0.2">
      <c r="A78" t="s">
        <v>659</v>
      </c>
      <c r="B78" t="s">
        <v>660</v>
      </c>
      <c r="C78">
        <f>-70.32363714 / 41.70442684</f>
        <v>-1.6862391469806857</v>
      </c>
      <c r="D78" t="s">
        <v>661</v>
      </c>
      <c r="E78" t="s">
        <v>70</v>
      </c>
      <c r="F78" s="1">
        <v>44088</v>
      </c>
      <c r="G78">
        <v>4</v>
      </c>
      <c r="K78" s="2" t="s">
        <v>173</v>
      </c>
      <c r="L78" t="s">
        <v>150</v>
      </c>
      <c r="O78">
        <v>0.22</v>
      </c>
      <c r="P78" t="s">
        <v>150</v>
      </c>
      <c r="Q78">
        <v>17.3</v>
      </c>
      <c r="R78" t="s">
        <v>150</v>
      </c>
      <c r="S78" t="s">
        <v>173</v>
      </c>
      <c r="T78" t="s">
        <v>150</v>
      </c>
      <c r="W78" t="s">
        <v>173</v>
      </c>
      <c r="X78" t="s">
        <v>150</v>
      </c>
      <c r="AE78" t="s">
        <v>173</v>
      </c>
      <c r="AF78" t="s">
        <v>150</v>
      </c>
      <c r="AG78" t="s">
        <v>173</v>
      </c>
      <c r="AH78" t="s">
        <v>150</v>
      </c>
      <c r="AS78" t="s">
        <v>173</v>
      </c>
      <c r="AT78" t="s">
        <v>150</v>
      </c>
    </row>
    <row r="79" spans="1:58" x14ac:dyDescent="0.2">
      <c r="A79" t="s">
        <v>659</v>
      </c>
      <c r="B79" t="s">
        <v>660</v>
      </c>
      <c r="C79">
        <f>-70.32363714 / 41.70442684</f>
        <v>-1.6862391469806857</v>
      </c>
      <c r="D79" t="s">
        <v>661</v>
      </c>
      <c r="E79" t="s">
        <v>70</v>
      </c>
      <c r="F79" s="1">
        <v>44088</v>
      </c>
      <c r="G79">
        <v>5</v>
      </c>
      <c r="K79">
        <v>4.28</v>
      </c>
      <c r="L79" t="s">
        <v>150</v>
      </c>
      <c r="O79">
        <v>0.1</v>
      </c>
      <c r="P79" t="s">
        <v>150</v>
      </c>
      <c r="Q79">
        <v>12.5</v>
      </c>
      <c r="R79" t="s">
        <v>150</v>
      </c>
      <c r="S79">
        <v>13.21</v>
      </c>
      <c r="T79" t="s">
        <v>150</v>
      </c>
      <c r="W79">
        <v>403.43</v>
      </c>
      <c r="X79" t="s">
        <v>150</v>
      </c>
      <c r="AE79">
        <v>101.5</v>
      </c>
      <c r="AF79" t="s">
        <v>150</v>
      </c>
      <c r="AG79">
        <v>6.78</v>
      </c>
      <c r="AH79" t="s">
        <v>150</v>
      </c>
      <c r="AS79">
        <v>1.7</v>
      </c>
      <c r="AT79" t="s">
        <v>150</v>
      </c>
    </row>
    <row r="80" spans="1:58" x14ac:dyDescent="0.2">
      <c r="A80" t="s">
        <v>665</v>
      </c>
      <c r="B80" t="s">
        <v>666</v>
      </c>
      <c r="C80">
        <f>-70.35145498 / 41.69270386</f>
        <v>-1.6873804878722489</v>
      </c>
      <c r="D80" t="s">
        <v>667</v>
      </c>
      <c r="E80" t="s">
        <v>70</v>
      </c>
      <c r="F80" s="1">
        <v>37143</v>
      </c>
      <c r="G80">
        <v>0.5</v>
      </c>
      <c r="I80">
        <v>8.1</v>
      </c>
      <c r="J80" t="s">
        <v>71</v>
      </c>
      <c r="K80">
        <v>1.87</v>
      </c>
      <c r="L80" t="s">
        <v>71</v>
      </c>
      <c r="M80">
        <v>4.0999999999999996</v>
      </c>
      <c r="N80" t="s">
        <v>71</v>
      </c>
      <c r="O80">
        <v>7.48</v>
      </c>
      <c r="P80" t="s">
        <v>71</v>
      </c>
      <c r="Q80">
        <v>25.22</v>
      </c>
      <c r="R80" t="s">
        <v>71</v>
      </c>
      <c r="S80">
        <v>0.16</v>
      </c>
      <c r="T80" t="s">
        <v>71</v>
      </c>
      <c r="U80">
        <v>4.96</v>
      </c>
      <c r="V80" t="s">
        <v>71</v>
      </c>
      <c r="W80">
        <v>15.6</v>
      </c>
      <c r="X80" t="s">
        <v>71</v>
      </c>
      <c r="Y80">
        <v>27.24</v>
      </c>
      <c r="AA80">
        <v>36.74</v>
      </c>
      <c r="AC80">
        <v>39.67</v>
      </c>
      <c r="AE80">
        <v>1.8</v>
      </c>
      <c r="AF80" t="s">
        <v>71</v>
      </c>
      <c r="AG80">
        <v>5.95</v>
      </c>
      <c r="AH80" t="s">
        <v>71</v>
      </c>
      <c r="AS80">
        <v>0.98</v>
      </c>
      <c r="AT80" t="s">
        <v>71</v>
      </c>
    </row>
    <row r="81" spans="1:46" x14ac:dyDescent="0.2">
      <c r="A81" t="s">
        <v>665</v>
      </c>
      <c r="B81" t="s">
        <v>666</v>
      </c>
      <c r="C81">
        <f>-70.35145498 / 41.69270386</f>
        <v>-1.6873804878722489</v>
      </c>
      <c r="D81" t="s">
        <v>667</v>
      </c>
      <c r="E81" t="s">
        <v>70</v>
      </c>
      <c r="F81" s="1">
        <v>37143</v>
      </c>
      <c r="G81">
        <v>1</v>
      </c>
      <c r="O81">
        <v>7.44</v>
      </c>
      <c r="P81" t="s">
        <v>71</v>
      </c>
      <c r="Q81">
        <v>25.17</v>
      </c>
      <c r="R81" t="s">
        <v>71</v>
      </c>
    </row>
    <row r="82" spans="1:46" x14ac:dyDescent="0.2">
      <c r="A82" t="s">
        <v>665</v>
      </c>
      <c r="B82" t="s">
        <v>666</v>
      </c>
      <c r="C82">
        <f>-70.35145498 / 41.69270386</f>
        <v>-1.6873804878722489</v>
      </c>
      <c r="D82" t="s">
        <v>667</v>
      </c>
      <c r="E82" t="s">
        <v>70</v>
      </c>
      <c r="F82" s="1">
        <v>37143</v>
      </c>
      <c r="G82">
        <v>2</v>
      </c>
      <c r="O82">
        <v>7.44</v>
      </c>
      <c r="P82" t="s">
        <v>71</v>
      </c>
      <c r="Q82">
        <v>25.1</v>
      </c>
      <c r="R82" t="s">
        <v>71</v>
      </c>
    </row>
    <row r="83" spans="1:46" x14ac:dyDescent="0.2">
      <c r="A83" t="s">
        <v>665</v>
      </c>
      <c r="B83" t="s">
        <v>666</v>
      </c>
      <c r="C83">
        <f>-70.35145498 / 41.69270386</f>
        <v>-1.6873804878722489</v>
      </c>
      <c r="D83" t="s">
        <v>667</v>
      </c>
      <c r="E83" t="s">
        <v>70</v>
      </c>
      <c r="F83" s="1">
        <v>37143</v>
      </c>
      <c r="G83">
        <v>3</v>
      </c>
      <c r="K83">
        <v>3.06</v>
      </c>
      <c r="L83" t="s">
        <v>71</v>
      </c>
      <c r="O83">
        <v>7.27</v>
      </c>
      <c r="P83" t="s">
        <v>71</v>
      </c>
      <c r="Q83">
        <v>25.08</v>
      </c>
      <c r="R83" t="s">
        <v>71</v>
      </c>
      <c r="S83">
        <v>0.16</v>
      </c>
      <c r="T83" t="s">
        <v>71</v>
      </c>
      <c r="U83">
        <v>4.96</v>
      </c>
      <c r="V83" t="s">
        <v>71</v>
      </c>
      <c r="W83">
        <v>17.399999999999999</v>
      </c>
      <c r="X83" t="s">
        <v>71</v>
      </c>
      <c r="Y83">
        <v>27.24</v>
      </c>
      <c r="AA83">
        <v>41.57</v>
      </c>
      <c r="AE83">
        <v>1.9</v>
      </c>
      <c r="AF83" t="s">
        <v>71</v>
      </c>
      <c r="AG83">
        <v>6.06</v>
      </c>
      <c r="AH83" t="s">
        <v>71</v>
      </c>
      <c r="AS83">
        <v>0.75</v>
      </c>
      <c r="AT83" t="s">
        <v>71</v>
      </c>
    </row>
    <row r="84" spans="1:46" x14ac:dyDescent="0.2">
      <c r="A84" t="s">
        <v>665</v>
      </c>
      <c r="B84" t="s">
        <v>666</v>
      </c>
      <c r="C84">
        <f>-70.35145498 / 41.69270386</f>
        <v>-1.6873804878722489</v>
      </c>
      <c r="D84" t="s">
        <v>667</v>
      </c>
      <c r="E84" t="s">
        <v>70</v>
      </c>
      <c r="F84" s="1">
        <v>37143</v>
      </c>
      <c r="G84">
        <v>4</v>
      </c>
      <c r="O84">
        <v>7.36</v>
      </c>
      <c r="P84" t="s">
        <v>71</v>
      </c>
      <c r="Q84">
        <v>25.04</v>
      </c>
      <c r="R84" t="s">
        <v>71</v>
      </c>
    </row>
    <row r="85" spans="1:46" x14ac:dyDescent="0.2">
      <c r="A85" t="s">
        <v>665</v>
      </c>
      <c r="B85" t="s">
        <v>666</v>
      </c>
      <c r="C85">
        <f>-70.35145498 / 41.69270386</f>
        <v>-1.6873804878722489</v>
      </c>
      <c r="D85" t="s">
        <v>667</v>
      </c>
      <c r="E85" t="s">
        <v>70</v>
      </c>
      <c r="F85" s="1">
        <v>37143</v>
      </c>
      <c r="G85">
        <v>5</v>
      </c>
      <c r="O85">
        <v>7.49</v>
      </c>
      <c r="P85" t="s">
        <v>71</v>
      </c>
      <c r="Q85">
        <v>25.02</v>
      </c>
      <c r="R85" t="s">
        <v>71</v>
      </c>
    </row>
    <row r="86" spans="1:46" x14ac:dyDescent="0.2">
      <c r="A86" t="s">
        <v>665</v>
      </c>
      <c r="B86" t="s">
        <v>666</v>
      </c>
      <c r="C86">
        <f>-70.35145498 / 41.69270386</f>
        <v>-1.6873804878722489</v>
      </c>
      <c r="D86" t="s">
        <v>667</v>
      </c>
      <c r="E86" t="s">
        <v>70</v>
      </c>
      <c r="F86" s="1">
        <v>37143</v>
      </c>
      <c r="G86">
        <v>6</v>
      </c>
      <c r="O86">
        <v>7.53</v>
      </c>
      <c r="P86" t="s">
        <v>71</v>
      </c>
      <c r="Q86">
        <v>25.01</v>
      </c>
      <c r="R86" t="s">
        <v>71</v>
      </c>
    </row>
    <row r="87" spans="1:46" x14ac:dyDescent="0.2">
      <c r="A87" t="s">
        <v>665</v>
      </c>
      <c r="B87" t="s">
        <v>666</v>
      </c>
      <c r="C87">
        <f>-70.35145498 / 41.69270386</f>
        <v>-1.6873804878722489</v>
      </c>
      <c r="D87" t="s">
        <v>667</v>
      </c>
      <c r="E87" t="s">
        <v>70</v>
      </c>
      <c r="F87" s="1">
        <v>37143</v>
      </c>
      <c r="G87">
        <v>6.5</v>
      </c>
      <c r="O87">
        <v>7.31</v>
      </c>
      <c r="P87" t="s">
        <v>71</v>
      </c>
      <c r="Q87">
        <v>24.91</v>
      </c>
      <c r="R87" t="s">
        <v>71</v>
      </c>
    </row>
    <row r="88" spans="1:46" x14ac:dyDescent="0.2">
      <c r="A88" t="s">
        <v>665</v>
      </c>
      <c r="B88" t="s">
        <v>666</v>
      </c>
      <c r="C88">
        <f>-70.35145498 / 41.69270386</f>
        <v>-1.6873804878722489</v>
      </c>
      <c r="D88" t="s">
        <v>667</v>
      </c>
      <c r="E88" t="s">
        <v>70</v>
      </c>
      <c r="F88" s="1">
        <v>37143</v>
      </c>
      <c r="G88">
        <v>7</v>
      </c>
      <c r="K88">
        <v>2.99</v>
      </c>
      <c r="L88" t="s">
        <v>71</v>
      </c>
      <c r="O88">
        <v>7.14</v>
      </c>
      <c r="P88" t="s">
        <v>71</v>
      </c>
      <c r="Q88">
        <v>24.88</v>
      </c>
      <c r="R88" t="s">
        <v>71</v>
      </c>
      <c r="S88">
        <v>0.16</v>
      </c>
      <c r="T88" t="s">
        <v>71</v>
      </c>
      <c r="U88">
        <v>4.96</v>
      </c>
      <c r="V88" t="s">
        <v>71</v>
      </c>
      <c r="W88">
        <v>19</v>
      </c>
      <c r="X88" t="s">
        <v>71</v>
      </c>
      <c r="Y88">
        <v>27.24</v>
      </c>
      <c r="AA88">
        <v>41.34</v>
      </c>
      <c r="AE88">
        <v>1.8</v>
      </c>
      <c r="AF88" t="s">
        <v>71</v>
      </c>
      <c r="AG88">
        <v>6.04</v>
      </c>
      <c r="AH88" t="s">
        <v>71</v>
      </c>
      <c r="AS88">
        <v>0.63</v>
      </c>
      <c r="AT88" t="s">
        <v>71</v>
      </c>
    </row>
    <row r="89" spans="1:46" x14ac:dyDescent="0.2">
      <c r="A89" t="s">
        <v>665</v>
      </c>
      <c r="B89" t="s">
        <v>666</v>
      </c>
      <c r="C89">
        <f>-70.35145498 / 41.69270386</f>
        <v>-1.6873804878722489</v>
      </c>
      <c r="D89" t="s">
        <v>667</v>
      </c>
      <c r="E89" t="s">
        <v>70</v>
      </c>
      <c r="F89" s="1">
        <v>37143</v>
      </c>
      <c r="G89">
        <v>7.5</v>
      </c>
      <c r="O89">
        <v>0.47</v>
      </c>
      <c r="P89" t="s">
        <v>71</v>
      </c>
      <c r="Q89">
        <v>22.83</v>
      </c>
      <c r="R89" t="s">
        <v>71</v>
      </c>
    </row>
    <row r="90" spans="1:46" x14ac:dyDescent="0.2">
      <c r="A90" t="s">
        <v>665</v>
      </c>
      <c r="B90" t="s">
        <v>666</v>
      </c>
      <c r="C90">
        <f>-70.35145498 / 41.69270386</f>
        <v>-1.6873804878722489</v>
      </c>
      <c r="D90" t="s">
        <v>667</v>
      </c>
      <c r="E90" t="s">
        <v>70</v>
      </c>
      <c r="F90" s="1">
        <v>37143</v>
      </c>
      <c r="G90">
        <v>8</v>
      </c>
      <c r="O90">
        <v>0.19</v>
      </c>
      <c r="P90" t="s">
        <v>71</v>
      </c>
      <c r="Q90">
        <v>20.52</v>
      </c>
      <c r="R90" t="s">
        <v>71</v>
      </c>
    </row>
    <row r="91" spans="1:46" x14ac:dyDescent="0.2">
      <c r="A91" t="s">
        <v>665</v>
      </c>
      <c r="B91" t="s">
        <v>666</v>
      </c>
      <c r="C91">
        <f>-70.35145498 / 41.69270386</f>
        <v>-1.6873804878722489</v>
      </c>
      <c r="D91" t="s">
        <v>667</v>
      </c>
      <c r="E91" t="s">
        <v>70</v>
      </c>
      <c r="F91" s="1">
        <v>37873</v>
      </c>
      <c r="G91">
        <v>0.5</v>
      </c>
      <c r="I91">
        <v>8.6</v>
      </c>
      <c r="J91" t="s">
        <v>71</v>
      </c>
      <c r="K91">
        <v>2.88</v>
      </c>
      <c r="L91" t="s">
        <v>71</v>
      </c>
      <c r="M91">
        <v>4.5999999999999996</v>
      </c>
      <c r="N91" t="s">
        <v>71</v>
      </c>
      <c r="O91">
        <v>7.99</v>
      </c>
      <c r="P91" t="s">
        <v>71</v>
      </c>
      <c r="Q91">
        <v>22.8</v>
      </c>
      <c r="R91" t="s">
        <v>71</v>
      </c>
      <c r="S91">
        <v>0.4</v>
      </c>
      <c r="T91" t="s">
        <v>71</v>
      </c>
      <c r="U91">
        <v>12.39</v>
      </c>
      <c r="V91" t="s">
        <v>71</v>
      </c>
      <c r="W91">
        <v>14.9</v>
      </c>
      <c r="X91" t="s">
        <v>71</v>
      </c>
      <c r="Y91">
        <v>40.44</v>
      </c>
      <c r="AA91">
        <v>40.98</v>
      </c>
      <c r="AC91">
        <v>38.01</v>
      </c>
      <c r="AE91">
        <v>0.17</v>
      </c>
      <c r="AF91" t="s">
        <v>71</v>
      </c>
      <c r="AG91">
        <v>6.02</v>
      </c>
      <c r="AH91" t="s">
        <v>71</v>
      </c>
      <c r="AS91">
        <v>0.03</v>
      </c>
      <c r="AT91" t="s">
        <v>71</v>
      </c>
    </row>
    <row r="92" spans="1:46" x14ac:dyDescent="0.2">
      <c r="A92" t="s">
        <v>665</v>
      </c>
      <c r="B92" t="s">
        <v>666</v>
      </c>
      <c r="C92">
        <f>-70.35145498 / 41.69270386</f>
        <v>-1.6873804878722489</v>
      </c>
      <c r="D92" t="s">
        <v>667</v>
      </c>
      <c r="E92" t="s">
        <v>70</v>
      </c>
      <c r="F92" s="1">
        <v>37873</v>
      </c>
      <c r="G92">
        <v>1</v>
      </c>
      <c r="O92">
        <v>8.0399999999999991</v>
      </c>
      <c r="P92" t="s">
        <v>71</v>
      </c>
      <c r="Q92">
        <v>22.7</v>
      </c>
      <c r="R92" t="s">
        <v>71</v>
      </c>
    </row>
    <row r="93" spans="1:46" x14ac:dyDescent="0.2">
      <c r="A93" t="s">
        <v>665</v>
      </c>
      <c r="B93" t="s">
        <v>666</v>
      </c>
      <c r="C93">
        <f>-70.35145498 / 41.69270386</f>
        <v>-1.6873804878722489</v>
      </c>
      <c r="D93" t="s">
        <v>667</v>
      </c>
      <c r="E93" t="s">
        <v>70</v>
      </c>
      <c r="F93" s="1">
        <v>37873</v>
      </c>
      <c r="G93">
        <v>2</v>
      </c>
      <c r="O93">
        <v>8.07</v>
      </c>
      <c r="P93" t="s">
        <v>71</v>
      </c>
      <c r="Q93">
        <v>22.6</v>
      </c>
      <c r="R93" t="s">
        <v>71</v>
      </c>
    </row>
    <row r="94" spans="1:46" x14ac:dyDescent="0.2">
      <c r="A94" t="s">
        <v>665</v>
      </c>
      <c r="B94" t="s">
        <v>666</v>
      </c>
      <c r="C94">
        <f>-70.35145498 / 41.69270386</f>
        <v>-1.6873804878722489</v>
      </c>
      <c r="D94" t="s">
        <v>667</v>
      </c>
      <c r="E94" t="s">
        <v>70</v>
      </c>
      <c r="F94" s="1">
        <v>37873</v>
      </c>
      <c r="G94">
        <v>3</v>
      </c>
      <c r="O94">
        <v>8.0399999999999991</v>
      </c>
      <c r="P94" t="s">
        <v>71</v>
      </c>
      <c r="Q94">
        <v>22.5</v>
      </c>
      <c r="R94" t="s">
        <v>71</v>
      </c>
    </row>
    <row r="95" spans="1:46" x14ac:dyDescent="0.2">
      <c r="A95" t="s">
        <v>665</v>
      </c>
      <c r="B95" t="s">
        <v>666</v>
      </c>
      <c r="C95">
        <f>-70.35145498 / 41.69270386</f>
        <v>-1.6873804878722489</v>
      </c>
      <c r="D95" t="s">
        <v>667</v>
      </c>
      <c r="E95" t="s">
        <v>70</v>
      </c>
      <c r="F95" s="1">
        <v>37873</v>
      </c>
      <c r="G95">
        <v>4</v>
      </c>
      <c r="O95">
        <v>8.02</v>
      </c>
      <c r="P95" t="s">
        <v>71</v>
      </c>
      <c r="Q95">
        <v>22.4</v>
      </c>
      <c r="R95" t="s">
        <v>71</v>
      </c>
    </row>
    <row r="96" spans="1:46" x14ac:dyDescent="0.2">
      <c r="A96" t="s">
        <v>665</v>
      </c>
      <c r="B96" t="s">
        <v>666</v>
      </c>
      <c r="C96">
        <f>-70.35145498 / 41.69270386</f>
        <v>-1.6873804878722489</v>
      </c>
      <c r="D96" t="s">
        <v>667</v>
      </c>
      <c r="E96" t="s">
        <v>70</v>
      </c>
      <c r="F96" s="1">
        <v>37873</v>
      </c>
      <c r="G96">
        <v>5</v>
      </c>
      <c r="O96">
        <v>8</v>
      </c>
      <c r="P96" t="s">
        <v>71</v>
      </c>
      <c r="Q96">
        <v>22.4</v>
      </c>
      <c r="R96" t="s">
        <v>71</v>
      </c>
    </row>
    <row r="97" spans="1:46" x14ac:dyDescent="0.2">
      <c r="A97" t="s">
        <v>665</v>
      </c>
      <c r="B97" t="s">
        <v>666</v>
      </c>
      <c r="C97">
        <f>-70.35145498 / 41.69270386</f>
        <v>-1.6873804878722489</v>
      </c>
      <c r="D97" t="s">
        <v>667</v>
      </c>
      <c r="E97" t="s">
        <v>70</v>
      </c>
      <c r="F97" s="1">
        <v>37873</v>
      </c>
      <c r="G97">
        <v>6</v>
      </c>
      <c r="O97">
        <v>7.84</v>
      </c>
      <c r="P97" t="s">
        <v>71</v>
      </c>
      <c r="Q97">
        <v>22.3</v>
      </c>
      <c r="R97" t="s">
        <v>71</v>
      </c>
    </row>
    <row r="98" spans="1:46" x14ac:dyDescent="0.2">
      <c r="A98" t="s">
        <v>665</v>
      </c>
      <c r="B98" t="s">
        <v>666</v>
      </c>
      <c r="C98">
        <f>-70.35145498 / 41.69270386</f>
        <v>-1.6873804878722489</v>
      </c>
      <c r="D98" t="s">
        <v>667</v>
      </c>
      <c r="E98" t="s">
        <v>70</v>
      </c>
      <c r="F98" s="1">
        <v>37873</v>
      </c>
      <c r="G98">
        <v>7</v>
      </c>
      <c r="O98">
        <v>7.74</v>
      </c>
      <c r="P98" t="s">
        <v>71</v>
      </c>
      <c r="Q98">
        <v>22.3</v>
      </c>
      <c r="R98" t="s">
        <v>71</v>
      </c>
    </row>
    <row r="99" spans="1:46" x14ac:dyDescent="0.2">
      <c r="A99" t="s">
        <v>665</v>
      </c>
      <c r="B99" t="s">
        <v>666</v>
      </c>
      <c r="C99">
        <f>-70.35145498 / 41.69270386</f>
        <v>-1.6873804878722489</v>
      </c>
      <c r="D99" t="s">
        <v>667</v>
      </c>
      <c r="E99" t="s">
        <v>70</v>
      </c>
      <c r="F99" s="1">
        <v>37873</v>
      </c>
      <c r="G99">
        <v>8</v>
      </c>
      <c r="K99">
        <v>3.86</v>
      </c>
      <c r="L99" t="s">
        <v>71</v>
      </c>
      <c r="O99">
        <v>0.32</v>
      </c>
      <c r="P99" t="s">
        <v>71</v>
      </c>
      <c r="Q99">
        <v>20.9</v>
      </c>
      <c r="R99" t="s">
        <v>71</v>
      </c>
      <c r="S99">
        <v>0.4</v>
      </c>
      <c r="T99" t="s">
        <v>71</v>
      </c>
      <c r="U99">
        <v>12.39</v>
      </c>
      <c r="V99" t="s">
        <v>71</v>
      </c>
      <c r="W99">
        <v>19.3</v>
      </c>
      <c r="X99" t="s">
        <v>71</v>
      </c>
      <c r="Y99">
        <v>40.44</v>
      </c>
      <c r="AA99">
        <v>43.85</v>
      </c>
      <c r="AE99">
        <v>0.2</v>
      </c>
      <c r="AF99" t="s">
        <v>71</v>
      </c>
      <c r="AG99">
        <v>5.7</v>
      </c>
      <c r="AH99" t="s">
        <v>71</v>
      </c>
      <c r="AS99">
        <v>0.75</v>
      </c>
      <c r="AT99" t="s">
        <v>71</v>
      </c>
    </row>
    <row r="100" spans="1:46" x14ac:dyDescent="0.2">
      <c r="A100" t="s">
        <v>665</v>
      </c>
      <c r="B100" t="s">
        <v>666</v>
      </c>
      <c r="C100">
        <f>-70.35145498 / 41.69270386</f>
        <v>-1.6873804878722489</v>
      </c>
      <c r="D100" t="s">
        <v>667</v>
      </c>
      <c r="E100" t="s">
        <v>70</v>
      </c>
      <c r="F100" s="1">
        <v>39686</v>
      </c>
      <c r="G100">
        <v>0.5</v>
      </c>
      <c r="I100">
        <v>8.8000000000000007</v>
      </c>
      <c r="J100" t="s">
        <v>71</v>
      </c>
      <c r="K100">
        <v>1.6</v>
      </c>
      <c r="L100" t="s">
        <v>71</v>
      </c>
      <c r="M100">
        <v>4.55</v>
      </c>
      <c r="N100" t="s">
        <v>71</v>
      </c>
      <c r="O100">
        <v>7.88</v>
      </c>
      <c r="P100" t="s">
        <v>71</v>
      </c>
      <c r="Q100">
        <v>23.4</v>
      </c>
      <c r="R100" t="s">
        <v>71</v>
      </c>
      <c r="S100">
        <v>0.33</v>
      </c>
      <c r="T100" t="s">
        <v>71</v>
      </c>
      <c r="U100">
        <v>10.220000000000001</v>
      </c>
      <c r="V100" t="s">
        <v>71</v>
      </c>
      <c r="W100">
        <v>28.16</v>
      </c>
      <c r="X100" t="s">
        <v>71</v>
      </c>
      <c r="Y100">
        <v>37.67</v>
      </c>
      <c r="AA100">
        <v>35.21</v>
      </c>
      <c r="AC100">
        <v>38.17</v>
      </c>
      <c r="AE100">
        <v>1.5</v>
      </c>
      <c r="AF100" t="s">
        <v>71</v>
      </c>
      <c r="AG100">
        <v>6.02</v>
      </c>
      <c r="AH100" t="s">
        <v>71</v>
      </c>
      <c r="AS100">
        <v>0.51</v>
      </c>
      <c r="AT100" t="s">
        <v>71</v>
      </c>
    </row>
    <row r="101" spans="1:46" x14ac:dyDescent="0.2">
      <c r="A101" t="s">
        <v>665</v>
      </c>
      <c r="B101" t="s">
        <v>666</v>
      </c>
      <c r="C101">
        <f>-70.35145498 / 41.69270386</f>
        <v>-1.6873804878722489</v>
      </c>
      <c r="D101" t="s">
        <v>667</v>
      </c>
      <c r="E101" t="s">
        <v>70</v>
      </c>
      <c r="F101" s="1">
        <v>39686</v>
      </c>
      <c r="G101">
        <v>1</v>
      </c>
      <c r="O101">
        <v>7.5</v>
      </c>
      <c r="P101" t="s">
        <v>71</v>
      </c>
      <c r="Q101">
        <v>24.2</v>
      </c>
      <c r="R101" t="s">
        <v>71</v>
      </c>
    </row>
    <row r="102" spans="1:46" x14ac:dyDescent="0.2">
      <c r="A102" t="s">
        <v>665</v>
      </c>
      <c r="B102" t="s">
        <v>666</v>
      </c>
      <c r="C102">
        <f>-70.35145498 / 41.69270386</f>
        <v>-1.6873804878722489</v>
      </c>
      <c r="D102" t="s">
        <v>667</v>
      </c>
      <c r="E102" t="s">
        <v>70</v>
      </c>
      <c r="F102" s="1">
        <v>39686</v>
      </c>
      <c r="G102">
        <v>2</v>
      </c>
      <c r="O102">
        <v>7.64</v>
      </c>
      <c r="P102" t="s">
        <v>71</v>
      </c>
      <c r="Q102">
        <v>24.2</v>
      </c>
      <c r="R102" t="s">
        <v>71</v>
      </c>
    </row>
    <row r="103" spans="1:46" x14ac:dyDescent="0.2">
      <c r="A103" t="s">
        <v>665</v>
      </c>
      <c r="B103" t="s">
        <v>666</v>
      </c>
      <c r="C103">
        <f>-70.35145498 / 41.69270386</f>
        <v>-1.6873804878722489</v>
      </c>
      <c r="D103" t="s">
        <v>667</v>
      </c>
      <c r="E103" t="s">
        <v>70</v>
      </c>
      <c r="F103" s="1">
        <v>39686</v>
      </c>
      <c r="G103">
        <v>3</v>
      </c>
      <c r="K103">
        <v>1.5</v>
      </c>
      <c r="L103" t="s">
        <v>71</v>
      </c>
      <c r="O103">
        <v>7.64</v>
      </c>
      <c r="P103" t="s">
        <v>71</v>
      </c>
      <c r="Q103">
        <v>24.2</v>
      </c>
      <c r="R103" t="s">
        <v>71</v>
      </c>
      <c r="S103">
        <v>0.19</v>
      </c>
      <c r="T103" t="s">
        <v>71</v>
      </c>
      <c r="U103">
        <v>5.88</v>
      </c>
      <c r="V103" t="s">
        <v>71</v>
      </c>
      <c r="W103">
        <v>18.72</v>
      </c>
      <c r="X103" t="s">
        <v>71</v>
      </c>
      <c r="Y103">
        <v>29.7</v>
      </c>
      <c r="AA103">
        <v>34.58</v>
      </c>
      <c r="AE103">
        <v>1.5</v>
      </c>
      <c r="AF103" t="s">
        <v>71</v>
      </c>
      <c r="AG103">
        <v>5.9</v>
      </c>
      <c r="AH103" t="s">
        <v>71</v>
      </c>
      <c r="AS103">
        <v>0.84</v>
      </c>
      <c r="AT103" t="s">
        <v>71</v>
      </c>
    </row>
    <row r="104" spans="1:46" x14ac:dyDescent="0.2">
      <c r="A104" t="s">
        <v>665</v>
      </c>
      <c r="B104" t="s">
        <v>666</v>
      </c>
      <c r="C104">
        <f>-70.35145498 / 41.69270386</f>
        <v>-1.6873804878722489</v>
      </c>
      <c r="D104" t="s">
        <v>667</v>
      </c>
      <c r="E104" t="s">
        <v>70</v>
      </c>
      <c r="F104" s="1">
        <v>39686</v>
      </c>
      <c r="G104">
        <v>4</v>
      </c>
      <c r="O104">
        <v>7.49</v>
      </c>
      <c r="P104" t="s">
        <v>71</v>
      </c>
      <c r="Q104">
        <v>24.2</v>
      </c>
      <c r="R104" t="s">
        <v>71</v>
      </c>
    </row>
    <row r="105" spans="1:46" x14ac:dyDescent="0.2">
      <c r="A105" t="s">
        <v>665</v>
      </c>
      <c r="B105" t="s">
        <v>666</v>
      </c>
      <c r="C105">
        <f>-70.35145498 / 41.69270386</f>
        <v>-1.6873804878722489</v>
      </c>
      <c r="D105" t="s">
        <v>667</v>
      </c>
      <c r="E105" t="s">
        <v>70</v>
      </c>
      <c r="F105" s="1">
        <v>39686</v>
      </c>
      <c r="G105">
        <v>5</v>
      </c>
      <c r="O105">
        <v>7.37</v>
      </c>
      <c r="P105" t="s">
        <v>71</v>
      </c>
      <c r="Q105">
        <v>24.2</v>
      </c>
      <c r="R105" t="s">
        <v>71</v>
      </c>
    </row>
    <row r="106" spans="1:46" x14ac:dyDescent="0.2">
      <c r="A106" t="s">
        <v>665</v>
      </c>
      <c r="B106" t="s">
        <v>666</v>
      </c>
      <c r="C106">
        <f>-70.35145498 / 41.69270386</f>
        <v>-1.6873804878722489</v>
      </c>
      <c r="D106" t="s">
        <v>667</v>
      </c>
      <c r="E106" t="s">
        <v>70</v>
      </c>
      <c r="F106" s="1">
        <v>39686</v>
      </c>
      <c r="G106">
        <v>6</v>
      </c>
      <c r="O106">
        <v>7.3</v>
      </c>
      <c r="P106" t="s">
        <v>71</v>
      </c>
      <c r="Q106">
        <v>24.2</v>
      </c>
      <c r="R106" t="s">
        <v>71</v>
      </c>
    </row>
    <row r="107" spans="1:46" x14ac:dyDescent="0.2">
      <c r="A107" t="s">
        <v>665</v>
      </c>
      <c r="B107" t="s">
        <v>666</v>
      </c>
      <c r="C107">
        <f>-70.35145498 / 41.69270386</f>
        <v>-1.6873804878722489</v>
      </c>
      <c r="D107" t="s">
        <v>667</v>
      </c>
      <c r="E107" t="s">
        <v>70</v>
      </c>
      <c r="F107" s="1">
        <v>39686</v>
      </c>
      <c r="G107">
        <v>7</v>
      </c>
      <c r="O107">
        <v>2.1</v>
      </c>
      <c r="P107" t="s">
        <v>71</v>
      </c>
      <c r="Q107">
        <v>19.8</v>
      </c>
      <c r="R107" t="s">
        <v>71</v>
      </c>
    </row>
    <row r="108" spans="1:46" x14ac:dyDescent="0.2">
      <c r="A108" t="s">
        <v>665</v>
      </c>
      <c r="B108" t="s">
        <v>666</v>
      </c>
      <c r="C108">
        <f>-70.35145498 / 41.69270386</f>
        <v>-1.6873804878722489</v>
      </c>
      <c r="D108" t="s">
        <v>667</v>
      </c>
      <c r="E108" t="s">
        <v>70</v>
      </c>
      <c r="F108" s="1">
        <v>39686</v>
      </c>
      <c r="G108">
        <v>7.8</v>
      </c>
      <c r="K108">
        <v>4.1399999999999997</v>
      </c>
      <c r="L108" t="s">
        <v>71</v>
      </c>
      <c r="S108">
        <v>0.12</v>
      </c>
      <c r="T108" t="s">
        <v>71</v>
      </c>
      <c r="U108">
        <v>3.72</v>
      </c>
      <c r="V108" t="s">
        <v>71</v>
      </c>
      <c r="W108">
        <v>20.25</v>
      </c>
      <c r="X108" t="s">
        <v>71</v>
      </c>
      <c r="Y108">
        <v>23.09</v>
      </c>
      <c r="AA108">
        <v>44.54</v>
      </c>
      <c r="AE108">
        <v>1.5</v>
      </c>
      <c r="AF108" t="s">
        <v>71</v>
      </c>
      <c r="AG108">
        <v>5.9</v>
      </c>
      <c r="AH108" t="s">
        <v>71</v>
      </c>
      <c r="AS108">
        <v>3.71</v>
      </c>
      <c r="AT108" t="s">
        <v>71</v>
      </c>
    </row>
    <row r="109" spans="1:46" x14ac:dyDescent="0.2">
      <c r="A109" t="s">
        <v>665</v>
      </c>
      <c r="B109" t="s">
        <v>666</v>
      </c>
      <c r="C109">
        <f>-70.35145498 / 41.69270386</f>
        <v>-1.6873804878722489</v>
      </c>
      <c r="D109" t="s">
        <v>667</v>
      </c>
      <c r="E109" t="s">
        <v>70</v>
      </c>
      <c r="F109" s="1">
        <v>39686</v>
      </c>
      <c r="G109">
        <v>8</v>
      </c>
      <c r="O109">
        <v>0.18</v>
      </c>
      <c r="P109" t="s">
        <v>71</v>
      </c>
      <c r="Q109">
        <v>14.9</v>
      </c>
      <c r="R109" t="s">
        <v>71</v>
      </c>
    </row>
    <row r="110" spans="1:46" x14ac:dyDescent="0.2">
      <c r="A110" t="s">
        <v>665</v>
      </c>
      <c r="B110" t="s">
        <v>666</v>
      </c>
      <c r="C110">
        <f>-70.35145498 / 41.69270386</f>
        <v>-1.6873804878722489</v>
      </c>
      <c r="D110" t="s">
        <v>667</v>
      </c>
      <c r="E110" t="s">
        <v>70</v>
      </c>
      <c r="F110" s="1">
        <v>40070</v>
      </c>
      <c r="G110">
        <v>0.5</v>
      </c>
      <c r="I110">
        <v>8.5</v>
      </c>
      <c r="J110" t="s">
        <v>71</v>
      </c>
      <c r="K110">
        <v>1.96</v>
      </c>
      <c r="L110" t="s">
        <v>71</v>
      </c>
      <c r="M110">
        <v>5.25</v>
      </c>
      <c r="N110" t="s">
        <v>71</v>
      </c>
      <c r="O110">
        <v>7.36</v>
      </c>
      <c r="P110" t="s">
        <v>71</v>
      </c>
      <c r="Q110">
        <v>22.3</v>
      </c>
      <c r="R110" t="s">
        <v>71</v>
      </c>
      <c r="S110">
        <v>0.61</v>
      </c>
      <c r="T110" t="s">
        <v>71</v>
      </c>
      <c r="U110">
        <v>18.77</v>
      </c>
      <c r="V110" t="s">
        <v>71</v>
      </c>
      <c r="W110">
        <v>20.010000000000002</v>
      </c>
      <c r="X110" t="s">
        <v>71</v>
      </c>
      <c r="Y110">
        <v>46.43</v>
      </c>
      <c r="AA110">
        <v>37.21</v>
      </c>
      <c r="AC110">
        <v>36.1</v>
      </c>
      <c r="AE110">
        <v>1.6</v>
      </c>
      <c r="AF110" t="s">
        <v>71</v>
      </c>
      <c r="AG110">
        <v>5.68</v>
      </c>
      <c r="AH110" t="s">
        <v>71</v>
      </c>
      <c r="AS110">
        <v>1.0900000000000001</v>
      </c>
      <c r="AT110" t="s">
        <v>71</v>
      </c>
    </row>
    <row r="111" spans="1:46" x14ac:dyDescent="0.2">
      <c r="A111" t="s">
        <v>665</v>
      </c>
      <c r="B111" t="s">
        <v>666</v>
      </c>
      <c r="C111">
        <f>-70.35145498 / 41.69270386</f>
        <v>-1.6873804878722489</v>
      </c>
      <c r="D111" t="s">
        <v>667</v>
      </c>
      <c r="E111" t="s">
        <v>70</v>
      </c>
      <c r="F111" s="1">
        <v>40070</v>
      </c>
      <c r="G111">
        <v>1</v>
      </c>
      <c r="O111">
        <v>7.3</v>
      </c>
      <c r="P111" t="s">
        <v>71</v>
      </c>
      <c r="Q111">
        <v>22.2</v>
      </c>
      <c r="R111" t="s">
        <v>71</v>
      </c>
    </row>
    <row r="112" spans="1:46" x14ac:dyDescent="0.2">
      <c r="A112" t="s">
        <v>665</v>
      </c>
      <c r="B112" t="s">
        <v>666</v>
      </c>
      <c r="C112">
        <f>-70.35145498 / 41.69270386</f>
        <v>-1.6873804878722489</v>
      </c>
      <c r="D112" t="s">
        <v>667</v>
      </c>
      <c r="E112" t="s">
        <v>70</v>
      </c>
      <c r="F112" s="1">
        <v>40070</v>
      </c>
      <c r="G112">
        <v>2</v>
      </c>
      <c r="O112">
        <v>7.21</v>
      </c>
      <c r="P112" t="s">
        <v>71</v>
      </c>
      <c r="Q112">
        <v>22.1</v>
      </c>
      <c r="R112" t="s">
        <v>71</v>
      </c>
    </row>
    <row r="113" spans="1:46" x14ac:dyDescent="0.2">
      <c r="A113" t="s">
        <v>665</v>
      </c>
      <c r="B113" t="s">
        <v>666</v>
      </c>
      <c r="C113">
        <f>-70.35145498 / 41.69270386</f>
        <v>-1.6873804878722489</v>
      </c>
      <c r="D113" t="s">
        <v>667</v>
      </c>
      <c r="E113" t="s">
        <v>70</v>
      </c>
      <c r="F113" s="1">
        <v>40070</v>
      </c>
      <c r="G113">
        <v>3</v>
      </c>
      <c r="K113">
        <v>4.55</v>
      </c>
      <c r="L113" t="s">
        <v>71</v>
      </c>
      <c r="O113">
        <v>7.19</v>
      </c>
      <c r="P113" t="s">
        <v>71</v>
      </c>
      <c r="Q113">
        <v>22</v>
      </c>
      <c r="R113" t="s">
        <v>71</v>
      </c>
      <c r="S113">
        <v>0.44</v>
      </c>
      <c r="T113" t="s">
        <v>71</v>
      </c>
      <c r="U113">
        <v>13.59</v>
      </c>
      <c r="V113" t="s">
        <v>71</v>
      </c>
      <c r="W113">
        <v>22.42</v>
      </c>
      <c r="X113" t="s">
        <v>71</v>
      </c>
      <c r="Y113">
        <v>41.78</v>
      </c>
      <c r="AA113">
        <v>45.47</v>
      </c>
      <c r="AE113">
        <v>1.4</v>
      </c>
      <c r="AF113" t="s">
        <v>71</v>
      </c>
      <c r="AG113">
        <v>5.39</v>
      </c>
      <c r="AH113" t="s">
        <v>71</v>
      </c>
      <c r="AS113">
        <v>0.89</v>
      </c>
      <c r="AT113" t="s">
        <v>71</v>
      </c>
    </row>
    <row r="114" spans="1:46" x14ac:dyDescent="0.2">
      <c r="A114" t="s">
        <v>665</v>
      </c>
      <c r="B114" t="s">
        <v>666</v>
      </c>
      <c r="C114">
        <f>-70.35145498 / 41.69270386</f>
        <v>-1.6873804878722489</v>
      </c>
      <c r="D114" t="s">
        <v>667</v>
      </c>
      <c r="E114" t="s">
        <v>70</v>
      </c>
      <c r="F114" s="1">
        <v>40070</v>
      </c>
      <c r="G114">
        <v>4</v>
      </c>
      <c r="O114">
        <v>7.28</v>
      </c>
      <c r="P114" t="s">
        <v>71</v>
      </c>
      <c r="Q114">
        <v>22</v>
      </c>
      <c r="R114" t="s">
        <v>71</v>
      </c>
    </row>
    <row r="115" spans="1:46" x14ac:dyDescent="0.2">
      <c r="A115" t="s">
        <v>665</v>
      </c>
      <c r="B115" t="s">
        <v>666</v>
      </c>
      <c r="C115">
        <f>-70.35145498 / 41.69270386</f>
        <v>-1.6873804878722489</v>
      </c>
      <c r="D115" t="s">
        <v>667</v>
      </c>
      <c r="E115" t="s">
        <v>70</v>
      </c>
      <c r="F115" s="1">
        <v>40070</v>
      </c>
      <c r="G115">
        <v>5</v>
      </c>
      <c r="O115">
        <v>7.25</v>
      </c>
      <c r="P115" t="s">
        <v>71</v>
      </c>
      <c r="Q115">
        <v>21.9</v>
      </c>
      <c r="R115" t="s">
        <v>71</v>
      </c>
    </row>
    <row r="116" spans="1:46" x14ac:dyDescent="0.2">
      <c r="A116" t="s">
        <v>665</v>
      </c>
      <c r="B116" t="s">
        <v>666</v>
      </c>
      <c r="C116">
        <f>-70.35145498 / 41.69270386</f>
        <v>-1.6873804878722489</v>
      </c>
      <c r="D116" t="s">
        <v>667</v>
      </c>
      <c r="E116" t="s">
        <v>70</v>
      </c>
      <c r="F116" s="1">
        <v>40070</v>
      </c>
      <c r="G116">
        <v>6</v>
      </c>
      <c r="O116">
        <v>7.24</v>
      </c>
      <c r="P116" t="s">
        <v>71</v>
      </c>
      <c r="Q116">
        <v>21.9</v>
      </c>
      <c r="R116" t="s">
        <v>71</v>
      </c>
    </row>
    <row r="117" spans="1:46" x14ac:dyDescent="0.2">
      <c r="A117" t="s">
        <v>665</v>
      </c>
      <c r="B117" t="s">
        <v>666</v>
      </c>
      <c r="C117">
        <f>-70.35145498 / 41.69270386</f>
        <v>-1.6873804878722489</v>
      </c>
      <c r="D117" t="s">
        <v>667</v>
      </c>
      <c r="E117" t="s">
        <v>70</v>
      </c>
      <c r="F117" s="1">
        <v>40070</v>
      </c>
      <c r="G117">
        <v>7</v>
      </c>
      <c r="O117">
        <v>6.82</v>
      </c>
      <c r="P117" t="s">
        <v>71</v>
      </c>
      <c r="Q117">
        <v>21.8</v>
      </c>
      <c r="R117" t="s">
        <v>71</v>
      </c>
    </row>
    <row r="118" spans="1:46" x14ac:dyDescent="0.2">
      <c r="A118" t="s">
        <v>665</v>
      </c>
      <c r="B118" t="s">
        <v>666</v>
      </c>
      <c r="C118">
        <f>-70.35145498 / 41.69270386</f>
        <v>-1.6873804878722489</v>
      </c>
      <c r="D118" t="s">
        <v>667</v>
      </c>
      <c r="E118" t="s">
        <v>70</v>
      </c>
      <c r="F118" s="1">
        <v>40070</v>
      </c>
      <c r="G118">
        <v>7.5</v>
      </c>
      <c r="K118">
        <v>3.46</v>
      </c>
      <c r="L118" t="s">
        <v>71</v>
      </c>
      <c r="S118">
        <v>0.51</v>
      </c>
      <c r="T118" t="s">
        <v>71</v>
      </c>
      <c r="U118">
        <v>15.87</v>
      </c>
      <c r="V118" t="s">
        <v>71</v>
      </c>
      <c r="W118">
        <v>20.190000000000001</v>
      </c>
      <c r="X118" t="s">
        <v>71</v>
      </c>
      <c r="Y118">
        <v>44.01</v>
      </c>
      <c r="AA118">
        <v>42.76</v>
      </c>
      <c r="AE118">
        <v>1.4</v>
      </c>
      <c r="AF118" t="s">
        <v>71</v>
      </c>
      <c r="AG118">
        <v>5.39</v>
      </c>
      <c r="AH118" t="s">
        <v>71</v>
      </c>
      <c r="AS118">
        <v>2.35</v>
      </c>
      <c r="AT118" t="s">
        <v>71</v>
      </c>
    </row>
    <row r="119" spans="1:46" x14ac:dyDescent="0.2">
      <c r="A119" t="s">
        <v>665</v>
      </c>
      <c r="B119" t="s">
        <v>666</v>
      </c>
      <c r="C119">
        <f>-70.35145498 / 41.69270386</f>
        <v>-1.6873804878722489</v>
      </c>
      <c r="D119" t="s">
        <v>667</v>
      </c>
      <c r="E119" t="s">
        <v>70</v>
      </c>
      <c r="F119" s="1">
        <v>40441</v>
      </c>
      <c r="G119">
        <v>0.5</v>
      </c>
      <c r="I119">
        <v>8.1999999999999993</v>
      </c>
      <c r="J119" t="s">
        <v>71</v>
      </c>
      <c r="K119">
        <v>6.26</v>
      </c>
      <c r="L119" t="s">
        <v>71</v>
      </c>
      <c r="M119">
        <v>3.94</v>
      </c>
      <c r="N119" t="s">
        <v>71</v>
      </c>
      <c r="O119">
        <v>8.76</v>
      </c>
      <c r="P119" t="s">
        <v>71</v>
      </c>
      <c r="Q119">
        <v>21</v>
      </c>
      <c r="R119" t="s">
        <v>71</v>
      </c>
      <c r="S119">
        <v>0.57999999999999996</v>
      </c>
      <c r="T119" t="s">
        <v>71</v>
      </c>
      <c r="U119">
        <v>17.93</v>
      </c>
      <c r="V119" t="s">
        <v>71</v>
      </c>
      <c r="W119">
        <v>24.12</v>
      </c>
      <c r="X119" t="s">
        <v>71</v>
      </c>
      <c r="Y119">
        <v>45.77</v>
      </c>
      <c r="AA119">
        <v>48.6</v>
      </c>
      <c r="AC119">
        <v>40.24</v>
      </c>
      <c r="AE119">
        <v>2.1</v>
      </c>
      <c r="AF119" t="s">
        <v>71</v>
      </c>
      <c r="AG119">
        <v>6.24</v>
      </c>
      <c r="AH119" t="s">
        <v>71</v>
      </c>
      <c r="AS119">
        <v>2.23</v>
      </c>
      <c r="AT119" t="s">
        <v>71</v>
      </c>
    </row>
    <row r="120" spans="1:46" x14ac:dyDescent="0.2">
      <c r="A120" t="s">
        <v>665</v>
      </c>
      <c r="B120" t="s">
        <v>666</v>
      </c>
      <c r="C120">
        <f>-70.35145498 / 41.69270386</f>
        <v>-1.6873804878722489</v>
      </c>
      <c r="D120" t="s">
        <v>667</v>
      </c>
      <c r="E120" t="s">
        <v>70</v>
      </c>
      <c r="F120" s="1">
        <v>40441</v>
      </c>
      <c r="G120">
        <v>1</v>
      </c>
      <c r="O120">
        <v>8.67</v>
      </c>
      <c r="P120" t="s">
        <v>71</v>
      </c>
      <c r="Q120">
        <v>21</v>
      </c>
      <c r="R120" t="s">
        <v>71</v>
      </c>
    </row>
    <row r="121" spans="1:46" x14ac:dyDescent="0.2">
      <c r="A121" t="s">
        <v>665</v>
      </c>
      <c r="B121" t="s">
        <v>666</v>
      </c>
      <c r="C121">
        <f>-70.35145498 / 41.69270386</f>
        <v>-1.6873804878722489</v>
      </c>
      <c r="D121" t="s">
        <v>667</v>
      </c>
      <c r="E121" t="s">
        <v>70</v>
      </c>
      <c r="F121" s="1">
        <v>40441</v>
      </c>
      <c r="G121">
        <v>1.5</v>
      </c>
      <c r="O121">
        <v>8.66</v>
      </c>
      <c r="P121" t="s">
        <v>71</v>
      </c>
      <c r="Q121">
        <v>21</v>
      </c>
      <c r="R121" t="s">
        <v>71</v>
      </c>
    </row>
    <row r="122" spans="1:46" x14ac:dyDescent="0.2">
      <c r="A122" t="s">
        <v>665</v>
      </c>
      <c r="B122" t="s">
        <v>666</v>
      </c>
      <c r="C122">
        <f>-70.35145498 / 41.69270386</f>
        <v>-1.6873804878722489</v>
      </c>
      <c r="D122" t="s">
        <v>667</v>
      </c>
      <c r="E122" t="s">
        <v>70</v>
      </c>
      <c r="F122" s="1">
        <v>40441</v>
      </c>
      <c r="G122">
        <v>2</v>
      </c>
      <c r="O122">
        <v>8.65</v>
      </c>
      <c r="P122" t="s">
        <v>71</v>
      </c>
      <c r="Q122">
        <v>21</v>
      </c>
      <c r="R122" t="s">
        <v>71</v>
      </c>
    </row>
    <row r="123" spans="1:46" x14ac:dyDescent="0.2">
      <c r="A123" t="s">
        <v>665</v>
      </c>
      <c r="B123" t="s">
        <v>666</v>
      </c>
      <c r="C123">
        <f>-70.35145498 / 41.69270386</f>
        <v>-1.6873804878722489</v>
      </c>
      <c r="D123" t="s">
        <v>667</v>
      </c>
      <c r="E123" t="s">
        <v>70</v>
      </c>
      <c r="F123" s="1">
        <v>40441</v>
      </c>
      <c r="G123">
        <v>2.5</v>
      </c>
      <c r="O123">
        <v>8.66</v>
      </c>
      <c r="P123" t="s">
        <v>71</v>
      </c>
      <c r="Q123">
        <v>21</v>
      </c>
      <c r="R123" t="s">
        <v>71</v>
      </c>
    </row>
    <row r="124" spans="1:46" x14ac:dyDescent="0.2">
      <c r="A124" t="s">
        <v>665</v>
      </c>
      <c r="B124" t="s">
        <v>666</v>
      </c>
      <c r="C124">
        <f>-70.35145498 / 41.69270386</f>
        <v>-1.6873804878722489</v>
      </c>
      <c r="D124" t="s">
        <v>667</v>
      </c>
      <c r="E124" t="s">
        <v>70</v>
      </c>
      <c r="F124" s="1">
        <v>40441</v>
      </c>
      <c r="G124">
        <v>3</v>
      </c>
      <c r="K124">
        <v>5.05</v>
      </c>
      <c r="L124" t="s">
        <v>71</v>
      </c>
      <c r="O124">
        <v>8.65</v>
      </c>
      <c r="P124" t="s">
        <v>71</v>
      </c>
      <c r="Q124">
        <v>21</v>
      </c>
      <c r="R124" t="s">
        <v>71</v>
      </c>
      <c r="S124">
        <v>0.3</v>
      </c>
      <c r="T124" t="s">
        <v>71</v>
      </c>
      <c r="U124">
        <v>9.35</v>
      </c>
      <c r="V124" t="s">
        <v>71</v>
      </c>
      <c r="W124">
        <v>29.35</v>
      </c>
      <c r="X124" t="s">
        <v>71</v>
      </c>
      <c r="Y124">
        <v>36.380000000000003</v>
      </c>
      <c r="AA124">
        <v>46.49</v>
      </c>
      <c r="AE124">
        <v>2.4</v>
      </c>
      <c r="AF124" t="s">
        <v>71</v>
      </c>
      <c r="AG124">
        <v>6.31</v>
      </c>
      <c r="AH124" t="s">
        <v>71</v>
      </c>
      <c r="AS124">
        <v>1.1100000000000001</v>
      </c>
      <c r="AT124" t="s">
        <v>71</v>
      </c>
    </row>
    <row r="125" spans="1:46" x14ac:dyDescent="0.2">
      <c r="A125" t="s">
        <v>665</v>
      </c>
      <c r="B125" t="s">
        <v>666</v>
      </c>
      <c r="C125">
        <f>-70.35145498 / 41.69270386</f>
        <v>-1.6873804878722489</v>
      </c>
      <c r="D125" t="s">
        <v>667</v>
      </c>
      <c r="E125" t="s">
        <v>70</v>
      </c>
      <c r="F125" s="1">
        <v>40441</v>
      </c>
      <c r="G125">
        <v>3.5</v>
      </c>
      <c r="O125">
        <v>8.65</v>
      </c>
      <c r="P125" t="s">
        <v>71</v>
      </c>
      <c r="Q125">
        <v>21</v>
      </c>
      <c r="R125" t="s">
        <v>71</v>
      </c>
    </row>
    <row r="126" spans="1:46" x14ac:dyDescent="0.2">
      <c r="A126" t="s">
        <v>665</v>
      </c>
      <c r="B126" t="s">
        <v>666</v>
      </c>
      <c r="C126">
        <f>-70.35145498 / 41.69270386</f>
        <v>-1.6873804878722489</v>
      </c>
      <c r="D126" t="s">
        <v>667</v>
      </c>
      <c r="E126" t="s">
        <v>70</v>
      </c>
      <c r="F126" s="1">
        <v>40441</v>
      </c>
      <c r="G126">
        <v>4</v>
      </c>
      <c r="O126">
        <v>8.64</v>
      </c>
      <c r="P126" t="s">
        <v>71</v>
      </c>
      <c r="Q126">
        <v>21</v>
      </c>
      <c r="R126" t="s">
        <v>71</v>
      </c>
    </row>
    <row r="127" spans="1:46" x14ac:dyDescent="0.2">
      <c r="A127" t="s">
        <v>665</v>
      </c>
      <c r="B127" t="s">
        <v>666</v>
      </c>
      <c r="C127">
        <f>-70.35145498 / 41.69270386</f>
        <v>-1.6873804878722489</v>
      </c>
      <c r="D127" t="s">
        <v>667</v>
      </c>
      <c r="E127" t="s">
        <v>70</v>
      </c>
      <c r="F127" s="1">
        <v>40441</v>
      </c>
      <c r="G127">
        <v>4.5</v>
      </c>
      <c r="O127">
        <v>8.59</v>
      </c>
      <c r="P127" t="s">
        <v>71</v>
      </c>
      <c r="Q127">
        <v>21</v>
      </c>
      <c r="R127" t="s">
        <v>71</v>
      </c>
    </row>
    <row r="128" spans="1:46" x14ac:dyDescent="0.2">
      <c r="A128" t="s">
        <v>665</v>
      </c>
      <c r="B128" t="s">
        <v>666</v>
      </c>
      <c r="C128">
        <f>-70.35145498 / 41.69270386</f>
        <v>-1.6873804878722489</v>
      </c>
      <c r="D128" t="s">
        <v>667</v>
      </c>
      <c r="E128" t="s">
        <v>70</v>
      </c>
      <c r="F128" s="1">
        <v>40441</v>
      </c>
      <c r="G128">
        <v>5</v>
      </c>
      <c r="K128">
        <v>4.88</v>
      </c>
      <c r="L128" t="s">
        <v>71</v>
      </c>
      <c r="O128">
        <v>8.6199999999999992</v>
      </c>
      <c r="P128" t="s">
        <v>71</v>
      </c>
      <c r="Q128">
        <v>21</v>
      </c>
      <c r="R128" t="s">
        <v>71</v>
      </c>
      <c r="S128">
        <v>0.36</v>
      </c>
      <c r="T128" t="s">
        <v>71</v>
      </c>
      <c r="U128">
        <v>11.3</v>
      </c>
      <c r="V128" t="s">
        <v>71</v>
      </c>
      <c r="W128">
        <v>26.17</v>
      </c>
      <c r="X128" t="s">
        <v>71</v>
      </c>
      <c r="Y128">
        <v>39.119999999999997</v>
      </c>
      <c r="AA128">
        <v>46.15</v>
      </c>
      <c r="AE128">
        <v>2.2999999999999998</v>
      </c>
      <c r="AF128" t="s">
        <v>71</v>
      </c>
      <c r="AG128">
        <v>6.21</v>
      </c>
      <c r="AH128" t="s">
        <v>71</v>
      </c>
      <c r="AS128">
        <v>1.26</v>
      </c>
      <c r="AT128" t="s">
        <v>71</v>
      </c>
    </row>
    <row r="129" spans="1:46" x14ac:dyDescent="0.2">
      <c r="A129" t="s">
        <v>665</v>
      </c>
      <c r="B129" t="s">
        <v>666</v>
      </c>
      <c r="C129">
        <f>-70.35145498 / 41.69270386</f>
        <v>-1.6873804878722489</v>
      </c>
      <c r="D129" t="s">
        <v>667</v>
      </c>
      <c r="E129" t="s">
        <v>70</v>
      </c>
      <c r="F129" s="1">
        <v>40441</v>
      </c>
      <c r="G129">
        <v>5.5</v>
      </c>
      <c r="O129">
        <v>8.5399999999999991</v>
      </c>
      <c r="P129" t="s">
        <v>71</v>
      </c>
      <c r="Q129">
        <v>21</v>
      </c>
      <c r="R129" t="s">
        <v>71</v>
      </c>
    </row>
    <row r="130" spans="1:46" x14ac:dyDescent="0.2">
      <c r="A130" t="s">
        <v>665</v>
      </c>
      <c r="B130" t="s">
        <v>666</v>
      </c>
      <c r="C130">
        <f>-70.35145498 / 41.69270386</f>
        <v>-1.6873804878722489</v>
      </c>
      <c r="D130" t="s">
        <v>667</v>
      </c>
      <c r="E130" t="s">
        <v>70</v>
      </c>
      <c r="F130" s="1">
        <v>40441</v>
      </c>
      <c r="G130">
        <v>6</v>
      </c>
      <c r="O130">
        <v>8.5399999999999991</v>
      </c>
      <c r="P130" t="s">
        <v>71</v>
      </c>
      <c r="Q130">
        <v>21</v>
      </c>
      <c r="R130" t="s">
        <v>71</v>
      </c>
    </row>
    <row r="131" spans="1:46" x14ac:dyDescent="0.2">
      <c r="A131" t="s">
        <v>665</v>
      </c>
      <c r="B131" t="s">
        <v>666</v>
      </c>
      <c r="C131">
        <f>-70.35145498 / 41.69270386</f>
        <v>-1.6873804878722489</v>
      </c>
      <c r="D131" t="s">
        <v>667</v>
      </c>
      <c r="E131" t="s">
        <v>70</v>
      </c>
      <c r="F131" s="1">
        <v>40441</v>
      </c>
      <c r="G131">
        <v>6.5</v>
      </c>
      <c r="O131">
        <v>7.92</v>
      </c>
      <c r="P131" t="s">
        <v>71</v>
      </c>
      <c r="Q131">
        <v>20.7</v>
      </c>
      <c r="R131" t="s">
        <v>71</v>
      </c>
    </row>
    <row r="132" spans="1:46" x14ac:dyDescent="0.2">
      <c r="A132" t="s">
        <v>665</v>
      </c>
      <c r="B132" t="s">
        <v>666</v>
      </c>
      <c r="C132">
        <f>-70.35145498 / 41.69270386</f>
        <v>-1.6873804878722489</v>
      </c>
      <c r="D132" t="s">
        <v>667</v>
      </c>
      <c r="E132" t="s">
        <v>70</v>
      </c>
      <c r="F132" s="1">
        <v>40441</v>
      </c>
      <c r="G132">
        <v>7</v>
      </c>
      <c r="O132">
        <v>7.18</v>
      </c>
      <c r="P132" t="s">
        <v>71</v>
      </c>
      <c r="Q132">
        <v>20.399999999999999</v>
      </c>
      <c r="R132" t="s">
        <v>71</v>
      </c>
    </row>
    <row r="133" spans="1:46" x14ac:dyDescent="0.2">
      <c r="A133" t="s">
        <v>665</v>
      </c>
      <c r="B133" t="s">
        <v>666</v>
      </c>
      <c r="C133">
        <f>-70.35145498 / 41.69270386</f>
        <v>-1.6873804878722489</v>
      </c>
      <c r="D133" t="s">
        <v>667</v>
      </c>
      <c r="E133" t="s">
        <v>70</v>
      </c>
      <c r="F133" s="1">
        <v>40441</v>
      </c>
      <c r="G133">
        <v>7.5</v>
      </c>
      <c r="O133">
        <v>0.77</v>
      </c>
      <c r="P133" t="s">
        <v>71</v>
      </c>
      <c r="Q133">
        <v>18.2</v>
      </c>
      <c r="R133" t="s">
        <v>71</v>
      </c>
    </row>
    <row r="134" spans="1:46" x14ac:dyDescent="0.2">
      <c r="A134" t="s">
        <v>665</v>
      </c>
      <c r="B134" t="s">
        <v>666</v>
      </c>
      <c r="C134">
        <f>-70.35145498 / 41.69270386</f>
        <v>-1.6873804878722489</v>
      </c>
      <c r="D134" t="s">
        <v>667</v>
      </c>
      <c r="E134" t="s">
        <v>70</v>
      </c>
      <c r="F134" s="1">
        <v>40441</v>
      </c>
      <c r="G134">
        <v>8</v>
      </c>
      <c r="O134">
        <v>0.33</v>
      </c>
      <c r="P134" t="s">
        <v>71</v>
      </c>
      <c r="Q134">
        <v>16</v>
      </c>
      <c r="R134" t="s">
        <v>71</v>
      </c>
    </row>
    <row r="135" spans="1:46" x14ac:dyDescent="0.2">
      <c r="A135" t="s">
        <v>665</v>
      </c>
      <c r="B135" t="s">
        <v>666</v>
      </c>
      <c r="C135">
        <f>-70.35145498 / 41.69270386</f>
        <v>-1.6873804878722489</v>
      </c>
      <c r="D135" t="s">
        <v>667</v>
      </c>
      <c r="E135" t="s">
        <v>70</v>
      </c>
      <c r="F135" s="1">
        <v>40807</v>
      </c>
      <c r="G135">
        <v>0.5</v>
      </c>
      <c r="I135">
        <v>7.17</v>
      </c>
      <c r="J135" t="s">
        <v>71</v>
      </c>
      <c r="K135">
        <v>3.24</v>
      </c>
      <c r="L135" t="s">
        <v>71</v>
      </c>
      <c r="M135">
        <v>2.62</v>
      </c>
      <c r="N135" t="s">
        <v>71</v>
      </c>
      <c r="O135">
        <v>8.2799999999999994</v>
      </c>
      <c r="P135" t="s">
        <v>71</v>
      </c>
      <c r="Q135">
        <v>21.3</v>
      </c>
      <c r="R135" t="s">
        <v>71</v>
      </c>
      <c r="S135">
        <v>0.38</v>
      </c>
      <c r="T135" t="s">
        <v>71</v>
      </c>
      <c r="U135">
        <v>11.77</v>
      </c>
      <c r="V135" t="s">
        <v>71</v>
      </c>
      <c r="W135">
        <v>19.760000000000002</v>
      </c>
      <c r="X135" t="s">
        <v>71</v>
      </c>
      <c r="Y135">
        <v>39.700000000000003</v>
      </c>
      <c r="AA135">
        <v>42.13</v>
      </c>
      <c r="AC135">
        <v>46.12</v>
      </c>
      <c r="AE135">
        <v>2.7</v>
      </c>
      <c r="AF135" t="s">
        <v>71</v>
      </c>
      <c r="AG135">
        <v>6.12</v>
      </c>
      <c r="AH135" t="s">
        <v>71</v>
      </c>
      <c r="AS135">
        <v>0.67</v>
      </c>
      <c r="AT135" t="s">
        <v>71</v>
      </c>
    </row>
    <row r="136" spans="1:46" x14ac:dyDescent="0.2">
      <c r="A136" t="s">
        <v>665</v>
      </c>
      <c r="B136" t="s">
        <v>666</v>
      </c>
      <c r="C136">
        <f>-70.35145498 / 41.69270386</f>
        <v>-1.6873804878722489</v>
      </c>
      <c r="D136" t="s">
        <v>667</v>
      </c>
      <c r="E136" t="s">
        <v>70</v>
      </c>
      <c r="F136" s="1">
        <v>40807</v>
      </c>
      <c r="G136">
        <v>1</v>
      </c>
      <c r="O136">
        <v>8.31</v>
      </c>
      <c r="P136" t="s">
        <v>71</v>
      </c>
      <c r="Q136">
        <v>21.1</v>
      </c>
      <c r="R136" t="s">
        <v>71</v>
      </c>
    </row>
    <row r="137" spans="1:46" x14ac:dyDescent="0.2">
      <c r="A137" t="s">
        <v>665</v>
      </c>
      <c r="B137" t="s">
        <v>666</v>
      </c>
      <c r="C137">
        <f>-70.35145498 / 41.69270386</f>
        <v>-1.6873804878722489</v>
      </c>
      <c r="D137" t="s">
        <v>667</v>
      </c>
      <c r="E137" t="s">
        <v>70</v>
      </c>
      <c r="F137" s="1">
        <v>40807</v>
      </c>
      <c r="G137">
        <v>2</v>
      </c>
      <c r="O137">
        <v>8.27</v>
      </c>
      <c r="P137" t="s">
        <v>71</v>
      </c>
      <c r="Q137">
        <v>20.8</v>
      </c>
      <c r="R137" t="s">
        <v>71</v>
      </c>
    </row>
    <row r="138" spans="1:46" x14ac:dyDescent="0.2">
      <c r="A138" t="s">
        <v>665</v>
      </c>
      <c r="B138" t="s">
        <v>666</v>
      </c>
      <c r="C138">
        <f>-70.35145498 / 41.69270386</f>
        <v>-1.6873804878722489</v>
      </c>
      <c r="D138" t="s">
        <v>667</v>
      </c>
      <c r="E138" t="s">
        <v>70</v>
      </c>
      <c r="F138" s="1">
        <v>40807</v>
      </c>
      <c r="G138">
        <v>3</v>
      </c>
      <c r="O138">
        <v>8.2200000000000006</v>
      </c>
      <c r="P138" t="s">
        <v>71</v>
      </c>
      <c r="Q138">
        <v>20.8</v>
      </c>
      <c r="R138" t="s">
        <v>71</v>
      </c>
    </row>
    <row r="139" spans="1:46" x14ac:dyDescent="0.2">
      <c r="A139" t="s">
        <v>665</v>
      </c>
      <c r="B139" t="s">
        <v>666</v>
      </c>
      <c r="C139">
        <f>-70.35145498 / 41.69270386</f>
        <v>-1.6873804878722489</v>
      </c>
      <c r="D139" t="s">
        <v>667</v>
      </c>
      <c r="E139" t="s">
        <v>70</v>
      </c>
      <c r="F139" s="1">
        <v>40807</v>
      </c>
      <c r="G139">
        <v>4</v>
      </c>
      <c r="O139">
        <v>8.06</v>
      </c>
      <c r="P139" t="s">
        <v>71</v>
      </c>
      <c r="Q139">
        <v>20.8</v>
      </c>
      <c r="R139" t="s">
        <v>71</v>
      </c>
    </row>
    <row r="140" spans="1:46" x14ac:dyDescent="0.2">
      <c r="A140" t="s">
        <v>665</v>
      </c>
      <c r="B140" t="s">
        <v>666</v>
      </c>
      <c r="C140">
        <f>-70.35145498 / 41.69270386</f>
        <v>-1.6873804878722489</v>
      </c>
      <c r="D140" t="s">
        <v>667</v>
      </c>
      <c r="E140" t="s">
        <v>70</v>
      </c>
      <c r="F140" s="1">
        <v>40807</v>
      </c>
      <c r="G140">
        <v>5</v>
      </c>
      <c r="O140">
        <v>7.95</v>
      </c>
      <c r="P140" t="s">
        <v>71</v>
      </c>
      <c r="Q140">
        <v>20.7</v>
      </c>
      <c r="R140" t="s">
        <v>71</v>
      </c>
    </row>
    <row r="141" spans="1:46" x14ac:dyDescent="0.2">
      <c r="A141" t="s">
        <v>665</v>
      </c>
      <c r="B141" t="s">
        <v>666</v>
      </c>
      <c r="C141">
        <f>-70.35145498 / 41.69270386</f>
        <v>-1.6873804878722489</v>
      </c>
      <c r="D141" t="s">
        <v>667</v>
      </c>
      <c r="E141" t="s">
        <v>70</v>
      </c>
      <c r="F141" s="1">
        <v>40807</v>
      </c>
      <c r="G141">
        <v>6</v>
      </c>
      <c r="K141">
        <v>5.69</v>
      </c>
      <c r="L141" t="s">
        <v>71</v>
      </c>
      <c r="O141">
        <v>7.85</v>
      </c>
      <c r="P141" t="s">
        <v>71</v>
      </c>
      <c r="Q141">
        <v>20.7</v>
      </c>
      <c r="R141" t="s">
        <v>71</v>
      </c>
      <c r="W141">
        <v>23.5</v>
      </c>
      <c r="X141" t="s">
        <v>71</v>
      </c>
      <c r="AA141">
        <v>47.66</v>
      </c>
      <c r="AE141">
        <v>2.7</v>
      </c>
      <c r="AF141" t="s">
        <v>71</v>
      </c>
      <c r="AG141">
        <v>6.08</v>
      </c>
      <c r="AH141" t="s">
        <v>71</v>
      </c>
      <c r="AS141">
        <v>0.72</v>
      </c>
      <c r="AT141" t="s">
        <v>71</v>
      </c>
    </row>
    <row r="142" spans="1:46" x14ac:dyDescent="0.2">
      <c r="A142" t="s">
        <v>665</v>
      </c>
      <c r="B142" t="s">
        <v>666</v>
      </c>
      <c r="C142">
        <f>-70.35145498 / 41.69270386</f>
        <v>-1.6873804878722489</v>
      </c>
      <c r="D142" t="s">
        <v>667</v>
      </c>
      <c r="E142" t="s">
        <v>70</v>
      </c>
      <c r="F142" s="1">
        <v>41169</v>
      </c>
      <c r="G142">
        <v>0.5</v>
      </c>
      <c r="I142">
        <v>7.93</v>
      </c>
      <c r="J142" t="s">
        <v>71</v>
      </c>
      <c r="K142">
        <v>1.5</v>
      </c>
      <c r="L142" t="s">
        <v>71</v>
      </c>
      <c r="M142">
        <v>4.4800000000000004</v>
      </c>
      <c r="N142" t="s">
        <v>71</v>
      </c>
      <c r="O142">
        <v>8.48</v>
      </c>
      <c r="P142" t="s">
        <v>71</v>
      </c>
      <c r="Q142">
        <v>22.6</v>
      </c>
      <c r="R142" t="s">
        <v>71</v>
      </c>
      <c r="S142">
        <v>0.44</v>
      </c>
      <c r="T142" t="s">
        <v>71</v>
      </c>
      <c r="U142">
        <v>13.63</v>
      </c>
      <c r="V142" t="s">
        <v>71</v>
      </c>
      <c r="W142">
        <v>20.8</v>
      </c>
      <c r="X142" t="s">
        <v>71</v>
      </c>
      <c r="Y142">
        <v>41.82</v>
      </c>
      <c r="AA142">
        <v>34.58</v>
      </c>
      <c r="AC142">
        <v>38.409999999999997</v>
      </c>
      <c r="AE142">
        <v>4.5999999999999996</v>
      </c>
      <c r="AF142" t="s">
        <v>71</v>
      </c>
      <c r="AG142">
        <v>6.25</v>
      </c>
      <c r="AH142" t="s">
        <v>71</v>
      </c>
      <c r="AS142">
        <v>1.1299999999999999</v>
      </c>
      <c r="AT142" t="s">
        <v>71</v>
      </c>
    </row>
    <row r="143" spans="1:46" x14ac:dyDescent="0.2">
      <c r="A143" t="s">
        <v>665</v>
      </c>
      <c r="B143" t="s">
        <v>666</v>
      </c>
      <c r="C143">
        <f>-70.35145498 / 41.69270386</f>
        <v>-1.6873804878722489</v>
      </c>
      <c r="D143" t="s">
        <v>667</v>
      </c>
      <c r="E143" t="s">
        <v>70</v>
      </c>
      <c r="F143" s="1">
        <v>41169</v>
      </c>
      <c r="G143">
        <v>1</v>
      </c>
      <c r="O143">
        <v>8.48</v>
      </c>
      <c r="P143" t="s">
        <v>71</v>
      </c>
      <c r="Q143">
        <v>22.6</v>
      </c>
      <c r="R143" t="s">
        <v>71</v>
      </c>
    </row>
    <row r="144" spans="1:46" x14ac:dyDescent="0.2">
      <c r="A144" t="s">
        <v>665</v>
      </c>
      <c r="B144" t="s">
        <v>666</v>
      </c>
      <c r="C144">
        <f>-70.35145498 / 41.69270386</f>
        <v>-1.6873804878722489</v>
      </c>
      <c r="D144" t="s">
        <v>667</v>
      </c>
      <c r="E144" t="s">
        <v>70</v>
      </c>
      <c r="F144" s="1">
        <v>41169</v>
      </c>
      <c r="G144">
        <v>2</v>
      </c>
      <c r="O144">
        <v>8.51</v>
      </c>
      <c r="P144" t="s">
        <v>71</v>
      </c>
      <c r="Q144">
        <v>22.5</v>
      </c>
      <c r="R144" t="s">
        <v>71</v>
      </c>
    </row>
    <row r="145" spans="1:46" x14ac:dyDescent="0.2">
      <c r="A145" t="s">
        <v>665</v>
      </c>
      <c r="B145" t="s">
        <v>666</v>
      </c>
      <c r="C145">
        <f>-70.35145498 / 41.69270386</f>
        <v>-1.6873804878722489</v>
      </c>
      <c r="D145" t="s">
        <v>667</v>
      </c>
      <c r="E145" t="s">
        <v>70</v>
      </c>
      <c r="F145" s="1">
        <v>41169</v>
      </c>
      <c r="G145">
        <v>3</v>
      </c>
      <c r="O145">
        <v>8.51</v>
      </c>
      <c r="P145" t="s">
        <v>71</v>
      </c>
      <c r="Q145">
        <v>22.4</v>
      </c>
      <c r="R145" t="s">
        <v>71</v>
      </c>
    </row>
    <row r="146" spans="1:46" x14ac:dyDescent="0.2">
      <c r="A146" t="s">
        <v>665</v>
      </c>
      <c r="B146" t="s">
        <v>666</v>
      </c>
      <c r="C146">
        <f>-70.35145498 / 41.69270386</f>
        <v>-1.6873804878722489</v>
      </c>
      <c r="D146" t="s">
        <v>667</v>
      </c>
      <c r="E146" t="s">
        <v>70</v>
      </c>
      <c r="F146" s="1">
        <v>41169</v>
      </c>
      <c r="G146">
        <v>4</v>
      </c>
      <c r="O146">
        <v>8.5</v>
      </c>
      <c r="P146" t="s">
        <v>71</v>
      </c>
      <c r="Q146">
        <v>22.4</v>
      </c>
      <c r="R146" t="s">
        <v>71</v>
      </c>
    </row>
    <row r="147" spans="1:46" x14ac:dyDescent="0.2">
      <c r="A147" t="s">
        <v>665</v>
      </c>
      <c r="B147" t="s">
        <v>666</v>
      </c>
      <c r="C147">
        <f>-70.35145498 / 41.69270386</f>
        <v>-1.6873804878722489</v>
      </c>
      <c r="D147" t="s">
        <v>667</v>
      </c>
      <c r="E147" t="s">
        <v>70</v>
      </c>
      <c r="F147" s="1">
        <v>41169</v>
      </c>
      <c r="G147">
        <v>5</v>
      </c>
      <c r="O147">
        <v>8.48</v>
      </c>
      <c r="P147" t="s">
        <v>71</v>
      </c>
      <c r="Q147">
        <v>22.4</v>
      </c>
      <c r="R147" t="s">
        <v>71</v>
      </c>
    </row>
    <row r="148" spans="1:46" x14ac:dyDescent="0.2">
      <c r="A148" t="s">
        <v>665</v>
      </c>
      <c r="B148" t="s">
        <v>666</v>
      </c>
      <c r="C148">
        <f>-70.35145498 / 41.69270386</f>
        <v>-1.6873804878722489</v>
      </c>
      <c r="D148" t="s">
        <v>667</v>
      </c>
      <c r="E148" t="s">
        <v>70</v>
      </c>
      <c r="F148" s="1">
        <v>41169</v>
      </c>
      <c r="G148">
        <v>6</v>
      </c>
      <c r="O148">
        <v>8.44</v>
      </c>
      <c r="P148" t="s">
        <v>71</v>
      </c>
      <c r="Q148">
        <v>22.3</v>
      </c>
      <c r="R148" t="s">
        <v>71</v>
      </c>
    </row>
    <row r="149" spans="1:46" x14ac:dyDescent="0.2">
      <c r="A149" t="s">
        <v>665</v>
      </c>
      <c r="B149" t="s">
        <v>666</v>
      </c>
      <c r="C149">
        <f>-70.35145498 / 41.69270386</f>
        <v>-1.6873804878722489</v>
      </c>
      <c r="D149" t="s">
        <v>667</v>
      </c>
      <c r="E149" t="s">
        <v>70</v>
      </c>
      <c r="F149" s="1">
        <v>41169</v>
      </c>
      <c r="G149">
        <v>6.9</v>
      </c>
      <c r="K149">
        <v>3.15</v>
      </c>
      <c r="L149" t="s">
        <v>71</v>
      </c>
      <c r="S149">
        <v>0.48</v>
      </c>
      <c r="T149" t="s">
        <v>71</v>
      </c>
      <c r="U149">
        <v>14.87</v>
      </c>
      <c r="V149" t="s">
        <v>71</v>
      </c>
      <c r="W149">
        <v>17.7</v>
      </c>
      <c r="X149" t="s">
        <v>71</v>
      </c>
      <c r="Y149">
        <v>43.07</v>
      </c>
      <c r="AA149">
        <v>41.86</v>
      </c>
      <c r="AE149">
        <v>3.4</v>
      </c>
      <c r="AF149" t="s">
        <v>71</v>
      </c>
      <c r="AG149">
        <v>6.33</v>
      </c>
      <c r="AH149" t="s">
        <v>71</v>
      </c>
      <c r="AS149">
        <v>1.5</v>
      </c>
      <c r="AT149" t="s">
        <v>71</v>
      </c>
    </row>
    <row r="150" spans="1:46" x14ac:dyDescent="0.2">
      <c r="A150" t="s">
        <v>665</v>
      </c>
      <c r="B150" t="s">
        <v>666</v>
      </c>
      <c r="C150">
        <f>-70.35145498 / 41.69270386</f>
        <v>-1.6873804878722489</v>
      </c>
      <c r="D150" t="s">
        <v>667</v>
      </c>
      <c r="E150" t="s">
        <v>70</v>
      </c>
      <c r="F150" s="1">
        <v>41169</v>
      </c>
      <c r="G150">
        <v>7</v>
      </c>
      <c r="O150">
        <v>1.75</v>
      </c>
      <c r="P150" t="s">
        <v>71</v>
      </c>
      <c r="Q150">
        <v>18.600000000000001</v>
      </c>
      <c r="R150" t="s">
        <v>71</v>
      </c>
    </row>
    <row r="151" spans="1:46" x14ac:dyDescent="0.2">
      <c r="A151" t="s">
        <v>665</v>
      </c>
      <c r="B151" t="s">
        <v>666</v>
      </c>
      <c r="C151">
        <f>-70.35145498 / 41.69270386</f>
        <v>-1.6873804878722489</v>
      </c>
      <c r="D151" t="s">
        <v>667</v>
      </c>
      <c r="E151" t="s">
        <v>70</v>
      </c>
      <c r="F151" s="1">
        <v>41535</v>
      </c>
      <c r="G151">
        <v>0.5</v>
      </c>
      <c r="I151">
        <v>8.4600000000000009</v>
      </c>
      <c r="J151" t="s">
        <v>71</v>
      </c>
      <c r="K151">
        <v>1.93</v>
      </c>
      <c r="L151" t="s">
        <v>71</v>
      </c>
      <c r="M151">
        <v>4.4400000000000004</v>
      </c>
      <c r="N151" t="s">
        <v>71</v>
      </c>
      <c r="O151">
        <v>8.06</v>
      </c>
      <c r="P151" t="s">
        <v>71</v>
      </c>
      <c r="Q151">
        <v>21.1</v>
      </c>
      <c r="R151" t="s">
        <v>71</v>
      </c>
      <c r="S151">
        <v>0.06</v>
      </c>
      <c r="T151" t="s">
        <v>71</v>
      </c>
      <c r="U151">
        <v>1.86</v>
      </c>
      <c r="V151" t="s">
        <v>71</v>
      </c>
      <c r="W151">
        <v>21.05</v>
      </c>
      <c r="X151" t="s">
        <v>71</v>
      </c>
      <c r="Y151">
        <v>13.1</v>
      </c>
      <c r="AA151">
        <v>37.049999999999997</v>
      </c>
      <c r="AC151">
        <v>38.520000000000003</v>
      </c>
      <c r="AE151">
        <v>3.9</v>
      </c>
      <c r="AF151" t="s">
        <v>71</v>
      </c>
      <c r="AG151">
        <v>6.1</v>
      </c>
      <c r="AH151" t="s">
        <v>71</v>
      </c>
      <c r="AS151">
        <v>0.67</v>
      </c>
      <c r="AT151" t="s">
        <v>71</v>
      </c>
    </row>
    <row r="152" spans="1:46" x14ac:dyDescent="0.2">
      <c r="A152" t="s">
        <v>665</v>
      </c>
      <c r="B152" t="s">
        <v>666</v>
      </c>
      <c r="C152">
        <f>-70.35145498 / 41.69270386</f>
        <v>-1.6873804878722489</v>
      </c>
      <c r="D152" t="s">
        <v>667</v>
      </c>
      <c r="E152" t="s">
        <v>70</v>
      </c>
      <c r="F152" s="1">
        <v>41535</v>
      </c>
      <c r="G152">
        <v>1</v>
      </c>
      <c r="O152">
        <v>8.08</v>
      </c>
      <c r="P152" t="s">
        <v>71</v>
      </c>
      <c r="Q152">
        <v>20.9</v>
      </c>
      <c r="R152" t="s">
        <v>71</v>
      </c>
    </row>
    <row r="153" spans="1:46" x14ac:dyDescent="0.2">
      <c r="A153" t="s">
        <v>665</v>
      </c>
      <c r="B153" t="s">
        <v>666</v>
      </c>
      <c r="C153">
        <f>-70.35145498 / 41.69270386</f>
        <v>-1.6873804878722489</v>
      </c>
      <c r="D153" t="s">
        <v>667</v>
      </c>
      <c r="E153" t="s">
        <v>70</v>
      </c>
      <c r="F153" s="1">
        <v>41535</v>
      </c>
      <c r="G153">
        <v>2</v>
      </c>
      <c r="O153">
        <v>8.14</v>
      </c>
      <c r="P153" t="s">
        <v>71</v>
      </c>
      <c r="Q153">
        <v>207</v>
      </c>
      <c r="R153" t="s">
        <v>71</v>
      </c>
    </row>
    <row r="154" spans="1:46" x14ac:dyDescent="0.2">
      <c r="A154" t="s">
        <v>665</v>
      </c>
      <c r="B154" t="s">
        <v>666</v>
      </c>
      <c r="C154">
        <f>-70.35145498 / 41.69270386</f>
        <v>-1.6873804878722489</v>
      </c>
      <c r="D154" t="s">
        <v>667</v>
      </c>
      <c r="E154" t="s">
        <v>70</v>
      </c>
      <c r="F154" s="1">
        <v>41535</v>
      </c>
      <c r="G154">
        <v>3</v>
      </c>
      <c r="K154">
        <v>2.0099999999999998</v>
      </c>
      <c r="L154" t="s">
        <v>71</v>
      </c>
      <c r="O154">
        <v>8.1300000000000008</v>
      </c>
      <c r="P154" t="s">
        <v>71</v>
      </c>
      <c r="Q154">
        <v>20.7</v>
      </c>
      <c r="R154" t="s">
        <v>71</v>
      </c>
      <c r="S154">
        <v>0.09</v>
      </c>
      <c r="T154" t="s">
        <v>71</v>
      </c>
      <c r="U154">
        <v>2.79</v>
      </c>
      <c r="V154" t="s">
        <v>71</v>
      </c>
      <c r="W154">
        <v>21.58</v>
      </c>
      <c r="X154" t="s">
        <v>71</v>
      </c>
      <c r="Y154">
        <v>0</v>
      </c>
      <c r="AA154">
        <v>37.450000000000003</v>
      </c>
      <c r="AE154">
        <v>3.8</v>
      </c>
      <c r="AF154" t="s">
        <v>71</v>
      </c>
      <c r="AG154">
        <v>6.1</v>
      </c>
      <c r="AH154" t="s">
        <v>71</v>
      </c>
      <c r="AS154">
        <v>0.87</v>
      </c>
      <c r="AT154" t="s">
        <v>71</v>
      </c>
    </row>
    <row r="155" spans="1:46" x14ac:dyDescent="0.2">
      <c r="A155" t="s">
        <v>665</v>
      </c>
      <c r="B155" t="s">
        <v>666</v>
      </c>
      <c r="C155">
        <f>-70.35145498 / 41.69270386</f>
        <v>-1.6873804878722489</v>
      </c>
      <c r="D155" t="s">
        <v>667</v>
      </c>
      <c r="E155" t="s">
        <v>70</v>
      </c>
      <c r="F155" s="1">
        <v>41535</v>
      </c>
      <c r="G155">
        <v>4</v>
      </c>
      <c r="O155">
        <v>8.1</v>
      </c>
      <c r="P155" t="s">
        <v>71</v>
      </c>
      <c r="Q155">
        <v>20.6</v>
      </c>
      <c r="R155" t="s">
        <v>71</v>
      </c>
    </row>
    <row r="156" spans="1:46" x14ac:dyDescent="0.2">
      <c r="A156" t="s">
        <v>665</v>
      </c>
      <c r="B156" t="s">
        <v>666</v>
      </c>
      <c r="C156">
        <f>-70.35145498 / 41.69270386</f>
        <v>-1.6873804878722489</v>
      </c>
      <c r="D156" t="s">
        <v>667</v>
      </c>
      <c r="E156" t="s">
        <v>70</v>
      </c>
      <c r="F156" s="1">
        <v>41535</v>
      </c>
      <c r="G156">
        <v>5</v>
      </c>
      <c r="O156">
        <v>8.07</v>
      </c>
      <c r="P156" t="s">
        <v>71</v>
      </c>
      <c r="Q156">
        <v>20.5</v>
      </c>
      <c r="R156" t="s">
        <v>71</v>
      </c>
    </row>
    <row r="157" spans="1:46" x14ac:dyDescent="0.2">
      <c r="A157" t="s">
        <v>665</v>
      </c>
      <c r="B157" t="s">
        <v>666</v>
      </c>
      <c r="C157">
        <f>-70.35145498 / 41.69270386</f>
        <v>-1.6873804878722489</v>
      </c>
      <c r="D157" t="s">
        <v>667</v>
      </c>
      <c r="E157" t="s">
        <v>70</v>
      </c>
      <c r="F157" s="1">
        <v>41535</v>
      </c>
      <c r="G157">
        <v>6</v>
      </c>
      <c r="O157">
        <v>8.1</v>
      </c>
      <c r="P157" t="s">
        <v>71</v>
      </c>
      <c r="Q157">
        <v>20.5</v>
      </c>
      <c r="R157" t="s">
        <v>71</v>
      </c>
    </row>
    <row r="158" spans="1:46" x14ac:dyDescent="0.2">
      <c r="A158" t="s">
        <v>665</v>
      </c>
      <c r="B158" t="s">
        <v>666</v>
      </c>
      <c r="C158">
        <f>-70.35145498 / 41.69270386</f>
        <v>-1.6873804878722489</v>
      </c>
      <c r="D158" t="s">
        <v>667</v>
      </c>
      <c r="E158" t="s">
        <v>70</v>
      </c>
      <c r="F158" s="1">
        <v>41535</v>
      </c>
      <c r="G158">
        <v>7</v>
      </c>
      <c r="O158">
        <v>1.4</v>
      </c>
      <c r="P158" t="s">
        <v>71</v>
      </c>
      <c r="Q158">
        <v>17.8</v>
      </c>
      <c r="R158" t="s">
        <v>71</v>
      </c>
    </row>
    <row r="159" spans="1:46" x14ac:dyDescent="0.2">
      <c r="A159" t="s">
        <v>665</v>
      </c>
      <c r="B159" t="s">
        <v>666</v>
      </c>
      <c r="C159">
        <f>-70.35145498 / 41.69270386</f>
        <v>-1.6873804878722489</v>
      </c>
      <c r="D159" t="s">
        <v>667</v>
      </c>
      <c r="E159" t="s">
        <v>70</v>
      </c>
      <c r="F159" s="1">
        <v>41535</v>
      </c>
      <c r="G159">
        <v>8</v>
      </c>
      <c r="K159">
        <v>35.700000000000003</v>
      </c>
      <c r="L159" t="s">
        <v>71</v>
      </c>
      <c r="O159">
        <v>0.45</v>
      </c>
      <c r="P159" t="s">
        <v>71</v>
      </c>
      <c r="Q159">
        <v>13.6</v>
      </c>
      <c r="R159" t="s">
        <v>71</v>
      </c>
      <c r="S159">
        <v>1.05</v>
      </c>
      <c r="T159" t="s">
        <v>71</v>
      </c>
      <c r="U159">
        <v>32.520000000000003</v>
      </c>
      <c r="V159" t="s">
        <v>71</v>
      </c>
      <c r="W159">
        <v>36.909999999999997</v>
      </c>
      <c r="X159" t="s">
        <v>71</v>
      </c>
      <c r="Y159">
        <v>54.36</v>
      </c>
      <c r="AA159">
        <v>65.67</v>
      </c>
      <c r="AE159">
        <v>5.3</v>
      </c>
      <c r="AF159" t="s">
        <v>71</v>
      </c>
      <c r="AG159">
        <v>5.6</v>
      </c>
      <c r="AH159" t="s">
        <v>71</v>
      </c>
      <c r="AS159">
        <v>20.9</v>
      </c>
      <c r="AT159" t="s">
        <v>71</v>
      </c>
    </row>
    <row r="160" spans="1:46" x14ac:dyDescent="0.2">
      <c r="A160" t="s">
        <v>665</v>
      </c>
      <c r="B160" t="s">
        <v>666</v>
      </c>
      <c r="C160">
        <f>-70.35145498 / 41.69270386</f>
        <v>-1.6873804878722489</v>
      </c>
      <c r="D160" t="s">
        <v>667</v>
      </c>
      <c r="E160" t="s">
        <v>70</v>
      </c>
      <c r="F160" s="1">
        <v>43356</v>
      </c>
      <c r="G160">
        <v>0.5</v>
      </c>
      <c r="I160">
        <v>8.92</v>
      </c>
      <c r="J160" t="s">
        <v>150</v>
      </c>
      <c r="K160">
        <v>3.47</v>
      </c>
      <c r="L160" t="s">
        <v>150</v>
      </c>
      <c r="M160">
        <v>4.7</v>
      </c>
      <c r="N160" t="s">
        <v>150</v>
      </c>
      <c r="O160">
        <v>8.69</v>
      </c>
      <c r="P160" t="s">
        <v>150</v>
      </c>
      <c r="Q160">
        <v>23</v>
      </c>
      <c r="R160" t="s">
        <v>150</v>
      </c>
      <c r="S160">
        <v>0.42</v>
      </c>
      <c r="T160" t="s">
        <v>150</v>
      </c>
      <c r="W160">
        <v>34.72</v>
      </c>
      <c r="X160" t="s">
        <v>150</v>
      </c>
      <c r="AE160">
        <v>3.9</v>
      </c>
      <c r="AF160" t="s">
        <v>150</v>
      </c>
      <c r="AG160">
        <v>6.15</v>
      </c>
      <c r="AH160" t="s">
        <v>150</v>
      </c>
      <c r="AS160">
        <v>1.47</v>
      </c>
      <c r="AT160" t="s">
        <v>150</v>
      </c>
    </row>
    <row r="161" spans="1:46" x14ac:dyDescent="0.2">
      <c r="A161" t="s">
        <v>665</v>
      </c>
      <c r="B161" t="s">
        <v>666</v>
      </c>
      <c r="C161">
        <f>-70.35145498 / 41.69270386</f>
        <v>-1.6873804878722489</v>
      </c>
      <c r="D161" t="s">
        <v>667</v>
      </c>
      <c r="E161" t="s">
        <v>70</v>
      </c>
      <c r="F161" s="1">
        <v>43356</v>
      </c>
      <c r="G161">
        <v>1</v>
      </c>
      <c r="K161" t="s">
        <v>173</v>
      </c>
      <c r="L161" t="s">
        <v>150</v>
      </c>
      <c r="O161">
        <v>8.81</v>
      </c>
      <c r="P161" t="s">
        <v>150</v>
      </c>
      <c r="Q161">
        <v>23</v>
      </c>
      <c r="R161" t="s">
        <v>150</v>
      </c>
      <c r="S161" t="s">
        <v>173</v>
      </c>
      <c r="T161" t="s">
        <v>150</v>
      </c>
      <c r="W161" t="s">
        <v>173</v>
      </c>
      <c r="X161" t="s">
        <v>150</v>
      </c>
      <c r="AE161" t="s">
        <v>173</v>
      </c>
      <c r="AF161" t="s">
        <v>150</v>
      </c>
      <c r="AG161" t="s">
        <v>173</v>
      </c>
      <c r="AH161" t="s">
        <v>150</v>
      </c>
      <c r="AS161" t="s">
        <v>173</v>
      </c>
      <c r="AT161" t="s">
        <v>150</v>
      </c>
    </row>
    <row r="162" spans="1:46" x14ac:dyDescent="0.2">
      <c r="A162" t="s">
        <v>665</v>
      </c>
      <c r="B162" t="s">
        <v>666</v>
      </c>
      <c r="C162">
        <f>-70.35145498 / 41.69270386</f>
        <v>-1.6873804878722489</v>
      </c>
      <c r="D162" t="s">
        <v>667</v>
      </c>
      <c r="E162" t="s">
        <v>70</v>
      </c>
      <c r="F162" s="1">
        <v>43356</v>
      </c>
      <c r="G162">
        <v>2</v>
      </c>
      <c r="K162" t="s">
        <v>173</v>
      </c>
      <c r="L162" t="s">
        <v>150</v>
      </c>
      <c r="O162">
        <v>8.85</v>
      </c>
      <c r="P162" t="s">
        <v>150</v>
      </c>
      <c r="Q162">
        <v>23</v>
      </c>
      <c r="R162" t="s">
        <v>150</v>
      </c>
      <c r="S162" t="s">
        <v>173</v>
      </c>
      <c r="T162" t="s">
        <v>150</v>
      </c>
      <c r="W162" t="s">
        <v>173</v>
      </c>
      <c r="X162" t="s">
        <v>150</v>
      </c>
      <c r="AE162" t="s">
        <v>173</v>
      </c>
      <c r="AF162" t="s">
        <v>150</v>
      </c>
      <c r="AG162" t="s">
        <v>173</v>
      </c>
      <c r="AH162" t="s">
        <v>150</v>
      </c>
      <c r="AS162" t="s">
        <v>173</v>
      </c>
      <c r="AT162" t="s">
        <v>150</v>
      </c>
    </row>
    <row r="163" spans="1:46" x14ac:dyDescent="0.2">
      <c r="A163" t="s">
        <v>665</v>
      </c>
      <c r="B163" t="s">
        <v>666</v>
      </c>
      <c r="C163">
        <f>-70.35145498 / 41.69270386</f>
        <v>-1.6873804878722489</v>
      </c>
      <c r="D163" t="s">
        <v>667</v>
      </c>
      <c r="E163" t="s">
        <v>70</v>
      </c>
      <c r="F163" s="1">
        <v>43356</v>
      </c>
      <c r="G163">
        <v>4</v>
      </c>
      <c r="K163" t="s">
        <v>173</v>
      </c>
      <c r="L163" t="s">
        <v>150</v>
      </c>
      <c r="O163">
        <v>8.69</v>
      </c>
      <c r="P163" t="s">
        <v>150</v>
      </c>
      <c r="Q163">
        <v>22.8</v>
      </c>
      <c r="R163" t="s">
        <v>150</v>
      </c>
      <c r="S163" t="s">
        <v>173</v>
      </c>
      <c r="T163" t="s">
        <v>150</v>
      </c>
      <c r="W163" t="s">
        <v>173</v>
      </c>
      <c r="X163" t="s">
        <v>150</v>
      </c>
      <c r="AE163" t="s">
        <v>173</v>
      </c>
      <c r="AF163" t="s">
        <v>150</v>
      </c>
      <c r="AG163" t="s">
        <v>173</v>
      </c>
      <c r="AH163" t="s">
        <v>150</v>
      </c>
      <c r="AS163" t="s">
        <v>173</v>
      </c>
      <c r="AT163" t="s">
        <v>150</v>
      </c>
    </row>
    <row r="164" spans="1:46" x14ac:dyDescent="0.2">
      <c r="A164" t="s">
        <v>665</v>
      </c>
      <c r="B164" t="s">
        <v>666</v>
      </c>
      <c r="C164">
        <f>-70.35145498 / 41.69270386</f>
        <v>-1.6873804878722489</v>
      </c>
      <c r="D164" t="s">
        <v>667</v>
      </c>
      <c r="E164" t="s">
        <v>70</v>
      </c>
      <c r="F164" s="1">
        <v>43356</v>
      </c>
      <c r="G164">
        <v>5</v>
      </c>
      <c r="K164" t="s">
        <v>173</v>
      </c>
      <c r="L164" t="s">
        <v>150</v>
      </c>
      <c r="O164">
        <v>6.9</v>
      </c>
      <c r="P164" t="s">
        <v>150</v>
      </c>
      <c r="Q164">
        <v>21.2</v>
      </c>
      <c r="R164" t="s">
        <v>150</v>
      </c>
      <c r="S164" t="s">
        <v>173</v>
      </c>
      <c r="T164" t="s">
        <v>150</v>
      </c>
      <c r="W164" t="s">
        <v>173</v>
      </c>
      <c r="X164" t="s">
        <v>150</v>
      </c>
      <c r="AE164" t="s">
        <v>173</v>
      </c>
      <c r="AF164" t="s">
        <v>150</v>
      </c>
      <c r="AG164" t="s">
        <v>173</v>
      </c>
      <c r="AH164" t="s">
        <v>150</v>
      </c>
      <c r="AS164" t="s">
        <v>173</v>
      </c>
      <c r="AT164" t="s">
        <v>150</v>
      </c>
    </row>
    <row r="165" spans="1:46" x14ac:dyDescent="0.2">
      <c r="A165" t="s">
        <v>665</v>
      </c>
      <c r="B165" t="s">
        <v>666</v>
      </c>
      <c r="C165">
        <f>-70.35145498 / 41.69270386</f>
        <v>-1.6873804878722489</v>
      </c>
      <c r="D165" t="s">
        <v>667</v>
      </c>
      <c r="E165" t="s">
        <v>70</v>
      </c>
      <c r="F165" s="1">
        <v>43356</v>
      </c>
      <c r="G165">
        <v>6</v>
      </c>
      <c r="K165" t="s">
        <v>173</v>
      </c>
      <c r="L165" t="s">
        <v>150</v>
      </c>
      <c r="O165">
        <v>2.3199999999999998</v>
      </c>
      <c r="P165" t="s">
        <v>150</v>
      </c>
      <c r="Q165">
        <v>16.8</v>
      </c>
      <c r="R165" t="s">
        <v>150</v>
      </c>
      <c r="S165" t="s">
        <v>173</v>
      </c>
      <c r="T165" t="s">
        <v>150</v>
      </c>
      <c r="W165" t="s">
        <v>173</v>
      </c>
      <c r="X165" t="s">
        <v>150</v>
      </c>
      <c r="AE165" t="s">
        <v>173</v>
      </c>
      <c r="AF165" t="s">
        <v>150</v>
      </c>
      <c r="AG165" t="s">
        <v>173</v>
      </c>
      <c r="AH165" t="s">
        <v>150</v>
      </c>
      <c r="AS165" t="s">
        <v>173</v>
      </c>
      <c r="AT165" t="s">
        <v>150</v>
      </c>
    </row>
    <row r="166" spans="1:46" x14ac:dyDescent="0.2">
      <c r="A166" t="s">
        <v>665</v>
      </c>
      <c r="B166" t="s">
        <v>666</v>
      </c>
      <c r="C166">
        <f>-70.35145498 / 41.69270386</f>
        <v>-1.6873804878722489</v>
      </c>
      <c r="D166" t="s">
        <v>667</v>
      </c>
      <c r="E166" t="s">
        <v>70</v>
      </c>
      <c r="F166" s="1">
        <v>43356</v>
      </c>
      <c r="G166">
        <v>7</v>
      </c>
      <c r="K166" t="s">
        <v>173</v>
      </c>
      <c r="L166" t="s">
        <v>150</v>
      </c>
      <c r="O166">
        <v>0.42</v>
      </c>
      <c r="P166" t="s">
        <v>150</v>
      </c>
      <c r="Q166">
        <v>14</v>
      </c>
      <c r="R166" t="s">
        <v>150</v>
      </c>
      <c r="S166" t="s">
        <v>173</v>
      </c>
      <c r="T166" t="s">
        <v>150</v>
      </c>
      <c r="W166" t="s">
        <v>173</v>
      </c>
      <c r="X166" t="s">
        <v>150</v>
      </c>
      <c r="AE166" t="s">
        <v>173</v>
      </c>
      <c r="AF166" t="s">
        <v>150</v>
      </c>
      <c r="AG166" t="s">
        <v>173</v>
      </c>
      <c r="AH166" t="s">
        <v>150</v>
      </c>
      <c r="AS166" t="s">
        <v>173</v>
      </c>
      <c r="AT166" t="s">
        <v>150</v>
      </c>
    </row>
    <row r="167" spans="1:46" x14ac:dyDescent="0.2">
      <c r="A167" t="s">
        <v>665</v>
      </c>
      <c r="B167" t="s">
        <v>666</v>
      </c>
      <c r="C167">
        <f>-70.35145498 / 41.69270386</f>
        <v>-1.6873804878722489</v>
      </c>
      <c r="D167" t="s">
        <v>667</v>
      </c>
      <c r="E167" t="s">
        <v>70</v>
      </c>
      <c r="F167" s="1">
        <v>43356</v>
      </c>
      <c r="G167">
        <v>7.5</v>
      </c>
      <c r="K167" t="s">
        <v>173</v>
      </c>
      <c r="L167" t="s">
        <v>150</v>
      </c>
      <c r="O167">
        <v>0.28000000000000003</v>
      </c>
      <c r="P167" t="s">
        <v>150</v>
      </c>
      <c r="Q167">
        <v>12.5</v>
      </c>
      <c r="R167" t="s">
        <v>150</v>
      </c>
      <c r="S167" t="s">
        <v>173</v>
      </c>
      <c r="T167" t="s">
        <v>150</v>
      </c>
      <c r="W167" t="s">
        <v>173</v>
      </c>
      <c r="X167" t="s">
        <v>150</v>
      </c>
      <c r="AE167" t="s">
        <v>173</v>
      </c>
      <c r="AF167" t="s">
        <v>150</v>
      </c>
      <c r="AG167" t="s">
        <v>173</v>
      </c>
      <c r="AH167" t="s">
        <v>150</v>
      </c>
      <c r="AS167" t="s">
        <v>173</v>
      </c>
      <c r="AT167" t="s">
        <v>150</v>
      </c>
    </row>
    <row r="168" spans="1:46" x14ac:dyDescent="0.2">
      <c r="A168" t="s">
        <v>665</v>
      </c>
      <c r="B168" t="s">
        <v>666</v>
      </c>
      <c r="C168">
        <f>-70.35145498 / 41.69270386</f>
        <v>-1.6873804878722489</v>
      </c>
      <c r="D168" t="s">
        <v>667</v>
      </c>
      <c r="E168" t="s">
        <v>70</v>
      </c>
      <c r="F168" s="1">
        <v>43356.440972222219</v>
      </c>
      <c r="G168">
        <v>0.5</v>
      </c>
      <c r="I168">
        <v>8.92</v>
      </c>
      <c r="J168" t="s">
        <v>150</v>
      </c>
      <c r="K168">
        <v>3.47</v>
      </c>
      <c r="L168" t="s">
        <v>150</v>
      </c>
      <c r="M168">
        <v>4.6100000000000003</v>
      </c>
      <c r="N168" t="s">
        <v>150</v>
      </c>
      <c r="O168">
        <v>8.69</v>
      </c>
      <c r="P168" t="s">
        <v>150</v>
      </c>
      <c r="Q168">
        <v>23</v>
      </c>
      <c r="R168" t="s">
        <v>150</v>
      </c>
      <c r="S168">
        <v>0.4</v>
      </c>
      <c r="T168" t="s">
        <v>150</v>
      </c>
      <c r="U168">
        <v>12.39</v>
      </c>
      <c r="V168" t="s">
        <v>150</v>
      </c>
      <c r="AA168">
        <v>42.81</v>
      </c>
      <c r="AC168">
        <v>37.99</v>
      </c>
      <c r="AE168">
        <v>3.9</v>
      </c>
      <c r="AF168" t="s">
        <v>150</v>
      </c>
      <c r="AG168">
        <v>6.15</v>
      </c>
      <c r="AH168" t="s">
        <v>150</v>
      </c>
      <c r="AS168">
        <v>1.47</v>
      </c>
      <c r="AT168" t="s">
        <v>150</v>
      </c>
    </row>
    <row r="169" spans="1:46" x14ac:dyDescent="0.2">
      <c r="A169" t="s">
        <v>665</v>
      </c>
      <c r="B169" t="s">
        <v>666</v>
      </c>
      <c r="C169">
        <f>-70.35145498 / 41.69270386</f>
        <v>-1.6873804878722489</v>
      </c>
      <c r="D169" t="s">
        <v>667</v>
      </c>
      <c r="E169" t="s">
        <v>70</v>
      </c>
      <c r="F169" s="1">
        <v>43356.440972222219</v>
      </c>
      <c r="G169">
        <v>1</v>
      </c>
      <c r="I169">
        <v>8.92</v>
      </c>
      <c r="J169" t="s">
        <v>150</v>
      </c>
      <c r="M169">
        <v>4.6100000000000003</v>
      </c>
      <c r="N169" t="s">
        <v>150</v>
      </c>
      <c r="O169">
        <v>8.81</v>
      </c>
      <c r="P169" t="s">
        <v>150</v>
      </c>
      <c r="Q169">
        <v>23</v>
      </c>
      <c r="R169" t="s">
        <v>150</v>
      </c>
      <c r="AC169">
        <v>37.99</v>
      </c>
    </row>
    <row r="170" spans="1:46" x14ac:dyDescent="0.2">
      <c r="A170" t="s">
        <v>665</v>
      </c>
      <c r="B170" t="s">
        <v>666</v>
      </c>
      <c r="C170">
        <f>-70.35145498 / 41.69270386</f>
        <v>-1.6873804878722489</v>
      </c>
      <c r="D170" t="s">
        <v>667</v>
      </c>
      <c r="E170" t="s">
        <v>70</v>
      </c>
      <c r="F170" s="1">
        <v>43356.440972222219</v>
      </c>
      <c r="G170">
        <v>2</v>
      </c>
      <c r="I170">
        <v>8.92</v>
      </c>
      <c r="J170" t="s">
        <v>150</v>
      </c>
      <c r="M170">
        <v>4.6100000000000003</v>
      </c>
      <c r="N170" t="s">
        <v>150</v>
      </c>
      <c r="O170">
        <v>8.85</v>
      </c>
      <c r="P170" t="s">
        <v>150</v>
      </c>
      <c r="Q170">
        <v>23</v>
      </c>
      <c r="R170" t="s">
        <v>150</v>
      </c>
      <c r="AC170">
        <v>37.99</v>
      </c>
    </row>
    <row r="171" spans="1:46" x14ac:dyDescent="0.2">
      <c r="A171" t="s">
        <v>665</v>
      </c>
      <c r="B171" t="s">
        <v>666</v>
      </c>
      <c r="C171">
        <f>-70.35145498 / 41.69270386</f>
        <v>-1.6873804878722489</v>
      </c>
      <c r="D171" t="s">
        <v>667</v>
      </c>
      <c r="E171" t="s">
        <v>70</v>
      </c>
      <c r="F171" s="1">
        <v>43356.440972222219</v>
      </c>
      <c r="G171">
        <v>3</v>
      </c>
      <c r="I171">
        <v>8.92</v>
      </c>
      <c r="J171" t="s">
        <v>150</v>
      </c>
      <c r="M171">
        <v>4.6100000000000003</v>
      </c>
      <c r="N171" t="s">
        <v>150</v>
      </c>
      <c r="O171">
        <v>8.8000000000000007</v>
      </c>
      <c r="P171" t="s">
        <v>150</v>
      </c>
      <c r="Q171">
        <v>23</v>
      </c>
      <c r="R171" t="s">
        <v>150</v>
      </c>
      <c r="S171">
        <v>2.1</v>
      </c>
      <c r="T171" t="s">
        <v>150</v>
      </c>
      <c r="U171">
        <v>65.040000000000006</v>
      </c>
      <c r="V171" t="s">
        <v>150</v>
      </c>
      <c r="AC171">
        <v>37.99</v>
      </c>
      <c r="AE171">
        <v>13.3</v>
      </c>
      <c r="AF171" t="s">
        <v>150</v>
      </c>
      <c r="AG171">
        <v>5.56</v>
      </c>
      <c r="AH171" t="s">
        <v>150</v>
      </c>
    </row>
    <row r="172" spans="1:46" x14ac:dyDescent="0.2">
      <c r="A172" t="s">
        <v>665</v>
      </c>
      <c r="B172" t="s">
        <v>666</v>
      </c>
      <c r="C172">
        <f>-70.35145498 / 41.69270386</f>
        <v>-1.6873804878722489</v>
      </c>
      <c r="D172" t="s">
        <v>667</v>
      </c>
      <c r="E172" t="s">
        <v>70</v>
      </c>
      <c r="F172" s="1">
        <v>43356.440972222219</v>
      </c>
      <c r="G172">
        <v>4</v>
      </c>
      <c r="I172">
        <v>8.92</v>
      </c>
      <c r="J172" t="s">
        <v>150</v>
      </c>
      <c r="M172">
        <v>4.6100000000000003</v>
      </c>
      <c r="N172" t="s">
        <v>150</v>
      </c>
      <c r="O172">
        <v>8.19</v>
      </c>
      <c r="P172" t="s">
        <v>150</v>
      </c>
      <c r="Q172">
        <v>22.8</v>
      </c>
      <c r="R172" t="s">
        <v>150</v>
      </c>
      <c r="AC172">
        <v>37.99</v>
      </c>
    </row>
    <row r="173" spans="1:46" x14ac:dyDescent="0.2">
      <c r="A173" t="s">
        <v>665</v>
      </c>
      <c r="B173" t="s">
        <v>666</v>
      </c>
      <c r="C173">
        <f>-70.35145498 / 41.69270386</f>
        <v>-1.6873804878722489</v>
      </c>
      <c r="D173" t="s">
        <v>667</v>
      </c>
      <c r="E173" t="s">
        <v>70</v>
      </c>
      <c r="F173" s="1">
        <v>43356.440972222219</v>
      </c>
      <c r="G173">
        <v>5</v>
      </c>
      <c r="I173">
        <v>8.92</v>
      </c>
      <c r="J173" t="s">
        <v>150</v>
      </c>
      <c r="M173">
        <v>4.6100000000000003</v>
      </c>
      <c r="N173" t="s">
        <v>150</v>
      </c>
      <c r="O173">
        <v>6.9</v>
      </c>
      <c r="P173" t="s">
        <v>150</v>
      </c>
      <c r="Q173">
        <v>21.2</v>
      </c>
      <c r="R173" t="s">
        <v>150</v>
      </c>
      <c r="AC173">
        <v>37.99</v>
      </c>
    </row>
    <row r="174" spans="1:46" x14ac:dyDescent="0.2">
      <c r="A174" t="s">
        <v>665</v>
      </c>
      <c r="B174" t="s">
        <v>666</v>
      </c>
      <c r="C174">
        <f>-70.35145498 / 41.69270386</f>
        <v>-1.6873804878722489</v>
      </c>
      <c r="D174" t="s">
        <v>667</v>
      </c>
      <c r="E174" t="s">
        <v>70</v>
      </c>
      <c r="F174" s="1">
        <v>43356.440972222219</v>
      </c>
      <c r="G174">
        <v>6</v>
      </c>
      <c r="I174">
        <v>8.92</v>
      </c>
      <c r="J174" t="s">
        <v>150</v>
      </c>
      <c r="M174">
        <v>4.6100000000000003</v>
      </c>
      <c r="N174" t="s">
        <v>150</v>
      </c>
      <c r="O174">
        <v>2.3199999999999998</v>
      </c>
      <c r="P174" t="s">
        <v>150</v>
      </c>
      <c r="Q174">
        <v>16.8</v>
      </c>
      <c r="R174" t="s">
        <v>150</v>
      </c>
      <c r="AC174">
        <v>37.99</v>
      </c>
    </row>
    <row r="175" spans="1:46" x14ac:dyDescent="0.2">
      <c r="A175" t="s">
        <v>665</v>
      </c>
      <c r="B175" t="s">
        <v>666</v>
      </c>
      <c r="C175">
        <f>-70.35145498 / 41.69270386</f>
        <v>-1.6873804878722489</v>
      </c>
      <c r="D175" t="s">
        <v>667</v>
      </c>
      <c r="E175" t="s">
        <v>70</v>
      </c>
      <c r="F175" s="1">
        <v>43356.440972222219</v>
      </c>
      <c r="G175">
        <v>7</v>
      </c>
      <c r="I175">
        <v>8.92</v>
      </c>
      <c r="J175" t="s">
        <v>150</v>
      </c>
      <c r="M175">
        <v>4.6100000000000003</v>
      </c>
      <c r="N175" t="s">
        <v>150</v>
      </c>
      <c r="O175">
        <v>0.42</v>
      </c>
      <c r="P175" t="s">
        <v>150</v>
      </c>
      <c r="Q175">
        <v>14</v>
      </c>
      <c r="R175" t="s">
        <v>150</v>
      </c>
      <c r="AC175">
        <v>37.99</v>
      </c>
    </row>
    <row r="176" spans="1:46" x14ac:dyDescent="0.2">
      <c r="A176" t="s">
        <v>665</v>
      </c>
      <c r="B176" t="s">
        <v>666</v>
      </c>
      <c r="C176">
        <f>-70.35145498 / 41.69270386</f>
        <v>-1.6873804878722489</v>
      </c>
      <c r="D176" t="s">
        <v>667</v>
      </c>
      <c r="E176" t="s">
        <v>70</v>
      </c>
      <c r="F176" s="1">
        <v>43356.440972222219</v>
      </c>
      <c r="G176">
        <v>7.5</v>
      </c>
      <c r="I176">
        <v>8.92</v>
      </c>
      <c r="J176" t="s">
        <v>150</v>
      </c>
      <c r="M176">
        <v>4.6100000000000003</v>
      </c>
      <c r="N176" t="s">
        <v>150</v>
      </c>
      <c r="O176">
        <v>0.28000000000000003</v>
      </c>
      <c r="P176" t="s">
        <v>150</v>
      </c>
      <c r="Q176">
        <v>12.5</v>
      </c>
      <c r="R176" t="s">
        <v>150</v>
      </c>
      <c r="S176">
        <v>0.5</v>
      </c>
      <c r="T176" t="s">
        <v>150</v>
      </c>
      <c r="U176">
        <v>15.49</v>
      </c>
      <c r="V176" t="s">
        <v>150</v>
      </c>
      <c r="AC176">
        <v>37.99</v>
      </c>
      <c r="AE176">
        <v>3.9</v>
      </c>
      <c r="AF176" t="s">
        <v>150</v>
      </c>
      <c r="AG176">
        <v>6.13</v>
      </c>
      <c r="AH176" t="s">
        <v>150</v>
      </c>
    </row>
    <row r="177" spans="1:58" x14ac:dyDescent="0.2">
      <c r="A177" t="s">
        <v>665</v>
      </c>
      <c r="B177" t="s">
        <v>666</v>
      </c>
      <c r="C177">
        <f>-70.35145498 / 41.69270386</f>
        <v>-1.6873804878722489</v>
      </c>
      <c r="D177" t="s">
        <v>667</v>
      </c>
      <c r="E177" t="s">
        <v>70</v>
      </c>
      <c r="F177" s="1">
        <v>43718</v>
      </c>
      <c r="G177">
        <v>0.5</v>
      </c>
      <c r="I177">
        <v>8.8000000000000007</v>
      </c>
      <c r="J177" t="s">
        <v>150</v>
      </c>
      <c r="K177">
        <v>1.44</v>
      </c>
      <c r="L177" t="s">
        <v>150</v>
      </c>
      <c r="M177">
        <v>4.95</v>
      </c>
      <c r="N177" t="s">
        <v>150</v>
      </c>
      <c r="O177">
        <v>7.64</v>
      </c>
      <c r="P177" t="s">
        <v>150</v>
      </c>
      <c r="Q177">
        <v>21.8</v>
      </c>
      <c r="R177" t="s">
        <v>150</v>
      </c>
      <c r="S177">
        <v>0.34</v>
      </c>
      <c r="T177" t="s">
        <v>150</v>
      </c>
      <c r="W177">
        <v>19.63</v>
      </c>
      <c r="X177" t="s">
        <v>150</v>
      </c>
      <c r="AE177">
        <v>4.3</v>
      </c>
      <c r="AF177" t="s">
        <v>150</v>
      </c>
      <c r="AG177">
        <v>6.05</v>
      </c>
      <c r="AH177" t="s">
        <v>150</v>
      </c>
      <c r="AS177">
        <v>1.9</v>
      </c>
      <c r="AT177" t="s">
        <v>150</v>
      </c>
      <c r="AU177">
        <v>1</v>
      </c>
      <c r="AV177" t="s">
        <v>150</v>
      </c>
      <c r="BE177">
        <v>3.33</v>
      </c>
      <c r="BF177" t="s">
        <v>150</v>
      </c>
    </row>
    <row r="178" spans="1:58" x14ac:dyDescent="0.2">
      <c r="A178" t="s">
        <v>665</v>
      </c>
      <c r="B178" t="s">
        <v>666</v>
      </c>
      <c r="C178">
        <f>-70.35145498 / 41.69270386</f>
        <v>-1.6873804878722489</v>
      </c>
      <c r="D178" t="s">
        <v>667</v>
      </c>
      <c r="E178" t="s">
        <v>70</v>
      </c>
      <c r="F178" s="1">
        <v>43718</v>
      </c>
      <c r="G178">
        <v>1</v>
      </c>
      <c r="K178" t="s">
        <v>173</v>
      </c>
      <c r="L178" t="s">
        <v>150</v>
      </c>
      <c r="O178">
        <v>7.67</v>
      </c>
      <c r="P178" t="s">
        <v>150</v>
      </c>
      <c r="Q178">
        <v>21.7</v>
      </c>
      <c r="R178" t="s">
        <v>150</v>
      </c>
      <c r="S178" t="s">
        <v>173</v>
      </c>
      <c r="T178" t="s">
        <v>150</v>
      </c>
      <c r="W178" t="s">
        <v>173</v>
      </c>
      <c r="X178" t="s">
        <v>150</v>
      </c>
      <c r="AE178" t="s">
        <v>173</v>
      </c>
      <c r="AF178" t="s">
        <v>150</v>
      </c>
      <c r="AG178" t="s">
        <v>173</v>
      </c>
      <c r="AH178" t="s">
        <v>150</v>
      </c>
      <c r="AS178" t="s">
        <v>173</v>
      </c>
      <c r="AT178" t="s">
        <v>150</v>
      </c>
      <c r="BE178" t="s">
        <v>173</v>
      </c>
      <c r="BF178" t="s">
        <v>150</v>
      </c>
    </row>
    <row r="179" spans="1:58" x14ac:dyDescent="0.2">
      <c r="A179" t="s">
        <v>665</v>
      </c>
      <c r="B179" t="s">
        <v>666</v>
      </c>
      <c r="C179">
        <f>-70.35145498 / 41.69270386</f>
        <v>-1.6873804878722489</v>
      </c>
      <c r="D179" t="s">
        <v>667</v>
      </c>
      <c r="E179" t="s">
        <v>70</v>
      </c>
      <c r="F179" s="1">
        <v>43718</v>
      </c>
      <c r="G179">
        <v>2</v>
      </c>
      <c r="K179" t="s">
        <v>173</v>
      </c>
      <c r="L179" t="s">
        <v>150</v>
      </c>
      <c r="O179">
        <v>7.66</v>
      </c>
      <c r="P179" t="s">
        <v>150</v>
      </c>
      <c r="Q179">
        <v>21.7</v>
      </c>
      <c r="R179" t="s">
        <v>150</v>
      </c>
      <c r="S179" t="s">
        <v>173</v>
      </c>
      <c r="T179" t="s">
        <v>150</v>
      </c>
      <c r="W179" t="s">
        <v>173</v>
      </c>
      <c r="X179" t="s">
        <v>150</v>
      </c>
      <c r="AE179" t="s">
        <v>173</v>
      </c>
      <c r="AF179" t="s">
        <v>150</v>
      </c>
      <c r="AG179" t="s">
        <v>173</v>
      </c>
      <c r="AH179" t="s">
        <v>150</v>
      </c>
      <c r="AS179" t="s">
        <v>173</v>
      </c>
      <c r="AT179" t="s">
        <v>150</v>
      </c>
      <c r="BE179" t="s">
        <v>173</v>
      </c>
      <c r="BF179" t="s">
        <v>150</v>
      </c>
    </row>
    <row r="180" spans="1:58" x14ac:dyDescent="0.2">
      <c r="A180" t="s">
        <v>665</v>
      </c>
      <c r="B180" t="s">
        <v>666</v>
      </c>
      <c r="C180">
        <f>-70.35145498 / 41.69270386</f>
        <v>-1.6873804878722489</v>
      </c>
      <c r="D180" t="s">
        <v>667</v>
      </c>
      <c r="E180" t="s">
        <v>70</v>
      </c>
      <c r="F180" s="1">
        <v>43718</v>
      </c>
      <c r="G180">
        <v>3</v>
      </c>
      <c r="K180" t="s">
        <v>173</v>
      </c>
      <c r="L180" t="s">
        <v>150</v>
      </c>
      <c r="O180">
        <v>7.61</v>
      </c>
      <c r="P180" t="s">
        <v>150</v>
      </c>
      <c r="Q180">
        <v>21.6</v>
      </c>
      <c r="R180" t="s">
        <v>150</v>
      </c>
      <c r="S180" t="s">
        <v>173</v>
      </c>
      <c r="T180" t="s">
        <v>150</v>
      </c>
      <c r="W180" t="s">
        <v>173</v>
      </c>
      <c r="X180" t="s">
        <v>150</v>
      </c>
      <c r="AE180" t="s">
        <v>173</v>
      </c>
      <c r="AF180" t="s">
        <v>150</v>
      </c>
      <c r="AG180" t="s">
        <v>173</v>
      </c>
      <c r="AH180" t="s">
        <v>150</v>
      </c>
      <c r="AS180" t="s">
        <v>173</v>
      </c>
      <c r="AT180" t="s">
        <v>150</v>
      </c>
      <c r="BE180" t="s">
        <v>173</v>
      </c>
      <c r="BF180" t="s">
        <v>150</v>
      </c>
    </row>
    <row r="181" spans="1:58" x14ac:dyDescent="0.2">
      <c r="A181" t="s">
        <v>665</v>
      </c>
      <c r="B181" t="s">
        <v>666</v>
      </c>
      <c r="C181">
        <f>-70.35145498 / 41.69270386</f>
        <v>-1.6873804878722489</v>
      </c>
      <c r="D181" t="s">
        <v>667</v>
      </c>
      <c r="E181" t="s">
        <v>70</v>
      </c>
      <c r="F181" s="1">
        <v>43718</v>
      </c>
      <c r="G181">
        <v>4</v>
      </c>
      <c r="K181" t="s">
        <v>173</v>
      </c>
      <c r="L181" t="s">
        <v>150</v>
      </c>
      <c r="O181">
        <v>7.51</v>
      </c>
      <c r="P181" t="s">
        <v>150</v>
      </c>
      <c r="Q181">
        <v>21.6</v>
      </c>
      <c r="R181" t="s">
        <v>150</v>
      </c>
      <c r="S181" t="s">
        <v>173</v>
      </c>
      <c r="T181" t="s">
        <v>150</v>
      </c>
      <c r="W181" t="s">
        <v>173</v>
      </c>
      <c r="X181" t="s">
        <v>150</v>
      </c>
      <c r="AE181" t="s">
        <v>173</v>
      </c>
      <c r="AF181" t="s">
        <v>150</v>
      </c>
      <c r="AG181" t="s">
        <v>173</v>
      </c>
      <c r="AH181" t="s">
        <v>150</v>
      </c>
      <c r="AS181" t="s">
        <v>173</v>
      </c>
      <c r="AT181" t="s">
        <v>150</v>
      </c>
      <c r="BE181" t="s">
        <v>173</v>
      </c>
      <c r="BF181" t="s">
        <v>150</v>
      </c>
    </row>
    <row r="182" spans="1:58" x14ac:dyDescent="0.2">
      <c r="A182" t="s">
        <v>665</v>
      </c>
      <c r="B182" t="s">
        <v>666</v>
      </c>
      <c r="C182">
        <f>-70.35145498 / 41.69270386</f>
        <v>-1.6873804878722489</v>
      </c>
      <c r="D182" t="s">
        <v>667</v>
      </c>
      <c r="E182" t="s">
        <v>70</v>
      </c>
      <c r="F182" s="1">
        <v>43718</v>
      </c>
      <c r="G182">
        <v>5</v>
      </c>
      <c r="K182" t="s">
        <v>173</v>
      </c>
      <c r="L182" t="s">
        <v>150</v>
      </c>
      <c r="O182">
        <v>7.41</v>
      </c>
      <c r="P182" t="s">
        <v>150</v>
      </c>
      <c r="Q182">
        <v>21.5</v>
      </c>
      <c r="R182" t="s">
        <v>150</v>
      </c>
      <c r="S182" t="s">
        <v>173</v>
      </c>
      <c r="T182" t="s">
        <v>150</v>
      </c>
      <c r="W182" t="s">
        <v>173</v>
      </c>
      <c r="X182" t="s">
        <v>150</v>
      </c>
      <c r="AE182" t="s">
        <v>173</v>
      </c>
      <c r="AF182" t="s">
        <v>150</v>
      </c>
      <c r="AG182" t="s">
        <v>173</v>
      </c>
      <c r="AH182" t="s">
        <v>150</v>
      </c>
      <c r="AS182" t="s">
        <v>173</v>
      </c>
      <c r="AT182" t="s">
        <v>150</v>
      </c>
      <c r="BE182" t="s">
        <v>173</v>
      </c>
      <c r="BF182" t="s">
        <v>150</v>
      </c>
    </row>
    <row r="183" spans="1:58" x14ac:dyDescent="0.2">
      <c r="A183" t="s">
        <v>665</v>
      </c>
      <c r="B183" t="s">
        <v>666</v>
      </c>
      <c r="C183">
        <f>-70.35145498 / 41.69270386</f>
        <v>-1.6873804878722489</v>
      </c>
      <c r="D183" t="s">
        <v>667</v>
      </c>
      <c r="E183" t="s">
        <v>70</v>
      </c>
      <c r="F183" s="1">
        <v>43718</v>
      </c>
      <c r="G183">
        <v>6</v>
      </c>
      <c r="K183" t="s">
        <v>173</v>
      </c>
      <c r="L183" t="s">
        <v>150</v>
      </c>
      <c r="O183">
        <v>6.38</v>
      </c>
      <c r="P183" t="s">
        <v>150</v>
      </c>
      <c r="Q183">
        <v>20.6</v>
      </c>
      <c r="R183" t="s">
        <v>150</v>
      </c>
      <c r="S183" t="s">
        <v>173</v>
      </c>
      <c r="T183" t="s">
        <v>150</v>
      </c>
      <c r="W183" t="s">
        <v>173</v>
      </c>
      <c r="X183" t="s">
        <v>150</v>
      </c>
      <c r="AE183" t="s">
        <v>173</v>
      </c>
      <c r="AF183" t="s">
        <v>150</v>
      </c>
      <c r="AG183" t="s">
        <v>173</v>
      </c>
      <c r="AH183" t="s">
        <v>150</v>
      </c>
      <c r="AS183" t="s">
        <v>173</v>
      </c>
      <c r="AT183" t="s">
        <v>150</v>
      </c>
      <c r="BE183" t="s">
        <v>173</v>
      </c>
      <c r="BF183" t="s">
        <v>150</v>
      </c>
    </row>
    <row r="184" spans="1:58" x14ac:dyDescent="0.2">
      <c r="A184" t="s">
        <v>665</v>
      </c>
      <c r="B184" t="s">
        <v>666</v>
      </c>
      <c r="C184">
        <f>-70.35145498 / 41.69270386</f>
        <v>-1.6873804878722489</v>
      </c>
      <c r="D184" t="s">
        <v>667</v>
      </c>
      <c r="E184" t="s">
        <v>70</v>
      </c>
      <c r="F184" s="1">
        <v>43718</v>
      </c>
      <c r="G184">
        <v>7</v>
      </c>
      <c r="K184" t="s">
        <v>173</v>
      </c>
      <c r="L184" t="s">
        <v>150</v>
      </c>
      <c r="O184">
        <v>0.2</v>
      </c>
      <c r="P184" t="s">
        <v>150</v>
      </c>
      <c r="Q184">
        <v>14.8</v>
      </c>
      <c r="R184" t="s">
        <v>150</v>
      </c>
      <c r="S184" t="s">
        <v>173</v>
      </c>
      <c r="T184" t="s">
        <v>150</v>
      </c>
      <c r="W184" t="s">
        <v>173</v>
      </c>
      <c r="X184" t="s">
        <v>150</v>
      </c>
      <c r="AE184" t="s">
        <v>173</v>
      </c>
      <c r="AF184" t="s">
        <v>150</v>
      </c>
      <c r="AG184" t="s">
        <v>173</v>
      </c>
      <c r="AH184" t="s">
        <v>150</v>
      </c>
      <c r="AS184" t="s">
        <v>173</v>
      </c>
      <c r="AT184" t="s">
        <v>150</v>
      </c>
      <c r="BE184" t="s">
        <v>173</v>
      </c>
      <c r="BF184" t="s">
        <v>150</v>
      </c>
    </row>
    <row r="185" spans="1:58" x14ac:dyDescent="0.2">
      <c r="A185" t="s">
        <v>665</v>
      </c>
      <c r="B185" t="s">
        <v>666</v>
      </c>
      <c r="C185">
        <f>-70.35145498 / 41.69270386</f>
        <v>-1.6873804878722489</v>
      </c>
      <c r="D185" t="s">
        <v>667</v>
      </c>
      <c r="E185" t="s">
        <v>70</v>
      </c>
      <c r="F185" s="1">
        <v>43718</v>
      </c>
      <c r="G185">
        <v>7.5</v>
      </c>
      <c r="K185">
        <v>26.1</v>
      </c>
      <c r="L185" t="s">
        <v>150</v>
      </c>
      <c r="S185">
        <v>1.2</v>
      </c>
      <c r="T185" t="s">
        <v>150</v>
      </c>
      <c r="W185">
        <v>16.510000000000002</v>
      </c>
      <c r="X185" t="s">
        <v>150</v>
      </c>
      <c r="AE185">
        <v>6.7</v>
      </c>
      <c r="AF185" t="s">
        <v>150</v>
      </c>
      <c r="AG185">
        <v>5.39</v>
      </c>
      <c r="AH185" t="s">
        <v>150</v>
      </c>
      <c r="AS185">
        <v>14.97</v>
      </c>
      <c r="AT185" t="s">
        <v>150</v>
      </c>
      <c r="BE185">
        <v>41.07</v>
      </c>
      <c r="BF185" t="s">
        <v>150</v>
      </c>
    </row>
    <row r="186" spans="1:58" x14ac:dyDescent="0.2">
      <c r="A186" t="s">
        <v>665</v>
      </c>
      <c r="B186" t="s">
        <v>666</v>
      </c>
      <c r="C186">
        <f>-70.35145498 / 41.69270386</f>
        <v>-1.6873804878722489</v>
      </c>
      <c r="D186" t="s">
        <v>667</v>
      </c>
      <c r="E186" t="s">
        <v>70</v>
      </c>
      <c r="F186" s="1">
        <v>43718</v>
      </c>
      <c r="G186">
        <v>7.75</v>
      </c>
      <c r="K186" t="s">
        <v>173</v>
      </c>
      <c r="L186" t="s">
        <v>150</v>
      </c>
      <c r="O186">
        <v>0.06</v>
      </c>
      <c r="P186" t="s">
        <v>150</v>
      </c>
      <c r="Q186">
        <v>13</v>
      </c>
      <c r="R186" t="s">
        <v>150</v>
      </c>
      <c r="S186" t="s">
        <v>173</v>
      </c>
      <c r="T186" t="s">
        <v>150</v>
      </c>
      <c r="W186" t="s">
        <v>173</v>
      </c>
      <c r="X186" t="s">
        <v>150</v>
      </c>
      <c r="AE186" t="s">
        <v>173</v>
      </c>
      <c r="AF186" t="s">
        <v>150</v>
      </c>
      <c r="AG186" t="s">
        <v>173</v>
      </c>
      <c r="AH186" t="s">
        <v>150</v>
      </c>
      <c r="AS186" t="s">
        <v>173</v>
      </c>
      <c r="AT186" t="s">
        <v>150</v>
      </c>
      <c r="BE186" t="s">
        <v>173</v>
      </c>
      <c r="BF186" t="s">
        <v>150</v>
      </c>
    </row>
    <row r="187" spans="1:58" x14ac:dyDescent="0.2">
      <c r="A187" t="s">
        <v>665</v>
      </c>
      <c r="B187" t="s">
        <v>666</v>
      </c>
      <c r="C187">
        <f>-70.35145498 / 41.69270386</f>
        <v>-1.6873804878722489</v>
      </c>
      <c r="D187" t="s">
        <v>667</v>
      </c>
      <c r="E187" t="s">
        <v>70</v>
      </c>
      <c r="F187" s="1">
        <v>44088</v>
      </c>
      <c r="G187">
        <v>0.5</v>
      </c>
      <c r="I187">
        <v>8.98</v>
      </c>
      <c r="J187" t="s">
        <v>150</v>
      </c>
      <c r="K187">
        <v>1.05</v>
      </c>
      <c r="L187" t="s">
        <v>150</v>
      </c>
      <c r="M187">
        <v>4.1900000000000004</v>
      </c>
      <c r="N187" t="s">
        <v>150</v>
      </c>
      <c r="O187">
        <v>8.2100000000000009</v>
      </c>
      <c r="P187" t="s">
        <v>150</v>
      </c>
      <c r="Q187">
        <v>22.8</v>
      </c>
      <c r="R187" t="s">
        <v>150</v>
      </c>
      <c r="S187">
        <v>0.46</v>
      </c>
      <c r="T187" t="s">
        <v>150</v>
      </c>
      <c r="W187">
        <v>26.19</v>
      </c>
      <c r="X187" t="s">
        <v>150</v>
      </c>
      <c r="AE187">
        <v>5.9</v>
      </c>
      <c r="AF187" t="s">
        <v>150</v>
      </c>
      <c r="AG187">
        <v>5.51</v>
      </c>
      <c r="AH187" t="s">
        <v>150</v>
      </c>
      <c r="AS187">
        <v>0.21</v>
      </c>
      <c r="AT187" t="s">
        <v>150</v>
      </c>
    </row>
    <row r="188" spans="1:58" x14ac:dyDescent="0.2">
      <c r="A188" t="s">
        <v>665</v>
      </c>
      <c r="B188" t="s">
        <v>666</v>
      </c>
      <c r="C188">
        <f>-70.35145498 / 41.69270386</f>
        <v>-1.6873804878722489</v>
      </c>
      <c r="D188" t="s">
        <v>667</v>
      </c>
      <c r="E188" t="s">
        <v>70</v>
      </c>
      <c r="F188" s="1">
        <v>44088</v>
      </c>
      <c r="G188">
        <v>1</v>
      </c>
      <c r="K188" t="s">
        <v>173</v>
      </c>
      <c r="L188" t="s">
        <v>150</v>
      </c>
      <c r="O188">
        <v>8.19</v>
      </c>
      <c r="P188" t="s">
        <v>150</v>
      </c>
      <c r="Q188">
        <v>22.9</v>
      </c>
      <c r="R188" t="s">
        <v>150</v>
      </c>
      <c r="S188" t="s">
        <v>173</v>
      </c>
      <c r="T188" t="s">
        <v>150</v>
      </c>
      <c r="W188" t="s">
        <v>173</v>
      </c>
      <c r="X188" t="s">
        <v>150</v>
      </c>
      <c r="AE188" t="s">
        <v>173</v>
      </c>
      <c r="AF188" t="s">
        <v>150</v>
      </c>
      <c r="AG188" t="s">
        <v>173</v>
      </c>
      <c r="AH188" t="s">
        <v>150</v>
      </c>
      <c r="AS188" t="s">
        <v>173</v>
      </c>
      <c r="AT188" t="s">
        <v>150</v>
      </c>
    </row>
    <row r="189" spans="1:58" x14ac:dyDescent="0.2">
      <c r="A189" t="s">
        <v>665</v>
      </c>
      <c r="B189" t="s">
        <v>666</v>
      </c>
      <c r="C189">
        <f>-70.35145498 / 41.69270386</f>
        <v>-1.6873804878722489</v>
      </c>
      <c r="D189" t="s">
        <v>667</v>
      </c>
      <c r="E189" t="s">
        <v>70</v>
      </c>
      <c r="F189" s="1">
        <v>44088</v>
      </c>
      <c r="G189">
        <v>2</v>
      </c>
      <c r="K189" t="s">
        <v>173</v>
      </c>
      <c r="L189" t="s">
        <v>150</v>
      </c>
      <c r="O189">
        <v>8.18</v>
      </c>
      <c r="P189" t="s">
        <v>150</v>
      </c>
      <c r="Q189">
        <v>22.9</v>
      </c>
      <c r="R189" t="s">
        <v>150</v>
      </c>
      <c r="S189" t="s">
        <v>173</v>
      </c>
      <c r="T189" t="s">
        <v>150</v>
      </c>
      <c r="W189" t="s">
        <v>173</v>
      </c>
      <c r="X189" t="s">
        <v>150</v>
      </c>
      <c r="AE189" t="s">
        <v>173</v>
      </c>
      <c r="AF189" t="s">
        <v>150</v>
      </c>
      <c r="AG189" t="s">
        <v>173</v>
      </c>
      <c r="AH189" t="s">
        <v>150</v>
      </c>
      <c r="AS189" t="s">
        <v>173</v>
      </c>
      <c r="AT189" t="s">
        <v>150</v>
      </c>
    </row>
    <row r="190" spans="1:58" x14ac:dyDescent="0.2">
      <c r="A190" t="s">
        <v>665</v>
      </c>
      <c r="B190" t="s">
        <v>666</v>
      </c>
      <c r="C190">
        <f>-70.35145498 / 41.69270386</f>
        <v>-1.6873804878722489</v>
      </c>
      <c r="D190" t="s">
        <v>667</v>
      </c>
      <c r="E190" t="s">
        <v>70</v>
      </c>
      <c r="F190" s="1">
        <v>44088</v>
      </c>
      <c r="G190">
        <v>3</v>
      </c>
      <c r="K190">
        <v>0.84</v>
      </c>
      <c r="L190" t="s">
        <v>150</v>
      </c>
      <c r="O190">
        <v>8.16</v>
      </c>
      <c r="P190" t="s">
        <v>150</v>
      </c>
      <c r="Q190">
        <v>22.9</v>
      </c>
      <c r="R190" t="s">
        <v>150</v>
      </c>
      <c r="S190">
        <v>0.62</v>
      </c>
      <c r="T190" t="s">
        <v>150</v>
      </c>
      <c r="W190">
        <v>27.83</v>
      </c>
      <c r="X190" t="s">
        <v>150</v>
      </c>
      <c r="AE190">
        <v>5.7</v>
      </c>
      <c r="AF190" t="s">
        <v>150</v>
      </c>
      <c r="AG190">
        <v>6.31</v>
      </c>
      <c r="AH190" t="s">
        <v>150</v>
      </c>
      <c r="AS190">
        <v>0.36</v>
      </c>
      <c r="AT190" t="s">
        <v>150</v>
      </c>
    </row>
    <row r="191" spans="1:58" x14ac:dyDescent="0.2">
      <c r="A191" t="s">
        <v>665</v>
      </c>
      <c r="B191" t="s">
        <v>666</v>
      </c>
      <c r="C191">
        <f>-70.35145498 / 41.69270386</f>
        <v>-1.6873804878722489</v>
      </c>
      <c r="D191" t="s">
        <v>667</v>
      </c>
      <c r="E191" t="s">
        <v>70</v>
      </c>
      <c r="F191" s="1">
        <v>44088</v>
      </c>
      <c r="G191">
        <v>4</v>
      </c>
      <c r="K191" t="s">
        <v>173</v>
      </c>
      <c r="L191" t="s">
        <v>150</v>
      </c>
      <c r="O191">
        <v>8.15</v>
      </c>
      <c r="P191" t="s">
        <v>150</v>
      </c>
      <c r="Q191">
        <v>22.9</v>
      </c>
      <c r="R191" t="s">
        <v>150</v>
      </c>
      <c r="S191" t="s">
        <v>173</v>
      </c>
      <c r="T191" t="s">
        <v>150</v>
      </c>
      <c r="W191" t="s">
        <v>173</v>
      </c>
      <c r="X191" t="s">
        <v>150</v>
      </c>
      <c r="AE191" t="s">
        <v>173</v>
      </c>
      <c r="AF191" t="s">
        <v>150</v>
      </c>
      <c r="AG191" t="s">
        <v>173</v>
      </c>
      <c r="AH191" t="s">
        <v>150</v>
      </c>
      <c r="AS191" t="s">
        <v>173</v>
      </c>
      <c r="AT191" t="s">
        <v>150</v>
      </c>
    </row>
    <row r="192" spans="1:58" x14ac:dyDescent="0.2">
      <c r="A192" t="s">
        <v>665</v>
      </c>
      <c r="B192" t="s">
        <v>666</v>
      </c>
      <c r="C192">
        <f>-70.35145498 / 41.69270386</f>
        <v>-1.6873804878722489</v>
      </c>
      <c r="D192" t="s">
        <v>667</v>
      </c>
      <c r="E192" t="s">
        <v>70</v>
      </c>
      <c r="F192" s="1">
        <v>44088</v>
      </c>
      <c r="G192">
        <v>5</v>
      </c>
      <c r="K192" t="s">
        <v>173</v>
      </c>
      <c r="L192" t="s">
        <v>150</v>
      </c>
      <c r="O192">
        <v>8.14</v>
      </c>
      <c r="P192" t="s">
        <v>150</v>
      </c>
      <c r="Q192">
        <v>22.8</v>
      </c>
      <c r="R192" t="s">
        <v>150</v>
      </c>
      <c r="S192" t="s">
        <v>173</v>
      </c>
      <c r="T192" t="s">
        <v>150</v>
      </c>
      <c r="W192" t="s">
        <v>173</v>
      </c>
      <c r="X192" t="s">
        <v>150</v>
      </c>
      <c r="AE192" t="s">
        <v>173</v>
      </c>
      <c r="AF192" t="s">
        <v>150</v>
      </c>
      <c r="AG192" t="s">
        <v>173</v>
      </c>
      <c r="AH192" t="s">
        <v>150</v>
      </c>
      <c r="AS192" t="s">
        <v>173</v>
      </c>
      <c r="AT192" t="s">
        <v>150</v>
      </c>
    </row>
    <row r="193" spans="1:46" x14ac:dyDescent="0.2">
      <c r="A193" t="s">
        <v>665</v>
      </c>
      <c r="B193" t="s">
        <v>666</v>
      </c>
      <c r="C193">
        <f>-70.35145498 / 41.69270386</f>
        <v>-1.6873804878722489</v>
      </c>
      <c r="D193" t="s">
        <v>667</v>
      </c>
      <c r="E193" t="s">
        <v>70</v>
      </c>
      <c r="F193" s="1">
        <v>44088</v>
      </c>
      <c r="G193">
        <v>6</v>
      </c>
      <c r="K193" t="s">
        <v>173</v>
      </c>
      <c r="L193" t="s">
        <v>150</v>
      </c>
      <c r="O193">
        <v>6.2</v>
      </c>
      <c r="P193" t="s">
        <v>150</v>
      </c>
      <c r="Q193">
        <v>19.5</v>
      </c>
      <c r="R193" t="s">
        <v>150</v>
      </c>
      <c r="S193" t="s">
        <v>173</v>
      </c>
      <c r="T193" t="s">
        <v>150</v>
      </c>
      <c r="W193" t="s">
        <v>173</v>
      </c>
      <c r="X193" t="s">
        <v>150</v>
      </c>
      <c r="AE193" t="s">
        <v>173</v>
      </c>
      <c r="AF193" t="s">
        <v>150</v>
      </c>
      <c r="AG193" t="s">
        <v>173</v>
      </c>
      <c r="AH193" t="s">
        <v>150</v>
      </c>
      <c r="AS193" t="s">
        <v>173</v>
      </c>
      <c r="AT193" t="s">
        <v>150</v>
      </c>
    </row>
    <row r="194" spans="1:46" x14ac:dyDescent="0.2">
      <c r="A194" t="s">
        <v>665</v>
      </c>
      <c r="B194" t="s">
        <v>666</v>
      </c>
      <c r="C194">
        <f>-70.35145498 / 41.69270386</f>
        <v>-1.6873804878722489</v>
      </c>
      <c r="D194" t="s">
        <v>667</v>
      </c>
      <c r="E194" t="s">
        <v>70</v>
      </c>
      <c r="F194" s="1">
        <v>44088</v>
      </c>
      <c r="G194">
        <v>7</v>
      </c>
      <c r="K194" t="s">
        <v>173</v>
      </c>
      <c r="L194" t="s">
        <v>150</v>
      </c>
      <c r="O194">
        <v>0.19</v>
      </c>
      <c r="P194" t="s">
        <v>150</v>
      </c>
      <c r="Q194">
        <v>15.1</v>
      </c>
      <c r="R194" t="s">
        <v>150</v>
      </c>
      <c r="S194" t="s">
        <v>173</v>
      </c>
      <c r="T194" t="s">
        <v>150</v>
      </c>
      <c r="W194" t="s">
        <v>173</v>
      </c>
      <c r="X194" t="s">
        <v>150</v>
      </c>
      <c r="AE194" t="s">
        <v>173</v>
      </c>
      <c r="AF194" t="s">
        <v>150</v>
      </c>
      <c r="AG194" t="s">
        <v>173</v>
      </c>
      <c r="AH194" t="s">
        <v>150</v>
      </c>
      <c r="AS194" t="s">
        <v>173</v>
      </c>
      <c r="AT194" t="s">
        <v>150</v>
      </c>
    </row>
    <row r="195" spans="1:46" x14ac:dyDescent="0.2">
      <c r="A195" t="s">
        <v>665</v>
      </c>
      <c r="B195" t="s">
        <v>666</v>
      </c>
      <c r="C195">
        <f>-70.35145498 / 41.69270386</f>
        <v>-1.6873804878722489</v>
      </c>
      <c r="D195" t="s">
        <v>667</v>
      </c>
      <c r="E195" t="s">
        <v>70</v>
      </c>
      <c r="F195" s="1">
        <v>44088</v>
      </c>
      <c r="G195">
        <v>8</v>
      </c>
      <c r="K195" t="s">
        <v>173</v>
      </c>
      <c r="L195" t="s">
        <v>150</v>
      </c>
      <c r="O195">
        <v>0.13</v>
      </c>
      <c r="P195" t="s">
        <v>150</v>
      </c>
      <c r="Q195">
        <v>12.4</v>
      </c>
      <c r="R195" t="s">
        <v>150</v>
      </c>
      <c r="S195" t="s">
        <v>173</v>
      </c>
      <c r="T195" t="s">
        <v>150</v>
      </c>
      <c r="W195" t="s">
        <v>173</v>
      </c>
      <c r="X195" t="s">
        <v>150</v>
      </c>
      <c r="AE195" t="s">
        <v>173</v>
      </c>
      <c r="AF195" t="s">
        <v>150</v>
      </c>
      <c r="AG195" t="s">
        <v>173</v>
      </c>
      <c r="AH195" t="s">
        <v>150</v>
      </c>
      <c r="AS195" t="s">
        <v>173</v>
      </c>
      <c r="AT195" t="s">
        <v>150</v>
      </c>
    </row>
    <row r="196" spans="1:46" x14ac:dyDescent="0.2">
      <c r="A196" t="s">
        <v>665</v>
      </c>
      <c r="B196" t="s">
        <v>666</v>
      </c>
      <c r="C196">
        <f>-70.35145498 / 41.69270386</f>
        <v>-1.6873804878722489</v>
      </c>
      <c r="D196" t="s">
        <v>667</v>
      </c>
      <c r="E196" t="s">
        <v>70</v>
      </c>
      <c r="F196" s="1">
        <v>44088</v>
      </c>
      <c r="G196">
        <v>8.5</v>
      </c>
      <c r="K196">
        <v>32.01</v>
      </c>
      <c r="L196" t="s">
        <v>150</v>
      </c>
      <c r="O196">
        <v>0.09</v>
      </c>
      <c r="P196" t="s">
        <v>150</v>
      </c>
      <c r="Q196">
        <v>11.4</v>
      </c>
      <c r="R196" t="s">
        <v>150</v>
      </c>
      <c r="S196">
        <v>4.1100000000000003</v>
      </c>
      <c r="T196" t="s">
        <v>150</v>
      </c>
      <c r="W196">
        <v>74.05</v>
      </c>
      <c r="X196" t="s">
        <v>150</v>
      </c>
      <c r="AE196">
        <v>53.7</v>
      </c>
      <c r="AF196" t="s">
        <v>150</v>
      </c>
      <c r="AG196">
        <v>6.14</v>
      </c>
      <c r="AH196" t="s">
        <v>150</v>
      </c>
      <c r="AS196">
        <v>11.07</v>
      </c>
      <c r="AT196" t="s">
        <v>150</v>
      </c>
    </row>
    <row r="197" spans="1:46" x14ac:dyDescent="0.2">
      <c r="A197" t="s">
        <v>397</v>
      </c>
      <c r="B197" t="s">
        <v>398</v>
      </c>
      <c r="C197">
        <f>-70.35769462 / 41.69320029</f>
        <v>-1.6875100527333495</v>
      </c>
      <c r="D197" t="s">
        <v>399</v>
      </c>
      <c r="E197" t="s">
        <v>70</v>
      </c>
      <c r="F197" s="1">
        <v>37873</v>
      </c>
      <c r="G197">
        <v>0.5</v>
      </c>
      <c r="I197">
        <v>5.21</v>
      </c>
      <c r="J197" t="s">
        <v>71</v>
      </c>
      <c r="K197">
        <v>5.34</v>
      </c>
      <c r="L197" t="s">
        <v>71</v>
      </c>
      <c r="M197">
        <v>2.3199999999999998</v>
      </c>
      <c r="N197" t="s">
        <v>71</v>
      </c>
      <c r="S197">
        <v>0.7</v>
      </c>
      <c r="T197" t="s">
        <v>71</v>
      </c>
      <c r="U197">
        <v>21.68</v>
      </c>
      <c r="V197" t="s">
        <v>71</v>
      </c>
      <c r="W197">
        <v>24.9</v>
      </c>
      <c r="X197" t="s">
        <v>71</v>
      </c>
      <c r="Y197">
        <v>48.51</v>
      </c>
      <c r="AA197">
        <v>47.03</v>
      </c>
      <c r="AC197">
        <v>47.87</v>
      </c>
      <c r="AE197">
        <v>0.28999999999999998</v>
      </c>
      <c r="AF197" t="s">
        <v>71</v>
      </c>
      <c r="AG197">
        <v>5.98</v>
      </c>
      <c r="AH197" t="s">
        <v>71</v>
      </c>
    </row>
    <row r="198" spans="1:46" x14ac:dyDescent="0.2">
      <c r="A198" t="s">
        <v>397</v>
      </c>
      <c r="B198" t="s">
        <v>398</v>
      </c>
      <c r="C198">
        <f>-70.35769462 / 41.69320029</f>
        <v>-1.6875100527333495</v>
      </c>
      <c r="D198" t="s">
        <v>399</v>
      </c>
      <c r="E198" t="s">
        <v>70</v>
      </c>
      <c r="F198" s="1">
        <v>37873</v>
      </c>
      <c r="G198">
        <v>1</v>
      </c>
      <c r="O198">
        <v>5.27</v>
      </c>
      <c r="P198" t="s">
        <v>71</v>
      </c>
      <c r="Q198">
        <v>22.2</v>
      </c>
      <c r="R198" t="s">
        <v>71</v>
      </c>
    </row>
    <row r="199" spans="1:46" x14ac:dyDescent="0.2">
      <c r="A199" t="s">
        <v>397</v>
      </c>
      <c r="B199" t="s">
        <v>398</v>
      </c>
      <c r="C199">
        <f>-70.35769462 / 41.69320029</f>
        <v>-1.6875100527333495</v>
      </c>
      <c r="D199" t="s">
        <v>399</v>
      </c>
      <c r="E199" t="s">
        <v>70</v>
      </c>
      <c r="F199" s="1">
        <v>37873</v>
      </c>
      <c r="G199">
        <v>2</v>
      </c>
      <c r="O199">
        <v>5.19</v>
      </c>
      <c r="P199" t="s">
        <v>71</v>
      </c>
      <c r="Q199">
        <v>22.1</v>
      </c>
      <c r="R199" t="s">
        <v>71</v>
      </c>
    </row>
    <row r="200" spans="1:46" x14ac:dyDescent="0.2">
      <c r="A200" t="s">
        <v>397</v>
      </c>
      <c r="B200" t="s">
        <v>398</v>
      </c>
      <c r="C200">
        <f>-70.35769462 / 41.69320029</f>
        <v>-1.6875100527333495</v>
      </c>
      <c r="D200" t="s">
        <v>399</v>
      </c>
      <c r="E200" t="s">
        <v>70</v>
      </c>
      <c r="F200" s="1">
        <v>37873</v>
      </c>
      <c r="G200">
        <v>3</v>
      </c>
      <c r="O200">
        <v>5.27</v>
      </c>
      <c r="P200" t="s">
        <v>71</v>
      </c>
      <c r="Q200">
        <v>22</v>
      </c>
      <c r="R200" t="s">
        <v>71</v>
      </c>
    </row>
    <row r="201" spans="1:46" x14ac:dyDescent="0.2">
      <c r="A201" t="s">
        <v>397</v>
      </c>
      <c r="B201" t="s">
        <v>398</v>
      </c>
      <c r="C201">
        <f>-70.35769462 / 41.69320029</f>
        <v>-1.6875100527333495</v>
      </c>
      <c r="D201" t="s">
        <v>399</v>
      </c>
      <c r="E201" t="s">
        <v>70</v>
      </c>
      <c r="F201" s="1">
        <v>37873</v>
      </c>
      <c r="G201">
        <v>4</v>
      </c>
      <c r="K201">
        <v>95.95</v>
      </c>
      <c r="L201" t="s">
        <v>71</v>
      </c>
      <c r="O201">
        <v>0.64</v>
      </c>
      <c r="P201" t="s">
        <v>71</v>
      </c>
      <c r="Q201">
        <v>17.899999999999999</v>
      </c>
      <c r="R201" t="s">
        <v>71</v>
      </c>
      <c r="S201">
        <v>4.3</v>
      </c>
      <c r="T201" t="s">
        <v>71</v>
      </c>
      <c r="U201">
        <v>133.19</v>
      </c>
      <c r="V201" t="s">
        <v>71</v>
      </c>
      <c r="W201">
        <v>48.8</v>
      </c>
      <c r="X201" t="s">
        <v>71</v>
      </c>
      <c r="Y201">
        <v>74.69</v>
      </c>
      <c r="AA201">
        <v>75.37</v>
      </c>
      <c r="AE201">
        <v>0.73</v>
      </c>
      <c r="AF201" t="s">
        <v>71</v>
      </c>
      <c r="AG201">
        <v>5.9</v>
      </c>
      <c r="AH201" t="s">
        <v>71</v>
      </c>
      <c r="AS201">
        <v>15.4</v>
      </c>
      <c r="AT201" t="s">
        <v>71</v>
      </c>
    </row>
    <row r="202" spans="1:46" x14ac:dyDescent="0.2">
      <c r="A202" t="s">
        <v>397</v>
      </c>
      <c r="B202" t="s">
        <v>398</v>
      </c>
      <c r="C202">
        <f>-70.35769462 / 41.69320029</f>
        <v>-1.6875100527333495</v>
      </c>
      <c r="D202" t="s">
        <v>399</v>
      </c>
      <c r="E202" t="s">
        <v>70</v>
      </c>
      <c r="F202" s="1">
        <v>37873</v>
      </c>
      <c r="G202">
        <v>5</v>
      </c>
      <c r="O202">
        <v>0.05</v>
      </c>
      <c r="P202" t="s">
        <v>71</v>
      </c>
      <c r="Q202">
        <v>13.5</v>
      </c>
      <c r="R202" t="s">
        <v>71</v>
      </c>
    </row>
    <row r="203" spans="1:46" x14ac:dyDescent="0.2">
      <c r="A203" t="s">
        <v>397</v>
      </c>
      <c r="B203" t="s">
        <v>398</v>
      </c>
      <c r="C203">
        <f>-70.35769462 / 41.69320029</f>
        <v>-1.6875100527333495</v>
      </c>
      <c r="D203" t="s">
        <v>399</v>
      </c>
      <c r="E203" t="s">
        <v>70</v>
      </c>
      <c r="F203" s="1">
        <v>44083</v>
      </c>
      <c r="G203">
        <v>0.5</v>
      </c>
      <c r="I203">
        <v>5.5</v>
      </c>
      <c r="J203" t="s">
        <v>150</v>
      </c>
      <c r="K203">
        <v>6.16</v>
      </c>
      <c r="L203" t="s">
        <v>150</v>
      </c>
      <c r="M203">
        <v>3.54</v>
      </c>
      <c r="N203" t="s">
        <v>150</v>
      </c>
      <c r="O203">
        <v>7.28</v>
      </c>
      <c r="P203" t="s">
        <v>150</v>
      </c>
      <c r="Q203">
        <v>24.5</v>
      </c>
      <c r="R203" t="s">
        <v>150</v>
      </c>
      <c r="S203">
        <v>0.87</v>
      </c>
      <c r="T203" t="s">
        <v>150</v>
      </c>
      <c r="W203">
        <v>53.71</v>
      </c>
      <c r="X203" t="s">
        <v>150</v>
      </c>
      <c r="AE203">
        <v>6.9</v>
      </c>
      <c r="AF203" t="s">
        <v>150</v>
      </c>
      <c r="AG203">
        <v>6.09</v>
      </c>
      <c r="AH203" t="s">
        <v>150</v>
      </c>
      <c r="AS203">
        <v>0.03</v>
      </c>
      <c r="AT203" t="s">
        <v>150</v>
      </c>
    </row>
    <row r="204" spans="1:46" x14ac:dyDescent="0.2">
      <c r="A204" t="s">
        <v>397</v>
      </c>
      <c r="B204" t="s">
        <v>398</v>
      </c>
      <c r="C204">
        <f>-70.35769462 / 41.69320029</f>
        <v>-1.6875100527333495</v>
      </c>
      <c r="D204" t="s">
        <v>399</v>
      </c>
      <c r="E204" t="s">
        <v>70</v>
      </c>
      <c r="F204" s="1">
        <v>44083</v>
      </c>
      <c r="G204">
        <v>1</v>
      </c>
      <c r="K204" t="s">
        <v>173</v>
      </c>
      <c r="L204" t="s">
        <v>150</v>
      </c>
      <c r="O204">
        <v>7.09</v>
      </c>
      <c r="P204" t="s">
        <v>150</v>
      </c>
      <c r="Q204">
        <v>24.4</v>
      </c>
      <c r="R204" t="s">
        <v>150</v>
      </c>
      <c r="S204" t="s">
        <v>173</v>
      </c>
      <c r="T204" t="s">
        <v>150</v>
      </c>
      <c r="W204" t="s">
        <v>173</v>
      </c>
      <c r="X204" t="s">
        <v>150</v>
      </c>
      <c r="AE204" t="s">
        <v>173</v>
      </c>
      <c r="AF204" t="s">
        <v>150</v>
      </c>
      <c r="AG204" t="s">
        <v>173</v>
      </c>
      <c r="AH204" t="s">
        <v>150</v>
      </c>
      <c r="AS204" t="s">
        <v>173</v>
      </c>
      <c r="AT204" t="s">
        <v>150</v>
      </c>
    </row>
    <row r="205" spans="1:46" x14ac:dyDescent="0.2">
      <c r="A205" t="s">
        <v>397</v>
      </c>
      <c r="B205" t="s">
        <v>398</v>
      </c>
      <c r="C205">
        <f>-70.35769462 / 41.69320029</f>
        <v>-1.6875100527333495</v>
      </c>
      <c r="D205" t="s">
        <v>399</v>
      </c>
      <c r="E205" t="s">
        <v>70</v>
      </c>
      <c r="F205" s="1">
        <v>44083</v>
      </c>
      <c r="G205">
        <v>2</v>
      </c>
      <c r="K205" t="s">
        <v>173</v>
      </c>
      <c r="L205" t="s">
        <v>150</v>
      </c>
      <c r="O205">
        <v>6.53</v>
      </c>
      <c r="P205" t="s">
        <v>150</v>
      </c>
      <c r="Q205">
        <v>24.1</v>
      </c>
      <c r="R205" t="s">
        <v>150</v>
      </c>
      <c r="S205" t="s">
        <v>173</v>
      </c>
      <c r="T205" t="s">
        <v>150</v>
      </c>
      <c r="W205" t="s">
        <v>173</v>
      </c>
      <c r="X205" t="s">
        <v>150</v>
      </c>
      <c r="AE205" t="s">
        <v>173</v>
      </c>
      <c r="AF205" t="s">
        <v>150</v>
      </c>
      <c r="AG205" t="s">
        <v>173</v>
      </c>
      <c r="AH205" t="s">
        <v>150</v>
      </c>
      <c r="AS205" t="s">
        <v>173</v>
      </c>
      <c r="AT205" t="s">
        <v>150</v>
      </c>
    </row>
    <row r="206" spans="1:46" x14ac:dyDescent="0.2">
      <c r="A206" t="s">
        <v>397</v>
      </c>
      <c r="B206" t="s">
        <v>398</v>
      </c>
      <c r="C206">
        <f>-70.35769462 / 41.69320029</f>
        <v>-1.6875100527333495</v>
      </c>
      <c r="D206" t="s">
        <v>399</v>
      </c>
      <c r="E206" t="s">
        <v>70</v>
      </c>
      <c r="F206" s="1">
        <v>44083</v>
      </c>
      <c r="G206">
        <v>2.5</v>
      </c>
      <c r="K206" t="s">
        <v>173</v>
      </c>
      <c r="L206" t="s">
        <v>150</v>
      </c>
      <c r="O206">
        <v>4.41</v>
      </c>
      <c r="P206" t="s">
        <v>150</v>
      </c>
      <c r="Q206">
        <v>23.4</v>
      </c>
      <c r="R206" t="s">
        <v>150</v>
      </c>
      <c r="S206" t="s">
        <v>173</v>
      </c>
      <c r="T206" t="s">
        <v>150</v>
      </c>
      <c r="W206" t="s">
        <v>173</v>
      </c>
      <c r="X206" t="s">
        <v>150</v>
      </c>
      <c r="AE206" t="s">
        <v>173</v>
      </c>
      <c r="AF206" t="s">
        <v>150</v>
      </c>
      <c r="AG206" t="s">
        <v>173</v>
      </c>
      <c r="AH206" t="s">
        <v>150</v>
      </c>
      <c r="AS206" t="s">
        <v>173</v>
      </c>
      <c r="AT206" t="s">
        <v>150</v>
      </c>
    </row>
    <row r="207" spans="1:46" x14ac:dyDescent="0.2">
      <c r="A207" t="s">
        <v>397</v>
      </c>
      <c r="B207" t="s">
        <v>398</v>
      </c>
      <c r="C207">
        <f>-70.35769462 / 41.69320029</f>
        <v>-1.6875100527333495</v>
      </c>
      <c r="D207" t="s">
        <v>399</v>
      </c>
      <c r="E207" t="s">
        <v>70</v>
      </c>
      <c r="F207" s="1">
        <v>44083</v>
      </c>
      <c r="G207">
        <v>3</v>
      </c>
      <c r="K207" t="s">
        <v>173</v>
      </c>
      <c r="L207" t="s">
        <v>150</v>
      </c>
      <c r="O207">
        <v>2.2799999999999998</v>
      </c>
      <c r="P207" t="s">
        <v>150</v>
      </c>
      <c r="Q207">
        <v>21.2</v>
      </c>
      <c r="R207" t="s">
        <v>150</v>
      </c>
      <c r="S207" t="s">
        <v>173</v>
      </c>
      <c r="T207" t="s">
        <v>150</v>
      </c>
      <c r="W207" t="s">
        <v>173</v>
      </c>
      <c r="X207" t="s">
        <v>150</v>
      </c>
      <c r="AE207" t="s">
        <v>173</v>
      </c>
      <c r="AF207" t="s">
        <v>150</v>
      </c>
      <c r="AG207" t="s">
        <v>173</v>
      </c>
      <c r="AH207" t="s">
        <v>150</v>
      </c>
      <c r="AS207" t="s">
        <v>173</v>
      </c>
      <c r="AT207" t="s">
        <v>150</v>
      </c>
    </row>
    <row r="208" spans="1:46" x14ac:dyDescent="0.2">
      <c r="A208" t="s">
        <v>397</v>
      </c>
      <c r="B208" t="s">
        <v>398</v>
      </c>
      <c r="C208">
        <f>-70.35769462 / 41.69320029</f>
        <v>-1.6875100527333495</v>
      </c>
      <c r="D208" t="s">
        <v>399</v>
      </c>
      <c r="E208" t="s">
        <v>70</v>
      </c>
      <c r="F208" s="1">
        <v>44083</v>
      </c>
      <c r="G208">
        <v>3.5</v>
      </c>
      <c r="K208" t="s">
        <v>173</v>
      </c>
      <c r="L208" t="s">
        <v>150</v>
      </c>
      <c r="O208">
        <v>1.55</v>
      </c>
      <c r="P208" t="s">
        <v>150</v>
      </c>
      <c r="Q208">
        <v>17.7</v>
      </c>
      <c r="R208" t="s">
        <v>150</v>
      </c>
      <c r="S208" t="s">
        <v>173</v>
      </c>
      <c r="T208" t="s">
        <v>150</v>
      </c>
      <c r="W208" t="s">
        <v>173</v>
      </c>
      <c r="X208" t="s">
        <v>150</v>
      </c>
      <c r="AE208" t="s">
        <v>173</v>
      </c>
      <c r="AF208" t="s">
        <v>150</v>
      </c>
      <c r="AG208" t="s">
        <v>173</v>
      </c>
      <c r="AH208" t="s">
        <v>150</v>
      </c>
      <c r="AS208" t="s">
        <v>173</v>
      </c>
      <c r="AT208" t="s">
        <v>150</v>
      </c>
    </row>
    <row r="209" spans="1:58" x14ac:dyDescent="0.2">
      <c r="A209" t="s">
        <v>397</v>
      </c>
      <c r="B209" t="s">
        <v>398</v>
      </c>
      <c r="C209">
        <f>-70.35769462 / 41.69320029</f>
        <v>-1.6875100527333495</v>
      </c>
      <c r="D209" t="s">
        <v>399</v>
      </c>
      <c r="E209" t="s">
        <v>70</v>
      </c>
      <c r="F209" s="1">
        <v>44083</v>
      </c>
      <c r="G209">
        <v>4</v>
      </c>
      <c r="K209" t="s">
        <v>173</v>
      </c>
      <c r="L209" t="s">
        <v>150</v>
      </c>
      <c r="O209">
        <v>4.62</v>
      </c>
      <c r="P209" t="s">
        <v>150</v>
      </c>
      <c r="Q209">
        <v>13.9</v>
      </c>
      <c r="R209" t="s">
        <v>150</v>
      </c>
      <c r="S209" t="s">
        <v>173</v>
      </c>
      <c r="T209" t="s">
        <v>150</v>
      </c>
      <c r="W209" t="s">
        <v>173</v>
      </c>
      <c r="X209" t="s">
        <v>150</v>
      </c>
      <c r="AE209" t="s">
        <v>173</v>
      </c>
      <c r="AF209" t="s">
        <v>150</v>
      </c>
      <c r="AG209" t="s">
        <v>173</v>
      </c>
      <c r="AH209" t="s">
        <v>150</v>
      </c>
      <c r="AS209" t="s">
        <v>173</v>
      </c>
      <c r="AT209" t="s">
        <v>150</v>
      </c>
    </row>
    <row r="210" spans="1:58" x14ac:dyDescent="0.2">
      <c r="A210" t="s">
        <v>397</v>
      </c>
      <c r="B210" t="s">
        <v>398</v>
      </c>
      <c r="C210">
        <f>-70.35769462 / 41.69320029</f>
        <v>-1.6875100527333495</v>
      </c>
      <c r="D210" t="s">
        <v>399</v>
      </c>
      <c r="E210" t="s">
        <v>70</v>
      </c>
      <c r="F210" s="1">
        <v>44083</v>
      </c>
      <c r="G210">
        <v>4.5</v>
      </c>
      <c r="K210">
        <v>403.65</v>
      </c>
      <c r="L210" t="s">
        <v>150</v>
      </c>
      <c r="O210" t="s">
        <v>400</v>
      </c>
      <c r="P210" t="s">
        <v>150</v>
      </c>
      <c r="Q210">
        <v>11.6</v>
      </c>
      <c r="R210" t="s">
        <v>150</v>
      </c>
      <c r="S210">
        <v>6.97</v>
      </c>
      <c r="T210" t="s">
        <v>150</v>
      </c>
      <c r="W210">
        <v>124.31</v>
      </c>
      <c r="X210" t="s">
        <v>150</v>
      </c>
      <c r="AE210">
        <v>29</v>
      </c>
      <c r="AF210" t="s">
        <v>150</v>
      </c>
      <c r="AG210">
        <v>5.54</v>
      </c>
      <c r="AH210" t="s">
        <v>150</v>
      </c>
      <c r="AS210">
        <v>0.03</v>
      </c>
      <c r="AT210" t="s">
        <v>150</v>
      </c>
    </row>
    <row r="211" spans="1:58" x14ac:dyDescent="0.2">
      <c r="A211" t="s">
        <v>419</v>
      </c>
      <c r="B211" t="s">
        <v>420</v>
      </c>
      <c r="C211">
        <f>-70.4185255 / 41.68618314</f>
        <v>-1.6892533735579613</v>
      </c>
      <c r="D211" t="s">
        <v>421</v>
      </c>
      <c r="E211" t="s">
        <v>70</v>
      </c>
      <c r="F211" s="1">
        <v>37143</v>
      </c>
      <c r="G211">
        <v>0.5</v>
      </c>
      <c r="I211">
        <v>1.18</v>
      </c>
      <c r="J211" t="s">
        <v>71</v>
      </c>
      <c r="K211">
        <v>1.07</v>
      </c>
      <c r="L211" t="s">
        <v>71</v>
      </c>
      <c r="M211">
        <v>1.18</v>
      </c>
      <c r="N211" t="s">
        <v>71</v>
      </c>
      <c r="O211">
        <v>3.86</v>
      </c>
      <c r="P211" t="s">
        <v>71</v>
      </c>
      <c r="Q211">
        <v>20.399999999999999</v>
      </c>
      <c r="R211" t="s">
        <v>71</v>
      </c>
      <c r="S211">
        <v>0.24</v>
      </c>
      <c r="T211" t="s">
        <v>71</v>
      </c>
      <c r="U211">
        <v>7.43</v>
      </c>
      <c r="V211" t="s">
        <v>71</v>
      </c>
      <c r="W211">
        <v>27.1</v>
      </c>
      <c r="X211" t="s">
        <v>71</v>
      </c>
      <c r="Y211">
        <v>33.07</v>
      </c>
      <c r="AA211">
        <v>31.26</v>
      </c>
      <c r="AC211">
        <v>57.61</v>
      </c>
      <c r="AE211">
        <v>2</v>
      </c>
      <c r="AF211" t="s">
        <v>71</v>
      </c>
      <c r="AG211">
        <v>5.46</v>
      </c>
      <c r="AH211" t="s">
        <v>71</v>
      </c>
      <c r="AS211">
        <v>0.41</v>
      </c>
      <c r="AT211" t="s">
        <v>71</v>
      </c>
    </row>
    <row r="212" spans="1:58" x14ac:dyDescent="0.2">
      <c r="A212" t="s">
        <v>419</v>
      </c>
      <c r="B212" t="s">
        <v>420</v>
      </c>
      <c r="C212">
        <f>-70.4185255 / 41.68618314</f>
        <v>-1.6892533735579613</v>
      </c>
      <c r="D212" t="s">
        <v>421</v>
      </c>
      <c r="E212" t="s">
        <v>70</v>
      </c>
      <c r="F212" s="1">
        <v>37143</v>
      </c>
      <c r="G212">
        <v>1</v>
      </c>
      <c r="K212">
        <v>1.6</v>
      </c>
      <c r="L212" t="s">
        <v>71</v>
      </c>
      <c r="O212">
        <v>3.7</v>
      </c>
      <c r="P212" t="s">
        <v>71</v>
      </c>
      <c r="Q212">
        <v>20.3</v>
      </c>
      <c r="R212" t="s">
        <v>71</v>
      </c>
      <c r="S212">
        <v>0.24</v>
      </c>
      <c r="T212" t="s">
        <v>71</v>
      </c>
      <c r="U212">
        <v>7.43</v>
      </c>
      <c r="V212" t="s">
        <v>71</v>
      </c>
      <c r="W212">
        <v>28</v>
      </c>
      <c r="X212" t="s">
        <v>71</v>
      </c>
      <c r="Y212">
        <v>33.07</v>
      </c>
      <c r="AA212">
        <v>35.21</v>
      </c>
      <c r="AE212">
        <v>1.3</v>
      </c>
      <c r="AF212" t="s">
        <v>71</v>
      </c>
      <c r="AG212">
        <v>5.45</v>
      </c>
      <c r="AH212" t="s">
        <v>71</v>
      </c>
      <c r="AS212">
        <v>0.45</v>
      </c>
      <c r="AT212" t="s">
        <v>71</v>
      </c>
    </row>
    <row r="213" spans="1:58" x14ac:dyDescent="0.2">
      <c r="A213" t="s">
        <v>419</v>
      </c>
      <c r="B213" t="s">
        <v>420</v>
      </c>
      <c r="C213">
        <f>-70.4185255 / 41.68618314</f>
        <v>-1.6892533735579613</v>
      </c>
      <c r="D213" t="s">
        <v>421</v>
      </c>
      <c r="E213" t="s">
        <v>70</v>
      </c>
      <c r="F213" s="1">
        <v>38610</v>
      </c>
      <c r="G213">
        <v>0.12</v>
      </c>
      <c r="I213">
        <v>0.2</v>
      </c>
      <c r="J213" t="s">
        <v>71</v>
      </c>
      <c r="M213">
        <v>0.2</v>
      </c>
      <c r="N213" t="s">
        <v>71</v>
      </c>
      <c r="O213">
        <v>5.12</v>
      </c>
      <c r="P213" t="s">
        <v>71</v>
      </c>
      <c r="Q213">
        <v>25.8</v>
      </c>
      <c r="R213" t="s">
        <v>71</v>
      </c>
      <c r="AC213">
        <v>83.19</v>
      </c>
    </row>
    <row r="214" spans="1:58" x14ac:dyDescent="0.2">
      <c r="A214" t="s">
        <v>419</v>
      </c>
      <c r="B214" t="s">
        <v>420</v>
      </c>
      <c r="C214">
        <f>-70.4185255 / 41.68618314</f>
        <v>-1.6892533735579613</v>
      </c>
      <c r="D214" t="s">
        <v>421</v>
      </c>
      <c r="E214" t="s">
        <v>70</v>
      </c>
      <c r="F214" s="1">
        <v>38610</v>
      </c>
      <c r="G214">
        <v>0.2</v>
      </c>
      <c r="K214">
        <v>101.3</v>
      </c>
      <c r="L214" t="s">
        <v>71</v>
      </c>
      <c r="S214">
        <v>2</v>
      </c>
      <c r="T214" t="s">
        <v>71</v>
      </c>
      <c r="U214">
        <v>61.95</v>
      </c>
      <c r="V214" t="s">
        <v>71</v>
      </c>
      <c r="W214">
        <v>61.15</v>
      </c>
      <c r="X214" t="s">
        <v>71</v>
      </c>
      <c r="Y214">
        <v>63.65</v>
      </c>
      <c r="AA214">
        <v>75.900000000000006</v>
      </c>
      <c r="AE214">
        <v>1.82</v>
      </c>
      <c r="AF214" t="s">
        <v>71</v>
      </c>
      <c r="AG214">
        <v>5.29</v>
      </c>
      <c r="AH214" t="s">
        <v>71</v>
      </c>
      <c r="AS214">
        <v>18.649999999999999</v>
      </c>
      <c r="AT214" t="s">
        <v>71</v>
      </c>
    </row>
    <row r="215" spans="1:58" x14ac:dyDescent="0.2">
      <c r="A215" t="s">
        <v>419</v>
      </c>
      <c r="B215" t="s">
        <v>420</v>
      </c>
      <c r="C215">
        <f>-70.4185255 / 41.68618314</f>
        <v>-1.6892533735579613</v>
      </c>
      <c r="D215" t="s">
        <v>421</v>
      </c>
      <c r="E215" t="s">
        <v>70</v>
      </c>
      <c r="F215" s="1">
        <v>38957</v>
      </c>
      <c r="G215">
        <v>0.15</v>
      </c>
      <c r="I215">
        <v>0.5</v>
      </c>
      <c r="J215" t="s">
        <v>71</v>
      </c>
      <c r="K215">
        <v>1.1000000000000001</v>
      </c>
      <c r="L215" t="s">
        <v>71</v>
      </c>
      <c r="M215">
        <v>0.5</v>
      </c>
      <c r="N215" t="s">
        <v>71</v>
      </c>
      <c r="O215">
        <v>6.97</v>
      </c>
      <c r="P215" t="s">
        <v>71</v>
      </c>
      <c r="Q215">
        <v>21.4</v>
      </c>
      <c r="R215" t="s">
        <v>71</v>
      </c>
      <c r="S215">
        <v>0.3</v>
      </c>
      <c r="T215" t="s">
        <v>71</v>
      </c>
      <c r="U215">
        <v>9.36</v>
      </c>
      <c r="V215" t="s">
        <v>71</v>
      </c>
      <c r="W215">
        <v>48.29</v>
      </c>
      <c r="X215" t="s">
        <v>71</v>
      </c>
      <c r="Y215">
        <v>36.4</v>
      </c>
      <c r="AA215">
        <v>31.53</v>
      </c>
      <c r="AC215">
        <v>69.989999999999995</v>
      </c>
      <c r="AE215">
        <v>2.02</v>
      </c>
      <c r="AF215" t="s">
        <v>71</v>
      </c>
      <c r="AG215">
        <v>5.34</v>
      </c>
      <c r="AH215" t="s">
        <v>71</v>
      </c>
      <c r="AS215">
        <v>1.36</v>
      </c>
      <c r="AT215" t="s">
        <v>71</v>
      </c>
    </row>
    <row r="216" spans="1:58" x14ac:dyDescent="0.2">
      <c r="A216" t="s">
        <v>419</v>
      </c>
      <c r="B216" t="s">
        <v>420</v>
      </c>
      <c r="C216">
        <f>-70.4185255 / 41.68618314</f>
        <v>-1.6892533735579613</v>
      </c>
      <c r="D216" t="s">
        <v>421</v>
      </c>
      <c r="E216" t="s">
        <v>70</v>
      </c>
      <c r="F216" s="1">
        <v>39343</v>
      </c>
      <c r="G216">
        <v>0.25</v>
      </c>
      <c r="I216">
        <v>0.3</v>
      </c>
      <c r="J216" t="s">
        <v>71</v>
      </c>
      <c r="K216">
        <v>16.57</v>
      </c>
      <c r="L216" t="s">
        <v>71</v>
      </c>
      <c r="M216">
        <v>0.3</v>
      </c>
      <c r="N216" t="s">
        <v>71</v>
      </c>
      <c r="O216">
        <v>5.99</v>
      </c>
      <c r="P216" t="s">
        <v>71</v>
      </c>
      <c r="Q216">
        <v>15.8</v>
      </c>
      <c r="R216" t="s">
        <v>71</v>
      </c>
      <c r="S216">
        <v>1.67</v>
      </c>
      <c r="T216" t="s">
        <v>71</v>
      </c>
      <c r="U216">
        <v>51.82</v>
      </c>
      <c r="V216" t="s">
        <v>71</v>
      </c>
      <c r="W216">
        <v>84.88</v>
      </c>
      <c r="X216" t="s">
        <v>71</v>
      </c>
      <c r="Y216">
        <v>61.08</v>
      </c>
      <c r="AA216">
        <v>58.14</v>
      </c>
      <c r="AC216">
        <v>77.349999999999994</v>
      </c>
      <c r="AE216">
        <v>1.5</v>
      </c>
      <c r="AF216" t="s">
        <v>71</v>
      </c>
      <c r="AG216">
        <v>5.45</v>
      </c>
      <c r="AH216" t="s">
        <v>71</v>
      </c>
      <c r="AS216">
        <v>18.71</v>
      </c>
      <c r="AT216" t="s">
        <v>71</v>
      </c>
    </row>
    <row r="217" spans="1:58" x14ac:dyDescent="0.2">
      <c r="A217" t="s">
        <v>419</v>
      </c>
      <c r="B217" t="s">
        <v>420</v>
      </c>
      <c r="C217">
        <f>-70.4185255 / 41.68618314</f>
        <v>-1.6892533735579613</v>
      </c>
      <c r="D217" t="s">
        <v>421</v>
      </c>
      <c r="E217" t="s">
        <v>70</v>
      </c>
      <c r="F217" s="1">
        <v>39688</v>
      </c>
      <c r="G217">
        <v>0.15</v>
      </c>
      <c r="I217">
        <v>0.2</v>
      </c>
      <c r="J217" t="s">
        <v>71</v>
      </c>
      <c r="K217">
        <v>1.42</v>
      </c>
      <c r="L217" t="s">
        <v>71</v>
      </c>
      <c r="M217">
        <v>0.2</v>
      </c>
      <c r="N217" t="s">
        <v>71</v>
      </c>
      <c r="O217">
        <v>5.0599999999999996</v>
      </c>
      <c r="P217" t="s">
        <v>71</v>
      </c>
      <c r="Q217">
        <v>22.2</v>
      </c>
      <c r="R217" t="s">
        <v>71</v>
      </c>
      <c r="S217">
        <v>0.28999999999999998</v>
      </c>
      <c r="T217" t="s">
        <v>71</v>
      </c>
      <c r="U217">
        <v>8.98</v>
      </c>
      <c r="V217" t="s">
        <v>71</v>
      </c>
      <c r="W217">
        <v>46.97</v>
      </c>
      <c r="X217" t="s">
        <v>71</v>
      </c>
      <c r="Y217">
        <v>35.799999999999997</v>
      </c>
      <c r="AA217">
        <v>34.04</v>
      </c>
      <c r="AC217">
        <v>83.19</v>
      </c>
      <c r="AE217">
        <v>0.8</v>
      </c>
      <c r="AF217" t="s">
        <v>71</v>
      </c>
      <c r="AG217">
        <v>5.29</v>
      </c>
      <c r="AH217" t="s">
        <v>71</v>
      </c>
      <c r="AS217">
        <v>2.5499999999999998</v>
      </c>
      <c r="AT217" t="s">
        <v>71</v>
      </c>
    </row>
    <row r="218" spans="1:58" x14ac:dyDescent="0.2">
      <c r="A218" t="s">
        <v>419</v>
      </c>
      <c r="B218" t="s">
        <v>420</v>
      </c>
      <c r="C218">
        <f>-70.4185255 / 41.68618314</f>
        <v>-1.6892533735579613</v>
      </c>
      <c r="D218" t="s">
        <v>421</v>
      </c>
      <c r="E218" t="s">
        <v>70</v>
      </c>
      <c r="F218" s="1">
        <v>40043</v>
      </c>
      <c r="G218">
        <v>0.5</v>
      </c>
      <c r="I218">
        <v>0.5</v>
      </c>
      <c r="J218" t="s">
        <v>71</v>
      </c>
      <c r="K218">
        <v>1.44</v>
      </c>
      <c r="L218" t="s">
        <v>71</v>
      </c>
      <c r="M218">
        <v>0.5</v>
      </c>
      <c r="N218" t="s">
        <v>71</v>
      </c>
      <c r="O218">
        <v>7.35</v>
      </c>
      <c r="P218" t="s">
        <v>71</v>
      </c>
      <c r="Q218">
        <v>28.6</v>
      </c>
      <c r="R218" t="s">
        <v>71</v>
      </c>
      <c r="S218">
        <v>0.88</v>
      </c>
      <c r="T218" t="s">
        <v>71</v>
      </c>
      <c r="U218">
        <v>27.38</v>
      </c>
      <c r="V218" t="s">
        <v>71</v>
      </c>
      <c r="W218">
        <v>31.63</v>
      </c>
      <c r="X218" t="s">
        <v>71</v>
      </c>
      <c r="Y218">
        <v>51.88</v>
      </c>
      <c r="AA218">
        <v>34.19</v>
      </c>
      <c r="AC218">
        <v>69.989999999999995</v>
      </c>
      <c r="AE218">
        <v>0.2</v>
      </c>
      <c r="AF218" t="s">
        <v>71</v>
      </c>
      <c r="AG218">
        <v>4.9800000000000004</v>
      </c>
      <c r="AH218" t="s">
        <v>71</v>
      </c>
      <c r="AS218">
        <v>0.4</v>
      </c>
      <c r="AT218" t="s">
        <v>71</v>
      </c>
    </row>
    <row r="219" spans="1:58" x14ac:dyDescent="0.2">
      <c r="A219" t="s">
        <v>419</v>
      </c>
      <c r="B219" t="s">
        <v>420</v>
      </c>
      <c r="C219">
        <f>-70.4185255 / 41.68618314</f>
        <v>-1.6892533735579613</v>
      </c>
      <c r="D219" t="s">
        <v>421</v>
      </c>
      <c r="E219" t="s">
        <v>70</v>
      </c>
      <c r="F219" s="1">
        <v>40441</v>
      </c>
      <c r="G219">
        <v>0.5</v>
      </c>
      <c r="I219">
        <v>0.5</v>
      </c>
      <c r="J219" t="s">
        <v>71</v>
      </c>
      <c r="K219">
        <v>22.3</v>
      </c>
      <c r="L219" t="s">
        <v>71</v>
      </c>
      <c r="O219">
        <v>4.6100000000000003</v>
      </c>
      <c r="P219" t="s">
        <v>71</v>
      </c>
      <c r="Q219">
        <v>18.600000000000001</v>
      </c>
      <c r="R219" t="s">
        <v>71</v>
      </c>
      <c r="S219">
        <v>0.94</v>
      </c>
      <c r="T219" t="s">
        <v>71</v>
      </c>
      <c r="U219">
        <v>29.17</v>
      </c>
      <c r="V219" t="s">
        <v>71</v>
      </c>
      <c r="W219">
        <v>119.08</v>
      </c>
      <c r="X219" t="s">
        <v>71</v>
      </c>
      <c r="Y219">
        <v>52.79</v>
      </c>
      <c r="AA219">
        <v>61.06</v>
      </c>
      <c r="AE219">
        <v>2.5</v>
      </c>
      <c r="AF219" t="s">
        <v>71</v>
      </c>
      <c r="AG219">
        <v>6.03</v>
      </c>
      <c r="AH219" t="s">
        <v>71</v>
      </c>
      <c r="AS219">
        <v>36.630000000000003</v>
      </c>
      <c r="AT219" t="s">
        <v>71</v>
      </c>
    </row>
    <row r="220" spans="1:58" x14ac:dyDescent="0.2">
      <c r="A220" t="s">
        <v>419</v>
      </c>
      <c r="B220" t="s">
        <v>420</v>
      </c>
      <c r="C220">
        <f>-70.4185255 / 41.68618314</f>
        <v>-1.6892533735579613</v>
      </c>
      <c r="D220" t="s">
        <v>421</v>
      </c>
      <c r="E220" t="s">
        <v>70</v>
      </c>
      <c r="F220" s="1">
        <v>40807</v>
      </c>
      <c r="G220">
        <v>0.5</v>
      </c>
      <c r="I220">
        <v>0.5</v>
      </c>
      <c r="J220" t="s">
        <v>71</v>
      </c>
      <c r="K220">
        <v>1.34</v>
      </c>
      <c r="L220" t="s">
        <v>71</v>
      </c>
      <c r="M220">
        <v>0.5</v>
      </c>
      <c r="N220" t="s">
        <v>71</v>
      </c>
      <c r="O220">
        <v>5.31</v>
      </c>
      <c r="P220" t="s">
        <v>71</v>
      </c>
      <c r="Q220">
        <v>18.2</v>
      </c>
      <c r="R220" t="s">
        <v>71</v>
      </c>
      <c r="S220">
        <v>0.59</v>
      </c>
      <c r="T220" t="s">
        <v>71</v>
      </c>
      <c r="U220">
        <v>18.27</v>
      </c>
      <c r="V220" t="s">
        <v>71</v>
      </c>
      <c r="W220">
        <v>45.09</v>
      </c>
      <c r="X220" t="s">
        <v>71</v>
      </c>
      <c r="Y220">
        <v>46.04</v>
      </c>
      <c r="AA220">
        <v>33.47</v>
      </c>
      <c r="AC220">
        <v>69.989999999999995</v>
      </c>
      <c r="AE220">
        <v>2.6</v>
      </c>
      <c r="AF220" t="s">
        <v>71</v>
      </c>
      <c r="AG220">
        <v>5.62</v>
      </c>
      <c r="AH220" t="s">
        <v>71</v>
      </c>
      <c r="AS220">
        <v>1.98</v>
      </c>
      <c r="AT220" t="s">
        <v>71</v>
      </c>
    </row>
    <row r="221" spans="1:58" x14ac:dyDescent="0.2">
      <c r="A221" t="s">
        <v>419</v>
      </c>
      <c r="B221" t="s">
        <v>420</v>
      </c>
      <c r="C221">
        <f>-70.4185255 / 41.68618314</f>
        <v>-1.6892533735579613</v>
      </c>
      <c r="D221" t="s">
        <v>421</v>
      </c>
      <c r="E221" t="s">
        <v>70</v>
      </c>
      <c r="F221" s="1">
        <v>41177</v>
      </c>
      <c r="G221">
        <v>0.2</v>
      </c>
      <c r="I221">
        <v>0.2</v>
      </c>
      <c r="J221" t="s">
        <v>71</v>
      </c>
      <c r="K221">
        <v>0.71</v>
      </c>
      <c r="L221" t="s">
        <v>71</v>
      </c>
      <c r="M221">
        <v>0.2</v>
      </c>
      <c r="N221" t="s">
        <v>71</v>
      </c>
      <c r="O221">
        <v>8.33</v>
      </c>
      <c r="P221" t="s">
        <v>71</v>
      </c>
      <c r="Q221">
        <v>18.5</v>
      </c>
      <c r="R221" t="s">
        <v>71</v>
      </c>
      <c r="S221">
        <v>0.43</v>
      </c>
      <c r="T221" t="s">
        <v>71</v>
      </c>
      <c r="U221">
        <v>13.32</v>
      </c>
      <c r="V221" t="s">
        <v>71</v>
      </c>
      <c r="W221">
        <v>26.79</v>
      </c>
      <c r="X221" t="s">
        <v>71</v>
      </c>
      <c r="Y221">
        <v>41.49</v>
      </c>
      <c r="AA221">
        <v>27.24</v>
      </c>
      <c r="AC221">
        <v>83.19</v>
      </c>
      <c r="AE221">
        <v>3</v>
      </c>
      <c r="AF221" t="s">
        <v>71</v>
      </c>
      <c r="AG221">
        <v>5.97</v>
      </c>
      <c r="AH221" t="s">
        <v>71</v>
      </c>
      <c r="AS221">
        <v>1.1499999999999999</v>
      </c>
      <c r="AT221" t="s">
        <v>71</v>
      </c>
    </row>
    <row r="222" spans="1:58" x14ac:dyDescent="0.2">
      <c r="A222" t="s">
        <v>419</v>
      </c>
      <c r="B222" t="s">
        <v>420</v>
      </c>
      <c r="C222">
        <f>-70.4185255 / 41.68618314</f>
        <v>-1.6892533735579613</v>
      </c>
      <c r="D222" t="s">
        <v>421</v>
      </c>
      <c r="E222" t="s">
        <v>70</v>
      </c>
      <c r="F222" s="1">
        <v>41542</v>
      </c>
      <c r="G222">
        <v>0.05</v>
      </c>
      <c r="I222">
        <v>0.1</v>
      </c>
      <c r="J222" t="s">
        <v>71</v>
      </c>
      <c r="K222">
        <v>3.75</v>
      </c>
      <c r="L222" t="s">
        <v>71</v>
      </c>
      <c r="M222">
        <v>0.1</v>
      </c>
      <c r="N222" t="s">
        <v>71</v>
      </c>
      <c r="O222">
        <v>7.28</v>
      </c>
      <c r="P222" t="s">
        <v>71</v>
      </c>
      <c r="Q222">
        <v>16.600000000000001</v>
      </c>
      <c r="R222" t="s">
        <v>71</v>
      </c>
      <c r="S222">
        <v>0.75</v>
      </c>
      <c r="T222" t="s">
        <v>71</v>
      </c>
      <c r="U222">
        <v>23.23</v>
      </c>
      <c r="V222" t="s">
        <v>71</v>
      </c>
      <c r="W222">
        <v>56.67</v>
      </c>
      <c r="X222" t="s">
        <v>71</v>
      </c>
      <c r="Y222">
        <v>49.51</v>
      </c>
      <c r="AA222">
        <v>43.57</v>
      </c>
      <c r="AC222">
        <v>93.18</v>
      </c>
      <c r="AE222">
        <v>3.2</v>
      </c>
      <c r="AF222" t="s">
        <v>71</v>
      </c>
      <c r="AG222">
        <v>5.6</v>
      </c>
      <c r="AH222" t="s">
        <v>71</v>
      </c>
      <c r="AS222">
        <v>7.87</v>
      </c>
      <c r="AT222" t="s">
        <v>71</v>
      </c>
    </row>
    <row r="223" spans="1:58" x14ac:dyDescent="0.2">
      <c r="A223" t="s">
        <v>419</v>
      </c>
      <c r="B223" t="s">
        <v>420</v>
      </c>
      <c r="C223">
        <f>-70.4185255 / 41.68618314</f>
        <v>-1.6892533735579613</v>
      </c>
      <c r="D223" t="s">
        <v>421</v>
      </c>
      <c r="E223" t="s">
        <v>70</v>
      </c>
      <c r="F223" s="1">
        <v>42614</v>
      </c>
      <c r="G223">
        <v>0.5</v>
      </c>
      <c r="I223">
        <v>0.5</v>
      </c>
      <c r="J223" t="s">
        <v>71</v>
      </c>
      <c r="K223">
        <v>4.9400000000000004</v>
      </c>
      <c r="L223" t="s">
        <v>71</v>
      </c>
      <c r="M223">
        <v>0.5</v>
      </c>
      <c r="N223" t="s">
        <v>71</v>
      </c>
      <c r="O223">
        <v>1.1399999999999999</v>
      </c>
      <c r="P223" t="s">
        <v>71</v>
      </c>
      <c r="Q223">
        <v>25.1</v>
      </c>
      <c r="R223" t="s">
        <v>71</v>
      </c>
      <c r="S223">
        <v>0.37</v>
      </c>
      <c r="T223" t="s">
        <v>71</v>
      </c>
      <c r="U223">
        <v>11.46</v>
      </c>
      <c r="V223" t="s">
        <v>71</v>
      </c>
      <c r="W223">
        <v>37.65</v>
      </c>
      <c r="X223" t="s">
        <v>71</v>
      </c>
      <c r="Y223">
        <v>39.32</v>
      </c>
      <c r="AA223">
        <v>46.27</v>
      </c>
      <c r="AC223">
        <v>69.989999999999995</v>
      </c>
      <c r="AE223">
        <v>2.8</v>
      </c>
      <c r="AF223" t="s">
        <v>71</v>
      </c>
      <c r="AG223">
        <v>5.59</v>
      </c>
      <c r="AH223" t="s">
        <v>71</v>
      </c>
      <c r="AS223">
        <v>2.81</v>
      </c>
      <c r="AT223" t="s">
        <v>71</v>
      </c>
      <c r="BE223">
        <v>7.75</v>
      </c>
      <c r="BF223" t="s">
        <v>71</v>
      </c>
    </row>
    <row r="224" spans="1:58" x14ac:dyDescent="0.2">
      <c r="A224" t="s">
        <v>419</v>
      </c>
      <c r="B224" t="s">
        <v>420</v>
      </c>
      <c r="C224">
        <f>-70.4185255 / 41.68618314</f>
        <v>-1.6892533735579613</v>
      </c>
      <c r="D224" t="s">
        <v>421</v>
      </c>
      <c r="E224" t="s">
        <v>70</v>
      </c>
      <c r="F224" s="1">
        <v>43697</v>
      </c>
      <c r="G224">
        <v>0.15</v>
      </c>
      <c r="I224">
        <v>0.3</v>
      </c>
      <c r="J224" t="s">
        <v>150</v>
      </c>
      <c r="K224">
        <v>6.1</v>
      </c>
      <c r="L224" t="s">
        <v>150</v>
      </c>
      <c r="M224">
        <v>0.3</v>
      </c>
      <c r="N224" t="s">
        <v>150</v>
      </c>
      <c r="O224">
        <v>5.38</v>
      </c>
      <c r="P224" t="s">
        <v>150</v>
      </c>
      <c r="Q224">
        <v>26.4</v>
      </c>
      <c r="R224" t="s">
        <v>150</v>
      </c>
      <c r="S224">
        <v>1.05</v>
      </c>
      <c r="T224" t="s">
        <v>150</v>
      </c>
      <c r="W224">
        <v>38.17</v>
      </c>
      <c r="X224" t="s">
        <v>150</v>
      </c>
      <c r="AE224">
        <v>1.8</v>
      </c>
      <c r="AF224" t="s">
        <v>150</v>
      </c>
      <c r="AG224">
        <v>5.15</v>
      </c>
      <c r="AH224" t="s">
        <v>150</v>
      </c>
      <c r="AS224">
        <v>1.95</v>
      </c>
      <c r="AT224" t="s">
        <v>150</v>
      </c>
      <c r="AU224">
        <v>2</v>
      </c>
      <c r="AV224" t="s">
        <v>150</v>
      </c>
      <c r="BE224">
        <v>8.0500000000000007</v>
      </c>
      <c r="BF224" t="s">
        <v>150</v>
      </c>
    </row>
    <row r="225" spans="1:58" x14ac:dyDescent="0.2">
      <c r="A225" t="s">
        <v>419</v>
      </c>
      <c r="B225" t="s">
        <v>420</v>
      </c>
      <c r="C225">
        <f>-70.4185255 / 41.68618314</f>
        <v>-1.6892533735579613</v>
      </c>
      <c r="D225" t="s">
        <v>421</v>
      </c>
      <c r="E225" t="s">
        <v>70</v>
      </c>
      <c r="F225" s="1">
        <v>43697</v>
      </c>
      <c r="G225">
        <v>0.25</v>
      </c>
      <c r="K225">
        <v>5.19</v>
      </c>
      <c r="L225" t="s">
        <v>150</v>
      </c>
      <c r="O225">
        <v>5.05</v>
      </c>
      <c r="P225" t="s">
        <v>150</v>
      </c>
      <c r="Q225">
        <v>26.2</v>
      </c>
      <c r="R225" t="s">
        <v>150</v>
      </c>
      <c r="S225">
        <v>1.05</v>
      </c>
      <c r="T225" t="s">
        <v>150</v>
      </c>
      <c r="W225">
        <v>25.07</v>
      </c>
      <c r="X225" t="s">
        <v>150</v>
      </c>
      <c r="AE225">
        <v>0.8</v>
      </c>
      <c r="AF225" t="s">
        <v>150</v>
      </c>
      <c r="AG225">
        <v>4.97</v>
      </c>
      <c r="AH225" t="s">
        <v>150</v>
      </c>
      <c r="AS225">
        <v>1.9</v>
      </c>
      <c r="AT225" t="s">
        <v>150</v>
      </c>
      <c r="BE225">
        <v>7.09</v>
      </c>
      <c r="BF225" t="s">
        <v>150</v>
      </c>
    </row>
    <row r="226" spans="1:58" x14ac:dyDescent="0.2">
      <c r="A226" t="s">
        <v>419</v>
      </c>
      <c r="B226" t="s">
        <v>420</v>
      </c>
      <c r="C226">
        <f>-70.4185255 / 41.68618314</f>
        <v>-1.6892533735579613</v>
      </c>
      <c r="D226" t="s">
        <v>421</v>
      </c>
      <c r="E226" t="s">
        <v>70</v>
      </c>
      <c r="F226" s="1">
        <v>44060</v>
      </c>
      <c r="G226">
        <v>0.15</v>
      </c>
      <c r="I226">
        <v>0.49</v>
      </c>
      <c r="J226" t="s">
        <v>150</v>
      </c>
      <c r="K226">
        <v>6.54</v>
      </c>
      <c r="L226" t="s">
        <v>150</v>
      </c>
      <c r="M226">
        <v>0.49</v>
      </c>
      <c r="N226" t="s">
        <v>150</v>
      </c>
      <c r="O226">
        <v>5.38</v>
      </c>
      <c r="P226" t="s">
        <v>150</v>
      </c>
      <c r="Q226">
        <v>22.4</v>
      </c>
      <c r="R226" t="s">
        <v>150</v>
      </c>
      <c r="S226">
        <v>1.1599999999999999</v>
      </c>
      <c r="T226" t="s">
        <v>150</v>
      </c>
      <c r="W226">
        <v>54.31</v>
      </c>
      <c r="X226" t="s">
        <v>150</v>
      </c>
      <c r="AE226">
        <v>2.1</v>
      </c>
      <c r="AF226" t="s">
        <v>150</v>
      </c>
      <c r="AG226">
        <v>5.23</v>
      </c>
      <c r="AH226" t="s">
        <v>150</v>
      </c>
      <c r="AS226">
        <v>0.84</v>
      </c>
      <c r="AT226" t="s">
        <v>150</v>
      </c>
    </row>
    <row r="227" spans="1:58" x14ac:dyDescent="0.2">
      <c r="A227" t="s">
        <v>419</v>
      </c>
      <c r="B227" t="s">
        <v>420</v>
      </c>
      <c r="C227">
        <f>-70.4185255 / 41.68618314</f>
        <v>-1.6892533735579613</v>
      </c>
      <c r="D227" t="s">
        <v>421</v>
      </c>
      <c r="E227" t="s">
        <v>70</v>
      </c>
      <c r="F227" s="1">
        <v>44060</v>
      </c>
      <c r="G227">
        <v>0.4</v>
      </c>
      <c r="K227">
        <v>94.15</v>
      </c>
      <c r="L227" t="s">
        <v>150</v>
      </c>
      <c r="O227">
        <v>5.0199999999999996</v>
      </c>
      <c r="P227" t="s">
        <v>150</v>
      </c>
      <c r="Q227">
        <v>22.4</v>
      </c>
      <c r="R227" t="s">
        <v>150</v>
      </c>
      <c r="S227">
        <v>3.85</v>
      </c>
      <c r="T227" t="s">
        <v>150</v>
      </c>
      <c r="W227">
        <v>79.44</v>
      </c>
      <c r="X227" t="s">
        <v>150</v>
      </c>
      <c r="AE227">
        <v>1.5</v>
      </c>
      <c r="AF227" t="s">
        <v>150</v>
      </c>
      <c r="AG227">
        <v>5.08</v>
      </c>
      <c r="AH227" t="s">
        <v>150</v>
      </c>
      <c r="AS227">
        <v>0.03</v>
      </c>
      <c r="AT227" t="s">
        <v>150</v>
      </c>
    </row>
    <row r="228" spans="1:58" x14ac:dyDescent="0.2">
      <c r="A228" t="s">
        <v>422</v>
      </c>
      <c r="B228" t="s">
        <v>423</v>
      </c>
      <c r="C228">
        <f>-70.31211495 / 41.68436809</f>
        <v>-1.6867741595168317</v>
      </c>
      <c r="D228" t="s">
        <v>424</v>
      </c>
      <c r="E228" t="s">
        <v>70</v>
      </c>
      <c r="F228" s="1">
        <v>37143</v>
      </c>
      <c r="G228">
        <v>0.5</v>
      </c>
      <c r="I228">
        <v>15</v>
      </c>
      <c r="J228" t="s">
        <v>71</v>
      </c>
      <c r="K228">
        <v>1.47</v>
      </c>
      <c r="L228" t="s">
        <v>71</v>
      </c>
      <c r="M228">
        <v>8.6999999999999993</v>
      </c>
      <c r="N228" t="s">
        <v>71</v>
      </c>
      <c r="O228">
        <v>8.5</v>
      </c>
      <c r="P228" t="s">
        <v>71</v>
      </c>
      <c r="Q228">
        <v>22.3</v>
      </c>
      <c r="R228" t="s">
        <v>71</v>
      </c>
      <c r="S228">
        <v>0.16</v>
      </c>
      <c r="T228" t="s">
        <v>71</v>
      </c>
      <c r="U228">
        <v>4.96</v>
      </c>
      <c r="V228" t="s">
        <v>71</v>
      </c>
      <c r="W228">
        <v>22.9</v>
      </c>
      <c r="X228" t="s">
        <v>71</v>
      </c>
      <c r="Y228">
        <v>27.24</v>
      </c>
      <c r="AA228">
        <v>34.380000000000003</v>
      </c>
      <c r="AC228">
        <v>28.83</v>
      </c>
      <c r="AE228">
        <v>0.9</v>
      </c>
      <c r="AF228" t="s">
        <v>71</v>
      </c>
      <c r="AG228">
        <v>5.67</v>
      </c>
      <c r="AH228" t="s">
        <v>71</v>
      </c>
      <c r="AS228">
        <v>0.48</v>
      </c>
      <c r="AT228" t="s">
        <v>71</v>
      </c>
    </row>
    <row r="229" spans="1:58" x14ac:dyDescent="0.2">
      <c r="A229" t="s">
        <v>422</v>
      </c>
      <c r="B229" t="s">
        <v>423</v>
      </c>
      <c r="C229">
        <f>-70.31211495 / 41.68436809</f>
        <v>-1.6867741595168317</v>
      </c>
      <c r="D229" t="s">
        <v>424</v>
      </c>
      <c r="E229" t="s">
        <v>70</v>
      </c>
      <c r="F229" s="1">
        <v>37143</v>
      </c>
      <c r="G229">
        <v>1</v>
      </c>
      <c r="O229">
        <v>8.3000000000000007</v>
      </c>
      <c r="P229" t="s">
        <v>71</v>
      </c>
      <c r="Q229">
        <v>22.4</v>
      </c>
      <c r="R229" t="s">
        <v>71</v>
      </c>
    </row>
    <row r="230" spans="1:58" x14ac:dyDescent="0.2">
      <c r="A230" t="s">
        <v>422</v>
      </c>
      <c r="B230" t="s">
        <v>423</v>
      </c>
      <c r="C230">
        <f>-70.31211495 / 41.68436809</f>
        <v>-1.6867741595168317</v>
      </c>
      <c r="D230" t="s">
        <v>424</v>
      </c>
      <c r="E230" t="s">
        <v>70</v>
      </c>
      <c r="F230" s="1">
        <v>37143</v>
      </c>
      <c r="G230">
        <v>2</v>
      </c>
      <c r="O230">
        <v>7.18</v>
      </c>
      <c r="P230" t="s">
        <v>71</v>
      </c>
      <c r="Q230">
        <v>22.4</v>
      </c>
      <c r="R230" t="s">
        <v>71</v>
      </c>
    </row>
    <row r="231" spans="1:58" x14ac:dyDescent="0.2">
      <c r="A231" t="s">
        <v>422</v>
      </c>
      <c r="B231" t="s">
        <v>423</v>
      </c>
      <c r="C231">
        <f>-70.31211495 / 41.68436809</f>
        <v>-1.6867741595168317</v>
      </c>
      <c r="D231" t="s">
        <v>424</v>
      </c>
      <c r="E231" t="s">
        <v>70</v>
      </c>
      <c r="F231" s="1">
        <v>37143</v>
      </c>
      <c r="G231">
        <v>3</v>
      </c>
      <c r="K231">
        <v>1.1200000000000001</v>
      </c>
      <c r="L231" t="s">
        <v>71</v>
      </c>
      <c r="O231">
        <v>7.4</v>
      </c>
      <c r="P231" t="s">
        <v>71</v>
      </c>
      <c r="Q231">
        <v>22.4</v>
      </c>
      <c r="R231" t="s">
        <v>71</v>
      </c>
      <c r="S231">
        <v>0.48</v>
      </c>
      <c r="T231" t="s">
        <v>71</v>
      </c>
      <c r="U231">
        <v>14.87</v>
      </c>
      <c r="V231" t="s">
        <v>71</v>
      </c>
      <c r="W231">
        <v>19.600000000000001</v>
      </c>
      <c r="X231" t="s">
        <v>71</v>
      </c>
      <c r="Y231">
        <v>43.07</v>
      </c>
      <c r="AA231">
        <v>31.71</v>
      </c>
      <c r="AE231">
        <v>1.4</v>
      </c>
      <c r="AF231" t="s">
        <v>71</v>
      </c>
      <c r="AG231">
        <v>5.83</v>
      </c>
      <c r="AH231" t="s">
        <v>71</v>
      </c>
      <c r="AS231">
        <v>0.33</v>
      </c>
      <c r="AT231" t="s">
        <v>71</v>
      </c>
    </row>
    <row r="232" spans="1:58" x14ac:dyDescent="0.2">
      <c r="A232" t="s">
        <v>422</v>
      </c>
      <c r="B232" t="s">
        <v>423</v>
      </c>
      <c r="C232">
        <f>-70.31211495 / 41.68436809</f>
        <v>-1.6867741595168317</v>
      </c>
      <c r="D232" t="s">
        <v>424</v>
      </c>
      <c r="E232" t="s">
        <v>70</v>
      </c>
      <c r="F232" s="1">
        <v>37143</v>
      </c>
      <c r="G232">
        <v>4</v>
      </c>
      <c r="O232">
        <v>7.01</v>
      </c>
      <c r="P232" t="s">
        <v>71</v>
      </c>
      <c r="Q232">
        <v>22.4</v>
      </c>
      <c r="R232" t="s">
        <v>71</v>
      </c>
    </row>
    <row r="233" spans="1:58" x14ac:dyDescent="0.2">
      <c r="A233" t="s">
        <v>422</v>
      </c>
      <c r="B233" t="s">
        <v>423</v>
      </c>
      <c r="C233">
        <f>-70.31211495 / 41.68436809</f>
        <v>-1.6867741595168317</v>
      </c>
      <c r="D233" t="s">
        <v>424</v>
      </c>
      <c r="E233" t="s">
        <v>70</v>
      </c>
      <c r="F233" s="1">
        <v>37143</v>
      </c>
      <c r="G233">
        <v>5</v>
      </c>
      <c r="O233">
        <v>6.95</v>
      </c>
      <c r="P233" t="s">
        <v>71</v>
      </c>
      <c r="Q233">
        <v>22.4</v>
      </c>
      <c r="R233" t="s">
        <v>71</v>
      </c>
    </row>
    <row r="234" spans="1:58" x14ac:dyDescent="0.2">
      <c r="A234" t="s">
        <v>422</v>
      </c>
      <c r="B234" t="s">
        <v>423</v>
      </c>
      <c r="C234">
        <f>-70.31211495 / 41.68436809</f>
        <v>-1.6867741595168317</v>
      </c>
      <c r="D234" t="s">
        <v>424</v>
      </c>
      <c r="E234" t="s">
        <v>70</v>
      </c>
      <c r="F234" s="1">
        <v>37143</v>
      </c>
      <c r="G234">
        <v>6</v>
      </c>
      <c r="O234">
        <v>7.35</v>
      </c>
      <c r="P234" t="s">
        <v>71</v>
      </c>
      <c r="Q234">
        <v>22.4</v>
      </c>
      <c r="R234" t="s">
        <v>71</v>
      </c>
    </row>
    <row r="235" spans="1:58" x14ac:dyDescent="0.2">
      <c r="A235" t="s">
        <v>422</v>
      </c>
      <c r="B235" t="s">
        <v>423</v>
      </c>
      <c r="C235">
        <f>-70.31211495 / 41.68436809</f>
        <v>-1.6867741595168317</v>
      </c>
      <c r="D235" t="s">
        <v>424</v>
      </c>
      <c r="E235" t="s">
        <v>70</v>
      </c>
      <c r="F235" s="1">
        <v>37143</v>
      </c>
      <c r="G235">
        <v>7</v>
      </c>
      <c r="O235">
        <v>7</v>
      </c>
      <c r="P235" t="s">
        <v>71</v>
      </c>
      <c r="Q235">
        <v>22.3</v>
      </c>
      <c r="R235" t="s">
        <v>71</v>
      </c>
    </row>
    <row r="236" spans="1:58" x14ac:dyDescent="0.2">
      <c r="A236" t="s">
        <v>422</v>
      </c>
      <c r="B236" t="s">
        <v>423</v>
      </c>
      <c r="C236">
        <f>-70.31211495 / 41.68436809</f>
        <v>-1.6867741595168317</v>
      </c>
      <c r="D236" t="s">
        <v>424</v>
      </c>
      <c r="E236" t="s">
        <v>70</v>
      </c>
      <c r="F236" s="1">
        <v>37143</v>
      </c>
      <c r="G236">
        <v>8</v>
      </c>
      <c r="O236">
        <v>6.3</v>
      </c>
      <c r="P236" t="s">
        <v>71</v>
      </c>
      <c r="Q236">
        <v>22.1</v>
      </c>
      <c r="R236" t="s">
        <v>71</v>
      </c>
    </row>
    <row r="237" spans="1:58" x14ac:dyDescent="0.2">
      <c r="A237" t="s">
        <v>422</v>
      </c>
      <c r="B237" t="s">
        <v>423</v>
      </c>
      <c r="C237">
        <f>-70.31211495 / 41.68436809</f>
        <v>-1.6867741595168317</v>
      </c>
      <c r="D237" t="s">
        <v>424</v>
      </c>
      <c r="E237" t="s">
        <v>70</v>
      </c>
      <c r="F237" s="1">
        <v>37143</v>
      </c>
      <c r="G237">
        <v>9</v>
      </c>
      <c r="K237">
        <v>0.9</v>
      </c>
      <c r="L237" t="s">
        <v>71</v>
      </c>
      <c r="O237">
        <v>6.2</v>
      </c>
      <c r="P237" t="s">
        <v>71</v>
      </c>
      <c r="Q237">
        <v>22</v>
      </c>
      <c r="R237" t="s">
        <v>71</v>
      </c>
      <c r="S237">
        <v>0.32</v>
      </c>
      <c r="T237" t="s">
        <v>71</v>
      </c>
      <c r="U237">
        <v>9.91</v>
      </c>
      <c r="V237" t="s">
        <v>71</v>
      </c>
      <c r="W237">
        <v>19.899999999999999</v>
      </c>
      <c r="X237" t="s">
        <v>71</v>
      </c>
      <c r="Y237">
        <v>37.22</v>
      </c>
      <c r="AA237">
        <v>29.57</v>
      </c>
      <c r="AE237">
        <v>1.5</v>
      </c>
      <c r="AF237" t="s">
        <v>71</v>
      </c>
      <c r="AG237">
        <v>5.73</v>
      </c>
      <c r="AH237" t="s">
        <v>71</v>
      </c>
      <c r="AS237">
        <v>0.54</v>
      </c>
      <c r="AT237" t="s">
        <v>71</v>
      </c>
    </row>
    <row r="238" spans="1:58" x14ac:dyDescent="0.2">
      <c r="A238" t="s">
        <v>422</v>
      </c>
      <c r="B238" t="s">
        <v>423</v>
      </c>
      <c r="C238">
        <f>-70.31211495 / 41.68436809</f>
        <v>-1.6867741595168317</v>
      </c>
      <c r="D238" t="s">
        <v>424</v>
      </c>
      <c r="E238" t="s">
        <v>70</v>
      </c>
      <c r="F238" s="1">
        <v>37143</v>
      </c>
      <c r="G238">
        <v>10</v>
      </c>
      <c r="O238">
        <v>3.2</v>
      </c>
      <c r="P238" t="s">
        <v>71</v>
      </c>
      <c r="Q238">
        <v>19.8</v>
      </c>
      <c r="R238" t="s">
        <v>71</v>
      </c>
    </row>
    <row r="239" spans="1:58" x14ac:dyDescent="0.2">
      <c r="A239" t="s">
        <v>422</v>
      </c>
      <c r="B239" t="s">
        <v>423</v>
      </c>
      <c r="C239">
        <f>-70.31211495 / 41.68436809</f>
        <v>-1.6867741595168317</v>
      </c>
      <c r="D239" t="s">
        <v>424</v>
      </c>
      <c r="E239" t="s">
        <v>70</v>
      </c>
      <c r="F239" s="1">
        <v>37143</v>
      </c>
      <c r="G239">
        <v>11</v>
      </c>
      <c r="O239">
        <v>2.2999999999999998</v>
      </c>
      <c r="P239" t="s">
        <v>71</v>
      </c>
      <c r="Q239">
        <v>17</v>
      </c>
      <c r="R239" t="s">
        <v>71</v>
      </c>
    </row>
    <row r="240" spans="1:58" x14ac:dyDescent="0.2">
      <c r="A240" t="s">
        <v>422</v>
      </c>
      <c r="B240" t="s">
        <v>423</v>
      </c>
      <c r="C240">
        <f>-70.31211495 / 41.68436809</f>
        <v>-1.6867741595168317</v>
      </c>
      <c r="D240" t="s">
        <v>424</v>
      </c>
      <c r="E240" t="s">
        <v>70</v>
      </c>
      <c r="F240" s="1">
        <v>37143</v>
      </c>
      <c r="G240">
        <v>12</v>
      </c>
      <c r="O240">
        <v>1.3</v>
      </c>
      <c r="P240" t="s">
        <v>71</v>
      </c>
      <c r="Q240">
        <v>15</v>
      </c>
      <c r="R240" t="s">
        <v>71</v>
      </c>
    </row>
    <row r="241" spans="1:46" x14ac:dyDescent="0.2">
      <c r="A241" t="s">
        <v>422</v>
      </c>
      <c r="B241" t="s">
        <v>423</v>
      </c>
      <c r="C241">
        <f>-70.31211495 / 41.68436809</f>
        <v>-1.6867741595168317</v>
      </c>
      <c r="D241" t="s">
        <v>424</v>
      </c>
      <c r="E241" t="s">
        <v>70</v>
      </c>
      <c r="F241" s="1">
        <v>37143</v>
      </c>
      <c r="G241">
        <v>13</v>
      </c>
      <c r="K241">
        <v>4.18</v>
      </c>
      <c r="L241" t="s">
        <v>71</v>
      </c>
      <c r="O241">
        <v>1.08</v>
      </c>
      <c r="P241" t="s">
        <v>71</v>
      </c>
      <c r="Q241">
        <v>12.8</v>
      </c>
      <c r="R241" t="s">
        <v>71</v>
      </c>
      <c r="S241">
        <v>0.8</v>
      </c>
      <c r="T241" t="s">
        <v>71</v>
      </c>
      <c r="U241">
        <v>24.78</v>
      </c>
      <c r="V241" t="s">
        <v>71</v>
      </c>
      <c r="W241">
        <v>26.1</v>
      </c>
      <c r="X241" t="s">
        <v>71</v>
      </c>
      <c r="Y241">
        <v>50.44</v>
      </c>
      <c r="AA241">
        <v>44.63</v>
      </c>
      <c r="AE241">
        <v>2.7</v>
      </c>
      <c r="AF241" t="s">
        <v>71</v>
      </c>
      <c r="AG241">
        <v>5.63</v>
      </c>
      <c r="AH241" t="s">
        <v>71</v>
      </c>
      <c r="AS241">
        <v>5.99</v>
      </c>
      <c r="AT241" t="s">
        <v>71</v>
      </c>
    </row>
    <row r="242" spans="1:46" x14ac:dyDescent="0.2">
      <c r="A242" t="s">
        <v>422</v>
      </c>
      <c r="B242" t="s">
        <v>423</v>
      </c>
      <c r="C242">
        <f>-70.31211495 / 41.68436809</f>
        <v>-1.6867741595168317</v>
      </c>
      <c r="D242" t="s">
        <v>424</v>
      </c>
      <c r="E242" t="s">
        <v>70</v>
      </c>
      <c r="F242" s="1">
        <v>37873</v>
      </c>
      <c r="G242">
        <v>0.5</v>
      </c>
      <c r="I242">
        <v>14.5</v>
      </c>
      <c r="J242" t="s">
        <v>71</v>
      </c>
      <c r="K242">
        <v>1.1100000000000001</v>
      </c>
      <c r="L242" t="s">
        <v>71</v>
      </c>
      <c r="M242">
        <v>5.5</v>
      </c>
      <c r="N242" t="s">
        <v>71</v>
      </c>
      <c r="S242">
        <v>0.9</v>
      </c>
      <c r="T242" t="s">
        <v>71</v>
      </c>
      <c r="U242">
        <v>27.88</v>
      </c>
      <c r="V242" t="s">
        <v>71</v>
      </c>
      <c r="W242">
        <v>11.8</v>
      </c>
      <c r="X242" t="s">
        <v>71</v>
      </c>
      <c r="Y242">
        <v>52.14</v>
      </c>
      <c r="AA242">
        <v>31.62</v>
      </c>
      <c r="AC242">
        <v>35.43</v>
      </c>
      <c r="AE242">
        <v>0.13</v>
      </c>
      <c r="AF242" t="s">
        <v>71</v>
      </c>
      <c r="AG242">
        <v>5.88</v>
      </c>
      <c r="AH242" t="s">
        <v>71</v>
      </c>
      <c r="AS242">
        <v>1.34</v>
      </c>
      <c r="AT242" t="s">
        <v>71</v>
      </c>
    </row>
    <row r="243" spans="1:46" x14ac:dyDescent="0.2">
      <c r="A243" t="s">
        <v>422</v>
      </c>
      <c r="B243" t="s">
        <v>423</v>
      </c>
      <c r="C243">
        <f>-70.31211495 / 41.68436809</f>
        <v>-1.6867741595168317</v>
      </c>
      <c r="D243" t="s">
        <v>424</v>
      </c>
      <c r="E243" t="s">
        <v>70</v>
      </c>
      <c r="F243" s="1">
        <v>37873</v>
      </c>
      <c r="G243">
        <v>1</v>
      </c>
      <c r="O243">
        <v>8.11</v>
      </c>
      <c r="P243" t="s">
        <v>71</v>
      </c>
      <c r="Q243">
        <v>23.2</v>
      </c>
      <c r="R243" t="s">
        <v>71</v>
      </c>
    </row>
    <row r="244" spans="1:46" x14ac:dyDescent="0.2">
      <c r="A244" t="s">
        <v>422</v>
      </c>
      <c r="B244" t="s">
        <v>423</v>
      </c>
      <c r="C244">
        <f>-70.31211495 / 41.68436809</f>
        <v>-1.6867741595168317</v>
      </c>
      <c r="D244" t="s">
        <v>424</v>
      </c>
      <c r="E244" t="s">
        <v>70</v>
      </c>
      <c r="F244" s="1">
        <v>37873</v>
      </c>
      <c r="G244">
        <v>2</v>
      </c>
      <c r="O244">
        <v>7.89</v>
      </c>
      <c r="P244" t="s">
        <v>71</v>
      </c>
      <c r="Q244">
        <v>22.8</v>
      </c>
      <c r="R244" t="s">
        <v>71</v>
      </c>
    </row>
    <row r="245" spans="1:46" x14ac:dyDescent="0.2">
      <c r="A245" t="s">
        <v>422</v>
      </c>
      <c r="B245" t="s">
        <v>423</v>
      </c>
      <c r="C245">
        <f>-70.31211495 / 41.68436809</f>
        <v>-1.6867741595168317</v>
      </c>
      <c r="D245" t="s">
        <v>424</v>
      </c>
      <c r="E245" t="s">
        <v>70</v>
      </c>
      <c r="F245" s="1">
        <v>37873</v>
      </c>
      <c r="G245">
        <v>3</v>
      </c>
      <c r="K245">
        <v>1.08</v>
      </c>
      <c r="L245" t="s">
        <v>71</v>
      </c>
      <c r="O245">
        <v>7.77</v>
      </c>
      <c r="P245" t="s">
        <v>71</v>
      </c>
      <c r="Q245">
        <v>22.6</v>
      </c>
      <c r="R245" t="s">
        <v>71</v>
      </c>
      <c r="S245">
        <v>0.7</v>
      </c>
      <c r="T245" t="s">
        <v>71</v>
      </c>
      <c r="U245">
        <v>21.68</v>
      </c>
      <c r="V245" t="s">
        <v>71</v>
      </c>
      <c r="W245">
        <v>16.2</v>
      </c>
      <c r="X245" t="s">
        <v>71</v>
      </c>
      <c r="Y245">
        <v>48.51</v>
      </c>
      <c r="AA245">
        <v>31.35</v>
      </c>
      <c r="AE245">
        <v>0.12</v>
      </c>
      <c r="AF245" t="s">
        <v>71</v>
      </c>
      <c r="AG245">
        <v>5.94</v>
      </c>
      <c r="AH245" t="s">
        <v>71</v>
      </c>
      <c r="AS245">
        <v>0.94</v>
      </c>
      <c r="AT245" t="s">
        <v>71</v>
      </c>
    </row>
    <row r="246" spans="1:46" x14ac:dyDescent="0.2">
      <c r="A246" t="s">
        <v>422</v>
      </c>
      <c r="B246" t="s">
        <v>423</v>
      </c>
      <c r="C246">
        <f>-70.31211495 / 41.68436809</f>
        <v>-1.6867741595168317</v>
      </c>
      <c r="D246" t="s">
        <v>424</v>
      </c>
      <c r="E246" t="s">
        <v>70</v>
      </c>
      <c r="F246" s="1">
        <v>37873</v>
      </c>
      <c r="G246">
        <v>4</v>
      </c>
      <c r="O246">
        <v>7.74</v>
      </c>
      <c r="P246" t="s">
        <v>71</v>
      </c>
      <c r="Q246">
        <v>22.5</v>
      </c>
      <c r="R246" t="s">
        <v>71</v>
      </c>
    </row>
    <row r="247" spans="1:46" x14ac:dyDescent="0.2">
      <c r="A247" t="s">
        <v>422</v>
      </c>
      <c r="B247" t="s">
        <v>423</v>
      </c>
      <c r="C247">
        <f>-70.31211495 / 41.68436809</f>
        <v>-1.6867741595168317</v>
      </c>
      <c r="D247" t="s">
        <v>424</v>
      </c>
      <c r="E247" t="s">
        <v>70</v>
      </c>
      <c r="F247" s="1">
        <v>37873</v>
      </c>
      <c r="G247">
        <v>5</v>
      </c>
      <c r="O247">
        <v>7.4</v>
      </c>
      <c r="P247" t="s">
        <v>71</v>
      </c>
      <c r="Q247">
        <v>22.2</v>
      </c>
      <c r="R247" t="s">
        <v>71</v>
      </c>
    </row>
    <row r="248" spans="1:46" x14ac:dyDescent="0.2">
      <c r="A248" t="s">
        <v>422</v>
      </c>
      <c r="B248" t="s">
        <v>423</v>
      </c>
      <c r="C248">
        <f>-70.31211495 / 41.68436809</f>
        <v>-1.6867741595168317</v>
      </c>
      <c r="D248" t="s">
        <v>424</v>
      </c>
      <c r="E248" t="s">
        <v>70</v>
      </c>
      <c r="F248" s="1">
        <v>37873</v>
      </c>
      <c r="G248">
        <v>6</v>
      </c>
      <c r="O248">
        <v>7.47</v>
      </c>
      <c r="P248" t="s">
        <v>71</v>
      </c>
      <c r="Q248">
        <v>21</v>
      </c>
      <c r="R248" t="s">
        <v>71</v>
      </c>
    </row>
    <row r="249" spans="1:46" x14ac:dyDescent="0.2">
      <c r="A249" t="s">
        <v>422</v>
      </c>
      <c r="B249" t="s">
        <v>423</v>
      </c>
      <c r="C249">
        <f>-70.31211495 / 41.68436809</f>
        <v>-1.6867741595168317</v>
      </c>
      <c r="D249" t="s">
        <v>424</v>
      </c>
      <c r="E249" t="s">
        <v>70</v>
      </c>
      <c r="F249" s="1">
        <v>37873</v>
      </c>
      <c r="G249">
        <v>7</v>
      </c>
      <c r="O249">
        <v>9</v>
      </c>
      <c r="P249" t="s">
        <v>71</v>
      </c>
      <c r="Q249">
        <v>17.600000000000001</v>
      </c>
      <c r="R249" t="s">
        <v>71</v>
      </c>
    </row>
    <row r="250" spans="1:46" x14ac:dyDescent="0.2">
      <c r="A250" t="s">
        <v>422</v>
      </c>
      <c r="B250" t="s">
        <v>423</v>
      </c>
      <c r="C250">
        <f>-70.31211495 / 41.68436809</f>
        <v>-1.6867741595168317</v>
      </c>
      <c r="D250" t="s">
        <v>424</v>
      </c>
      <c r="E250" t="s">
        <v>70</v>
      </c>
      <c r="F250" s="1">
        <v>37873</v>
      </c>
      <c r="G250">
        <v>8</v>
      </c>
      <c r="O250">
        <v>10.47</v>
      </c>
      <c r="P250" t="s">
        <v>71</v>
      </c>
      <c r="Q250">
        <v>14.8</v>
      </c>
      <c r="R250" t="s">
        <v>71</v>
      </c>
    </row>
    <row r="251" spans="1:46" x14ac:dyDescent="0.2">
      <c r="A251" t="s">
        <v>422</v>
      </c>
      <c r="B251" t="s">
        <v>423</v>
      </c>
      <c r="C251">
        <f>-70.31211495 / 41.68436809</f>
        <v>-1.6867741595168317</v>
      </c>
      <c r="D251" t="s">
        <v>424</v>
      </c>
      <c r="E251" t="s">
        <v>70</v>
      </c>
      <c r="F251" s="1">
        <v>37873</v>
      </c>
      <c r="G251">
        <v>9</v>
      </c>
      <c r="K251">
        <v>1.74</v>
      </c>
      <c r="L251" t="s">
        <v>71</v>
      </c>
      <c r="O251">
        <v>9.74</v>
      </c>
      <c r="P251" t="s">
        <v>71</v>
      </c>
      <c r="Q251">
        <v>12.9</v>
      </c>
      <c r="R251" t="s">
        <v>71</v>
      </c>
      <c r="S251">
        <v>0.6</v>
      </c>
      <c r="T251" t="s">
        <v>71</v>
      </c>
      <c r="U251">
        <v>18.579999999999998</v>
      </c>
      <c r="V251" t="s">
        <v>71</v>
      </c>
      <c r="W251">
        <v>11.8</v>
      </c>
      <c r="X251" t="s">
        <v>71</v>
      </c>
      <c r="Y251">
        <v>46.29</v>
      </c>
      <c r="AA251">
        <v>36.03</v>
      </c>
      <c r="AE251">
        <v>0.13</v>
      </c>
      <c r="AF251" t="s">
        <v>71</v>
      </c>
      <c r="AG251">
        <v>5.62</v>
      </c>
      <c r="AH251" t="s">
        <v>71</v>
      </c>
      <c r="AS251">
        <v>0.61</v>
      </c>
      <c r="AT251" t="s">
        <v>71</v>
      </c>
    </row>
    <row r="252" spans="1:46" x14ac:dyDescent="0.2">
      <c r="A252" t="s">
        <v>422</v>
      </c>
      <c r="B252" t="s">
        <v>423</v>
      </c>
      <c r="C252">
        <f>-70.31211495 / 41.68436809</f>
        <v>-1.6867741595168317</v>
      </c>
      <c r="D252" t="s">
        <v>424</v>
      </c>
      <c r="E252" t="s">
        <v>70</v>
      </c>
      <c r="F252" s="1">
        <v>37873</v>
      </c>
      <c r="G252">
        <v>10</v>
      </c>
      <c r="O252">
        <v>9.2799999999999994</v>
      </c>
      <c r="P252" t="s">
        <v>71</v>
      </c>
      <c r="Q252">
        <v>11.5</v>
      </c>
      <c r="R252" t="s">
        <v>71</v>
      </c>
    </row>
    <row r="253" spans="1:46" x14ac:dyDescent="0.2">
      <c r="A253" t="s">
        <v>422</v>
      </c>
      <c r="B253" t="s">
        <v>423</v>
      </c>
      <c r="C253">
        <f>-70.31211495 / 41.68436809</f>
        <v>-1.6867741595168317</v>
      </c>
      <c r="D253" t="s">
        <v>424</v>
      </c>
      <c r="E253" t="s">
        <v>70</v>
      </c>
      <c r="F253" s="1">
        <v>37873</v>
      </c>
      <c r="G253">
        <v>11</v>
      </c>
      <c r="O253">
        <v>5.5</v>
      </c>
      <c r="P253" t="s">
        <v>71</v>
      </c>
      <c r="Q253">
        <v>10.7</v>
      </c>
      <c r="R253" t="s">
        <v>71</v>
      </c>
    </row>
    <row r="254" spans="1:46" x14ac:dyDescent="0.2">
      <c r="A254" t="s">
        <v>422</v>
      </c>
      <c r="B254" t="s">
        <v>423</v>
      </c>
      <c r="C254">
        <f>-70.31211495 / 41.68436809</f>
        <v>-1.6867741595168317</v>
      </c>
      <c r="D254" t="s">
        <v>424</v>
      </c>
      <c r="E254" t="s">
        <v>70</v>
      </c>
      <c r="F254" s="1">
        <v>37873</v>
      </c>
      <c r="G254">
        <v>12</v>
      </c>
      <c r="O254">
        <v>3.9</v>
      </c>
      <c r="P254" t="s">
        <v>71</v>
      </c>
      <c r="Q254">
        <v>10.1</v>
      </c>
      <c r="R254" t="s">
        <v>71</v>
      </c>
    </row>
    <row r="255" spans="1:46" x14ac:dyDescent="0.2">
      <c r="A255" t="s">
        <v>422</v>
      </c>
      <c r="B255" t="s">
        <v>423</v>
      </c>
      <c r="C255">
        <f>-70.31211495 / 41.68436809</f>
        <v>-1.6867741595168317</v>
      </c>
      <c r="D255" t="s">
        <v>424</v>
      </c>
      <c r="E255" t="s">
        <v>70</v>
      </c>
      <c r="F255" s="1">
        <v>37873</v>
      </c>
      <c r="G255">
        <v>13</v>
      </c>
      <c r="O255">
        <v>2.11</v>
      </c>
      <c r="P255" t="s">
        <v>71</v>
      </c>
      <c r="Q255">
        <v>9.4</v>
      </c>
      <c r="R255" t="s">
        <v>71</v>
      </c>
    </row>
    <row r="256" spans="1:46" x14ac:dyDescent="0.2">
      <c r="A256" t="s">
        <v>422</v>
      </c>
      <c r="B256" t="s">
        <v>423</v>
      </c>
      <c r="C256">
        <f>-70.31211495 / 41.68436809</f>
        <v>-1.6867741595168317</v>
      </c>
      <c r="D256" t="s">
        <v>424</v>
      </c>
      <c r="E256" t="s">
        <v>70</v>
      </c>
      <c r="F256" s="1">
        <v>37873</v>
      </c>
      <c r="G256">
        <v>14</v>
      </c>
      <c r="K256">
        <v>1.04</v>
      </c>
      <c r="L256" t="s">
        <v>71</v>
      </c>
      <c r="O256">
        <v>1.97</v>
      </c>
      <c r="P256" t="s">
        <v>71</v>
      </c>
      <c r="Q256">
        <v>9</v>
      </c>
      <c r="R256" t="s">
        <v>71</v>
      </c>
      <c r="S256">
        <v>1.1000000000000001</v>
      </c>
      <c r="T256" t="s">
        <v>71</v>
      </c>
      <c r="U256">
        <v>34.07</v>
      </c>
      <c r="V256" t="s">
        <v>71</v>
      </c>
      <c r="W256">
        <v>23.6</v>
      </c>
      <c r="X256" t="s">
        <v>71</v>
      </c>
      <c r="Y256">
        <v>55.03</v>
      </c>
      <c r="AA256">
        <v>30.98</v>
      </c>
      <c r="AE256">
        <v>0.16</v>
      </c>
      <c r="AF256" t="s">
        <v>71</v>
      </c>
      <c r="AG256">
        <v>5.35</v>
      </c>
      <c r="AH256" t="s">
        <v>71</v>
      </c>
      <c r="AS256">
        <v>8.61</v>
      </c>
      <c r="AT256" t="s">
        <v>71</v>
      </c>
    </row>
    <row r="257" spans="1:46" x14ac:dyDescent="0.2">
      <c r="A257" t="s">
        <v>422</v>
      </c>
      <c r="B257" t="s">
        <v>423</v>
      </c>
      <c r="C257">
        <f>-70.31211495 / 41.68436809</f>
        <v>-1.6867741595168317</v>
      </c>
      <c r="D257" t="s">
        <v>424</v>
      </c>
      <c r="E257" t="s">
        <v>70</v>
      </c>
      <c r="F257" s="1">
        <v>37873</v>
      </c>
      <c r="G257">
        <v>14.5</v>
      </c>
      <c r="O257">
        <v>0.5</v>
      </c>
      <c r="P257" t="s">
        <v>71</v>
      </c>
      <c r="Q257">
        <v>8.6999999999999993</v>
      </c>
      <c r="R257" t="s">
        <v>71</v>
      </c>
    </row>
    <row r="258" spans="1:46" x14ac:dyDescent="0.2">
      <c r="A258" t="s">
        <v>422</v>
      </c>
      <c r="B258" t="s">
        <v>423</v>
      </c>
      <c r="C258">
        <f>-70.31211495 / 41.68436809</f>
        <v>-1.6867741595168317</v>
      </c>
      <c r="D258" t="s">
        <v>424</v>
      </c>
      <c r="E258" t="s">
        <v>70</v>
      </c>
      <c r="F258" s="1">
        <v>39736</v>
      </c>
      <c r="G258">
        <v>0.5</v>
      </c>
      <c r="I258">
        <v>17.37</v>
      </c>
      <c r="J258" t="s">
        <v>71</v>
      </c>
      <c r="K258">
        <v>4.18</v>
      </c>
      <c r="L258" t="s">
        <v>71</v>
      </c>
      <c r="M258">
        <v>10.97</v>
      </c>
      <c r="N258" t="s">
        <v>71</v>
      </c>
      <c r="O258">
        <v>8.3000000000000007</v>
      </c>
      <c r="P258" t="s">
        <v>71</v>
      </c>
      <c r="Q258">
        <v>17.600000000000001</v>
      </c>
      <c r="R258" t="s">
        <v>71</v>
      </c>
      <c r="S258">
        <v>0.28000000000000003</v>
      </c>
      <c r="T258" t="s">
        <v>71</v>
      </c>
      <c r="U258">
        <v>8.67</v>
      </c>
      <c r="V258" t="s">
        <v>71</v>
      </c>
      <c r="W258">
        <v>16.14</v>
      </c>
      <c r="X258" t="s">
        <v>71</v>
      </c>
      <c r="Y258">
        <v>35.299999999999997</v>
      </c>
      <c r="AA258">
        <v>44.63</v>
      </c>
      <c r="AC258">
        <v>25.49</v>
      </c>
      <c r="AE258">
        <v>1.3</v>
      </c>
      <c r="AF258" t="s">
        <v>71</v>
      </c>
      <c r="AG258">
        <v>5.95</v>
      </c>
      <c r="AH258" t="s">
        <v>71</v>
      </c>
      <c r="AS258">
        <v>2.31</v>
      </c>
      <c r="AT258" t="s">
        <v>71</v>
      </c>
    </row>
    <row r="259" spans="1:46" x14ac:dyDescent="0.2">
      <c r="A259" t="s">
        <v>422</v>
      </c>
      <c r="B259" t="s">
        <v>423</v>
      </c>
      <c r="C259">
        <f>-70.31211495 / 41.68436809</f>
        <v>-1.6867741595168317</v>
      </c>
      <c r="D259" t="s">
        <v>424</v>
      </c>
      <c r="E259" t="s">
        <v>70</v>
      </c>
      <c r="F259" s="1">
        <v>39736</v>
      </c>
      <c r="G259">
        <v>1</v>
      </c>
      <c r="O259">
        <v>8.3000000000000007</v>
      </c>
      <c r="P259" t="s">
        <v>71</v>
      </c>
      <c r="Q259">
        <v>17.600000000000001</v>
      </c>
      <c r="R259" t="s">
        <v>71</v>
      </c>
    </row>
    <row r="260" spans="1:46" x14ac:dyDescent="0.2">
      <c r="A260" t="s">
        <v>422</v>
      </c>
      <c r="B260" t="s">
        <v>423</v>
      </c>
      <c r="C260">
        <f>-70.31211495 / 41.68436809</f>
        <v>-1.6867741595168317</v>
      </c>
      <c r="D260" t="s">
        <v>424</v>
      </c>
      <c r="E260" t="s">
        <v>70</v>
      </c>
      <c r="F260" s="1">
        <v>39736</v>
      </c>
      <c r="G260">
        <v>2</v>
      </c>
      <c r="O260">
        <v>8.26</v>
      </c>
      <c r="P260" t="s">
        <v>71</v>
      </c>
      <c r="Q260">
        <v>17.600000000000001</v>
      </c>
      <c r="R260" t="s">
        <v>71</v>
      </c>
    </row>
    <row r="261" spans="1:46" x14ac:dyDescent="0.2">
      <c r="A261" t="s">
        <v>422</v>
      </c>
      <c r="B261" t="s">
        <v>423</v>
      </c>
      <c r="C261">
        <f>-70.31211495 / 41.68436809</f>
        <v>-1.6867741595168317</v>
      </c>
      <c r="D261" t="s">
        <v>424</v>
      </c>
      <c r="E261" t="s">
        <v>70</v>
      </c>
      <c r="F261" s="1">
        <v>39736</v>
      </c>
      <c r="G261">
        <v>3</v>
      </c>
      <c r="K261">
        <v>1.45</v>
      </c>
      <c r="L261" t="s">
        <v>71</v>
      </c>
      <c r="O261">
        <v>8.23</v>
      </c>
      <c r="P261" t="s">
        <v>71</v>
      </c>
      <c r="Q261">
        <v>17.600000000000001</v>
      </c>
      <c r="R261" t="s">
        <v>71</v>
      </c>
      <c r="S261">
        <v>0.32</v>
      </c>
      <c r="T261" t="s">
        <v>71</v>
      </c>
      <c r="U261">
        <v>9.91</v>
      </c>
      <c r="V261" t="s">
        <v>71</v>
      </c>
      <c r="W261">
        <v>15.58</v>
      </c>
      <c r="X261" t="s">
        <v>71</v>
      </c>
      <c r="Y261">
        <v>37.22</v>
      </c>
      <c r="AA261">
        <v>34.25</v>
      </c>
      <c r="AE261">
        <v>1.3</v>
      </c>
      <c r="AF261" t="s">
        <v>71</v>
      </c>
      <c r="AG261">
        <v>5.87</v>
      </c>
      <c r="AH261" t="s">
        <v>71</v>
      </c>
      <c r="AS261">
        <v>0.82</v>
      </c>
      <c r="AT261" t="s">
        <v>71</v>
      </c>
    </row>
    <row r="262" spans="1:46" x14ac:dyDescent="0.2">
      <c r="A262" t="s">
        <v>422</v>
      </c>
      <c r="B262" t="s">
        <v>423</v>
      </c>
      <c r="C262">
        <f>-70.31211495 / 41.68436809</f>
        <v>-1.6867741595168317</v>
      </c>
      <c r="D262" t="s">
        <v>424</v>
      </c>
      <c r="E262" t="s">
        <v>70</v>
      </c>
      <c r="F262" s="1">
        <v>39736</v>
      </c>
      <c r="G262">
        <v>4</v>
      </c>
      <c r="O262">
        <v>8.2200000000000006</v>
      </c>
      <c r="P262" t="s">
        <v>71</v>
      </c>
      <c r="Q262">
        <v>17.600000000000001</v>
      </c>
      <c r="R262" t="s">
        <v>71</v>
      </c>
    </row>
    <row r="263" spans="1:46" x14ac:dyDescent="0.2">
      <c r="A263" t="s">
        <v>422</v>
      </c>
      <c r="B263" t="s">
        <v>423</v>
      </c>
      <c r="C263">
        <f>-70.31211495 / 41.68436809</f>
        <v>-1.6867741595168317</v>
      </c>
      <c r="D263" t="s">
        <v>424</v>
      </c>
      <c r="E263" t="s">
        <v>70</v>
      </c>
      <c r="F263" s="1">
        <v>39736</v>
      </c>
      <c r="G263">
        <v>5</v>
      </c>
      <c r="O263">
        <v>8.31</v>
      </c>
      <c r="P263" t="s">
        <v>71</v>
      </c>
      <c r="Q263">
        <v>17.5</v>
      </c>
      <c r="R263" t="s">
        <v>71</v>
      </c>
    </row>
    <row r="264" spans="1:46" x14ac:dyDescent="0.2">
      <c r="A264" t="s">
        <v>422</v>
      </c>
      <c r="B264" t="s">
        <v>423</v>
      </c>
      <c r="C264">
        <f>-70.31211495 / 41.68436809</f>
        <v>-1.6867741595168317</v>
      </c>
      <c r="D264" t="s">
        <v>424</v>
      </c>
      <c r="E264" t="s">
        <v>70</v>
      </c>
      <c r="F264" s="1">
        <v>39736</v>
      </c>
      <c r="G264">
        <v>6</v>
      </c>
      <c r="O264">
        <v>8.2200000000000006</v>
      </c>
      <c r="P264" t="s">
        <v>71</v>
      </c>
      <c r="Q264">
        <v>17.5</v>
      </c>
      <c r="R264" t="s">
        <v>71</v>
      </c>
    </row>
    <row r="265" spans="1:46" x14ac:dyDescent="0.2">
      <c r="A265" t="s">
        <v>422</v>
      </c>
      <c r="B265" t="s">
        <v>423</v>
      </c>
      <c r="C265">
        <f>-70.31211495 / 41.68436809</f>
        <v>-1.6867741595168317</v>
      </c>
      <c r="D265" t="s">
        <v>424</v>
      </c>
      <c r="E265" t="s">
        <v>70</v>
      </c>
      <c r="F265" s="1">
        <v>39736</v>
      </c>
      <c r="G265">
        <v>7</v>
      </c>
      <c r="O265">
        <v>8.26</v>
      </c>
      <c r="P265" t="s">
        <v>71</v>
      </c>
      <c r="Q265">
        <v>17.5</v>
      </c>
      <c r="R265" t="s">
        <v>71</v>
      </c>
    </row>
    <row r="266" spans="1:46" x14ac:dyDescent="0.2">
      <c r="A266" t="s">
        <v>422</v>
      </c>
      <c r="B266" t="s">
        <v>423</v>
      </c>
      <c r="C266">
        <f>-70.31211495 / 41.68436809</f>
        <v>-1.6867741595168317</v>
      </c>
      <c r="D266" t="s">
        <v>424</v>
      </c>
      <c r="E266" t="s">
        <v>70</v>
      </c>
      <c r="F266" s="1">
        <v>39736</v>
      </c>
      <c r="G266">
        <v>8</v>
      </c>
      <c r="O266">
        <v>8.3000000000000007</v>
      </c>
      <c r="P266" t="s">
        <v>71</v>
      </c>
      <c r="Q266">
        <v>17.5</v>
      </c>
      <c r="R266" t="s">
        <v>71</v>
      </c>
    </row>
    <row r="267" spans="1:46" x14ac:dyDescent="0.2">
      <c r="A267" t="s">
        <v>422</v>
      </c>
      <c r="B267" t="s">
        <v>423</v>
      </c>
      <c r="C267">
        <f>-70.31211495 / 41.68436809</f>
        <v>-1.6867741595168317</v>
      </c>
      <c r="D267" t="s">
        <v>424</v>
      </c>
      <c r="E267" t="s">
        <v>70</v>
      </c>
      <c r="F267" s="1">
        <v>39736</v>
      </c>
      <c r="G267">
        <v>9</v>
      </c>
      <c r="K267">
        <v>1.47</v>
      </c>
      <c r="L267" t="s">
        <v>71</v>
      </c>
      <c r="O267">
        <v>8.11</v>
      </c>
      <c r="P267" t="s">
        <v>71</v>
      </c>
      <c r="Q267">
        <v>17.5</v>
      </c>
      <c r="R267" t="s">
        <v>71</v>
      </c>
      <c r="S267">
        <v>0.36</v>
      </c>
      <c r="T267" t="s">
        <v>71</v>
      </c>
      <c r="U267">
        <v>11.15</v>
      </c>
      <c r="V267" t="s">
        <v>71</v>
      </c>
      <c r="W267">
        <v>15.08</v>
      </c>
      <c r="X267" t="s">
        <v>71</v>
      </c>
      <c r="Y267">
        <v>38.92</v>
      </c>
      <c r="AA267">
        <v>34.380000000000003</v>
      </c>
      <c r="AE267">
        <v>1.3</v>
      </c>
      <c r="AF267" t="s">
        <v>71</v>
      </c>
      <c r="AG267">
        <v>5.88</v>
      </c>
      <c r="AH267" t="s">
        <v>71</v>
      </c>
      <c r="AS267">
        <v>1.04</v>
      </c>
      <c r="AT267" t="s">
        <v>71</v>
      </c>
    </row>
    <row r="268" spans="1:46" x14ac:dyDescent="0.2">
      <c r="A268" t="s">
        <v>422</v>
      </c>
      <c r="B268" t="s">
        <v>423</v>
      </c>
      <c r="C268">
        <f>-70.31211495 / 41.68436809</f>
        <v>-1.6867741595168317</v>
      </c>
      <c r="D268" t="s">
        <v>424</v>
      </c>
      <c r="E268" t="s">
        <v>70</v>
      </c>
      <c r="F268" s="1">
        <v>39736</v>
      </c>
      <c r="G268">
        <v>10</v>
      </c>
      <c r="O268">
        <v>8.01</v>
      </c>
      <c r="P268" t="s">
        <v>71</v>
      </c>
      <c r="Q268">
        <v>17.399999999999999</v>
      </c>
      <c r="R268" t="s">
        <v>71</v>
      </c>
    </row>
    <row r="269" spans="1:46" x14ac:dyDescent="0.2">
      <c r="A269" t="s">
        <v>422</v>
      </c>
      <c r="B269" t="s">
        <v>423</v>
      </c>
      <c r="C269">
        <f>-70.31211495 / 41.68436809</f>
        <v>-1.6867741595168317</v>
      </c>
      <c r="D269" t="s">
        <v>424</v>
      </c>
      <c r="E269" t="s">
        <v>70</v>
      </c>
      <c r="F269" s="1">
        <v>39736</v>
      </c>
      <c r="G269">
        <v>11</v>
      </c>
      <c r="O269">
        <v>6.43</v>
      </c>
      <c r="P269" t="s">
        <v>71</v>
      </c>
      <c r="Q269">
        <v>15</v>
      </c>
      <c r="R269" t="s">
        <v>71</v>
      </c>
    </row>
    <row r="270" spans="1:46" x14ac:dyDescent="0.2">
      <c r="A270" t="s">
        <v>422</v>
      </c>
      <c r="B270" t="s">
        <v>423</v>
      </c>
      <c r="C270">
        <f>-70.31211495 / 41.68436809</f>
        <v>-1.6867741595168317</v>
      </c>
      <c r="D270" t="s">
        <v>424</v>
      </c>
      <c r="E270" t="s">
        <v>70</v>
      </c>
      <c r="F270" s="1">
        <v>39736</v>
      </c>
      <c r="G270">
        <v>12</v>
      </c>
      <c r="O270">
        <v>4.75</v>
      </c>
      <c r="P270" t="s">
        <v>71</v>
      </c>
      <c r="Q270">
        <v>13.1</v>
      </c>
      <c r="R270" t="s">
        <v>71</v>
      </c>
    </row>
    <row r="271" spans="1:46" x14ac:dyDescent="0.2">
      <c r="A271" t="s">
        <v>422</v>
      </c>
      <c r="B271" t="s">
        <v>423</v>
      </c>
      <c r="C271">
        <f>-70.31211495 / 41.68436809</f>
        <v>-1.6867741595168317</v>
      </c>
      <c r="D271" t="s">
        <v>424</v>
      </c>
      <c r="E271" t="s">
        <v>70</v>
      </c>
      <c r="F271" s="1">
        <v>39736</v>
      </c>
      <c r="G271">
        <v>13</v>
      </c>
      <c r="O271">
        <v>1.8</v>
      </c>
      <c r="P271" t="s">
        <v>71</v>
      </c>
      <c r="Q271">
        <v>11.8</v>
      </c>
      <c r="R271" t="s">
        <v>71</v>
      </c>
    </row>
    <row r="272" spans="1:46" x14ac:dyDescent="0.2">
      <c r="A272" t="s">
        <v>422</v>
      </c>
      <c r="B272" t="s">
        <v>423</v>
      </c>
      <c r="C272">
        <f>-70.31211495 / 41.68436809</f>
        <v>-1.6867741595168317</v>
      </c>
      <c r="D272" t="s">
        <v>424</v>
      </c>
      <c r="E272" t="s">
        <v>70</v>
      </c>
      <c r="F272" s="1">
        <v>39736</v>
      </c>
      <c r="G272">
        <v>14</v>
      </c>
      <c r="O272">
        <v>0</v>
      </c>
      <c r="P272" t="s">
        <v>71</v>
      </c>
      <c r="Q272">
        <v>10.4</v>
      </c>
      <c r="R272" t="s">
        <v>71</v>
      </c>
    </row>
    <row r="273" spans="1:46" x14ac:dyDescent="0.2">
      <c r="A273" t="s">
        <v>422</v>
      </c>
      <c r="B273" t="s">
        <v>423</v>
      </c>
      <c r="C273">
        <f>-70.31211495 / 41.68436809</f>
        <v>-1.6867741595168317</v>
      </c>
      <c r="D273" t="s">
        <v>424</v>
      </c>
      <c r="E273" t="s">
        <v>70</v>
      </c>
      <c r="F273" s="1">
        <v>39736</v>
      </c>
      <c r="G273">
        <v>16.399999999999999</v>
      </c>
      <c r="K273">
        <v>0.03</v>
      </c>
      <c r="L273" t="s">
        <v>71</v>
      </c>
      <c r="S273">
        <v>0.57999999999999996</v>
      </c>
      <c r="T273" t="s">
        <v>71</v>
      </c>
      <c r="U273">
        <v>17.96</v>
      </c>
      <c r="V273" t="s">
        <v>71</v>
      </c>
      <c r="W273">
        <v>26.54</v>
      </c>
      <c r="X273" t="s">
        <v>71</v>
      </c>
      <c r="Y273">
        <v>45.8</v>
      </c>
      <c r="AA273">
        <v>-5.59</v>
      </c>
      <c r="AE273">
        <v>3.2</v>
      </c>
      <c r="AF273" t="s">
        <v>71</v>
      </c>
      <c r="AG273">
        <v>5.68</v>
      </c>
      <c r="AH273" t="s">
        <v>71</v>
      </c>
      <c r="AS273">
        <v>36.81</v>
      </c>
      <c r="AT273" t="s">
        <v>71</v>
      </c>
    </row>
    <row r="274" spans="1:46" x14ac:dyDescent="0.2">
      <c r="A274" t="s">
        <v>422</v>
      </c>
      <c r="B274" t="s">
        <v>423</v>
      </c>
      <c r="C274">
        <f>-70.31211495 / 41.68436809</f>
        <v>-1.6867741595168317</v>
      </c>
      <c r="D274" t="s">
        <v>424</v>
      </c>
      <c r="E274" t="s">
        <v>70</v>
      </c>
      <c r="F274" s="1">
        <v>40079</v>
      </c>
      <c r="G274">
        <v>0.5</v>
      </c>
      <c r="I274">
        <v>15.6</v>
      </c>
      <c r="J274" t="s">
        <v>71</v>
      </c>
      <c r="K274">
        <v>0.83</v>
      </c>
      <c r="L274" t="s">
        <v>71</v>
      </c>
      <c r="M274">
        <v>9.4</v>
      </c>
      <c r="N274" t="s">
        <v>71</v>
      </c>
      <c r="O274">
        <v>8.8000000000000007</v>
      </c>
      <c r="P274" t="s">
        <v>71</v>
      </c>
      <c r="Q274">
        <v>21.1</v>
      </c>
      <c r="R274" t="s">
        <v>71</v>
      </c>
      <c r="S274">
        <v>0.24</v>
      </c>
      <c r="T274" t="s">
        <v>71</v>
      </c>
      <c r="U274">
        <v>7.53</v>
      </c>
      <c r="V274" t="s">
        <v>71</v>
      </c>
      <c r="W274">
        <v>19.09</v>
      </c>
      <c r="X274" t="s">
        <v>71</v>
      </c>
      <c r="Y274">
        <v>33.26</v>
      </c>
      <c r="AA274">
        <v>28.74</v>
      </c>
      <c r="AC274">
        <v>27.71</v>
      </c>
      <c r="AE274">
        <v>1.6</v>
      </c>
      <c r="AF274" t="s">
        <v>71</v>
      </c>
      <c r="AG274">
        <v>5.67</v>
      </c>
      <c r="AH274" t="s">
        <v>71</v>
      </c>
      <c r="AS274">
        <v>0.45</v>
      </c>
      <c r="AT274" t="s">
        <v>71</v>
      </c>
    </row>
    <row r="275" spans="1:46" x14ac:dyDescent="0.2">
      <c r="A275" t="s">
        <v>422</v>
      </c>
      <c r="B275" t="s">
        <v>423</v>
      </c>
      <c r="C275">
        <f>-70.31211495 / 41.68436809</f>
        <v>-1.6867741595168317</v>
      </c>
      <c r="D275" t="s">
        <v>424</v>
      </c>
      <c r="E275" t="s">
        <v>70</v>
      </c>
      <c r="F275" s="1">
        <v>40079</v>
      </c>
      <c r="G275">
        <v>1</v>
      </c>
      <c r="O275">
        <v>8.8000000000000007</v>
      </c>
      <c r="P275" t="s">
        <v>71</v>
      </c>
      <c r="Q275">
        <v>21</v>
      </c>
      <c r="R275" t="s">
        <v>71</v>
      </c>
    </row>
    <row r="276" spans="1:46" x14ac:dyDescent="0.2">
      <c r="A276" t="s">
        <v>422</v>
      </c>
      <c r="B276" t="s">
        <v>423</v>
      </c>
      <c r="C276">
        <f>-70.31211495 / 41.68436809</f>
        <v>-1.6867741595168317</v>
      </c>
      <c r="D276" t="s">
        <v>424</v>
      </c>
      <c r="E276" t="s">
        <v>70</v>
      </c>
      <c r="F276" s="1">
        <v>40079</v>
      </c>
      <c r="G276">
        <v>2</v>
      </c>
      <c r="O276">
        <v>8.8000000000000007</v>
      </c>
      <c r="P276" t="s">
        <v>71</v>
      </c>
      <c r="Q276">
        <v>21</v>
      </c>
      <c r="R276" t="s">
        <v>71</v>
      </c>
    </row>
    <row r="277" spans="1:46" x14ac:dyDescent="0.2">
      <c r="A277" t="s">
        <v>422</v>
      </c>
      <c r="B277" t="s">
        <v>423</v>
      </c>
      <c r="C277">
        <f>-70.31211495 / 41.68436809</f>
        <v>-1.6867741595168317</v>
      </c>
      <c r="D277" t="s">
        <v>424</v>
      </c>
      <c r="E277" t="s">
        <v>70</v>
      </c>
      <c r="F277" s="1">
        <v>40079</v>
      </c>
      <c r="G277">
        <v>3</v>
      </c>
      <c r="K277">
        <v>0.65</v>
      </c>
      <c r="L277" t="s">
        <v>71</v>
      </c>
      <c r="O277">
        <v>8.6999999999999993</v>
      </c>
      <c r="P277" t="s">
        <v>71</v>
      </c>
      <c r="Q277">
        <v>20.9</v>
      </c>
      <c r="R277" t="s">
        <v>71</v>
      </c>
      <c r="S277">
        <v>0.14000000000000001</v>
      </c>
      <c r="T277" t="s">
        <v>71</v>
      </c>
      <c r="U277">
        <v>4.2300000000000004</v>
      </c>
      <c r="V277" t="s">
        <v>71</v>
      </c>
      <c r="W277">
        <v>18.91</v>
      </c>
      <c r="X277" t="s">
        <v>71</v>
      </c>
      <c r="Y277">
        <v>24.95</v>
      </c>
      <c r="AA277">
        <v>26.31</v>
      </c>
      <c r="AE277">
        <v>1.4</v>
      </c>
      <c r="AF277" t="s">
        <v>71</v>
      </c>
      <c r="AG277">
        <v>5.71</v>
      </c>
      <c r="AH277" t="s">
        <v>71</v>
      </c>
      <c r="AS277">
        <v>0.34</v>
      </c>
      <c r="AT277" t="s">
        <v>71</v>
      </c>
    </row>
    <row r="278" spans="1:46" x14ac:dyDescent="0.2">
      <c r="A278" t="s">
        <v>422</v>
      </c>
      <c r="B278" t="s">
        <v>423</v>
      </c>
      <c r="C278">
        <f>-70.31211495 / 41.68436809</f>
        <v>-1.6867741595168317</v>
      </c>
      <c r="D278" t="s">
        <v>424</v>
      </c>
      <c r="E278" t="s">
        <v>70</v>
      </c>
      <c r="F278" s="1">
        <v>40079</v>
      </c>
      <c r="G278">
        <v>4</v>
      </c>
      <c r="O278">
        <v>8.6999999999999993</v>
      </c>
      <c r="P278" t="s">
        <v>71</v>
      </c>
      <c r="Q278">
        <v>20.8</v>
      </c>
      <c r="R278" t="s">
        <v>71</v>
      </c>
    </row>
    <row r="279" spans="1:46" x14ac:dyDescent="0.2">
      <c r="A279" t="s">
        <v>422</v>
      </c>
      <c r="B279" t="s">
        <v>423</v>
      </c>
      <c r="C279">
        <f>-70.31211495 / 41.68436809</f>
        <v>-1.6867741595168317</v>
      </c>
      <c r="D279" t="s">
        <v>424</v>
      </c>
      <c r="E279" t="s">
        <v>70</v>
      </c>
      <c r="F279" s="1">
        <v>40079</v>
      </c>
      <c r="G279">
        <v>5</v>
      </c>
      <c r="O279">
        <v>8.6999999999999993</v>
      </c>
      <c r="P279" t="s">
        <v>71</v>
      </c>
      <c r="Q279">
        <v>20.7</v>
      </c>
      <c r="R279" t="s">
        <v>71</v>
      </c>
    </row>
    <row r="280" spans="1:46" x14ac:dyDescent="0.2">
      <c r="A280" t="s">
        <v>422</v>
      </c>
      <c r="B280" t="s">
        <v>423</v>
      </c>
      <c r="C280">
        <f>-70.31211495 / 41.68436809</f>
        <v>-1.6867741595168317</v>
      </c>
      <c r="D280" t="s">
        <v>424</v>
      </c>
      <c r="E280" t="s">
        <v>70</v>
      </c>
      <c r="F280" s="1">
        <v>40079</v>
      </c>
      <c r="G280">
        <v>6</v>
      </c>
      <c r="O280">
        <v>8.6</v>
      </c>
      <c r="P280" t="s">
        <v>71</v>
      </c>
      <c r="Q280">
        <v>20.6</v>
      </c>
      <c r="R280" t="s">
        <v>71</v>
      </c>
    </row>
    <row r="281" spans="1:46" x14ac:dyDescent="0.2">
      <c r="A281" t="s">
        <v>422</v>
      </c>
      <c r="B281" t="s">
        <v>423</v>
      </c>
      <c r="C281">
        <f>-70.31211495 / 41.68436809</f>
        <v>-1.6867741595168317</v>
      </c>
      <c r="D281" t="s">
        <v>424</v>
      </c>
      <c r="E281" t="s">
        <v>70</v>
      </c>
      <c r="F281" s="1">
        <v>40079</v>
      </c>
      <c r="G281">
        <v>7</v>
      </c>
      <c r="O281">
        <v>8.6</v>
      </c>
      <c r="P281" t="s">
        <v>71</v>
      </c>
      <c r="Q281">
        <v>20.5</v>
      </c>
      <c r="R281" t="s">
        <v>71</v>
      </c>
    </row>
    <row r="282" spans="1:46" x14ac:dyDescent="0.2">
      <c r="A282" t="s">
        <v>422</v>
      </c>
      <c r="B282" t="s">
        <v>423</v>
      </c>
      <c r="C282">
        <f>-70.31211495 / 41.68436809</f>
        <v>-1.6867741595168317</v>
      </c>
      <c r="D282" t="s">
        <v>424</v>
      </c>
      <c r="E282" t="s">
        <v>70</v>
      </c>
      <c r="F282" s="1">
        <v>40079</v>
      </c>
      <c r="G282">
        <v>8</v>
      </c>
      <c r="O282">
        <v>8.8000000000000007</v>
      </c>
      <c r="P282" t="s">
        <v>71</v>
      </c>
      <c r="Q282">
        <v>19.8</v>
      </c>
      <c r="R282" t="s">
        <v>71</v>
      </c>
    </row>
    <row r="283" spans="1:46" x14ac:dyDescent="0.2">
      <c r="A283" t="s">
        <v>422</v>
      </c>
      <c r="B283" t="s">
        <v>423</v>
      </c>
      <c r="C283">
        <f>-70.31211495 / 41.68436809</f>
        <v>-1.6867741595168317</v>
      </c>
      <c r="D283" t="s">
        <v>424</v>
      </c>
      <c r="E283" t="s">
        <v>70</v>
      </c>
      <c r="F283" s="1">
        <v>40079</v>
      </c>
      <c r="G283">
        <v>9</v>
      </c>
      <c r="K283">
        <v>1.63</v>
      </c>
      <c r="L283" t="s">
        <v>71</v>
      </c>
      <c r="O283">
        <v>11.1</v>
      </c>
      <c r="P283" t="s">
        <v>71</v>
      </c>
      <c r="Q283">
        <v>16.2</v>
      </c>
      <c r="R283" t="s">
        <v>71</v>
      </c>
      <c r="S283">
        <v>0.2</v>
      </c>
      <c r="T283" t="s">
        <v>71</v>
      </c>
      <c r="U283">
        <v>6.11</v>
      </c>
      <c r="V283" t="s">
        <v>71</v>
      </c>
      <c r="W283">
        <v>17.62</v>
      </c>
      <c r="X283" t="s">
        <v>71</v>
      </c>
      <c r="Y283">
        <v>30.25</v>
      </c>
      <c r="AA283">
        <v>35.4</v>
      </c>
      <c r="AE283">
        <v>1.9</v>
      </c>
      <c r="AF283" t="s">
        <v>71</v>
      </c>
      <c r="AG283">
        <v>5.56</v>
      </c>
      <c r="AH283" t="s">
        <v>71</v>
      </c>
      <c r="AS283">
        <v>1.32</v>
      </c>
      <c r="AT283" t="s">
        <v>71</v>
      </c>
    </row>
    <row r="284" spans="1:46" x14ac:dyDescent="0.2">
      <c r="A284" t="s">
        <v>422</v>
      </c>
      <c r="B284" t="s">
        <v>423</v>
      </c>
      <c r="C284">
        <f>-70.31211495 / 41.68436809</f>
        <v>-1.6867741595168317</v>
      </c>
      <c r="D284" t="s">
        <v>424</v>
      </c>
      <c r="E284" t="s">
        <v>70</v>
      </c>
      <c r="F284" s="1">
        <v>40079</v>
      </c>
      <c r="G284">
        <v>10</v>
      </c>
      <c r="O284">
        <v>11</v>
      </c>
      <c r="P284" t="s">
        <v>71</v>
      </c>
      <c r="Q284">
        <v>13.5</v>
      </c>
      <c r="R284" t="s">
        <v>71</v>
      </c>
    </row>
    <row r="285" spans="1:46" x14ac:dyDescent="0.2">
      <c r="A285" t="s">
        <v>422</v>
      </c>
      <c r="B285" t="s">
        <v>423</v>
      </c>
      <c r="C285">
        <f>-70.31211495 / 41.68436809</f>
        <v>-1.6867741595168317</v>
      </c>
      <c r="D285" t="s">
        <v>424</v>
      </c>
      <c r="E285" t="s">
        <v>70</v>
      </c>
      <c r="F285" s="1">
        <v>40079</v>
      </c>
      <c r="G285">
        <v>11</v>
      </c>
      <c r="O285">
        <v>10.4</v>
      </c>
      <c r="P285" t="s">
        <v>71</v>
      </c>
      <c r="Q285">
        <v>12.2</v>
      </c>
      <c r="R285" t="s">
        <v>71</v>
      </c>
    </row>
    <row r="286" spans="1:46" x14ac:dyDescent="0.2">
      <c r="A286" t="s">
        <v>422</v>
      </c>
      <c r="B286" t="s">
        <v>423</v>
      </c>
      <c r="C286">
        <f>-70.31211495 / 41.68436809</f>
        <v>-1.6867741595168317</v>
      </c>
      <c r="D286" t="s">
        <v>424</v>
      </c>
      <c r="E286" t="s">
        <v>70</v>
      </c>
      <c r="F286" s="1">
        <v>40079</v>
      </c>
      <c r="G286">
        <v>12</v>
      </c>
      <c r="O286">
        <v>7.8</v>
      </c>
      <c r="P286" t="s">
        <v>71</v>
      </c>
      <c r="Q286">
        <v>10.9</v>
      </c>
      <c r="R286" t="s">
        <v>71</v>
      </c>
    </row>
    <row r="287" spans="1:46" x14ac:dyDescent="0.2">
      <c r="A287" t="s">
        <v>422</v>
      </c>
      <c r="B287" t="s">
        <v>423</v>
      </c>
      <c r="C287">
        <f>-70.31211495 / 41.68436809</f>
        <v>-1.6867741595168317</v>
      </c>
      <c r="D287" t="s">
        <v>424</v>
      </c>
      <c r="E287" t="s">
        <v>70</v>
      </c>
      <c r="F287" s="1">
        <v>40079</v>
      </c>
      <c r="G287">
        <v>13</v>
      </c>
      <c r="O287">
        <v>5.3</v>
      </c>
      <c r="P287" t="s">
        <v>71</v>
      </c>
      <c r="Q287">
        <v>10</v>
      </c>
      <c r="R287" t="s">
        <v>71</v>
      </c>
    </row>
    <row r="288" spans="1:46" x14ac:dyDescent="0.2">
      <c r="A288" t="s">
        <v>422</v>
      </c>
      <c r="B288" t="s">
        <v>423</v>
      </c>
      <c r="C288">
        <f>-70.31211495 / 41.68436809</f>
        <v>-1.6867741595168317</v>
      </c>
      <c r="D288" t="s">
        <v>424</v>
      </c>
      <c r="E288" t="s">
        <v>70</v>
      </c>
      <c r="F288" s="1">
        <v>40079</v>
      </c>
      <c r="G288">
        <v>14</v>
      </c>
      <c r="O288">
        <v>3.7</v>
      </c>
      <c r="P288" t="s">
        <v>71</v>
      </c>
      <c r="Q288">
        <v>9.5</v>
      </c>
      <c r="R288" t="s">
        <v>71</v>
      </c>
    </row>
    <row r="289" spans="1:46" x14ac:dyDescent="0.2">
      <c r="A289" t="s">
        <v>422</v>
      </c>
      <c r="B289" t="s">
        <v>423</v>
      </c>
      <c r="C289">
        <f>-70.31211495 / 41.68436809</f>
        <v>-1.6867741595168317</v>
      </c>
      <c r="D289" t="s">
        <v>424</v>
      </c>
      <c r="E289" t="s">
        <v>70</v>
      </c>
      <c r="F289" s="1">
        <v>40079</v>
      </c>
      <c r="G289">
        <v>15</v>
      </c>
      <c r="K289">
        <v>9.74</v>
      </c>
      <c r="L289" t="s">
        <v>71</v>
      </c>
      <c r="O289">
        <v>1.2</v>
      </c>
      <c r="P289" t="s">
        <v>71</v>
      </c>
      <c r="Q289">
        <v>9.1</v>
      </c>
      <c r="R289" t="s">
        <v>71</v>
      </c>
      <c r="S289">
        <v>1.1100000000000001</v>
      </c>
      <c r="T289" t="s">
        <v>71</v>
      </c>
      <c r="U289">
        <v>34.36</v>
      </c>
      <c r="V289" t="s">
        <v>71</v>
      </c>
      <c r="W289">
        <v>26.27</v>
      </c>
      <c r="X289" t="s">
        <v>71</v>
      </c>
      <c r="Y289">
        <v>55.15</v>
      </c>
      <c r="AA289">
        <v>52.93</v>
      </c>
      <c r="AE289">
        <v>1.9</v>
      </c>
      <c r="AF289" t="s">
        <v>71</v>
      </c>
      <c r="AG289">
        <v>5.28</v>
      </c>
      <c r="AH289" t="s">
        <v>71</v>
      </c>
      <c r="AS289">
        <v>2.88</v>
      </c>
      <c r="AT289" t="s">
        <v>71</v>
      </c>
    </row>
    <row r="290" spans="1:46" x14ac:dyDescent="0.2">
      <c r="A290" t="s">
        <v>422</v>
      </c>
      <c r="B290" t="s">
        <v>423</v>
      </c>
      <c r="C290">
        <f>-70.31211495 / 41.68436809</f>
        <v>-1.6867741595168317</v>
      </c>
      <c r="D290" t="s">
        <v>424</v>
      </c>
      <c r="E290" t="s">
        <v>70</v>
      </c>
      <c r="F290" s="1">
        <v>40448</v>
      </c>
      <c r="G290">
        <v>0.5</v>
      </c>
      <c r="I290">
        <v>15</v>
      </c>
      <c r="J290" t="s">
        <v>71</v>
      </c>
      <c r="K290">
        <v>1.03</v>
      </c>
      <c r="L290" t="s">
        <v>71</v>
      </c>
      <c r="M290">
        <v>7.43</v>
      </c>
      <c r="N290" t="s">
        <v>71</v>
      </c>
      <c r="O290">
        <v>8.98</v>
      </c>
      <c r="P290" t="s">
        <v>71</v>
      </c>
      <c r="Q290">
        <v>21</v>
      </c>
      <c r="R290" t="s">
        <v>71</v>
      </c>
      <c r="S290">
        <v>0.67</v>
      </c>
      <c r="T290" t="s">
        <v>71</v>
      </c>
      <c r="U290">
        <v>20.86</v>
      </c>
      <c r="V290" t="s">
        <v>71</v>
      </c>
      <c r="W290">
        <v>20.29</v>
      </c>
      <c r="X290" t="s">
        <v>71</v>
      </c>
      <c r="Y290">
        <v>47.96</v>
      </c>
      <c r="AA290">
        <v>30.92</v>
      </c>
      <c r="AC290">
        <v>31.1</v>
      </c>
      <c r="AE290">
        <v>1.5</v>
      </c>
      <c r="AF290" t="s">
        <v>71</v>
      </c>
      <c r="AG290">
        <v>5.9</v>
      </c>
      <c r="AH290" t="s">
        <v>71</v>
      </c>
      <c r="AS290">
        <v>0.41</v>
      </c>
      <c r="AT290" t="s">
        <v>71</v>
      </c>
    </row>
    <row r="291" spans="1:46" x14ac:dyDescent="0.2">
      <c r="A291" t="s">
        <v>422</v>
      </c>
      <c r="B291" t="s">
        <v>423</v>
      </c>
      <c r="C291">
        <f>-70.31211495 / 41.68436809</f>
        <v>-1.6867741595168317</v>
      </c>
      <c r="D291" t="s">
        <v>424</v>
      </c>
      <c r="E291" t="s">
        <v>70</v>
      </c>
      <c r="F291" s="1">
        <v>40448</v>
      </c>
      <c r="G291">
        <v>1</v>
      </c>
      <c r="O291">
        <v>8.94</v>
      </c>
      <c r="P291" t="s">
        <v>71</v>
      </c>
      <c r="Q291">
        <v>21</v>
      </c>
      <c r="R291" t="s">
        <v>71</v>
      </c>
    </row>
    <row r="292" spans="1:46" x14ac:dyDescent="0.2">
      <c r="A292" t="s">
        <v>422</v>
      </c>
      <c r="B292" t="s">
        <v>423</v>
      </c>
      <c r="C292">
        <f>-70.31211495 / 41.68436809</f>
        <v>-1.6867741595168317</v>
      </c>
      <c r="D292" t="s">
        <v>424</v>
      </c>
      <c r="E292" t="s">
        <v>70</v>
      </c>
      <c r="F292" s="1">
        <v>40448</v>
      </c>
      <c r="G292">
        <v>2</v>
      </c>
      <c r="O292">
        <v>8.9499999999999993</v>
      </c>
      <c r="P292" t="s">
        <v>71</v>
      </c>
      <c r="Q292">
        <v>21</v>
      </c>
      <c r="R292" t="s">
        <v>71</v>
      </c>
    </row>
    <row r="293" spans="1:46" x14ac:dyDescent="0.2">
      <c r="A293" t="s">
        <v>422</v>
      </c>
      <c r="B293" t="s">
        <v>423</v>
      </c>
      <c r="C293">
        <f>-70.31211495 / 41.68436809</f>
        <v>-1.6867741595168317</v>
      </c>
      <c r="D293" t="s">
        <v>424</v>
      </c>
      <c r="E293" t="s">
        <v>70</v>
      </c>
      <c r="F293" s="1">
        <v>40448</v>
      </c>
      <c r="G293">
        <v>3</v>
      </c>
      <c r="K293">
        <v>0.91</v>
      </c>
      <c r="L293" t="s">
        <v>71</v>
      </c>
      <c r="O293">
        <v>8.93</v>
      </c>
      <c r="P293" t="s">
        <v>71</v>
      </c>
      <c r="Q293">
        <v>21</v>
      </c>
      <c r="R293" t="s">
        <v>71</v>
      </c>
      <c r="S293">
        <v>0.38</v>
      </c>
      <c r="T293" t="s">
        <v>71</v>
      </c>
      <c r="U293">
        <v>11.69</v>
      </c>
      <c r="V293" t="s">
        <v>71</v>
      </c>
      <c r="W293">
        <v>22.45</v>
      </c>
      <c r="X293" t="s">
        <v>71</v>
      </c>
      <c r="Y293">
        <v>39.6</v>
      </c>
      <c r="AA293">
        <v>29.7</v>
      </c>
      <c r="AE293">
        <v>1.5</v>
      </c>
      <c r="AF293" t="s">
        <v>71</v>
      </c>
      <c r="AG293">
        <v>6.02</v>
      </c>
      <c r="AH293" t="s">
        <v>71</v>
      </c>
      <c r="AS293">
        <v>0.31</v>
      </c>
      <c r="AT293" t="s">
        <v>71</v>
      </c>
    </row>
    <row r="294" spans="1:46" x14ac:dyDescent="0.2">
      <c r="A294" t="s">
        <v>422</v>
      </c>
      <c r="B294" t="s">
        <v>423</v>
      </c>
      <c r="C294">
        <f>-70.31211495 / 41.68436809</f>
        <v>-1.6867741595168317</v>
      </c>
      <c r="D294" t="s">
        <v>424</v>
      </c>
      <c r="E294" t="s">
        <v>70</v>
      </c>
      <c r="F294" s="1">
        <v>40448</v>
      </c>
      <c r="G294">
        <v>4</v>
      </c>
      <c r="O294">
        <v>8.91</v>
      </c>
      <c r="P294" t="s">
        <v>71</v>
      </c>
      <c r="Q294">
        <v>21</v>
      </c>
      <c r="R294" t="s">
        <v>71</v>
      </c>
    </row>
    <row r="295" spans="1:46" x14ac:dyDescent="0.2">
      <c r="A295" t="s">
        <v>422</v>
      </c>
      <c r="B295" t="s">
        <v>423</v>
      </c>
      <c r="C295">
        <f>-70.31211495 / 41.68436809</f>
        <v>-1.6867741595168317</v>
      </c>
      <c r="D295" t="s">
        <v>424</v>
      </c>
      <c r="E295" t="s">
        <v>70</v>
      </c>
      <c r="F295" s="1">
        <v>40448</v>
      </c>
      <c r="G295">
        <v>5</v>
      </c>
      <c r="O295">
        <v>8.7899999999999991</v>
      </c>
      <c r="P295" t="s">
        <v>71</v>
      </c>
      <c r="Q295">
        <v>20.7</v>
      </c>
      <c r="R295" t="s">
        <v>71</v>
      </c>
    </row>
    <row r="296" spans="1:46" x14ac:dyDescent="0.2">
      <c r="A296" t="s">
        <v>422</v>
      </c>
      <c r="B296" t="s">
        <v>423</v>
      </c>
      <c r="C296">
        <f>-70.31211495 / 41.68436809</f>
        <v>-1.6867741595168317</v>
      </c>
      <c r="D296" t="s">
        <v>424</v>
      </c>
      <c r="E296" t="s">
        <v>70</v>
      </c>
      <c r="F296" s="1">
        <v>40448</v>
      </c>
      <c r="G296">
        <v>6</v>
      </c>
      <c r="O296">
        <v>8.57</v>
      </c>
      <c r="P296" t="s">
        <v>71</v>
      </c>
      <c r="Q296">
        <v>20</v>
      </c>
      <c r="R296" t="s">
        <v>71</v>
      </c>
    </row>
    <row r="297" spans="1:46" x14ac:dyDescent="0.2">
      <c r="A297" t="s">
        <v>422</v>
      </c>
      <c r="B297" t="s">
        <v>423</v>
      </c>
      <c r="C297">
        <f>-70.31211495 / 41.68436809</f>
        <v>-1.6867741595168317</v>
      </c>
      <c r="D297" t="s">
        <v>424</v>
      </c>
      <c r="E297" t="s">
        <v>70</v>
      </c>
      <c r="F297" s="1">
        <v>40448</v>
      </c>
      <c r="G297">
        <v>7</v>
      </c>
      <c r="O297">
        <v>10.58</v>
      </c>
      <c r="P297" t="s">
        <v>71</v>
      </c>
      <c r="Q297">
        <v>16.8</v>
      </c>
      <c r="R297" t="s">
        <v>71</v>
      </c>
    </row>
    <row r="298" spans="1:46" x14ac:dyDescent="0.2">
      <c r="A298" t="s">
        <v>422</v>
      </c>
      <c r="B298" t="s">
        <v>423</v>
      </c>
      <c r="C298">
        <f>-70.31211495 / 41.68436809</f>
        <v>-1.6867741595168317</v>
      </c>
      <c r="D298" t="s">
        <v>424</v>
      </c>
      <c r="E298" t="s">
        <v>70</v>
      </c>
      <c r="F298" s="1">
        <v>40448</v>
      </c>
      <c r="G298">
        <v>8</v>
      </c>
      <c r="O298">
        <v>10.88</v>
      </c>
      <c r="P298" t="s">
        <v>71</v>
      </c>
      <c r="Q298">
        <v>13.5</v>
      </c>
      <c r="R298" t="s">
        <v>71</v>
      </c>
    </row>
    <row r="299" spans="1:46" x14ac:dyDescent="0.2">
      <c r="A299" t="s">
        <v>422</v>
      </c>
      <c r="B299" t="s">
        <v>423</v>
      </c>
      <c r="C299">
        <f>-70.31211495 / 41.68436809</f>
        <v>-1.6867741595168317</v>
      </c>
      <c r="D299" t="s">
        <v>424</v>
      </c>
      <c r="E299" t="s">
        <v>70</v>
      </c>
      <c r="F299" s="1">
        <v>40448</v>
      </c>
      <c r="G299">
        <v>9</v>
      </c>
      <c r="K299">
        <v>5.09</v>
      </c>
      <c r="L299" t="s">
        <v>71</v>
      </c>
      <c r="O299">
        <v>10.42</v>
      </c>
      <c r="P299" t="s">
        <v>71</v>
      </c>
      <c r="Q299">
        <v>10.9</v>
      </c>
      <c r="R299" t="s">
        <v>71</v>
      </c>
      <c r="S299">
        <v>0.28000000000000003</v>
      </c>
      <c r="T299" t="s">
        <v>71</v>
      </c>
      <c r="U299">
        <v>8.77</v>
      </c>
      <c r="V299" t="s">
        <v>71</v>
      </c>
      <c r="W299">
        <v>19.850000000000001</v>
      </c>
      <c r="X299" t="s">
        <v>71</v>
      </c>
      <c r="Y299">
        <v>35.46</v>
      </c>
      <c r="AA299">
        <v>46.57</v>
      </c>
      <c r="AE299">
        <v>2.2999999999999998</v>
      </c>
      <c r="AF299" t="s">
        <v>71</v>
      </c>
      <c r="AG299">
        <v>5.69</v>
      </c>
      <c r="AH299" t="s">
        <v>71</v>
      </c>
      <c r="AS299">
        <v>2.83</v>
      </c>
      <c r="AT299" t="s">
        <v>71</v>
      </c>
    </row>
    <row r="300" spans="1:46" x14ac:dyDescent="0.2">
      <c r="A300" t="s">
        <v>422</v>
      </c>
      <c r="B300" t="s">
        <v>423</v>
      </c>
      <c r="C300">
        <f>-70.31211495 / 41.68436809</f>
        <v>-1.6867741595168317</v>
      </c>
      <c r="D300" t="s">
        <v>424</v>
      </c>
      <c r="E300" t="s">
        <v>70</v>
      </c>
      <c r="F300" s="1">
        <v>40448</v>
      </c>
      <c r="G300">
        <v>10</v>
      </c>
      <c r="O300">
        <v>9.57</v>
      </c>
      <c r="P300" t="s">
        <v>71</v>
      </c>
      <c r="Q300">
        <v>9.8000000000000007</v>
      </c>
      <c r="R300" t="s">
        <v>71</v>
      </c>
    </row>
    <row r="301" spans="1:46" x14ac:dyDescent="0.2">
      <c r="A301" t="s">
        <v>422</v>
      </c>
      <c r="B301" t="s">
        <v>423</v>
      </c>
      <c r="C301">
        <f>-70.31211495 / 41.68436809</f>
        <v>-1.6867741595168317</v>
      </c>
      <c r="D301" t="s">
        <v>424</v>
      </c>
      <c r="E301" t="s">
        <v>70</v>
      </c>
      <c r="F301" s="1">
        <v>40448</v>
      </c>
      <c r="G301">
        <v>11</v>
      </c>
      <c r="O301">
        <v>7.84</v>
      </c>
      <c r="P301" t="s">
        <v>71</v>
      </c>
      <c r="Q301">
        <v>8.9</v>
      </c>
      <c r="R301" t="s">
        <v>71</v>
      </c>
    </row>
    <row r="302" spans="1:46" x14ac:dyDescent="0.2">
      <c r="A302" t="s">
        <v>422</v>
      </c>
      <c r="B302" t="s">
        <v>423</v>
      </c>
      <c r="C302">
        <f>-70.31211495 / 41.68436809</f>
        <v>-1.6867741595168317</v>
      </c>
      <c r="D302" t="s">
        <v>424</v>
      </c>
      <c r="E302" t="s">
        <v>70</v>
      </c>
      <c r="F302" s="1">
        <v>40448</v>
      </c>
      <c r="G302">
        <v>12</v>
      </c>
      <c r="O302">
        <v>4.38</v>
      </c>
      <c r="P302" t="s">
        <v>71</v>
      </c>
      <c r="Q302">
        <v>8.1999999999999993</v>
      </c>
      <c r="R302" t="s">
        <v>71</v>
      </c>
    </row>
    <row r="303" spans="1:46" x14ac:dyDescent="0.2">
      <c r="A303" t="s">
        <v>422</v>
      </c>
      <c r="B303" t="s">
        <v>423</v>
      </c>
      <c r="C303">
        <f>-70.31211495 / 41.68436809</f>
        <v>-1.6867741595168317</v>
      </c>
      <c r="D303" t="s">
        <v>424</v>
      </c>
      <c r="E303" t="s">
        <v>70</v>
      </c>
      <c r="F303" s="1">
        <v>40448</v>
      </c>
      <c r="G303">
        <v>14</v>
      </c>
      <c r="O303">
        <v>1.93</v>
      </c>
      <c r="P303" t="s">
        <v>71</v>
      </c>
      <c r="Q303">
        <v>7.6</v>
      </c>
      <c r="R303" t="s">
        <v>71</v>
      </c>
      <c r="S303">
        <v>0.68</v>
      </c>
      <c r="T303" t="s">
        <v>71</v>
      </c>
      <c r="U303">
        <v>21.07</v>
      </c>
      <c r="V303" t="s">
        <v>71</v>
      </c>
      <c r="W303">
        <v>46.01</v>
      </c>
      <c r="X303" t="s">
        <v>71</v>
      </c>
      <c r="Y303">
        <v>48.1</v>
      </c>
      <c r="AE303">
        <v>3.6</v>
      </c>
      <c r="AF303" t="s">
        <v>71</v>
      </c>
      <c r="AG303">
        <v>5.71</v>
      </c>
      <c r="AH303" t="s">
        <v>71</v>
      </c>
      <c r="AS303">
        <v>19.649999999999999</v>
      </c>
      <c r="AT303" t="s">
        <v>71</v>
      </c>
    </row>
    <row r="304" spans="1:46" x14ac:dyDescent="0.2">
      <c r="A304" t="s">
        <v>422</v>
      </c>
      <c r="B304" t="s">
        <v>423</v>
      </c>
      <c r="C304">
        <f>-70.31211495 / 41.68436809</f>
        <v>-1.6867741595168317</v>
      </c>
      <c r="D304" t="s">
        <v>424</v>
      </c>
      <c r="E304" t="s">
        <v>70</v>
      </c>
      <c r="F304" s="1">
        <v>40448</v>
      </c>
      <c r="G304">
        <v>15</v>
      </c>
      <c r="O304">
        <v>1.62</v>
      </c>
      <c r="P304" t="s">
        <v>71</v>
      </c>
      <c r="Q304">
        <v>7.4</v>
      </c>
      <c r="R304" t="s">
        <v>71</v>
      </c>
    </row>
    <row r="305" spans="1:46" x14ac:dyDescent="0.2">
      <c r="A305" t="s">
        <v>422</v>
      </c>
      <c r="B305" t="s">
        <v>423</v>
      </c>
      <c r="C305">
        <f>-70.31211495 / 41.68436809</f>
        <v>-1.6867741595168317</v>
      </c>
      <c r="D305" t="s">
        <v>424</v>
      </c>
      <c r="E305" t="s">
        <v>70</v>
      </c>
      <c r="F305" s="1">
        <v>40807</v>
      </c>
      <c r="G305">
        <v>0.5</v>
      </c>
      <c r="I305">
        <v>15.73</v>
      </c>
      <c r="J305" t="s">
        <v>71</v>
      </c>
      <c r="K305">
        <v>0.96</v>
      </c>
      <c r="L305" t="s">
        <v>71</v>
      </c>
      <c r="M305">
        <v>6.29</v>
      </c>
      <c r="N305" t="s">
        <v>71</v>
      </c>
      <c r="O305">
        <v>8.5399999999999991</v>
      </c>
      <c r="P305" t="s">
        <v>71</v>
      </c>
      <c r="Q305">
        <v>21.4</v>
      </c>
      <c r="R305" t="s">
        <v>71</v>
      </c>
      <c r="S305">
        <v>0.14000000000000001</v>
      </c>
      <c r="T305" t="s">
        <v>71</v>
      </c>
      <c r="U305">
        <v>4.34</v>
      </c>
      <c r="V305" t="s">
        <v>71</v>
      </c>
      <c r="W305">
        <v>15.13</v>
      </c>
      <c r="X305" t="s">
        <v>71</v>
      </c>
      <c r="Y305">
        <v>25.32</v>
      </c>
      <c r="AA305">
        <v>30.2</v>
      </c>
      <c r="AC305">
        <v>33.5</v>
      </c>
      <c r="AE305">
        <v>1.8</v>
      </c>
      <c r="AF305" t="s">
        <v>71</v>
      </c>
      <c r="AG305">
        <v>5.9</v>
      </c>
      <c r="AH305" t="s">
        <v>71</v>
      </c>
      <c r="AS305">
        <v>0.17</v>
      </c>
      <c r="AT305" t="s">
        <v>71</v>
      </c>
    </row>
    <row r="306" spans="1:46" x14ac:dyDescent="0.2">
      <c r="A306" t="s">
        <v>422</v>
      </c>
      <c r="B306" t="s">
        <v>423</v>
      </c>
      <c r="C306">
        <f>-70.31211495 / 41.68436809</f>
        <v>-1.6867741595168317</v>
      </c>
      <c r="D306" t="s">
        <v>424</v>
      </c>
      <c r="E306" t="s">
        <v>70</v>
      </c>
      <c r="F306" s="1">
        <v>40807</v>
      </c>
      <c r="G306">
        <v>1</v>
      </c>
      <c r="O306">
        <v>8.51</v>
      </c>
      <c r="P306" t="s">
        <v>71</v>
      </c>
      <c r="Q306">
        <v>21.2</v>
      </c>
      <c r="R306" t="s">
        <v>71</v>
      </c>
    </row>
    <row r="307" spans="1:46" x14ac:dyDescent="0.2">
      <c r="A307" t="s">
        <v>422</v>
      </c>
      <c r="B307" t="s">
        <v>423</v>
      </c>
      <c r="C307">
        <f>-70.31211495 / 41.68436809</f>
        <v>-1.6867741595168317</v>
      </c>
      <c r="D307" t="s">
        <v>424</v>
      </c>
      <c r="E307" t="s">
        <v>70</v>
      </c>
      <c r="F307" s="1">
        <v>40807</v>
      </c>
      <c r="G307">
        <v>2</v>
      </c>
      <c r="O307">
        <v>8.48</v>
      </c>
      <c r="P307" t="s">
        <v>71</v>
      </c>
      <c r="Q307">
        <v>21.2</v>
      </c>
      <c r="R307" t="s">
        <v>71</v>
      </c>
    </row>
    <row r="308" spans="1:46" x14ac:dyDescent="0.2">
      <c r="A308" t="s">
        <v>422</v>
      </c>
      <c r="B308" t="s">
        <v>423</v>
      </c>
      <c r="C308">
        <f>-70.31211495 / 41.68436809</f>
        <v>-1.6867741595168317</v>
      </c>
      <c r="D308" t="s">
        <v>424</v>
      </c>
      <c r="E308" t="s">
        <v>70</v>
      </c>
      <c r="F308" s="1">
        <v>40807</v>
      </c>
      <c r="G308">
        <v>3</v>
      </c>
      <c r="K308">
        <v>0.95</v>
      </c>
      <c r="L308" t="s">
        <v>71</v>
      </c>
      <c r="O308">
        <v>8.48</v>
      </c>
      <c r="P308" t="s">
        <v>71</v>
      </c>
      <c r="Q308">
        <v>21.2</v>
      </c>
      <c r="R308" t="s">
        <v>71</v>
      </c>
      <c r="S308">
        <v>0.31</v>
      </c>
      <c r="T308" t="s">
        <v>71</v>
      </c>
      <c r="U308">
        <v>9.6</v>
      </c>
      <c r="V308" t="s">
        <v>71</v>
      </c>
      <c r="W308">
        <v>18.7</v>
      </c>
      <c r="X308" t="s">
        <v>71</v>
      </c>
      <c r="Y308">
        <v>36.76</v>
      </c>
      <c r="AA308">
        <v>30.1</v>
      </c>
      <c r="AE308">
        <v>2</v>
      </c>
      <c r="AF308" t="s">
        <v>71</v>
      </c>
      <c r="AG308">
        <v>5.92</v>
      </c>
      <c r="AH308" t="s">
        <v>71</v>
      </c>
      <c r="AS308">
        <v>0.21</v>
      </c>
      <c r="AT308" t="s">
        <v>71</v>
      </c>
    </row>
    <row r="309" spans="1:46" x14ac:dyDescent="0.2">
      <c r="A309" t="s">
        <v>422</v>
      </c>
      <c r="B309" t="s">
        <v>423</v>
      </c>
      <c r="C309">
        <f>-70.31211495 / 41.68436809</f>
        <v>-1.6867741595168317</v>
      </c>
      <c r="D309" t="s">
        <v>424</v>
      </c>
      <c r="E309" t="s">
        <v>70</v>
      </c>
      <c r="F309" s="1">
        <v>40807</v>
      </c>
      <c r="G309">
        <v>4</v>
      </c>
      <c r="O309">
        <v>8.4700000000000006</v>
      </c>
      <c r="P309" t="s">
        <v>71</v>
      </c>
      <c r="Q309">
        <v>21.2</v>
      </c>
      <c r="R309" t="s">
        <v>71</v>
      </c>
    </row>
    <row r="310" spans="1:46" x14ac:dyDescent="0.2">
      <c r="A310" t="s">
        <v>422</v>
      </c>
      <c r="B310" t="s">
        <v>423</v>
      </c>
      <c r="C310">
        <f>-70.31211495 / 41.68436809</f>
        <v>-1.6867741595168317</v>
      </c>
      <c r="D310" t="s">
        <v>424</v>
      </c>
      <c r="E310" t="s">
        <v>70</v>
      </c>
      <c r="F310" s="1">
        <v>40807</v>
      </c>
      <c r="G310">
        <v>5</v>
      </c>
      <c r="O310">
        <v>8.4</v>
      </c>
      <c r="P310" t="s">
        <v>71</v>
      </c>
      <c r="Q310">
        <v>21.1</v>
      </c>
      <c r="R310" t="s">
        <v>71</v>
      </c>
    </row>
    <row r="311" spans="1:46" x14ac:dyDescent="0.2">
      <c r="A311" t="s">
        <v>422</v>
      </c>
      <c r="B311" t="s">
        <v>423</v>
      </c>
      <c r="C311">
        <f>-70.31211495 / 41.68436809</f>
        <v>-1.6867741595168317</v>
      </c>
      <c r="D311" t="s">
        <v>424</v>
      </c>
      <c r="E311" t="s">
        <v>70</v>
      </c>
      <c r="F311" s="1">
        <v>40807</v>
      </c>
      <c r="G311">
        <v>6</v>
      </c>
      <c r="O311">
        <v>8.4</v>
      </c>
      <c r="P311" t="s">
        <v>71</v>
      </c>
      <c r="Q311">
        <v>21.1</v>
      </c>
      <c r="R311" t="s">
        <v>71</v>
      </c>
    </row>
    <row r="312" spans="1:46" x14ac:dyDescent="0.2">
      <c r="A312" t="s">
        <v>422</v>
      </c>
      <c r="B312" t="s">
        <v>423</v>
      </c>
      <c r="C312">
        <f>-70.31211495 / 41.68436809</f>
        <v>-1.6867741595168317</v>
      </c>
      <c r="D312" t="s">
        <v>424</v>
      </c>
      <c r="E312" t="s">
        <v>70</v>
      </c>
      <c r="F312" s="1">
        <v>40807</v>
      </c>
      <c r="G312">
        <v>7</v>
      </c>
      <c r="O312">
        <v>8.3699999999999992</v>
      </c>
      <c r="P312" t="s">
        <v>71</v>
      </c>
      <c r="Q312">
        <v>21.1</v>
      </c>
      <c r="R312" t="s">
        <v>71</v>
      </c>
    </row>
    <row r="313" spans="1:46" x14ac:dyDescent="0.2">
      <c r="A313" t="s">
        <v>422</v>
      </c>
      <c r="B313" t="s">
        <v>423</v>
      </c>
      <c r="C313">
        <f>-70.31211495 / 41.68436809</f>
        <v>-1.6867741595168317</v>
      </c>
      <c r="D313" t="s">
        <v>424</v>
      </c>
      <c r="E313" t="s">
        <v>70</v>
      </c>
      <c r="F313" s="1">
        <v>40807</v>
      </c>
      <c r="G313">
        <v>8</v>
      </c>
      <c r="O313">
        <v>8.4700000000000006</v>
      </c>
      <c r="P313" t="s">
        <v>71</v>
      </c>
      <c r="Q313">
        <v>20.6</v>
      </c>
      <c r="R313" t="s">
        <v>71</v>
      </c>
    </row>
    <row r="314" spans="1:46" x14ac:dyDescent="0.2">
      <c r="A314" t="s">
        <v>422</v>
      </c>
      <c r="B314" t="s">
        <v>423</v>
      </c>
      <c r="C314">
        <f>-70.31211495 / 41.68436809</f>
        <v>-1.6867741595168317</v>
      </c>
      <c r="D314" t="s">
        <v>424</v>
      </c>
      <c r="E314" t="s">
        <v>70</v>
      </c>
      <c r="F314" s="1">
        <v>40807</v>
      </c>
      <c r="G314">
        <v>9</v>
      </c>
      <c r="K314">
        <v>1.17</v>
      </c>
      <c r="L314" t="s">
        <v>71</v>
      </c>
      <c r="O314">
        <v>10.19</v>
      </c>
      <c r="P314" t="s">
        <v>71</v>
      </c>
      <c r="Q314">
        <v>16</v>
      </c>
      <c r="R314" t="s">
        <v>71</v>
      </c>
      <c r="S314">
        <v>0.19</v>
      </c>
      <c r="T314" t="s">
        <v>71</v>
      </c>
      <c r="U314">
        <v>5.88</v>
      </c>
      <c r="V314" t="s">
        <v>71</v>
      </c>
      <c r="W314">
        <v>22.22</v>
      </c>
      <c r="X314" t="s">
        <v>71</v>
      </c>
      <c r="Y314">
        <v>29.7</v>
      </c>
      <c r="AA314">
        <v>32.14</v>
      </c>
      <c r="AE314">
        <v>2.1</v>
      </c>
      <c r="AF314" t="s">
        <v>71</v>
      </c>
      <c r="AG314">
        <v>5.8</v>
      </c>
      <c r="AH314" t="s">
        <v>71</v>
      </c>
      <c r="AS314">
        <v>0.92</v>
      </c>
      <c r="AT314" t="s">
        <v>71</v>
      </c>
    </row>
    <row r="315" spans="1:46" x14ac:dyDescent="0.2">
      <c r="A315" t="s">
        <v>422</v>
      </c>
      <c r="B315" t="s">
        <v>423</v>
      </c>
      <c r="C315">
        <f>-70.31211495 / 41.68436809</f>
        <v>-1.6867741595168317</v>
      </c>
      <c r="D315" t="s">
        <v>424</v>
      </c>
      <c r="E315" t="s">
        <v>70</v>
      </c>
      <c r="F315" s="1">
        <v>40807</v>
      </c>
      <c r="G315">
        <v>10</v>
      </c>
      <c r="O315">
        <v>9.9600000000000009</v>
      </c>
      <c r="P315" t="s">
        <v>71</v>
      </c>
      <c r="Q315">
        <v>14.3</v>
      </c>
      <c r="R315" t="s">
        <v>71</v>
      </c>
    </row>
    <row r="316" spans="1:46" x14ac:dyDescent="0.2">
      <c r="A316" t="s">
        <v>422</v>
      </c>
      <c r="B316" t="s">
        <v>423</v>
      </c>
      <c r="C316">
        <f>-70.31211495 / 41.68436809</f>
        <v>-1.6867741595168317</v>
      </c>
      <c r="D316" t="s">
        <v>424</v>
      </c>
      <c r="E316" t="s">
        <v>70</v>
      </c>
      <c r="F316" s="1">
        <v>40807</v>
      </c>
      <c r="G316">
        <v>11</v>
      </c>
      <c r="O316">
        <v>9.1999999999999993</v>
      </c>
      <c r="P316" t="s">
        <v>71</v>
      </c>
      <c r="Q316">
        <v>12.5</v>
      </c>
      <c r="R316" t="s">
        <v>71</v>
      </c>
    </row>
    <row r="317" spans="1:46" x14ac:dyDescent="0.2">
      <c r="A317" t="s">
        <v>422</v>
      </c>
      <c r="B317" t="s">
        <v>423</v>
      </c>
      <c r="C317">
        <f>-70.31211495 / 41.68436809</f>
        <v>-1.6867741595168317</v>
      </c>
      <c r="D317" t="s">
        <v>424</v>
      </c>
      <c r="E317" t="s">
        <v>70</v>
      </c>
      <c r="F317" s="1">
        <v>40807</v>
      </c>
      <c r="G317">
        <v>12</v>
      </c>
      <c r="O317">
        <v>7.66</v>
      </c>
      <c r="P317" t="s">
        <v>71</v>
      </c>
      <c r="Q317">
        <v>11.1</v>
      </c>
      <c r="R317" t="s">
        <v>71</v>
      </c>
    </row>
    <row r="318" spans="1:46" x14ac:dyDescent="0.2">
      <c r="A318" t="s">
        <v>422</v>
      </c>
      <c r="B318" t="s">
        <v>423</v>
      </c>
      <c r="C318">
        <f>-70.31211495 / 41.68436809</f>
        <v>-1.6867741595168317</v>
      </c>
      <c r="D318" t="s">
        <v>424</v>
      </c>
      <c r="E318" t="s">
        <v>70</v>
      </c>
      <c r="F318" s="1">
        <v>40807</v>
      </c>
      <c r="G318">
        <v>13</v>
      </c>
      <c r="O318">
        <v>4.88</v>
      </c>
      <c r="P318" t="s">
        <v>71</v>
      </c>
      <c r="Q318">
        <v>10.199999999999999</v>
      </c>
      <c r="R318" t="s">
        <v>71</v>
      </c>
    </row>
    <row r="319" spans="1:46" x14ac:dyDescent="0.2">
      <c r="A319" t="s">
        <v>422</v>
      </c>
      <c r="B319" t="s">
        <v>423</v>
      </c>
      <c r="C319">
        <f>-70.31211495 / 41.68436809</f>
        <v>-1.6867741595168317</v>
      </c>
      <c r="D319" t="s">
        <v>424</v>
      </c>
      <c r="E319" t="s">
        <v>70</v>
      </c>
      <c r="F319" s="1">
        <v>40807</v>
      </c>
      <c r="G319">
        <v>14</v>
      </c>
      <c r="K319">
        <v>0.26</v>
      </c>
      <c r="L319" t="s">
        <v>71</v>
      </c>
      <c r="O319">
        <v>2.66</v>
      </c>
      <c r="P319" t="s">
        <v>71</v>
      </c>
      <c r="Q319">
        <v>9.4</v>
      </c>
      <c r="R319" t="s">
        <v>71</v>
      </c>
      <c r="S319">
        <v>0.61</v>
      </c>
      <c r="T319" t="s">
        <v>71</v>
      </c>
      <c r="U319">
        <v>18.89</v>
      </c>
      <c r="V319" t="s">
        <v>71</v>
      </c>
      <c r="W319">
        <v>21.61</v>
      </c>
      <c r="X319" t="s">
        <v>71</v>
      </c>
      <c r="Y319">
        <v>46.53</v>
      </c>
      <c r="AA319">
        <v>17.39</v>
      </c>
      <c r="AE319">
        <v>3</v>
      </c>
      <c r="AF319" t="s">
        <v>71</v>
      </c>
      <c r="AG319">
        <v>5.57</v>
      </c>
      <c r="AH319" t="s">
        <v>71</v>
      </c>
      <c r="AS319">
        <v>1.77</v>
      </c>
      <c r="AT319" t="s">
        <v>71</v>
      </c>
    </row>
    <row r="320" spans="1:46" x14ac:dyDescent="0.2">
      <c r="A320" t="s">
        <v>422</v>
      </c>
      <c r="B320" t="s">
        <v>423</v>
      </c>
      <c r="C320">
        <f>-70.31211495 / 41.68436809</f>
        <v>-1.6867741595168317</v>
      </c>
      <c r="D320" t="s">
        <v>424</v>
      </c>
      <c r="E320" t="s">
        <v>70</v>
      </c>
      <c r="F320" s="1">
        <v>41169</v>
      </c>
      <c r="G320">
        <v>0.5</v>
      </c>
      <c r="I320">
        <v>16.72</v>
      </c>
      <c r="J320" t="s">
        <v>71</v>
      </c>
      <c r="K320">
        <v>0.98</v>
      </c>
      <c r="L320" t="s">
        <v>71</v>
      </c>
      <c r="M320">
        <v>6.44</v>
      </c>
      <c r="N320" t="s">
        <v>71</v>
      </c>
      <c r="O320">
        <v>8.41</v>
      </c>
      <c r="P320" t="s">
        <v>71</v>
      </c>
      <c r="Q320">
        <v>23</v>
      </c>
      <c r="R320" t="s">
        <v>71</v>
      </c>
      <c r="S320">
        <v>0.68</v>
      </c>
      <c r="T320" t="s">
        <v>71</v>
      </c>
      <c r="U320">
        <v>21.06</v>
      </c>
      <c r="V320" t="s">
        <v>71</v>
      </c>
      <c r="W320">
        <v>22</v>
      </c>
      <c r="X320" t="s">
        <v>71</v>
      </c>
      <c r="Y320">
        <v>48.09</v>
      </c>
      <c r="AA320">
        <v>30.4</v>
      </c>
      <c r="AC320">
        <v>33.159999999999997</v>
      </c>
      <c r="AE320">
        <v>3.1</v>
      </c>
      <c r="AF320" t="s">
        <v>71</v>
      </c>
      <c r="AG320">
        <v>5.87</v>
      </c>
      <c r="AH320" t="s">
        <v>71</v>
      </c>
      <c r="AS320">
        <v>0.77</v>
      </c>
      <c r="AT320" t="s">
        <v>71</v>
      </c>
    </row>
    <row r="321" spans="1:46" x14ac:dyDescent="0.2">
      <c r="A321" t="s">
        <v>422</v>
      </c>
      <c r="B321" t="s">
        <v>423</v>
      </c>
      <c r="C321">
        <f>-70.31211495 / 41.68436809</f>
        <v>-1.6867741595168317</v>
      </c>
      <c r="D321" t="s">
        <v>424</v>
      </c>
      <c r="E321" t="s">
        <v>70</v>
      </c>
      <c r="F321" s="1">
        <v>41169</v>
      </c>
      <c r="G321">
        <v>1</v>
      </c>
      <c r="O321">
        <v>8.4</v>
      </c>
      <c r="P321" t="s">
        <v>71</v>
      </c>
      <c r="Q321">
        <v>23</v>
      </c>
      <c r="R321" t="s">
        <v>71</v>
      </c>
    </row>
    <row r="322" spans="1:46" x14ac:dyDescent="0.2">
      <c r="A322" t="s">
        <v>422</v>
      </c>
      <c r="B322" t="s">
        <v>423</v>
      </c>
      <c r="C322">
        <f>-70.31211495 / 41.68436809</f>
        <v>-1.6867741595168317</v>
      </c>
      <c r="D322" t="s">
        <v>424</v>
      </c>
      <c r="E322" t="s">
        <v>70</v>
      </c>
      <c r="F322" s="1">
        <v>41169</v>
      </c>
      <c r="G322">
        <v>2</v>
      </c>
      <c r="O322">
        <v>8.3800000000000008</v>
      </c>
      <c r="P322" t="s">
        <v>71</v>
      </c>
      <c r="Q322">
        <v>23</v>
      </c>
      <c r="R322" t="s">
        <v>71</v>
      </c>
    </row>
    <row r="323" spans="1:46" x14ac:dyDescent="0.2">
      <c r="A323" t="s">
        <v>422</v>
      </c>
      <c r="B323" t="s">
        <v>423</v>
      </c>
      <c r="C323">
        <f>-70.31211495 / 41.68436809</f>
        <v>-1.6867741595168317</v>
      </c>
      <c r="D323" t="s">
        <v>424</v>
      </c>
      <c r="E323" t="s">
        <v>70</v>
      </c>
      <c r="F323" s="1">
        <v>41169</v>
      </c>
      <c r="G323">
        <v>3</v>
      </c>
      <c r="K323">
        <v>1.38</v>
      </c>
      <c r="L323" t="s">
        <v>71</v>
      </c>
      <c r="O323">
        <v>8.4</v>
      </c>
      <c r="P323" t="s">
        <v>71</v>
      </c>
      <c r="Q323">
        <v>22.9</v>
      </c>
      <c r="R323" t="s">
        <v>71</v>
      </c>
      <c r="S323">
        <v>0.35</v>
      </c>
      <c r="T323" t="s">
        <v>71</v>
      </c>
      <c r="U323">
        <v>10.84</v>
      </c>
      <c r="V323" t="s">
        <v>71</v>
      </c>
      <c r="W323">
        <v>14.3</v>
      </c>
      <c r="X323" t="s">
        <v>71</v>
      </c>
      <c r="Y323">
        <v>38.520000000000003</v>
      </c>
      <c r="AA323">
        <v>33.76</v>
      </c>
      <c r="AE323">
        <v>3.1</v>
      </c>
      <c r="AF323" t="s">
        <v>71</v>
      </c>
      <c r="AG323">
        <v>5.91</v>
      </c>
      <c r="AH323" t="s">
        <v>71</v>
      </c>
      <c r="AS323">
        <v>0.32</v>
      </c>
      <c r="AT323" t="s">
        <v>71</v>
      </c>
    </row>
    <row r="324" spans="1:46" x14ac:dyDescent="0.2">
      <c r="A324" t="s">
        <v>422</v>
      </c>
      <c r="B324" t="s">
        <v>423</v>
      </c>
      <c r="C324">
        <f>-70.31211495 / 41.68436809</f>
        <v>-1.6867741595168317</v>
      </c>
      <c r="D324" t="s">
        <v>424</v>
      </c>
      <c r="E324" t="s">
        <v>70</v>
      </c>
      <c r="F324" s="1">
        <v>41169</v>
      </c>
      <c r="G324">
        <v>4</v>
      </c>
      <c r="O324">
        <v>8.36</v>
      </c>
      <c r="P324" t="s">
        <v>71</v>
      </c>
      <c r="Q324">
        <v>22.9</v>
      </c>
      <c r="R324" t="s">
        <v>71</v>
      </c>
    </row>
    <row r="325" spans="1:46" x14ac:dyDescent="0.2">
      <c r="A325" t="s">
        <v>422</v>
      </c>
      <c r="B325" t="s">
        <v>423</v>
      </c>
      <c r="C325">
        <f>-70.31211495 / 41.68436809</f>
        <v>-1.6867741595168317</v>
      </c>
      <c r="D325" t="s">
        <v>424</v>
      </c>
      <c r="E325" t="s">
        <v>70</v>
      </c>
      <c r="F325" s="1">
        <v>41169</v>
      </c>
      <c r="G325">
        <v>5</v>
      </c>
      <c r="O325">
        <v>8.33</v>
      </c>
      <c r="P325" t="s">
        <v>71</v>
      </c>
      <c r="Q325">
        <v>22.9</v>
      </c>
      <c r="R325" t="s">
        <v>71</v>
      </c>
    </row>
    <row r="326" spans="1:46" x14ac:dyDescent="0.2">
      <c r="A326" t="s">
        <v>422</v>
      </c>
      <c r="B326" t="s">
        <v>423</v>
      </c>
      <c r="C326">
        <f>-70.31211495 / 41.68436809</f>
        <v>-1.6867741595168317</v>
      </c>
      <c r="D326" t="s">
        <v>424</v>
      </c>
      <c r="E326" t="s">
        <v>70</v>
      </c>
      <c r="F326" s="1">
        <v>41169</v>
      </c>
      <c r="G326">
        <v>6</v>
      </c>
      <c r="O326">
        <v>8.34</v>
      </c>
      <c r="P326" t="s">
        <v>71</v>
      </c>
      <c r="Q326">
        <v>22.9</v>
      </c>
      <c r="R326" t="s">
        <v>71</v>
      </c>
    </row>
    <row r="327" spans="1:46" x14ac:dyDescent="0.2">
      <c r="A327" t="s">
        <v>422</v>
      </c>
      <c r="B327" t="s">
        <v>423</v>
      </c>
      <c r="C327">
        <f>-70.31211495 / 41.68436809</f>
        <v>-1.6867741595168317</v>
      </c>
      <c r="D327" t="s">
        <v>424</v>
      </c>
      <c r="E327" t="s">
        <v>70</v>
      </c>
      <c r="F327" s="1">
        <v>41169</v>
      </c>
      <c r="G327">
        <v>7</v>
      </c>
      <c r="O327">
        <v>8.35</v>
      </c>
      <c r="P327" t="s">
        <v>71</v>
      </c>
      <c r="Q327">
        <v>22.8</v>
      </c>
      <c r="R327" t="s">
        <v>71</v>
      </c>
    </row>
    <row r="328" spans="1:46" x14ac:dyDescent="0.2">
      <c r="A328" t="s">
        <v>422</v>
      </c>
      <c r="B328" t="s">
        <v>423</v>
      </c>
      <c r="C328">
        <f>-70.31211495 / 41.68436809</f>
        <v>-1.6867741595168317</v>
      </c>
      <c r="D328" t="s">
        <v>424</v>
      </c>
      <c r="E328" t="s">
        <v>70</v>
      </c>
      <c r="F328" s="1">
        <v>41169</v>
      </c>
      <c r="G328">
        <v>8</v>
      </c>
      <c r="O328">
        <v>8.51</v>
      </c>
      <c r="P328" t="s">
        <v>71</v>
      </c>
      <c r="Q328">
        <v>22</v>
      </c>
      <c r="R328" t="s">
        <v>71</v>
      </c>
    </row>
    <row r="329" spans="1:46" x14ac:dyDescent="0.2">
      <c r="A329" t="s">
        <v>422</v>
      </c>
      <c r="B329" t="s">
        <v>423</v>
      </c>
      <c r="C329">
        <f>-70.31211495 / 41.68436809</f>
        <v>-1.6867741595168317</v>
      </c>
      <c r="D329" t="s">
        <v>424</v>
      </c>
      <c r="E329" t="s">
        <v>70</v>
      </c>
      <c r="F329" s="1">
        <v>41169</v>
      </c>
      <c r="G329">
        <v>9</v>
      </c>
      <c r="K329">
        <v>1.51</v>
      </c>
      <c r="L329" t="s">
        <v>71</v>
      </c>
      <c r="O329">
        <v>9.2200000000000006</v>
      </c>
      <c r="P329" t="s">
        <v>71</v>
      </c>
      <c r="Q329">
        <v>17</v>
      </c>
      <c r="R329" t="s">
        <v>71</v>
      </c>
      <c r="S329">
        <v>0.5</v>
      </c>
      <c r="T329" t="s">
        <v>71</v>
      </c>
      <c r="U329">
        <v>15.49</v>
      </c>
      <c r="V329" t="s">
        <v>71</v>
      </c>
      <c r="W329">
        <v>17.600000000000001</v>
      </c>
      <c r="X329" t="s">
        <v>71</v>
      </c>
      <c r="Y329">
        <v>43.66</v>
      </c>
      <c r="AA329">
        <v>34.64</v>
      </c>
      <c r="AE329">
        <v>4.0999999999999996</v>
      </c>
      <c r="AF329" t="s">
        <v>71</v>
      </c>
      <c r="AG329">
        <v>5.92</v>
      </c>
      <c r="AH329" t="s">
        <v>71</v>
      </c>
      <c r="AS329">
        <v>1.39</v>
      </c>
      <c r="AT329" t="s">
        <v>71</v>
      </c>
    </row>
    <row r="330" spans="1:46" x14ac:dyDescent="0.2">
      <c r="A330" t="s">
        <v>422</v>
      </c>
      <c r="B330" t="s">
        <v>423</v>
      </c>
      <c r="C330">
        <f>-70.31211495 / 41.68436809</f>
        <v>-1.6867741595168317</v>
      </c>
      <c r="D330" t="s">
        <v>424</v>
      </c>
      <c r="E330" t="s">
        <v>70</v>
      </c>
      <c r="F330" s="1">
        <v>41169</v>
      </c>
      <c r="G330">
        <v>10</v>
      </c>
      <c r="O330">
        <v>7.75</v>
      </c>
      <c r="P330" t="s">
        <v>71</v>
      </c>
      <c r="Q330">
        <v>14.4</v>
      </c>
      <c r="R330" t="s">
        <v>71</v>
      </c>
    </row>
    <row r="331" spans="1:46" x14ac:dyDescent="0.2">
      <c r="A331" t="s">
        <v>422</v>
      </c>
      <c r="B331" t="s">
        <v>423</v>
      </c>
      <c r="C331">
        <f>-70.31211495 / 41.68436809</f>
        <v>-1.6867741595168317</v>
      </c>
      <c r="D331" t="s">
        <v>424</v>
      </c>
      <c r="E331" t="s">
        <v>70</v>
      </c>
      <c r="F331" s="1">
        <v>41169</v>
      </c>
      <c r="G331">
        <v>11</v>
      </c>
      <c r="O331">
        <v>5.28</v>
      </c>
      <c r="P331" t="s">
        <v>71</v>
      </c>
      <c r="Q331">
        <v>12.6</v>
      </c>
      <c r="R331" t="s">
        <v>71</v>
      </c>
    </row>
    <row r="332" spans="1:46" x14ac:dyDescent="0.2">
      <c r="A332" t="s">
        <v>422</v>
      </c>
      <c r="B332" t="s">
        <v>423</v>
      </c>
      <c r="C332">
        <f>-70.31211495 / 41.68436809</f>
        <v>-1.6867741595168317</v>
      </c>
      <c r="D332" t="s">
        <v>424</v>
      </c>
      <c r="E332" t="s">
        <v>70</v>
      </c>
      <c r="F332" s="1">
        <v>41169</v>
      </c>
      <c r="G332">
        <v>12</v>
      </c>
      <c r="O332">
        <v>3.88</v>
      </c>
      <c r="P332" t="s">
        <v>71</v>
      </c>
      <c r="Q332">
        <v>11.3</v>
      </c>
      <c r="R332" t="s">
        <v>71</v>
      </c>
    </row>
    <row r="333" spans="1:46" x14ac:dyDescent="0.2">
      <c r="A333" t="s">
        <v>422</v>
      </c>
      <c r="B333" t="s">
        <v>423</v>
      </c>
      <c r="C333">
        <f>-70.31211495 / 41.68436809</f>
        <v>-1.6867741595168317</v>
      </c>
      <c r="D333" t="s">
        <v>424</v>
      </c>
      <c r="E333" t="s">
        <v>70</v>
      </c>
      <c r="F333" s="1">
        <v>41169</v>
      </c>
      <c r="G333">
        <v>13</v>
      </c>
      <c r="O333">
        <v>1.72</v>
      </c>
      <c r="P333" t="s">
        <v>71</v>
      </c>
      <c r="Q333">
        <v>9.8000000000000007</v>
      </c>
      <c r="R333" t="s">
        <v>71</v>
      </c>
    </row>
    <row r="334" spans="1:46" x14ac:dyDescent="0.2">
      <c r="A334" t="s">
        <v>422</v>
      </c>
      <c r="B334" t="s">
        <v>423</v>
      </c>
      <c r="C334">
        <f>-70.31211495 / 41.68436809</f>
        <v>-1.6867741595168317</v>
      </c>
      <c r="D334" t="s">
        <v>424</v>
      </c>
      <c r="E334" t="s">
        <v>70</v>
      </c>
      <c r="F334" s="1">
        <v>41169</v>
      </c>
      <c r="G334">
        <v>14</v>
      </c>
      <c r="O334">
        <v>0.73</v>
      </c>
      <c r="P334" t="s">
        <v>71</v>
      </c>
      <c r="Q334">
        <v>9.1999999999999993</v>
      </c>
      <c r="R334" t="s">
        <v>71</v>
      </c>
    </row>
    <row r="335" spans="1:46" x14ac:dyDescent="0.2">
      <c r="A335" t="s">
        <v>422</v>
      </c>
      <c r="B335" t="s">
        <v>423</v>
      </c>
      <c r="C335">
        <f>-70.31211495 / 41.68436809</f>
        <v>-1.6867741595168317</v>
      </c>
      <c r="D335" t="s">
        <v>424</v>
      </c>
      <c r="E335" t="s">
        <v>70</v>
      </c>
      <c r="F335" s="1">
        <v>41169</v>
      </c>
      <c r="G335">
        <v>15</v>
      </c>
      <c r="O335">
        <v>0.37</v>
      </c>
      <c r="P335" t="s">
        <v>71</v>
      </c>
      <c r="Q335">
        <v>8.9</v>
      </c>
      <c r="R335" t="s">
        <v>71</v>
      </c>
    </row>
    <row r="336" spans="1:46" x14ac:dyDescent="0.2">
      <c r="A336" t="s">
        <v>422</v>
      </c>
      <c r="B336" t="s">
        <v>423</v>
      </c>
      <c r="C336">
        <f>-70.31211495 / 41.68436809</f>
        <v>-1.6867741595168317</v>
      </c>
      <c r="D336" t="s">
        <v>424</v>
      </c>
      <c r="E336" t="s">
        <v>70</v>
      </c>
      <c r="F336" s="1">
        <v>41169</v>
      </c>
      <c r="G336">
        <v>15.7</v>
      </c>
      <c r="K336">
        <v>0.03</v>
      </c>
      <c r="L336" t="s">
        <v>71</v>
      </c>
      <c r="S336">
        <v>4.7</v>
      </c>
      <c r="T336" t="s">
        <v>71</v>
      </c>
      <c r="U336">
        <v>145.58000000000001</v>
      </c>
      <c r="V336" t="s">
        <v>71</v>
      </c>
      <c r="W336">
        <v>45.5</v>
      </c>
      <c r="X336" t="s">
        <v>71</v>
      </c>
      <c r="Y336">
        <v>75.97</v>
      </c>
      <c r="AA336">
        <v>-5.59</v>
      </c>
      <c r="AE336">
        <v>7.3</v>
      </c>
      <c r="AF336" t="s">
        <v>71</v>
      </c>
      <c r="AG336">
        <v>6.07</v>
      </c>
      <c r="AH336" t="s">
        <v>71</v>
      </c>
      <c r="AS336">
        <v>50.96</v>
      </c>
      <c r="AT336" t="s">
        <v>71</v>
      </c>
    </row>
    <row r="337" spans="1:46" x14ac:dyDescent="0.2">
      <c r="A337" t="s">
        <v>422</v>
      </c>
      <c r="B337" t="s">
        <v>423</v>
      </c>
      <c r="C337">
        <f>-70.31211495 / 41.68436809</f>
        <v>-1.6867741595168317</v>
      </c>
      <c r="D337" t="s">
        <v>424</v>
      </c>
      <c r="E337" t="s">
        <v>70</v>
      </c>
      <c r="F337" s="1">
        <v>41533</v>
      </c>
      <c r="G337">
        <v>0.5</v>
      </c>
      <c r="I337">
        <v>16.78</v>
      </c>
      <c r="J337" t="s">
        <v>71</v>
      </c>
      <c r="K337">
        <v>1.1399999999999999</v>
      </c>
      <c r="L337" t="s">
        <v>71</v>
      </c>
      <c r="M337">
        <v>4.9000000000000004</v>
      </c>
      <c r="N337" t="s">
        <v>71</v>
      </c>
      <c r="O337">
        <v>8.4600000000000009</v>
      </c>
      <c r="P337" t="s">
        <v>71</v>
      </c>
      <c r="Q337">
        <v>22.4</v>
      </c>
      <c r="R337" t="s">
        <v>71</v>
      </c>
      <c r="S337">
        <v>0.11</v>
      </c>
      <c r="T337" t="s">
        <v>71</v>
      </c>
      <c r="U337">
        <v>3.41</v>
      </c>
      <c r="V337" t="s">
        <v>71</v>
      </c>
      <c r="W337">
        <v>18.79</v>
      </c>
      <c r="X337" t="s">
        <v>71</v>
      </c>
      <c r="Y337">
        <v>21.84</v>
      </c>
      <c r="AA337">
        <v>31.89</v>
      </c>
      <c r="AC337">
        <v>37.1</v>
      </c>
      <c r="AE337">
        <v>3.4</v>
      </c>
      <c r="AF337" t="s">
        <v>71</v>
      </c>
      <c r="AG337">
        <v>6.1</v>
      </c>
      <c r="AH337" t="s">
        <v>71</v>
      </c>
      <c r="AS337">
        <v>0.86</v>
      </c>
      <c r="AT337" t="s">
        <v>71</v>
      </c>
    </row>
    <row r="338" spans="1:46" x14ac:dyDescent="0.2">
      <c r="A338" t="s">
        <v>422</v>
      </c>
      <c r="B338" t="s">
        <v>423</v>
      </c>
      <c r="C338">
        <f>-70.31211495 / 41.68436809</f>
        <v>-1.6867741595168317</v>
      </c>
      <c r="D338" t="s">
        <v>424</v>
      </c>
      <c r="E338" t="s">
        <v>70</v>
      </c>
      <c r="F338" s="1">
        <v>41533</v>
      </c>
      <c r="G338">
        <v>1</v>
      </c>
      <c r="O338">
        <v>8.4600000000000009</v>
      </c>
      <c r="P338" t="s">
        <v>71</v>
      </c>
      <c r="Q338">
        <v>22.4</v>
      </c>
      <c r="R338" t="s">
        <v>71</v>
      </c>
    </row>
    <row r="339" spans="1:46" x14ac:dyDescent="0.2">
      <c r="A339" t="s">
        <v>422</v>
      </c>
      <c r="B339" t="s">
        <v>423</v>
      </c>
      <c r="C339">
        <f>-70.31211495 / 41.68436809</f>
        <v>-1.6867741595168317</v>
      </c>
      <c r="D339" t="s">
        <v>424</v>
      </c>
      <c r="E339" t="s">
        <v>70</v>
      </c>
      <c r="F339" s="1">
        <v>41533</v>
      </c>
      <c r="G339">
        <v>2</v>
      </c>
      <c r="O339">
        <v>8.4600000000000009</v>
      </c>
      <c r="P339" t="s">
        <v>71</v>
      </c>
      <c r="Q339">
        <v>22.4</v>
      </c>
      <c r="R339" t="s">
        <v>71</v>
      </c>
    </row>
    <row r="340" spans="1:46" x14ac:dyDescent="0.2">
      <c r="A340" t="s">
        <v>422</v>
      </c>
      <c r="B340" t="s">
        <v>423</v>
      </c>
      <c r="C340">
        <f>-70.31211495 / 41.68436809</f>
        <v>-1.6867741595168317</v>
      </c>
      <c r="D340" t="s">
        <v>424</v>
      </c>
      <c r="E340" t="s">
        <v>70</v>
      </c>
      <c r="F340" s="1">
        <v>41533</v>
      </c>
      <c r="G340">
        <v>3</v>
      </c>
      <c r="K340">
        <v>1.29</v>
      </c>
      <c r="L340" t="s">
        <v>71</v>
      </c>
      <c r="O340">
        <v>8.4600000000000009</v>
      </c>
      <c r="P340" t="s">
        <v>71</v>
      </c>
      <c r="Q340">
        <v>22.4</v>
      </c>
      <c r="R340" t="s">
        <v>71</v>
      </c>
      <c r="S340">
        <v>0.3</v>
      </c>
      <c r="T340" t="s">
        <v>71</v>
      </c>
      <c r="U340">
        <v>9.2899999999999991</v>
      </c>
      <c r="V340" t="s">
        <v>71</v>
      </c>
      <c r="W340">
        <v>18.100000000000001</v>
      </c>
      <c r="X340" t="s">
        <v>71</v>
      </c>
      <c r="Y340">
        <v>36.29</v>
      </c>
      <c r="AA340">
        <v>33.1</v>
      </c>
      <c r="AE340">
        <v>2.9</v>
      </c>
      <c r="AF340" t="s">
        <v>71</v>
      </c>
      <c r="AG340">
        <v>6.1</v>
      </c>
      <c r="AH340" t="s">
        <v>71</v>
      </c>
      <c r="AS340">
        <v>0.44</v>
      </c>
      <c r="AT340" t="s">
        <v>71</v>
      </c>
    </row>
    <row r="341" spans="1:46" x14ac:dyDescent="0.2">
      <c r="A341" t="s">
        <v>422</v>
      </c>
      <c r="B341" t="s">
        <v>423</v>
      </c>
      <c r="C341">
        <f>-70.31211495 / 41.68436809</f>
        <v>-1.6867741595168317</v>
      </c>
      <c r="D341" t="s">
        <v>424</v>
      </c>
      <c r="E341" t="s">
        <v>70</v>
      </c>
      <c r="F341" s="1">
        <v>41533</v>
      </c>
      <c r="G341">
        <v>4</v>
      </c>
      <c r="O341">
        <v>8.4700000000000006</v>
      </c>
      <c r="P341" t="s">
        <v>71</v>
      </c>
      <c r="Q341">
        <v>22.4</v>
      </c>
      <c r="R341" t="s">
        <v>71</v>
      </c>
    </row>
    <row r="342" spans="1:46" x14ac:dyDescent="0.2">
      <c r="A342" t="s">
        <v>422</v>
      </c>
      <c r="B342" t="s">
        <v>423</v>
      </c>
      <c r="C342">
        <f>-70.31211495 / 41.68436809</f>
        <v>-1.6867741595168317</v>
      </c>
      <c r="D342" t="s">
        <v>424</v>
      </c>
      <c r="E342" t="s">
        <v>70</v>
      </c>
      <c r="F342" s="1">
        <v>41533</v>
      </c>
      <c r="G342">
        <v>5</v>
      </c>
      <c r="O342">
        <v>8.4499999999999993</v>
      </c>
      <c r="P342" t="s">
        <v>71</v>
      </c>
      <c r="Q342">
        <v>22.4</v>
      </c>
      <c r="R342" t="s">
        <v>71</v>
      </c>
    </row>
    <row r="343" spans="1:46" x14ac:dyDescent="0.2">
      <c r="A343" t="s">
        <v>422</v>
      </c>
      <c r="B343" t="s">
        <v>423</v>
      </c>
      <c r="C343">
        <f>-70.31211495 / 41.68436809</f>
        <v>-1.6867741595168317</v>
      </c>
      <c r="D343" t="s">
        <v>424</v>
      </c>
      <c r="E343" t="s">
        <v>70</v>
      </c>
      <c r="F343" s="1">
        <v>41533</v>
      </c>
      <c r="G343">
        <v>6</v>
      </c>
      <c r="O343">
        <v>8.4499999999999993</v>
      </c>
      <c r="P343" t="s">
        <v>71</v>
      </c>
      <c r="Q343">
        <v>22.4</v>
      </c>
      <c r="R343" t="s">
        <v>71</v>
      </c>
    </row>
    <row r="344" spans="1:46" x14ac:dyDescent="0.2">
      <c r="A344" t="s">
        <v>422</v>
      </c>
      <c r="B344" t="s">
        <v>423</v>
      </c>
      <c r="C344">
        <f>-70.31211495 / 41.68436809</f>
        <v>-1.6867741595168317</v>
      </c>
      <c r="D344" t="s">
        <v>424</v>
      </c>
      <c r="E344" t="s">
        <v>70</v>
      </c>
      <c r="F344" s="1">
        <v>41533</v>
      </c>
      <c r="G344">
        <v>7</v>
      </c>
      <c r="O344">
        <v>7.93</v>
      </c>
      <c r="P344" t="s">
        <v>71</v>
      </c>
      <c r="Q344">
        <v>22.1</v>
      </c>
      <c r="R344" t="s">
        <v>71</v>
      </c>
    </row>
    <row r="345" spans="1:46" x14ac:dyDescent="0.2">
      <c r="A345" t="s">
        <v>422</v>
      </c>
      <c r="B345" t="s">
        <v>423</v>
      </c>
      <c r="C345">
        <f>-70.31211495 / 41.68436809</f>
        <v>-1.6867741595168317</v>
      </c>
      <c r="D345" t="s">
        <v>424</v>
      </c>
      <c r="E345" t="s">
        <v>70</v>
      </c>
      <c r="F345" s="1">
        <v>41533</v>
      </c>
      <c r="G345">
        <v>8</v>
      </c>
      <c r="O345">
        <v>7.37</v>
      </c>
      <c r="P345" t="s">
        <v>71</v>
      </c>
      <c r="Q345">
        <v>19.3</v>
      </c>
      <c r="R345" t="s">
        <v>71</v>
      </c>
    </row>
    <row r="346" spans="1:46" x14ac:dyDescent="0.2">
      <c r="A346" t="s">
        <v>422</v>
      </c>
      <c r="B346" t="s">
        <v>423</v>
      </c>
      <c r="C346">
        <f>-70.31211495 / 41.68436809</f>
        <v>-1.6867741595168317</v>
      </c>
      <c r="D346" t="s">
        <v>424</v>
      </c>
      <c r="E346" t="s">
        <v>70</v>
      </c>
      <c r="F346" s="1">
        <v>41533</v>
      </c>
      <c r="G346">
        <v>9</v>
      </c>
      <c r="K346">
        <v>0.66</v>
      </c>
      <c r="L346" t="s">
        <v>71</v>
      </c>
      <c r="O346">
        <v>7.36</v>
      </c>
      <c r="P346" t="s">
        <v>71</v>
      </c>
      <c r="Q346">
        <v>15.8</v>
      </c>
      <c r="R346" t="s">
        <v>71</v>
      </c>
      <c r="S346">
        <v>0.4</v>
      </c>
      <c r="T346" t="s">
        <v>71</v>
      </c>
      <c r="U346">
        <v>12.39</v>
      </c>
      <c r="V346" t="s">
        <v>71</v>
      </c>
      <c r="W346">
        <v>22.38</v>
      </c>
      <c r="X346" t="s">
        <v>71</v>
      </c>
      <c r="Y346">
        <v>40.44</v>
      </c>
      <c r="AA346">
        <v>26.52</v>
      </c>
      <c r="AE346">
        <v>2.9</v>
      </c>
      <c r="AF346" t="s">
        <v>71</v>
      </c>
      <c r="AG346">
        <v>5.7</v>
      </c>
      <c r="AH346" t="s">
        <v>71</v>
      </c>
      <c r="AS346">
        <v>1.28</v>
      </c>
      <c r="AT346" t="s">
        <v>71</v>
      </c>
    </row>
    <row r="347" spans="1:46" x14ac:dyDescent="0.2">
      <c r="A347" t="s">
        <v>422</v>
      </c>
      <c r="B347" t="s">
        <v>423</v>
      </c>
      <c r="C347">
        <f>-70.31211495 / 41.68436809</f>
        <v>-1.6867741595168317</v>
      </c>
      <c r="D347" t="s">
        <v>424</v>
      </c>
      <c r="E347" t="s">
        <v>70</v>
      </c>
      <c r="F347" s="1">
        <v>41533</v>
      </c>
      <c r="G347">
        <v>10</v>
      </c>
      <c r="O347">
        <v>7.07</v>
      </c>
      <c r="P347" t="s">
        <v>71</v>
      </c>
      <c r="Q347">
        <v>13.5</v>
      </c>
      <c r="R347" t="s">
        <v>71</v>
      </c>
    </row>
    <row r="348" spans="1:46" x14ac:dyDescent="0.2">
      <c r="A348" t="s">
        <v>422</v>
      </c>
      <c r="B348" t="s">
        <v>423</v>
      </c>
      <c r="C348">
        <f>-70.31211495 / 41.68436809</f>
        <v>-1.6867741595168317</v>
      </c>
      <c r="D348" t="s">
        <v>424</v>
      </c>
      <c r="E348" t="s">
        <v>70</v>
      </c>
      <c r="F348" s="1">
        <v>41533</v>
      </c>
      <c r="G348">
        <v>11</v>
      </c>
      <c r="O348">
        <v>5.99</v>
      </c>
      <c r="P348" t="s">
        <v>71</v>
      </c>
      <c r="Q348">
        <v>11.9</v>
      </c>
      <c r="R348" t="s">
        <v>71</v>
      </c>
    </row>
    <row r="349" spans="1:46" x14ac:dyDescent="0.2">
      <c r="A349" t="s">
        <v>422</v>
      </c>
      <c r="B349" t="s">
        <v>423</v>
      </c>
      <c r="C349">
        <f>-70.31211495 / 41.68436809</f>
        <v>-1.6867741595168317</v>
      </c>
      <c r="D349" t="s">
        <v>424</v>
      </c>
      <c r="E349" t="s">
        <v>70</v>
      </c>
      <c r="F349" s="1">
        <v>41533</v>
      </c>
      <c r="G349">
        <v>12</v>
      </c>
      <c r="O349">
        <v>4.93</v>
      </c>
      <c r="P349" t="s">
        <v>71</v>
      </c>
      <c r="Q349">
        <v>11</v>
      </c>
      <c r="R349" t="s">
        <v>71</v>
      </c>
    </row>
    <row r="350" spans="1:46" x14ac:dyDescent="0.2">
      <c r="A350" t="s">
        <v>422</v>
      </c>
      <c r="B350" t="s">
        <v>423</v>
      </c>
      <c r="C350">
        <f>-70.31211495 / 41.68436809</f>
        <v>-1.6867741595168317</v>
      </c>
      <c r="D350" t="s">
        <v>424</v>
      </c>
      <c r="E350" t="s">
        <v>70</v>
      </c>
      <c r="F350" s="1">
        <v>41533</v>
      </c>
      <c r="G350">
        <v>13</v>
      </c>
      <c r="O350">
        <v>2.52</v>
      </c>
      <c r="P350" t="s">
        <v>71</v>
      </c>
      <c r="Q350">
        <v>9.6999999999999993</v>
      </c>
      <c r="R350" t="s">
        <v>71</v>
      </c>
    </row>
    <row r="351" spans="1:46" x14ac:dyDescent="0.2">
      <c r="A351" t="s">
        <v>422</v>
      </c>
      <c r="B351" t="s">
        <v>423</v>
      </c>
      <c r="C351">
        <f>-70.31211495 / 41.68436809</f>
        <v>-1.6867741595168317</v>
      </c>
      <c r="D351" t="s">
        <v>424</v>
      </c>
      <c r="E351" t="s">
        <v>70</v>
      </c>
      <c r="F351" s="1">
        <v>41533</v>
      </c>
      <c r="G351">
        <v>14</v>
      </c>
      <c r="O351">
        <v>1.34</v>
      </c>
      <c r="P351" t="s">
        <v>71</v>
      </c>
      <c r="Q351">
        <v>9.1999999999999993</v>
      </c>
      <c r="R351" t="s">
        <v>71</v>
      </c>
    </row>
    <row r="352" spans="1:46" x14ac:dyDescent="0.2">
      <c r="A352" t="s">
        <v>422</v>
      </c>
      <c r="B352" t="s">
        <v>423</v>
      </c>
      <c r="C352">
        <f>-70.31211495 / 41.68436809</f>
        <v>-1.6867741595168317</v>
      </c>
      <c r="D352" t="s">
        <v>424</v>
      </c>
      <c r="E352" t="s">
        <v>70</v>
      </c>
      <c r="F352" s="1">
        <v>41533</v>
      </c>
      <c r="G352">
        <v>15</v>
      </c>
      <c r="K352">
        <v>0.28000000000000003</v>
      </c>
      <c r="L352" t="s">
        <v>71</v>
      </c>
      <c r="O352">
        <v>0.55000000000000004</v>
      </c>
      <c r="P352" t="s">
        <v>71</v>
      </c>
      <c r="Q352">
        <v>8.8000000000000007</v>
      </c>
      <c r="R352" t="s">
        <v>71</v>
      </c>
      <c r="S352">
        <v>0.41</v>
      </c>
      <c r="T352" t="s">
        <v>71</v>
      </c>
      <c r="U352">
        <v>12.7</v>
      </c>
      <c r="V352" t="s">
        <v>71</v>
      </c>
      <c r="W352">
        <v>31.9</v>
      </c>
      <c r="X352" t="s">
        <v>71</v>
      </c>
      <c r="Y352">
        <v>40.799999999999997</v>
      </c>
      <c r="AA352">
        <v>18.11</v>
      </c>
      <c r="AE352">
        <v>3.7</v>
      </c>
      <c r="AF352" t="s">
        <v>71</v>
      </c>
      <c r="AG352">
        <v>5.6</v>
      </c>
      <c r="AH352" t="s">
        <v>71</v>
      </c>
      <c r="AS352">
        <v>1.6</v>
      </c>
      <c r="AT352" t="s">
        <v>71</v>
      </c>
    </row>
    <row r="353" spans="1:58" x14ac:dyDescent="0.2">
      <c r="A353" t="s">
        <v>422</v>
      </c>
      <c r="B353" t="s">
        <v>423</v>
      </c>
      <c r="C353">
        <f>-70.31211495 / 41.68436809</f>
        <v>-1.6867741595168317</v>
      </c>
      <c r="D353" t="s">
        <v>424</v>
      </c>
      <c r="E353" t="s">
        <v>70</v>
      </c>
      <c r="F353" s="1">
        <v>41533</v>
      </c>
      <c r="G353">
        <v>16</v>
      </c>
      <c r="O353">
        <v>0.39</v>
      </c>
      <c r="P353" t="s">
        <v>71</v>
      </c>
      <c r="Q353">
        <v>8.6</v>
      </c>
      <c r="R353" t="s">
        <v>71</v>
      </c>
    </row>
    <row r="354" spans="1:58" x14ac:dyDescent="0.2">
      <c r="A354" t="s">
        <v>422</v>
      </c>
      <c r="B354" t="s">
        <v>423</v>
      </c>
      <c r="C354">
        <f>-70.31211495 / 41.68436809</f>
        <v>-1.6867741595168317</v>
      </c>
      <c r="D354" t="s">
        <v>424</v>
      </c>
      <c r="E354" t="s">
        <v>70</v>
      </c>
      <c r="F354" s="1">
        <v>43356</v>
      </c>
      <c r="G354">
        <v>0.5</v>
      </c>
      <c r="I354" t="s">
        <v>425</v>
      </c>
      <c r="J354" t="s">
        <v>150</v>
      </c>
      <c r="K354">
        <v>2.71</v>
      </c>
      <c r="L354" t="s">
        <v>150</v>
      </c>
      <c r="M354">
        <v>6.5</v>
      </c>
      <c r="N354" t="s">
        <v>150</v>
      </c>
      <c r="O354">
        <v>8.8800000000000008</v>
      </c>
      <c r="P354" t="s">
        <v>150</v>
      </c>
      <c r="Q354">
        <v>23</v>
      </c>
      <c r="R354" t="s">
        <v>150</v>
      </c>
      <c r="S354">
        <v>0.28000000000000003</v>
      </c>
      <c r="T354" t="s">
        <v>150</v>
      </c>
      <c r="W354">
        <v>18.260000000000002</v>
      </c>
      <c r="X354" t="s">
        <v>150</v>
      </c>
      <c r="AE354">
        <v>2.8</v>
      </c>
      <c r="AF354" t="s">
        <v>150</v>
      </c>
      <c r="AG354">
        <v>5.88</v>
      </c>
      <c r="AH354" t="s">
        <v>150</v>
      </c>
      <c r="AS354">
        <v>0.93</v>
      </c>
      <c r="AT354" t="s">
        <v>150</v>
      </c>
    </row>
    <row r="355" spans="1:58" x14ac:dyDescent="0.2">
      <c r="A355" t="s">
        <v>422</v>
      </c>
      <c r="B355" t="s">
        <v>423</v>
      </c>
      <c r="C355">
        <f>-70.31211495 / 41.68436809</f>
        <v>-1.6867741595168317</v>
      </c>
      <c r="D355" t="s">
        <v>424</v>
      </c>
      <c r="E355" t="s">
        <v>70</v>
      </c>
      <c r="F355" s="1">
        <v>43356</v>
      </c>
      <c r="G355">
        <v>1</v>
      </c>
      <c r="K355" t="s">
        <v>173</v>
      </c>
      <c r="L355" t="s">
        <v>150</v>
      </c>
      <c r="O355">
        <v>8.7899999999999991</v>
      </c>
      <c r="P355" t="s">
        <v>150</v>
      </c>
      <c r="Q355">
        <v>22.9</v>
      </c>
      <c r="R355" t="s">
        <v>150</v>
      </c>
      <c r="S355" t="s">
        <v>173</v>
      </c>
      <c r="T355" t="s">
        <v>150</v>
      </c>
      <c r="W355" t="s">
        <v>173</v>
      </c>
      <c r="X355" t="s">
        <v>150</v>
      </c>
      <c r="AE355" t="s">
        <v>173</v>
      </c>
      <c r="AF355" t="s">
        <v>150</v>
      </c>
      <c r="AG355" t="s">
        <v>173</v>
      </c>
      <c r="AH355" t="s">
        <v>150</v>
      </c>
      <c r="AS355" t="s">
        <v>173</v>
      </c>
      <c r="AT355" t="s">
        <v>150</v>
      </c>
    </row>
    <row r="356" spans="1:58" x14ac:dyDescent="0.2">
      <c r="A356" t="s">
        <v>422</v>
      </c>
      <c r="B356" t="s">
        <v>423</v>
      </c>
      <c r="C356">
        <f>-70.31211495 / 41.68436809</f>
        <v>-1.6867741595168317</v>
      </c>
      <c r="D356" t="s">
        <v>424</v>
      </c>
      <c r="E356" t="s">
        <v>70</v>
      </c>
      <c r="F356" s="1">
        <v>43356</v>
      </c>
      <c r="G356">
        <v>2</v>
      </c>
      <c r="K356" t="s">
        <v>173</v>
      </c>
      <c r="L356" t="s">
        <v>150</v>
      </c>
      <c r="O356">
        <v>8.65</v>
      </c>
      <c r="P356" t="s">
        <v>150</v>
      </c>
      <c r="Q356">
        <v>22.9</v>
      </c>
      <c r="R356" t="s">
        <v>150</v>
      </c>
      <c r="S356" t="s">
        <v>173</v>
      </c>
      <c r="T356" t="s">
        <v>150</v>
      </c>
      <c r="W356" t="s">
        <v>173</v>
      </c>
      <c r="X356" t="s">
        <v>150</v>
      </c>
      <c r="AE356" t="s">
        <v>173</v>
      </c>
      <c r="AF356" t="s">
        <v>150</v>
      </c>
      <c r="AG356" t="s">
        <v>173</v>
      </c>
      <c r="AH356" t="s">
        <v>150</v>
      </c>
      <c r="AS356" t="s">
        <v>173</v>
      </c>
      <c r="AT356" t="s">
        <v>150</v>
      </c>
    </row>
    <row r="357" spans="1:58" x14ac:dyDescent="0.2">
      <c r="A357" t="s">
        <v>422</v>
      </c>
      <c r="B357" t="s">
        <v>423</v>
      </c>
      <c r="C357">
        <f>-70.31211495 / 41.68436809</f>
        <v>-1.6867741595168317</v>
      </c>
      <c r="D357" t="s">
        <v>424</v>
      </c>
      <c r="E357" t="s">
        <v>70</v>
      </c>
      <c r="F357" s="1">
        <v>43356</v>
      </c>
      <c r="G357">
        <v>3</v>
      </c>
      <c r="K357">
        <v>1.98</v>
      </c>
      <c r="L357" t="s">
        <v>150</v>
      </c>
      <c r="O357">
        <v>8.52</v>
      </c>
      <c r="P357" t="s">
        <v>150</v>
      </c>
      <c r="Q357">
        <v>22.8</v>
      </c>
      <c r="R357" t="s">
        <v>150</v>
      </c>
      <c r="S357">
        <v>0.35</v>
      </c>
      <c r="T357" t="s">
        <v>150</v>
      </c>
      <c r="W357">
        <v>17.3</v>
      </c>
      <c r="X357" t="s">
        <v>150</v>
      </c>
      <c r="AE357">
        <v>2.2999999999999998</v>
      </c>
      <c r="AF357" t="s">
        <v>150</v>
      </c>
      <c r="AG357">
        <v>5.82</v>
      </c>
      <c r="AH357" t="s">
        <v>150</v>
      </c>
      <c r="AS357">
        <v>0.59</v>
      </c>
      <c r="AT357" t="s">
        <v>150</v>
      </c>
    </row>
    <row r="358" spans="1:58" x14ac:dyDescent="0.2">
      <c r="A358" t="s">
        <v>422</v>
      </c>
      <c r="B358" t="s">
        <v>423</v>
      </c>
      <c r="C358">
        <f>-70.31211495 / 41.68436809</f>
        <v>-1.6867741595168317</v>
      </c>
      <c r="D358" t="s">
        <v>424</v>
      </c>
      <c r="E358" t="s">
        <v>70</v>
      </c>
      <c r="F358" s="1">
        <v>43356</v>
      </c>
      <c r="G358">
        <v>4</v>
      </c>
      <c r="K358" t="s">
        <v>173</v>
      </c>
      <c r="L358" t="s">
        <v>150</v>
      </c>
      <c r="O358">
        <v>8.19</v>
      </c>
      <c r="P358" t="s">
        <v>150</v>
      </c>
      <c r="Q358">
        <v>22.2</v>
      </c>
      <c r="R358" t="s">
        <v>150</v>
      </c>
      <c r="S358" t="s">
        <v>173</v>
      </c>
      <c r="T358" t="s">
        <v>150</v>
      </c>
      <c r="W358" t="s">
        <v>173</v>
      </c>
      <c r="X358" t="s">
        <v>150</v>
      </c>
      <c r="AE358" t="s">
        <v>173</v>
      </c>
      <c r="AF358" t="s">
        <v>150</v>
      </c>
      <c r="AG358" t="s">
        <v>173</v>
      </c>
      <c r="AH358" t="s">
        <v>150</v>
      </c>
      <c r="AS358" t="s">
        <v>173</v>
      </c>
      <c r="AT358" t="s">
        <v>150</v>
      </c>
    </row>
    <row r="359" spans="1:58" x14ac:dyDescent="0.2">
      <c r="A359" t="s">
        <v>422</v>
      </c>
      <c r="B359" t="s">
        <v>423</v>
      </c>
      <c r="C359">
        <f>-70.31211495 / 41.68436809</f>
        <v>-1.6867741595168317</v>
      </c>
      <c r="D359" t="s">
        <v>424</v>
      </c>
      <c r="E359" t="s">
        <v>70</v>
      </c>
      <c r="F359" s="1">
        <v>43356</v>
      </c>
      <c r="G359">
        <v>5</v>
      </c>
      <c r="K359" t="s">
        <v>173</v>
      </c>
      <c r="L359" t="s">
        <v>150</v>
      </c>
      <c r="O359">
        <v>10.25</v>
      </c>
      <c r="P359" t="s">
        <v>150</v>
      </c>
      <c r="Q359">
        <v>17.5</v>
      </c>
      <c r="R359" t="s">
        <v>150</v>
      </c>
      <c r="S359" t="s">
        <v>173</v>
      </c>
      <c r="T359" t="s">
        <v>150</v>
      </c>
      <c r="W359" t="s">
        <v>173</v>
      </c>
      <c r="X359" t="s">
        <v>150</v>
      </c>
      <c r="AE359" t="s">
        <v>173</v>
      </c>
      <c r="AF359" t="s">
        <v>150</v>
      </c>
      <c r="AG359" t="s">
        <v>173</v>
      </c>
      <c r="AH359" t="s">
        <v>150</v>
      </c>
      <c r="AS359" t="s">
        <v>173</v>
      </c>
      <c r="AT359" t="s">
        <v>150</v>
      </c>
    </row>
    <row r="360" spans="1:58" x14ac:dyDescent="0.2">
      <c r="A360" t="s">
        <v>422</v>
      </c>
      <c r="B360" t="s">
        <v>423</v>
      </c>
      <c r="C360">
        <f>-70.31211495 / 41.68436809</f>
        <v>-1.6867741595168317</v>
      </c>
      <c r="D360" t="s">
        <v>424</v>
      </c>
      <c r="E360" t="s">
        <v>70</v>
      </c>
      <c r="F360" s="1">
        <v>43356</v>
      </c>
      <c r="G360">
        <v>6</v>
      </c>
      <c r="K360" t="s">
        <v>173</v>
      </c>
      <c r="L360" t="s">
        <v>150</v>
      </c>
      <c r="O360">
        <v>9.65</v>
      </c>
      <c r="P360" t="s">
        <v>150</v>
      </c>
      <c r="Q360">
        <v>13.7</v>
      </c>
      <c r="R360" t="s">
        <v>150</v>
      </c>
      <c r="S360" t="s">
        <v>173</v>
      </c>
      <c r="T360" t="s">
        <v>150</v>
      </c>
      <c r="W360" t="s">
        <v>173</v>
      </c>
      <c r="X360" t="s">
        <v>150</v>
      </c>
      <c r="AE360" t="s">
        <v>173</v>
      </c>
      <c r="AF360" t="s">
        <v>150</v>
      </c>
      <c r="AG360" t="s">
        <v>173</v>
      </c>
      <c r="AH360" t="s">
        <v>150</v>
      </c>
      <c r="AS360" t="s">
        <v>173</v>
      </c>
      <c r="AT360" t="s">
        <v>150</v>
      </c>
    </row>
    <row r="361" spans="1:58" x14ac:dyDescent="0.2">
      <c r="A361" t="s">
        <v>422</v>
      </c>
      <c r="B361" t="s">
        <v>423</v>
      </c>
      <c r="C361">
        <f>-70.31211495 / 41.68436809</f>
        <v>-1.6867741595168317</v>
      </c>
      <c r="D361" t="s">
        <v>424</v>
      </c>
      <c r="E361" t="s">
        <v>70</v>
      </c>
      <c r="F361" s="1">
        <v>43356</v>
      </c>
      <c r="G361">
        <v>7</v>
      </c>
      <c r="K361" t="s">
        <v>173</v>
      </c>
      <c r="L361" t="s">
        <v>150</v>
      </c>
      <c r="O361">
        <v>8.91</v>
      </c>
      <c r="P361" t="s">
        <v>150</v>
      </c>
      <c r="Q361">
        <v>11.7</v>
      </c>
      <c r="R361" t="s">
        <v>150</v>
      </c>
      <c r="S361" t="s">
        <v>173</v>
      </c>
      <c r="T361" t="s">
        <v>150</v>
      </c>
      <c r="W361" t="s">
        <v>173</v>
      </c>
      <c r="X361" t="s">
        <v>150</v>
      </c>
      <c r="AE361" t="s">
        <v>173</v>
      </c>
      <c r="AF361" t="s">
        <v>150</v>
      </c>
      <c r="AG361" t="s">
        <v>173</v>
      </c>
      <c r="AH361" t="s">
        <v>150</v>
      </c>
      <c r="AS361" t="s">
        <v>173</v>
      </c>
      <c r="AT361" t="s">
        <v>150</v>
      </c>
    </row>
    <row r="362" spans="1:58" x14ac:dyDescent="0.2">
      <c r="A362" t="s">
        <v>422</v>
      </c>
      <c r="B362" t="s">
        <v>423</v>
      </c>
      <c r="C362">
        <f>-70.31211495 / 41.68436809</f>
        <v>-1.6867741595168317</v>
      </c>
      <c r="D362" t="s">
        <v>424</v>
      </c>
      <c r="E362" t="s">
        <v>70</v>
      </c>
      <c r="F362" s="1">
        <v>43356</v>
      </c>
      <c r="G362">
        <v>7.5</v>
      </c>
      <c r="K362">
        <v>1.1599999999999999</v>
      </c>
      <c r="L362" t="s">
        <v>150</v>
      </c>
      <c r="O362">
        <v>8.59</v>
      </c>
      <c r="P362" t="s">
        <v>150</v>
      </c>
      <c r="Q362">
        <v>10.3</v>
      </c>
      <c r="R362" t="s">
        <v>150</v>
      </c>
      <c r="S362">
        <v>0.55000000000000004</v>
      </c>
      <c r="T362" t="s">
        <v>150</v>
      </c>
      <c r="W362">
        <v>12.91</v>
      </c>
      <c r="X362" t="s">
        <v>150</v>
      </c>
      <c r="AE362">
        <v>2.8</v>
      </c>
      <c r="AF362" t="s">
        <v>150</v>
      </c>
      <c r="AG362">
        <v>5.43</v>
      </c>
      <c r="AH362" t="s">
        <v>150</v>
      </c>
      <c r="AS362">
        <v>1.82</v>
      </c>
      <c r="AT362" t="s">
        <v>150</v>
      </c>
    </row>
    <row r="363" spans="1:58" x14ac:dyDescent="0.2">
      <c r="A363" t="s">
        <v>422</v>
      </c>
      <c r="B363" t="s">
        <v>423</v>
      </c>
      <c r="C363">
        <f>-70.31211495 / 41.68436809</f>
        <v>-1.6867741595168317</v>
      </c>
      <c r="D363" t="s">
        <v>424</v>
      </c>
      <c r="E363" t="s">
        <v>70</v>
      </c>
      <c r="F363" s="1">
        <v>43356</v>
      </c>
      <c r="G363">
        <v>9</v>
      </c>
      <c r="K363" t="s">
        <v>173</v>
      </c>
      <c r="L363" t="s">
        <v>150</v>
      </c>
      <c r="Q363" t="s">
        <v>426</v>
      </c>
      <c r="R363" t="s">
        <v>150</v>
      </c>
      <c r="S363" t="s">
        <v>173</v>
      </c>
      <c r="T363" t="s">
        <v>150</v>
      </c>
      <c r="W363" t="s">
        <v>173</v>
      </c>
      <c r="X363" t="s">
        <v>150</v>
      </c>
      <c r="AE363" t="s">
        <v>173</v>
      </c>
      <c r="AF363" t="s">
        <v>150</v>
      </c>
      <c r="AG363" t="s">
        <v>173</v>
      </c>
      <c r="AH363" t="s">
        <v>150</v>
      </c>
      <c r="AS363" t="s">
        <v>173</v>
      </c>
      <c r="AT363" t="s">
        <v>150</v>
      </c>
    </row>
    <row r="364" spans="1:58" x14ac:dyDescent="0.2">
      <c r="A364" t="s">
        <v>422</v>
      </c>
      <c r="B364" t="s">
        <v>423</v>
      </c>
      <c r="C364">
        <f>-70.31211495 / 41.68436809</f>
        <v>-1.6867741595168317</v>
      </c>
      <c r="D364" t="s">
        <v>424</v>
      </c>
      <c r="E364" t="s">
        <v>70</v>
      </c>
      <c r="F364" s="1">
        <v>43356</v>
      </c>
      <c r="G364">
        <v>15</v>
      </c>
      <c r="K364">
        <v>0.44</v>
      </c>
      <c r="L364" t="s">
        <v>150</v>
      </c>
      <c r="Q364" t="s">
        <v>426</v>
      </c>
      <c r="R364" t="s">
        <v>150</v>
      </c>
      <c r="S364">
        <v>0.76</v>
      </c>
      <c r="T364" t="s">
        <v>150</v>
      </c>
      <c r="W364">
        <v>39.79</v>
      </c>
      <c r="X364" t="s">
        <v>150</v>
      </c>
      <c r="AE364">
        <v>5</v>
      </c>
      <c r="AF364" t="s">
        <v>150</v>
      </c>
      <c r="AG364">
        <v>5.58</v>
      </c>
      <c r="AH364" t="s">
        <v>150</v>
      </c>
      <c r="AS364">
        <v>3.01</v>
      </c>
      <c r="AT364" t="s">
        <v>150</v>
      </c>
    </row>
    <row r="365" spans="1:58" x14ac:dyDescent="0.2">
      <c r="A365" t="s">
        <v>422</v>
      </c>
      <c r="B365" t="s">
        <v>423</v>
      </c>
      <c r="C365">
        <f>-70.31211495 / 41.68436809</f>
        <v>-1.6867741595168317</v>
      </c>
      <c r="D365" t="s">
        <v>424</v>
      </c>
      <c r="E365" t="s">
        <v>70</v>
      </c>
      <c r="F365" s="1">
        <v>43718</v>
      </c>
      <c r="G365">
        <v>0.5</v>
      </c>
      <c r="I365">
        <v>15</v>
      </c>
      <c r="J365" t="s">
        <v>150</v>
      </c>
      <c r="K365">
        <v>1.54</v>
      </c>
      <c r="L365" t="s">
        <v>150</v>
      </c>
      <c r="M365">
        <v>6.21</v>
      </c>
      <c r="N365" t="s">
        <v>150</v>
      </c>
      <c r="O365">
        <v>7.56</v>
      </c>
      <c r="P365" t="s">
        <v>150</v>
      </c>
      <c r="Q365">
        <v>22.2</v>
      </c>
      <c r="R365" t="s">
        <v>150</v>
      </c>
      <c r="S365">
        <v>0.27</v>
      </c>
      <c r="T365" t="s">
        <v>150</v>
      </c>
      <c r="W365">
        <v>12.44</v>
      </c>
      <c r="X365" t="s">
        <v>150</v>
      </c>
      <c r="AE365">
        <v>2.4</v>
      </c>
      <c r="AF365" t="s">
        <v>150</v>
      </c>
      <c r="AG365">
        <v>5.72</v>
      </c>
      <c r="AH365" t="s">
        <v>150</v>
      </c>
      <c r="AS365">
        <v>1.1599999999999999</v>
      </c>
      <c r="AT365" t="s">
        <v>150</v>
      </c>
      <c r="AU365">
        <v>2</v>
      </c>
      <c r="AV365" t="s">
        <v>150</v>
      </c>
      <c r="BE365">
        <v>2.7</v>
      </c>
      <c r="BF365" t="s">
        <v>150</v>
      </c>
    </row>
    <row r="366" spans="1:58" x14ac:dyDescent="0.2">
      <c r="A366" t="s">
        <v>422</v>
      </c>
      <c r="B366" t="s">
        <v>423</v>
      </c>
      <c r="C366">
        <f>-70.31211495 / 41.68436809</f>
        <v>-1.6867741595168317</v>
      </c>
      <c r="D366" t="s">
        <v>424</v>
      </c>
      <c r="E366" t="s">
        <v>70</v>
      </c>
      <c r="F366" s="1">
        <v>43718</v>
      </c>
      <c r="G366">
        <v>1</v>
      </c>
      <c r="K366" t="s">
        <v>173</v>
      </c>
      <c r="L366" t="s">
        <v>150</v>
      </c>
      <c r="O366">
        <v>7.57</v>
      </c>
      <c r="P366" t="s">
        <v>150</v>
      </c>
      <c r="Q366">
        <v>22.2</v>
      </c>
      <c r="R366" t="s">
        <v>150</v>
      </c>
      <c r="S366" t="s">
        <v>173</v>
      </c>
      <c r="T366" t="s">
        <v>150</v>
      </c>
      <c r="W366" t="s">
        <v>173</v>
      </c>
      <c r="X366" t="s">
        <v>150</v>
      </c>
      <c r="AE366" t="s">
        <v>173</v>
      </c>
      <c r="AF366" t="s">
        <v>150</v>
      </c>
      <c r="AG366" t="s">
        <v>173</v>
      </c>
      <c r="AH366" t="s">
        <v>150</v>
      </c>
      <c r="AS366" t="s">
        <v>173</v>
      </c>
      <c r="AT366" t="s">
        <v>150</v>
      </c>
      <c r="BE366" t="s">
        <v>173</v>
      </c>
      <c r="BF366" t="s">
        <v>150</v>
      </c>
    </row>
    <row r="367" spans="1:58" x14ac:dyDescent="0.2">
      <c r="A367" t="s">
        <v>422</v>
      </c>
      <c r="B367" t="s">
        <v>423</v>
      </c>
      <c r="C367">
        <f>-70.31211495 / 41.68436809</f>
        <v>-1.6867741595168317</v>
      </c>
      <c r="D367" t="s">
        <v>424</v>
      </c>
      <c r="E367" t="s">
        <v>70</v>
      </c>
      <c r="F367" s="1">
        <v>43718</v>
      </c>
      <c r="G367">
        <v>2</v>
      </c>
      <c r="K367" t="s">
        <v>173</v>
      </c>
      <c r="L367" t="s">
        <v>150</v>
      </c>
      <c r="O367">
        <v>7.55</v>
      </c>
      <c r="P367" t="s">
        <v>150</v>
      </c>
      <c r="Q367">
        <v>22.1</v>
      </c>
      <c r="R367" t="s">
        <v>150</v>
      </c>
      <c r="S367" t="s">
        <v>173</v>
      </c>
      <c r="T367" t="s">
        <v>150</v>
      </c>
      <c r="W367" t="s">
        <v>173</v>
      </c>
      <c r="X367" t="s">
        <v>150</v>
      </c>
      <c r="AE367" t="s">
        <v>173</v>
      </c>
      <c r="AF367" t="s">
        <v>150</v>
      </c>
      <c r="AG367" t="s">
        <v>173</v>
      </c>
      <c r="AH367" t="s">
        <v>150</v>
      </c>
      <c r="AS367" t="s">
        <v>173</v>
      </c>
      <c r="AT367" t="s">
        <v>150</v>
      </c>
      <c r="BE367" t="s">
        <v>173</v>
      </c>
      <c r="BF367" t="s">
        <v>150</v>
      </c>
    </row>
    <row r="368" spans="1:58" x14ac:dyDescent="0.2">
      <c r="A368" t="s">
        <v>422</v>
      </c>
      <c r="B368" t="s">
        <v>423</v>
      </c>
      <c r="C368">
        <f>-70.31211495 / 41.68436809</f>
        <v>-1.6867741595168317</v>
      </c>
      <c r="D368" t="s">
        <v>424</v>
      </c>
      <c r="E368" t="s">
        <v>70</v>
      </c>
      <c r="F368" s="1">
        <v>43718</v>
      </c>
      <c r="G368">
        <v>3</v>
      </c>
      <c r="K368">
        <v>1.38</v>
      </c>
      <c r="L368" t="s">
        <v>150</v>
      </c>
      <c r="O368">
        <v>7.53</v>
      </c>
      <c r="P368" t="s">
        <v>150</v>
      </c>
      <c r="Q368">
        <v>22.1</v>
      </c>
      <c r="R368" t="s">
        <v>150</v>
      </c>
      <c r="S368">
        <v>0.27</v>
      </c>
      <c r="T368" t="s">
        <v>150</v>
      </c>
      <c r="W368">
        <v>10.72</v>
      </c>
      <c r="X368" t="s">
        <v>150</v>
      </c>
      <c r="AE368">
        <v>2</v>
      </c>
      <c r="AF368" t="s">
        <v>150</v>
      </c>
      <c r="AG368">
        <v>5.64</v>
      </c>
      <c r="AH368" t="s">
        <v>150</v>
      </c>
      <c r="AS368">
        <v>1.27</v>
      </c>
      <c r="AT368" t="s">
        <v>150</v>
      </c>
      <c r="BE368">
        <v>2.65</v>
      </c>
      <c r="BF368" t="s">
        <v>150</v>
      </c>
    </row>
    <row r="369" spans="1:58" x14ac:dyDescent="0.2">
      <c r="A369" t="s">
        <v>422</v>
      </c>
      <c r="B369" t="s">
        <v>423</v>
      </c>
      <c r="C369">
        <f>-70.31211495 / 41.68436809</f>
        <v>-1.6867741595168317</v>
      </c>
      <c r="D369" t="s">
        <v>424</v>
      </c>
      <c r="E369" t="s">
        <v>70</v>
      </c>
      <c r="F369" s="1">
        <v>43718</v>
      </c>
      <c r="G369">
        <v>4</v>
      </c>
      <c r="K369" t="s">
        <v>173</v>
      </c>
      <c r="L369" t="s">
        <v>150</v>
      </c>
      <c r="O369">
        <v>7.44</v>
      </c>
      <c r="P369" t="s">
        <v>150</v>
      </c>
      <c r="Q369">
        <v>22</v>
      </c>
      <c r="R369" t="s">
        <v>150</v>
      </c>
      <c r="S369" t="s">
        <v>173</v>
      </c>
      <c r="T369" t="s">
        <v>150</v>
      </c>
      <c r="W369" t="s">
        <v>173</v>
      </c>
      <c r="X369" t="s">
        <v>150</v>
      </c>
      <c r="AE369" t="s">
        <v>173</v>
      </c>
      <c r="AF369" t="s">
        <v>150</v>
      </c>
      <c r="AG369" t="s">
        <v>173</v>
      </c>
      <c r="AH369" t="s">
        <v>150</v>
      </c>
      <c r="AS369" t="s">
        <v>173</v>
      </c>
      <c r="AT369" t="s">
        <v>150</v>
      </c>
      <c r="BE369" t="s">
        <v>173</v>
      </c>
      <c r="BF369" t="s">
        <v>150</v>
      </c>
    </row>
    <row r="370" spans="1:58" x14ac:dyDescent="0.2">
      <c r="A370" t="s">
        <v>422</v>
      </c>
      <c r="B370" t="s">
        <v>423</v>
      </c>
      <c r="C370">
        <f>-70.31211495 / 41.68436809</f>
        <v>-1.6867741595168317</v>
      </c>
      <c r="D370" t="s">
        <v>424</v>
      </c>
      <c r="E370" t="s">
        <v>70</v>
      </c>
      <c r="F370" s="1">
        <v>43718</v>
      </c>
      <c r="G370">
        <v>5</v>
      </c>
      <c r="K370" t="s">
        <v>173</v>
      </c>
      <c r="L370" t="s">
        <v>150</v>
      </c>
      <c r="O370">
        <v>7.29</v>
      </c>
      <c r="P370" t="s">
        <v>150</v>
      </c>
      <c r="Q370">
        <v>21.9</v>
      </c>
      <c r="R370" t="s">
        <v>150</v>
      </c>
      <c r="S370" t="s">
        <v>173</v>
      </c>
      <c r="T370" t="s">
        <v>150</v>
      </c>
      <c r="W370" t="s">
        <v>173</v>
      </c>
      <c r="X370" t="s">
        <v>150</v>
      </c>
      <c r="AE370" t="s">
        <v>173</v>
      </c>
      <c r="AF370" t="s">
        <v>150</v>
      </c>
      <c r="AG370" t="s">
        <v>173</v>
      </c>
      <c r="AH370" t="s">
        <v>150</v>
      </c>
      <c r="AS370" t="s">
        <v>173</v>
      </c>
      <c r="AT370" t="s">
        <v>150</v>
      </c>
      <c r="BE370" t="s">
        <v>173</v>
      </c>
      <c r="BF370" t="s">
        <v>150</v>
      </c>
    </row>
    <row r="371" spans="1:58" x14ac:dyDescent="0.2">
      <c r="A371" t="s">
        <v>422</v>
      </c>
      <c r="B371" t="s">
        <v>423</v>
      </c>
      <c r="C371">
        <f>-70.31211495 / 41.68436809</f>
        <v>-1.6867741595168317</v>
      </c>
      <c r="D371" t="s">
        <v>424</v>
      </c>
      <c r="E371" t="s">
        <v>70</v>
      </c>
      <c r="F371" s="1">
        <v>43718</v>
      </c>
      <c r="G371">
        <v>6</v>
      </c>
      <c r="K371" t="s">
        <v>173</v>
      </c>
      <c r="L371" t="s">
        <v>150</v>
      </c>
      <c r="O371">
        <v>7.55</v>
      </c>
      <c r="P371" t="s">
        <v>150</v>
      </c>
      <c r="Q371">
        <v>21.7</v>
      </c>
      <c r="R371" t="s">
        <v>150</v>
      </c>
      <c r="S371" t="s">
        <v>173</v>
      </c>
      <c r="T371" t="s">
        <v>150</v>
      </c>
      <c r="W371" t="s">
        <v>173</v>
      </c>
      <c r="X371" t="s">
        <v>150</v>
      </c>
      <c r="AE371" t="s">
        <v>173</v>
      </c>
      <c r="AF371" t="s">
        <v>150</v>
      </c>
      <c r="AG371" t="s">
        <v>173</v>
      </c>
      <c r="AH371" t="s">
        <v>150</v>
      </c>
      <c r="AS371" t="s">
        <v>173</v>
      </c>
      <c r="AT371" t="s">
        <v>150</v>
      </c>
      <c r="BE371" t="s">
        <v>173</v>
      </c>
      <c r="BF371" t="s">
        <v>150</v>
      </c>
    </row>
    <row r="372" spans="1:58" x14ac:dyDescent="0.2">
      <c r="A372" t="s">
        <v>422</v>
      </c>
      <c r="B372" t="s">
        <v>423</v>
      </c>
      <c r="C372">
        <f>-70.31211495 / 41.68436809</f>
        <v>-1.6867741595168317</v>
      </c>
      <c r="D372" t="s">
        <v>424</v>
      </c>
      <c r="E372" t="s">
        <v>70</v>
      </c>
      <c r="F372" s="1">
        <v>43718</v>
      </c>
      <c r="G372">
        <v>7</v>
      </c>
      <c r="K372" t="s">
        <v>173</v>
      </c>
      <c r="L372" t="s">
        <v>150</v>
      </c>
      <c r="O372">
        <v>10.53</v>
      </c>
      <c r="P372" t="s">
        <v>150</v>
      </c>
      <c r="Q372">
        <v>18.2</v>
      </c>
      <c r="R372" t="s">
        <v>150</v>
      </c>
      <c r="S372" t="s">
        <v>173</v>
      </c>
      <c r="T372" t="s">
        <v>150</v>
      </c>
      <c r="W372" t="s">
        <v>173</v>
      </c>
      <c r="X372" t="s">
        <v>150</v>
      </c>
      <c r="AE372" t="s">
        <v>173</v>
      </c>
      <c r="AF372" t="s">
        <v>150</v>
      </c>
      <c r="AG372" t="s">
        <v>173</v>
      </c>
      <c r="AH372" t="s">
        <v>150</v>
      </c>
      <c r="AS372" t="s">
        <v>173</v>
      </c>
      <c r="AT372" t="s">
        <v>150</v>
      </c>
      <c r="BE372" t="s">
        <v>173</v>
      </c>
      <c r="BF372" t="s">
        <v>150</v>
      </c>
    </row>
    <row r="373" spans="1:58" x14ac:dyDescent="0.2">
      <c r="A373" t="s">
        <v>422</v>
      </c>
      <c r="B373" t="s">
        <v>423</v>
      </c>
      <c r="C373">
        <f>-70.31211495 / 41.68436809</f>
        <v>-1.6867741595168317</v>
      </c>
      <c r="D373" t="s">
        <v>424</v>
      </c>
      <c r="E373" t="s">
        <v>70</v>
      </c>
      <c r="F373" s="1">
        <v>43718</v>
      </c>
      <c r="G373">
        <v>7.75</v>
      </c>
      <c r="K373" t="s">
        <v>173</v>
      </c>
      <c r="L373" t="s">
        <v>150</v>
      </c>
      <c r="O373">
        <v>11.71</v>
      </c>
      <c r="P373" t="s">
        <v>150</v>
      </c>
      <c r="Q373">
        <v>14.6</v>
      </c>
      <c r="R373" t="s">
        <v>150</v>
      </c>
      <c r="S373" t="s">
        <v>173</v>
      </c>
      <c r="T373" t="s">
        <v>150</v>
      </c>
      <c r="W373" t="s">
        <v>173</v>
      </c>
      <c r="X373" t="s">
        <v>150</v>
      </c>
      <c r="AE373" t="s">
        <v>173</v>
      </c>
      <c r="AF373" t="s">
        <v>150</v>
      </c>
      <c r="AG373" t="s">
        <v>173</v>
      </c>
      <c r="AH373" t="s">
        <v>150</v>
      </c>
      <c r="AS373" t="s">
        <v>173</v>
      </c>
      <c r="AT373" t="s">
        <v>150</v>
      </c>
      <c r="BE373" t="s">
        <v>173</v>
      </c>
      <c r="BF373" t="s">
        <v>150</v>
      </c>
    </row>
    <row r="374" spans="1:58" x14ac:dyDescent="0.2">
      <c r="A374" t="s">
        <v>422</v>
      </c>
      <c r="B374" t="s">
        <v>423</v>
      </c>
      <c r="C374">
        <f>-70.31211495 / 41.68436809</f>
        <v>-1.6867741595168317</v>
      </c>
      <c r="D374" t="s">
        <v>424</v>
      </c>
      <c r="E374" t="s">
        <v>70</v>
      </c>
      <c r="F374" s="1">
        <v>43718</v>
      </c>
      <c r="G374">
        <v>9</v>
      </c>
      <c r="K374">
        <v>2.11</v>
      </c>
      <c r="L374" t="s">
        <v>150</v>
      </c>
      <c r="S374">
        <v>0.27</v>
      </c>
      <c r="T374" t="s">
        <v>150</v>
      </c>
      <c r="W374">
        <v>12.5</v>
      </c>
      <c r="X374" t="s">
        <v>150</v>
      </c>
      <c r="AE374">
        <v>1.9</v>
      </c>
      <c r="AF374" t="s">
        <v>150</v>
      </c>
      <c r="AG374">
        <v>5.48</v>
      </c>
      <c r="AH374" t="s">
        <v>150</v>
      </c>
      <c r="AS374">
        <v>2.64</v>
      </c>
      <c r="AT374" t="s">
        <v>150</v>
      </c>
      <c r="BE374">
        <v>4.74</v>
      </c>
      <c r="BF374" t="s">
        <v>150</v>
      </c>
    </row>
    <row r="375" spans="1:58" x14ac:dyDescent="0.2">
      <c r="A375" t="s">
        <v>422</v>
      </c>
      <c r="B375" t="s">
        <v>423</v>
      </c>
      <c r="C375">
        <f>-70.31211495 / 41.68436809</f>
        <v>-1.6867741595168317</v>
      </c>
      <c r="D375" t="s">
        <v>424</v>
      </c>
      <c r="E375" t="s">
        <v>70</v>
      </c>
      <c r="F375" s="1">
        <v>44088</v>
      </c>
      <c r="G375">
        <v>0.5</v>
      </c>
      <c r="I375">
        <v>17.25</v>
      </c>
      <c r="J375" t="s">
        <v>150</v>
      </c>
      <c r="K375">
        <v>0.38</v>
      </c>
      <c r="L375" t="s">
        <v>150</v>
      </c>
      <c r="M375">
        <v>5.89</v>
      </c>
      <c r="N375" t="s">
        <v>150</v>
      </c>
      <c r="O375">
        <v>8.3800000000000008</v>
      </c>
      <c r="P375" t="s">
        <v>150</v>
      </c>
      <c r="Q375">
        <v>23.3</v>
      </c>
      <c r="R375" t="s">
        <v>150</v>
      </c>
      <c r="S375">
        <v>0.57999999999999996</v>
      </c>
      <c r="T375" t="s">
        <v>150</v>
      </c>
      <c r="W375">
        <v>17.809999999999999</v>
      </c>
      <c r="X375" t="s">
        <v>150</v>
      </c>
      <c r="AE375">
        <v>2.6</v>
      </c>
      <c r="AF375" t="s">
        <v>150</v>
      </c>
      <c r="AG375">
        <v>6</v>
      </c>
      <c r="AH375" t="s">
        <v>150</v>
      </c>
      <c r="AS375">
        <v>0.13</v>
      </c>
      <c r="AT375" t="s">
        <v>150</v>
      </c>
    </row>
    <row r="376" spans="1:58" x14ac:dyDescent="0.2">
      <c r="A376" t="s">
        <v>422</v>
      </c>
      <c r="B376" t="s">
        <v>423</v>
      </c>
      <c r="C376">
        <f>-70.31211495 / 41.68436809</f>
        <v>-1.6867741595168317</v>
      </c>
      <c r="D376" t="s">
        <v>424</v>
      </c>
      <c r="E376" t="s">
        <v>70</v>
      </c>
      <c r="F376" s="1">
        <v>44088</v>
      </c>
      <c r="G376">
        <v>1</v>
      </c>
      <c r="K376" t="s">
        <v>173</v>
      </c>
      <c r="L376" t="s">
        <v>150</v>
      </c>
      <c r="O376">
        <v>8.3800000000000008</v>
      </c>
      <c r="P376" t="s">
        <v>150</v>
      </c>
      <c r="Q376">
        <v>23.3</v>
      </c>
      <c r="R376" t="s">
        <v>150</v>
      </c>
      <c r="S376" t="s">
        <v>173</v>
      </c>
      <c r="T376" t="s">
        <v>150</v>
      </c>
      <c r="W376" t="s">
        <v>173</v>
      </c>
      <c r="X376" t="s">
        <v>150</v>
      </c>
      <c r="AE376" t="s">
        <v>173</v>
      </c>
      <c r="AF376" t="s">
        <v>150</v>
      </c>
      <c r="AG376" t="s">
        <v>173</v>
      </c>
      <c r="AH376" t="s">
        <v>150</v>
      </c>
      <c r="AS376" t="s">
        <v>173</v>
      </c>
      <c r="AT376" t="s">
        <v>150</v>
      </c>
    </row>
    <row r="377" spans="1:58" x14ac:dyDescent="0.2">
      <c r="A377" t="s">
        <v>422</v>
      </c>
      <c r="B377" t="s">
        <v>423</v>
      </c>
      <c r="C377">
        <f>-70.31211495 / 41.68436809</f>
        <v>-1.6867741595168317</v>
      </c>
      <c r="D377" t="s">
        <v>424</v>
      </c>
      <c r="E377" t="s">
        <v>70</v>
      </c>
      <c r="F377" s="1">
        <v>44088</v>
      </c>
      <c r="G377">
        <v>2</v>
      </c>
      <c r="K377" t="s">
        <v>173</v>
      </c>
      <c r="L377" t="s">
        <v>150</v>
      </c>
      <c r="O377">
        <v>8.36</v>
      </c>
      <c r="P377" t="s">
        <v>150</v>
      </c>
      <c r="Q377">
        <v>23.3</v>
      </c>
      <c r="R377" t="s">
        <v>150</v>
      </c>
      <c r="S377" t="s">
        <v>173</v>
      </c>
      <c r="T377" t="s">
        <v>150</v>
      </c>
      <c r="W377" t="s">
        <v>173</v>
      </c>
      <c r="X377" t="s">
        <v>150</v>
      </c>
      <c r="AE377" t="s">
        <v>173</v>
      </c>
      <c r="AF377" t="s">
        <v>150</v>
      </c>
      <c r="AG377" t="s">
        <v>173</v>
      </c>
      <c r="AH377" t="s">
        <v>150</v>
      </c>
      <c r="AS377" t="s">
        <v>173</v>
      </c>
      <c r="AT377" t="s">
        <v>150</v>
      </c>
    </row>
    <row r="378" spans="1:58" x14ac:dyDescent="0.2">
      <c r="A378" t="s">
        <v>422</v>
      </c>
      <c r="B378" t="s">
        <v>423</v>
      </c>
      <c r="C378">
        <f>-70.31211495 / 41.68436809</f>
        <v>-1.6867741595168317</v>
      </c>
      <c r="D378" t="s">
        <v>424</v>
      </c>
      <c r="E378" t="s">
        <v>70</v>
      </c>
      <c r="F378" s="1">
        <v>44088</v>
      </c>
      <c r="G378">
        <v>3</v>
      </c>
      <c r="K378">
        <v>0.38</v>
      </c>
      <c r="L378" t="s">
        <v>150</v>
      </c>
      <c r="O378">
        <v>8.36</v>
      </c>
      <c r="P378" t="s">
        <v>150</v>
      </c>
      <c r="Q378">
        <v>23.3</v>
      </c>
      <c r="R378" t="s">
        <v>150</v>
      </c>
      <c r="S378">
        <v>0.54</v>
      </c>
      <c r="T378" t="s">
        <v>150</v>
      </c>
      <c r="W378">
        <v>22</v>
      </c>
      <c r="X378" t="s">
        <v>150</v>
      </c>
      <c r="AE378">
        <v>2.9</v>
      </c>
      <c r="AF378" t="s">
        <v>150</v>
      </c>
      <c r="AG378">
        <v>6.03</v>
      </c>
      <c r="AH378" t="s">
        <v>150</v>
      </c>
      <c r="AS378">
        <v>0.23</v>
      </c>
      <c r="AT378" t="s">
        <v>150</v>
      </c>
    </row>
    <row r="379" spans="1:58" x14ac:dyDescent="0.2">
      <c r="A379" t="s">
        <v>422</v>
      </c>
      <c r="B379" t="s">
        <v>423</v>
      </c>
      <c r="C379">
        <f>-70.31211495 / 41.68436809</f>
        <v>-1.6867741595168317</v>
      </c>
      <c r="D379" t="s">
        <v>424</v>
      </c>
      <c r="E379" t="s">
        <v>70</v>
      </c>
      <c r="F379" s="1">
        <v>44088</v>
      </c>
      <c r="G379">
        <v>4</v>
      </c>
      <c r="K379" t="s">
        <v>173</v>
      </c>
      <c r="L379" t="s">
        <v>150</v>
      </c>
      <c r="O379">
        <v>8.35</v>
      </c>
      <c r="P379" t="s">
        <v>150</v>
      </c>
      <c r="Q379">
        <v>23.3</v>
      </c>
      <c r="R379" t="s">
        <v>150</v>
      </c>
      <c r="S379" t="s">
        <v>173</v>
      </c>
      <c r="T379" t="s">
        <v>150</v>
      </c>
      <c r="W379" t="s">
        <v>173</v>
      </c>
      <c r="X379" t="s">
        <v>150</v>
      </c>
      <c r="AE379" t="s">
        <v>173</v>
      </c>
      <c r="AF379" t="s">
        <v>150</v>
      </c>
      <c r="AG379" t="s">
        <v>173</v>
      </c>
      <c r="AH379" t="s">
        <v>150</v>
      </c>
      <c r="AS379" t="s">
        <v>173</v>
      </c>
      <c r="AT379" t="s">
        <v>150</v>
      </c>
    </row>
    <row r="380" spans="1:58" x14ac:dyDescent="0.2">
      <c r="A380" t="s">
        <v>422</v>
      </c>
      <c r="B380" t="s">
        <v>423</v>
      </c>
      <c r="C380">
        <f>-70.31211495 / 41.68436809</f>
        <v>-1.6867741595168317</v>
      </c>
      <c r="D380" t="s">
        <v>424</v>
      </c>
      <c r="E380" t="s">
        <v>70</v>
      </c>
      <c r="F380" s="1">
        <v>44088</v>
      </c>
      <c r="G380">
        <v>5</v>
      </c>
      <c r="K380" t="s">
        <v>173</v>
      </c>
      <c r="L380" t="s">
        <v>150</v>
      </c>
      <c r="O380">
        <v>8.35</v>
      </c>
      <c r="P380" t="s">
        <v>150</v>
      </c>
      <c r="Q380">
        <v>23.3</v>
      </c>
      <c r="R380" t="s">
        <v>150</v>
      </c>
      <c r="S380" t="s">
        <v>173</v>
      </c>
      <c r="T380" t="s">
        <v>150</v>
      </c>
      <c r="W380" t="s">
        <v>173</v>
      </c>
      <c r="X380" t="s">
        <v>150</v>
      </c>
      <c r="AE380" t="s">
        <v>173</v>
      </c>
      <c r="AF380" t="s">
        <v>150</v>
      </c>
      <c r="AG380" t="s">
        <v>173</v>
      </c>
      <c r="AH380" t="s">
        <v>150</v>
      </c>
      <c r="AS380" t="s">
        <v>173</v>
      </c>
      <c r="AT380" t="s">
        <v>150</v>
      </c>
    </row>
    <row r="381" spans="1:58" x14ac:dyDescent="0.2">
      <c r="A381" t="s">
        <v>422</v>
      </c>
      <c r="B381" t="s">
        <v>423</v>
      </c>
      <c r="C381">
        <f>-70.31211495 / 41.68436809</f>
        <v>-1.6867741595168317</v>
      </c>
      <c r="D381" t="s">
        <v>424</v>
      </c>
      <c r="E381" t="s">
        <v>70</v>
      </c>
      <c r="F381" s="1">
        <v>44088</v>
      </c>
      <c r="G381">
        <v>6</v>
      </c>
      <c r="K381" t="s">
        <v>173</v>
      </c>
      <c r="L381" t="s">
        <v>150</v>
      </c>
      <c r="O381">
        <v>8.34</v>
      </c>
      <c r="P381" t="s">
        <v>150</v>
      </c>
      <c r="Q381">
        <v>23.3</v>
      </c>
      <c r="R381" t="s">
        <v>150</v>
      </c>
      <c r="S381" t="s">
        <v>173</v>
      </c>
      <c r="T381" t="s">
        <v>150</v>
      </c>
      <c r="W381" t="s">
        <v>173</v>
      </c>
      <c r="X381" t="s">
        <v>150</v>
      </c>
      <c r="AE381" t="s">
        <v>173</v>
      </c>
      <c r="AF381" t="s">
        <v>150</v>
      </c>
      <c r="AG381" t="s">
        <v>173</v>
      </c>
      <c r="AH381" t="s">
        <v>150</v>
      </c>
      <c r="AS381" t="s">
        <v>173</v>
      </c>
      <c r="AT381" t="s">
        <v>150</v>
      </c>
    </row>
    <row r="382" spans="1:58" x14ac:dyDescent="0.2">
      <c r="A382" t="s">
        <v>422</v>
      </c>
      <c r="B382" t="s">
        <v>423</v>
      </c>
      <c r="C382">
        <f>-70.31211495 / 41.68436809</f>
        <v>-1.6867741595168317</v>
      </c>
      <c r="D382" t="s">
        <v>424</v>
      </c>
      <c r="E382" t="s">
        <v>70</v>
      </c>
      <c r="F382" s="1">
        <v>44088</v>
      </c>
      <c r="G382">
        <v>7</v>
      </c>
      <c r="K382" t="s">
        <v>173</v>
      </c>
      <c r="L382" t="s">
        <v>150</v>
      </c>
      <c r="O382">
        <v>8.7200000000000006</v>
      </c>
      <c r="P382" t="s">
        <v>150</v>
      </c>
      <c r="Q382">
        <v>22.1</v>
      </c>
      <c r="R382" t="s">
        <v>150</v>
      </c>
      <c r="S382" t="s">
        <v>173</v>
      </c>
      <c r="T382" t="s">
        <v>150</v>
      </c>
      <c r="W382" t="s">
        <v>173</v>
      </c>
      <c r="X382" t="s">
        <v>150</v>
      </c>
      <c r="AE382" t="s">
        <v>173</v>
      </c>
      <c r="AF382" t="s">
        <v>150</v>
      </c>
      <c r="AG382" t="s">
        <v>173</v>
      </c>
      <c r="AH382" t="s">
        <v>150</v>
      </c>
      <c r="AS382" t="s">
        <v>173</v>
      </c>
      <c r="AT382" t="s">
        <v>150</v>
      </c>
    </row>
    <row r="383" spans="1:58" x14ac:dyDescent="0.2">
      <c r="A383" t="s">
        <v>422</v>
      </c>
      <c r="B383" t="s">
        <v>423</v>
      </c>
      <c r="C383">
        <f>-70.31211495 / 41.68436809</f>
        <v>-1.6867741595168317</v>
      </c>
      <c r="D383" t="s">
        <v>424</v>
      </c>
      <c r="E383" t="s">
        <v>70</v>
      </c>
      <c r="F383" s="1">
        <v>44088</v>
      </c>
      <c r="G383">
        <v>8</v>
      </c>
      <c r="K383" t="s">
        <v>173</v>
      </c>
      <c r="L383" t="s">
        <v>150</v>
      </c>
      <c r="O383">
        <v>10.56</v>
      </c>
      <c r="P383" t="s">
        <v>150</v>
      </c>
      <c r="Q383">
        <v>17.600000000000001</v>
      </c>
      <c r="R383" t="s">
        <v>150</v>
      </c>
      <c r="S383" t="s">
        <v>173</v>
      </c>
      <c r="T383" t="s">
        <v>150</v>
      </c>
      <c r="W383" t="s">
        <v>173</v>
      </c>
      <c r="X383" t="s">
        <v>150</v>
      </c>
      <c r="AE383" t="s">
        <v>173</v>
      </c>
      <c r="AF383" t="s">
        <v>150</v>
      </c>
      <c r="AG383" t="s">
        <v>173</v>
      </c>
      <c r="AH383" t="s">
        <v>150</v>
      </c>
      <c r="AS383" t="s">
        <v>173</v>
      </c>
      <c r="AT383" t="s">
        <v>150</v>
      </c>
    </row>
    <row r="384" spans="1:58" x14ac:dyDescent="0.2">
      <c r="A384" t="s">
        <v>422</v>
      </c>
      <c r="B384" t="s">
        <v>423</v>
      </c>
      <c r="C384">
        <f>-70.31211495 / 41.68436809</f>
        <v>-1.6867741595168317</v>
      </c>
      <c r="D384" t="s">
        <v>424</v>
      </c>
      <c r="E384" t="s">
        <v>70</v>
      </c>
      <c r="F384" s="1">
        <v>44088</v>
      </c>
      <c r="G384">
        <v>9</v>
      </c>
      <c r="K384">
        <v>1.29</v>
      </c>
      <c r="L384" t="s">
        <v>150</v>
      </c>
      <c r="O384">
        <v>10.57</v>
      </c>
      <c r="P384" t="s">
        <v>150</v>
      </c>
      <c r="Q384">
        <v>15.3</v>
      </c>
      <c r="R384" t="s">
        <v>150</v>
      </c>
      <c r="S384">
        <v>0.62</v>
      </c>
      <c r="T384" t="s">
        <v>150</v>
      </c>
      <c r="W384">
        <v>20.2</v>
      </c>
      <c r="X384" t="s">
        <v>150</v>
      </c>
      <c r="AE384">
        <v>3.1</v>
      </c>
      <c r="AF384" t="s">
        <v>150</v>
      </c>
      <c r="AG384">
        <v>5.81</v>
      </c>
      <c r="AH384" t="s">
        <v>150</v>
      </c>
      <c r="AS384">
        <v>0.28999999999999998</v>
      </c>
      <c r="AT384" t="s">
        <v>150</v>
      </c>
    </row>
    <row r="385" spans="1:46" x14ac:dyDescent="0.2">
      <c r="A385" t="s">
        <v>422</v>
      </c>
      <c r="B385" t="s">
        <v>423</v>
      </c>
      <c r="C385">
        <f>-70.31211495 / 41.68436809</f>
        <v>-1.6867741595168317</v>
      </c>
      <c r="D385" t="s">
        <v>424</v>
      </c>
      <c r="E385" t="s">
        <v>70</v>
      </c>
      <c r="F385" s="1">
        <v>44088</v>
      </c>
      <c r="G385">
        <v>10</v>
      </c>
      <c r="K385" t="s">
        <v>173</v>
      </c>
      <c r="L385" t="s">
        <v>150</v>
      </c>
      <c r="O385">
        <v>10.5</v>
      </c>
      <c r="P385" t="s">
        <v>150</v>
      </c>
      <c r="Q385">
        <v>13.3</v>
      </c>
      <c r="R385" t="s">
        <v>150</v>
      </c>
      <c r="S385" t="s">
        <v>173</v>
      </c>
      <c r="T385" t="s">
        <v>150</v>
      </c>
      <c r="W385" t="s">
        <v>173</v>
      </c>
      <c r="X385" t="s">
        <v>150</v>
      </c>
      <c r="AE385" t="s">
        <v>173</v>
      </c>
      <c r="AF385" t="s">
        <v>150</v>
      </c>
      <c r="AG385" t="s">
        <v>173</v>
      </c>
      <c r="AH385" t="s">
        <v>150</v>
      </c>
      <c r="AS385" t="s">
        <v>173</v>
      </c>
      <c r="AT385" t="s">
        <v>150</v>
      </c>
    </row>
    <row r="386" spans="1:46" x14ac:dyDescent="0.2">
      <c r="A386" t="s">
        <v>422</v>
      </c>
      <c r="B386" t="s">
        <v>423</v>
      </c>
      <c r="C386">
        <f>-70.31211495 / 41.68436809</f>
        <v>-1.6867741595168317</v>
      </c>
      <c r="D386" t="s">
        <v>424</v>
      </c>
      <c r="E386" t="s">
        <v>70</v>
      </c>
      <c r="F386" s="1">
        <v>44088</v>
      </c>
      <c r="G386">
        <v>11</v>
      </c>
      <c r="K386" t="s">
        <v>173</v>
      </c>
      <c r="L386" t="s">
        <v>150</v>
      </c>
      <c r="O386">
        <v>9.6199999999999992</v>
      </c>
      <c r="P386" t="s">
        <v>150</v>
      </c>
      <c r="Q386">
        <v>12</v>
      </c>
      <c r="R386" t="s">
        <v>150</v>
      </c>
      <c r="S386" t="s">
        <v>173</v>
      </c>
      <c r="T386" t="s">
        <v>150</v>
      </c>
      <c r="W386" t="s">
        <v>173</v>
      </c>
      <c r="X386" t="s">
        <v>150</v>
      </c>
      <c r="AE386" t="s">
        <v>173</v>
      </c>
      <c r="AF386" t="s">
        <v>150</v>
      </c>
      <c r="AG386" t="s">
        <v>173</v>
      </c>
      <c r="AH386" t="s">
        <v>150</v>
      </c>
      <c r="AS386" t="s">
        <v>173</v>
      </c>
      <c r="AT386" t="s">
        <v>150</v>
      </c>
    </row>
    <row r="387" spans="1:46" x14ac:dyDescent="0.2">
      <c r="A387" t="s">
        <v>422</v>
      </c>
      <c r="B387" t="s">
        <v>423</v>
      </c>
      <c r="C387">
        <f>-70.31211495 / 41.68436809</f>
        <v>-1.6867741595168317</v>
      </c>
      <c r="D387" t="s">
        <v>424</v>
      </c>
      <c r="E387" t="s">
        <v>70</v>
      </c>
      <c r="F387" s="1">
        <v>44088</v>
      </c>
      <c r="G387">
        <v>12</v>
      </c>
      <c r="K387" t="s">
        <v>173</v>
      </c>
      <c r="L387" t="s">
        <v>150</v>
      </c>
      <c r="O387">
        <v>6.86</v>
      </c>
      <c r="P387" t="s">
        <v>150</v>
      </c>
      <c r="Q387">
        <v>11</v>
      </c>
      <c r="R387" t="s">
        <v>150</v>
      </c>
      <c r="S387" t="s">
        <v>173</v>
      </c>
      <c r="T387" t="s">
        <v>150</v>
      </c>
      <c r="W387" t="s">
        <v>173</v>
      </c>
      <c r="X387" t="s">
        <v>150</v>
      </c>
      <c r="AE387" t="s">
        <v>173</v>
      </c>
      <c r="AF387" t="s">
        <v>150</v>
      </c>
      <c r="AG387" t="s">
        <v>173</v>
      </c>
      <c r="AH387" t="s">
        <v>150</v>
      </c>
      <c r="AS387" t="s">
        <v>173</v>
      </c>
      <c r="AT387" t="s">
        <v>150</v>
      </c>
    </row>
    <row r="388" spans="1:46" x14ac:dyDescent="0.2">
      <c r="A388" t="s">
        <v>422</v>
      </c>
      <c r="B388" t="s">
        <v>423</v>
      </c>
      <c r="C388">
        <f>-70.31211495 / 41.68436809</f>
        <v>-1.6867741595168317</v>
      </c>
      <c r="D388" t="s">
        <v>424</v>
      </c>
      <c r="E388" t="s">
        <v>70</v>
      </c>
      <c r="F388" s="1">
        <v>44088</v>
      </c>
      <c r="G388">
        <v>13</v>
      </c>
      <c r="K388" t="s">
        <v>173</v>
      </c>
      <c r="L388" t="s">
        <v>150</v>
      </c>
      <c r="O388">
        <v>4.9000000000000004</v>
      </c>
      <c r="P388" t="s">
        <v>150</v>
      </c>
      <c r="Q388">
        <v>10.1</v>
      </c>
      <c r="R388" t="s">
        <v>150</v>
      </c>
      <c r="S388" t="s">
        <v>173</v>
      </c>
      <c r="T388" t="s">
        <v>150</v>
      </c>
      <c r="W388" t="s">
        <v>173</v>
      </c>
      <c r="X388" t="s">
        <v>150</v>
      </c>
      <c r="AE388" t="s">
        <v>173</v>
      </c>
      <c r="AF388" t="s">
        <v>150</v>
      </c>
      <c r="AG388" t="s">
        <v>173</v>
      </c>
      <c r="AH388" t="s">
        <v>150</v>
      </c>
      <c r="AS388" t="s">
        <v>173</v>
      </c>
      <c r="AT388" t="s">
        <v>150</v>
      </c>
    </row>
    <row r="389" spans="1:46" x14ac:dyDescent="0.2">
      <c r="A389" t="s">
        <v>422</v>
      </c>
      <c r="B389" t="s">
        <v>423</v>
      </c>
      <c r="C389">
        <f>-70.31211495 / 41.68436809</f>
        <v>-1.6867741595168317</v>
      </c>
      <c r="D389" t="s">
        <v>424</v>
      </c>
      <c r="E389" t="s">
        <v>70</v>
      </c>
      <c r="F389" s="1">
        <v>44088</v>
      </c>
      <c r="G389">
        <v>14</v>
      </c>
      <c r="K389" t="s">
        <v>173</v>
      </c>
      <c r="L389" t="s">
        <v>150</v>
      </c>
      <c r="O389">
        <v>0.61</v>
      </c>
      <c r="P389" t="s">
        <v>150</v>
      </c>
      <c r="Q389">
        <v>9.1</v>
      </c>
      <c r="R389" t="s">
        <v>150</v>
      </c>
      <c r="S389" t="s">
        <v>173</v>
      </c>
      <c r="T389" t="s">
        <v>150</v>
      </c>
      <c r="W389" t="s">
        <v>173</v>
      </c>
      <c r="X389" t="s">
        <v>150</v>
      </c>
      <c r="AE389" t="s">
        <v>173</v>
      </c>
      <c r="AF389" t="s">
        <v>150</v>
      </c>
      <c r="AG389" t="s">
        <v>173</v>
      </c>
      <c r="AH389" t="s">
        <v>150</v>
      </c>
      <c r="AS389" t="s">
        <v>173</v>
      </c>
      <c r="AT389" t="s">
        <v>150</v>
      </c>
    </row>
    <row r="390" spans="1:46" x14ac:dyDescent="0.2">
      <c r="A390" t="s">
        <v>422</v>
      </c>
      <c r="B390" t="s">
        <v>423</v>
      </c>
      <c r="C390">
        <f>-70.31211495 / 41.68436809</f>
        <v>-1.6867741595168317</v>
      </c>
      <c r="D390" t="s">
        <v>424</v>
      </c>
      <c r="E390" t="s">
        <v>70</v>
      </c>
      <c r="F390" s="1">
        <v>44088</v>
      </c>
      <c r="G390">
        <v>15</v>
      </c>
      <c r="K390" t="s">
        <v>173</v>
      </c>
      <c r="L390" t="s">
        <v>150</v>
      </c>
      <c r="O390">
        <v>0.23</v>
      </c>
      <c r="P390" t="s">
        <v>150</v>
      </c>
      <c r="Q390">
        <v>8.8000000000000007</v>
      </c>
      <c r="R390" t="s">
        <v>150</v>
      </c>
      <c r="S390" t="s">
        <v>173</v>
      </c>
      <c r="T390" t="s">
        <v>150</v>
      </c>
      <c r="W390" t="s">
        <v>173</v>
      </c>
      <c r="X390" t="s">
        <v>150</v>
      </c>
      <c r="AE390" t="s">
        <v>173</v>
      </c>
      <c r="AF390" t="s">
        <v>150</v>
      </c>
      <c r="AG390" t="s">
        <v>173</v>
      </c>
      <c r="AH390" t="s">
        <v>150</v>
      </c>
      <c r="AS390" t="s">
        <v>173</v>
      </c>
      <c r="AT390" t="s">
        <v>150</v>
      </c>
    </row>
    <row r="391" spans="1:46" x14ac:dyDescent="0.2">
      <c r="A391" t="s">
        <v>422</v>
      </c>
      <c r="B391" t="s">
        <v>423</v>
      </c>
      <c r="C391">
        <f>-70.31211495 / 41.68436809</f>
        <v>-1.6867741595168317</v>
      </c>
      <c r="D391" t="s">
        <v>424</v>
      </c>
      <c r="E391" t="s">
        <v>70</v>
      </c>
      <c r="F391" s="1">
        <v>44088</v>
      </c>
      <c r="G391">
        <v>16</v>
      </c>
      <c r="K391" t="s">
        <v>173</v>
      </c>
      <c r="L391" t="s">
        <v>150</v>
      </c>
      <c r="O391">
        <v>0.16</v>
      </c>
      <c r="P391" t="s">
        <v>150</v>
      </c>
      <c r="Q391">
        <v>8.5</v>
      </c>
      <c r="R391" t="s">
        <v>150</v>
      </c>
      <c r="S391" t="s">
        <v>173</v>
      </c>
      <c r="T391" t="s">
        <v>150</v>
      </c>
      <c r="W391" t="s">
        <v>173</v>
      </c>
      <c r="X391" t="s">
        <v>150</v>
      </c>
      <c r="AE391" t="s">
        <v>173</v>
      </c>
      <c r="AF391" t="s">
        <v>150</v>
      </c>
      <c r="AG391" t="s">
        <v>173</v>
      </c>
      <c r="AH391" t="s">
        <v>150</v>
      </c>
      <c r="AS391" t="s">
        <v>173</v>
      </c>
      <c r="AT391" t="s">
        <v>150</v>
      </c>
    </row>
    <row r="392" spans="1:46" x14ac:dyDescent="0.2">
      <c r="A392" t="s">
        <v>422</v>
      </c>
      <c r="B392" t="s">
        <v>423</v>
      </c>
      <c r="C392">
        <f>-70.31211495 / 41.68436809</f>
        <v>-1.6867741595168317</v>
      </c>
      <c r="D392" t="s">
        <v>424</v>
      </c>
      <c r="E392" t="s">
        <v>70</v>
      </c>
      <c r="F392" s="1">
        <v>44088</v>
      </c>
      <c r="G392">
        <v>17</v>
      </c>
      <c r="K392">
        <v>10.45</v>
      </c>
      <c r="L392" t="s">
        <v>150</v>
      </c>
      <c r="O392">
        <v>0.11</v>
      </c>
      <c r="P392" t="s">
        <v>150</v>
      </c>
      <c r="Q392">
        <v>8.4</v>
      </c>
      <c r="R392" t="s">
        <v>150</v>
      </c>
      <c r="S392">
        <v>3.27</v>
      </c>
      <c r="T392" t="s">
        <v>150</v>
      </c>
      <c r="W392">
        <v>39.950000000000003</v>
      </c>
      <c r="X392" t="s">
        <v>150</v>
      </c>
      <c r="AE392">
        <v>6.3</v>
      </c>
      <c r="AF392" t="s">
        <v>150</v>
      </c>
      <c r="AG392">
        <v>5.54</v>
      </c>
      <c r="AH392" t="s">
        <v>150</v>
      </c>
      <c r="AS392">
        <v>3.02</v>
      </c>
      <c r="AT392" t="s">
        <v>150</v>
      </c>
    </row>
    <row r="393" spans="1:46" x14ac:dyDescent="0.2">
      <c r="A393" t="s">
        <v>440</v>
      </c>
      <c r="B393" t="s">
        <v>441</v>
      </c>
      <c r="C393">
        <f>-70.41517379 / 41.67949135</f>
        <v>-1.6894441728833622</v>
      </c>
      <c r="D393" t="s">
        <v>442</v>
      </c>
      <c r="E393" t="s">
        <v>70</v>
      </c>
      <c r="F393" s="1">
        <v>37143</v>
      </c>
      <c r="G393">
        <v>0.5</v>
      </c>
      <c r="I393">
        <v>13.5</v>
      </c>
      <c r="J393" t="s">
        <v>71</v>
      </c>
      <c r="K393">
        <v>4.3</v>
      </c>
      <c r="L393" t="s">
        <v>71</v>
      </c>
      <c r="M393">
        <v>3</v>
      </c>
      <c r="N393" t="s">
        <v>71</v>
      </c>
      <c r="O393">
        <v>8.9499999999999993</v>
      </c>
      <c r="P393" t="s">
        <v>71</v>
      </c>
      <c r="Q393">
        <v>25.44</v>
      </c>
      <c r="R393" t="s">
        <v>71</v>
      </c>
      <c r="S393">
        <v>0.37</v>
      </c>
      <c r="T393" t="s">
        <v>71</v>
      </c>
      <c r="U393">
        <v>11.46</v>
      </c>
      <c r="V393" t="s">
        <v>71</v>
      </c>
      <c r="W393">
        <v>18.600000000000001</v>
      </c>
      <c r="X393" t="s">
        <v>71</v>
      </c>
      <c r="Y393">
        <v>39.32</v>
      </c>
      <c r="AA393">
        <v>44.91</v>
      </c>
      <c r="AC393">
        <v>44.17</v>
      </c>
      <c r="AE393">
        <v>5.4</v>
      </c>
      <c r="AF393" t="s">
        <v>71</v>
      </c>
      <c r="AG393">
        <v>6.42</v>
      </c>
      <c r="AH393" t="s">
        <v>71</v>
      </c>
      <c r="AS393">
        <v>0.67</v>
      </c>
      <c r="AT393" t="s">
        <v>71</v>
      </c>
    </row>
    <row r="394" spans="1:46" x14ac:dyDescent="0.2">
      <c r="A394" t="s">
        <v>440</v>
      </c>
      <c r="B394" t="s">
        <v>441</v>
      </c>
      <c r="C394">
        <f>-70.41517379 / 41.67949135</f>
        <v>-1.6894441728833622</v>
      </c>
      <c r="D394" t="s">
        <v>442</v>
      </c>
      <c r="E394" t="s">
        <v>70</v>
      </c>
      <c r="F394" s="1">
        <v>37143</v>
      </c>
      <c r="G394">
        <v>1</v>
      </c>
      <c r="O394">
        <v>8.91</v>
      </c>
      <c r="P394" t="s">
        <v>71</v>
      </c>
      <c r="Q394">
        <v>25.36</v>
      </c>
      <c r="R394" t="s">
        <v>71</v>
      </c>
    </row>
    <row r="395" spans="1:46" x14ac:dyDescent="0.2">
      <c r="A395" t="s">
        <v>440</v>
      </c>
      <c r="B395" t="s">
        <v>441</v>
      </c>
      <c r="C395">
        <f>-70.41517379 / 41.67949135</f>
        <v>-1.6894441728833622</v>
      </c>
      <c r="D395" t="s">
        <v>442</v>
      </c>
      <c r="E395" t="s">
        <v>70</v>
      </c>
      <c r="F395" s="1">
        <v>37143</v>
      </c>
      <c r="G395">
        <v>2</v>
      </c>
      <c r="O395">
        <v>8.8000000000000007</v>
      </c>
      <c r="P395" t="s">
        <v>71</v>
      </c>
      <c r="Q395">
        <v>25.27</v>
      </c>
      <c r="R395" t="s">
        <v>71</v>
      </c>
    </row>
    <row r="396" spans="1:46" x14ac:dyDescent="0.2">
      <c r="A396" t="s">
        <v>440</v>
      </c>
      <c r="B396" t="s">
        <v>441</v>
      </c>
      <c r="C396">
        <f>-70.41517379 / 41.67949135</f>
        <v>-1.6894441728833622</v>
      </c>
      <c r="D396" t="s">
        <v>442</v>
      </c>
      <c r="E396" t="s">
        <v>70</v>
      </c>
      <c r="F396" s="1">
        <v>37143</v>
      </c>
      <c r="G396">
        <v>3</v>
      </c>
      <c r="K396">
        <v>3.4</v>
      </c>
      <c r="L396" t="s">
        <v>71</v>
      </c>
      <c r="O396">
        <v>8.6999999999999993</v>
      </c>
      <c r="P396" t="s">
        <v>71</v>
      </c>
      <c r="Q396">
        <v>25.23</v>
      </c>
      <c r="R396" t="s">
        <v>71</v>
      </c>
      <c r="S396">
        <v>0.48</v>
      </c>
      <c r="T396" t="s">
        <v>71</v>
      </c>
      <c r="U396">
        <v>14.87</v>
      </c>
      <c r="V396" t="s">
        <v>71</v>
      </c>
      <c r="W396">
        <v>20</v>
      </c>
      <c r="X396" t="s">
        <v>71</v>
      </c>
      <c r="Y396">
        <v>43.07</v>
      </c>
      <c r="AA396">
        <v>42.61</v>
      </c>
      <c r="AE396">
        <v>6.4</v>
      </c>
      <c r="AF396" t="s">
        <v>71</v>
      </c>
      <c r="AG396">
        <v>6.78</v>
      </c>
      <c r="AH396" t="s">
        <v>71</v>
      </c>
      <c r="AS396">
        <v>1.2</v>
      </c>
      <c r="AT396" t="s">
        <v>71</v>
      </c>
    </row>
    <row r="397" spans="1:46" x14ac:dyDescent="0.2">
      <c r="A397" t="s">
        <v>440</v>
      </c>
      <c r="B397" t="s">
        <v>441</v>
      </c>
      <c r="C397">
        <f>-70.41517379 / 41.67949135</f>
        <v>-1.6894441728833622</v>
      </c>
      <c r="D397" t="s">
        <v>442</v>
      </c>
      <c r="E397" t="s">
        <v>70</v>
      </c>
      <c r="F397" s="1">
        <v>37143</v>
      </c>
      <c r="G397">
        <v>4</v>
      </c>
      <c r="O397">
        <v>8.2200000000000006</v>
      </c>
      <c r="P397" t="s">
        <v>71</v>
      </c>
      <c r="Q397">
        <v>25.19</v>
      </c>
      <c r="R397" t="s">
        <v>71</v>
      </c>
    </row>
    <row r="398" spans="1:46" x14ac:dyDescent="0.2">
      <c r="A398" t="s">
        <v>440</v>
      </c>
      <c r="B398" t="s">
        <v>441</v>
      </c>
      <c r="C398">
        <f>-70.41517379 / 41.67949135</f>
        <v>-1.6894441728833622</v>
      </c>
      <c r="D398" t="s">
        <v>442</v>
      </c>
      <c r="E398" t="s">
        <v>70</v>
      </c>
      <c r="F398" s="1">
        <v>37143</v>
      </c>
      <c r="G398">
        <v>5</v>
      </c>
      <c r="O398">
        <v>8.2799999999999994</v>
      </c>
      <c r="P398" t="s">
        <v>71</v>
      </c>
      <c r="Q398">
        <v>25.02</v>
      </c>
      <c r="R398" t="s">
        <v>71</v>
      </c>
    </row>
    <row r="399" spans="1:46" x14ac:dyDescent="0.2">
      <c r="A399" t="s">
        <v>440</v>
      </c>
      <c r="B399" t="s">
        <v>441</v>
      </c>
      <c r="C399">
        <f>-70.41517379 / 41.67949135</f>
        <v>-1.6894441728833622</v>
      </c>
      <c r="D399" t="s">
        <v>442</v>
      </c>
      <c r="E399" t="s">
        <v>70</v>
      </c>
      <c r="F399" s="1">
        <v>37143</v>
      </c>
      <c r="G399">
        <v>6</v>
      </c>
      <c r="O399">
        <v>6.99</v>
      </c>
      <c r="P399" t="s">
        <v>71</v>
      </c>
      <c r="Q399">
        <v>23.4</v>
      </c>
      <c r="R399" t="s">
        <v>71</v>
      </c>
    </row>
    <row r="400" spans="1:46" x14ac:dyDescent="0.2">
      <c r="A400" t="s">
        <v>440</v>
      </c>
      <c r="B400" t="s">
        <v>441</v>
      </c>
      <c r="C400">
        <f>-70.41517379 / 41.67949135</f>
        <v>-1.6894441728833622</v>
      </c>
      <c r="D400" t="s">
        <v>442</v>
      </c>
      <c r="E400" t="s">
        <v>70</v>
      </c>
      <c r="F400" s="1">
        <v>37143</v>
      </c>
      <c r="G400">
        <v>7</v>
      </c>
      <c r="O400">
        <v>5</v>
      </c>
      <c r="P400" t="s">
        <v>71</v>
      </c>
      <c r="Q400">
        <v>20.399999999999999</v>
      </c>
      <c r="R400" t="s">
        <v>71</v>
      </c>
    </row>
    <row r="401" spans="1:46" x14ac:dyDescent="0.2">
      <c r="A401" t="s">
        <v>440</v>
      </c>
      <c r="B401" t="s">
        <v>441</v>
      </c>
      <c r="C401">
        <f>-70.41517379 / 41.67949135</f>
        <v>-1.6894441728833622</v>
      </c>
      <c r="D401" t="s">
        <v>442</v>
      </c>
      <c r="E401" t="s">
        <v>70</v>
      </c>
      <c r="F401" s="1">
        <v>37143</v>
      </c>
      <c r="G401">
        <v>8</v>
      </c>
      <c r="O401">
        <v>3</v>
      </c>
      <c r="P401" t="s">
        <v>71</v>
      </c>
      <c r="Q401">
        <v>18.04</v>
      </c>
      <c r="R401" t="s">
        <v>71</v>
      </c>
    </row>
    <row r="402" spans="1:46" x14ac:dyDescent="0.2">
      <c r="A402" t="s">
        <v>440</v>
      </c>
      <c r="B402" t="s">
        <v>441</v>
      </c>
      <c r="C402">
        <f>-70.41517379 / 41.67949135</f>
        <v>-1.6894441728833622</v>
      </c>
      <c r="D402" t="s">
        <v>442</v>
      </c>
      <c r="E402" t="s">
        <v>70</v>
      </c>
      <c r="F402" s="1">
        <v>37143</v>
      </c>
      <c r="G402">
        <v>9</v>
      </c>
      <c r="K402">
        <v>6.49</v>
      </c>
      <c r="L402" t="s">
        <v>71</v>
      </c>
      <c r="O402">
        <v>0.55000000000000004</v>
      </c>
      <c r="P402" t="s">
        <v>71</v>
      </c>
      <c r="Q402">
        <v>14.75</v>
      </c>
      <c r="R402" t="s">
        <v>71</v>
      </c>
      <c r="S402">
        <v>0.48</v>
      </c>
      <c r="T402" t="s">
        <v>71</v>
      </c>
      <c r="U402">
        <v>14.87</v>
      </c>
      <c r="V402" t="s">
        <v>71</v>
      </c>
      <c r="W402">
        <v>20.6</v>
      </c>
      <c r="X402" t="s">
        <v>71</v>
      </c>
      <c r="Y402">
        <v>43.07</v>
      </c>
      <c r="AA402">
        <v>48.95</v>
      </c>
      <c r="AE402">
        <v>9.3000000000000007</v>
      </c>
      <c r="AF402" t="s">
        <v>71</v>
      </c>
      <c r="AG402">
        <v>6.76</v>
      </c>
      <c r="AH402" t="s">
        <v>71</v>
      </c>
      <c r="AS402">
        <v>2.5499999999999998</v>
      </c>
      <c r="AT402" t="s">
        <v>71</v>
      </c>
    </row>
    <row r="403" spans="1:46" x14ac:dyDescent="0.2">
      <c r="A403" t="s">
        <v>440</v>
      </c>
      <c r="B403" t="s">
        <v>441</v>
      </c>
      <c r="C403">
        <f>-70.41517379 / 41.67949135</f>
        <v>-1.6894441728833622</v>
      </c>
      <c r="D403" t="s">
        <v>442</v>
      </c>
      <c r="E403" t="s">
        <v>70</v>
      </c>
      <c r="F403" s="1">
        <v>37143</v>
      </c>
      <c r="G403">
        <v>10</v>
      </c>
      <c r="O403">
        <v>0.32</v>
      </c>
      <c r="P403" t="s">
        <v>71</v>
      </c>
      <c r="Q403">
        <v>12.18</v>
      </c>
      <c r="R403" t="s">
        <v>71</v>
      </c>
    </row>
    <row r="404" spans="1:46" x14ac:dyDescent="0.2">
      <c r="A404" t="s">
        <v>440</v>
      </c>
      <c r="B404" t="s">
        <v>441</v>
      </c>
      <c r="C404">
        <f>-70.41517379 / 41.67949135</f>
        <v>-1.6894441728833622</v>
      </c>
      <c r="D404" t="s">
        <v>442</v>
      </c>
      <c r="E404" t="s">
        <v>70</v>
      </c>
      <c r="F404" s="1">
        <v>37143</v>
      </c>
      <c r="G404">
        <v>11</v>
      </c>
      <c r="O404">
        <v>0.22</v>
      </c>
      <c r="P404" t="s">
        <v>71</v>
      </c>
      <c r="Q404">
        <v>10.88</v>
      </c>
      <c r="R404" t="s">
        <v>71</v>
      </c>
    </row>
    <row r="405" spans="1:46" x14ac:dyDescent="0.2">
      <c r="A405" t="s">
        <v>440</v>
      </c>
      <c r="B405" t="s">
        <v>441</v>
      </c>
      <c r="C405">
        <f>-70.41517379 / 41.67949135</f>
        <v>-1.6894441728833622</v>
      </c>
      <c r="D405" t="s">
        <v>442</v>
      </c>
      <c r="E405" t="s">
        <v>70</v>
      </c>
      <c r="F405" s="1">
        <v>37143</v>
      </c>
      <c r="G405">
        <v>12</v>
      </c>
      <c r="O405">
        <v>0.2</v>
      </c>
      <c r="P405" t="s">
        <v>71</v>
      </c>
      <c r="Q405">
        <v>10.53</v>
      </c>
      <c r="R405" t="s">
        <v>71</v>
      </c>
    </row>
    <row r="406" spans="1:46" x14ac:dyDescent="0.2">
      <c r="A406" t="s">
        <v>440</v>
      </c>
      <c r="B406" t="s">
        <v>441</v>
      </c>
      <c r="C406">
        <f>-70.41517379 / 41.67949135</f>
        <v>-1.6894441728833622</v>
      </c>
      <c r="D406" t="s">
        <v>442</v>
      </c>
      <c r="E406" t="s">
        <v>70</v>
      </c>
      <c r="F406" s="1">
        <v>37143</v>
      </c>
      <c r="G406">
        <v>12.5</v>
      </c>
      <c r="K406">
        <v>10.8</v>
      </c>
      <c r="L406" t="s">
        <v>71</v>
      </c>
      <c r="S406">
        <v>9.57</v>
      </c>
      <c r="T406" t="s">
        <v>71</v>
      </c>
      <c r="U406">
        <v>296.42</v>
      </c>
      <c r="V406" t="s">
        <v>71</v>
      </c>
      <c r="W406">
        <v>124.3</v>
      </c>
      <c r="X406" t="s">
        <v>71</v>
      </c>
      <c r="Y406">
        <v>86.23</v>
      </c>
      <c r="AA406">
        <v>53.94</v>
      </c>
      <c r="AE406">
        <v>34.4</v>
      </c>
      <c r="AF406" t="s">
        <v>71</v>
      </c>
      <c r="AG406">
        <v>6.39</v>
      </c>
      <c r="AH406" t="s">
        <v>71</v>
      </c>
      <c r="AS406">
        <v>27.51</v>
      </c>
      <c r="AT406" t="s">
        <v>71</v>
      </c>
    </row>
    <row r="407" spans="1:46" x14ac:dyDescent="0.2">
      <c r="A407" t="s">
        <v>440</v>
      </c>
      <c r="B407" t="s">
        <v>441</v>
      </c>
      <c r="C407">
        <f>-70.41517379 / 41.67949135</f>
        <v>-1.6894441728833622</v>
      </c>
      <c r="D407" t="s">
        <v>442</v>
      </c>
      <c r="E407" t="s">
        <v>70</v>
      </c>
      <c r="F407" s="1">
        <v>37143</v>
      </c>
      <c r="G407">
        <v>13</v>
      </c>
      <c r="O407">
        <v>0.2</v>
      </c>
      <c r="P407" t="s">
        <v>71</v>
      </c>
      <c r="Q407">
        <v>10.220000000000001</v>
      </c>
      <c r="R407" t="s">
        <v>71</v>
      </c>
    </row>
    <row r="408" spans="1:46" x14ac:dyDescent="0.2">
      <c r="A408" t="s">
        <v>440</v>
      </c>
      <c r="B408" t="s">
        <v>441</v>
      </c>
      <c r="C408">
        <f>-70.41517379 / 41.67949135</f>
        <v>-1.6894441728833622</v>
      </c>
      <c r="D408" t="s">
        <v>442</v>
      </c>
      <c r="E408" t="s">
        <v>70</v>
      </c>
      <c r="F408" s="1">
        <v>37143</v>
      </c>
      <c r="G408">
        <v>13.5</v>
      </c>
      <c r="O408">
        <v>0.19</v>
      </c>
      <c r="P408" t="s">
        <v>71</v>
      </c>
      <c r="Q408">
        <v>10.119999999999999</v>
      </c>
      <c r="R408" t="s">
        <v>71</v>
      </c>
    </row>
    <row r="409" spans="1:46" x14ac:dyDescent="0.2">
      <c r="A409" t="s">
        <v>440</v>
      </c>
      <c r="B409" t="s">
        <v>441</v>
      </c>
      <c r="C409">
        <f>-70.41517379 / 41.67949135</f>
        <v>-1.6894441728833622</v>
      </c>
      <c r="D409" t="s">
        <v>442</v>
      </c>
      <c r="E409" t="s">
        <v>70</v>
      </c>
      <c r="F409" s="1">
        <v>37873</v>
      </c>
      <c r="G409">
        <v>0.5</v>
      </c>
      <c r="I409">
        <v>14.6</v>
      </c>
      <c r="J409" t="s">
        <v>71</v>
      </c>
      <c r="K409">
        <v>5.08</v>
      </c>
      <c r="L409" t="s">
        <v>71</v>
      </c>
      <c r="M409">
        <v>3.4</v>
      </c>
      <c r="N409" t="s">
        <v>71</v>
      </c>
      <c r="O409">
        <v>8.25</v>
      </c>
      <c r="P409" t="s">
        <v>71</v>
      </c>
      <c r="Q409">
        <v>22.04</v>
      </c>
      <c r="R409" t="s">
        <v>71</v>
      </c>
      <c r="S409">
        <v>0.5</v>
      </c>
      <c r="T409" t="s">
        <v>71</v>
      </c>
      <c r="U409">
        <v>15.49</v>
      </c>
      <c r="V409" t="s">
        <v>71</v>
      </c>
      <c r="W409">
        <v>26.6</v>
      </c>
      <c r="X409" t="s">
        <v>71</v>
      </c>
      <c r="Y409">
        <v>43.66</v>
      </c>
      <c r="AA409">
        <v>46.54</v>
      </c>
      <c r="AC409">
        <v>42.37</v>
      </c>
      <c r="AE409">
        <v>1.02</v>
      </c>
      <c r="AF409" t="s">
        <v>71</v>
      </c>
      <c r="AG409">
        <v>6.79</v>
      </c>
      <c r="AH409" t="s">
        <v>71</v>
      </c>
      <c r="AS409">
        <v>0.39</v>
      </c>
      <c r="AT409" t="s">
        <v>71</v>
      </c>
    </row>
    <row r="410" spans="1:46" x14ac:dyDescent="0.2">
      <c r="A410" t="s">
        <v>440</v>
      </c>
      <c r="B410" t="s">
        <v>441</v>
      </c>
      <c r="C410">
        <f>-70.41517379 / 41.67949135</f>
        <v>-1.6894441728833622</v>
      </c>
      <c r="D410" t="s">
        <v>442</v>
      </c>
      <c r="E410" t="s">
        <v>70</v>
      </c>
      <c r="F410" s="1">
        <v>37873</v>
      </c>
      <c r="G410">
        <v>1</v>
      </c>
      <c r="O410">
        <v>8.2200000000000006</v>
      </c>
      <c r="P410" t="s">
        <v>71</v>
      </c>
      <c r="Q410">
        <v>22.05</v>
      </c>
      <c r="R410" t="s">
        <v>71</v>
      </c>
    </row>
    <row r="411" spans="1:46" x14ac:dyDescent="0.2">
      <c r="A411" t="s">
        <v>440</v>
      </c>
      <c r="B411" t="s">
        <v>441</v>
      </c>
      <c r="C411">
        <f>-70.41517379 / 41.67949135</f>
        <v>-1.6894441728833622</v>
      </c>
      <c r="D411" t="s">
        <v>442</v>
      </c>
      <c r="E411" t="s">
        <v>70</v>
      </c>
      <c r="F411" s="1">
        <v>37873</v>
      </c>
      <c r="G411">
        <v>2</v>
      </c>
      <c r="O411">
        <v>8.08</v>
      </c>
      <c r="P411" t="s">
        <v>71</v>
      </c>
      <c r="Q411">
        <v>22.06</v>
      </c>
      <c r="R411" t="s">
        <v>71</v>
      </c>
    </row>
    <row r="412" spans="1:46" x14ac:dyDescent="0.2">
      <c r="A412" t="s">
        <v>440</v>
      </c>
      <c r="B412" t="s">
        <v>441</v>
      </c>
      <c r="C412">
        <f>-70.41517379 / 41.67949135</f>
        <v>-1.6894441728833622</v>
      </c>
      <c r="D412" t="s">
        <v>442</v>
      </c>
      <c r="E412" t="s">
        <v>70</v>
      </c>
      <c r="F412" s="1">
        <v>37873</v>
      </c>
      <c r="G412">
        <v>3</v>
      </c>
      <c r="K412">
        <v>4.66</v>
      </c>
      <c r="L412" t="s">
        <v>71</v>
      </c>
      <c r="O412">
        <v>8.16</v>
      </c>
      <c r="P412" t="s">
        <v>71</v>
      </c>
      <c r="Q412">
        <v>22.05</v>
      </c>
      <c r="R412" t="s">
        <v>71</v>
      </c>
      <c r="S412">
        <v>0.3</v>
      </c>
      <c r="T412" t="s">
        <v>71</v>
      </c>
      <c r="W412">
        <v>18.5</v>
      </c>
      <c r="X412" t="s">
        <v>71</v>
      </c>
      <c r="AE412">
        <v>1.03</v>
      </c>
      <c r="AF412" t="s">
        <v>71</v>
      </c>
      <c r="AG412">
        <v>6.76</v>
      </c>
      <c r="AH412" t="s">
        <v>71</v>
      </c>
      <c r="AS412">
        <v>0.73</v>
      </c>
      <c r="AT412" t="s">
        <v>71</v>
      </c>
    </row>
    <row r="413" spans="1:46" x14ac:dyDescent="0.2">
      <c r="A413" t="s">
        <v>440</v>
      </c>
      <c r="B413" t="s">
        <v>441</v>
      </c>
      <c r="C413">
        <f>-70.41517379 / 41.67949135</f>
        <v>-1.6894441728833622</v>
      </c>
      <c r="D413" t="s">
        <v>442</v>
      </c>
      <c r="E413" t="s">
        <v>70</v>
      </c>
      <c r="F413" s="1">
        <v>37873</v>
      </c>
      <c r="G413">
        <v>4</v>
      </c>
      <c r="O413">
        <v>8.01</v>
      </c>
      <c r="P413" t="s">
        <v>71</v>
      </c>
      <c r="Q413">
        <v>22.04</v>
      </c>
      <c r="R413" t="s">
        <v>71</v>
      </c>
    </row>
    <row r="414" spans="1:46" x14ac:dyDescent="0.2">
      <c r="A414" t="s">
        <v>440</v>
      </c>
      <c r="B414" t="s">
        <v>441</v>
      </c>
      <c r="C414">
        <f>-70.41517379 / 41.67949135</f>
        <v>-1.6894441728833622</v>
      </c>
      <c r="D414" t="s">
        <v>442</v>
      </c>
      <c r="E414" t="s">
        <v>70</v>
      </c>
      <c r="F414" s="1">
        <v>37873</v>
      </c>
      <c r="G414">
        <v>5</v>
      </c>
      <c r="O414">
        <v>7.99</v>
      </c>
      <c r="P414" t="s">
        <v>71</v>
      </c>
      <c r="Q414">
        <v>22.04</v>
      </c>
      <c r="R414" t="s">
        <v>71</v>
      </c>
    </row>
    <row r="415" spans="1:46" x14ac:dyDescent="0.2">
      <c r="A415" t="s">
        <v>440</v>
      </c>
      <c r="B415" t="s">
        <v>441</v>
      </c>
      <c r="C415">
        <f>-70.41517379 / 41.67949135</f>
        <v>-1.6894441728833622</v>
      </c>
      <c r="D415" t="s">
        <v>442</v>
      </c>
      <c r="E415" t="s">
        <v>70</v>
      </c>
      <c r="F415" s="1">
        <v>37873</v>
      </c>
      <c r="G415">
        <v>6</v>
      </c>
      <c r="O415">
        <v>8.09</v>
      </c>
      <c r="P415" t="s">
        <v>71</v>
      </c>
      <c r="Q415">
        <v>22.02</v>
      </c>
      <c r="R415" t="s">
        <v>71</v>
      </c>
    </row>
    <row r="416" spans="1:46" x14ac:dyDescent="0.2">
      <c r="A416" t="s">
        <v>440</v>
      </c>
      <c r="B416" t="s">
        <v>441</v>
      </c>
      <c r="C416">
        <f>-70.41517379 / 41.67949135</f>
        <v>-1.6894441728833622</v>
      </c>
      <c r="D416" t="s">
        <v>442</v>
      </c>
      <c r="E416" t="s">
        <v>70</v>
      </c>
      <c r="F416" s="1">
        <v>37873</v>
      </c>
      <c r="G416">
        <v>7</v>
      </c>
      <c r="O416">
        <v>7.78</v>
      </c>
      <c r="P416" t="s">
        <v>71</v>
      </c>
      <c r="Q416">
        <v>21.96</v>
      </c>
      <c r="R416" t="s">
        <v>71</v>
      </c>
    </row>
    <row r="417" spans="1:46" x14ac:dyDescent="0.2">
      <c r="A417" t="s">
        <v>440</v>
      </c>
      <c r="B417" t="s">
        <v>441</v>
      </c>
      <c r="C417">
        <f>-70.41517379 / 41.67949135</f>
        <v>-1.6894441728833622</v>
      </c>
      <c r="D417" t="s">
        <v>442</v>
      </c>
      <c r="E417" t="s">
        <v>70</v>
      </c>
      <c r="F417" s="1">
        <v>37873</v>
      </c>
      <c r="G417">
        <v>8</v>
      </c>
      <c r="O417">
        <v>0.71</v>
      </c>
      <c r="P417" t="s">
        <v>71</v>
      </c>
      <c r="Q417">
        <v>18.88</v>
      </c>
      <c r="R417" t="s">
        <v>71</v>
      </c>
    </row>
    <row r="418" spans="1:46" x14ac:dyDescent="0.2">
      <c r="A418" t="s">
        <v>440</v>
      </c>
      <c r="B418" t="s">
        <v>441</v>
      </c>
      <c r="C418">
        <f>-70.41517379 / 41.67949135</f>
        <v>-1.6894441728833622</v>
      </c>
      <c r="D418" t="s">
        <v>442</v>
      </c>
      <c r="E418" t="s">
        <v>70</v>
      </c>
      <c r="F418" s="1">
        <v>37873</v>
      </c>
      <c r="G418">
        <v>9</v>
      </c>
      <c r="K418">
        <v>3.66</v>
      </c>
      <c r="L418" t="s">
        <v>71</v>
      </c>
      <c r="O418">
        <v>0.31</v>
      </c>
      <c r="P418" t="s">
        <v>71</v>
      </c>
      <c r="Q418">
        <v>15.43</v>
      </c>
      <c r="R418" t="s">
        <v>71</v>
      </c>
      <c r="S418">
        <v>0.7</v>
      </c>
      <c r="T418" t="s">
        <v>71</v>
      </c>
      <c r="W418">
        <v>18.5</v>
      </c>
      <c r="X418" t="s">
        <v>71</v>
      </c>
      <c r="AE418">
        <v>1.63</v>
      </c>
      <c r="AF418" t="s">
        <v>71</v>
      </c>
      <c r="AG418">
        <v>6.44</v>
      </c>
      <c r="AH418" t="s">
        <v>71</v>
      </c>
      <c r="AS418">
        <v>4.37</v>
      </c>
      <c r="AT418" t="s">
        <v>71</v>
      </c>
    </row>
    <row r="419" spans="1:46" x14ac:dyDescent="0.2">
      <c r="A419" t="s">
        <v>440</v>
      </c>
      <c r="B419" t="s">
        <v>441</v>
      </c>
      <c r="C419">
        <f>-70.41517379 / 41.67949135</f>
        <v>-1.6894441728833622</v>
      </c>
      <c r="D419" t="s">
        <v>442</v>
      </c>
      <c r="E419" t="s">
        <v>70</v>
      </c>
      <c r="F419" s="1">
        <v>37873</v>
      </c>
      <c r="G419">
        <v>10</v>
      </c>
      <c r="O419">
        <v>0.23</v>
      </c>
      <c r="P419" t="s">
        <v>71</v>
      </c>
      <c r="Q419">
        <v>13.84</v>
      </c>
      <c r="R419" t="s">
        <v>71</v>
      </c>
    </row>
    <row r="420" spans="1:46" x14ac:dyDescent="0.2">
      <c r="A420" t="s">
        <v>440</v>
      </c>
      <c r="B420" t="s">
        <v>441</v>
      </c>
      <c r="C420">
        <f>-70.41517379 / 41.67949135</f>
        <v>-1.6894441728833622</v>
      </c>
      <c r="D420" t="s">
        <v>442</v>
      </c>
      <c r="E420" t="s">
        <v>70</v>
      </c>
      <c r="F420" s="1">
        <v>37873</v>
      </c>
      <c r="G420">
        <v>11</v>
      </c>
      <c r="O420">
        <v>0.2</v>
      </c>
      <c r="P420" t="s">
        <v>71</v>
      </c>
      <c r="Q420">
        <v>13.14</v>
      </c>
      <c r="R420" t="s">
        <v>71</v>
      </c>
    </row>
    <row r="421" spans="1:46" x14ac:dyDescent="0.2">
      <c r="A421" t="s">
        <v>440</v>
      </c>
      <c r="B421" t="s">
        <v>441</v>
      </c>
      <c r="C421">
        <f>-70.41517379 / 41.67949135</f>
        <v>-1.6894441728833622</v>
      </c>
      <c r="D421" t="s">
        <v>442</v>
      </c>
      <c r="E421" t="s">
        <v>70</v>
      </c>
      <c r="F421" s="1">
        <v>37873</v>
      </c>
      <c r="G421">
        <v>12</v>
      </c>
      <c r="O421">
        <v>0.18</v>
      </c>
      <c r="P421" t="s">
        <v>71</v>
      </c>
      <c r="Q421">
        <v>12.27</v>
      </c>
      <c r="R421" t="s">
        <v>71</v>
      </c>
    </row>
    <row r="422" spans="1:46" x14ac:dyDescent="0.2">
      <c r="A422" t="s">
        <v>440</v>
      </c>
      <c r="B422" t="s">
        <v>441</v>
      </c>
      <c r="C422">
        <f>-70.41517379 / 41.67949135</f>
        <v>-1.6894441728833622</v>
      </c>
      <c r="D422" t="s">
        <v>442</v>
      </c>
      <c r="E422" t="s">
        <v>70</v>
      </c>
      <c r="F422" s="1">
        <v>37873</v>
      </c>
      <c r="G422">
        <v>13</v>
      </c>
      <c r="O422">
        <v>0.02</v>
      </c>
      <c r="P422" t="s">
        <v>71</v>
      </c>
      <c r="Q422">
        <v>11.62</v>
      </c>
      <c r="R422" t="s">
        <v>71</v>
      </c>
    </row>
    <row r="423" spans="1:46" x14ac:dyDescent="0.2">
      <c r="A423" t="s">
        <v>440</v>
      </c>
      <c r="B423" t="s">
        <v>441</v>
      </c>
      <c r="C423">
        <f>-70.41517379 / 41.67949135</f>
        <v>-1.6894441728833622</v>
      </c>
      <c r="D423" t="s">
        <v>442</v>
      </c>
      <c r="E423" t="s">
        <v>70</v>
      </c>
      <c r="F423" s="1">
        <v>37873</v>
      </c>
      <c r="G423">
        <v>14</v>
      </c>
      <c r="K423">
        <v>0.03</v>
      </c>
      <c r="L423" t="s">
        <v>71</v>
      </c>
      <c r="O423">
        <v>0.15</v>
      </c>
      <c r="P423" t="s">
        <v>71</v>
      </c>
      <c r="Q423">
        <v>11.59</v>
      </c>
      <c r="R423" t="s">
        <v>71</v>
      </c>
      <c r="S423">
        <v>12</v>
      </c>
      <c r="T423" t="s">
        <v>71</v>
      </c>
      <c r="W423">
        <v>163.30000000000001</v>
      </c>
      <c r="X423" t="s">
        <v>71</v>
      </c>
      <c r="AE423">
        <v>3.24</v>
      </c>
      <c r="AF423" t="s">
        <v>71</v>
      </c>
      <c r="AG423">
        <v>6.47</v>
      </c>
      <c r="AH423" t="s">
        <v>71</v>
      </c>
      <c r="AS423">
        <v>39.979999999999997</v>
      </c>
      <c r="AT423" t="s">
        <v>71</v>
      </c>
    </row>
    <row r="424" spans="1:46" x14ac:dyDescent="0.2">
      <c r="A424" t="s">
        <v>440</v>
      </c>
      <c r="B424" t="s">
        <v>441</v>
      </c>
      <c r="C424">
        <f>-70.41517379 / 41.67949135</f>
        <v>-1.6894441728833622</v>
      </c>
      <c r="D424" t="s">
        <v>442</v>
      </c>
      <c r="E424" t="s">
        <v>70</v>
      </c>
      <c r="F424" s="1">
        <v>38225</v>
      </c>
      <c r="G424">
        <v>0.5</v>
      </c>
      <c r="I424">
        <v>13.78</v>
      </c>
      <c r="J424" t="s">
        <v>71</v>
      </c>
      <c r="K424">
        <v>2.9</v>
      </c>
      <c r="L424" t="s">
        <v>71</v>
      </c>
      <c r="M424">
        <v>3.79</v>
      </c>
      <c r="N424" t="s">
        <v>71</v>
      </c>
      <c r="O424">
        <v>7.3</v>
      </c>
      <c r="P424" t="s">
        <v>71</v>
      </c>
      <c r="Q424">
        <v>23</v>
      </c>
      <c r="R424" t="s">
        <v>71</v>
      </c>
      <c r="S424">
        <v>0.4</v>
      </c>
      <c r="T424" t="s">
        <v>71</v>
      </c>
      <c r="U424">
        <v>12.39</v>
      </c>
      <c r="V424" t="s">
        <v>71</v>
      </c>
      <c r="W424">
        <v>16.95</v>
      </c>
      <c r="X424" t="s">
        <v>71</v>
      </c>
      <c r="Y424">
        <v>40.44</v>
      </c>
      <c r="AA424">
        <v>41.04</v>
      </c>
      <c r="AC424">
        <v>40.799999999999997</v>
      </c>
      <c r="AE424">
        <v>22</v>
      </c>
      <c r="AF424" t="s">
        <v>71</v>
      </c>
      <c r="AG424">
        <v>6.84</v>
      </c>
      <c r="AH424" t="s">
        <v>71</v>
      </c>
      <c r="AS424">
        <v>0.62</v>
      </c>
      <c r="AT424" t="s">
        <v>71</v>
      </c>
    </row>
    <row r="425" spans="1:46" x14ac:dyDescent="0.2">
      <c r="A425" t="s">
        <v>440</v>
      </c>
      <c r="B425" t="s">
        <v>441</v>
      </c>
      <c r="C425">
        <f>-70.41517379 / 41.67949135</f>
        <v>-1.6894441728833622</v>
      </c>
      <c r="D425" t="s">
        <v>442</v>
      </c>
      <c r="E425" t="s">
        <v>70</v>
      </c>
      <c r="F425" s="1">
        <v>38225</v>
      </c>
      <c r="G425">
        <v>1</v>
      </c>
      <c r="O425">
        <v>7.45</v>
      </c>
      <c r="P425" t="s">
        <v>71</v>
      </c>
      <c r="Q425">
        <v>23</v>
      </c>
      <c r="R425" t="s">
        <v>71</v>
      </c>
    </row>
    <row r="426" spans="1:46" x14ac:dyDescent="0.2">
      <c r="A426" t="s">
        <v>440</v>
      </c>
      <c r="B426" t="s">
        <v>441</v>
      </c>
      <c r="C426">
        <f>-70.41517379 / 41.67949135</f>
        <v>-1.6894441728833622</v>
      </c>
      <c r="D426" t="s">
        <v>442</v>
      </c>
      <c r="E426" t="s">
        <v>70</v>
      </c>
      <c r="F426" s="1">
        <v>38225</v>
      </c>
      <c r="G426">
        <v>2</v>
      </c>
      <c r="O426">
        <v>7.3</v>
      </c>
      <c r="P426" t="s">
        <v>71</v>
      </c>
      <c r="Q426">
        <v>23</v>
      </c>
      <c r="R426" t="s">
        <v>71</v>
      </c>
    </row>
    <row r="427" spans="1:46" x14ac:dyDescent="0.2">
      <c r="A427" t="s">
        <v>440</v>
      </c>
      <c r="B427" t="s">
        <v>441</v>
      </c>
      <c r="C427">
        <f>-70.41517379 / 41.67949135</f>
        <v>-1.6894441728833622</v>
      </c>
      <c r="D427" t="s">
        <v>442</v>
      </c>
      <c r="E427" t="s">
        <v>70</v>
      </c>
      <c r="F427" s="1">
        <v>38225</v>
      </c>
      <c r="G427">
        <v>3</v>
      </c>
      <c r="K427">
        <v>3.51</v>
      </c>
      <c r="L427" t="s">
        <v>71</v>
      </c>
      <c r="O427">
        <v>7.1</v>
      </c>
      <c r="P427" t="s">
        <v>71</v>
      </c>
      <c r="Q427">
        <v>23</v>
      </c>
      <c r="R427" t="s">
        <v>71</v>
      </c>
      <c r="S427">
        <v>0.5</v>
      </c>
      <c r="T427" t="s">
        <v>71</v>
      </c>
      <c r="U427">
        <v>15.49</v>
      </c>
      <c r="V427" t="s">
        <v>71</v>
      </c>
      <c r="W427">
        <v>17.809999999999999</v>
      </c>
      <c r="X427" t="s">
        <v>71</v>
      </c>
      <c r="Y427">
        <v>43.66</v>
      </c>
      <c r="AA427">
        <v>42.92</v>
      </c>
      <c r="AE427">
        <v>23.01</v>
      </c>
      <c r="AF427" t="s">
        <v>71</v>
      </c>
      <c r="AG427">
        <v>6.62</v>
      </c>
      <c r="AH427" t="s">
        <v>71</v>
      </c>
      <c r="AS427">
        <v>0.78</v>
      </c>
      <c r="AT427" t="s">
        <v>71</v>
      </c>
    </row>
    <row r="428" spans="1:46" x14ac:dyDescent="0.2">
      <c r="A428" t="s">
        <v>440</v>
      </c>
      <c r="B428" t="s">
        <v>441</v>
      </c>
      <c r="C428">
        <f>-70.41517379 / 41.67949135</f>
        <v>-1.6894441728833622</v>
      </c>
      <c r="D428" t="s">
        <v>442</v>
      </c>
      <c r="E428" t="s">
        <v>70</v>
      </c>
      <c r="F428" s="1">
        <v>38225</v>
      </c>
      <c r="G428">
        <v>4</v>
      </c>
      <c r="O428">
        <v>7.1</v>
      </c>
      <c r="P428" t="s">
        <v>71</v>
      </c>
      <c r="Q428">
        <v>23</v>
      </c>
      <c r="R428" t="s">
        <v>71</v>
      </c>
    </row>
    <row r="429" spans="1:46" x14ac:dyDescent="0.2">
      <c r="A429" t="s">
        <v>440</v>
      </c>
      <c r="B429" t="s">
        <v>441</v>
      </c>
      <c r="C429">
        <f>-70.41517379 / 41.67949135</f>
        <v>-1.6894441728833622</v>
      </c>
      <c r="D429" t="s">
        <v>442</v>
      </c>
      <c r="E429" t="s">
        <v>70</v>
      </c>
      <c r="F429" s="1">
        <v>38225</v>
      </c>
      <c r="G429">
        <v>5</v>
      </c>
      <c r="O429">
        <v>6.6</v>
      </c>
      <c r="P429" t="s">
        <v>71</v>
      </c>
      <c r="Q429">
        <v>22.9</v>
      </c>
      <c r="R429" t="s">
        <v>71</v>
      </c>
    </row>
    <row r="430" spans="1:46" x14ac:dyDescent="0.2">
      <c r="A430" t="s">
        <v>440</v>
      </c>
      <c r="B430" t="s">
        <v>441</v>
      </c>
      <c r="C430">
        <f>-70.41517379 / 41.67949135</f>
        <v>-1.6894441728833622</v>
      </c>
      <c r="D430" t="s">
        <v>442</v>
      </c>
      <c r="E430" t="s">
        <v>70</v>
      </c>
      <c r="F430" s="1">
        <v>38225</v>
      </c>
      <c r="G430">
        <v>6</v>
      </c>
      <c r="O430">
        <v>6.66</v>
      </c>
      <c r="P430" t="s">
        <v>71</v>
      </c>
      <c r="Q430">
        <v>22.8</v>
      </c>
      <c r="R430" t="s">
        <v>71</v>
      </c>
    </row>
    <row r="431" spans="1:46" x14ac:dyDescent="0.2">
      <c r="A431" t="s">
        <v>440</v>
      </c>
      <c r="B431" t="s">
        <v>441</v>
      </c>
      <c r="C431">
        <f>-70.41517379 / 41.67949135</f>
        <v>-1.6894441728833622</v>
      </c>
      <c r="D431" t="s">
        <v>442</v>
      </c>
      <c r="E431" t="s">
        <v>70</v>
      </c>
      <c r="F431" s="1">
        <v>38225</v>
      </c>
      <c r="G431">
        <v>7</v>
      </c>
      <c r="O431">
        <v>6.45</v>
      </c>
      <c r="P431" t="s">
        <v>71</v>
      </c>
      <c r="Q431">
        <v>22.7</v>
      </c>
      <c r="R431" t="s">
        <v>71</v>
      </c>
    </row>
    <row r="432" spans="1:46" x14ac:dyDescent="0.2">
      <c r="A432" t="s">
        <v>440</v>
      </c>
      <c r="B432" t="s">
        <v>441</v>
      </c>
      <c r="C432">
        <f>-70.41517379 / 41.67949135</f>
        <v>-1.6894441728833622</v>
      </c>
      <c r="D432" t="s">
        <v>442</v>
      </c>
      <c r="E432" t="s">
        <v>70</v>
      </c>
      <c r="F432" s="1">
        <v>38225</v>
      </c>
      <c r="G432">
        <v>8</v>
      </c>
      <c r="O432">
        <v>2.85</v>
      </c>
      <c r="P432" t="s">
        <v>71</v>
      </c>
      <c r="Q432">
        <v>20.8</v>
      </c>
      <c r="R432" t="s">
        <v>71</v>
      </c>
    </row>
    <row r="433" spans="1:46" x14ac:dyDescent="0.2">
      <c r="A433" t="s">
        <v>440</v>
      </c>
      <c r="B433" t="s">
        <v>441</v>
      </c>
      <c r="C433">
        <f>-70.41517379 / 41.67949135</f>
        <v>-1.6894441728833622</v>
      </c>
      <c r="D433" t="s">
        <v>442</v>
      </c>
      <c r="E433" t="s">
        <v>70</v>
      </c>
      <c r="F433" s="1">
        <v>38225</v>
      </c>
      <c r="G433">
        <v>9</v>
      </c>
      <c r="K433">
        <v>13.7</v>
      </c>
      <c r="L433" t="s">
        <v>71</v>
      </c>
      <c r="O433">
        <v>4.0999999999999996</v>
      </c>
      <c r="P433" t="s">
        <v>71</v>
      </c>
      <c r="Q433">
        <v>15.6</v>
      </c>
      <c r="R433" t="s">
        <v>71</v>
      </c>
      <c r="S433">
        <v>0.7</v>
      </c>
      <c r="T433" t="s">
        <v>71</v>
      </c>
      <c r="U433">
        <v>21.68</v>
      </c>
      <c r="V433" t="s">
        <v>71</v>
      </c>
      <c r="W433">
        <v>20.6</v>
      </c>
      <c r="X433" t="s">
        <v>71</v>
      </c>
      <c r="Y433">
        <v>48.51</v>
      </c>
      <c r="AA433">
        <v>56.28</v>
      </c>
      <c r="AE433">
        <v>28.45</v>
      </c>
      <c r="AF433" t="s">
        <v>71</v>
      </c>
      <c r="AG433">
        <v>6.58</v>
      </c>
      <c r="AH433" t="s">
        <v>71</v>
      </c>
      <c r="AS433">
        <v>2.65</v>
      </c>
      <c r="AT433" t="s">
        <v>71</v>
      </c>
    </row>
    <row r="434" spans="1:46" x14ac:dyDescent="0.2">
      <c r="A434" t="s">
        <v>440</v>
      </c>
      <c r="B434" t="s">
        <v>441</v>
      </c>
      <c r="C434">
        <f>-70.41517379 / 41.67949135</f>
        <v>-1.6894441728833622</v>
      </c>
      <c r="D434" t="s">
        <v>442</v>
      </c>
      <c r="E434" t="s">
        <v>70</v>
      </c>
      <c r="F434" s="1">
        <v>38225</v>
      </c>
      <c r="G434">
        <v>10</v>
      </c>
      <c r="O434">
        <v>0.35</v>
      </c>
      <c r="P434" t="s">
        <v>71</v>
      </c>
      <c r="Q434">
        <v>13.8</v>
      </c>
      <c r="R434" t="s">
        <v>71</v>
      </c>
    </row>
    <row r="435" spans="1:46" x14ac:dyDescent="0.2">
      <c r="A435" t="s">
        <v>440</v>
      </c>
      <c r="B435" t="s">
        <v>441</v>
      </c>
      <c r="C435">
        <f>-70.41517379 / 41.67949135</f>
        <v>-1.6894441728833622</v>
      </c>
      <c r="D435" t="s">
        <v>442</v>
      </c>
      <c r="E435" t="s">
        <v>70</v>
      </c>
      <c r="F435" s="1">
        <v>38225</v>
      </c>
      <c r="G435">
        <v>11</v>
      </c>
      <c r="O435">
        <v>0.24</v>
      </c>
      <c r="P435" t="s">
        <v>71</v>
      </c>
      <c r="Q435">
        <v>12.6</v>
      </c>
      <c r="R435" t="s">
        <v>71</v>
      </c>
    </row>
    <row r="436" spans="1:46" x14ac:dyDescent="0.2">
      <c r="A436" t="s">
        <v>440</v>
      </c>
      <c r="B436" t="s">
        <v>441</v>
      </c>
      <c r="C436">
        <f>-70.41517379 / 41.67949135</f>
        <v>-1.6894441728833622</v>
      </c>
      <c r="D436" t="s">
        <v>442</v>
      </c>
      <c r="E436" t="s">
        <v>70</v>
      </c>
      <c r="F436" s="1">
        <v>38225</v>
      </c>
      <c r="G436">
        <v>12</v>
      </c>
      <c r="O436">
        <v>0.2</v>
      </c>
      <c r="P436" t="s">
        <v>71</v>
      </c>
      <c r="Q436">
        <v>11.4</v>
      </c>
      <c r="R436" t="s">
        <v>71</v>
      </c>
    </row>
    <row r="437" spans="1:46" x14ac:dyDescent="0.2">
      <c r="A437" t="s">
        <v>440</v>
      </c>
      <c r="B437" t="s">
        <v>441</v>
      </c>
      <c r="C437">
        <f>-70.41517379 / 41.67949135</f>
        <v>-1.6894441728833622</v>
      </c>
      <c r="D437" t="s">
        <v>442</v>
      </c>
      <c r="E437" t="s">
        <v>70</v>
      </c>
      <c r="F437" s="1">
        <v>38225</v>
      </c>
      <c r="G437">
        <v>13</v>
      </c>
      <c r="O437">
        <v>0.2</v>
      </c>
      <c r="P437" t="s">
        <v>71</v>
      </c>
      <c r="Q437">
        <v>10.8</v>
      </c>
      <c r="R437" t="s">
        <v>71</v>
      </c>
    </row>
    <row r="438" spans="1:46" x14ac:dyDescent="0.2">
      <c r="A438" t="s">
        <v>440</v>
      </c>
      <c r="B438" t="s">
        <v>441</v>
      </c>
      <c r="C438">
        <f>-70.41517379 / 41.67949135</f>
        <v>-1.6894441728833622</v>
      </c>
      <c r="D438" t="s">
        <v>442</v>
      </c>
      <c r="E438" t="s">
        <v>70</v>
      </c>
      <c r="F438" s="1">
        <v>38225</v>
      </c>
      <c r="G438">
        <v>14</v>
      </c>
      <c r="O438">
        <v>0.2</v>
      </c>
      <c r="P438" t="s">
        <v>71</v>
      </c>
      <c r="Q438">
        <v>10.5</v>
      </c>
      <c r="R438" t="s">
        <v>71</v>
      </c>
    </row>
    <row r="439" spans="1:46" x14ac:dyDescent="0.2">
      <c r="A439" t="s">
        <v>440</v>
      </c>
      <c r="B439" t="s">
        <v>441</v>
      </c>
      <c r="C439">
        <f>-70.41517379 / 41.67949135</f>
        <v>-1.6894441728833622</v>
      </c>
      <c r="D439" t="s">
        <v>442</v>
      </c>
      <c r="E439" t="s">
        <v>70</v>
      </c>
      <c r="F439" s="1">
        <v>38237</v>
      </c>
      <c r="G439">
        <v>0.5</v>
      </c>
      <c r="I439">
        <v>13.59</v>
      </c>
      <c r="J439" t="s">
        <v>71</v>
      </c>
      <c r="K439">
        <v>2.44</v>
      </c>
      <c r="L439" t="s">
        <v>71</v>
      </c>
      <c r="M439">
        <v>3.94</v>
      </c>
      <c r="N439" t="s">
        <v>71</v>
      </c>
      <c r="O439">
        <v>8</v>
      </c>
      <c r="P439" t="s">
        <v>71</v>
      </c>
      <c r="Q439">
        <v>22.9</v>
      </c>
      <c r="R439" t="s">
        <v>71</v>
      </c>
      <c r="S439">
        <v>0.4</v>
      </c>
      <c r="T439" t="s">
        <v>71</v>
      </c>
      <c r="U439">
        <v>12.39</v>
      </c>
      <c r="V439" t="s">
        <v>71</v>
      </c>
      <c r="W439">
        <v>17.350000000000001</v>
      </c>
      <c r="X439" t="s">
        <v>71</v>
      </c>
      <c r="Y439">
        <v>40.44</v>
      </c>
      <c r="AA439">
        <v>39.35</v>
      </c>
      <c r="AC439">
        <v>40.24</v>
      </c>
      <c r="AE439">
        <v>21.59</v>
      </c>
      <c r="AF439" t="s">
        <v>71</v>
      </c>
      <c r="AG439">
        <v>6.91</v>
      </c>
      <c r="AH439" t="s">
        <v>71</v>
      </c>
      <c r="AS439">
        <v>1.01</v>
      </c>
      <c r="AT439" t="s">
        <v>71</v>
      </c>
    </row>
    <row r="440" spans="1:46" x14ac:dyDescent="0.2">
      <c r="A440" t="s">
        <v>440</v>
      </c>
      <c r="B440" t="s">
        <v>441</v>
      </c>
      <c r="C440">
        <f>-70.41517379 / 41.67949135</f>
        <v>-1.6894441728833622</v>
      </c>
      <c r="D440" t="s">
        <v>442</v>
      </c>
      <c r="E440" t="s">
        <v>70</v>
      </c>
      <c r="F440" s="1">
        <v>38237</v>
      </c>
      <c r="G440">
        <v>1</v>
      </c>
      <c r="O440">
        <v>7.9</v>
      </c>
      <c r="P440" t="s">
        <v>71</v>
      </c>
      <c r="Q440">
        <v>23</v>
      </c>
      <c r="R440" t="s">
        <v>71</v>
      </c>
    </row>
    <row r="441" spans="1:46" x14ac:dyDescent="0.2">
      <c r="A441" t="s">
        <v>440</v>
      </c>
      <c r="B441" t="s">
        <v>441</v>
      </c>
      <c r="C441">
        <f>-70.41517379 / 41.67949135</f>
        <v>-1.6894441728833622</v>
      </c>
      <c r="D441" t="s">
        <v>442</v>
      </c>
      <c r="E441" t="s">
        <v>70</v>
      </c>
      <c r="F441" s="1">
        <v>38237</v>
      </c>
      <c r="G441">
        <v>2</v>
      </c>
      <c r="O441">
        <v>7.8</v>
      </c>
      <c r="P441" t="s">
        <v>71</v>
      </c>
      <c r="Q441">
        <v>23</v>
      </c>
      <c r="R441" t="s">
        <v>71</v>
      </c>
    </row>
    <row r="442" spans="1:46" x14ac:dyDescent="0.2">
      <c r="A442" t="s">
        <v>440</v>
      </c>
      <c r="B442" t="s">
        <v>441</v>
      </c>
      <c r="C442">
        <f>-70.41517379 / 41.67949135</f>
        <v>-1.6894441728833622</v>
      </c>
      <c r="D442" t="s">
        <v>442</v>
      </c>
      <c r="E442" t="s">
        <v>70</v>
      </c>
      <c r="F442" s="1">
        <v>38237</v>
      </c>
      <c r="G442">
        <v>3</v>
      </c>
      <c r="K442">
        <v>2.94</v>
      </c>
      <c r="L442" t="s">
        <v>71</v>
      </c>
      <c r="O442">
        <v>7.82</v>
      </c>
      <c r="P442" t="s">
        <v>71</v>
      </c>
      <c r="Q442">
        <v>23</v>
      </c>
      <c r="R442" t="s">
        <v>71</v>
      </c>
      <c r="S442">
        <v>0.4</v>
      </c>
      <c r="T442" t="s">
        <v>71</v>
      </c>
      <c r="U442">
        <v>12.39</v>
      </c>
      <c r="V442" t="s">
        <v>71</v>
      </c>
      <c r="W442">
        <v>18.309999999999999</v>
      </c>
      <c r="X442" t="s">
        <v>71</v>
      </c>
      <c r="Y442">
        <v>40.44</v>
      </c>
      <c r="AA442">
        <v>41.18</v>
      </c>
      <c r="AE442">
        <v>21.79</v>
      </c>
      <c r="AF442" t="s">
        <v>71</v>
      </c>
      <c r="AG442">
        <v>6.88</v>
      </c>
      <c r="AH442" t="s">
        <v>71</v>
      </c>
      <c r="AS442">
        <v>0.65</v>
      </c>
      <c r="AT442" t="s">
        <v>71</v>
      </c>
    </row>
    <row r="443" spans="1:46" x14ac:dyDescent="0.2">
      <c r="A443" t="s">
        <v>440</v>
      </c>
      <c r="B443" t="s">
        <v>441</v>
      </c>
      <c r="C443">
        <f>-70.41517379 / 41.67949135</f>
        <v>-1.6894441728833622</v>
      </c>
      <c r="D443" t="s">
        <v>442</v>
      </c>
      <c r="E443" t="s">
        <v>70</v>
      </c>
      <c r="F443" s="1">
        <v>38237</v>
      </c>
      <c r="G443">
        <v>4</v>
      </c>
      <c r="O443">
        <v>7.7</v>
      </c>
      <c r="P443" t="s">
        <v>71</v>
      </c>
      <c r="Q443">
        <v>23</v>
      </c>
      <c r="R443" t="s">
        <v>71</v>
      </c>
    </row>
    <row r="444" spans="1:46" x14ac:dyDescent="0.2">
      <c r="A444" t="s">
        <v>440</v>
      </c>
      <c r="B444" t="s">
        <v>441</v>
      </c>
      <c r="C444">
        <f>-70.41517379 / 41.67949135</f>
        <v>-1.6894441728833622</v>
      </c>
      <c r="D444" t="s">
        <v>442</v>
      </c>
      <c r="E444" t="s">
        <v>70</v>
      </c>
      <c r="F444" s="1">
        <v>38237</v>
      </c>
      <c r="G444">
        <v>5</v>
      </c>
      <c r="O444">
        <v>7.72</v>
      </c>
      <c r="P444" t="s">
        <v>71</v>
      </c>
      <c r="Q444">
        <v>23</v>
      </c>
      <c r="R444" t="s">
        <v>71</v>
      </c>
    </row>
    <row r="445" spans="1:46" x14ac:dyDescent="0.2">
      <c r="A445" t="s">
        <v>440</v>
      </c>
      <c r="B445" t="s">
        <v>441</v>
      </c>
      <c r="C445">
        <f>-70.41517379 / 41.67949135</f>
        <v>-1.6894441728833622</v>
      </c>
      <c r="D445" t="s">
        <v>442</v>
      </c>
      <c r="E445" t="s">
        <v>70</v>
      </c>
      <c r="F445" s="1">
        <v>38237</v>
      </c>
      <c r="G445">
        <v>6</v>
      </c>
      <c r="O445">
        <v>7.6</v>
      </c>
      <c r="P445" t="s">
        <v>71</v>
      </c>
      <c r="Q445">
        <v>23</v>
      </c>
      <c r="R445" t="s">
        <v>71</v>
      </c>
    </row>
    <row r="446" spans="1:46" x14ac:dyDescent="0.2">
      <c r="A446" t="s">
        <v>440</v>
      </c>
      <c r="B446" t="s">
        <v>441</v>
      </c>
      <c r="C446">
        <f>-70.41517379 / 41.67949135</f>
        <v>-1.6894441728833622</v>
      </c>
      <c r="D446" t="s">
        <v>442</v>
      </c>
      <c r="E446" t="s">
        <v>70</v>
      </c>
      <c r="F446" s="1">
        <v>38237</v>
      </c>
      <c r="G446">
        <v>7</v>
      </c>
      <c r="O446">
        <v>7.56</v>
      </c>
      <c r="P446" t="s">
        <v>71</v>
      </c>
      <c r="Q446">
        <v>22.9</v>
      </c>
      <c r="R446" t="s">
        <v>71</v>
      </c>
    </row>
    <row r="447" spans="1:46" x14ac:dyDescent="0.2">
      <c r="A447" t="s">
        <v>440</v>
      </c>
      <c r="B447" t="s">
        <v>441</v>
      </c>
      <c r="C447">
        <f>-70.41517379 / 41.67949135</f>
        <v>-1.6894441728833622</v>
      </c>
      <c r="D447" t="s">
        <v>442</v>
      </c>
      <c r="E447" t="s">
        <v>70</v>
      </c>
      <c r="F447" s="1">
        <v>38237</v>
      </c>
      <c r="G447">
        <v>8</v>
      </c>
      <c r="O447">
        <v>5.66</v>
      </c>
      <c r="P447" t="s">
        <v>71</v>
      </c>
      <c r="Q447">
        <v>22.3</v>
      </c>
      <c r="R447" t="s">
        <v>71</v>
      </c>
    </row>
    <row r="448" spans="1:46" x14ac:dyDescent="0.2">
      <c r="A448" t="s">
        <v>440</v>
      </c>
      <c r="B448" t="s">
        <v>441</v>
      </c>
      <c r="C448">
        <f>-70.41517379 / 41.67949135</f>
        <v>-1.6894441728833622</v>
      </c>
      <c r="D448" t="s">
        <v>442</v>
      </c>
      <c r="E448" t="s">
        <v>70</v>
      </c>
      <c r="F448" s="1">
        <v>38237</v>
      </c>
      <c r="G448">
        <v>9</v>
      </c>
      <c r="K448">
        <v>5.98</v>
      </c>
      <c r="L448" t="s">
        <v>71</v>
      </c>
      <c r="O448">
        <v>0.28000000000000003</v>
      </c>
      <c r="P448" t="s">
        <v>71</v>
      </c>
      <c r="Q448">
        <v>18.3</v>
      </c>
      <c r="R448" t="s">
        <v>71</v>
      </c>
      <c r="S448">
        <v>0.7</v>
      </c>
      <c r="T448" t="s">
        <v>71</v>
      </c>
      <c r="U448">
        <v>21.68</v>
      </c>
      <c r="V448" t="s">
        <v>71</v>
      </c>
      <c r="W448">
        <v>20.399999999999999</v>
      </c>
      <c r="X448" t="s">
        <v>71</v>
      </c>
      <c r="Y448">
        <v>48.51</v>
      </c>
      <c r="AA448">
        <v>48.14</v>
      </c>
      <c r="AE448">
        <v>29.46</v>
      </c>
      <c r="AF448" t="s">
        <v>71</v>
      </c>
      <c r="AG448">
        <v>6.49</v>
      </c>
      <c r="AH448" t="s">
        <v>71</v>
      </c>
      <c r="AS448">
        <v>5.36</v>
      </c>
      <c r="AT448" t="s">
        <v>71</v>
      </c>
    </row>
    <row r="449" spans="1:46" x14ac:dyDescent="0.2">
      <c r="A449" t="s">
        <v>440</v>
      </c>
      <c r="B449" t="s">
        <v>441</v>
      </c>
      <c r="C449">
        <f>-70.41517379 / 41.67949135</f>
        <v>-1.6894441728833622</v>
      </c>
      <c r="D449" t="s">
        <v>442</v>
      </c>
      <c r="E449" t="s">
        <v>70</v>
      </c>
      <c r="F449" s="1">
        <v>38237</v>
      </c>
      <c r="G449">
        <v>10</v>
      </c>
      <c r="O449">
        <v>0.21</v>
      </c>
      <c r="P449" t="s">
        <v>71</v>
      </c>
      <c r="Q449">
        <v>14.6</v>
      </c>
      <c r="R449" t="s">
        <v>71</v>
      </c>
    </row>
    <row r="450" spans="1:46" x14ac:dyDescent="0.2">
      <c r="A450" t="s">
        <v>440</v>
      </c>
      <c r="B450" t="s">
        <v>441</v>
      </c>
      <c r="C450">
        <f>-70.41517379 / 41.67949135</f>
        <v>-1.6894441728833622</v>
      </c>
      <c r="D450" t="s">
        <v>442</v>
      </c>
      <c r="E450" t="s">
        <v>70</v>
      </c>
      <c r="F450" s="1">
        <v>38237</v>
      </c>
      <c r="G450">
        <v>11</v>
      </c>
      <c r="O450">
        <v>0.2</v>
      </c>
      <c r="P450" t="s">
        <v>71</v>
      </c>
      <c r="Q450">
        <v>12.4</v>
      </c>
      <c r="R450" t="s">
        <v>71</v>
      </c>
    </row>
    <row r="451" spans="1:46" x14ac:dyDescent="0.2">
      <c r="A451" t="s">
        <v>440</v>
      </c>
      <c r="B451" t="s">
        <v>441</v>
      </c>
      <c r="C451">
        <f>-70.41517379 / 41.67949135</f>
        <v>-1.6894441728833622</v>
      </c>
      <c r="D451" t="s">
        <v>442</v>
      </c>
      <c r="E451" t="s">
        <v>70</v>
      </c>
      <c r="F451" s="1">
        <v>38237</v>
      </c>
      <c r="G451">
        <v>12</v>
      </c>
      <c r="O451">
        <v>0.2</v>
      </c>
      <c r="P451" t="s">
        <v>71</v>
      </c>
      <c r="Q451">
        <v>11.5</v>
      </c>
      <c r="R451" t="s">
        <v>71</v>
      </c>
    </row>
    <row r="452" spans="1:46" x14ac:dyDescent="0.2">
      <c r="A452" t="s">
        <v>440</v>
      </c>
      <c r="B452" t="s">
        <v>441</v>
      </c>
      <c r="C452">
        <f>-70.41517379 / 41.67949135</f>
        <v>-1.6894441728833622</v>
      </c>
      <c r="D452" t="s">
        <v>442</v>
      </c>
      <c r="E452" t="s">
        <v>70</v>
      </c>
      <c r="F452" s="1">
        <v>38237</v>
      </c>
      <c r="G452">
        <v>12.5</v>
      </c>
      <c r="S452">
        <v>19.2</v>
      </c>
      <c r="T452" t="s">
        <v>71</v>
      </c>
      <c r="U452">
        <v>594.70000000000005</v>
      </c>
      <c r="V452" t="s">
        <v>71</v>
      </c>
      <c r="W452">
        <v>200.15</v>
      </c>
      <c r="X452" t="s">
        <v>71</v>
      </c>
      <c r="Y452">
        <v>96.27</v>
      </c>
      <c r="AE452">
        <v>90.81</v>
      </c>
      <c r="AF452" t="s">
        <v>71</v>
      </c>
      <c r="AG452">
        <v>6.61</v>
      </c>
      <c r="AH452" t="s">
        <v>71</v>
      </c>
      <c r="AS452">
        <v>19.13</v>
      </c>
      <c r="AT452" t="s">
        <v>71</v>
      </c>
    </row>
    <row r="453" spans="1:46" x14ac:dyDescent="0.2">
      <c r="A453" t="s">
        <v>440</v>
      </c>
      <c r="B453" t="s">
        <v>441</v>
      </c>
      <c r="C453">
        <f>-70.41517379 / 41.67949135</f>
        <v>-1.6894441728833622</v>
      </c>
      <c r="D453" t="s">
        <v>442</v>
      </c>
      <c r="E453" t="s">
        <v>70</v>
      </c>
      <c r="F453" s="1">
        <v>38237</v>
      </c>
      <c r="G453">
        <v>13</v>
      </c>
      <c r="O453">
        <v>0.2</v>
      </c>
      <c r="P453" t="s">
        <v>71</v>
      </c>
      <c r="Q453">
        <v>11</v>
      </c>
      <c r="R453" t="s">
        <v>71</v>
      </c>
    </row>
    <row r="454" spans="1:46" x14ac:dyDescent="0.2">
      <c r="A454" t="s">
        <v>440</v>
      </c>
      <c r="B454" t="s">
        <v>441</v>
      </c>
      <c r="C454">
        <f>-70.41517379 / 41.67949135</f>
        <v>-1.6894441728833622</v>
      </c>
      <c r="D454" t="s">
        <v>442</v>
      </c>
      <c r="E454" t="s">
        <v>70</v>
      </c>
      <c r="F454" s="1">
        <v>38590</v>
      </c>
      <c r="G454">
        <v>12.75</v>
      </c>
      <c r="K454">
        <v>2.77</v>
      </c>
      <c r="L454" t="s">
        <v>71</v>
      </c>
      <c r="S454">
        <v>23.6</v>
      </c>
      <c r="T454" t="s">
        <v>71</v>
      </c>
      <c r="U454">
        <v>730.98</v>
      </c>
      <c r="V454" t="s">
        <v>71</v>
      </c>
      <c r="W454">
        <v>240.26</v>
      </c>
      <c r="X454" t="s">
        <v>71</v>
      </c>
      <c r="Y454">
        <v>99.24</v>
      </c>
      <c r="AA454">
        <v>40.590000000000003</v>
      </c>
      <c r="AE454">
        <v>101.3</v>
      </c>
      <c r="AF454" t="s">
        <v>71</v>
      </c>
      <c r="AG454">
        <v>6.6</v>
      </c>
      <c r="AH454" t="s">
        <v>71</v>
      </c>
      <c r="AS454">
        <v>21.1</v>
      </c>
      <c r="AT454" t="s">
        <v>71</v>
      </c>
    </row>
    <row r="455" spans="1:46" x14ac:dyDescent="0.2">
      <c r="A455" t="s">
        <v>440</v>
      </c>
      <c r="B455" t="s">
        <v>441</v>
      </c>
      <c r="C455">
        <f>-70.41517379 / 41.67949135</f>
        <v>-1.6894441728833622</v>
      </c>
      <c r="D455" t="s">
        <v>442</v>
      </c>
      <c r="E455" t="s">
        <v>70</v>
      </c>
      <c r="F455" s="1">
        <v>38608</v>
      </c>
      <c r="G455">
        <v>0.5</v>
      </c>
      <c r="I455">
        <v>15.1</v>
      </c>
      <c r="J455" t="s">
        <v>71</v>
      </c>
      <c r="K455">
        <v>5</v>
      </c>
      <c r="L455" t="s">
        <v>71</v>
      </c>
      <c r="M455">
        <v>3.63</v>
      </c>
      <c r="N455" t="s">
        <v>71</v>
      </c>
      <c r="O455">
        <v>8.6</v>
      </c>
      <c r="P455" t="s">
        <v>71</v>
      </c>
      <c r="Q455">
        <v>22.7</v>
      </c>
      <c r="R455" t="s">
        <v>71</v>
      </c>
      <c r="S455">
        <v>0.4</v>
      </c>
      <c r="T455" t="s">
        <v>71</v>
      </c>
      <c r="U455">
        <v>12.39</v>
      </c>
      <c r="V455" t="s">
        <v>71</v>
      </c>
      <c r="W455">
        <v>18.86</v>
      </c>
      <c r="X455" t="s">
        <v>71</v>
      </c>
      <c r="Y455">
        <v>40.44</v>
      </c>
      <c r="AA455">
        <v>46.39</v>
      </c>
      <c r="AC455">
        <v>41.42</v>
      </c>
      <c r="AE455">
        <v>22.8</v>
      </c>
      <c r="AF455" t="s">
        <v>71</v>
      </c>
      <c r="AG455">
        <v>6.85</v>
      </c>
      <c r="AH455" t="s">
        <v>71</v>
      </c>
      <c r="AS455">
        <v>1.21</v>
      </c>
      <c r="AT455" t="s">
        <v>71</v>
      </c>
    </row>
    <row r="456" spans="1:46" x14ac:dyDescent="0.2">
      <c r="A456" t="s">
        <v>440</v>
      </c>
      <c r="B456" t="s">
        <v>441</v>
      </c>
      <c r="C456">
        <f>-70.41517379 / 41.67949135</f>
        <v>-1.6894441728833622</v>
      </c>
      <c r="D456" t="s">
        <v>442</v>
      </c>
      <c r="E456" t="s">
        <v>70</v>
      </c>
      <c r="F456" s="1">
        <v>38608</v>
      </c>
      <c r="G456">
        <v>1</v>
      </c>
      <c r="O456">
        <v>8.5500000000000007</v>
      </c>
      <c r="P456" t="s">
        <v>71</v>
      </c>
      <c r="Q456">
        <v>22.7</v>
      </c>
      <c r="R456" t="s">
        <v>71</v>
      </c>
    </row>
    <row r="457" spans="1:46" x14ac:dyDescent="0.2">
      <c r="A457" t="s">
        <v>440</v>
      </c>
      <c r="B457" t="s">
        <v>441</v>
      </c>
      <c r="C457">
        <f>-70.41517379 / 41.67949135</f>
        <v>-1.6894441728833622</v>
      </c>
      <c r="D457" t="s">
        <v>442</v>
      </c>
      <c r="E457" t="s">
        <v>70</v>
      </c>
      <c r="F457" s="1">
        <v>38608</v>
      </c>
      <c r="G457">
        <v>2</v>
      </c>
      <c r="O457">
        <v>8.51</v>
      </c>
      <c r="P457" t="s">
        <v>71</v>
      </c>
      <c r="Q457">
        <v>22.7</v>
      </c>
      <c r="R457" t="s">
        <v>71</v>
      </c>
    </row>
    <row r="458" spans="1:46" x14ac:dyDescent="0.2">
      <c r="A458" t="s">
        <v>440</v>
      </c>
      <c r="B458" t="s">
        <v>441</v>
      </c>
      <c r="C458">
        <f>-70.41517379 / 41.67949135</f>
        <v>-1.6894441728833622</v>
      </c>
      <c r="D458" t="s">
        <v>442</v>
      </c>
      <c r="E458" t="s">
        <v>70</v>
      </c>
      <c r="F458" s="1">
        <v>38608</v>
      </c>
      <c r="G458">
        <v>3</v>
      </c>
      <c r="K458">
        <v>6.2</v>
      </c>
      <c r="L458" t="s">
        <v>71</v>
      </c>
      <c r="O458">
        <v>8.5</v>
      </c>
      <c r="P458" t="s">
        <v>71</v>
      </c>
      <c r="Q458">
        <v>22.7</v>
      </c>
      <c r="R458" t="s">
        <v>71</v>
      </c>
      <c r="S458">
        <v>0.5</v>
      </c>
      <c r="T458" t="s">
        <v>71</v>
      </c>
      <c r="U458">
        <v>15.49</v>
      </c>
      <c r="V458" t="s">
        <v>71</v>
      </c>
      <c r="W458">
        <v>21.97</v>
      </c>
      <c r="X458" t="s">
        <v>71</v>
      </c>
      <c r="Y458">
        <v>43.66</v>
      </c>
      <c r="AA458">
        <v>48.5</v>
      </c>
      <c r="AE458">
        <v>23.41</v>
      </c>
      <c r="AF458" t="s">
        <v>71</v>
      </c>
      <c r="AG458">
        <v>6.85</v>
      </c>
      <c r="AH458" t="s">
        <v>71</v>
      </c>
      <c r="AS458">
        <v>2.38</v>
      </c>
      <c r="AT458" t="s">
        <v>71</v>
      </c>
    </row>
    <row r="459" spans="1:46" x14ac:dyDescent="0.2">
      <c r="A459" t="s">
        <v>440</v>
      </c>
      <c r="B459" t="s">
        <v>441</v>
      </c>
      <c r="C459">
        <f>-70.41517379 / 41.67949135</f>
        <v>-1.6894441728833622</v>
      </c>
      <c r="D459" t="s">
        <v>442</v>
      </c>
      <c r="E459" t="s">
        <v>70</v>
      </c>
      <c r="F459" s="1">
        <v>38608</v>
      </c>
      <c r="G459">
        <v>4</v>
      </c>
      <c r="O459">
        <v>8.2799999999999994</v>
      </c>
      <c r="P459" t="s">
        <v>71</v>
      </c>
      <c r="Q459">
        <v>22.7</v>
      </c>
      <c r="R459" t="s">
        <v>71</v>
      </c>
    </row>
    <row r="460" spans="1:46" x14ac:dyDescent="0.2">
      <c r="A460" t="s">
        <v>440</v>
      </c>
      <c r="B460" t="s">
        <v>441</v>
      </c>
      <c r="C460">
        <f>-70.41517379 / 41.67949135</f>
        <v>-1.6894441728833622</v>
      </c>
      <c r="D460" t="s">
        <v>442</v>
      </c>
      <c r="E460" t="s">
        <v>70</v>
      </c>
      <c r="F460" s="1">
        <v>38608</v>
      </c>
      <c r="G460">
        <v>5</v>
      </c>
      <c r="O460">
        <v>8.18</v>
      </c>
      <c r="P460" t="s">
        <v>71</v>
      </c>
      <c r="Q460">
        <v>22.4</v>
      </c>
      <c r="R460" t="s">
        <v>71</v>
      </c>
    </row>
    <row r="461" spans="1:46" x14ac:dyDescent="0.2">
      <c r="A461" t="s">
        <v>440</v>
      </c>
      <c r="B461" t="s">
        <v>441</v>
      </c>
      <c r="C461">
        <f>-70.41517379 / 41.67949135</f>
        <v>-1.6894441728833622</v>
      </c>
      <c r="D461" t="s">
        <v>442</v>
      </c>
      <c r="E461" t="s">
        <v>70</v>
      </c>
      <c r="F461" s="1">
        <v>38608</v>
      </c>
      <c r="G461">
        <v>6</v>
      </c>
      <c r="O461">
        <v>7.38</v>
      </c>
      <c r="P461" t="s">
        <v>71</v>
      </c>
      <c r="Q461">
        <v>21.9</v>
      </c>
      <c r="R461" t="s">
        <v>71</v>
      </c>
    </row>
    <row r="462" spans="1:46" x14ac:dyDescent="0.2">
      <c r="A462" t="s">
        <v>440</v>
      </c>
      <c r="B462" t="s">
        <v>441</v>
      </c>
      <c r="C462">
        <f>-70.41517379 / 41.67949135</f>
        <v>-1.6894441728833622</v>
      </c>
      <c r="D462" t="s">
        <v>442</v>
      </c>
      <c r="E462" t="s">
        <v>70</v>
      </c>
      <c r="F462" s="1">
        <v>38608</v>
      </c>
      <c r="G462">
        <v>7</v>
      </c>
      <c r="O462">
        <v>0.16</v>
      </c>
      <c r="P462" t="s">
        <v>71</v>
      </c>
      <c r="Q462">
        <v>18.8</v>
      </c>
      <c r="R462" t="s">
        <v>71</v>
      </c>
    </row>
    <row r="463" spans="1:46" x14ac:dyDescent="0.2">
      <c r="A463" t="s">
        <v>440</v>
      </c>
      <c r="B463" t="s">
        <v>441</v>
      </c>
      <c r="C463">
        <f>-70.41517379 / 41.67949135</f>
        <v>-1.6894441728833622</v>
      </c>
      <c r="D463" t="s">
        <v>442</v>
      </c>
      <c r="E463" t="s">
        <v>70</v>
      </c>
      <c r="F463" s="1">
        <v>38608</v>
      </c>
      <c r="G463">
        <v>8</v>
      </c>
      <c r="O463">
        <v>0.11</v>
      </c>
      <c r="P463" t="s">
        <v>71</v>
      </c>
      <c r="Q463">
        <v>15.1</v>
      </c>
      <c r="R463" t="s">
        <v>71</v>
      </c>
    </row>
    <row r="464" spans="1:46" x14ac:dyDescent="0.2">
      <c r="A464" t="s">
        <v>440</v>
      </c>
      <c r="B464" t="s">
        <v>441</v>
      </c>
      <c r="C464">
        <f>-70.41517379 / 41.67949135</f>
        <v>-1.6894441728833622</v>
      </c>
      <c r="D464" t="s">
        <v>442</v>
      </c>
      <c r="E464" t="s">
        <v>70</v>
      </c>
      <c r="F464" s="1">
        <v>38608</v>
      </c>
      <c r="G464">
        <v>9</v>
      </c>
      <c r="K464">
        <v>1.61</v>
      </c>
      <c r="L464" t="s">
        <v>71</v>
      </c>
      <c r="O464">
        <v>0.09</v>
      </c>
      <c r="P464" t="s">
        <v>71</v>
      </c>
      <c r="Q464">
        <v>13.9</v>
      </c>
      <c r="R464" t="s">
        <v>71</v>
      </c>
      <c r="S464">
        <v>0.6</v>
      </c>
      <c r="T464" t="s">
        <v>71</v>
      </c>
      <c r="U464">
        <v>18.579999999999998</v>
      </c>
      <c r="V464" t="s">
        <v>71</v>
      </c>
      <c r="W464">
        <v>26.28</v>
      </c>
      <c r="X464" t="s">
        <v>71</v>
      </c>
      <c r="Y464">
        <v>46.29</v>
      </c>
      <c r="AA464">
        <v>35.270000000000003</v>
      </c>
      <c r="AE464">
        <v>32.29</v>
      </c>
      <c r="AF464" t="s">
        <v>71</v>
      </c>
      <c r="AG464">
        <v>6.33</v>
      </c>
      <c r="AH464" t="s">
        <v>71</v>
      </c>
      <c r="AS464">
        <v>21.15</v>
      </c>
      <c r="AT464" t="s">
        <v>71</v>
      </c>
    </row>
    <row r="465" spans="1:46" x14ac:dyDescent="0.2">
      <c r="A465" t="s">
        <v>440</v>
      </c>
      <c r="B465" t="s">
        <v>441</v>
      </c>
      <c r="C465">
        <f>-70.41517379 / 41.67949135</f>
        <v>-1.6894441728833622</v>
      </c>
      <c r="D465" t="s">
        <v>442</v>
      </c>
      <c r="E465" t="s">
        <v>70</v>
      </c>
      <c r="F465" s="1">
        <v>38608</v>
      </c>
      <c r="G465">
        <v>14</v>
      </c>
      <c r="K465">
        <v>2.77</v>
      </c>
      <c r="L465" t="s">
        <v>71</v>
      </c>
      <c r="S465">
        <v>35</v>
      </c>
      <c r="T465" t="s">
        <v>71</v>
      </c>
      <c r="U465">
        <v>1084.08</v>
      </c>
      <c r="V465" t="s">
        <v>71</v>
      </c>
      <c r="W465">
        <v>355.6</v>
      </c>
      <c r="X465" t="s">
        <v>71</v>
      </c>
      <c r="Y465">
        <v>104.92</v>
      </c>
      <c r="AA465">
        <v>40.590000000000003</v>
      </c>
      <c r="AE465">
        <v>98.48</v>
      </c>
      <c r="AF465" t="s">
        <v>71</v>
      </c>
      <c r="AG465">
        <v>6.44</v>
      </c>
      <c r="AH465" t="s">
        <v>71</v>
      </c>
      <c r="AS465">
        <v>68.62</v>
      </c>
      <c r="AT465" t="s">
        <v>71</v>
      </c>
    </row>
    <row r="466" spans="1:46" x14ac:dyDescent="0.2">
      <c r="A466" t="s">
        <v>440</v>
      </c>
      <c r="B466" t="s">
        <v>441</v>
      </c>
      <c r="C466">
        <f>-70.41517379 / 41.67949135</f>
        <v>-1.6894441728833622</v>
      </c>
      <c r="D466" t="s">
        <v>442</v>
      </c>
      <c r="E466" t="s">
        <v>70</v>
      </c>
      <c r="F466" s="1">
        <v>38960</v>
      </c>
      <c r="G466">
        <v>0.5</v>
      </c>
      <c r="I466">
        <v>13.9</v>
      </c>
      <c r="J466" t="s">
        <v>71</v>
      </c>
      <c r="K466">
        <v>3.8</v>
      </c>
      <c r="L466" t="s">
        <v>71</v>
      </c>
      <c r="M466">
        <v>3.46</v>
      </c>
      <c r="N466" t="s">
        <v>71</v>
      </c>
      <c r="S466">
        <v>0.41</v>
      </c>
      <c r="T466" t="s">
        <v>71</v>
      </c>
      <c r="U466">
        <v>12.6</v>
      </c>
      <c r="V466" t="s">
        <v>71</v>
      </c>
      <c r="W466">
        <v>22</v>
      </c>
      <c r="X466" t="s">
        <v>71</v>
      </c>
      <c r="Y466">
        <v>40.69</v>
      </c>
      <c r="AA466">
        <v>43.7</v>
      </c>
      <c r="AC466">
        <v>42.11</v>
      </c>
      <c r="AE466">
        <v>24.22</v>
      </c>
      <c r="AF466" t="s">
        <v>71</v>
      </c>
      <c r="AG466">
        <v>6.9</v>
      </c>
      <c r="AH466" t="s">
        <v>71</v>
      </c>
    </row>
    <row r="467" spans="1:46" x14ac:dyDescent="0.2">
      <c r="A467" t="s">
        <v>440</v>
      </c>
      <c r="B467" t="s">
        <v>441</v>
      </c>
      <c r="C467">
        <f>-70.41517379 / 41.67949135</f>
        <v>-1.6894441728833622</v>
      </c>
      <c r="D467" t="s">
        <v>442</v>
      </c>
      <c r="E467" t="s">
        <v>70</v>
      </c>
      <c r="F467" s="1">
        <v>38960</v>
      </c>
      <c r="G467">
        <v>1</v>
      </c>
      <c r="O467">
        <v>7.94</v>
      </c>
      <c r="P467" t="s">
        <v>71</v>
      </c>
      <c r="Q467">
        <v>21.6</v>
      </c>
      <c r="R467" t="s">
        <v>71</v>
      </c>
    </row>
    <row r="468" spans="1:46" x14ac:dyDescent="0.2">
      <c r="A468" t="s">
        <v>440</v>
      </c>
      <c r="B468" t="s">
        <v>441</v>
      </c>
      <c r="C468">
        <f>-70.41517379 / 41.67949135</f>
        <v>-1.6894441728833622</v>
      </c>
      <c r="D468" t="s">
        <v>442</v>
      </c>
      <c r="E468" t="s">
        <v>70</v>
      </c>
      <c r="F468" s="1">
        <v>38960</v>
      </c>
      <c r="G468">
        <v>2</v>
      </c>
      <c r="K468">
        <v>3.63</v>
      </c>
      <c r="L468" t="s">
        <v>71</v>
      </c>
      <c r="O468">
        <v>7.79</v>
      </c>
      <c r="P468" t="s">
        <v>71</v>
      </c>
      <c r="Q468">
        <v>21.7</v>
      </c>
      <c r="R468" t="s">
        <v>71</v>
      </c>
      <c r="S468">
        <v>0.6</v>
      </c>
      <c r="T468" t="s">
        <v>71</v>
      </c>
      <c r="U468">
        <v>18.53</v>
      </c>
      <c r="V468" t="s">
        <v>71</v>
      </c>
      <c r="W468">
        <v>36.880000000000003</v>
      </c>
      <c r="X468" t="s">
        <v>71</v>
      </c>
      <c r="Y468">
        <v>46.25</v>
      </c>
      <c r="AA468">
        <v>43.25</v>
      </c>
      <c r="AE468">
        <v>23.61</v>
      </c>
      <c r="AF468" t="s">
        <v>71</v>
      </c>
      <c r="AG468">
        <v>6.54</v>
      </c>
      <c r="AH468" t="s">
        <v>71</v>
      </c>
    </row>
    <row r="469" spans="1:46" x14ac:dyDescent="0.2">
      <c r="A469" t="s">
        <v>440</v>
      </c>
      <c r="B469" t="s">
        <v>441</v>
      </c>
      <c r="C469">
        <f>-70.41517379 / 41.67949135</f>
        <v>-1.6894441728833622</v>
      </c>
      <c r="D469" t="s">
        <v>442</v>
      </c>
      <c r="E469" t="s">
        <v>70</v>
      </c>
      <c r="F469" s="1">
        <v>38960</v>
      </c>
      <c r="G469">
        <v>3</v>
      </c>
      <c r="O469">
        <v>7.67</v>
      </c>
      <c r="P469" t="s">
        <v>71</v>
      </c>
      <c r="Q469">
        <v>21.7</v>
      </c>
      <c r="R469" t="s">
        <v>71</v>
      </c>
    </row>
    <row r="470" spans="1:46" x14ac:dyDescent="0.2">
      <c r="A470" t="s">
        <v>440</v>
      </c>
      <c r="B470" t="s">
        <v>441</v>
      </c>
      <c r="C470">
        <f>-70.41517379 / 41.67949135</f>
        <v>-1.6894441728833622</v>
      </c>
      <c r="D470" t="s">
        <v>442</v>
      </c>
      <c r="E470" t="s">
        <v>70</v>
      </c>
      <c r="F470" s="1">
        <v>38960</v>
      </c>
      <c r="G470">
        <v>4</v>
      </c>
      <c r="O470">
        <v>7.6</v>
      </c>
      <c r="P470" t="s">
        <v>71</v>
      </c>
      <c r="Q470">
        <v>21.7</v>
      </c>
      <c r="R470" t="s">
        <v>71</v>
      </c>
    </row>
    <row r="471" spans="1:46" x14ac:dyDescent="0.2">
      <c r="A471" t="s">
        <v>440</v>
      </c>
      <c r="B471" t="s">
        <v>441</v>
      </c>
      <c r="C471">
        <f>-70.41517379 / 41.67949135</f>
        <v>-1.6894441728833622</v>
      </c>
      <c r="D471" t="s">
        <v>442</v>
      </c>
      <c r="E471" t="s">
        <v>70</v>
      </c>
      <c r="F471" s="1">
        <v>38960</v>
      </c>
      <c r="G471">
        <v>5</v>
      </c>
      <c r="O471">
        <v>7.57</v>
      </c>
      <c r="P471" t="s">
        <v>71</v>
      </c>
      <c r="Q471">
        <v>21.7</v>
      </c>
      <c r="R471" t="s">
        <v>71</v>
      </c>
    </row>
    <row r="472" spans="1:46" x14ac:dyDescent="0.2">
      <c r="A472" t="s">
        <v>440</v>
      </c>
      <c r="B472" t="s">
        <v>441</v>
      </c>
      <c r="C472">
        <f>-70.41517379 / 41.67949135</f>
        <v>-1.6894441728833622</v>
      </c>
      <c r="D472" t="s">
        <v>442</v>
      </c>
      <c r="E472" t="s">
        <v>70</v>
      </c>
      <c r="F472" s="1">
        <v>38960</v>
      </c>
      <c r="G472">
        <v>6</v>
      </c>
      <c r="O472">
        <v>7.52</v>
      </c>
      <c r="P472" t="s">
        <v>71</v>
      </c>
      <c r="Q472">
        <v>21.7</v>
      </c>
      <c r="R472" t="s">
        <v>71</v>
      </c>
    </row>
    <row r="473" spans="1:46" x14ac:dyDescent="0.2">
      <c r="A473" t="s">
        <v>440</v>
      </c>
      <c r="B473" t="s">
        <v>441</v>
      </c>
      <c r="C473">
        <f>-70.41517379 / 41.67949135</f>
        <v>-1.6894441728833622</v>
      </c>
      <c r="D473" t="s">
        <v>442</v>
      </c>
      <c r="E473" t="s">
        <v>70</v>
      </c>
      <c r="F473" s="1">
        <v>38960</v>
      </c>
      <c r="G473">
        <v>7</v>
      </c>
      <c r="O473">
        <v>7.51</v>
      </c>
      <c r="P473" t="s">
        <v>71</v>
      </c>
      <c r="Q473">
        <v>21.7</v>
      </c>
      <c r="R473" t="s">
        <v>71</v>
      </c>
    </row>
    <row r="474" spans="1:46" x14ac:dyDescent="0.2">
      <c r="A474" t="s">
        <v>440</v>
      </c>
      <c r="B474" t="s">
        <v>441</v>
      </c>
      <c r="C474">
        <f>-70.41517379 / 41.67949135</f>
        <v>-1.6894441728833622</v>
      </c>
      <c r="D474" t="s">
        <v>442</v>
      </c>
      <c r="E474" t="s">
        <v>70</v>
      </c>
      <c r="F474" s="1">
        <v>38960</v>
      </c>
      <c r="G474">
        <v>8</v>
      </c>
      <c r="O474">
        <v>1.87</v>
      </c>
      <c r="P474" t="s">
        <v>71</v>
      </c>
      <c r="Q474">
        <v>18.7</v>
      </c>
      <c r="R474" t="s">
        <v>71</v>
      </c>
    </row>
    <row r="475" spans="1:46" x14ac:dyDescent="0.2">
      <c r="A475" t="s">
        <v>440</v>
      </c>
      <c r="B475" t="s">
        <v>441</v>
      </c>
      <c r="C475">
        <f>-70.41517379 / 41.67949135</f>
        <v>-1.6894441728833622</v>
      </c>
      <c r="D475" t="s">
        <v>442</v>
      </c>
      <c r="E475" t="s">
        <v>70</v>
      </c>
      <c r="F475" s="1">
        <v>38960</v>
      </c>
      <c r="G475">
        <v>9</v>
      </c>
      <c r="O475">
        <v>0.87</v>
      </c>
      <c r="P475" t="s">
        <v>71</v>
      </c>
      <c r="Q475">
        <v>15.3</v>
      </c>
      <c r="R475" t="s">
        <v>71</v>
      </c>
    </row>
    <row r="476" spans="1:46" x14ac:dyDescent="0.2">
      <c r="A476" t="s">
        <v>440</v>
      </c>
      <c r="B476" t="s">
        <v>441</v>
      </c>
      <c r="C476">
        <f>-70.41517379 / 41.67949135</f>
        <v>-1.6894441728833622</v>
      </c>
      <c r="D476" t="s">
        <v>442</v>
      </c>
      <c r="E476" t="s">
        <v>70</v>
      </c>
      <c r="F476" s="1">
        <v>39315</v>
      </c>
      <c r="G476">
        <v>0.5</v>
      </c>
      <c r="I476">
        <v>12.33</v>
      </c>
      <c r="J476" t="s">
        <v>71</v>
      </c>
      <c r="K476">
        <v>2.06</v>
      </c>
      <c r="L476" t="s">
        <v>71</v>
      </c>
      <c r="M476">
        <v>2.91</v>
      </c>
      <c r="N476" t="s">
        <v>71</v>
      </c>
      <c r="S476">
        <v>0.53</v>
      </c>
      <c r="T476" t="s">
        <v>71</v>
      </c>
      <c r="U476">
        <v>16.41</v>
      </c>
      <c r="V476" t="s">
        <v>71</v>
      </c>
      <c r="W476">
        <v>24.72</v>
      </c>
      <c r="X476" t="s">
        <v>71</v>
      </c>
      <c r="Y476">
        <v>44.5</v>
      </c>
      <c r="AA476">
        <v>37.68</v>
      </c>
      <c r="AC476">
        <v>44.61</v>
      </c>
      <c r="AE476">
        <v>12.1</v>
      </c>
      <c r="AF476" t="s">
        <v>71</v>
      </c>
      <c r="AG476">
        <v>6.43</v>
      </c>
      <c r="AH476" t="s">
        <v>71</v>
      </c>
      <c r="AS476">
        <v>0.42</v>
      </c>
      <c r="AT476" t="s">
        <v>71</v>
      </c>
    </row>
    <row r="477" spans="1:46" x14ac:dyDescent="0.2">
      <c r="A477" t="s">
        <v>440</v>
      </c>
      <c r="B477" t="s">
        <v>441</v>
      </c>
      <c r="C477">
        <f>-70.41517379 / 41.67949135</f>
        <v>-1.6894441728833622</v>
      </c>
      <c r="D477" t="s">
        <v>442</v>
      </c>
      <c r="E477" t="s">
        <v>70</v>
      </c>
      <c r="F477" s="1">
        <v>39315</v>
      </c>
      <c r="G477">
        <v>1</v>
      </c>
      <c r="O477">
        <v>8.24</v>
      </c>
      <c r="P477" t="s">
        <v>71</v>
      </c>
      <c r="Q477">
        <v>23</v>
      </c>
      <c r="R477" t="s">
        <v>71</v>
      </c>
    </row>
    <row r="478" spans="1:46" x14ac:dyDescent="0.2">
      <c r="A478" t="s">
        <v>440</v>
      </c>
      <c r="B478" t="s">
        <v>441</v>
      </c>
      <c r="C478">
        <f>-70.41517379 / 41.67949135</f>
        <v>-1.6894441728833622</v>
      </c>
      <c r="D478" t="s">
        <v>442</v>
      </c>
      <c r="E478" t="s">
        <v>70</v>
      </c>
      <c r="F478" s="1">
        <v>39315</v>
      </c>
      <c r="G478">
        <v>2</v>
      </c>
      <c r="O478">
        <v>8.18</v>
      </c>
      <c r="P478" t="s">
        <v>71</v>
      </c>
      <c r="Q478">
        <v>23</v>
      </c>
      <c r="R478" t="s">
        <v>71</v>
      </c>
    </row>
    <row r="479" spans="1:46" x14ac:dyDescent="0.2">
      <c r="A479" t="s">
        <v>440</v>
      </c>
      <c r="B479" t="s">
        <v>441</v>
      </c>
      <c r="C479">
        <f>-70.41517379 / 41.67949135</f>
        <v>-1.6894441728833622</v>
      </c>
      <c r="D479" t="s">
        <v>442</v>
      </c>
      <c r="E479" t="s">
        <v>70</v>
      </c>
      <c r="F479" s="1">
        <v>39315</v>
      </c>
      <c r="G479">
        <v>3</v>
      </c>
      <c r="K479">
        <v>1.67</v>
      </c>
      <c r="L479" t="s">
        <v>71</v>
      </c>
      <c r="O479">
        <v>8.17</v>
      </c>
      <c r="P479" t="s">
        <v>71</v>
      </c>
      <c r="Q479">
        <v>23</v>
      </c>
      <c r="R479" t="s">
        <v>71</v>
      </c>
      <c r="S479">
        <v>0.52</v>
      </c>
      <c r="T479" t="s">
        <v>71</v>
      </c>
      <c r="U479">
        <v>16.2</v>
      </c>
      <c r="V479" t="s">
        <v>71</v>
      </c>
      <c r="W479">
        <v>27.22</v>
      </c>
      <c r="X479" t="s">
        <v>71</v>
      </c>
      <c r="Y479">
        <v>44.31</v>
      </c>
      <c r="AA479">
        <v>35.659999999999997</v>
      </c>
      <c r="AE479">
        <v>12.1</v>
      </c>
      <c r="AF479" t="s">
        <v>71</v>
      </c>
      <c r="AG479">
        <v>6.66</v>
      </c>
      <c r="AH479" t="s">
        <v>71</v>
      </c>
      <c r="AS479">
        <v>0.65</v>
      </c>
      <c r="AT479" t="s">
        <v>71</v>
      </c>
    </row>
    <row r="480" spans="1:46" x14ac:dyDescent="0.2">
      <c r="A480" t="s">
        <v>440</v>
      </c>
      <c r="B480" t="s">
        <v>441</v>
      </c>
      <c r="C480">
        <f>-70.41517379 / 41.67949135</f>
        <v>-1.6894441728833622</v>
      </c>
      <c r="D480" t="s">
        <v>442</v>
      </c>
      <c r="E480" t="s">
        <v>70</v>
      </c>
      <c r="F480" s="1">
        <v>39315</v>
      </c>
      <c r="G480">
        <v>4</v>
      </c>
      <c r="O480">
        <v>8.14</v>
      </c>
      <c r="P480" t="s">
        <v>71</v>
      </c>
      <c r="Q480">
        <v>23.1</v>
      </c>
      <c r="R480" t="s">
        <v>71</v>
      </c>
    </row>
    <row r="481" spans="1:46" x14ac:dyDescent="0.2">
      <c r="A481" t="s">
        <v>440</v>
      </c>
      <c r="B481" t="s">
        <v>441</v>
      </c>
      <c r="C481">
        <f>-70.41517379 / 41.67949135</f>
        <v>-1.6894441728833622</v>
      </c>
      <c r="D481" t="s">
        <v>442</v>
      </c>
      <c r="E481" t="s">
        <v>70</v>
      </c>
      <c r="F481" s="1">
        <v>39315</v>
      </c>
      <c r="G481">
        <v>5</v>
      </c>
      <c r="O481">
        <v>8.07</v>
      </c>
      <c r="P481" t="s">
        <v>71</v>
      </c>
      <c r="Q481">
        <v>23.1</v>
      </c>
      <c r="R481" t="s">
        <v>71</v>
      </c>
    </row>
    <row r="482" spans="1:46" x14ac:dyDescent="0.2">
      <c r="A482" t="s">
        <v>440</v>
      </c>
      <c r="B482" t="s">
        <v>441</v>
      </c>
      <c r="C482">
        <f>-70.41517379 / 41.67949135</f>
        <v>-1.6894441728833622</v>
      </c>
      <c r="D482" t="s">
        <v>442</v>
      </c>
      <c r="E482" t="s">
        <v>70</v>
      </c>
      <c r="F482" s="1">
        <v>39315</v>
      </c>
      <c r="G482">
        <v>6</v>
      </c>
      <c r="O482">
        <v>7.91</v>
      </c>
      <c r="P482" t="s">
        <v>71</v>
      </c>
      <c r="Q482">
        <v>23</v>
      </c>
      <c r="R482" t="s">
        <v>71</v>
      </c>
    </row>
    <row r="483" spans="1:46" x14ac:dyDescent="0.2">
      <c r="A483" t="s">
        <v>440</v>
      </c>
      <c r="B483" t="s">
        <v>441</v>
      </c>
      <c r="C483">
        <f>-70.41517379 / 41.67949135</f>
        <v>-1.6894441728833622</v>
      </c>
      <c r="D483" t="s">
        <v>442</v>
      </c>
      <c r="E483" t="s">
        <v>70</v>
      </c>
      <c r="F483" s="1">
        <v>39315</v>
      </c>
      <c r="G483">
        <v>7</v>
      </c>
      <c r="O483">
        <v>4.96</v>
      </c>
      <c r="P483" t="s">
        <v>71</v>
      </c>
      <c r="Q483">
        <v>22.3</v>
      </c>
      <c r="R483" t="s">
        <v>71</v>
      </c>
    </row>
    <row r="484" spans="1:46" x14ac:dyDescent="0.2">
      <c r="A484" t="s">
        <v>440</v>
      </c>
      <c r="B484" t="s">
        <v>441</v>
      </c>
      <c r="C484">
        <f>-70.41517379 / 41.67949135</f>
        <v>-1.6894441728833622</v>
      </c>
      <c r="D484" t="s">
        <v>442</v>
      </c>
      <c r="E484" t="s">
        <v>70</v>
      </c>
      <c r="F484" s="1">
        <v>39315</v>
      </c>
      <c r="G484">
        <v>8</v>
      </c>
      <c r="O484">
        <v>0.17</v>
      </c>
      <c r="P484" t="s">
        <v>71</v>
      </c>
      <c r="Q484">
        <v>20</v>
      </c>
      <c r="R484" t="s">
        <v>71</v>
      </c>
    </row>
    <row r="485" spans="1:46" x14ac:dyDescent="0.2">
      <c r="A485" t="s">
        <v>440</v>
      </c>
      <c r="B485" t="s">
        <v>441</v>
      </c>
      <c r="C485">
        <f>-70.41517379 / 41.67949135</f>
        <v>-1.6894441728833622</v>
      </c>
      <c r="D485" t="s">
        <v>442</v>
      </c>
      <c r="E485" t="s">
        <v>70</v>
      </c>
      <c r="F485" s="1">
        <v>39315</v>
      </c>
      <c r="G485">
        <v>9</v>
      </c>
      <c r="I485">
        <v>3.07</v>
      </c>
      <c r="J485" t="s">
        <v>71</v>
      </c>
      <c r="K485">
        <v>9.33</v>
      </c>
      <c r="L485" t="s">
        <v>71</v>
      </c>
      <c r="O485">
        <v>0.04</v>
      </c>
      <c r="P485" t="s">
        <v>71</v>
      </c>
      <c r="Q485">
        <v>19</v>
      </c>
      <c r="R485" t="s">
        <v>71</v>
      </c>
      <c r="S485">
        <v>3.07</v>
      </c>
      <c r="T485" t="s">
        <v>71</v>
      </c>
      <c r="U485">
        <v>95.24</v>
      </c>
      <c r="V485" t="s">
        <v>71</v>
      </c>
      <c r="W485">
        <v>62.01</v>
      </c>
      <c r="X485" t="s">
        <v>71</v>
      </c>
      <c r="Y485">
        <v>69.849999999999994</v>
      </c>
      <c r="AA485">
        <v>52.5</v>
      </c>
      <c r="AE485">
        <v>13.2</v>
      </c>
      <c r="AF485" t="s">
        <v>71</v>
      </c>
      <c r="AG485">
        <v>6.16</v>
      </c>
      <c r="AH485" t="s">
        <v>71</v>
      </c>
      <c r="AS485">
        <v>11.44</v>
      </c>
      <c r="AT485" t="s">
        <v>71</v>
      </c>
    </row>
    <row r="486" spans="1:46" x14ac:dyDescent="0.2">
      <c r="A486" t="s">
        <v>440</v>
      </c>
      <c r="B486" t="s">
        <v>441</v>
      </c>
      <c r="C486">
        <f>-70.41517379 / 41.67949135</f>
        <v>-1.6894441728833622</v>
      </c>
      <c r="D486" t="s">
        <v>442</v>
      </c>
      <c r="E486" t="s">
        <v>70</v>
      </c>
      <c r="F486" s="1">
        <v>39315</v>
      </c>
      <c r="G486">
        <v>10</v>
      </c>
      <c r="O486">
        <v>0.04</v>
      </c>
      <c r="P486" t="s">
        <v>71</v>
      </c>
      <c r="Q486">
        <v>18.3</v>
      </c>
      <c r="R486" t="s">
        <v>71</v>
      </c>
    </row>
    <row r="487" spans="1:46" x14ac:dyDescent="0.2">
      <c r="A487" t="s">
        <v>440</v>
      </c>
      <c r="B487" t="s">
        <v>441</v>
      </c>
      <c r="C487">
        <f>-70.41517379 / 41.67949135</f>
        <v>-1.6894441728833622</v>
      </c>
      <c r="D487" t="s">
        <v>442</v>
      </c>
      <c r="E487" t="s">
        <v>70</v>
      </c>
      <c r="F487" s="1">
        <v>39315</v>
      </c>
      <c r="G487">
        <v>11</v>
      </c>
      <c r="O487">
        <v>0.04</v>
      </c>
      <c r="P487" t="s">
        <v>71</v>
      </c>
      <c r="Q487">
        <v>18.100000000000001</v>
      </c>
      <c r="R487" t="s">
        <v>71</v>
      </c>
    </row>
    <row r="488" spans="1:46" x14ac:dyDescent="0.2">
      <c r="A488" t="s">
        <v>440</v>
      </c>
      <c r="B488" t="s">
        <v>441</v>
      </c>
      <c r="C488">
        <f>-70.41517379 / 41.67949135</f>
        <v>-1.6894441728833622</v>
      </c>
      <c r="D488" t="s">
        <v>442</v>
      </c>
      <c r="E488" t="s">
        <v>70</v>
      </c>
      <c r="F488" s="1">
        <v>39315</v>
      </c>
      <c r="G488">
        <v>11.3</v>
      </c>
      <c r="I488">
        <v>2.76</v>
      </c>
      <c r="J488" t="s">
        <v>71</v>
      </c>
      <c r="K488">
        <v>13.27</v>
      </c>
      <c r="L488" t="s">
        <v>71</v>
      </c>
      <c r="S488">
        <v>2.76</v>
      </c>
      <c r="T488" t="s">
        <v>71</v>
      </c>
      <c r="U488">
        <v>85.62</v>
      </c>
      <c r="V488" t="s">
        <v>71</v>
      </c>
      <c r="W488">
        <v>53.86</v>
      </c>
      <c r="X488" t="s">
        <v>71</v>
      </c>
      <c r="Y488">
        <v>68.319999999999993</v>
      </c>
      <c r="AA488">
        <v>55.96</v>
      </c>
      <c r="AE488">
        <v>13.1</v>
      </c>
      <c r="AF488" t="s">
        <v>71</v>
      </c>
      <c r="AG488">
        <v>6.14</v>
      </c>
      <c r="AH488" t="s">
        <v>71</v>
      </c>
      <c r="AS488">
        <v>20.23</v>
      </c>
      <c r="AT488" t="s">
        <v>71</v>
      </c>
    </row>
    <row r="489" spans="1:46" x14ac:dyDescent="0.2">
      <c r="A489" t="s">
        <v>440</v>
      </c>
      <c r="B489" t="s">
        <v>441</v>
      </c>
      <c r="C489">
        <f>-70.41517379 / 41.67949135</f>
        <v>-1.6894441728833622</v>
      </c>
      <c r="D489" t="s">
        <v>442</v>
      </c>
      <c r="E489" t="s">
        <v>70</v>
      </c>
      <c r="F489" s="1">
        <v>39679</v>
      </c>
      <c r="G489">
        <v>0.5</v>
      </c>
      <c r="I489">
        <v>14.18</v>
      </c>
      <c r="J489" t="s">
        <v>71</v>
      </c>
      <c r="K489">
        <v>2.42</v>
      </c>
      <c r="L489" t="s">
        <v>71</v>
      </c>
      <c r="M489">
        <v>4.9000000000000004</v>
      </c>
      <c r="N489" t="s">
        <v>71</v>
      </c>
      <c r="O489">
        <v>8.1199999999999992</v>
      </c>
      <c r="P489" t="s">
        <v>71</v>
      </c>
      <c r="Q489">
        <v>27.5</v>
      </c>
      <c r="R489" t="s">
        <v>71</v>
      </c>
      <c r="S489">
        <v>0.24</v>
      </c>
      <c r="T489" t="s">
        <v>71</v>
      </c>
      <c r="U489">
        <v>7.43</v>
      </c>
      <c r="V489" t="s">
        <v>71</v>
      </c>
      <c r="W489">
        <v>18.53</v>
      </c>
      <c r="X489" t="s">
        <v>71</v>
      </c>
      <c r="Y489">
        <v>33.07</v>
      </c>
      <c r="AA489">
        <v>39.270000000000003</v>
      </c>
      <c r="AC489">
        <v>37.1</v>
      </c>
      <c r="AE489">
        <v>13.9</v>
      </c>
      <c r="AF489" t="s">
        <v>71</v>
      </c>
      <c r="AG489">
        <v>6.72</v>
      </c>
      <c r="AH489" t="s">
        <v>71</v>
      </c>
      <c r="AS489">
        <v>0.65</v>
      </c>
      <c r="AT489" t="s">
        <v>71</v>
      </c>
    </row>
    <row r="490" spans="1:46" x14ac:dyDescent="0.2">
      <c r="A490" t="s">
        <v>440</v>
      </c>
      <c r="B490" t="s">
        <v>441</v>
      </c>
      <c r="C490">
        <f>-70.41517379 / 41.67949135</f>
        <v>-1.6894441728833622</v>
      </c>
      <c r="D490" t="s">
        <v>442</v>
      </c>
      <c r="E490" t="s">
        <v>70</v>
      </c>
      <c r="F490" s="1">
        <v>39679</v>
      </c>
      <c r="G490">
        <v>1</v>
      </c>
      <c r="O490">
        <v>8.26</v>
      </c>
      <c r="P490" t="s">
        <v>71</v>
      </c>
      <c r="Q490">
        <v>25.7</v>
      </c>
      <c r="R490" t="s">
        <v>71</v>
      </c>
    </row>
    <row r="491" spans="1:46" x14ac:dyDescent="0.2">
      <c r="A491" t="s">
        <v>440</v>
      </c>
      <c r="B491" t="s">
        <v>441</v>
      </c>
      <c r="C491">
        <f>-70.41517379 / 41.67949135</f>
        <v>-1.6894441728833622</v>
      </c>
      <c r="D491" t="s">
        <v>442</v>
      </c>
      <c r="E491" t="s">
        <v>70</v>
      </c>
      <c r="F491" s="1">
        <v>39679</v>
      </c>
      <c r="G491">
        <v>2</v>
      </c>
      <c r="O491">
        <v>8.33</v>
      </c>
      <c r="P491" t="s">
        <v>71</v>
      </c>
      <c r="Q491">
        <v>25.3</v>
      </c>
      <c r="R491" t="s">
        <v>71</v>
      </c>
    </row>
    <row r="492" spans="1:46" x14ac:dyDescent="0.2">
      <c r="A492" t="s">
        <v>440</v>
      </c>
      <c r="B492" t="s">
        <v>441</v>
      </c>
      <c r="C492">
        <f>-70.41517379 / 41.67949135</f>
        <v>-1.6894441728833622</v>
      </c>
      <c r="D492" t="s">
        <v>442</v>
      </c>
      <c r="E492" t="s">
        <v>70</v>
      </c>
      <c r="F492" s="1">
        <v>39679</v>
      </c>
      <c r="G492">
        <v>3</v>
      </c>
      <c r="K492">
        <v>1.69</v>
      </c>
      <c r="L492" t="s">
        <v>71</v>
      </c>
      <c r="O492">
        <v>8.33</v>
      </c>
      <c r="P492" t="s">
        <v>71</v>
      </c>
      <c r="Q492">
        <v>25</v>
      </c>
      <c r="R492" t="s">
        <v>71</v>
      </c>
      <c r="S492">
        <v>0.48</v>
      </c>
      <c r="T492" t="s">
        <v>71</v>
      </c>
      <c r="U492">
        <v>14.87</v>
      </c>
      <c r="V492" t="s">
        <v>71</v>
      </c>
      <c r="W492">
        <v>19.02</v>
      </c>
      <c r="X492" t="s">
        <v>71</v>
      </c>
      <c r="Y492">
        <v>43.07</v>
      </c>
      <c r="AA492">
        <v>35.75</v>
      </c>
      <c r="AE492">
        <v>13.9</v>
      </c>
      <c r="AF492" t="s">
        <v>71</v>
      </c>
      <c r="AG492">
        <v>6.87</v>
      </c>
      <c r="AH492" t="s">
        <v>71</v>
      </c>
      <c r="AS492">
        <v>0.22</v>
      </c>
      <c r="AT492" t="s">
        <v>71</v>
      </c>
    </row>
    <row r="493" spans="1:46" x14ac:dyDescent="0.2">
      <c r="A493" t="s">
        <v>440</v>
      </c>
      <c r="B493" t="s">
        <v>441</v>
      </c>
      <c r="C493">
        <f>-70.41517379 / 41.67949135</f>
        <v>-1.6894441728833622</v>
      </c>
      <c r="D493" t="s">
        <v>442</v>
      </c>
      <c r="E493" t="s">
        <v>70</v>
      </c>
      <c r="F493" s="1">
        <v>39679</v>
      </c>
      <c r="G493">
        <v>4</v>
      </c>
      <c r="O493">
        <v>8.34</v>
      </c>
      <c r="P493" t="s">
        <v>71</v>
      </c>
      <c r="Q493">
        <v>24.9</v>
      </c>
      <c r="R493" t="s">
        <v>71</v>
      </c>
    </row>
    <row r="494" spans="1:46" x14ac:dyDescent="0.2">
      <c r="A494" t="s">
        <v>440</v>
      </c>
      <c r="B494" t="s">
        <v>441</v>
      </c>
      <c r="C494">
        <f>-70.41517379 / 41.67949135</f>
        <v>-1.6894441728833622</v>
      </c>
      <c r="D494" t="s">
        <v>442</v>
      </c>
      <c r="E494" t="s">
        <v>70</v>
      </c>
      <c r="F494" s="1">
        <v>39679</v>
      </c>
      <c r="G494">
        <v>5</v>
      </c>
      <c r="O494">
        <v>8.1999999999999993</v>
      </c>
      <c r="P494" t="s">
        <v>71</v>
      </c>
      <c r="Q494">
        <v>24.6</v>
      </c>
      <c r="R494" t="s">
        <v>71</v>
      </c>
    </row>
    <row r="495" spans="1:46" x14ac:dyDescent="0.2">
      <c r="A495" t="s">
        <v>440</v>
      </c>
      <c r="B495" t="s">
        <v>441</v>
      </c>
      <c r="C495">
        <f>-70.41517379 / 41.67949135</f>
        <v>-1.6894441728833622</v>
      </c>
      <c r="D495" t="s">
        <v>442</v>
      </c>
      <c r="E495" t="s">
        <v>70</v>
      </c>
      <c r="F495" s="1">
        <v>39679</v>
      </c>
      <c r="G495">
        <v>6</v>
      </c>
      <c r="O495">
        <v>8.2799999999999994</v>
      </c>
      <c r="P495" t="s">
        <v>71</v>
      </c>
      <c r="Q495">
        <v>24.4</v>
      </c>
      <c r="R495" t="s">
        <v>71</v>
      </c>
    </row>
    <row r="496" spans="1:46" x14ac:dyDescent="0.2">
      <c r="A496" t="s">
        <v>440</v>
      </c>
      <c r="B496" t="s">
        <v>441</v>
      </c>
      <c r="C496">
        <f>-70.41517379 / 41.67949135</f>
        <v>-1.6894441728833622</v>
      </c>
      <c r="D496" t="s">
        <v>442</v>
      </c>
      <c r="E496" t="s">
        <v>70</v>
      </c>
      <c r="F496" s="1">
        <v>39679</v>
      </c>
      <c r="G496">
        <v>7</v>
      </c>
      <c r="O496">
        <v>8.8000000000000007</v>
      </c>
      <c r="P496" t="s">
        <v>71</v>
      </c>
      <c r="Q496">
        <v>21.9</v>
      </c>
      <c r="R496" t="s">
        <v>71</v>
      </c>
    </row>
    <row r="497" spans="1:46" x14ac:dyDescent="0.2">
      <c r="A497" t="s">
        <v>440</v>
      </c>
      <c r="B497" t="s">
        <v>441</v>
      </c>
      <c r="C497">
        <f>-70.41517379 / 41.67949135</f>
        <v>-1.6894441728833622</v>
      </c>
      <c r="D497" t="s">
        <v>442</v>
      </c>
      <c r="E497" t="s">
        <v>70</v>
      </c>
      <c r="F497" s="1">
        <v>39679</v>
      </c>
      <c r="G497">
        <v>8</v>
      </c>
      <c r="O497">
        <v>8.69</v>
      </c>
      <c r="P497" t="s">
        <v>71</v>
      </c>
      <c r="Q497">
        <v>18.600000000000001</v>
      </c>
      <c r="R497" t="s">
        <v>71</v>
      </c>
    </row>
    <row r="498" spans="1:46" x14ac:dyDescent="0.2">
      <c r="A498" t="s">
        <v>440</v>
      </c>
      <c r="B498" t="s">
        <v>441</v>
      </c>
      <c r="C498">
        <f>-70.41517379 / 41.67949135</f>
        <v>-1.6894441728833622</v>
      </c>
      <c r="D498" t="s">
        <v>442</v>
      </c>
      <c r="E498" t="s">
        <v>70</v>
      </c>
      <c r="F498" s="1">
        <v>39679</v>
      </c>
      <c r="G498">
        <v>9</v>
      </c>
      <c r="K498">
        <v>146.29</v>
      </c>
      <c r="L498" t="s">
        <v>71</v>
      </c>
      <c r="O498">
        <v>0.2</v>
      </c>
      <c r="P498" t="s">
        <v>71</v>
      </c>
      <c r="Q498">
        <v>15.9</v>
      </c>
      <c r="R498" t="s">
        <v>71</v>
      </c>
      <c r="S498">
        <v>1.79</v>
      </c>
      <c r="T498" t="s">
        <v>71</v>
      </c>
      <c r="U498">
        <v>55.44</v>
      </c>
      <c r="V498" t="s">
        <v>71</v>
      </c>
      <c r="W498">
        <v>91.64</v>
      </c>
      <c r="X498" t="s">
        <v>71</v>
      </c>
      <c r="Y498">
        <v>62.05</v>
      </c>
      <c r="AA498">
        <v>79.510000000000005</v>
      </c>
      <c r="AE498">
        <v>15.9</v>
      </c>
      <c r="AF498" t="s">
        <v>71</v>
      </c>
      <c r="AG498">
        <v>6.42</v>
      </c>
      <c r="AH498" t="s">
        <v>71</v>
      </c>
      <c r="AS498">
        <v>1.55</v>
      </c>
      <c r="AT498" t="s">
        <v>71</v>
      </c>
    </row>
    <row r="499" spans="1:46" x14ac:dyDescent="0.2">
      <c r="A499" t="s">
        <v>440</v>
      </c>
      <c r="B499" t="s">
        <v>441</v>
      </c>
      <c r="C499">
        <f>-70.41517379 / 41.67949135</f>
        <v>-1.6894441728833622</v>
      </c>
      <c r="D499" t="s">
        <v>442</v>
      </c>
      <c r="E499" t="s">
        <v>70</v>
      </c>
      <c r="F499" s="1">
        <v>39679</v>
      </c>
      <c r="G499">
        <v>10</v>
      </c>
      <c r="O499">
        <v>0.1</v>
      </c>
      <c r="P499" t="s">
        <v>71</v>
      </c>
      <c r="Q499">
        <v>14.1</v>
      </c>
      <c r="R499" t="s">
        <v>71</v>
      </c>
    </row>
    <row r="500" spans="1:46" x14ac:dyDescent="0.2">
      <c r="A500" t="s">
        <v>440</v>
      </c>
      <c r="B500" t="s">
        <v>441</v>
      </c>
      <c r="C500">
        <f>-70.41517379 / 41.67949135</f>
        <v>-1.6894441728833622</v>
      </c>
      <c r="D500" t="s">
        <v>442</v>
      </c>
      <c r="E500" t="s">
        <v>70</v>
      </c>
      <c r="F500" s="1">
        <v>39679</v>
      </c>
      <c r="G500">
        <v>11</v>
      </c>
      <c r="O500">
        <v>0.05</v>
      </c>
      <c r="P500" t="s">
        <v>71</v>
      </c>
      <c r="Q500">
        <v>13.1</v>
      </c>
      <c r="R500" t="s">
        <v>71</v>
      </c>
    </row>
    <row r="501" spans="1:46" x14ac:dyDescent="0.2">
      <c r="A501" t="s">
        <v>440</v>
      </c>
      <c r="B501" t="s">
        <v>441</v>
      </c>
      <c r="C501">
        <f>-70.41517379 / 41.67949135</f>
        <v>-1.6894441728833622</v>
      </c>
      <c r="D501" t="s">
        <v>442</v>
      </c>
      <c r="E501" t="s">
        <v>70</v>
      </c>
      <c r="F501" s="1">
        <v>39679</v>
      </c>
      <c r="G501">
        <v>12</v>
      </c>
      <c r="O501">
        <v>0.05</v>
      </c>
      <c r="P501" t="s">
        <v>71</v>
      </c>
      <c r="Q501">
        <v>12.4</v>
      </c>
      <c r="R501" t="s">
        <v>71</v>
      </c>
    </row>
    <row r="502" spans="1:46" x14ac:dyDescent="0.2">
      <c r="A502" t="s">
        <v>440</v>
      </c>
      <c r="B502" t="s">
        <v>441</v>
      </c>
      <c r="C502">
        <f>-70.41517379 / 41.67949135</f>
        <v>-1.6894441728833622</v>
      </c>
      <c r="D502" t="s">
        <v>442</v>
      </c>
      <c r="E502" t="s">
        <v>70</v>
      </c>
      <c r="F502" s="1">
        <v>39679</v>
      </c>
      <c r="G502">
        <v>13</v>
      </c>
      <c r="K502">
        <v>2.42</v>
      </c>
      <c r="L502" t="s">
        <v>71</v>
      </c>
      <c r="O502">
        <v>0.05</v>
      </c>
      <c r="P502" t="s">
        <v>71</v>
      </c>
      <c r="Q502">
        <v>11.9</v>
      </c>
      <c r="R502" t="s">
        <v>71</v>
      </c>
      <c r="S502">
        <v>14.45</v>
      </c>
      <c r="T502" t="s">
        <v>71</v>
      </c>
      <c r="U502">
        <v>447.57</v>
      </c>
      <c r="V502" t="s">
        <v>71</v>
      </c>
      <c r="W502">
        <v>221.99</v>
      </c>
      <c r="X502" t="s">
        <v>71</v>
      </c>
      <c r="Y502">
        <v>92.17</v>
      </c>
      <c r="AA502">
        <v>39.270000000000003</v>
      </c>
      <c r="AE502">
        <v>49.7</v>
      </c>
      <c r="AF502" t="s">
        <v>71</v>
      </c>
      <c r="AG502">
        <v>6.46</v>
      </c>
      <c r="AH502" t="s">
        <v>71</v>
      </c>
      <c r="AS502">
        <v>18.329999999999998</v>
      </c>
      <c r="AT502" t="s">
        <v>71</v>
      </c>
    </row>
    <row r="503" spans="1:46" x14ac:dyDescent="0.2">
      <c r="A503" t="s">
        <v>440</v>
      </c>
      <c r="B503" t="s">
        <v>441</v>
      </c>
      <c r="C503">
        <f>-70.41517379 / 41.67949135</f>
        <v>-1.6894441728833622</v>
      </c>
      <c r="D503" t="s">
        <v>442</v>
      </c>
      <c r="E503" t="s">
        <v>70</v>
      </c>
      <c r="F503" s="1">
        <v>40049</v>
      </c>
      <c r="G503">
        <v>0.5</v>
      </c>
      <c r="I503">
        <v>13.93</v>
      </c>
      <c r="J503" t="s">
        <v>71</v>
      </c>
      <c r="K503">
        <v>31.79</v>
      </c>
      <c r="L503" t="s">
        <v>71</v>
      </c>
      <c r="M503">
        <v>0.9</v>
      </c>
      <c r="N503" t="s">
        <v>71</v>
      </c>
      <c r="O503">
        <v>9.32</v>
      </c>
      <c r="P503" t="s">
        <v>71</v>
      </c>
      <c r="Q503">
        <v>26.8</v>
      </c>
      <c r="R503" t="s">
        <v>71</v>
      </c>
      <c r="S503">
        <v>0.75</v>
      </c>
      <c r="T503" t="s">
        <v>71</v>
      </c>
      <c r="U503">
        <v>23.38</v>
      </c>
      <c r="V503" t="s">
        <v>71</v>
      </c>
      <c r="W503">
        <v>33.9</v>
      </c>
      <c r="X503" t="s">
        <v>71</v>
      </c>
      <c r="Y503">
        <v>49.6</v>
      </c>
      <c r="AA503">
        <v>64.540000000000006</v>
      </c>
      <c r="AC503">
        <v>61.52</v>
      </c>
      <c r="AE503">
        <v>20.6</v>
      </c>
      <c r="AF503" t="s">
        <v>71</v>
      </c>
      <c r="AG503">
        <v>9.42</v>
      </c>
      <c r="AH503" t="s">
        <v>71</v>
      </c>
    </row>
    <row r="504" spans="1:46" x14ac:dyDescent="0.2">
      <c r="A504" t="s">
        <v>440</v>
      </c>
      <c r="B504" t="s">
        <v>441</v>
      </c>
      <c r="C504">
        <f>-70.41517379 / 41.67949135</f>
        <v>-1.6894441728833622</v>
      </c>
      <c r="D504" t="s">
        <v>442</v>
      </c>
      <c r="E504" t="s">
        <v>70</v>
      </c>
      <c r="F504" s="1">
        <v>40049</v>
      </c>
      <c r="G504">
        <v>1</v>
      </c>
      <c r="O504">
        <v>9.32</v>
      </c>
      <c r="P504" t="s">
        <v>71</v>
      </c>
      <c r="Q504">
        <v>26.8</v>
      </c>
      <c r="R504" t="s">
        <v>71</v>
      </c>
    </row>
    <row r="505" spans="1:46" x14ac:dyDescent="0.2">
      <c r="A505" t="s">
        <v>440</v>
      </c>
      <c r="B505" t="s">
        <v>441</v>
      </c>
      <c r="C505">
        <f>-70.41517379 / 41.67949135</f>
        <v>-1.6894441728833622</v>
      </c>
      <c r="D505" t="s">
        <v>442</v>
      </c>
      <c r="E505" t="s">
        <v>70</v>
      </c>
      <c r="F505" s="1">
        <v>40049</v>
      </c>
      <c r="G505">
        <v>2</v>
      </c>
      <c r="O505">
        <v>9.1999999999999993</v>
      </c>
      <c r="P505" t="s">
        <v>71</v>
      </c>
      <c r="Q505">
        <v>26.8</v>
      </c>
      <c r="R505" t="s">
        <v>71</v>
      </c>
    </row>
    <row r="506" spans="1:46" x14ac:dyDescent="0.2">
      <c r="A506" t="s">
        <v>440</v>
      </c>
      <c r="B506" t="s">
        <v>441</v>
      </c>
      <c r="C506">
        <f>-70.41517379 / 41.67949135</f>
        <v>-1.6894441728833622</v>
      </c>
      <c r="D506" t="s">
        <v>442</v>
      </c>
      <c r="E506" t="s">
        <v>70</v>
      </c>
      <c r="F506" s="1">
        <v>40049</v>
      </c>
      <c r="G506">
        <v>3</v>
      </c>
      <c r="K506">
        <v>40.590000000000003</v>
      </c>
      <c r="L506" t="s">
        <v>71</v>
      </c>
      <c r="O506">
        <v>8.9600000000000009</v>
      </c>
      <c r="P506" t="s">
        <v>71</v>
      </c>
      <c r="Q506">
        <v>26.8</v>
      </c>
      <c r="R506" t="s">
        <v>71</v>
      </c>
      <c r="S506">
        <v>1.08</v>
      </c>
      <c r="T506" t="s">
        <v>71</v>
      </c>
      <c r="U506">
        <v>33.520000000000003</v>
      </c>
      <c r="V506" t="s">
        <v>71</v>
      </c>
      <c r="W506">
        <v>59.44</v>
      </c>
      <c r="X506" t="s">
        <v>71</v>
      </c>
      <c r="Y506">
        <v>54.8</v>
      </c>
      <c r="AA506">
        <v>66.930000000000007</v>
      </c>
      <c r="AE506">
        <v>18.5</v>
      </c>
      <c r="AF506" t="s">
        <v>71</v>
      </c>
      <c r="AG506">
        <v>9.36</v>
      </c>
      <c r="AH506" t="s">
        <v>71</v>
      </c>
    </row>
    <row r="507" spans="1:46" x14ac:dyDescent="0.2">
      <c r="A507" t="s">
        <v>440</v>
      </c>
      <c r="B507" t="s">
        <v>441</v>
      </c>
      <c r="C507">
        <f>-70.41517379 / 41.67949135</f>
        <v>-1.6894441728833622</v>
      </c>
      <c r="D507" t="s">
        <v>442</v>
      </c>
      <c r="E507" t="s">
        <v>70</v>
      </c>
      <c r="F507" s="1">
        <v>40049</v>
      </c>
      <c r="G507">
        <v>4</v>
      </c>
      <c r="O507">
        <v>8.36</v>
      </c>
      <c r="P507" t="s">
        <v>71</v>
      </c>
      <c r="Q507">
        <v>25.9</v>
      </c>
      <c r="R507" t="s">
        <v>71</v>
      </c>
    </row>
    <row r="508" spans="1:46" x14ac:dyDescent="0.2">
      <c r="A508" t="s">
        <v>440</v>
      </c>
      <c r="B508" t="s">
        <v>441</v>
      </c>
      <c r="C508">
        <f>-70.41517379 / 41.67949135</f>
        <v>-1.6894441728833622</v>
      </c>
      <c r="D508" t="s">
        <v>442</v>
      </c>
      <c r="E508" t="s">
        <v>70</v>
      </c>
      <c r="F508" s="1">
        <v>40049</v>
      </c>
      <c r="G508">
        <v>4.5</v>
      </c>
      <c r="O508">
        <v>4.3</v>
      </c>
      <c r="P508" t="s">
        <v>71</v>
      </c>
      <c r="Q508">
        <v>24</v>
      </c>
      <c r="R508" t="s">
        <v>71</v>
      </c>
    </row>
    <row r="509" spans="1:46" x14ac:dyDescent="0.2">
      <c r="A509" t="s">
        <v>440</v>
      </c>
      <c r="B509" t="s">
        <v>441</v>
      </c>
      <c r="C509">
        <f>-70.41517379 / 41.67949135</f>
        <v>-1.6894441728833622</v>
      </c>
      <c r="D509" t="s">
        <v>442</v>
      </c>
      <c r="E509" t="s">
        <v>70</v>
      </c>
      <c r="F509" s="1">
        <v>40049</v>
      </c>
      <c r="G509">
        <v>5</v>
      </c>
      <c r="O509">
        <v>0.15</v>
      </c>
      <c r="P509" t="s">
        <v>71</v>
      </c>
      <c r="Q509">
        <v>23</v>
      </c>
      <c r="R509" t="s">
        <v>71</v>
      </c>
    </row>
    <row r="510" spans="1:46" x14ac:dyDescent="0.2">
      <c r="A510" t="s">
        <v>440</v>
      </c>
      <c r="B510" t="s">
        <v>441</v>
      </c>
      <c r="C510">
        <f>-70.41517379 / 41.67949135</f>
        <v>-1.6894441728833622</v>
      </c>
      <c r="D510" t="s">
        <v>442</v>
      </c>
      <c r="E510" t="s">
        <v>70</v>
      </c>
      <c r="F510" s="1">
        <v>40049</v>
      </c>
      <c r="G510">
        <v>5.5</v>
      </c>
      <c r="O510">
        <v>0.13</v>
      </c>
      <c r="P510" t="s">
        <v>71</v>
      </c>
      <c r="Q510">
        <v>22.4</v>
      </c>
      <c r="R510" t="s">
        <v>71</v>
      </c>
    </row>
    <row r="511" spans="1:46" x14ac:dyDescent="0.2">
      <c r="A511" t="s">
        <v>440</v>
      </c>
      <c r="B511" t="s">
        <v>441</v>
      </c>
      <c r="C511">
        <f>-70.41517379 / 41.67949135</f>
        <v>-1.6894441728833622</v>
      </c>
      <c r="D511" t="s">
        <v>442</v>
      </c>
      <c r="E511" t="s">
        <v>70</v>
      </c>
      <c r="F511" s="1">
        <v>40049</v>
      </c>
      <c r="G511">
        <v>6</v>
      </c>
      <c r="K511">
        <v>7.93</v>
      </c>
      <c r="L511" t="s">
        <v>71</v>
      </c>
      <c r="O511">
        <v>0.12</v>
      </c>
      <c r="P511" t="s">
        <v>71</v>
      </c>
      <c r="Q511">
        <v>20.6</v>
      </c>
      <c r="R511" t="s">
        <v>71</v>
      </c>
      <c r="S511">
        <v>0.79</v>
      </c>
      <c r="T511" t="s">
        <v>71</v>
      </c>
      <c r="U511">
        <v>24.62</v>
      </c>
      <c r="V511" t="s">
        <v>71</v>
      </c>
      <c r="W511">
        <v>37.130000000000003</v>
      </c>
      <c r="X511" t="s">
        <v>71</v>
      </c>
      <c r="Y511">
        <v>50.35</v>
      </c>
      <c r="AA511">
        <v>50.91</v>
      </c>
      <c r="AE511">
        <v>20.399999999999999</v>
      </c>
      <c r="AF511" t="s">
        <v>71</v>
      </c>
      <c r="AG511">
        <v>6.58</v>
      </c>
      <c r="AH511" t="s">
        <v>71</v>
      </c>
      <c r="AS511">
        <v>13.08</v>
      </c>
      <c r="AT511" t="s">
        <v>71</v>
      </c>
    </row>
    <row r="512" spans="1:46" x14ac:dyDescent="0.2">
      <c r="A512" t="s">
        <v>440</v>
      </c>
      <c r="B512" t="s">
        <v>441</v>
      </c>
      <c r="C512">
        <f>-70.41517379 / 41.67949135</f>
        <v>-1.6894441728833622</v>
      </c>
      <c r="D512" t="s">
        <v>442</v>
      </c>
      <c r="E512" t="s">
        <v>70</v>
      </c>
      <c r="F512" s="1">
        <v>40049</v>
      </c>
      <c r="G512">
        <v>7</v>
      </c>
      <c r="O512">
        <v>0.12</v>
      </c>
      <c r="P512" t="s">
        <v>71</v>
      </c>
      <c r="Q512">
        <v>20.3</v>
      </c>
      <c r="R512" t="s">
        <v>71</v>
      </c>
    </row>
    <row r="513" spans="1:46" x14ac:dyDescent="0.2">
      <c r="A513" t="s">
        <v>440</v>
      </c>
      <c r="B513" t="s">
        <v>441</v>
      </c>
      <c r="C513">
        <f>-70.41517379 / 41.67949135</f>
        <v>-1.6894441728833622</v>
      </c>
      <c r="D513" t="s">
        <v>442</v>
      </c>
      <c r="E513" t="s">
        <v>70</v>
      </c>
      <c r="F513" s="1">
        <v>40049</v>
      </c>
      <c r="G513">
        <v>8</v>
      </c>
      <c r="O513">
        <v>0.11</v>
      </c>
      <c r="P513" t="s">
        <v>71</v>
      </c>
      <c r="Q513">
        <v>19.100000000000001</v>
      </c>
      <c r="R513" t="s">
        <v>71</v>
      </c>
    </row>
    <row r="514" spans="1:46" x14ac:dyDescent="0.2">
      <c r="A514" t="s">
        <v>440</v>
      </c>
      <c r="B514" t="s">
        <v>441</v>
      </c>
      <c r="C514">
        <f>-70.41517379 / 41.67949135</f>
        <v>-1.6894441728833622</v>
      </c>
      <c r="D514" t="s">
        <v>442</v>
      </c>
      <c r="E514" t="s">
        <v>70</v>
      </c>
      <c r="F514" s="1">
        <v>40049</v>
      </c>
      <c r="G514">
        <v>9</v>
      </c>
      <c r="K514">
        <v>10.74</v>
      </c>
      <c r="L514" t="s">
        <v>71</v>
      </c>
      <c r="O514">
        <v>0.1</v>
      </c>
      <c r="P514" t="s">
        <v>71</v>
      </c>
      <c r="Q514">
        <v>17.5</v>
      </c>
      <c r="R514" t="s">
        <v>71</v>
      </c>
      <c r="S514">
        <v>0.78</v>
      </c>
      <c r="T514" t="s">
        <v>71</v>
      </c>
      <c r="U514">
        <v>24.21</v>
      </c>
      <c r="V514" t="s">
        <v>71</v>
      </c>
      <c r="W514">
        <v>27.44</v>
      </c>
      <c r="X514" t="s">
        <v>71</v>
      </c>
      <c r="Y514">
        <v>50.1</v>
      </c>
      <c r="AA514">
        <v>53.89</v>
      </c>
      <c r="AE514">
        <v>22.4</v>
      </c>
      <c r="AF514" t="s">
        <v>71</v>
      </c>
      <c r="AG514">
        <v>6.27</v>
      </c>
      <c r="AH514" t="s">
        <v>71</v>
      </c>
      <c r="AS514">
        <v>17.670000000000002</v>
      </c>
      <c r="AT514" t="s">
        <v>71</v>
      </c>
    </row>
    <row r="515" spans="1:46" x14ac:dyDescent="0.2">
      <c r="A515" t="s">
        <v>440</v>
      </c>
      <c r="B515" t="s">
        <v>441</v>
      </c>
      <c r="C515">
        <f>-70.41517379 / 41.67949135</f>
        <v>-1.6894441728833622</v>
      </c>
      <c r="D515" t="s">
        <v>442</v>
      </c>
      <c r="E515" t="s">
        <v>70</v>
      </c>
      <c r="F515" s="1">
        <v>40049</v>
      </c>
      <c r="G515">
        <v>10</v>
      </c>
      <c r="O515">
        <v>0.1</v>
      </c>
      <c r="P515" t="s">
        <v>71</v>
      </c>
      <c r="Q515">
        <v>15.9</v>
      </c>
      <c r="R515" t="s">
        <v>71</v>
      </c>
    </row>
    <row r="516" spans="1:46" x14ac:dyDescent="0.2">
      <c r="A516" t="s">
        <v>440</v>
      </c>
      <c r="B516" t="s">
        <v>441</v>
      </c>
      <c r="C516">
        <f>-70.41517379 / 41.67949135</f>
        <v>-1.6894441728833622</v>
      </c>
      <c r="D516" t="s">
        <v>442</v>
      </c>
      <c r="E516" t="s">
        <v>70</v>
      </c>
      <c r="F516" s="1">
        <v>40049</v>
      </c>
      <c r="G516">
        <v>11</v>
      </c>
      <c r="K516">
        <v>3.72</v>
      </c>
      <c r="L516" t="s">
        <v>71</v>
      </c>
      <c r="O516">
        <v>0.11</v>
      </c>
      <c r="P516" t="s">
        <v>71</v>
      </c>
      <c r="Q516">
        <v>14.1</v>
      </c>
      <c r="R516" t="s">
        <v>71</v>
      </c>
      <c r="S516">
        <v>1.34</v>
      </c>
      <c r="T516" t="s">
        <v>71</v>
      </c>
      <c r="U516">
        <v>41.38</v>
      </c>
      <c r="V516" t="s">
        <v>71</v>
      </c>
      <c r="W516">
        <v>355.09</v>
      </c>
      <c r="X516" t="s">
        <v>71</v>
      </c>
      <c r="Y516">
        <v>57.83</v>
      </c>
      <c r="AA516">
        <v>43.49</v>
      </c>
      <c r="AE516">
        <v>66.2</v>
      </c>
      <c r="AF516" t="s">
        <v>71</v>
      </c>
      <c r="AG516">
        <v>6.52</v>
      </c>
      <c r="AH516" t="s">
        <v>71</v>
      </c>
      <c r="AS516">
        <v>15.65</v>
      </c>
      <c r="AT516" t="s">
        <v>71</v>
      </c>
    </row>
    <row r="517" spans="1:46" x14ac:dyDescent="0.2">
      <c r="A517" t="s">
        <v>440</v>
      </c>
      <c r="B517" t="s">
        <v>441</v>
      </c>
      <c r="C517">
        <f>-70.41517379 / 41.67949135</f>
        <v>-1.6894441728833622</v>
      </c>
      <c r="D517" t="s">
        <v>442</v>
      </c>
      <c r="E517" t="s">
        <v>70</v>
      </c>
      <c r="F517" s="1">
        <v>40049</v>
      </c>
      <c r="G517">
        <v>12</v>
      </c>
      <c r="O517">
        <v>0.11</v>
      </c>
      <c r="P517" t="s">
        <v>71</v>
      </c>
      <c r="Q517">
        <v>12.7</v>
      </c>
      <c r="R517" t="s">
        <v>71</v>
      </c>
    </row>
    <row r="518" spans="1:46" x14ac:dyDescent="0.2">
      <c r="A518" t="s">
        <v>440</v>
      </c>
      <c r="B518" t="s">
        <v>441</v>
      </c>
      <c r="C518">
        <f>-70.41517379 / 41.67949135</f>
        <v>-1.6894441728833622</v>
      </c>
      <c r="D518" t="s">
        <v>442</v>
      </c>
      <c r="E518" t="s">
        <v>70</v>
      </c>
      <c r="F518" s="1">
        <v>40049</v>
      </c>
      <c r="G518">
        <v>13</v>
      </c>
      <c r="O518">
        <v>0.11</v>
      </c>
      <c r="P518" t="s">
        <v>71</v>
      </c>
      <c r="Q518">
        <v>11.9</v>
      </c>
      <c r="R518" t="s">
        <v>71</v>
      </c>
    </row>
    <row r="519" spans="1:46" x14ac:dyDescent="0.2">
      <c r="A519" t="s">
        <v>440</v>
      </c>
      <c r="B519" t="s">
        <v>441</v>
      </c>
      <c r="C519">
        <f>-70.41517379 / 41.67949135</f>
        <v>-1.6894441728833622</v>
      </c>
      <c r="D519" t="s">
        <v>442</v>
      </c>
      <c r="E519" t="s">
        <v>70</v>
      </c>
      <c r="F519" s="1">
        <v>40408</v>
      </c>
      <c r="G519">
        <v>0.5</v>
      </c>
      <c r="I519">
        <v>14</v>
      </c>
      <c r="J519" t="s">
        <v>71</v>
      </c>
      <c r="K519">
        <v>4.93</v>
      </c>
      <c r="L519" t="s">
        <v>71</v>
      </c>
      <c r="M519">
        <v>2</v>
      </c>
      <c r="N519" t="s">
        <v>71</v>
      </c>
      <c r="O519">
        <v>8.32</v>
      </c>
      <c r="P519" t="s">
        <v>71</v>
      </c>
      <c r="Q519">
        <v>27.6</v>
      </c>
      <c r="R519" t="s">
        <v>71</v>
      </c>
      <c r="S519">
        <v>0.73</v>
      </c>
      <c r="T519" t="s">
        <v>71</v>
      </c>
      <c r="U519">
        <v>22.48</v>
      </c>
      <c r="V519" t="s">
        <v>71</v>
      </c>
      <c r="W519">
        <v>41.63</v>
      </c>
      <c r="X519" t="s">
        <v>71</v>
      </c>
      <c r="Y519">
        <v>49.03</v>
      </c>
      <c r="AA519">
        <v>46.25</v>
      </c>
      <c r="AC519">
        <v>50.01</v>
      </c>
      <c r="AE519">
        <v>17.100000000000001</v>
      </c>
      <c r="AF519" t="s">
        <v>71</v>
      </c>
      <c r="AG519">
        <v>9.25</v>
      </c>
      <c r="AH519" t="s">
        <v>71</v>
      </c>
      <c r="AS519">
        <v>3.54</v>
      </c>
      <c r="AT519" t="s">
        <v>71</v>
      </c>
    </row>
    <row r="520" spans="1:46" x14ac:dyDescent="0.2">
      <c r="A520" t="s">
        <v>440</v>
      </c>
      <c r="B520" t="s">
        <v>441</v>
      </c>
      <c r="C520">
        <f>-70.41517379 / 41.67949135</f>
        <v>-1.6894441728833622</v>
      </c>
      <c r="D520" t="s">
        <v>442</v>
      </c>
      <c r="E520" t="s">
        <v>70</v>
      </c>
      <c r="F520" s="1">
        <v>40408</v>
      </c>
      <c r="G520">
        <v>1</v>
      </c>
      <c r="O520">
        <v>8.31</v>
      </c>
      <c r="P520" t="s">
        <v>71</v>
      </c>
      <c r="Q520">
        <v>27.6</v>
      </c>
      <c r="R520" t="s">
        <v>71</v>
      </c>
    </row>
    <row r="521" spans="1:46" x14ac:dyDescent="0.2">
      <c r="A521" t="s">
        <v>440</v>
      </c>
      <c r="B521" t="s">
        <v>441</v>
      </c>
      <c r="C521">
        <f>-70.41517379 / 41.67949135</f>
        <v>-1.6894441728833622</v>
      </c>
      <c r="D521" t="s">
        <v>442</v>
      </c>
      <c r="E521" t="s">
        <v>70</v>
      </c>
      <c r="F521" s="1">
        <v>40408</v>
      </c>
      <c r="G521">
        <v>2</v>
      </c>
      <c r="O521">
        <v>8.2799999999999994</v>
      </c>
      <c r="P521" t="s">
        <v>71</v>
      </c>
      <c r="Q521">
        <v>27.6</v>
      </c>
      <c r="R521" t="s">
        <v>71</v>
      </c>
    </row>
    <row r="522" spans="1:46" x14ac:dyDescent="0.2">
      <c r="A522" t="s">
        <v>440</v>
      </c>
      <c r="B522" t="s">
        <v>441</v>
      </c>
      <c r="C522">
        <f>-70.41517379 / 41.67949135</f>
        <v>-1.6894441728833622</v>
      </c>
      <c r="D522" t="s">
        <v>442</v>
      </c>
      <c r="E522" t="s">
        <v>70</v>
      </c>
      <c r="F522" s="1">
        <v>40408</v>
      </c>
      <c r="G522">
        <v>3</v>
      </c>
      <c r="K522">
        <v>5.96</v>
      </c>
      <c r="L522" t="s">
        <v>71</v>
      </c>
      <c r="O522">
        <v>8.2200000000000006</v>
      </c>
      <c r="P522" t="s">
        <v>71</v>
      </c>
      <c r="Q522">
        <v>27.6</v>
      </c>
      <c r="R522" t="s">
        <v>71</v>
      </c>
      <c r="S522">
        <v>1.25</v>
      </c>
      <c r="T522" t="s">
        <v>71</v>
      </c>
      <c r="U522">
        <v>38.69</v>
      </c>
      <c r="V522" t="s">
        <v>71</v>
      </c>
      <c r="W522">
        <v>38.119999999999997</v>
      </c>
      <c r="X522" t="s">
        <v>71</v>
      </c>
      <c r="Y522">
        <v>56.86</v>
      </c>
      <c r="AA522">
        <v>48.12</v>
      </c>
      <c r="AE522">
        <v>17</v>
      </c>
      <c r="AF522" t="s">
        <v>71</v>
      </c>
      <c r="AG522">
        <v>9.2799999999999994</v>
      </c>
      <c r="AH522" t="s">
        <v>71</v>
      </c>
      <c r="AS522">
        <v>2.13</v>
      </c>
      <c r="AT522" t="s">
        <v>71</v>
      </c>
    </row>
    <row r="523" spans="1:46" x14ac:dyDescent="0.2">
      <c r="A523" t="s">
        <v>440</v>
      </c>
      <c r="B523" t="s">
        <v>441</v>
      </c>
      <c r="C523">
        <f>-70.41517379 / 41.67949135</f>
        <v>-1.6894441728833622</v>
      </c>
      <c r="D523" t="s">
        <v>442</v>
      </c>
      <c r="E523" t="s">
        <v>70</v>
      </c>
      <c r="F523" s="1">
        <v>40408</v>
      </c>
      <c r="G523">
        <v>4</v>
      </c>
      <c r="O523">
        <v>8.06</v>
      </c>
      <c r="P523" t="s">
        <v>71</v>
      </c>
      <c r="Q523">
        <v>27.7</v>
      </c>
      <c r="R523" t="s">
        <v>71</v>
      </c>
    </row>
    <row r="524" spans="1:46" x14ac:dyDescent="0.2">
      <c r="A524" t="s">
        <v>440</v>
      </c>
      <c r="B524" t="s">
        <v>441</v>
      </c>
      <c r="C524">
        <f>-70.41517379 / 41.67949135</f>
        <v>-1.6894441728833622</v>
      </c>
      <c r="D524" t="s">
        <v>442</v>
      </c>
      <c r="E524" t="s">
        <v>70</v>
      </c>
      <c r="F524" s="1">
        <v>40408</v>
      </c>
      <c r="G524">
        <v>5</v>
      </c>
      <c r="O524">
        <v>7.71</v>
      </c>
      <c r="P524" t="s">
        <v>71</v>
      </c>
      <c r="Q524">
        <v>27.6</v>
      </c>
      <c r="R524" t="s">
        <v>71</v>
      </c>
    </row>
    <row r="525" spans="1:46" x14ac:dyDescent="0.2">
      <c r="A525" t="s">
        <v>440</v>
      </c>
      <c r="B525" t="s">
        <v>441</v>
      </c>
      <c r="C525">
        <f>-70.41517379 / 41.67949135</f>
        <v>-1.6894441728833622</v>
      </c>
      <c r="D525" t="s">
        <v>442</v>
      </c>
      <c r="E525" t="s">
        <v>70</v>
      </c>
      <c r="F525" s="1">
        <v>40408</v>
      </c>
      <c r="G525">
        <v>6</v>
      </c>
      <c r="O525">
        <v>2.75</v>
      </c>
      <c r="P525" t="s">
        <v>71</v>
      </c>
      <c r="Q525">
        <v>26.9</v>
      </c>
      <c r="R525" t="s">
        <v>71</v>
      </c>
    </row>
    <row r="526" spans="1:46" x14ac:dyDescent="0.2">
      <c r="A526" t="s">
        <v>440</v>
      </c>
      <c r="B526" t="s">
        <v>441</v>
      </c>
      <c r="C526">
        <f>-70.41517379 / 41.67949135</f>
        <v>-1.6894441728833622</v>
      </c>
      <c r="D526" t="s">
        <v>442</v>
      </c>
      <c r="E526" t="s">
        <v>70</v>
      </c>
      <c r="F526" s="1">
        <v>40408</v>
      </c>
      <c r="G526">
        <v>6.5</v>
      </c>
      <c r="O526">
        <v>0.24</v>
      </c>
      <c r="P526" t="s">
        <v>71</v>
      </c>
      <c r="Q526">
        <v>24.5</v>
      </c>
      <c r="R526" t="s">
        <v>71</v>
      </c>
    </row>
    <row r="527" spans="1:46" x14ac:dyDescent="0.2">
      <c r="A527" t="s">
        <v>440</v>
      </c>
      <c r="B527" t="s">
        <v>441</v>
      </c>
      <c r="C527">
        <f>-70.41517379 / 41.67949135</f>
        <v>-1.6894441728833622</v>
      </c>
      <c r="D527" t="s">
        <v>442</v>
      </c>
      <c r="E527" t="s">
        <v>70</v>
      </c>
      <c r="F527" s="1">
        <v>40408</v>
      </c>
      <c r="G527">
        <v>7</v>
      </c>
      <c r="O527">
        <v>0.22</v>
      </c>
      <c r="P527" t="s">
        <v>71</v>
      </c>
      <c r="Q527">
        <v>22.5</v>
      </c>
      <c r="R527" t="s">
        <v>71</v>
      </c>
    </row>
    <row r="528" spans="1:46" x14ac:dyDescent="0.2">
      <c r="A528" t="s">
        <v>440</v>
      </c>
      <c r="B528" t="s">
        <v>441</v>
      </c>
      <c r="C528">
        <f>-70.41517379 / 41.67949135</f>
        <v>-1.6894441728833622</v>
      </c>
      <c r="D528" t="s">
        <v>442</v>
      </c>
      <c r="E528" t="s">
        <v>70</v>
      </c>
      <c r="F528" s="1">
        <v>40408</v>
      </c>
      <c r="G528">
        <v>8</v>
      </c>
      <c r="O528">
        <v>0.22</v>
      </c>
      <c r="P528" t="s">
        <v>71</v>
      </c>
      <c r="Q528">
        <v>20.8</v>
      </c>
      <c r="R528" t="s">
        <v>71</v>
      </c>
    </row>
    <row r="529" spans="1:46" x14ac:dyDescent="0.2">
      <c r="A529" t="s">
        <v>440</v>
      </c>
      <c r="B529" t="s">
        <v>441</v>
      </c>
      <c r="C529">
        <f>-70.41517379 / 41.67949135</f>
        <v>-1.6894441728833622</v>
      </c>
      <c r="D529" t="s">
        <v>442</v>
      </c>
      <c r="E529" t="s">
        <v>70</v>
      </c>
      <c r="F529" s="1">
        <v>40408</v>
      </c>
      <c r="G529">
        <v>9</v>
      </c>
      <c r="K529">
        <v>6.57</v>
      </c>
      <c r="L529" t="s">
        <v>71</v>
      </c>
      <c r="O529">
        <v>0.22</v>
      </c>
      <c r="P529" t="s">
        <v>71</v>
      </c>
      <c r="Q529">
        <v>19.600000000000001</v>
      </c>
      <c r="R529" t="s">
        <v>71</v>
      </c>
      <c r="S529">
        <v>1.01</v>
      </c>
      <c r="T529" t="s">
        <v>71</v>
      </c>
      <c r="U529">
        <v>31.19</v>
      </c>
      <c r="V529" t="s">
        <v>71</v>
      </c>
      <c r="W529">
        <v>53.61</v>
      </c>
      <c r="X529" t="s">
        <v>71</v>
      </c>
      <c r="Y529">
        <v>53.76</v>
      </c>
      <c r="AA529">
        <v>49.07</v>
      </c>
      <c r="AE529">
        <v>24.1</v>
      </c>
      <c r="AF529" t="s">
        <v>71</v>
      </c>
      <c r="AG529">
        <v>6.62</v>
      </c>
      <c r="AH529" t="s">
        <v>71</v>
      </c>
      <c r="AS529">
        <v>4.68</v>
      </c>
      <c r="AT529" t="s">
        <v>71</v>
      </c>
    </row>
    <row r="530" spans="1:46" x14ac:dyDescent="0.2">
      <c r="A530" t="s">
        <v>440</v>
      </c>
      <c r="B530" t="s">
        <v>441</v>
      </c>
      <c r="C530">
        <f>-70.41517379 / 41.67949135</f>
        <v>-1.6894441728833622</v>
      </c>
      <c r="D530" t="s">
        <v>442</v>
      </c>
      <c r="E530" t="s">
        <v>70</v>
      </c>
      <c r="F530" s="1">
        <v>40408</v>
      </c>
      <c r="G530">
        <v>10</v>
      </c>
      <c r="O530">
        <v>0.23</v>
      </c>
      <c r="P530" t="s">
        <v>71</v>
      </c>
      <c r="Q530">
        <v>18.5</v>
      </c>
      <c r="R530" t="s">
        <v>71</v>
      </c>
    </row>
    <row r="531" spans="1:46" x14ac:dyDescent="0.2">
      <c r="A531" t="s">
        <v>440</v>
      </c>
      <c r="B531" t="s">
        <v>441</v>
      </c>
      <c r="C531">
        <f>-70.41517379 / 41.67949135</f>
        <v>-1.6894441728833622</v>
      </c>
      <c r="D531" t="s">
        <v>442</v>
      </c>
      <c r="E531" t="s">
        <v>70</v>
      </c>
      <c r="F531" s="1">
        <v>40408</v>
      </c>
      <c r="G531">
        <v>11</v>
      </c>
      <c r="O531">
        <v>0.24</v>
      </c>
      <c r="P531" t="s">
        <v>71</v>
      </c>
      <c r="Q531">
        <v>17.7</v>
      </c>
      <c r="R531" t="s">
        <v>71</v>
      </c>
    </row>
    <row r="532" spans="1:46" x14ac:dyDescent="0.2">
      <c r="A532" t="s">
        <v>440</v>
      </c>
      <c r="B532" t="s">
        <v>441</v>
      </c>
      <c r="C532">
        <f>-70.41517379 / 41.67949135</f>
        <v>-1.6894441728833622</v>
      </c>
      <c r="D532" t="s">
        <v>442</v>
      </c>
      <c r="E532" t="s">
        <v>70</v>
      </c>
      <c r="F532" s="1">
        <v>40408</v>
      </c>
      <c r="G532">
        <v>12</v>
      </c>
      <c r="O532">
        <v>0.25</v>
      </c>
      <c r="P532" t="s">
        <v>71</v>
      </c>
      <c r="Q532">
        <v>17</v>
      </c>
      <c r="R532" t="s">
        <v>71</v>
      </c>
    </row>
    <row r="533" spans="1:46" x14ac:dyDescent="0.2">
      <c r="A533" t="s">
        <v>440</v>
      </c>
      <c r="B533" t="s">
        <v>441</v>
      </c>
      <c r="C533">
        <f>-70.41517379 / 41.67949135</f>
        <v>-1.6894441728833622</v>
      </c>
      <c r="D533" t="s">
        <v>442</v>
      </c>
      <c r="E533" t="s">
        <v>70</v>
      </c>
      <c r="F533" s="1">
        <v>40408</v>
      </c>
      <c r="G533">
        <v>13</v>
      </c>
      <c r="K533">
        <v>9.68</v>
      </c>
      <c r="L533" t="s">
        <v>71</v>
      </c>
      <c r="O533">
        <v>0.27</v>
      </c>
      <c r="P533" t="s">
        <v>71</v>
      </c>
      <c r="Q533">
        <v>16.5</v>
      </c>
      <c r="R533" t="s">
        <v>71</v>
      </c>
      <c r="S533">
        <v>29.06</v>
      </c>
      <c r="T533" t="s">
        <v>71</v>
      </c>
      <c r="U533">
        <v>900.11</v>
      </c>
      <c r="V533" t="s">
        <v>71</v>
      </c>
      <c r="W533">
        <v>306.60000000000002</v>
      </c>
      <c r="X533" t="s">
        <v>71</v>
      </c>
      <c r="Y533">
        <v>102.24</v>
      </c>
      <c r="AA533">
        <v>52.87</v>
      </c>
      <c r="AE533">
        <v>51.2</v>
      </c>
      <c r="AF533" t="s">
        <v>71</v>
      </c>
      <c r="AG533">
        <v>6.67</v>
      </c>
      <c r="AH533" t="s">
        <v>71</v>
      </c>
      <c r="AS533">
        <v>27.39</v>
      </c>
      <c r="AT533" t="s">
        <v>71</v>
      </c>
    </row>
    <row r="534" spans="1:46" x14ac:dyDescent="0.2">
      <c r="A534" t="s">
        <v>440</v>
      </c>
      <c r="B534" t="s">
        <v>441</v>
      </c>
      <c r="C534">
        <f>-70.41517379 / 41.67949135</f>
        <v>-1.6894441728833622</v>
      </c>
      <c r="D534" t="s">
        <v>442</v>
      </c>
      <c r="E534" t="s">
        <v>70</v>
      </c>
      <c r="F534" s="1">
        <v>40777</v>
      </c>
      <c r="G534">
        <v>0.5</v>
      </c>
      <c r="I534">
        <v>14.3</v>
      </c>
      <c r="J534" t="s">
        <v>71</v>
      </c>
      <c r="K534">
        <v>3.44</v>
      </c>
      <c r="L534" t="s">
        <v>71</v>
      </c>
      <c r="M534">
        <v>2.25</v>
      </c>
      <c r="N534" t="s">
        <v>71</v>
      </c>
      <c r="O534">
        <v>9.43</v>
      </c>
      <c r="P534" t="s">
        <v>71</v>
      </c>
      <c r="Q534">
        <v>25.6</v>
      </c>
      <c r="R534" t="s">
        <v>71</v>
      </c>
      <c r="S534">
        <v>0.22</v>
      </c>
      <c r="T534" t="s">
        <v>71</v>
      </c>
      <c r="U534">
        <v>6.81</v>
      </c>
      <c r="V534" t="s">
        <v>71</v>
      </c>
      <c r="W534">
        <v>27.59</v>
      </c>
      <c r="X534" t="s">
        <v>71</v>
      </c>
      <c r="Y534">
        <v>31.81</v>
      </c>
      <c r="AA534">
        <v>42.72</v>
      </c>
      <c r="AC534">
        <v>48.31</v>
      </c>
      <c r="AE534">
        <v>18.399999999999999</v>
      </c>
      <c r="AF534" t="s">
        <v>71</v>
      </c>
      <c r="AG534">
        <v>7.83</v>
      </c>
      <c r="AH534" t="s">
        <v>71</v>
      </c>
      <c r="AS534">
        <v>0.03</v>
      </c>
      <c r="AT534" t="s">
        <v>71</v>
      </c>
    </row>
    <row r="535" spans="1:46" x14ac:dyDescent="0.2">
      <c r="A535" t="s">
        <v>440</v>
      </c>
      <c r="B535" t="s">
        <v>441</v>
      </c>
      <c r="C535">
        <f>-70.41517379 / 41.67949135</f>
        <v>-1.6894441728833622</v>
      </c>
      <c r="D535" t="s">
        <v>442</v>
      </c>
      <c r="E535" t="s">
        <v>70</v>
      </c>
      <c r="F535" s="1">
        <v>40777</v>
      </c>
      <c r="G535">
        <v>1</v>
      </c>
      <c r="O535">
        <v>9.4499999999999993</v>
      </c>
      <c r="P535" t="s">
        <v>71</v>
      </c>
      <c r="Q535">
        <v>25.5</v>
      </c>
      <c r="R535" t="s">
        <v>71</v>
      </c>
    </row>
    <row r="536" spans="1:46" x14ac:dyDescent="0.2">
      <c r="A536" t="s">
        <v>440</v>
      </c>
      <c r="B536" t="s">
        <v>441</v>
      </c>
      <c r="C536">
        <f>-70.41517379 / 41.67949135</f>
        <v>-1.6894441728833622</v>
      </c>
      <c r="D536" t="s">
        <v>442</v>
      </c>
      <c r="E536" t="s">
        <v>70</v>
      </c>
      <c r="F536" s="1">
        <v>40777</v>
      </c>
      <c r="G536">
        <v>2</v>
      </c>
      <c r="O536">
        <v>9.51</v>
      </c>
      <c r="P536" t="s">
        <v>71</v>
      </c>
      <c r="Q536">
        <v>25.5</v>
      </c>
      <c r="R536" t="s">
        <v>71</v>
      </c>
    </row>
    <row r="537" spans="1:46" x14ac:dyDescent="0.2">
      <c r="A537" t="s">
        <v>440</v>
      </c>
      <c r="B537" t="s">
        <v>441</v>
      </c>
      <c r="C537">
        <f>-70.41517379 / 41.67949135</f>
        <v>-1.6894441728833622</v>
      </c>
      <c r="D537" t="s">
        <v>442</v>
      </c>
      <c r="E537" t="s">
        <v>70</v>
      </c>
      <c r="F537" s="1">
        <v>40777</v>
      </c>
      <c r="G537">
        <v>3</v>
      </c>
      <c r="K537">
        <v>3.4</v>
      </c>
      <c r="L537" t="s">
        <v>71</v>
      </c>
      <c r="O537">
        <v>9.48</v>
      </c>
      <c r="P537" t="s">
        <v>71</v>
      </c>
      <c r="Q537">
        <v>25.4</v>
      </c>
      <c r="R537" t="s">
        <v>71</v>
      </c>
      <c r="S537">
        <v>0.99</v>
      </c>
      <c r="T537" t="s">
        <v>71</v>
      </c>
      <c r="U537">
        <v>30.66</v>
      </c>
      <c r="V537" t="s">
        <v>71</v>
      </c>
      <c r="W537">
        <v>27.53</v>
      </c>
      <c r="X537" t="s">
        <v>71</v>
      </c>
      <c r="Y537">
        <v>53.51</v>
      </c>
      <c r="AA537">
        <v>42.61</v>
      </c>
      <c r="AE537">
        <v>17.8</v>
      </c>
      <c r="AF537" t="s">
        <v>71</v>
      </c>
      <c r="AG537">
        <v>7.97</v>
      </c>
      <c r="AH537" t="s">
        <v>71</v>
      </c>
      <c r="AS537">
        <v>0.18</v>
      </c>
      <c r="AT537" t="s">
        <v>71</v>
      </c>
    </row>
    <row r="538" spans="1:46" x14ac:dyDescent="0.2">
      <c r="A538" t="s">
        <v>440</v>
      </c>
      <c r="B538" t="s">
        <v>441</v>
      </c>
      <c r="C538">
        <f>-70.41517379 / 41.67949135</f>
        <v>-1.6894441728833622</v>
      </c>
      <c r="D538" t="s">
        <v>442</v>
      </c>
      <c r="E538" t="s">
        <v>70</v>
      </c>
      <c r="F538" s="1">
        <v>40777</v>
      </c>
      <c r="G538">
        <v>4</v>
      </c>
      <c r="O538">
        <v>9.51</v>
      </c>
      <c r="P538" t="s">
        <v>71</v>
      </c>
      <c r="Q538">
        <v>25.4</v>
      </c>
      <c r="R538" t="s">
        <v>71</v>
      </c>
    </row>
    <row r="539" spans="1:46" x14ac:dyDescent="0.2">
      <c r="A539" t="s">
        <v>440</v>
      </c>
      <c r="B539" t="s">
        <v>441</v>
      </c>
      <c r="C539">
        <f>-70.41517379 / 41.67949135</f>
        <v>-1.6894441728833622</v>
      </c>
      <c r="D539" t="s">
        <v>442</v>
      </c>
      <c r="E539" t="s">
        <v>70</v>
      </c>
      <c r="F539" s="1">
        <v>40777</v>
      </c>
      <c r="G539">
        <v>5</v>
      </c>
      <c r="O539">
        <v>8.9499999999999993</v>
      </c>
      <c r="P539" t="s">
        <v>71</v>
      </c>
      <c r="Q539">
        <v>24.7</v>
      </c>
      <c r="R539" t="s">
        <v>71</v>
      </c>
    </row>
    <row r="540" spans="1:46" x14ac:dyDescent="0.2">
      <c r="A540" t="s">
        <v>440</v>
      </c>
      <c r="B540" t="s">
        <v>441</v>
      </c>
      <c r="C540">
        <f>-70.41517379 / 41.67949135</f>
        <v>-1.6894441728833622</v>
      </c>
      <c r="D540" t="s">
        <v>442</v>
      </c>
      <c r="E540" t="s">
        <v>70</v>
      </c>
      <c r="F540" s="1">
        <v>40777</v>
      </c>
      <c r="G540">
        <v>6</v>
      </c>
      <c r="O540">
        <v>6.15</v>
      </c>
      <c r="P540" t="s">
        <v>71</v>
      </c>
      <c r="Q540">
        <v>22.7</v>
      </c>
      <c r="R540" t="s">
        <v>71</v>
      </c>
    </row>
    <row r="541" spans="1:46" x14ac:dyDescent="0.2">
      <c r="A541" t="s">
        <v>440</v>
      </c>
      <c r="B541" t="s">
        <v>441</v>
      </c>
      <c r="C541">
        <f>-70.41517379 / 41.67949135</f>
        <v>-1.6894441728833622</v>
      </c>
      <c r="D541" t="s">
        <v>442</v>
      </c>
      <c r="E541" t="s">
        <v>70</v>
      </c>
      <c r="F541" s="1">
        <v>40777</v>
      </c>
      <c r="G541">
        <v>7</v>
      </c>
      <c r="O541">
        <v>1.96</v>
      </c>
      <c r="P541" t="s">
        <v>71</v>
      </c>
      <c r="Q541">
        <v>20.6</v>
      </c>
      <c r="R541" t="s">
        <v>71</v>
      </c>
    </row>
    <row r="542" spans="1:46" x14ac:dyDescent="0.2">
      <c r="A542" t="s">
        <v>440</v>
      </c>
      <c r="B542" t="s">
        <v>441</v>
      </c>
      <c r="C542">
        <f>-70.41517379 / 41.67949135</f>
        <v>-1.6894441728833622</v>
      </c>
      <c r="D542" t="s">
        <v>442</v>
      </c>
      <c r="E542" t="s">
        <v>70</v>
      </c>
      <c r="F542" s="1">
        <v>40777</v>
      </c>
      <c r="G542">
        <v>7.5</v>
      </c>
      <c r="O542">
        <v>0.14000000000000001</v>
      </c>
      <c r="P542" t="s">
        <v>71</v>
      </c>
      <c r="Q542">
        <v>19.2</v>
      </c>
      <c r="R542" t="s">
        <v>71</v>
      </c>
    </row>
    <row r="543" spans="1:46" x14ac:dyDescent="0.2">
      <c r="A543" t="s">
        <v>440</v>
      </c>
      <c r="B543" t="s">
        <v>441</v>
      </c>
      <c r="C543">
        <f>-70.41517379 / 41.67949135</f>
        <v>-1.6894441728833622</v>
      </c>
      <c r="D543" t="s">
        <v>442</v>
      </c>
      <c r="E543" t="s">
        <v>70</v>
      </c>
      <c r="F543" s="1">
        <v>40777</v>
      </c>
      <c r="G543">
        <v>8</v>
      </c>
      <c r="O543">
        <v>0.17</v>
      </c>
      <c r="P543" t="s">
        <v>71</v>
      </c>
      <c r="Q543">
        <v>17.100000000000001</v>
      </c>
      <c r="R543" t="s">
        <v>71</v>
      </c>
    </row>
    <row r="544" spans="1:46" x14ac:dyDescent="0.2">
      <c r="A544" t="s">
        <v>440</v>
      </c>
      <c r="B544" t="s">
        <v>441</v>
      </c>
      <c r="C544">
        <f>-70.41517379 / 41.67949135</f>
        <v>-1.6894441728833622</v>
      </c>
      <c r="D544" t="s">
        <v>442</v>
      </c>
      <c r="E544" t="s">
        <v>70</v>
      </c>
      <c r="F544" s="1">
        <v>40777</v>
      </c>
      <c r="G544">
        <v>9</v>
      </c>
      <c r="K544">
        <v>10.97</v>
      </c>
      <c r="L544" t="s">
        <v>71</v>
      </c>
      <c r="O544">
        <v>0.05</v>
      </c>
      <c r="P544" t="s">
        <v>71</v>
      </c>
      <c r="Q544">
        <v>14.8</v>
      </c>
      <c r="R544" t="s">
        <v>71</v>
      </c>
      <c r="S544">
        <v>0.81</v>
      </c>
      <c r="T544" t="s">
        <v>71</v>
      </c>
      <c r="U544">
        <v>25.09</v>
      </c>
      <c r="V544" t="s">
        <v>71</v>
      </c>
      <c r="W544">
        <v>29.66</v>
      </c>
      <c r="X544" t="s">
        <v>71</v>
      </c>
      <c r="Y544">
        <v>50.62</v>
      </c>
      <c r="AA544">
        <v>54.1</v>
      </c>
      <c r="AE544">
        <v>23</v>
      </c>
      <c r="AF544" t="s">
        <v>71</v>
      </c>
      <c r="AG544">
        <v>6.86</v>
      </c>
      <c r="AH544" t="s">
        <v>71</v>
      </c>
      <c r="AS544">
        <v>4.8499999999999996</v>
      </c>
      <c r="AT544" t="s">
        <v>71</v>
      </c>
    </row>
    <row r="545" spans="1:46" x14ac:dyDescent="0.2">
      <c r="A545" t="s">
        <v>440</v>
      </c>
      <c r="B545" t="s">
        <v>441</v>
      </c>
      <c r="C545">
        <f>-70.41517379 / 41.67949135</f>
        <v>-1.6894441728833622</v>
      </c>
      <c r="D545" t="s">
        <v>442</v>
      </c>
      <c r="E545" t="s">
        <v>70</v>
      </c>
      <c r="F545" s="1">
        <v>40777</v>
      </c>
      <c r="G545">
        <v>10</v>
      </c>
      <c r="O545">
        <v>0.04</v>
      </c>
      <c r="P545" t="s">
        <v>71</v>
      </c>
      <c r="Q545">
        <v>13.9</v>
      </c>
      <c r="R545" t="s">
        <v>71</v>
      </c>
    </row>
    <row r="546" spans="1:46" x14ac:dyDescent="0.2">
      <c r="A546" t="s">
        <v>440</v>
      </c>
      <c r="B546" t="s">
        <v>441</v>
      </c>
      <c r="C546">
        <f>-70.41517379 / 41.67949135</f>
        <v>-1.6894441728833622</v>
      </c>
      <c r="D546" t="s">
        <v>442</v>
      </c>
      <c r="E546" t="s">
        <v>70</v>
      </c>
      <c r="F546" s="1">
        <v>40777</v>
      </c>
      <c r="G546">
        <v>11</v>
      </c>
      <c r="O546">
        <v>0.04</v>
      </c>
      <c r="P546" t="s">
        <v>71</v>
      </c>
      <c r="Q546">
        <v>12.9</v>
      </c>
      <c r="R546" t="s">
        <v>71</v>
      </c>
    </row>
    <row r="547" spans="1:46" x14ac:dyDescent="0.2">
      <c r="A547" t="s">
        <v>440</v>
      </c>
      <c r="B547" t="s">
        <v>441</v>
      </c>
      <c r="C547">
        <f>-70.41517379 / 41.67949135</f>
        <v>-1.6894441728833622</v>
      </c>
      <c r="D547" t="s">
        <v>442</v>
      </c>
      <c r="E547" t="s">
        <v>70</v>
      </c>
      <c r="F547" s="1">
        <v>40777</v>
      </c>
      <c r="G547">
        <v>12</v>
      </c>
      <c r="O547">
        <v>0.03</v>
      </c>
      <c r="P547" t="s">
        <v>71</v>
      </c>
      <c r="Q547">
        <v>12.4</v>
      </c>
      <c r="R547" t="s">
        <v>71</v>
      </c>
    </row>
    <row r="548" spans="1:46" x14ac:dyDescent="0.2">
      <c r="A548" t="s">
        <v>440</v>
      </c>
      <c r="B548" t="s">
        <v>441</v>
      </c>
      <c r="C548">
        <f>-70.41517379 / 41.67949135</f>
        <v>-1.6894441728833622</v>
      </c>
      <c r="D548" t="s">
        <v>442</v>
      </c>
      <c r="E548" t="s">
        <v>70</v>
      </c>
      <c r="F548" s="1">
        <v>40777</v>
      </c>
      <c r="G548">
        <v>13</v>
      </c>
      <c r="K548">
        <v>3.31</v>
      </c>
      <c r="L548" t="s">
        <v>71</v>
      </c>
      <c r="O548">
        <v>0.03</v>
      </c>
      <c r="P548" t="s">
        <v>71</v>
      </c>
      <c r="Q548">
        <v>12</v>
      </c>
      <c r="R548" t="s">
        <v>71</v>
      </c>
      <c r="S548">
        <v>3.09</v>
      </c>
      <c r="T548" t="s">
        <v>71</v>
      </c>
      <c r="U548">
        <v>95.71</v>
      </c>
      <c r="V548" t="s">
        <v>71</v>
      </c>
      <c r="W548">
        <v>298.97000000000003</v>
      </c>
      <c r="X548" t="s">
        <v>71</v>
      </c>
      <c r="Y548">
        <v>69.92</v>
      </c>
      <c r="AA548">
        <v>42.34</v>
      </c>
      <c r="AE548">
        <v>52.1</v>
      </c>
      <c r="AF548" t="s">
        <v>71</v>
      </c>
      <c r="AG548">
        <v>6.75</v>
      </c>
      <c r="AH548" t="s">
        <v>71</v>
      </c>
      <c r="AS548">
        <v>8.42</v>
      </c>
      <c r="AT548" t="s">
        <v>71</v>
      </c>
    </row>
    <row r="549" spans="1:46" x14ac:dyDescent="0.2">
      <c r="A549" t="s">
        <v>440</v>
      </c>
      <c r="B549" t="s">
        <v>441</v>
      </c>
      <c r="C549">
        <f>-70.41517379 / 41.67949135</f>
        <v>-1.6894441728833622</v>
      </c>
      <c r="D549" t="s">
        <v>442</v>
      </c>
      <c r="E549" t="s">
        <v>70</v>
      </c>
      <c r="F549" s="1">
        <v>40777</v>
      </c>
      <c r="G549">
        <v>14</v>
      </c>
      <c r="O549">
        <v>0.03</v>
      </c>
      <c r="P549" t="s">
        <v>71</v>
      </c>
      <c r="Q549">
        <v>11.6</v>
      </c>
      <c r="R549" t="s">
        <v>71</v>
      </c>
    </row>
    <row r="550" spans="1:46" x14ac:dyDescent="0.2">
      <c r="A550" t="s">
        <v>440</v>
      </c>
      <c r="B550" t="s">
        <v>441</v>
      </c>
      <c r="C550">
        <f>-70.41517379 / 41.67949135</f>
        <v>-1.6894441728833622</v>
      </c>
      <c r="D550" t="s">
        <v>442</v>
      </c>
      <c r="E550" t="s">
        <v>70</v>
      </c>
      <c r="F550" s="1">
        <v>41148</v>
      </c>
      <c r="G550">
        <v>0.5</v>
      </c>
      <c r="I550">
        <v>14.1</v>
      </c>
      <c r="J550" t="s">
        <v>71</v>
      </c>
      <c r="K550">
        <v>2.0099999999999998</v>
      </c>
      <c r="L550" t="s">
        <v>71</v>
      </c>
      <c r="M550">
        <v>4.9000000000000004</v>
      </c>
      <c r="N550" t="s">
        <v>71</v>
      </c>
      <c r="O550">
        <v>9.0299999999999994</v>
      </c>
      <c r="P550" t="s">
        <v>71</v>
      </c>
      <c r="Q550">
        <v>25.9</v>
      </c>
      <c r="R550" t="s">
        <v>71</v>
      </c>
      <c r="S550">
        <v>0.49</v>
      </c>
      <c r="T550" t="s">
        <v>71</v>
      </c>
      <c r="U550">
        <v>15.18</v>
      </c>
      <c r="V550" t="s">
        <v>71</v>
      </c>
      <c r="W550">
        <v>17.760000000000002</v>
      </c>
      <c r="X550" t="s">
        <v>71</v>
      </c>
      <c r="Y550">
        <v>43.37</v>
      </c>
      <c r="AA550">
        <v>37.450000000000003</v>
      </c>
      <c r="AC550">
        <v>37.1</v>
      </c>
      <c r="AE550">
        <v>18.600000000000001</v>
      </c>
      <c r="AF550" t="s">
        <v>71</v>
      </c>
      <c r="AG550">
        <v>7.36</v>
      </c>
      <c r="AH550" t="s">
        <v>71</v>
      </c>
      <c r="AS550">
        <v>0.27</v>
      </c>
      <c r="AT550" t="s">
        <v>71</v>
      </c>
    </row>
    <row r="551" spans="1:46" x14ac:dyDescent="0.2">
      <c r="A551" t="s">
        <v>440</v>
      </c>
      <c r="B551" t="s">
        <v>441</v>
      </c>
      <c r="C551">
        <f>-70.41517379 / 41.67949135</f>
        <v>-1.6894441728833622</v>
      </c>
      <c r="D551" t="s">
        <v>442</v>
      </c>
      <c r="E551" t="s">
        <v>70</v>
      </c>
      <c r="F551" s="1">
        <v>41148</v>
      </c>
      <c r="G551">
        <v>1</v>
      </c>
      <c r="O551">
        <v>9.15</v>
      </c>
      <c r="P551" t="s">
        <v>71</v>
      </c>
      <c r="Q551">
        <v>25.8</v>
      </c>
      <c r="R551" t="s">
        <v>71</v>
      </c>
    </row>
    <row r="552" spans="1:46" x14ac:dyDescent="0.2">
      <c r="A552" t="s">
        <v>440</v>
      </c>
      <c r="B552" t="s">
        <v>441</v>
      </c>
      <c r="C552">
        <f>-70.41517379 / 41.67949135</f>
        <v>-1.6894441728833622</v>
      </c>
      <c r="D552" t="s">
        <v>442</v>
      </c>
      <c r="E552" t="s">
        <v>70</v>
      </c>
      <c r="F552" s="1">
        <v>41148</v>
      </c>
      <c r="G552">
        <v>2</v>
      </c>
      <c r="O552">
        <v>9.14</v>
      </c>
      <c r="P552" t="s">
        <v>71</v>
      </c>
      <c r="Q552">
        <v>25.7</v>
      </c>
      <c r="R552" t="s">
        <v>71</v>
      </c>
    </row>
    <row r="553" spans="1:46" x14ac:dyDescent="0.2">
      <c r="A553" t="s">
        <v>440</v>
      </c>
      <c r="B553" t="s">
        <v>441</v>
      </c>
      <c r="C553">
        <f>-70.41517379 / 41.67949135</f>
        <v>-1.6894441728833622</v>
      </c>
      <c r="D553" t="s">
        <v>442</v>
      </c>
      <c r="E553" t="s">
        <v>70</v>
      </c>
      <c r="F553" s="1">
        <v>41148</v>
      </c>
      <c r="G553">
        <v>3</v>
      </c>
      <c r="K553">
        <v>1.78</v>
      </c>
      <c r="L553" t="s">
        <v>71</v>
      </c>
      <c r="O553">
        <v>9.14</v>
      </c>
      <c r="P553" t="s">
        <v>71</v>
      </c>
      <c r="Q553">
        <v>25.6</v>
      </c>
      <c r="R553" t="s">
        <v>71</v>
      </c>
      <c r="S553">
        <v>0.59</v>
      </c>
      <c r="T553" t="s">
        <v>71</v>
      </c>
      <c r="U553">
        <v>18.27</v>
      </c>
      <c r="V553" t="s">
        <v>71</v>
      </c>
      <c r="W553">
        <v>15.86</v>
      </c>
      <c r="X553" t="s">
        <v>71</v>
      </c>
      <c r="Y553">
        <v>46.04</v>
      </c>
      <c r="AA553">
        <v>36.26</v>
      </c>
      <c r="AE553">
        <v>19.899999999999999</v>
      </c>
      <c r="AF553" t="s">
        <v>71</v>
      </c>
      <c r="AG553">
        <v>7.39</v>
      </c>
      <c r="AH553" t="s">
        <v>71</v>
      </c>
      <c r="AS553">
        <v>0.79</v>
      </c>
      <c r="AT553" t="s">
        <v>71</v>
      </c>
    </row>
    <row r="554" spans="1:46" x14ac:dyDescent="0.2">
      <c r="A554" t="s">
        <v>440</v>
      </c>
      <c r="B554" t="s">
        <v>441</v>
      </c>
      <c r="C554">
        <f>-70.41517379 / 41.67949135</f>
        <v>-1.6894441728833622</v>
      </c>
      <c r="D554" t="s">
        <v>442</v>
      </c>
      <c r="E554" t="s">
        <v>70</v>
      </c>
      <c r="F554" s="1">
        <v>41148</v>
      </c>
      <c r="G554">
        <v>4</v>
      </c>
      <c r="O554">
        <v>9.1</v>
      </c>
      <c r="P554" t="s">
        <v>71</v>
      </c>
      <c r="Q554">
        <v>25.6</v>
      </c>
      <c r="R554" t="s">
        <v>71</v>
      </c>
    </row>
    <row r="555" spans="1:46" x14ac:dyDescent="0.2">
      <c r="A555" t="s">
        <v>440</v>
      </c>
      <c r="B555" t="s">
        <v>441</v>
      </c>
      <c r="C555">
        <f>-70.41517379 / 41.67949135</f>
        <v>-1.6894441728833622</v>
      </c>
      <c r="D555" t="s">
        <v>442</v>
      </c>
      <c r="E555" t="s">
        <v>70</v>
      </c>
      <c r="F555" s="1">
        <v>41148</v>
      </c>
      <c r="G555">
        <v>5</v>
      </c>
      <c r="O555">
        <v>8.86</v>
      </c>
      <c r="P555" t="s">
        <v>71</v>
      </c>
      <c r="Q555">
        <v>25.3</v>
      </c>
      <c r="R555" t="s">
        <v>71</v>
      </c>
    </row>
    <row r="556" spans="1:46" x14ac:dyDescent="0.2">
      <c r="A556" t="s">
        <v>440</v>
      </c>
      <c r="B556" t="s">
        <v>441</v>
      </c>
      <c r="C556">
        <f>-70.41517379 / 41.67949135</f>
        <v>-1.6894441728833622</v>
      </c>
      <c r="D556" t="s">
        <v>442</v>
      </c>
      <c r="E556" t="s">
        <v>70</v>
      </c>
      <c r="F556" s="1">
        <v>41148</v>
      </c>
      <c r="G556">
        <v>6</v>
      </c>
      <c r="O556">
        <v>8.3000000000000007</v>
      </c>
      <c r="P556" t="s">
        <v>71</v>
      </c>
      <c r="Q556">
        <v>24.1</v>
      </c>
      <c r="R556" t="s">
        <v>71</v>
      </c>
    </row>
    <row r="557" spans="1:46" x14ac:dyDescent="0.2">
      <c r="A557" t="s">
        <v>440</v>
      </c>
      <c r="B557" t="s">
        <v>441</v>
      </c>
      <c r="C557">
        <f>-70.41517379 / 41.67949135</f>
        <v>-1.6894441728833622</v>
      </c>
      <c r="D557" t="s">
        <v>442</v>
      </c>
      <c r="E557" t="s">
        <v>70</v>
      </c>
      <c r="F557" s="1">
        <v>41148</v>
      </c>
      <c r="G557">
        <v>7</v>
      </c>
      <c r="O557">
        <v>2.74</v>
      </c>
      <c r="P557" t="s">
        <v>71</v>
      </c>
      <c r="Q557">
        <v>21.4</v>
      </c>
      <c r="R557" t="s">
        <v>71</v>
      </c>
    </row>
    <row r="558" spans="1:46" x14ac:dyDescent="0.2">
      <c r="A558" t="s">
        <v>440</v>
      </c>
      <c r="B558" t="s">
        <v>441</v>
      </c>
      <c r="C558">
        <f>-70.41517379 / 41.67949135</f>
        <v>-1.6894441728833622</v>
      </c>
      <c r="D558" t="s">
        <v>442</v>
      </c>
      <c r="E558" t="s">
        <v>70</v>
      </c>
      <c r="F558" s="1">
        <v>41148</v>
      </c>
      <c r="G558">
        <v>7.5</v>
      </c>
      <c r="O558">
        <v>0.47</v>
      </c>
      <c r="P558" t="s">
        <v>71</v>
      </c>
      <c r="Q558">
        <v>19.2</v>
      </c>
      <c r="R558" t="s">
        <v>71</v>
      </c>
    </row>
    <row r="559" spans="1:46" x14ac:dyDescent="0.2">
      <c r="A559" t="s">
        <v>440</v>
      </c>
      <c r="B559" t="s">
        <v>441</v>
      </c>
      <c r="C559">
        <f>-70.41517379 / 41.67949135</f>
        <v>-1.6894441728833622</v>
      </c>
      <c r="D559" t="s">
        <v>442</v>
      </c>
      <c r="E559" t="s">
        <v>70</v>
      </c>
      <c r="F559" s="1">
        <v>41148</v>
      </c>
      <c r="G559">
        <v>8</v>
      </c>
      <c r="O559">
        <v>0.15</v>
      </c>
      <c r="P559" t="s">
        <v>71</v>
      </c>
      <c r="Q559">
        <v>17.899999999999999</v>
      </c>
      <c r="R559" t="s">
        <v>71</v>
      </c>
    </row>
    <row r="560" spans="1:46" x14ac:dyDescent="0.2">
      <c r="A560" t="s">
        <v>440</v>
      </c>
      <c r="B560" t="s">
        <v>441</v>
      </c>
      <c r="C560">
        <f>-70.41517379 / 41.67949135</f>
        <v>-1.6894441728833622</v>
      </c>
      <c r="D560" t="s">
        <v>442</v>
      </c>
      <c r="E560" t="s">
        <v>70</v>
      </c>
      <c r="F560" s="1">
        <v>41148</v>
      </c>
      <c r="G560">
        <v>9</v>
      </c>
      <c r="K560">
        <v>1.35</v>
      </c>
      <c r="L560" t="s">
        <v>71</v>
      </c>
      <c r="O560">
        <v>0.11</v>
      </c>
      <c r="P560" t="s">
        <v>71</v>
      </c>
      <c r="Q560">
        <v>15.6</v>
      </c>
      <c r="R560" t="s">
        <v>71</v>
      </c>
      <c r="S560">
        <v>0.82</v>
      </c>
      <c r="T560" t="s">
        <v>71</v>
      </c>
      <c r="U560">
        <v>25.4</v>
      </c>
      <c r="V560" t="s">
        <v>71</v>
      </c>
      <c r="W560">
        <v>17.760000000000002</v>
      </c>
      <c r="X560" t="s">
        <v>71</v>
      </c>
      <c r="Y560">
        <v>50.8</v>
      </c>
      <c r="AA560">
        <v>33.54</v>
      </c>
      <c r="AE560">
        <v>24.4</v>
      </c>
      <c r="AF560" t="s">
        <v>71</v>
      </c>
      <c r="AG560">
        <v>6.69</v>
      </c>
      <c r="AH560" t="s">
        <v>71</v>
      </c>
      <c r="AS560">
        <v>13.75</v>
      </c>
      <c r="AT560" t="s">
        <v>71</v>
      </c>
    </row>
    <row r="561" spans="1:46" x14ac:dyDescent="0.2">
      <c r="A561" t="s">
        <v>440</v>
      </c>
      <c r="B561" t="s">
        <v>441</v>
      </c>
      <c r="C561">
        <f>-70.41517379 / 41.67949135</f>
        <v>-1.6894441728833622</v>
      </c>
      <c r="D561" t="s">
        <v>442</v>
      </c>
      <c r="E561" t="s">
        <v>70</v>
      </c>
      <c r="F561" s="1">
        <v>41148</v>
      </c>
      <c r="G561">
        <v>10</v>
      </c>
      <c r="O561">
        <v>0.1</v>
      </c>
      <c r="P561" t="s">
        <v>71</v>
      </c>
      <c r="Q561">
        <v>14</v>
      </c>
      <c r="R561" t="s">
        <v>71</v>
      </c>
    </row>
    <row r="562" spans="1:46" x14ac:dyDescent="0.2">
      <c r="A562" t="s">
        <v>440</v>
      </c>
      <c r="B562" t="s">
        <v>441</v>
      </c>
      <c r="C562">
        <f>-70.41517379 / 41.67949135</f>
        <v>-1.6894441728833622</v>
      </c>
      <c r="D562" t="s">
        <v>442</v>
      </c>
      <c r="E562" t="s">
        <v>70</v>
      </c>
      <c r="F562" s="1">
        <v>41148</v>
      </c>
      <c r="G562">
        <v>11</v>
      </c>
      <c r="O562">
        <v>0.09</v>
      </c>
      <c r="P562" t="s">
        <v>71</v>
      </c>
      <c r="Q562">
        <v>13</v>
      </c>
      <c r="R562" t="s">
        <v>71</v>
      </c>
    </row>
    <row r="563" spans="1:46" x14ac:dyDescent="0.2">
      <c r="A563" t="s">
        <v>440</v>
      </c>
      <c r="B563" t="s">
        <v>441</v>
      </c>
      <c r="C563">
        <f>-70.41517379 / 41.67949135</f>
        <v>-1.6894441728833622</v>
      </c>
      <c r="D563" t="s">
        <v>442</v>
      </c>
      <c r="E563" t="s">
        <v>70</v>
      </c>
      <c r="F563" s="1">
        <v>41148</v>
      </c>
      <c r="G563">
        <v>12</v>
      </c>
      <c r="O563">
        <v>0.08</v>
      </c>
      <c r="P563" t="s">
        <v>71</v>
      </c>
      <c r="Q563">
        <v>12.3</v>
      </c>
      <c r="R563" t="s">
        <v>71</v>
      </c>
    </row>
    <row r="564" spans="1:46" x14ac:dyDescent="0.2">
      <c r="A564" t="s">
        <v>440</v>
      </c>
      <c r="B564" t="s">
        <v>441</v>
      </c>
      <c r="C564">
        <f>-70.41517379 / 41.67949135</f>
        <v>-1.6894441728833622</v>
      </c>
      <c r="D564" t="s">
        <v>442</v>
      </c>
      <c r="E564" t="s">
        <v>70</v>
      </c>
      <c r="F564" s="1">
        <v>41148</v>
      </c>
      <c r="G564">
        <v>13</v>
      </c>
      <c r="K564">
        <v>0.03</v>
      </c>
      <c r="L564" t="s">
        <v>71</v>
      </c>
      <c r="O564">
        <v>7.0000000000000007E-2</v>
      </c>
      <c r="P564" t="s">
        <v>71</v>
      </c>
      <c r="Q564">
        <v>11.9</v>
      </c>
      <c r="R564" t="s">
        <v>71</v>
      </c>
      <c r="S564">
        <v>7.19</v>
      </c>
      <c r="T564" t="s">
        <v>71</v>
      </c>
      <c r="U564">
        <v>222.7</v>
      </c>
      <c r="V564" t="s">
        <v>71</v>
      </c>
      <c r="W564">
        <v>153.11000000000001</v>
      </c>
      <c r="X564" t="s">
        <v>71</v>
      </c>
      <c r="Y564">
        <v>82.1</v>
      </c>
      <c r="AA564">
        <v>-5.59</v>
      </c>
      <c r="AE564">
        <v>49.5</v>
      </c>
      <c r="AF564" t="s">
        <v>71</v>
      </c>
      <c r="AG564">
        <v>6.72</v>
      </c>
      <c r="AH564" t="s">
        <v>71</v>
      </c>
      <c r="AS564">
        <v>21.77</v>
      </c>
      <c r="AT564" t="s">
        <v>71</v>
      </c>
    </row>
    <row r="565" spans="1:46" x14ac:dyDescent="0.2">
      <c r="A565" t="s">
        <v>440</v>
      </c>
      <c r="B565" t="s">
        <v>441</v>
      </c>
      <c r="C565">
        <f>-70.41517379 / 41.67949135</f>
        <v>-1.6894441728833622</v>
      </c>
      <c r="D565" t="s">
        <v>442</v>
      </c>
      <c r="E565" t="s">
        <v>70</v>
      </c>
      <c r="F565" s="1">
        <v>41148</v>
      </c>
      <c r="G565">
        <v>14</v>
      </c>
      <c r="O565">
        <v>0.06</v>
      </c>
      <c r="P565" t="s">
        <v>71</v>
      </c>
      <c r="Q565">
        <v>11.6</v>
      </c>
      <c r="R565" t="s">
        <v>71</v>
      </c>
    </row>
    <row r="566" spans="1:46" x14ac:dyDescent="0.2">
      <c r="A566" t="s">
        <v>440</v>
      </c>
      <c r="B566" t="s">
        <v>441</v>
      </c>
      <c r="C566">
        <f>-70.41517379 / 41.67949135</f>
        <v>-1.6894441728833622</v>
      </c>
      <c r="D566" t="s">
        <v>442</v>
      </c>
      <c r="E566" t="s">
        <v>70</v>
      </c>
      <c r="F566" s="1">
        <v>41508</v>
      </c>
      <c r="G566">
        <v>0.5</v>
      </c>
      <c r="I566">
        <v>14.2</v>
      </c>
      <c r="J566" t="s">
        <v>71</v>
      </c>
      <c r="K566">
        <v>0.96</v>
      </c>
      <c r="L566" t="s">
        <v>71</v>
      </c>
      <c r="M566">
        <v>4.4000000000000004</v>
      </c>
      <c r="N566" t="s">
        <v>71</v>
      </c>
      <c r="O566">
        <v>9.07</v>
      </c>
      <c r="P566" t="s">
        <v>71</v>
      </c>
      <c r="Q566">
        <v>25.1</v>
      </c>
      <c r="R566" t="s">
        <v>71</v>
      </c>
      <c r="S566">
        <v>0.51</v>
      </c>
      <c r="T566" t="s">
        <v>71</v>
      </c>
      <c r="U566">
        <v>15.8</v>
      </c>
      <c r="V566" t="s">
        <v>71</v>
      </c>
      <c r="W566">
        <v>17.93</v>
      </c>
      <c r="X566" t="s">
        <v>71</v>
      </c>
      <c r="Y566">
        <v>43.95</v>
      </c>
      <c r="AA566">
        <v>30.2</v>
      </c>
      <c r="AC566">
        <v>38.65</v>
      </c>
      <c r="AE566">
        <v>19.399999999999999</v>
      </c>
      <c r="AF566" t="s">
        <v>71</v>
      </c>
      <c r="AG566">
        <v>7.2</v>
      </c>
      <c r="AH566" t="s">
        <v>71</v>
      </c>
      <c r="AS566">
        <v>0.89</v>
      </c>
      <c r="AT566" t="s">
        <v>71</v>
      </c>
    </row>
    <row r="567" spans="1:46" x14ac:dyDescent="0.2">
      <c r="A567" t="s">
        <v>440</v>
      </c>
      <c r="B567" t="s">
        <v>441</v>
      </c>
      <c r="C567">
        <f>-70.41517379 / 41.67949135</f>
        <v>-1.6894441728833622</v>
      </c>
      <c r="D567" t="s">
        <v>442</v>
      </c>
      <c r="E567" t="s">
        <v>70</v>
      </c>
      <c r="F567" s="1">
        <v>41508</v>
      </c>
      <c r="G567">
        <v>1</v>
      </c>
      <c r="O567">
        <v>9.15</v>
      </c>
      <c r="P567" t="s">
        <v>71</v>
      </c>
      <c r="Q567">
        <v>24.9</v>
      </c>
      <c r="R567" t="s">
        <v>71</v>
      </c>
    </row>
    <row r="568" spans="1:46" x14ac:dyDescent="0.2">
      <c r="A568" t="s">
        <v>440</v>
      </c>
      <c r="B568" t="s">
        <v>441</v>
      </c>
      <c r="C568">
        <f>-70.41517379 / 41.67949135</f>
        <v>-1.6894441728833622</v>
      </c>
      <c r="D568" t="s">
        <v>442</v>
      </c>
      <c r="E568" t="s">
        <v>70</v>
      </c>
      <c r="F568" s="1">
        <v>41508</v>
      </c>
      <c r="G568">
        <v>2</v>
      </c>
      <c r="O568">
        <v>9.09</v>
      </c>
      <c r="P568" t="s">
        <v>71</v>
      </c>
      <c r="Q568">
        <v>24.7</v>
      </c>
      <c r="R568" t="s">
        <v>71</v>
      </c>
    </row>
    <row r="569" spans="1:46" x14ac:dyDescent="0.2">
      <c r="A569" t="s">
        <v>440</v>
      </c>
      <c r="B569" t="s">
        <v>441</v>
      </c>
      <c r="C569">
        <f>-70.41517379 / 41.67949135</f>
        <v>-1.6894441728833622</v>
      </c>
      <c r="D569" t="s">
        <v>442</v>
      </c>
      <c r="E569" t="s">
        <v>70</v>
      </c>
      <c r="F569" s="1">
        <v>41508</v>
      </c>
      <c r="G569">
        <v>3</v>
      </c>
      <c r="K569">
        <v>1.53</v>
      </c>
      <c r="L569" t="s">
        <v>71</v>
      </c>
      <c r="O569">
        <v>9.19</v>
      </c>
      <c r="P569" t="s">
        <v>71</v>
      </c>
      <c r="Q569">
        <v>24.5</v>
      </c>
      <c r="R569" t="s">
        <v>71</v>
      </c>
      <c r="S569">
        <v>0.88</v>
      </c>
      <c r="T569" t="s">
        <v>71</v>
      </c>
      <c r="U569">
        <v>27.26</v>
      </c>
      <c r="V569" t="s">
        <v>71</v>
      </c>
      <c r="W569">
        <v>19.690000000000001</v>
      </c>
      <c r="X569" t="s">
        <v>71</v>
      </c>
      <c r="Y569">
        <v>51.81</v>
      </c>
      <c r="AA569">
        <v>34.770000000000003</v>
      </c>
      <c r="AE569">
        <v>18.2</v>
      </c>
      <c r="AF569" t="s">
        <v>71</v>
      </c>
      <c r="AG569">
        <v>7.4</v>
      </c>
      <c r="AH569" t="s">
        <v>71</v>
      </c>
      <c r="AS569">
        <v>0.67</v>
      </c>
      <c r="AT569" t="s">
        <v>71</v>
      </c>
    </row>
    <row r="570" spans="1:46" x14ac:dyDescent="0.2">
      <c r="A570" t="s">
        <v>440</v>
      </c>
      <c r="B570" t="s">
        <v>441</v>
      </c>
      <c r="C570">
        <f>-70.41517379 / 41.67949135</f>
        <v>-1.6894441728833622</v>
      </c>
      <c r="D570" t="s">
        <v>442</v>
      </c>
      <c r="E570" t="s">
        <v>70</v>
      </c>
      <c r="F570" s="1">
        <v>41508</v>
      </c>
      <c r="G570">
        <v>4</v>
      </c>
      <c r="O570">
        <v>9.16</v>
      </c>
      <c r="P570" t="s">
        <v>71</v>
      </c>
      <c r="Q570">
        <v>24.3</v>
      </c>
      <c r="R570" t="s">
        <v>71</v>
      </c>
    </row>
    <row r="571" spans="1:46" x14ac:dyDescent="0.2">
      <c r="A571" t="s">
        <v>440</v>
      </c>
      <c r="B571" t="s">
        <v>441</v>
      </c>
      <c r="C571">
        <f>-70.41517379 / 41.67949135</f>
        <v>-1.6894441728833622</v>
      </c>
      <c r="D571" t="s">
        <v>442</v>
      </c>
      <c r="E571" t="s">
        <v>70</v>
      </c>
      <c r="F571" s="1">
        <v>41508</v>
      </c>
      <c r="G571">
        <v>5</v>
      </c>
      <c r="O571">
        <v>9.1999999999999993</v>
      </c>
      <c r="P571" t="s">
        <v>71</v>
      </c>
      <c r="Q571">
        <v>24.1</v>
      </c>
      <c r="R571" t="s">
        <v>71</v>
      </c>
    </row>
    <row r="572" spans="1:46" x14ac:dyDescent="0.2">
      <c r="A572" t="s">
        <v>440</v>
      </c>
      <c r="B572" t="s">
        <v>441</v>
      </c>
      <c r="C572">
        <f>-70.41517379 / 41.67949135</f>
        <v>-1.6894441728833622</v>
      </c>
      <c r="D572" t="s">
        <v>442</v>
      </c>
      <c r="E572" t="s">
        <v>70</v>
      </c>
      <c r="F572" s="1">
        <v>41508</v>
      </c>
      <c r="G572">
        <v>6</v>
      </c>
      <c r="O572">
        <v>9</v>
      </c>
      <c r="P572" t="s">
        <v>71</v>
      </c>
      <c r="Q572">
        <v>23.7</v>
      </c>
      <c r="R572" t="s">
        <v>71</v>
      </c>
    </row>
    <row r="573" spans="1:46" x14ac:dyDescent="0.2">
      <c r="A573" t="s">
        <v>440</v>
      </c>
      <c r="B573" t="s">
        <v>441</v>
      </c>
      <c r="C573">
        <f>-70.41517379 / 41.67949135</f>
        <v>-1.6894441728833622</v>
      </c>
      <c r="D573" t="s">
        <v>442</v>
      </c>
      <c r="E573" t="s">
        <v>70</v>
      </c>
      <c r="F573" s="1">
        <v>41508</v>
      </c>
      <c r="G573">
        <v>7</v>
      </c>
      <c r="O573">
        <v>8.73</v>
      </c>
      <c r="P573" t="s">
        <v>71</v>
      </c>
      <c r="Q573">
        <v>22</v>
      </c>
      <c r="R573" t="s">
        <v>71</v>
      </c>
    </row>
    <row r="574" spans="1:46" x14ac:dyDescent="0.2">
      <c r="A574" t="s">
        <v>440</v>
      </c>
      <c r="B574" t="s">
        <v>441</v>
      </c>
      <c r="C574">
        <f>-70.41517379 / 41.67949135</f>
        <v>-1.6894441728833622</v>
      </c>
      <c r="D574" t="s">
        <v>442</v>
      </c>
      <c r="E574" t="s">
        <v>70</v>
      </c>
      <c r="F574" s="1">
        <v>41508</v>
      </c>
      <c r="G574">
        <v>8</v>
      </c>
      <c r="O574">
        <v>6</v>
      </c>
      <c r="P574" t="s">
        <v>71</v>
      </c>
      <c r="Q574">
        <v>19.399999999999999</v>
      </c>
      <c r="R574" t="s">
        <v>71</v>
      </c>
    </row>
    <row r="575" spans="1:46" x14ac:dyDescent="0.2">
      <c r="A575" t="s">
        <v>440</v>
      </c>
      <c r="B575" t="s">
        <v>441</v>
      </c>
      <c r="C575">
        <f>-70.41517379 / 41.67949135</f>
        <v>-1.6894441728833622</v>
      </c>
      <c r="D575" t="s">
        <v>442</v>
      </c>
      <c r="E575" t="s">
        <v>70</v>
      </c>
      <c r="F575" s="1">
        <v>41508</v>
      </c>
      <c r="G575">
        <v>8.5</v>
      </c>
      <c r="O575">
        <v>0.12</v>
      </c>
      <c r="P575" t="s">
        <v>71</v>
      </c>
      <c r="Q575">
        <v>17.7</v>
      </c>
      <c r="R575" t="s">
        <v>71</v>
      </c>
    </row>
    <row r="576" spans="1:46" x14ac:dyDescent="0.2">
      <c r="A576" t="s">
        <v>440</v>
      </c>
      <c r="B576" t="s">
        <v>441</v>
      </c>
      <c r="C576">
        <f>-70.41517379 / 41.67949135</f>
        <v>-1.6894441728833622</v>
      </c>
      <c r="D576" t="s">
        <v>442</v>
      </c>
      <c r="E576" t="s">
        <v>70</v>
      </c>
      <c r="F576" s="1">
        <v>41508</v>
      </c>
      <c r="G576">
        <v>9</v>
      </c>
      <c r="K576">
        <v>12.01</v>
      </c>
      <c r="L576" t="s">
        <v>71</v>
      </c>
      <c r="O576">
        <v>0.13</v>
      </c>
      <c r="P576" t="s">
        <v>71</v>
      </c>
      <c r="Q576">
        <v>15.4</v>
      </c>
      <c r="R576" t="s">
        <v>71</v>
      </c>
      <c r="S576">
        <v>0.9</v>
      </c>
      <c r="T576" t="s">
        <v>71</v>
      </c>
      <c r="U576">
        <v>27.88</v>
      </c>
      <c r="V576" t="s">
        <v>71</v>
      </c>
      <c r="W576">
        <v>30.42</v>
      </c>
      <c r="X576" t="s">
        <v>71</v>
      </c>
      <c r="Y576">
        <v>52.14</v>
      </c>
      <c r="AA576">
        <v>54.99</v>
      </c>
      <c r="AE576">
        <v>22.1</v>
      </c>
      <c r="AF576" t="s">
        <v>71</v>
      </c>
      <c r="AG576">
        <v>6.5</v>
      </c>
      <c r="AH576" t="s">
        <v>71</v>
      </c>
      <c r="AS576">
        <v>9.02</v>
      </c>
      <c r="AT576" t="s">
        <v>71</v>
      </c>
    </row>
    <row r="577" spans="1:46" x14ac:dyDescent="0.2">
      <c r="A577" t="s">
        <v>440</v>
      </c>
      <c r="B577" t="s">
        <v>441</v>
      </c>
      <c r="C577">
        <f>-70.41517379 / 41.67949135</f>
        <v>-1.6894441728833622</v>
      </c>
      <c r="D577" t="s">
        <v>442</v>
      </c>
      <c r="E577" t="s">
        <v>70</v>
      </c>
      <c r="F577" s="1">
        <v>41508</v>
      </c>
      <c r="G577">
        <v>10</v>
      </c>
      <c r="O577">
        <v>0.1</v>
      </c>
      <c r="P577" t="s">
        <v>71</v>
      </c>
      <c r="Q577">
        <v>13</v>
      </c>
      <c r="R577" t="s">
        <v>71</v>
      </c>
    </row>
    <row r="578" spans="1:46" x14ac:dyDescent="0.2">
      <c r="A578" t="s">
        <v>440</v>
      </c>
      <c r="B578" t="s">
        <v>441</v>
      </c>
      <c r="C578">
        <f>-70.41517379 / 41.67949135</f>
        <v>-1.6894441728833622</v>
      </c>
      <c r="D578" t="s">
        <v>442</v>
      </c>
      <c r="E578" t="s">
        <v>70</v>
      </c>
      <c r="F578" s="1">
        <v>41508</v>
      </c>
      <c r="G578">
        <v>11</v>
      </c>
      <c r="O578">
        <v>0.09</v>
      </c>
      <c r="P578" t="s">
        <v>71</v>
      </c>
      <c r="Q578">
        <v>12</v>
      </c>
      <c r="R578" t="s">
        <v>71</v>
      </c>
    </row>
    <row r="579" spans="1:46" x14ac:dyDescent="0.2">
      <c r="A579" t="s">
        <v>440</v>
      </c>
      <c r="B579" t="s">
        <v>441</v>
      </c>
      <c r="C579">
        <f>-70.41517379 / 41.67949135</f>
        <v>-1.6894441728833622</v>
      </c>
      <c r="D579" t="s">
        <v>442</v>
      </c>
      <c r="E579" t="s">
        <v>70</v>
      </c>
      <c r="F579" s="1">
        <v>41508</v>
      </c>
      <c r="G579">
        <v>12</v>
      </c>
      <c r="O579">
        <v>0.08</v>
      </c>
      <c r="P579" t="s">
        <v>71</v>
      </c>
      <c r="Q579">
        <v>11.4</v>
      </c>
      <c r="R579" t="s">
        <v>71</v>
      </c>
    </row>
    <row r="580" spans="1:46" x14ac:dyDescent="0.2">
      <c r="A580" t="s">
        <v>440</v>
      </c>
      <c r="B580" t="s">
        <v>441</v>
      </c>
      <c r="C580">
        <f>-70.41517379 / 41.67949135</f>
        <v>-1.6894441728833622</v>
      </c>
      <c r="D580" t="s">
        <v>442</v>
      </c>
      <c r="E580" t="s">
        <v>70</v>
      </c>
      <c r="F580" s="1">
        <v>41508</v>
      </c>
      <c r="G580">
        <v>13</v>
      </c>
      <c r="K580">
        <v>0.03</v>
      </c>
      <c r="L580" t="s">
        <v>71</v>
      </c>
      <c r="O580">
        <v>0.08</v>
      </c>
      <c r="P580" t="s">
        <v>71</v>
      </c>
      <c r="Q580">
        <v>11</v>
      </c>
      <c r="R580" t="s">
        <v>71</v>
      </c>
      <c r="S580">
        <v>5.01</v>
      </c>
      <c r="T580" t="s">
        <v>71</v>
      </c>
      <c r="U580">
        <v>155.18</v>
      </c>
      <c r="V580" t="s">
        <v>71</v>
      </c>
      <c r="W580">
        <v>271.83999999999997</v>
      </c>
      <c r="X580" t="s">
        <v>71</v>
      </c>
      <c r="Y580">
        <v>76.89</v>
      </c>
      <c r="AA580">
        <v>-5.59</v>
      </c>
      <c r="AE580">
        <v>54.5</v>
      </c>
      <c r="AF580" t="s">
        <v>71</v>
      </c>
      <c r="AG580">
        <v>6.6</v>
      </c>
      <c r="AH580" t="s">
        <v>71</v>
      </c>
      <c r="AS580">
        <v>18.28</v>
      </c>
      <c r="AT580" t="s">
        <v>71</v>
      </c>
    </row>
    <row r="581" spans="1:46" x14ac:dyDescent="0.2">
      <c r="A581" t="s">
        <v>440</v>
      </c>
      <c r="B581" t="s">
        <v>441</v>
      </c>
      <c r="C581">
        <f>-70.41517379 / 41.67949135</f>
        <v>-1.6894441728833622</v>
      </c>
      <c r="D581" t="s">
        <v>442</v>
      </c>
      <c r="E581" t="s">
        <v>70</v>
      </c>
      <c r="F581" s="1">
        <v>41508</v>
      </c>
      <c r="G581">
        <v>14</v>
      </c>
      <c r="O581">
        <v>0.08</v>
      </c>
      <c r="P581" t="s">
        <v>71</v>
      </c>
      <c r="Q581">
        <v>10.6</v>
      </c>
      <c r="R581" t="s">
        <v>71</v>
      </c>
    </row>
    <row r="582" spans="1:46" x14ac:dyDescent="0.2">
      <c r="A582" t="s">
        <v>440</v>
      </c>
      <c r="B582" t="s">
        <v>441</v>
      </c>
      <c r="C582">
        <f>-70.41517379 / 41.67949135</f>
        <v>-1.6894441728833622</v>
      </c>
      <c r="D582" t="s">
        <v>442</v>
      </c>
      <c r="E582" t="s">
        <v>70</v>
      </c>
      <c r="F582" s="1">
        <v>41877</v>
      </c>
      <c r="G582">
        <v>0.5</v>
      </c>
      <c r="I582">
        <v>13.6</v>
      </c>
      <c r="J582" t="s">
        <v>71</v>
      </c>
      <c r="K582">
        <v>4.3099999999999996</v>
      </c>
      <c r="L582" t="s">
        <v>71</v>
      </c>
      <c r="M582">
        <v>2.5</v>
      </c>
      <c r="N582" t="s">
        <v>71</v>
      </c>
      <c r="O582">
        <v>8.82</v>
      </c>
      <c r="P582" t="s">
        <v>71</v>
      </c>
      <c r="Q582">
        <v>24.8</v>
      </c>
      <c r="R582" t="s">
        <v>71</v>
      </c>
      <c r="S582">
        <v>0.46</v>
      </c>
      <c r="T582" t="s">
        <v>71</v>
      </c>
      <c r="U582">
        <v>14.25</v>
      </c>
      <c r="V582" t="s">
        <v>71</v>
      </c>
      <c r="W582">
        <v>17.61</v>
      </c>
      <c r="X582" t="s">
        <v>71</v>
      </c>
      <c r="Y582">
        <v>42.46</v>
      </c>
      <c r="AA582">
        <v>44.93</v>
      </c>
      <c r="AC582">
        <v>46.8</v>
      </c>
      <c r="AE582">
        <v>15.5</v>
      </c>
      <c r="AF582" t="s">
        <v>71</v>
      </c>
      <c r="AG582">
        <v>7.53</v>
      </c>
      <c r="AH582" t="s">
        <v>71</v>
      </c>
      <c r="AS582">
        <v>0.56000000000000005</v>
      </c>
      <c r="AT582" t="s">
        <v>71</v>
      </c>
    </row>
    <row r="583" spans="1:46" x14ac:dyDescent="0.2">
      <c r="A583" t="s">
        <v>440</v>
      </c>
      <c r="B583" t="s">
        <v>441</v>
      </c>
      <c r="C583">
        <f>-70.41517379 / 41.67949135</f>
        <v>-1.6894441728833622</v>
      </c>
      <c r="D583" t="s">
        <v>442</v>
      </c>
      <c r="E583" t="s">
        <v>70</v>
      </c>
      <c r="F583" s="1">
        <v>41877</v>
      </c>
      <c r="G583">
        <v>1</v>
      </c>
      <c r="O583">
        <v>8.98</v>
      </c>
      <c r="P583" t="s">
        <v>71</v>
      </c>
      <c r="Q583">
        <v>24.1</v>
      </c>
      <c r="R583" t="s">
        <v>71</v>
      </c>
    </row>
    <row r="584" spans="1:46" x14ac:dyDescent="0.2">
      <c r="A584" t="s">
        <v>440</v>
      </c>
      <c r="B584" t="s">
        <v>441</v>
      </c>
      <c r="C584">
        <f>-70.41517379 / 41.67949135</f>
        <v>-1.6894441728833622</v>
      </c>
      <c r="D584" t="s">
        <v>442</v>
      </c>
      <c r="E584" t="s">
        <v>70</v>
      </c>
      <c r="F584" s="1">
        <v>41877</v>
      </c>
      <c r="G584">
        <v>2</v>
      </c>
      <c r="O584">
        <v>8.99</v>
      </c>
      <c r="P584" t="s">
        <v>71</v>
      </c>
      <c r="Q584">
        <v>24</v>
      </c>
      <c r="R584" t="s">
        <v>71</v>
      </c>
    </row>
    <row r="585" spans="1:46" x14ac:dyDescent="0.2">
      <c r="A585" t="s">
        <v>440</v>
      </c>
      <c r="B585" t="s">
        <v>441</v>
      </c>
      <c r="C585">
        <f>-70.41517379 / 41.67949135</f>
        <v>-1.6894441728833622</v>
      </c>
      <c r="D585" t="s">
        <v>442</v>
      </c>
      <c r="E585" t="s">
        <v>70</v>
      </c>
      <c r="F585" s="1">
        <v>41877</v>
      </c>
      <c r="G585">
        <v>3</v>
      </c>
      <c r="K585">
        <v>5.71</v>
      </c>
      <c r="L585" t="s">
        <v>71</v>
      </c>
      <c r="O585">
        <v>9</v>
      </c>
      <c r="P585" t="s">
        <v>71</v>
      </c>
      <c r="Q585">
        <v>23.9</v>
      </c>
      <c r="R585" t="s">
        <v>71</v>
      </c>
      <c r="S585">
        <v>0.78</v>
      </c>
      <c r="T585" t="s">
        <v>71</v>
      </c>
      <c r="U585">
        <v>24.16</v>
      </c>
      <c r="V585" t="s">
        <v>71</v>
      </c>
      <c r="W585">
        <v>19.329999999999998</v>
      </c>
      <c r="X585" t="s">
        <v>71</v>
      </c>
      <c r="Y585">
        <v>50.07</v>
      </c>
      <c r="AA585">
        <v>47.69</v>
      </c>
      <c r="AE585">
        <v>15.6</v>
      </c>
      <c r="AF585" t="s">
        <v>71</v>
      </c>
      <c r="AG585">
        <v>7.58</v>
      </c>
      <c r="AH585" t="s">
        <v>71</v>
      </c>
      <c r="AS585">
        <v>0.71</v>
      </c>
      <c r="AT585" t="s">
        <v>71</v>
      </c>
    </row>
    <row r="586" spans="1:46" x14ac:dyDescent="0.2">
      <c r="A586" t="s">
        <v>440</v>
      </c>
      <c r="B586" t="s">
        <v>441</v>
      </c>
      <c r="C586">
        <f>-70.41517379 / 41.67949135</f>
        <v>-1.6894441728833622</v>
      </c>
      <c r="D586" t="s">
        <v>442</v>
      </c>
      <c r="E586" t="s">
        <v>70</v>
      </c>
      <c r="F586" s="1">
        <v>41877</v>
      </c>
      <c r="G586">
        <v>4</v>
      </c>
      <c r="O586">
        <v>8.8699999999999992</v>
      </c>
      <c r="P586" t="s">
        <v>71</v>
      </c>
      <c r="Q586">
        <v>23.8</v>
      </c>
      <c r="R586" t="s">
        <v>71</v>
      </c>
    </row>
    <row r="587" spans="1:46" x14ac:dyDescent="0.2">
      <c r="A587" t="s">
        <v>440</v>
      </c>
      <c r="B587" t="s">
        <v>441</v>
      </c>
      <c r="C587">
        <f>-70.41517379 / 41.67949135</f>
        <v>-1.6894441728833622</v>
      </c>
      <c r="D587" t="s">
        <v>442</v>
      </c>
      <c r="E587" t="s">
        <v>70</v>
      </c>
      <c r="F587" s="1">
        <v>41877</v>
      </c>
      <c r="G587">
        <v>5</v>
      </c>
      <c r="O587">
        <v>8.5299999999999994</v>
      </c>
      <c r="P587" t="s">
        <v>71</v>
      </c>
      <c r="Q587">
        <v>23.6</v>
      </c>
      <c r="R587" t="s">
        <v>71</v>
      </c>
    </row>
    <row r="588" spans="1:46" x14ac:dyDescent="0.2">
      <c r="A588" t="s">
        <v>440</v>
      </c>
      <c r="B588" t="s">
        <v>441</v>
      </c>
      <c r="C588">
        <f>-70.41517379 / 41.67949135</f>
        <v>-1.6894441728833622</v>
      </c>
      <c r="D588" t="s">
        <v>442</v>
      </c>
      <c r="E588" t="s">
        <v>70</v>
      </c>
      <c r="F588" s="1">
        <v>41877</v>
      </c>
      <c r="G588">
        <v>6</v>
      </c>
      <c r="O588">
        <v>8.2899999999999991</v>
      </c>
      <c r="P588" t="s">
        <v>71</v>
      </c>
      <c r="Q588">
        <v>23.4</v>
      </c>
      <c r="R588" t="s">
        <v>71</v>
      </c>
    </row>
    <row r="589" spans="1:46" x14ac:dyDescent="0.2">
      <c r="A589" t="s">
        <v>440</v>
      </c>
      <c r="B589" t="s">
        <v>441</v>
      </c>
      <c r="C589">
        <f>-70.41517379 / 41.67949135</f>
        <v>-1.6894441728833622</v>
      </c>
      <c r="D589" t="s">
        <v>442</v>
      </c>
      <c r="E589" t="s">
        <v>70</v>
      </c>
      <c r="F589" s="1">
        <v>41877</v>
      </c>
      <c r="G589">
        <v>7</v>
      </c>
      <c r="O589">
        <v>7.69</v>
      </c>
      <c r="P589" t="s">
        <v>71</v>
      </c>
      <c r="Q589">
        <v>23.3</v>
      </c>
      <c r="R589" t="s">
        <v>71</v>
      </c>
    </row>
    <row r="590" spans="1:46" x14ac:dyDescent="0.2">
      <c r="A590" t="s">
        <v>440</v>
      </c>
      <c r="B590" t="s">
        <v>441</v>
      </c>
      <c r="C590">
        <f>-70.41517379 / 41.67949135</f>
        <v>-1.6894441728833622</v>
      </c>
      <c r="D590" t="s">
        <v>442</v>
      </c>
      <c r="E590" t="s">
        <v>70</v>
      </c>
      <c r="F590" s="1">
        <v>41877</v>
      </c>
      <c r="G590">
        <v>8</v>
      </c>
      <c r="O590">
        <v>5.43</v>
      </c>
      <c r="P590" t="s">
        <v>71</v>
      </c>
      <c r="Q590">
        <v>22.5</v>
      </c>
      <c r="R590" t="s">
        <v>71</v>
      </c>
    </row>
    <row r="591" spans="1:46" x14ac:dyDescent="0.2">
      <c r="A591" t="s">
        <v>440</v>
      </c>
      <c r="B591" t="s">
        <v>441</v>
      </c>
      <c r="C591">
        <f>-70.41517379 / 41.67949135</f>
        <v>-1.6894441728833622</v>
      </c>
      <c r="D591" t="s">
        <v>442</v>
      </c>
      <c r="E591" t="s">
        <v>70</v>
      </c>
      <c r="F591" s="1">
        <v>41877</v>
      </c>
      <c r="G591">
        <v>9</v>
      </c>
      <c r="K591">
        <v>44.05</v>
      </c>
      <c r="L591" t="s">
        <v>71</v>
      </c>
      <c r="O591">
        <v>0.45</v>
      </c>
      <c r="P591" t="s">
        <v>71</v>
      </c>
      <c r="Q591">
        <v>15.9</v>
      </c>
      <c r="R591" t="s">
        <v>71</v>
      </c>
      <c r="S591">
        <v>2.89</v>
      </c>
      <c r="T591" t="s">
        <v>71</v>
      </c>
      <c r="U591">
        <v>89.51</v>
      </c>
      <c r="V591" t="s">
        <v>71</v>
      </c>
      <c r="W591">
        <v>60.7</v>
      </c>
      <c r="X591" t="s">
        <v>71</v>
      </c>
      <c r="Y591">
        <v>68.959999999999994</v>
      </c>
      <c r="AA591">
        <v>67.73</v>
      </c>
      <c r="AE591">
        <v>16.8</v>
      </c>
      <c r="AF591" t="s">
        <v>71</v>
      </c>
      <c r="AG591">
        <v>6.36</v>
      </c>
      <c r="AH591" t="s">
        <v>71</v>
      </c>
      <c r="AS591">
        <v>16.97</v>
      </c>
      <c r="AT591" t="s">
        <v>71</v>
      </c>
    </row>
    <row r="592" spans="1:46" x14ac:dyDescent="0.2">
      <c r="A592" t="s">
        <v>440</v>
      </c>
      <c r="B592" t="s">
        <v>441</v>
      </c>
      <c r="C592">
        <f>-70.41517379 / 41.67949135</f>
        <v>-1.6894441728833622</v>
      </c>
      <c r="D592" t="s">
        <v>442</v>
      </c>
      <c r="E592" t="s">
        <v>70</v>
      </c>
      <c r="F592" s="1">
        <v>41877</v>
      </c>
      <c r="G592">
        <v>10</v>
      </c>
      <c r="O592">
        <v>0.09</v>
      </c>
      <c r="P592" t="s">
        <v>71</v>
      </c>
      <c r="Q592">
        <v>13.6</v>
      </c>
      <c r="R592" t="s">
        <v>71</v>
      </c>
    </row>
    <row r="593" spans="1:58" x14ac:dyDescent="0.2">
      <c r="A593" t="s">
        <v>440</v>
      </c>
      <c r="B593" t="s">
        <v>441</v>
      </c>
      <c r="C593">
        <f>-70.41517379 / 41.67949135</f>
        <v>-1.6894441728833622</v>
      </c>
      <c r="D593" t="s">
        <v>442</v>
      </c>
      <c r="E593" t="s">
        <v>70</v>
      </c>
      <c r="F593" s="1">
        <v>41877</v>
      </c>
      <c r="G593">
        <v>11</v>
      </c>
      <c r="O593">
        <v>7.0000000000000007E-2</v>
      </c>
      <c r="P593" t="s">
        <v>71</v>
      </c>
      <c r="Q593">
        <v>12.1</v>
      </c>
      <c r="R593" t="s">
        <v>71</v>
      </c>
    </row>
    <row r="594" spans="1:58" x14ac:dyDescent="0.2">
      <c r="A594" t="s">
        <v>440</v>
      </c>
      <c r="B594" t="s">
        <v>441</v>
      </c>
      <c r="C594">
        <f>-70.41517379 / 41.67949135</f>
        <v>-1.6894441728833622</v>
      </c>
      <c r="D594" t="s">
        <v>442</v>
      </c>
      <c r="E594" t="s">
        <v>70</v>
      </c>
      <c r="F594" s="1">
        <v>41877</v>
      </c>
      <c r="G594">
        <v>12</v>
      </c>
      <c r="K594">
        <v>5.34</v>
      </c>
      <c r="L594" t="s">
        <v>71</v>
      </c>
      <c r="O594">
        <v>7.0000000000000007E-2</v>
      </c>
      <c r="P594" t="s">
        <v>71</v>
      </c>
      <c r="Q594">
        <v>11.2</v>
      </c>
      <c r="R594" t="s">
        <v>71</v>
      </c>
      <c r="S594">
        <v>12.07</v>
      </c>
      <c r="T594" t="s">
        <v>71</v>
      </c>
      <c r="U594">
        <v>373.85</v>
      </c>
      <c r="V594" t="s">
        <v>71</v>
      </c>
      <c r="W594">
        <v>211.2</v>
      </c>
      <c r="X594" t="s">
        <v>71</v>
      </c>
      <c r="Y594">
        <v>89.57</v>
      </c>
      <c r="AA594">
        <v>47.03</v>
      </c>
      <c r="AE594">
        <v>54</v>
      </c>
      <c r="AF594" t="s">
        <v>71</v>
      </c>
      <c r="AG594">
        <v>6.53</v>
      </c>
      <c r="AH594" t="s">
        <v>71</v>
      </c>
      <c r="AS594">
        <v>35.1</v>
      </c>
      <c r="AT594" t="s">
        <v>71</v>
      </c>
    </row>
    <row r="595" spans="1:58" x14ac:dyDescent="0.2">
      <c r="A595" t="s">
        <v>440</v>
      </c>
      <c r="B595" t="s">
        <v>441</v>
      </c>
      <c r="C595">
        <f>-70.41517379 / 41.67949135</f>
        <v>-1.6894441728833622</v>
      </c>
      <c r="D595" t="s">
        <v>442</v>
      </c>
      <c r="E595" t="s">
        <v>70</v>
      </c>
      <c r="F595" s="1">
        <v>41877</v>
      </c>
      <c r="G595">
        <v>13</v>
      </c>
      <c r="O595">
        <v>7.0000000000000007E-2</v>
      </c>
      <c r="P595" t="s">
        <v>71</v>
      </c>
      <c r="Q595">
        <v>10.7</v>
      </c>
      <c r="R595" t="s">
        <v>71</v>
      </c>
    </row>
    <row r="596" spans="1:58" x14ac:dyDescent="0.2">
      <c r="A596" t="s">
        <v>440</v>
      </c>
      <c r="B596" t="s">
        <v>441</v>
      </c>
      <c r="C596">
        <f>-70.41517379 / 41.67949135</f>
        <v>-1.6894441728833622</v>
      </c>
      <c r="D596" t="s">
        <v>442</v>
      </c>
      <c r="E596" t="s">
        <v>70</v>
      </c>
      <c r="F596" s="1">
        <v>42606</v>
      </c>
      <c r="G596">
        <v>0.5</v>
      </c>
      <c r="I596">
        <v>13</v>
      </c>
      <c r="J596" t="s">
        <v>71</v>
      </c>
      <c r="M596">
        <v>3.7</v>
      </c>
      <c r="N596" t="s">
        <v>71</v>
      </c>
      <c r="O596">
        <v>7.84</v>
      </c>
      <c r="P596" t="s">
        <v>71</v>
      </c>
      <c r="Q596">
        <v>25.9</v>
      </c>
      <c r="R596" t="s">
        <v>71</v>
      </c>
      <c r="AC596">
        <v>41.15</v>
      </c>
    </row>
    <row r="597" spans="1:58" x14ac:dyDescent="0.2">
      <c r="A597" t="s">
        <v>440</v>
      </c>
      <c r="B597" t="s">
        <v>441</v>
      </c>
      <c r="C597">
        <f>-70.41517379 / 41.67949135</f>
        <v>-1.6894441728833622</v>
      </c>
      <c r="D597" t="s">
        <v>442</v>
      </c>
      <c r="E597" t="s">
        <v>70</v>
      </c>
      <c r="F597" s="1">
        <v>42606</v>
      </c>
      <c r="G597">
        <v>1</v>
      </c>
      <c r="K597">
        <v>2.27</v>
      </c>
      <c r="L597" t="s">
        <v>71</v>
      </c>
      <c r="O597">
        <v>7.9</v>
      </c>
      <c r="P597" t="s">
        <v>71</v>
      </c>
      <c r="Q597">
        <v>25.9</v>
      </c>
      <c r="R597" t="s">
        <v>71</v>
      </c>
      <c r="S597">
        <v>0.49</v>
      </c>
      <c r="T597" t="s">
        <v>71</v>
      </c>
      <c r="W597">
        <v>29.02</v>
      </c>
      <c r="X597" t="s">
        <v>71</v>
      </c>
      <c r="Y597">
        <v>-6.14</v>
      </c>
      <c r="AA597">
        <v>38.64</v>
      </c>
      <c r="AE597">
        <v>25.5</v>
      </c>
      <c r="AF597" t="s">
        <v>71</v>
      </c>
      <c r="AG597">
        <v>7.24</v>
      </c>
      <c r="AH597" t="s">
        <v>71</v>
      </c>
      <c r="AS597">
        <v>0.95</v>
      </c>
      <c r="AT597" t="s">
        <v>71</v>
      </c>
      <c r="BE597">
        <v>3.22</v>
      </c>
      <c r="BF597" t="s">
        <v>71</v>
      </c>
    </row>
    <row r="598" spans="1:58" x14ac:dyDescent="0.2">
      <c r="A598" t="s">
        <v>440</v>
      </c>
      <c r="B598" t="s">
        <v>441</v>
      </c>
      <c r="C598">
        <f>-70.41517379 / 41.67949135</f>
        <v>-1.6894441728833622</v>
      </c>
      <c r="D598" t="s">
        <v>442</v>
      </c>
      <c r="E598" t="s">
        <v>70</v>
      </c>
      <c r="F598" s="1">
        <v>42606</v>
      </c>
      <c r="G598">
        <v>2</v>
      </c>
      <c r="O598">
        <v>7.89</v>
      </c>
      <c r="P598" t="s">
        <v>71</v>
      </c>
      <c r="Q598">
        <v>25.9</v>
      </c>
      <c r="R598" t="s">
        <v>71</v>
      </c>
    </row>
    <row r="599" spans="1:58" x14ac:dyDescent="0.2">
      <c r="A599" t="s">
        <v>440</v>
      </c>
      <c r="B599" t="s">
        <v>441</v>
      </c>
      <c r="C599">
        <f>-70.41517379 / 41.67949135</f>
        <v>-1.6894441728833622</v>
      </c>
      <c r="D599" t="s">
        <v>442</v>
      </c>
      <c r="E599" t="s">
        <v>70</v>
      </c>
      <c r="F599" s="1">
        <v>42606</v>
      </c>
      <c r="G599">
        <v>3</v>
      </c>
      <c r="K599">
        <v>2.63</v>
      </c>
      <c r="L599" t="s">
        <v>71</v>
      </c>
      <c r="O599">
        <v>7.84</v>
      </c>
      <c r="P599" t="s">
        <v>71</v>
      </c>
      <c r="Q599">
        <v>25.9</v>
      </c>
      <c r="R599" t="s">
        <v>71</v>
      </c>
      <c r="S599">
        <v>0.46</v>
      </c>
      <c r="T599" t="s">
        <v>71</v>
      </c>
      <c r="U599">
        <v>14.25</v>
      </c>
      <c r="V599" t="s">
        <v>71</v>
      </c>
      <c r="W599">
        <v>26.37</v>
      </c>
      <c r="X599" t="s">
        <v>71</v>
      </c>
      <c r="Y599">
        <v>42.46</v>
      </c>
      <c r="AA599">
        <v>40.090000000000003</v>
      </c>
      <c r="AE599">
        <v>25</v>
      </c>
      <c r="AF599" t="s">
        <v>71</v>
      </c>
      <c r="AG599">
        <v>7.05</v>
      </c>
      <c r="AH599" t="s">
        <v>71</v>
      </c>
      <c r="AS599">
        <v>1.08</v>
      </c>
      <c r="AT599" t="s">
        <v>71</v>
      </c>
      <c r="BE599">
        <v>3.7</v>
      </c>
      <c r="BF599" t="s">
        <v>71</v>
      </c>
    </row>
    <row r="600" spans="1:58" x14ac:dyDescent="0.2">
      <c r="A600" t="s">
        <v>440</v>
      </c>
      <c r="B600" t="s">
        <v>441</v>
      </c>
      <c r="C600">
        <f>-70.41517379 / 41.67949135</f>
        <v>-1.6894441728833622</v>
      </c>
      <c r="D600" t="s">
        <v>442</v>
      </c>
      <c r="E600" t="s">
        <v>70</v>
      </c>
      <c r="F600" s="1">
        <v>42606</v>
      </c>
      <c r="G600">
        <v>4</v>
      </c>
      <c r="O600">
        <v>7.76</v>
      </c>
      <c r="P600" t="s">
        <v>71</v>
      </c>
      <c r="Q600">
        <v>25.8</v>
      </c>
      <c r="R600" t="s">
        <v>71</v>
      </c>
    </row>
    <row r="601" spans="1:58" x14ac:dyDescent="0.2">
      <c r="A601" t="s">
        <v>440</v>
      </c>
      <c r="B601" t="s">
        <v>441</v>
      </c>
      <c r="C601">
        <f>-70.41517379 / 41.67949135</f>
        <v>-1.6894441728833622</v>
      </c>
      <c r="D601" t="s">
        <v>442</v>
      </c>
      <c r="E601" t="s">
        <v>70</v>
      </c>
      <c r="F601" s="1">
        <v>42606</v>
      </c>
      <c r="G601">
        <v>5</v>
      </c>
      <c r="O601">
        <v>7.72</v>
      </c>
      <c r="P601" t="s">
        <v>71</v>
      </c>
      <c r="Q601">
        <v>25.8</v>
      </c>
      <c r="R601" t="s">
        <v>71</v>
      </c>
    </row>
    <row r="602" spans="1:58" x14ac:dyDescent="0.2">
      <c r="A602" t="s">
        <v>440</v>
      </c>
      <c r="B602" t="s">
        <v>441</v>
      </c>
      <c r="C602">
        <f>-70.41517379 / 41.67949135</f>
        <v>-1.6894441728833622</v>
      </c>
      <c r="D602" t="s">
        <v>442</v>
      </c>
      <c r="E602" t="s">
        <v>70</v>
      </c>
      <c r="F602" s="1">
        <v>42606</v>
      </c>
      <c r="G602">
        <v>6</v>
      </c>
      <c r="O602">
        <v>7.61</v>
      </c>
      <c r="P602" t="s">
        <v>71</v>
      </c>
      <c r="Q602">
        <v>25.7</v>
      </c>
      <c r="R602" t="s">
        <v>71</v>
      </c>
    </row>
    <row r="603" spans="1:58" x14ac:dyDescent="0.2">
      <c r="A603" t="s">
        <v>440</v>
      </c>
      <c r="B603" t="s">
        <v>441</v>
      </c>
      <c r="C603">
        <f>-70.41517379 / 41.67949135</f>
        <v>-1.6894441728833622</v>
      </c>
      <c r="D603" t="s">
        <v>442</v>
      </c>
      <c r="E603" t="s">
        <v>70</v>
      </c>
      <c r="F603" s="1">
        <v>42606</v>
      </c>
      <c r="G603">
        <v>7</v>
      </c>
      <c r="O603">
        <v>7.75</v>
      </c>
      <c r="P603" t="s">
        <v>71</v>
      </c>
      <c r="Q603">
        <v>24.8</v>
      </c>
      <c r="R603" t="s">
        <v>71</v>
      </c>
    </row>
    <row r="604" spans="1:58" x14ac:dyDescent="0.2">
      <c r="A604" t="s">
        <v>440</v>
      </c>
      <c r="B604" t="s">
        <v>441</v>
      </c>
      <c r="C604">
        <f>-70.41517379 / 41.67949135</f>
        <v>-1.6894441728833622</v>
      </c>
      <c r="D604" t="s">
        <v>442</v>
      </c>
      <c r="E604" t="s">
        <v>70</v>
      </c>
      <c r="F604" s="1">
        <v>42606</v>
      </c>
      <c r="G604">
        <v>8</v>
      </c>
      <c r="O604">
        <v>6.12</v>
      </c>
      <c r="P604" t="s">
        <v>71</v>
      </c>
      <c r="Q604">
        <v>20.2</v>
      </c>
      <c r="R604" t="s">
        <v>71</v>
      </c>
    </row>
    <row r="605" spans="1:58" x14ac:dyDescent="0.2">
      <c r="A605" t="s">
        <v>440</v>
      </c>
      <c r="B605" t="s">
        <v>441</v>
      </c>
      <c r="C605">
        <f>-70.41517379 / 41.67949135</f>
        <v>-1.6894441728833622</v>
      </c>
      <c r="D605" t="s">
        <v>442</v>
      </c>
      <c r="E605" t="s">
        <v>70</v>
      </c>
      <c r="F605" s="1">
        <v>42606</v>
      </c>
      <c r="G605">
        <v>9</v>
      </c>
      <c r="K605">
        <v>25.93</v>
      </c>
      <c r="L605" t="s">
        <v>71</v>
      </c>
      <c r="O605">
        <v>1.21</v>
      </c>
      <c r="P605" t="s">
        <v>71</v>
      </c>
      <c r="Q605">
        <v>16.399999999999999</v>
      </c>
      <c r="R605" t="s">
        <v>71</v>
      </c>
      <c r="S605">
        <v>0.92</v>
      </c>
      <c r="T605" t="s">
        <v>71</v>
      </c>
      <c r="U605">
        <v>28.5</v>
      </c>
      <c r="V605" t="s">
        <v>71</v>
      </c>
      <c r="W605">
        <v>34.57</v>
      </c>
      <c r="X605" t="s">
        <v>71</v>
      </c>
      <c r="Y605">
        <v>52.46</v>
      </c>
      <c r="AA605">
        <v>62.54</v>
      </c>
      <c r="AE605">
        <v>31.2</v>
      </c>
      <c r="AF605" t="s">
        <v>71</v>
      </c>
      <c r="AG605">
        <v>6.6</v>
      </c>
      <c r="AH605" t="s">
        <v>71</v>
      </c>
      <c r="AS605">
        <v>9.2200000000000006</v>
      </c>
      <c r="AT605" t="s">
        <v>71</v>
      </c>
      <c r="BE605">
        <v>35.15</v>
      </c>
      <c r="BF605" t="s">
        <v>71</v>
      </c>
    </row>
    <row r="606" spans="1:58" x14ac:dyDescent="0.2">
      <c r="A606" t="s">
        <v>440</v>
      </c>
      <c r="B606" t="s">
        <v>441</v>
      </c>
      <c r="C606">
        <f>-70.41517379 / 41.67949135</f>
        <v>-1.6894441728833622</v>
      </c>
      <c r="D606" t="s">
        <v>442</v>
      </c>
      <c r="E606" t="s">
        <v>70</v>
      </c>
      <c r="F606" s="1">
        <v>42606</v>
      </c>
      <c r="G606">
        <v>10</v>
      </c>
      <c r="O606">
        <v>0.19</v>
      </c>
      <c r="P606" t="s">
        <v>71</v>
      </c>
      <c r="Q606">
        <v>14.3</v>
      </c>
      <c r="R606" t="s">
        <v>71</v>
      </c>
    </row>
    <row r="607" spans="1:58" x14ac:dyDescent="0.2">
      <c r="A607" t="s">
        <v>440</v>
      </c>
      <c r="B607" t="s">
        <v>441</v>
      </c>
      <c r="C607">
        <f>-70.41517379 / 41.67949135</f>
        <v>-1.6894441728833622</v>
      </c>
      <c r="D607" t="s">
        <v>442</v>
      </c>
      <c r="E607" t="s">
        <v>70</v>
      </c>
      <c r="F607" s="1">
        <v>42606</v>
      </c>
      <c r="G607">
        <v>11</v>
      </c>
      <c r="O607">
        <v>0.09</v>
      </c>
      <c r="P607" t="s">
        <v>71</v>
      </c>
      <c r="Q607">
        <v>12.8</v>
      </c>
      <c r="R607" t="s">
        <v>71</v>
      </c>
    </row>
    <row r="608" spans="1:58" x14ac:dyDescent="0.2">
      <c r="A608" t="s">
        <v>440</v>
      </c>
      <c r="B608" t="s">
        <v>441</v>
      </c>
      <c r="C608">
        <f>-70.41517379 / 41.67949135</f>
        <v>-1.6894441728833622</v>
      </c>
      <c r="D608" t="s">
        <v>442</v>
      </c>
      <c r="E608" t="s">
        <v>70</v>
      </c>
      <c r="F608" s="1">
        <v>42606</v>
      </c>
      <c r="G608">
        <v>12</v>
      </c>
      <c r="K608">
        <v>16.53</v>
      </c>
      <c r="L608" t="s">
        <v>71</v>
      </c>
      <c r="O608">
        <v>7.0000000000000007E-2</v>
      </c>
      <c r="P608" t="s">
        <v>71</v>
      </c>
      <c r="Q608">
        <v>12.2</v>
      </c>
      <c r="R608" t="s">
        <v>71</v>
      </c>
      <c r="S608">
        <v>1.17</v>
      </c>
      <c r="T608" t="s">
        <v>71</v>
      </c>
      <c r="U608">
        <v>36.24</v>
      </c>
      <c r="V608" t="s">
        <v>71</v>
      </c>
      <c r="W608">
        <v>134.19</v>
      </c>
      <c r="X608" t="s">
        <v>71</v>
      </c>
      <c r="Y608">
        <v>55.92</v>
      </c>
      <c r="AA608">
        <v>58.12</v>
      </c>
      <c r="AE608">
        <v>71.7</v>
      </c>
      <c r="AF608" t="s">
        <v>71</v>
      </c>
      <c r="AG608">
        <v>6.6</v>
      </c>
      <c r="AH608" t="s">
        <v>71</v>
      </c>
      <c r="AS608">
        <v>10.02</v>
      </c>
      <c r="AT608" t="s">
        <v>71</v>
      </c>
      <c r="BE608">
        <v>26.55</v>
      </c>
      <c r="BF608" t="s">
        <v>71</v>
      </c>
    </row>
    <row r="609" spans="1:58" x14ac:dyDescent="0.2">
      <c r="A609" t="s">
        <v>440</v>
      </c>
      <c r="B609" t="s">
        <v>441</v>
      </c>
      <c r="C609">
        <f>-70.41517379 / 41.67949135</f>
        <v>-1.6894441728833622</v>
      </c>
      <c r="D609" t="s">
        <v>442</v>
      </c>
      <c r="E609" t="s">
        <v>70</v>
      </c>
      <c r="F609" s="1">
        <v>43335</v>
      </c>
      <c r="G609">
        <v>0.5</v>
      </c>
      <c r="I609">
        <v>14.2</v>
      </c>
      <c r="J609" t="s">
        <v>150</v>
      </c>
      <c r="K609">
        <v>5.15</v>
      </c>
      <c r="L609" t="s">
        <v>150</v>
      </c>
      <c r="M609">
        <v>3.55</v>
      </c>
      <c r="N609" t="s">
        <v>150</v>
      </c>
      <c r="O609">
        <v>7.88</v>
      </c>
      <c r="P609" t="s">
        <v>150</v>
      </c>
      <c r="Q609">
        <v>24.5</v>
      </c>
      <c r="R609" t="s">
        <v>150</v>
      </c>
      <c r="S609">
        <v>0.65</v>
      </c>
      <c r="T609" t="s">
        <v>150</v>
      </c>
      <c r="W609">
        <v>24.48</v>
      </c>
      <c r="X609" t="s">
        <v>150</v>
      </c>
      <c r="AE609">
        <v>25.4</v>
      </c>
      <c r="AF609" t="s">
        <v>150</v>
      </c>
      <c r="AG609">
        <v>7.13</v>
      </c>
      <c r="AH609" t="s">
        <v>150</v>
      </c>
      <c r="AS609">
        <v>1.6</v>
      </c>
      <c r="AT609" t="s">
        <v>150</v>
      </c>
    </row>
    <row r="610" spans="1:58" x14ac:dyDescent="0.2">
      <c r="A610" t="s">
        <v>440</v>
      </c>
      <c r="B610" t="s">
        <v>441</v>
      </c>
      <c r="C610">
        <f>-70.41517379 / 41.67949135</f>
        <v>-1.6894441728833622</v>
      </c>
      <c r="D610" t="s">
        <v>442</v>
      </c>
      <c r="E610" t="s">
        <v>70</v>
      </c>
      <c r="F610" s="1">
        <v>43335</v>
      </c>
      <c r="G610">
        <v>1</v>
      </c>
      <c r="K610" t="s">
        <v>173</v>
      </c>
      <c r="L610" t="s">
        <v>150</v>
      </c>
      <c r="O610">
        <v>7.92</v>
      </c>
      <c r="P610" t="s">
        <v>150</v>
      </c>
      <c r="Q610">
        <v>24.5</v>
      </c>
      <c r="R610" t="s">
        <v>150</v>
      </c>
      <c r="S610" t="s">
        <v>173</v>
      </c>
      <c r="T610" t="s">
        <v>150</v>
      </c>
      <c r="W610" t="s">
        <v>173</v>
      </c>
      <c r="X610" t="s">
        <v>150</v>
      </c>
      <c r="AE610" t="s">
        <v>173</v>
      </c>
      <c r="AF610" t="s">
        <v>150</v>
      </c>
      <c r="AG610" t="s">
        <v>173</v>
      </c>
      <c r="AH610" t="s">
        <v>150</v>
      </c>
      <c r="AS610" t="s">
        <v>173</v>
      </c>
      <c r="AT610" t="s">
        <v>150</v>
      </c>
    </row>
    <row r="611" spans="1:58" x14ac:dyDescent="0.2">
      <c r="A611" t="s">
        <v>440</v>
      </c>
      <c r="B611" t="s">
        <v>441</v>
      </c>
      <c r="C611">
        <f>-70.41517379 / 41.67949135</f>
        <v>-1.6894441728833622</v>
      </c>
      <c r="D611" t="s">
        <v>442</v>
      </c>
      <c r="E611" t="s">
        <v>70</v>
      </c>
      <c r="F611" s="1">
        <v>43335</v>
      </c>
      <c r="G611">
        <v>2</v>
      </c>
      <c r="K611" t="s">
        <v>173</v>
      </c>
      <c r="L611" t="s">
        <v>150</v>
      </c>
      <c r="O611">
        <v>7.91</v>
      </c>
      <c r="P611" t="s">
        <v>150</v>
      </c>
      <c r="Q611">
        <v>24.5</v>
      </c>
      <c r="R611" t="s">
        <v>150</v>
      </c>
      <c r="S611" t="s">
        <v>173</v>
      </c>
      <c r="T611" t="s">
        <v>150</v>
      </c>
      <c r="W611" t="s">
        <v>173</v>
      </c>
      <c r="X611" t="s">
        <v>150</v>
      </c>
      <c r="AE611" t="s">
        <v>173</v>
      </c>
      <c r="AF611" t="s">
        <v>150</v>
      </c>
      <c r="AG611" t="s">
        <v>173</v>
      </c>
      <c r="AH611" t="s">
        <v>150</v>
      </c>
      <c r="AS611" t="s">
        <v>173</v>
      </c>
      <c r="AT611" t="s">
        <v>150</v>
      </c>
    </row>
    <row r="612" spans="1:58" x14ac:dyDescent="0.2">
      <c r="A612" t="s">
        <v>440</v>
      </c>
      <c r="B612" t="s">
        <v>441</v>
      </c>
      <c r="C612">
        <f>-70.41517379 / 41.67949135</f>
        <v>-1.6894441728833622</v>
      </c>
      <c r="D612" t="s">
        <v>442</v>
      </c>
      <c r="E612" t="s">
        <v>70</v>
      </c>
      <c r="F612" s="1">
        <v>43335</v>
      </c>
      <c r="G612">
        <v>3</v>
      </c>
      <c r="K612">
        <v>4.96</v>
      </c>
      <c r="L612" t="s">
        <v>150</v>
      </c>
      <c r="O612">
        <v>7.95</v>
      </c>
      <c r="P612" t="s">
        <v>150</v>
      </c>
      <c r="Q612">
        <v>24.5</v>
      </c>
      <c r="R612" t="s">
        <v>150</v>
      </c>
      <c r="S612">
        <v>0.65</v>
      </c>
      <c r="T612" t="s">
        <v>150</v>
      </c>
      <c r="W612">
        <v>18.73</v>
      </c>
      <c r="X612" t="s">
        <v>150</v>
      </c>
      <c r="AE612">
        <v>25.9</v>
      </c>
      <c r="AF612" t="s">
        <v>150</v>
      </c>
      <c r="AG612">
        <v>7.05</v>
      </c>
      <c r="AH612" t="s">
        <v>150</v>
      </c>
      <c r="AS612">
        <v>1.5</v>
      </c>
      <c r="AT612" t="s">
        <v>150</v>
      </c>
    </row>
    <row r="613" spans="1:58" x14ac:dyDescent="0.2">
      <c r="A613" t="s">
        <v>440</v>
      </c>
      <c r="B613" t="s">
        <v>441</v>
      </c>
      <c r="C613">
        <f>-70.41517379 / 41.67949135</f>
        <v>-1.6894441728833622</v>
      </c>
      <c r="D613" t="s">
        <v>442</v>
      </c>
      <c r="E613" t="s">
        <v>70</v>
      </c>
      <c r="F613" s="1">
        <v>43335</v>
      </c>
      <c r="G613">
        <v>4</v>
      </c>
      <c r="K613" t="s">
        <v>173</v>
      </c>
      <c r="L613" t="s">
        <v>150</v>
      </c>
      <c r="O613">
        <v>7.91</v>
      </c>
      <c r="P613" t="s">
        <v>150</v>
      </c>
      <c r="Q613">
        <v>24.5</v>
      </c>
      <c r="R613" t="s">
        <v>150</v>
      </c>
      <c r="S613" t="s">
        <v>173</v>
      </c>
      <c r="T613" t="s">
        <v>150</v>
      </c>
      <c r="W613" t="s">
        <v>173</v>
      </c>
      <c r="X613" t="s">
        <v>150</v>
      </c>
      <c r="AE613" t="s">
        <v>173</v>
      </c>
      <c r="AF613" t="s">
        <v>150</v>
      </c>
      <c r="AG613" t="s">
        <v>173</v>
      </c>
      <c r="AH613" t="s">
        <v>150</v>
      </c>
      <c r="AS613" t="s">
        <v>173</v>
      </c>
      <c r="AT613" t="s">
        <v>150</v>
      </c>
    </row>
    <row r="614" spans="1:58" x14ac:dyDescent="0.2">
      <c r="A614" t="s">
        <v>440</v>
      </c>
      <c r="B614" t="s">
        <v>441</v>
      </c>
      <c r="C614">
        <f>-70.41517379 / 41.67949135</f>
        <v>-1.6894441728833622</v>
      </c>
      <c r="D614" t="s">
        <v>442</v>
      </c>
      <c r="E614" t="s">
        <v>70</v>
      </c>
      <c r="F614" s="1">
        <v>43335</v>
      </c>
      <c r="G614">
        <v>5</v>
      </c>
      <c r="K614" t="s">
        <v>173</v>
      </c>
      <c r="L614" t="s">
        <v>150</v>
      </c>
      <c r="O614">
        <v>7.94</v>
      </c>
      <c r="P614" t="s">
        <v>150</v>
      </c>
      <c r="Q614">
        <v>24.5</v>
      </c>
      <c r="R614" t="s">
        <v>150</v>
      </c>
      <c r="S614" t="s">
        <v>173</v>
      </c>
      <c r="T614" t="s">
        <v>150</v>
      </c>
      <c r="W614" t="s">
        <v>173</v>
      </c>
      <c r="X614" t="s">
        <v>150</v>
      </c>
      <c r="AE614" t="s">
        <v>173</v>
      </c>
      <c r="AF614" t="s">
        <v>150</v>
      </c>
      <c r="AG614" t="s">
        <v>173</v>
      </c>
      <c r="AH614" t="s">
        <v>150</v>
      </c>
      <c r="AS614" t="s">
        <v>173</v>
      </c>
      <c r="AT614" t="s">
        <v>150</v>
      </c>
    </row>
    <row r="615" spans="1:58" x14ac:dyDescent="0.2">
      <c r="A615" t="s">
        <v>440</v>
      </c>
      <c r="B615" t="s">
        <v>441</v>
      </c>
      <c r="C615">
        <f>-70.41517379 / 41.67949135</f>
        <v>-1.6894441728833622</v>
      </c>
      <c r="D615" t="s">
        <v>442</v>
      </c>
      <c r="E615" t="s">
        <v>70</v>
      </c>
      <c r="F615" s="1">
        <v>43335</v>
      </c>
      <c r="G615">
        <v>6</v>
      </c>
      <c r="K615" t="s">
        <v>173</v>
      </c>
      <c r="L615" t="s">
        <v>150</v>
      </c>
      <c r="O615">
        <v>7.91</v>
      </c>
      <c r="P615" t="s">
        <v>150</v>
      </c>
      <c r="Q615">
        <v>24.5</v>
      </c>
      <c r="R615" t="s">
        <v>150</v>
      </c>
      <c r="S615" t="s">
        <v>173</v>
      </c>
      <c r="T615" t="s">
        <v>150</v>
      </c>
      <c r="W615" t="s">
        <v>173</v>
      </c>
      <c r="X615" t="s">
        <v>150</v>
      </c>
      <c r="AE615" t="s">
        <v>173</v>
      </c>
      <c r="AF615" t="s">
        <v>150</v>
      </c>
      <c r="AG615" t="s">
        <v>173</v>
      </c>
      <c r="AH615" t="s">
        <v>150</v>
      </c>
      <c r="AS615" t="s">
        <v>173</v>
      </c>
      <c r="AT615" t="s">
        <v>150</v>
      </c>
    </row>
    <row r="616" spans="1:58" x14ac:dyDescent="0.2">
      <c r="A616" t="s">
        <v>440</v>
      </c>
      <c r="B616" t="s">
        <v>441</v>
      </c>
      <c r="C616">
        <f>-70.41517379 / 41.67949135</f>
        <v>-1.6894441728833622</v>
      </c>
      <c r="D616" t="s">
        <v>442</v>
      </c>
      <c r="E616" t="s">
        <v>70</v>
      </c>
      <c r="F616" s="1">
        <v>43335</v>
      </c>
      <c r="G616">
        <v>7</v>
      </c>
      <c r="K616" t="s">
        <v>173</v>
      </c>
      <c r="L616" t="s">
        <v>150</v>
      </c>
      <c r="O616">
        <v>1.25</v>
      </c>
      <c r="P616" t="s">
        <v>150</v>
      </c>
      <c r="Q616">
        <v>23.5</v>
      </c>
      <c r="R616" t="s">
        <v>150</v>
      </c>
      <c r="S616" t="s">
        <v>173</v>
      </c>
      <c r="T616" t="s">
        <v>150</v>
      </c>
      <c r="W616" t="s">
        <v>173</v>
      </c>
      <c r="X616" t="s">
        <v>150</v>
      </c>
      <c r="AE616" t="s">
        <v>173</v>
      </c>
      <c r="AF616" t="s">
        <v>150</v>
      </c>
      <c r="AG616" t="s">
        <v>173</v>
      </c>
      <c r="AH616" t="s">
        <v>150</v>
      </c>
      <c r="AS616" t="s">
        <v>173</v>
      </c>
      <c r="AT616" t="s">
        <v>150</v>
      </c>
    </row>
    <row r="617" spans="1:58" x14ac:dyDescent="0.2">
      <c r="A617" t="s">
        <v>440</v>
      </c>
      <c r="B617" t="s">
        <v>441</v>
      </c>
      <c r="C617">
        <f>-70.41517379 / 41.67949135</f>
        <v>-1.6894441728833622</v>
      </c>
      <c r="D617" t="s">
        <v>442</v>
      </c>
      <c r="E617" t="s">
        <v>70</v>
      </c>
      <c r="F617" s="1">
        <v>43335</v>
      </c>
      <c r="G617">
        <v>8</v>
      </c>
      <c r="K617" t="s">
        <v>173</v>
      </c>
      <c r="L617" t="s">
        <v>150</v>
      </c>
      <c r="O617">
        <v>0.14000000000000001</v>
      </c>
      <c r="P617" t="s">
        <v>150</v>
      </c>
      <c r="Q617">
        <v>15</v>
      </c>
      <c r="R617" t="s">
        <v>150</v>
      </c>
      <c r="S617" t="s">
        <v>173</v>
      </c>
      <c r="T617" t="s">
        <v>150</v>
      </c>
      <c r="W617" t="s">
        <v>173</v>
      </c>
      <c r="X617" t="s">
        <v>150</v>
      </c>
      <c r="AE617" t="s">
        <v>173</v>
      </c>
      <c r="AF617" t="s">
        <v>150</v>
      </c>
      <c r="AG617" t="s">
        <v>173</v>
      </c>
      <c r="AH617" t="s">
        <v>150</v>
      </c>
      <c r="AS617" t="s">
        <v>173</v>
      </c>
      <c r="AT617" t="s">
        <v>150</v>
      </c>
    </row>
    <row r="618" spans="1:58" x14ac:dyDescent="0.2">
      <c r="A618" t="s">
        <v>440</v>
      </c>
      <c r="B618" t="s">
        <v>441</v>
      </c>
      <c r="C618">
        <f>-70.41517379 / 41.67949135</f>
        <v>-1.6894441728833622</v>
      </c>
      <c r="D618" t="s">
        <v>442</v>
      </c>
      <c r="E618" t="s">
        <v>70</v>
      </c>
      <c r="F618" s="1">
        <v>43335</v>
      </c>
      <c r="G618">
        <v>9</v>
      </c>
      <c r="K618">
        <v>13.71</v>
      </c>
      <c r="L618" t="s">
        <v>150</v>
      </c>
      <c r="O618">
        <v>7.0000000000000007E-2</v>
      </c>
      <c r="P618" t="s">
        <v>150</v>
      </c>
      <c r="Q618">
        <v>12.3</v>
      </c>
      <c r="R618" t="s">
        <v>150</v>
      </c>
      <c r="S618">
        <v>1.0900000000000001</v>
      </c>
      <c r="T618" t="s">
        <v>150</v>
      </c>
      <c r="W618">
        <v>19.7</v>
      </c>
      <c r="X618" t="s">
        <v>150</v>
      </c>
      <c r="AE618">
        <v>41.7</v>
      </c>
      <c r="AF618" t="s">
        <v>150</v>
      </c>
      <c r="AG618">
        <v>6.45</v>
      </c>
      <c r="AH618" t="s">
        <v>150</v>
      </c>
      <c r="AS618">
        <v>51.72</v>
      </c>
      <c r="AT618" t="s">
        <v>150</v>
      </c>
    </row>
    <row r="619" spans="1:58" x14ac:dyDescent="0.2">
      <c r="A619" t="s">
        <v>440</v>
      </c>
      <c r="B619" t="s">
        <v>441</v>
      </c>
      <c r="C619">
        <f>-70.41517379 / 41.67949135</f>
        <v>-1.6894441728833622</v>
      </c>
      <c r="D619" t="s">
        <v>442</v>
      </c>
      <c r="E619" t="s">
        <v>70</v>
      </c>
      <c r="F619" s="1">
        <v>43335</v>
      </c>
      <c r="G619">
        <v>10</v>
      </c>
      <c r="K619" t="s">
        <v>173</v>
      </c>
      <c r="L619" t="s">
        <v>150</v>
      </c>
      <c r="O619">
        <v>0.05</v>
      </c>
      <c r="P619" t="s">
        <v>150</v>
      </c>
      <c r="Q619">
        <v>10.6</v>
      </c>
      <c r="R619" t="s">
        <v>150</v>
      </c>
      <c r="S619" t="s">
        <v>173</v>
      </c>
      <c r="T619" t="s">
        <v>150</v>
      </c>
      <c r="W619" t="s">
        <v>173</v>
      </c>
      <c r="X619" t="s">
        <v>150</v>
      </c>
      <c r="AE619" t="s">
        <v>173</v>
      </c>
      <c r="AF619" t="s">
        <v>150</v>
      </c>
      <c r="AG619" t="s">
        <v>173</v>
      </c>
      <c r="AH619" t="s">
        <v>150</v>
      </c>
      <c r="AS619" t="s">
        <v>173</v>
      </c>
      <c r="AT619" t="s">
        <v>150</v>
      </c>
    </row>
    <row r="620" spans="1:58" x14ac:dyDescent="0.2">
      <c r="A620" t="s">
        <v>440</v>
      </c>
      <c r="B620" t="s">
        <v>441</v>
      </c>
      <c r="C620">
        <f>-70.41517379 / 41.67949135</f>
        <v>-1.6894441728833622</v>
      </c>
      <c r="D620" t="s">
        <v>442</v>
      </c>
      <c r="E620" t="s">
        <v>70</v>
      </c>
      <c r="F620" s="1">
        <v>43335</v>
      </c>
      <c r="G620">
        <v>13.2</v>
      </c>
      <c r="K620">
        <v>0.03</v>
      </c>
      <c r="L620" t="s">
        <v>150</v>
      </c>
      <c r="Q620" t="s">
        <v>426</v>
      </c>
      <c r="R620" t="s">
        <v>150</v>
      </c>
      <c r="S620">
        <v>18.7</v>
      </c>
      <c r="T620" t="s">
        <v>150</v>
      </c>
      <c r="W620">
        <v>291.3</v>
      </c>
      <c r="X620" t="s">
        <v>150</v>
      </c>
      <c r="AE620">
        <v>94.4</v>
      </c>
      <c r="AF620" t="s">
        <v>150</v>
      </c>
      <c r="AG620">
        <v>6.53</v>
      </c>
      <c r="AH620" t="s">
        <v>150</v>
      </c>
      <c r="AS620">
        <v>40.46</v>
      </c>
      <c r="AT620" t="s">
        <v>150</v>
      </c>
    </row>
    <row r="621" spans="1:58" x14ac:dyDescent="0.2">
      <c r="A621" t="s">
        <v>440</v>
      </c>
      <c r="B621" t="s">
        <v>441</v>
      </c>
      <c r="C621">
        <f>-70.41517379 / 41.67949135</f>
        <v>-1.6894441728833622</v>
      </c>
      <c r="D621" t="s">
        <v>442</v>
      </c>
      <c r="E621" t="s">
        <v>70</v>
      </c>
      <c r="F621" s="1">
        <v>43699</v>
      </c>
      <c r="G621">
        <v>0.5</v>
      </c>
      <c r="I621">
        <v>13.1</v>
      </c>
      <c r="J621" t="s">
        <v>150</v>
      </c>
      <c r="K621">
        <v>3.21</v>
      </c>
      <c r="L621" t="s">
        <v>150</v>
      </c>
      <c r="M621">
        <v>3.5</v>
      </c>
      <c r="N621" t="s">
        <v>150</v>
      </c>
      <c r="O621">
        <v>7.8</v>
      </c>
      <c r="P621" t="s">
        <v>150</v>
      </c>
      <c r="Q621">
        <v>26.1</v>
      </c>
      <c r="R621" t="s">
        <v>150</v>
      </c>
      <c r="S621">
        <v>0.7</v>
      </c>
      <c r="T621" t="s">
        <v>150</v>
      </c>
      <c r="W621">
        <v>24.09</v>
      </c>
      <c r="X621" t="s">
        <v>150</v>
      </c>
      <c r="AE621">
        <v>26.1</v>
      </c>
      <c r="AF621" t="s">
        <v>150</v>
      </c>
      <c r="AG621">
        <v>7</v>
      </c>
      <c r="AH621" t="s">
        <v>150</v>
      </c>
      <c r="AS621">
        <v>2.0299999999999998</v>
      </c>
      <c r="AT621" t="s">
        <v>150</v>
      </c>
      <c r="AU621">
        <v>2</v>
      </c>
      <c r="AV621" t="s">
        <v>150</v>
      </c>
      <c r="BE621">
        <v>5.24</v>
      </c>
      <c r="BF621" t="s">
        <v>150</v>
      </c>
    </row>
    <row r="622" spans="1:58" x14ac:dyDescent="0.2">
      <c r="A622" t="s">
        <v>440</v>
      </c>
      <c r="B622" t="s">
        <v>441</v>
      </c>
      <c r="C622">
        <f>-70.41517379 / 41.67949135</f>
        <v>-1.6894441728833622</v>
      </c>
      <c r="D622" t="s">
        <v>442</v>
      </c>
      <c r="E622" t="s">
        <v>70</v>
      </c>
      <c r="F622" s="1">
        <v>43699</v>
      </c>
      <c r="G622">
        <v>1</v>
      </c>
      <c r="K622" t="s">
        <v>173</v>
      </c>
      <c r="L622" t="s">
        <v>150</v>
      </c>
      <c r="O622">
        <v>8.15</v>
      </c>
      <c r="P622" t="s">
        <v>150</v>
      </c>
      <c r="Q622">
        <v>26.1</v>
      </c>
      <c r="R622" t="s">
        <v>150</v>
      </c>
      <c r="S622" t="s">
        <v>173</v>
      </c>
      <c r="T622" t="s">
        <v>150</v>
      </c>
      <c r="W622" t="s">
        <v>173</v>
      </c>
      <c r="X622" t="s">
        <v>150</v>
      </c>
      <c r="AE622" t="s">
        <v>173</v>
      </c>
      <c r="AF622" t="s">
        <v>150</v>
      </c>
      <c r="AG622" t="s">
        <v>173</v>
      </c>
      <c r="AH622" t="s">
        <v>150</v>
      </c>
      <c r="AS622" t="s">
        <v>173</v>
      </c>
      <c r="AT622" t="s">
        <v>150</v>
      </c>
      <c r="BE622" t="s">
        <v>173</v>
      </c>
      <c r="BF622" t="s">
        <v>150</v>
      </c>
    </row>
    <row r="623" spans="1:58" x14ac:dyDescent="0.2">
      <c r="A623" t="s">
        <v>440</v>
      </c>
      <c r="B623" t="s">
        <v>441</v>
      </c>
      <c r="C623">
        <f>-70.41517379 / 41.67949135</f>
        <v>-1.6894441728833622</v>
      </c>
      <c r="D623" t="s">
        <v>442</v>
      </c>
      <c r="E623" t="s">
        <v>70</v>
      </c>
      <c r="F623" s="1">
        <v>43699</v>
      </c>
      <c r="G623">
        <v>2</v>
      </c>
      <c r="K623" t="s">
        <v>173</v>
      </c>
      <c r="L623" t="s">
        <v>150</v>
      </c>
      <c r="O623">
        <v>8.1</v>
      </c>
      <c r="P623" t="s">
        <v>150</v>
      </c>
      <c r="Q623">
        <v>26</v>
      </c>
      <c r="R623" t="s">
        <v>150</v>
      </c>
      <c r="S623" t="s">
        <v>173</v>
      </c>
      <c r="T623" t="s">
        <v>150</v>
      </c>
      <c r="W623" t="s">
        <v>173</v>
      </c>
      <c r="X623" t="s">
        <v>150</v>
      </c>
      <c r="AE623" t="s">
        <v>173</v>
      </c>
      <c r="AF623" t="s">
        <v>150</v>
      </c>
      <c r="AG623" t="s">
        <v>173</v>
      </c>
      <c r="AH623" t="s">
        <v>150</v>
      </c>
      <c r="AS623" t="s">
        <v>173</v>
      </c>
      <c r="AT623" t="s">
        <v>150</v>
      </c>
      <c r="BE623" t="s">
        <v>173</v>
      </c>
      <c r="BF623" t="s">
        <v>150</v>
      </c>
    </row>
    <row r="624" spans="1:58" x14ac:dyDescent="0.2">
      <c r="A624" t="s">
        <v>440</v>
      </c>
      <c r="B624" t="s">
        <v>441</v>
      </c>
      <c r="C624">
        <f>-70.41517379 / 41.67949135</f>
        <v>-1.6894441728833622</v>
      </c>
      <c r="D624" t="s">
        <v>442</v>
      </c>
      <c r="E624" t="s">
        <v>70</v>
      </c>
      <c r="F624" s="1">
        <v>43699</v>
      </c>
      <c r="G624">
        <v>3</v>
      </c>
      <c r="K624">
        <v>3.75</v>
      </c>
      <c r="L624" t="s">
        <v>150</v>
      </c>
      <c r="O624">
        <v>8</v>
      </c>
      <c r="P624" t="s">
        <v>150</v>
      </c>
      <c r="Q624">
        <v>26</v>
      </c>
      <c r="R624" t="s">
        <v>150</v>
      </c>
      <c r="S624">
        <v>0.54</v>
      </c>
      <c r="T624" t="s">
        <v>150</v>
      </c>
      <c r="W624">
        <v>12.7</v>
      </c>
      <c r="X624" t="s">
        <v>150</v>
      </c>
      <c r="AE624">
        <v>25.1</v>
      </c>
      <c r="AF624" t="s">
        <v>150</v>
      </c>
      <c r="AG624">
        <v>6.95</v>
      </c>
      <c r="AH624" t="s">
        <v>150</v>
      </c>
      <c r="AS624">
        <v>2.4900000000000002</v>
      </c>
      <c r="AT624" t="s">
        <v>150</v>
      </c>
      <c r="BE624">
        <v>6.24</v>
      </c>
      <c r="BF624" t="s">
        <v>150</v>
      </c>
    </row>
    <row r="625" spans="1:58" x14ac:dyDescent="0.2">
      <c r="A625" t="s">
        <v>440</v>
      </c>
      <c r="B625" t="s">
        <v>441</v>
      </c>
      <c r="C625">
        <f>-70.41517379 / 41.67949135</f>
        <v>-1.6894441728833622</v>
      </c>
      <c r="D625" t="s">
        <v>442</v>
      </c>
      <c r="E625" t="s">
        <v>70</v>
      </c>
      <c r="F625" s="1">
        <v>43699</v>
      </c>
      <c r="G625">
        <v>4</v>
      </c>
      <c r="K625" t="s">
        <v>173</v>
      </c>
      <c r="L625" t="s">
        <v>150</v>
      </c>
      <c r="O625">
        <v>7.85</v>
      </c>
      <c r="P625" t="s">
        <v>150</v>
      </c>
      <c r="Q625">
        <v>26</v>
      </c>
      <c r="R625" t="s">
        <v>150</v>
      </c>
      <c r="S625" t="s">
        <v>173</v>
      </c>
      <c r="T625" t="s">
        <v>150</v>
      </c>
      <c r="W625" t="s">
        <v>173</v>
      </c>
      <c r="X625" t="s">
        <v>150</v>
      </c>
      <c r="AE625" t="s">
        <v>173</v>
      </c>
      <c r="AF625" t="s">
        <v>150</v>
      </c>
      <c r="AG625" t="s">
        <v>173</v>
      </c>
      <c r="AH625" t="s">
        <v>150</v>
      </c>
      <c r="AS625" t="s">
        <v>173</v>
      </c>
      <c r="AT625" t="s">
        <v>150</v>
      </c>
      <c r="BE625" t="s">
        <v>173</v>
      </c>
      <c r="BF625" t="s">
        <v>150</v>
      </c>
    </row>
    <row r="626" spans="1:58" x14ac:dyDescent="0.2">
      <c r="A626" t="s">
        <v>440</v>
      </c>
      <c r="B626" t="s">
        <v>441</v>
      </c>
      <c r="C626">
        <f>-70.41517379 / 41.67949135</f>
        <v>-1.6894441728833622</v>
      </c>
      <c r="D626" t="s">
        <v>442</v>
      </c>
      <c r="E626" t="s">
        <v>70</v>
      </c>
      <c r="F626" s="1">
        <v>43699</v>
      </c>
      <c r="G626">
        <v>5</v>
      </c>
      <c r="K626" t="s">
        <v>173</v>
      </c>
      <c r="L626" t="s">
        <v>150</v>
      </c>
      <c r="O626">
        <v>8.4</v>
      </c>
      <c r="P626" t="s">
        <v>150</v>
      </c>
      <c r="Q626">
        <v>25.8</v>
      </c>
      <c r="R626" t="s">
        <v>150</v>
      </c>
      <c r="S626" t="s">
        <v>173</v>
      </c>
      <c r="T626" t="s">
        <v>150</v>
      </c>
      <c r="W626" t="s">
        <v>173</v>
      </c>
      <c r="X626" t="s">
        <v>150</v>
      </c>
      <c r="AE626" t="s">
        <v>173</v>
      </c>
      <c r="AF626" t="s">
        <v>150</v>
      </c>
      <c r="AG626" t="s">
        <v>173</v>
      </c>
      <c r="AH626" t="s">
        <v>150</v>
      </c>
      <c r="AS626" t="s">
        <v>173</v>
      </c>
      <c r="AT626" t="s">
        <v>150</v>
      </c>
      <c r="BE626" t="s">
        <v>173</v>
      </c>
      <c r="BF626" t="s">
        <v>150</v>
      </c>
    </row>
    <row r="627" spans="1:58" x14ac:dyDescent="0.2">
      <c r="A627" t="s">
        <v>440</v>
      </c>
      <c r="B627" t="s">
        <v>441</v>
      </c>
      <c r="C627">
        <f>-70.41517379 / 41.67949135</f>
        <v>-1.6894441728833622</v>
      </c>
      <c r="D627" t="s">
        <v>442</v>
      </c>
      <c r="E627" t="s">
        <v>70</v>
      </c>
      <c r="F627" s="1">
        <v>43699</v>
      </c>
      <c r="G627">
        <v>6</v>
      </c>
      <c r="K627" t="s">
        <v>173</v>
      </c>
      <c r="L627" t="s">
        <v>150</v>
      </c>
      <c r="O627">
        <v>8.5500000000000007</v>
      </c>
      <c r="P627" t="s">
        <v>150</v>
      </c>
      <c r="Q627">
        <v>24.5</v>
      </c>
      <c r="R627" t="s">
        <v>150</v>
      </c>
      <c r="S627" t="s">
        <v>173</v>
      </c>
      <c r="T627" t="s">
        <v>150</v>
      </c>
      <c r="W627" t="s">
        <v>173</v>
      </c>
      <c r="X627" t="s">
        <v>150</v>
      </c>
      <c r="AE627" t="s">
        <v>173</v>
      </c>
      <c r="AF627" t="s">
        <v>150</v>
      </c>
      <c r="AG627" t="s">
        <v>173</v>
      </c>
      <c r="AH627" t="s">
        <v>150</v>
      </c>
      <c r="AS627" t="s">
        <v>173</v>
      </c>
      <c r="AT627" t="s">
        <v>150</v>
      </c>
      <c r="BE627" t="s">
        <v>173</v>
      </c>
      <c r="BF627" t="s">
        <v>150</v>
      </c>
    </row>
    <row r="628" spans="1:58" x14ac:dyDescent="0.2">
      <c r="A628" t="s">
        <v>440</v>
      </c>
      <c r="B628" t="s">
        <v>441</v>
      </c>
      <c r="C628">
        <f>-70.41517379 / 41.67949135</f>
        <v>-1.6894441728833622</v>
      </c>
      <c r="D628" t="s">
        <v>442</v>
      </c>
      <c r="E628" t="s">
        <v>70</v>
      </c>
      <c r="F628" s="1">
        <v>43699</v>
      </c>
      <c r="G628">
        <v>7</v>
      </c>
      <c r="K628" t="s">
        <v>173</v>
      </c>
      <c r="L628" t="s">
        <v>150</v>
      </c>
      <c r="O628">
        <v>8.25</v>
      </c>
      <c r="P628" t="s">
        <v>150</v>
      </c>
      <c r="Q628">
        <v>22.6</v>
      </c>
      <c r="R628" t="s">
        <v>150</v>
      </c>
      <c r="S628" t="s">
        <v>173</v>
      </c>
      <c r="T628" t="s">
        <v>150</v>
      </c>
      <c r="W628" t="s">
        <v>173</v>
      </c>
      <c r="X628" t="s">
        <v>150</v>
      </c>
      <c r="AE628" t="s">
        <v>173</v>
      </c>
      <c r="AF628" t="s">
        <v>150</v>
      </c>
      <c r="AG628" t="s">
        <v>173</v>
      </c>
      <c r="AH628" t="s">
        <v>150</v>
      </c>
      <c r="AS628" t="s">
        <v>173</v>
      </c>
      <c r="AT628" t="s">
        <v>150</v>
      </c>
      <c r="BE628" t="s">
        <v>173</v>
      </c>
      <c r="BF628" t="s">
        <v>150</v>
      </c>
    </row>
    <row r="629" spans="1:58" x14ac:dyDescent="0.2">
      <c r="A629" t="s">
        <v>440</v>
      </c>
      <c r="B629" t="s">
        <v>441</v>
      </c>
      <c r="C629">
        <f>-70.41517379 / 41.67949135</f>
        <v>-1.6894441728833622</v>
      </c>
      <c r="D629" t="s">
        <v>442</v>
      </c>
      <c r="E629" t="s">
        <v>70</v>
      </c>
      <c r="F629" s="1">
        <v>43699</v>
      </c>
      <c r="G629">
        <v>8</v>
      </c>
      <c r="K629" t="s">
        <v>173</v>
      </c>
      <c r="L629" t="s">
        <v>150</v>
      </c>
      <c r="O629">
        <v>0.16</v>
      </c>
      <c r="P629" t="s">
        <v>150</v>
      </c>
      <c r="Q629">
        <v>19.7</v>
      </c>
      <c r="R629" t="s">
        <v>150</v>
      </c>
      <c r="S629" t="s">
        <v>173</v>
      </c>
      <c r="T629" t="s">
        <v>150</v>
      </c>
      <c r="W629" t="s">
        <v>173</v>
      </c>
      <c r="X629" t="s">
        <v>150</v>
      </c>
      <c r="AE629" t="s">
        <v>173</v>
      </c>
      <c r="AF629" t="s">
        <v>150</v>
      </c>
      <c r="AG629" t="s">
        <v>173</v>
      </c>
      <c r="AH629" t="s">
        <v>150</v>
      </c>
      <c r="AS629" t="s">
        <v>173</v>
      </c>
      <c r="AT629" t="s">
        <v>150</v>
      </c>
      <c r="BE629" t="s">
        <v>173</v>
      </c>
      <c r="BF629" t="s">
        <v>150</v>
      </c>
    </row>
    <row r="630" spans="1:58" x14ac:dyDescent="0.2">
      <c r="A630" t="s">
        <v>440</v>
      </c>
      <c r="B630" t="s">
        <v>441</v>
      </c>
      <c r="C630">
        <f>-70.41517379 / 41.67949135</f>
        <v>-1.6894441728833622</v>
      </c>
      <c r="D630" t="s">
        <v>442</v>
      </c>
      <c r="E630" t="s">
        <v>70</v>
      </c>
      <c r="F630" s="1">
        <v>43699</v>
      </c>
      <c r="G630">
        <v>9</v>
      </c>
      <c r="K630">
        <v>28.39</v>
      </c>
      <c r="L630" t="s">
        <v>150</v>
      </c>
      <c r="O630">
        <v>0.08</v>
      </c>
      <c r="P630" t="s">
        <v>150</v>
      </c>
      <c r="Q630">
        <v>16.7</v>
      </c>
      <c r="R630" t="s">
        <v>150</v>
      </c>
      <c r="S630">
        <v>0.98</v>
      </c>
      <c r="T630" t="s">
        <v>150</v>
      </c>
      <c r="W630">
        <v>25.65</v>
      </c>
      <c r="X630" t="s">
        <v>150</v>
      </c>
      <c r="AE630">
        <v>34.4</v>
      </c>
      <c r="AF630" t="s">
        <v>150</v>
      </c>
      <c r="AG630">
        <v>6.38</v>
      </c>
      <c r="AH630" t="s">
        <v>150</v>
      </c>
      <c r="AS630">
        <v>15.98</v>
      </c>
      <c r="AT630" t="s">
        <v>150</v>
      </c>
      <c r="BE630">
        <v>44.37</v>
      </c>
      <c r="BF630" t="s">
        <v>150</v>
      </c>
    </row>
    <row r="631" spans="1:58" x14ac:dyDescent="0.2">
      <c r="A631" t="s">
        <v>440</v>
      </c>
      <c r="B631" t="s">
        <v>441</v>
      </c>
      <c r="C631">
        <f>-70.41517379 / 41.67949135</f>
        <v>-1.6894441728833622</v>
      </c>
      <c r="D631" t="s">
        <v>442</v>
      </c>
      <c r="E631" t="s">
        <v>70</v>
      </c>
      <c r="F631" s="1">
        <v>43699</v>
      </c>
      <c r="G631">
        <v>10</v>
      </c>
      <c r="K631" t="s">
        <v>173</v>
      </c>
      <c r="L631" t="s">
        <v>150</v>
      </c>
      <c r="O631">
        <v>7.0000000000000007E-2</v>
      </c>
      <c r="P631" t="s">
        <v>150</v>
      </c>
      <c r="Q631">
        <v>15.1</v>
      </c>
      <c r="R631" t="s">
        <v>150</v>
      </c>
      <c r="S631" t="s">
        <v>173</v>
      </c>
      <c r="T631" t="s">
        <v>150</v>
      </c>
      <c r="W631" t="s">
        <v>173</v>
      </c>
      <c r="X631" t="s">
        <v>150</v>
      </c>
      <c r="AE631" t="s">
        <v>173</v>
      </c>
      <c r="AF631" t="s">
        <v>150</v>
      </c>
      <c r="AG631" t="s">
        <v>173</v>
      </c>
      <c r="AH631" t="s">
        <v>150</v>
      </c>
      <c r="AS631" t="s">
        <v>173</v>
      </c>
      <c r="AT631" t="s">
        <v>150</v>
      </c>
      <c r="BE631" t="s">
        <v>173</v>
      </c>
      <c r="BF631" t="s">
        <v>150</v>
      </c>
    </row>
    <row r="632" spans="1:58" x14ac:dyDescent="0.2">
      <c r="A632" t="s">
        <v>440</v>
      </c>
      <c r="B632" t="s">
        <v>441</v>
      </c>
      <c r="C632">
        <f>-70.41517379 / 41.67949135</f>
        <v>-1.6894441728833622</v>
      </c>
      <c r="D632" t="s">
        <v>442</v>
      </c>
      <c r="E632" t="s">
        <v>70</v>
      </c>
      <c r="F632" s="1">
        <v>43699</v>
      </c>
      <c r="G632">
        <v>11</v>
      </c>
      <c r="K632">
        <v>4</v>
      </c>
      <c r="L632" t="s">
        <v>150</v>
      </c>
      <c r="O632">
        <v>0.06</v>
      </c>
      <c r="P632" t="s">
        <v>150</v>
      </c>
      <c r="Q632">
        <v>14</v>
      </c>
      <c r="R632" t="s">
        <v>150</v>
      </c>
      <c r="S632">
        <v>7.68</v>
      </c>
      <c r="T632" t="s">
        <v>150</v>
      </c>
      <c r="W632">
        <v>218.04</v>
      </c>
      <c r="X632" t="s">
        <v>150</v>
      </c>
      <c r="AE632">
        <v>73.900000000000006</v>
      </c>
      <c r="AF632" t="s">
        <v>150</v>
      </c>
      <c r="AG632">
        <v>6.33</v>
      </c>
      <c r="AH632" t="s">
        <v>150</v>
      </c>
      <c r="AS632">
        <v>61.15</v>
      </c>
      <c r="AT632" t="s">
        <v>150</v>
      </c>
      <c r="BE632">
        <v>65.150000000000006</v>
      </c>
      <c r="BF632" t="s">
        <v>150</v>
      </c>
    </row>
    <row r="633" spans="1:58" x14ac:dyDescent="0.2">
      <c r="A633" t="s">
        <v>440</v>
      </c>
      <c r="B633" t="s">
        <v>441</v>
      </c>
      <c r="C633">
        <f>-70.41517379 / 41.67949135</f>
        <v>-1.6894441728833622</v>
      </c>
      <c r="D633" t="s">
        <v>442</v>
      </c>
      <c r="E633" t="s">
        <v>70</v>
      </c>
      <c r="F633" s="1">
        <v>43699</v>
      </c>
      <c r="G633">
        <v>12</v>
      </c>
      <c r="K633" t="s">
        <v>173</v>
      </c>
      <c r="L633" t="s">
        <v>150</v>
      </c>
      <c r="O633">
        <v>0.05</v>
      </c>
      <c r="P633" t="s">
        <v>150</v>
      </c>
      <c r="Q633">
        <v>12.8</v>
      </c>
      <c r="R633" t="s">
        <v>150</v>
      </c>
      <c r="S633" t="s">
        <v>173</v>
      </c>
      <c r="T633" t="s">
        <v>150</v>
      </c>
      <c r="W633" t="s">
        <v>173</v>
      </c>
      <c r="X633" t="s">
        <v>150</v>
      </c>
      <c r="AE633" t="s">
        <v>173</v>
      </c>
      <c r="AF633" t="s">
        <v>150</v>
      </c>
      <c r="AG633" t="s">
        <v>173</v>
      </c>
      <c r="AH633" t="s">
        <v>150</v>
      </c>
      <c r="AS633" t="s">
        <v>173</v>
      </c>
      <c r="AT633" t="s">
        <v>150</v>
      </c>
      <c r="BE633" t="s">
        <v>173</v>
      </c>
      <c r="BF633" t="s">
        <v>150</v>
      </c>
    </row>
    <row r="634" spans="1:58" x14ac:dyDescent="0.2">
      <c r="A634" t="s">
        <v>440</v>
      </c>
      <c r="B634" t="s">
        <v>441</v>
      </c>
      <c r="C634">
        <f>-70.41517379 / 41.67949135</f>
        <v>-1.6894441728833622</v>
      </c>
      <c r="D634" t="s">
        <v>442</v>
      </c>
      <c r="E634" t="s">
        <v>70</v>
      </c>
      <c r="F634" s="1">
        <v>44076</v>
      </c>
      <c r="G634">
        <v>0.5</v>
      </c>
      <c r="I634">
        <v>13.2</v>
      </c>
      <c r="J634" t="s">
        <v>150</v>
      </c>
      <c r="K634">
        <v>0.82</v>
      </c>
      <c r="L634" t="s">
        <v>150</v>
      </c>
      <c r="M634">
        <v>2.8</v>
      </c>
      <c r="N634" t="s">
        <v>150</v>
      </c>
      <c r="O634">
        <v>8.25</v>
      </c>
      <c r="P634" t="s">
        <v>150</v>
      </c>
      <c r="Q634">
        <v>23.4</v>
      </c>
      <c r="R634" t="s">
        <v>150</v>
      </c>
      <c r="S634">
        <v>0.73</v>
      </c>
      <c r="T634" t="s">
        <v>150</v>
      </c>
      <c r="W634">
        <v>27.08</v>
      </c>
      <c r="X634" t="s">
        <v>150</v>
      </c>
      <c r="AE634">
        <v>23.3</v>
      </c>
      <c r="AF634" t="s">
        <v>150</v>
      </c>
      <c r="AG634">
        <v>6.9</v>
      </c>
      <c r="AH634" t="s">
        <v>150</v>
      </c>
      <c r="AS634">
        <v>0.03</v>
      </c>
      <c r="AT634" t="s">
        <v>150</v>
      </c>
    </row>
    <row r="635" spans="1:58" x14ac:dyDescent="0.2">
      <c r="A635" t="s">
        <v>440</v>
      </c>
      <c r="B635" t="s">
        <v>441</v>
      </c>
      <c r="C635">
        <f>-70.41517379 / 41.67949135</f>
        <v>-1.6894441728833622</v>
      </c>
      <c r="D635" t="s">
        <v>442</v>
      </c>
      <c r="E635" t="s">
        <v>70</v>
      </c>
      <c r="F635" s="1">
        <v>44076</v>
      </c>
      <c r="G635">
        <v>1</v>
      </c>
      <c r="K635" t="s">
        <v>173</v>
      </c>
      <c r="L635" t="s">
        <v>150</v>
      </c>
      <c r="O635">
        <v>8.24</v>
      </c>
      <c r="P635" t="s">
        <v>150</v>
      </c>
      <c r="Q635">
        <v>23.4</v>
      </c>
      <c r="R635" t="s">
        <v>150</v>
      </c>
      <c r="S635" t="s">
        <v>173</v>
      </c>
      <c r="T635" t="s">
        <v>150</v>
      </c>
      <c r="W635" t="s">
        <v>173</v>
      </c>
      <c r="X635" t="s">
        <v>150</v>
      </c>
      <c r="AE635" t="s">
        <v>173</v>
      </c>
      <c r="AF635" t="s">
        <v>150</v>
      </c>
      <c r="AG635" t="s">
        <v>173</v>
      </c>
      <c r="AH635" t="s">
        <v>150</v>
      </c>
      <c r="AS635" t="s">
        <v>173</v>
      </c>
      <c r="AT635" t="s">
        <v>150</v>
      </c>
    </row>
    <row r="636" spans="1:58" x14ac:dyDescent="0.2">
      <c r="A636" t="s">
        <v>440</v>
      </c>
      <c r="B636" t="s">
        <v>441</v>
      </c>
      <c r="C636">
        <f>-70.41517379 / 41.67949135</f>
        <v>-1.6894441728833622</v>
      </c>
      <c r="D636" t="s">
        <v>442</v>
      </c>
      <c r="E636" t="s">
        <v>70</v>
      </c>
      <c r="F636" s="1">
        <v>44076</v>
      </c>
      <c r="G636">
        <v>2</v>
      </c>
      <c r="K636" t="s">
        <v>173</v>
      </c>
      <c r="L636" t="s">
        <v>150</v>
      </c>
      <c r="O636">
        <v>8.24</v>
      </c>
      <c r="P636" t="s">
        <v>150</v>
      </c>
      <c r="Q636">
        <v>23.4</v>
      </c>
      <c r="R636" t="s">
        <v>150</v>
      </c>
      <c r="S636" t="s">
        <v>173</v>
      </c>
      <c r="T636" t="s">
        <v>150</v>
      </c>
      <c r="W636" t="s">
        <v>173</v>
      </c>
      <c r="X636" t="s">
        <v>150</v>
      </c>
      <c r="AE636" t="s">
        <v>173</v>
      </c>
      <c r="AF636" t="s">
        <v>150</v>
      </c>
      <c r="AG636" t="s">
        <v>173</v>
      </c>
      <c r="AH636" t="s">
        <v>150</v>
      </c>
      <c r="AS636" t="s">
        <v>173</v>
      </c>
      <c r="AT636" t="s">
        <v>150</v>
      </c>
    </row>
    <row r="637" spans="1:58" x14ac:dyDescent="0.2">
      <c r="A637" t="s">
        <v>440</v>
      </c>
      <c r="B637" t="s">
        <v>441</v>
      </c>
      <c r="C637">
        <f>-70.41517379 / 41.67949135</f>
        <v>-1.6894441728833622</v>
      </c>
      <c r="D637" t="s">
        <v>442</v>
      </c>
      <c r="E637" t="s">
        <v>70</v>
      </c>
      <c r="F637" s="1">
        <v>44076</v>
      </c>
      <c r="G637">
        <v>3</v>
      </c>
      <c r="K637">
        <v>1.59</v>
      </c>
      <c r="L637" t="s">
        <v>150</v>
      </c>
      <c r="O637">
        <v>8.2200000000000006</v>
      </c>
      <c r="P637" t="s">
        <v>150</v>
      </c>
      <c r="Q637">
        <v>23.4</v>
      </c>
      <c r="R637" t="s">
        <v>150</v>
      </c>
      <c r="S637">
        <v>0.51</v>
      </c>
      <c r="T637" t="s">
        <v>150</v>
      </c>
      <c r="W637">
        <v>26.19</v>
      </c>
      <c r="X637" t="s">
        <v>150</v>
      </c>
      <c r="AE637">
        <v>24.3</v>
      </c>
      <c r="AF637" t="s">
        <v>150</v>
      </c>
      <c r="AG637">
        <v>6.86</v>
      </c>
      <c r="AH637" t="s">
        <v>150</v>
      </c>
      <c r="AS637">
        <v>0.03</v>
      </c>
      <c r="AT637" t="s">
        <v>150</v>
      </c>
    </row>
    <row r="638" spans="1:58" x14ac:dyDescent="0.2">
      <c r="A638" t="s">
        <v>440</v>
      </c>
      <c r="B638" t="s">
        <v>441</v>
      </c>
      <c r="C638">
        <f>-70.41517379 / 41.67949135</f>
        <v>-1.6894441728833622</v>
      </c>
      <c r="D638" t="s">
        <v>442</v>
      </c>
      <c r="E638" t="s">
        <v>70</v>
      </c>
      <c r="F638" s="1">
        <v>44076</v>
      </c>
      <c r="G638">
        <v>4</v>
      </c>
      <c r="K638" t="s">
        <v>173</v>
      </c>
      <c r="L638" t="s">
        <v>150</v>
      </c>
      <c r="O638">
        <v>8.15</v>
      </c>
      <c r="P638" t="s">
        <v>150</v>
      </c>
      <c r="Q638">
        <v>23.4</v>
      </c>
      <c r="R638" t="s">
        <v>150</v>
      </c>
      <c r="S638" t="s">
        <v>173</v>
      </c>
      <c r="T638" t="s">
        <v>150</v>
      </c>
      <c r="W638" t="s">
        <v>173</v>
      </c>
      <c r="X638" t="s">
        <v>150</v>
      </c>
      <c r="AE638" t="s">
        <v>173</v>
      </c>
      <c r="AF638" t="s">
        <v>150</v>
      </c>
      <c r="AG638" t="s">
        <v>173</v>
      </c>
      <c r="AH638" t="s">
        <v>150</v>
      </c>
      <c r="AS638" t="s">
        <v>173</v>
      </c>
      <c r="AT638" t="s">
        <v>150</v>
      </c>
    </row>
    <row r="639" spans="1:58" x14ac:dyDescent="0.2">
      <c r="A639" t="s">
        <v>440</v>
      </c>
      <c r="B639" t="s">
        <v>441</v>
      </c>
      <c r="C639">
        <f>-70.41517379 / 41.67949135</f>
        <v>-1.6894441728833622</v>
      </c>
      <c r="D639" t="s">
        <v>442</v>
      </c>
      <c r="E639" t="s">
        <v>70</v>
      </c>
      <c r="F639" s="1">
        <v>44076</v>
      </c>
      <c r="G639">
        <v>5</v>
      </c>
      <c r="K639" t="s">
        <v>173</v>
      </c>
      <c r="L639" t="s">
        <v>150</v>
      </c>
      <c r="O639">
        <v>7.96</v>
      </c>
      <c r="P639" t="s">
        <v>150</v>
      </c>
      <c r="Q639">
        <v>23.4</v>
      </c>
      <c r="R639" t="s">
        <v>150</v>
      </c>
      <c r="S639" t="s">
        <v>173</v>
      </c>
      <c r="T639" t="s">
        <v>150</v>
      </c>
      <c r="W639" t="s">
        <v>173</v>
      </c>
      <c r="X639" t="s">
        <v>150</v>
      </c>
      <c r="AE639" t="s">
        <v>173</v>
      </c>
      <c r="AF639" t="s">
        <v>150</v>
      </c>
      <c r="AG639" t="s">
        <v>173</v>
      </c>
      <c r="AH639" t="s">
        <v>150</v>
      </c>
      <c r="AS639" t="s">
        <v>173</v>
      </c>
      <c r="AT639" t="s">
        <v>150</v>
      </c>
    </row>
    <row r="640" spans="1:58" x14ac:dyDescent="0.2">
      <c r="A640" t="s">
        <v>440</v>
      </c>
      <c r="B640" t="s">
        <v>441</v>
      </c>
      <c r="C640">
        <f>-70.41517379 / 41.67949135</f>
        <v>-1.6894441728833622</v>
      </c>
      <c r="D640" t="s">
        <v>442</v>
      </c>
      <c r="E640" t="s">
        <v>70</v>
      </c>
      <c r="F640" s="1">
        <v>44076</v>
      </c>
      <c r="G640">
        <v>6</v>
      </c>
      <c r="K640" t="s">
        <v>173</v>
      </c>
      <c r="L640" t="s">
        <v>150</v>
      </c>
      <c r="O640">
        <v>7.66</v>
      </c>
      <c r="P640" t="s">
        <v>150</v>
      </c>
      <c r="Q640">
        <v>23.2</v>
      </c>
      <c r="R640" t="s">
        <v>150</v>
      </c>
      <c r="S640" t="s">
        <v>173</v>
      </c>
      <c r="T640" t="s">
        <v>150</v>
      </c>
      <c r="W640" t="s">
        <v>173</v>
      </c>
      <c r="X640" t="s">
        <v>150</v>
      </c>
      <c r="AE640" t="s">
        <v>173</v>
      </c>
      <c r="AF640" t="s">
        <v>150</v>
      </c>
      <c r="AG640" t="s">
        <v>173</v>
      </c>
      <c r="AH640" t="s">
        <v>150</v>
      </c>
      <c r="AS640" t="s">
        <v>173</v>
      </c>
      <c r="AT640" t="s">
        <v>150</v>
      </c>
    </row>
    <row r="641" spans="1:46" x14ac:dyDescent="0.2">
      <c r="A641" t="s">
        <v>440</v>
      </c>
      <c r="B641" t="s">
        <v>441</v>
      </c>
      <c r="C641">
        <f>-70.41517379 / 41.67949135</f>
        <v>-1.6894441728833622</v>
      </c>
      <c r="D641" t="s">
        <v>442</v>
      </c>
      <c r="E641" t="s">
        <v>70</v>
      </c>
      <c r="F641" s="1">
        <v>44076</v>
      </c>
      <c r="G641">
        <v>7</v>
      </c>
      <c r="K641" t="s">
        <v>173</v>
      </c>
      <c r="L641" t="s">
        <v>150</v>
      </c>
      <c r="O641">
        <v>6.49</v>
      </c>
      <c r="P641" t="s">
        <v>150</v>
      </c>
      <c r="Q641">
        <v>23</v>
      </c>
      <c r="R641" t="s">
        <v>150</v>
      </c>
      <c r="S641" t="s">
        <v>173</v>
      </c>
      <c r="T641" t="s">
        <v>150</v>
      </c>
      <c r="W641" t="s">
        <v>173</v>
      </c>
      <c r="X641" t="s">
        <v>150</v>
      </c>
      <c r="AE641" t="s">
        <v>173</v>
      </c>
      <c r="AF641" t="s">
        <v>150</v>
      </c>
      <c r="AG641" t="s">
        <v>173</v>
      </c>
      <c r="AH641" t="s">
        <v>150</v>
      </c>
      <c r="AS641" t="s">
        <v>173</v>
      </c>
      <c r="AT641" t="s">
        <v>150</v>
      </c>
    </row>
    <row r="642" spans="1:46" x14ac:dyDescent="0.2">
      <c r="A642" t="s">
        <v>440</v>
      </c>
      <c r="B642" t="s">
        <v>441</v>
      </c>
      <c r="C642">
        <f>-70.41517379 / 41.67949135</f>
        <v>-1.6894441728833622</v>
      </c>
      <c r="D642" t="s">
        <v>442</v>
      </c>
      <c r="E642" t="s">
        <v>70</v>
      </c>
      <c r="F642" s="1">
        <v>44076</v>
      </c>
      <c r="G642">
        <v>8</v>
      </c>
      <c r="K642" t="s">
        <v>173</v>
      </c>
      <c r="L642" t="s">
        <v>150</v>
      </c>
      <c r="O642">
        <v>0.42</v>
      </c>
      <c r="P642" t="s">
        <v>150</v>
      </c>
      <c r="Q642">
        <v>20.5</v>
      </c>
      <c r="R642" t="s">
        <v>150</v>
      </c>
      <c r="S642" t="s">
        <v>173</v>
      </c>
      <c r="T642" t="s">
        <v>150</v>
      </c>
      <c r="W642" t="s">
        <v>173</v>
      </c>
      <c r="X642" t="s">
        <v>150</v>
      </c>
      <c r="AE642" t="s">
        <v>173</v>
      </c>
      <c r="AF642" t="s">
        <v>150</v>
      </c>
      <c r="AG642" t="s">
        <v>173</v>
      </c>
      <c r="AH642" t="s">
        <v>150</v>
      </c>
      <c r="AS642" t="s">
        <v>173</v>
      </c>
      <c r="AT642" t="s">
        <v>150</v>
      </c>
    </row>
    <row r="643" spans="1:46" x14ac:dyDescent="0.2">
      <c r="A643" t="s">
        <v>440</v>
      </c>
      <c r="B643" t="s">
        <v>441</v>
      </c>
      <c r="C643">
        <f>-70.41517379 / 41.67949135</f>
        <v>-1.6894441728833622</v>
      </c>
      <c r="D643" t="s">
        <v>442</v>
      </c>
      <c r="E643" t="s">
        <v>70</v>
      </c>
      <c r="F643" s="1">
        <v>44076</v>
      </c>
      <c r="G643">
        <v>9</v>
      </c>
      <c r="K643">
        <v>7.69</v>
      </c>
      <c r="L643" t="s">
        <v>150</v>
      </c>
      <c r="O643">
        <v>0.14000000000000001</v>
      </c>
      <c r="P643" t="s">
        <v>150</v>
      </c>
      <c r="Q643">
        <v>16</v>
      </c>
      <c r="R643" t="s">
        <v>150</v>
      </c>
      <c r="S643">
        <v>0.94</v>
      </c>
      <c r="T643" t="s">
        <v>150</v>
      </c>
      <c r="W643">
        <v>23.49</v>
      </c>
      <c r="X643" t="s">
        <v>150</v>
      </c>
      <c r="AE643">
        <v>31.8</v>
      </c>
      <c r="AF643" t="s">
        <v>150</v>
      </c>
      <c r="AG643">
        <v>6.39</v>
      </c>
      <c r="AH643" t="s">
        <v>150</v>
      </c>
      <c r="AS643">
        <v>0.03</v>
      </c>
      <c r="AT643" t="s">
        <v>150</v>
      </c>
    </row>
    <row r="644" spans="1:46" x14ac:dyDescent="0.2">
      <c r="A644" t="s">
        <v>440</v>
      </c>
      <c r="B644" t="s">
        <v>441</v>
      </c>
      <c r="C644">
        <f>-70.41517379 / 41.67949135</f>
        <v>-1.6894441728833622</v>
      </c>
      <c r="D644" t="s">
        <v>442</v>
      </c>
      <c r="E644" t="s">
        <v>70</v>
      </c>
      <c r="F644" s="1">
        <v>44076</v>
      </c>
      <c r="G644">
        <v>10</v>
      </c>
      <c r="K644" t="s">
        <v>173</v>
      </c>
      <c r="L644" t="s">
        <v>150</v>
      </c>
      <c r="O644">
        <v>0.1</v>
      </c>
      <c r="P644" t="s">
        <v>150</v>
      </c>
      <c r="Q644">
        <v>14</v>
      </c>
      <c r="R644" t="s">
        <v>150</v>
      </c>
      <c r="S644" t="s">
        <v>173</v>
      </c>
      <c r="T644" t="s">
        <v>150</v>
      </c>
      <c r="W644" t="s">
        <v>173</v>
      </c>
      <c r="X644" t="s">
        <v>150</v>
      </c>
      <c r="AE644" t="s">
        <v>173</v>
      </c>
      <c r="AF644" t="s">
        <v>150</v>
      </c>
      <c r="AG644" t="s">
        <v>173</v>
      </c>
      <c r="AH644" t="s">
        <v>150</v>
      </c>
      <c r="AS644" t="s">
        <v>173</v>
      </c>
      <c r="AT644" t="s">
        <v>150</v>
      </c>
    </row>
    <row r="645" spans="1:46" x14ac:dyDescent="0.2">
      <c r="A645" t="s">
        <v>440</v>
      </c>
      <c r="B645" t="s">
        <v>441</v>
      </c>
      <c r="C645">
        <f>-70.41517379 / 41.67949135</f>
        <v>-1.6894441728833622</v>
      </c>
      <c r="D645" t="s">
        <v>442</v>
      </c>
      <c r="E645" t="s">
        <v>70</v>
      </c>
      <c r="F645" s="1">
        <v>44076</v>
      </c>
      <c r="G645">
        <v>11</v>
      </c>
      <c r="K645" t="s">
        <v>173</v>
      </c>
      <c r="L645" t="s">
        <v>150</v>
      </c>
      <c r="O645">
        <v>0.08</v>
      </c>
      <c r="P645" t="s">
        <v>150</v>
      </c>
      <c r="Q645">
        <v>12.8</v>
      </c>
      <c r="R645" t="s">
        <v>150</v>
      </c>
      <c r="S645" t="s">
        <v>173</v>
      </c>
      <c r="T645" t="s">
        <v>150</v>
      </c>
      <c r="W645" t="s">
        <v>173</v>
      </c>
      <c r="X645" t="s">
        <v>150</v>
      </c>
      <c r="AE645" t="s">
        <v>173</v>
      </c>
      <c r="AF645" t="s">
        <v>150</v>
      </c>
      <c r="AG645" t="s">
        <v>173</v>
      </c>
      <c r="AH645" t="s">
        <v>150</v>
      </c>
      <c r="AS645" t="s">
        <v>173</v>
      </c>
      <c r="AT645" t="s">
        <v>150</v>
      </c>
    </row>
    <row r="646" spans="1:46" x14ac:dyDescent="0.2">
      <c r="A646" t="s">
        <v>440</v>
      </c>
      <c r="B646" t="s">
        <v>441</v>
      </c>
      <c r="C646">
        <f>-70.41517379 / 41.67949135</f>
        <v>-1.6894441728833622</v>
      </c>
      <c r="D646" t="s">
        <v>442</v>
      </c>
      <c r="E646" t="s">
        <v>70</v>
      </c>
      <c r="F646" s="1">
        <v>44076</v>
      </c>
      <c r="G646">
        <v>12</v>
      </c>
      <c r="K646" t="s">
        <v>173</v>
      </c>
      <c r="L646" t="s">
        <v>150</v>
      </c>
      <c r="O646">
        <v>0.06</v>
      </c>
      <c r="P646" t="s">
        <v>150</v>
      </c>
      <c r="Q646">
        <v>11.8</v>
      </c>
      <c r="R646" t="s">
        <v>150</v>
      </c>
      <c r="S646" t="s">
        <v>173</v>
      </c>
      <c r="T646" t="s">
        <v>150</v>
      </c>
      <c r="W646" t="s">
        <v>173</v>
      </c>
      <c r="X646" t="s">
        <v>150</v>
      </c>
      <c r="AE646" t="s">
        <v>173</v>
      </c>
      <c r="AF646" t="s">
        <v>150</v>
      </c>
      <c r="AG646" t="s">
        <v>173</v>
      </c>
      <c r="AH646" t="s">
        <v>150</v>
      </c>
      <c r="AS646" t="s">
        <v>173</v>
      </c>
      <c r="AT646" t="s">
        <v>150</v>
      </c>
    </row>
    <row r="647" spans="1:46" x14ac:dyDescent="0.2">
      <c r="A647" t="s">
        <v>440</v>
      </c>
      <c r="B647" t="s">
        <v>441</v>
      </c>
      <c r="C647">
        <f>-70.41517379 / 41.67949135</f>
        <v>-1.6894441728833622</v>
      </c>
      <c r="D647" t="s">
        <v>442</v>
      </c>
      <c r="E647" t="s">
        <v>70</v>
      </c>
      <c r="F647" s="1">
        <v>44076</v>
      </c>
      <c r="G647">
        <v>13</v>
      </c>
      <c r="K647">
        <v>3.36</v>
      </c>
      <c r="L647" t="s">
        <v>150</v>
      </c>
      <c r="O647">
        <v>0.06</v>
      </c>
      <c r="P647" t="s">
        <v>150</v>
      </c>
      <c r="Q647">
        <v>11.4</v>
      </c>
      <c r="R647" t="s">
        <v>150</v>
      </c>
      <c r="S647">
        <v>9.17</v>
      </c>
      <c r="T647" t="s">
        <v>150</v>
      </c>
      <c r="W647">
        <v>217.05</v>
      </c>
      <c r="X647" t="s">
        <v>150</v>
      </c>
      <c r="AS647">
        <v>0.63</v>
      </c>
      <c r="AT647" t="s">
        <v>150</v>
      </c>
    </row>
    <row r="648" spans="1:46" x14ac:dyDescent="0.2">
      <c r="A648" t="s">
        <v>443</v>
      </c>
      <c r="B648" t="s">
        <v>444</v>
      </c>
      <c r="C648">
        <f>-70.31464335 / 41.68163842</f>
        <v>-1.6869452837118104</v>
      </c>
      <c r="D648" t="s">
        <v>445</v>
      </c>
      <c r="E648" t="s">
        <v>70</v>
      </c>
      <c r="F648" s="1">
        <v>37143</v>
      </c>
      <c r="G648">
        <v>0.5</v>
      </c>
      <c r="I648">
        <v>1</v>
      </c>
      <c r="J648" t="s">
        <v>71</v>
      </c>
      <c r="K648">
        <v>0.79</v>
      </c>
      <c r="L648" t="s">
        <v>71</v>
      </c>
      <c r="M648">
        <v>1</v>
      </c>
      <c r="N648" t="s">
        <v>71</v>
      </c>
      <c r="O648">
        <v>6.9</v>
      </c>
      <c r="P648" t="s">
        <v>71</v>
      </c>
      <c r="Q648">
        <v>21.9</v>
      </c>
      <c r="R648" t="s">
        <v>71</v>
      </c>
      <c r="S648">
        <v>0.26</v>
      </c>
      <c r="T648" t="s">
        <v>71</v>
      </c>
      <c r="U648">
        <v>8.0500000000000007</v>
      </c>
      <c r="V648" t="s">
        <v>71</v>
      </c>
      <c r="W648">
        <v>16.2</v>
      </c>
      <c r="X648" t="s">
        <v>71</v>
      </c>
      <c r="Y648">
        <v>34.229999999999997</v>
      </c>
      <c r="AA648">
        <v>28.29</v>
      </c>
      <c r="AC648">
        <v>60</v>
      </c>
      <c r="AE648">
        <v>0</v>
      </c>
      <c r="AF648" t="s">
        <v>71</v>
      </c>
      <c r="AG648">
        <v>4.38</v>
      </c>
      <c r="AH648" t="s">
        <v>71</v>
      </c>
      <c r="AS648">
        <v>1.02</v>
      </c>
      <c r="AT648" t="s">
        <v>71</v>
      </c>
    </row>
    <row r="649" spans="1:46" x14ac:dyDescent="0.2">
      <c r="A649" t="s">
        <v>443</v>
      </c>
      <c r="B649" t="s">
        <v>444</v>
      </c>
      <c r="C649">
        <f>-70.31464335 / 41.68163842</f>
        <v>-1.6869452837118104</v>
      </c>
      <c r="D649" t="s">
        <v>445</v>
      </c>
      <c r="E649" t="s">
        <v>70</v>
      </c>
      <c r="F649" s="1">
        <v>37143</v>
      </c>
      <c r="G649">
        <v>1</v>
      </c>
      <c r="O649">
        <v>7.6</v>
      </c>
      <c r="P649" t="s">
        <v>71</v>
      </c>
      <c r="Q649">
        <v>22.4</v>
      </c>
      <c r="R649" t="s">
        <v>71</v>
      </c>
    </row>
    <row r="650" spans="1:46" x14ac:dyDescent="0.2">
      <c r="A650" t="s">
        <v>443</v>
      </c>
      <c r="B650" t="s">
        <v>444</v>
      </c>
      <c r="C650">
        <f>-70.31464335 / 41.68163842</f>
        <v>-1.6869452837118104</v>
      </c>
      <c r="D650" t="s">
        <v>445</v>
      </c>
      <c r="E650" t="s">
        <v>70</v>
      </c>
      <c r="F650" s="1">
        <v>44084</v>
      </c>
      <c r="G650">
        <v>0.5</v>
      </c>
      <c r="I650">
        <v>2.1</v>
      </c>
      <c r="J650" t="s">
        <v>150</v>
      </c>
      <c r="K650">
        <v>2.33</v>
      </c>
      <c r="L650" t="s">
        <v>150</v>
      </c>
      <c r="M650">
        <v>2.1</v>
      </c>
      <c r="N650" t="s">
        <v>150</v>
      </c>
      <c r="O650">
        <v>7.84</v>
      </c>
      <c r="P650" t="s">
        <v>150</v>
      </c>
      <c r="Q650">
        <v>25.1</v>
      </c>
      <c r="R650" t="s">
        <v>150</v>
      </c>
      <c r="S650">
        <v>0.39</v>
      </c>
      <c r="T650" t="s">
        <v>150</v>
      </c>
      <c r="W650">
        <v>22.09</v>
      </c>
      <c r="X650" t="s">
        <v>150</v>
      </c>
      <c r="AE650">
        <v>0.7</v>
      </c>
      <c r="AF650" t="s">
        <v>150</v>
      </c>
      <c r="AG650">
        <v>5.01</v>
      </c>
      <c r="AH650" t="s">
        <v>150</v>
      </c>
      <c r="AS650">
        <v>0.03</v>
      </c>
      <c r="AT650" t="s">
        <v>150</v>
      </c>
    </row>
    <row r="651" spans="1:46" x14ac:dyDescent="0.2">
      <c r="A651" t="s">
        <v>443</v>
      </c>
      <c r="B651" t="s">
        <v>444</v>
      </c>
      <c r="C651">
        <f>-70.31464335 / 41.68163842</f>
        <v>-1.6869452837118104</v>
      </c>
      <c r="D651" t="s">
        <v>445</v>
      </c>
      <c r="E651" t="s">
        <v>70</v>
      </c>
      <c r="F651" s="1">
        <v>44084</v>
      </c>
      <c r="G651">
        <v>1</v>
      </c>
      <c r="K651" t="s">
        <v>173</v>
      </c>
      <c r="L651" t="s">
        <v>150</v>
      </c>
      <c r="O651">
        <v>7.72</v>
      </c>
      <c r="P651" t="s">
        <v>150</v>
      </c>
      <c r="Q651">
        <v>25.1</v>
      </c>
      <c r="R651" t="s">
        <v>150</v>
      </c>
      <c r="S651" t="s">
        <v>173</v>
      </c>
      <c r="T651" t="s">
        <v>150</v>
      </c>
      <c r="W651" t="s">
        <v>173</v>
      </c>
      <c r="X651" t="s">
        <v>150</v>
      </c>
      <c r="AE651" t="s">
        <v>173</v>
      </c>
      <c r="AF651" t="s">
        <v>150</v>
      </c>
      <c r="AG651" t="s">
        <v>173</v>
      </c>
      <c r="AH651" t="s">
        <v>150</v>
      </c>
      <c r="AS651" t="s">
        <v>173</v>
      </c>
      <c r="AT651" t="s">
        <v>150</v>
      </c>
    </row>
    <row r="652" spans="1:46" x14ac:dyDescent="0.2">
      <c r="A652" t="s">
        <v>443</v>
      </c>
      <c r="B652" t="s">
        <v>444</v>
      </c>
      <c r="C652">
        <f>-70.31464335 / 41.68163842</f>
        <v>-1.6869452837118104</v>
      </c>
      <c r="D652" t="s">
        <v>445</v>
      </c>
      <c r="E652" t="s">
        <v>70</v>
      </c>
      <c r="F652" s="1">
        <v>44084</v>
      </c>
      <c r="G652">
        <v>1.1000000000000001</v>
      </c>
      <c r="K652">
        <v>2.17</v>
      </c>
      <c r="L652" t="s">
        <v>150</v>
      </c>
      <c r="S652">
        <v>0.46</v>
      </c>
      <c r="T652" t="s">
        <v>150</v>
      </c>
      <c r="W652">
        <v>22.65</v>
      </c>
      <c r="X652" t="s">
        <v>150</v>
      </c>
      <c r="AE652">
        <v>0.5</v>
      </c>
      <c r="AF652" t="s">
        <v>150</v>
      </c>
      <c r="AG652">
        <v>4.9400000000000004</v>
      </c>
      <c r="AH652" t="s">
        <v>150</v>
      </c>
      <c r="AS652">
        <v>0.03</v>
      </c>
      <c r="AT652" t="s">
        <v>150</v>
      </c>
    </row>
    <row r="653" spans="1:46" x14ac:dyDescent="0.2">
      <c r="A653" t="s">
        <v>443</v>
      </c>
      <c r="B653" t="s">
        <v>444</v>
      </c>
      <c r="C653">
        <f>-70.31464335 / 41.68163842</f>
        <v>-1.6869452837118104</v>
      </c>
      <c r="D653" t="s">
        <v>445</v>
      </c>
      <c r="E653" t="s">
        <v>70</v>
      </c>
      <c r="F653" s="1">
        <v>44084</v>
      </c>
      <c r="G653">
        <v>1.5</v>
      </c>
      <c r="K653" t="s">
        <v>173</v>
      </c>
      <c r="L653" t="s">
        <v>150</v>
      </c>
      <c r="O653">
        <v>7.68</v>
      </c>
      <c r="P653" t="s">
        <v>150</v>
      </c>
      <c r="Q653">
        <v>25.1</v>
      </c>
      <c r="R653" t="s">
        <v>150</v>
      </c>
      <c r="S653" t="s">
        <v>173</v>
      </c>
      <c r="T653" t="s">
        <v>150</v>
      </c>
      <c r="W653" t="s">
        <v>173</v>
      </c>
      <c r="X653" t="s">
        <v>150</v>
      </c>
      <c r="AE653" t="s">
        <v>173</v>
      </c>
      <c r="AF653" t="s">
        <v>150</v>
      </c>
      <c r="AG653" t="s">
        <v>173</v>
      </c>
      <c r="AH653" t="s">
        <v>150</v>
      </c>
      <c r="AS653" t="s">
        <v>173</v>
      </c>
      <c r="AT653" t="s">
        <v>150</v>
      </c>
    </row>
    <row r="654" spans="1:46" x14ac:dyDescent="0.2">
      <c r="A654" t="s">
        <v>701</v>
      </c>
      <c r="B654" t="s">
        <v>702</v>
      </c>
      <c r="C654">
        <f>-70.34335753 / 41.67734003</f>
        <v>-1.6878082305484408</v>
      </c>
      <c r="D654" t="s">
        <v>703</v>
      </c>
      <c r="E654" t="s">
        <v>70</v>
      </c>
      <c r="F654" s="1">
        <v>38610</v>
      </c>
      <c r="G654">
        <v>0.5</v>
      </c>
      <c r="I654">
        <v>9.1</v>
      </c>
      <c r="J654" t="s">
        <v>71</v>
      </c>
      <c r="K654">
        <v>3.37</v>
      </c>
      <c r="L654" t="s">
        <v>71</v>
      </c>
      <c r="M654">
        <v>5.2</v>
      </c>
      <c r="N654" t="s">
        <v>71</v>
      </c>
      <c r="S654">
        <v>0.3</v>
      </c>
      <c r="T654" t="s">
        <v>71</v>
      </c>
      <c r="U654">
        <v>9.2899999999999991</v>
      </c>
      <c r="V654" t="s">
        <v>71</v>
      </c>
      <c r="W654">
        <v>19.5</v>
      </c>
      <c r="X654" t="s">
        <v>71</v>
      </c>
      <c r="Y654">
        <v>36.29</v>
      </c>
      <c r="AA654">
        <v>42.52</v>
      </c>
      <c r="AC654">
        <v>36.24</v>
      </c>
      <c r="AE654">
        <v>12.71</v>
      </c>
      <c r="AF654" t="s">
        <v>71</v>
      </c>
      <c r="AG654">
        <v>6.67</v>
      </c>
      <c r="AH654" t="s">
        <v>71</v>
      </c>
      <c r="AS654">
        <v>1.0900000000000001</v>
      </c>
      <c r="AT654" t="s">
        <v>71</v>
      </c>
    </row>
    <row r="655" spans="1:46" x14ac:dyDescent="0.2">
      <c r="A655" t="s">
        <v>701</v>
      </c>
      <c r="B655" t="s">
        <v>702</v>
      </c>
      <c r="C655">
        <f>-70.34335753 / 41.67734003</f>
        <v>-1.6878082305484408</v>
      </c>
      <c r="D655" t="s">
        <v>703</v>
      </c>
      <c r="E655" t="s">
        <v>70</v>
      </c>
      <c r="F655" s="1">
        <v>38610</v>
      </c>
      <c r="G655">
        <v>1</v>
      </c>
      <c r="O655">
        <v>8.3800000000000008</v>
      </c>
      <c r="P655" t="s">
        <v>71</v>
      </c>
      <c r="Q655">
        <v>23.5</v>
      </c>
      <c r="R655" t="s">
        <v>71</v>
      </c>
    </row>
    <row r="656" spans="1:46" x14ac:dyDescent="0.2">
      <c r="A656" t="s">
        <v>701</v>
      </c>
      <c r="B656" t="s">
        <v>702</v>
      </c>
      <c r="C656">
        <f>-70.34335753 / 41.67734003</f>
        <v>-1.6878082305484408</v>
      </c>
      <c r="D656" t="s">
        <v>703</v>
      </c>
      <c r="E656" t="s">
        <v>70</v>
      </c>
      <c r="F656" s="1">
        <v>38610</v>
      </c>
      <c r="G656">
        <v>2</v>
      </c>
      <c r="O656">
        <v>8.3800000000000008</v>
      </c>
      <c r="P656" t="s">
        <v>71</v>
      </c>
      <c r="Q656">
        <v>23.5</v>
      </c>
      <c r="R656" t="s">
        <v>71</v>
      </c>
    </row>
    <row r="657" spans="1:46" x14ac:dyDescent="0.2">
      <c r="A657" t="s">
        <v>701</v>
      </c>
      <c r="B657" t="s">
        <v>702</v>
      </c>
      <c r="C657">
        <f>-70.34335753 / 41.67734003</f>
        <v>-1.6878082305484408</v>
      </c>
      <c r="D657" t="s">
        <v>703</v>
      </c>
      <c r="E657" t="s">
        <v>70</v>
      </c>
      <c r="F657" s="1">
        <v>38610</v>
      </c>
      <c r="G657">
        <v>3</v>
      </c>
      <c r="K657">
        <v>3.42</v>
      </c>
      <c r="L657" t="s">
        <v>71</v>
      </c>
      <c r="O657">
        <v>8.3699999999999992</v>
      </c>
      <c r="P657" t="s">
        <v>71</v>
      </c>
      <c r="Q657">
        <v>23.5</v>
      </c>
      <c r="R657" t="s">
        <v>71</v>
      </c>
      <c r="S657">
        <v>0.3</v>
      </c>
      <c r="T657" t="s">
        <v>71</v>
      </c>
      <c r="U657">
        <v>9.2899999999999991</v>
      </c>
      <c r="V657" t="s">
        <v>71</v>
      </c>
      <c r="W657">
        <v>20.94</v>
      </c>
      <c r="X657" t="s">
        <v>71</v>
      </c>
      <c r="Y657">
        <v>36.29</v>
      </c>
      <c r="AA657">
        <v>42.66</v>
      </c>
      <c r="AE657">
        <v>12.71</v>
      </c>
      <c r="AF657" t="s">
        <v>71</v>
      </c>
      <c r="AG657">
        <v>6.63</v>
      </c>
      <c r="AH657" t="s">
        <v>71</v>
      </c>
      <c r="AS657">
        <v>0.95</v>
      </c>
      <c r="AT657" t="s">
        <v>71</v>
      </c>
    </row>
    <row r="658" spans="1:46" x14ac:dyDescent="0.2">
      <c r="A658" t="s">
        <v>701</v>
      </c>
      <c r="B658" t="s">
        <v>702</v>
      </c>
      <c r="C658">
        <f>-70.34335753 / 41.67734003</f>
        <v>-1.6878082305484408</v>
      </c>
      <c r="D658" t="s">
        <v>703</v>
      </c>
      <c r="E658" t="s">
        <v>70</v>
      </c>
      <c r="F658" s="1">
        <v>38610</v>
      </c>
      <c r="G658">
        <v>4</v>
      </c>
      <c r="O658">
        <v>8.33</v>
      </c>
      <c r="P658" t="s">
        <v>71</v>
      </c>
      <c r="Q658">
        <v>23.4</v>
      </c>
      <c r="R658" t="s">
        <v>71</v>
      </c>
    </row>
    <row r="659" spans="1:46" x14ac:dyDescent="0.2">
      <c r="A659" t="s">
        <v>701</v>
      </c>
      <c r="B659" t="s">
        <v>702</v>
      </c>
      <c r="C659">
        <f>-70.34335753 / 41.67734003</f>
        <v>-1.6878082305484408</v>
      </c>
      <c r="D659" t="s">
        <v>703</v>
      </c>
      <c r="E659" t="s">
        <v>70</v>
      </c>
      <c r="F659" s="1">
        <v>38610</v>
      </c>
      <c r="G659">
        <v>5</v>
      </c>
      <c r="O659">
        <v>8.15</v>
      </c>
      <c r="P659" t="s">
        <v>71</v>
      </c>
      <c r="Q659">
        <v>23.4</v>
      </c>
      <c r="R659" t="s">
        <v>71</v>
      </c>
    </row>
    <row r="660" spans="1:46" x14ac:dyDescent="0.2">
      <c r="A660" t="s">
        <v>701</v>
      </c>
      <c r="B660" t="s">
        <v>702</v>
      </c>
      <c r="C660">
        <f>-70.34335753 / 41.67734003</f>
        <v>-1.6878082305484408</v>
      </c>
      <c r="D660" t="s">
        <v>703</v>
      </c>
      <c r="E660" t="s">
        <v>70</v>
      </c>
      <c r="F660" s="1">
        <v>38610</v>
      </c>
      <c r="G660">
        <v>6</v>
      </c>
      <c r="O660">
        <v>7.81</v>
      </c>
      <c r="P660" t="s">
        <v>71</v>
      </c>
      <c r="Q660">
        <v>23.2</v>
      </c>
      <c r="R660" t="s">
        <v>71</v>
      </c>
    </row>
    <row r="661" spans="1:46" x14ac:dyDescent="0.2">
      <c r="A661" t="s">
        <v>701</v>
      </c>
      <c r="B661" t="s">
        <v>702</v>
      </c>
      <c r="C661">
        <f>-70.34335753 / 41.67734003</f>
        <v>-1.6878082305484408</v>
      </c>
      <c r="D661" t="s">
        <v>703</v>
      </c>
      <c r="E661" t="s">
        <v>70</v>
      </c>
      <c r="F661" s="1">
        <v>38610</v>
      </c>
      <c r="G661">
        <v>7</v>
      </c>
      <c r="O661">
        <v>7.76</v>
      </c>
      <c r="P661" t="s">
        <v>71</v>
      </c>
      <c r="Q661">
        <v>23.1</v>
      </c>
      <c r="R661" t="s">
        <v>71</v>
      </c>
    </row>
    <row r="662" spans="1:46" x14ac:dyDescent="0.2">
      <c r="A662" t="s">
        <v>701</v>
      </c>
      <c r="B662" t="s">
        <v>702</v>
      </c>
      <c r="C662">
        <f>-70.34335753 / 41.67734003</f>
        <v>-1.6878082305484408</v>
      </c>
      <c r="D662" t="s">
        <v>703</v>
      </c>
      <c r="E662" t="s">
        <v>70</v>
      </c>
      <c r="F662" s="1">
        <v>38610</v>
      </c>
      <c r="G662">
        <v>8</v>
      </c>
      <c r="K662">
        <v>4.59</v>
      </c>
      <c r="L662" t="s">
        <v>71</v>
      </c>
      <c r="O662">
        <v>6.17</v>
      </c>
      <c r="P662" t="s">
        <v>71</v>
      </c>
      <c r="Q662">
        <v>22.8</v>
      </c>
      <c r="R662" t="s">
        <v>71</v>
      </c>
      <c r="S662">
        <v>0.4</v>
      </c>
      <c r="T662" t="s">
        <v>71</v>
      </c>
      <c r="U662">
        <v>12.39</v>
      </c>
      <c r="V662" t="s">
        <v>71</v>
      </c>
      <c r="W662">
        <v>20.47</v>
      </c>
      <c r="X662" t="s">
        <v>71</v>
      </c>
      <c r="Y662">
        <v>40.44</v>
      </c>
      <c r="AA662">
        <v>45.55</v>
      </c>
      <c r="AE662">
        <v>12.92</v>
      </c>
      <c r="AF662" t="s">
        <v>71</v>
      </c>
      <c r="AG662">
        <v>6.72</v>
      </c>
      <c r="AH662" t="s">
        <v>71</v>
      </c>
      <c r="AS662">
        <v>1.17</v>
      </c>
      <c r="AT662" t="s">
        <v>71</v>
      </c>
    </row>
    <row r="663" spans="1:46" x14ac:dyDescent="0.2">
      <c r="A663" t="s">
        <v>701</v>
      </c>
      <c r="B663" t="s">
        <v>702</v>
      </c>
      <c r="C663">
        <f>-70.34335753 / 41.67734003</f>
        <v>-1.6878082305484408</v>
      </c>
      <c r="D663" t="s">
        <v>703</v>
      </c>
      <c r="E663" t="s">
        <v>70</v>
      </c>
      <c r="F663" s="1">
        <v>38987</v>
      </c>
      <c r="G663">
        <v>0.5</v>
      </c>
      <c r="I663">
        <v>9.8000000000000007</v>
      </c>
      <c r="J663" t="s">
        <v>71</v>
      </c>
      <c r="K663">
        <v>9.83</v>
      </c>
      <c r="L663" t="s">
        <v>71</v>
      </c>
      <c r="M663">
        <v>2.1</v>
      </c>
      <c r="N663" t="s">
        <v>71</v>
      </c>
      <c r="O663">
        <v>9.3000000000000007</v>
      </c>
      <c r="P663" t="s">
        <v>71</v>
      </c>
      <c r="Q663">
        <v>20</v>
      </c>
      <c r="R663" t="s">
        <v>71</v>
      </c>
      <c r="S663">
        <v>0.56000000000000005</v>
      </c>
      <c r="T663" t="s">
        <v>71</v>
      </c>
      <c r="U663">
        <v>17.260000000000002</v>
      </c>
      <c r="V663" t="s">
        <v>71</v>
      </c>
      <c r="W663">
        <v>46.26</v>
      </c>
      <c r="X663" t="s">
        <v>71</v>
      </c>
      <c r="Y663">
        <v>45.22</v>
      </c>
      <c r="AA663">
        <v>53.02</v>
      </c>
      <c r="AC663">
        <v>49.31</v>
      </c>
      <c r="AE663">
        <v>15.54</v>
      </c>
      <c r="AF663" t="s">
        <v>71</v>
      </c>
      <c r="AG663">
        <v>6.63</v>
      </c>
      <c r="AH663" t="s">
        <v>71</v>
      </c>
      <c r="AS663">
        <v>3.7</v>
      </c>
      <c r="AT663" t="s">
        <v>71</v>
      </c>
    </row>
    <row r="664" spans="1:46" x14ac:dyDescent="0.2">
      <c r="A664" t="s">
        <v>701</v>
      </c>
      <c r="B664" t="s">
        <v>702</v>
      </c>
      <c r="C664">
        <f>-70.34335753 / 41.67734003</f>
        <v>-1.6878082305484408</v>
      </c>
      <c r="D664" t="s">
        <v>703</v>
      </c>
      <c r="E664" t="s">
        <v>70</v>
      </c>
      <c r="F664" s="1">
        <v>38987</v>
      </c>
      <c r="G664">
        <v>1</v>
      </c>
      <c r="O664">
        <v>9.2200000000000006</v>
      </c>
      <c r="P664" t="s">
        <v>71</v>
      </c>
      <c r="Q664">
        <v>20.100000000000001</v>
      </c>
      <c r="R664" t="s">
        <v>71</v>
      </c>
    </row>
    <row r="665" spans="1:46" x14ac:dyDescent="0.2">
      <c r="A665" t="s">
        <v>701</v>
      </c>
      <c r="B665" t="s">
        <v>702</v>
      </c>
      <c r="C665">
        <f>-70.34335753 / 41.67734003</f>
        <v>-1.6878082305484408</v>
      </c>
      <c r="D665" t="s">
        <v>703</v>
      </c>
      <c r="E665" t="s">
        <v>70</v>
      </c>
      <c r="F665" s="1">
        <v>38987</v>
      </c>
      <c r="G665">
        <v>2</v>
      </c>
      <c r="O665">
        <v>8.89</v>
      </c>
      <c r="P665" t="s">
        <v>71</v>
      </c>
      <c r="Q665">
        <v>20</v>
      </c>
      <c r="R665" t="s">
        <v>71</v>
      </c>
    </row>
    <row r="666" spans="1:46" x14ac:dyDescent="0.2">
      <c r="A666" t="s">
        <v>701</v>
      </c>
      <c r="B666" t="s">
        <v>702</v>
      </c>
      <c r="C666">
        <f>-70.34335753 / 41.67734003</f>
        <v>-1.6878082305484408</v>
      </c>
      <c r="D666" t="s">
        <v>703</v>
      </c>
      <c r="E666" t="s">
        <v>70</v>
      </c>
      <c r="F666" s="1">
        <v>38987</v>
      </c>
      <c r="G666">
        <v>3</v>
      </c>
      <c r="K666">
        <v>10.84</v>
      </c>
      <c r="L666" t="s">
        <v>71</v>
      </c>
      <c r="O666">
        <v>8.7200000000000006</v>
      </c>
      <c r="P666" t="s">
        <v>71</v>
      </c>
      <c r="Q666">
        <v>20</v>
      </c>
      <c r="R666" t="s">
        <v>71</v>
      </c>
      <c r="S666">
        <v>1.03</v>
      </c>
      <c r="T666" t="s">
        <v>71</v>
      </c>
      <c r="U666">
        <v>31.83</v>
      </c>
      <c r="V666" t="s">
        <v>71</v>
      </c>
      <c r="W666">
        <v>46.57</v>
      </c>
      <c r="X666" t="s">
        <v>71</v>
      </c>
      <c r="Y666">
        <v>0</v>
      </c>
      <c r="AA666">
        <v>53.98</v>
      </c>
      <c r="AE666">
        <v>15.54</v>
      </c>
      <c r="AF666" t="s">
        <v>71</v>
      </c>
      <c r="AG666">
        <v>6.64</v>
      </c>
      <c r="AH666" t="s">
        <v>71</v>
      </c>
      <c r="AS666">
        <v>3.81</v>
      </c>
      <c r="AT666" t="s">
        <v>71</v>
      </c>
    </row>
    <row r="667" spans="1:46" x14ac:dyDescent="0.2">
      <c r="A667" t="s">
        <v>701</v>
      </c>
      <c r="B667" t="s">
        <v>702</v>
      </c>
      <c r="C667">
        <f>-70.34335753 / 41.67734003</f>
        <v>-1.6878082305484408</v>
      </c>
      <c r="D667" t="s">
        <v>703</v>
      </c>
      <c r="E667" t="s">
        <v>70</v>
      </c>
      <c r="F667" s="1">
        <v>38987</v>
      </c>
      <c r="G667">
        <v>4</v>
      </c>
      <c r="O667">
        <v>9.07</v>
      </c>
      <c r="P667" t="s">
        <v>71</v>
      </c>
      <c r="Q667">
        <v>19.899999999999999</v>
      </c>
      <c r="R667" t="s">
        <v>71</v>
      </c>
    </row>
    <row r="668" spans="1:46" x14ac:dyDescent="0.2">
      <c r="A668" t="s">
        <v>701</v>
      </c>
      <c r="B668" t="s">
        <v>702</v>
      </c>
      <c r="C668">
        <f>-70.34335753 / 41.67734003</f>
        <v>-1.6878082305484408</v>
      </c>
      <c r="D668" t="s">
        <v>703</v>
      </c>
      <c r="E668" t="s">
        <v>70</v>
      </c>
      <c r="F668" s="1">
        <v>38987</v>
      </c>
      <c r="G668">
        <v>5</v>
      </c>
      <c r="O668">
        <v>9.14</v>
      </c>
      <c r="P668" t="s">
        <v>71</v>
      </c>
      <c r="Q668">
        <v>18.899999999999999</v>
      </c>
      <c r="R668" t="s">
        <v>71</v>
      </c>
    </row>
    <row r="669" spans="1:46" x14ac:dyDescent="0.2">
      <c r="A669" t="s">
        <v>701</v>
      </c>
      <c r="B669" t="s">
        <v>702</v>
      </c>
      <c r="C669">
        <f>-70.34335753 / 41.67734003</f>
        <v>-1.6878082305484408</v>
      </c>
      <c r="D669" t="s">
        <v>703</v>
      </c>
      <c r="E669" t="s">
        <v>70</v>
      </c>
      <c r="F669" s="1">
        <v>38987</v>
      </c>
      <c r="G669">
        <v>6</v>
      </c>
      <c r="O669">
        <v>8.9499999999999993</v>
      </c>
      <c r="P669" t="s">
        <v>71</v>
      </c>
      <c r="Q669">
        <v>18.899999999999999</v>
      </c>
      <c r="R669" t="s">
        <v>71</v>
      </c>
    </row>
    <row r="670" spans="1:46" x14ac:dyDescent="0.2">
      <c r="A670" t="s">
        <v>701</v>
      </c>
      <c r="B670" t="s">
        <v>702</v>
      </c>
      <c r="C670">
        <f>-70.34335753 / 41.67734003</f>
        <v>-1.6878082305484408</v>
      </c>
      <c r="D670" t="s">
        <v>703</v>
      </c>
      <c r="E670" t="s">
        <v>70</v>
      </c>
      <c r="F670" s="1">
        <v>38987</v>
      </c>
      <c r="G670">
        <v>7</v>
      </c>
      <c r="O670">
        <v>8.75</v>
      </c>
      <c r="P670" t="s">
        <v>71</v>
      </c>
      <c r="Q670">
        <v>19.8</v>
      </c>
      <c r="R670" t="s">
        <v>71</v>
      </c>
    </row>
    <row r="671" spans="1:46" x14ac:dyDescent="0.2">
      <c r="A671" t="s">
        <v>701</v>
      </c>
      <c r="B671" t="s">
        <v>702</v>
      </c>
      <c r="C671">
        <f>-70.34335753 / 41.67734003</f>
        <v>-1.6878082305484408</v>
      </c>
      <c r="D671" t="s">
        <v>703</v>
      </c>
      <c r="E671" t="s">
        <v>70</v>
      </c>
      <c r="F671" s="1">
        <v>38987</v>
      </c>
      <c r="G671">
        <v>9</v>
      </c>
      <c r="K671">
        <v>7.06</v>
      </c>
      <c r="L671" t="s">
        <v>71</v>
      </c>
      <c r="O671">
        <v>7.93</v>
      </c>
      <c r="P671" t="s">
        <v>71</v>
      </c>
      <c r="Q671">
        <v>19.8</v>
      </c>
      <c r="R671" t="s">
        <v>71</v>
      </c>
      <c r="S671">
        <v>0.77</v>
      </c>
      <c r="T671" t="s">
        <v>71</v>
      </c>
      <c r="W671">
        <v>48.45</v>
      </c>
      <c r="X671" t="s">
        <v>71</v>
      </c>
      <c r="AE671">
        <v>15.54</v>
      </c>
      <c r="AF671" t="s">
        <v>71</v>
      </c>
      <c r="AG671">
        <v>6.7</v>
      </c>
      <c r="AH671" t="s">
        <v>71</v>
      </c>
      <c r="AS671">
        <v>5.23</v>
      </c>
      <c r="AT671" t="s">
        <v>71</v>
      </c>
    </row>
    <row r="672" spans="1:46" x14ac:dyDescent="0.2">
      <c r="A672" t="s">
        <v>701</v>
      </c>
      <c r="B672" t="s">
        <v>702</v>
      </c>
      <c r="C672">
        <f>-70.34335753 / 41.67734003</f>
        <v>-1.6878082305484408</v>
      </c>
      <c r="D672" t="s">
        <v>703</v>
      </c>
      <c r="E672" t="s">
        <v>70</v>
      </c>
      <c r="F672" s="1">
        <v>39352</v>
      </c>
      <c r="G672">
        <v>0.5</v>
      </c>
      <c r="AE672">
        <v>5.9</v>
      </c>
      <c r="AF672" t="s">
        <v>71</v>
      </c>
      <c r="AG672">
        <v>6.3</v>
      </c>
      <c r="AH672" t="s">
        <v>71</v>
      </c>
    </row>
    <row r="673" spans="1:46" x14ac:dyDescent="0.2">
      <c r="A673" t="s">
        <v>701</v>
      </c>
      <c r="B673" t="s">
        <v>702</v>
      </c>
      <c r="C673">
        <f>-70.34335753 / 41.67734003</f>
        <v>-1.6878082305484408</v>
      </c>
      <c r="D673" t="s">
        <v>703</v>
      </c>
      <c r="E673" t="s">
        <v>70</v>
      </c>
      <c r="F673" s="1">
        <v>39352</v>
      </c>
      <c r="G673">
        <v>7.8</v>
      </c>
      <c r="AE673">
        <v>6.2</v>
      </c>
      <c r="AF673" t="s">
        <v>71</v>
      </c>
      <c r="AG673">
        <v>6.57</v>
      </c>
      <c r="AH673" t="s">
        <v>71</v>
      </c>
    </row>
    <row r="674" spans="1:46" x14ac:dyDescent="0.2">
      <c r="A674" t="s">
        <v>701</v>
      </c>
      <c r="B674" t="s">
        <v>702</v>
      </c>
      <c r="C674">
        <f>-70.34335753 / 41.67734003</f>
        <v>-1.6878082305484408</v>
      </c>
      <c r="D674" t="s">
        <v>703</v>
      </c>
      <c r="E674" t="s">
        <v>70</v>
      </c>
      <c r="F674" s="1">
        <v>39715</v>
      </c>
      <c r="G674">
        <v>0.5</v>
      </c>
      <c r="I674">
        <v>9.8000000000000007</v>
      </c>
      <c r="J674" t="s">
        <v>71</v>
      </c>
      <c r="K674">
        <v>4.5599999999999996</v>
      </c>
      <c r="L674" t="s">
        <v>71</v>
      </c>
      <c r="M674">
        <v>3.8</v>
      </c>
      <c r="N674" t="s">
        <v>71</v>
      </c>
      <c r="O674">
        <v>9.0399999999999991</v>
      </c>
      <c r="P674" t="s">
        <v>71</v>
      </c>
      <c r="Q674">
        <v>19.600000000000001</v>
      </c>
      <c r="R674" t="s">
        <v>71</v>
      </c>
      <c r="S674">
        <v>0.43</v>
      </c>
      <c r="T674" t="s">
        <v>71</v>
      </c>
      <c r="U674">
        <v>13.32</v>
      </c>
      <c r="V674" t="s">
        <v>71</v>
      </c>
      <c r="W674">
        <v>25.34</v>
      </c>
      <c r="X674" t="s">
        <v>71</v>
      </c>
      <c r="Y674">
        <v>41.49</v>
      </c>
      <c r="AA674">
        <v>45.48</v>
      </c>
      <c r="AC674">
        <v>40.76</v>
      </c>
      <c r="AE674">
        <v>6.6</v>
      </c>
      <c r="AF674" t="s">
        <v>71</v>
      </c>
      <c r="AG674">
        <v>6.57</v>
      </c>
      <c r="AH674" t="s">
        <v>71</v>
      </c>
      <c r="AS674">
        <v>1.31</v>
      </c>
      <c r="AT674" t="s">
        <v>71</v>
      </c>
    </row>
    <row r="675" spans="1:46" x14ac:dyDescent="0.2">
      <c r="A675" t="s">
        <v>701</v>
      </c>
      <c r="B675" t="s">
        <v>702</v>
      </c>
      <c r="C675">
        <f>-70.34335753 / 41.67734003</f>
        <v>-1.6878082305484408</v>
      </c>
      <c r="D675" t="s">
        <v>703</v>
      </c>
      <c r="E675" t="s">
        <v>70</v>
      </c>
      <c r="F675" s="1">
        <v>39715</v>
      </c>
      <c r="G675">
        <v>1</v>
      </c>
      <c r="O675">
        <v>9.0500000000000007</v>
      </c>
      <c r="P675" t="s">
        <v>71</v>
      </c>
      <c r="Q675">
        <v>19.5</v>
      </c>
      <c r="R675" t="s">
        <v>71</v>
      </c>
    </row>
    <row r="676" spans="1:46" x14ac:dyDescent="0.2">
      <c r="A676" t="s">
        <v>701</v>
      </c>
      <c r="B676" t="s">
        <v>702</v>
      </c>
      <c r="C676">
        <f>-70.34335753 / 41.67734003</f>
        <v>-1.6878082305484408</v>
      </c>
      <c r="D676" t="s">
        <v>703</v>
      </c>
      <c r="E676" t="s">
        <v>70</v>
      </c>
      <c r="F676" s="1">
        <v>39715</v>
      </c>
      <c r="G676">
        <v>2</v>
      </c>
      <c r="O676">
        <v>9.0299999999999994</v>
      </c>
      <c r="P676" t="s">
        <v>71</v>
      </c>
      <c r="Q676">
        <v>19.5</v>
      </c>
      <c r="R676" t="s">
        <v>71</v>
      </c>
    </row>
    <row r="677" spans="1:46" x14ac:dyDescent="0.2">
      <c r="A677" t="s">
        <v>701</v>
      </c>
      <c r="B677" t="s">
        <v>702</v>
      </c>
      <c r="C677">
        <f>-70.34335753 / 41.67734003</f>
        <v>-1.6878082305484408</v>
      </c>
      <c r="D677" t="s">
        <v>703</v>
      </c>
      <c r="E677" t="s">
        <v>70</v>
      </c>
      <c r="F677" s="1">
        <v>39715</v>
      </c>
      <c r="G677">
        <v>3</v>
      </c>
      <c r="K677">
        <v>5.21</v>
      </c>
      <c r="L677" t="s">
        <v>71</v>
      </c>
      <c r="O677">
        <v>9.0399999999999991</v>
      </c>
      <c r="P677" t="s">
        <v>71</v>
      </c>
      <c r="Q677">
        <v>19.399999999999999</v>
      </c>
      <c r="R677" t="s">
        <v>71</v>
      </c>
      <c r="S677">
        <v>0.51</v>
      </c>
      <c r="T677" t="s">
        <v>71</v>
      </c>
      <c r="U677">
        <v>15.8</v>
      </c>
      <c r="V677" t="s">
        <v>71</v>
      </c>
      <c r="W677">
        <v>24.1</v>
      </c>
      <c r="X677" t="s">
        <v>71</v>
      </c>
      <c r="Y677">
        <v>43.95</v>
      </c>
      <c r="AA677">
        <v>46.79</v>
      </c>
      <c r="AE677">
        <v>6.6</v>
      </c>
      <c r="AF677" t="s">
        <v>71</v>
      </c>
      <c r="AG677">
        <v>6.64</v>
      </c>
      <c r="AH677" t="s">
        <v>71</v>
      </c>
      <c r="AS677">
        <v>1.93</v>
      </c>
      <c r="AT677" t="s">
        <v>71</v>
      </c>
    </row>
    <row r="678" spans="1:46" x14ac:dyDescent="0.2">
      <c r="A678" t="s">
        <v>701</v>
      </c>
      <c r="B678" t="s">
        <v>702</v>
      </c>
      <c r="C678">
        <f>-70.34335753 / 41.67734003</f>
        <v>-1.6878082305484408</v>
      </c>
      <c r="D678" t="s">
        <v>703</v>
      </c>
      <c r="E678" t="s">
        <v>70</v>
      </c>
      <c r="F678" s="1">
        <v>39715</v>
      </c>
      <c r="G678">
        <v>4</v>
      </c>
      <c r="O678">
        <v>9.02</v>
      </c>
      <c r="P678" t="s">
        <v>71</v>
      </c>
      <c r="Q678">
        <v>19.399999999999999</v>
      </c>
      <c r="R678" t="s">
        <v>71</v>
      </c>
    </row>
    <row r="679" spans="1:46" x14ac:dyDescent="0.2">
      <c r="A679" t="s">
        <v>701</v>
      </c>
      <c r="B679" t="s">
        <v>702</v>
      </c>
      <c r="C679">
        <f>-70.34335753 / 41.67734003</f>
        <v>-1.6878082305484408</v>
      </c>
      <c r="D679" t="s">
        <v>703</v>
      </c>
      <c r="E679" t="s">
        <v>70</v>
      </c>
      <c r="F679" s="1">
        <v>39715</v>
      </c>
      <c r="G679">
        <v>5</v>
      </c>
      <c r="O679">
        <v>9</v>
      </c>
      <c r="P679" t="s">
        <v>71</v>
      </c>
      <c r="Q679">
        <v>19.399999999999999</v>
      </c>
      <c r="R679" t="s">
        <v>71</v>
      </c>
    </row>
    <row r="680" spans="1:46" x14ac:dyDescent="0.2">
      <c r="A680" t="s">
        <v>701</v>
      </c>
      <c r="B680" t="s">
        <v>702</v>
      </c>
      <c r="C680">
        <f>-70.34335753 / 41.67734003</f>
        <v>-1.6878082305484408</v>
      </c>
      <c r="D680" t="s">
        <v>703</v>
      </c>
      <c r="E680" t="s">
        <v>70</v>
      </c>
      <c r="F680" s="1">
        <v>39715</v>
      </c>
      <c r="G680">
        <v>6</v>
      </c>
      <c r="O680">
        <v>9</v>
      </c>
      <c r="P680" t="s">
        <v>71</v>
      </c>
      <c r="Q680">
        <v>19.399999999999999</v>
      </c>
      <c r="R680" t="s">
        <v>71</v>
      </c>
    </row>
    <row r="681" spans="1:46" x14ac:dyDescent="0.2">
      <c r="A681" t="s">
        <v>701</v>
      </c>
      <c r="B681" t="s">
        <v>702</v>
      </c>
      <c r="C681">
        <f>-70.34335753 / 41.67734003</f>
        <v>-1.6878082305484408</v>
      </c>
      <c r="D681" t="s">
        <v>703</v>
      </c>
      <c r="E681" t="s">
        <v>70</v>
      </c>
      <c r="F681" s="1">
        <v>39715</v>
      </c>
      <c r="G681">
        <v>7</v>
      </c>
      <c r="O681">
        <v>8.89</v>
      </c>
      <c r="P681" t="s">
        <v>71</v>
      </c>
      <c r="Q681">
        <v>19.3</v>
      </c>
      <c r="R681" t="s">
        <v>71</v>
      </c>
    </row>
    <row r="682" spans="1:46" x14ac:dyDescent="0.2">
      <c r="A682" t="s">
        <v>701</v>
      </c>
      <c r="B682" t="s">
        <v>702</v>
      </c>
      <c r="C682">
        <f>-70.34335753 / 41.67734003</f>
        <v>-1.6878082305484408</v>
      </c>
      <c r="D682" t="s">
        <v>703</v>
      </c>
      <c r="E682" t="s">
        <v>70</v>
      </c>
      <c r="F682" s="1">
        <v>39715</v>
      </c>
      <c r="G682">
        <v>8</v>
      </c>
      <c r="O682">
        <v>8.86</v>
      </c>
      <c r="P682" t="s">
        <v>71</v>
      </c>
      <c r="Q682">
        <v>19.2</v>
      </c>
      <c r="R682" t="s">
        <v>71</v>
      </c>
    </row>
    <row r="683" spans="1:46" x14ac:dyDescent="0.2">
      <c r="A683" t="s">
        <v>701</v>
      </c>
      <c r="B683" t="s">
        <v>702</v>
      </c>
      <c r="C683">
        <f>-70.34335753 / 41.67734003</f>
        <v>-1.6878082305484408</v>
      </c>
      <c r="D683" t="s">
        <v>703</v>
      </c>
      <c r="E683" t="s">
        <v>70</v>
      </c>
      <c r="F683" s="1">
        <v>39715</v>
      </c>
      <c r="G683">
        <v>8.5</v>
      </c>
      <c r="K683">
        <v>1.55</v>
      </c>
      <c r="L683" t="s">
        <v>71</v>
      </c>
      <c r="O683">
        <v>8.83</v>
      </c>
      <c r="P683" t="s">
        <v>71</v>
      </c>
      <c r="Q683">
        <v>19.2</v>
      </c>
      <c r="R683" t="s">
        <v>71</v>
      </c>
      <c r="S683">
        <v>0.41</v>
      </c>
      <c r="T683" t="s">
        <v>71</v>
      </c>
      <c r="U683">
        <v>12.7</v>
      </c>
      <c r="V683" t="s">
        <v>71</v>
      </c>
      <c r="W683">
        <v>25.72</v>
      </c>
      <c r="X683" t="s">
        <v>71</v>
      </c>
      <c r="Y683">
        <v>40.799999999999997</v>
      </c>
      <c r="AA683">
        <v>34.9</v>
      </c>
      <c r="AE683">
        <v>6.6</v>
      </c>
      <c r="AF683" t="s">
        <v>71</v>
      </c>
      <c r="AG683">
        <v>6.57</v>
      </c>
      <c r="AH683" t="s">
        <v>71</v>
      </c>
      <c r="AS683">
        <v>0.85</v>
      </c>
      <c r="AT683" t="s">
        <v>71</v>
      </c>
    </row>
    <row r="684" spans="1:46" x14ac:dyDescent="0.2">
      <c r="A684" t="s">
        <v>701</v>
      </c>
      <c r="B684" t="s">
        <v>702</v>
      </c>
      <c r="C684">
        <f>-70.34335753 / 41.67734003</f>
        <v>-1.6878082305484408</v>
      </c>
      <c r="D684" t="s">
        <v>703</v>
      </c>
      <c r="E684" t="s">
        <v>70</v>
      </c>
      <c r="F684" s="1">
        <v>40079</v>
      </c>
      <c r="G684">
        <v>0.5</v>
      </c>
      <c r="I684">
        <v>8.3000000000000007</v>
      </c>
      <c r="J684" t="s">
        <v>71</v>
      </c>
      <c r="K684">
        <v>3.32</v>
      </c>
      <c r="L684" t="s">
        <v>71</v>
      </c>
      <c r="M684">
        <v>3</v>
      </c>
      <c r="N684" t="s">
        <v>71</v>
      </c>
      <c r="O684">
        <v>8.56</v>
      </c>
      <c r="P684" t="s">
        <v>71</v>
      </c>
      <c r="Q684">
        <v>20.2</v>
      </c>
      <c r="R684" t="s">
        <v>71</v>
      </c>
      <c r="S684">
        <v>0.51</v>
      </c>
      <c r="T684" t="s">
        <v>71</v>
      </c>
      <c r="U684">
        <v>15.76</v>
      </c>
      <c r="V684" t="s">
        <v>71</v>
      </c>
      <c r="W684">
        <v>25.63</v>
      </c>
      <c r="X684" t="s">
        <v>71</v>
      </c>
      <c r="Y684">
        <v>43.91</v>
      </c>
      <c r="AA684">
        <v>42.37</v>
      </c>
      <c r="AC684">
        <v>44.17</v>
      </c>
      <c r="AE684">
        <v>7</v>
      </c>
      <c r="AF684" t="s">
        <v>71</v>
      </c>
      <c r="AG684">
        <v>6.16</v>
      </c>
      <c r="AH684" t="s">
        <v>71</v>
      </c>
      <c r="AS684">
        <v>0.56000000000000005</v>
      </c>
      <c r="AT684" t="s">
        <v>71</v>
      </c>
    </row>
    <row r="685" spans="1:46" x14ac:dyDescent="0.2">
      <c r="A685" t="s">
        <v>701</v>
      </c>
      <c r="B685" t="s">
        <v>702</v>
      </c>
      <c r="C685">
        <f>-70.34335753 / 41.67734003</f>
        <v>-1.6878082305484408</v>
      </c>
      <c r="D685" t="s">
        <v>703</v>
      </c>
      <c r="E685" t="s">
        <v>70</v>
      </c>
      <c r="F685" s="1">
        <v>40079</v>
      </c>
      <c r="G685">
        <v>1</v>
      </c>
      <c r="O685">
        <v>8.5399999999999991</v>
      </c>
      <c r="P685" t="s">
        <v>71</v>
      </c>
      <c r="Q685">
        <v>20.2</v>
      </c>
      <c r="R685" t="s">
        <v>71</v>
      </c>
    </row>
    <row r="686" spans="1:46" x14ac:dyDescent="0.2">
      <c r="A686" t="s">
        <v>701</v>
      </c>
      <c r="B686" t="s">
        <v>702</v>
      </c>
      <c r="C686">
        <f>-70.34335753 / 41.67734003</f>
        <v>-1.6878082305484408</v>
      </c>
      <c r="D686" t="s">
        <v>703</v>
      </c>
      <c r="E686" t="s">
        <v>70</v>
      </c>
      <c r="F686" s="1">
        <v>40079</v>
      </c>
      <c r="G686">
        <v>2</v>
      </c>
      <c r="O686">
        <v>8.5500000000000007</v>
      </c>
      <c r="P686" t="s">
        <v>71</v>
      </c>
      <c r="Q686">
        <v>20.2</v>
      </c>
      <c r="R686" t="s">
        <v>71</v>
      </c>
    </row>
    <row r="687" spans="1:46" x14ac:dyDescent="0.2">
      <c r="A687" t="s">
        <v>701</v>
      </c>
      <c r="B687" t="s">
        <v>702</v>
      </c>
      <c r="C687">
        <f>-70.34335753 / 41.67734003</f>
        <v>-1.6878082305484408</v>
      </c>
      <c r="D687" t="s">
        <v>703</v>
      </c>
      <c r="E687" t="s">
        <v>70</v>
      </c>
      <c r="F687" s="1">
        <v>40079</v>
      </c>
      <c r="G687">
        <v>3</v>
      </c>
      <c r="O687">
        <v>8.5</v>
      </c>
      <c r="P687" t="s">
        <v>71</v>
      </c>
      <c r="Q687">
        <v>20.100000000000001</v>
      </c>
      <c r="R687" t="s">
        <v>71</v>
      </c>
    </row>
    <row r="688" spans="1:46" x14ac:dyDescent="0.2">
      <c r="A688" t="s">
        <v>701</v>
      </c>
      <c r="B688" t="s">
        <v>702</v>
      </c>
      <c r="C688">
        <f>-70.34335753 / 41.67734003</f>
        <v>-1.6878082305484408</v>
      </c>
      <c r="D688" t="s">
        <v>703</v>
      </c>
      <c r="E688" t="s">
        <v>70</v>
      </c>
      <c r="F688" s="1">
        <v>40079</v>
      </c>
      <c r="G688">
        <v>4</v>
      </c>
      <c r="O688">
        <v>8.5299999999999994</v>
      </c>
      <c r="P688" t="s">
        <v>71</v>
      </c>
      <c r="Q688">
        <v>20.100000000000001</v>
      </c>
      <c r="R688" t="s">
        <v>71</v>
      </c>
    </row>
    <row r="689" spans="1:46" x14ac:dyDescent="0.2">
      <c r="A689" t="s">
        <v>701</v>
      </c>
      <c r="B689" t="s">
        <v>702</v>
      </c>
      <c r="C689">
        <f>-70.34335753 / 41.67734003</f>
        <v>-1.6878082305484408</v>
      </c>
      <c r="D689" t="s">
        <v>703</v>
      </c>
      <c r="E689" t="s">
        <v>70</v>
      </c>
      <c r="F689" s="1">
        <v>40079</v>
      </c>
      <c r="G689">
        <v>5</v>
      </c>
      <c r="O689">
        <v>8.4700000000000006</v>
      </c>
      <c r="P689" t="s">
        <v>71</v>
      </c>
      <c r="Q689">
        <v>20</v>
      </c>
      <c r="R689" t="s">
        <v>71</v>
      </c>
    </row>
    <row r="690" spans="1:46" x14ac:dyDescent="0.2">
      <c r="A690" t="s">
        <v>701</v>
      </c>
      <c r="B690" t="s">
        <v>702</v>
      </c>
      <c r="C690">
        <f>-70.34335753 / 41.67734003</f>
        <v>-1.6878082305484408</v>
      </c>
      <c r="D690" t="s">
        <v>703</v>
      </c>
      <c r="E690" t="s">
        <v>70</v>
      </c>
      <c r="F690" s="1">
        <v>40079</v>
      </c>
      <c r="G690">
        <v>6</v>
      </c>
      <c r="O690">
        <v>8.2200000000000006</v>
      </c>
      <c r="P690" t="s">
        <v>71</v>
      </c>
      <c r="Q690">
        <v>19.8</v>
      </c>
      <c r="R690" t="s">
        <v>71</v>
      </c>
    </row>
    <row r="691" spans="1:46" x14ac:dyDescent="0.2">
      <c r="A691" t="s">
        <v>701</v>
      </c>
      <c r="B691" t="s">
        <v>702</v>
      </c>
      <c r="C691">
        <f>-70.34335753 / 41.67734003</f>
        <v>-1.6878082305484408</v>
      </c>
      <c r="D691" t="s">
        <v>703</v>
      </c>
      <c r="E691" t="s">
        <v>70</v>
      </c>
      <c r="F691" s="1">
        <v>40079</v>
      </c>
      <c r="G691">
        <v>7</v>
      </c>
      <c r="O691">
        <v>8.06</v>
      </c>
      <c r="P691" t="s">
        <v>71</v>
      </c>
      <c r="Q691">
        <v>19.7</v>
      </c>
      <c r="R691" t="s">
        <v>71</v>
      </c>
    </row>
    <row r="692" spans="1:46" x14ac:dyDescent="0.2">
      <c r="A692" t="s">
        <v>701</v>
      </c>
      <c r="B692" t="s">
        <v>702</v>
      </c>
      <c r="C692">
        <f>-70.34335753 / 41.67734003</f>
        <v>-1.6878082305484408</v>
      </c>
      <c r="D692" t="s">
        <v>703</v>
      </c>
      <c r="E692" t="s">
        <v>70</v>
      </c>
      <c r="F692" s="1">
        <v>40079</v>
      </c>
      <c r="G692">
        <v>7.5</v>
      </c>
      <c r="K692">
        <v>3.52</v>
      </c>
      <c r="L692" t="s">
        <v>71</v>
      </c>
      <c r="O692">
        <v>8.0299999999999994</v>
      </c>
      <c r="P692" t="s">
        <v>71</v>
      </c>
      <c r="Q692">
        <v>19.7</v>
      </c>
      <c r="R692" t="s">
        <v>71</v>
      </c>
      <c r="S692">
        <v>0.49</v>
      </c>
      <c r="T692" t="s">
        <v>71</v>
      </c>
      <c r="U692">
        <v>15.05</v>
      </c>
      <c r="V692" t="s">
        <v>71</v>
      </c>
      <c r="W692">
        <v>24.52</v>
      </c>
      <c r="X692" t="s">
        <v>71</v>
      </c>
      <c r="Y692">
        <v>43.25</v>
      </c>
      <c r="AA692">
        <v>42.95</v>
      </c>
      <c r="AE692">
        <v>6.9</v>
      </c>
      <c r="AF692" t="s">
        <v>71</v>
      </c>
      <c r="AG692">
        <v>6.54</v>
      </c>
      <c r="AH692" t="s">
        <v>71</v>
      </c>
      <c r="AS692">
        <v>1.1499999999999999</v>
      </c>
      <c r="AT692" t="s">
        <v>71</v>
      </c>
    </row>
    <row r="693" spans="1:46" x14ac:dyDescent="0.2">
      <c r="A693" t="s">
        <v>701</v>
      </c>
      <c r="B693" t="s">
        <v>702</v>
      </c>
      <c r="C693">
        <f>-70.34335753 / 41.67734003</f>
        <v>-1.6878082305484408</v>
      </c>
      <c r="D693" t="s">
        <v>703</v>
      </c>
      <c r="E693" t="s">
        <v>70</v>
      </c>
      <c r="F693" s="1">
        <v>40805</v>
      </c>
      <c r="G693">
        <v>0.5</v>
      </c>
      <c r="I693">
        <v>7.71</v>
      </c>
      <c r="J693" t="s">
        <v>71</v>
      </c>
      <c r="K693">
        <v>5.03</v>
      </c>
      <c r="L693" t="s">
        <v>71</v>
      </c>
      <c r="M693">
        <v>2.13</v>
      </c>
      <c r="N693" t="s">
        <v>71</v>
      </c>
      <c r="O693">
        <v>8.98</v>
      </c>
      <c r="P693" t="s">
        <v>71</v>
      </c>
      <c r="Q693">
        <v>20.8</v>
      </c>
      <c r="R693" t="s">
        <v>71</v>
      </c>
      <c r="S693">
        <v>0.49</v>
      </c>
      <c r="T693" t="s">
        <v>71</v>
      </c>
      <c r="U693">
        <v>15.18</v>
      </c>
      <c r="V693" t="s">
        <v>71</v>
      </c>
      <c r="Y693">
        <v>43.37</v>
      </c>
      <c r="AA693">
        <v>46.45</v>
      </c>
      <c r="AC693">
        <v>49.14</v>
      </c>
      <c r="AE693">
        <v>7.8</v>
      </c>
      <c r="AF693" t="s">
        <v>71</v>
      </c>
      <c r="AG693">
        <v>6.91</v>
      </c>
      <c r="AH693" t="s">
        <v>71</v>
      </c>
      <c r="AS693">
        <v>1.92</v>
      </c>
      <c r="AT693" t="s">
        <v>71</v>
      </c>
    </row>
    <row r="694" spans="1:46" x14ac:dyDescent="0.2">
      <c r="A694" t="s">
        <v>701</v>
      </c>
      <c r="B694" t="s">
        <v>702</v>
      </c>
      <c r="C694">
        <f>-70.34335753 / 41.67734003</f>
        <v>-1.6878082305484408</v>
      </c>
      <c r="D694" t="s">
        <v>703</v>
      </c>
      <c r="E694" t="s">
        <v>70</v>
      </c>
      <c r="F694" s="1">
        <v>40805</v>
      </c>
      <c r="G694">
        <v>1</v>
      </c>
      <c r="O694">
        <v>9.0399999999999991</v>
      </c>
      <c r="P694" t="s">
        <v>71</v>
      </c>
      <c r="Q694">
        <v>20.5</v>
      </c>
      <c r="R694" t="s">
        <v>71</v>
      </c>
    </row>
    <row r="695" spans="1:46" x14ac:dyDescent="0.2">
      <c r="A695" t="s">
        <v>701</v>
      </c>
      <c r="B695" t="s">
        <v>702</v>
      </c>
      <c r="C695">
        <f>-70.34335753 / 41.67734003</f>
        <v>-1.6878082305484408</v>
      </c>
      <c r="D695" t="s">
        <v>703</v>
      </c>
      <c r="E695" t="s">
        <v>70</v>
      </c>
      <c r="F695" s="1">
        <v>40805</v>
      </c>
      <c r="G695">
        <v>2</v>
      </c>
      <c r="O695">
        <v>9.06</v>
      </c>
      <c r="P695" t="s">
        <v>71</v>
      </c>
      <c r="Q695">
        <v>20.399999999999999</v>
      </c>
      <c r="R695" t="s">
        <v>71</v>
      </c>
    </row>
    <row r="696" spans="1:46" x14ac:dyDescent="0.2">
      <c r="A696" t="s">
        <v>701</v>
      </c>
      <c r="B696" t="s">
        <v>702</v>
      </c>
      <c r="C696">
        <f>-70.34335753 / 41.67734003</f>
        <v>-1.6878082305484408</v>
      </c>
      <c r="D696" t="s">
        <v>703</v>
      </c>
      <c r="E696" t="s">
        <v>70</v>
      </c>
      <c r="F696" s="1">
        <v>40805</v>
      </c>
      <c r="G696">
        <v>3</v>
      </c>
      <c r="O696">
        <v>9.02</v>
      </c>
      <c r="P696" t="s">
        <v>71</v>
      </c>
      <c r="Q696">
        <v>20.399999999999999</v>
      </c>
      <c r="R696" t="s">
        <v>71</v>
      </c>
    </row>
    <row r="697" spans="1:46" x14ac:dyDescent="0.2">
      <c r="A697" t="s">
        <v>701</v>
      </c>
      <c r="B697" t="s">
        <v>702</v>
      </c>
      <c r="C697">
        <f>-70.34335753 / 41.67734003</f>
        <v>-1.6878082305484408</v>
      </c>
      <c r="D697" t="s">
        <v>703</v>
      </c>
      <c r="E697" t="s">
        <v>70</v>
      </c>
      <c r="F697" s="1">
        <v>40805</v>
      </c>
      <c r="G697">
        <v>4</v>
      </c>
      <c r="O697">
        <v>9</v>
      </c>
      <c r="P697" t="s">
        <v>71</v>
      </c>
      <c r="Q697">
        <v>20.399999999999999</v>
      </c>
      <c r="R697" t="s">
        <v>71</v>
      </c>
    </row>
    <row r="698" spans="1:46" x14ac:dyDescent="0.2">
      <c r="A698" t="s">
        <v>701</v>
      </c>
      <c r="B698" t="s">
        <v>702</v>
      </c>
      <c r="C698">
        <f>-70.34335753 / 41.67734003</f>
        <v>-1.6878082305484408</v>
      </c>
      <c r="D698" t="s">
        <v>703</v>
      </c>
      <c r="E698" t="s">
        <v>70</v>
      </c>
      <c r="F698" s="1">
        <v>40805</v>
      </c>
      <c r="G698">
        <v>5</v>
      </c>
      <c r="O698">
        <v>9.0299999999999994</v>
      </c>
      <c r="P698" t="s">
        <v>71</v>
      </c>
      <c r="Q698">
        <v>20.3</v>
      </c>
      <c r="R698" t="s">
        <v>71</v>
      </c>
    </row>
    <row r="699" spans="1:46" x14ac:dyDescent="0.2">
      <c r="A699" t="s">
        <v>701</v>
      </c>
      <c r="B699" t="s">
        <v>702</v>
      </c>
      <c r="C699">
        <f>-70.34335753 / 41.67734003</f>
        <v>-1.6878082305484408</v>
      </c>
      <c r="D699" t="s">
        <v>703</v>
      </c>
      <c r="E699" t="s">
        <v>70</v>
      </c>
      <c r="F699" s="1">
        <v>40805</v>
      </c>
      <c r="G699">
        <v>6</v>
      </c>
      <c r="O699">
        <v>9.01</v>
      </c>
      <c r="P699" t="s">
        <v>71</v>
      </c>
      <c r="Q699">
        <v>20.3</v>
      </c>
      <c r="R699" t="s">
        <v>71</v>
      </c>
    </row>
    <row r="700" spans="1:46" x14ac:dyDescent="0.2">
      <c r="A700" t="s">
        <v>701</v>
      </c>
      <c r="B700" t="s">
        <v>702</v>
      </c>
      <c r="C700">
        <f>-70.34335753 / 41.67734003</f>
        <v>-1.6878082305484408</v>
      </c>
      <c r="D700" t="s">
        <v>703</v>
      </c>
      <c r="E700" t="s">
        <v>70</v>
      </c>
      <c r="F700" s="1">
        <v>40805</v>
      </c>
      <c r="G700">
        <v>6.1</v>
      </c>
      <c r="K700">
        <v>5.4</v>
      </c>
      <c r="L700" t="s">
        <v>71</v>
      </c>
      <c r="S700">
        <v>0.45</v>
      </c>
      <c r="T700" t="s">
        <v>71</v>
      </c>
      <c r="U700">
        <v>13.94</v>
      </c>
      <c r="V700" t="s">
        <v>71</v>
      </c>
      <c r="W700">
        <v>35.01</v>
      </c>
      <c r="X700" t="s">
        <v>71</v>
      </c>
      <c r="Y700">
        <v>42.14</v>
      </c>
      <c r="AA700">
        <v>47.14</v>
      </c>
      <c r="AE700">
        <v>7.7</v>
      </c>
      <c r="AF700" t="s">
        <v>71</v>
      </c>
      <c r="AG700">
        <v>6.88</v>
      </c>
      <c r="AH700" t="s">
        <v>71</v>
      </c>
      <c r="AS700">
        <v>1.85</v>
      </c>
      <c r="AT700" t="s">
        <v>71</v>
      </c>
    </row>
    <row r="701" spans="1:46" x14ac:dyDescent="0.2">
      <c r="A701" t="s">
        <v>701</v>
      </c>
      <c r="B701" t="s">
        <v>702</v>
      </c>
      <c r="C701">
        <f>-70.34335753 / 41.67734003</f>
        <v>-1.6878082305484408</v>
      </c>
      <c r="D701" t="s">
        <v>703</v>
      </c>
      <c r="E701" t="s">
        <v>70</v>
      </c>
      <c r="F701" s="1">
        <v>40805</v>
      </c>
      <c r="G701">
        <v>7</v>
      </c>
      <c r="O701">
        <v>8.99</v>
      </c>
      <c r="P701" t="s">
        <v>71</v>
      </c>
      <c r="Q701">
        <v>20.3</v>
      </c>
      <c r="R701" t="s">
        <v>71</v>
      </c>
    </row>
    <row r="702" spans="1:46" x14ac:dyDescent="0.2">
      <c r="A702" t="s">
        <v>701</v>
      </c>
      <c r="B702" t="s">
        <v>702</v>
      </c>
      <c r="C702">
        <f>-70.34335753 / 41.67734003</f>
        <v>-1.6878082305484408</v>
      </c>
      <c r="D702" t="s">
        <v>703</v>
      </c>
      <c r="E702" t="s">
        <v>70</v>
      </c>
      <c r="F702" s="1">
        <v>41178</v>
      </c>
      <c r="G702">
        <v>0.5</v>
      </c>
      <c r="I702">
        <v>8.3000000000000007</v>
      </c>
      <c r="J702" t="s">
        <v>71</v>
      </c>
      <c r="M702">
        <v>1.95</v>
      </c>
      <c r="N702" t="s">
        <v>71</v>
      </c>
      <c r="O702">
        <v>9.5299999999999994</v>
      </c>
      <c r="P702" t="s">
        <v>71</v>
      </c>
      <c r="Q702">
        <v>20.100000000000001</v>
      </c>
      <c r="R702" t="s">
        <v>71</v>
      </c>
      <c r="AC702">
        <v>50.38</v>
      </c>
    </row>
    <row r="703" spans="1:46" x14ac:dyDescent="0.2">
      <c r="A703" t="s">
        <v>701</v>
      </c>
      <c r="B703" t="s">
        <v>702</v>
      </c>
      <c r="C703">
        <f>-70.34335753 / 41.67734003</f>
        <v>-1.6878082305484408</v>
      </c>
      <c r="D703" t="s">
        <v>703</v>
      </c>
      <c r="E703" t="s">
        <v>70</v>
      </c>
      <c r="F703" s="1">
        <v>41178</v>
      </c>
      <c r="G703">
        <v>1</v>
      </c>
      <c r="O703">
        <v>9.5299999999999994</v>
      </c>
      <c r="P703" t="s">
        <v>71</v>
      </c>
      <c r="Q703">
        <v>20.100000000000001</v>
      </c>
      <c r="R703" t="s">
        <v>71</v>
      </c>
    </row>
    <row r="704" spans="1:46" x14ac:dyDescent="0.2">
      <c r="A704" t="s">
        <v>701</v>
      </c>
      <c r="B704" t="s">
        <v>702</v>
      </c>
      <c r="C704">
        <f>-70.34335753 / 41.67734003</f>
        <v>-1.6878082305484408</v>
      </c>
      <c r="D704" t="s">
        <v>703</v>
      </c>
      <c r="E704" t="s">
        <v>70</v>
      </c>
      <c r="F704" s="1">
        <v>41178</v>
      </c>
      <c r="G704">
        <v>2</v>
      </c>
      <c r="O704">
        <v>9.48</v>
      </c>
      <c r="P704" t="s">
        <v>71</v>
      </c>
      <c r="Q704">
        <v>20.100000000000001</v>
      </c>
      <c r="R704" t="s">
        <v>71</v>
      </c>
    </row>
    <row r="705" spans="1:58" x14ac:dyDescent="0.2">
      <c r="A705" t="s">
        <v>701</v>
      </c>
      <c r="B705" t="s">
        <v>702</v>
      </c>
      <c r="C705">
        <f>-70.34335753 / 41.67734003</f>
        <v>-1.6878082305484408</v>
      </c>
      <c r="D705" t="s">
        <v>703</v>
      </c>
      <c r="E705" t="s">
        <v>70</v>
      </c>
      <c r="F705" s="1">
        <v>41178</v>
      </c>
      <c r="G705">
        <v>3</v>
      </c>
      <c r="O705">
        <v>9.5</v>
      </c>
      <c r="P705" t="s">
        <v>71</v>
      </c>
      <c r="Q705">
        <v>20.100000000000001</v>
      </c>
      <c r="R705" t="s">
        <v>71</v>
      </c>
    </row>
    <row r="706" spans="1:58" x14ac:dyDescent="0.2">
      <c r="A706" t="s">
        <v>701</v>
      </c>
      <c r="B706" t="s">
        <v>702</v>
      </c>
      <c r="C706">
        <f>-70.34335753 / 41.67734003</f>
        <v>-1.6878082305484408</v>
      </c>
      <c r="D706" t="s">
        <v>703</v>
      </c>
      <c r="E706" t="s">
        <v>70</v>
      </c>
      <c r="F706" s="1">
        <v>41178</v>
      </c>
      <c r="G706">
        <v>4</v>
      </c>
      <c r="O706">
        <v>9.48</v>
      </c>
      <c r="P706" t="s">
        <v>71</v>
      </c>
      <c r="Q706">
        <v>20.100000000000001</v>
      </c>
      <c r="R706" t="s">
        <v>71</v>
      </c>
    </row>
    <row r="707" spans="1:58" x14ac:dyDescent="0.2">
      <c r="A707" t="s">
        <v>701</v>
      </c>
      <c r="B707" t="s">
        <v>702</v>
      </c>
      <c r="C707">
        <f>-70.34335753 / 41.67734003</f>
        <v>-1.6878082305484408</v>
      </c>
      <c r="D707" t="s">
        <v>703</v>
      </c>
      <c r="E707" t="s">
        <v>70</v>
      </c>
      <c r="F707" s="1">
        <v>41178</v>
      </c>
      <c r="G707">
        <v>5</v>
      </c>
      <c r="O707">
        <v>9.49</v>
      </c>
      <c r="P707" t="s">
        <v>71</v>
      </c>
      <c r="Q707">
        <v>20.100000000000001</v>
      </c>
      <c r="R707" t="s">
        <v>71</v>
      </c>
    </row>
    <row r="708" spans="1:58" x14ac:dyDescent="0.2">
      <c r="A708" t="s">
        <v>701</v>
      </c>
      <c r="B708" t="s">
        <v>702</v>
      </c>
      <c r="C708">
        <f>-70.34335753 / 41.67734003</f>
        <v>-1.6878082305484408</v>
      </c>
      <c r="D708" t="s">
        <v>703</v>
      </c>
      <c r="E708" t="s">
        <v>70</v>
      </c>
      <c r="F708" s="1">
        <v>41178</v>
      </c>
      <c r="G708">
        <v>6</v>
      </c>
      <c r="O708">
        <v>9.4600000000000009</v>
      </c>
      <c r="P708" t="s">
        <v>71</v>
      </c>
      <c r="Q708">
        <v>20.100000000000001</v>
      </c>
      <c r="R708" t="s">
        <v>71</v>
      </c>
    </row>
    <row r="709" spans="1:58" x14ac:dyDescent="0.2">
      <c r="A709" t="s">
        <v>701</v>
      </c>
      <c r="B709" t="s">
        <v>702</v>
      </c>
      <c r="C709">
        <f>-70.34335753 / 41.67734003</f>
        <v>-1.6878082305484408</v>
      </c>
      <c r="D709" t="s">
        <v>703</v>
      </c>
      <c r="E709" t="s">
        <v>70</v>
      </c>
      <c r="F709" s="1">
        <v>41178</v>
      </c>
      <c r="G709">
        <v>7</v>
      </c>
      <c r="O709">
        <v>9.44</v>
      </c>
      <c r="P709" t="s">
        <v>71</v>
      </c>
      <c r="Q709">
        <v>20.100000000000001</v>
      </c>
      <c r="R709" t="s">
        <v>71</v>
      </c>
    </row>
    <row r="710" spans="1:58" x14ac:dyDescent="0.2">
      <c r="A710" t="s">
        <v>701</v>
      </c>
      <c r="B710" t="s">
        <v>702</v>
      </c>
      <c r="C710">
        <f>-70.34335753 / 41.67734003</f>
        <v>-1.6878082305484408</v>
      </c>
      <c r="D710" t="s">
        <v>703</v>
      </c>
      <c r="E710" t="s">
        <v>70</v>
      </c>
      <c r="F710" s="1">
        <v>43347</v>
      </c>
      <c r="G710">
        <v>0.5</v>
      </c>
      <c r="I710">
        <v>7.16</v>
      </c>
      <c r="J710" t="s">
        <v>150</v>
      </c>
      <c r="K710">
        <v>6.16</v>
      </c>
      <c r="L710" t="s">
        <v>150</v>
      </c>
      <c r="M710">
        <v>3.1</v>
      </c>
      <c r="N710" t="s">
        <v>150</v>
      </c>
      <c r="O710">
        <v>8.02</v>
      </c>
      <c r="P710" t="s">
        <v>150</v>
      </c>
      <c r="Q710">
        <v>25.8</v>
      </c>
      <c r="R710" t="s">
        <v>150</v>
      </c>
      <c r="S710">
        <v>0.69</v>
      </c>
      <c r="T710" t="s">
        <v>150</v>
      </c>
      <c r="W710">
        <v>24.65</v>
      </c>
      <c r="X710" t="s">
        <v>150</v>
      </c>
      <c r="AE710">
        <v>14.1</v>
      </c>
      <c r="AF710" t="s">
        <v>150</v>
      </c>
      <c r="AG710">
        <v>6.87</v>
      </c>
      <c r="AH710" t="s">
        <v>150</v>
      </c>
      <c r="AS710">
        <v>2.56</v>
      </c>
      <c r="AT710" t="s">
        <v>150</v>
      </c>
    </row>
    <row r="711" spans="1:58" x14ac:dyDescent="0.2">
      <c r="A711" t="s">
        <v>701</v>
      </c>
      <c r="B711" t="s">
        <v>702</v>
      </c>
      <c r="C711">
        <f>-70.34335753 / 41.67734003</f>
        <v>-1.6878082305484408</v>
      </c>
      <c r="D711" t="s">
        <v>703</v>
      </c>
      <c r="E711" t="s">
        <v>70</v>
      </c>
      <c r="F711" s="1">
        <v>43347</v>
      </c>
      <c r="G711">
        <v>1</v>
      </c>
      <c r="K711" t="s">
        <v>173</v>
      </c>
      <c r="L711" t="s">
        <v>150</v>
      </c>
      <c r="O711">
        <v>8.0299999999999994</v>
      </c>
      <c r="P711" t="s">
        <v>150</v>
      </c>
      <c r="Q711">
        <v>25.3</v>
      </c>
      <c r="R711" t="s">
        <v>150</v>
      </c>
      <c r="S711" t="s">
        <v>173</v>
      </c>
      <c r="T711" t="s">
        <v>150</v>
      </c>
      <c r="W711" t="s">
        <v>173</v>
      </c>
      <c r="X711" t="s">
        <v>150</v>
      </c>
      <c r="AE711" t="s">
        <v>173</v>
      </c>
      <c r="AF711" t="s">
        <v>150</v>
      </c>
      <c r="AG711" t="s">
        <v>173</v>
      </c>
      <c r="AH711" t="s">
        <v>150</v>
      </c>
      <c r="AS711" t="s">
        <v>173</v>
      </c>
      <c r="AT711" t="s">
        <v>150</v>
      </c>
    </row>
    <row r="712" spans="1:58" x14ac:dyDescent="0.2">
      <c r="A712" t="s">
        <v>701</v>
      </c>
      <c r="B712" t="s">
        <v>702</v>
      </c>
      <c r="C712">
        <f>-70.34335753 / 41.67734003</f>
        <v>-1.6878082305484408</v>
      </c>
      <c r="D712" t="s">
        <v>703</v>
      </c>
      <c r="E712" t="s">
        <v>70</v>
      </c>
      <c r="F712" s="1">
        <v>43347</v>
      </c>
      <c r="G712">
        <v>2</v>
      </c>
      <c r="K712" t="s">
        <v>173</v>
      </c>
      <c r="L712" t="s">
        <v>150</v>
      </c>
      <c r="O712">
        <v>8.1300000000000008</v>
      </c>
      <c r="P712" t="s">
        <v>150</v>
      </c>
      <c r="Q712">
        <v>25.8</v>
      </c>
      <c r="R712" t="s">
        <v>150</v>
      </c>
      <c r="S712" t="s">
        <v>173</v>
      </c>
      <c r="T712" t="s">
        <v>150</v>
      </c>
      <c r="W712" t="s">
        <v>173</v>
      </c>
      <c r="X712" t="s">
        <v>150</v>
      </c>
      <c r="AE712" t="s">
        <v>173</v>
      </c>
      <c r="AF712" t="s">
        <v>150</v>
      </c>
      <c r="AG712" t="s">
        <v>173</v>
      </c>
      <c r="AH712" t="s">
        <v>150</v>
      </c>
      <c r="AS712" t="s">
        <v>173</v>
      </c>
      <c r="AT712" t="s">
        <v>150</v>
      </c>
    </row>
    <row r="713" spans="1:58" x14ac:dyDescent="0.2">
      <c r="A713" t="s">
        <v>701</v>
      </c>
      <c r="B713" t="s">
        <v>702</v>
      </c>
      <c r="C713">
        <f>-70.34335753 / 41.67734003</f>
        <v>-1.6878082305484408</v>
      </c>
      <c r="D713" t="s">
        <v>703</v>
      </c>
      <c r="E713" t="s">
        <v>70</v>
      </c>
      <c r="F713" s="1">
        <v>43347</v>
      </c>
      <c r="G713">
        <v>3</v>
      </c>
      <c r="K713" t="s">
        <v>173</v>
      </c>
      <c r="L713" t="s">
        <v>150</v>
      </c>
      <c r="O713">
        <v>7.9</v>
      </c>
      <c r="P713" t="s">
        <v>150</v>
      </c>
      <c r="Q713">
        <v>25.7</v>
      </c>
      <c r="R713" t="s">
        <v>150</v>
      </c>
      <c r="S713" t="s">
        <v>173</v>
      </c>
      <c r="T713" t="s">
        <v>150</v>
      </c>
      <c r="W713" t="s">
        <v>173</v>
      </c>
      <c r="X713" t="s">
        <v>150</v>
      </c>
      <c r="AE713" t="s">
        <v>173</v>
      </c>
      <c r="AF713" t="s">
        <v>150</v>
      </c>
      <c r="AG713" t="s">
        <v>173</v>
      </c>
      <c r="AH713" t="s">
        <v>150</v>
      </c>
      <c r="AS713" t="s">
        <v>173</v>
      </c>
      <c r="AT713" t="s">
        <v>150</v>
      </c>
    </row>
    <row r="714" spans="1:58" x14ac:dyDescent="0.2">
      <c r="A714" t="s">
        <v>701</v>
      </c>
      <c r="B714" t="s">
        <v>702</v>
      </c>
      <c r="C714">
        <f>-70.34335753 / 41.67734003</f>
        <v>-1.6878082305484408</v>
      </c>
      <c r="D714" t="s">
        <v>703</v>
      </c>
      <c r="E714" t="s">
        <v>70</v>
      </c>
      <c r="F714" s="1">
        <v>43347</v>
      </c>
      <c r="G714">
        <v>4</v>
      </c>
      <c r="K714" t="s">
        <v>173</v>
      </c>
      <c r="L714" t="s">
        <v>150</v>
      </c>
      <c r="O714">
        <v>7.45</v>
      </c>
      <c r="P714" t="s">
        <v>150</v>
      </c>
      <c r="Q714">
        <v>25.5</v>
      </c>
      <c r="R714" t="s">
        <v>150</v>
      </c>
      <c r="S714" t="s">
        <v>173</v>
      </c>
      <c r="T714" t="s">
        <v>150</v>
      </c>
      <c r="W714" t="s">
        <v>173</v>
      </c>
      <c r="X714" t="s">
        <v>150</v>
      </c>
      <c r="AE714" t="s">
        <v>173</v>
      </c>
      <c r="AF714" t="s">
        <v>150</v>
      </c>
      <c r="AG714" t="s">
        <v>173</v>
      </c>
      <c r="AH714" t="s">
        <v>150</v>
      </c>
      <c r="AS714" t="s">
        <v>173</v>
      </c>
      <c r="AT714" t="s">
        <v>150</v>
      </c>
    </row>
    <row r="715" spans="1:58" x14ac:dyDescent="0.2">
      <c r="A715" t="s">
        <v>701</v>
      </c>
      <c r="B715" t="s">
        <v>702</v>
      </c>
      <c r="C715">
        <f>-70.34335753 / 41.67734003</f>
        <v>-1.6878082305484408</v>
      </c>
      <c r="D715" t="s">
        <v>703</v>
      </c>
      <c r="E715" t="s">
        <v>70</v>
      </c>
      <c r="F715" s="1">
        <v>43347</v>
      </c>
      <c r="G715">
        <v>5</v>
      </c>
      <c r="K715" t="s">
        <v>173</v>
      </c>
      <c r="L715" t="s">
        <v>150</v>
      </c>
      <c r="O715">
        <v>7.24</v>
      </c>
      <c r="P715" t="s">
        <v>150</v>
      </c>
      <c r="Q715">
        <v>25.4</v>
      </c>
      <c r="R715" t="s">
        <v>150</v>
      </c>
      <c r="S715" t="s">
        <v>173</v>
      </c>
      <c r="T715" t="s">
        <v>150</v>
      </c>
      <c r="W715" t="s">
        <v>173</v>
      </c>
      <c r="X715" t="s">
        <v>150</v>
      </c>
      <c r="AE715" t="s">
        <v>173</v>
      </c>
      <c r="AF715" t="s">
        <v>150</v>
      </c>
      <c r="AG715" t="s">
        <v>173</v>
      </c>
      <c r="AH715" t="s">
        <v>150</v>
      </c>
      <c r="AS715" t="s">
        <v>173</v>
      </c>
      <c r="AT715" t="s">
        <v>150</v>
      </c>
    </row>
    <row r="716" spans="1:58" x14ac:dyDescent="0.2">
      <c r="A716" t="s">
        <v>701</v>
      </c>
      <c r="B716" t="s">
        <v>702</v>
      </c>
      <c r="C716">
        <f>-70.34335753 / 41.67734003</f>
        <v>-1.6878082305484408</v>
      </c>
      <c r="D716" t="s">
        <v>703</v>
      </c>
      <c r="E716" t="s">
        <v>70</v>
      </c>
      <c r="F716" s="1">
        <v>43347</v>
      </c>
      <c r="G716">
        <v>6</v>
      </c>
      <c r="K716">
        <v>5.36</v>
      </c>
      <c r="L716" t="s">
        <v>150</v>
      </c>
      <c r="O716">
        <v>6.75</v>
      </c>
      <c r="P716" t="s">
        <v>150</v>
      </c>
      <c r="Q716">
        <v>25.2</v>
      </c>
      <c r="R716" t="s">
        <v>150</v>
      </c>
      <c r="S716">
        <v>0.76</v>
      </c>
      <c r="T716" t="s">
        <v>150</v>
      </c>
      <c r="W716">
        <v>25.24</v>
      </c>
      <c r="X716" t="s">
        <v>150</v>
      </c>
      <c r="AE716">
        <v>14.7</v>
      </c>
      <c r="AF716" t="s">
        <v>150</v>
      </c>
      <c r="AG716">
        <v>6.65</v>
      </c>
      <c r="AH716" t="s">
        <v>150</v>
      </c>
      <c r="AS716">
        <v>4.0199999999999996</v>
      </c>
      <c r="AT716" t="s">
        <v>150</v>
      </c>
    </row>
    <row r="717" spans="1:58" x14ac:dyDescent="0.2">
      <c r="A717" t="s">
        <v>701</v>
      </c>
      <c r="B717" t="s">
        <v>702</v>
      </c>
      <c r="C717">
        <f>-70.34335753 / 41.67734003</f>
        <v>-1.6878082305484408</v>
      </c>
      <c r="D717" t="s">
        <v>703</v>
      </c>
      <c r="E717" t="s">
        <v>70</v>
      </c>
      <c r="F717" s="1">
        <v>43347</v>
      </c>
      <c r="G717">
        <v>6.5</v>
      </c>
      <c r="K717" t="s">
        <v>173</v>
      </c>
      <c r="L717" t="s">
        <v>150</v>
      </c>
      <c r="O717">
        <v>6.63</v>
      </c>
      <c r="P717" t="s">
        <v>150</v>
      </c>
      <c r="Q717">
        <v>25.2</v>
      </c>
      <c r="R717" t="s">
        <v>150</v>
      </c>
      <c r="S717" t="s">
        <v>173</v>
      </c>
      <c r="T717" t="s">
        <v>150</v>
      </c>
      <c r="W717" t="s">
        <v>173</v>
      </c>
      <c r="X717" t="s">
        <v>150</v>
      </c>
      <c r="AE717" t="s">
        <v>173</v>
      </c>
      <c r="AF717" t="s">
        <v>150</v>
      </c>
      <c r="AG717" t="s">
        <v>173</v>
      </c>
      <c r="AH717" t="s">
        <v>150</v>
      </c>
      <c r="AS717" t="s">
        <v>173</v>
      </c>
      <c r="AT717" t="s">
        <v>150</v>
      </c>
    </row>
    <row r="718" spans="1:58" x14ac:dyDescent="0.2">
      <c r="A718" t="s">
        <v>701</v>
      </c>
      <c r="B718" t="s">
        <v>702</v>
      </c>
      <c r="C718">
        <f>-70.34335753 / 41.67734003</f>
        <v>-1.6878082305484408</v>
      </c>
      <c r="D718" t="s">
        <v>703</v>
      </c>
      <c r="E718" t="s">
        <v>70</v>
      </c>
      <c r="F718" s="1">
        <v>43705</v>
      </c>
      <c r="G718">
        <v>0.5</v>
      </c>
      <c r="I718">
        <v>7.5</v>
      </c>
      <c r="J718" t="s">
        <v>150</v>
      </c>
      <c r="K718">
        <v>3.54</v>
      </c>
      <c r="L718" t="s">
        <v>150</v>
      </c>
      <c r="M718">
        <v>3.65</v>
      </c>
      <c r="N718" t="s">
        <v>150</v>
      </c>
      <c r="O718">
        <v>8.18</v>
      </c>
      <c r="P718" t="s">
        <v>150</v>
      </c>
      <c r="Q718">
        <v>24.2</v>
      </c>
      <c r="R718" t="s">
        <v>150</v>
      </c>
      <c r="S718">
        <v>0.54</v>
      </c>
      <c r="T718" t="s">
        <v>150</v>
      </c>
      <c r="W718">
        <v>18.12</v>
      </c>
      <c r="X718" t="s">
        <v>150</v>
      </c>
      <c r="AE718">
        <v>13.6</v>
      </c>
      <c r="AF718" t="s">
        <v>150</v>
      </c>
      <c r="AG718">
        <v>6.61</v>
      </c>
      <c r="AH718" t="s">
        <v>150</v>
      </c>
      <c r="AS718">
        <v>1.75</v>
      </c>
      <c r="AT718" t="s">
        <v>150</v>
      </c>
      <c r="AU718">
        <v>3</v>
      </c>
      <c r="AV718" t="s">
        <v>150</v>
      </c>
      <c r="BE718">
        <v>5.3</v>
      </c>
      <c r="BF718" t="s">
        <v>150</v>
      </c>
    </row>
    <row r="719" spans="1:58" x14ac:dyDescent="0.2">
      <c r="A719" t="s">
        <v>701</v>
      </c>
      <c r="B719" t="s">
        <v>702</v>
      </c>
      <c r="C719">
        <f>-70.34335753 / 41.67734003</f>
        <v>-1.6878082305484408</v>
      </c>
      <c r="D719" t="s">
        <v>703</v>
      </c>
      <c r="E719" t="s">
        <v>70</v>
      </c>
      <c r="F719" s="1">
        <v>43705</v>
      </c>
      <c r="G719">
        <v>1</v>
      </c>
      <c r="K719" t="s">
        <v>173</v>
      </c>
      <c r="L719" t="s">
        <v>150</v>
      </c>
      <c r="O719">
        <v>8.1999999999999993</v>
      </c>
      <c r="P719" t="s">
        <v>150</v>
      </c>
      <c r="Q719">
        <v>24.2</v>
      </c>
      <c r="R719" t="s">
        <v>150</v>
      </c>
      <c r="S719" t="s">
        <v>173</v>
      </c>
      <c r="T719" t="s">
        <v>150</v>
      </c>
      <c r="W719" t="s">
        <v>173</v>
      </c>
      <c r="X719" t="s">
        <v>150</v>
      </c>
      <c r="AE719" t="s">
        <v>173</v>
      </c>
      <c r="AF719" t="s">
        <v>150</v>
      </c>
      <c r="AG719" t="s">
        <v>173</v>
      </c>
      <c r="AH719" t="s">
        <v>150</v>
      </c>
      <c r="AS719" t="s">
        <v>173</v>
      </c>
      <c r="AT719" t="s">
        <v>150</v>
      </c>
      <c r="BE719" t="s">
        <v>173</v>
      </c>
      <c r="BF719" t="s">
        <v>150</v>
      </c>
    </row>
    <row r="720" spans="1:58" x14ac:dyDescent="0.2">
      <c r="A720" t="s">
        <v>701</v>
      </c>
      <c r="B720" t="s">
        <v>702</v>
      </c>
      <c r="C720">
        <f>-70.34335753 / 41.67734003</f>
        <v>-1.6878082305484408</v>
      </c>
      <c r="D720" t="s">
        <v>703</v>
      </c>
      <c r="E720" t="s">
        <v>70</v>
      </c>
      <c r="F720" s="1">
        <v>43705</v>
      </c>
      <c r="G720">
        <v>2</v>
      </c>
      <c r="K720" t="s">
        <v>173</v>
      </c>
      <c r="L720" t="s">
        <v>150</v>
      </c>
      <c r="O720">
        <v>8.19</v>
      </c>
      <c r="P720" t="s">
        <v>150</v>
      </c>
      <c r="Q720">
        <v>24.2</v>
      </c>
      <c r="R720" t="s">
        <v>150</v>
      </c>
      <c r="S720" t="s">
        <v>173</v>
      </c>
      <c r="T720" t="s">
        <v>150</v>
      </c>
      <c r="W720" t="s">
        <v>173</v>
      </c>
      <c r="X720" t="s">
        <v>150</v>
      </c>
      <c r="AE720" t="s">
        <v>173</v>
      </c>
      <c r="AF720" t="s">
        <v>150</v>
      </c>
      <c r="AG720" t="s">
        <v>173</v>
      </c>
      <c r="AH720" t="s">
        <v>150</v>
      </c>
      <c r="AS720" t="s">
        <v>173</v>
      </c>
      <c r="AT720" t="s">
        <v>150</v>
      </c>
      <c r="BE720" t="s">
        <v>173</v>
      </c>
      <c r="BF720" t="s">
        <v>150</v>
      </c>
    </row>
    <row r="721" spans="1:58" x14ac:dyDescent="0.2">
      <c r="A721" t="s">
        <v>701</v>
      </c>
      <c r="B721" t="s">
        <v>702</v>
      </c>
      <c r="C721">
        <f>-70.34335753 / 41.67734003</f>
        <v>-1.6878082305484408</v>
      </c>
      <c r="D721" t="s">
        <v>703</v>
      </c>
      <c r="E721" t="s">
        <v>70</v>
      </c>
      <c r="F721" s="1">
        <v>43705</v>
      </c>
      <c r="G721">
        <v>3</v>
      </c>
      <c r="K721" t="s">
        <v>173</v>
      </c>
      <c r="L721" t="s">
        <v>150</v>
      </c>
      <c r="O721">
        <v>8.19</v>
      </c>
      <c r="P721" t="s">
        <v>150</v>
      </c>
      <c r="Q721">
        <v>24.1</v>
      </c>
      <c r="R721" t="s">
        <v>150</v>
      </c>
      <c r="S721" t="s">
        <v>173</v>
      </c>
      <c r="T721" t="s">
        <v>150</v>
      </c>
      <c r="W721" t="s">
        <v>173</v>
      </c>
      <c r="X721" t="s">
        <v>150</v>
      </c>
      <c r="AE721" t="s">
        <v>173</v>
      </c>
      <c r="AF721" t="s">
        <v>150</v>
      </c>
      <c r="AG721" t="s">
        <v>173</v>
      </c>
      <c r="AH721" t="s">
        <v>150</v>
      </c>
      <c r="AS721" t="s">
        <v>173</v>
      </c>
      <c r="AT721" t="s">
        <v>150</v>
      </c>
      <c r="BE721" t="s">
        <v>173</v>
      </c>
      <c r="BF721" t="s">
        <v>150</v>
      </c>
    </row>
    <row r="722" spans="1:58" x14ac:dyDescent="0.2">
      <c r="A722" t="s">
        <v>701</v>
      </c>
      <c r="B722" t="s">
        <v>702</v>
      </c>
      <c r="C722">
        <f>-70.34335753 / 41.67734003</f>
        <v>-1.6878082305484408</v>
      </c>
      <c r="D722" t="s">
        <v>703</v>
      </c>
      <c r="E722" t="s">
        <v>70</v>
      </c>
      <c r="F722" s="1">
        <v>43705</v>
      </c>
      <c r="G722">
        <v>4</v>
      </c>
      <c r="K722" t="s">
        <v>173</v>
      </c>
      <c r="L722" t="s">
        <v>150</v>
      </c>
      <c r="O722">
        <v>8.15</v>
      </c>
      <c r="P722" t="s">
        <v>150</v>
      </c>
      <c r="Q722">
        <v>24.1</v>
      </c>
      <c r="R722" t="s">
        <v>150</v>
      </c>
      <c r="S722" t="s">
        <v>173</v>
      </c>
      <c r="T722" t="s">
        <v>150</v>
      </c>
      <c r="W722" t="s">
        <v>173</v>
      </c>
      <c r="X722" t="s">
        <v>150</v>
      </c>
      <c r="AE722" t="s">
        <v>173</v>
      </c>
      <c r="AF722" t="s">
        <v>150</v>
      </c>
      <c r="AG722" t="s">
        <v>173</v>
      </c>
      <c r="AH722" t="s">
        <v>150</v>
      </c>
      <c r="AS722" t="s">
        <v>173</v>
      </c>
      <c r="AT722" t="s">
        <v>150</v>
      </c>
      <c r="BE722" t="s">
        <v>173</v>
      </c>
      <c r="BF722" t="s">
        <v>150</v>
      </c>
    </row>
    <row r="723" spans="1:58" x14ac:dyDescent="0.2">
      <c r="A723" t="s">
        <v>701</v>
      </c>
      <c r="B723" t="s">
        <v>702</v>
      </c>
      <c r="C723">
        <f>-70.34335753 / 41.67734003</f>
        <v>-1.6878082305484408</v>
      </c>
      <c r="D723" t="s">
        <v>703</v>
      </c>
      <c r="E723" t="s">
        <v>70</v>
      </c>
      <c r="F723" s="1">
        <v>43705</v>
      </c>
      <c r="G723">
        <v>5</v>
      </c>
      <c r="K723" t="s">
        <v>173</v>
      </c>
      <c r="L723" t="s">
        <v>150</v>
      </c>
      <c r="O723">
        <v>8.02</v>
      </c>
      <c r="P723" t="s">
        <v>150</v>
      </c>
      <c r="Q723">
        <v>24.1</v>
      </c>
      <c r="R723" t="s">
        <v>150</v>
      </c>
      <c r="S723" t="s">
        <v>173</v>
      </c>
      <c r="T723" t="s">
        <v>150</v>
      </c>
      <c r="W723" t="s">
        <v>173</v>
      </c>
      <c r="X723" t="s">
        <v>150</v>
      </c>
      <c r="AE723" t="s">
        <v>173</v>
      </c>
      <c r="AF723" t="s">
        <v>150</v>
      </c>
      <c r="AG723" t="s">
        <v>173</v>
      </c>
      <c r="AH723" t="s">
        <v>150</v>
      </c>
      <c r="AS723" t="s">
        <v>173</v>
      </c>
      <c r="AT723" t="s">
        <v>150</v>
      </c>
      <c r="BE723" t="s">
        <v>173</v>
      </c>
      <c r="BF723" t="s">
        <v>150</v>
      </c>
    </row>
    <row r="724" spans="1:58" x14ac:dyDescent="0.2">
      <c r="A724" t="s">
        <v>701</v>
      </c>
      <c r="B724" t="s">
        <v>702</v>
      </c>
      <c r="C724">
        <f>-70.34335753 / 41.67734003</f>
        <v>-1.6878082305484408</v>
      </c>
      <c r="D724" t="s">
        <v>703</v>
      </c>
      <c r="E724" t="s">
        <v>70</v>
      </c>
      <c r="F724" s="1">
        <v>43705</v>
      </c>
      <c r="G724">
        <v>6</v>
      </c>
      <c r="K724" t="s">
        <v>173</v>
      </c>
      <c r="L724" t="s">
        <v>150</v>
      </c>
      <c r="O724">
        <v>7.76</v>
      </c>
      <c r="P724" t="s">
        <v>150</v>
      </c>
      <c r="Q724">
        <v>24</v>
      </c>
      <c r="R724" t="s">
        <v>150</v>
      </c>
      <c r="S724" t="s">
        <v>173</v>
      </c>
      <c r="T724" t="s">
        <v>150</v>
      </c>
      <c r="W724" t="s">
        <v>173</v>
      </c>
      <c r="X724" t="s">
        <v>150</v>
      </c>
      <c r="AE724" t="s">
        <v>173</v>
      </c>
      <c r="AF724" t="s">
        <v>150</v>
      </c>
      <c r="AG724" t="s">
        <v>173</v>
      </c>
      <c r="AH724" t="s">
        <v>150</v>
      </c>
      <c r="AS724" t="s">
        <v>173</v>
      </c>
      <c r="AT724" t="s">
        <v>150</v>
      </c>
      <c r="BE724" t="s">
        <v>173</v>
      </c>
      <c r="BF724" t="s">
        <v>150</v>
      </c>
    </row>
    <row r="725" spans="1:58" x14ac:dyDescent="0.2">
      <c r="A725" t="s">
        <v>701</v>
      </c>
      <c r="B725" t="s">
        <v>702</v>
      </c>
      <c r="C725">
        <f>-70.34335753 / 41.67734003</f>
        <v>-1.6878082305484408</v>
      </c>
      <c r="D725" t="s">
        <v>703</v>
      </c>
      <c r="E725" t="s">
        <v>70</v>
      </c>
      <c r="F725" s="1">
        <v>43705</v>
      </c>
      <c r="G725">
        <v>6.5</v>
      </c>
      <c r="K725">
        <v>4.42</v>
      </c>
      <c r="L725" t="s">
        <v>150</v>
      </c>
      <c r="S725">
        <v>0.7</v>
      </c>
      <c r="T725" t="s">
        <v>150</v>
      </c>
      <c r="W725">
        <v>17.07</v>
      </c>
      <c r="X725" t="s">
        <v>150</v>
      </c>
      <c r="AE725">
        <v>14.1</v>
      </c>
      <c r="AF725" t="s">
        <v>150</v>
      </c>
      <c r="AG725">
        <v>6.51</v>
      </c>
      <c r="AH725" t="s">
        <v>150</v>
      </c>
      <c r="AS725">
        <v>3.32</v>
      </c>
      <c r="AT725" t="s">
        <v>150</v>
      </c>
      <c r="BE725">
        <v>7.74</v>
      </c>
      <c r="BF725" t="s">
        <v>150</v>
      </c>
    </row>
    <row r="726" spans="1:58" x14ac:dyDescent="0.2">
      <c r="A726" t="s">
        <v>701</v>
      </c>
      <c r="B726" t="s">
        <v>702</v>
      </c>
      <c r="C726">
        <f>-70.34335753 / 41.67734003</f>
        <v>-1.6878082305484408</v>
      </c>
      <c r="D726" t="s">
        <v>703</v>
      </c>
      <c r="E726" t="s">
        <v>70</v>
      </c>
      <c r="F726" s="1">
        <v>43705</v>
      </c>
      <c r="G726">
        <v>7</v>
      </c>
      <c r="K726" t="s">
        <v>173</v>
      </c>
      <c r="L726" t="s">
        <v>150</v>
      </c>
      <c r="O726">
        <v>6.74</v>
      </c>
      <c r="P726" t="s">
        <v>150</v>
      </c>
      <c r="Q726">
        <v>23.9</v>
      </c>
      <c r="R726" t="s">
        <v>150</v>
      </c>
      <c r="S726" t="s">
        <v>173</v>
      </c>
      <c r="T726" t="s">
        <v>150</v>
      </c>
      <c r="W726" t="s">
        <v>173</v>
      </c>
      <c r="X726" t="s">
        <v>150</v>
      </c>
      <c r="AE726" t="s">
        <v>173</v>
      </c>
      <c r="AF726" t="s">
        <v>150</v>
      </c>
      <c r="AG726" t="s">
        <v>173</v>
      </c>
      <c r="AH726" t="s">
        <v>150</v>
      </c>
      <c r="AS726" t="s">
        <v>173</v>
      </c>
      <c r="AT726" t="s">
        <v>150</v>
      </c>
      <c r="BE726" t="s">
        <v>173</v>
      </c>
      <c r="BF726" t="s">
        <v>150</v>
      </c>
    </row>
    <row r="727" spans="1:58" x14ac:dyDescent="0.2">
      <c r="A727" t="s">
        <v>704</v>
      </c>
      <c r="B727" t="s">
        <v>705</v>
      </c>
      <c r="C727">
        <f>-70.33213549 / 41.666723</f>
        <v>-1.6879689696259532</v>
      </c>
      <c r="D727" t="s">
        <v>703</v>
      </c>
      <c r="E727" t="s">
        <v>70</v>
      </c>
      <c r="F727" s="1">
        <v>43347</v>
      </c>
      <c r="G727">
        <v>0.5</v>
      </c>
      <c r="I727">
        <v>7.1</v>
      </c>
      <c r="J727" t="s">
        <v>150</v>
      </c>
      <c r="K727">
        <v>2.0299999999999998</v>
      </c>
      <c r="L727" t="s">
        <v>150</v>
      </c>
      <c r="M727">
        <v>5.03</v>
      </c>
      <c r="N727" t="s">
        <v>150</v>
      </c>
      <c r="O727">
        <v>8.66</v>
      </c>
      <c r="P727" t="s">
        <v>150</v>
      </c>
      <c r="Q727">
        <v>26.5</v>
      </c>
      <c r="R727" t="s">
        <v>150</v>
      </c>
      <c r="S727">
        <v>0.55000000000000004</v>
      </c>
      <c r="T727" t="s">
        <v>150</v>
      </c>
      <c r="W727">
        <v>24.06</v>
      </c>
      <c r="X727" t="s">
        <v>150</v>
      </c>
      <c r="AE727">
        <v>13.3</v>
      </c>
      <c r="AF727" t="s">
        <v>150</v>
      </c>
      <c r="AG727">
        <v>6.8</v>
      </c>
      <c r="AH727" t="s">
        <v>150</v>
      </c>
      <c r="AS727">
        <v>0.96</v>
      </c>
      <c r="AT727" t="s">
        <v>150</v>
      </c>
    </row>
    <row r="728" spans="1:58" x14ac:dyDescent="0.2">
      <c r="A728" t="s">
        <v>704</v>
      </c>
      <c r="B728" t="s">
        <v>705</v>
      </c>
      <c r="C728">
        <f>-70.33213549 / 41.666723</f>
        <v>-1.6879689696259532</v>
      </c>
      <c r="D728" t="s">
        <v>703</v>
      </c>
      <c r="E728" t="s">
        <v>70</v>
      </c>
      <c r="F728" s="1">
        <v>43347</v>
      </c>
      <c r="G728">
        <v>1</v>
      </c>
      <c r="K728" t="s">
        <v>173</v>
      </c>
      <c r="L728" t="s">
        <v>150</v>
      </c>
      <c r="O728">
        <v>8.8000000000000007</v>
      </c>
      <c r="P728" t="s">
        <v>150</v>
      </c>
      <c r="Q728">
        <v>26.4</v>
      </c>
      <c r="R728" t="s">
        <v>150</v>
      </c>
      <c r="S728" t="s">
        <v>173</v>
      </c>
      <c r="T728" t="s">
        <v>150</v>
      </c>
      <c r="W728" t="s">
        <v>173</v>
      </c>
      <c r="X728" t="s">
        <v>150</v>
      </c>
      <c r="AE728" t="s">
        <v>173</v>
      </c>
      <c r="AF728" t="s">
        <v>150</v>
      </c>
      <c r="AG728" t="s">
        <v>173</v>
      </c>
      <c r="AH728" t="s">
        <v>150</v>
      </c>
      <c r="AS728" t="s">
        <v>173</v>
      </c>
      <c r="AT728" t="s">
        <v>150</v>
      </c>
    </row>
    <row r="729" spans="1:58" x14ac:dyDescent="0.2">
      <c r="A729" t="s">
        <v>704</v>
      </c>
      <c r="B729" t="s">
        <v>705</v>
      </c>
      <c r="C729">
        <f>-70.33213549 / 41.666723</f>
        <v>-1.6879689696259532</v>
      </c>
      <c r="D729" t="s">
        <v>703</v>
      </c>
      <c r="E729" t="s">
        <v>70</v>
      </c>
      <c r="F729" s="1">
        <v>43347</v>
      </c>
      <c r="G729">
        <v>2</v>
      </c>
      <c r="K729" t="s">
        <v>173</v>
      </c>
      <c r="L729" t="s">
        <v>150</v>
      </c>
      <c r="O729">
        <v>8.94</v>
      </c>
      <c r="P729" t="s">
        <v>150</v>
      </c>
      <c r="Q729">
        <v>26.2</v>
      </c>
      <c r="R729" t="s">
        <v>150</v>
      </c>
      <c r="S729" t="s">
        <v>173</v>
      </c>
      <c r="T729" t="s">
        <v>150</v>
      </c>
      <c r="W729" t="s">
        <v>173</v>
      </c>
      <c r="X729" t="s">
        <v>150</v>
      </c>
      <c r="AE729" t="s">
        <v>173</v>
      </c>
      <c r="AF729" t="s">
        <v>150</v>
      </c>
      <c r="AG729" t="s">
        <v>173</v>
      </c>
      <c r="AH729" t="s">
        <v>150</v>
      </c>
      <c r="AS729" t="s">
        <v>173</v>
      </c>
      <c r="AT729" t="s">
        <v>150</v>
      </c>
    </row>
    <row r="730" spans="1:58" x14ac:dyDescent="0.2">
      <c r="A730" t="s">
        <v>704</v>
      </c>
      <c r="B730" t="s">
        <v>705</v>
      </c>
      <c r="C730">
        <f>-70.33213549 / 41.666723</f>
        <v>-1.6879689696259532</v>
      </c>
      <c r="D730" t="s">
        <v>703</v>
      </c>
      <c r="E730" t="s">
        <v>70</v>
      </c>
      <c r="F730" s="1">
        <v>43347</v>
      </c>
      <c r="G730">
        <v>3</v>
      </c>
      <c r="K730" t="s">
        <v>173</v>
      </c>
      <c r="L730" t="s">
        <v>150</v>
      </c>
      <c r="O730">
        <v>8.8000000000000007</v>
      </c>
      <c r="P730" t="s">
        <v>150</v>
      </c>
      <c r="Q730">
        <v>25.8</v>
      </c>
      <c r="R730" t="s">
        <v>150</v>
      </c>
      <c r="S730" t="s">
        <v>173</v>
      </c>
      <c r="T730" t="s">
        <v>150</v>
      </c>
      <c r="W730" t="s">
        <v>173</v>
      </c>
      <c r="X730" t="s">
        <v>150</v>
      </c>
      <c r="AE730" t="s">
        <v>173</v>
      </c>
      <c r="AF730" t="s">
        <v>150</v>
      </c>
      <c r="AG730" t="s">
        <v>173</v>
      </c>
      <c r="AH730" t="s">
        <v>150</v>
      </c>
      <c r="AS730" t="s">
        <v>173</v>
      </c>
      <c r="AT730" t="s">
        <v>150</v>
      </c>
    </row>
    <row r="731" spans="1:58" x14ac:dyDescent="0.2">
      <c r="A731" t="s">
        <v>704</v>
      </c>
      <c r="B731" t="s">
        <v>705</v>
      </c>
      <c r="C731">
        <f>-70.33213549 / 41.666723</f>
        <v>-1.6879689696259532</v>
      </c>
      <c r="D731" t="s">
        <v>703</v>
      </c>
      <c r="E731" t="s">
        <v>70</v>
      </c>
      <c r="F731" s="1">
        <v>43347</v>
      </c>
      <c r="G731">
        <v>4</v>
      </c>
      <c r="K731" t="s">
        <v>173</v>
      </c>
      <c r="L731" t="s">
        <v>150</v>
      </c>
      <c r="O731">
        <v>8.58</v>
      </c>
      <c r="P731" t="s">
        <v>150</v>
      </c>
      <c r="Q731">
        <v>25.7</v>
      </c>
      <c r="R731" t="s">
        <v>150</v>
      </c>
      <c r="S731" t="s">
        <v>173</v>
      </c>
      <c r="T731" t="s">
        <v>150</v>
      </c>
      <c r="W731" t="s">
        <v>173</v>
      </c>
      <c r="X731" t="s">
        <v>150</v>
      </c>
      <c r="AE731" t="s">
        <v>173</v>
      </c>
      <c r="AF731" t="s">
        <v>150</v>
      </c>
      <c r="AG731" t="s">
        <v>173</v>
      </c>
      <c r="AH731" t="s">
        <v>150</v>
      </c>
      <c r="AS731" t="s">
        <v>173</v>
      </c>
      <c r="AT731" t="s">
        <v>150</v>
      </c>
    </row>
    <row r="732" spans="1:58" x14ac:dyDescent="0.2">
      <c r="A732" t="s">
        <v>704</v>
      </c>
      <c r="B732" t="s">
        <v>705</v>
      </c>
      <c r="C732">
        <f>-70.33213549 / 41.666723</f>
        <v>-1.6879689696259532</v>
      </c>
      <c r="D732" t="s">
        <v>703</v>
      </c>
      <c r="E732" t="s">
        <v>70</v>
      </c>
      <c r="F732" s="1">
        <v>43347</v>
      </c>
      <c r="G732">
        <v>5</v>
      </c>
      <c r="K732" t="s">
        <v>173</v>
      </c>
      <c r="L732" t="s">
        <v>150</v>
      </c>
      <c r="O732">
        <v>8.1</v>
      </c>
      <c r="P732" t="s">
        <v>150</v>
      </c>
      <c r="Q732">
        <v>25.9</v>
      </c>
      <c r="R732" t="s">
        <v>150</v>
      </c>
      <c r="S732" t="s">
        <v>173</v>
      </c>
      <c r="T732" t="s">
        <v>150</v>
      </c>
      <c r="W732" t="s">
        <v>173</v>
      </c>
      <c r="X732" t="s">
        <v>150</v>
      </c>
      <c r="AE732" t="s">
        <v>173</v>
      </c>
      <c r="AF732" t="s">
        <v>150</v>
      </c>
      <c r="AG732" t="s">
        <v>173</v>
      </c>
      <c r="AH732" t="s">
        <v>150</v>
      </c>
      <c r="AS732" t="s">
        <v>173</v>
      </c>
      <c r="AT732" t="s">
        <v>150</v>
      </c>
    </row>
    <row r="733" spans="1:58" x14ac:dyDescent="0.2">
      <c r="A733" t="s">
        <v>704</v>
      </c>
      <c r="B733" t="s">
        <v>705</v>
      </c>
      <c r="C733">
        <f>-70.33213549 / 41.666723</f>
        <v>-1.6879689696259532</v>
      </c>
      <c r="D733" t="s">
        <v>703</v>
      </c>
      <c r="E733" t="s">
        <v>70</v>
      </c>
      <c r="F733" s="1">
        <v>43347</v>
      </c>
      <c r="G733">
        <v>6</v>
      </c>
      <c r="K733">
        <v>6.57</v>
      </c>
      <c r="L733" t="s">
        <v>150</v>
      </c>
      <c r="O733">
        <v>8.2799999999999994</v>
      </c>
      <c r="P733" t="s">
        <v>150</v>
      </c>
      <c r="Q733">
        <v>25.6</v>
      </c>
      <c r="R733" t="s">
        <v>150</v>
      </c>
      <c r="S733">
        <v>0.69</v>
      </c>
      <c r="T733" t="s">
        <v>150</v>
      </c>
      <c r="W733">
        <v>25.53</v>
      </c>
      <c r="X733" t="s">
        <v>150</v>
      </c>
      <c r="AE733">
        <v>13.3</v>
      </c>
      <c r="AF733" t="s">
        <v>150</v>
      </c>
      <c r="AG733">
        <v>6.73</v>
      </c>
      <c r="AH733" t="s">
        <v>150</v>
      </c>
      <c r="AS733">
        <v>2.44</v>
      </c>
      <c r="AT733" t="s">
        <v>150</v>
      </c>
    </row>
    <row r="734" spans="1:58" x14ac:dyDescent="0.2">
      <c r="A734" t="s">
        <v>704</v>
      </c>
      <c r="B734" t="s">
        <v>705</v>
      </c>
      <c r="C734">
        <f>-70.33213549 / 41.666723</f>
        <v>-1.6879689696259532</v>
      </c>
      <c r="D734" t="s">
        <v>703</v>
      </c>
      <c r="E734" t="s">
        <v>70</v>
      </c>
      <c r="F734" s="1">
        <v>43347.520833333336</v>
      </c>
      <c r="G734">
        <v>0.5</v>
      </c>
      <c r="I734">
        <v>7.1</v>
      </c>
      <c r="J734" t="s">
        <v>150</v>
      </c>
      <c r="K734">
        <v>2.0299999999999998</v>
      </c>
      <c r="L734" t="s">
        <v>150</v>
      </c>
      <c r="M734">
        <v>5</v>
      </c>
      <c r="N734" t="s">
        <v>150</v>
      </c>
      <c r="O734">
        <v>8.66</v>
      </c>
      <c r="P734" t="s">
        <v>150</v>
      </c>
      <c r="Q734">
        <v>26.5</v>
      </c>
      <c r="R734" t="s">
        <v>150</v>
      </c>
      <c r="S734">
        <v>0.6</v>
      </c>
      <c r="T734" t="s">
        <v>150</v>
      </c>
      <c r="U734">
        <v>18.579999999999998</v>
      </c>
      <c r="V734" t="s">
        <v>150</v>
      </c>
      <c r="AA734">
        <v>37.549999999999997</v>
      </c>
      <c r="AC734">
        <v>36.81</v>
      </c>
      <c r="AE734">
        <v>13.3</v>
      </c>
      <c r="AF734" t="s">
        <v>150</v>
      </c>
      <c r="AG734">
        <v>6.8</v>
      </c>
      <c r="AH734" t="s">
        <v>150</v>
      </c>
      <c r="AS734">
        <v>0.96</v>
      </c>
      <c r="AT734" t="s">
        <v>150</v>
      </c>
    </row>
    <row r="735" spans="1:58" x14ac:dyDescent="0.2">
      <c r="A735" t="s">
        <v>704</v>
      </c>
      <c r="B735" t="s">
        <v>705</v>
      </c>
      <c r="C735">
        <f>-70.33213549 / 41.666723</f>
        <v>-1.6879689696259532</v>
      </c>
      <c r="D735" t="s">
        <v>703</v>
      </c>
      <c r="E735" t="s">
        <v>70</v>
      </c>
      <c r="F735" s="1">
        <v>43347.520833333336</v>
      </c>
      <c r="G735">
        <v>1</v>
      </c>
      <c r="I735">
        <v>7.1</v>
      </c>
      <c r="J735" t="s">
        <v>150</v>
      </c>
      <c r="M735">
        <v>5</v>
      </c>
      <c r="N735" t="s">
        <v>150</v>
      </c>
      <c r="O735">
        <v>8.8000000000000007</v>
      </c>
      <c r="P735" t="s">
        <v>150</v>
      </c>
      <c r="Q735">
        <v>26.4</v>
      </c>
      <c r="R735" t="s">
        <v>150</v>
      </c>
      <c r="AC735">
        <v>36.81</v>
      </c>
    </row>
    <row r="736" spans="1:58" x14ac:dyDescent="0.2">
      <c r="A736" t="s">
        <v>704</v>
      </c>
      <c r="B736" t="s">
        <v>705</v>
      </c>
      <c r="C736">
        <f>-70.33213549 / 41.666723</f>
        <v>-1.6879689696259532</v>
      </c>
      <c r="D736" t="s">
        <v>703</v>
      </c>
      <c r="E736" t="s">
        <v>70</v>
      </c>
      <c r="F736" s="1">
        <v>43347.520833333336</v>
      </c>
      <c r="G736">
        <v>2</v>
      </c>
      <c r="I736">
        <v>7.1</v>
      </c>
      <c r="J736" t="s">
        <v>150</v>
      </c>
      <c r="M736">
        <v>5</v>
      </c>
      <c r="N736" t="s">
        <v>150</v>
      </c>
      <c r="O736">
        <v>8.94</v>
      </c>
      <c r="P736" t="s">
        <v>150</v>
      </c>
      <c r="Q736">
        <v>26.2</v>
      </c>
      <c r="R736" t="s">
        <v>150</v>
      </c>
    </row>
    <row r="737" spans="1:58" x14ac:dyDescent="0.2">
      <c r="A737" t="s">
        <v>704</v>
      </c>
      <c r="B737" t="s">
        <v>705</v>
      </c>
      <c r="C737">
        <f>-70.33213549 / 41.666723</f>
        <v>-1.6879689696259532</v>
      </c>
      <c r="D737" t="s">
        <v>703</v>
      </c>
      <c r="E737" t="s">
        <v>70</v>
      </c>
      <c r="F737" s="1">
        <v>43347.520833333336</v>
      </c>
      <c r="G737">
        <v>3</v>
      </c>
      <c r="I737">
        <v>7.1</v>
      </c>
      <c r="J737" t="s">
        <v>150</v>
      </c>
      <c r="M737">
        <v>5</v>
      </c>
      <c r="N737" t="s">
        <v>150</v>
      </c>
      <c r="O737">
        <v>8.8000000000000007</v>
      </c>
      <c r="P737" t="s">
        <v>150</v>
      </c>
      <c r="Q737">
        <v>25.8</v>
      </c>
      <c r="R737" t="s">
        <v>150</v>
      </c>
      <c r="AC737">
        <v>36.81</v>
      </c>
    </row>
    <row r="738" spans="1:58" x14ac:dyDescent="0.2">
      <c r="A738" t="s">
        <v>704</v>
      </c>
      <c r="B738" t="s">
        <v>705</v>
      </c>
      <c r="C738">
        <f>-70.33213549 / 41.666723</f>
        <v>-1.6879689696259532</v>
      </c>
      <c r="D738" t="s">
        <v>703</v>
      </c>
      <c r="E738" t="s">
        <v>70</v>
      </c>
      <c r="F738" s="1">
        <v>43347.520833333336</v>
      </c>
      <c r="G738">
        <v>4</v>
      </c>
      <c r="I738">
        <v>7.1</v>
      </c>
      <c r="J738" t="s">
        <v>150</v>
      </c>
      <c r="M738">
        <v>5</v>
      </c>
      <c r="N738" t="s">
        <v>150</v>
      </c>
      <c r="O738">
        <v>8.58</v>
      </c>
      <c r="P738" t="s">
        <v>150</v>
      </c>
      <c r="Q738">
        <v>25.7</v>
      </c>
      <c r="R738" t="s">
        <v>150</v>
      </c>
      <c r="AC738">
        <v>36.81</v>
      </c>
    </row>
    <row r="739" spans="1:58" x14ac:dyDescent="0.2">
      <c r="A739" t="s">
        <v>704</v>
      </c>
      <c r="B739" t="s">
        <v>705</v>
      </c>
      <c r="C739">
        <f>-70.33213549 / 41.666723</f>
        <v>-1.6879689696259532</v>
      </c>
      <c r="D739" t="s">
        <v>703</v>
      </c>
      <c r="E739" t="s">
        <v>70</v>
      </c>
      <c r="F739" s="1">
        <v>43347.520833333336</v>
      </c>
      <c r="G739">
        <v>5</v>
      </c>
      <c r="I739">
        <v>7.1</v>
      </c>
      <c r="J739" t="s">
        <v>150</v>
      </c>
      <c r="M739">
        <v>5</v>
      </c>
      <c r="N739" t="s">
        <v>150</v>
      </c>
      <c r="O739">
        <v>8.57</v>
      </c>
      <c r="P739" t="s">
        <v>150</v>
      </c>
      <c r="Q739">
        <v>25.7</v>
      </c>
      <c r="R739" t="s">
        <v>150</v>
      </c>
      <c r="AC739">
        <v>36.81</v>
      </c>
    </row>
    <row r="740" spans="1:58" x14ac:dyDescent="0.2">
      <c r="A740" t="s">
        <v>704</v>
      </c>
      <c r="B740" t="s">
        <v>705</v>
      </c>
      <c r="C740">
        <f>-70.33213549 / 41.666723</f>
        <v>-1.6879689696259532</v>
      </c>
      <c r="D740" t="s">
        <v>703</v>
      </c>
      <c r="E740" t="s">
        <v>70</v>
      </c>
      <c r="F740" s="1">
        <v>43347.520833333336</v>
      </c>
      <c r="G740">
        <v>6</v>
      </c>
      <c r="I740">
        <v>7.1</v>
      </c>
      <c r="J740" t="s">
        <v>150</v>
      </c>
      <c r="K740">
        <v>6.57</v>
      </c>
      <c r="L740" t="s">
        <v>150</v>
      </c>
      <c r="M740">
        <v>5</v>
      </c>
      <c r="N740" t="s">
        <v>150</v>
      </c>
      <c r="O740">
        <v>8.2799999999999994</v>
      </c>
      <c r="P740" t="s">
        <v>150</v>
      </c>
      <c r="Q740">
        <v>25.6</v>
      </c>
      <c r="R740" t="s">
        <v>150</v>
      </c>
      <c r="S740">
        <v>0.7</v>
      </c>
      <c r="T740" t="s">
        <v>150</v>
      </c>
      <c r="U740">
        <v>21.68</v>
      </c>
      <c r="V740" t="s">
        <v>150</v>
      </c>
      <c r="AA740">
        <v>49.07</v>
      </c>
      <c r="AC740">
        <v>36.81</v>
      </c>
      <c r="AE740">
        <v>13.3</v>
      </c>
      <c r="AF740" t="s">
        <v>150</v>
      </c>
      <c r="AG740">
        <v>6.73</v>
      </c>
      <c r="AH740" t="s">
        <v>150</v>
      </c>
      <c r="AS740">
        <v>2.44</v>
      </c>
      <c r="AT740" t="s">
        <v>150</v>
      </c>
    </row>
    <row r="741" spans="1:58" x14ac:dyDescent="0.2">
      <c r="A741" t="s">
        <v>704</v>
      </c>
      <c r="B741" t="s">
        <v>705</v>
      </c>
      <c r="C741">
        <f>-70.33213549 / 41.666723</f>
        <v>-1.6879689696259532</v>
      </c>
      <c r="D741" t="s">
        <v>703</v>
      </c>
      <c r="E741" t="s">
        <v>70</v>
      </c>
      <c r="F741" s="1">
        <v>43705</v>
      </c>
      <c r="G741">
        <v>0.5</v>
      </c>
      <c r="I741">
        <v>6.4</v>
      </c>
      <c r="J741" t="s">
        <v>150</v>
      </c>
      <c r="K741">
        <v>1.99</v>
      </c>
      <c r="L741" t="s">
        <v>150</v>
      </c>
      <c r="M741">
        <v>5.01</v>
      </c>
      <c r="N741" t="s">
        <v>150</v>
      </c>
      <c r="O741">
        <v>8.15</v>
      </c>
      <c r="P741" t="s">
        <v>150</v>
      </c>
      <c r="Q741">
        <v>23.8</v>
      </c>
      <c r="R741" t="s">
        <v>150</v>
      </c>
      <c r="S741">
        <v>0.5</v>
      </c>
      <c r="T741" t="s">
        <v>150</v>
      </c>
      <c r="W741">
        <v>23.33</v>
      </c>
      <c r="X741" t="s">
        <v>150</v>
      </c>
      <c r="AE741">
        <v>12.5</v>
      </c>
      <c r="AF741" t="s">
        <v>150</v>
      </c>
      <c r="AG741">
        <v>6.64</v>
      </c>
      <c r="AH741" t="s">
        <v>150</v>
      </c>
      <c r="AS741">
        <v>0.61</v>
      </c>
      <c r="AT741" t="s">
        <v>150</v>
      </c>
      <c r="AU741">
        <v>2</v>
      </c>
      <c r="AV741" t="s">
        <v>150</v>
      </c>
      <c r="BE741">
        <v>2.6</v>
      </c>
      <c r="BF741" t="s">
        <v>150</v>
      </c>
    </row>
    <row r="742" spans="1:58" x14ac:dyDescent="0.2">
      <c r="A742" t="s">
        <v>704</v>
      </c>
      <c r="B742" t="s">
        <v>705</v>
      </c>
      <c r="C742">
        <f>-70.33213549 / 41.666723</f>
        <v>-1.6879689696259532</v>
      </c>
      <c r="D742" t="s">
        <v>703</v>
      </c>
      <c r="E742" t="s">
        <v>70</v>
      </c>
      <c r="F742" s="1">
        <v>43705</v>
      </c>
      <c r="G742">
        <v>1</v>
      </c>
      <c r="K742" t="s">
        <v>173</v>
      </c>
      <c r="L742" t="s">
        <v>150</v>
      </c>
      <c r="O742">
        <v>8.11</v>
      </c>
      <c r="P742" t="s">
        <v>150</v>
      </c>
      <c r="Q742">
        <v>23.8</v>
      </c>
      <c r="R742" t="s">
        <v>150</v>
      </c>
      <c r="S742" t="s">
        <v>173</v>
      </c>
      <c r="T742" t="s">
        <v>150</v>
      </c>
      <c r="W742" t="s">
        <v>173</v>
      </c>
      <c r="X742" t="s">
        <v>150</v>
      </c>
      <c r="AE742" t="s">
        <v>173</v>
      </c>
      <c r="AF742" t="s">
        <v>150</v>
      </c>
      <c r="AG742" t="s">
        <v>173</v>
      </c>
      <c r="AH742" t="s">
        <v>150</v>
      </c>
      <c r="AS742" t="s">
        <v>173</v>
      </c>
      <c r="AT742" t="s">
        <v>150</v>
      </c>
      <c r="BE742" t="s">
        <v>173</v>
      </c>
      <c r="BF742" t="s">
        <v>150</v>
      </c>
    </row>
    <row r="743" spans="1:58" x14ac:dyDescent="0.2">
      <c r="A743" t="s">
        <v>704</v>
      </c>
      <c r="B743" t="s">
        <v>705</v>
      </c>
      <c r="C743">
        <f>-70.33213549 / 41.666723</f>
        <v>-1.6879689696259532</v>
      </c>
      <c r="D743" t="s">
        <v>703</v>
      </c>
      <c r="E743" t="s">
        <v>70</v>
      </c>
      <c r="F743" s="1">
        <v>43705</v>
      </c>
      <c r="G743">
        <v>2</v>
      </c>
      <c r="K743" t="s">
        <v>173</v>
      </c>
      <c r="L743" t="s">
        <v>150</v>
      </c>
      <c r="O743">
        <v>8.09</v>
      </c>
      <c r="P743" t="s">
        <v>150</v>
      </c>
      <c r="Q743">
        <v>23.7</v>
      </c>
      <c r="R743" t="s">
        <v>150</v>
      </c>
      <c r="S743" t="s">
        <v>173</v>
      </c>
      <c r="T743" t="s">
        <v>150</v>
      </c>
      <c r="W743" t="s">
        <v>173</v>
      </c>
      <c r="X743" t="s">
        <v>150</v>
      </c>
      <c r="AE743" t="s">
        <v>173</v>
      </c>
      <c r="AF743" t="s">
        <v>150</v>
      </c>
      <c r="AG743" t="s">
        <v>173</v>
      </c>
      <c r="AH743" t="s">
        <v>150</v>
      </c>
      <c r="AS743" t="s">
        <v>173</v>
      </c>
      <c r="AT743" t="s">
        <v>150</v>
      </c>
      <c r="BE743" t="s">
        <v>173</v>
      </c>
      <c r="BF743" t="s">
        <v>150</v>
      </c>
    </row>
    <row r="744" spans="1:58" x14ac:dyDescent="0.2">
      <c r="A744" t="s">
        <v>704</v>
      </c>
      <c r="B744" t="s">
        <v>705</v>
      </c>
      <c r="C744">
        <f>-70.33213549 / 41.666723</f>
        <v>-1.6879689696259532</v>
      </c>
      <c r="D744" t="s">
        <v>703</v>
      </c>
      <c r="E744" t="s">
        <v>70</v>
      </c>
      <c r="F744" s="1">
        <v>43705</v>
      </c>
      <c r="G744">
        <v>3</v>
      </c>
      <c r="K744" t="s">
        <v>173</v>
      </c>
      <c r="L744" t="s">
        <v>150</v>
      </c>
      <c r="O744">
        <v>8.09</v>
      </c>
      <c r="P744" t="s">
        <v>150</v>
      </c>
      <c r="Q744">
        <v>23.7</v>
      </c>
      <c r="R744" t="s">
        <v>150</v>
      </c>
      <c r="S744" t="s">
        <v>173</v>
      </c>
      <c r="T744" t="s">
        <v>150</v>
      </c>
      <c r="W744" t="s">
        <v>173</v>
      </c>
      <c r="X744" t="s">
        <v>150</v>
      </c>
      <c r="AE744" t="s">
        <v>173</v>
      </c>
      <c r="AF744" t="s">
        <v>150</v>
      </c>
      <c r="AG744" t="s">
        <v>173</v>
      </c>
      <c r="AH744" t="s">
        <v>150</v>
      </c>
      <c r="AS744" t="s">
        <v>173</v>
      </c>
      <c r="AT744" t="s">
        <v>150</v>
      </c>
      <c r="BE744" t="s">
        <v>173</v>
      </c>
      <c r="BF744" t="s">
        <v>150</v>
      </c>
    </row>
    <row r="745" spans="1:58" x14ac:dyDescent="0.2">
      <c r="A745" t="s">
        <v>704</v>
      </c>
      <c r="B745" t="s">
        <v>705</v>
      </c>
      <c r="C745">
        <f>-70.33213549 / 41.666723</f>
        <v>-1.6879689696259532</v>
      </c>
      <c r="D745" t="s">
        <v>703</v>
      </c>
      <c r="E745" t="s">
        <v>70</v>
      </c>
      <c r="F745" s="1">
        <v>43705</v>
      </c>
      <c r="G745">
        <v>4</v>
      </c>
      <c r="K745" t="s">
        <v>173</v>
      </c>
      <c r="L745" t="s">
        <v>150</v>
      </c>
      <c r="O745">
        <v>8.09</v>
      </c>
      <c r="P745" t="s">
        <v>150</v>
      </c>
      <c r="Q745">
        <v>23.7</v>
      </c>
      <c r="R745" t="s">
        <v>150</v>
      </c>
      <c r="S745" t="s">
        <v>173</v>
      </c>
      <c r="T745" t="s">
        <v>150</v>
      </c>
      <c r="W745" t="s">
        <v>173</v>
      </c>
      <c r="X745" t="s">
        <v>150</v>
      </c>
      <c r="AE745" t="s">
        <v>173</v>
      </c>
      <c r="AF745" t="s">
        <v>150</v>
      </c>
      <c r="AG745" t="s">
        <v>173</v>
      </c>
      <c r="AH745" t="s">
        <v>150</v>
      </c>
      <c r="AS745" t="s">
        <v>173</v>
      </c>
      <c r="AT745" t="s">
        <v>150</v>
      </c>
      <c r="BE745" t="s">
        <v>173</v>
      </c>
      <c r="BF745" t="s">
        <v>150</v>
      </c>
    </row>
    <row r="746" spans="1:58" x14ac:dyDescent="0.2">
      <c r="A746" t="s">
        <v>704</v>
      </c>
      <c r="B746" t="s">
        <v>705</v>
      </c>
      <c r="C746">
        <f>-70.33213549 / 41.666723</f>
        <v>-1.6879689696259532</v>
      </c>
      <c r="D746" t="s">
        <v>703</v>
      </c>
      <c r="E746" t="s">
        <v>70</v>
      </c>
      <c r="F746" s="1">
        <v>43705</v>
      </c>
      <c r="G746">
        <v>5</v>
      </c>
      <c r="K746" t="s">
        <v>173</v>
      </c>
      <c r="L746" t="s">
        <v>150</v>
      </c>
      <c r="O746">
        <v>8.07</v>
      </c>
      <c r="P746" t="s">
        <v>150</v>
      </c>
      <c r="Q746">
        <v>23.7</v>
      </c>
      <c r="R746" t="s">
        <v>150</v>
      </c>
      <c r="S746" t="s">
        <v>173</v>
      </c>
      <c r="T746" t="s">
        <v>150</v>
      </c>
      <c r="W746" t="s">
        <v>173</v>
      </c>
      <c r="X746" t="s">
        <v>150</v>
      </c>
      <c r="AE746" t="s">
        <v>173</v>
      </c>
      <c r="AF746" t="s">
        <v>150</v>
      </c>
      <c r="AG746" t="s">
        <v>173</v>
      </c>
      <c r="AH746" t="s">
        <v>150</v>
      </c>
      <c r="AS746" t="s">
        <v>173</v>
      </c>
      <c r="AT746" t="s">
        <v>150</v>
      </c>
      <c r="BE746" t="s">
        <v>173</v>
      </c>
      <c r="BF746" t="s">
        <v>150</v>
      </c>
    </row>
    <row r="747" spans="1:58" x14ac:dyDescent="0.2">
      <c r="A747" t="s">
        <v>704</v>
      </c>
      <c r="B747" t="s">
        <v>705</v>
      </c>
      <c r="C747">
        <f>-70.33213549 / 41.666723</f>
        <v>-1.6879689696259532</v>
      </c>
      <c r="D747" t="s">
        <v>703</v>
      </c>
      <c r="E747" t="s">
        <v>70</v>
      </c>
      <c r="F747" s="1">
        <v>43705</v>
      </c>
      <c r="G747">
        <v>5.5</v>
      </c>
      <c r="K747">
        <v>1.92</v>
      </c>
      <c r="L747" t="s">
        <v>150</v>
      </c>
      <c r="S747">
        <v>0.57999999999999996</v>
      </c>
      <c r="T747" t="s">
        <v>150</v>
      </c>
      <c r="W747">
        <v>18.93</v>
      </c>
      <c r="X747" t="s">
        <v>150</v>
      </c>
      <c r="AE747">
        <v>12.1</v>
      </c>
      <c r="AF747" t="s">
        <v>150</v>
      </c>
      <c r="AG747">
        <v>6.75</v>
      </c>
      <c r="AH747" t="s">
        <v>150</v>
      </c>
      <c r="AS747">
        <v>0.57999999999999996</v>
      </c>
      <c r="AT747" t="s">
        <v>150</v>
      </c>
      <c r="BE747">
        <v>2.5099999999999998</v>
      </c>
      <c r="BF747" t="s">
        <v>150</v>
      </c>
    </row>
    <row r="748" spans="1:58" x14ac:dyDescent="0.2">
      <c r="A748" t="s">
        <v>704</v>
      </c>
      <c r="B748" t="s">
        <v>705</v>
      </c>
      <c r="C748">
        <f>-70.33213549 / 41.666723</f>
        <v>-1.6879689696259532</v>
      </c>
      <c r="D748" t="s">
        <v>703</v>
      </c>
      <c r="E748" t="s">
        <v>70</v>
      </c>
      <c r="F748" s="1">
        <v>43705</v>
      </c>
      <c r="G748">
        <v>6</v>
      </c>
      <c r="K748" t="s">
        <v>173</v>
      </c>
      <c r="L748" t="s">
        <v>150</v>
      </c>
      <c r="O748">
        <v>8.02</v>
      </c>
      <c r="P748" t="s">
        <v>150</v>
      </c>
      <c r="Q748">
        <v>23.7</v>
      </c>
      <c r="R748" t="s">
        <v>150</v>
      </c>
      <c r="S748" t="s">
        <v>173</v>
      </c>
      <c r="T748" t="s">
        <v>150</v>
      </c>
      <c r="W748" t="s">
        <v>173</v>
      </c>
      <c r="X748" t="s">
        <v>150</v>
      </c>
      <c r="AE748" t="s">
        <v>173</v>
      </c>
      <c r="AF748" t="s">
        <v>150</v>
      </c>
      <c r="AG748" t="s">
        <v>173</v>
      </c>
      <c r="AH748" t="s">
        <v>150</v>
      </c>
      <c r="AS748" t="s">
        <v>173</v>
      </c>
      <c r="AT748" t="s">
        <v>150</v>
      </c>
      <c r="BE748" t="s">
        <v>173</v>
      </c>
      <c r="BF748" t="s">
        <v>150</v>
      </c>
    </row>
    <row r="749" spans="1:58" x14ac:dyDescent="0.2">
      <c r="A749" t="s">
        <v>452</v>
      </c>
      <c r="B749" t="s">
        <v>453</v>
      </c>
      <c r="C749">
        <f>-70.330692 / 41.67365622</f>
        <v>-1.6876535053395898</v>
      </c>
      <c r="D749" t="s">
        <v>454</v>
      </c>
      <c r="E749" t="s">
        <v>70</v>
      </c>
      <c r="F749" s="1">
        <v>37143</v>
      </c>
      <c r="G749">
        <v>0.5</v>
      </c>
      <c r="I749">
        <v>4.9000000000000004</v>
      </c>
      <c r="J749" t="s">
        <v>71</v>
      </c>
      <c r="K749">
        <v>6.95</v>
      </c>
      <c r="L749" t="s">
        <v>71</v>
      </c>
      <c r="M749">
        <v>2.2999999999999998</v>
      </c>
      <c r="N749" t="s">
        <v>71</v>
      </c>
      <c r="O749">
        <v>8.52</v>
      </c>
      <c r="P749" t="s">
        <v>71</v>
      </c>
      <c r="Q749">
        <v>25.17</v>
      </c>
      <c r="R749" t="s">
        <v>71</v>
      </c>
      <c r="S749">
        <v>0.69</v>
      </c>
      <c r="T749" t="s">
        <v>71</v>
      </c>
      <c r="U749">
        <v>21.37</v>
      </c>
      <c r="V749" t="s">
        <v>71</v>
      </c>
      <c r="W749">
        <v>29.6</v>
      </c>
      <c r="X749" t="s">
        <v>71</v>
      </c>
      <c r="Y749">
        <v>48.3</v>
      </c>
      <c r="AA749">
        <v>49.62</v>
      </c>
      <c r="AC749">
        <v>48</v>
      </c>
      <c r="AE749">
        <v>4.4000000000000004</v>
      </c>
      <c r="AF749" t="s">
        <v>71</v>
      </c>
      <c r="AG749">
        <v>6.62</v>
      </c>
      <c r="AH749" t="s">
        <v>71</v>
      </c>
      <c r="AS749">
        <v>1.56</v>
      </c>
      <c r="AT749" t="s">
        <v>71</v>
      </c>
    </row>
    <row r="750" spans="1:58" x14ac:dyDescent="0.2">
      <c r="A750" t="s">
        <v>452</v>
      </c>
      <c r="B750" t="s">
        <v>453</v>
      </c>
      <c r="C750">
        <f>-70.330692 / 41.67365622</f>
        <v>-1.6876535053395898</v>
      </c>
      <c r="D750" t="s">
        <v>454</v>
      </c>
      <c r="E750" t="s">
        <v>70</v>
      </c>
      <c r="F750" s="1">
        <v>37143</v>
      </c>
      <c r="G750">
        <v>1</v>
      </c>
      <c r="O750">
        <v>8.57</v>
      </c>
      <c r="P750" t="s">
        <v>71</v>
      </c>
      <c r="Q750">
        <v>25.16</v>
      </c>
      <c r="R750" t="s">
        <v>71</v>
      </c>
    </row>
    <row r="751" spans="1:58" x14ac:dyDescent="0.2">
      <c r="A751" t="s">
        <v>452</v>
      </c>
      <c r="B751" t="s">
        <v>453</v>
      </c>
      <c r="C751">
        <f>-70.330692 / 41.67365622</f>
        <v>-1.6876535053395898</v>
      </c>
      <c r="D751" t="s">
        <v>454</v>
      </c>
      <c r="E751" t="s">
        <v>70</v>
      </c>
      <c r="F751" s="1">
        <v>37143</v>
      </c>
      <c r="G751">
        <v>1.5</v>
      </c>
      <c r="O751">
        <v>8.58</v>
      </c>
      <c r="P751" t="s">
        <v>71</v>
      </c>
      <c r="Q751">
        <v>25.16</v>
      </c>
      <c r="R751" t="s">
        <v>71</v>
      </c>
    </row>
    <row r="752" spans="1:58" x14ac:dyDescent="0.2">
      <c r="A752" t="s">
        <v>452</v>
      </c>
      <c r="B752" t="s">
        <v>453</v>
      </c>
      <c r="C752">
        <f>-70.330692 / 41.67365622</f>
        <v>-1.6876535053395898</v>
      </c>
      <c r="D752" t="s">
        <v>454</v>
      </c>
      <c r="E752" t="s">
        <v>70</v>
      </c>
      <c r="F752" s="1">
        <v>37143</v>
      </c>
      <c r="G752">
        <v>2</v>
      </c>
      <c r="O752">
        <v>8.56</v>
      </c>
      <c r="P752" t="s">
        <v>71</v>
      </c>
      <c r="Q752">
        <v>25.15</v>
      </c>
      <c r="R752" t="s">
        <v>71</v>
      </c>
    </row>
    <row r="753" spans="1:46" x14ac:dyDescent="0.2">
      <c r="A753" t="s">
        <v>452</v>
      </c>
      <c r="B753" t="s">
        <v>453</v>
      </c>
      <c r="C753">
        <f>-70.330692 / 41.67365622</f>
        <v>-1.6876535053395898</v>
      </c>
      <c r="D753" t="s">
        <v>454</v>
      </c>
      <c r="E753" t="s">
        <v>70</v>
      </c>
      <c r="F753" s="1">
        <v>37143</v>
      </c>
      <c r="G753">
        <v>2.5</v>
      </c>
      <c r="O753">
        <v>8.56</v>
      </c>
      <c r="P753" t="s">
        <v>71</v>
      </c>
      <c r="Q753">
        <v>25.14</v>
      </c>
      <c r="R753" t="s">
        <v>71</v>
      </c>
    </row>
    <row r="754" spans="1:46" x14ac:dyDescent="0.2">
      <c r="A754" t="s">
        <v>452</v>
      </c>
      <c r="B754" t="s">
        <v>453</v>
      </c>
      <c r="C754">
        <f>-70.330692 / 41.67365622</f>
        <v>-1.6876535053395898</v>
      </c>
      <c r="D754" t="s">
        <v>454</v>
      </c>
      <c r="E754" t="s">
        <v>70</v>
      </c>
      <c r="F754" s="1">
        <v>37143</v>
      </c>
      <c r="G754">
        <v>3</v>
      </c>
      <c r="O754">
        <v>8.59</v>
      </c>
      <c r="P754" t="s">
        <v>71</v>
      </c>
      <c r="Q754">
        <v>25.13</v>
      </c>
      <c r="R754" t="s">
        <v>71</v>
      </c>
    </row>
    <row r="755" spans="1:46" x14ac:dyDescent="0.2">
      <c r="A755" t="s">
        <v>452</v>
      </c>
      <c r="B755" t="s">
        <v>453</v>
      </c>
      <c r="C755">
        <f>-70.330692 / 41.67365622</f>
        <v>-1.6876535053395898</v>
      </c>
      <c r="D755" t="s">
        <v>454</v>
      </c>
      <c r="E755" t="s">
        <v>70</v>
      </c>
      <c r="F755" s="1">
        <v>37143</v>
      </c>
      <c r="G755">
        <v>3.5</v>
      </c>
      <c r="O755">
        <v>8.6</v>
      </c>
      <c r="P755" t="s">
        <v>71</v>
      </c>
      <c r="Q755">
        <v>25.14</v>
      </c>
      <c r="R755" t="s">
        <v>71</v>
      </c>
    </row>
    <row r="756" spans="1:46" x14ac:dyDescent="0.2">
      <c r="A756" t="s">
        <v>452</v>
      </c>
      <c r="B756" t="s">
        <v>453</v>
      </c>
      <c r="C756">
        <f>-70.330692 / 41.67365622</f>
        <v>-1.6876535053395898</v>
      </c>
      <c r="D756" t="s">
        <v>454</v>
      </c>
      <c r="E756" t="s">
        <v>70</v>
      </c>
      <c r="F756" s="1">
        <v>37143</v>
      </c>
      <c r="G756">
        <v>4</v>
      </c>
      <c r="K756">
        <v>6.75</v>
      </c>
      <c r="L756" t="s">
        <v>71</v>
      </c>
      <c r="O756">
        <v>8.6300000000000008</v>
      </c>
      <c r="P756" t="s">
        <v>71</v>
      </c>
      <c r="Q756">
        <v>25.12</v>
      </c>
      <c r="R756" t="s">
        <v>71</v>
      </c>
      <c r="S756">
        <v>0.9</v>
      </c>
      <c r="T756" t="s">
        <v>71</v>
      </c>
      <c r="U756">
        <v>27.88</v>
      </c>
      <c r="V756" t="s">
        <v>71</v>
      </c>
      <c r="W756">
        <v>29.1</v>
      </c>
      <c r="X756" t="s">
        <v>71</v>
      </c>
      <c r="Y756">
        <v>52.14</v>
      </c>
      <c r="AA756">
        <v>49.33</v>
      </c>
      <c r="AE756">
        <v>4.5</v>
      </c>
      <c r="AF756" t="s">
        <v>71</v>
      </c>
      <c r="AG756">
        <v>6.62</v>
      </c>
      <c r="AH756" t="s">
        <v>71</v>
      </c>
      <c r="AS756">
        <v>1.51</v>
      </c>
      <c r="AT756" t="s">
        <v>71</v>
      </c>
    </row>
    <row r="757" spans="1:46" x14ac:dyDescent="0.2">
      <c r="A757" t="s">
        <v>452</v>
      </c>
      <c r="B757" t="s">
        <v>453</v>
      </c>
      <c r="C757">
        <f>-70.330692 / 41.67365622</f>
        <v>-1.6876535053395898</v>
      </c>
      <c r="D757" t="s">
        <v>454</v>
      </c>
      <c r="E757" t="s">
        <v>70</v>
      </c>
      <c r="F757" s="1">
        <v>37143</v>
      </c>
      <c r="G757">
        <v>4.5</v>
      </c>
      <c r="O757">
        <v>8.6300000000000008</v>
      </c>
      <c r="P757" t="s">
        <v>71</v>
      </c>
      <c r="Q757">
        <v>25.09</v>
      </c>
      <c r="R757" t="s">
        <v>71</v>
      </c>
    </row>
    <row r="758" spans="1:46" x14ac:dyDescent="0.2">
      <c r="A758" t="s">
        <v>452</v>
      </c>
      <c r="B758" t="s">
        <v>453</v>
      </c>
      <c r="C758">
        <f>-70.330692 / 41.67365622</f>
        <v>-1.6876535053395898</v>
      </c>
      <c r="D758" t="s">
        <v>454</v>
      </c>
      <c r="E758" t="s">
        <v>70</v>
      </c>
      <c r="F758" s="1">
        <v>37143</v>
      </c>
      <c r="G758">
        <v>5</v>
      </c>
      <c r="O758">
        <v>8.5500000000000007</v>
      </c>
      <c r="P758" t="s">
        <v>71</v>
      </c>
      <c r="Q758">
        <v>25.09</v>
      </c>
      <c r="R758" t="s">
        <v>71</v>
      </c>
    </row>
    <row r="759" spans="1:46" x14ac:dyDescent="0.2">
      <c r="A759" t="s">
        <v>452</v>
      </c>
      <c r="B759" t="s">
        <v>453</v>
      </c>
      <c r="C759">
        <f>-70.330692 / 41.67365622</f>
        <v>-1.6876535053395898</v>
      </c>
      <c r="D759" t="s">
        <v>454</v>
      </c>
      <c r="E759" t="s">
        <v>70</v>
      </c>
      <c r="F759" s="1">
        <v>37873</v>
      </c>
      <c r="G759">
        <v>0.5</v>
      </c>
      <c r="I759">
        <v>4.9000000000000004</v>
      </c>
      <c r="J759" t="s">
        <v>71</v>
      </c>
      <c r="K759">
        <v>3.49</v>
      </c>
      <c r="L759" t="s">
        <v>71</v>
      </c>
      <c r="M759">
        <v>3.6</v>
      </c>
      <c r="N759" t="s">
        <v>71</v>
      </c>
      <c r="O759">
        <v>8.3800000000000008</v>
      </c>
      <c r="P759" t="s">
        <v>71</v>
      </c>
      <c r="Q759">
        <v>21.89</v>
      </c>
      <c r="R759" t="s">
        <v>71</v>
      </c>
      <c r="S759">
        <v>0.5</v>
      </c>
      <c r="T759" t="s">
        <v>71</v>
      </c>
      <c r="U759">
        <v>15.49</v>
      </c>
      <c r="V759" t="s">
        <v>71</v>
      </c>
      <c r="W759">
        <v>23.5</v>
      </c>
      <c r="X759" t="s">
        <v>71</v>
      </c>
      <c r="Y759">
        <v>43.66</v>
      </c>
      <c r="AA759">
        <v>42.86</v>
      </c>
      <c r="AC759">
        <v>41.54</v>
      </c>
      <c r="AE759">
        <v>0.42</v>
      </c>
      <c r="AF759" t="s">
        <v>71</v>
      </c>
      <c r="AG759">
        <v>6.52</v>
      </c>
      <c r="AH759" t="s">
        <v>71</v>
      </c>
      <c r="AS759">
        <v>0.47</v>
      </c>
      <c r="AT759" t="s">
        <v>71</v>
      </c>
    </row>
    <row r="760" spans="1:46" x14ac:dyDescent="0.2">
      <c r="A760" t="s">
        <v>452</v>
      </c>
      <c r="B760" t="s">
        <v>453</v>
      </c>
      <c r="C760">
        <f>-70.330692 / 41.67365622</f>
        <v>-1.6876535053395898</v>
      </c>
      <c r="D760" t="s">
        <v>454</v>
      </c>
      <c r="E760" t="s">
        <v>70</v>
      </c>
      <c r="F760" s="1">
        <v>37873</v>
      </c>
      <c r="G760">
        <v>1</v>
      </c>
      <c r="O760">
        <v>8.32</v>
      </c>
      <c r="P760" t="s">
        <v>71</v>
      </c>
      <c r="Q760">
        <v>21.86</v>
      </c>
      <c r="R760" t="s">
        <v>71</v>
      </c>
    </row>
    <row r="761" spans="1:46" x14ac:dyDescent="0.2">
      <c r="A761" t="s">
        <v>452</v>
      </c>
      <c r="B761" t="s">
        <v>453</v>
      </c>
      <c r="C761">
        <f>-70.330692 / 41.67365622</f>
        <v>-1.6876535053395898</v>
      </c>
      <c r="D761" t="s">
        <v>454</v>
      </c>
      <c r="E761" t="s">
        <v>70</v>
      </c>
      <c r="F761" s="1">
        <v>37873</v>
      </c>
      <c r="G761">
        <v>2</v>
      </c>
      <c r="O761">
        <v>8.27</v>
      </c>
      <c r="P761" t="s">
        <v>71</v>
      </c>
      <c r="Q761">
        <v>21.77</v>
      </c>
      <c r="R761" t="s">
        <v>71</v>
      </c>
    </row>
    <row r="762" spans="1:46" x14ac:dyDescent="0.2">
      <c r="A762" t="s">
        <v>452</v>
      </c>
      <c r="B762" t="s">
        <v>453</v>
      </c>
      <c r="C762">
        <f>-70.330692 / 41.67365622</f>
        <v>-1.6876535053395898</v>
      </c>
      <c r="D762" t="s">
        <v>454</v>
      </c>
      <c r="E762" t="s">
        <v>70</v>
      </c>
      <c r="F762" s="1">
        <v>37873</v>
      </c>
      <c r="G762">
        <v>3</v>
      </c>
      <c r="O762">
        <v>8.08</v>
      </c>
      <c r="P762" t="s">
        <v>71</v>
      </c>
      <c r="Q762">
        <v>21.65</v>
      </c>
      <c r="R762" t="s">
        <v>71</v>
      </c>
    </row>
    <row r="763" spans="1:46" x14ac:dyDescent="0.2">
      <c r="A763" t="s">
        <v>452</v>
      </c>
      <c r="B763" t="s">
        <v>453</v>
      </c>
      <c r="C763">
        <f>-70.330692 / 41.67365622</f>
        <v>-1.6876535053395898</v>
      </c>
      <c r="D763" t="s">
        <v>454</v>
      </c>
      <c r="E763" t="s">
        <v>70</v>
      </c>
      <c r="F763" s="1">
        <v>37873</v>
      </c>
      <c r="G763">
        <v>4</v>
      </c>
      <c r="K763">
        <v>5.23</v>
      </c>
      <c r="L763" t="s">
        <v>71</v>
      </c>
      <c r="O763">
        <v>7.98</v>
      </c>
      <c r="P763" t="s">
        <v>71</v>
      </c>
      <c r="Q763">
        <v>21.63</v>
      </c>
      <c r="R763" t="s">
        <v>71</v>
      </c>
      <c r="AA763">
        <v>46.83</v>
      </c>
      <c r="AE763">
        <v>0.38</v>
      </c>
      <c r="AF763" t="s">
        <v>71</v>
      </c>
      <c r="AG763">
        <v>6.4</v>
      </c>
      <c r="AH763" t="s">
        <v>71</v>
      </c>
      <c r="AS763">
        <v>0.06</v>
      </c>
      <c r="AT763" t="s">
        <v>71</v>
      </c>
    </row>
    <row r="764" spans="1:46" x14ac:dyDescent="0.2">
      <c r="A764" t="s">
        <v>452</v>
      </c>
      <c r="B764" t="s">
        <v>453</v>
      </c>
      <c r="C764">
        <f>-70.330692 / 41.67365622</f>
        <v>-1.6876535053395898</v>
      </c>
      <c r="D764" t="s">
        <v>454</v>
      </c>
      <c r="E764" t="s">
        <v>70</v>
      </c>
      <c r="F764" s="1">
        <v>37873</v>
      </c>
      <c r="G764">
        <v>5</v>
      </c>
      <c r="O764">
        <v>7.62</v>
      </c>
      <c r="P764" t="s">
        <v>71</v>
      </c>
      <c r="Q764">
        <v>21.62</v>
      </c>
      <c r="R764" t="s">
        <v>71</v>
      </c>
    </row>
    <row r="765" spans="1:46" x14ac:dyDescent="0.2">
      <c r="A765" t="s">
        <v>452</v>
      </c>
      <c r="B765" t="s">
        <v>453</v>
      </c>
      <c r="C765">
        <f>-70.330692 / 41.67365622</f>
        <v>-1.6876535053395898</v>
      </c>
      <c r="D765" t="s">
        <v>454</v>
      </c>
      <c r="E765" t="s">
        <v>70</v>
      </c>
      <c r="F765" s="1">
        <v>38610</v>
      </c>
      <c r="G765">
        <v>0.5</v>
      </c>
      <c r="I765">
        <v>6.1</v>
      </c>
      <c r="J765" t="s">
        <v>71</v>
      </c>
      <c r="K765">
        <v>4.66</v>
      </c>
      <c r="L765" t="s">
        <v>71</v>
      </c>
      <c r="M765">
        <v>3.2</v>
      </c>
      <c r="N765" t="s">
        <v>71</v>
      </c>
      <c r="S765">
        <v>0.1</v>
      </c>
      <c r="T765" t="s">
        <v>71</v>
      </c>
      <c r="U765">
        <v>3.1</v>
      </c>
      <c r="V765" t="s">
        <v>71</v>
      </c>
      <c r="W765">
        <v>19.809999999999999</v>
      </c>
      <c r="X765" t="s">
        <v>71</v>
      </c>
      <c r="Y765">
        <v>20.46</v>
      </c>
      <c r="AA765">
        <v>45.7</v>
      </c>
      <c r="AC765">
        <v>43.24</v>
      </c>
      <c r="AE765">
        <v>10.09</v>
      </c>
      <c r="AF765" t="s">
        <v>71</v>
      </c>
      <c r="AS765">
        <v>1.44</v>
      </c>
      <c r="AT765" t="s">
        <v>71</v>
      </c>
    </row>
    <row r="766" spans="1:46" x14ac:dyDescent="0.2">
      <c r="A766" t="s">
        <v>452</v>
      </c>
      <c r="B766" t="s">
        <v>453</v>
      </c>
      <c r="C766">
        <f>-70.330692 / 41.67365622</f>
        <v>-1.6876535053395898</v>
      </c>
      <c r="D766" t="s">
        <v>454</v>
      </c>
      <c r="E766" t="s">
        <v>70</v>
      </c>
      <c r="F766" s="1">
        <v>38610</v>
      </c>
      <c r="G766">
        <v>1</v>
      </c>
      <c r="O766">
        <v>8.15</v>
      </c>
      <c r="P766" t="s">
        <v>71</v>
      </c>
      <c r="Q766">
        <v>23.9</v>
      </c>
      <c r="R766" t="s">
        <v>71</v>
      </c>
      <c r="AG766">
        <v>6.39</v>
      </c>
      <c r="AH766" t="s">
        <v>71</v>
      </c>
    </row>
    <row r="767" spans="1:46" x14ac:dyDescent="0.2">
      <c r="A767" t="s">
        <v>452</v>
      </c>
      <c r="B767" t="s">
        <v>453</v>
      </c>
      <c r="C767">
        <f>-70.330692 / 41.67365622</f>
        <v>-1.6876535053395898</v>
      </c>
      <c r="D767" t="s">
        <v>454</v>
      </c>
      <c r="E767" t="s">
        <v>70</v>
      </c>
      <c r="F767" s="1">
        <v>38610</v>
      </c>
      <c r="G767">
        <v>2</v>
      </c>
      <c r="O767">
        <v>8.16</v>
      </c>
      <c r="P767" t="s">
        <v>71</v>
      </c>
      <c r="Q767">
        <v>23.9</v>
      </c>
      <c r="R767" t="s">
        <v>71</v>
      </c>
    </row>
    <row r="768" spans="1:46" x14ac:dyDescent="0.2">
      <c r="A768" t="s">
        <v>452</v>
      </c>
      <c r="B768" t="s">
        <v>453</v>
      </c>
      <c r="C768">
        <f>-70.330692 / 41.67365622</f>
        <v>-1.6876535053395898</v>
      </c>
      <c r="D768" t="s">
        <v>454</v>
      </c>
      <c r="E768" t="s">
        <v>70</v>
      </c>
      <c r="F768" s="1">
        <v>38610</v>
      </c>
      <c r="G768">
        <v>3</v>
      </c>
      <c r="K768">
        <v>4.26</v>
      </c>
      <c r="L768" t="s">
        <v>71</v>
      </c>
      <c r="O768">
        <v>8.1300000000000008</v>
      </c>
      <c r="P768" t="s">
        <v>71</v>
      </c>
      <c r="Q768">
        <v>23.9</v>
      </c>
      <c r="R768" t="s">
        <v>71</v>
      </c>
      <c r="S768" t="s">
        <v>455</v>
      </c>
      <c r="T768" t="s">
        <v>71</v>
      </c>
      <c r="U768">
        <v>3.1</v>
      </c>
      <c r="V768" t="s">
        <v>71</v>
      </c>
      <c r="W768">
        <v>25.09</v>
      </c>
      <c r="X768" t="s">
        <v>71</v>
      </c>
      <c r="Y768">
        <v>20.46</v>
      </c>
      <c r="AA768">
        <v>44.82</v>
      </c>
      <c r="AE768">
        <v>10.29</v>
      </c>
      <c r="AF768" t="s">
        <v>71</v>
      </c>
      <c r="AG768">
        <v>6.43</v>
      </c>
      <c r="AH768" t="s">
        <v>71</v>
      </c>
      <c r="AS768">
        <v>1.48</v>
      </c>
      <c r="AT768" t="s">
        <v>71</v>
      </c>
    </row>
    <row r="769" spans="1:46" x14ac:dyDescent="0.2">
      <c r="A769" t="s">
        <v>452</v>
      </c>
      <c r="B769" t="s">
        <v>453</v>
      </c>
      <c r="C769">
        <f>-70.330692 / 41.67365622</f>
        <v>-1.6876535053395898</v>
      </c>
      <c r="D769" t="s">
        <v>454</v>
      </c>
      <c r="E769" t="s">
        <v>70</v>
      </c>
      <c r="F769" s="1">
        <v>38610</v>
      </c>
      <c r="G769">
        <v>4</v>
      </c>
      <c r="O769">
        <v>7.49</v>
      </c>
      <c r="P769" t="s">
        <v>71</v>
      </c>
      <c r="Q769">
        <v>23.3</v>
      </c>
      <c r="R769" t="s">
        <v>71</v>
      </c>
    </row>
    <row r="770" spans="1:46" x14ac:dyDescent="0.2">
      <c r="A770" t="s">
        <v>452</v>
      </c>
      <c r="B770" t="s">
        <v>453</v>
      </c>
      <c r="C770">
        <f>-70.330692 / 41.67365622</f>
        <v>-1.6876535053395898</v>
      </c>
      <c r="D770" t="s">
        <v>454</v>
      </c>
      <c r="E770" t="s">
        <v>70</v>
      </c>
      <c r="F770" s="1">
        <v>38610</v>
      </c>
      <c r="G770">
        <v>5</v>
      </c>
      <c r="K770">
        <v>3.86</v>
      </c>
      <c r="L770" t="s">
        <v>71</v>
      </c>
      <c r="O770">
        <v>5.48</v>
      </c>
      <c r="P770" t="s">
        <v>71</v>
      </c>
      <c r="Q770">
        <v>23</v>
      </c>
      <c r="R770" t="s">
        <v>71</v>
      </c>
      <c r="S770" t="s">
        <v>455</v>
      </c>
      <c r="T770" t="s">
        <v>71</v>
      </c>
      <c r="U770">
        <v>3.1</v>
      </c>
      <c r="V770" t="s">
        <v>71</v>
      </c>
      <c r="W770">
        <v>23.2</v>
      </c>
      <c r="X770" t="s">
        <v>71</v>
      </c>
      <c r="Y770">
        <v>20.46</v>
      </c>
      <c r="AA770">
        <v>43.85</v>
      </c>
      <c r="AE770">
        <v>10.49</v>
      </c>
      <c r="AF770" t="s">
        <v>71</v>
      </c>
      <c r="AG770">
        <v>6.54</v>
      </c>
      <c r="AH770" t="s">
        <v>71</v>
      </c>
      <c r="AS770">
        <v>1.85</v>
      </c>
      <c r="AT770" t="s">
        <v>71</v>
      </c>
    </row>
    <row r="771" spans="1:46" x14ac:dyDescent="0.2">
      <c r="A771" t="s">
        <v>452</v>
      </c>
      <c r="B771" t="s">
        <v>453</v>
      </c>
      <c r="C771">
        <f>-70.330692 / 41.67365622</f>
        <v>-1.6876535053395898</v>
      </c>
      <c r="D771" t="s">
        <v>454</v>
      </c>
      <c r="E771" t="s">
        <v>70</v>
      </c>
      <c r="F771" s="1">
        <v>38987</v>
      </c>
      <c r="G771">
        <v>0.5</v>
      </c>
      <c r="I771">
        <v>6.2</v>
      </c>
      <c r="J771" t="s">
        <v>71</v>
      </c>
      <c r="K771">
        <v>11.15</v>
      </c>
      <c r="L771" t="s">
        <v>71</v>
      </c>
      <c r="M771">
        <v>1.99</v>
      </c>
      <c r="N771" t="s">
        <v>71</v>
      </c>
      <c r="O771">
        <v>8.8699999999999992</v>
      </c>
      <c r="P771" t="s">
        <v>71</v>
      </c>
      <c r="Q771">
        <v>20.2</v>
      </c>
      <c r="R771" t="s">
        <v>71</v>
      </c>
      <c r="S771">
        <v>0.52</v>
      </c>
      <c r="T771" t="s">
        <v>71</v>
      </c>
      <c r="U771">
        <v>16.079999999999998</v>
      </c>
      <c r="V771" t="s">
        <v>71</v>
      </c>
      <c r="W771">
        <v>42.5</v>
      </c>
      <c r="X771" t="s">
        <v>71</v>
      </c>
      <c r="Y771">
        <v>44.2</v>
      </c>
      <c r="AA771">
        <v>54.26</v>
      </c>
      <c r="AC771">
        <v>50.08</v>
      </c>
      <c r="AE771">
        <v>14.73</v>
      </c>
      <c r="AF771" t="s">
        <v>71</v>
      </c>
      <c r="AG771">
        <v>6.56</v>
      </c>
      <c r="AH771" t="s">
        <v>71</v>
      </c>
      <c r="AS771">
        <v>8.07</v>
      </c>
      <c r="AT771" t="s">
        <v>71</v>
      </c>
    </row>
    <row r="772" spans="1:46" x14ac:dyDescent="0.2">
      <c r="A772" t="s">
        <v>452</v>
      </c>
      <c r="B772" t="s">
        <v>453</v>
      </c>
      <c r="C772">
        <f>-70.330692 / 41.67365622</f>
        <v>-1.6876535053395898</v>
      </c>
      <c r="D772" t="s">
        <v>454</v>
      </c>
      <c r="E772" t="s">
        <v>70</v>
      </c>
      <c r="F772" s="1">
        <v>38987</v>
      </c>
      <c r="G772">
        <v>1</v>
      </c>
      <c r="O772">
        <v>8.75</v>
      </c>
      <c r="P772" t="s">
        <v>71</v>
      </c>
      <c r="Q772">
        <v>20.2</v>
      </c>
      <c r="R772" t="s">
        <v>71</v>
      </c>
    </row>
    <row r="773" spans="1:46" x14ac:dyDescent="0.2">
      <c r="A773" t="s">
        <v>452</v>
      </c>
      <c r="B773" t="s">
        <v>453</v>
      </c>
      <c r="C773">
        <f>-70.330692 / 41.67365622</f>
        <v>-1.6876535053395898</v>
      </c>
      <c r="D773" t="s">
        <v>454</v>
      </c>
      <c r="E773" t="s">
        <v>70</v>
      </c>
      <c r="F773" s="1">
        <v>38987</v>
      </c>
      <c r="G773">
        <v>2</v>
      </c>
      <c r="O773">
        <v>8.84</v>
      </c>
      <c r="P773" t="s">
        <v>71</v>
      </c>
      <c r="Q773">
        <v>20.100000000000001</v>
      </c>
      <c r="R773" t="s">
        <v>71</v>
      </c>
    </row>
    <row r="774" spans="1:46" x14ac:dyDescent="0.2">
      <c r="A774" t="s">
        <v>452</v>
      </c>
      <c r="B774" t="s">
        <v>453</v>
      </c>
      <c r="C774">
        <f>-70.330692 / 41.67365622</f>
        <v>-1.6876535053395898</v>
      </c>
      <c r="D774" t="s">
        <v>454</v>
      </c>
      <c r="E774" t="s">
        <v>70</v>
      </c>
      <c r="F774" s="1">
        <v>38987</v>
      </c>
      <c r="G774">
        <v>3</v>
      </c>
      <c r="O774">
        <v>8.6</v>
      </c>
      <c r="P774" t="s">
        <v>71</v>
      </c>
      <c r="Q774">
        <v>20</v>
      </c>
      <c r="R774" t="s">
        <v>71</v>
      </c>
    </row>
    <row r="775" spans="1:46" x14ac:dyDescent="0.2">
      <c r="A775" t="s">
        <v>452</v>
      </c>
      <c r="B775" t="s">
        <v>453</v>
      </c>
      <c r="C775">
        <f>-70.330692 / 41.67365622</f>
        <v>-1.6876535053395898</v>
      </c>
      <c r="D775" t="s">
        <v>454</v>
      </c>
      <c r="E775" t="s">
        <v>70</v>
      </c>
      <c r="F775" s="1">
        <v>38987</v>
      </c>
      <c r="G775">
        <v>4</v>
      </c>
      <c r="O775">
        <v>8.6199999999999992</v>
      </c>
      <c r="P775" t="s">
        <v>71</v>
      </c>
      <c r="Q775">
        <v>20</v>
      </c>
      <c r="R775" t="s">
        <v>71</v>
      </c>
    </row>
    <row r="776" spans="1:46" x14ac:dyDescent="0.2">
      <c r="A776" t="s">
        <v>452</v>
      </c>
      <c r="B776" t="s">
        <v>453</v>
      </c>
      <c r="C776">
        <f>-70.330692 / 41.67365622</f>
        <v>-1.6876535053395898</v>
      </c>
      <c r="D776" t="s">
        <v>454</v>
      </c>
      <c r="E776" t="s">
        <v>70</v>
      </c>
      <c r="F776" s="1">
        <v>38987</v>
      </c>
      <c r="G776">
        <v>5</v>
      </c>
      <c r="K776">
        <v>9.42</v>
      </c>
      <c r="L776" t="s">
        <v>71</v>
      </c>
      <c r="O776">
        <v>8.74</v>
      </c>
      <c r="P776" t="s">
        <v>71</v>
      </c>
      <c r="Q776">
        <v>19.899999999999999</v>
      </c>
      <c r="R776" t="s">
        <v>71</v>
      </c>
      <c r="S776">
        <v>0.65</v>
      </c>
      <c r="T776" t="s">
        <v>71</v>
      </c>
      <c r="U776">
        <v>20.14</v>
      </c>
      <c r="V776" t="s">
        <v>71</v>
      </c>
      <c r="W776">
        <v>42.82</v>
      </c>
      <c r="X776" t="s">
        <v>71</v>
      </c>
      <c r="Y776">
        <v>47.45</v>
      </c>
      <c r="AA776">
        <v>52.6</v>
      </c>
      <c r="AE776">
        <v>14.73</v>
      </c>
      <c r="AF776" t="s">
        <v>71</v>
      </c>
      <c r="AG776">
        <v>6.53</v>
      </c>
      <c r="AH776" t="s">
        <v>71</v>
      </c>
      <c r="AS776">
        <v>9.07</v>
      </c>
      <c r="AT776" t="s">
        <v>71</v>
      </c>
    </row>
    <row r="777" spans="1:46" x14ac:dyDescent="0.2">
      <c r="A777" t="s">
        <v>452</v>
      </c>
      <c r="B777" t="s">
        <v>453</v>
      </c>
      <c r="C777">
        <f>-70.330692 / 41.67365622</f>
        <v>-1.6876535053395898</v>
      </c>
      <c r="D777" t="s">
        <v>454</v>
      </c>
      <c r="E777" t="s">
        <v>70</v>
      </c>
      <c r="F777" s="1">
        <v>38987</v>
      </c>
      <c r="G777">
        <v>6</v>
      </c>
      <c r="O777">
        <v>2.92</v>
      </c>
      <c r="P777" t="s">
        <v>71</v>
      </c>
      <c r="Q777">
        <v>19.7</v>
      </c>
      <c r="R777" t="s">
        <v>71</v>
      </c>
    </row>
    <row r="778" spans="1:46" x14ac:dyDescent="0.2">
      <c r="A778" t="s">
        <v>452</v>
      </c>
      <c r="B778" t="s">
        <v>453</v>
      </c>
      <c r="C778">
        <f>-70.330692 / 41.67365622</f>
        <v>-1.6876535053395898</v>
      </c>
      <c r="D778" t="s">
        <v>454</v>
      </c>
      <c r="E778" t="s">
        <v>70</v>
      </c>
      <c r="F778" s="1">
        <v>39715</v>
      </c>
      <c r="G778">
        <v>0.5</v>
      </c>
      <c r="I778">
        <v>5.95</v>
      </c>
      <c r="J778" t="s">
        <v>71</v>
      </c>
      <c r="K778">
        <v>3.9</v>
      </c>
      <c r="L778" t="s">
        <v>71</v>
      </c>
      <c r="M778">
        <v>2.95</v>
      </c>
      <c r="N778" t="s">
        <v>71</v>
      </c>
      <c r="O778">
        <v>8.52</v>
      </c>
      <c r="P778" t="s">
        <v>71</v>
      </c>
      <c r="Q778">
        <v>20</v>
      </c>
      <c r="R778" t="s">
        <v>71</v>
      </c>
      <c r="S778">
        <v>0.53</v>
      </c>
      <c r="T778" t="s">
        <v>71</v>
      </c>
      <c r="U778">
        <v>16.420000000000002</v>
      </c>
      <c r="V778" t="s">
        <v>71</v>
      </c>
      <c r="W778">
        <v>24.13</v>
      </c>
      <c r="X778" t="s">
        <v>71</v>
      </c>
      <c r="Y778">
        <v>44.5</v>
      </c>
      <c r="AA778">
        <v>43.95</v>
      </c>
      <c r="AC778">
        <v>44.41</v>
      </c>
      <c r="AE778">
        <v>6.5</v>
      </c>
      <c r="AF778" t="s">
        <v>71</v>
      </c>
      <c r="AG778">
        <v>6.52</v>
      </c>
      <c r="AH778" t="s">
        <v>71</v>
      </c>
      <c r="AS778">
        <v>2.1</v>
      </c>
      <c r="AT778" t="s">
        <v>71</v>
      </c>
    </row>
    <row r="779" spans="1:46" x14ac:dyDescent="0.2">
      <c r="A779" t="s">
        <v>452</v>
      </c>
      <c r="B779" t="s">
        <v>453</v>
      </c>
      <c r="C779">
        <f>-70.330692 / 41.67365622</f>
        <v>-1.6876535053395898</v>
      </c>
      <c r="D779" t="s">
        <v>454</v>
      </c>
      <c r="E779" t="s">
        <v>70</v>
      </c>
      <c r="F779" s="1">
        <v>39715</v>
      </c>
      <c r="G779">
        <v>1</v>
      </c>
      <c r="O779">
        <v>8.5399999999999991</v>
      </c>
      <c r="P779" t="s">
        <v>71</v>
      </c>
      <c r="Q779">
        <v>19.899999999999999</v>
      </c>
      <c r="R779" t="s">
        <v>71</v>
      </c>
    </row>
    <row r="780" spans="1:46" x14ac:dyDescent="0.2">
      <c r="A780" t="s">
        <v>452</v>
      </c>
      <c r="B780" t="s">
        <v>453</v>
      </c>
      <c r="C780">
        <f>-70.330692 / 41.67365622</f>
        <v>-1.6876535053395898</v>
      </c>
      <c r="D780" t="s">
        <v>454</v>
      </c>
      <c r="E780" t="s">
        <v>70</v>
      </c>
      <c r="F780" s="1">
        <v>39715</v>
      </c>
      <c r="G780">
        <v>2</v>
      </c>
      <c r="O780">
        <v>8.5399999999999991</v>
      </c>
      <c r="P780" t="s">
        <v>71</v>
      </c>
      <c r="Q780">
        <v>19.8</v>
      </c>
      <c r="R780" t="s">
        <v>71</v>
      </c>
    </row>
    <row r="781" spans="1:46" x14ac:dyDescent="0.2">
      <c r="A781" t="s">
        <v>452</v>
      </c>
      <c r="B781" t="s">
        <v>453</v>
      </c>
      <c r="C781">
        <f>-70.330692 / 41.67365622</f>
        <v>-1.6876535053395898</v>
      </c>
      <c r="D781" t="s">
        <v>454</v>
      </c>
      <c r="E781" t="s">
        <v>70</v>
      </c>
      <c r="F781" s="1">
        <v>39715</v>
      </c>
      <c r="G781">
        <v>3</v>
      </c>
      <c r="O781">
        <v>8.58</v>
      </c>
      <c r="P781" t="s">
        <v>71</v>
      </c>
      <c r="Q781">
        <v>19.7</v>
      </c>
      <c r="R781" t="s">
        <v>71</v>
      </c>
    </row>
    <row r="782" spans="1:46" x14ac:dyDescent="0.2">
      <c r="A782" t="s">
        <v>452</v>
      </c>
      <c r="B782" t="s">
        <v>453</v>
      </c>
      <c r="C782">
        <f>-70.330692 / 41.67365622</f>
        <v>-1.6876535053395898</v>
      </c>
      <c r="D782" t="s">
        <v>454</v>
      </c>
      <c r="E782" t="s">
        <v>70</v>
      </c>
      <c r="F782" s="1">
        <v>39715</v>
      </c>
      <c r="G782">
        <v>4</v>
      </c>
      <c r="O782">
        <v>8.4</v>
      </c>
      <c r="P782" t="s">
        <v>71</v>
      </c>
      <c r="Q782">
        <v>19.5</v>
      </c>
      <c r="R782" t="s">
        <v>71</v>
      </c>
    </row>
    <row r="783" spans="1:46" x14ac:dyDescent="0.2">
      <c r="A783" t="s">
        <v>452</v>
      </c>
      <c r="B783" t="s">
        <v>453</v>
      </c>
      <c r="C783">
        <f>-70.330692 / 41.67365622</f>
        <v>-1.6876535053395898</v>
      </c>
      <c r="D783" t="s">
        <v>454</v>
      </c>
      <c r="E783" t="s">
        <v>70</v>
      </c>
      <c r="F783" s="1">
        <v>39715</v>
      </c>
      <c r="G783">
        <v>5</v>
      </c>
      <c r="K783">
        <v>5.01</v>
      </c>
      <c r="L783" t="s">
        <v>71</v>
      </c>
      <c r="O783">
        <v>8.33</v>
      </c>
      <c r="P783" t="s">
        <v>71</v>
      </c>
      <c r="Q783">
        <v>19.399999999999999</v>
      </c>
      <c r="R783" t="s">
        <v>71</v>
      </c>
      <c r="S783">
        <v>0.7</v>
      </c>
      <c r="T783" t="s">
        <v>71</v>
      </c>
      <c r="U783">
        <v>21.68</v>
      </c>
      <c r="V783" t="s">
        <v>71</v>
      </c>
      <c r="W783">
        <v>43.15</v>
      </c>
      <c r="X783" t="s">
        <v>71</v>
      </c>
      <c r="Y783">
        <v>48.51</v>
      </c>
      <c r="AA783">
        <v>46.41</v>
      </c>
      <c r="AE783">
        <v>7.3</v>
      </c>
      <c r="AF783" t="s">
        <v>71</v>
      </c>
      <c r="AG783">
        <v>6.52</v>
      </c>
      <c r="AH783" t="s">
        <v>71</v>
      </c>
      <c r="AS783">
        <v>4.4000000000000004</v>
      </c>
      <c r="AT783" t="s">
        <v>71</v>
      </c>
    </row>
    <row r="784" spans="1:46" x14ac:dyDescent="0.2">
      <c r="A784" t="s">
        <v>452</v>
      </c>
      <c r="B784" t="s">
        <v>453</v>
      </c>
      <c r="C784">
        <f>-70.330692 / 41.67365622</f>
        <v>-1.6876535053395898</v>
      </c>
      <c r="D784" t="s">
        <v>454</v>
      </c>
      <c r="E784" t="s">
        <v>70</v>
      </c>
      <c r="F784" s="1">
        <v>40072</v>
      </c>
      <c r="G784">
        <v>0.5</v>
      </c>
      <c r="I784">
        <v>4.6500000000000004</v>
      </c>
      <c r="J784" t="s">
        <v>71</v>
      </c>
      <c r="M784">
        <v>2.25</v>
      </c>
      <c r="N784" t="s">
        <v>71</v>
      </c>
      <c r="O784">
        <v>8.2100000000000009</v>
      </c>
      <c r="P784" t="s">
        <v>71</v>
      </c>
      <c r="Q784">
        <v>21.9</v>
      </c>
      <c r="R784" t="s">
        <v>71</v>
      </c>
      <c r="AC784">
        <v>48.31</v>
      </c>
    </row>
    <row r="785" spans="1:46" x14ac:dyDescent="0.2">
      <c r="A785" t="s">
        <v>452</v>
      </c>
      <c r="B785" t="s">
        <v>453</v>
      </c>
      <c r="C785">
        <f>-70.330692 / 41.67365622</f>
        <v>-1.6876535053395898</v>
      </c>
      <c r="D785" t="s">
        <v>454</v>
      </c>
      <c r="E785" t="s">
        <v>70</v>
      </c>
      <c r="F785" s="1">
        <v>40072</v>
      </c>
      <c r="G785">
        <v>1</v>
      </c>
      <c r="K785">
        <v>9.11</v>
      </c>
      <c r="L785" t="s">
        <v>71</v>
      </c>
      <c r="O785">
        <v>8.0399999999999991</v>
      </c>
      <c r="P785" t="s">
        <v>71</v>
      </c>
      <c r="Q785">
        <v>21.8</v>
      </c>
      <c r="R785" t="s">
        <v>71</v>
      </c>
      <c r="S785">
        <v>0.97</v>
      </c>
      <c r="T785" t="s">
        <v>71</v>
      </c>
      <c r="U785">
        <v>30.17</v>
      </c>
      <c r="V785" t="s">
        <v>71</v>
      </c>
      <c r="W785">
        <v>27.28</v>
      </c>
      <c r="X785" t="s">
        <v>71</v>
      </c>
      <c r="Y785">
        <v>53.28</v>
      </c>
      <c r="AA785">
        <v>52.27</v>
      </c>
      <c r="AE785">
        <v>7.3</v>
      </c>
      <c r="AF785" t="s">
        <v>71</v>
      </c>
      <c r="AG785">
        <v>6.67</v>
      </c>
      <c r="AH785" t="s">
        <v>71</v>
      </c>
      <c r="AS785">
        <v>2.4900000000000002</v>
      </c>
      <c r="AT785" t="s">
        <v>71</v>
      </c>
    </row>
    <row r="786" spans="1:46" x14ac:dyDescent="0.2">
      <c r="A786" t="s">
        <v>452</v>
      </c>
      <c r="B786" t="s">
        <v>453</v>
      </c>
      <c r="C786">
        <f>-70.330692 / 41.67365622</f>
        <v>-1.6876535053395898</v>
      </c>
      <c r="D786" t="s">
        <v>454</v>
      </c>
      <c r="E786" t="s">
        <v>70</v>
      </c>
      <c r="F786" s="1">
        <v>40072</v>
      </c>
      <c r="G786">
        <v>1.5</v>
      </c>
      <c r="O786">
        <v>7.79</v>
      </c>
      <c r="P786" t="s">
        <v>71</v>
      </c>
      <c r="Q786">
        <v>21.7</v>
      </c>
      <c r="R786" t="s">
        <v>71</v>
      </c>
    </row>
    <row r="787" spans="1:46" x14ac:dyDescent="0.2">
      <c r="A787" t="s">
        <v>452</v>
      </c>
      <c r="B787" t="s">
        <v>453</v>
      </c>
      <c r="C787">
        <f>-70.330692 / 41.67365622</f>
        <v>-1.6876535053395898</v>
      </c>
      <c r="D787" t="s">
        <v>454</v>
      </c>
      <c r="E787" t="s">
        <v>70</v>
      </c>
      <c r="F787" s="1">
        <v>40072</v>
      </c>
      <c r="G787">
        <v>2</v>
      </c>
      <c r="O787">
        <v>7.98</v>
      </c>
      <c r="P787" t="s">
        <v>71</v>
      </c>
      <c r="Q787">
        <v>21.7</v>
      </c>
      <c r="R787" t="s">
        <v>71</v>
      </c>
    </row>
    <row r="788" spans="1:46" x14ac:dyDescent="0.2">
      <c r="A788" t="s">
        <v>452</v>
      </c>
      <c r="B788" t="s">
        <v>453</v>
      </c>
      <c r="C788">
        <f>-70.330692 / 41.67365622</f>
        <v>-1.6876535053395898</v>
      </c>
      <c r="D788" t="s">
        <v>454</v>
      </c>
      <c r="E788" t="s">
        <v>70</v>
      </c>
      <c r="F788" s="1">
        <v>40072</v>
      </c>
      <c r="G788">
        <v>2.5</v>
      </c>
      <c r="O788">
        <v>7.95</v>
      </c>
      <c r="P788" t="s">
        <v>71</v>
      </c>
      <c r="Q788">
        <v>21.7</v>
      </c>
      <c r="R788" t="s">
        <v>71</v>
      </c>
    </row>
    <row r="789" spans="1:46" x14ac:dyDescent="0.2">
      <c r="A789" t="s">
        <v>452</v>
      </c>
      <c r="B789" t="s">
        <v>453</v>
      </c>
      <c r="C789">
        <f>-70.330692 / 41.67365622</f>
        <v>-1.6876535053395898</v>
      </c>
      <c r="D789" t="s">
        <v>454</v>
      </c>
      <c r="E789" t="s">
        <v>70</v>
      </c>
      <c r="F789" s="1">
        <v>40072</v>
      </c>
      <c r="G789">
        <v>3</v>
      </c>
      <c r="O789">
        <v>7.71</v>
      </c>
      <c r="P789" t="s">
        <v>71</v>
      </c>
      <c r="Q789">
        <v>21.7</v>
      </c>
      <c r="R789" t="s">
        <v>71</v>
      </c>
    </row>
    <row r="790" spans="1:46" x14ac:dyDescent="0.2">
      <c r="A790" t="s">
        <v>452</v>
      </c>
      <c r="B790" t="s">
        <v>453</v>
      </c>
      <c r="C790">
        <f>-70.330692 / 41.67365622</f>
        <v>-1.6876535053395898</v>
      </c>
      <c r="D790" t="s">
        <v>454</v>
      </c>
      <c r="E790" t="s">
        <v>70</v>
      </c>
      <c r="F790" s="1">
        <v>40072</v>
      </c>
      <c r="G790">
        <v>3.5</v>
      </c>
      <c r="K790">
        <v>9.74</v>
      </c>
      <c r="L790" t="s">
        <v>71</v>
      </c>
      <c r="O790">
        <v>7.38</v>
      </c>
      <c r="P790" t="s">
        <v>71</v>
      </c>
      <c r="Q790">
        <v>21.6</v>
      </c>
      <c r="R790" t="s">
        <v>71</v>
      </c>
      <c r="S790">
        <v>0.79</v>
      </c>
      <c r="T790" t="s">
        <v>71</v>
      </c>
      <c r="U790">
        <v>24.4</v>
      </c>
      <c r="V790" t="s">
        <v>71</v>
      </c>
      <c r="W790">
        <v>28.54</v>
      </c>
      <c r="X790" t="s">
        <v>71</v>
      </c>
      <c r="Y790">
        <v>50.22</v>
      </c>
      <c r="AA790">
        <v>52.93</v>
      </c>
      <c r="AE790">
        <v>7.5</v>
      </c>
      <c r="AF790" t="s">
        <v>71</v>
      </c>
      <c r="AG790">
        <v>6.62</v>
      </c>
      <c r="AH790" t="s">
        <v>71</v>
      </c>
      <c r="AS790">
        <v>4.49</v>
      </c>
      <c r="AT790" t="s">
        <v>71</v>
      </c>
    </row>
    <row r="791" spans="1:46" x14ac:dyDescent="0.2">
      <c r="A791" t="s">
        <v>452</v>
      </c>
      <c r="B791" t="s">
        <v>453</v>
      </c>
      <c r="C791">
        <f>-70.330692 / 41.67365622</f>
        <v>-1.6876535053395898</v>
      </c>
      <c r="D791" t="s">
        <v>454</v>
      </c>
      <c r="E791" t="s">
        <v>70</v>
      </c>
      <c r="F791" s="1">
        <v>40072</v>
      </c>
      <c r="G791">
        <v>4</v>
      </c>
      <c r="O791">
        <v>6.88</v>
      </c>
      <c r="P791" t="s">
        <v>71</v>
      </c>
      <c r="Q791">
        <v>21.5</v>
      </c>
      <c r="R791" t="s">
        <v>71</v>
      </c>
    </row>
    <row r="792" spans="1:46" x14ac:dyDescent="0.2">
      <c r="A792" t="s">
        <v>452</v>
      </c>
      <c r="B792" t="s">
        <v>453</v>
      </c>
      <c r="C792">
        <f>-70.330692 / 41.67365622</f>
        <v>-1.6876535053395898</v>
      </c>
      <c r="D792" t="s">
        <v>454</v>
      </c>
      <c r="E792" t="s">
        <v>70</v>
      </c>
      <c r="F792" s="1">
        <v>40072</v>
      </c>
      <c r="G792">
        <v>4.5</v>
      </c>
      <c r="O792">
        <v>5.97</v>
      </c>
      <c r="P792" t="s">
        <v>71</v>
      </c>
      <c r="Q792">
        <v>21.4</v>
      </c>
      <c r="R792" t="s">
        <v>71</v>
      </c>
    </row>
    <row r="793" spans="1:46" x14ac:dyDescent="0.2">
      <c r="A793" t="s">
        <v>452</v>
      </c>
      <c r="B793" t="s">
        <v>453</v>
      </c>
      <c r="C793">
        <f>-70.330692 / 41.67365622</f>
        <v>-1.6876535053395898</v>
      </c>
      <c r="D793" t="s">
        <v>454</v>
      </c>
      <c r="E793" t="s">
        <v>70</v>
      </c>
      <c r="F793" s="1">
        <v>40079</v>
      </c>
      <c r="G793">
        <v>0.5</v>
      </c>
      <c r="I793">
        <v>6.03</v>
      </c>
      <c r="J793" t="s">
        <v>71</v>
      </c>
      <c r="K793">
        <v>4.59</v>
      </c>
      <c r="L793" t="s">
        <v>71</v>
      </c>
      <c r="M793">
        <v>2</v>
      </c>
      <c r="N793" t="s">
        <v>71</v>
      </c>
      <c r="O793">
        <v>8.5299999999999994</v>
      </c>
      <c r="P793" t="s">
        <v>71</v>
      </c>
      <c r="Q793">
        <v>20.9</v>
      </c>
      <c r="R793" t="s">
        <v>71</v>
      </c>
      <c r="S793">
        <v>1.05</v>
      </c>
      <c r="T793" t="s">
        <v>71</v>
      </c>
      <c r="U793">
        <v>32.53</v>
      </c>
      <c r="V793" t="s">
        <v>71</v>
      </c>
      <c r="W793">
        <v>26.73</v>
      </c>
      <c r="X793" t="s">
        <v>71</v>
      </c>
      <c r="Y793">
        <v>54.36</v>
      </c>
      <c r="AA793">
        <v>45.55</v>
      </c>
      <c r="AC793">
        <v>50.01</v>
      </c>
      <c r="AE793">
        <v>7.1</v>
      </c>
      <c r="AF793" t="s">
        <v>71</v>
      </c>
      <c r="AG793">
        <v>6.33</v>
      </c>
      <c r="AH793" t="s">
        <v>71</v>
      </c>
      <c r="AS793">
        <v>0.71</v>
      </c>
      <c r="AT793" t="s">
        <v>71</v>
      </c>
    </row>
    <row r="794" spans="1:46" x14ac:dyDescent="0.2">
      <c r="A794" t="s">
        <v>452</v>
      </c>
      <c r="B794" t="s">
        <v>453</v>
      </c>
      <c r="C794">
        <f>-70.330692 / 41.67365622</f>
        <v>-1.6876535053395898</v>
      </c>
      <c r="D794" t="s">
        <v>454</v>
      </c>
      <c r="E794" t="s">
        <v>70</v>
      </c>
      <c r="F794" s="1">
        <v>40079</v>
      </c>
      <c r="G794">
        <v>1</v>
      </c>
      <c r="O794">
        <v>8.4700000000000006</v>
      </c>
      <c r="P794" t="s">
        <v>71</v>
      </c>
      <c r="Q794">
        <v>20.8</v>
      </c>
      <c r="R794" t="s">
        <v>71</v>
      </c>
    </row>
    <row r="795" spans="1:46" x14ac:dyDescent="0.2">
      <c r="A795" t="s">
        <v>452</v>
      </c>
      <c r="B795" t="s">
        <v>453</v>
      </c>
      <c r="C795">
        <f>-70.330692 / 41.67365622</f>
        <v>-1.6876535053395898</v>
      </c>
      <c r="D795" t="s">
        <v>454</v>
      </c>
      <c r="E795" t="s">
        <v>70</v>
      </c>
      <c r="F795" s="1">
        <v>40079</v>
      </c>
      <c r="G795">
        <v>1.5</v>
      </c>
      <c r="O795">
        <v>8.3699999999999992</v>
      </c>
      <c r="P795" t="s">
        <v>71</v>
      </c>
      <c r="Q795">
        <v>20.8</v>
      </c>
      <c r="R795" t="s">
        <v>71</v>
      </c>
    </row>
    <row r="796" spans="1:46" x14ac:dyDescent="0.2">
      <c r="A796" t="s">
        <v>452</v>
      </c>
      <c r="B796" t="s">
        <v>453</v>
      </c>
      <c r="C796">
        <f>-70.330692 / 41.67365622</f>
        <v>-1.6876535053395898</v>
      </c>
      <c r="D796" t="s">
        <v>454</v>
      </c>
      <c r="E796" t="s">
        <v>70</v>
      </c>
      <c r="F796" s="1">
        <v>40079</v>
      </c>
      <c r="G796">
        <v>2</v>
      </c>
      <c r="O796">
        <v>8.43</v>
      </c>
      <c r="P796" t="s">
        <v>71</v>
      </c>
      <c r="Q796">
        <v>20.7</v>
      </c>
      <c r="R796" t="s">
        <v>71</v>
      </c>
    </row>
    <row r="797" spans="1:46" x14ac:dyDescent="0.2">
      <c r="A797" t="s">
        <v>452</v>
      </c>
      <c r="B797" t="s">
        <v>453</v>
      </c>
      <c r="C797">
        <f>-70.330692 / 41.67365622</f>
        <v>-1.6876535053395898</v>
      </c>
      <c r="D797" t="s">
        <v>454</v>
      </c>
      <c r="E797" t="s">
        <v>70</v>
      </c>
      <c r="F797" s="1">
        <v>40079</v>
      </c>
      <c r="G797">
        <v>2.5</v>
      </c>
      <c r="O797">
        <v>8.24</v>
      </c>
      <c r="P797" t="s">
        <v>71</v>
      </c>
      <c r="Q797">
        <v>20.5</v>
      </c>
      <c r="R797" t="s">
        <v>71</v>
      </c>
    </row>
    <row r="798" spans="1:46" x14ac:dyDescent="0.2">
      <c r="A798" t="s">
        <v>452</v>
      </c>
      <c r="B798" t="s">
        <v>453</v>
      </c>
      <c r="C798">
        <f>-70.330692 / 41.67365622</f>
        <v>-1.6876535053395898</v>
      </c>
      <c r="D798" t="s">
        <v>454</v>
      </c>
      <c r="E798" t="s">
        <v>70</v>
      </c>
      <c r="F798" s="1">
        <v>40079</v>
      </c>
      <c r="G798">
        <v>3</v>
      </c>
      <c r="O798">
        <v>8.17</v>
      </c>
      <c r="P798" t="s">
        <v>71</v>
      </c>
      <c r="Q798">
        <v>20.3</v>
      </c>
      <c r="R798" t="s">
        <v>71</v>
      </c>
    </row>
    <row r="799" spans="1:46" x14ac:dyDescent="0.2">
      <c r="A799" t="s">
        <v>452</v>
      </c>
      <c r="B799" t="s">
        <v>453</v>
      </c>
      <c r="C799">
        <f>-70.330692 / 41.67365622</f>
        <v>-1.6876535053395898</v>
      </c>
      <c r="D799" t="s">
        <v>454</v>
      </c>
      <c r="E799" t="s">
        <v>70</v>
      </c>
      <c r="F799" s="1">
        <v>40079</v>
      </c>
      <c r="G799">
        <v>3.5</v>
      </c>
      <c r="O799">
        <v>8.08</v>
      </c>
      <c r="P799" t="s">
        <v>71</v>
      </c>
      <c r="Q799">
        <v>20.100000000000001</v>
      </c>
      <c r="R799" t="s">
        <v>71</v>
      </c>
    </row>
    <row r="800" spans="1:46" x14ac:dyDescent="0.2">
      <c r="A800" t="s">
        <v>452</v>
      </c>
      <c r="B800" t="s">
        <v>453</v>
      </c>
      <c r="C800">
        <f>-70.330692 / 41.67365622</f>
        <v>-1.6876535053395898</v>
      </c>
      <c r="D800" t="s">
        <v>454</v>
      </c>
      <c r="E800" t="s">
        <v>70</v>
      </c>
      <c r="F800" s="1">
        <v>40079</v>
      </c>
      <c r="G800">
        <v>4</v>
      </c>
      <c r="O800">
        <v>7.63</v>
      </c>
      <c r="P800" t="s">
        <v>71</v>
      </c>
      <c r="Q800">
        <v>20</v>
      </c>
      <c r="R800" t="s">
        <v>71</v>
      </c>
    </row>
    <row r="801" spans="1:46" x14ac:dyDescent="0.2">
      <c r="A801" t="s">
        <v>452</v>
      </c>
      <c r="B801" t="s">
        <v>453</v>
      </c>
      <c r="C801">
        <f>-70.330692 / 41.67365622</f>
        <v>-1.6876535053395898</v>
      </c>
      <c r="D801" t="s">
        <v>454</v>
      </c>
      <c r="E801" t="s">
        <v>70</v>
      </c>
      <c r="F801" s="1">
        <v>40079</v>
      </c>
      <c r="G801">
        <v>4.5</v>
      </c>
      <c r="O801">
        <v>7.4</v>
      </c>
      <c r="P801" t="s">
        <v>71</v>
      </c>
      <c r="Q801">
        <v>20</v>
      </c>
      <c r="R801" t="s">
        <v>71</v>
      </c>
    </row>
    <row r="802" spans="1:46" x14ac:dyDescent="0.2">
      <c r="A802" t="s">
        <v>452</v>
      </c>
      <c r="B802" t="s">
        <v>453</v>
      </c>
      <c r="C802">
        <f>-70.330692 / 41.67365622</f>
        <v>-1.6876535053395898</v>
      </c>
      <c r="D802" t="s">
        <v>454</v>
      </c>
      <c r="E802" t="s">
        <v>70</v>
      </c>
      <c r="F802" s="1">
        <v>40079</v>
      </c>
      <c r="G802">
        <v>5</v>
      </c>
      <c r="K802">
        <v>10.199999999999999</v>
      </c>
      <c r="L802" t="s">
        <v>71</v>
      </c>
      <c r="O802">
        <v>6.6</v>
      </c>
      <c r="P802" t="s">
        <v>71</v>
      </c>
      <c r="Q802">
        <v>19.899999999999999</v>
      </c>
      <c r="R802" t="s">
        <v>71</v>
      </c>
      <c r="S802">
        <v>0.84</v>
      </c>
      <c r="T802" t="s">
        <v>71</v>
      </c>
      <c r="U802">
        <v>25.97</v>
      </c>
      <c r="V802" t="s">
        <v>71</v>
      </c>
      <c r="W802">
        <v>29.45</v>
      </c>
      <c r="X802" t="s">
        <v>71</v>
      </c>
      <c r="Y802">
        <v>51.12</v>
      </c>
      <c r="AA802">
        <v>53.38</v>
      </c>
      <c r="AE802">
        <v>7.2</v>
      </c>
      <c r="AF802" t="s">
        <v>71</v>
      </c>
      <c r="AG802">
        <v>6.32</v>
      </c>
      <c r="AH802" t="s">
        <v>71</v>
      </c>
      <c r="AS802">
        <v>0.99</v>
      </c>
      <c r="AT802" t="s">
        <v>71</v>
      </c>
    </row>
    <row r="803" spans="1:46" x14ac:dyDescent="0.2">
      <c r="A803" t="s">
        <v>452</v>
      </c>
      <c r="B803" t="s">
        <v>453</v>
      </c>
      <c r="C803">
        <f>-70.330692 / 41.67365622</f>
        <v>-1.6876535053395898</v>
      </c>
      <c r="D803" t="s">
        <v>454</v>
      </c>
      <c r="E803" t="s">
        <v>70</v>
      </c>
      <c r="F803" s="1">
        <v>40079</v>
      </c>
      <c r="G803">
        <v>5.5</v>
      </c>
      <c r="O803">
        <v>6.25</v>
      </c>
      <c r="P803" t="s">
        <v>71</v>
      </c>
      <c r="Q803">
        <v>19.8</v>
      </c>
      <c r="R803" t="s">
        <v>71</v>
      </c>
    </row>
    <row r="804" spans="1:46" x14ac:dyDescent="0.2">
      <c r="A804" t="s">
        <v>452</v>
      </c>
      <c r="B804" t="s">
        <v>453</v>
      </c>
      <c r="C804">
        <f>-70.330692 / 41.67365622</f>
        <v>-1.6876535053395898</v>
      </c>
      <c r="D804" t="s">
        <v>454</v>
      </c>
      <c r="E804" t="s">
        <v>70</v>
      </c>
      <c r="F804" s="1">
        <v>40450</v>
      </c>
      <c r="G804">
        <v>1</v>
      </c>
      <c r="K804">
        <v>4.83</v>
      </c>
      <c r="L804" t="s">
        <v>71</v>
      </c>
      <c r="S804">
        <v>0.9</v>
      </c>
      <c r="T804" t="s">
        <v>71</v>
      </c>
      <c r="U804">
        <v>27.75</v>
      </c>
      <c r="V804" t="s">
        <v>71</v>
      </c>
      <c r="Y804">
        <v>52.07</v>
      </c>
      <c r="AA804">
        <v>46.06</v>
      </c>
      <c r="AE804">
        <v>7.9</v>
      </c>
      <c r="AF804" t="s">
        <v>71</v>
      </c>
      <c r="AG804">
        <v>6.99</v>
      </c>
      <c r="AH804" t="s">
        <v>71</v>
      </c>
      <c r="AS804">
        <v>3.93</v>
      </c>
      <c r="AT804" t="s">
        <v>71</v>
      </c>
    </row>
    <row r="805" spans="1:46" x14ac:dyDescent="0.2">
      <c r="A805" t="s">
        <v>452</v>
      </c>
      <c r="B805" t="s">
        <v>453</v>
      </c>
      <c r="C805">
        <f>-70.330692 / 41.67365622</f>
        <v>-1.6876535053395898</v>
      </c>
      <c r="D805" t="s">
        <v>454</v>
      </c>
      <c r="E805" t="s">
        <v>70</v>
      </c>
      <c r="F805" s="1">
        <v>40450</v>
      </c>
      <c r="G805">
        <v>0</v>
      </c>
      <c r="K805">
        <v>4.92</v>
      </c>
      <c r="L805" t="s">
        <v>71</v>
      </c>
      <c r="S805">
        <v>0.49</v>
      </c>
      <c r="T805" t="s">
        <v>71</v>
      </c>
      <c r="U805">
        <v>15.2</v>
      </c>
      <c r="V805" t="s">
        <v>71</v>
      </c>
      <c r="Y805">
        <v>43.39</v>
      </c>
      <c r="AA805">
        <v>46.23</v>
      </c>
      <c r="AE805">
        <v>8</v>
      </c>
      <c r="AF805" t="s">
        <v>71</v>
      </c>
      <c r="AG805">
        <v>7.07</v>
      </c>
      <c r="AH805" t="s">
        <v>71</v>
      </c>
      <c r="AS805">
        <v>2.37</v>
      </c>
      <c r="AT805" t="s">
        <v>71</v>
      </c>
    </row>
    <row r="806" spans="1:46" x14ac:dyDescent="0.2">
      <c r="A806" t="s">
        <v>452</v>
      </c>
      <c r="B806" t="s">
        <v>453</v>
      </c>
      <c r="C806">
        <f>-70.330692 / 41.67365622</f>
        <v>-1.6876535053395898</v>
      </c>
      <c r="D806" t="s">
        <v>454</v>
      </c>
      <c r="E806" t="s">
        <v>70</v>
      </c>
      <c r="F806" s="1">
        <v>40805</v>
      </c>
      <c r="G806">
        <v>0.5</v>
      </c>
      <c r="I806">
        <v>6.12</v>
      </c>
      <c r="J806" t="s">
        <v>71</v>
      </c>
      <c r="K806">
        <v>5.71</v>
      </c>
      <c r="L806" t="s">
        <v>71</v>
      </c>
      <c r="M806">
        <v>2.4900000000000002</v>
      </c>
      <c r="N806" t="s">
        <v>71</v>
      </c>
      <c r="O806">
        <v>8.67</v>
      </c>
      <c r="P806" t="s">
        <v>71</v>
      </c>
      <c r="Q806">
        <v>20.8</v>
      </c>
      <c r="R806" t="s">
        <v>71</v>
      </c>
      <c r="S806">
        <v>0.54</v>
      </c>
      <c r="T806" t="s">
        <v>71</v>
      </c>
      <c r="U806">
        <v>16.73</v>
      </c>
      <c r="V806" t="s">
        <v>71</v>
      </c>
      <c r="W806">
        <v>28.41</v>
      </c>
      <c r="X806" t="s">
        <v>71</v>
      </c>
      <c r="Y806">
        <v>44.77</v>
      </c>
      <c r="AA806">
        <v>47.69</v>
      </c>
      <c r="AC806">
        <v>46.85</v>
      </c>
      <c r="AE806">
        <v>8.4</v>
      </c>
      <c r="AF806" t="s">
        <v>71</v>
      </c>
      <c r="AG806">
        <v>6.8</v>
      </c>
      <c r="AH806" t="s">
        <v>71</v>
      </c>
      <c r="AS806">
        <v>2.3199999999999998</v>
      </c>
      <c r="AT806" t="s">
        <v>71</v>
      </c>
    </row>
    <row r="807" spans="1:46" x14ac:dyDescent="0.2">
      <c r="A807" t="s">
        <v>452</v>
      </c>
      <c r="B807" t="s">
        <v>453</v>
      </c>
      <c r="C807">
        <f>-70.330692 / 41.67365622</f>
        <v>-1.6876535053395898</v>
      </c>
      <c r="D807" t="s">
        <v>454</v>
      </c>
      <c r="E807" t="s">
        <v>70</v>
      </c>
      <c r="F807" s="1">
        <v>40805</v>
      </c>
      <c r="G807">
        <v>1</v>
      </c>
      <c r="O807">
        <v>8.5</v>
      </c>
      <c r="P807" t="s">
        <v>71</v>
      </c>
      <c r="Q807">
        <v>20.8</v>
      </c>
      <c r="R807" t="s">
        <v>71</v>
      </c>
    </row>
    <row r="808" spans="1:46" x14ac:dyDescent="0.2">
      <c r="A808" t="s">
        <v>452</v>
      </c>
      <c r="B808" t="s">
        <v>453</v>
      </c>
      <c r="C808">
        <f>-70.330692 / 41.67365622</f>
        <v>-1.6876535053395898</v>
      </c>
      <c r="D808" t="s">
        <v>454</v>
      </c>
      <c r="E808" t="s">
        <v>70</v>
      </c>
      <c r="F808" s="1">
        <v>40805</v>
      </c>
      <c r="G808">
        <v>2</v>
      </c>
      <c r="O808">
        <v>8.6199999999999992</v>
      </c>
      <c r="P808" t="s">
        <v>71</v>
      </c>
      <c r="Q808">
        <v>20.8</v>
      </c>
      <c r="R808" t="s">
        <v>71</v>
      </c>
    </row>
    <row r="809" spans="1:46" x14ac:dyDescent="0.2">
      <c r="A809" t="s">
        <v>452</v>
      </c>
      <c r="B809" t="s">
        <v>453</v>
      </c>
      <c r="C809">
        <f>-70.330692 / 41.67365622</f>
        <v>-1.6876535053395898</v>
      </c>
      <c r="D809" t="s">
        <v>454</v>
      </c>
      <c r="E809" t="s">
        <v>70</v>
      </c>
      <c r="F809" s="1">
        <v>40805</v>
      </c>
      <c r="G809">
        <v>3</v>
      </c>
      <c r="O809">
        <v>8.6300000000000008</v>
      </c>
      <c r="P809" t="s">
        <v>71</v>
      </c>
      <c r="Q809">
        <v>20.7</v>
      </c>
      <c r="R809" t="s">
        <v>71</v>
      </c>
    </row>
    <row r="810" spans="1:46" x14ac:dyDescent="0.2">
      <c r="A810" t="s">
        <v>452</v>
      </c>
      <c r="B810" t="s">
        <v>453</v>
      </c>
      <c r="C810">
        <f>-70.330692 / 41.67365622</f>
        <v>-1.6876535053395898</v>
      </c>
      <c r="D810" t="s">
        <v>454</v>
      </c>
      <c r="E810" t="s">
        <v>70</v>
      </c>
      <c r="F810" s="1">
        <v>40805</v>
      </c>
      <c r="G810">
        <v>4</v>
      </c>
      <c r="O810">
        <v>8.6300000000000008</v>
      </c>
      <c r="P810" t="s">
        <v>71</v>
      </c>
      <c r="Q810">
        <v>20.7</v>
      </c>
      <c r="R810" t="s">
        <v>71</v>
      </c>
    </row>
    <row r="811" spans="1:46" x14ac:dyDescent="0.2">
      <c r="A811" t="s">
        <v>452</v>
      </c>
      <c r="B811" t="s">
        <v>453</v>
      </c>
      <c r="C811">
        <f>-70.330692 / 41.67365622</f>
        <v>-1.6876535053395898</v>
      </c>
      <c r="D811" t="s">
        <v>454</v>
      </c>
      <c r="E811" t="s">
        <v>70</v>
      </c>
      <c r="F811" s="1">
        <v>40805</v>
      </c>
      <c r="G811">
        <v>5</v>
      </c>
      <c r="O811">
        <v>8.64</v>
      </c>
      <c r="P811" t="s">
        <v>71</v>
      </c>
      <c r="Q811">
        <v>20.7</v>
      </c>
      <c r="R811" t="s">
        <v>71</v>
      </c>
    </row>
    <row r="812" spans="1:46" x14ac:dyDescent="0.2">
      <c r="A812" t="s">
        <v>452</v>
      </c>
      <c r="B812" t="s">
        <v>453</v>
      </c>
      <c r="C812">
        <f>-70.330692 / 41.67365622</f>
        <v>-1.6876535053395898</v>
      </c>
      <c r="D812" t="s">
        <v>454</v>
      </c>
      <c r="E812" t="s">
        <v>70</v>
      </c>
      <c r="F812" s="1">
        <v>40805</v>
      </c>
      <c r="G812">
        <v>5.12</v>
      </c>
      <c r="K812">
        <v>5.79</v>
      </c>
      <c r="L812" t="s">
        <v>71</v>
      </c>
      <c r="S812">
        <v>0.55000000000000004</v>
      </c>
      <c r="T812" t="s">
        <v>71</v>
      </c>
      <c r="U812">
        <v>17.04</v>
      </c>
      <c r="V812" t="s">
        <v>71</v>
      </c>
      <c r="W812">
        <v>26.71</v>
      </c>
      <c r="X812" t="s">
        <v>71</v>
      </c>
      <c r="Y812">
        <v>45.04</v>
      </c>
      <c r="AA812">
        <v>47.83</v>
      </c>
      <c r="AE812">
        <v>8.3000000000000007</v>
      </c>
      <c r="AF812" t="s">
        <v>71</v>
      </c>
      <c r="AG812">
        <v>6.8</v>
      </c>
      <c r="AH812" t="s">
        <v>71</v>
      </c>
      <c r="AS812">
        <v>1.88</v>
      </c>
      <c r="AT812" t="s">
        <v>71</v>
      </c>
    </row>
    <row r="813" spans="1:46" x14ac:dyDescent="0.2">
      <c r="A813" t="s">
        <v>452</v>
      </c>
      <c r="B813" t="s">
        <v>453</v>
      </c>
      <c r="C813">
        <f>-70.330692 / 41.67365622</f>
        <v>-1.6876535053395898</v>
      </c>
      <c r="D813" t="s">
        <v>454</v>
      </c>
      <c r="E813" t="s">
        <v>70</v>
      </c>
      <c r="F813" s="1">
        <v>41178</v>
      </c>
      <c r="G813">
        <v>0.5</v>
      </c>
      <c r="I813">
        <v>5.46</v>
      </c>
      <c r="J813" t="s">
        <v>71</v>
      </c>
      <c r="M813">
        <v>2.13</v>
      </c>
      <c r="N813" t="s">
        <v>71</v>
      </c>
      <c r="O813">
        <v>9.17</v>
      </c>
      <c r="P813" t="s">
        <v>71</v>
      </c>
      <c r="Q813">
        <v>20.3</v>
      </c>
      <c r="R813" t="s">
        <v>71</v>
      </c>
      <c r="AC813">
        <v>49.14</v>
      </c>
    </row>
    <row r="814" spans="1:46" x14ac:dyDescent="0.2">
      <c r="A814" t="s">
        <v>452</v>
      </c>
      <c r="B814" t="s">
        <v>453</v>
      </c>
      <c r="C814">
        <f>-70.330692 / 41.67365622</f>
        <v>-1.6876535053395898</v>
      </c>
      <c r="D814" t="s">
        <v>454</v>
      </c>
      <c r="E814" t="s">
        <v>70</v>
      </c>
      <c r="F814" s="1">
        <v>41178</v>
      </c>
      <c r="G814">
        <v>1</v>
      </c>
      <c r="O814">
        <v>9.14</v>
      </c>
      <c r="P814" t="s">
        <v>71</v>
      </c>
      <c r="Q814">
        <v>20.399999999999999</v>
      </c>
      <c r="R814" t="s">
        <v>71</v>
      </c>
    </row>
    <row r="815" spans="1:46" x14ac:dyDescent="0.2">
      <c r="A815" t="s">
        <v>452</v>
      </c>
      <c r="B815" t="s">
        <v>453</v>
      </c>
      <c r="C815">
        <f>-70.330692 / 41.67365622</f>
        <v>-1.6876535053395898</v>
      </c>
      <c r="D815" t="s">
        <v>454</v>
      </c>
      <c r="E815" t="s">
        <v>70</v>
      </c>
      <c r="F815" s="1">
        <v>41178</v>
      </c>
      <c r="G815">
        <v>2</v>
      </c>
      <c r="O815">
        <v>9.1</v>
      </c>
      <c r="P815" t="s">
        <v>71</v>
      </c>
      <c r="Q815">
        <v>20.399999999999999</v>
      </c>
      <c r="R815" t="s">
        <v>71</v>
      </c>
    </row>
    <row r="816" spans="1:46" x14ac:dyDescent="0.2">
      <c r="A816" t="s">
        <v>452</v>
      </c>
      <c r="B816" t="s">
        <v>453</v>
      </c>
      <c r="C816">
        <f>-70.330692 / 41.67365622</f>
        <v>-1.6876535053395898</v>
      </c>
      <c r="D816" t="s">
        <v>454</v>
      </c>
      <c r="E816" t="s">
        <v>70</v>
      </c>
      <c r="F816" s="1">
        <v>41178</v>
      </c>
      <c r="G816">
        <v>3</v>
      </c>
      <c r="O816">
        <v>9.06</v>
      </c>
      <c r="P816" t="s">
        <v>71</v>
      </c>
      <c r="Q816">
        <v>20.399999999999999</v>
      </c>
      <c r="R816" t="s">
        <v>71</v>
      </c>
    </row>
    <row r="817" spans="1:46" x14ac:dyDescent="0.2">
      <c r="A817" t="s">
        <v>452</v>
      </c>
      <c r="B817" t="s">
        <v>453</v>
      </c>
      <c r="C817">
        <f>-70.330692 / 41.67365622</f>
        <v>-1.6876535053395898</v>
      </c>
      <c r="D817" t="s">
        <v>454</v>
      </c>
      <c r="E817" t="s">
        <v>70</v>
      </c>
      <c r="F817" s="1">
        <v>41178</v>
      </c>
      <c r="G817">
        <v>4</v>
      </c>
      <c r="O817">
        <v>9.06</v>
      </c>
      <c r="P817" t="s">
        <v>71</v>
      </c>
      <c r="Q817">
        <v>20.399999999999999</v>
      </c>
      <c r="R817" t="s">
        <v>71</v>
      </c>
    </row>
    <row r="818" spans="1:46" x14ac:dyDescent="0.2">
      <c r="A818" t="s">
        <v>452</v>
      </c>
      <c r="B818" t="s">
        <v>453</v>
      </c>
      <c r="C818">
        <f>-70.330692 / 41.67365622</f>
        <v>-1.6876535053395898</v>
      </c>
      <c r="D818" t="s">
        <v>454</v>
      </c>
      <c r="E818" t="s">
        <v>70</v>
      </c>
      <c r="F818" s="1">
        <v>41178</v>
      </c>
      <c r="G818">
        <v>4.5</v>
      </c>
      <c r="O818">
        <v>9.0399999999999991</v>
      </c>
      <c r="P818" t="s">
        <v>71</v>
      </c>
      <c r="Q818">
        <v>20.399999999999999</v>
      </c>
      <c r="R818" t="s">
        <v>71</v>
      </c>
    </row>
    <row r="819" spans="1:46" x14ac:dyDescent="0.2">
      <c r="A819" t="s">
        <v>452</v>
      </c>
      <c r="B819" t="s">
        <v>453</v>
      </c>
      <c r="C819">
        <f>-70.330692 / 41.67365622</f>
        <v>-1.6876535053395898</v>
      </c>
      <c r="D819" t="s">
        <v>454</v>
      </c>
      <c r="E819" t="s">
        <v>70</v>
      </c>
      <c r="F819" s="1">
        <v>41542</v>
      </c>
      <c r="G819">
        <v>0.5</v>
      </c>
      <c r="I819">
        <v>6.3</v>
      </c>
      <c r="J819" t="s">
        <v>71</v>
      </c>
      <c r="K819">
        <v>3.87</v>
      </c>
      <c r="L819" t="s">
        <v>71</v>
      </c>
      <c r="M819">
        <v>2.63</v>
      </c>
      <c r="N819" t="s">
        <v>71</v>
      </c>
      <c r="O819">
        <v>8.92</v>
      </c>
      <c r="P819" t="s">
        <v>71</v>
      </c>
      <c r="Q819">
        <v>19.7</v>
      </c>
      <c r="R819" t="s">
        <v>71</v>
      </c>
      <c r="S819">
        <v>0.4</v>
      </c>
      <c r="T819" t="s">
        <v>71</v>
      </c>
      <c r="U819">
        <v>12.39</v>
      </c>
      <c r="V819" t="s">
        <v>71</v>
      </c>
      <c r="W819">
        <v>27.17</v>
      </c>
      <c r="X819" t="s">
        <v>71</v>
      </c>
      <c r="Y819">
        <v>40.44</v>
      </c>
      <c r="AA819">
        <v>43.88</v>
      </c>
      <c r="AC819">
        <v>46.09</v>
      </c>
      <c r="AE819">
        <v>9.6999999999999993</v>
      </c>
      <c r="AF819" t="s">
        <v>71</v>
      </c>
      <c r="AG819">
        <v>6.8</v>
      </c>
      <c r="AH819" t="s">
        <v>71</v>
      </c>
      <c r="AS819">
        <v>1.44</v>
      </c>
      <c r="AT819" t="s">
        <v>71</v>
      </c>
    </row>
    <row r="820" spans="1:46" x14ac:dyDescent="0.2">
      <c r="A820" t="s">
        <v>452</v>
      </c>
      <c r="B820" t="s">
        <v>453</v>
      </c>
      <c r="C820">
        <f>-70.330692 / 41.67365622</f>
        <v>-1.6876535053395898</v>
      </c>
      <c r="D820" t="s">
        <v>454</v>
      </c>
      <c r="E820" t="s">
        <v>70</v>
      </c>
      <c r="F820" s="1">
        <v>41542</v>
      </c>
      <c r="G820">
        <v>1</v>
      </c>
      <c r="O820">
        <v>8.91</v>
      </c>
      <c r="P820" t="s">
        <v>71</v>
      </c>
      <c r="Q820">
        <v>19.600000000000001</v>
      </c>
      <c r="R820" t="s">
        <v>71</v>
      </c>
    </row>
    <row r="821" spans="1:46" x14ac:dyDescent="0.2">
      <c r="A821" t="s">
        <v>452</v>
      </c>
      <c r="B821" t="s">
        <v>453</v>
      </c>
      <c r="C821">
        <f>-70.330692 / 41.67365622</f>
        <v>-1.6876535053395898</v>
      </c>
      <c r="D821" t="s">
        <v>454</v>
      </c>
      <c r="E821" t="s">
        <v>70</v>
      </c>
      <c r="F821" s="1">
        <v>41542</v>
      </c>
      <c r="G821">
        <v>2</v>
      </c>
      <c r="O821">
        <v>8.91</v>
      </c>
      <c r="P821" t="s">
        <v>71</v>
      </c>
      <c r="Q821">
        <v>19.5</v>
      </c>
      <c r="R821" t="s">
        <v>71</v>
      </c>
    </row>
    <row r="822" spans="1:46" x14ac:dyDescent="0.2">
      <c r="A822" t="s">
        <v>452</v>
      </c>
      <c r="B822" t="s">
        <v>453</v>
      </c>
      <c r="C822">
        <f>-70.330692 / 41.67365622</f>
        <v>-1.6876535053395898</v>
      </c>
      <c r="D822" t="s">
        <v>454</v>
      </c>
      <c r="E822" t="s">
        <v>70</v>
      </c>
      <c r="F822" s="1">
        <v>41542</v>
      </c>
      <c r="G822">
        <v>3</v>
      </c>
      <c r="O822">
        <v>8.9</v>
      </c>
      <c r="P822" t="s">
        <v>71</v>
      </c>
      <c r="Q822">
        <v>19.5</v>
      </c>
      <c r="R822" t="s">
        <v>71</v>
      </c>
    </row>
    <row r="823" spans="1:46" x14ac:dyDescent="0.2">
      <c r="A823" t="s">
        <v>452</v>
      </c>
      <c r="B823" t="s">
        <v>453</v>
      </c>
      <c r="C823">
        <f>-70.330692 / 41.67365622</f>
        <v>-1.6876535053395898</v>
      </c>
      <c r="D823" t="s">
        <v>454</v>
      </c>
      <c r="E823" t="s">
        <v>70</v>
      </c>
      <c r="F823" s="1">
        <v>41542</v>
      </c>
      <c r="G823">
        <v>4</v>
      </c>
      <c r="O823">
        <v>8.5</v>
      </c>
      <c r="P823" t="s">
        <v>71</v>
      </c>
      <c r="Q823">
        <v>19.5</v>
      </c>
      <c r="R823" t="s">
        <v>71</v>
      </c>
    </row>
    <row r="824" spans="1:46" x14ac:dyDescent="0.2">
      <c r="A824" t="s">
        <v>452</v>
      </c>
      <c r="B824" t="s">
        <v>453</v>
      </c>
      <c r="C824">
        <f>-70.330692 / 41.67365622</f>
        <v>-1.6876535053395898</v>
      </c>
      <c r="D824" t="s">
        <v>454</v>
      </c>
      <c r="E824" t="s">
        <v>70</v>
      </c>
      <c r="F824" s="1">
        <v>41542</v>
      </c>
      <c r="G824">
        <v>5</v>
      </c>
      <c r="O824">
        <v>8.64</v>
      </c>
      <c r="P824" t="s">
        <v>71</v>
      </c>
      <c r="Q824">
        <v>19.399999999999999</v>
      </c>
      <c r="R824" t="s">
        <v>71</v>
      </c>
    </row>
    <row r="825" spans="1:46" x14ac:dyDescent="0.2">
      <c r="A825" t="s">
        <v>452</v>
      </c>
      <c r="B825" t="s">
        <v>453</v>
      </c>
      <c r="C825">
        <f>-70.330692 / 41.67365622</f>
        <v>-1.6876535053395898</v>
      </c>
      <c r="D825" t="s">
        <v>454</v>
      </c>
      <c r="E825" t="s">
        <v>70</v>
      </c>
      <c r="F825" s="1">
        <v>41542</v>
      </c>
      <c r="G825">
        <v>5.3</v>
      </c>
      <c r="K825">
        <v>3.81</v>
      </c>
      <c r="L825" t="s">
        <v>71</v>
      </c>
      <c r="S825">
        <v>0.56000000000000005</v>
      </c>
      <c r="T825" t="s">
        <v>71</v>
      </c>
      <c r="U825">
        <v>17.350000000000001</v>
      </c>
      <c r="V825" t="s">
        <v>71</v>
      </c>
      <c r="W825">
        <v>25.44</v>
      </c>
      <c r="X825" t="s">
        <v>71</v>
      </c>
      <c r="Y825">
        <v>45.3</v>
      </c>
      <c r="AA825">
        <v>43.72</v>
      </c>
      <c r="AE825">
        <v>9.6999999999999993</v>
      </c>
      <c r="AF825" t="s">
        <v>71</v>
      </c>
      <c r="AG825">
        <v>6.7</v>
      </c>
      <c r="AH825" t="s">
        <v>71</v>
      </c>
      <c r="AS825">
        <v>1.76</v>
      </c>
      <c r="AT825" t="s">
        <v>71</v>
      </c>
    </row>
    <row r="826" spans="1:46" x14ac:dyDescent="0.2">
      <c r="A826" t="s">
        <v>452</v>
      </c>
      <c r="B826" t="s">
        <v>453</v>
      </c>
      <c r="C826">
        <f>-70.330692 / 41.67365622</f>
        <v>-1.6876535053395898</v>
      </c>
      <c r="D826" t="s">
        <v>454</v>
      </c>
      <c r="E826" t="s">
        <v>70</v>
      </c>
      <c r="F826" s="1">
        <v>43347</v>
      </c>
      <c r="G826">
        <v>0.5</v>
      </c>
      <c r="I826">
        <v>5.85</v>
      </c>
      <c r="J826" t="s">
        <v>150</v>
      </c>
      <c r="K826">
        <v>4.42</v>
      </c>
      <c r="L826" t="s">
        <v>150</v>
      </c>
      <c r="M826">
        <v>3.7</v>
      </c>
      <c r="N826" t="s">
        <v>150</v>
      </c>
      <c r="O826">
        <v>9</v>
      </c>
      <c r="P826" t="s">
        <v>150</v>
      </c>
      <c r="Q826">
        <v>27</v>
      </c>
      <c r="R826" t="s">
        <v>150</v>
      </c>
      <c r="S826">
        <v>0.48</v>
      </c>
      <c r="T826" t="s">
        <v>150</v>
      </c>
      <c r="W826">
        <v>22.16</v>
      </c>
      <c r="X826" t="s">
        <v>150</v>
      </c>
      <c r="AE826">
        <v>15.7</v>
      </c>
      <c r="AF826" t="s">
        <v>150</v>
      </c>
      <c r="AG826">
        <v>6.89</v>
      </c>
      <c r="AH826" t="s">
        <v>150</v>
      </c>
      <c r="AS826">
        <v>0.34</v>
      </c>
      <c r="AT826" t="s">
        <v>150</v>
      </c>
    </row>
    <row r="827" spans="1:46" x14ac:dyDescent="0.2">
      <c r="A827" t="s">
        <v>452</v>
      </c>
      <c r="B827" t="s">
        <v>453</v>
      </c>
      <c r="C827">
        <f>-70.330692 / 41.67365622</f>
        <v>-1.6876535053395898</v>
      </c>
      <c r="D827" t="s">
        <v>454</v>
      </c>
      <c r="E827" t="s">
        <v>70</v>
      </c>
      <c r="F827" s="1">
        <v>43347</v>
      </c>
      <c r="G827">
        <v>1</v>
      </c>
      <c r="K827" t="s">
        <v>173</v>
      </c>
      <c r="L827" t="s">
        <v>150</v>
      </c>
      <c r="O827">
        <v>9.07</v>
      </c>
      <c r="P827" t="s">
        <v>150</v>
      </c>
      <c r="Q827">
        <v>26.5</v>
      </c>
      <c r="R827" t="s">
        <v>150</v>
      </c>
      <c r="S827" t="s">
        <v>173</v>
      </c>
      <c r="T827" t="s">
        <v>150</v>
      </c>
      <c r="W827" t="s">
        <v>173</v>
      </c>
      <c r="X827" t="s">
        <v>150</v>
      </c>
      <c r="AE827" t="s">
        <v>173</v>
      </c>
      <c r="AF827" t="s">
        <v>150</v>
      </c>
      <c r="AG827" t="s">
        <v>173</v>
      </c>
      <c r="AH827" t="s">
        <v>150</v>
      </c>
      <c r="AS827" t="s">
        <v>173</v>
      </c>
      <c r="AT827" t="s">
        <v>150</v>
      </c>
    </row>
    <row r="828" spans="1:46" x14ac:dyDescent="0.2">
      <c r="A828" t="s">
        <v>452</v>
      </c>
      <c r="B828" t="s">
        <v>453</v>
      </c>
      <c r="C828">
        <f>-70.330692 / 41.67365622</f>
        <v>-1.6876535053395898</v>
      </c>
      <c r="D828" t="s">
        <v>454</v>
      </c>
      <c r="E828" t="s">
        <v>70</v>
      </c>
      <c r="F828" s="1">
        <v>43347</v>
      </c>
      <c r="G828">
        <v>2</v>
      </c>
      <c r="K828" t="s">
        <v>173</v>
      </c>
      <c r="L828" t="s">
        <v>150</v>
      </c>
      <c r="O828">
        <v>9.1</v>
      </c>
      <c r="P828" t="s">
        <v>150</v>
      </c>
      <c r="Q828">
        <v>26.2</v>
      </c>
      <c r="R828" t="s">
        <v>150</v>
      </c>
      <c r="S828" t="s">
        <v>173</v>
      </c>
      <c r="T828" t="s">
        <v>150</v>
      </c>
      <c r="W828" t="s">
        <v>173</v>
      </c>
      <c r="X828" t="s">
        <v>150</v>
      </c>
      <c r="AE828" t="s">
        <v>173</v>
      </c>
      <c r="AF828" t="s">
        <v>150</v>
      </c>
      <c r="AG828" t="s">
        <v>173</v>
      </c>
      <c r="AH828" t="s">
        <v>150</v>
      </c>
      <c r="AS828" t="s">
        <v>173</v>
      </c>
      <c r="AT828" t="s">
        <v>150</v>
      </c>
    </row>
    <row r="829" spans="1:46" x14ac:dyDescent="0.2">
      <c r="A829" t="s">
        <v>452</v>
      </c>
      <c r="B829" t="s">
        <v>453</v>
      </c>
      <c r="C829">
        <f>-70.330692 / 41.67365622</f>
        <v>-1.6876535053395898</v>
      </c>
      <c r="D829" t="s">
        <v>454</v>
      </c>
      <c r="E829" t="s">
        <v>70</v>
      </c>
      <c r="F829" s="1">
        <v>43347</v>
      </c>
      <c r="G829">
        <v>3</v>
      </c>
      <c r="K829" t="s">
        <v>173</v>
      </c>
      <c r="L829" t="s">
        <v>150</v>
      </c>
      <c r="O829">
        <v>9.17</v>
      </c>
      <c r="P829" t="s">
        <v>150</v>
      </c>
      <c r="Q829">
        <v>26</v>
      </c>
      <c r="R829" t="s">
        <v>150</v>
      </c>
      <c r="S829" t="s">
        <v>173</v>
      </c>
      <c r="T829" t="s">
        <v>150</v>
      </c>
      <c r="W829" t="s">
        <v>173</v>
      </c>
      <c r="X829" t="s">
        <v>150</v>
      </c>
      <c r="AE829" t="s">
        <v>173</v>
      </c>
      <c r="AF829" t="s">
        <v>150</v>
      </c>
      <c r="AG829" t="s">
        <v>173</v>
      </c>
      <c r="AH829" t="s">
        <v>150</v>
      </c>
      <c r="AS829" t="s">
        <v>173</v>
      </c>
      <c r="AT829" t="s">
        <v>150</v>
      </c>
    </row>
    <row r="830" spans="1:46" x14ac:dyDescent="0.2">
      <c r="A830" t="s">
        <v>452</v>
      </c>
      <c r="B830" t="s">
        <v>453</v>
      </c>
      <c r="C830">
        <f>-70.330692 / 41.67365622</f>
        <v>-1.6876535053395898</v>
      </c>
      <c r="D830" t="s">
        <v>454</v>
      </c>
      <c r="E830" t="s">
        <v>70</v>
      </c>
      <c r="F830" s="1">
        <v>43347</v>
      </c>
      <c r="G830">
        <v>4</v>
      </c>
      <c r="K830">
        <v>19.84</v>
      </c>
      <c r="L830" t="s">
        <v>150</v>
      </c>
      <c r="O830">
        <v>8.8000000000000007</v>
      </c>
      <c r="P830" t="s">
        <v>150</v>
      </c>
      <c r="Q830">
        <v>25.7</v>
      </c>
      <c r="R830" t="s">
        <v>150</v>
      </c>
      <c r="S830">
        <v>1.68</v>
      </c>
      <c r="T830" t="s">
        <v>150</v>
      </c>
      <c r="W830">
        <v>34.369999999999997</v>
      </c>
      <c r="X830" t="s">
        <v>150</v>
      </c>
      <c r="AE830">
        <v>19.5</v>
      </c>
      <c r="AF830" t="s">
        <v>150</v>
      </c>
      <c r="AG830">
        <v>6.26</v>
      </c>
      <c r="AH830" t="s">
        <v>150</v>
      </c>
      <c r="AS830">
        <v>13.85</v>
      </c>
      <c r="AT830" t="s">
        <v>150</v>
      </c>
    </row>
    <row r="831" spans="1:46" x14ac:dyDescent="0.2">
      <c r="A831" t="s">
        <v>452</v>
      </c>
      <c r="B831" t="s">
        <v>453</v>
      </c>
      <c r="C831">
        <f>-70.330692 / 41.67365622</f>
        <v>-1.6876535053395898</v>
      </c>
      <c r="D831" t="s">
        <v>454</v>
      </c>
      <c r="E831" t="s">
        <v>70</v>
      </c>
      <c r="F831" s="1">
        <v>43347</v>
      </c>
      <c r="G831">
        <v>5</v>
      </c>
      <c r="K831" t="s">
        <v>173</v>
      </c>
      <c r="L831" t="s">
        <v>150</v>
      </c>
      <c r="O831">
        <v>0.35</v>
      </c>
      <c r="P831" t="s">
        <v>150</v>
      </c>
      <c r="Q831">
        <v>24.5</v>
      </c>
      <c r="R831" t="s">
        <v>150</v>
      </c>
      <c r="S831" t="s">
        <v>173</v>
      </c>
      <c r="T831" t="s">
        <v>150</v>
      </c>
      <c r="W831" t="s">
        <v>173</v>
      </c>
      <c r="X831" t="s">
        <v>150</v>
      </c>
      <c r="AE831" t="s">
        <v>173</v>
      </c>
      <c r="AF831" t="s">
        <v>150</v>
      </c>
      <c r="AG831" t="s">
        <v>173</v>
      </c>
      <c r="AH831" t="s">
        <v>150</v>
      </c>
      <c r="AS831" t="s">
        <v>173</v>
      </c>
      <c r="AT831" t="s">
        <v>150</v>
      </c>
    </row>
    <row r="832" spans="1:46" x14ac:dyDescent="0.2">
      <c r="A832" t="s">
        <v>452</v>
      </c>
      <c r="B832" t="s">
        <v>453</v>
      </c>
      <c r="C832">
        <f>-70.330692 / 41.67365622</f>
        <v>-1.6876535053395898</v>
      </c>
      <c r="D832" t="s">
        <v>454</v>
      </c>
      <c r="E832" t="s">
        <v>70</v>
      </c>
      <c r="F832" s="1">
        <v>43347.569444444445</v>
      </c>
      <c r="G832">
        <v>0.5</v>
      </c>
      <c r="I832">
        <v>5.85</v>
      </c>
      <c r="J832" t="s">
        <v>150</v>
      </c>
      <c r="K832">
        <v>4.42</v>
      </c>
      <c r="L832" t="s">
        <v>150</v>
      </c>
      <c r="M832">
        <v>3.53</v>
      </c>
      <c r="N832" t="s">
        <v>150</v>
      </c>
      <c r="O832">
        <v>9</v>
      </c>
      <c r="P832" t="s">
        <v>150</v>
      </c>
      <c r="Q832">
        <v>27</v>
      </c>
      <c r="R832" t="s">
        <v>150</v>
      </c>
      <c r="S832">
        <v>0.5</v>
      </c>
      <c r="T832" t="s">
        <v>150</v>
      </c>
      <c r="U832">
        <v>15.49</v>
      </c>
      <c r="V832" t="s">
        <v>150</v>
      </c>
      <c r="AA832">
        <v>45.18</v>
      </c>
      <c r="AC832">
        <v>41.82</v>
      </c>
      <c r="AE832">
        <v>15.7</v>
      </c>
      <c r="AF832" t="s">
        <v>150</v>
      </c>
      <c r="AG832">
        <v>6.89</v>
      </c>
      <c r="AH832" t="s">
        <v>150</v>
      </c>
      <c r="AS832">
        <v>0.34</v>
      </c>
      <c r="AT832" t="s">
        <v>150</v>
      </c>
    </row>
    <row r="833" spans="1:58" x14ac:dyDescent="0.2">
      <c r="A833" t="s">
        <v>452</v>
      </c>
      <c r="B833" t="s">
        <v>453</v>
      </c>
      <c r="C833">
        <f>-70.330692 / 41.67365622</f>
        <v>-1.6876535053395898</v>
      </c>
      <c r="D833" t="s">
        <v>454</v>
      </c>
      <c r="E833" t="s">
        <v>70</v>
      </c>
      <c r="F833" s="1">
        <v>43347.569444444445</v>
      </c>
      <c r="G833">
        <v>1</v>
      </c>
      <c r="I833">
        <v>5.85</v>
      </c>
      <c r="J833" t="s">
        <v>150</v>
      </c>
      <c r="M833">
        <v>3.53</v>
      </c>
      <c r="N833" t="s">
        <v>150</v>
      </c>
      <c r="O833">
        <v>9.07</v>
      </c>
      <c r="P833" t="s">
        <v>150</v>
      </c>
      <c r="Q833">
        <v>26.5</v>
      </c>
      <c r="R833" t="s">
        <v>150</v>
      </c>
      <c r="AC833">
        <v>41.82</v>
      </c>
    </row>
    <row r="834" spans="1:58" x14ac:dyDescent="0.2">
      <c r="A834" t="s">
        <v>452</v>
      </c>
      <c r="B834" t="s">
        <v>453</v>
      </c>
      <c r="C834">
        <f>-70.330692 / 41.67365622</f>
        <v>-1.6876535053395898</v>
      </c>
      <c r="D834" t="s">
        <v>454</v>
      </c>
      <c r="E834" t="s">
        <v>70</v>
      </c>
      <c r="F834" s="1">
        <v>43347.569444444445</v>
      </c>
      <c r="G834">
        <v>2</v>
      </c>
      <c r="I834">
        <v>5.85</v>
      </c>
      <c r="J834" t="s">
        <v>150</v>
      </c>
      <c r="M834">
        <v>3.53</v>
      </c>
      <c r="N834" t="s">
        <v>150</v>
      </c>
      <c r="O834">
        <v>9.1</v>
      </c>
      <c r="P834" t="s">
        <v>150</v>
      </c>
      <c r="Q834">
        <v>26.2</v>
      </c>
      <c r="R834" t="s">
        <v>150</v>
      </c>
      <c r="AC834">
        <v>41.82</v>
      </c>
    </row>
    <row r="835" spans="1:58" x14ac:dyDescent="0.2">
      <c r="A835" t="s">
        <v>452</v>
      </c>
      <c r="B835" t="s">
        <v>453</v>
      </c>
      <c r="C835">
        <f>-70.330692 / 41.67365622</f>
        <v>-1.6876535053395898</v>
      </c>
      <c r="D835" t="s">
        <v>454</v>
      </c>
      <c r="E835" t="s">
        <v>70</v>
      </c>
      <c r="F835" s="1">
        <v>43347.569444444445</v>
      </c>
      <c r="G835">
        <v>3</v>
      </c>
      <c r="I835">
        <v>5.85</v>
      </c>
      <c r="J835" t="s">
        <v>150</v>
      </c>
      <c r="M835">
        <v>3.53</v>
      </c>
      <c r="N835" t="s">
        <v>150</v>
      </c>
      <c r="O835">
        <v>9.17</v>
      </c>
      <c r="P835" t="s">
        <v>150</v>
      </c>
      <c r="Q835">
        <v>26</v>
      </c>
      <c r="R835" t="s">
        <v>150</v>
      </c>
      <c r="AC835">
        <v>41.82</v>
      </c>
    </row>
    <row r="836" spans="1:58" x14ac:dyDescent="0.2">
      <c r="A836" t="s">
        <v>452</v>
      </c>
      <c r="B836" t="s">
        <v>453</v>
      </c>
      <c r="C836">
        <f>-70.330692 / 41.67365622</f>
        <v>-1.6876535053395898</v>
      </c>
      <c r="D836" t="s">
        <v>454</v>
      </c>
      <c r="E836" t="s">
        <v>70</v>
      </c>
      <c r="F836" s="1">
        <v>43347.569444444445</v>
      </c>
      <c r="G836">
        <v>4</v>
      </c>
      <c r="I836">
        <v>5.85</v>
      </c>
      <c r="J836" t="s">
        <v>150</v>
      </c>
      <c r="K836">
        <v>19.84</v>
      </c>
      <c r="L836" t="s">
        <v>150</v>
      </c>
      <c r="M836">
        <v>3.53</v>
      </c>
      <c r="N836" t="s">
        <v>150</v>
      </c>
      <c r="O836">
        <v>8.8000000000000007</v>
      </c>
      <c r="P836" t="s">
        <v>150</v>
      </c>
      <c r="Q836">
        <v>25.7</v>
      </c>
      <c r="R836" t="s">
        <v>150</v>
      </c>
      <c r="S836">
        <v>1.7</v>
      </c>
      <c r="T836" t="s">
        <v>150</v>
      </c>
      <c r="U836">
        <v>52.66</v>
      </c>
      <c r="V836" t="s">
        <v>150</v>
      </c>
      <c r="AA836">
        <v>59.91</v>
      </c>
      <c r="AC836">
        <v>41.82</v>
      </c>
      <c r="AE836">
        <v>19.5</v>
      </c>
      <c r="AF836" t="s">
        <v>150</v>
      </c>
      <c r="AG836">
        <v>6.26</v>
      </c>
      <c r="AH836" t="s">
        <v>150</v>
      </c>
      <c r="AS836">
        <v>13.85</v>
      </c>
      <c r="AT836" t="s">
        <v>150</v>
      </c>
    </row>
    <row r="837" spans="1:58" x14ac:dyDescent="0.2">
      <c r="A837" t="s">
        <v>452</v>
      </c>
      <c r="B837" t="s">
        <v>453</v>
      </c>
      <c r="C837">
        <f>-70.330692 / 41.67365622</f>
        <v>-1.6876535053395898</v>
      </c>
      <c r="D837" t="s">
        <v>454</v>
      </c>
      <c r="E837" t="s">
        <v>70</v>
      </c>
      <c r="F837" s="1">
        <v>43347.569444444445</v>
      </c>
      <c r="G837">
        <v>5</v>
      </c>
      <c r="I837">
        <v>5.85</v>
      </c>
      <c r="J837" t="s">
        <v>150</v>
      </c>
      <c r="M837">
        <v>3.53</v>
      </c>
      <c r="N837" t="s">
        <v>150</v>
      </c>
      <c r="O837">
        <v>0.35</v>
      </c>
      <c r="P837" t="s">
        <v>150</v>
      </c>
      <c r="Q837">
        <v>24.5</v>
      </c>
      <c r="R837" t="s">
        <v>150</v>
      </c>
      <c r="AC837">
        <v>41.82</v>
      </c>
    </row>
    <row r="838" spans="1:58" x14ac:dyDescent="0.2">
      <c r="A838" t="s">
        <v>452</v>
      </c>
      <c r="B838" t="s">
        <v>453</v>
      </c>
      <c r="C838">
        <f>-70.330692 / 41.67365622</f>
        <v>-1.6876535053395898</v>
      </c>
      <c r="D838" t="s">
        <v>454</v>
      </c>
      <c r="E838" t="s">
        <v>70</v>
      </c>
      <c r="F838" s="1">
        <v>43705</v>
      </c>
      <c r="G838">
        <v>0.5</v>
      </c>
      <c r="I838">
        <v>5.9</v>
      </c>
      <c r="J838" t="s">
        <v>150</v>
      </c>
      <c r="K838">
        <v>7.8</v>
      </c>
      <c r="L838" t="s">
        <v>150</v>
      </c>
      <c r="M838">
        <v>2.1</v>
      </c>
      <c r="N838" t="s">
        <v>150</v>
      </c>
      <c r="O838">
        <v>7.72</v>
      </c>
      <c r="P838" t="s">
        <v>150</v>
      </c>
      <c r="Q838">
        <v>24.2</v>
      </c>
      <c r="R838" t="s">
        <v>150</v>
      </c>
      <c r="S838">
        <v>0.66</v>
      </c>
      <c r="T838" t="s">
        <v>150</v>
      </c>
      <c r="W838">
        <v>19.43</v>
      </c>
      <c r="X838" t="s">
        <v>150</v>
      </c>
      <c r="AE838">
        <v>15.7</v>
      </c>
      <c r="AF838" t="s">
        <v>150</v>
      </c>
      <c r="AG838">
        <v>6.66</v>
      </c>
      <c r="AH838" t="s">
        <v>150</v>
      </c>
      <c r="AS838">
        <v>4.12</v>
      </c>
      <c r="AT838" t="s">
        <v>150</v>
      </c>
      <c r="BE838">
        <v>11.92</v>
      </c>
      <c r="BF838" t="s">
        <v>150</v>
      </c>
    </row>
    <row r="839" spans="1:58" x14ac:dyDescent="0.2">
      <c r="A839" t="s">
        <v>452</v>
      </c>
      <c r="B839" t="s">
        <v>453</v>
      </c>
      <c r="C839">
        <f>-70.330692 / 41.67365622</f>
        <v>-1.6876535053395898</v>
      </c>
      <c r="D839" t="s">
        <v>454</v>
      </c>
      <c r="E839" t="s">
        <v>70</v>
      </c>
      <c r="F839" s="1">
        <v>43705</v>
      </c>
      <c r="G839">
        <v>1</v>
      </c>
      <c r="K839" t="s">
        <v>173</v>
      </c>
      <c r="L839" t="s">
        <v>150</v>
      </c>
      <c r="O839">
        <v>7.7</v>
      </c>
      <c r="P839" t="s">
        <v>150</v>
      </c>
      <c r="Q839">
        <v>24.2</v>
      </c>
      <c r="R839" t="s">
        <v>150</v>
      </c>
      <c r="S839" t="s">
        <v>173</v>
      </c>
      <c r="T839" t="s">
        <v>150</v>
      </c>
      <c r="W839" t="s">
        <v>173</v>
      </c>
      <c r="X839" t="s">
        <v>150</v>
      </c>
      <c r="AE839" t="s">
        <v>173</v>
      </c>
      <c r="AF839" t="s">
        <v>150</v>
      </c>
      <c r="AG839" t="s">
        <v>173</v>
      </c>
      <c r="AH839" t="s">
        <v>150</v>
      </c>
      <c r="AS839" t="s">
        <v>173</v>
      </c>
      <c r="AT839" t="s">
        <v>150</v>
      </c>
      <c r="BE839" t="s">
        <v>173</v>
      </c>
      <c r="BF839" t="s">
        <v>150</v>
      </c>
    </row>
    <row r="840" spans="1:58" x14ac:dyDescent="0.2">
      <c r="A840" t="s">
        <v>452</v>
      </c>
      <c r="B840" t="s">
        <v>453</v>
      </c>
      <c r="C840">
        <f>-70.330692 / 41.67365622</f>
        <v>-1.6876535053395898</v>
      </c>
      <c r="D840" t="s">
        <v>454</v>
      </c>
      <c r="E840" t="s">
        <v>70</v>
      </c>
      <c r="F840" s="1">
        <v>43705</v>
      </c>
      <c r="G840">
        <v>2</v>
      </c>
      <c r="K840" t="s">
        <v>173</v>
      </c>
      <c r="L840" t="s">
        <v>150</v>
      </c>
      <c r="O840">
        <v>7.71</v>
      </c>
      <c r="P840" t="s">
        <v>150</v>
      </c>
      <c r="Q840">
        <v>24.2</v>
      </c>
      <c r="R840" t="s">
        <v>150</v>
      </c>
      <c r="S840" t="s">
        <v>173</v>
      </c>
      <c r="T840" t="s">
        <v>150</v>
      </c>
      <c r="W840" t="s">
        <v>173</v>
      </c>
      <c r="X840" t="s">
        <v>150</v>
      </c>
      <c r="AE840" t="s">
        <v>173</v>
      </c>
      <c r="AF840" t="s">
        <v>150</v>
      </c>
      <c r="AG840" t="s">
        <v>173</v>
      </c>
      <c r="AH840" t="s">
        <v>150</v>
      </c>
      <c r="AS840" t="s">
        <v>173</v>
      </c>
      <c r="AT840" t="s">
        <v>150</v>
      </c>
      <c r="BE840" t="s">
        <v>173</v>
      </c>
      <c r="BF840" t="s">
        <v>150</v>
      </c>
    </row>
    <row r="841" spans="1:58" x14ac:dyDescent="0.2">
      <c r="A841" t="s">
        <v>452</v>
      </c>
      <c r="B841" t="s">
        <v>453</v>
      </c>
      <c r="C841">
        <f>-70.330692 / 41.67365622</f>
        <v>-1.6876535053395898</v>
      </c>
      <c r="D841" t="s">
        <v>454</v>
      </c>
      <c r="E841" t="s">
        <v>70</v>
      </c>
      <c r="F841" s="1">
        <v>43705</v>
      </c>
      <c r="G841">
        <v>3</v>
      </c>
      <c r="K841" t="s">
        <v>173</v>
      </c>
      <c r="L841" t="s">
        <v>150</v>
      </c>
      <c r="O841">
        <v>7.63</v>
      </c>
      <c r="P841" t="s">
        <v>150</v>
      </c>
      <c r="Q841">
        <v>24.2</v>
      </c>
      <c r="R841" t="s">
        <v>150</v>
      </c>
      <c r="S841" t="s">
        <v>173</v>
      </c>
      <c r="T841" t="s">
        <v>150</v>
      </c>
      <c r="W841" t="s">
        <v>173</v>
      </c>
      <c r="X841" t="s">
        <v>150</v>
      </c>
      <c r="AE841" t="s">
        <v>173</v>
      </c>
      <c r="AF841" t="s">
        <v>150</v>
      </c>
      <c r="AG841" t="s">
        <v>173</v>
      </c>
      <c r="AH841" t="s">
        <v>150</v>
      </c>
      <c r="AS841" t="s">
        <v>173</v>
      </c>
      <c r="AT841" t="s">
        <v>150</v>
      </c>
      <c r="BE841" t="s">
        <v>173</v>
      </c>
      <c r="BF841" t="s">
        <v>150</v>
      </c>
    </row>
    <row r="842" spans="1:58" x14ac:dyDescent="0.2">
      <c r="A842" t="s">
        <v>452</v>
      </c>
      <c r="B842" t="s">
        <v>453</v>
      </c>
      <c r="C842">
        <f>-70.330692 / 41.67365622</f>
        <v>-1.6876535053395898</v>
      </c>
      <c r="D842" t="s">
        <v>454</v>
      </c>
      <c r="E842" t="s">
        <v>70</v>
      </c>
      <c r="F842" s="1">
        <v>43705</v>
      </c>
      <c r="G842">
        <v>4</v>
      </c>
      <c r="K842" t="s">
        <v>173</v>
      </c>
      <c r="L842" t="s">
        <v>150</v>
      </c>
      <c r="O842">
        <v>7.15</v>
      </c>
      <c r="P842" t="s">
        <v>150</v>
      </c>
      <c r="Q842">
        <v>24</v>
      </c>
      <c r="R842" t="s">
        <v>150</v>
      </c>
      <c r="S842" t="s">
        <v>173</v>
      </c>
      <c r="T842" t="s">
        <v>150</v>
      </c>
      <c r="W842" t="s">
        <v>173</v>
      </c>
      <c r="X842" t="s">
        <v>150</v>
      </c>
      <c r="AE842" t="s">
        <v>173</v>
      </c>
      <c r="AF842" t="s">
        <v>150</v>
      </c>
      <c r="AG842" t="s">
        <v>173</v>
      </c>
      <c r="AH842" t="s">
        <v>150</v>
      </c>
      <c r="AS842" t="s">
        <v>173</v>
      </c>
      <c r="AT842" t="s">
        <v>150</v>
      </c>
      <c r="BE842" t="s">
        <v>173</v>
      </c>
      <c r="BF842" t="s">
        <v>150</v>
      </c>
    </row>
    <row r="843" spans="1:58" x14ac:dyDescent="0.2">
      <c r="A843" t="s">
        <v>452</v>
      </c>
      <c r="B843" t="s">
        <v>453</v>
      </c>
      <c r="C843">
        <f>-70.330692 / 41.67365622</f>
        <v>-1.6876535053395898</v>
      </c>
      <c r="D843" t="s">
        <v>454</v>
      </c>
      <c r="E843" t="s">
        <v>70</v>
      </c>
      <c r="F843" s="1">
        <v>43705</v>
      </c>
      <c r="G843">
        <v>5</v>
      </c>
      <c r="K843">
        <v>24.72</v>
      </c>
      <c r="L843" t="s">
        <v>150</v>
      </c>
      <c r="O843">
        <v>5.01</v>
      </c>
      <c r="P843" t="s">
        <v>150</v>
      </c>
      <c r="Q843">
        <v>23.7</v>
      </c>
      <c r="R843" t="s">
        <v>150</v>
      </c>
      <c r="S843">
        <v>1.51</v>
      </c>
      <c r="T843" t="s">
        <v>150</v>
      </c>
      <c r="W843">
        <v>18.96</v>
      </c>
      <c r="X843" t="s">
        <v>150</v>
      </c>
      <c r="AE843">
        <v>20</v>
      </c>
      <c r="AF843" t="s">
        <v>150</v>
      </c>
      <c r="AG843">
        <v>6.02</v>
      </c>
      <c r="AH843" t="s">
        <v>150</v>
      </c>
      <c r="AS843">
        <v>21.05</v>
      </c>
      <c r="AT843" t="s">
        <v>150</v>
      </c>
      <c r="BE843">
        <v>45.77</v>
      </c>
      <c r="BF843" t="s">
        <v>150</v>
      </c>
    </row>
    <row r="844" spans="1:58" x14ac:dyDescent="0.2">
      <c r="A844" t="s">
        <v>452</v>
      </c>
      <c r="B844" t="s">
        <v>453</v>
      </c>
      <c r="C844">
        <f>-70.330692 / 41.67365622</f>
        <v>-1.6876535053395898</v>
      </c>
      <c r="D844" t="s">
        <v>454</v>
      </c>
      <c r="E844" t="s">
        <v>70</v>
      </c>
      <c r="F844" s="1">
        <v>43705</v>
      </c>
      <c r="G844">
        <v>5.5</v>
      </c>
      <c r="K844" t="s">
        <v>173</v>
      </c>
      <c r="L844" t="s">
        <v>150</v>
      </c>
      <c r="O844">
        <v>1.63</v>
      </c>
      <c r="P844" t="s">
        <v>150</v>
      </c>
      <c r="Q844">
        <v>23.3</v>
      </c>
      <c r="R844" t="s">
        <v>150</v>
      </c>
      <c r="S844" t="s">
        <v>173</v>
      </c>
      <c r="T844" t="s">
        <v>150</v>
      </c>
      <c r="W844" t="s">
        <v>173</v>
      </c>
      <c r="X844" t="s">
        <v>150</v>
      </c>
      <c r="AE844" t="s">
        <v>173</v>
      </c>
      <c r="AF844" t="s">
        <v>150</v>
      </c>
      <c r="AG844" t="s">
        <v>173</v>
      </c>
      <c r="AH844" t="s">
        <v>150</v>
      </c>
      <c r="AS844" t="s">
        <v>173</v>
      </c>
      <c r="AT844" t="s">
        <v>150</v>
      </c>
      <c r="BE844" t="s">
        <v>173</v>
      </c>
      <c r="BF844" t="s">
        <v>150</v>
      </c>
    </row>
    <row r="845" spans="1:58" x14ac:dyDescent="0.2">
      <c r="A845" t="s">
        <v>452</v>
      </c>
      <c r="B845" t="s">
        <v>453</v>
      </c>
      <c r="C845">
        <f>-70.330692 / 41.67365622</f>
        <v>-1.6876535053395898</v>
      </c>
      <c r="D845" t="s">
        <v>454</v>
      </c>
      <c r="E845" t="s">
        <v>70</v>
      </c>
      <c r="F845" s="1">
        <v>44074</v>
      </c>
      <c r="G845">
        <v>0.5</v>
      </c>
      <c r="I845">
        <v>5.9</v>
      </c>
      <c r="J845" t="s">
        <v>150</v>
      </c>
      <c r="K845">
        <v>0.18</v>
      </c>
      <c r="L845" t="s">
        <v>150</v>
      </c>
      <c r="M845">
        <v>1.93</v>
      </c>
      <c r="N845" t="s">
        <v>150</v>
      </c>
      <c r="O845">
        <v>8.02</v>
      </c>
      <c r="P845" t="s">
        <v>150</v>
      </c>
      <c r="Q845">
        <v>24.5</v>
      </c>
      <c r="R845" t="s">
        <v>150</v>
      </c>
      <c r="S845">
        <v>0.76</v>
      </c>
      <c r="T845" t="s">
        <v>150</v>
      </c>
      <c r="W845">
        <v>31.57</v>
      </c>
      <c r="X845" t="s">
        <v>150</v>
      </c>
      <c r="AE845">
        <v>14.3</v>
      </c>
      <c r="AF845" t="s">
        <v>150</v>
      </c>
      <c r="AG845">
        <v>6.48</v>
      </c>
      <c r="AH845" t="s">
        <v>150</v>
      </c>
      <c r="AS845">
        <v>1.06</v>
      </c>
      <c r="AT845" t="s">
        <v>150</v>
      </c>
    </row>
    <row r="846" spans="1:58" x14ac:dyDescent="0.2">
      <c r="A846" t="s">
        <v>452</v>
      </c>
      <c r="B846" t="s">
        <v>453</v>
      </c>
      <c r="C846">
        <f>-70.330692 / 41.67365622</f>
        <v>-1.6876535053395898</v>
      </c>
      <c r="D846" t="s">
        <v>454</v>
      </c>
      <c r="E846" t="s">
        <v>70</v>
      </c>
      <c r="F846" s="1">
        <v>44074</v>
      </c>
      <c r="G846">
        <v>1</v>
      </c>
      <c r="K846" t="s">
        <v>173</v>
      </c>
      <c r="L846" t="s">
        <v>150</v>
      </c>
      <c r="O846">
        <v>8.02</v>
      </c>
      <c r="P846" t="s">
        <v>150</v>
      </c>
      <c r="Q846">
        <v>24.5</v>
      </c>
      <c r="R846" t="s">
        <v>150</v>
      </c>
      <c r="S846" t="s">
        <v>173</v>
      </c>
      <c r="T846" t="s">
        <v>150</v>
      </c>
      <c r="W846" t="s">
        <v>173</v>
      </c>
      <c r="X846" t="s">
        <v>150</v>
      </c>
      <c r="AE846" t="s">
        <v>173</v>
      </c>
      <c r="AF846" t="s">
        <v>150</v>
      </c>
      <c r="AG846" t="s">
        <v>173</v>
      </c>
      <c r="AH846" t="s">
        <v>150</v>
      </c>
      <c r="AS846" t="s">
        <v>173</v>
      </c>
      <c r="AT846" t="s">
        <v>150</v>
      </c>
    </row>
    <row r="847" spans="1:58" x14ac:dyDescent="0.2">
      <c r="A847" t="s">
        <v>452</v>
      </c>
      <c r="B847" t="s">
        <v>453</v>
      </c>
      <c r="C847">
        <f>-70.330692 / 41.67365622</f>
        <v>-1.6876535053395898</v>
      </c>
      <c r="D847" t="s">
        <v>454</v>
      </c>
      <c r="E847" t="s">
        <v>70</v>
      </c>
      <c r="F847" s="1">
        <v>44074</v>
      </c>
      <c r="G847">
        <v>2</v>
      </c>
      <c r="K847" t="s">
        <v>173</v>
      </c>
      <c r="L847" t="s">
        <v>150</v>
      </c>
      <c r="O847">
        <v>7.98</v>
      </c>
      <c r="P847" t="s">
        <v>150</v>
      </c>
      <c r="Q847">
        <v>24.2</v>
      </c>
      <c r="R847" t="s">
        <v>150</v>
      </c>
      <c r="S847" t="s">
        <v>173</v>
      </c>
      <c r="T847" t="s">
        <v>150</v>
      </c>
      <c r="W847" t="s">
        <v>173</v>
      </c>
      <c r="X847" t="s">
        <v>150</v>
      </c>
      <c r="AE847" t="s">
        <v>173</v>
      </c>
      <c r="AF847" t="s">
        <v>150</v>
      </c>
      <c r="AG847" t="s">
        <v>173</v>
      </c>
      <c r="AH847" t="s">
        <v>150</v>
      </c>
      <c r="AS847" t="s">
        <v>173</v>
      </c>
      <c r="AT847" t="s">
        <v>150</v>
      </c>
    </row>
    <row r="848" spans="1:58" x14ac:dyDescent="0.2">
      <c r="A848" t="s">
        <v>452</v>
      </c>
      <c r="B848" t="s">
        <v>453</v>
      </c>
      <c r="C848">
        <f>-70.330692 / 41.67365622</f>
        <v>-1.6876535053395898</v>
      </c>
      <c r="D848" t="s">
        <v>454</v>
      </c>
      <c r="E848" t="s">
        <v>70</v>
      </c>
      <c r="F848" s="1">
        <v>44074</v>
      </c>
      <c r="G848">
        <v>3</v>
      </c>
      <c r="K848" t="s">
        <v>173</v>
      </c>
      <c r="L848" t="s">
        <v>150</v>
      </c>
      <c r="O848">
        <v>7.75</v>
      </c>
      <c r="P848" t="s">
        <v>150</v>
      </c>
      <c r="Q848">
        <v>24</v>
      </c>
      <c r="R848" t="s">
        <v>150</v>
      </c>
      <c r="S848" t="s">
        <v>173</v>
      </c>
      <c r="T848" t="s">
        <v>150</v>
      </c>
      <c r="W848" t="s">
        <v>173</v>
      </c>
      <c r="X848" t="s">
        <v>150</v>
      </c>
      <c r="AE848" t="s">
        <v>173</v>
      </c>
      <c r="AF848" t="s">
        <v>150</v>
      </c>
      <c r="AG848" t="s">
        <v>173</v>
      </c>
      <c r="AH848" t="s">
        <v>150</v>
      </c>
      <c r="AS848" t="s">
        <v>173</v>
      </c>
      <c r="AT848" t="s">
        <v>150</v>
      </c>
    </row>
    <row r="849" spans="1:46" x14ac:dyDescent="0.2">
      <c r="A849" t="s">
        <v>452</v>
      </c>
      <c r="B849" t="s">
        <v>453</v>
      </c>
      <c r="C849">
        <f>-70.330692 / 41.67365622</f>
        <v>-1.6876535053395898</v>
      </c>
      <c r="D849" t="s">
        <v>454</v>
      </c>
      <c r="E849" t="s">
        <v>70</v>
      </c>
      <c r="F849" s="1">
        <v>44074</v>
      </c>
      <c r="G849">
        <v>4</v>
      </c>
      <c r="K849" t="s">
        <v>173</v>
      </c>
      <c r="L849" t="s">
        <v>150</v>
      </c>
      <c r="O849">
        <v>7.63</v>
      </c>
      <c r="P849" t="s">
        <v>150</v>
      </c>
      <c r="Q849">
        <v>24</v>
      </c>
      <c r="R849" t="s">
        <v>150</v>
      </c>
      <c r="S849" t="s">
        <v>173</v>
      </c>
      <c r="T849" t="s">
        <v>150</v>
      </c>
      <c r="W849" t="s">
        <v>173</v>
      </c>
      <c r="X849" t="s">
        <v>150</v>
      </c>
      <c r="AE849" t="s">
        <v>173</v>
      </c>
      <c r="AF849" t="s">
        <v>150</v>
      </c>
      <c r="AG849" t="s">
        <v>173</v>
      </c>
      <c r="AH849" t="s">
        <v>150</v>
      </c>
      <c r="AS849" t="s">
        <v>173</v>
      </c>
      <c r="AT849" t="s">
        <v>150</v>
      </c>
    </row>
    <row r="850" spans="1:46" x14ac:dyDescent="0.2">
      <c r="A850" t="s">
        <v>452</v>
      </c>
      <c r="B850" t="s">
        <v>453</v>
      </c>
      <c r="C850">
        <f>-70.330692 / 41.67365622</f>
        <v>-1.6876535053395898</v>
      </c>
      <c r="D850" t="s">
        <v>454</v>
      </c>
      <c r="E850" t="s">
        <v>70</v>
      </c>
      <c r="F850" s="1">
        <v>44074</v>
      </c>
      <c r="G850">
        <v>5</v>
      </c>
      <c r="K850" t="s">
        <v>173</v>
      </c>
      <c r="L850" t="s">
        <v>150</v>
      </c>
      <c r="O850">
        <v>7.3</v>
      </c>
      <c r="P850" t="s">
        <v>150</v>
      </c>
      <c r="Q850">
        <v>23.8</v>
      </c>
      <c r="R850" t="s">
        <v>150</v>
      </c>
      <c r="S850" t="s">
        <v>173</v>
      </c>
      <c r="T850" t="s">
        <v>150</v>
      </c>
      <c r="W850" t="s">
        <v>173</v>
      </c>
      <c r="X850" t="s">
        <v>150</v>
      </c>
      <c r="AE850" t="s">
        <v>173</v>
      </c>
      <c r="AF850" t="s">
        <v>150</v>
      </c>
      <c r="AG850" t="s">
        <v>173</v>
      </c>
      <c r="AH850" t="s">
        <v>150</v>
      </c>
      <c r="AS850" t="s">
        <v>173</v>
      </c>
      <c r="AT850" t="s">
        <v>150</v>
      </c>
    </row>
    <row r="851" spans="1:46" x14ac:dyDescent="0.2">
      <c r="A851" t="s">
        <v>452</v>
      </c>
      <c r="B851" t="s">
        <v>453</v>
      </c>
      <c r="C851">
        <f>-70.330692 / 41.67365622</f>
        <v>-1.6876535053395898</v>
      </c>
      <c r="D851" t="s">
        <v>454</v>
      </c>
      <c r="E851" t="s">
        <v>70</v>
      </c>
      <c r="F851" s="1">
        <v>44074</v>
      </c>
      <c r="G851">
        <v>5.5</v>
      </c>
      <c r="K851">
        <v>7.0000000000000007E-2</v>
      </c>
      <c r="L851" t="s">
        <v>150</v>
      </c>
      <c r="O851">
        <v>6.89</v>
      </c>
      <c r="P851" t="s">
        <v>150</v>
      </c>
      <c r="Q851">
        <v>23.7</v>
      </c>
      <c r="R851" t="s">
        <v>150</v>
      </c>
      <c r="S851">
        <v>1.38</v>
      </c>
      <c r="T851" t="s">
        <v>150</v>
      </c>
      <c r="W851">
        <v>35.46</v>
      </c>
      <c r="X851" t="s">
        <v>150</v>
      </c>
      <c r="AE851">
        <v>14.6</v>
      </c>
      <c r="AF851" t="s">
        <v>150</v>
      </c>
      <c r="AG851">
        <v>6.49</v>
      </c>
      <c r="AH851" t="s">
        <v>150</v>
      </c>
      <c r="AS851">
        <v>2.39</v>
      </c>
      <c r="AT851" t="s">
        <v>150</v>
      </c>
    </row>
    <row r="852" spans="1:46" x14ac:dyDescent="0.2">
      <c r="A852" t="s">
        <v>456</v>
      </c>
      <c r="B852" t="s">
        <v>457</v>
      </c>
      <c r="C852">
        <f>-70.32105672 / 41.67626439</f>
        <v>-1.687316695708293</v>
      </c>
      <c r="D852" t="s">
        <v>458</v>
      </c>
      <c r="E852" t="s">
        <v>70</v>
      </c>
      <c r="F852" s="1">
        <v>37143</v>
      </c>
      <c r="G852">
        <v>0.5</v>
      </c>
      <c r="I852">
        <v>2</v>
      </c>
      <c r="J852" t="s">
        <v>71</v>
      </c>
      <c r="K852">
        <v>3.56</v>
      </c>
      <c r="L852" t="s">
        <v>71</v>
      </c>
      <c r="M852">
        <v>1.8</v>
      </c>
      <c r="N852" t="s">
        <v>71</v>
      </c>
      <c r="O852">
        <v>7.92</v>
      </c>
      <c r="P852" t="s">
        <v>71</v>
      </c>
      <c r="Q852">
        <v>25.25</v>
      </c>
      <c r="R852" t="s">
        <v>71</v>
      </c>
      <c r="S852">
        <v>0.48</v>
      </c>
      <c r="T852" t="s">
        <v>71</v>
      </c>
      <c r="U852">
        <v>14.87</v>
      </c>
      <c r="V852" t="s">
        <v>71</v>
      </c>
      <c r="W852">
        <v>34.1</v>
      </c>
      <c r="X852" t="s">
        <v>71</v>
      </c>
      <c r="Y852">
        <v>43.07</v>
      </c>
      <c r="AA852">
        <v>43.06</v>
      </c>
      <c r="AC852">
        <v>51.53</v>
      </c>
      <c r="AE852">
        <v>1.1000000000000001</v>
      </c>
      <c r="AF852" t="s">
        <v>71</v>
      </c>
      <c r="AG852">
        <v>5.4</v>
      </c>
      <c r="AH852" t="s">
        <v>71</v>
      </c>
      <c r="AS852">
        <v>0.46</v>
      </c>
      <c r="AT852" t="s">
        <v>71</v>
      </c>
    </row>
    <row r="853" spans="1:46" x14ac:dyDescent="0.2">
      <c r="A853" t="s">
        <v>456</v>
      </c>
      <c r="B853" t="s">
        <v>457</v>
      </c>
      <c r="C853">
        <f>-70.32105672 / 41.67626439</f>
        <v>-1.687316695708293</v>
      </c>
      <c r="D853" t="s">
        <v>458</v>
      </c>
      <c r="E853" t="s">
        <v>70</v>
      </c>
      <c r="F853" s="1">
        <v>37143</v>
      </c>
      <c r="G853">
        <v>1</v>
      </c>
      <c r="K853">
        <v>7.59</v>
      </c>
      <c r="L853" t="s">
        <v>71</v>
      </c>
      <c r="O853">
        <v>7.83</v>
      </c>
      <c r="P853" t="s">
        <v>71</v>
      </c>
      <c r="Q853">
        <v>25.17</v>
      </c>
      <c r="R853" t="s">
        <v>71</v>
      </c>
      <c r="S853">
        <v>0.69</v>
      </c>
      <c r="T853" t="s">
        <v>71</v>
      </c>
      <c r="U853">
        <v>21.37</v>
      </c>
      <c r="V853" t="s">
        <v>71</v>
      </c>
      <c r="W853">
        <v>37.6</v>
      </c>
      <c r="X853" t="s">
        <v>71</v>
      </c>
      <c r="Y853">
        <v>48.3</v>
      </c>
      <c r="AA853">
        <v>50.48</v>
      </c>
      <c r="AE853">
        <v>1.1000000000000001</v>
      </c>
      <c r="AF853" t="s">
        <v>71</v>
      </c>
      <c r="AG853">
        <v>5.5</v>
      </c>
      <c r="AH853" t="s">
        <v>71</v>
      </c>
      <c r="AS853">
        <v>0</v>
      </c>
      <c r="AT853" t="s">
        <v>71</v>
      </c>
    </row>
    <row r="854" spans="1:46" x14ac:dyDescent="0.2">
      <c r="A854" t="s">
        <v>456</v>
      </c>
      <c r="B854" t="s">
        <v>457</v>
      </c>
      <c r="C854">
        <f>-70.32105672 / 41.67626439</f>
        <v>-1.687316695708293</v>
      </c>
      <c r="D854" t="s">
        <v>458</v>
      </c>
      <c r="E854" t="s">
        <v>70</v>
      </c>
      <c r="F854" s="1">
        <v>37143</v>
      </c>
      <c r="G854">
        <v>1.5</v>
      </c>
      <c r="O854">
        <v>7.87</v>
      </c>
      <c r="P854" t="s">
        <v>71</v>
      </c>
      <c r="Q854">
        <v>25.08</v>
      </c>
      <c r="R854" t="s">
        <v>71</v>
      </c>
    </row>
    <row r="855" spans="1:46" x14ac:dyDescent="0.2">
      <c r="A855" t="s">
        <v>456</v>
      </c>
      <c r="B855" t="s">
        <v>457</v>
      </c>
      <c r="C855">
        <f>-70.32105672 / 41.67626439</f>
        <v>-1.687316695708293</v>
      </c>
      <c r="D855" t="s">
        <v>458</v>
      </c>
      <c r="E855" t="s">
        <v>70</v>
      </c>
      <c r="F855" s="1">
        <v>37143</v>
      </c>
      <c r="G855">
        <v>2</v>
      </c>
      <c r="O855">
        <v>7.06</v>
      </c>
      <c r="P855" t="s">
        <v>71</v>
      </c>
      <c r="Q855">
        <v>25.09</v>
      </c>
      <c r="R855" t="s">
        <v>71</v>
      </c>
    </row>
    <row r="856" spans="1:46" x14ac:dyDescent="0.2">
      <c r="A856" t="s">
        <v>456</v>
      </c>
      <c r="B856" t="s">
        <v>457</v>
      </c>
      <c r="C856">
        <f>-70.32105672 / 41.67626439</f>
        <v>-1.687316695708293</v>
      </c>
      <c r="D856" t="s">
        <v>458</v>
      </c>
      <c r="E856" t="s">
        <v>70</v>
      </c>
      <c r="F856" s="1">
        <v>37873</v>
      </c>
      <c r="G856">
        <v>0.5</v>
      </c>
      <c r="I856">
        <v>2.1</v>
      </c>
      <c r="J856" t="s">
        <v>71</v>
      </c>
      <c r="K856">
        <v>5.41</v>
      </c>
      <c r="L856" t="s">
        <v>71</v>
      </c>
      <c r="M856">
        <v>2.1</v>
      </c>
      <c r="N856" t="s">
        <v>71</v>
      </c>
      <c r="O856">
        <v>7.03</v>
      </c>
      <c r="P856" t="s">
        <v>71</v>
      </c>
      <c r="Q856">
        <v>24.4</v>
      </c>
      <c r="R856" t="s">
        <v>71</v>
      </c>
      <c r="S856">
        <v>0.2</v>
      </c>
      <c r="T856" t="s">
        <v>71</v>
      </c>
      <c r="U856">
        <v>6.19</v>
      </c>
      <c r="V856" t="s">
        <v>71</v>
      </c>
      <c r="W856">
        <v>31.6</v>
      </c>
      <c r="X856" t="s">
        <v>71</v>
      </c>
      <c r="Y856">
        <v>30.44</v>
      </c>
      <c r="AA856">
        <v>47.16</v>
      </c>
      <c r="AC856">
        <v>49.31</v>
      </c>
      <c r="AE856">
        <v>0.25</v>
      </c>
      <c r="AF856" t="s">
        <v>71</v>
      </c>
      <c r="AG856">
        <v>5.54</v>
      </c>
      <c r="AH856" t="s">
        <v>71</v>
      </c>
      <c r="AS856">
        <v>0.03</v>
      </c>
      <c r="AT856" t="s">
        <v>71</v>
      </c>
    </row>
    <row r="857" spans="1:46" x14ac:dyDescent="0.2">
      <c r="A857" t="s">
        <v>456</v>
      </c>
      <c r="B857" t="s">
        <v>457</v>
      </c>
      <c r="C857">
        <f>-70.32105672 / 41.67626439</f>
        <v>-1.687316695708293</v>
      </c>
      <c r="D857" t="s">
        <v>458</v>
      </c>
      <c r="E857" t="s">
        <v>70</v>
      </c>
      <c r="F857" s="1">
        <v>37873</v>
      </c>
      <c r="G857">
        <v>1</v>
      </c>
      <c r="K857">
        <v>5.6</v>
      </c>
      <c r="L857" t="s">
        <v>71</v>
      </c>
      <c r="O857">
        <v>7.01</v>
      </c>
      <c r="P857" t="s">
        <v>71</v>
      </c>
      <c r="Q857">
        <v>24.4</v>
      </c>
      <c r="R857" t="s">
        <v>71</v>
      </c>
      <c r="S857">
        <v>0.4</v>
      </c>
      <c r="T857" t="s">
        <v>71</v>
      </c>
      <c r="U857">
        <v>12.39</v>
      </c>
      <c r="V857" t="s">
        <v>71</v>
      </c>
      <c r="W857">
        <v>26.8</v>
      </c>
      <c r="X857" t="s">
        <v>71</v>
      </c>
      <c r="Y857">
        <v>40.44</v>
      </c>
      <c r="AA857">
        <v>47.5</v>
      </c>
      <c r="AE857">
        <v>2.69</v>
      </c>
      <c r="AF857" t="s">
        <v>71</v>
      </c>
      <c r="AG857">
        <v>5.81</v>
      </c>
      <c r="AH857" t="s">
        <v>71</v>
      </c>
      <c r="AS857">
        <v>0.03</v>
      </c>
      <c r="AT857" t="s">
        <v>71</v>
      </c>
    </row>
    <row r="858" spans="1:46" x14ac:dyDescent="0.2">
      <c r="A858" t="s">
        <v>456</v>
      </c>
      <c r="B858" t="s">
        <v>457</v>
      </c>
      <c r="C858">
        <f>-70.32105672 / 41.67626439</f>
        <v>-1.687316695708293</v>
      </c>
      <c r="D858" t="s">
        <v>458</v>
      </c>
      <c r="E858" t="s">
        <v>70</v>
      </c>
      <c r="F858" s="1">
        <v>37873</v>
      </c>
      <c r="G858">
        <v>1.5</v>
      </c>
      <c r="O858">
        <v>7.04</v>
      </c>
      <c r="P858" t="s">
        <v>71</v>
      </c>
      <c r="Q858">
        <v>24.4</v>
      </c>
      <c r="R858" t="s">
        <v>71</v>
      </c>
    </row>
    <row r="859" spans="1:46" x14ac:dyDescent="0.2">
      <c r="A859" t="s">
        <v>456</v>
      </c>
      <c r="B859" t="s">
        <v>457</v>
      </c>
      <c r="C859">
        <f>-70.32105672 / 41.67626439</f>
        <v>-1.687316695708293</v>
      </c>
      <c r="D859" t="s">
        <v>458</v>
      </c>
      <c r="E859" t="s">
        <v>70</v>
      </c>
      <c r="F859" s="1">
        <v>37873</v>
      </c>
      <c r="G859">
        <v>2</v>
      </c>
      <c r="O859">
        <v>7.01</v>
      </c>
      <c r="P859" t="s">
        <v>71</v>
      </c>
      <c r="Q859">
        <v>24.4</v>
      </c>
      <c r="R859" t="s">
        <v>71</v>
      </c>
    </row>
    <row r="860" spans="1:46" x14ac:dyDescent="0.2">
      <c r="A860" t="s">
        <v>456</v>
      </c>
      <c r="B860" t="s">
        <v>457</v>
      </c>
      <c r="C860">
        <f>-70.32105672 / 41.67626439</f>
        <v>-1.687316695708293</v>
      </c>
      <c r="D860" t="s">
        <v>458</v>
      </c>
      <c r="E860" t="s">
        <v>70</v>
      </c>
      <c r="F860" s="1">
        <v>39680</v>
      </c>
      <c r="G860">
        <v>0.5</v>
      </c>
      <c r="I860">
        <v>2.2000000000000002</v>
      </c>
      <c r="J860" t="s">
        <v>71</v>
      </c>
      <c r="K860">
        <v>3.28</v>
      </c>
      <c r="L860" t="s">
        <v>71</v>
      </c>
      <c r="M860">
        <v>2.2000000000000002</v>
      </c>
      <c r="N860" t="s">
        <v>71</v>
      </c>
      <c r="O860">
        <v>4.07</v>
      </c>
      <c r="P860" t="s">
        <v>71</v>
      </c>
      <c r="Q860">
        <v>24.5</v>
      </c>
      <c r="R860" t="s">
        <v>71</v>
      </c>
      <c r="S860">
        <v>0.3</v>
      </c>
      <c r="T860" t="s">
        <v>71</v>
      </c>
      <c r="U860">
        <v>9.2899999999999991</v>
      </c>
      <c r="V860" t="s">
        <v>71</v>
      </c>
      <c r="W860">
        <v>29.92</v>
      </c>
      <c r="X860" t="s">
        <v>71</v>
      </c>
      <c r="Y860">
        <v>36.29</v>
      </c>
      <c r="AA860">
        <v>42.25</v>
      </c>
      <c r="AC860">
        <v>48.64</v>
      </c>
      <c r="AE860">
        <v>2.1</v>
      </c>
      <c r="AF860" t="s">
        <v>71</v>
      </c>
      <c r="AG860">
        <v>6.17</v>
      </c>
      <c r="AH860" t="s">
        <v>71</v>
      </c>
      <c r="AS860">
        <v>1.1499999999999999</v>
      </c>
      <c r="AT860" t="s">
        <v>71</v>
      </c>
    </row>
    <row r="861" spans="1:46" x14ac:dyDescent="0.2">
      <c r="A861" t="s">
        <v>456</v>
      </c>
      <c r="B861" t="s">
        <v>457</v>
      </c>
      <c r="C861">
        <f>-70.32105672 / 41.67626439</f>
        <v>-1.687316695708293</v>
      </c>
      <c r="D861" t="s">
        <v>458</v>
      </c>
      <c r="E861" t="s">
        <v>70</v>
      </c>
      <c r="F861" s="1">
        <v>39680</v>
      </c>
      <c r="G861">
        <v>1</v>
      </c>
      <c r="O861">
        <v>2.71</v>
      </c>
      <c r="P861" t="s">
        <v>71</v>
      </c>
      <c r="Q861">
        <v>24.4</v>
      </c>
      <c r="R861" t="s">
        <v>71</v>
      </c>
    </row>
    <row r="862" spans="1:46" x14ac:dyDescent="0.2">
      <c r="A862" t="s">
        <v>456</v>
      </c>
      <c r="B862" t="s">
        <v>457</v>
      </c>
      <c r="C862">
        <f>-70.32105672 / 41.67626439</f>
        <v>-1.687316695708293</v>
      </c>
      <c r="D862" t="s">
        <v>458</v>
      </c>
      <c r="E862" t="s">
        <v>70</v>
      </c>
      <c r="F862" s="1">
        <v>39680</v>
      </c>
      <c r="G862">
        <v>1.2</v>
      </c>
      <c r="K862">
        <v>2.89</v>
      </c>
      <c r="L862" t="s">
        <v>71</v>
      </c>
      <c r="S862">
        <v>0.39</v>
      </c>
      <c r="T862" t="s">
        <v>71</v>
      </c>
      <c r="U862">
        <v>12.08</v>
      </c>
      <c r="V862" t="s">
        <v>71</v>
      </c>
      <c r="W862">
        <v>29.77</v>
      </c>
      <c r="X862" t="s">
        <v>71</v>
      </c>
      <c r="Y862">
        <v>40.08</v>
      </c>
      <c r="AA862">
        <v>41.01</v>
      </c>
      <c r="AE862">
        <v>2</v>
      </c>
      <c r="AF862" t="s">
        <v>71</v>
      </c>
      <c r="AG862">
        <v>6.03</v>
      </c>
      <c r="AH862" t="s">
        <v>71</v>
      </c>
      <c r="AS862">
        <v>1.57</v>
      </c>
      <c r="AT862" t="s">
        <v>71</v>
      </c>
    </row>
    <row r="863" spans="1:46" x14ac:dyDescent="0.2">
      <c r="A863" t="s">
        <v>456</v>
      </c>
      <c r="B863" t="s">
        <v>457</v>
      </c>
      <c r="C863">
        <f>-70.32105672 / 41.67626439</f>
        <v>-1.687316695708293</v>
      </c>
      <c r="D863" t="s">
        <v>458</v>
      </c>
      <c r="E863" t="s">
        <v>70</v>
      </c>
      <c r="F863" s="1">
        <v>39680</v>
      </c>
      <c r="G863">
        <v>1.5</v>
      </c>
      <c r="O863">
        <v>1.92</v>
      </c>
      <c r="P863" t="s">
        <v>71</v>
      </c>
      <c r="Q863">
        <v>24.4</v>
      </c>
      <c r="R863" t="s">
        <v>71</v>
      </c>
    </row>
    <row r="864" spans="1:46" x14ac:dyDescent="0.2">
      <c r="A864" t="s">
        <v>456</v>
      </c>
      <c r="B864" t="s">
        <v>457</v>
      </c>
      <c r="C864">
        <f>-70.32105672 / 41.67626439</f>
        <v>-1.687316695708293</v>
      </c>
      <c r="D864" t="s">
        <v>458</v>
      </c>
      <c r="E864" t="s">
        <v>70</v>
      </c>
      <c r="F864" s="1">
        <v>39680</v>
      </c>
      <c r="G864">
        <v>2</v>
      </c>
      <c r="O864">
        <v>1.72</v>
      </c>
      <c r="P864" t="s">
        <v>71</v>
      </c>
      <c r="Q864">
        <v>24.4</v>
      </c>
      <c r="R864" t="s">
        <v>71</v>
      </c>
    </row>
    <row r="865" spans="1:46" x14ac:dyDescent="0.2">
      <c r="A865" t="s">
        <v>456</v>
      </c>
      <c r="B865" t="s">
        <v>457</v>
      </c>
      <c r="C865">
        <f>-70.32105672 / 41.67626439</f>
        <v>-1.687316695708293</v>
      </c>
      <c r="D865" t="s">
        <v>458</v>
      </c>
      <c r="E865" t="s">
        <v>70</v>
      </c>
      <c r="F865" s="1">
        <v>40070</v>
      </c>
      <c r="G865">
        <v>0.5</v>
      </c>
      <c r="I865">
        <v>2.4</v>
      </c>
      <c r="J865" t="s">
        <v>71</v>
      </c>
      <c r="K865">
        <v>10.59</v>
      </c>
      <c r="L865" t="s">
        <v>71</v>
      </c>
      <c r="M865">
        <v>2.4</v>
      </c>
      <c r="N865" t="s">
        <v>71</v>
      </c>
      <c r="O865">
        <v>8.6300000000000008</v>
      </c>
      <c r="P865" t="s">
        <v>71</v>
      </c>
      <c r="Q865">
        <v>21.7</v>
      </c>
      <c r="R865" t="s">
        <v>71</v>
      </c>
      <c r="S865">
        <v>0.46</v>
      </c>
      <c r="T865" t="s">
        <v>71</v>
      </c>
      <c r="U865">
        <v>14.3</v>
      </c>
      <c r="V865" t="s">
        <v>71</v>
      </c>
      <c r="W865">
        <v>63.16</v>
      </c>
      <c r="X865" t="s">
        <v>71</v>
      </c>
      <c r="Y865">
        <v>42.51</v>
      </c>
      <c r="AA865">
        <v>53.75</v>
      </c>
      <c r="AC865">
        <v>47.38</v>
      </c>
      <c r="AE865">
        <v>2.4</v>
      </c>
      <c r="AF865" t="s">
        <v>71</v>
      </c>
      <c r="AG865">
        <v>5.1100000000000003</v>
      </c>
      <c r="AH865" t="s">
        <v>71</v>
      </c>
      <c r="AS865">
        <v>0.44</v>
      </c>
      <c r="AT865" t="s">
        <v>71</v>
      </c>
    </row>
    <row r="866" spans="1:46" x14ac:dyDescent="0.2">
      <c r="A866" t="s">
        <v>456</v>
      </c>
      <c r="B866" t="s">
        <v>457</v>
      </c>
      <c r="C866">
        <f>-70.32105672 / 41.67626439</f>
        <v>-1.687316695708293</v>
      </c>
      <c r="D866" t="s">
        <v>458</v>
      </c>
      <c r="E866" t="s">
        <v>70</v>
      </c>
      <c r="F866" s="1">
        <v>40070</v>
      </c>
      <c r="G866">
        <v>1</v>
      </c>
      <c r="O866">
        <v>8.5500000000000007</v>
      </c>
      <c r="P866" t="s">
        <v>71</v>
      </c>
      <c r="Q866">
        <v>21.7</v>
      </c>
      <c r="R866" t="s">
        <v>71</v>
      </c>
    </row>
    <row r="867" spans="1:46" x14ac:dyDescent="0.2">
      <c r="A867" t="s">
        <v>456</v>
      </c>
      <c r="B867" t="s">
        <v>457</v>
      </c>
      <c r="C867">
        <f>-70.32105672 / 41.67626439</f>
        <v>-1.687316695708293</v>
      </c>
      <c r="D867" t="s">
        <v>458</v>
      </c>
      <c r="E867" t="s">
        <v>70</v>
      </c>
      <c r="F867" s="1">
        <v>40070</v>
      </c>
      <c r="G867">
        <v>1.5</v>
      </c>
      <c r="O867">
        <v>8.59</v>
      </c>
      <c r="P867" t="s">
        <v>71</v>
      </c>
      <c r="Q867">
        <v>21.6</v>
      </c>
      <c r="R867" t="s">
        <v>71</v>
      </c>
    </row>
    <row r="868" spans="1:46" x14ac:dyDescent="0.2">
      <c r="A868" t="s">
        <v>456</v>
      </c>
      <c r="B868" t="s">
        <v>457</v>
      </c>
      <c r="C868">
        <f>-70.32105672 / 41.67626439</f>
        <v>-1.687316695708293</v>
      </c>
      <c r="D868" t="s">
        <v>458</v>
      </c>
      <c r="E868" t="s">
        <v>70</v>
      </c>
      <c r="F868" s="1">
        <v>40070</v>
      </c>
      <c r="G868">
        <v>2</v>
      </c>
      <c r="K868">
        <v>17.27</v>
      </c>
      <c r="L868" t="s">
        <v>71</v>
      </c>
      <c r="O868">
        <v>8.73</v>
      </c>
      <c r="P868" t="s">
        <v>71</v>
      </c>
      <c r="Q868">
        <v>21.2</v>
      </c>
      <c r="R868" t="s">
        <v>71</v>
      </c>
      <c r="S868">
        <v>0.55000000000000004</v>
      </c>
      <c r="T868" t="s">
        <v>71</v>
      </c>
      <c r="W868">
        <v>33.97</v>
      </c>
      <c r="X868" t="s">
        <v>71</v>
      </c>
      <c r="Y868">
        <v>-4.3600000000000003</v>
      </c>
      <c r="AA868">
        <v>58.55</v>
      </c>
      <c r="AE868">
        <v>2.4</v>
      </c>
      <c r="AF868" t="s">
        <v>71</v>
      </c>
      <c r="AG868">
        <v>5.72</v>
      </c>
      <c r="AH868" t="s">
        <v>71</v>
      </c>
      <c r="AS868">
        <v>0.56999999999999995</v>
      </c>
      <c r="AT868" t="s">
        <v>71</v>
      </c>
    </row>
    <row r="869" spans="1:46" x14ac:dyDescent="0.2">
      <c r="A869" t="s">
        <v>456</v>
      </c>
      <c r="B869" t="s">
        <v>457</v>
      </c>
      <c r="C869">
        <f>-70.32105672 / 41.67626439</f>
        <v>-1.687316695708293</v>
      </c>
      <c r="D869" t="s">
        <v>458</v>
      </c>
      <c r="E869" t="s">
        <v>70</v>
      </c>
      <c r="F869" s="1">
        <v>40448</v>
      </c>
      <c r="G869">
        <v>0.5</v>
      </c>
      <c r="I869">
        <v>1.63</v>
      </c>
      <c r="J869" t="s">
        <v>71</v>
      </c>
      <c r="K869">
        <v>1.86</v>
      </c>
      <c r="L869" t="s">
        <v>71</v>
      </c>
      <c r="M869">
        <v>1.63</v>
      </c>
      <c r="N869" t="s">
        <v>71</v>
      </c>
      <c r="O869">
        <v>8.3800000000000008</v>
      </c>
      <c r="P869" t="s">
        <v>71</v>
      </c>
      <c r="Q869">
        <v>21.1</v>
      </c>
      <c r="R869" t="s">
        <v>71</v>
      </c>
      <c r="S869">
        <v>0.69</v>
      </c>
      <c r="T869" t="s">
        <v>71</v>
      </c>
      <c r="U869">
        <v>21.47</v>
      </c>
      <c r="V869" t="s">
        <v>71</v>
      </c>
      <c r="W869">
        <v>37.24</v>
      </c>
      <c r="X869" t="s">
        <v>71</v>
      </c>
      <c r="Y869">
        <v>48.37</v>
      </c>
      <c r="AA869">
        <v>36.659999999999997</v>
      </c>
      <c r="AC869">
        <v>52.96</v>
      </c>
      <c r="AE869">
        <v>3.2</v>
      </c>
      <c r="AF869" t="s">
        <v>71</v>
      </c>
      <c r="AG869">
        <v>6.5</v>
      </c>
      <c r="AH869" t="s">
        <v>71</v>
      </c>
      <c r="AS869">
        <v>0.83</v>
      </c>
      <c r="AT869" t="s">
        <v>71</v>
      </c>
    </row>
    <row r="870" spans="1:46" x14ac:dyDescent="0.2">
      <c r="A870" t="s">
        <v>456</v>
      </c>
      <c r="B870" t="s">
        <v>457</v>
      </c>
      <c r="C870">
        <f>-70.32105672 / 41.67626439</f>
        <v>-1.687316695708293</v>
      </c>
      <c r="D870" t="s">
        <v>458</v>
      </c>
      <c r="E870" t="s">
        <v>70</v>
      </c>
      <c r="F870" s="1">
        <v>40448</v>
      </c>
      <c r="G870">
        <v>1</v>
      </c>
      <c r="O870">
        <v>8.41</v>
      </c>
      <c r="P870" t="s">
        <v>71</v>
      </c>
      <c r="Q870">
        <v>21</v>
      </c>
      <c r="R870" t="s">
        <v>71</v>
      </c>
    </row>
    <row r="871" spans="1:46" x14ac:dyDescent="0.2">
      <c r="A871" t="s">
        <v>456</v>
      </c>
      <c r="B871" t="s">
        <v>457</v>
      </c>
      <c r="C871">
        <f>-70.32105672 / 41.67626439</f>
        <v>-1.687316695708293</v>
      </c>
      <c r="D871" t="s">
        <v>458</v>
      </c>
      <c r="E871" t="s">
        <v>70</v>
      </c>
      <c r="F871" s="1">
        <v>40448</v>
      </c>
      <c r="G871">
        <v>1.5</v>
      </c>
      <c r="K871">
        <v>2.1800000000000002</v>
      </c>
      <c r="L871" t="s">
        <v>71</v>
      </c>
      <c r="O871">
        <v>8.52</v>
      </c>
      <c r="P871" t="s">
        <v>71</v>
      </c>
      <c r="Q871">
        <v>21</v>
      </c>
      <c r="R871" t="s">
        <v>71</v>
      </c>
      <c r="S871">
        <v>0.32</v>
      </c>
      <c r="T871" t="s">
        <v>71</v>
      </c>
      <c r="U871">
        <v>9.94</v>
      </c>
      <c r="V871" t="s">
        <v>71</v>
      </c>
      <c r="W871">
        <v>37.54</v>
      </c>
      <c r="X871" t="s">
        <v>71</v>
      </c>
      <c r="Y871">
        <v>37.270000000000003</v>
      </c>
      <c r="AA871">
        <v>38.26</v>
      </c>
      <c r="AE871">
        <v>3.2</v>
      </c>
      <c r="AF871" t="s">
        <v>71</v>
      </c>
      <c r="AG871">
        <v>6.4</v>
      </c>
      <c r="AH871" t="s">
        <v>71</v>
      </c>
      <c r="AS871">
        <v>0.5</v>
      </c>
      <c r="AT871" t="s">
        <v>71</v>
      </c>
    </row>
    <row r="872" spans="1:46" x14ac:dyDescent="0.2">
      <c r="A872" t="s">
        <v>456</v>
      </c>
      <c r="B872" t="s">
        <v>457</v>
      </c>
      <c r="C872">
        <f>-70.32105672 / 41.67626439</f>
        <v>-1.687316695708293</v>
      </c>
      <c r="D872" t="s">
        <v>458</v>
      </c>
      <c r="E872" t="s">
        <v>70</v>
      </c>
      <c r="F872" s="1">
        <v>40805</v>
      </c>
      <c r="G872">
        <v>0.5</v>
      </c>
      <c r="I872">
        <v>1.8</v>
      </c>
      <c r="J872" t="s">
        <v>71</v>
      </c>
      <c r="K872">
        <v>1.98</v>
      </c>
      <c r="L872" t="s">
        <v>71</v>
      </c>
      <c r="M872">
        <v>1.8</v>
      </c>
      <c r="N872" t="s">
        <v>71</v>
      </c>
      <c r="O872">
        <v>8.5500000000000007</v>
      </c>
      <c r="P872" t="s">
        <v>71</v>
      </c>
      <c r="Q872">
        <v>19.3</v>
      </c>
      <c r="R872" t="s">
        <v>71</v>
      </c>
      <c r="S872">
        <v>0.38</v>
      </c>
      <c r="T872" t="s">
        <v>71</v>
      </c>
      <c r="U872">
        <v>11.77</v>
      </c>
      <c r="V872" t="s">
        <v>71</v>
      </c>
      <c r="W872">
        <v>36.270000000000003</v>
      </c>
      <c r="X872" t="s">
        <v>71</v>
      </c>
      <c r="Y872">
        <v>39.700000000000003</v>
      </c>
      <c r="AA872">
        <v>37.299999999999997</v>
      </c>
      <c r="AC872">
        <v>51.53</v>
      </c>
      <c r="AE872">
        <v>3.2</v>
      </c>
      <c r="AF872" t="s">
        <v>71</v>
      </c>
      <c r="AG872">
        <v>6.31</v>
      </c>
      <c r="AH872" t="s">
        <v>71</v>
      </c>
      <c r="AS872">
        <v>0.8</v>
      </c>
      <c r="AT872" t="s">
        <v>71</v>
      </c>
    </row>
    <row r="873" spans="1:46" x14ac:dyDescent="0.2">
      <c r="A873" t="s">
        <v>456</v>
      </c>
      <c r="B873" t="s">
        <v>457</v>
      </c>
      <c r="C873">
        <f>-70.32105672 / 41.67626439</f>
        <v>-1.687316695708293</v>
      </c>
      <c r="D873" t="s">
        <v>458</v>
      </c>
      <c r="E873" t="s">
        <v>70</v>
      </c>
      <c r="F873" s="1">
        <v>40805</v>
      </c>
      <c r="G873">
        <v>1</v>
      </c>
      <c r="O873">
        <v>8.5399999999999991</v>
      </c>
      <c r="P873" t="s">
        <v>71</v>
      </c>
      <c r="Q873">
        <v>19.2</v>
      </c>
      <c r="R873" t="s">
        <v>71</v>
      </c>
    </row>
    <row r="874" spans="1:46" x14ac:dyDescent="0.2">
      <c r="A874" t="s">
        <v>456</v>
      </c>
      <c r="B874" t="s">
        <v>457</v>
      </c>
      <c r="C874">
        <f>-70.32105672 / 41.67626439</f>
        <v>-1.687316695708293</v>
      </c>
      <c r="D874" t="s">
        <v>458</v>
      </c>
      <c r="E874" t="s">
        <v>70</v>
      </c>
      <c r="F874" s="1">
        <v>40805</v>
      </c>
      <c r="G874">
        <v>1.5</v>
      </c>
      <c r="O874">
        <v>8.56</v>
      </c>
      <c r="P874" t="s">
        <v>71</v>
      </c>
      <c r="Q874">
        <v>19.2</v>
      </c>
      <c r="R874" t="s">
        <v>71</v>
      </c>
    </row>
    <row r="875" spans="1:46" x14ac:dyDescent="0.2">
      <c r="A875" t="s">
        <v>456</v>
      </c>
      <c r="B875" t="s">
        <v>457</v>
      </c>
      <c r="C875">
        <f>-70.32105672 / 41.67626439</f>
        <v>-1.687316695708293</v>
      </c>
      <c r="D875" t="s">
        <v>458</v>
      </c>
      <c r="E875" t="s">
        <v>70</v>
      </c>
      <c r="F875" s="1">
        <v>41178</v>
      </c>
      <c r="G875">
        <v>0.5</v>
      </c>
      <c r="I875">
        <v>1.91</v>
      </c>
      <c r="J875" t="s">
        <v>71</v>
      </c>
      <c r="K875">
        <v>4.58</v>
      </c>
      <c r="L875" t="s">
        <v>71</v>
      </c>
      <c r="M875">
        <v>1.91</v>
      </c>
      <c r="N875" t="s">
        <v>71</v>
      </c>
      <c r="O875">
        <v>8.84</v>
      </c>
      <c r="P875" t="s">
        <v>71</v>
      </c>
      <c r="Q875">
        <v>19.3</v>
      </c>
      <c r="R875" t="s">
        <v>71</v>
      </c>
      <c r="S875">
        <v>0.67</v>
      </c>
      <c r="T875" t="s">
        <v>71</v>
      </c>
      <c r="U875">
        <v>20.75</v>
      </c>
      <c r="V875" t="s">
        <v>71</v>
      </c>
      <c r="W875">
        <v>33.5</v>
      </c>
      <c r="X875" t="s">
        <v>71</v>
      </c>
      <c r="Y875">
        <v>47.88</v>
      </c>
      <c r="AA875">
        <v>45.53</v>
      </c>
      <c r="AC875">
        <v>50.68</v>
      </c>
      <c r="AE875">
        <v>3.5</v>
      </c>
      <c r="AF875" t="s">
        <v>71</v>
      </c>
      <c r="AG875">
        <v>6.18</v>
      </c>
      <c r="AH875" t="s">
        <v>71</v>
      </c>
      <c r="AS875">
        <v>2.39</v>
      </c>
      <c r="AT875" t="s">
        <v>71</v>
      </c>
    </row>
    <row r="876" spans="1:46" x14ac:dyDescent="0.2">
      <c r="A876" t="s">
        <v>456</v>
      </c>
      <c r="B876" t="s">
        <v>457</v>
      </c>
      <c r="C876">
        <f>-70.32105672 / 41.67626439</f>
        <v>-1.687316695708293</v>
      </c>
      <c r="D876" t="s">
        <v>458</v>
      </c>
      <c r="E876" t="s">
        <v>70</v>
      </c>
      <c r="F876" s="1">
        <v>41178</v>
      </c>
      <c r="G876">
        <v>0.9</v>
      </c>
      <c r="K876">
        <v>2.56</v>
      </c>
      <c r="L876" t="s">
        <v>71</v>
      </c>
      <c r="S876">
        <v>0.7</v>
      </c>
      <c r="T876" t="s">
        <v>71</v>
      </c>
      <c r="W876">
        <v>49.2</v>
      </c>
      <c r="X876" t="s">
        <v>71</v>
      </c>
      <c r="Y876">
        <v>-0.99</v>
      </c>
      <c r="AA876">
        <v>39.82</v>
      </c>
      <c r="AE876">
        <v>3.4</v>
      </c>
      <c r="AF876" t="s">
        <v>71</v>
      </c>
      <c r="AG876">
        <v>6.26</v>
      </c>
      <c r="AH876" t="s">
        <v>71</v>
      </c>
      <c r="AS876">
        <v>1.89</v>
      </c>
      <c r="AT876" t="s">
        <v>71</v>
      </c>
    </row>
    <row r="877" spans="1:46" x14ac:dyDescent="0.2">
      <c r="A877" t="s">
        <v>456</v>
      </c>
      <c r="B877" t="s">
        <v>457</v>
      </c>
      <c r="C877">
        <f>-70.32105672 / 41.67626439</f>
        <v>-1.687316695708293</v>
      </c>
      <c r="D877" t="s">
        <v>458</v>
      </c>
      <c r="E877" t="s">
        <v>70</v>
      </c>
      <c r="F877" s="1">
        <v>41178</v>
      </c>
      <c r="G877">
        <v>1</v>
      </c>
      <c r="O877">
        <v>8.83</v>
      </c>
      <c r="P877" t="s">
        <v>71</v>
      </c>
      <c r="Q877">
        <v>19.2</v>
      </c>
      <c r="R877" t="s">
        <v>71</v>
      </c>
    </row>
    <row r="878" spans="1:46" x14ac:dyDescent="0.2">
      <c r="A878" t="s">
        <v>456</v>
      </c>
      <c r="B878" t="s">
        <v>457</v>
      </c>
      <c r="C878">
        <f>-70.32105672 / 41.67626439</f>
        <v>-1.687316695708293</v>
      </c>
      <c r="D878" t="s">
        <v>458</v>
      </c>
      <c r="E878" t="s">
        <v>70</v>
      </c>
      <c r="F878" s="1">
        <v>41178</v>
      </c>
      <c r="G878">
        <v>1.5</v>
      </c>
      <c r="O878">
        <v>8.83</v>
      </c>
      <c r="P878" t="s">
        <v>71</v>
      </c>
      <c r="Q878">
        <v>19.2</v>
      </c>
      <c r="R878" t="s">
        <v>71</v>
      </c>
    </row>
    <row r="879" spans="1:46" x14ac:dyDescent="0.2">
      <c r="A879" t="s">
        <v>456</v>
      </c>
      <c r="B879" t="s">
        <v>457</v>
      </c>
      <c r="C879">
        <f>-70.32105672 / 41.67626439</f>
        <v>-1.687316695708293</v>
      </c>
      <c r="D879" t="s">
        <v>458</v>
      </c>
      <c r="E879" t="s">
        <v>70</v>
      </c>
      <c r="F879" s="1">
        <v>41535</v>
      </c>
      <c r="G879">
        <v>0.5</v>
      </c>
      <c r="I879">
        <v>2.5</v>
      </c>
      <c r="J879" t="s">
        <v>71</v>
      </c>
      <c r="K879">
        <v>2.37</v>
      </c>
      <c r="L879" t="s">
        <v>71</v>
      </c>
      <c r="M879">
        <v>2.5</v>
      </c>
      <c r="N879" t="s">
        <v>71</v>
      </c>
      <c r="O879">
        <v>8.5500000000000007</v>
      </c>
      <c r="P879" t="s">
        <v>71</v>
      </c>
      <c r="Q879">
        <v>19.100000000000001</v>
      </c>
      <c r="R879" t="s">
        <v>71</v>
      </c>
      <c r="S879">
        <v>0.12</v>
      </c>
      <c r="T879" t="s">
        <v>71</v>
      </c>
      <c r="U879">
        <v>3.72</v>
      </c>
      <c r="V879" t="s">
        <v>71</v>
      </c>
      <c r="W879">
        <v>33.57</v>
      </c>
      <c r="X879" t="s">
        <v>71</v>
      </c>
      <c r="Y879">
        <v>23.09</v>
      </c>
      <c r="AA879">
        <v>39.06</v>
      </c>
      <c r="AC879">
        <v>46.8</v>
      </c>
      <c r="AE879">
        <v>4.7</v>
      </c>
      <c r="AF879" t="s">
        <v>71</v>
      </c>
      <c r="AG879">
        <v>6.4</v>
      </c>
      <c r="AH879" t="s">
        <v>71</v>
      </c>
      <c r="AS879">
        <v>1.36</v>
      </c>
      <c r="AT879" t="s">
        <v>71</v>
      </c>
    </row>
    <row r="880" spans="1:46" x14ac:dyDescent="0.2">
      <c r="A880" t="s">
        <v>456</v>
      </c>
      <c r="B880" t="s">
        <v>457</v>
      </c>
      <c r="C880">
        <f>-70.32105672 / 41.67626439</f>
        <v>-1.687316695708293</v>
      </c>
      <c r="D880" t="s">
        <v>458</v>
      </c>
      <c r="E880" t="s">
        <v>70</v>
      </c>
      <c r="F880" s="1">
        <v>41535</v>
      </c>
      <c r="G880">
        <v>1</v>
      </c>
      <c r="O880">
        <v>8.52</v>
      </c>
      <c r="P880" t="s">
        <v>71</v>
      </c>
      <c r="Q880">
        <v>19</v>
      </c>
      <c r="R880" t="s">
        <v>71</v>
      </c>
    </row>
    <row r="881" spans="1:58" x14ac:dyDescent="0.2">
      <c r="A881" t="s">
        <v>456</v>
      </c>
      <c r="B881" t="s">
        <v>457</v>
      </c>
      <c r="C881">
        <f>-70.32105672 / 41.67626439</f>
        <v>-1.687316695708293</v>
      </c>
      <c r="D881" t="s">
        <v>458</v>
      </c>
      <c r="E881" t="s">
        <v>70</v>
      </c>
      <c r="F881" s="1">
        <v>41535</v>
      </c>
      <c r="G881">
        <v>1.5</v>
      </c>
      <c r="O881">
        <v>8.52</v>
      </c>
      <c r="P881" t="s">
        <v>71</v>
      </c>
      <c r="Q881">
        <v>18.899999999999999</v>
      </c>
      <c r="R881" t="s">
        <v>71</v>
      </c>
    </row>
    <row r="882" spans="1:58" x14ac:dyDescent="0.2">
      <c r="A882" t="s">
        <v>456</v>
      </c>
      <c r="B882" t="s">
        <v>457</v>
      </c>
      <c r="C882">
        <f>-70.32105672 / 41.67626439</f>
        <v>-1.687316695708293</v>
      </c>
      <c r="D882" t="s">
        <v>458</v>
      </c>
      <c r="E882" t="s">
        <v>70</v>
      </c>
      <c r="F882" s="1">
        <v>41535</v>
      </c>
      <c r="G882">
        <v>2</v>
      </c>
      <c r="O882">
        <v>8.52</v>
      </c>
      <c r="P882" t="s">
        <v>71</v>
      </c>
      <c r="Q882">
        <v>18.5</v>
      </c>
      <c r="R882" t="s">
        <v>71</v>
      </c>
    </row>
    <row r="883" spans="1:58" x14ac:dyDescent="0.2">
      <c r="A883" t="s">
        <v>456</v>
      </c>
      <c r="B883" t="s">
        <v>457</v>
      </c>
      <c r="C883">
        <f>-70.32105672 / 41.67626439</f>
        <v>-1.687316695708293</v>
      </c>
      <c r="D883" t="s">
        <v>458</v>
      </c>
      <c r="E883" t="s">
        <v>70</v>
      </c>
      <c r="F883" s="1">
        <v>43347</v>
      </c>
      <c r="G883">
        <v>0.5</v>
      </c>
      <c r="I883">
        <v>2.27</v>
      </c>
      <c r="J883" t="s">
        <v>150</v>
      </c>
      <c r="K883">
        <v>2.79</v>
      </c>
      <c r="L883" t="s">
        <v>150</v>
      </c>
      <c r="M883">
        <v>2.27</v>
      </c>
      <c r="N883" t="s">
        <v>150</v>
      </c>
      <c r="O883">
        <v>8.44</v>
      </c>
      <c r="P883" t="s">
        <v>150</v>
      </c>
      <c r="Q883">
        <v>26.8</v>
      </c>
      <c r="R883" t="s">
        <v>150</v>
      </c>
      <c r="S883">
        <v>0.45</v>
      </c>
      <c r="T883" t="s">
        <v>150</v>
      </c>
      <c r="W883">
        <v>29.66</v>
      </c>
      <c r="X883" t="s">
        <v>150</v>
      </c>
      <c r="AE883">
        <v>5.5</v>
      </c>
      <c r="AF883" t="s">
        <v>150</v>
      </c>
      <c r="AG883">
        <v>6.29</v>
      </c>
      <c r="AH883" t="s">
        <v>150</v>
      </c>
      <c r="AS883">
        <v>1.18</v>
      </c>
      <c r="AT883" t="s">
        <v>150</v>
      </c>
    </row>
    <row r="884" spans="1:58" x14ac:dyDescent="0.2">
      <c r="A884" t="s">
        <v>456</v>
      </c>
      <c r="B884" t="s">
        <v>457</v>
      </c>
      <c r="C884">
        <f>-70.32105672 / 41.67626439</f>
        <v>-1.687316695708293</v>
      </c>
      <c r="D884" t="s">
        <v>458</v>
      </c>
      <c r="E884" t="s">
        <v>70</v>
      </c>
      <c r="F884" s="1">
        <v>43347</v>
      </c>
      <c r="G884">
        <v>1</v>
      </c>
      <c r="K884">
        <v>3.5</v>
      </c>
      <c r="L884" t="s">
        <v>150</v>
      </c>
      <c r="O884">
        <v>8.33</v>
      </c>
      <c r="P884" t="s">
        <v>150</v>
      </c>
      <c r="Q884">
        <v>26.7</v>
      </c>
      <c r="R884" t="s">
        <v>150</v>
      </c>
      <c r="S884">
        <v>0.62</v>
      </c>
      <c r="T884" t="s">
        <v>150</v>
      </c>
      <c r="W884">
        <v>30.54</v>
      </c>
      <c r="X884" t="s">
        <v>150</v>
      </c>
      <c r="AE884">
        <v>5.9</v>
      </c>
      <c r="AF884" t="s">
        <v>150</v>
      </c>
      <c r="AG884">
        <v>6.34</v>
      </c>
      <c r="AH884" t="s">
        <v>150</v>
      </c>
      <c r="AS884">
        <v>0.59</v>
      </c>
      <c r="AT884" t="s">
        <v>150</v>
      </c>
    </row>
    <row r="885" spans="1:58" x14ac:dyDescent="0.2">
      <c r="A885" t="s">
        <v>456</v>
      </c>
      <c r="B885" t="s">
        <v>457</v>
      </c>
      <c r="C885">
        <f>-70.32105672 / 41.67626439</f>
        <v>-1.687316695708293</v>
      </c>
      <c r="D885" t="s">
        <v>458</v>
      </c>
      <c r="E885" t="s">
        <v>70</v>
      </c>
      <c r="F885" s="1">
        <v>43347</v>
      </c>
      <c r="G885">
        <v>1.5</v>
      </c>
      <c r="K885" t="s">
        <v>173</v>
      </c>
      <c r="L885" t="s">
        <v>150</v>
      </c>
      <c r="O885">
        <v>8.44</v>
      </c>
      <c r="P885" t="s">
        <v>150</v>
      </c>
      <c r="Q885">
        <v>26.7</v>
      </c>
      <c r="R885" t="s">
        <v>150</v>
      </c>
      <c r="S885" t="s">
        <v>173</v>
      </c>
      <c r="T885" t="s">
        <v>150</v>
      </c>
      <c r="W885" t="s">
        <v>173</v>
      </c>
      <c r="X885" t="s">
        <v>150</v>
      </c>
      <c r="AE885" t="s">
        <v>173</v>
      </c>
      <c r="AF885" t="s">
        <v>150</v>
      </c>
      <c r="AG885" t="s">
        <v>173</v>
      </c>
      <c r="AH885" t="s">
        <v>150</v>
      </c>
      <c r="AS885" t="s">
        <v>173</v>
      </c>
      <c r="AT885" t="s">
        <v>150</v>
      </c>
    </row>
    <row r="886" spans="1:58" x14ac:dyDescent="0.2">
      <c r="A886" t="s">
        <v>456</v>
      </c>
      <c r="B886" t="s">
        <v>457</v>
      </c>
      <c r="C886">
        <f>-70.32105672 / 41.67626439</f>
        <v>-1.687316695708293</v>
      </c>
      <c r="D886" t="s">
        <v>458</v>
      </c>
      <c r="E886" t="s">
        <v>70</v>
      </c>
      <c r="F886" s="1">
        <v>43347</v>
      </c>
      <c r="G886">
        <v>2</v>
      </c>
      <c r="K886" t="s">
        <v>173</v>
      </c>
      <c r="L886" t="s">
        <v>150</v>
      </c>
      <c r="O886">
        <v>8.3000000000000007</v>
      </c>
      <c r="P886" t="s">
        <v>150</v>
      </c>
      <c r="Q886">
        <v>26.6</v>
      </c>
      <c r="R886" t="s">
        <v>150</v>
      </c>
      <c r="S886" t="s">
        <v>173</v>
      </c>
      <c r="T886" t="s">
        <v>150</v>
      </c>
      <c r="W886" t="s">
        <v>173</v>
      </c>
      <c r="X886" t="s">
        <v>150</v>
      </c>
      <c r="AE886" t="s">
        <v>173</v>
      </c>
      <c r="AF886" t="s">
        <v>150</v>
      </c>
      <c r="AG886" t="s">
        <v>173</v>
      </c>
      <c r="AH886" t="s">
        <v>150</v>
      </c>
      <c r="AS886" t="s">
        <v>173</v>
      </c>
      <c r="AT886" t="s">
        <v>150</v>
      </c>
    </row>
    <row r="887" spans="1:58" x14ac:dyDescent="0.2">
      <c r="A887" t="s">
        <v>456</v>
      </c>
      <c r="B887" t="s">
        <v>457</v>
      </c>
      <c r="C887">
        <f>-70.32105672 / 41.67626439</f>
        <v>-1.687316695708293</v>
      </c>
      <c r="D887" t="s">
        <v>458</v>
      </c>
      <c r="E887" t="s">
        <v>70</v>
      </c>
      <c r="F887" s="1">
        <v>43347.465277777781</v>
      </c>
      <c r="G887">
        <v>0.5</v>
      </c>
      <c r="I887">
        <v>2.27</v>
      </c>
      <c r="J887" t="s">
        <v>150</v>
      </c>
      <c r="K887">
        <v>2.79</v>
      </c>
      <c r="L887" t="s">
        <v>150</v>
      </c>
      <c r="M887">
        <v>2.27</v>
      </c>
      <c r="N887" t="s">
        <v>150</v>
      </c>
      <c r="O887">
        <v>8.44</v>
      </c>
      <c r="P887" t="s">
        <v>150</v>
      </c>
      <c r="Q887">
        <v>26.8</v>
      </c>
      <c r="R887" t="s">
        <v>150</v>
      </c>
      <c r="S887">
        <v>0.5</v>
      </c>
      <c r="T887" t="s">
        <v>150</v>
      </c>
      <c r="U887">
        <v>15.49</v>
      </c>
      <c r="V887" t="s">
        <v>150</v>
      </c>
      <c r="AA887">
        <v>40.67</v>
      </c>
      <c r="AC887">
        <v>48.19</v>
      </c>
      <c r="AE887">
        <v>5.5</v>
      </c>
      <c r="AF887" t="s">
        <v>150</v>
      </c>
      <c r="AG887">
        <v>6.29</v>
      </c>
      <c r="AH887" t="s">
        <v>150</v>
      </c>
      <c r="AS887">
        <v>1.18</v>
      </c>
      <c r="AT887" t="s">
        <v>150</v>
      </c>
    </row>
    <row r="888" spans="1:58" x14ac:dyDescent="0.2">
      <c r="A888" t="s">
        <v>456</v>
      </c>
      <c r="B888" t="s">
        <v>457</v>
      </c>
      <c r="C888">
        <f>-70.32105672 / 41.67626439</f>
        <v>-1.687316695708293</v>
      </c>
      <c r="D888" t="s">
        <v>458</v>
      </c>
      <c r="E888" t="s">
        <v>70</v>
      </c>
      <c r="F888" s="1">
        <v>43347.465277777781</v>
      </c>
      <c r="G888">
        <v>1</v>
      </c>
      <c r="I888">
        <v>2.27</v>
      </c>
      <c r="J888" t="s">
        <v>150</v>
      </c>
      <c r="K888">
        <v>3.5</v>
      </c>
      <c r="L888" t="s">
        <v>150</v>
      </c>
      <c r="M888">
        <v>2.27</v>
      </c>
      <c r="N888" t="s">
        <v>150</v>
      </c>
      <c r="O888">
        <v>8.33</v>
      </c>
      <c r="P888" t="s">
        <v>150</v>
      </c>
      <c r="Q888">
        <v>26.7</v>
      </c>
      <c r="R888" t="s">
        <v>150</v>
      </c>
      <c r="S888">
        <v>0.6</v>
      </c>
      <c r="T888" t="s">
        <v>150</v>
      </c>
      <c r="U888">
        <v>18.579999999999998</v>
      </c>
      <c r="V888" t="s">
        <v>150</v>
      </c>
      <c r="AA888">
        <v>42.89</v>
      </c>
      <c r="AC888">
        <v>48.19</v>
      </c>
      <c r="AE888">
        <v>5.9</v>
      </c>
      <c r="AF888" t="s">
        <v>150</v>
      </c>
      <c r="AG888">
        <v>6.34</v>
      </c>
      <c r="AH888" t="s">
        <v>150</v>
      </c>
      <c r="AS888">
        <v>0.59</v>
      </c>
      <c r="AT888" t="s">
        <v>150</v>
      </c>
    </row>
    <row r="889" spans="1:58" x14ac:dyDescent="0.2">
      <c r="A889" t="s">
        <v>456</v>
      </c>
      <c r="B889" t="s">
        <v>457</v>
      </c>
      <c r="C889">
        <f>-70.32105672 / 41.67626439</f>
        <v>-1.687316695708293</v>
      </c>
      <c r="D889" t="s">
        <v>458</v>
      </c>
      <c r="E889" t="s">
        <v>70</v>
      </c>
      <c r="F889" s="1">
        <v>43347.465277777781</v>
      </c>
      <c r="G889">
        <v>1.5</v>
      </c>
      <c r="I889">
        <v>2.27</v>
      </c>
      <c r="J889" t="s">
        <v>150</v>
      </c>
      <c r="M889">
        <v>2.27</v>
      </c>
      <c r="N889" t="s">
        <v>150</v>
      </c>
      <c r="O889">
        <v>8.44</v>
      </c>
      <c r="P889" t="s">
        <v>150</v>
      </c>
      <c r="Q889">
        <v>26.7</v>
      </c>
      <c r="R889" t="s">
        <v>150</v>
      </c>
      <c r="AC889">
        <v>48.19</v>
      </c>
    </row>
    <row r="890" spans="1:58" x14ac:dyDescent="0.2">
      <c r="A890" t="s">
        <v>456</v>
      </c>
      <c r="B890" t="s">
        <v>457</v>
      </c>
      <c r="C890">
        <f>-70.32105672 / 41.67626439</f>
        <v>-1.687316695708293</v>
      </c>
      <c r="D890" t="s">
        <v>458</v>
      </c>
      <c r="E890" t="s">
        <v>70</v>
      </c>
      <c r="F890" s="1">
        <v>43705</v>
      </c>
      <c r="G890">
        <v>0.5</v>
      </c>
      <c r="I890">
        <v>2.6</v>
      </c>
      <c r="J890" t="s">
        <v>150</v>
      </c>
      <c r="K890">
        <v>3.18</v>
      </c>
      <c r="L890" t="s">
        <v>150</v>
      </c>
      <c r="M890">
        <v>2.36</v>
      </c>
      <c r="N890" t="s">
        <v>150</v>
      </c>
      <c r="O890">
        <v>7.53</v>
      </c>
      <c r="P890" t="s">
        <v>150</v>
      </c>
      <c r="Q890">
        <v>23.4</v>
      </c>
      <c r="R890" t="s">
        <v>150</v>
      </c>
      <c r="S890">
        <v>0.47</v>
      </c>
      <c r="T890" t="s">
        <v>150</v>
      </c>
      <c r="W890">
        <v>26.82</v>
      </c>
      <c r="X890" t="s">
        <v>150</v>
      </c>
      <c r="AE890">
        <v>8</v>
      </c>
      <c r="AF890" t="s">
        <v>150</v>
      </c>
      <c r="AG890">
        <v>6.41</v>
      </c>
      <c r="AH890" t="s">
        <v>150</v>
      </c>
      <c r="AS890">
        <v>2.09</v>
      </c>
      <c r="AT890" t="s">
        <v>150</v>
      </c>
      <c r="AU890">
        <v>1</v>
      </c>
      <c r="AV890" t="s">
        <v>150</v>
      </c>
      <c r="BE890">
        <v>5.27</v>
      </c>
      <c r="BF890" t="s">
        <v>150</v>
      </c>
    </row>
    <row r="891" spans="1:58" x14ac:dyDescent="0.2">
      <c r="A891" t="s">
        <v>456</v>
      </c>
      <c r="B891" t="s">
        <v>457</v>
      </c>
      <c r="C891">
        <f>-70.32105672 / 41.67626439</f>
        <v>-1.687316695708293</v>
      </c>
      <c r="D891" t="s">
        <v>458</v>
      </c>
      <c r="E891" t="s">
        <v>70</v>
      </c>
      <c r="F891" s="1">
        <v>43705</v>
      </c>
      <c r="G891">
        <v>1</v>
      </c>
      <c r="K891" t="s">
        <v>173</v>
      </c>
      <c r="L891" t="s">
        <v>150</v>
      </c>
      <c r="O891">
        <v>7.48</v>
      </c>
      <c r="P891" t="s">
        <v>150</v>
      </c>
      <c r="Q891">
        <v>23.4</v>
      </c>
      <c r="R891" t="s">
        <v>150</v>
      </c>
      <c r="S891" t="s">
        <v>173</v>
      </c>
      <c r="T891" t="s">
        <v>150</v>
      </c>
      <c r="W891" t="s">
        <v>173</v>
      </c>
      <c r="X891" t="s">
        <v>150</v>
      </c>
      <c r="AE891" t="s">
        <v>173</v>
      </c>
      <c r="AF891" t="s">
        <v>150</v>
      </c>
      <c r="AG891" t="s">
        <v>173</v>
      </c>
      <c r="AH891" t="s">
        <v>150</v>
      </c>
      <c r="AS891" t="s">
        <v>173</v>
      </c>
      <c r="AT891" t="s">
        <v>150</v>
      </c>
      <c r="BE891" t="s">
        <v>173</v>
      </c>
      <c r="BF891" t="s">
        <v>150</v>
      </c>
    </row>
    <row r="892" spans="1:58" x14ac:dyDescent="0.2">
      <c r="A892" t="s">
        <v>456</v>
      </c>
      <c r="B892" t="s">
        <v>457</v>
      </c>
      <c r="C892">
        <f>-70.32105672 / 41.67626439</f>
        <v>-1.687316695708293</v>
      </c>
      <c r="D892" t="s">
        <v>458</v>
      </c>
      <c r="E892" t="s">
        <v>70</v>
      </c>
      <c r="F892" s="1">
        <v>43705</v>
      </c>
      <c r="G892">
        <v>1.5</v>
      </c>
      <c r="K892" t="s">
        <v>173</v>
      </c>
      <c r="L892" t="s">
        <v>150</v>
      </c>
      <c r="O892">
        <v>7.37</v>
      </c>
      <c r="P892" t="s">
        <v>150</v>
      </c>
      <c r="Q892">
        <v>23.4</v>
      </c>
      <c r="R892" t="s">
        <v>150</v>
      </c>
      <c r="S892" t="s">
        <v>173</v>
      </c>
      <c r="T892" t="s">
        <v>150</v>
      </c>
      <c r="W892" t="s">
        <v>173</v>
      </c>
      <c r="X892" t="s">
        <v>150</v>
      </c>
      <c r="AE892" t="s">
        <v>173</v>
      </c>
      <c r="AF892" t="s">
        <v>150</v>
      </c>
      <c r="AG892" t="s">
        <v>173</v>
      </c>
      <c r="AH892" t="s">
        <v>150</v>
      </c>
      <c r="AS892" t="s">
        <v>173</v>
      </c>
      <c r="AT892" t="s">
        <v>150</v>
      </c>
      <c r="BE892" t="s">
        <v>173</v>
      </c>
      <c r="BF892" t="s">
        <v>150</v>
      </c>
    </row>
    <row r="893" spans="1:58" x14ac:dyDescent="0.2">
      <c r="A893" t="s">
        <v>456</v>
      </c>
      <c r="B893" t="s">
        <v>457</v>
      </c>
      <c r="C893">
        <f>-70.32105672 / 41.67626439</f>
        <v>-1.687316695708293</v>
      </c>
      <c r="D893" t="s">
        <v>458</v>
      </c>
      <c r="E893" t="s">
        <v>70</v>
      </c>
      <c r="F893" s="1">
        <v>43705</v>
      </c>
      <c r="G893">
        <v>2</v>
      </c>
      <c r="K893" t="s">
        <v>173</v>
      </c>
      <c r="L893" t="s">
        <v>150</v>
      </c>
      <c r="O893">
        <v>7.13</v>
      </c>
      <c r="P893" t="s">
        <v>150</v>
      </c>
      <c r="Q893">
        <v>23.3</v>
      </c>
      <c r="R893" t="s">
        <v>150</v>
      </c>
      <c r="S893" t="s">
        <v>173</v>
      </c>
      <c r="T893" t="s">
        <v>150</v>
      </c>
      <c r="W893" t="s">
        <v>173</v>
      </c>
      <c r="X893" t="s">
        <v>150</v>
      </c>
      <c r="AE893" t="s">
        <v>173</v>
      </c>
      <c r="AF893" t="s">
        <v>150</v>
      </c>
      <c r="AG893" t="s">
        <v>173</v>
      </c>
      <c r="AH893" t="s">
        <v>150</v>
      </c>
      <c r="AS893" t="s">
        <v>173</v>
      </c>
      <c r="AT893" t="s">
        <v>150</v>
      </c>
      <c r="BE893" t="s">
        <v>173</v>
      </c>
      <c r="BF893" t="s">
        <v>150</v>
      </c>
    </row>
    <row r="894" spans="1:58" x14ac:dyDescent="0.2">
      <c r="A894" t="s">
        <v>456</v>
      </c>
      <c r="B894" t="s">
        <v>457</v>
      </c>
      <c r="C894">
        <f>-70.32105672 / 41.67626439</f>
        <v>-1.687316695708293</v>
      </c>
      <c r="D894" t="s">
        <v>458</v>
      </c>
      <c r="E894" t="s">
        <v>70</v>
      </c>
      <c r="F894" s="1">
        <v>43705</v>
      </c>
      <c r="G894">
        <v>2.5</v>
      </c>
      <c r="K894" t="s">
        <v>173</v>
      </c>
      <c r="L894" t="s">
        <v>150</v>
      </c>
      <c r="O894">
        <v>7.05</v>
      </c>
      <c r="P894" t="s">
        <v>150</v>
      </c>
      <c r="Q894">
        <v>23.3</v>
      </c>
      <c r="R894" t="s">
        <v>150</v>
      </c>
      <c r="S894" t="s">
        <v>173</v>
      </c>
      <c r="T894" t="s">
        <v>150</v>
      </c>
      <c r="W894" t="s">
        <v>173</v>
      </c>
      <c r="X894" t="s">
        <v>150</v>
      </c>
      <c r="AE894" t="s">
        <v>173</v>
      </c>
      <c r="AF894" t="s">
        <v>150</v>
      </c>
      <c r="AG894" t="s">
        <v>173</v>
      </c>
      <c r="AH894" t="s">
        <v>150</v>
      </c>
      <c r="AS894" t="s">
        <v>173</v>
      </c>
      <c r="AT894" t="s">
        <v>150</v>
      </c>
      <c r="BE894" t="s">
        <v>173</v>
      </c>
      <c r="BF894" t="s">
        <v>150</v>
      </c>
    </row>
    <row r="895" spans="1:58" x14ac:dyDescent="0.2">
      <c r="A895" t="s">
        <v>456</v>
      </c>
      <c r="B895" t="s">
        <v>457</v>
      </c>
      <c r="C895">
        <f>-70.32105672 / 41.67626439</f>
        <v>-1.687316695708293</v>
      </c>
      <c r="D895" t="s">
        <v>458</v>
      </c>
      <c r="E895" t="s">
        <v>70</v>
      </c>
      <c r="F895" s="1">
        <v>44074</v>
      </c>
      <c r="G895">
        <v>0.5</v>
      </c>
      <c r="I895">
        <v>2.25</v>
      </c>
      <c r="J895" t="s">
        <v>150</v>
      </c>
      <c r="K895">
        <v>0.4</v>
      </c>
      <c r="L895" t="s">
        <v>150</v>
      </c>
      <c r="M895">
        <v>2.25</v>
      </c>
      <c r="N895" t="s">
        <v>150</v>
      </c>
      <c r="O895">
        <v>7.12</v>
      </c>
      <c r="P895" t="s">
        <v>150</v>
      </c>
      <c r="Q895">
        <v>23.2</v>
      </c>
      <c r="R895" t="s">
        <v>150</v>
      </c>
      <c r="S895">
        <v>0.54</v>
      </c>
      <c r="T895" t="s">
        <v>150</v>
      </c>
      <c r="W895">
        <v>34.86</v>
      </c>
      <c r="X895" t="s">
        <v>150</v>
      </c>
      <c r="AE895">
        <v>4.2</v>
      </c>
      <c r="AF895" t="s">
        <v>150</v>
      </c>
      <c r="AG895">
        <v>5.97</v>
      </c>
      <c r="AH895" t="s">
        <v>150</v>
      </c>
      <c r="AS895">
        <v>0.09</v>
      </c>
      <c r="AT895" t="s">
        <v>150</v>
      </c>
    </row>
    <row r="896" spans="1:58" x14ac:dyDescent="0.2">
      <c r="A896" t="s">
        <v>456</v>
      </c>
      <c r="B896" t="s">
        <v>457</v>
      </c>
      <c r="C896">
        <f>-70.32105672 / 41.67626439</f>
        <v>-1.687316695708293</v>
      </c>
      <c r="D896" t="s">
        <v>458</v>
      </c>
      <c r="E896" t="s">
        <v>70</v>
      </c>
      <c r="F896" s="1">
        <v>44074</v>
      </c>
      <c r="G896">
        <v>1</v>
      </c>
      <c r="K896" t="s">
        <v>173</v>
      </c>
      <c r="L896" t="s">
        <v>150</v>
      </c>
      <c r="O896">
        <v>7.13</v>
      </c>
      <c r="P896" t="s">
        <v>150</v>
      </c>
      <c r="Q896">
        <v>23.2</v>
      </c>
      <c r="R896" t="s">
        <v>150</v>
      </c>
      <c r="S896" t="s">
        <v>173</v>
      </c>
      <c r="T896" t="s">
        <v>150</v>
      </c>
      <c r="W896" t="s">
        <v>173</v>
      </c>
      <c r="X896" t="s">
        <v>150</v>
      </c>
      <c r="AE896" t="s">
        <v>173</v>
      </c>
      <c r="AF896" t="s">
        <v>150</v>
      </c>
      <c r="AG896" t="s">
        <v>173</v>
      </c>
      <c r="AH896" t="s">
        <v>150</v>
      </c>
      <c r="AS896" t="s">
        <v>173</v>
      </c>
      <c r="AT896" t="s">
        <v>150</v>
      </c>
    </row>
    <row r="897" spans="1:46" x14ac:dyDescent="0.2">
      <c r="A897" t="s">
        <v>456</v>
      </c>
      <c r="B897" t="s">
        <v>457</v>
      </c>
      <c r="C897">
        <f>-70.32105672 / 41.67626439</f>
        <v>-1.687316695708293</v>
      </c>
      <c r="D897" t="s">
        <v>458</v>
      </c>
      <c r="E897" t="s">
        <v>70</v>
      </c>
      <c r="F897" s="1">
        <v>44074</v>
      </c>
      <c r="G897">
        <v>1.5</v>
      </c>
      <c r="K897" t="s">
        <v>173</v>
      </c>
      <c r="L897" t="s">
        <v>150</v>
      </c>
      <c r="O897">
        <v>7.07</v>
      </c>
      <c r="P897" t="s">
        <v>150</v>
      </c>
      <c r="Q897">
        <v>23.1</v>
      </c>
      <c r="R897" t="s">
        <v>150</v>
      </c>
      <c r="S897" t="s">
        <v>173</v>
      </c>
      <c r="T897" t="s">
        <v>150</v>
      </c>
      <c r="W897" t="s">
        <v>173</v>
      </c>
      <c r="X897" t="s">
        <v>150</v>
      </c>
      <c r="AE897" t="s">
        <v>173</v>
      </c>
      <c r="AF897" t="s">
        <v>150</v>
      </c>
      <c r="AG897" t="s">
        <v>173</v>
      </c>
      <c r="AH897" t="s">
        <v>150</v>
      </c>
      <c r="AS897" t="s">
        <v>173</v>
      </c>
      <c r="AT897" t="s">
        <v>150</v>
      </c>
    </row>
    <row r="898" spans="1:46" x14ac:dyDescent="0.2">
      <c r="A898" t="s">
        <v>456</v>
      </c>
      <c r="B898" t="s">
        <v>457</v>
      </c>
      <c r="C898">
        <f>-70.32105672 / 41.67626439</f>
        <v>-1.687316695708293</v>
      </c>
      <c r="D898" t="s">
        <v>458</v>
      </c>
      <c r="E898" t="s">
        <v>70</v>
      </c>
      <c r="F898" s="1">
        <v>44074</v>
      </c>
      <c r="G898">
        <v>2</v>
      </c>
      <c r="K898">
        <v>1.81</v>
      </c>
      <c r="L898" t="s">
        <v>150</v>
      </c>
      <c r="O898">
        <v>7.28</v>
      </c>
      <c r="P898" t="s">
        <v>150</v>
      </c>
      <c r="Q898">
        <v>23.1</v>
      </c>
      <c r="R898" t="s">
        <v>150</v>
      </c>
      <c r="S898">
        <v>0.73</v>
      </c>
      <c r="T898" t="s">
        <v>150</v>
      </c>
      <c r="W898">
        <v>35.159999999999997</v>
      </c>
      <c r="X898" t="s">
        <v>150</v>
      </c>
      <c r="AE898">
        <v>4.2</v>
      </c>
      <c r="AF898" t="s">
        <v>150</v>
      </c>
      <c r="AG898">
        <v>5.99</v>
      </c>
      <c r="AH898" t="s">
        <v>150</v>
      </c>
      <c r="AS898">
        <v>0.75</v>
      </c>
      <c r="AT898" t="s">
        <v>150</v>
      </c>
    </row>
    <row r="899" spans="1:46" x14ac:dyDescent="0.2">
      <c r="A899" t="s">
        <v>472</v>
      </c>
      <c r="B899" t="s">
        <v>473</v>
      </c>
      <c r="C899">
        <f>-70.41591144 / 41.67124972</f>
        <v>-1.6897960083545103</v>
      </c>
      <c r="D899" t="s">
        <v>474</v>
      </c>
      <c r="E899" t="s">
        <v>70</v>
      </c>
      <c r="F899" s="1">
        <v>37143</v>
      </c>
      <c r="G899">
        <v>0.5</v>
      </c>
      <c r="I899">
        <v>9.3000000000000007</v>
      </c>
      <c r="J899" t="s">
        <v>71</v>
      </c>
      <c r="K899">
        <v>1.38</v>
      </c>
      <c r="L899" t="s">
        <v>71</v>
      </c>
      <c r="M899">
        <v>5.0999999999999996</v>
      </c>
      <c r="N899" t="s">
        <v>71</v>
      </c>
      <c r="O899">
        <v>8.31</v>
      </c>
      <c r="P899" t="s">
        <v>71</v>
      </c>
      <c r="Q899">
        <v>25.68</v>
      </c>
      <c r="R899" t="s">
        <v>71</v>
      </c>
      <c r="S899">
        <v>0.26</v>
      </c>
      <c r="T899" t="s">
        <v>71</v>
      </c>
      <c r="U899">
        <v>8.0500000000000007</v>
      </c>
      <c r="V899" t="s">
        <v>71</v>
      </c>
      <c r="W899">
        <v>26.1</v>
      </c>
      <c r="X899" t="s">
        <v>71</v>
      </c>
      <c r="Y899">
        <v>34.229999999999997</v>
      </c>
      <c r="AA899">
        <v>33.76</v>
      </c>
      <c r="AC899">
        <v>36.520000000000003</v>
      </c>
      <c r="AE899">
        <v>1.6</v>
      </c>
      <c r="AF899" t="s">
        <v>71</v>
      </c>
      <c r="AG899">
        <v>6.92</v>
      </c>
      <c r="AH899" t="s">
        <v>71</v>
      </c>
      <c r="AS899">
        <v>0.39</v>
      </c>
      <c r="AT899" t="s">
        <v>71</v>
      </c>
    </row>
    <row r="900" spans="1:46" x14ac:dyDescent="0.2">
      <c r="A900" t="s">
        <v>472</v>
      </c>
      <c r="B900" t="s">
        <v>473</v>
      </c>
      <c r="C900">
        <f>-70.41591144 / 41.67124972</f>
        <v>-1.6897960083545103</v>
      </c>
      <c r="D900" t="s">
        <v>474</v>
      </c>
      <c r="E900" t="s">
        <v>70</v>
      </c>
      <c r="F900" s="1">
        <v>37143</v>
      </c>
      <c r="G900">
        <v>1</v>
      </c>
      <c r="O900">
        <v>8.3699999999999992</v>
      </c>
      <c r="P900" t="s">
        <v>71</v>
      </c>
      <c r="Q900">
        <v>25.4</v>
      </c>
      <c r="R900" t="s">
        <v>71</v>
      </c>
    </row>
    <row r="901" spans="1:46" x14ac:dyDescent="0.2">
      <c r="A901" t="s">
        <v>472</v>
      </c>
      <c r="B901" t="s">
        <v>473</v>
      </c>
      <c r="C901">
        <f>-70.41591144 / 41.67124972</f>
        <v>-1.6897960083545103</v>
      </c>
      <c r="D901" t="s">
        <v>474</v>
      </c>
      <c r="E901" t="s">
        <v>70</v>
      </c>
      <c r="F901" s="1">
        <v>37143</v>
      </c>
      <c r="G901">
        <v>2</v>
      </c>
      <c r="O901">
        <v>8.1999999999999993</v>
      </c>
      <c r="P901" t="s">
        <v>71</v>
      </c>
      <c r="Q901">
        <v>25.27</v>
      </c>
      <c r="R901" t="s">
        <v>71</v>
      </c>
    </row>
    <row r="902" spans="1:46" x14ac:dyDescent="0.2">
      <c r="A902" t="s">
        <v>472</v>
      </c>
      <c r="B902" t="s">
        <v>473</v>
      </c>
      <c r="C902">
        <f>-70.41591144 / 41.67124972</f>
        <v>-1.6897960083545103</v>
      </c>
      <c r="D902" t="s">
        <v>474</v>
      </c>
      <c r="E902" t="s">
        <v>70</v>
      </c>
      <c r="F902" s="1">
        <v>37143</v>
      </c>
      <c r="G902">
        <v>3</v>
      </c>
      <c r="K902">
        <v>1.39</v>
      </c>
      <c r="L902" t="s">
        <v>71</v>
      </c>
      <c r="O902">
        <v>8.19</v>
      </c>
      <c r="P902" t="s">
        <v>71</v>
      </c>
      <c r="Q902">
        <v>25.22</v>
      </c>
      <c r="R902" t="s">
        <v>71</v>
      </c>
      <c r="S902">
        <v>0.16</v>
      </c>
      <c r="T902" t="s">
        <v>71</v>
      </c>
      <c r="U902">
        <v>4.96</v>
      </c>
      <c r="V902" t="s">
        <v>71</v>
      </c>
      <c r="W902">
        <v>18.8</v>
      </c>
      <c r="X902" t="s">
        <v>71</v>
      </c>
      <c r="Y902">
        <v>27.24</v>
      </c>
      <c r="AA902">
        <v>33.83</v>
      </c>
      <c r="AE902">
        <v>1.6</v>
      </c>
      <c r="AF902" t="s">
        <v>71</v>
      </c>
      <c r="AG902">
        <v>6.89</v>
      </c>
      <c r="AH902" t="s">
        <v>71</v>
      </c>
      <c r="AS902">
        <v>0.43</v>
      </c>
      <c r="AT902" t="s">
        <v>71</v>
      </c>
    </row>
    <row r="903" spans="1:46" x14ac:dyDescent="0.2">
      <c r="A903" t="s">
        <v>472</v>
      </c>
      <c r="B903" t="s">
        <v>473</v>
      </c>
      <c r="C903">
        <f>-70.41591144 / 41.67124972</f>
        <v>-1.6897960083545103</v>
      </c>
      <c r="D903" t="s">
        <v>474</v>
      </c>
      <c r="E903" t="s">
        <v>70</v>
      </c>
      <c r="F903" s="1">
        <v>37143</v>
      </c>
      <c r="G903">
        <v>4</v>
      </c>
      <c r="O903">
        <v>8.1</v>
      </c>
      <c r="P903" t="s">
        <v>71</v>
      </c>
      <c r="Q903">
        <v>25.18</v>
      </c>
      <c r="R903" t="s">
        <v>71</v>
      </c>
    </row>
    <row r="904" spans="1:46" x14ac:dyDescent="0.2">
      <c r="A904" t="s">
        <v>472</v>
      </c>
      <c r="B904" t="s">
        <v>473</v>
      </c>
      <c r="C904">
        <f>-70.41591144 / 41.67124972</f>
        <v>-1.6897960083545103</v>
      </c>
      <c r="D904" t="s">
        <v>474</v>
      </c>
      <c r="E904" t="s">
        <v>70</v>
      </c>
      <c r="F904" s="1">
        <v>37143</v>
      </c>
      <c r="G904">
        <v>5</v>
      </c>
      <c r="O904">
        <v>8.11</v>
      </c>
      <c r="P904" t="s">
        <v>71</v>
      </c>
      <c r="Q904">
        <v>25.15</v>
      </c>
      <c r="R904" t="s">
        <v>71</v>
      </c>
    </row>
    <row r="905" spans="1:46" x14ac:dyDescent="0.2">
      <c r="A905" t="s">
        <v>472</v>
      </c>
      <c r="B905" t="s">
        <v>473</v>
      </c>
      <c r="C905">
        <f>-70.41591144 / 41.67124972</f>
        <v>-1.6897960083545103</v>
      </c>
      <c r="D905" t="s">
        <v>474</v>
      </c>
      <c r="E905" t="s">
        <v>70</v>
      </c>
      <c r="F905" s="1">
        <v>37143</v>
      </c>
      <c r="G905">
        <v>6</v>
      </c>
      <c r="O905">
        <v>8.09</v>
      </c>
      <c r="P905" t="s">
        <v>71</v>
      </c>
      <c r="Q905">
        <v>25.13</v>
      </c>
      <c r="R905" t="s">
        <v>71</v>
      </c>
    </row>
    <row r="906" spans="1:46" x14ac:dyDescent="0.2">
      <c r="A906" t="s">
        <v>472</v>
      </c>
      <c r="B906" t="s">
        <v>473</v>
      </c>
      <c r="C906">
        <f>-70.41591144 / 41.67124972</f>
        <v>-1.6897960083545103</v>
      </c>
      <c r="D906" t="s">
        <v>474</v>
      </c>
      <c r="E906" t="s">
        <v>70</v>
      </c>
      <c r="F906" s="1">
        <v>37143</v>
      </c>
      <c r="G906">
        <v>7</v>
      </c>
      <c r="O906">
        <v>8.0500000000000007</v>
      </c>
      <c r="P906" t="s">
        <v>71</v>
      </c>
      <c r="Q906">
        <v>25.09</v>
      </c>
      <c r="R906" t="s">
        <v>71</v>
      </c>
    </row>
    <row r="907" spans="1:46" x14ac:dyDescent="0.2">
      <c r="A907" t="s">
        <v>472</v>
      </c>
      <c r="B907" t="s">
        <v>473</v>
      </c>
      <c r="C907">
        <f>-70.41591144 / 41.67124972</f>
        <v>-1.6897960083545103</v>
      </c>
      <c r="D907" t="s">
        <v>474</v>
      </c>
      <c r="E907" t="s">
        <v>70</v>
      </c>
      <c r="F907" s="1">
        <v>37143</v>
      </c>
      <c r="G907">
        <v>8</v>
      </c>
      <c r="K907">
        <v>1.66</v>
      </c>
      <c r="L907" t="s">
        <v>71</v>
      </c>
      <c r="O907">
        <v>5.5</v>
      </c>
      <c r="P907" t="s">
        <v>71</v>
      </c>
      <c r="Q907">
        <v>24.02</v>
      </c>
      <c r="R907" t="s">
        <v>71</v>
      </c>
      <c r="S907">
        <v>0.26</v>
      </c>
      <c r="T907" t="s">
        <v>71</v>
      </c>
      <c r="U907">
        <v>8.0500000000000007</v>
      </c>
      <c r="V907" t="s">
        <v>71</v>
      </c>
      <c r="W907">
        <v>16</v>
      </c>
      <c r="X907" t="s">
        <v>71</v>
      </c>
      <c r="Y907">
        <v>34.229999999999997</v>
      </c>
      <c r="AA907">
        <v>35.57</v>
      </c>
      <c r="AE907">
        <v>1.6</v>
      </c>
      <c r="AF907" t="s">
        <v>71</v>
      </c>
      <c r="AG907">
        <v>6.87</v>
      </c>
      <c r="AH907" t="s">
        <v>71</v>
      </c>
      <c r="AS907">
        <v>0.48</v>
      </c>
      <c r="AT907" t="s">
        <v>71</v>
      </c>
    </row>
    <row r="908" spans="1:46" x14ac:dyDescent="0.2">
      <c r="A908" t="s">
        <v>472</v>
      </c>
      <c r="B908" t="s">
        <v>473</v>
      </c>
      <c r="C908">
        <f>-70.41591144 / 41.67124972</f>
        <v>-1.6897960083545103</v>
      </c>
      <c r="D908" t="s">
        <v>474</v>
      </c>
      <c r="E908" t="s">
        <v>70</v>
      </c>
      <c r="F908" s="1">
        <v>37143</v>
      </c>
      <c r="G908">
        <v>9</v>
      </c>
      <c r="O908">
        <v>0.6</v>
      </c>
      <c r="P908" t="s">
        <v>71</v>
      </c>
      <c r="Q908">
        <v>22.51</v>
      </c>
      <c r="R908" t="s">
        <v>71</v>
      </c>
    </row>
    <row r="909" spans="1:46" x14ac:dyDescent="0.2">
      <c r="A909" t="s">
        <v>472</v>
      </c>
      <c r="B909" t="s">
        <v>473</v>
      </c>
      <c r="C909">
        <f>-70.41591144 / 41.67124972</f>
        <v>-1.6897960083545103</v>
      </c>
      <c r="D909" t="s">
        <v>474</v>
      </c>
      <c r="E909" t="s">
        <v>70</v>
      </c>
      <c r="F909" s="1">
        <v>37143</v>
      </c>
      <c r="G909">
        <v>9.5</v>
      </c>
      <c r="O909">
        <v>0.23</v>
      </c>
      <c r="P909" t="s">
        <v>71</v>
      </c>
      <c r="Q909">
        <v>22.3</v>
      </c>
      <c r="R909" t="s">
        <v>71</v>
      </c>
    </row>
    <row r="910" spans="1:46" x14ac:dyDescent="0.2">
      <c r="A910" t="s">
        <v>472</v>
      </c>
      <c r="B910" t="s">
        <v>473</v>
      </c>
      <c r="C910">
        <f>-70.41591144 / 41.67124972</f>
        <v>-1.6897960083545103</v>
      </c>
      <c r="D910" t="s">
        <v>474</v>
      </c>
      <c r="E910" t="s">
        <v>70</v>
      </c>
      <c r="F910" s="1">
        <v>37873</v>
      </c>
      <c r="G910">
        <v>0.5</v>
      </c>
      <c r="I910">
        <v>10.3</v>
      </c>
      <c r="J910" t="s">
        <v>71</v>
      </c>
      <c r="K910">
        <v>2.04</v>
      </c>
      <c r="L910" t="s">
        <v>71</v>
      </c>
      <c r="M910">
        <v>4.5999999999999996</v>
      </c>
      <c r="N910" t="s">
        <v>71</v>
      </c>
      <c r="O910">
        <v>8.23</v>
      </c>
      <c r="P910" t="s">
        <v>71</v>
      </c>
      <c r="Q910">
        <v>22.42</v>
      </c>
      <c r="R910" t="s">
        <v>71</v>
      </c>
      <c r="S910">
        <v>0.4</v>
      </c>
      <c r="T910" t="s">
        <v>71</v>
      </c>
      <c r="U910">
        <v>12.39</v>
      </c>
      <c r="V910" t="s">
        <v>71</v>
      </c>
      <c r="W910">
        <v>13.2</v>
      </c>
      <c r="X910" t="s">
        <v>71</v>
      </c>
      <c r="Y910">
        <v>40.44</v>
      </c>
      <c r="AA910">
        <v>37.590000000000003</v>
      </c>
      <c r="AC910">
        <v>38.01</v>
      </c>
      <c r="AE910">
        <v>0.78</v>
      </c>
      <c r="AF910" t="s">
        <v>71</v>
      </c>
      <c r="AG910">
        <v>6.75</v>
      </c>
      <c r="AH910" t="s">
        <v>71</v>
      </c>
      <c r="AS910">
        <v>0.48</v>
      </c>
      <c r="AT910" t="s">
        <v>71</v>
      </c>
    </row>
    <row r="911" spans="1:46" x14ac:dyDescent="0.2">
      <c r="A911" t="s">
        <v>472</v>
      </c>
      <c r="B911" t="s">
        <v>473</v>
      </c>
      <c r="C911">
        <f>-70.41591144 / 41.67124972</f>
        <v>-1.6897960083545103</v>
      </c>
      <c r="D911" t="s">
        <v>474</v>
      </c>
      <c r="E911" t="s">
        <v>70</v>
      </c>
      <c r="F911" s="1">
        <v>37873</v>
      </c>
      <c r="G911">
        <v>1</v>
      </c>
      <c r="O911">
        <v>8.02</v>
      </c>
      <c r="P911" t="s">
        <v>71</v>
      </c>
      <c r="Q911">
        <v>22.44</v>
      </c>
      <c r="R911" t="s">
        <v>71</v>
      </c>
    </row>
    <row r="912" spans="1:46" x14ac:dyDescent="0.2">
      <c r="A912" t="s">
        <v>472</v>
      </c>
      <c r="B912" t="s">
        <v>473</v>
      </c>
      <c r="C912">
        <f>-70.41591144 / 41.67124972</f>
        <v>-1.6897960083545103</v>
      </c>
      <c r="D912" t="s">
        <v>474</v>
      </c>
      <c r="E912" t="s">
        <v>70</v>
      </c>
      <c r="F912" s="1">
        <v>37873</v>
      </c>
      <c r="G912">
        <v>2</v>
      </c>
      <c r="O912">
        <v>7.96</v>
      </c>
      <c r="P912" t="s">
        <v>71</v>
      </c>
      <c r="Q912">
        <v>22.44</v>
      </c>
      <c r="R912" t="s">
        <v>71</v>
      </c>
    </row>
    <row r="913" spans="1:46" x14ac:dyDescent="0.2">
      <c r="A913" t="s">
        <v>472</v>
      </c>
      <c r="B913" t="s">
        <v>473</v>
      </c>
      <c r="C913">
        <f>-70.41591144 / 41.67124972</f>
        <v>-1.6897960083545103</v>
      </c>
      <c r="D913" t="s">
        <v>474</v>
      </c>
      <c r="E913" t="s">
        <v>70</v>
      </c>
      <c r="F913" s="1">
        <v>37873</v>
      </c>
      <c r="G913">
        <v>3</v>
      </c>
      <c r="K913">
        <v>1.29</v>
      </c>
      <c r="L913" t="s">
        <v>71</v>
      </c>
      <c r="O913">
        <v>7.96</v>
      </c>
      <c r="P913" t="s">
        <v>71</v>
      </c>
      <c r="Q913">
        <v>22.44</v>
      </c>
      <c r="R913" t="s">
        <v>71</v>
      </c>
      <c r="S913">
        <v>0.3</v>
      </c>
      <c r="T913" t="s">
        <v>71</v>
      </c>
      <c r="U913">
        <v>9.2899999999999991</v>
      </c>
      <c r="V913" t="s">
        <v>71</v>
      </c>
      <c r="W913">
        <v>19.5</v>
      </c>
      <c r="X913" t="s">
        <v>71</v>
      </c>
      <c r="Y913">
        <v>36.29</v>
      </c>
      <c r="AA913">
        <v>33.1</v>
      </c>
      <c r="AE913">
        <v>0.77</v>
      </c>
      <c r="AF913" t="s">
        <v>71</v>
      </c>
      <c r="AG913">
        <v>6.67</v>
      </c>
      <c r="AH913" t="s">
        <v>71</v>
      </c>
      <c r="AS913">
        <v>0.63</v>
      </c>
      <c r="AT913" t="s">
        <v>71</v>
      </c>
    </row>
    <row r="914" spans="1:46" x14ac:dyDescent="0.2">
      <c r="A914" t="s">
        <v>472</v>
      </c>
      <c r="B914" t="s">
        <v>473</v>
      </c>
      <c r="C914">
        <f>-70.41591144 / 41.67124972</f>
        <v>-1.6897960083545103</v>
      </c>
      <c r="D914" t="s">
        <v>474</v>
      </c>
      <c r="E914" t="s">
        <v>70</v>
      </c>
      <c r="F914" s="1">
        <v>37873</v>
      </c>
      <c r="G914">
        <v>4</v>
      </c>
      <c r="O914">
        <v>8.0500000000000007</v>
      </c>
      <c r="P914" t="s">
        <v>71</v>
      </c>
      <c r="Q914">
        <v>22.44</v>
      </c>
      <c r="R914" t="s">
        <v>71</v>
      </c>
    </row>
    <row r="915" spans="1:46" x14ac:dyDescent="0.2">
      <c r="A915" t="s">
        <v>472</v>
      </c>
      <c r="B915" t="s">
        <v>473</v>
      </c>
      <c r="C915">
        <f>-70.41591144 / 41.67124972</f>
        <v>-1.6897960083545103</v>
      </c>
      <c r="D915" t="s">
        <v>474</v>
      </c>
      <c r="E915" t="s">
        <v>70</v>
      </c>
      <c r="F915" s="1">
        <v>37873</v>
      </c>
      <c r="G915">
        <v>5</v>
      </c>
      <c r="O915">
        <v>8.0500000000000007</v>
      </c>
      <c r="P915" t="s">
        <v>71</v>
      </c>
      <c r="Q915">
        <v>22.43</v>
      </c>
      <c r="R915" t="s">
        <v>71</v>
      </c>
    </row>
    <row r="916" spans="1:46" x14ac:dyDescent="0.2">
      <c r="A916" t="s">
        <v>472</v>
      </c>
      <c r="B916" t="s">
        <v>473</v>
      </c>
      <c r="C916">
        <f>-70.41591144 / 41.67124972</f>
        <v>-1.6897960083545103</v>
      </c>
      <c r="D916" t="s">
        <v>474</v>
      </c>
      <c r="E916" t="s">
        <v>70</v>
      </c>
      <c r="F916" s="1">
        <v>37873</v>
      </c>
      <c r="G916">
        <v>6</v>
      </c>
      <c r="O916">
        <v>8.0299999999999994</v>
      </c>
      <c r="P916" t="s">
        <v>71</v>
      </c>
      <c r="Q916">
        <v>22.43</v>
      </c>
      <c r="R916" t="s">
        <v>71</v>
      </c>
    </row>
    <row r="917" spans="1:46" x14ac:dyDescent="0.2">
      <c r="A917" t="s">
        <v>472</v>
      </c>
      <c r="B917" t="s">
        <v>473</v>
      </c>
      <c r="C917">
        <f>-70.41591144 / 41.67124972</f>
        <v>-1.6897960083545103</v>
      </c>
      <c r="D917" t="s">
        <v>474</v>
      </c>
      <c r="E917" t="s">
        <v>70</v>
      </c>
      <c r="F917" s="1">
        <v>37873</v>
      </c>
      <c r="G917">
        <v>7</v>
      </c>
      <c r="O917">
        <v>8</v>
      </c>
      <c r="P917" t="s">
        <v>71</v>
      </c>
      <c r="Q917">
        <v>22.43</v>
      </c>
      <c r="R917" t="s">
        <v>71</v>
      </c>
    </row>
    <row r="918" spans="1:46" x14ac:dyDescent="0.2">
      <c r="A918" t="s">
        <v>472</v>
      </c>
      <c r="B918" t="s">
        <v>473</v>
      </c>
      <c r="C918">
        <f>-70.41591144 / 41.67124972</f>
        <v>-1.6897960083545103</v>
      </c>
      <c r="D918" t="s">
        <v>474</v>
      </c>
      <c r="E918" t="s">
        <v>70</v>
      </c>
      <c r="F918" s="1">
        <v>37873</v>
      </c>
      <c r="G918">
        <v>8</v>
      </c>
      <c r="O918">
        <v>7.72</v>
      </c>
      <c r="P918" t="s">
        <v>71</v>
      </c>
      <c r="Q918">
        <v>22.29</v>
      </c>
      <c r="R918" t="s">
        <v>71</v>
      </c>
    </row>
    <row r="919" spans="1:46" x14ac:dyDescent="0.2">
      <c r="A919" t="s">
        <v>472</v>
      </c>
      <c r="B919" t="s">
        <v>473</v>
      </c>
      <c r="C919">
        <f>-70.41591144 / 41.67124972</f>
        <v>-1.6897960083545103</v>
      </c>
      <c r="D919" t="s">
        <v>474</v>
      </c>
      <c r="E919" t="s">
        <v>70</v>
      </c>
      <c r="F919" s="1">
        <v>37873</v>
      </c>
      <c r="G919">
        <v>9</v>
      </c>
      <c r="K919">
        <v>11.92</v>
      </c>
      <c r="L919" t="s">
        <v>71</v>
      </c>
      <c r="O919">
        <v>0.4</v>
      </c>
      <c r="P919" t="s">
        <v>71</v>
      </c>
      <c r="Q919">
        <v>19.78</v>
      </c>
      <c r="R919" t="s">
        <v>71</v>
      </c>
      <c r="S919">
        <v>1.4</v>
      </c>
      <c r="T919" t="s">
        <v>71</v>
      </c>
      <c r="U919">
        <v>43.36</v>
      </c>
      <c r="V919" t="s">
        <v>71</v>
      </c>
      <c r="W919">
        <v>27.4</v>
      </c>
      <c r="X919" t="s">
        <v>71</v>
      </c>
      <c r="Y919">
        <v>58.51</v>
      </c>
      <c r="AA919">
        <v>54.91</v>
      </c>
      <c r="AE919">
        <v>1.06</v>
      </c>
      <c r="AF919" t="s">
        <v>71</v>
      </c>
      <c r="AG919">
        <v>6.43</v>
      </c>
      <c r="AH919" t="s">
        <v>71</v>
      </c>
      <c r="AS919">
        <v>1.04</v>
      </c>
      <c r="AT919" t="s">
        <v>71</v>
      </c>
    </row>
    <row r="920" spans="1:46" x14ac:dyDescent="0.2">
      <c r="A920" t="s">
        <v>472</v>
      </c>
      <c r="B920" t="s">
        <v>473</v>
      </c>
      <c r="C920">
        <f>-70.41591144 / 41.67124972</f>
        <v>-1.6897960083545103</v>
      </c>
      <c r="D920" t="s">
        <v>474</v>
      </c>
      <c r="E920" t="s">
        <v>70</v>
      </c>
      <c r="F920" s="1">
        <v>37873</v>
      </c>
      <c r="G920">
        <v>10</v>
      </c>
      <c r="K920">
        <v>29.6</v>
      </c>
      <c r="L920" t="s">
        <v>71</v>
      </c>
      <c r="O920">
        <v>0.24</v>
      </c>
      <c r="P920" t="s">
        <v>71</v>
      </c>
      <c r="Q920">
        <v>17.510000000000002</v>
      </c>
      <c r="R920" t="s">
        <v>71</v>
      </c>
      <c r="S920">
        <v>1</v>
      </c>
      <c r="T920" t="s">
        <v>71</v>
      </c>
      <c r="U920">
        <v>30.97</v>
      </c>
      <c r="V920" t="s">
        <v>71</v>
      </c>
      <c r="W920">
        <v>26.2</v>
      </c>
      <c r="X920" t="s">
        <v>71</v>
      </c>
      <c r="Y920">
        <v>53.65</v>
      </c>
      <c r="AA920">
        <v>63.83</v>
      </c>
      <c r="AE920">
        <v>1.01</v>
      </c>
      <c r="AF920" t="s">
        <v>71</v>
      </c>
      <c r="AG920">
        <v>6.47</v>
      </c>
      <c r="AH920" t="s">
        <v>71</v>
      </c>
      <c r="AS920">
        <v>2.0499999999999998</v>
      </c>
      <c r="AT920" t="s">
        <v>71</v>
      </c>
    </row>
    <row r="921" spans="1:46" x14ac:dyDescent="0.2">
      <c r="A921" t="s">
        <v>472</v>
      </c>
      <c r="B921" t="s">
        <v>473</v>
      </c>
      <c r="C921">
        <f>-70.41591144 / 41.67124972</f>
        <v>-1.6897960083545103</v>
      </c>
      <c r="D921" t="s">
        <v>474</v>
      </c>
      <c r="E921" t="s">
        <v>70</v>
      </c>
      <c r="F921" s="1">
        <v>38223</v>
      </c>
      <c r="G921">
        <v>0.5</v>
      </c>
      <c r="I921">
        <v>9.6999999999999993</v>
      </c>
      <c r="J921" t="s">
        <v>71</v>
      </c>
      <c r="K921">
        <v>2.0699999999999998</v>
      </c>
      <c r="L921" t="s">
        <v>71</v>
      </c>
      <c r="M921">
        <v>4.08</v>
      </c>
      <c r="N921" t="s">
        <v>71</v>
      </c>
      <c r="O921">
        <v>8.5500000000000007</v>
      </c>
      <c r="P921" t="s">
        <v>71</v>
      </c>
      <c r="Q921">
        <v>23.1</v>
      </c>
      <c r="R921" t="s">
        <v>71</v>
      </c>
      <c r="S921">
        <v>0.2</v>
      </c>
      <c r="T921" t="s">
        <v>71</v>
      </c>
      <c r="U921">
        <v>6.19</v>
      </c>
      <c r="V921" t="s">
        <v>71</v>
      </c>
      <c r="W921">
        <v>15.26</v>
      </c>
      <c r="X921" t="s">
        <v>71</v>
      </c>
      <c r="Y921">
        <v>30.44</v>
      </c>
      <c r="AA921">
        <v>37.74</v>
      </c>
      <c r="AC921">
        <v>39.74</v>
      </c>
      <c r="AE921">
        <v>17.760000000000002</v>
      </c>
      <c r="AF921" t="s">
        <v>71</v>
      </c>
      <c r="AG921">
        <v>6.97</v>
      </c>
      <c r="AH921" t="s">
        <v>71</v>
      </c>
      <c r="AS921">
        <v>0.03</v>
      </c>
      <c r="AT921" t="s">
        <v>71</v>
      </c>
    </row>
    <row r="922" spans="1:46" x14ac:dyDescent="0.2">
      <c r="A922" t="s">
        <v>472</v>
      </c>
      <c r="B922" t="s">
        <v>473</v>
      </c>
      <c r="C922">
        <f>-70.41591144 / 41.67124972</f>
        <v>-1.6897960083545103</v>
      </c>
      <c r="D922" t="s">
        <v>474</v>
      </c>
      <c r="E922" t="s">
        <v>70</v>
      </c>
      <c r="F922" s="1">
        <v>38223</v>
      </c>
      <c r="G922">
        <v>1</v>
      </c>
      <c r="K922">
        <v>7.52</v>
      </c>
      <c r="L922" t="s">
        <v>71</v>
      </c>
      <c r="O922">
        <v>8.2899999999999991</v>
      </c>
      <c r="P922" t="s">
        <v>71</v>
      </c>
      <c r="Q922">
        <v>23.4</v>
      </c>
      <c r="R922" t="s">
        <v>71</v>
      </c>
      <c r="S922">
        <v>0.4</v>
      </c>
      <c r="T922" t="s">
        <v>71</v>
      </c>
      <c r="U922">
        <v>12.39</v>
      </c>
      <c r="V922" t="s">
        <v>71</v>
      </c>
      <c r="W922">
        <v>23.92</v>
      </c>
      <c r="X922" t="s">
        <v>71</v>
      </c>
      <c r="Y922">
        <v>40.44</v>
      </c>
      <c r="AA922">
        <v>50.39</v>
      </c>
      <c r="AE922">
        <v>18.77</v>
      </c>
      <c r="AF922" t="s">
        <v>71</v>
      </c>
      <c r="AG922">
        <v>6.7</v>
      </c>
      <c r="AH922" t="s">
        <v>71</v>
      </c>
      <c r="AS922">
        <v>0.03</v>
      </c>
      <c r="AT922" t="s">
        <v>71</v>
      </c>
    </row>
    <row r="923" spans="1:46" x14ac:dyDescent="0.2">
      <c r="A923" t="s">
        <v>472</v>
      </c>
      <c r="B923" t="s">
        <v>473</v>
      </c>
      <c r="C923">
        <f>-70.41591144 / 41.67124972</f>
        <v>-1.6897960083545103</v>
      </c>
      <c r="D923" t="s">
        <v>474</v>
      </c>
      <c r="E923" t="s">
        <v>70</v>
      </c>
      <c r="F923" s="1">
        <v>38223</v>
      </c>
      <c r="G923">
        <v>2</v>
      </c>
      <c r="O923">
        <v>8.23</v>
      </c>
      <c r="P923" t="s">
        <v>71</v>
      </c>
      <c r="Q923">
        <v>23.6</v>
      </c>
      <c r="R923" t="s">
        <v>71</v>
      </c>
    </row>
    <row r="924" spans="1:46" x14ac:dyDescent="0.2">
      <c r="A924" t="s">
        <v>472</v>
      </c>
      <c r="B924" t="s">
        <v>473</v>
      </c>
      <c r="C924">
        <f>-70.41591144 / 41.67124972</f>
        <v>-1.6897960083545103</v>
      </c>
      <c r="D924" t="s">
        <v>474</v>
      </c>
      <c r="E924" t="s">
        <v>70</v>
      </c>
      <c r="F924" s="1">
        <v>38223</v>
      </c>
      <c r="G924">
        <v>3</v>
      </c>
      <c r="K924">
        <v>3.36</v>
      </c>
      <c r="L924" t="s">
        <v>71</v>
      </c>
      <c r="O924">
        <v>8.23</v>
      </c>
      <c r="P924" t="s">
        <v>71</v>
      </c>
      <c r="Q924">
        <v>23.6</v>
      </c>
      <c r="R924" t="s">
        <v>71</v>
      </c>
      <c r="S924">
        <v>0.3</v>
      </c>
      <c r="T924" t="s">
        <v>71</v>
      </c>
      <c r="U924">
        <v>9.2899999999999991</v>
      </c>
      <c r="V924" t="s">
        <v>71</v>
      </c>
      <c r="W924">
        <v>17.350000000000001</v>
      </c>
      <c r="X924" t="s">
        <v>71</v>
      </c>
      <c r="Y924">
        <v>36.29</v>
      </c>
      <c r="AA924">
        <v>42.49</v>
      </c>
      <c r="AE924">
        <v>17.760000000000002</v>
      </c>
      <c r="AF924" t="s">
        <v>71</v>
      </c>
      <c r="AG924">
        <v>6.84</v>
      </c>
      <c r="AH924" t="s">
        <v>71</v>
      </c>
      <c r="AS924">
        <v>0.28999999999999998</v>
      </c>
      <c r="AT924" t="s">
        <v>71</v>
      </c>
    </row>
    <row r="925" spans="1:46" x14ac:dyDescent="0.2">
      <c r="A925" t="s">
        <v>472</v>
      </c>
      <c r="B925" t="s">
        <v>473</v>
      </c>
      <c r="C925">
        <f>-70.41591144 / 41.67124972</f>
        <v>-1.6897960083545103</v>
      </c>
      <c r="D925" t="s">
        <v>474</v>
      </c>
      <c r="E925" t="s">
        <v>70</v>
      </c>
      <c r="F925" s="1">
        <v>38223</v>
      </c>
      <c r="G925">
        <v>4</v>
      </c>
      <c r="O925">
        <v>8.17</v>
      </c>
      <c r="P925" t="s">
        <v>71</v>
      </c>
      <c r="Q925">
        <v>23.7</v>
      </c>
      <c r="R925" t="s">
        <v>71</v>
      </c>
    </row>
    <row r="926" spans="1:46" x14ac:dyDescent="0.2">
      <c r="A926" t="s">
        <v>472</v>
      </c>
      <c r="B926" t="s">
        <v>473</v>
      </c>
      <c r="C926">
        <f>-70.41591144 / 41.67124972</f>
        <v>-1.6897960083545103</v>
      </c>
      <c r="D926" t="s">
        <v>474</v>
      </c>
      <c r="E926" t="s">
        <v>70</v>
      </c>
      <c r="F926" s="1">
        <v>38223</v>
      </c>
      <c r="G926">
        <v>5</v>
      </c>
      <c r="O926">
        <v>8.17</v>
      </c>
      <c r="P926" t="s">
        <v>71</v>
      </c>
      <c r="Q926">
        <v>23.7</v>
      </c>
      <c r="R926" t="s">
        <v>71</v>
      </c>
    </row>
    <row r="927" spans="1:46" x14ac:dyDescent="0.2">
      <c r="A927" t="s">
        <v>472</v>
      </c>
      <c r="B927" t="s">
        <v>473</v>
      </c>
      <c r="C927">
        <f>-70.41591144 / 41.67124972</f>
        <v>-1.6897960083545103</v>
      </c>
      <c r="D927" t="s">
        <v>474</v>
      </c>
      <c r="E927" t="s">
        <v>70</v>
      </c>
      <c r="F927" s="1">
        <v>38223</v>
      </c>
      <c r="G927">
        <v>6</v>
      </c>
      <c r="O927">
        <v>8.0299999999999994</v>
      </c>
      <c r="P927" t="s">
        <v>71</v>
      </c>
      <c r="Q927">
        <v>23.7</v>
      </c>
      <c r="R927" t="s">
        <v>71</v>
      </c>
    </row>
    <row r="928" spans="1:46" x14ac:dyDescent="0.2">
      <c r="A928" t="s">
        <v>472</v>
      </c>
      <c r="B928" t="s">
        <v>473</v>
      </c>
      <c r="C928">
        <f>-70.41591144 / 41.67124972</f>
        <v>-1.6897960083545103</v>
      </c>
      <c r="D928" t="s">
        <v>474</v>
      </c>
      <c r="E928" t="s">
        <v>70</v>
      </c>
      <c r="F928" s="1">
        <v>38223</v>
      </c>
      <c r="G928">
        <v>7</v>
      </c>
      <c r="O928">
        <v>7.83</v>
      </c>
      <c r="P928" t="s">
        <v>71</v>
      </c>
      <c r="Q928">
        <v>23.7</v>
      </c>
      <c r="R928" t="s">
        <v>71</v>
      </c>
    </row>
    <row r="929" spans="1:46" x14ac:dyDescent="0.2">
      <c r="A929" t="s">
        <v>472</v>
      </c>
      <c r="B929" t="s">
        <v>473</v>
      </c>
      <c r="C929">
        <f>-70.41591144 / 41.67124972</f>
        <v>-1.6897960083545103</v>
      </c>
      <c r="D929" t="s">
        <v>474</v>
      </c>
      <c r="E929" t="s">
        <v>70</v>
      </c>
      <c r="F929" s="1">
        <v>38223</v>
      </c>
      <c r="G929">
        <v>8</v>
      </c>
      <c r="O929">
        <v>7.23</v>
      </c>
      <c r="P929" t="s">
        <v>71</v>
      </c>
      <c r="Q929">
        <v>23.5</v>
      </c>
      <c r="R929" t="s">
        <v>71</v>
      </c>
    </row>
    <row r="930" spans="1:46" x14ac:dyDescent="0.2">
      <c r="A930" t="s">
        <v>472</v>
      </c>
      <c r="B930" t="s">
        <v>473</v>
      </c>
      <c r="C930">
        <f>-70.41591144 / 41.67124972</f>
        <v>-1.6897960083545103</v>
      </c>
      <c r="D930" t="s">
        <v>474</v>
      </c>
      <c r="E930" t="s">
        <v>70</v>
      </c>
      <c r="F930" s="1">
        <v>38223</v>
      </c>
      <c r="G930">
        <v>9</v>
      </c>
      <c r="O930">
        <v>1.07</v>
      </c>
      <c r="P930" t="s">
        <v>71</v>
      </c>
      <c r="Q930">
        <v>21.9</v>
      </c>
      <c r="R930" t="s">
        <v>71</v>
      </c>
    </row>
    <row r="931" spans="1:46" x14ac:dyDescent="0.2">
      <c r="A931" t="s">
        <v>472</v>
      </c>
      <c r="B931" t="s">
        <v>473</v>
      </c>
      <c r="C931">
        <f>-70.41591144 / 41.67124972</f>
        <v>-1.6897960083545103</v>
      </c>
      <c r="D931" t="s">
        <v>474</v>
      </c>
      <c r="E931" t="s">
        <v>70</v>
      </c>
      <c r="F931" s="1">
        <v>38223</v>
      </c>
      <c r="G931">
        <v>9.5</v>
      </c>
      <c r="O931">
        <v>0.06</v>
      </c>
      <c r="P931" t="s">
        <v>71</v>
      </c>
      <c r="Q931">
        <v>21.2</v>
      </c>
      <c r="R931" t="s">
        <v>71</v>
      </c>
    </row>
    <row r="932" spans="1:46" x14ac:dyDescent="0.2">
      <c r="A932" t="s">
        <v>472</v>
      </c>
      <c r="B932" t="s">
        <v>473</v>
      </c>
      <c r="C932">
        <f>-70.41591144 / 41.67124972</f>
        <v>-1.6897960083545103</v>
      </c>
      <c r="D932" t="s">
        <v>474</v>
      </c>
      <c r="E932" t="s">
        <v>70</v>
      </c>
      <c r="F932" s="1">
        <v>38237</v>
      </c>
      <c r="G932">
        <v>0.5</v>
      </c>
      <c r="I932">
        <v>9.67</v>
      </c>
      <c r="J932" t="s">
        <v>71</v>
      </c>
      <c r="M932">
        <v>5.85</v>
      </c>
      <c r="N932" t="s">
        <v>71</v>
      </c>
      <c r="O932">
        <v>8.25</v>
      </c>
      <c r="P932" t="s">
        <v>71</v>
      </c>
      <c r="Q932">
        <v>23.8</v>
      </c>
      <c r="R932" t="s">
        <v>71</v>
      </c>
      <c r="S932">
        <v>0.3</v>
      </c>
      <c r="T932" t="s">
        <v>71</v>
      </c>
      <c r="U932">
        <v>9.2899999999999991</v>
      </c>
      <c r="V932" t="s">
        <v>71</v>
      </c>
      <c r="W932">
        <v>17.600000000000001</v>
      </c>
      <c r="X932" t="s">
        <v>71</v>
      </c>
      <c r="Y932">
        <v>36.29</v>
      </c>
      <c r="AC932">
        <v>34.549999999999997</v>
      </c>
      <c r="AE932">
        <v>17.149999999999999</v>
      </c>
      <c r="AF932" t="s">
        <v>71</v>
      </c>
      <c r="AG932">
        <v>6.8</v>
      </c>
      <c r="AH932" t="s">
        <v>71</v>
      </c>
    </row>
    <row r="933" spans="1:46" x14ac:dyDescent="0.2">
      <c r="A933" t="s">
        <v>472</v>
      </c>
      <c r="B933" t="s">
        <v>473</v>
      </c>
      <c r="C933">
        <f>-70.41591144 / 41.67124972</f>
        <v>-1.6897960083545103</v>
      </c>
      <c r="D933" t="s">
        <v>474</v>
      </c>
      <c r="E933" t="s">
        <v>70</v>
      </c>
      <c r="F933" s="1">
        <v>38237</v>
      </c>
      <c r="G933">
        <v>1</v>
      </c>
      <c r="O933">
        <v>8.1300000000000008</v>
      </c>
      <c r="P933" t="s">
        <v>71</v>
      </c>
      <c r="Q933">
        <v>23.2</v>
      </c>
      <c r="R933" t="s">
        <v>71</v>
      </c>
    </row>
    <row r="934" spans="1:46" x14ac:dyDescent="0.2">
      <c r="A934" t="s">
        <v>472</v>
      </c>
      <c r="B934" t="s">
        <v>473</v>
      </c>
      <c r="C934">
        <f>-70.41591144 / 41.67124972</f>
        <v>-1.6897960083545103</v>
      </c>
      <c r="D934" t="s">
        <v>474</v>
      </c>
      <c r="E934" t="s">
        <v>70</v>
      </c>
      <c r="F934" s="1">
        <v>38237</v>
      </c>
      <c r="G934">
        <v>2</v>
      </c>
      <c r="O934">
        <v>8.0500000000000007</v>
      </c>
      <c r="P934" t="s">
        <v>71</v>
      </c>
      <c r="Q934">
        <v>23.3</v>
      </c>
      <c r="R934" t="s">
        <v>71</v>
      </c>
    </row>
    <row r="935" spans="1:46" x14ac:dyDescent="0.2">
      <c r="A935" t="s">
        <v>472</v>
      </c>
      <c r="B935" t="s">
        <v>473</v>
      </c>
      <c r="C935">
        <f>-70.41591144 / 41.67124972</f>
        <v>-1.6897960083545103</v>
      </c>
      <c r="D935" t="s">
        <v>474</v>
      </c>
      <c r="E935" t="s">
        <v>70</v>
      </c>
      <c r="F935" s="1">
        <v>38237</v>
      </c>
      <c r="G935">
        <v>3</v>
      </c>
      <c r="K935">
        <v>2.2999999999999998</v>
      </c>
      <c r="L935" t="s">
        <v>71</v>
      </c>
      <c r="O935">
        <v>8.0399999999999991</v>
      </c>
      <c r="P935" t="s">
        <v>71</v>
      </c>
      <c r="Q935">
        <v>23.4</v>
      </c>
      <c r="R935" t="s">
        <v>71</v>
      </c>
      <c r="S935">
        <v>0.4</v>
      </c>
      <c r="T935" t="s">
        <v>71</v>
      </c>
      <c r="U935">
        <v>12.39</v>
      </c>
      <c r="V935" t="s">
        <v>71</v>
      </c>
      <c r="W935">
        <v>20.059999999999999</v>
      </c>
      <c r="X935" t="s">
        <v>71</v>
      </c>
      <c r="Y935">
        <v>40.44</v>
      </c>
      <c r="AA935">
        <v>38.770000000000003</v>
      </c>
      <c r="AE935">
        <v>16.95</v>
      </c>
      <c r="AF935" t="s">
        <v>71</v>
      </c>
      <c r="AG935">
        <v>6.75</v>
      </c>
      <c r="AH935" t="s">
        <v>71</v>
      </c>
      <c r="AS935">
        <v>0.44</v>
      </c>
      <c r="AT935" t="s">
        <v>71</v>
      </c>
    </row>
    <row r="936" spans="1:46" x14ac:dyDescent="0.2">
      <c r="A936" t="s">
        <v>472</v>
      </c>
      <c r="B936" t="s">
        <v>473</v>
      </c>
      <c r="C936">
        <f>-70.41591144 / 41.67124972</f>
        <v>-1.6897960083545103</v>
      </c>
      <c r="D936" t="s">
        <v>474</v>
      </c>
      <c r="E936" t="s">
        <v>70</v>
      </c>
      <c r="F936" s="1">
        <v>38237</v>
      </c>
      <c r="G936">
        <v>4</v>
      </c>
      <c r="O936">
        <v>8</v>
      </c>
      <c r="P936" t="s">
        <v>71</v>
      </c>
      <c r="Q936">
        <v>23.5</v>
      </c>
      <c r="R936" t="s">
        <v>71</v>
      </c>
    </row>
    <row r="937" spans="1:46" x14ac:dyDescent="0.2">
      <c r="A937" t="s">
        <v>472</v>
      </c>
      <c r="B937" t="s">
        <v>473</v>
      </c>
      <c r="C937">
        <f>-70.41591144 / 41.67124972</f>
        <v>-1.6897960083545103</v>
      </c>
      <c r="D937" t="s">
        <v>474</v>
      </c>
      <c r="E937" t="s">
        <v>70</v>
      </c>
      <c r="F937" s="1">
        <v>38237</v>
      </c>
      <c r="G937">
        <v>5</v>
      </c>
      <c r="O937">
        <v>7.99</v>
      </c>
      <c r="P937" t="s">
        <v>71</v>
      </c>
      <c r="Q937">
        <v>23.5</v>
      </c>
      <c r="R937" t="s">
        <v>71</v>
      </c>
    </row>
    <row r="938" spans="1:46" x14ac:dyDescent="0.2">
      <c r="A938" t="s">
        <v>472</v>
      </c>
      <c r="B938" t="s">
        <v>473</v>
      </c>
      <c r="C938">
        <f>-70.41591144 / 41.67124972</f>
        <v>-1.6897960083545103</v>
      </c>
      <c r="D938" t="s">
        <v>474</v>
      </c>
      <c r="E938" t="s">
        <v>70</v>
      </c>
      <c r="F938" s="1">
        <v>38237</v>
      </c>
      <c r="G938">
        <v>6</v>
      </c>
      <c r="O938">
        <v>7.99</v>
      </c>
      <c r="P938" t="s">
        <v>71</v>
      </c>
      <c r="Q938">
        <v>23.5</v>
      </c>
      <c r="R938" t="s">
        <v>71</v>
      </c>
    </row>
    <row r="939" spans="1:46" x14ac:dyDescent="0.2">
      <c r="A939" t="s">
        <v>472</v>
      </c>
      <c r="B939" t="s">
        <v>473</v>
      </c>
      <c r="C939">
        <f>-70.41591144 / 41.67124972</f>
        <v>-1.6897960083545103</v>
      </c>
      <c r="D939" t="s">
        <v>474</v>
      </c>
      <c r="E939" t="s">
        <v>70</v>
      </c>
      <c r="F939" s="1">
        <v>38237</v>
      </c>
      <c r="G939">
        <v>7</v>
      </c>
      <c r="O939">
        <v>7.87</v>
      </c>
      <c r="P939" t="s">
        <v>71</v>
      </c>
      <c r="Q939">
        <v>23.5</v>
      </c>
      <c r="R939" t="s">
        <v>71</v>
      </c>
    </row>
    <row r="940" spans="1:46" x14ac:dyDescent="0.2">
      <c r="A940" t="s">
        <v>472</v>
      </c>
      <c r="B940" t="s">
        <v>473</v>
      </c>
      <c r="C940">
        <f>-70.41591144 / 41.67124972</f>
        <v>-1.6897960083545103</v>
      </c>
      <c r="D940" t="s">
        <v>474</v>
      </c>
      <c r="E940" t="s">
        <v>70</v>
      </c>
      <c r="F940" s="1">
        <v>38237</v>
      </c>
      <c r="G940">
        <v>8</v>
      </c>
      <c r="O940">
        <v>7.57</v>
      </c>
      <c r="P940" t="s">
        <v>71</v>
      </c>
      <c r="Q940">
        <v>23.5</v>
      </c>
      <c r="R940" t="s">
        <v>71</v>
      </c>
    </row>
    <row r="941" spans="1:46" x14ac:dyDescent="0.2">
      <c r="A941" t="s">
        <v>472</v>
      </c>
      <c r="B941" t="s">
        <v>473</v>
      </c>
      <c r="C941">
        <f>-70.41591144 / 41.67124972</f>
        <v>-1.6897960083545103</v>
      </c>
      <c r="D941" t="s">
        <v>474</v>
      </c>
      <c r="E941" t="s">
        <v>70</v>
      </c>
      <c r="F941" s="1">
        <v>38237</v>
      </c>
      <c r="G941">
        <v>8.6999999999999993</v>
      </c>
      <c r="K941">
        <v>7.71</v>
      </c>
      <c r="L941" t="s">
        <v>71</v>
      </c>
      <c r="Q941">
        <v>23.4</v>
      </c>
      <c r="R941" t="s">
        <v>71</v>
      </c>
      <c r="S941">
        <v>0.5</v>
      </c>
      <c r="T941" t="s">
        <v>71</v>
      </c>
      <c r="U941">
        <v>15.49</v>
      </c>
      <c r="V941" t="s">
        <v>71</v>
      </c>
      <c r="W941">
        <v>22.76</v>
      </c>
      <c r="X941" t="s">
        <v>71</v>
      </c>
      <c r="Y941">
        <v>43.66</v>
      </c>
      <c r="AA941">
        <v>50.64</v>
      </c>
      <c r="AE941">
        <v>17.350000000000001</v>
      </c>
      <c r="AF941" t="s">
        <v>71</v>
      </c>
      <c r="AG941">
        <v>6.73</v>
      </c>
      <c r="AH941" t="s">
        <v>71</v>
      </c>
      <c r="AS941">
        <v>0.25</v>
      </c>
      <c r="AT941" t="s">
        <v>71</v>
      </c>
    </row>
    <row r="942" spans="1:46" x14ac:dyDescent="0.2">
      <c r="A942" t="s">
        <v>472</v>
      </c>
      <c r="B942" t="s">
        <v>473</v>
      </c>
      <c r="C942">
        <f>-70.41591144 / 41.67124972</f>
        <v>-1.6897960083545103</v>
      </c>
      <c r="D942" t="s">
        <v>474</v>
      </c>
      <c r="E942" t="s">
        <v>70</v>
      </c>
      <c r="F942" s="1">
        <v>38237</v>
      </c>
      <c r="G942">
        <v>9</v>
      </c>
      <c r="O942">
        <v>5</v>
      </c>
      <c r="P942" t="s">
        <v>71</v>
      </c>
    </row>
    <row r="943" spans="1:46" x14ac:dyDescent="0.2">
      <c r="A943" t="s">
        <v>472</v>
      </c>
      <c r="B943" t="s">
        <v>473</v>
      </c>
      <c r="C943">
        <f>-70.41591144 / 41.67124972</f>
        <v>-1.6897960083545103</v>
      </c>
      <c r="D943" t="s">
        <v>474</v>
      </c>
      <c r="E943" t="s">
        <v>70</v>
      </c>
      <c r="F943" s="1">
        <v>38237</v>
      </c>
      <c r="G943">
        <v>9.5</v>
      </c>
      <c r="O943">
        <v>5.05</v>
      </c>
      <c r="P943" t="s">
        <v>71</v>
      </c>
      <c r="Q943">
        <v>23.2</v>
      </c>
      <c r="R943" t="s">
        <v>71</v>
      </c>
    </row>
    <row r="944" spans="1:46" x14ac:dyDescent="0.2">
      <c r="A944" t="s">
        <v>472</v>
      </c>
      <c r="B944" t="s">
        <v>473</v>
      </c>
      <c r="C944">
        <f>-70.41591144 / 41.67124972</f>
        <v>-1.6897960083545103</v>
      </c>
      <c r="D944" t="s">
        <v>474</v>
      </c>
      <c r="E944" t="s">
        <v>70</v>
      </c>
      <c r="F944" s="1">
        <v>38608</v>
      </c>
      <c r="G944">
        <v>0.5</v>
      </c>
      <c r="I944">
        <v>10</v>
      </c>
      <c r="J944" t="s">
        <v>71</v>
      </c>
      <c r="K944">
        <v>2.4700000000000002</v>
      </c>
      <c r="L944" t="s">
        <v>71</v>
      </c>
      <c r="M944">
        <v>4.8</v>
      </c>
      <c r="N944" t="s">
        <v>71</v>
      </c>
      <c r="O944">
        <v>9.15</v>
      </c>
      <c r="P944" t="s">
        <v>71</v>
      </c>
      <c r="Q944">
        <v>23</v>
      </c>
      <c r="R944" t="s">
        <v>71</v>
      </c>
      <c r="S944">
        <v>0.3</v>
      </c>
      <c r="T944" t="s">
        <v>71</v>
      </c>
      <c r="U944">
        <v>9.2899999999999991</v>
      </c>
      <c r="V944" t="s">
        <v>71</v>
      </c>
      <c r="W944">
        <v>17.940000000000001</v>
      </c>
      <c r="X944" t="s">
        <v>71</v>
      </c>
      <c r="Y944">
        <v>36.29</v>
      </c>
      <c r="AA944">
        <v>39.47</v>
      </c>
      <c r="AC944">
        <v>37.4</v>
      </c>
      <c r="AE944">
        <v>17.149999999999999</v>
      </c>
      <c r="AF944" t="s">
        <v>71</v>
      </c>
      <c r="AG944">
        <v>6.91</v>
      </c>
      <c r="AH944" t="s">
        <v>71</v>
      </c>
      <c r="AS944">
        <v>1.25</v>
      </c>
      <c r="AT944" t="s">
        <v>71</v>
      </c>
    </row>
    <row r="945" spans="1:46" x14ac:dyDescent="0.2">
      <c r="A945" t="s">
        <v>472</v>
      </c>
      <c r="B945" t="s">
        <v>473</v>
      </c>
      <c r="C945">
        <f>-70.41591144 / 41.67124972</f>
        <v>-1.6897960083545103</v>
      </c>
      <c r="D945" t="s">
        <v>474</v>
      </c>
      <c r="E945" t="s">
        <v>70</v>
      </c>
      <c r="F945" s="1">
        <v>38608</v>
      </c>
      <c r="G945">
        <v>1</v>
      </c>
      <c r="O945">
        <v>9.16</v>
      </c>
      <c r="P945" t="s">
        <v>71</v>
      </c>
      <c r="Q945">
        <v>23.2</v>
      </c>
      <c r="R945" t="s">
        <v>71</v>
      </c>
    </row>
    <row r="946" spans="1:46" x14ac:dyDescent="0.2">
      <c r="A946" t="s">
        <v>472</v>
      </c>
      <c r="B946" t="s">
        <v>473</v>
      </c>
      <c r="C946">
        <f>-70.41591144 / 41.67124972</f>
        <v>-1.6897960083545103</v>
      </c>
      <c r="D946" t="s">
        <v>474</v>
      </c>
      <c r="E946" t="s">
        <v>70</v>
      </c>
      <c r="F946" s="1">
        <v>38608</v>
      </c>
      <c r="G946">
        <v>2</v>
      </c>
      <c r="O946">
        <v>9.06</v>
      </c>
      <c r="P946" t="s">
        <v>71</v>
      </c>
      <c r="Q946">
        <v>23.2</v>
      </c>
      <c r="R946" t="s">
        <v>71</v>
      </c>
    </row>
    <row r="947" spans="1:46" x14ac:dyDescent="0.2">
      <c r="A947" t="s">
        <v>472</v>
      </c>
      <c r="B947" t="s">
        <v>473</v>
      </c>
      <c r="C947">
        <f>-70.41591144 / 41.67124972</f>
        <v>-1.6897960083545103</v>
      </c>
      <c r="D947" t="s">
        <v>474</v>
      </c>
      <c r="E947" t="s">
        <v>70</v>
      </c>
      <c r="F947" s="1">
        <v>38608</v>
      </c>
      <c r="G947">
        <v>3</v>
      </c>
      <c r="K947">
        <v>2.8</v>
      </c>
      <c r="L947" t="s">
        <v>71</v>
      </c>
      <c r="O947">
        <v>9.1</v>
      </c>
      <c r="P947" t="s">
        <v>71</v>
      </c>
      <c r="Q947">
        <v>23.3</v>
      </c>
      <c r="R947" t="s">
        <v>71</v>
      </c>
      <c r="S947">
        <v>0.3</v>
      </c>
      <c r="T947" t="s">
        <v>71</v>
      </c>
      <c r="U947">
        <v>9.2899999999999991</v>
      </c>
      <c r="V947" t="s">
        <v>71</v>
      </c>
      <c r="W947">
        <v>17.04</v>
      </c>
      <c r="X947" t="s">
        <v>71</v>
      </c>
      <c r="Y947">
        <v>0</v>
      </c>
      <c r="AA947">
        <v>40.700000000000003</v>
      </c>
      <c r="AE947">
        <v>16.95</v>
      </c>
      <c r="AF947" t="s">
        <v>71</v>
      </c>
      <c r="AG947">
        <v>6.87</v>
      </c>
      <c r="AH947" t="s">
        <v>71</v>
      </c>
      <c r="AS947">
        <v>1.27</v>
      </c>
      <c r="AT947" t="s">
        <v>71</v>
      </c>
    </row>
    <row r="948" spans="1:46" x14ac:dyDescent="0.2">
      <c r="A948" t="s">
        <v>472</v>
      </c>
      <c r="B948" t="s">
        <v>473</v>
      </c>
      <c r="C948">
        <f>-70.41591144 / 41.67124972</f>
        <v>-1.6897960083545103</v>
      </c>
      <c r="D948" t="s">
        <v>474</v>
      </c>
      <c r="E948" t="s">
        <v>70</v>
      </c>
      <c r="F948" s="1">
        <v>38608</v>
      </c>
      <c r="G948">
        <v>4</v>
      </c>
      <c r="O948">
        <v>9.08</v>
      </c>
      <c r="P948" t="s">
        <v>71</v>
      </c>
      <c r="Q948">
        <v>23.3</v>
      </c>
      <c r="R948" t="s">
        <v>71</v>
      </c>
    </row>
    <row r="949" spans="1:46" x14ac:dyDescent="0.2">
      <c r="A949" t="s">
        <v>472</v>
      </c>
      <c r="B949" t="s">
        <v>473</v>
      </c>
      <c r="C949">
        <f>-70.41591144 / 41.67124972</f>
        <v>-1.6897960083545103</v>
      </c>
      <c r="D949" t="s">
        <v>474</v>
      </c>
      <c r="E949" t="s">
        <v>70</v>
      </c>
      <c r="F949" s="1">
        <v>38608</v>
      </c>
      <c r="G949">
        <v>5</v>
      </c>
      <c r="O949">
        <v>9</v>
      </c>
      <c r="P949" t="s">
        <v>71</v>
      </c>
      <c r="Q949">
        <v>23.3</v>
      </c>
      <c r="R949" t="s">
        <v>71</v>
      </c>
    </row>
    <row r="950" spans="1:46" x14ac:dyDescent="0.2">
      <c r="A950" t="s">
        <v>472</v>
      </c>
      <c r="B950" t="s">
        <v>473</v>
      </c>
      <c r="C950">
        <f>-70.41591144 / 41.67124972</f>
        <v>-1.6897960083545103</v>
      </c>
      <c r="D950" t="s">
        <v>474</v>
      </c>
      <c r="E950" t="s">
        <v>70</v>
      </c>
      <c r="F950" s="1">
        <v>38608</v>
      </c>
      <c r="G950">
        <v>6</v>
      </c>
      <c r="O950">
        <v>8.76</v>
      </c>
      <c r="P950" t="s">
        <v>71</v>
      </c>
      <c r="Q950">
        <v>23.2</v>
      </c>
      <c r="R950" t="s">
        <v>71</v>
      </c>
    </row>
    <row r="951" spans="1:46" x14ac:dyDescent="0.2">
      <c r="A951" t="s">
        <v>472</v>
      </c>
      <c r="B951" t="s">
        <v>473</v>
      </c>
      <c r="C951">
        <f>-70.41591144 / 41.67124972</f>
        <v>-1.6897960083545103</v>
      </c>
      <c r="D951" t="s">
        <v>474</v>
      </c>
      <c r="E951" t="s">
        <v>70</v>
      </c>
      <c r="F951" s="1">
        <v>38608</v>
      </c>
      <c r="G951">
        <v>7</v>
      </c>
      <c r="O951">
        <v>8.9</v>
      </c>
      <c r="P951" t="s">
        <v>71</v>
      </c>
      <c r="Q951">
        <v>23.1</v>
      </c>
      <c r="R951" t="s">
        <v>71</v>
      </c>
    </row>
    <row r="952" spans="1:46" x14ac:dyDescent="0.2">
      <c r="A952" t="s">
        <v>472</v>
      </c>
      <c r="B952" t="s">
        <v>473</v>
      </c>
      <c r="C952">
        <f>-70.41591144 / 41.67124972</f>
        <v>-1.6897960083545103</v>
      </c>
      <c r="D952" t="s">
        <v>474</v>
      </c>
      <c r="E952" t="s">
        <v>70</v>
      </c>
      <c r="F952" s="1">
        <v>38608</v>
      </c>
      <c r="G952">
        <v>8</v>
      </c>
      <c r="O952">
        <v>8.7100000000000009</v>
      </c>
      <c r="P952" t="s">
        <v>71</v>
      </c>
      <c r="Q952">
        <v>22.9</v>
      </c>
      <c r="R952" t="s">
        <v>71</v>
      </c>
    </row>
    <row r="953" spans="1:46" x14ac:dyDescent="0.2">
      <c r="A953" t="s">
        <v>472</v>
      </c>
      <c r="B953" t="s">
        <v>473</v>
      </c>
      <c r="C953">
        <f>-70.41591144 / 41.67124972</f>
        <v>-1.6897960083545103</v>
      </c>
      <c r="D953" t="s">
        <v>474</v>
      </c>
      <c r="E953" t="s">
        <v>70</v>
      </c>
      <c r="F953" s="1">
        <v>38608</v>
      </c>
      <c r="G953">
        <v>9</v>
      </c>
      <c r="K953">
        <v>19.510000000000002</v>
      </c>
      <c r="L953" t="s">
        <v>71</v>
      </c>
      <c r="O953">
        <v>4.42</v>
      </c>
      <c r="P953" t="s">
        <v>71</v>
      </c>
      <c r="Q953">
        <v>20.6</v>
      </c>
      <c r="R953" t="s">
        <v>71</v>
      </c>
      <c r="S953">
        <v>0.6</v>
      </c>
      <c r="T953" t="s">
        <v>71</v>
      </c>
      <c r="U953">
        <v>18.579999999999998</v>
      </c>
      <c r="V953" t="s">
        <v>71</v>
      </c>
      <c r="W953">
        <v>24.55</v>
      </c>
      <c r="X953" t="s">
        <v>71</v>
      </c>
      <c r="Y953">
        <v>46.29</v>
      </c>
      <c r="AA953">
        <v>59.74</v>
      </c>
      <c r="AE953">
        <v>19.78</v>
      </c>
      <c r="AF953" t="s">
        <v>71</v>
      </c>
      <c r="AG953">
        <v>6.53</v>
      </c>
      <c r="AH953" t="s">
        <v>71</v>
      </c>
      <c r="AS953">
        <v>1.97</v>
      </c>
      <c r="AT953" t="s">
        <v>71</v>
      </c>
    </row>
    <row r="954" spans="1:46" x14ac:dyDescent="0.2">
      <c r="A954" t="s">
        <v>472</v>
      </c>
      <c r="B954" t="s">
        <v>473</v>
      </c>
      <c r="C954">
        <f>-70.41591144 / 41.67124972</f>
        <v>-1.6897960083545103</v>
      </c>
      <c r="D954" t="s">
        <v>474</v>
      </c>
      <c r="E954" t="s">
        <v>70</v>
      </c>
      <c r="F954" s="1">
        <v>38608</v>
      </c>
      <c r="G954">
        <v>10</v>
      </c>
      <c r="O954">
        <v>0.4</v>
      </c>
      <c r="P954" t="s">
        <v>71</v>
      </c>
      <c r="Q954">
        <v>19.5</v>
      </c>
      <c r="R954" t="s">
        <v>71</v>
      </c>
    </row>
    <row r="955" spans="1:46" x14ac:dyDescent="0.2">
      <c r="A955" t="s">
        <v>472</v>
      </c>
      <c r="B955" t="s">
        <v>473</v>
      </c>
      <c r="C955">
        <f>-70.41591144 / 41.67124972</f>
        <v>-1.6897960083545103</v>
      </c>
      <c r="D955" t="s">
        <v>474</v>
      </c>
      <c r="E955" t="s">
        <v>70</v>
      </c>
      <c r="F955" s="1">
        <v>38960</v>
      </c>
      <c r="G955">
        <v>0.5</v>
      </c>
      <c r="I955">
        <v>9.8000000000000007</v>
      </c>
      <c r="J955" t="s">
        <v>71</v>
      </c>
      <c r="K955">
        <v>2.2599999999999998</v>
      </c>
      <c r="L955" t="s">
        <v>71</v>
      </c>
      <c r="M955">
        <v>4.7</v>
      </c>
      <c r="N955" t="s">
        <v>71</v>
      </c>
      <c r="O955">
        <v>7.78</v>
      </c>
      <c r="P955" t="s">
        <v>71</v>
      </c>
      <c r="Q955">
        <v>22.4</v>
      </c>
      <c r="R955" t="s">
        <v>71</v>
      </c>
      <c r="S955">
        <v>0.32</v>
      </c>
      <c r="T955" t="s">
        <v>71</v>
      </c>
      <c r="U955">
        <v>9.93</v>
      </c>
      <c r="V955" t="s">
        <v>71</v>
      </c>
      <c r="W955">
        <v>24.44</v>
      </c>
      <c r="X955" t="s">
        <v>71</v>
      </c>
      <c r="Y955">
        <v>37.25</v>
      </c>
      <c r="AA955">
        <v>38.6</v>
      </c>
      <c r="AC955">
        <v>37.700000000000003</v>
      </c>
      <c r="AE955">
        <v>18.77</v>
      </c>
      <c r="AF955" t="s">
        <v>71</v>
      </c>
      <c r="AG955">
        <v>6.69</v>
      </c>
      <c r="AH955" t="s">
        <v>71</v>
      </c>
    </row>
    <row r="956" spans="1:46" x14ac:dyDescent="0.2">
      <c r="A956" t="s">
        <v>472</v>
      </c>
      <c r="B956" t="s">
        <v>473</v>
      </c>
      <c r="C956">
        <f>-70.41591144 / 41.67124972</f>
        <v>-1.6897960083545103</v>
      </c>
      <c r="D956" t="s">
        <v>474</v>
      </c>
      <c r="E956" t="s">
        <v>70</v>
      </c>
      <c r="F956" s="1">
        <v>38960</v>
      </c>
      <c r="G956">
        <v>1</v>
      </c>
      <c r="O956">
        <v>7.62</v>
      </c>
      <c r="P956" t="s">
        <v>71</v>
      </c>
      <c r="Q956">
        <v>22.5</v>
      </c>
      <c r="R956" t="s">
        <v>71</v>
      </c>
    </row>
    <row r="957" spans="1:46" x14ac:dyDescent="0.2">
      <c r="A957" t="s">
        <v>472</v>
      </c>
      <c r="B957" t="s">
        <v>473</v>
      </c>
      <c r="C957">
        <f>-70.41591144 / 41.67124972</f>
        <v>-1.6897960083545103</v>
      </c>
      <c r="D957" t="s">
        <v>474</v>
      </c>
      <c r="E957" t="s">
        <v>70</v>
      </c>
      <c r="F957" s="1">
        <v>38960</v>
      </c>
      <c r="G957">
        <v>2</v>
      </c>
      <c r="O957">
        <v>7.52</v>
      </c>
      <c r="P957" t="s">
        <v>71</v>
      </c>
      <c r="Q957">
        <v>22.6</v>
      </c>
      <c r="R957" t="s">
        <v>71</v>
      </c>
    </row>
    <row r="958" spans="1:46" x14ac:dyDescent="0.2">
      <c r="A958" t="s">
        <v>472</v>
      </c>
      <c r="B958" t="s">
        <v>473</v>
      </c>
      <c r="C958">
        <f>-70.41591144 / 41.67124972</f>
        <v>-1.6897960083545103</v>
      </c>
      <c r="D958" t="s">
        <v>474</v>
      </c>
      <c r="E958" t="s">
        <v>70</v>
      </c>
      <c r="F958" s="1">
        <v>38960</v>
      </c>
      <c r="G958">
        <v>2.5</v>
      </c>
      <c r="K958">
        <v>2.39</v>
      </c>
      <c r="L958" t="s">
        <v>71</v>
      </c>
      <c r="S958">
        <v>0.35</v>
      </c>
      <c r="T958" t="s">
        <v>71</v>
      </c>
      <c r="U958">
        <v>10.82</v>
      </c>
      <c r="V958" t="s">
        <v>71</v>
      </c>
      <c r="W958">
        <v>31.04</v>
      </c>
      <c r="X958" t="s">
        <v>71</v>
      </c>
      <c r="Y958">
        <v>38.49</v>
      </c>
      <c r="AA958">
        <v>39.15</v>
      </c>
      <c r="AE958">
        <v>18.97</v>
      </c>
      <c r="AF958" t="s">
        <v>71</v>
      </c>
      <c r="AG958">
        <v>6.75</v>
      </c>
      <c r="AH958" t="s">
        <v>71</v>
      </c>
    </row>
    <row r="959" spans="1:46" x14ac:dyDescent="0.2">
      <c r="A959" t="s">
        <v>472</v>
      </c>
      <c r="B959" t="s">
        <v>473</v>
      </c>
      <c r="C959">
        <f>-70.41591144 / 41.67124972</f>
        <v>-1.6897960083545103</v>
      </c>
      <c r="D959" t="s">
        <v>474</v>
      </c>
      <c r="E959" t="s">
        <v>70</v>
      </c>
      <c r="F959" s="1">
        <v>38960</v>
      </c>
      <c r="G959">
        <v>3</v>
      </c>
      <c r="O959">
        <v>7.6</v>
      </c>
      <c r="P959" t="s">
        <v>71</v>
      </c>
      <c r="Q959">
        <v>22.6</v>
      </c>
      <c r="R959" t="s">
        <v>71</v>
      </c>
    </row>
    <row r="960" spans="1:46" x14ac:dyDescent="0.2">
      <c r="A960" t="s">
        <v>472</v>
      </c>
      <c r="B960" t="s">
        <v>473</v>
      </c>
      <c r="C960">
        <f>-70.41591144 / 41.67124972</f>
        <v>-1.6897960083545103</v>
      </c>
      <c r="D960" t="s">
        <v>474</v>
      </c>
      <c r="E960" t="s">
        <v>70</v>
      </c>
      <c r="F960" s="1">
        <v>38960</v>
      </c>
      <c r="G960">
        <v>4</v>
      </c>
      <c r="O960">
        <v>7.48</v>
      </c>
      <c r="P960" t="s">
        <v>71</v>
      </c>
      <c r="Q960">
        <v>22.6</v>
      </c>
      <c r="R960" t="s">
        <v>71</v>
      </c>
    </row>
    <row r="961" spans="1:46" x14ac:dyDescent="0.2">
      <c r="A961" t="s">
        <v>472</v>
      </c>
      <c r="B961" t="s">
        <v>473</v>
      </c>
      <c r="C961">
        <f>-70.41591144 / 41.67124972</f>
        <v>-1.6897960083545103</v>
      </c>
      <c r="D961" t="s">
        <v>474</v>
      </c>
      <c r="E961" t="s">
        <v>70</v>
      </c>
      <c r="F961" s="1">
        <v>38960</v>
      </c>
      <c r="G961">
        <v>5</v>
      </c>
      <c r="O961">
        <v>7.45</v>
      </c>
      <c r="P961" t="s">
        <v>71</v>
      </c>
      <c r="Q961">
        <v>22.6</v>
      </c>
      <c r="R961" t="s">
        <v>71</v>
      </c>
    </row>
    <row r="962" spans="1:46" x14ac:dyDescent="0.2">
      <c r="A962" t="s">
        <v>472</v>
      </c>
      <c r="B962" t="s">
        <v>473</v>
      </c>
      <c r="C962">
        <f>-70.41591144 / 41.67124972</f>
        <v>-1.6897960083545103</v>
      </c>
      <c r="D962" t="s">
        <v>474</v>
      </c>
      <c r="E962" t="s">
        <v>70</v>
      </c>
      <c r="F962" s="1">
        <v>38960</v>
      </c>
      <c r="G962">
        <v>6</v>
      </c>
      <c r="O962">
        <v>7.38</v>
      </c>
      <c r="P962" t="s">
        <v>71</v>
      </c>
      <c r="Q962">
        <v>22.6</v>
      </c>
      <c r="R962" t="s">
        <v>71</v>
      </c>
    </row>
    <row r="963" spans="1:46" x14ac:dyDescent="0.2">
      <c r="A963" t="s">
        <v>472</v>
      </c>
      <c r="B963" t="s">
        <v>473</v>
      </c>
      <c r="C963">
        <f>-70.41591144 / 41.67124972</f>
        <v>-1.6897960083545103</v>
      </c>
      <c r="D963" t="s">
        <v>474</v>
      </c>
      <c r="E963" t="s">
        <v>70</v>
      </c>
      <c r="F963" s="1">
        <v>38960</v>
      </c>
      <c r="G963">
        <v>7</v>
      </c>
      <c r="O963">
        <v>7.33</v>
      </c>
      <c r="P963" t="s">
        <v>71</v>
      </c>
      <c r="Q963">
        <v>22.5</v>
      </c>
      <c r="R963" t="s">
        <v>71</v>
      </c>
    </row>
    <row r="964" spans="1:46" x14ac:dyDescent="0.2">
      <c r="A964" t="s">
        <v>472</v>
      </c>
      <c r="B964" t="s">
        <v>473</v>
      </c>
      <c r="C964">
        <f>-70.41591144 / 41.67124972</f>
        <v>-1.6897960083545103</v>
      </c>
      <c r="D964" t="s">
        <v>474</v>
      </c>
      <c r="E964" t="s">
        <v>70</v>
      </c>
      <c r="F964" s="1">
        <v>38960</v>
      </c>
      <c r="G964">
        <v>8</v>
      </c>
      <c r="O964">
        <v>7.31</v>
      </c>
      <c r="P964" t="s">
        <v>71</v>
      </c>
      <c r="Q964">
        <v>22.5</v>
      </c>
      <c r="R964" t="s">
        <v>71</v>
      </c>
    </row>
    <row r="965" spans="1:46" x14ac:dyDescent="0.2">
      <c r="A965" t="s">
        <v>472</v>
      </c>
      <c r="B965" t="s">
        <v>473</v>
      </c>
      <c r="C965">
        <f>-70.41591144 / 41.67124972</f>
        <v>-1.6897960083545103</v>
      </c>
      <c r="D965" t="s">
        <v>474</v>
      </c>
      <c r="E965" t="s">
        <v>70</v>
      </c>
      <c r="F965" s="1">
        <v>38960</v>
      </c>
      <c r="G965">
        <v>9</v>
      </c>
      <c r="O965">
        <v>5.5</v>
      </c>
      <c r="P965" t="s">
        <v>71</v>
      </c>
      <c r="Q965">
        <v>22.4</v>
      </c>
      <c r="R965" t="s">
        <v>71</v>
      </c>
    </row>
    <row r="966" spans="1:46" x14ac:dyDescent="0.2">
      <c r="A966" t="s">
        <v>472</v>
      </c>
      <c r="B966" t="s">
        <v>473</v>
      </c>
      <c r="C966">
        <f>-70.41591144 / 41.67124972</f>
        <v>-1.6897960083545103</v>
      </c>
      <c r="D966" t="s">
        <v>474</v>
      </c>
      <c r="E966" t="s">
        <v>70</v>
      </c>
      <c r="F966" s="1">
        <v>38960</v>
      </c>
      <c r="G966">
        <v>9.5</v>
      </c>
      <c r="O966">
        <v>1.23</v>
      </c>
      <c r="P966" t="s">
        <v>71</v>
      </c>
      <c r="Q966">
        <v>21.2</v>
      </c>
      <c r="R966" t="s">
        <v>71</v>
      </c>
    </row>
    <row r="967" spans="1:46" x14ac:dyDescent="0.2">
      <c r="A967" t="s">
        <v>472</v>
      </c>
      <c r="B967" t="s">
        <v>473</v>
      </c>
      <c r="C967">
        <f>-70.41591144 / 41.67124972</f>
        <v>-1.6897960083545103</v>
      </c>
      <c r="D967" t="s">
        <v>474</v>
      </c>
      <c r="E967" t="s">
        <v>70</v>
      </c>
      <c r="F967" s="1">
        <v>39315</v>
      </c>
      <c r="G967">
        <v>0.5</v>
      </c>
      <c r="I967">
        <v>8.52</v>
      </c>
      <c r="J967" t="s">
        <v>71</v>
      </c>
      <c r="K967">
        <v>1.69</v>
      </c>
      <c r="L967" t="s">
        <v>71</v>
      </c>
      <c r="M967">
        <v>5.17</v>
      </c>
      <c r="N967" t="s">
        <v>71</v>
      </c>
      <c r="O967">
        <v>8.15</v>
      </c>
      <c r="P967" t="s">
        <v>71</v>
      </c>
      <c r="Q967">
        <v>23.8</v>
      </c>
      <c r="R967" t="s">
        <v>71</v>
      </c>
      <c r="S967">
        <v>0.37</v>
      </c>
      <c r="T967" t="s">
        <v>71</v>
      </c>
      <c r="U967">
        <v>11.36</v>
      </c>
      <c r="V967" t="s">
        <v>71</v>
      </c>
      <c r="W967">
        <v>21.49</v>
      </c>
      <c r="X967" t="s">
        <v>71</v>
      </c>
      <c r="Y967">
        <v>39.19</v>
      </c>
      <c r="AA967">
        <v>35.770000000000003</v>
      </c>
      <c r="AC967">
        <v>36.33</v>
      </c>
      <c r="AE967">
        <v>10</v>
      </c>
      <c r="AF967" t="s">
        <v>71</v>
      </c>
      <c r="AG967">
        <v>6.61</v>
      </c>
      <c r="AH967" t="s">
        <v>71</v>
      </c>
      <c r="AS967">
        <v>0.42</v>
      </c>
      <c r="AT967" t="s">
        <v>71</v>
      </c>
    </row>
    <row r="968" spans="1:46" x14ac:dyDescent="0.2">
      <c r="A968" t="s">
        <v>472</v>
      </c>
      <c r="B968" t="s">
        <v>473</v>
      </c>
      <c r="C968">
        <f>-70.41591144 / 41.67124972</f>
        <v>-1.6897960083545103</v>
      </c>
      <c r="D968" t="s">
        <v>474</v>
      </c>
      <c r="E968" t="s">
        <v>70</v>
      </c>
      <c r="F968" s="1">
        <v>39315</v>
      </c>
      <c r="G968">
        <v>1</v>
      </c>
      <c r="O968">
        <v>8.11</v>
      </c>
      <c r="P968" t="s">
        <v>71</v>
      </c>
      <c r="Q968">
        <v>23.9</v>
      </c>
      <c r="R968" t="s">
        <v>71</v>
      </c>
    </row>
    <row r="969" spans="1:46" x14ac:dyDescent="0.2">
      <c r="A969" t="s">
        <v>472</v>
      </c>
      <c r="B969" t="s">
        <v>473</v>
      </c>
      <c r="C969">
        <f>-70.41591144 / 41.67124972</f>
        <v>-1.6897960083545103</v>
      </c>
      <c r="D969" t="s">
        <v>474</v>
      </c>
      <c r="E969" t="s">
        <v>70</v>
      </c>
      <c r="F969" s="1">
        <v>39315</v>
      </c>
      <c r="G969">
        <v>2</v>
      </c>
      <c r="O969">
        <v>8.1199999999999992</v>
      </c>
      <c r="P969" t="s">
        <v>71</v>
      </c>
      <c r="Q969">
        <v>23.9</v>
      </c>
      <c r="R969" t="s">
        <v>71</v>
      </c>
    </row>
    <row r="970" spans="1:46" x14ac:dyDescent="0.2">
      <c r="A970" t="s">
        <v>472</v>
      </c>
      <c r="B970" t="s">
        <v>473</v>
      </c>
      <c r="C970">
        <f>-70.41591144 / 41.67124972</f>
        <v>-1.6897960083545103</v>
      </c>
      <c r="D970" t="s">
        <v>474</v>
      </c>
      <c r="E970" t="s">
        <v>70</v>
      </c>
      <c r="F970" s="1">
        <v>39315</v>
      </c>
      <c r="G970">
        <v>3</v>
      </c>
      <c r="K970">
        <v>1.63</v>
      </c>
      <c r="L970" t="s">
        <v>71</v>
      </c>
      <c r="O970">
        <v>8.1</v>
      </c>
      <c r="P970" t="s">
        <v>71</v>
      </c>
      <c r="Q970">
        <v>23.9</v>
      </c>
      <c r="R970" t="s">
        <v>71</v>
      </c>
      <c r="S970">
        <v>0.35</v>
      </c>
      <c r="T970" t="s">
        <v>71</v>
      </c>
      <c r="W970">
        <v>21.68</v>
      </c>
      <c r="X970" t="s">
        <v>71</v>
      </c>
      <c r="Y970">
        <v>-10.84</v>
      </c>
      <c r="AA970">
        <v>35.39</v>
      </c>
      <c r="AE970">
        <v>10.1</v>
      </c>
      <c r="AF970" t="s">
        <v>71</v>
      </c>
      <c r="AG970">
        <v>6.53</v>
      </c>
      <c r="AH970" t="s">
        <v>71</v>
      </c>
      <c r="AS970">
        <v>0.64</v>
      </c>
      <c r="AT970" t="s">
        <v>71</v>
      </c>
    </row>
    <row r="971" spans="1:46" x14ac:dyDescent="0.2">
      <c r="A971" t="s">
        <v>472</v>
      </c>
      <c r="B971" t="s">
        <v>473</v>
      </c>
      <c r="C971">
        <f>-70.41591144 / 41.67124972</f>
        <v>-1.6897960083545103</v>
      </c>
      <c r="D971" t="s">
        <v>474</v>
      </c>
      <c r="E971" t="s">
        <v>70</v>
      </c>
      <c r="F971" s="1">
        <v>39315</v>
      </c>
      <c r="G971">
        <v>4</v>
      </c>
      <c r="O971">
        <v>8.09</v>
      </c>
      <c r="P971" t="s">
        <v>71</v>
      </c>
      <c r="Q971">
        <v>23.9</v>
      </c>
      <c r="R971" t="s">
        <v>71</v>
      </c>
    </row>
    <row r="972" spans="1:46" x14ac:dyDescent="0.2">
      <c r="A972" t="s">
        <v>472</v>
      </c>
      <c r="B972" t="s">
        <v>473</v>
      </c>
      <c r="C972">
        <f>-70.41591144 / 41.67124972</f>
        <v>-1.6897960083545103</v>
      </c>
      <c r="D972" t="s">
        <v>474</v>
      </c>
      <c r="E972" t="s">
        <v>70</v>
      </c>
      <c r="F972" s="1">
        <v>39315</v>
      </c>
      <c r="G972">
        <v>5</v>
      </c>
      <c r="O972">
        <v>8.08</v>
      </c>
      <c r="P972" t="s">
        <v>71</v>
      </c>
      <c r="Q972">
        <v>23.9</v>
      </c>
      <c r="R972" t="s">
        <v>71</v>
      </c>
    </row>
    <row r="973" spans="1:46" x14ac:dyDescent="0.2">
      <c r="A973" t="s">
        <v>472</v>
      </c>
      <c r="B973" t="s">
        <v>473</v>
      </c>
      <c r="C973">
        <f>-70.41591144 / 41.67124972</f>
        <v>-1.6897960083545103</v>
      </c>
      <c r="D973" t="s">
        <v>474</v>
      </c>
      <c r="E973" t="s">
        <v>70</v>
      </c>
      <c r="F973" s="1">
        <v>39315</v>
      </c>
      <c r="G973">
        <v>6</v>
      </c>
      <c r="O973">
        <v>8.0500000000000007</v>
      </c>
      <c r="P973" t="s">
        <v>71</v>
      </c>
      <c r="Q973">
        <v>23.9</v>
      </c>
      <c r="R973" t="s">
        <v>71</v>
      </c>
    </row>
    <row r="974" spans="1:46" x14ac:dyDescent="0.2">
      <c r="A974" t="s">
        <v>472</v>
      </c>
      <c r="B974" t="s">
        <v>473</v>
      </c>
      <c r="C974">
        <f>-70.41591144 / 41.67124972</f>
        <v>-1.6897960083545103</v>
      </c>
      <c r="D974" t="s">
        <v>474</v>
      </c>
      <c r="E974" t="s">
        <v>70</v>
      </c>
      <c r="F974" s="1">
        <v>39315</v>
      </c>
      <c r="G974">
        <v>7</v>
      </c>
      <c r="O974">
        <v>8.02</v>
      </c>
      <c r="P974" t="s">
        <v>71</v>
      </c>
      <c r="Q974">
        <v>23.8</v>
      </c>
      <c r="R974" t="s">
        <v>71</v>
      </c>
    </row>
    <row r="975" spans="1:46" x14ac:dyDescent="0.2">
      <c r="A975" t="s">
        <v>472</v>
      </c>
      <c r="B975" t="s">
        <v>473</v>
      </c>
      <c r="C975">
        <f>-70.41591144 / 41.67124972</f>
        <v>-1.6897960083545103</v>
      </c>
      <c r="D975" t="s">
        <v>474</v>
      </c>
      <c r="E975" t="s">
        <v>70</v>
      </c>
      <c r="F975" s="1">
        <v>39315</v>
      </c>
      <c r="G975">
        <v>8</v>
      </c>
      <c r="O975">
        <v>8.6999999999999993</v>
      </c>
      <c r="P975" t="s">
        <v>71</v>
      </c>
      <c r="Q975">
        <v>22.7</v>
      </c>
      <c r="R975" t="s">
        <v>71</v>
      </c>
    </row>
    <row r="976" spans="1:46" x14ac:dyDescent="0.2">
      <c r="A976" t="s">
        <v>472</v>
      </c>
      <c r="B976" t="s">
        <v>473</v>
      </c>
      <c r="C976">
        <f>-70.41591144 / 41.67124972</f>
        <v>-1.6897960083545103</v>
      </c>
      <c r="D976" t="s">
        <v>474</v>
      </c>
      <c r="E976" t="s">
        <v>70</v>
      </c>
      <c r="F976" s="1">
        <v>39315</v>
      </c>
      <c r="G976">
        <v>9</v>
      </c>
      <c r="K976">
        <v>9.2200000000000006</v>
      </c>
      <c r="L976" t="s">
        <v>71</v>
      </c>
      <c r="O976">
        <v>1</v>
      </c>
      <c r="P976" t="s">
        <v>71</v>
      </c>
      <c r="Q976">
        <v>19.899999999999999</v>
      </c>
      <c r="R976" t="s">
        <v>71</v>
      </c>
      <c r="S976">
        <v>0.54</v>
      </c>
      <c r="T976" t="s">
        <v>71</v>
      </c>
      <c r="U976">
        <v>16.61</v>
      </c>
      <c r="V976" t="s">
        <v>71</v>
      </c>
      <c r="W976">
        <v>24.4</v>
      </c>
      <c r="X976" t="s">
        <v>71</v>
      </c>
      <c r="Y976">
        <v>44.67</v>
      </c>
      <c r="AA976">
        <v>52.4</v>
      </c>
      <c r="AE976">
        <v>10.8</v>
      </c>
      <c r="AF976" t="s">
        <v>71</v>
      </c>
      <c r="AG976">
        <v>6.5</v>
      </c>
      <c r="AH976" t="s">
        <v>71</v>
      </c>
      <c r="AS976">
        <v>0.25</v>
      </c>
      <c r="AT976" t="s">
        <v>71</v>
      </c>
    </row>
    <row r="977" spans="1:46" x14ac:dyDescent="0.2">
      <c r="A977" t="s">
        <v>472</v>
      </c>
      <c r="B977" t="s">
        <v>473</v>
      </c>
      <c r="C977">
        <f>-70.41591144 / 41.67124972</f>
        <v>-1.6897960083545103</v>
      </c>
      <c r="D977" t="s">
        <v>474</v>
      </c>
      <c r="E977" t="s">
        <v>70</v>
      </c>
      <c r="F977" s="1">
        <v>39315</v>
      </c>
      <c r="G977">
        <v>9.5</v>
      </c>
      <c r="O977">
        <v>0.06</v>
      </c>
      <c r="P977" t="s">
        <v>71</v>
      </c>
      <c r="Q977">
        <v>18.899999999999999</v>
      </c>
      <c r="R977" t="s">
        <v>71</v>
      </c>
    </row>
    <row r="978" spans="1:46" x14ac:dyDescent="0.2">
      <c r="A978" t="s">
        <v>472</v>
      </c>
      <c r="B978" t="s">
        <v>473</v>
      </c>
      <c r="C978">
        <f>-70.41591144 / 41.67124972</f>
        <v>-1.6897960083545103</v>
      </c>
      <c r="D978" t="s">
        <v>474</v>
      </c>
      <c r="E978" t="s">
        <v>70</v>
      </c>
      <c r="F978" s="1">
        <v>39679</v>
      </c>
      <c r="G978">
        <v>0.5</v>
      </c>
      <c r="I978">
        <v>9.68</v>
      </c>
      <c r="J978" t="s">
        <v>71</v>
      </c>
      <c r="K978">
        <v>1.26</v>
      </c>
      <c r="L978" t="s">
        <v>71</v>
      </c>
      <c r="M978">
        <v>5.71</v>
      </c>
      <c r="N978" t="s">
        <v>71</v>
      </c>
      <c r="O978">
        <v>100.2</v>
      </c>
      <c r="P978" t="s">
        <v>71</v>
      </c>
      <c r="Q978">
        <v>25</v>
      </c>
      <c r="R978" t="s">
        <v>71</v>
      </c>
      <c r="S978">
        <v>0.7</v>
      </c>
      <c r="T978" t="s">
        <v>71</v>
      </c>
      <c r="U978">
        <v>21.68</v>
      </c>
      <c r="V978" t="s">
        <v>71</v>
      </c>
      <c r="W978">
        <v>24.6</v>
      </c>
      <c r="X978" t="s">
        <v>71</v>
      </c>
      <c r="Y978">
        <v>48.51</v>
      </c>
      <c r="AA978">
        <v>32.869999999999997</v>
      </c>
      <c r="AC978">
        <v>34.89</v>
      </c>
      <c r="AE978">
        <v>10.7</v>
      </c>
      <c r="AF978" t="s">
        <v>71</v>
      </c>
      <c r="AG978">
        <v>6.6</v>
      </c>
      <c r="AH978" t="s">
        <v>71</v>
      </c>
      <c r="AS978">
        <v>0.4</v>
      </c>
      <c r="AT978" t="s">
        <v>71</v>
      </c>
    </row>
    <row r="979" spans="1:46" x14ac:dyDescent="0.2">
      <c r="A979" t="s">
        <v>472</v>
      </c>
      <c r="B979" t="s">
        <v>473</v>
      </c>
      <c r="C979">
        <f>-70.41591144 / 41.67124972</f>
        <v>-1.6897960083545103</v>
      </c>
      <c r="D979" t="s">
        <v>474</v>
      </c>
      <c r="E979" t="s">
        <v>70</v>
      </c>
      <c r="F979" s="1">
        <v>39679</v>
      </c>
      <c r="G979">
        <v>1</v>
      </c>
      <c r="O979">
        <v>99.9</v>
      </c>
      <c r="P979" t="s">
        <v>71</v>
      </c>
      <c r="Q979">
        <v>24.1</v>
      </c>
      <c r="R979" t="s">
        <v>71</v>
      </c>
    </row>
    <row r="980" spans="1:46" x14ac:dyDescent="0.2">
      <c r="A980" t="s">
        <v>472</v>
      </c>
      <c r="B980" t="s">
        <v>473</v>
      </c>
      <c r="C980">
        <f>-70.41591144 / 41.67124972</f>
        <v>-1.6897960083545103</v>
      </c>
      <c r="D980" t="s">
        <v>474</v>
      </c>
      <c r="E980" t="s">
        <v>70</v>
      </c>
      <c r="F980" s="1">
        <v>39679</v>
      </c>
      <c r="G980">
        <v>2</v>
      </c>
      <c r="O980">
        <v>99.4</v>
      </c>
      <c r="P980" t="s">
        <v>71</v>
      </c>
      <c r="Q980">
        <v>25.2</v>
      </c>
      <c r="R980" t="s">
        <v>71</v>
      </c>
    </row>
    <row r="981" spans="1:46" x14ac:dyDescent="0.2">
      <c r="A981" t="s">
        <v>472</v>
      </c>
      <c r="B981" t="s">
        <v>473</v>
      </c>
      <c r="C981">
        <f>-70.41591144 / 41.67124972</f>
        <v>-1.6897960083545103</v>
      </c>
      <c r="D981" t="s">
        <v>474</v>
      </c>
      <c r="E981" t="s">
        <v>70</v>
      </c>
      <c r="F981" s="1">
        <v>39679</v>
      </c>
      <c r="G981">
        <v>3</v>
      </c>
      <c r="O981">
        <v>99.1</v>
      </c>
      <c r="P981" t="s">
        <v>71</v>
      </c>
      <c r="Q981">
        <v>25.2</v>
      </c>
      <c r="R981" t="s">
        <v>71</v>
      </c>
    </row>
    <row r="982" spans="1:46" x14ac:dyDescent="0.2">
      <c r="A982" t="s">
        <v>472</v>
      </c>
      <c r="B982" t="s">
        <v>473</v>
      </c>
      <c r="C982">
        <f>-70.41591144 / 41.67124972</f>
        <v>-1.6897960083545103</v>
      </c>
      <c r="D982" t="s">
        <v>474</v>
      </c>
      <c r="E982" t="s">
        <v>70</v>
      </c>
      <c r="F982" s="1">
        <v>39679</v>
      </c>
      <c r="G982">
        <v>4</v>
      </c>
      <c r="O982">
        <v>98.8</v>
      </c>
      <c r="P982" t="s">
        <v>71</v>
      </c>
      <c r="Q982">
        <v>25.2</v>
      </c>
      <c r="R982" t="s">
        <v>71</v>
      </c>
    </row>
    <row r="983" spans="1:46" x14ac:dyDescent="0.2">
      <c r="A983" t="s">
        <v>472</v>
      </c>
      <c r="B983" t="s">
        <v>473</v>
      </c>
      <c r="C983">
        <f>-70.41591144 / 41.67124972</f>
        <v>-1.6897960083545103</v>
      </c>
      <c r="D983" t="s">
        <v>474</v>
      </c>
      <c r="E983" t="s">
        <v>70</v>
      </c>
      <c r="F983" s="1">
        <v>39679</v>
      </c>
      <c r="G983">
        <v>5</v>
      </c>
      <c r="O983">
        <v>98.4</v>
      </c>
      <c r="P983" t="s">
        <v>71</v>
      </c>
      <c r="Q983">
        <v>25.2</v>
      </c>
      <c r="R983" t="s">
        <v>71</v>
      </c>
    </row>
    <row r="984" spans="1:46" x14ac:dyDescent="0.2">
      <c r="A984" t="s">
        <v>472</v>
      </c>
      <c r="B984" t="s">
        <v>473</v>
      </c>
      <c r="C984">
        <f>-70.41591144 / 41.67124972</f>
        <v>-1.6897960083545103</v>
      </c>
      <c r="D984" t="s">
        <v>474</v>
      </c>
      <c r="E984" t="s">
        <v>70</v>
      </c>
      <c r="F984" s="1">
        <v>39679</v>
      </c>
      <c r="G984">
        <v>6</v>
      </c>
      <c r="O984">
        <v>98</v>
      </c>
      <c r="P984" t="s">
        <v>71</v>
      </c>
      <c r="Q984">
        <v>25.2</v>
      </c>
      <c r="R984" t="s">
        <v>71</v>
      </c>
    </row>
    <row r="985" spans="1:46" x14ac:dyDescent="0.2">
      <c r="A985" t="s">
        <v>472</v>
      </c>
      <c r="B985" t="s">
        <v>473</v>
      </c>
      <c r="C985">
        <f>-70.41591144 / 41.67124972</f>
        <v>-1.6897960083545103</v>
      </c>
      <c r="D985" t="s">
        <v>474</v>
      </c>
      <c r="E985" t="s">
        <v>70</v>
      </c>
      <c r="F985" s="1">
        <v>39679</v>
      </c>
      <c r="G985">
        <v>7</v>
      </c>
      <c r="O985">
        <v>97.9</v>
      </c>
      <c r="P985" t="s">
        <v>71</v>
      </c>
      <c r="Q985">
        <v>25.2</v>
      </c>
      <c r="R985" t="s">
        <v>71</v>
      </c>
    </row>
    <row r="986" spans="1:46" x14ac:dyDescent="0.2">
      <c r="A986" t="s">
        <v>472</v>
      </c>
      <c r="B986" t="s">
        <v>473</v>
      </c>
      <c r="C986">
        <f>-70.41591144 / 41.67124972</f>
        <v>-1.6897960083545103</v>
      </c>
      <c r="D986" t="s">
        <v>474</v>
      </c>
      <c r="E986" t="s">
        <v>70</v>
      </c>
      <c r="F986" s="1">
        <v>39679</v>
      </c>
      <c r="G986">
        <v>8</v>
      </c>
      <c r="K986">
        <v>15.63</v>
      </c>
      <c r="L986" t="s">
        <v>71</v>
      </c>
      <c r="O986">
        <v>100</v>
      </c>
      <c r="P986" t="s">
        <v>71</v>
      </c>
      <c r="Q986">
        <v>22.6</v>
      </c>
      <c r="R986" t="s">
        <v>71</v>
      </c>
      <c r="S986">
        <v>0.1</v>
      </c>
      <c r="T986" t="s">
        <v>71</v>
      </c>
      <c r="U986">
        <v>3.1</v>
      </c>
      <c r="V986" t="s">
        <v>71</v>
      </c>
      <c r="W986">
        <v>29.63</v>
      </c>
      <c r="X986" t="s">
        <v>71</v>
      </c>
      <c r="Y986">
        <v>20.46</v>
      </c>
      <c r="AA986">
        <v>57.57</v>
      </c>
      <c r="AE986">
        <v>16.100000000000001</v>
      </c>
      <c r="AF986" t="s">
        <v>71</v>
      </c>
      <c r="AG986">
        <v>6.27</v>
      </c>
      <c r="AH986" t="s">
        <v>71</v>
      </c>
      <c r="AS986">
        <v>25.86</v>
      </c>
      <c r="AT986" t="s">
        <v>71</v>
      </c>
    </row>
    <row r="987" spans="1:46" x14ac:dyDescent="0.2">
      <c r="A987" t="s">
        <v>472</v>
      </c>
      <c r="B987" t="s">
        <v>473</v>
      </c>
      <c r="C987">
        <f>-70.41591144 / 41.67124972</f>
        <v>-1.6897960083545103</v>
      </c>
      <c r="D987" t="s">
        <v>474</v>
      </c>
      <c r="E987" t="s">
        <v>70</v>
      </c>
      <c r="F987" s="1">
        <v>39679</v>
      </c>
      <c r="G987">
        <v>9</v>
      </c>
      <c r="O987">
        <v>29.8</v>
      </c>
      <c r="P987" t="s">
        <v>71</v>
      </c>
      <c r="Q987">
        <v>20.8</v>
      </c>
      <c r="R987" t="s">
        <v>71</v>
      </c>
    </row>
    <row r="988" spans="1:46" x14ac:dyDescent="0.2">
      <c r="A988" t="s">
        <v>472</v>
      </c>
      <c r="B988" t="s">
        <v>473</v>
      </c>
      <c r="C988">
        <f>-70.41591144 / 41.67124972</f>
        <v>-1.6897960083545103</v>
      </c>
      <c r="D988" t="s">
        <v>474</v>
      </c>
      <c r="E988" t="s">
        <v>70</v>
      </c>
      <c r="F988" s="1">
        <v>39679</v>
      </c>
      <c r="G988">
        <v>9.5</v>
      </c>
      <c r="O988">
        <v>2.8</v>
      </c>
      <c r="P988" t="s">
        <v>71</v>
      </c>
      <c r="Q988">
        <v>20</v>
      </c>
      <c r="R988" t="s">
        <v>71</v>
      </c>
    </row>
    <row r="989" spans="1:46" x14ac:dyDescent="0.2">
      <c r="A989" t="s">
        <v>472</v>
      </c>
      <c r="B989" t="s">
        <v>473</v>
      </c>
      <c r="C989">
        <f>-70.41591144 / 41.67124972</f>
        <v>-1.6897960083545103</v>
      </c>
      <c r="D989" t="s">
        <v>474</v>
      </c>
      <c r="E989" t="s">
        <v>70</v>
      </c>
      <c r="F989" s="1">
        <v>40049</v>
      </c>
      <c r="G989">
        <v>0.5</v>
      </c>
      <c r="I989">
        <v>9.75</v>
      </c>
      <c r="J989" t="s">
        <v>71</v>
      </c>
      <c r="K989">
        <v>0.54</v>
      </c>
      <c r="L989" t="s">
        <v>71</v>
      </c>
      <c r="M989">
        <v>4</v>
      </c>
      <c r="N989" t="s">
        <v>71</v>
      </c>
      <c r="O989">
        <v>8.44</v>
      </c>
      <c r="P989" t="s">
        <v>71</v>
      </c>
      <c r="Q989">
        <v>27.4</v>
      </c>
      <c r="R989" t="s">
        <v>71</v>
      </c>
      <c r="S989">
        <v>0.45</v>
      </c>
      <c r="T989" t="s">
        <v>71</v>
      </c>
      <c r="U989">
        <v>13.85</v>
      </c>
      <c r="V989" t="s">
        <v>71</v>
      </c>
      <c r="W989">
        <v>21.9</v>
      </c>
      <c r="X989" t="s">
        <v>71</v>
      </c>
      <c r="Y989">
        <v>42.05</v>
      </c>
      <c r="AA989">
        <v>24.47</v>
      </c>
      <c r="AC989">
        <v>40.020000000000003</v>
      </c>
      <c r="AE989">
        <v>0.9</v>
      </c>
      <c r="AF989" t="s">
        <v>71</v>
      </c>
      <c r="AG989">
        <v>5.03</v>
      </c>
      <c r="AH989" t="s">
        <v>71</v>
      </c>
      <c r="AS989">
        <v>0.51</v>
      </c>
      <c r="AT989" t="s">
        <v>71</v>
      </c>
    </row>
    <row r="990" spans="1:46" x14ac:dyDescent="0.2">
      <c r="A990" t="s">
        <v>472</v>
      </c>
      <c r="B990" t="s">
        <v>473</v>
      </c>
      <c r="C990">
        <f>-70.41591144 / 41.67124972</f>
        <v>-1.6897960083545103</v>
      </c>
      <c r="D990" t="s">
        <v>474</v>
      </c>
      <c r="E990" t="s">
        <v>70</v>
      </c>
      <c r="F990" s="1">
        <v>40049</v>
      </c>
      <c r="G990">
        <v>1</v>
      </c>
      <c r="O990">
        <v>8.74</v>
      </c>
      <c r="P990" t="s">
        <v>71</v>
      </c>
      <c r="Q990">
        <v>27.1</v>
      </c>
      <c r="R990" t="s">
        <v>71</v>
      </c>
    </row>
    <row r="991" spans="1:46" x14ac:dyDescent="0.2">
      <c r="A991" t="s">
        <v>472</v>
      </c>
      <c r="B991" t="s">
        <v>473</v>
      </c>
      <c r="C991">
        <f>-70.41591144 / 41.67124972</f>
        <v>-1.6897960083545103</v>
      </c>
      <c r="D991" t="s">
        <v>474</v>
      </c>
      <c r="E991" t="s">
        <v>70</v>
      </c>
      <c r="F991" s="1">
        <v>40049</v>
      </c>
      <c r="G991">
        <v>2</v>
      </c>
      <c r="O991">
        <v>8.94</v>
      </c>
      <c r="P991" t="s">
        <v>71</v>
      </c>
      <c r="Q991">
        <v>27.1</v>
      </c>
      <c r="R991" t="s">
        <v>71</v>
      </c>
    </row>
    <row r="992" spans="1:46" x14ac:dyDescent="0.2">
      <c r="A992" t="s">
        <v>472</v>
      </c>
      <c r="B992" t="s">
        <v>473</v>
      </c>
      <c r="C992">
        <f>-70.41591144 / 41.67124972</f>
        <v>-1.6897960083545103</v>
      </c>
      <c r="D992" t="s">
        <v>474</v>
      </c>
      <c r="E992" t="s">
        <v>70</v>
      </c>
      <c r="F992" s="1">
        <v>40049</v>
      </c>
      <c r="G992">
        <v>3</v>
      </c>
      <c r="K992">
        <v>2.5299999999999998</v>
      </c>
      <c r="L992" t="s">
        <v>71</v>
      </c>
      <c r="O992">
        <v>8.34</v>
      </c>
      <c r="P992" t="s">
        <v>71</v>
      </c>
      <c r="Q992">
        <v>27.1</v>
      </c>
      <c r="R992" t="s">
        <v>71</v>
      </c>
      <c r="S992">
        <v>0.3</v>
      </c>
      <c r="T992" t="s">
        <v>71</v>
      </c>
      <c r="U992">
        <v>9.39</v>
      </c>
      <c r="V992" t="s">
        <v>71</v>
      </c>
      <c r="W992">
        <v>24.72</v>
      </c>
      <c r="X992" t="s">
        <v>71</v>
      </c>
      <c r="Y992">
        <v>0</v>
      </c>
      <c r="AA992">
        <v>39.69</v>
      </c>
      <c r="AE992">
        <v>12.7</v>
      </c>
      <c r="AF992" t="s">
        <v>71</v>
      </c>
      <c r="AG992">
        <v>6.34</v>
      </c>
      <c r="AH992" t="s">
        <v>71</v>
      </c>
      <c r="AS992">
        <v>1.46</v>
      </c>
      <c r="AT992" t="s">
        <v>71</v>
      </c>
    </row>
    <row r="993" spans="1:46" x14ac:dyDescent="0.2">
      <c r="A993" t="s">
        <v>472</v>
      </c>
      <c r="B993" t="s">
        <v>473</v>
      </c>
      <c r="C993">
        <f>-70.41591144 / 41.67124972</f>
        <v>-1.6897960083545103</v>
      </c>
      <c r="D993" t="s">
        <v>474</v>
      </c>
      <c r="E993" t="s">
        <v>70</v>
      </c>
      <c r="F993" s="1">
        <v>40049</v>
      </c>
      <c r="G993">
        <v>4</v>
      </c>
      <c r="O993">
        <v>8.66</v>
      </c>
      <c r="P993" t="s">
        <v>71</v>
      </c>
      <c r="Q993">
        <v>27</v>
      </c>
      <c r="R993" t="s">
        <v>71</v>
      </c>
    </row>
    <row r="994" spans="1:46" x14ac:dyDescent="0.2">
      <c r="A994" t="s">
        <v>472</v>
      </c>
      <c r="B994" t="s">
        <v>473</v>
      </c>
      <c r="C994">
        <f>-70.41591144 / 41.67124972</f>
        <v>-1.6897960083545103</v>
      </c>
      <c r="D994" t="s">
        <v>474</v>
      </c>
      <c r="E994" t="s">
        <v>70</v>
      </c>
      <c r="F994" s="1">
        <v>40049</v>
      </c>
      <c r="G994">
        <v>5</v>
      </c>
      <c r="O994">
        <v>8.61</v>
      </c>
      <c r="P994" t="s">
        <v>71</v>
      </c>
      <c r="Q994">
        <v>26.9</v>
      </c>
      <c r="R994" t="s">
        <v>71</v>
      </c>
    </row>
    <row r="995" spans="1:46" x14ac:dyDescent="0.2">
      <c r="A995" t="s">
        <v>472</v>
      </c>
      <c r="B995" t="s">
        <v>473</v>
      </c>
      <c r="C995">
        <f>-70.41591144 / 41.67124972</f>
        <v>-1.6897960083545103</v>
      </c>
      <c r="D995" t="s">
        <v>474</v>
      </c>
      <c r="E995" t="s">
        <v>70</v>
      </c>
      <c r="F995" s="1">
        <v>40049</v>
      </c>
      <c r="G995">
        <v>6</v>
      </c>
      <c r="O995">
        <v>8.4</v>
      </c>
      <c r="P995" t="s">
        <v>71</v>
      </c>
      <c r="Q995">
        <v>25.8</v>
      </c>
      <c r="R995" t="s">
        <v>71</v>
      </c>
    </row>
    <row r="996" spans="1:46" x14ac:dyDescent="0.2">
      <c r="A996" t="s">
        <v>472</v>
      </c>
      <c r="B996" t="s">
        <v>473</v>
      </c>
      <c r="C996">
        <f>-70.41591144 / 41.67124972</f>
        <v>-1.6897960083545103</v>
      </c>
      <c r="D996" t="s">
        <v>474</v>
      </c>
      <c r="E996" t="s">
        <v>70</v>
      </c>
      <c r="F996" s="1">
        <v>40049</v>
      </c>
      <c r="G996">
        <v>7</v>
      </c>
      <c r="O996">
        <v>8.66</v>
      </c>
      <c r="P996" t="s">
        <v>71</v>
      </c>
      <c r="Q996">
        <v>24.1</v>
      </c>
      <c r="R996" t="s">
        <v>71</v>
      </c>
    </row>
    <row r="997" spans="1:46" x14ac:dyDescent="0.2">
      <c r="A997" t="s">
        <v>472</v>
      </c>
      <c r="B997" t="s">
        <v>473</v>
      </c>
      <c r="C997">
        <f>-70.41591144 / 41.67124972</f>
        <v>-1.6897960083545103</v>
      </c>
      <c r="D997" t="s">
        <v>474</v>
      </c>
      <c r="E997" t="s">
        <v>70</v>
      </c>
      <c r="F997" s="1">
        <v>40049</v>
      </c>
      <c r="G997">
        <v>8</v>
      </c>
      <c r="O997">
        <v>5.89</v>
      </c>
      <c r="P997" t="s">
        <v>71</v>
      </c>
      <c r="Q997">
        <v>21.7</v>
      </c>
      <c r="R997" t="s">
        <v>71</v>
      </c>
    </row>
    <row r="998" spans="1:46" x14ac:dyDescent="0.2">
      <c r="A998" t="s">
        <v>472</v>
      </c>
      <c r="B998" t="s">
        <v>473</v>
      </c>
      <c r="C998">
        <f>-70.41591144 / 41.67124972</f>
        <v>-1.6897960083545103</v>
      </c>
      <c r="D998" t="s">
        <v>474</v>
      </c>
      <c r="E998" t="s">
        <v>70</v>
      </c>
      <c r="F998" s="1">
        <v>40049</v>
      </c>
      <c r="G998">
        <v>9</v>
      </c>
      <c r="K998">
        <v>2.5299999999999998</v>
      </c>
      <c r="L998" t="s">
        <v>71</v>
      </c>
      <c r="O998">
        <v>0.55000000000000004</v>
      </c>
      <c r="P998" t="s">
        <v>71</v>
      </c>
      <c r="Q998">
        <v>20.5</v>
      </c>
      <c r="R998" t="s">
        <v>71</v>
      </c>
      <c r="S998">
        <v>0.39</v>
      </c>
      <c r="T998" t="s">
        <v>71</v>
      </c>
      <c r="U998">
        <v>12.07</v>
      </c>
      <c r="V998" t="s">
        <v>71</v>
      </c>
      <c r="W998">
        <v>28.54</v>
      </c>
      <c r="X998" t="s">
        <v>71</v>
      </c>
      <c r="Y998">
        <v>40.07</v>
      </c>
      <c r="AA998">
        <v>39.72</v>
      </c>
      <c r="AE998">
        <v>14.1</v>
      </c>
      <c r="AF998" t="s">
        <v>71</v>
      </c>
      <c r="AG998">
        <v>6.15</v>
      </c>
      <c r="AH998" t="s">
        <v>71</v>
      </c>
      <c r="AS998">
        <v>1.24</v>
      </c>
      <c r="AT998" t="s">
        <v>71</v>
      </c>
    </row>
    <row r="999" spans="1:46" x14ac:dyDescent="0.2">
      <c r="A999" t="s">
        <v>472</v>
      </c>
      <c r="B999" t="s">
        <v>473</v>
      </c>
      <c r="C999">
        <f>-70.41591144 / 41.67124972</f>
        <v>-1.6897960083545103</v>
      </c>
      <c r="D999" t="s">
        <v>474</v>
      </c>
      <c r="E999" t="s">
        <v>70</v>
      </c>
      <c r="F999" s="1">
        <v>40049</v>
      </c>
      <c r="G999">
        <v>10</v>
      </c>
      <c r="O999">
        <v>0.43</v>
      </c>
      <c r="P999" t="s">
        <v>71</v>
      </c>
      <c r="Q999">
        <v>18.8</v>
      </c>
      <c r="R999" t="s">
        <v>71</v>
      </c>
    </row>
    <row r="1000" spans="1:46" x14ac:dyDescent="0.2">
      <c r="A1000" t="s">
        <v>472</v>
      </c>
      <c r="B1000" t="s">
        <v>473</v>
      </c>
      <c r="C1000">
        <f>-70.41591144 / 41.67124972</f>
        <v>-1.6897960083545103</v>
      </c>
      <c r="D1000" t="s">
        <v>474</v>
      </c>
      <c r="E1000" t="s">
        <v>70</v>
      </c>
      <c r="F1000" s="1">
        <v>40408</v>
      </c>
      <c r="G1000">
        <v>0.5</v>
      </c>
      <c r="I1000">
        <v>10</v>
      </c>
      <c r="J1000" t="s">
        <v>71</v>
      </c>
      <c r="K1000">
        <v>4.91</v>
      </c>
      <c r="L1000" t="s">
        <v>71</v>
      </c>
      <c r="M1000">
        <v>2.6</v>
      </c>
      <c r="N1000" t="s">
        <v>71</v>
      </c>
      <c r="O1000">
        <v>8</v>
      </c>
      <c r="P1000" t="s">
        <v>71</v>
      </c>
      <c r="Q1000">
        <v>28.2</v>
      </c>
      <c r="R1000" t="s">
        <v>71</v>
      </c>
      <c r="S1000">
        <v>0.85</v>
      </c>
      <c r="T1000" t="s">
        <v>71</v>
      </c>
      <c r="U1000">
        <v>26.33</v>
      </c>
      <c r="V1000" t="s">
        <v>71</v>
      </c>
      <c r="W1000">
        <v>38.56</v>
      </c>
      <c r="X1000" t="s">
        <v>71</v>
      </c>
      <c r="Y1000">
        <v>51.31</v>
      </c>
      <c r="AA1000">
        <v>46.21</v>
      </c>
      <c r="AC1000">
        <v>46.23</v>
      </c>
      <c r="AE1000">
        <v>13.7</v>
      </c>
      <c r="AF1000" t="s">
        <v>71</v>
      </c>
      <c r="AG1000">
        <v>8.7200000000000006</v>
      </c>
      <c r="AH1000" t="s">
        <v>71</v>
      </c>
      <c r="AS1000">
        <v>2.15</v>
      </c>
      <c r="AT1000" t="s">
        <v>71</v>
      </c>
    </row>
    <row r="1001" spans="1:46" x14ac:dyDescent="0.2">
      <c r="A1001" t="s">
        <v>472</v>
      </c>
      <c r="B1001" t="s">
        <v>473</v>
      </c>
      <c r="C1001">
        <f>-70.41591144 / 41.67124972</f>
        <v>-1.6897960083545103</v>
      </c>
      <c r="D1001" t="s">
        <v>474</v>
      </c>
      <c r="E1001" t="s">
        <v>70</v>
      </c>
      <c r="F1001" s="1">
        <v>40408</v>
      </c>
      <c r="G1001">
        <v>1</v>
      </c>
      <c r="O1001">
        <v>7.98</v>
      </c>
      <c r="P1001" t="s">
        <v>71</v>
      </c>
      <c r="Q1001">
        <v>28.3</v>
      </c>
      <c r="R1001" t="s">
        <v>71</v>
      </c>
    </row>
    <row r="1002" spans="1:46" x14ac:dyDescent="0.2">
      <c r="A1002" t="s">
        <v>472</v>
      </c>
      <c r="B1002" t="s">
        <v>473</v>
      </c>
      <c r="C1002">
        <f>-70.41591144 / 41.67124972</f>
        <v>-1.6897960083545103</v>
      </c>
      <c r="D1002" t="s">
        <v>474</v>
      </c>
      <c r="E1002" t="s">
        <v>70</v>
      </c>
      <c r="F1002" s="1">
        <v>40408</v>
      </c>
      <c r="G1002">
        <v>2</v>
      </c>
      <c r="O1002">
        <v>7.92</v>
      </c>
      <c r="P1002" t="s">
        <v>71</v>
      </c>
      <c r="Q1002">
        <v>28.4</v>
      </c>
      <c r="R1002" t="s">
        <v>71</v>
      </c>
    </row>
    <row r="1003" spans="1:46" x14ac:dyDescent="0.2">
      <c r="A1003" t="s">
        <v>472</v>
      </c>
      <c r="B1003" t="s">
        <v>473</v>
      </c>
      <c r="C1003">
        <f>-70.41591144 / 41.67124972</f>
        <v>-1.6897960083545103</v>
      </c>
      <c r="D1003" t="s">
        <v>474</v>
      </c>
      <c r="E1003" t="s">
        <v>70</v>
      </c>
      <c r="F1003" s="1">
        <v>40408</v>
      </c>
      <c r="G1003">
        <v>3</v>
      </c>
      <c r="K1003">
        <v>4.2699999999999996</v>
      </c>
      <c r="L1003" t="s">
        <v>71</v>
      </c>
      <c r="O1003">
        <v>7.58</v>
      </c>
      <c r="P1003" t="s">
        <v>71</v>
      </c>
      <c r="Q1003">
        <v>28.6</v>
      </c>
      <c r="R1003" t="s">
        <v>71</v>
      </c>
      <c r="S1003">
        <v>1.19</v>
      </c>
      <c r="T1003" t="s">
        <v>71</v>
      </c>
      <c r="U1003">
        <v>36.869999999999997</v>
      </c>
      <c r="V1003" t="s">
        <v>71</v>
      </c>
      <c r="W1003">
        <v>32.57</v>
      </c>
      <c r="X1003" t="s">
        <v>71</v>
      </c>
      <c r="Y1003">
        <v>56.17</v>
      </c>
      <c r="AA1003">
        <v>44.83</v>
      </c>
      <c r="AE1003">
        <v>13.5</v>
      </c>
      <c r="AF1003" t="s">
        <v>71</v>
      </c>
      <c r="AG1003">
        <v>8.4700000000000006</v>
      </c>
      <c r="AH1003" t="s">
        <v>71</v>
      </c>
      <c r="AS1003">
        <v>2.44</v>
      </c>
      <c r="AT1003" t="s">
        <v>71</v>
      </c>
    </row>
    <row r="1004" spans="1:46" x14ac:dyDescent="0.2">
      <c r="A1004" t="s">
        <v>472</v>
      </c>
      <c r="B1004" t="s">
        <v>473</v>
      </c>
      <c r="C1004">
        <f>-70.41591144 / 41.67124972</f>
        <v>-1.6897960083545103</v>
      </c>
      <c r="D1004" t="s">
        <v>474</v>
      </c>
      <c r="E1004" t="s">
        <v>70</v>
      </c>
      <c r="F1004" s="1">
        <v>40408</v>
      </c>
      <c r="G1004">
        <v>4</v>
      </c>
      <c r="O1004">
        <v>7.14</v>
      </c>
      <c r="P1004" t="s">
        <v>71</v>
      </c>
      <c r="Q1004">
        <v>28.6</v>
      </c>
      <c r="R1004" t="s">
        <v>71</v>
      </c>
    </row>
    <row r="1005" spans="1:46" x14ac:dyDescent="0.2">
      <c r="A1005" t="s">
        <v>472</v>
      </c>
      <c r="B1005" t="s">
        <v>473</v>
      </c>
      <c r="C1005">
        <f>-70.41591144 / 41.67124972</f>
        <v>-1.6897960083545103</v>
      </c>
      <c r="D1005" t="s">
        <v>474</v>
      </c>
      <c r="E1005" t="s">
        <v>70</v>
      </c>
      <c r="F1005" s="1">
        <v>40408</v>
      </c>
      <c r="G1005">
        <v>5</v>
      </c>
      <c r="O1005">
        <v>7.15</v>
      </c>
      <c r="P1005" t="s">
        <v>71</v>
      </c>
      <c r="Q1005">
        <v>28.6</v>
      </c>
      <c r="R1005" t="s">
        <v>71</v>
      </c>
    </row>
    <row r="1006" spans="1:46" x14ac:dyDescent="0.2">
      <c r="A1006" t="s">
        <v>472</v>
      </c>
      <c r="B1006" t="s">
        <v>473</v>
      </c>
      <c r="C1006">
        <f>-70.41591144 / 41.67124972</f>
        <v>-1.6897960083545103</v>
      </c>
      <c r="D1006" t="s">
        <v>474</v>
      </c>
      <c r="E1006" t="s">
        <v>70</v>
      </c>
      <c r="F1006" s="1">
        <v>40408</v>
      </c>
      <c r="G1006">
        <v>6</v>
      </c>
      <c r="O1006">
        <v>6.77</v>
      </c>
      <c r="P1006" t="s">
        <v>71</v>
      </c>
      <c r="Q1006">
        <v>28.6</v>
      </c>
      <c r="R1006" t="s">
        <v>71</v>
      </c>
    </row>
    <row r="1007" spans="1:46" x14ac:dyDescent="0.2">
      <c r="A1007" t="s">
        <v>472</v>
      </c>
      <c r="B1007" t="s">
        <v>473</v>
      </c>
      <c r="C1007">
        <f>-70.41591144 / 41.67124972</f>
        <v>-1.6897960083545103</v>
      </c>
      <c r="D1007" t="s">
        <v>474</v>
      </c>
      <c r="E1007" t="s">
        <v>70</v>
      </c>
      <c r="F1007" s="1">
        <v>40408</v>
      </c>
      <c r="G1007">
        <v>7</v>
      </c>
      <c r="O1007">
        <v>5.5</v>
      </c>
      <c r="P1007" t="s">
        <v>71</v>
      </c>
      <c r="Q1007">
        <v>28.1</v>
      </c>
      <c r="R1007" t="s">
        <v>71</v>
      </c>
    </row>
    <row r="1008" spans="1:46" x14ac:dyDescent="0.2">
      <c r="A1008" t="s">
        <v>472</v>
      </c>
      <c r="B1008" t="s">
        <v>473</v>
      </c>
      <c r="C1008">
        <f>-70.41591144 / 41.67124972</f>
        <v>-1.6897960083545103</v>
      </c>
      <c r="D1008" t="s">
        <v>474</v>
      </c>
      <c r="E1008" t="s">
        <v>70</v>
      </c>
      <c r="F1008" s="1">
        <v>40408</v>
      </c>
      <c r="G1008">
        <v>7.5</v>
      </c>
      <c r="O1008">
        <v>1.55</v>
      </c>
      <c r="P1008" t="s">
        <v>71</v>
      </c>
      <c r="Q1008">
        <v>26.5</v>
      </c>
      <c r="R1008" t="s">
        <v>71</v>
      </c>
    </row>
    <row r="1009" spans="1:46" x14ac:dyDescent="0.2">
      <c r="A1009" t="s">
        <v>472</v>
      </c>
      <c r="B1009" t="s">
        <v>473</v>
      </c>
      <c r="C1009">
        <f>-70.41591144 / 41.67124972</f>
        <v>-1.6897960083545103</v>
      </c>
      <c r="D1009" t="s">
        <v>474</v>
      </c>
      <c r="E1009" t="s">
        <v>70</v>
      </c>
      <c r="F1009" s="1">
        <v>40408</v>
      </c>
      <c r="G1009">
        <v>8</v>
      </c>
      <c r="O1009">
        <v>0.12</v>
      </c>
      <c r="P1009" t="s">
        <v>71</v>
      </c>
      <c r="Q1009">
        <v>25.2</v>
      </c>
      <c r="R1009" t="s">
        <v>71</v>
      </c>
    </row>
    <row r="1010" spans="1:46" x14ac:dyDescent="0.2">
      <c r="A1010" t="s">
        <v>472</v>
      </c>
      <c r="B1010" t="s">
        <v>473</v>
      </c>
      <c r="C1010">
        <f>-70.41591144 / 41.67124972</f>
        <v>-1.6897960083545103</v>
      </c>
      <c r="D1010" t="s">
        <v>474</v>
      </c>
      <c r="E1010" t="s">
        <v>70</v>
      </c>
      <c r="F1010" s="1">
        <v>40408</v>
      </c>
      <c r="G1010">
        <v>9</v>
      </c>
      <c r="K1010">
        <v>11.99</v>
      </c>
      <c r="L1010" t="s">
        <v>71</v>
      </c>
      <c r="O1010">
        <v>0.1</v>
      </c>
      <c r="P1010" t="s">
        <v>71</v>
      </c>
      <c r="Q1010">
        <v>23.3</v>
      </c>
      <c r="R1010" t="s">
        <v>71</v>
      </c>
      <c r="S1010">
        <v>1.2</v>
      </c>
      <c r="T1010" t="s">
        <v>71</v>
      </c>
      <c r="U1010">
        <v>37.07</v>
      </c>
      <c r="V1010" t="s">
        <v>71</v>
      </c>
      <c r="W1010">
        <v>39</v>
      </c>
      <c r="X1010" t="s">
        <v>71</v>
      </c>
      <c r="Y1010">
        <v>56.25</v>
      </c>
      <c r="AA1010">
        <v>54.97</v>
      </c>
      <c r="AE1010">
        <v>21.8</v>
      </c>
      <c r="AF1010" t="s">
        <v>71</v>
      </c>
      <c r="AG1010">
        <v>6.53</v>
      </c>
      <c r="AH1010" t="s">
        <v>71</v>
      </c>
      <c r="AS1010">
        <v>11.89</v>
      </c>
      <c r="AT1010" t="s">
        <v>71</v>
      </c>
    </row>
    <row r="1011" spans="1:46" x14ac:dyDescent="0.2">
      <c r="A1011" t="s">
        <v>472</v>
      </c>
      <c r="B1011" t="s">
        <v>473</v>
      </c>
      <c r="C1011">
        <f>-70.41591144 / 41.67124972</f>
        <v>-1.6897960083545103</v>
      </c>
      <c r="D1011" t="s">
        <v>474</v>
      </c>
      <c r="E1011" t="s">
        <v>70</v>
      </c>
      <c r="F1011" s="1">
        <v>40777</v>
      </c>
      <c r="G1011">
        <v>0.5</v>
      </c>
      <c r="K1011">
        <v>3.38</v>
      </c>
      <c r="L1011" t="s">
        <v>71</v>
      </c>
      <c r="O1011">
        <v>9.02</v>
      </c>
      <c r="P1011" t="s">
        <v>71</v>
      </c>
      <c r="Q1011">
        <v>26.1</v>
      </c>
      <c r="R1011" t="s">
        <v>71</v>
      </c>
      <c r="S1011">
        <v>0.36</v>
      </c>
      <c r="T1011" t="s">
        <v>71</v>
      </c>
      <c r="U1011">
        <v>11.15</v>
      </c>
      <c r="V1011" t="s">
        <v>71</v>
      </c>
      <c r="W1011">
        <v>29.45</v>
      </c>
      <c r="X1011" t="s">
        <v>71</v>
      </c>
      <c r="Y1011">
        <v>38.92</v>
      </c>
      <c r="AA1011">
        <v>42.55</v>
      </c>
      <c r="AE1011">
        <v>15.1</v>
      </c>
      <c r="AF1011" t="s">
        <v>71</v>
      </c>
      <c r="AG1011">
        <v>7.47</v>
      </c>
      <c r="AH1011" t="s">
        <v>71</v>
      </c>
      <c r="AS1011">
        <v>0.17</v>
      </c>
      <c r="AT1011" t="s">
        <v>71</v>
      </c>
    </row>
    <row r="1012" spans="1:46" x14ac:dyDescent="0.2">
      <c r="A1012" t="s">
        <v>472</v>
      </c>
      <c r="B1012" t="s">
        <v>473</v>
      </c>
      <c r="C1012">
        <f>-70.41591144 / 41.67124972</f>
        <v>-1.6897960083545103</v>
      </c>
      <c r="D1012" t="s">
        <v>474</v>
      </c>
      <c r="E1012" t="s">
        <v>70</v>
      </c>
      <c r="F1012" s="1">
        <v>40777</v>
      </c>
      <c r="G1012">
        <v>1</v>
      </c>
      <c r="O1012">
        <v>9.0399999999999991</v>
      </c>
      <c r="P1012" t="s">
        <v>71</v>
      </c>
      <c r="Q1012">
        <v>26.1</v>
      </c>
      <c r="R1012" t="s">
        <v>71</v>
      </c>
    </row>
    <row r="1013" spans="1:46" x14ac:dyDescent="0.2">
      <c r="A1013" t="s">
        <v>472</v>
      </c>
      <c r="B1013" t="s">
        <v>473</v>
      </c>
      <c r="C1013">
        <f>-70.41591144 / 41.67124972</f>
        <v>-1.6897960083545103</v>
      </c>
      <c r="D1013" t="s">
        <v>474</v>
      </c>
      <c r="E1013" t="s">
        <v>70</v>
      </c>
      <c r="F1013" s="1">
        <v>40777</v>
      </c>
      <c r="G1013">
        <v>2</v>
      </c>
      <c r="O1013">
        <v>9.09</v>
      </c>
      <c r="P1013" t="s">
        <v>71</v>
      </c>
      <c r="Q1013">
        <v>26</v>
      </c>
      <c r="R1013" t="s">
        <v>71</v>
      </c>
    </row>
    <row r="1014" spans="1:46" x14ac:dyDescent="0.2">
      <c r="A1014" t="s">
        <v>472</v>
      </c>
      <c r="B1014" t="s">
        <v>473</v>
      </c>
      <c r="C1014">
        <f>-70.41591144 / 41.67124972</f>
        <v>-1.6897960083545103</v>
      </c>
      <c r="D1014" t="s">
        <v>474</v>
      </c>
      <c r="E1014" t="s">
        <v>70</v>
      </c>
      <c r="F1014" s="1">
        <v>40777</v>
      </c>
      <c r="G1014">
        <v>3</v>
      </c>
      <c r="K1014">
        <v>4.49</v>
      </c>
      <c r="L1014" t="s">
        <v>71</v>
      </c>
      <c r="O1014">
        <v>9.06</v>
      </c>
      <c r="P1014" t="s">
        <v>71</v>
      </c>
      <c r="Q1014">
        <v>25.7</v>
      </c>
      <c r="R1014" t="s">
        <v>71</v>
      </c>
      <c r="S1014">
        <v>0.69</v>
      </c>
      <c r="T1014" t="s">
        <v>71</v>
      </c>
      <c r="U1014">
        <v>21.37</v>
      </c>
      <c r="V1014" t="s">
        <v>71</v>
      </c>
      <c r="W1014">
        <v>25.52</v>
      </c>
      <c r="X1014" t="s">
        <v>71</v>
      </c>
      <c r="Y1014">
        <v>0</v>
      </c>
      <c r="AA1014">
        <v>45.33</v>
      </c>
      <c r="AE1014">
        <v>15.1</v>
      </c>
      <c r="AF1014" t="s">
        <v>71</v>
      </c>
      <c r="AG1014">
        <v>7.43</v>
      </c>
      <c r="AH1014" t="s">
        <v>71</v>
      </c>
      <c r="AS1014">
        <v>0.11</v>
      </c>
      <c r="AT1014" t="s">
        <v>71</v>
      </c>
    </row>
    <row r="1015" spans="1:46" x14ac:dyDescent="0.2">
      <c r="A1015" t="s">
        <v>472</v>
      </c>
      <c r="B1015" t="s">
        <v>473</v>
      </c>
      <c r="C1015">
        <f>-70.41591144 / 41.67124972</f>
        <v>-1.6897960083545103</v>
      </c>
      <c r="D1015" t="s">
        <v>474</v>
      </c>
      <c r="E1015" t="s">
        <v>70</v>
      </c>
      <c r="F1015" s="1">
        <v>40777</v>
      </c>
      <c r="G1015">
        <v>4</v>
      </c>
      <c r="O1015">
        <v>9.19</v>
      </c>
      <c r="P1015" t="s">
        <v>71</v>
      </c>
      <c r="Q1015">
        <v>25.5</v>
      </c>
      <c r="R1015" t="s">
        <v>71</v>
      </c>
    </row>
    <row r="1016" spans="1:46" x14ac:dyDescent="0.2">
      <c r="A1016" t="s">
        <v>472</v>
      </c>
      <c r="B1016" t="s">
        <v>473</v>
      </c>
      <c r="C1016">
        <f>-70.41591144 / 41.67124972</f>
        <v>-1.6897960083545103</v>
      </c>
      <c r="D1016" t="s">
        <v>474</v>
      </c>
      <c r="E1016" t="s">
        <v>70</v>
      </c>
      <c r="F1016" s="1">
        <v>40777</v>
      </c>
      <c r="G1016">
        <v>5</v>
      </c>
      <c r="O1016">
        <v>9.08</v>
      </c>
      <c r="P1016" t="s">
        <v>71</v>
      </c>
      <c r="Q1016">
        <v>25.4</v>
      </c>
      <c r="R1016" t="s">
        <v>71</v>
      </c>
    </row>
    <row r="1017" spans="1:46" x14ac:dyDescent="0.2">
      <c r="A1017" t="s">
        <v>472</v>
      </c>
      <c r="B1017" t="s">
        <v>473</v>
      </c>
      <c r="C1017">
        <f>-70.41591144 / 41.67124972</f>
        <v>-1.6897960083545103</v>
      </c>
      <c r="D1017" t="s">
        <v>474</v>
      </c>
      <c r="E1017" t="s">
        <v>70</v>
      </c>
      <c r="F1017" s="1">
        <v>40777</v>
      </c>
      <c r="G1017">
        <v>6</v>
      </c>
      <c r="O1017">
        <v>8.9</v>
      </c>
      <c r="P1017" t="s">
        <v>71</v>
      </c>
      <c r="Q1017">
        <v>25.3</v>
      </c>
      <c r="R1017" t="s">
        <v>71</v>
      </c>
    </row>
    <row r="1018" spans="1:46" x14ac:dyDescent="0.2">
      <c r="A1018" t="s">
        <v>472</v>
      </c>
      <c r="B1018" t="s">
        <v>473</v>
      </c>
      <c r="C1018">
        <f>-70.41591144 / 41.67124972</f>
        <v>-1.6897960083545103</v>
      </c>
      <c r="D1018" t="s">
        <v>474</v>
      </c>
      <c r="E1018" t="s">
        <v>70</v>
      </c>
      <c r="F1018" s="1">
        <v>40777</v>
      </c>
      <c r="G1018">
        <v>7</v>
      </c>
      <c r="O1018">
        <v>8.34</v>
      </c>
      <c r="P1018" t="s">
        <v>71</v>
      </c>
      <c r="Q1018">
        <v>23.1</v>
      </c>
      <c r="R1018" t="s">
        <v>71</v>
      </c>
    </row>
    <row r="1019" spans="1:46" x14ac:dyDescent="0.2">
      <c r="A1019" t="s">
        <v>472</v>
      </c>
      <c r="B1019" t="s">
        <v>473</v>
      </c>
      <c r="C1019">
        <f>-70.41591144 / 41.67124972</f>
        <v>-1.6897960083545103</v>
      </c>
      <c r="D1019" t="s">
        <v>474</v>
      </c>
      <c r="E1019" t="s">
        <v>70</v>
      </c>
      <c r="F1019" s="1">
        <v>40777</v>
      </c>
      <c r="G1019">
        <v>8</v>
      </c>
      <c r="O1019">
        <v>1.32</v>
      </c>
      <c r="P1019" t="s">
        <v>71</v>
      </c>
      <c r="Q1019">
        <v>18.899999999999999</v>
      </c>
      <c r="R1019" t="s">
        <v>71</v>
      </c>
    </row>
    <row r="1020" spans="1:46" x14ac:dyDescent="0.2">
      <c r="A1020" t="s">
        <v>472</v>
      </c>
      <c r="B1020" t="s">
        <v>473</v>
      </c>
      <c r="C1020">
        <f>-70.41591144 / 41.67124972</f>
        <v>-1.6897960083545103</v>
      </c>
      <c r="D1020" t="s">
        <v>474</v>
      </c>
      <c r="E1020" t="s">
        <v>70</v>
      </c>
      <c r="F1020" s="1">
        <v>40777</v>
      </c>
      <c r="G1020">
        <v>8.5</v>
      </c>
      <c r="O1020">
        <v>0.09</v>
      </c>
      <c r="P1020" t="s">
        <v>71</v>
      </c>
      <c r="Q1020">
        <v>17.600000000000001</v>
      </c>
      <c r="R1020" t="s">
        <v>71</v>
      </c>
    </row>
    <row r="1021" spans="1:46" x14ac:dyDescent="0.2">
      <c r="A1021" t="s">
        <v>472</v>
      </c>
      <c r="B1021" t="s">
        <v>473</v>
      </c>
      <c r="C1021">
        <f>-70.41591144 / 41.67124972</f>
        <v>-1.6897960083545103</v>
      </c>
      <c r="D1021" t="s">
        <v>474</v>
      </c>
      <c r="E1021" t="s">
        <v>70</v>
      </c>
      <c r="F1021" s="1">
        <v>40777</v>
      </c>
      <c r="G1021">
        <v>9</v>
      </c>
      <c r="K1021">
        <v>0.03</v>
      </c>
      <c r="L1021" t="s">
        <v>71</v>
      </c>
      <c r="O1021">
        <v>0.05</v>
      </c>
      <c r="P1021" t="s">
        <v>71</v>
      </c>
      <c r="Q1021">
        <v>16.5</v>
      </c>
      <c r="R1021" t="s">
        <v>71</v>
      </c>
      <c r="S1021">
        <v>1.41</v>
      </c>
      <c r="T1021" t="s">
        <v>71</v>
      </c>
      <c r="U1021">
        <v>43.67</v>
      </c>
      <c r="V1021" t="s">
        <v>71</v>
      </c>
      <c r="W1021">
        <v>42.94</v>
      </c>
      <c r="X1021" t="s">
        <v>71</v>
      </c>
      <c r="Y1021">
        <v>58.61</v>
      </c>
      <c r="AA1021">
        <v>-5.59</v>
      </c>
      <c r="AE1021">
        <v>24.1</v>
      </c>
      <c r="AF1021" t="s">
        <v>71</v>
      </c>
      <c r="AG1021">
        <v>6.67</v>
      </c>
      <c r="AH1021" t="s">
        <v>71</v>
      </c>
      <c r="AS1021">
        <v>14.53</v>
      </c>
      <c r="AT1021" t="s">
        <v>71</v>
      </c>
    </row>
    <row r="1022" spans="1:46" x14ac:dyDescent="0.2">
      <c r="A1022" t="s">
        <v>472</v>
      </c>
      <c r="B1022" t="s">
        <v>473</v>
      </c>
      <c r="C1022">
        <f>-70.41591144 / 41.67124972</f>
        <v>-1.6897960083545103</v>
      </c>
      <c r="D1022" t="s">
        <v>474</v>
      </c>
      <c r="E1022" t="s">
        <v>70</v>
      </c>
      <c r="F1022" s="1">
        <v>40777</v>
      </c>
      <c r="G1022">
        <v>10</v>
      </c>
      <c r="O1022">
        <v>0.04</v>
      </c>
      <c r="P1022" t="s">
        <v>71</v>
      </c>
      <c r="Q1022">
        <v>14.9</v>
      </c>
      <c r="R1022" t="s">
        <v>71</v>
      </c>
    </row>
    <row r="1023" spans="1:46" x14ac:dyDescent="0.2">
      <c r="A1023" t="s">
        <v>472</v>
      </c>
      <c r="B1023" t="s">
        <v>473</v>
      </c>
      <c r="C1023">
        <f>-70.41591144 / 41.67124972</f>
        <v>-1.6897960083545103</v>
      </c>
      <c r="D1023" t="s">
        <v>474</v>
      </c>
      <c r="E1023" t="s">
        <v>70</v>
      </c>
      <c r="F1023" s="1">
        <v>41148</v>
      </c>
      <c r="G1023">
        <v>0.5</v>
      </c>
      <c r="I1023">
        <v>10.199999999999999</v>
      </c>
      <c r="J1023" t="s">
        <v>71</v>
      </c>
      <c r="K1023">
        <v>1.31</v>
      </c>
      <c r="L1023" t="s">
        <v>71</v>
      </c>
      <c r="M1023">
        <v>6.1</v>
      </c>
      <c r="N1023" t="s">
        <v>71</v>
      </c>
      <c r="O1023">
        <v>8.68</v>
      </c>
      <c r="P1023" t="s">
        <v>71</v>
      </c>
      <c r="Q1023">
        <v>26.4</v>
      </c>
      <c r="R1023" t="s">
        <v>71</v>
      </c>
      <c r="S1023">
        <v>0.4</v>
      </c>
      <c r="T1023" t="s">
        <v>71</v>
      </c>
      <c r="U1023">
        <v>12.39</v>
      </c>
      <c r="V1023" t="s">
        <v>71</v>
      </c>
      <c r="W1023">
        <v>23.2</v>
      </c>
      <c r="X1023" t="s">
        <v>71</v>
      </c>
      <c r="Y1023">
        <v>40.44</v>
      </c>
      <c r="AA1023">
        <v>33.25</v>
      </c>
      <c r="AC1023">
        <v>33.94</v>
      </c>
      <c r="AE1023">
        <v>16.600000000000001</v>
      </c>
      <c r="AF1023" t="s">
        <v>71</v>
      </c>
      <c r="AG1023">
        <v>7.33</v>
      </c>
      <c r="AH1023" t="s">
        <v>71</v>
      </c>
      <c r="AS1023">
        <v>0.47</v>
      </c>
      <c r="AT1023" t="s">
        <v>71</v>
      </c>
    </row>
    <row r="1024" spans="1:46" x14ac:dyDescent="0.2">
      <c r="A1024" t="s">
        <v>472</v>
      </c>
      <c r="B1024" t="s">
        <v>473</v>
      </c>
      <c r="C1024">
        <f>-70.41591144 / 41.67124972</f>
        <v>-1.6897960083545103</v>
      </c>
      <c r="D1024" t="s">
        <v>474</v>
      </c>
      <c r="E1024" t="s">
        <v>70</v>
      </c>
      <c r="F1024" s="1">
        <v>41148</v>
      </c>
      <c r="G1024">
        <v>1</v>
      </c>
      <c r="O1024">
        <v>8.77</v>
      </c>
      <c r="P1024" t="s">
        <v>71</v>
      </c>
      <c r="Q1024">
        <v>26.4</v>
      </c>
      <c r="R1024" t="s">
        <v>71</v>
      </c>
    </row>
    <row r="1025" spans="1:46" x14ac:dyDescent="0.2">
      <c r="A1025" t="s">
        <v>472</v>
      </c>
      <c r="B1025" t="s">
        <v>473</v>
      </c>
      <c r="C1025">
        <f>-70.41591144 / 41.67124972</f>
        <v>-1.6897960083545103</v>
      </c>
      <c r="D1025" t="s">
        <v>474</v>
      </c>
      <c r="E1025" t="s">
        <v>70</v>
      </c>
      <c r="F1025" s="1">
        <v>41148</v>
      </c>
      <c r="G1025">
        <v>2</v>
      </c>
      <c r="O1025">
        <v>8.84</v>
      </c>
      <c r="P1025" t="s">
        <v>71</v>
      </c>
      <c r="Q1025">
        <v>26.3</v>
      </c>
      <c r="R1025" t="s">
        <v>71</v>
      </c>
    </row>
    <row r="1026" spans="1:46" x14ac:dyDescent="0.2">
      <c r="A1026" t="s">
        <v>472</v>
      </c>
      <c r="B1026" t="s">
        <v>473</v>
      </c>
      <c r="C1026">
        <f>-70.41591144 / 41.67124972</f>
        <v>-1.6897960083545103</v>
      </c>
      <c r="D1026" t="s">
        <v>474</v>
      </c>
      <c r="E1026" t="s">
        <v>70</v>
      </c>
      <c r="F1026" s="1">
        <v>41148</v>
      </c>
      <c r="G1026">
        <v>3</v>
      </c>
      <c r="K1026">
        <v>1.42</v>
      </c>
      <c r="L1026" t="s">
        <v>71</v>
      </c>
      <c r="O1026">
        <v>8.86</v>
      </c>
      <c r="P1026" t="s">
        <v>71</v>
      </c>
      <c r="Q1026">
        <v>26.2</v>
      </c>
      <c r="R1026" t="s">
        <v>71</v>
      </c>
      <c r="S1026">
        <v>0.83</v>
      </c>
      <c r="T1026" t="s">
        <v>71</v>
      </c>
      <c r="U1026">
        <v>25.71</v>
      </c>
      <c r="V1026" t="s">
        <v>71</v>
      </c>
      <c r="W1026">
        <v>19.46</v>
      </c>
      <c r="X1026" t="s">
        <v>71</v>
      </c>
      <c r="Y1026">
        <v>50.97</v>
      </c>
      <c r="AA1026">
        <v>34.04</v>
      </c>
      <c r="AE1026">
        <v>17</v>
      </c>
      <c r="AF1026" t="s">
        <v>71</v>
      </c>
      <c r="AG1026">
        <v>7.42</v>
      </c>
      <c r="AH1026" t="s">
        <v>71</v>
      </c>
      <c r="AS1026">
        <v>0.55000000000000004</v>
      </c>
      <c r="AT1026" t="s">
        <v>71</v>
      </c>
    </row>
    <row r="1027" spans="1:46" x14ac:dyDescent="0.2">
      <c r="A1027" t="s">
        <v>472</v>
      </c>
      <c r="B1027" t="s">
        <v>473</v>
      </c>
      <c r="C1027">
        <f>-70.41591144 / 41.67124972</f>
        <v>-1.6897960083545103</v>
      </c>
      <c r="D1027" t="s">
        <v>474</v>
      </c>
      <c r="E1027" t="s">
        <v>70</v>
      </c>
      <c r="F1027" s="1">
        <v>41148</v>
      </c>
      <c r="G1027">
        <v>4</v>
      </c>
      <c r="O1027">
        <v>8.85</v>
      </c>
      <c r="P1027" t="s">
        <v>71</v>
      </c>
      <c r="Q1027">
        <v>26.2</v>
      </c>
      <c r="R1027" t="s">
        <v>71</v>
      </c>
    </row>
    <row r="1028" spans="1:46" x14ac:dyDescent="0.2">
      <c r="A1028" t="s">
        <v>472</v>
      </c>
      <c r="B1028" t="s">
        <v>473</v>
      </c>
      <c r="C1028">
        <f>-70.41591144 / 41.67124972</f>
        <v>-1.6897960083545103</v>
      </c>
      <c r="D1028" t="s">
        <v>474</v>
      </c>
      <c r="E1028" t="s">
        <v>70</v>
      </c>
      <c r="F1028" s="1">
        <v>41148</v>
      </c>
      <c r="G1028">
        <v>5</v>
      </c>
      <c r="O1028">
        <v>8.7899999999999991</v>
      </c>
      <c r="P1028" t="s">
        <v>71</v>
      </c>
      <c r="Q1028">
        <v>26</v>
      </c>
      <c r="R1028" t="s">
        <v>71</v>
      </c>
    </row>
    <row r="1029" spans="1:46" x14ac:dyDescent="0.2">
      <c r="A1029" t="s">
        <v>472</v>
      </c>
      <c r="B1029" t="s">
        <v>473</v>
      </c>
      <c r="C1029">
        <f>-70.41591144 / 41.67124972</f>
        <v>-1.6897960083545103</v>
      </c>
      <c r="D1029" t="s">
        <v>474</v>
      </c>
      <c r="E1029" t="s">
        <v>70</v>
      </c>
      <c r="F1029" s="1">
        <v>41148</v>
      </c>
      <c r="G1029">
        <v>6</v>
      </c>
      <c r="O1029">
        <v>8.7799999999999994</v>
      </c>
      <c r="P1029" t="s">
        <v>71</v>
      </c>
      <c r="Q1029">
        <v>26</v>
      </c>
      <c r="R1029" t="s">
        <v>71</v>
      </c>
    </row>
    <row r="1030" spans="1:46" x14ac:dyDescent="0.2">
      <c r="A1030" t="s">
        <v>472</v>
      </c>
      <c r="B1030" t="s">
        <v>473</v>
      </c>
      <c r="C1030">
        <f>-70.41591144 / 41.67124972</f>
        <v>-1.6897960083545103</v>
      </c>
      <c r="D1030" t="s">
        <v>474</v>
      </c>
      <c r="E1030" t="s">
        <v>70</v>
      </c>
      <c r="F1030" s="1">
        <v>41148</v>
      </c>
      <c r="G1030">
        <v>7</v>
      </c>
      <c r="O1030">
        <v>9.08</v>
      </c>
      <c r="P1030" t="s">
        <v>71</v>
      </c>
      <c r="Q1030">
        <v>24.9</v>
      </c>
      <c r="R1030" t="s">
        <v>71</v>
      </c>
    </row>
    <row r="1031" spans="1:46" x14ac:dyDescent="0.2">
      <c r="A1031" t="s">
        <v>472</v>
      </c>
      <c r="B1031" t="s">
        <v>473</v>
      </c>
      <c r="C1031">
        <f>-70.41591144 / 41.67124972</f>
        <v>-1.6897960083545103</v>
      </c>
      <c r="D1031" t="s">
        <v>474</v>
      </c>
      <c r="E1031" t="s">
        <v>70</v>
      </c>
      <c r="F1031" s="1">
        <v>41148</v>
      </c>
      <c r="G1031">
        <v>8</v>
      </c>
      <c r="O1031">
        <v>6.98</v>
      </c>
      <c r="P1031" t="s">
        <v>71</v>
      </c>
      <c r="Q1031">
        <v>21.9</v>
      </c>
      <c r="R1031" t="s">
        <v>71</v>
      </c>
    </row>
    <row r="1032" spans="1:46" x14ac:dyDescent="0.2">
      <c r="A1032" t="s">
        <v>472</v>
      </c>
      <c r="B1032" t="s">
        <v>473</v>
      </c>
      <c r="C1032">
        <f>-70.41591144 / 41.67124972</f>
        <v>-1.6897960083545103</v>
      </c>
      <c r="D1032" t="s">
        <v>474</v>
      </c>
      <c r="E1032" t="s">
        <v>70</v>
      </c>
      <c r="F1032" s="1">
        <v>41148</v>
      </c>
      <c r="G1032">
        <v>8.5</v>
      </c>
      <c r="O1032">
        <v>1.85</v>
      </c>
      <c r="P1032" t="s">
        <v>71</v>
      </c>
      <c r="Q1032">
        <v>20.8</v>
      </c>
      <c r="R1032" t="s">
        <v>71</v>
      </c>
    </row>
    <row r="1033" spans="1:46" x14ac:dyDescent="0.2">
      <c r="A1033" t="s">
        <v>472</v>
      </c>
      <c r="B1033" t="s">
        <v>473</v>
      </c>
      <c r="C1033">
        <f>-70.41591144 / 41.67124972</f>
        <v>-1.6897960083545103</v>
      </c>
      <c r="D1033" t="s">
        <v>474</v>
      </c>
      <c r="E1033" t="s">
        <v>70</v>
      </c>
      <c r="F1033" s="1">
        <v>41148</v>
      </c>
      <c r="G1033">
        <v>9</v>
      </c>
      <c r="K1033">
        <v>11.59</v>
      </c>
      <c r="L1033" t="s">
        <v>71</v>
      </c>
      <c r="O1033">
        <v>0.16</v>
      </c>
      <c r="P1033" t="s">
        <v>71</v>
      </c>
      <c r="Q1033">
        <v>19.399999999999999</v>
      </c>
      <c r="R1033" t="s">
        <v>71</v>
      </c>
      <c r="S1033">
        <v>1.47</v>
      </c>
      <c r="T1033" t="s">
        <v>71</v>
      </c>
      <c r="U1033">
        <v>45.53</v>
      </c>
      <c r="V1033" t="s">
        <v>71</v>
      </c>
      <c r="W1033">
        <v>25.36</v>
      </c>
      <c r="X1033" t="s">
        <v>71</v>
      </c>
      <c r="Y1033">
        <v>59.21</v>
      </c>
      <c r="AA1033">
        <v>54.64</v>
      </c>
      <c r="AE1033">
        <v>23.4</v>
      </c>
      <c r="AF1033" t="s">
        <v>71</v>
      </c>
      <c r="AG1033">
        <v>6.74</v>
      </c>
      <c r="AH1033" t="s">
        <v>71</v>
      </c>
      <c r="AS1033">
        <v>5.39</v>
      </c>
      <c r="AT1033" t="s">
        <v>71</v>
      </c>
    </row>
    <row r="1034" spans="1:46" x14ac:dyDescent="0.2">
      <c r="A1034" t="s">
        <v>472</v>
      </c>
      <c r="B1034" t="s">
        <v>473</v>
      </c>
      <c r="C1034">
        <f>-70.41591144 / 41.67124972</f>
        <v>-1.6897960083545103</v>
      </c>
      <c r="D1034" t="s">
        <v>474</v>
      </c>
      <c r="E1034" t="s">
        <v>70</v>
      </c>
      <c r="F1034" s="1">
        <v>41148</v>
      </c>
      <c r="G1034">
        <v>10</v>
      </c>
      <c r="O1034">
        <v>0.11</v>
      </c>
      <c r="P1034" t="s">
        <v>71</v>
      </c>
      <c r="Q1034">
        <v>17.600000000000001</v>
      </c>
      <c r="R1034" t="s">
        <v>71</v>
      </c>
    </row>
    <row r="1035" spans="1:46" x14ac:dyDescent="0.2">
      <c r="A1035" t="s">
        <v>472</v>
      </c>
      <c r="B1035" t="s">
        <v>473</v>
      </c>
      <c r="C1035">
        <f>-70.41591144 / 41.67124972</f>
        <v>-1.6897960083545103</v>
      </c>
      <c r="D1035" t="s">
        <v>474</v>
      </c>
      <c r="E1035" t="s">
        <v>70</v>
      </c>
      <c r="F1035" s="1">
        <v>41508</v>
      </c>
      <c r="G1035">
        <v>0.5</v>
      </c>
      <c r="I1035">
        <v>10.199999999999999</v>
      </c>
      <c r="J1035" t="s">
        <v>71</v>
      </c>
      <c r="K1035">
        <v>1.31</v>
      </c>
      <c r="L1035" t="s">
        <v>71</v>
      </c>
      <c r="M1035">
        <v>6.2</v>
      </c>
      <c r="N1035" t="s">
        <v>71</v>
      </c>
      <c r="O1035">
        <v>8.5299999999999994</v>
      </c>
      <c r="P1035" t="s">
        <v>71</v>
      </c>
      <c r="Q1035">
        <v>25.5</v>
      </c>
      <c r="R1035" t="s">
        <v>71</v>
      </c>
      <c r="S1035">
        <v>0.65</v>
      </c>
      <c r="T1035" t="s">
        <v>71</v>
      </c>
      <c r="U1035">
        <v>20.13</v>
      </c>
      <c r="V1035" t="s">
        <v>71</v>
      </c>
      <c r="W1035">
        <v>18.04</v>
      </c>
      <c r="X1035" t="s">
        <v>71</v>
      </c>
      <c r="Y1035">
        <v>47.44</v>
      </c>
      <c r="AA1035">
        <v>33.25</v>
      </c>
      <c r="AC1035">
        <v>33.71</v>
      </c>
      <c r="AE1035">
        <v>16.2</v>
      </c>
      <c r="AF1035" t="s">
        <v>71</v>
      </c>
      <c r="AG1035">
        <v>7.3</v>
      </c>
      <c r="AH1035" t="s">
        <v>71</v>
      </c>
      <c r="AS1035">
        <v>0.28000000000000003</v>
      </c>
      <c r="AT1035" t="s">
        <v>71</v>
      </c>
    </row>
    <row r="1036" spans="1:46" x14ac:dyDescent="0.2">
      <c r="A1036" t="s">
        <v>472</v>
      </c>
      <c r="B1036" t="s">
        <v>473</v>
      </c>
      <c r="C1036">
        <f>-70.41591144 / 41.67124972</f>
        <v>-1.6897960083545103</v>
      </c>
      <c r="D1036" t="s">
        <v>474</v>
      </c>
      <c r="E1036" t="s">
        <v>70</v>
      </c>
      <c r="F1036" s="1">
        <v>41508</v>
      </c>
      <c r="G1036">
        <v>1</v>
      </c>
      <c r="O1036">
        <v>8.52</v>
      </c>
      <c r="P1036" t="s">
        <v>71</v>
      </c>
      <c r="Q1036">
        <v>25.5</v>
      </c>
      <c r="R1036" t="s">
        <v>71</v>
      </c>
    </row>
    <row r="1037" spans="1:46" x14ac:dyDescent="0.2">
      <c r="A1037" t="s">
        <v>472</v>
      </c>
      <c r="B1037" t="s">
        <v>473</v>
      </c>
      <c r="C1037">
        <f>-70.41591144 / 41.67124972</f>
        <v>-1.6897960083545103</v>
      </c>
      <c r="D1037" t="s">
        <v>474</v>
      </c>
      <c r="E1037" t="s">
        <v>70</v>
      </c>
      <c r="F1037" s="1">
        <v>41508</v>
      </c>
      <c r="G1037">
        <v>2</v>
      </c>
      <c r="O1037">
        <v>8.5299999999999994</v>
      </c>
      <c r="P1037" t="s">
        <v>71</v>
      </c>
      <c r="Q1037">
        <v>25.5</v>
      </c>
      <c r="R1037" t="s">
        <v>71</v>
      </c>
    </row>
    <row r="1038" spans="1:46" x14ac:dyDescent="0.2">
      <c r="A1038" t="s">
        <v>472</v>
      </c>
      <c r="B1038" t="s">
        <v>473</v>
      </c>
      <c r="C1038">
        <f>-70.41591144 / 41.67124972</f>
        <v>-1.6897960083545103</v>
      </c>
      <c r="D1038" t="s">
        <v>474</v>
      </c>
      <c r="E1038" t="s">
        <v>70</v>
      </c>
      <c r="F1038" s="1">
        <v>41508</v>
      </c>
      <c r="G1038">
        <v>3</v>
      </c>
      <c r="K1038">
        <v>0.94</v>
      </c>
      <c r="L1038" t="s">
        <v>71</v>
      </c>
      <c r="O1038">
        <v>8.5500000000000007</v>
      </c>
      <c r="P1038" t="s">
        <v>71</v>
      </c>
      <c r="Q1038">
        <v>25.4</v>
      </c>
      <c r="R1038" t="s">
        <v>71</v>
      </c>
      <c r="S1038">
        <v>0.62</v>
      </c>
      <c r="T1038" t="s">
        <v>71</v>
      </c>
      <c r="U1038">
        <v>19.2</v>
      </c>
      <c r="V1038" t="s">
        <v>71</v>
      </c>
      <c r="W1038">
        <v>19.82</v>
      </c>
      <c r="X1038" t="s">
        <v>71</v>
      </c>
      <c r="Y1038">
        <v>46.76</v>
      </c>
      <c r="AA1038">
        <v>29.99</v>
      </c>
      <c r="AE1038">
        <v>17.600000000000001</v>
      </c>
      <c r="AF1038" t="s">
        <v>71</v>
      </c>
      <c r="AG1038">
        <v>7.4</v>
      </c>
      <c r="AH1038" t="s">
        <v>71</v>
      </c>
      <c r="AS1038">
        <v>0.4</v>
      </c>
      <c r="AT1038" t="s">
        <v>71</v>
      </c>
    </row>
    <row r="1039" spans="1:46" x14ac:dyDescent="0.2">
      <c r="A1039" t="s">
        <v>472</v>
      </c>
      <c r="B1039" t="s">
        <v>473</v>
      </c>
      <c r="C1039">
        <f>-70.41591144 / 41.67124972</f>
        <v>-1.6897960083545103</v>
      </c>
      <c r="D1039" t="s">
        <v>474</v>
      </c>
      <c r="E1039" t="s">
        <v>70</v>
      </c>
      <c r="F1039" s="1">
        <v>41508</v>
      </c>
      <c r="G1039">
        <v>4</v>
      </c>
      <c r="O1039">
        <v>8.57</v>
      </c>
      <c r="P1039" t="s">
        <v>71</v>
      </c>
      <c r="Q1039">
        <v>25.3</v>
      </c>
      <c r="R1039" t="s">
        <v>71</v>
      </c>
    </row>
    <row r="1040" spans="1:46" x14ac:dyDescent="0.2">
      <c r="A1040" t="s">
        <v>472</v>
      </c>
      <c r="B1040" t="s">
        <v>473</v>
      </c>
      <c r="C1040">
        <f>-70.41591144 / 41.67124972</f>
        <v>-1.6897960083545103</v>
      </c>
      <c r="D1040" t="s">
        <v>474</v>
      </c>
      <c r="E1040" t="s">
        <v>70</v>
      </c>
      <c r="F1040" s="1">
        <v>41508</v>
      </c>
      <c r="G1040">
        <v>5</v>
      </c>
      <c r="O1040">
        <v>8.4499999999999993</v>
      </c>
      <c r="P1040" t="s">
        <v>71</v>
      </c>
      <c r="Q1040">
        <v>25.1</v>
      </c>
      <c r="R1040" t="s">
        <v>71</v>
      </c>
    </row>
    <row r="1041" spans="1:46" x14ac:dyDescent="0.2">
      <c r="A1041" t="s">
        <v>472</v>
      </c>
      <c r="B1041" t="s">
        <v>473</v>
      </c>
      <c r="C1041">
        <f>-70.41591144 / 41.67124972</f>
        <v>-1.6897960083545103</v>
      </c>
      <c r="D1041" t="s">
        <v>474</v>
      </c>
      <c r="E1041" t="s">
        <v>70</v>
      </c>
      <c r="F1041" s="1">
        <v>41508</v>
      </c>
      <c r="G1041">
        <v>6</v>
      </c>
      <c r="O1041">
        <v>8.5</v>
      </c>
      <c r="P1041" t="s">
        <v>71</v>
      </c>
      <c r="Q1041">
        <v>24.7</v>
      </c>
      <c r="R1041" t="s">
        <v>71</v>
      </c>
    </row>
    <row r="1042" spans="1:46" x14ac:dyDescent="0.2">
      <c r="A1042" t="s">
        <v>472</v>
      </c>
      <c r="B1042" t="s">
        <v>473</v>
      </c>
      <c r="C1042">
        <f>-70.41591144 / 41.67124972</f>
        <v>-1.6897960083545103</v>
      </c>
      <c r="D1042" t="s">
        <v>474</v>
      </c>
      <c r="E1042" t="s">
        <v>70</v>
      </c>
      <c r="F1042" s="1">
        <v>41508</v>
      </c>
      <c r="G1042">
        <v>7</v>
      </c>
      <c r="O1042">
        <v>8.44</v>
      </c>
      <c r="P1042" t="s">
        <v>71</v>
      </c>
      <c r="Q1042">
        <v>24.4</v>
      </c>
      <c r="R1042" t="s">
        <v>71</v>
      </c>
    </row>
    <row r="1043" spans="1:46" x14ac:dyDescent="0.2">
      <c r="A1043" t="s">
        <v>472</v>
      </c>
      <c r="B1043" t="s">
        <v>473</v>
      </c>
      <c r="C1043">
        <f>-70.41591144 / 41.67124972</f>
        <v>-1.6897960083545103</v>
      </c>
      <c r="D1043" t="s">
        <v>474</v>
      </c>
      <c r="E1043" t="s">
        <v>70</v>
      </c>
      <c r="F1043" s="1">
        <v>41508</v>
      </c>
      <c r="G1043">
        <v>8</v>
      </c>
      <c r="O1043">
        <v>7.01</v>
      </c>
      <c r="P1043" t="s">
        <v>71</v>
      </c>
      <c r="Q1043">
        <v>22.2</v>
      </c>
      <c r="R1043" t="s">
        <v>71</v>
      </c>
    </row>
    <row r="1044" spans="1:46" x14ac:dyDescent="0.2">
      <c r="A1044" t="s">
        <v>472</v>
      </c>
      <c r="B1044" t="s">
        <v>473</v>
      </c>
      <c r="C1044">
        <f>-70.41591144 / 41.67124972</f>
        <v>-1.6897960083545103</v>
      </c>
      <c r="D1044" t="s">
        <v>474</v>
      </c>
      <c r="E1044" t="s">
        <v>70</v>
      </c>
      <c r="F1044" s="1">
        <v>41508</v>
      </c>
      <c r="G1044">
        <v>8.5</v>
      </c>
      <c r="O1044">
        <v>2.2400000000000002</v>
      </c>
      <c r="P1044" t="s">
        <v>71</v>
      </c>
      <c r="Q1044">
        <v>20.2</v>
      </c>
      <c r="R1044" t="s">
        <v>71</v>
      </c>
    </row>
    <row r="1045" spans="1:46" x14ac:dyDescent="0.2">
      <c r="A1045" t="s">
        <v>472</v>
      </c>
      <c r="B1045" t="s">
        <v>473</v>
      </c>
      <c r="C1045">
        <f>-70.41591144 / 41.67124972</f>
        <v>-1.6897960083545103</v>
      </c>
      <c r="D1045" t="s">
        <v>474</v>
      </c>
      <c r="E1045" t="s">
        <v>70</v>
      </c>
      <c r="F1045" s="1">
        <v>41508</v>
      </c>
      <c r="G1045">
        <v>9</v>
      </c>
      <c r="K1045">
        <v>4.6399999999999997</v>
      </c>
      <c r="L1045" t="s">
        <v>71</v>
      </c>
      <c r="O1045">
        <v>0.32</v>
      </c>
      <c r="P1045" t="s">
        <v>71</v>
      </c>
      <c r="Q1045">
        <v>18.899999999999999</v>
      </c>
      <c r="R1045" t="s">
        <v>71</v>
      </c>
      <c r="S1045">
        <v>1.08</v>
      </c>
      <c r="T1045" t="s">
        <v>71</v>
      </c>
      <c r="W1045">
        <v>31.25</v>
      </c>
      <c r="X1045" t="s">
        <v>71</v>
      </c>
      <c r="AE1045">
        <v>21.7</v>
      </c>
      <c r="AF1045" t="s">
        <v>71</v>
      </c>
      <c r="AG1045">
        <v>6.4</v>
      </c>
      <c r="AH1045" t="s">
        <v>71</v>
      </c>
      <c r="AS1045">
        <v>5.88</v>
      </c>
      <c r="AT1045" t="s">
        <v>71</v>
      </c>
    </row>
    <row r="1046" spans="1:46" x14ac:dyDescent="0.2">
      <c r="A1046" t="s">
        <v>472</v>
      </c>
      <c r="B1046" t="s">
        <v>473</v>
      </c>
      <c r="C1046">
        <f>-70.41591144 / 41.67124972</f>
        <v>-1.6897960083545103</v>
      </c>
      <c r="D1046" t="s">
        <v>474</v>
      </c>
      <c r="E1046" t="s">
        <v>70</v>
      </c>
      <c r="F1046" s="1">
        <v>41508</v>
      </c>
      <c r="G1046">
        <v>10</v>
      </c>
      <c r="O1046">
        <v>0.08</v>
      </c>
      <c r="P1046" t="s">
        <v>71</v>
      </c>
      <c r="Q1046">
        <v>16.8</v>
      </c>
      <c r="R1046" t="s">
        <v>71</v>
      </c>
    </row>
    <row r="1047" spans="1:46" x14ac:dyDescent="0.2">
      <c r="A1047" t="s">
        <v>472</v>
      </c>
      <c r="B1047" t="s">
        <v>473</v>
      </c>
      <c r="C1047">
        <f>-70.41591144 / 41.67124972</f>
        <v>-1.6897960083545103</v>
      </c>
      <c r="D1047" t="s">
        <v>474</v>
      </c>
      <c r="E1047" t="s">
        <v>70</v>
      </c>
      <c r="F1047" s="1">
        <v>41877</v>
      </c>
      <c r="G1047">
        <v>0.5</v>
      </c>
      <c r="I1047">
        <v>10</v>
      </c>
      <c r="J1047" t="s">
        <v>71</v>
      </c>
      <c r="K1047">
        <v>2.04</v>
      </c>
      <c r="L1047" t="s">
        <v>71</v>
      </c>
      <c r="M1047">
        <v>5.45</v>
      </c>
      <c r="N1047" t="s">
        <v>71</v>
      </c>
      <c r="O1047">
        <v>8.48</v>
      </c>
      <c r="P1047" t="s">
        <v>71</v>
      </c>
      <c r="Q1047">
        <v>25.2</v>
      </c>
      <c r="R1047" t="s">
        <v>71</v>
      </c>
      <c r="S1047">
        <v>0.3</v>
      </c>
      <c r="T1047" t="s">
        <v>71</v>
      </c>
      <c r="U1047">
        <v>9.2899999999999991</v>
      </c>
      <c r="V1047" t="s">
        <v>71</v>
      </c>
      <c r="W1047">
        <v>19.329999999999998</v>
      </c>
      <c r="X1047" t="s">
        <v>71</v>
      </c>
      <c r="Y1047">
        <v>36.29</v>
      </c>
      <c r="AA1047">
        <v>37.590000000000003</v>
      </c>
      <c r="AC1047">
        <v>35.57</v>
      </c>
      <c r="AE1047">
        <v>14.1</v>
      </c>
      <c r="AF1047" t="s">
        <v>71</v>
      </c>
      <c r="AG1047">
        <v>7.32</v>
      </c>
      <c r="AH1047" t="s">
        <v>71</v>
      </c>
      <c r="AS1047">
        <v>0.26</v>
      </c>
      <c r="AT1047" t="s">
        <v>71</v>
      </c>
    </row>
    <row r="1048" spans="1:46" x14ac:dyDescent="0.2">
      <c r="A1048" t="s">
        <v>472</v>
      </c>
      <c r="B1048" t="s">
        <v>473</v>
      </c>
      <c r="C1048">
        <f>-70.41591144 / 41.67124972</f>
        <v>-1.6897960083545103</v>
      </c>
      <c r="D1048" t="s">
        <v>474</v>
      </c>
      <c r="E1048" t="s">
        <v>70</v>
      </c>
      <c r="F1048" s="1">
        <v>41877</v>
      </c>
      <c r="G1048">
        <v>1</v>
      </c>
      <c r="O1048">
        <v>8.5</v>
      </c>
      <c r="P1048" t="s">
        <v>71</v>
      </c>
      <c r="Q1048">
        <v>25.2</v>
      </c>
      <c r="R1048" t="s">
        <v>71</v>
      </c>
    </row>
    <row r="1049" spans="1:46" x14ac:dyDescent="0.2">
      <c r="A1049" t="s">
        <v>472</v>
      </c>
      <c r="B1049" t="s">
        <v>473</v>
      </c>
      <c r="C1049">
        <f>-70.41591144 / 41.67124972</f>
        <v>-1.6897960083545103</v>
      </c>
      <c r="D1049" t="s">
        <v>474</v>
      </c>
      <c r="E1049" t="s">
        <v>70</v>
      </c>
      <c r="F1049" s="1">
        <v>41877</v>
      </c>
      <c r="G1049">
        <v>2</v>
      </c>
      <c r="O1049">
        <v>8.56</v>
      </c>
      <c r="P1049" t="s">
        <v>71</v>
      </c>
      <c r="Q1049">
        <v>25.1</v>
      </c>
      <c r="R1049" t="s">
        <v>71</v>
      </c>
    </row>
    <row r="1050" spans="1:46" x14ac:dyDescent="0.2">
      <c r="A1050" t="s">
        <v>472</v>
      </c>
      <c r="B1050" t="s">
        <v>473</v>
      </c>
      <c r="C1050">
        <f>-70.41591144 / 41.67124972</f>
        <v>-1.6897960083545103</v>
      </c>
      <c r="D1050" t="s">
        <v>474</v>
      </c>
      <c r="E1050" t="s">
        <v>70</v>
      </c>
      <c r="F1050" s="1">
        <v>41877</v>
      </c>
      <c r="G1050">
        <v>3</v>
      </c>
      <c r="K1050">
        <v>2.27</v>
      </c>
      <c r="L1050" t="s">
        <v>71</v>
      </c>
      <c r="O1050">
        <v>8.56</v>
      </c>
      <c r="P1050" t="s">
        <v>71</v>
      </c>
      <c r="Q1050">
        <v>24.5</v>
      </c>
      <c r="R1050" t="s">
        <v>71</v>
      </c>
      <c r="S1050">
        <v>0.46</v>
      </c>
      <c r="T1050" t="s">
        <v>71</v>
      </c>
      <c r="U1050">
        <v>14.25</v>
      </c>
      <c r="V1050" t="s">
        <v>71</v>
      </c>
      <c r="W1050">
        <v>17.61</v>
      </c>
      <c r="X1050" t="s">
        <v>71</v>
      </c>
      <c r="Y1050">
        <v>42.46</v>
      </c>
      <c r="AA1050">
        <v>38.64</v>
      </c>
      <c r="AE1050">
        <v>13.8</v>
      </c>
      <c r="AF1050" t="s">
        <v>71</v>
      </c>
      <c r="AG1050">
        <v>7.42</v>
      </c>
      <c r="AH1050" t="s">
        <v>71</v>
      </c>
      <c r="AS1050">
        <v>0.06</v>
      </c>
      <c r="AT1050" t="s">
        <v>71</v>
      </c>
    </row>
    <row r="1051" spans="1:46" x14ac:dyDescent="0.2">
      <c r="A1051" t="s">
        <v>472</v>
      </c>
      <c r="B1051" t="s">
        <v>473</v>
      </c>
      <c r="C1051">
        <f>-70.41591144 / 41.67124972</f>
        <v>-1.6897960083545103</v>
      </c>
      <c r="D1051" t="s">
        <v>474</v>
      </c>
      <c r="E1051" t="s">
        <v>70</v>
      </c>
      <c r="F1051" s="1">
        <v>41877</v>
      </c>
      <c r="G1051">
        <v>4</v>
      </c>
      <c r="O1051">
        <v>8.5299999999999994</v>
      </c>
      <c r="P1051" t="s">
        <v>71</v>
      </c>
      <c r="Q1051">
        <v>24.5</v>
      </c>
      <c r="R1051" t="s">
        <v>71</v>
      </c>
    </row>
    <row r="1052" spans="1:46" x14ac:dyDescent="0.2">
      <c r="A1052" t="s">
        <v>472</v>
      </c>
      <c r="B1052" t="s">
        <v>473</v>
      </c>
      <c r="C1052">
        <f>-70.41591144 / 41.67124972</f>
        <v>-1.6897960083545103</v>
      </c>
      <c r="D1052" t="s">
        <v>474</v>
      </c>
      <c r="E1052" t="s">
        <v>70</v>
      </c>
      <c r="F1052" s="1">
        <v>41877</v>
      </c>
      <c r="G1052">
        <v>5</v>
      </c>
      <c r="O1052">
        <v>8.51</v>
      </c>
      <c r="P1052" t="s">
        <v>71</v>
      </c>
      <c r="Q1052">
        <v>24.2</v>
      </c>
      <c r="R1052" t="s">
        <v>71</v>
      </c>
    </row>
    <row r="1053" spans="1:46" x14ac:dyDescent="0.2">
      <c r="A1053" t="s">
        <v>472</v>
      </c>
      <c r="B1053" t="s">
        <v>473</v>
      </c>
      <c r="C1053">
        <f>-70.41591144 / 41.67124972</f>
        <v>-1.6897960083545103</v>
      </c>
      <c r="D1053" t="s">
        <v>474</v>
      </c>
      <c r="E1053" t="s">
        <v>70</v>
      </c>
      <c r="F1053" s="1">
        <v>41877</v>
      </c>
      <c r="G1053">
        <v>6</v>
      </c>
      <c r="O1053">
        <v>8.41</v>
      </c>
      <c r="P1053" t="s">
        <v>71</v>
      </c>
      <c r="Q1053">
        <v>24.2</v>
      </c>
      <c r="R1053" t="s">
        <v>71</v>
      </c>
    </row>
    <row r="1054" spans="1:46" x14ac:dyDescent="0.2">
      <c r="A1054" t="s">
        <v>472</v>
      </c>
      <c r="B1054" t="s">
        <v>473</v>
      </c>
      <c r="C1054">
        <f>-70.41591144 / 41.67124972</f>
        <v>-1.6897960083545103</v>
      </c>
      <c r="D1054" t="s">
        <v>474</v>
      </c>
      <c r="E1054" t="s">
        <v>70</v>
      </c>
      <c r="F1054" s="1">
        <v>41877</v>
      </c>
      <c r="G1054">
        <v>7</v>
      </c>
      <c r="O1054">
        <v>8.3699999999999992</v>
      </c>
      <c r="P1054" t="s">
        <v>71</v>
      </c>
      <c r="Q1054">
        <v>24.1</v>
      </c>
      <c r="R1054" t="s">
        <v>71</v>
      </c>
    </row>
    <row r="1055" spans="1:46" x14ac:dyDescent="0.2">
      <c r="A1055" t="s">
        <v>472</v>
      </c>
      <c r="B1055" t="s">
        <v>473</v>
      </c>
      <c r="C1055">
        <f>-70.41591144 / 41.67124972</f>
        <v>-1.6897960083545103</v>
      </c>
      <c r="D1055" t="s">
        <v>474</v>
      </c>
      <c r="E1055" t="s">
        <v>70</v>
      </c>
      <c r="F1055" s="1">
        <v>41877</v>
      </c>
      <c r="G1055">
        <v>8</v>
      </c>
      <c r="O1055">
        <v>8.09</v>
      </c>
      <c r="P1055" t="s">
        <v>71</v>
      </c>
      <c r="Q1055">
        <v>23.9</v>
      </c>
      <c r="R1055" t="s">
        <v>71</v>
      </c>
    </row>
    <row r="1056" spans="1:46" x14ac:dyDescent="0.2">
      <c r="A1056" t="s">
        <v>472</v>
      </c>
      <c r="B1056" t="s">
        <v>473</v>
      </c>
      <c r="C1056">
        <f>-70.41591144 / 41.67124972</f>
        <v>-1.6897960083545103</v>
      </c>
      <c r="D1056" t="s">
        <v>474</v>
      </c>
      <c r="E1056" t="s">
        <v>70</v>
      </c>
      <c r="F1056" s="1">
        <v>41877</v>
      </c>
      <c r="G1056">
        <v>9</v>
      </c>
      <c r="K1056">
        <v>15.7</v>
      </c>
      <c r="L1056" t="s">
        <v>71</v>
      </c>
      <c r="O1056">
        <v>0.66</v>
      </c>
      <c r="P1056" t="s">
        <v>71</v>
      </c>
      <c r="Q1056">
        <v>21.9</v>
      </c>
      <c r="R1056" t="s">
        <v>71</v>
      </c>
      <c r="S1056">
        <v>1.34</v>
      </c>
      <c r="T1056" t="s">
        <v>71</v>
      </c>
      <c r="U1056">
        <v>41.5</v>
      </c>
      <c r="V1056" t="s">
        <v>71</v>
      </c>
      <c r="W1056">
        <v>28.22</v>
      </c>
      <c r="X1056" t="s">
        <v>71</v>
      </c>
      <c r="Y1056">
        <v>57.87</v>
      </c>
      <c r="AA1056">
        <v>57.61</v>
      </c>
      <c r="AE1056">
        <v>18.7</v>
      </c>
      <c r="AF1056" t="s">
        <v>71</v>
      </c>
      <c r="AG1056">
        <v>6.4</v>
      </c>
      <c r="AH1056" t="s">
        <v>71</v>
      </c>
      <c r="AS1056">
        <v>14.69</v>
      </c>
      <c r="AT1056" t="s">
        <v>71</v>
      </c>
    </row>
    <row r="1057" spans="1:58" x14ac:dyDescent="0.2">
      <c r="A1057" t="s">
        <v>472</v>
      </c>
      <c r="B1057" t="s">
        <v>473</v>
      </c>
      <c r="C1057">
        <f>-70.41591144 / 41.67124972</f>
        <v>-1.6897960083545103</v>
      </c>
      <c r="D1057" t="s">
        <v>474</v>
      </c>
      <c r="E1057" t="s">
        <v>70</v>
      </c>
      <c r="F1057" s="1">
        <v>42606</v>
      </c>
      <c r="G1057">
        <v>0.5</v>
      </c>
      <c r="I1057">
        <v>9.6999999999999993</v>
      </c>
      <c r="J1057" t="s">
        <v>71</v>
      </c>
      <c r="K1057">
        <v>2.4</v>
      </c>
      <c r="L1057" t="s">
        <v>71</v>
      </c>
      <c r="M1057">
        <v>4.05</v>
      </c>
      <c r="N1057" t="s">
        <v>71</v>
      </c>
      <c r="O1057">
        <v>7.71</v>
      </c>
      <c r="P1057" t="s">
        <v>71</v>
      </c>
      <c r="Q1057">
        <v>26.6</v>
      </c>
      <c r="R1057" t="s">
        <v>71</v>
      </c>
      <c r="S1057">
        <v>0.49</v>
      </c>
      <c r="T1057" t="s">
        <v>71</v>
      </c>
      <c r="U1057">
        <v>15.18</v>
      </c>
      <c r="V1057" t="s">
        <v>71</v>
      </c>
      <c r="W1057">
        <v>24.73</v>
      </c>
      <c r="X1057" t="s">
        <v>71</v>
      </c>
      <c r="Y1057">
        <v>43.37</v>
      </c>
      <c r="AA1057">
        <v>39.19</v>
      </c>
      <c r="AC1057">
        <v>39.840000000000003</v>
      </c>
      <c r="AE1057">
        <v>20.8</v>
      </c>
      <c r="AF1057" t="s">
        <v>71</v>
      </c>
      <c r="AG1057">
        <v>7.14</v>
      </c>
      <c r="AH1057" t="s">
        <v>71</v>
      </c>
      <c r="AS1057">
        <v>1.17</v>
      </c>
      <c r="AT1057" t="s">
        <v>71</v>
      </c>
      <c r="BE1057">
        <v>3.57</v>
      </c>
      <c r="BF1057" t="s">
        <v>71</v>
      </c>
    </row>
    <row r="1058" spans="1:58" x14ac:dyDescent="0.2">
      <c r="A1058" t="s">
        <v>472</v>
      </c>
      <c r="B1058" t="s">
        <v>473</v>
      </c>
      <c r="C1058">
        <f>-70.41591144 / 41.67124972</f>
        <v>-1.6897960083545103</v>
      </c>
      <c r="D1058" t="s">
        <v>474</v>
      </c>
      <c r="E1058" t="s">
        <v>70</v>
      </c>
      <c r="F1058" s="1">
        <v>42606</v>
      </c>
      <c r="G1058">
        <v>1</v>
      </c>
      <c r="O1058">
        <v>7.62</v>
      </c>
      <c r="P1058" t="s">
        <v>71</v>
      </c>
      <c r="Q1058">
        <v>26.5</v>
      </c>
      <c r="R1058" t="s">
        <v>71</v>
      </c>
    </row>
    <row r="1059" spans="1:58" x14ac:dyDescent="0.2">
      <c r="A1059" t="s">
        <v>472</v>
      </c>
      <c r="B1059" t="s">
        <v>473</v>
      </c>
      <c r="C1059">
        <f>-70.41591144 / 41.67124972</f>
        <v>-1.6897960083545103</v>
      </c>
      <c r="D1059" t="s">
        <v>474</v>
      </c>
      <c r="E1059" t="s">
        <v>70</v>
      </c>
      <c r="F1059" s="1">
        <v>42606</v>
      </c>
      <c r="G1059">
        <v>2</v>
      </c>
      <c r="O1059">
        <v>7.79</v>
      </c>
      <c r="P1059" t="s">
        <v>71</v>
      </c>
      <c r="Q1059">
        <v>26.5</v>
      </c>
      <c r="R1059" t="s">
        <v>71</v>
      </c>
    </row>
    <row r="1060" spans="1:58" x14ac:dyDescent="0.2">
      <c r="A1060" t="s">
        <v>472</v>
      </c>
      <c r="B1060" t="s">
        <v>473</v>
      </c>
      <c r="C1060">
        <f>-70.41591144 / 41.67124972</f>
        <v>-1.6897960083545103</v>
      </c>
      <c r="D1060" t="s">
        <v>474</v>
      </c>
      <c r="E1060" t="s">
        <v>70</v>
      </c>
      <c r="F1060" s="1">
        <v>42606</v>
      </c>
      <c r="G1060">
        <v>3</v>
      </c>
      <c r="K1060">
        <v>2.5099999999999998</v>
      </c>
      <c r="L1060" t="s">
        <v>71</v>
      </c>
      <c r="O1060">
        <v>7.64</v>
      </c>
      <c r="P1060" t="s">
        <v>71</v>
      </c>
      <c r="Q1060">
        <v>26.4</v>
      </c>
      <c r="R1060" t="s">
        <v>71</v>
      </c>
      <c r="S1060">
        <v>0.79</v>
      </c>
      <c r="T1060" t="s">
        <v>71</v>
      </c>
      <c r="W1060">
        <v>25.26</v>
      </c>
      <c r="X1060" t="s">
        <v>71</v>
      </c>
      <c r="AE1060">
        <v>21.4</v>
      </c>
      <c r="AF1060" t="s">
        <v>71</v>
      </c>
      <c r="AG1060">
        <v>7.17</v>
      </c>
      <c r="AH1060" t="s">
        <v>71</v>
      </c>
      <c r="AS1060">
        <v>0.66</v>
      </c>
      <c r="AT1060" t="s">
        <v>71</v>
      </c>
      <c r="BE1060">
        <v>3.17</v>
      </c>
      <c r="BF1060" t="s">
        <v>71</v>
      </c>
    </row>
    <row r="1061" spans="1:58" x14ac:dyDescent="0.2">
      <c r="A1061" t="s">
        <v>472</v>
      </c>
      <c r="B1061" t="s">
        <v>473</v>
      </c>
      <c r="C1061">
        <f>-70.41591144 / 41.67124972</f>
        <v>-1.6897960083545103</v>
      </c>
      <c r="D1061" t="s">
        <v>474</v>
      </c>
      <c r="E1061" t="s">
        <v>70</v>
      </c>
      <c r="F1061" s="1">
        <v>42606</v>
      </c>
      <c r="G1061">
        <v>4</v>
      </c>
      <c r="O1061">
        <v>7.62</v>
      </c>
      <c r="P1061" t="s">
        <v>71</v>
      </c>
      <c r="Q1061">
        <v>26.4</v>
      </c>
      <c r="R1061" t="s">
        <v>71</v>
      </c>
    </row>
    <row r="1062" spans="1:58" x14ac:dyDescent="0.2">
      <c r="A1062" t="s">
        <v>472</v>
      </c>
      <c r="B1062" t="s">
        <v>473</v>
      </c>
      <c r="C1062">
        <f>-70.41591144 / 41.67124972</f>
        <v>-1.6897960083545103</v>
      </c>
      <c r="D1062" t="s">
        <v>474</v>
      </c>
      <c r="E1062" t="s">
        <v>70</v>
      </c>
      <c r="F1062" s="1">
        <v>42606</v>
      </c>
      <c r="G1062">
        <v>5</v>
      </c>
      <c r="O1062">
        <v>7.53</v>
      </c>
      <c r="P1062" t="s">
        <v>71</v>
      </c>
      <c r="Q1062">
        <v>26.4</v>
      </c>
      <c r="R1062" t="s">
        <v>71</v>
      </c>
    </row>
    <row r="1063" spans="1:58" x14ac:dyDescent="0.2">
      <c r="A1063" t="s">
        <v>472</v>
      </c>
      <c r="B1063" t="s">
        <v>473</v>
      </c>
      <c r="C1063">
        <f>-70.41591144 / 41.67124972</f>
        <v>-1.6897960083545103</v>
      </c>
      <c r="D1063" t="s">
        <v>474</v>
      </c>
      <c r="E1063" t="s">
        <v>70</v>
      </c>
      <c r="F1063" s="1">
        <v>42606</v>
      </c>
      <c r="G1063">
        <v>6</v>
      </c>
      <c r="O1063">
        <v>7.47</v>
      </c>
      <c r="P1063" t="s">
        <v>71</v>
      </c>
      <c r="Q1063">
        <v>26.3</v>
      </c>
      <c r="R1063" t="s">
        <v>71</v>
      </c>
    </row>
    <row r="1064" spans="1:58" x14ac:dyDescent="0.2">
      <c r="A1064" t="s">
        <v>472</v>
      </c>
      <c r="B1064" t="s">
        <v>473</v>
      </c>
      <c r="C1064">
        <f>-70.41591144 / 41.67124972</f>
        <v>-1.6897960083545103</v>
      </c>
      <c r="D1064" t="s">
        <v>474</v>
      </c>
      <c r="E1064" t="s">
        <v>70</v>
      </c>
      <c r="F1064" s="1">
        <v>42606</v>
      </c>
      <c r="G1064">
        <v>7</v>
      </c>
      <c r="O1064">
        <v>7.24</v>
      </c>
      <c r="P1064" t="s">
        <v>71</v>
      </c>
      <c r="Q1064">
        <v>26.1</v>
      </c>
      <c r="R1064" t="s">
        <v>71</v>
      </c>
    </row>
    <row r="1065" spans="1:58" x14ac:dyDescent="0.2">
      <c r="A1065" t="s">
        <v>472</v>
      </c>
      <c r="B1065" t="s">
        <v>473</v>
      </c>
      <c r="C1065">
        <f>-70.41591144 / 41.67124972</f>
        <v>-1.6897960083545103</v>
      </c>
      <c r="D1065" t="s">
        <v>474</v>
      </c>
      <c r="E1065" t="s">
        <v>70</v>
      </c>
      <c r="F1065" s="1">
        <v>42606</v>
      </c>
      <c r="G1065">
        <v>8</v>
      </c>
      <c r="O1065">
        <v>6.31</v>
      </c>
      <c r="P1065" t="s">
        <v>71</v>
      </c>
      <c r="Q1065">
        <v>24.2</v>
      </c>
      <c r="R1065" t="s">
        <v>71</v>
      </c>
    </row>
    <row r="1066" spans="1:58" x14ac:dyDescent="0.2">
      <c r="A1066" t="s">
        <v>472</v>
      </c>
      <c r="B1066" t="s">
        <v>473</v>
      </c>
      <c r="C1066">
        <f>-70.41591144 / 41.67124972</f>
        <v>-1.6897960083545103</v>
      </c>
      <c r="D1066" t="s">
        <v>474</v>
      </c>
      <c r="E1066" t="s">
        <v>70</v>
      </c>
      <c r="F1066" s="1">
        <v>42606</v>
      </c>
      <c r="G1066">
        <v>8.6999999999999993</v>
      </c>
      <c r="K1066">
        <v>0.03</v>
      </c>
      <c r="L1066" t="s">
        <v>71</v>
      </c>
      <c r="W1066">
        <v>44.44</v>
      </c>
      <c r="X1066" t="s">
        <v>71</v>
      </c>
      <c r="AE1066">
        <v>30.5</v>
      </c>
      <c r="AF1066" t="s">
        <v>71</v>
      </c>
      <c r="AG1066">
        <v>6.47</v>
      </c>
      <c r="AH1066" t="s">
        <v>71</v>
      </c>
      <c r="AS1066">
        <v>13.21</v>
      </c>
      <c r="AT1066" t="s">
        <v>71</v>
      </c>
      <c r="BE1066">
        <v>13.24</v>
      </c>
      <c r="BF1066" t="s">
        <v>71</v>
      </c>
    </row>
    <row r="1067" spans="1:58" x14ac:dyDescent="0.2">
      <c r="A1067" t="s">
        <v>472</v>
      </c>
      <c r="B1067" t="s">
        <v>473</v>
      </c>
      <c r="C1067">
        <f>-70.41591144 / 41.67124972</f>
        <v>-1.6897960083545103</v>
      </c>
      <c r="D1067" t="s">
        <v>474</v>
      </c>
      <c r="E1067" t="s">
        <v>70</v>
      </c>
      <c r="F1067" s="1">
        <v>42606</v>
      </c>
      <c r="G1067">
        <v>9</v>
      </c>
      <c r="O1067">
        <v>0.14000000000000001</v>
      </c>
      <c r="P1067" t="s">
        <v>71</v>
      </c>
      <c r="Q1067">
        <v>20.8</v>
      </c>
      <c r="R1067" t="s">
        <v>71</v>
      </c>
    </row>
    <row r="1068" spans="1:58" x14ac:dyDescent="0.2">
      <c r="A1068" t="s">
        <v>472</v>
      </c>
      <c r="B1068" t="s">
        <v>473</v>
      </c>
      <c r="C1068">
        <f>-70.41591144 / 41.67124972</f>
        <v>-1.6897960083545103</v>
      </c>
      <c r="D1068" t="s">
        <v>474</v>
      </c>
      <c r="E1068" t="s">
        <v>70</v>
      </c>
      <c r="F1068" s="1">
        <v>43335</v>
      </c>
      <c r="G1068">
        <v>0.5</v>
      </c>
      <c r="I1068">
        <v>10.1</v>
      </c>
      <c r="J1068" t="s">
        <v>150</v>
      </c>
      <c r="K1068">
        <v>5.0599999999999996</v>
      </c>
      <c r="L1068" t="s">
        <v>150</v>
      </c>
      <c r="M1068">
        <v>3.75</v>
      </c>
      <c r="N1068" t="s">
        <v>150</v>
      </c>
      <c r="O1068">
        <v>7.96</v>
      </c>
      <c r="P1068" t="s">
        <v>150</v>
      </c>
      <c r="Q1068">
        <v>25.2</v>
      </c>
      <c r="R1068" t="s">
        <v>150</v>
      </c>
      <c r="S1068">
        <v>0.42</v>
      </c>
      <c r="T1068" t="s">
        <v>150</v>
      </c>
      <c r="W1068">
        <v>18.850000000000001</v>
      </c>
      <c r="X1068" t="s">
        <v>150</v>
      </c>
      <c r="AE1068">
        <v>22</v>
      </c>
      <c r="AF1068" t="s">
        <v>150</v>
      </c>
      <c r="AG1068">
        <v>7.1</v>
      </c>
      <c r="AH1068" t="s">
        <v>150</v>
      </c>
      <c r="AS1068">
        <v>0.87</v>
      </c>
      <c r="AT1068" t="s">
        <v>150</v>
      </c>
    </row>
    <row r="1069" spans="1:58" x14ac:dyDescent="0.2">
      <c r="A1069" t="s">
        <v>472</v>
      </c>
      <c r="B1069" t="s">
        <v>473</v>
      </c>
      <c r="C1069">
        <f>-70.41591144 / 41.67124972</f>
        <v>-1.6897960083545103</v>
      </c>
      <c r="D1069" t="s">
        <v>474</v>
      </c>
      <c r="E1069" t="s">
        <v>70</v>
      </c>
      <c r="F1069" s="1">
        <v>43335</v>
      </c>
      <c r="G1069">
        <v>1</v>
      </c>
      <c r="K1069" t="s">
        <v>173</v>
      </c>
      <c r="L1069" t="s">
        <v>150</v>
      </c>
      <c r="O1069">
        <v>7.91</v>
      </c>
      <c r="P1069" t="s">
        <v>150</v>
      </c>
      <c r="Q1069">
        <v>25.2</v>
      </c>
      <c r="R1069" t="s">
        <v>150</v>
      </c>
      <c r="S1069" t="s">
        <v>173</v>
      </c>
      <c r="T1069" t="s">
        <v>150</v>
      </c>
      <c r="W1069" t="s">
        <v>173</v>
      </c>
      <c r="X1069" t="s">
        <v>150</v>
      </c>
      <c r="AE1069" t="s">
        <v>173</v>
      </c>
      <c r="AF1069" t="s">
        <v>150</v>
      </c>
      <c r="AG1069" t="s">
        <v>173</v>
      </c>
      <c r="AH1069" t="s">
        <v>150</v>
      </c>
      <c r="AS1069" t="s">
        <v>173</v>
      </c>
      <c r="AT1069" t="s">
        <v>150</v>
      </c>
    </row>
    <row r="1070" spans="1:58" x14ac:dyDescent="0.2">
      <c r="A1070" t="s">
        <v>472</v>
      </c>
      <c r="B1070" t="s">
        <v>473</v>
      </c>
      <c r="C1070">
        <f>-70.41591144 / 41.67124972</f>
        <v>-1.6897960083545103</v>
      </c>
      <c r="D1070" t="s">
        <v>474</v>
      </c>
      <c r="E1070" t="s">
        <v>70</v>
      </c>
      <c r="F1070" s="1">
        <v>43335</v>
      </c>
      <c r="G1070">
        <v>2</v>
      </c>
      <c r="K1070" t="s">
        <v>173</v>
      </c>
      <c r="L1070" t="s">
        <v>150</v>
      </c>
      <c r="O1070">
        <v>7.86</v>
      </c>
      <c r="P1070" t="s">
        <v>150</v>
      </c>
      <c r="Q1070">
        <v>25.2</v>
      </c>
      <c r="R1070" t="s">
        <v>150</v>
      </c>
      <c r="S1070" t="s">
        <v>173</v>
      </c>
      <c r="T1070" t="s">
        <v>150</v>
      </c>
      <c r="W1070" t="s">
        <v>173</v>
      </c>
      <c r="X1070" t="s">
        <v>150</v>
      </c>
      <c r="AE1070" t="s">
        <v>173</v>
      </c>
      <c r="AF1070" t="s">
        <v>150</v>
      </c>
      <c r="AG1070" t="s">
        <v>173</v>
      </c>
      <c r="AH1070" t="s">
        <v>150</v>
      </c>
      <c r="AS1070" t="s">
        <v>173</v>
      </c>
      <c r="AT1070" t="s">
        <v>150</v>
      </c>
    </row>
    <row r="1071" spans="1:58" x14ac:dyDescent="0.2">
      <c r="A1071" t="s">
        <v>472</v>
      </c>
      <c r="B1071" t="s">
        <v>473</v>
      </c>
      <c r="C1071">
        <f>-70.41591144 / 41.67124972</f>
        <v>-1.6897960083545103</v>
      </c>
      <c r="D1071" t="s">
        <v>474</v>
      </c>
      <c r="E1071" t="s">
        <v>70</v>
      </c>
      <c r="F1071" s="1">
        <v>43335</v>
      </c>
      <c r="G1071">
        <v>3</v>
      </c>
      <c r="K1071">
        <v>3.89</v>
      </c>
      <c r="L1071" t="s">
        <v>150</v>
      </c>
      <c r="O1071">
        <v>7.83</v>
      </c>
      <c r="P1071" t="s">
        <v>150</v>
      </c>
      <c r="Q1071">
        <v>25.2</v>
      </c>
      <c r="R1071" t="s">
        <v>150</v>
      </c>
      <c r="S1071">
        <v>0.35</v>
      </c>
      <c r="T1071" t="s">
        <v>150</v>
      </c>
      <c r="W1071">
        <v>21.97</v>
      </c>
      <c r="X1071" t="s">
        <v>150</v>
      </c>
      <c r="AE1071">
        <v>22.7</v>
      </c>
      <c r="AF1071" t="s">
        <v>150</v>
      </c>
      <c r="AG1071">
        <v>7.09</v>
      </c>
      <c r="AH1071" t="s">
        <v>150</v>
      </c>
      <c r="AS1071">
        <v>0.49</v>
      </c>
      <c r="AT1071" t="s">
        <v>150</v>
      </c>
    </row>
    <row r="1072" spans="1:58" x14ac:dyDescent="0.2">
      <c r="A1072" t="s">
        <v>472</v>
      </c>
      <c r="B1072" t="s">
        <v>473</v>
      </c>
      <c r="C1072">
        <f>-70.41591144 / 41.67124972</f>
        <v>-1.6897960083545103</v>
      </c>
      <c r="D1072" t="s">
        <v>474</v>
      </c>
      <c r="E1072" t="s">
        <v>70</v>
      </c>
      <c r="F1072" s="1">
        <v>43335</v>
      </c>
      <c r="G1072">
        <v>4</v>
      </c>
      <c r="K1072" t="s">
        <v>173</v>
      </c>
      <c r="L1072" t="s">
        <v>150</v>
      </c>
      <c r="O1072">
        <v>7.9</v>
      </c>
      <c r="P1072" t="s">
        <v>150</v>
      </c>
      <c r="Q1072">
        <v>25.2</v>
      </c>
      <c r="R1072" t="s">
        <v>150</v>
      </c>
      <c r="S1072" t="s">
        <v>173</v>
      </c>
      <c r="T1072" t="s">
        <v>150</v>
      </c>
      <c r="W1072" t="s">
        <v>173</v>
      </c>
      <c r="X1072" t="s">
        <v>150</v>
      </c>
      <c r="AE1072" t="s">
        <v>173</v>
      </c>
      <c r="AF1072" t="s">
        <v>150</v>
      </c>
      <c r="AG1072" t="s">
        <v>173</v>
      </c>
      <c r="AH1072" t="s">
        <v>150</v>
      </c>
      <c r="AS1072" t="s">
        <v>173</v>
      </c>
      <c r="AT1072" t="s">
        <v>150</v>
      </c>
    </row>
    <row r="1073" spans="1:58" x14ac:dyDescent="0.2">
      <c r="A1073" t="s">
        <v>472</v>
      </c>
      <c r="B1073" t="s">
        <v>473</v>
      </c>
      <c r="C1073">
        <f>-70.41591144 / 41.67124972</f>
        <v>-1.6897960083545103</v>
      </c>
      <c r="D1073" t="s">
        <v>474</v>
      </c>
      <c r="E1073" t="s">
        <v>70</v>
      </c>
      <c r="F1073" s="1">
        <v>43335</v>
      </c>
      <c r="G1073">
        <v>5</v>
      </c>
      <c r="K1073" t="s">
        <v>173</v>
      </c>
      <c r="L1073" t="s">
        <v>150</v>
      </c>
      <c r="O1073">
        <v>7.87</v>
      </c>
      <c r="P1073" t="s">
        <v>150</v>
      </c>
      <c r="Q1073">
        <v>25.2</v>
      </c>
      <c r="R1073" t="s">
        <v>150</v>
      </c>
      <c r="S1073" t="s">
        <v>173</v>
      </c>
      <c r="T1073" t="s">
        <v>150</v>
      </c>
      <c r="W1073" t="s">
        <v>173</v>
      </c>
      <c r="X1073" t="s">
        <v>150</v>
      </c>
      <c r="AE1073" t="s">
        <v>173</v>
      </c>
      <c r="AF1073" t="s">
        <v>150</v>
      </c>
      <c r="AG1073" t="s">
        <v>173</v>
      </c>
      <c r="AH1073" t="s">
        <v>150</v>
      </c>
      <c r="AS1073" t="s">
        <v>173</v>
      </c>
      <c r="AT1073" t="s">
        <v>150</v>
      </c>
    </row>
    <row r="1074" spans="1:58" x14ac:dyDescent="0.2">
      <c r="A1074" t="s">
        <v>472</v>
      </c>
      <c r="B1074" t="s">
        <v>473</v>
      </c>
      <c r="C1074">
        <f>-70.41591144 / 41.67124972</f>
        <v>-1.6897960083545103</v>
      </c>
      <c r="D1074" t="s">
        <v>474</v>
      </c>
      <c r="E1074" t="s">
        <v>70</v>
      </c>
      <c r="F1074" s="1">
        <v>43335</v>
      </c>
      <c r="G1074">
        <v>6</v>
      </c>
      <c r="K1074" t="s">
        <v>173</v>
      </c>
      <c r="L1074" t="s">
        <v>150</v>
      </c>
      <c r="O1074">
        <v>7.8</v>
      </c>
      <c r="P1074" t="s">
        <v>150</v>
      </c>
      <c r="Q1074">
        <v>25.2</v>
      </c>
      <c r="R1074" t="s">
        <v>150</v>
      </c>
      <c r="S1074" t="s">
        <v>173</v>
      </c>
      <c r="T1074" t="s">
        <v>150</v>
      </c>
      <c r="W1074" t="s">
        <v>173</v>
      </c>
      <c r="X1074" t="s">
        <v>150</v>
      </c>
      <c r="AE1074" t="s">
        <v>173</v>
      </c>
      <c r="AF1074" t="s">
        <v>150</v>
      </c>
      <c r="AG1074" t="s">
        <v>173</v>
      </c>
      <c r="AH1074" t="s">
        <v>150</v>
      </c>
      <c r="AS1074" t="s">
        <v>173</v>
      </c>
      <c r="AT1074" t="s">
        <v>150</v>
      </c>
    </row>
    <row r="1075" spans="1:58" x14ac:dyDescent="0.2">
      <c r="A1075" t="s">
        <v>472</v>
      </c>
      <c r="B1075" t="s">
        <v>473</v>
      </c>
      <c r="C1075">
        <f>-70.41591144 / 41.67124972</f>
        <v>-1.6897960083545103</v>
      </c>
      <c r="D1075" t="s">
        <v>474</v>
      </c>
      <c r="E1075" t="s">
        <v>70</v>
      </c>
      <c r="F1075" s="1">
        <v>43335</v>
      </c>
      <c r="G1075">
        <v>7</v>
      </c>
      <c r="K1075" t="s">
        <v>173</v>
      </c>
      <c r="L1075" t="s">
        <v>150</v>
      </c>
      <c r="O1075">
        <v>7.75</v>
      </c>
      <c r="P1075" t="s">
        <v>150</v>
      </c>
      <c r="Q1075">
        <v>24.6</v>
      </c>
      <c r="R1075" t="s">
        <v>150</v>
      </c>
      <c r="S1075" t="s">
        <v>173</v>
      </c>
      <c r="T1075" t="s">
        <v>150</v>
      </c>
      <c r="W1075" t="s">
        <v>173</v>
      </c>
      <c r="X1075" t="s">
        <v>150</v>
      </c>
      <c r="AE1075" t="s">
        <v>173</v>
      </c>
      <c r="AF1075" t="s">
        <v>150</v>
      </c>
      <c r="AG1075" t="s">
        <v>173</v>
      </c>
      <c r="AH1075" t="s">
        <v>150</v>
      </c>
      <c r="AS1075" t="s">
        <v>173</v>
      </c>
      <c r="AT1075" t="s">
        <v>150</v>
      </c>
    </row>
    <row r="1076" spans="1:58" x14ac:dyDescent="0.2">
      <c r="A1076" t="s">
        <v>472</v>
      </c>
      <c r="B1076" t="s">
        <v>473</v>
      </c>
      <c r="C1076">
        <f>-70.41591144 / 41.67124972</f>
        <v>-1.6897960083545103</v>
      </c>
      <c r="D1076" t="s">
        <v>474</v>
      </c>
      <c r="E1076" t="s">
        <v>70</v>
      </c>
      <c r="F1076" s="1">
        <v>43335</v>
      </c>
      <c r="G1076">
        <v>8</v>
      </c>
      <c r="K1076" t="s">
        <v>173</v>
      </c>
      <c r="L1076" t="s">
        <v>150</v>
      </c>
      <c r="O1076">
        <v>4</v>
      </c>
      <c r="P1076" t="s">
        <v>150</v>
      </c>
      <c r="Q1076">
        <v>18.5</v>
      </c>
      <c r="R1076" t="s">
        <v>150</v>
      </c>
      <c r="S1076" t="s">
        <v>173</v>
      </c>
      <c r="T1076" t="s">
        <v>150</v>
      </c>
      <c r="W1076" t="s">
        <v>173</v>
      </c>
      <c r="X1076" t="s">
        <v>150</v>
      </c>
      <c r="AE1076" t="s">
        <v>173</v>
      </c>
      <c r="AF1076" t="s">
        <v>150</v>
      </c>
      <c r="AG1076" t="s">
        <v>173</v>
      </c>
      <c r="AH1076" t="s">
        <v>150</v>
      </c>
      <c r="AS1076" t="s">
        <v>173</v>
      </c>
      <c r="AT1076" t="s">
        <v>150</v>
      </c>
    </row>
    <row r="1077" spans="1:58" x14ac:dyDescent="0.2">
      <c r="A1077" t="s">
        <v>472</v>
      </c>
      <c r="B1077" t="s">
        <v>473</v>
      </c>
      <c r="C1077">
        <f>-70.41591144 / 41.67124972</f>
        <v>-1.6897960083545103</v>
      </c>
      <c r="D1077" t="s">
        <v>474</v>
      </c>
      <c r="E1077" t="s">
        <v>70</v>
      </c>
      <c r="F1077" s="1">
        <v>43335</v>
      </c>
      <c r="G1077">
        <v>9</v>
      </c>
      <c r="K1077">
        <v>9.9700000000000006</v>
      </c>
      <c r="L1077" t="s">
        <v>150</v>
      </c>
      <c r="O1077">
        <v>0.1</v>
      </c>
      <c r="P1077" t="s">
        <v>150</v>
      </c>
      <c r="Q1077">
        <v>15</v>
      </c>
      <c r="R1077" t="s">
        <v>150</v>
      </c>
      <c r="S1077">
        <v>0.87</v>
      </c>
      <c r="T1077" t="s">
        <v>150</v>
      </c>
      <c r="W1077">
        <v>21.97</v>
      </c>
      <c r="X1077" t="s">
        <v>150</v>
      </c>
      <c r="AE1077">
        <v>27</v>
      </c>
      <c r="AF1077" t="s">
        <v>150</v>
      </c>
      <c r="AG1077">
        <v>6.39</v>
      </c>
      <c r="AH1077" t="s">
        <v>150</v>
      </c>
      <c r="AS1077">
        <v>6.23</v>
      </c>
      <c r="AT1077" t="s">
        <v>150</v>
      </c>
    </row>
    <row r="1078" spans="1:58" x14ac:dyDescent="0.2">
      <c r="A1078" t="s">
        <v>472</v>
      </c>
      <c r="B1078" t="s">
        <v>473</v>
      </c>
      <c r="C1078">
        <f>-70.41591144 / 41.67124972</f>
        <v>-1.6897960083545103</v>
      </c>
      <c r="D1078" t="s">
        <v>474</v>
      </c>
      <c r="E1078" t="s">
        <v>70</v>
      </c>
      <c r="F1078" s="1">
        <v>43699</v>
      </c>
      <c r="G1078">
        <v>0.5</v>
      </c>
      <c r="I1078">
        <v>9.8000000000000007</v>
      </c>
      <c r="J1078" t="s">
        <v>150</v>
      </c>
      <c r="K1078">
        <v>2.5099999999999998</v>
      </c>
      <c r="L1078" t="s">
        <v>150</v>
      </c>
      <c r="M1078">
        <v>3.45</v>
      </c>
      <c r="N1078" t="s">
        <v>150</v>
      </c>
      <c r="O1078">
        <v>8.23</v>
      </c>
      <c r="P1078" t="s">
        <v>150</v>
      </c>
      <c r="Q1078">
        <v>26.8</v>
      </c>
      <c r="R1078" t="s">
        <v>150</v>
      </c>
      <c r="S1078">
        <v>0.5</v>
      </c>
      <c r="T1078" t="s">
        <v>150</v>
      </c>
      <c r="W1078">
        <v>20.07</v>
      </c>
      <c r="X1078" t="s">
        <v>150</v>
      </c>
      <c r="AE1078">
        <v>23.2</v>
      </c>
      <c r="AF1078" t="s">
        <v>150</v>
      </c>
      <c r="AG1078">
        <v>6.97</v>
      </c>
      <c r="AH1078" t="s">
        <v>150</v>
      </c>
      <c r="AS1078">
        <v>1.82</v>
      </c>
      <c r="AT1078" t="s">
        <v>150</v>
      </c>
      <c r="AU1078">
        <v>2</v>
      </c>
      <c r="AV1078" t="s">
        <v>150</v>
      </c>
      <c r="BE1078">
        <v>4.33</v>
      </c>
      <c r="BF1078" t="s">
        <v>150</v>
      </c>
    </row>
    <row r="1079" spans="1:58" x14ac:dyDescent="0.2">
      <c r="A1079" t="s">
        <v>472</v>
      </c>
      <c r="B1079" t="s">
        <v>473</v>
      </c>
      <c r="C1079">
        <f>-70.41591144 / 41.67124972</f>
        <v>-1.6897960083545103</v>
      </c>
      <c r="D1079" t="s">
        <v>474</v>
      </c>
      <c r="E1079" t="s">
        <v>70</v>
      </c>
      <c r="F1079" s="1">
        <v>43699</v>
      </c>
      <c r="G1079">
        <v>1</v>
      </c>
      <c r="K1079" t="s">
        <v>173</v>
      </c>
      <c r="L1079" t="s">
        <v>150</v>
      </c>
      <c r="O1079">
        <v>8</v>
      </c>
      <c r="P1079" t="s">
        <v>150</v>
      </c>
      <c r="Q1079">
        <v>26.7</v>
      </c>
      <c r="R1079" t="s">
        <v>150</v>
      </c>
      <c r="S1079" t="s">
        <v>173</v>
      </c>
      <c r="T1079" t="s">
        <v>150</v>
      </c>
      <c r="W1079" t="s">
        <v>173</v>
      </c>
      <c r="X1079" t="s">
        <v>150</v>
      </c>
      <c r="AE1079" t="s">
        <v>173</v>
      </c>
      <c r="AF1079" t="s">
        <v>150</v>
      </c>
      <c r="AG1079" t="s">
        <v>173</v>
      </c>
      <c r="AH1079" t="s">
        <v>150</v>
      </c>
      <c r="AS1079" t="s">
        <v>173</v>
      </c>
      <c r="AT1079" t="s">
        <v>150</v>
      </c>
      <c r="BE1079" t="s">
        <v>173</v>
      </c>
      <c r="BF1079" t="s">
        <v>150</v>
      </c>
    </row>
    <row r="1080" spans="1:58" x14ac:dyDescent="0.2">
      <c r="A1080" t="s">
        <v>472</v>
      </c>
      <c r="B1080" t="s">
        <v>473</v>
      </c>
      <c r="C1080">
        <f>-70.41591144 / 41.67124972</f>
        <v>-1.6897960083545103</v>
      </c>
      <c r="D1080" t="s">
        <v>474</v>
      </c>
      <c r="E1080" t="s">
        <v>70</v>
      </c>
      <c r="F1080" s="1">
        <v>43699</v>
      </c>
      <c r="G1080">
        <v>2</v>
      </c>
      <c r="K1080" t="s">
        <v>173</v>
      </c>
      <c r="L1080" t="s">
        <v>150</v>
      </c>
      <c r="O1080">
        <v>8.1</v>
      </c>
      <c r="P1080" t="s">
        <v>150</v>
      </c>
      <c r="Q1080">
        <v>26.6</v>
      </c>
      <c r="R1080" t="s">
        <v>150</v>
      </c>
      <c r="S1080" t="s">
        <v>173</v>
      </c>
      <c r="T1080" t="s">
        <v>150</v>
      </c>
      <c r="W1080" t="s">
        <v>173</v>
      </c>
      <c r="X1080" t="s">
        <v>150</v>
      </c>
      <c r="AE1080" t="s">
        <v>173</v>
      </c>
      <c r="AF1080" t="s">
        <v>150</v>
      </c>
      <c r="AG1080" t="s">
        <v>173</v>
      </c>
      <c r="AH1080" t="s">
        <v>150</v>
      </c>
      <c r="AS1080" t="s">
        <v>173</v>
      </c>
      <c r="AT1080" t="s">
        <v>150</v>
      </c>
      <c r="BE1080" t="s">
        <v>173</v>
      </c>
      <c r="BF1080" t="s">
        <v>150</v>
      </c>
    </row>
    <row r="1081" spans="1:58" x14ac:dyDescent="0.2">
      <c r="A1081" t="s">
        <v>472</v>
      </c>
      <c r="B1081" t="s">
        <v>473</v>
      </c>
      <c r="C1081">
        <f>-70.41591144 / 41.67124972</f>
        <v>-1.6897960083545103</v>
      </c>
      <c r="D1081" t="s">
        <v>474</v>
      </c>
      <c r="E1081" t="s">
        <v>70</v>
      </c>
      <c r="F1081" s="1">
        <v>43699</v>
      </c>
      <c r="G1081">
        <v>3</v>
      </c>
      <c r="K1081">
        <v>2.25</v>
      </c>
      <c r="L1081" t="s">
        <v>150</v>
      </c>
      <c r="O1081">
        <v>7.8</v>
      </c>
      <c r="P1081" t="s">
        <v>150</v>
      </c>
      <c r="Q1081">
        <v>26.5</v>
      </c>
      <c r="R1081" t="s">
        <v>150</v>
      </c>
      <c r="S1081">
        <v>0.47</v>
      </c>
      <c r="T1081" t="s">
        <v>150</v>
      </c>
      <c r="W1081">
        <v>11.13</v>
      </c>
      <c r="X1081" t="s">
        <v>150</v>
      </c>
      <c r="AE1081">
        <v>23.8</v>
      </c>
      <c r="AF1081" t="s">
        <v>150</v>
      </c>
      <c r="AG1081">
        <v>6.98</v>
      </c>
      <c r="AH1081" t="s">
        <v>150</v>
      </c>
      <c r="AS1081">
        <v>1.8</v>
      </c>
      <c r="AT1081" t="s">
        <v>150</v>
      </c>
      <c r="BE1081">
        <v>4.05</v>
      </c>
      <c r="BF1081" t="s">
        <v>150</v>
      </c>
    </row>
    <row r="1082" spans="1:58" x14ac:dyDescent="0.2">
      <c r="A1082" t="s">
        <v>472</v>
      </c>
      <c r="B1082" t="s">
        <v>473</v>
      </c>
      <c r="C1082">
        <f>-70.41591144 / 41.67124972</f>
        <v>-1.6897960083545103</v>
      </c>
      <c r="D1082" t="s">
        <v>474</v>
      </c>
      <c r="E1082" t="s">
        <v>70</v>
      </c>
      <c r="F1082" s="1">
        <v>43699</v>
      </c>
      <c r="G1082">
        <v>4</v>
      </c>
      <c r="K1082" t="s">
        <v>173</v>
      </c>
      <c r="L1082" t="s">
        <v>150</v>
      </c>
      <c r="O1082">
        <v>8.1</v>
      </c>
      <c r="P1082" t="s">
        <v>150</v>
      </c>
      <c r="Q1082">
        <v>26.5</v>
      </c>
      <c r="R1082" t="s">
        <v>150</v>
      </c>
      <c r="S1082" t="s">
        <v>173</v>
      </c>
      <c r="T1082" t="s">
        <v>150</v>
      </c>
      <c r="W1082" t="s">
        <v>173</v>
      </c>
      <c r="X1082" t="s">
        <v>150</v>
      </c>
      <c r="AE1082" t="s">
        <v>173</v>
      </c>
      <c r="AF1082" t="s">
        <v>150</v>
      </c>
      <c r="AG1082" t="s">
        <v>173</v>
      </c>
      <c r="AH1082" t="s">
        <v>150</v>
      </c>
      <c r="AS1082" t="s">
        <v>173</v>
      </c>
      <c r="AT1082" t="s">
        <v>150</v>
      </c>
      <c r="BE1082" t="s">
        <v>173</v>
      </c>
      <c r="BF1082" t="s">
        <v>150</v>
      </c>
    </row>
    <row r="1083" spans="1:58" x14ac:dyDescent="0.2">
      <c r="A1083" t="s">
        <v>472</v>
      </c>
      <c r="B1083" t="s">
        <v>473</v>
      </c>
      <c r="C1083">
        <f>-70.41591144 / 41.67124972</f>
        <v>-1.6897960083545103</v>
      </c>
      <c r="D1083" t="s">
        <v>474</v>
      </c>
      <c r="E1083" t="s">
        <v>70</v>
      </c>
      <c r="F1083" s="1">
        <v>43699</v>
      </c>
      <c r="G1083">
        <v>5</v>
      </c>
      <c r="K1083" t="s">
        <v>173</v>
      </c>
      <c r="L1083" t="s">
        <v>150</v>
      </c>
      <c r="O1083">
        <v>7.85</v>
      </c>
      <c r="P1083" t="s">
        <v>150</v>
      </c>
      <c r="Q1083">
        <v>26.5</v>
      </c>
      <c r="R1083" t="s">
        <v>150</v>
      </c>
      <c r="S1083" t="s">
        <v>173</v>
      </c>
      <c r="T1083" t="s">
        <v>150</v>
      </c>
      <c r="W1083" t="s">
        <v>173</v>
      </c>
      <c r="X1083" t="s">
        <v>150</v>
      </c>
      <c r="AE1083" t="s">
        <v>173</v>
      </c>
      <c r="AF1083" t="s">
        <v>150</v>
      </c>
      <c r="AG1083" t="s">
        <v>173</v>
      </c>
      <c r="AH1083" t="s">
        <v>150</v>
      </c>
      <c r="AS1083" t="s">
        <v>173</v>
      </c>
      <c r="AT1083" t="s">
        <v>150</v>
      </c>
      <c r="BE1083" t="s">
        <v>173</v>
      </c>
      <c r="BF1083" t="s">
        <v>150</v>
      </c>
    </row>
    <row r="1084" spans="1:58" x14ac:dyDescent="0.2">
      <c r="A1084" t="s">
        <v>472</v>
      </c>
      <c r="B1084" t="s">
        <v>473</v>
      </c>
      <c r="C1084">
        <f>-70.41591144 / 41.67124972</f>
        <v>-1.6897960083545103</v>
      </c>
      <c r="D1084" t="s">
        <v>474</v>
      </c>
      <c r="E1084" t="s">
        <v>70</v>
      </c>
      <c r="F1084" s="1">
        <v>43699</v>
      </c>
      <c r="G1084">
        <v>6</v>
      </c>
      <c r="K1084" t="s">
        <v>173</v>
      </c>
      <c r="L1084" t="s">
        <v>150</v>
      </c>
      <c r="O1084">
        <v>8.1</v>
      </c>
      <c r="P1084" t="s">
        <v>150</v>
      </c>
      <c r="Q1084">
        <v>25.9</v>
      </c>
      <c r="R1084" t="s">
        <v>150</v>
      </c>
      <c r="S1084" t="s">
        <v>173</v>
      </c>
      <c r="T1084" t="s">
        <v>150</v>
      </c>
      <c r="W1084" t="s">
        <v>173</v>
      </c>
      <c r="X1084" t="s">
        <v>150</v>
      </c>
      <c r="AE1084" t="s">
        <v>173</v>
      </c>
      <c r="AF1084" t="s">
        <v>150</v>
      </c>
      <c r="AG1084" t="s">
        <v>173</v>
      </c>
      <c r="AH1084" t="s">
        <v>150</v>
      </c>
      <c r="AS1084" t="s">
        <v>173</v>
      </c>
      <c r="AT1084" t="s">
        <v>150</v>
      </c>
      <c r="BE1084" t="s">
        <v>173</v>
      </c>
      <c r="BF1084" t="s">
        <v>150</v>
      </c>
    </row>
    <row r="1085" spans="1:58" x14ac:dyDescent="0.2">
      <c r="A1085" t="s">
        <v>472</v>
      </c>
      <c r="B1085" t="s">
        <v>473</v>
      </c>
      <c r="C1085">
        <f>-70.41591144 / 41.67124972</f>
        <v>-1.6897960083545103</v>
      </c>
      <c r="D1085" t="s">
        <v>474</v>
      </c>
      <c r="E1085" t="s">
        <v>70</v>
      </c>
      <c r="F1085" s="1">
        <v>43699</v>
      </c>
      <c r="G1085">
        <v>7</v>
      </c>
      <c r="K1085" t="s">
        <v>173</v>
      </c>
      <c r="L1085" t="s">
        <v>150</v>
      </c>
      <c r="O1085">
        <v>7.7</v>
      </c>
      <c r="P1085" t="s">
        <v>150</v>
      </c>
      <c r="Q1085">
        <v>25.1</v>
      </c>
      <c r="R1085" t="s">
        <v>150</v>
      </c>
      <c r="S1085" t="s">
        <v>173</v>
      </c>
      <c r="T1085" t="s">
        <v>150</v>
      </c>
      <c r="W1085" t="s">
        <v>173</v>
      </c>
      <c r="X1085" t="s">
        <v>150</v>
      </c>
      <c r="AE1085" t="s">
        <v>173</v>
      </c>
      <c r="AF1085" t="s">
        <v>150</v>
      </c>
      <c r="AG1085" t="s">
        <v>173</v>
      </c>
      <c r="AH1085" t="s">
        <v>150</v>
      </c>
      <c r="AS1085" t="s">
        <v>173</v>
      </c>
      <c r="AT1085" t="s">
        <v>150</v>
      </c>
      <c r="BE1085" t="s">
        <v>173</v>
      </c>
      <c r="BF1085" t="s">
        <v>150</v>
      </c>
    </row>
    <row r="1086" spans="1:58" x14ac:dyDescent="0.2">
      <c r="A1086" t="s">
        <v>472</v>
      </c>
      <c r="B1086" t="s">
        <v>473</v>
      </c>
      <c r="C1086">
        <f>-70.41591144 / 41.67124972</f>
        <v>-1.6897960083545103</v>
      </c>
      <c r="D1086" t="s">
        <v>474</v>
      </c>
      <c r="E1086" t="s">
        <v>70</v>
      </c>
      <c r="F1086" s="1">
        <v>43699</v>
      </c>
      <c r="G1086">
        <v>8</v>
      </c>
      <c r="K1086">
        <v>17.52</v>
      </c>
      <c r="L1086" t="s">
        <v>150</v>
      </c>
      <c r="O1086">
        <v>4.62</v>
      </c>
      <c r="P1086" t="s">
        <v>150</v>
      </c>
      <c r="Q1086">
        <v>22.7</v>
      </c>
      <c r="R1086" t="s">
        <v>150</v>
      </c>
      <c r="S1086">
        <v>1.19</v>
      </c>
      <c r="T1086" t="s">
        <v>150</v>
      </c>
      <c r="W1086">
        <v>19.66</v>
      </c>
      <c r="X1086" t="s">
        <v>150</v>
      </c>
      <c r="AE1086">
        <v>27.3</v>
      </c>
      <c r="AF1086" t="s">
        <v>150</v>
      </c>
      <c r="AG1086">
        <v>6.83</v>
      </c>
      <c r="AH1086" t="s">
        <v>150</v>
      </c>
      <c r="AS1086">
        <v>17.920000000000002</v>
      </c>
      <c r="AT1086" t="s">
        <v>150</v>
      </c>
      <c r="BE1086">
        <v>35.44</v>
      </c>
      <c r="BF1086" t="s">
        <v>150</v>
      </c>
    </row>
    <row r="1087" spans="1:58" x14ac:dyDescent="0.2">
      <c r="A1087" t="s">
        <v>472</v>
      </c>
      <c r="B1087" t="s">
        <v>473</v>
      </c>
      <c r="C1087">
        <f>-70.41591144 / 41.67124972</f>
        <v>-1.6897960083545103</v>
      </c>
      <c r="D1087" t="s">
        <v>474</v>
      </c>
      <c r="E1087" t="s">
        <v>70</v>
      </c>
      <c r="F1087" s="1">
        <v>43699</v>
      </c>
      <c r="G1087">
        <v>9</v>
      </c>
      <c r="K1087" t="s">
        <v>173</v>
      </c>
      <c r="L1087" t="s">
        <v>150</v>
      </c>
      <c r="O1087">
        <v>0.12</v>
      </c>
      <c r="P1087" t="s">
        <v>150</v>
      </c>
      <c r="Q1087">
        <v>20.3</v>
      </c>
      <c r="R1087" t="s">
        <v>150</v>
      </c>
      <c r="S1087" t="s">
        <v>173</v>
      </c>
      <c r="T1087" t="s">
        <v>150</v>
      </c>
      <c r="W1087" t="s">
        <v>173</v>
      </c>
      <c r="X1087" t="s">
        <v>150</v>
      </c>
      <c r="AE1087" t="s">
        <v>173</v>
      </c>
      <c r="AF1087" t="s">
        <v>150</v>
      </c>
      <c r="AG1087" t="s">
        <v>173</v>
      </c>
      <c r="AH1087" t="s">
        <v>150</v>
      </c>
      <c r="AS1087" t="s">
        <v>173</v>
      </c>
      <c r="AT1087" t="s">
        <v>150</v>
      </c>
      <c r="BE1087" t="s">
        <v>173</v>
      </c>
      <c r="BF1087" t="s">
        <v>150</v>
      </c>
    </row>
    <row r="1088" spans="1:58" x14ac:dyDescent="0.2">
      <c r="A1088" t="s">
        <v>472</v>
      </c>
      <c r="B1088" t="s">
        <v>473</v>
      </c>
      <c r="C1088">
        <f>-70.41591144 / 41.67124972</f>
        <v>-1.6897960083545103</v>
      </c>
      <c r="D1088" t="s">
        <v>474</v>
      </c>
      <c r="E1088" t="s">
        <v>70</v>
      </c>
      <c r="F1088" s="1">
        <v>44076</v>
      </c>
      <c r="G1088">
        <v>0.5</v>
      </c>
      <c r="I1088">
        <v>9.6</v>
      </c>
      <c r="J1088" t="s">
        <v>150</v>
      </c>
      <c r="K1088">
        <v>0.19</v>
      </c>
      <c r="L1088" t="s">
        <v>150</v>
      </c>
      <c r="M1088">
        <v>4.0999999999999996</v>
      </c>
      <c r="N1088" t="s">
        <v>150</v>
      </c>
      <c r="O1088">
        <v>8.0299999999999994</v>
      </c>
      <c r="P1088" t="s">
        <v>150</v>
      </c>
      <c r="Q1088">
        <v>24</v>
      </c>
      <c r="R1088" t="s">
        <v>150</v>
      </c>
      <c r="S1088">
        <v>0.44</v>
      </c>
      <c r="T1088" t="s">
        <v>150</v>
      </c>
      <c r="W1088">
        <v>22.6</v>
      </c>
      <c r="X1088" t="s">
        <v>150</v>
      </c>
      <c r="AE1088">
        <v>21.9</v>
      </c>
      <c r="AF1088" t="s">
        <v>150</v>
      </c>
      <c r="AG1088">
        <v>6.9</v>
      </c>
      <c r="AH1088" t="s">
        <v>150</v>
      </c>
      <c r="AS1088">
        <v>0.04</v>
      </c>
      <c r="AT1088" t="s">
        <v>150</v>
      </c>
    </row>
    <row r="1089" spans="1:46" x14ac:dyDescent="0.2">
      <c r="A1089" t="s">
        <v>472</v>
      </c>
      <c r="B1089" t="s">
        <v>473</v>
      </c>
      <c r="C1089">
        <f>-70.41591144 / 41.67124972</f>
        <v>-1.6897960083545103</v>
      </c>
      <c r="D1089" t="s">
        <v>474</v>
      </c>
      <c r="E1089" t="s">
        <v>70</v>
      </c>
      <c r="F1089" s="1">
        <v>44076</v>
      </c>
      <c r="G1089">
        <v>1</v>
      </c>
      <c r="K1089" t="s">
        <v>173</v>
      </c>
      <c r="L1089" t="s">
        <v>150</v>
      </c>
      <c r="O1089">
        <v>7.99</v>
      </c>
      <c r="P1089" t="s">
        <v>150</v>
      </c>
      <c r="Q1089">
        <v>24</v>
      </c>
      <c r="R1089" t="s">
        <v>150</v>
      </c>
      <c r="S1089" t="s">
        <v>173</v>
      </c>
      <c r="T1089" t="s">
        <v>150</v>
      </c>
      <c r="W1089" t="s">
        <v>173</v>
      </c>
      <c r="X1089" t="s">
        <v>150</v>
      </c>
      <c r="AE1089" t="s">
        <v>173</v>
      </c>
      <c r="AF1089" t="s">
        <v>150</v>
      </c>
      <c r="AG1089" t="s">
        <v>173</v>
      </c>
      <c r="AH1089" t="s">
        <v>150</v>
      </c>
      <c r="AS1089" t="s">
        <v>173</v>
      </c>
      <c r="AT1089" t="s">
        <v>150</v>
      </c>
    </row>
    <row r="1090" spans="1:46" x14ac:dyDescent="0.2">
      <c r="A1090" t="s">
        <v>472</v>
      </c>
      <c r="B1090" t="s">
        <v>473</v>
      </c>
      <c r="C1090">
        <f>-70.41591144 / 41.67124972</f>
        <v>-1.6897960083545103</v>
      </c>
      <c r="D1090" t="s">
        <v>474</v>
      </c>
      <c r="E1090" t="s">
        <v>70</v>
      </c>
      <c r="F1090" s="1">
        <v>44076</v>
      </c>
      <c r="G1090">
        <v>2</v>
      </c>
      <c r="K1090" t="s">
        <v>173</v>
      </c>
      <c r="L1090" t="s">
        <v>150</v>
      </c>
      <c r="O1090">
        <v>7.94</v>
      </c>
      <c r="P1090" t="s">
        <v>150</v>
      </c>
      <c r="Q1090">
        <v>24</v>
      </c>
      <c r="R1090" t="s">
        <v>150</v>
      </c>
      <c r="S1090" t="s">
        <v>173</v>
      </c>
      <c r="T1090" t="s">
        <v>150</v>
      </c>
      <c r="W1090" t="s">
        <v>173</v>
      </c>
      <c r="X1090" t="s">
        <v>150</v>
      </c>
      <c r="AE1090" t="s">
        <v>173</v>
      </c>
      <c r="AF1090" t="s">
        <v>150</v>
      </c>
      <c r="AG1090" t="s">
        <v>173</v>
      </c>
      <c r="AH1090" t="s">
        <v>150</v>
      </c>
      <c r="AS1090" t="s">
        <v>173</v>
      </c>
      <c r="AT1090" t="s">
        <v>150</v>
      </c>
    </row>
    <row r="1091" spans="1:46" x14ac:dyDescent="0.2">
      <c r="A1091" t="s">
        <v>472</v>
      </c>
      <c r="B1091" t="s">
        <v>473</v>
      </c>
      <c r="C1091">
        <f>-70.41591144 / 41.67124972</f>
        <v>-1.6897960083545103</v>
      </c>
      <c r="D1091" t="s">
        <v>474</v>
      </c>
      <c r="E1091" t="s">
        <v>70</v>
      </c>
      <c r="F1091" s="1">
        <v>44076</v>
      </c>
      <c r="G1091">
        <v>3</v>
      </c>
      <c r="K1091">
        <v>0.26</v>
      </c>
      <c r="L1091" t="s">
        <v>150</v>
      </c>
      <c r="O1091">
        <v>7.96</v>
      </c>
      <c r="P1091" t="s">
        <v>150</v>
      </c>
      <c r="Q1091">
        <v>24</v>
      </c>
      <c r="R1091" t="s">
        <v>150</v>
      </c>
      <c r="S1091">
        <v>0.44</v>
      </c>
      <c r="T1091" t="s">
        <v>150</v>
      </c>
      <c r="W1091">
        <v>21.1</v>
      </c>
      <c r="X1091" t="s">
        <v>150</v>
      </c>
      <c r="AE1091">
        <v>21.8</v>
      </c>
      <c r="AF1091" t="s">
        <v>150</v>
      </c>
      <c r="AG1091">
        <v>6.88</v>
      </c>
      <c r="AH1091" t="s">
        <v>150</v>
      </c>
      <c r="AS1091">
        <v>0.03</v>
      </c>
      <c r="AT1091" t="s">
        <v>150</v>
      </c>
    </row>
    <row r="1092" spans="1:46" x14ac:dyDescent="0.2">
      <c r="A1092" t="s">
        <v>472</v>
      </c>
      <c r="B1092" t="s">
        <v>473</v>
      </c>
      <c r="C1092">
        <f>-70.41591144 / 41.67124972</f>
        <v>-1.6897960083545103</v>
      </c>
      <c r="D1092" t="s">
        <v>474</v>
      </c>
      <c r="E1092" t="s">
        <v>70</v>
      </c>
      <c r="F1092" s="1">
        <v>44076</v>
      </c>
      <c r="G1092">
        <v>4</v>
      </c>
      <c r="K1092" t="s">
        <v>173</v>
      </c>
      <c r="L1092" t="s">
        <v>150</v>
      </c>
      <c r="O1092">
        <v>7.92</v>
      </c>
      <c r="P1092" t="s">
        <v>150</v>
      </c>
      <c r="Q1092">
        <v>24</v>
      </c>
      <c r="R1092" t="s">
        <v>150</v>
      </c>
      <c r="S1092" t="s">
        <v>173</v>
      </c>
      <c r="T1092" t="s">
        <v>150</v>
      </c>
      <c r="W1092" t="s">
        <v>173</v>
      </c>
      <c r="X1092" t="s">
        <v>150</v>
      </c>
      <c r="AE1092" t="s">
        <v>173</v>
      </c>
      <c r="AF1092" t="s">
        <v>150</v>
      </c>
      <c r="AG1092" t="s">
        <v>173</v>
      </c>
      <c r="AH1092" t="s">
        <v>150</v>
      </c>
      <c r="AS1092" t="s">
        <v>173</v>
      </c>
      <c r="AT1092" t="s">
        <v>150</v>
      </c>
    </row>
    <row r="1093" spans="1:46" x14ac:dyDescent="0.2">
      <c r="A1093" t="s">
        <v>472</v>
      </c>
      <c r="B1093" t="s">
        <v>473</v>
      </c>
      <c r="C1093">
        <f>-70.41591144 / 41.67124972</f>
        <v>-1.6897960083545103</v>
      </c>
      <c r="D1093" t="s">
        <v>474</v>
      </c>
      <c r="E1093" t="s">
        <v>70</v>
      </c>
      <c r="F1093" s="1">
        <v>44076</v>
      </c>
      <c r="G1093">
        <v>5</v>
      </c>
      <c r="K1093" t="s">
        <v>173</v>
      </c>
      <c r="L1093" t="s">
        <v>150</v>
      </c>
      <c r="O1093">
        <v>7.89</v>
      </c>
      <c r="P1093" t="s">
        <v>150</v>
      </c>
      <c r="Q1093">
        <v>24</v>
      </c>
      <c r="R1093" t="s">
        <v>150</v>
      </c>
      <c r="S1093" t="s">
        <v>173</v>
      </c>
      <c r="T1093" t="s">
        <v>150</v>
      </c>
      <c r="W1093" t="s">
        <v>173</v>
      </c>
      <c r="X1093" t="s">
        <v>150</v>
      </c>
      <c r="AE1093" t="s">
        <v>173</v>
      </c>
      <c r="AF1093" t="s">
        <v>150</v>
      </c>
      <c r="AG1093" t="s">
        <v>173</v>
      </c>
      <c r="AH1093" t="s">
        <v>150</v>
      </c>
      <c r="AS1093" t="s">
        <v>173</v>
      </c>
      <c r="AT1093" t="s">
        <v>150</v>
      </c>
    </row>
    <row r="1094" spans="1:46" x14ac:dyDescent="0.2">
      <c r="A1094" t="s">
        <v>472</v>
      </c>
      <c r="B1094" t="s">
        <v>473</v>
      </c>
      <c r="C1094">
        <f>-70.41591144 / 41.67124972</f>
        <v>-1.6897960083545103</v>
      </c>
      <c r="D1094" t="s">
        <v>474</v>
      </c>
      <c r="E1094" t="s">
        <v>70</v>
      </c>
      <c r="F1094" s="1">
        <v>44076</v>
      </c>
      <c r="G1094">
        <v>6</v>
      </c>
      <c r="K1094" t="s">
        <v>173</v>
      </c>
      <c r="L1094" t="s">
        <v>150</v>
      </c>
      <c r="O1094">
        <v>7.9</v>
      </c>
      <c r="P1094" t="s">
        <v>150</v>
      </c>
      <c r="Q1094">
        <v>24</v>
      </c>
      <c r="R1094" t="s">
        <v>150</v>
      </c>
      <c r="S1094" t="s">
        <v>173</v>
      </c>
      <c r="T1094" t="s">
        <v>150</v>
      </c>
      <c r="W1094" t="s">
        <v>173</v>
      </c>
      <c r="X1094" t="s">
        <v>150</v>
      </c>
      <c r="AE1094" t="s">
        <v>173</v>
      </c>
      <c r="AF1094" t="s">
        <v>150</v>
      </c>
      <c r="AG1094" t="s">
        <v>173</v>
      </c>
      <c r="AH1094" t="s">
        <v>150</v>
      </c>
      <c r="AS1094" t="s">
        <v>173</v>
      </c>
      <c r="AT1094" t="s">
        <v>150</v>
      </c>
    </row>
    <row r="1095" spans="1:46" x14ac:dyDescent="0.2">
      <c r="A1095" t="s">
        <v>472</v>
      </c>
      <c r="B1095" t="s">
        <v>473</v>
      </c>
      <c r="C1095">
        <f>-70.41591144 / 41.67124972</f>
        <v>-1.6897960083545103</v>
      </c>
      <c r="D1095" t="s">
        <v>474</v>
      </c>
      <c r="E1095" t="s">
        <v>70</v>
      </c>
      <c r="F1095" s="1">
        <v>44076</v>
      </c>
      <c r="G1095">
        <v>7</v>
      </c>
      <c r="K1095" t="s">
        <v>173</v>
      </c>
      <c r="L1095" t="s">
        <v>150</v>
      </c>
      <c r="O1095">
        <v>7.93</v>
      </c>
      <c r="P1095" t="s">
        <v>150</v>
      </c>
      <c r="Q1095">
        <v>24</v>
      </c>
      <c r="R1095" t="s">
        <v>150</v>
      </c>
      <c r="S1095" t="s">
        <v>173</v>
      </c>
      <c r="T1095" t="s">
        <v>150</v>
      </c>
      <c r="W1095" t="s">
        <v>173</v>
      </c>
      <c r="X1095" t="s">
        <v>150</v>
      </c>
      <c r="AE1095" t="s">
        <v>173</v>
      </c>
      <c r="AF1095" t="s">
        <v>150</v>
      </c>
      <c r="AG1095" t="s">
        <v>173</v>
      </c>
      <c r="AH1095" t="s">
        <v>150</v>
      </c>
      <c r="AS1095" t="s">
        <v>173</v>
      </c>
      <c r="AT1095" t="s">
        <v>150</v>
      </c>
    </row>
    <row r="1096" spans="1:46" x14ac:dyDescent="0.2">
      <c r="A1096" t="s">
        <v>472</v>
      </c>
      <c r="B1096" t="s">
        <v>473</v>
      </c>
      <c r="C1096">
        <f>-70.41591144 / 41.67124972</f>
        <v>-1.6897960083545103</v>
      </c>
      <c r="D1096" t="s">
        <v>474</v>
      </c>
      <c r="E1096" t="s">
        <v>70</v>
      </c>
      <c r="F1096" s="1">
        <v>44076</v>
      </c>
      <c r="G1096">
        <v>8</v>
      </c>
      <c r="K1096" t="s">
        <v>173</v>
      </c>
      <c r="L1096" t="s">
        <v>150</v>
      </c>
      <c r="O1096">
        <v>7.42</v>
      </c>
      <c r="P1096" t="s">
        <v>150</v>
      </c>
      <c r="Q1096">
        <v>23.7</v>
      </c>
      <c r="R1096" t="s">
        <v>150</v>
      </c>
      <c r="S1096" t="s">
        <v>173</v>
      </c>
      <c r="T1096" t="s">
        <v>150</v>
      </c>
      <c r="W1096" t="s">
        <v>173</v>
      </c>
      <c r="X1096" t="s">
        <v>150</v>
      </c>
      <c r="AE1096" t="s">
        <v>173</v>
      </c>
      <c r="AF1096" t="s">
        <v>150</v>
      </c>
      <c r="AG1096" t="s">
        <v>173</v>
      </c>
      <c r="AH1096" t="s">
        <v>150</v>
      </c>
      <c r="AS1096" t="s">
        <v>173</v>
      </c>
      <c r="AT1096" t="s">
        <v>150</v>
      </c>
    </row>
    <row r="1097" spans="1:46" x14ac:dyDescent="0.2">
      <c r="A1097" t="s">
        <v>472</v>
      </c>
      <c r="B1097" t="s">
        <v>473</v>
      </c>
      <c r="C1097">
        <f>-70.41591144 / 41.67124972</f>
        <v>-1.6897960083545103</v>
      </c>
      <c r="D1097" t="s">
        <v>474</v>
      </c>
      <c r="E1097" t="s">
        <v>70</v>
      </c>
      <c r="F1097" s="1">
        <v>44076</v>
      </c>
      <c r="G1097">
        <v>9</v>
      </c>
      <c r="K1097">
        <v>3.41</v>
      </c>
      <c r="L1097" t="s">
        <v>150</v>
      </c>
      <c r="O1097">
        <v>0.41</v>
      </c>
      <c r="P1097" t="s">
        <v>150</v>
      </c>
      <c r="Q1097">
        <v>21.6</v>
      </c>
      <c r="R1097" t="s">
        <v>150</v>
      </c>
      <c r="S1097">
        <v>1.02</v>
      </c>
      <c r="T1097" t="s">
        <v>150</v>
      </c>
      <c r="W1097">
        <v>35.01</v>
      </c>
      <c r="X1097" t="s">
        <v>150</v>
      </c>
      <c r="AE1097">
        <v>25.6</v>
      </c>
      <c r="AF1097" t="s">
        <v>150</v>
      </c>
      <c r="AG1097">
        <v>6.58</v>
      </c>
      <c r="AH1097" t="s">
        <v>150</v>
      </c>
      <c r="AS1097">
        <v>0.03</v>
      </c>
      <c r="AT1097" t="s">
        <v>150</v>
      </c>
    </row>
    <row r="1098" spans="1:46" x14ac:dyDescent="0.2">
      <c r="A1098" t="s">
        <v>611</v>
      </c>
      <c r="B1098" t="s">
        <v>612</v>
      </c>
      <c r="C1098">
        <f>-70.27769729 / 41.67458313</f>
        <v>-1.686344337765185</v>
      </c>
      <c r="D1098" t="s">
        <v>613</v>
      </c>
      <c r="E1098" t="s">
        <v>70</v>
      </c>
      <c r="F1098" s="1">
        <v>37143</v>
      </c>
      <c r="G1098">
        <v>0.5</v>
      </c>
      <c r="I1098">
        <v>1</v>
      </c>
      <c r="J1098" t="s">
        <v>71</v>
      </c>
      <c r="K1098">
        <v>1.1399999999999999</v>
      </c>
      <c r="L1098" t="s">
        <v>71</v>
      </c>
      <c r="M1098">
        <v>1</v>
      </c>
      <c r="N1098" t="s">
        <v>71</v>
      </c>
      <c r="O1098">
        <v>5.8</v>
      </c>
      <c r="P1098" t="s">
        <v>71</v>
      </c>
      <c r="Q1098">
        <v>23.9</v>
      </c>
      <c r="R1098" t="s">
        <v>71</v>
      </c>
      <c r="S1098">
        <v>0.37</v>
      </c>
      <c r="T1098" t="s">
        <v>71</v>
      </c>
      <c r="U1098">
        <v>11.46</v>
      </c>
      <c r="V1098" t="s">
        <v>71</v>
      </c>
      <c r="W1098">
        <v>26.9</v>
      </c>
      <c r="X1098" t="s">
        <v>71</v>
      </c>
      <c r="Y1098">
        <v>39.32</v>
      </c>
      <c r="AA1098">
        <v>31.89</v>
      </c>
      <c r="AC1098">
        <v>60</v>
      </c>
      <c r="AE1098">
        <v>2.6</v>
      </c>
      <c r="AF1098" t="s">
        <v>71</v>
      </c>
      <c r="AG1098">
        <v>5.67</v>
      </c>
      <c r="AH1098" t="s">
        <v>71</v>
      </c>
      <c r="AS1098">
        <v>0.7</v>
      </c>
      <c r="AT1098" t="s">
        <v>71</v>
      </c>
    </row>
    <row r="1099" spans="1:46" x14ac:dyDescent="0.2">
      <c r="A1099" t="s">
        <v>611</v>
      </c>
      <c r="B1099" t="s">
        <v>612</v>
      </c>
      <c r="C1099">
        <f>-70.27769729 / 41.67458313</f>
        <v>-1.686344337765185</v>
      </c>
      <c r="D1099" t="s">
        <v>613</v>
      </c>
      <c r="E1099" t="s">
        <v>70</v>
      </c>
      <c r="F1099" s="1">
        <v>37143</v>
      </c>
      <c r="G1099">
        <v>1</v>
      </c>
      <c r="O1099">
        <v>6.7</v>
      </c>
      <c r="P1099" t="s">
        <v>71</v>
      </c>
      <c r="Q1099">
        <v>23.8</v>
      </c>
      <c r="R1099" t="s">
        <v>71</v>
      </c>
    </row>
    <row r="1100" spans="1:46" x14ac:dyDescent="0.2">
      <c r="A1100" t="s">
        <v>611</v>
      </c>
      <c r="B1100" t="s">
        <v>612</v>
      </c>
      <c r="C1100">
        <f>-70.27769729 / 41.67458313</f>
        <v>-1.686344337765185</v>
      </c>
      <c r="D1100" t="s">
        <v>613</v>
      </c>
      <c r="E1100" t="s">
        <v>70</v>
      </c>
      <c r="F1100" s="1">
        <v>37873</v>
      </c>
      <c r="G1100">
        <v>0.5</v>
      </c>
      <c r="I1100">
        <v>1.7</v>
      </c>
      <c r="J1100" t="s">
        <v>71</v>
      </c>
      <c r="K1100">
        <v>1.4</v>
      </c>
      <c r="L1100" t="s">
        <v>71</v>
      </c>
      <c r="M1100">
        <v>1.7</v>
      </c>
      <c r="N1100" t="s">
        <v>71</v>
      </c>
      <c r="O1100">
        <v>7.2</v>
      </c>
      <c r="P1100" t="s">
        <v>71</v>
      </c>
      <c r="Q1100">
        <v>21.1</v>
      </c>
      <c r="R1100" t="s">
        <v>71</v>
      </c>
      <c r="S1100">
        <v>0.1</v>
      </c>
      <c r="T1100" t="s">
        <v>71</v>
      </c>
      <c r="U1100">
        <v>3.1</v>
      </c>
      <c r="V1100" t="s">
        <v>71</v>
      </c>
      <c r="W1100">
        <v>20.2</v>
      </c>
      <c r="X1100" t="s">
        <v>71</v>
      </c>
      <c r="Y1100">
        <v>20.46</v>
      </c>
      <c r="AA1100">
        <v>33.9</v>
      </c>
      <c r="AC1100">
        <v>52.35</v>
      </c>
      <c r="AE1100">
        <v>0.23</v>
      </c>
      <c r="AF1100" t="s">
        <v>71</v>
      </c>
      <c r="AG1100">
        <v>6.09</v>
      </c>
      <c r="AH1100" t="s">
        <v>71</v>
      </c>
      <c r="AS1100">
        <v>0.22</v>
      </c>
      <c r="AT1100" t="s">
        <v>71</v>
      </c>
    </row>
    <row r="1101" spans="1:46" x14ac:dyDescent="0.2">
      <c r="A1101" t="s">
        <v>611</v>
      </c>
      <c r="B1101" t="s">
        <v>612</v>
      </c>
      <c r="C1101">
        <f>-70.27769729 / 41.67458313</f>
        <v>-1.686344337765185</v>
      </c>
      <c r="D1101" t="s">
        <v>613</v>
      </c>
      <c r="E1101" t="s">
        <v>70</v>
      </c>
      <c r="F1101" s="1">
        <v>37873</v>
      </c>
      <c r="G1101">
        <v>1</v>
      </c>
      <c r="K1101">
        <v>3.24</v>
      </c>
      <c r="L1101" t="s">
        <v>71</v>
      </c>
      <c r="O1101">
        <v>7.2</v>
      </c>
      <c r="P1101" t="s">
        <v>71</v>
      </c>
      <c r="Q1101">
        <v>21.1</v>
      </c>
      <c r="R1101" t="s">
        <v>71</v>
      </c>
      <c r="S1101">
        <v>0.3</v>
      </c>
      <c r="T1101" t="s">
        <v>71</v>
      </c>
      <c r="U1101">
        <v>9.2899999999999991</v>
      </c>
      <c r="V1101" t="s">
        <v>71</v>
      </c>
      <c r="W1101">
        <v>29.5</v>
      </c>
      <c r="X1101" t="s">
        <v>71</v>
      </c>
      <c r="Y1101">
        <v>36.29</v>
      </c>
      <c r="AA1101">
        <v>42.13</v>
      </c>
      <c r="AE1101">
        <v>0.24</v>
      </c>
      <c r="AF1101" t="s">
        <v>71</v>
      </c>
      <c r="AG1101">
        <v>6.24</v>
      </c>
      <c r="AH1101" t="s">
        <v>71</v>
      </c>
      <c r="AS1101">
        <v>3.76</v>
      </c>
      <c r="AT1101" t="s">
        <v>71</v>
      </c>
    </row>
    <row r="1102" spans="1:46" x14ac:dyDescent="0.2">
      <c r="A1102" t="s">
        <v>611</v>
      </c>
      <c r="B1102" t="s">
        <v>612</v>
      </c>
      <c r="C1102">
        <f>-70.27769729 / 41.67458313</f>
        <v>-1.686344337765185</v>
      </c>
      <c r="D1102" t="s">
        <v>613</v>
      </c>
      <c r="E1102" t="s">
        <v>70</v>
      </c>
      <c r="F1102" s="1">
        <v>37873</v>
      </c>
      <c r="G1102">
        <v>1.5</v>
      </c>
      <c r="O1102">
        <v>7.2</v>
      </c>
      <c r="P1102" t="s">
        <v>71</v>
      </c>
      <c r="Q1102">
        <v>21.2</v>
      </c>
      <c r="R1102" t="s">
        <v>71</v>
      </c>
    </row>
    <row r="1103" spans="1:46" x14ac:dyDescent="0.2">
      <c r="A1103" t="s">
        <v>611</v>
      </c>
      <c r="B1103" t="s">
        <v>612</v>
      </c>
      <c r="C1103">
        <f>-70.27769729 / 41.67458313</f>
        <v>-1.686344337765185</v>
      </c>
      <c r="D1103" t="s">
        <v>613</v>
      </c>
      <c r="E1103" t="s">
        <v>70</v>
      </c>
      <c r="F1103" s="1">
        <v>39686</v>
      </c>
      <c r="G1103">
        <v>0.5</v>
      </c>
      <c r="I1103">
        <v>1.7</v>
      </c>
      <c r="J1103" t="s">
        <v>71</v>
      </c>
      <c r="K1103">
        <v>3.23</v>
      </c>
      <c r="L1103" t="s">
        <v>71</v>
      </c>
      <c r="M1103">
        <v>1.7</v>
      </c>
      <c r="N1103" t="s">
        <v>71</v>
      </c>
      <c r="O1103">
        <v>7.76</v>
      </c>
      <c r="P1103" t="s">
        <v>71</v>
      </c>
      <c r="Q1103">
        <v>23.1</v>
      </c>
      <c r="R1103" t="s">
        <v>71</v>
      </c>
      <c r="S1103">
        <v>0.13</v>
      </c>
      <c r="T1103" t="s">
        <v>71</v>
      </c>
      <c r="U1103">
        <v>4.03</v>
      </c>
      <c r="V1103" t="s">
        <v>71</v>
      </c>
      <c r="W1103">
        <v>37.86</v>
      </c>
      <c r="X1103" t="s">
        <v>71</v>
      </c>
      <c r="Y1103">
        <v>24.25</v>
      </c>
      <c r="AA1103">
        <v>42.1</v>
      </c>
      <c r="AC1103">
        <v>52.35</v>
      </c>
      <c r="AE1103">
        <v>2.2000000000000002</v>
      </c>
      <c r="AF1103" t="s">
        <v>71</v>
      </c>
      <c r="AG1103">
        <v>6.1</v>
      </c>
      <c r="AH1103" t="s">
        <v>71</v>
      </c>
      <c r="AS1103">
        <v>2.19</v>
      </c>
      <c r="AT1103" t="s">
        <v>71</v>
      </c>
    </row>
    <row r="1104" spans="1:46" x14ac:dyDescent="0.2">
      <c r="A1104" t="s">
        <v>611</v>
      </c>
      <c r="B1104" t="s">
        <v>612</v>
      </c>
      <c r="C1104">
        <f>-70.27769729 / 41.67458313</f>
        <v>-1.686344337765185</v>
      </c>
      <c r="D1104" t="s">
        <v>613</v>
      </c>
      <c r="E1104" t="s">
        <v>70</v>
      </c>
      <c r="F1104" s="1">
        <v>39686</v>
      </c>
      <c r="G1104">
        <v>0.7</v>
      </c>
      <c r="K1104">
        <v>2.75</v>
      </c>
      <c r="L1104" t="s">
        <v>71</v>
      </c>
      <c r="S1104">
        <v>0.08</v>
      </c>
      <c r="T1104" t="s">
        <v>71</v>
      </c>
      <c r="U1104">
        <v>2.48</v>
      </c>
      <c r="V1104" t="s">
        <v>71</v>
      </c>
      <c r="W1104">
        <v>36.090000000000003</v>
      </c>
      <c r="X1104" t="s">
        <v>71</v>
      </c>
      <c r="Y1104">
        <v>17.25</v>
      </c>
      <c r="AA1104">
        <v>40.520000000000003</v>
      </c>
      <c r="AE1104">
        <v>2.2000000000000002</v>
      </c>
      <c r="AF1104" t="s">
        <v>71</v>
      </c>
      <c r="AG1104">
        <v>6.13</v>
      </c>
      <c r="AH1104" t="s">
        <v>71</v>
      </c>
      <c r="AS1104">
        <v>2.4300000000000002</v>
      </c>
      <c r="AT1104" t="s">
        <v>71</v>
      </c>
    </row>
    <row r="1105" spans="1:46" x14ac:dyDescent="0.2">
      <c r="A1105" t="s">
        <v>611</v>
      </c>
      <c r="B1105" t="s">
        <v>612</v>
      </c>
      <c r="C1105">
        <f>-70.27769729 / 41.67458313</f>
        <v>-1.686344337765185</v>
      </c>
      <c r="D1105" t="s">
        <v>613</v>
      </c>
      <c r="E1105" t="s">
        <v>70</v>
      </c>
      <c r="F1105" s="1">
        <v>39686</v>
      </c>
      <c r="G1105">
        <v>1</v>
      </c>
      <c r="O1105">
        <v>7.5</v>
      </c>
      <c r="P1105" t="s">
        <v>71</v>
      </c>
      <c r="Q1105">
        <v>23.8</v>
      </c>
      <c r="R1105" t="s">
        <v>71</v>
      </c>
    </row>
    <row r="1106" spans="1:46" x14ac:dyDescent="0.2">
      <c r="A1106" t="s">
        <v>611</v>
      </c>
      <c r="B1106" t="s">
        <v>612</v>
      </c>
      <c r="C1106">
        <f>-70.27769729 / 41.67458313</f>
        <v>-1.686344337765185</v>
      </c>
      <c r="D1106" t="s">
        <v>613</v>
      </c>
      <c r="E1106" t="s">
        <v>70</v>
      </c>
      <c r="F1106" s="1">
        <v>39686</v>
      </c>
      <c r="G1106">
        <v>1.5</v>
      </c>
      <c r="O1106">
        <v>7.5</v>
      </c>
      <c r="P1106" t="s">
        <v>71</v>
      </c>
      <c r="Q1106">
        <v>23.8</v>
      </c>
      <c r="R1106" t="s">
        <v>71</v>
      </c>
    </row>
    <row r="1107" spans="1:46" x14ac:dyDescent="0.2">
      <c r="A1107" t="s">
        <v>611</v>
      </c>
      <c r="B1107" t="s">
        <v>612</v>
      </c>
      <c r="C1107">
        <f>-70.27769729 / 41.67458313</f>
        <v>-1.686344337765185</v>
      </c>
      <c r="D1107" t="s">
        <v>613</v>
      </c>
      <c r="E1107" t="s">
        <v>70</v>
      </c>
      <c r="F1107" s="1">
        <v>40084</v>
      </c>
      <c r="G1107">
        <v>0.5</v>
      </c>
      <c r="I1107">
        <v>2</v>
      </c>
      <c r="J1107" t="s">
        <v>71</v>
      </c>
      <c r="K1107">
        <v>25</v>
      </c>
      <c r="L1107" t="s">
        <v>71</v>
      </c>
      <c r="M1107">
        <v>2</v>
      </c>
      <c r="N1107" t="s">
        <v>71</v>
      </c>
      <c r="O1107">
        <v>7.73</v>
      </c>
      <c r="P1107" t="s">
        <v>71</v>
      </c>
      <c r="Q1107">
        <v>19.2</v>
      </c>
      <c r="R1107" t="s">
        <v>71</v>
      </c>
      <c r="S1107">
        <v>0.49</v>
      </c>
      <c r="T1107" t="s">
        <v>71</v>
      </c>
      <c r="U1107">
        <v>15.29</v>
      </c>
      <c r="V1107" t="s">
        <v>71</v>
      </c>
      <c r="W1107">
        <v>29.15</v>
      </c>
      <c r="X1107" t="s">
        <v>71</v>
      </c>
      <c r="Y1107">
        <v>43.48</v>
      </c>
      <c r="AA1107">
        <v>62.18</v>
      </c>
      <c r="AC1107">
        <v>50.01</v>
      </c>
      <c r="AE1107">
        <v>2.4</v>
      </c>
      <c r="AF1107" t="s">
        <v>71</v>
      </c>
      <c r="AG1107">
        <v>5.7</v>
      </c>
      <c r="AH1107" t="s">
        <v>71</v>
      </c>
      <c r="AS1107">
        <v>7.77</v>
      </c>
      <c r="AT1107" t="s">
        <v>71</v>
      </c>
    </row>
    <row r="1108" spans="1:46" x14ac:dyDescent="0.2">
      <c r="A1108" t="s">
        <v>611</v>
      </c>
      <c r="B1108" t="s">
        <v>612</v>
      </c>
      <c r="C1108">
        <f>-70.27769729 / 41.67458313</f>
        <v>-1.686344337765185</v>
      </c>
      <c r="D1108" t="s">
        <v>613</v>
      </c>
      <c r="E1108" t="s">
        <v>70</v>
      </c>
      <c r="F1108" s="1">
        <v>40084</v>
      </c>
      <c r="G1108">
        <v>1</v>
      </c>
      <c r="K1108">
        <v>4.3899999999999997</v>
      </c>
      <c r="L1108" t="s">
        <v>71</v>
      </c>
      <c r="O1108">
        <v>7.8</v>
      </c>
      <c r="P1108" t="s">
        <v>71</v>
      </c>
      <c r="Q1108">
        <v>19.100000000000001</v>
      </c>
      <c r="R1108" t="s">
        <v>71</v>
      </c>
      <c r="S1108">
        <v>0.4</v>
      </c>
      <c r="T1108" t="s">
        <v>71</v>
      </c>
      <c r="U1108">
        <v>12.46</v>
      </c>
      <c r="V1108" t="s">
        <v>71</v>
      </c>
      <c r="W1108">
        <v>27.93</v>
      </c>
      <c r="X1108" t="s">
        <v>71</v>
      </c>
      <c r="Y1108">
        <v>40.520000000000003</v>
      </c>
      <c r="AA1108">
        <v>45.12</v>
      </c>
      <c r="AE1108">
        <v>2.2000000000000002</v>
      </c>
      <c r="AF1108" t="s">
        <v>71</v>
      </c>
      <c r="AG1108">
        <v>5.79</v>
      </c>
      <c r="AH1108" t="s">
        <v>71</v>
      </c>
      <c r="AS1108">
        <v>2.69</v>
      </c>
      <c r="AT1108" t="s">
        <v>71</v>
      </c>
    </row>
    <row r="1109" spans="1:46" x14ac:dyDescent="0.2">
      <c r="A1109" t="s">
        <v>611</v>
      </c>
      <c r="B1109" t="s">
        <v>612</v>
      </c>
      <c r="C1109">
        <f>-70.27769729 / 41.67458313</f>
        <v>-1.686344337765185</v>
      </c>
      <c r="D1109" t="s">
        <v>613</v>
      </c>
      <c r="E1109" t="s">
        <v>70</v>
      </c>
      <c r="F1109" s="1">
        <v>40084</v>
      </c>
      <c r="G1109">
        <v>1.5</v>
      </c>
      <c r="O1109">
        <v>7.77</v>
      </c>
      <c r="P1109" t="s">
        <v>71</v>
      </c>
      <c r="Q1109">
        <v>19.100000000000001</v>
      </c>
      <c r="R1109" t="s">
        <v>71</v>
      </c>
    </row>
    <row r="1110" spans="1:46" x14ac:dyDescent="0.2">
      <c r="A1110" t="s">
        <v>611</v>
      </c>
      <c r="B1110" t="s">
        <v>612</v>
      </c>
      <c r="C1110">
        <f>-70.27769729 / 41.67458313</f>
        <v>-1.686344337765185</v>
      </c>
      <c r="D1110" t="s">
        <v>613</v>
      </c>
      <c r="E1110" t="s">
        <v>70</v>
      </c>
      <c r="F1110" s="1">
        <v>40084</v>
      </c>
      <c r="G1110">
        <v>2</v>
      </c>
      <c r="O1110">
        <v>7.78</v>
      </c>
      <c r="P1110" t="s">
        <v>71</v>
      </c>
      <c r="Q1110">
        <v>19.100000000000001</v>
      </c>
      <c r="R1110" t="s">
        <v>71</v>
      </c>
    </row>
    <row r="1111" spans="1:46" x14ac:dyDescent="0.2">
      <c r="A1111" t="s">
        <v>611</v>
      </c>
      <c r="B1111" t="s">
        <v>612</v>
      </c>
      <c r="C1111">
        <f>-70.27769729 / 41.67458313</f>
        <v>-1.686344337765185</v>
      </c>
      <c r="D1111" t="s">
        <v>613</v>
      </c>
      <c r="E1111" t="s">
        <v>70</v>
      </c>
      <c r="F1111" s="1">
        <v>40448</v>
      </c>
      <c r="G1111">
        <v>0.5</v>
      </c>
      <c r="I1111">
        <v>2.09</v>
      </c>
      <c r="J1111" t="s">
        <v>71</v>
      </c>
      <c r="K1111">
        <v>1.2</v>
      </c>
      <c r="L1111" t="s">
        <v>71</v>
      </c>
      <c r="O1111">
        <v>0.5</v>
      </c>
      <c r="P1111" t="s">
        <v>71</v>
      </c>
      <c r="Q1111">
        <v>21.3</v>
      </c>
      <c r="R1111" t="s">
        <v>71</v>
      </c>
      <c r="S1111">
        <v>0.48</v>
      </c>
      <c r="T1111" t="s">
        <v>71</v>
      </c>
      <c r="U1111">
        <v>14.81</v>
      </c>
      <c r="V1111" t="s">
        <v>71</v>
      </c>
      <c r="W1111">
        <v>36.369999999999997</v>
      </c>
      <c r="X1111" t="s">
        <v>71</v>
      </c>
      <c r="Y1111">
        <v>43.02</v>
      </c>
      <c r="AA1111">
        <v>32.39</v>
      </c>
      <c r="AE1111">
        <v>2.6</v>
      </c>
      <c r="AF1111" t="s">
        <v>71</v>
      </c>
      <c r="AG1111">
        <v>6.15</v>
      </c>
      <c r="AH1111" t="s">
        <v>71</v>
      </c>
      <c r="AS1111">
        <v>1.54</v>
      </c>
      <c r="AT1111" t="s">
        <v>71</v>
      </c>
    </row>
    <row r="1112" spans="1:46" x14ac:dyDescent="0.2">
      <c r="A1112" t="s">
        <v>611</v>
      </c>
      <c r="B1112" t="s">
        <v>612</v>
      </c>
      <c r="C1112">
        <f>-70.27769729 / 41.67458313</f>
        <v>-1.686344337765185</v>
      </c>
      <c r="D1112" t="s">
        <v>613</v>
      </c>
      <c r="E1112" t="s">
        <v>70</v>
      </c>
      <c r="F1112" s="1">
        <v>40448</v>
      </c>
      <c r="G1112">
        <v>1</v>
      </c>
      <c r="K1112">
        <v>1.4</v>
      </c>
      <c r="L1112" t="s">
        <v>71</v>
      </c>
      <c r="O1112">
        <v>1</v>
      </c>
      <c r="P1112" t="s">
        <v>71</v>
      </c>
      <c r="Q1112">
        <v>21.3</v>
      </c>
      <c r="R1112" t="s">
        <v>71</v>
      </c>
      <c r="S1112">
        <v>0.38</v>
      </c>
      <c r="T1112" t="s">
        <v>71</v>
      </c>
      <c r="U1112">
        <v>11.69</v>
      </c>
      <c r="V1112" t="s">
        <v>71</v>
      </c>
      <c r="W1112">
        <v>29.06</v>
      </c>
      <c r="X1112" t="s">
        <v>71</v>
      </c>
      <c r="Y1112">
        <v>39.6</v>
      </c>
      <c r="AA1112">
        <v>33.909999999999997</v>
      </c>
      <c r="AE1112">
        <v>3</v>
      </c>
      <c r="AF1112" t="s">
        <v>71</v>
      </c>
      <c r="AG1112">
        <v>6.4</v>
      </c>
      <c r="AH1112" t="s">
        <v>71</v>
      </c>
      <c r="AS1112">
        <v>1.38</v>
      </c>
      <c r="AT1112" t="s">
        <v>71</v>
      </c>
    </row>
    <row r="1113" spans="1:46" x14ac:dyDescent="0.2">
      <c r="A1113" t="s">
        <v>611</v>
      </c>
      <c r="B1113" t="s">
        <v>612</v>
      </c>
      <c r="C1113">
        <f>-70.27769729 / 41.67458313</f>
        <v>-1.686344337765185</v>
      </c>
      <c r="D1113" t="s">
        <v>613</v>
      </c>
      <c r="E1113" t="s">
        <v>70</v>
      </c>
      <c r="F1113" s="1">
        <v>40448</v>
      </c>
      <c r="G1113">
        <v>1.5</v>
      </c>
      <c r="O1113">
        <v>1.5</v>
      </c>
      <c r="P1113" t="s">
        <v>71</v>
      </c>
      <c r="Q1113">
        <v>21.2</v>
      </c>
      <c r="R1113" t="s">
        <v>71</v>
      </c>
    </row>
    <row r="1114" spans="1:46" x14ac:dyDescent="0.2">
      <c r="A1114" t="s">
        <v>611</v>
      </c>
      <c r="B1114" t="s">
        <v>612</v>
      </c>
      <c r="C1114">
        <f>-70.27769729 / 41.67458313</f>
        <v>-1.686344337765185</v>
      </c>
      <c r="D1114" t="s">
        <v>613</v>
      </c>
      <c r="E1114" t="s">
        <v>70</v>
      </c>
      <c r="F1114" s="1">
        <v>40448</v>
      </c>
      <c r="G1114">
        <v>2</v>
      </c>
      <c r="O1114">
        <v>2</v>
      </c>
      <c r="P1114" t="s">
        <v>71</v>
      </c>
      <c r="Q1114">
        <v>21.1</v>
      </c>
      <c r="R1114" t="s">
        <v>71</v>
      </c>
    </row>
    <row r="1115" spans="1:46" x14ac:dyDescent="0.2">
      <c r="A1115" t="s">
        <v>611</v>
      </c>
      <c r="B1115" t="s">
        <v>612</v>
      </c>
      <c r="C1115">
        <f>-70.27769729 / 41.67458313</f>
        <v>-1.686344337765185</v>
      </c>
      <c r="D1115" t="s">
        <v>613</v>
      </c>
      <c r="E1115" t="s">
        <v>70</v>
      </c>
      <c r="F1115" s="1">
        <v>40807</v>
      </c>
      <c r="G1115">
        <v>0.5</v>
      </c>
      <c r="I1115">
        <v>1.5</v>
      </c>
      <c r="J1115" t="s">
        <v>71</v>
      </c>
      <c r="K1115">
        <v>0.87</v>
      </c>
      <c r="L1115" t="s">
        <v>71</v>
      </c>
      <c r="M1115">
        <v>1.5</v>
      </c>
      <c r="N1115" t="s">
        <v>71</v>
      </c>
      <c r="O1115">
        <v>8.1199999999999992</v>
      </c>
      <c r="P1115" t="s">
        <v>71</v>
      </c>
      <c r="Q1115">
        <v>19.7</v>
      </c>
      <c r="R1115" t="s">
        <v>71</v>
      </c>
      <c r="S1115">
        <v>0.27</v>
      </c>
      <c r="T1115" t="s">
        <v>71</v>
      </c>
      <c r="U1115">
        <v>8.36</v>
      </c>
      <c r="V1115" t="s">
        <v>71</v>
      </c>
      <c r="W1115">
        <v>22.06</v>
      </c>
      <c r="X1115" t="s">
        <v>71</v>
      </c>
      <c r="Y1115">
        <v>34.770000000000003</v>
      </c>
      <c r="AA1115">
        <v>29.23</v>
      </c>
      <c r="AC1115">
        <v>54.16</v>
      </c>
      <c r="AE1115">
        <v>2.6</v>
      </c>
      <c r="AF1115" t="s">
        <v>71</v>
      </c>
      <c r="AG1115">
        <v>5.95</v>
      </c>
      <c r="AH1115" t="s">
        <v>71</v>
      </c>
      <c r="AS1115">
        <v>0.64</v>
      </c>
      <c r="AT1115" t="s">
        <v>71</v>
      </c>
    </row>
    <row r="1116" spans="1:46" x14ac:dyDescent="0.2">
      <c r="A1116" t="s">
        <v>611</v>
      </c>
      <c r="B1116" t="s">
        <v>612</v>
      </c>
      <c r="C1116">
        <f>-70.27769729 / 41.67458313</f>
        <v>-1.686344337765185</v>
      </c>
      <c r="D1116" t="s">
        <v>613</v>
      </c>
      <c r="E1116" t="s">
        <v>70</v>
      </c>
      <c r="F1116" s="1">
        <v>40807</v>
      </c>
      <c r="G1116">
        <v>1</v>
      </c>
      <c r="O1116">
        <v>8.16</v>
      </c>
      <c r="P1116" t="s">
        <v>71</v>
      </c>
      <c r="Q1116">
        <v>19.600000000000001</v>
      </c>
      <c r="R1116" t="s">
        <v>71</v>
      </c>
    </row>
    <row r="1117" spans="1:46" x14ac:dyDescent="0.2">
      <c r="A1117" t="s">
        <v>611</v>
      </c>
      <c r="B1117" t="s">
        <v>612</v>
      </c>
      <c r="C1117">
        <f>-70.27769729 / 41.67458313</f>
        <v>-1.686344337765185</v>
      </c>
      <c r="D1117" t="s">
        <v>613</v>
      </c>
      <c r="E1117" t="s">
        <v>70</v>
      </c>
      <c r="F1117" s="1">
        <v>41178</v>
      </c>
      <c r="G1117">
        <v>0.5</v>
      </c>
      <c r="I1117">
        <v>0.97</v>
      </c>
      <c r="J1117" t="s">
        <v>71</v>
      </c>
      <c r="K1117">
        <v>0.69</v>
      </c>
      <c r="L1117" t="s">
        <v>71</v>
      </c>
      <c r="M1117">
        <v>0.97</v>
      </c>
      <c r="N1117" t="s">
        <v>71</v>
      </c>
      <c r="O1117">
        <v>8.67</v>
      </c>
      <c r="P1117" t="s">
        <v>71</v>
      </c>
      <c r="Q1117">
        <v>19.2</v>
      </c>
      <c r="R1117" t="s">
        <v>71</v>
      </c>
      <c r="S1117">
        <v>0.6</v>
      </c>
      <c r="T1117" t="s">
        <v>71</v>
      </c>
      <c r="U1117">
        <v>18.579999999999998</v>
      </c>
      <c r="V1117" t="s">
        <v>71</v>
      </c>
      <c r="W1117">
        <v>26.1</v>
      </c>
      <c r="X1117" t="s">
        <v>71</v>
      </c>
      <c r="Y1117">
        <v>46.29</v>
      </c>
      <c r="AA1117">
        <v>26.96</v>
      </c>
      <c r="AC1117">
        <v>60.44</v>
      </c>
      <c r="AE1117">
        <v>2.7</v>
      </c>
      <c r="AF1117" t="s">
        <v>71</v>
      </c>
      <c r="AG1117">
        <v>5.97</v>
      </c>
      <c r="AH1117" t="s">
        <v>71</v>
      </c>
      <c r="AS1117">
        <v>2.4900000000000002</v>
      </c>
      <c r="AT1117" t="s">
        <v>71</v>
      </c>
    </row>
    <row r="1118" spans="1:46" x14ac:dyDescent="0.2">
      <c r="A1118" t="s">
        <v>611</v>
      </c>
      <c r="B1118" t="s">
        <v>612</v>
      </c>
      <c r="C1118">
        <f>-70.27769729 / 41.67458313</f>
        <v>-1.686344337765185</v>
      </c>
      <c r="D1118" t="s">
        <v>613</v>
      </c>
      <c r="E1118" t="s">
        <v>70</v>
      </c>
      <c r="F1118" s="1">
        <v>41178</v>
      </c>
      <c r="G1118">
        <v>0.75</v>
      </c>
      <c r="O1118">
        <v>8.7200000000000006</v>
      </c>
      <c r="P1118" t="s">
        <v>71</v>
      </c>
      <c r="Q1118">
        <v>19.2</v>
      </c>
      <c r="R1118" t="s">
        <v>71</v>
      </c>
    </row>
    <row r="1119" spans="1:46" x14ac:dyDescent="0.2">
      <c r="A1119" t="s">
        <v>611</v>
      </c>
      <c r="B1119" t="s">
        <v>612</v>
      </c>
      <c r="C1119">
        <f>-70.27769729 / 41.67458313</f>
        <v>-1.686344337765185</v>
      </c>
      <c r="D1119" t="s">
        <v>613</v>
      </c>
      <c r="E1119" t="s">
        <v>70</v>
      </c>
      <c r="F1119" s="1">
        <v>41533</v>
      </c>
      <c r="G1119">
        <v>0.5</v>
      </c>
      <c r="I1119">
        <v>1.92</v>
      </c>
      <c r="J1119" t="s">
        <v>71</v>
      </c>
      <c r="K1119">
        <v>1.84</v>
      </c>
      <c r="L1119" t="s">
        <v>71</v>
      </c>
      <c r="M1119">
        <v>1.92</v>
      </c>
      <c r="N1119" t="s">
        <v>71</v>
      </c>
      <c r="O1119">
        <v>7.48</v>
      </c>
      <c r="P1119" t="s">
        <v>71</v>
      </c>
      <c r="Q1119">
        <v>21.8</v>
      </c>
      <c r="R1119" t="s">
        <v>71</v>
      </c>
      <c r="S1119">
        <v>0.47</v>
      </c>
      <c r="T1119" t="s">
        <v>71</v>
      </c>
      <c r="U1119">
        <v>14.56</v>
      </c>
      <c r="V1119" t="s">
        <v>71</v>
      </c>
      <c r="W1119">
        <v>33.85</v>
      </c>
      <c r="X1119" t="s">
        <v>71</v>
      </c>
      <c r="Y1119">
        <v>42.77</v>
      </c>
      <c r="AA1119">
        <v>36.58</v>
      </c>
      <c r="AC1119">
        <v>50.6</v>
      </c>
      <c r="AE1119">
        <v>6.4</v>
      </c>
      <c r="AF1119" t="s">
        <v>71</v>
      </c>
      <c r="AG1119">
        <v>6.4</v>
      </c>
      <c r="AH1119" t="s">
        <v>71</v>
      </c>
      <c r="AS1119">
        <v>1.31</v>
      </c>
      <c r="AT1119" t="s">
        <v>71</v>
      </c>
    </row>
    <row r="1120" spans="1:46" x14ac:dyDescent="0.2">
      <c r="A1120" t="s">
        <v>611</v>
      </c>
      <c r="B1120" t="s">
        <v>612</v>
      </c>
      <c r="C1120">
        <f>-70.27769729 / 41.67458313</f>
        <v>-1.686344337765185</v>
      </c>
      <c r="D1120" t="s">
        <v>613</v>
      </c>
      <c r="E1120" t="s">
        <v>70</v>
      </c>
      <c r="F1120" s="1">
        <v>41533</v>
      </c>
      <c r="G1120">
        <v>1</v>
      </c>
      <c r="O1120">
        <v>7.43</v>
      </c>
      <c r="P1120" t="s">
        <v>71</v>
      </c>
      <c r="Q1120">
        <v>21.8</v>
      </c>
      <c r="R1120" t="s">
        <v>71</v>
      </c>
    </row>
    <row r="1121" spans="1:58" x14ac:dyDescent="0.2">
      <c r="A1121" t="s">
        <v>611</v>
      </c>
      <c r="B1121" t="s">
        <v>612</v>
      </c>
      <c r="C1121">
        <f>-70.27769729 / 41.67458313</f>
        <v>-1.686344337765185</v>
      </c>
      <c r="D1121" t="s">
        <v>613</v>
      </c>
      <c r="E1121" t="s">
        <v>70</v>
      </c>
      <c r="F1121" s="1">
        <v>41533</v>
      </c>
      <c r="G1121">
        <v>1.5</v>
      </c>
      <c r="O1121">
        <v>6.84</v>
      </c>
      <c r="P1121" t="s">
        <v>71</v>
      </c>
      <c r="Q1121">
        <v>21.8</v>
      </c>
      <c r="R1121" t="s">
        <v>71</v>
      </c>
    </row>
    <row r="1122" spans="1:58" x14ac:dyDescent="0.2">
      <c r="A1122" t="s">
        <v>611</v>
      </c>
      <c r="B1122" t="s">
        <v>612</v>
      </c>
      <c r="C1122">
        <f>-70.27769729 / 41.67458313</f>
        <v>-1.686344337765185</v>
      </c>
      <c r="D1122" t="s">
        <v>613</v>
      </c>
      <c r="E1122" t="s">
        <v>70</v>
      </c>
      <c r="F1122" s="1">
        <v>43353</v>
      </c>
      <c r="G1122">
        <v>0.25</v>
      </c>
      <c r="I1122">
        <v>0.41</v>
      </c>
      <c r="J1122" t="s">
        <v>150</v>
      </c>
      <c r="K1122">
        <v>1.54</v>
      </c>
      <c r="L1122" t="s">
        <v>150</v>
      </c>
      <c r="M1122">
        <v>0.41</v>
      </c>
      <c r="N1122" t="s">
        <v>150</v>
      </c>
      <c r="O1122">
        <v>9.6</v>
      </c>
      <c r="P1122" t="s">
        <v>150</v>
      </c>
      <c r="Q1122">
        <v>20.6</v>
      </c>
      <c r="R1122" t="s">
        <v>150</v>
      </c>
      <c r="S1122">
        <v>0.38</v>
      </c>
      <c r="T1122" t="s">
        <v>150</v>
      </c>
      <c r="W1122">
        <v>22.29</v>
      </c>
      <c r="X1122" t="s">
        <v>150</v>
      </c>
      <c r="AE1122">
        <v>5.3</v>
      </c>
      <c r="AF1122" t="s">
        <v>150</v>
      </c>
      <c r="AG1122">
        <v>6.37</v>
      </c>
      <c r="AH1122" t="s">
        <v>150</v>
      </c>
      <c r="AS1122">
        <v>0.91</v>
      </c>
      <c r="AT1122" t="s">
        <v>150</v>
      </c>
    </row>
    <row r="1123" spans="1:58" x14ac:dyDescent="0.2">
      <c r="A1123" t="s">
        <v>611</v>
      </c>
      <c r="B1123" t="s">
        <v>612</v>
      </c>
      <c r="C1123">
        <f>-70.27769729 / 41.67458313</f>
        <v>-1.686344337765185</v>
      </c>
      <c r="D1123" t="s">
        <v>613</v>
      </c>
      <c r="E1123" t="s">
        <v>70</v>
      </c>
      <c r="F1123" s="1">
        <v>43353</v>
      </c>
      <c r="G1123">
        <v>0.35</v>
      </c>
      <c r="K1123">
        <v>1.72</v>
      </c>
      <c r="L1123" t="s">
        <v>150</v>
      </c>
      <c r="Q1123" t="s">
        <v>426</v>
      </c>
      <c r="R1123" t="s">
        <v>150</v>
      </c>
      <c r="S1123">
        <v>0.35</v>
      </c>
      <c r="T1123" t="s">
        <v>150</v>
      </c>
      <c r="W1123">
        <v>24.32</v>
      </c>
      <c r="X1123" t="s">
        <v>150</v>
      </c>
      <c r="AE1123">
        <v>5.5</v>
      </c>
      <c r="AF1123" t="s">
        <v>150</v>
      </c>
      <c r="AG1123">
        <v>6.35</v>
      </c>
      <c r="AH1123" t="s">
        <v>150</v>
      </c>
      <c r="AS1123">
        <v>1.69</v>
      </c>
      <c r="AT1123" t="s">
        <v>150</v>
      </c>
    </row>
    <row r="1124" spans="1:58" x14ac:dyDescent="0.2">
      <c r="A1124" t="s">
        <v>611</v>
      </c>
      <c r="B1124" t="s">
        <v>612</v>
      </c>
      <c r="C1124">
        <f>-70.27769729 / 41.67458313</f>
        <v>-1.686344337765185</v>
      </c>
      <c r="D1124" t="s">
        <v>613</v>
      </c>
      <c r="E1124" t="s">
        <v>70</v>
      </c>
      <c r="F1124" s="1">
        <v>43718</v>
      </c>
      <c r="G1124">
        <v>0.5</v>
      </c>
      <c r="I1124">
        <v>1.9</v>
      </c>
      <c r="J1124" t="s">
        <v>150</v>
      </c>
      <c r="K1124">
        <v>4.07</v>
      </c>
      <c r="L1124" t="s">
        <v>150</v>
      </c>
      <c r="M1124">
        <v>1.93</v>
      </c>
      <c r="N1124" t="s">
        <v>150</v>
      </c>
      <c r="O1124">
        <v>7.41</v>
      </c>
      <c r="P1124" t="s">
        <v>150</v>
      </c>
      <c r="Q1124">
        <v>21.8</v>
      </c>
      <c r="R1124" t="s">
        <v>150</v>
      </c>
      <c r="S1124">
        <v>0.27</v>
      </c>
      <c r="T1124" t="s">
        <v>150</v>
      </c>
      <c r="W1124">
        <v>30.02</v>
      </c>
      <c r="X1124" t="s">
        <v>150</v>
      </c>
      <c r="AE1124">
        <v>7.1</v>
      </c>
      <c r="AF1124" t="s">
        <v>150</v>
      </c>
      <c r="AG1124">
        <v>6.23</v>
      </c>
      <c r="AH1124" t="s">
        <v>150</v>
      </c>
      <c r="AS1124">
        <v>2.09</v>
      </c>
      <c r="AT1124" t="s">
        <v>150</v>
      </c>
      <c r="AU1124">
        <v>2</v>
      </c>
      <c r="AV1124" t="s">
        <v>150</v>
      </c>
      <c r="BE1124">
        <v>6.16</v>
      </c>
      <c r="BF1124" t="s">
        <v>150</v>
      </c>
    </row>
    <row r="1125" spans="1:58" x14ac:dyDescent="0.2">
      <c r="A1125" t="s">
        <v>611</v>
      </c>
      <c r="B1125" t="s">
        <v>612</v>
      </c>
      <c r="C1125">
        <f>-70.27769729 / 41.67458313</f>
        <v>-1.686344337765185</v>
      </c>
      <c r="D1125" t="s">
        <v>613</v>
      </c>
      <c r="E1125" t="s">
        <v>70</v>
      </c>
      <c r="F1125" s="1">
        <v>43718</v>
      </c>
      <c r="G1125">
        <v>1</v>
      </c>
      <c r="K1125">
        <v>2.85</v>
      </c>
      <c r="L1125" t="s">
        <v>150</v>
      </c>
      <c r="O1125">
        <v>7.58</v>
      </c>
      <c r="P1125" t="s">
        <v>150</v>
      </c>
      <c r="Q1125">
        <v>21.7</v>
      </c>
      <c r="R1125" t="s">
        <v>150</v>
      </c>
      <c r="S1125">
        <v>0.4</v>
      </c>
      <c r="T1125" t="s">
        <v>150</v>
      </c>
      <c r="W1125">
        <v>38.75</v>
      </c>
      <c r="X1125" t="s">
        <v>150</v>
      </c>
      <c r="AE1125">
        <v>7.1</v>
      </c>
      <c r="AF1125" t="s">
        <v>150</v>
      </c>
      <c r="AG1125">
        <v>6.23</v>
      </c>
      <c r="AH1125" t="s">
        <v>150</v>
      </c>
      <c r="AS1125">
        <v>1.29</v>
      </c>
      <c r="AT1125" t="s">
        <v>150</v>
      </c>
      <c r="BE1125">
        <v>4.13</v>
      </c>
      <c r="BF1125" t="s">
        <v>150</v>
      </c>
    </row>
    <row r="1126" spans="1:58" x14ac:dyDescent="0.2">
      <c r="A1126" t="s">
        <v>611</v>
      </c>
      <c r="B1126" t="s">
        <v>612</v>
      </c>
      <c r="C1126">
        <f>-70.27769729 / 41.67458313</f>
        <v>-1.686344337765185</v>
      </c>
      <c r="D1126" t="s">
        <v>613</v>
      </c>
      <c r="E1126" t="s">
        <v>70</v>
      </c>
      <c r="F1126" s="1">
        <v>43718</v>
      </c>
      <c r="G1126">
        <v>1.5</v>
      </c>
      <c r="K1126" t="s">
        <v>173</v>
      </c>
      <c r="L1126" t="s">
        <v>150</v>
      </c>
      <c r="O1126">
        <v>7.64</v>
      </c>
      <c r="P1126" t="s">
        <v>150</v>
      </c>
      <c r="Q1126">
        <v>21.7</v>
      </c>
      <c r="R1126" t="s">
        <v>150</v>
      </c>
      <c r="S1126" t="s">
        <v>173</v>
      </c>
      <c r="T1126" t="s">
        <v>150</v>
      </c>
      <c r="W1126" t="s">
        <v>173</v>
      </c>
      <c r="X1126" t="s">
        <v>150</v>
      </c>
      <c r="AE1126" t="s">
        <v>173</v>
      </c>
      <c r="AF1126" t="s">
        <v>150</v>
      </c>
      <c r="AG1126" t="s">
        <v>173</v>
      </c>
      <c r="AH1126" t="s">
        <v>150</v>
      </c>
      <c r="AS1126" t="s">
        <v>173</v>
      </c>
      <c r="AT1126" t="s">
        <v>150</v>
      </c>
      <c r="BE1126" t="s">
        <v>173</v>
      </c>
      <c r="BF1126" t="s">
        <v>150</v>
      </c>
    </row>
    <row r="1127" spans="1:58" x14ac:dyDescent="0.2">
      <c r="A1127" t="s">
        <v>611</v>
      </c>
      <c r="B1127" t="s">
        <v>612</v>
      </c>
      <c r="C1127">
        <f>-70.27769729 / 41.67458313</f>
        <v>-1.686344337765185</v>
      </c>
      <c r="D1127" t="s">
        <v>613</v>
      </c>
      <c r="E1127" t="s">
        <v>70</v>
      </c>
      <c r="F1127" s="1">
        <v>44076</v>
      </c>
      <c r="G1127">
        <v>0.5</v>
      </c>
      <c r="I1127">
        <v>1.33</v>
      </c>
      <c r="J1127" t="s">
        <v>150</v>
      </c>
      <c r="K1127">
        <v>0.28000000000000003</v>
      </c>
      <c r="L1127" t="s">
        <v>150</v>
      </c>
      <c r="M1127">
        <v>1.33</v>
      </c>
      <c r="N1127" t="s">
        <v>150</v>
      </c>
      <c r="O1127">
        <v>7.76</v>
      </c>
      <c r="P1127" t="s">
        <v>150</v>
      </c>
      <c r="Q1127">
        <v>23.1</v>
      </c>
      <c r="R1127" t="s">
        <v>150</v>
      </c>
      <c r="S1127">
        <v>0.73</v>
      </c>
      <c r="T1127" t="s">
        <v>150</v>
      </c>
      <c r="W1127">
        <v>42.34</v>
      </c>
      <c r="X1127" t="s">
        <v>150</v>
      </c>
      <c r="AE1127">
        <v>4.2</v>
      </c>
      <c r="AF1127" t="s">
        <v>150</v>
      </c>
      <c r="AG1127">
        <v>6.11</v>
      </c>
      <c r="AH1127" t="s">
        <v>150</v>
      </c>
      <c r="AS1127">
        <v>0.04</v>
      </c>
      <c r="AT1127" t="s">
        <v>150</v>
      </c>
    </row>
    <row r="1128" spans="1:58" x14ac:dyDescent="0.2">
      <c r="A1128" t="s">
        <v>611</v>
      </c>
      <c r="B1128" t="s">
        <v>612</v>
      </c>
      <c r="C1128">
        <f>-70.27769729 / 41.67458313</f>
        <v>-1.686344337765185</v>
      </c>
      <c r="D1128" t="s">
        <v>613</v>
      </c>
      <c r="E1128" t="s">
        <v>70</v>
      </c>
      <c r="F1128" s="1">
        <v>44076</v>
      </c>
      <c r="G1128">
        <v>1</v>
      </c>
      <c r="K1128" t="s">
        <v>173</v>
      </c>
      <c r="L1128" t="s">
        <v>150</v>
      </c>
      <c r="O1128">
        <v>7.77</v>
      </c>
      <c r="P1128" t="s">
        <v>150</v>
      </c>
      <c r="Q1128">
        <v>23.2</v>
      </c>
      <c r="R1128" t="s">
        <v>150</v>
      </c>
      <c r="S1128" t="s">
        <v>173</v>
      </c>
      <c r="T1128" t="s">
        <v>150</v>
      </c>
      <c r="W1128" t="s">
        <v>173</v>
      </c>
      <c r="X1128" t="s">
        <v>150</v>
      </c>
      <c r="AE1128" t="s">
        <v>173</v>
      </c>
      <c r="AF1128" t="s">
        <v>150</v>
      </c>
      <c r="AG1128" t="s">
        <v>173</v>
      </c>
      <c r="AH1128" t="s">
        <v>150</v>
      </c>
      <c r="AS1128" t="s">
        <v>173</v>
      </c>
      <c r="AT1128" t="s">
        <v>150</v>
      </c>
    </row>
    <row r="1129" spans="1:58" x14ac:dyDescent="0.2">
      <c r="A1129" t="s">
        <v>611</v>
      </c>
      <c r="B1129" t="s">
        <v>612</v>
      </c>
      <c r="C1129">
        <f>-70.27769729 / 41.67458313</f>
        <v>-1.686344337765185</v>
      </c>
      <c r="D1129" t="s">
        <v>613</v>
      </c>
      <c r="E1129" t="s">
        <v>70</v>
      </c>
      <c r="F1129" s="1">
        <v>44076</v>
      </c>
      <c r="G1129">
        <v>1.25</v>
      </c>
      <c r="K1129">
        <v>0.79</v>
      </c>
      <c r="L1129" t="s">
        <v>150</v>
      </c>
      <c r="O1129">
        <v>7.85</v>
      </c>
      <c r="P1129" t="s">
        <v>150</v>
      </c>
      <c r="Q1129">
        <v>23.2</v>
      </c>
      <c r="R1129" t="s">
        <v>150</v>
      </c>
      <c r="S1129">
        <v>0.94</v>
      </c>
      <c r="T1129" t="s">
        <v>150</v>
      </c>
      <c r="W1129">
        <v>61.49</v>
      </c>
      <c r="X1129" t="s">
        <v>150</v>
      </c>
      <c r="AE1129">
        <v>4.4000000000000004</v>
      </c>
      <c r="AF1129" t="s">
        <v>150</v>
      </c>
      <c r="AG1129">
        <v>6.15</v>
      </c>
      <c r="AH1129" t="s">
        <v>150</v>
      </c>
      <c r="AS1129">
        <v>0.3</v>
      </c>
      <c r="AT1129" t="s">
        <v>150</v>
      </c>
    </row>
    <row r="1130" spans="1:58" x14ac:dyDescent="0.2">
      <c r="A1130" t="s">
        <v>480</v>
      </c>
      <c r="B1130" t="s">
        <v>481</v>
      </c>
      <c r="C1130">
        <f>-70.39340587 / 41.67196407</f>
        <v>-1.6892269764812167</v>
      </c>
      <c r="D1130" t="s">
        <v>482</v>
      </c>
      <c r="E1130" t="s">
        <v>70</v>
      </c>
      <c r="F1130" s="1">
        <v>37143</v>
      </c>
      <c r="G1130">
        <v>0.5</v>
      </c>
      <c r="I1130">
        <v>11.2</v>
      </c>
      <c r="J1130" t="s">
        <v>71</v>
      </c>
      <c r="K1130">
        <v>2.0299999999999998</v>
      </c>
      <c r="L1130" t="s">
        <v>71</v>
      </c>
      <c r="M1130">
        <v>4.5999999999999996</v>
      </c>
      <c r="N1130" t="s">
        <v>71</v>
      </c>
      <c r="O1130">
        <v>8.65</v>
      </c>
      <c r="P1130" t="s">
        <v>71</v>
      </c>
      <c r="Q1130">
        <v>25.99</v>
      </c>
      <c r="R1130" t="s">
        <v>71</v>
      </c>
      <c r="S1130">
        <v>0.16</v>
      </c>
      <c r="T1130" t="s">
        <v>71</v>
      </c>
      <c r="U1130">
        <v>4.96</v>
      </c>
      <c r="V1130" t="s">
        <v>71</v>
      </c>
      <c r="W1130">
        <v>25.8</v>
      </c>
      <c r="X1130" t="s">
        <v>71</v>
      </c>
      <c r="Y1130">
        <v>27.24</v>
      </c>
      <c r="AA1130">
        <v>37.549999999999997</v>
      </c>
      <c r="AC1130">
        <v>38.01</v>
      </c>
      <c r="AE1130">
        <v>0.7</v>
      </c>
      <c r="AF1130" t="s">
        <v>71</v>
      </c>
      <c r="AG1130">
        <v>6.47</v>
      </c>
      <c r="AH1130" t="s">
        <v>71</v>
      </c>
      <c r="AS1130">
        <v>0.31</v>
      </c>
      <c r="AT1130" t="s">
        <v>71</v>
      </c>
    </row>
    <row r="1131" spans="1:58" x14ac:dyDescent="0.2">
      <c r="A1131" t="s">
        <v>480</v>
      </c>
      <c r="B1131" t="s">
        <v>481</v>
      </c>
      <c r="C1131">
        <f>-70.39340587 / 41.67196407</f>
        <v>-1.6892269764812167</v>
      </c>
      <c r="D1131" t="s">
        <v>482</v>
      </c>
      <c r="E1131" t="s">
        <v>70</v>
      </c>
      <c r="F1131" s="1">
        <v>37143</v>
      </c>
      <c r="G1131">
        <v>1</v>
      </c>
      <c r="O1131">
        <v>8.59</v>
      </c>
      <c r="P1131" t="s">
        <v>71</v>
      </c>
      <c r="Q1131">
        <v>25.94</v>
      </c>
      <c r="R1131" t="s">
        <v>71</v>
      </c>
    </row>
    <row r="1132" spans="1:58" x14ac:dyDescent="0.2">
      <c r="A1132" t="s">
        <v>480</v>
      </c>
      <c r="B1132" t="s">
        <v>481</v>
      </c>
      <c r="C1132">
        <f>-70.39340587 / 41.67196407</f>
        <v>-1.6892269764812167</v>
      </c>
      <c r="D1132" t="s">
        <v>482</v>
      </c>
      <c r="E1132" t="s">
        <v>70</v>
      </c>
      <c r="F1132" s="1">
        <v>37143</v>
      </c>
      <c r="G1132">
        <v>2</v>
      </c>
      <c r="O1132">
        <v>8.56</v>
      </c>
      <c r="P1132" t="s">
        <v>71</v>
      </c>
      <c r="Q1132">
        <v>25.9</v>
      </c>
      <c r="R1132" t="s">
        <v>71</v>
      </c>
    </row>
    <row r="1133" spans="1:58" x14ac:dyDescent="0.2">
      <c r="A1133" t="s">
        <v>480</v>
      </c>
      <c r="B1133" t="s">
        <v>481</v>
      </c>
      <c r="C1133">
        <f>-70.39340587 / 41.67196407</f>
        <v>-1.6892269764812167</v>
      </c>
      <c r="D1133" t="s">
        <v>482</v>
      </c>
      <c r="E1133" t="s">
        <v>70</v>
      </c>
      <c r="F1133" s="1">
        <v>37143</v>
      </c>
      <c r="G1133">
        <v>3</v>
      </c>
      <c r="K1133">
        <v>1.86</v>
      </c>
      <c r="L1133" t="s">
        <v>71</v>
      </c>
      <c r="O1133">
        <v>8.4</v>
      </c>
      <c r="P1133" t="s">
        <v>71</v>
      </c>
      <c r="Q1133">
        <v>25.87</v>
      </c>
      <c r="R1133" t="s">
        <v>71</v>
      </c>
      <c r="S1133">
        <v>0.16</v>
      </c>
      <c r="T1133" t="s">
        <v>71</v>
      </c>
      <c r="U1133">
        <v>4.96</v>
      </c>
      <c r="V1133" t="s">
        <v>71</v>
      </c>
      <c r="W1133">
        <v>24.5</v>
      </c>
      <c r="X1133" t="s">
        <v>71</v>
      </c>
      <c r="Y1133">
        <v>27.24</v>
      </c>
      <c r="AA1133">
        <v>36.69</v>
      </c>
      <c r="AE1133">
        <v>0.7</v>
      </c>
      <c r="AF1133" t="s">
        <v>71</v>
      </c>
      <c r="AG1133">
        <v>6.42</v>
      </c>
      <c r="AH1133" t="s">
        <v>71</v>
      </c>
      <c r="AS1133">
        <v>1.28</v>
      </c>
      <c r="AT1133" t="s">
        <v>71</v>
      </c>
    </row>
    <row r="1134" spans="1:58" x14ac:dyDescent="0.2">
      <c r="A1134" t="s">
        <v>480</v>
      </c>
      <c r="B1134" t="s">
        <v>481</v>
      </c>
      <c r="C1134">
        <f>-70.39340587 / 41.67196407</f>
        <v>-1.6892269764812167</v>
      </c>
      <c r="D1134" t="s">
        <v>482</v>
      </c>
      <c r="E1134" t="s">
        <v>70</v>
      </c>
      <c r="F1134" s="1">
        <v>37143</v>
      </c>
      <c r="G1134">
        <v>4</v>
      </c>
      <c r="O1134">
        <v>8.3000000000000007</v>
      </c>
      <c r="P1134" t="s">
        <v>71</v>
      </c>
      <c r="Q1134">
        <v>25.74</v>
      </c>
      <c r="R1134" t="s">
        <v>71</v>
      </c>
    </row>
    <row r="1135" spans="1:58" x14ac:dyDescent="0.2">
      <c r="A1135" t="s">
        <v>480</v>
      </c>
      <c r="B1135" t="s">
        <v>481</v>
      </c>
      <c r="C1135">
        <f>-70.39340587 / 41.67196407</f>
        <v>-1.6892269764812167</v>
      </c>
      <c r="D1135" t="s">
        <v>482</v>
      </c>
      <c r="E1135" t="s">
        <v>70</v>
      </c>
      <c r="F1135" s="1">
        <v>37143</v>
      </c>
      <c r="G1135">
        <v>5</v>
      </c>
      <c r="O1135">
        <v>8.1199999999999992</v>
      </c>
      <c r="P1135" t="s">
        <v>71</v>
      </c>
      <c r="Q1135">
        <v>25.47</v>
      </c>
      <c r="R1135" t="s">
        <v>71</v>
      </c>
    </row>
    <row r="1136" spans="1:58" x14ac:dyDescent="0.2">
      <c r="A1136" t="s">
        <v>480</v>
      </c>
      <c r="B1136" t="s">
        <v>481</v>
      </c>
      <c r="C1136">
        <f>-70.39340587 / 41.67196407</f>
        <v>-1.6892269764812167</v>
      </c>
      <c r="D1136" t="s">
        <v>482</v>
      </c>
      <c r="E1136" t="s">
        <v>70</v>
      </c>
      <c r="F1136" s="1">
        <v>37143</v>
      </c>
      <c r="G1136">
        <v>6</v>
      </c>
      <c r="O1136">
        <v>8.09</v>
      </c>
      <c r="P1136" t="s">
        <v>71</v>
      </c>
      <c r="Q1136">
        <v>25.12</v>
      </c>
      <c r="R1136" t="s">
        <v>71</v>
      </c>
    </row>
    <row r="1137" spans="1:46" x14ac:dyDescent="0.2">
      <c r="A1137" t="s">
        <v>480</v>
      </c>
      <c r="B1137" t="s">
        <v>481</v>
      </c>
      <c r="C1137">
        <f>-70.39340587 / 41.67196407</f>
        <v>-1.6892269764812167</v>
      </c>
      <c r="D1137" t="s">
        <v>482</v>
      </c>
      <c r="E1137" t="s">
        <v>70</v>
      </c>
      <c r="F1137" s="1">
        <v>37143</v>
      </c>
      <c r="G1137">
        <v>7</v>
      </c>
      <c r="O1137">
        <v>7.18</v>
      </c>
      <c r="P1137" t="s">
        <v>71</v>
      </c>
      <c r="Q1137">
        <v>23.21</v>
      </c>
      <c r="R1137" t="s">
        <v>71</v>
      </c>
    </row>
    <row r="1138" spans="1:46" x14ac:dyDescent="0.2">
      <c r="A1138" t="s">
        <v>480</v>
      </c>
      <c r="B1138" t="s">
        <v>481</v>
      </c>
      <c r="C1138">
        <f>-70.39340587 / 41.67196407</f>
        <v>-1.6892269764812167</v>
      </c>
      <c r="D1138" t="s">
        <v>482</v>
      </c>
      <c r="E1138" t="s">
        <v>70</v>
      </c>
      <c r="F1138" s="1">
        <v>37143</v>
      </c>
      <c r="G1138">
        <v>8</v>
      </c>
      <c r="O1138">
        <v>3.22</v>
      </c>
      <c r="P1138" t="s">
        <v>71</v>
      </c>
      <c r="Q1138">
        <v>19.600000000000001</v>
      </c>
      <c r="R1138" t="s">
        <v>71</v>
      </c>
    </row>
    <row r="1139" spans="1:46" x14ac:dyDescent="0.2">
      <c r="A1139" t="s">
        <v>480</v>
      </c>
      <c r="B1139" t="s">
        <v>481</v>
      </c>
      <c r="C1139">
        <f>-70.39340587 / 41.67196407</f>
        <v>-1.6892269764812167</v>
      </c>
      <c r="D1139" t="s">
        <v>482</v>
      </c>
      <c r="E1139" t="s">
        <v>70</v>
      </c>
      <c r="F1139" s="1">
        <v>37143</v>
      </c>
      <c r="G1139">
        <v>9</v>
      </c>
      <c r="O1139">
        <v>0.85</v>
      </c>
      <c r="P1139" t="s">
        <v>71</v>
      </c>
      <c r="Q1139">
        <v>16.34</v>
      </c>
      <c r="R1139" t="s">
        <v>71</v>
      </c>
    </row>
    <row r="1140" spans="1:46" x14ac:dyDescent="0.2">
      <c r="A1140" t="s">
        <v>480</v>
      </c>
      <c r="B1140" t="s">
        <v>481</v>
      </c>
      <c r="C1140">
        <f>-70.39340587 / 41.67196407</f>
        <v>-1.6892269764812167</v>
      </c>
      <c r="D1140" t="s">
        <v>482</v>
      </c>
      <c r="E1140" t="s">
        <v>70</v>
      </c>
      <c r="F1140" s="1">
        <v>37143</v>
      </c>
      <c r="G1140">
        <v>10</v>
      </c>
      <c r="K1140">
        <v>7.63</v>
      </c>
      <c r="L1140" t="s">
        <v>71</v>
      </c>
      <c r="O1140">
        <v>0.5</v>
      </c>
      <c r="P1140" t="s">
        <v>71</v>
      </c>
      <c r="Q1140">
        <v>13.86</v>
      </c>
      <c r="R1140" t="s">
        <v>71</v>
      </c>
      <c r="S1140">
        <v>0.16</v>
      </c>
      <c r="T1140" t="s">
        <v>71</v>
      </c>
      <c r="U1140">
        <v>4.96</v>
      </c>
      <c r="V1140" t="s">
        <v>71</v>
      </c>
      <c r="W1140">
        <v>24.4</v>
      </c>
      <c r="X1140" t="s">
        <v>71</v>
      </c>
      <c r="Y1140">
        <v>27.24</v>
      </c>
      <c r="AA1140">
        <v>50.53</v>
      </c>
      <c r="AE1140">
        <v>0.9</v>
      </c>
      <c r="AF1140" t="s">
        <v>71</v>
      </c>
      <c r="AG1140">
        <v>6.42</v>
      </c>
      <c r="AH1140" t="s">
        <v>71</v>
      </c>
      <c r="AS1140">
        <v>1.1000000000000001</v>
      </c>
      <c r="AT1140" t="s">
        <v>71</v>
      </c>
    </row>
    <row r="1141" spans="1:46" x14ac:dyDescent="0.2">
      <c r="A1141" t="s">
        <v>480</v>
      </c>
      <c r="B1141" t="s">
        <v>481</v>
      </c>
      <c r="C1141">
        <f>-70.39340587 / 41.67196407</f>
        <v>-1.6892269764812167</v>
      </c>
      <c r="D1141" t="s">
        <v>482</v>
      </c>
      <c r="E1141" t="s">
        <v>70</v>
      </c>
      <c r="F1141" s="1">
        <v>37143</v>
      </c>
      <c r="G1141">
        <v>11</v>
      </c>
      <c r="O1141">
        <v>0.33</v>
      </c>
      <c r="P1141" t="s">
        <v>71</v>
      </c>
      <c r="Q1141">
        <v>12.19</v>
      </c>
      <c r="R1141" t="s">
        <v>71</v>
      </c>
    </row>
    <row r="1142" spans="1:46" x14ac:dyDescent="0.2">
      <c r="A1142" t="s">
        <v>480</v>
      </c>
      <c r="B1142" t="s">
        <v>481</v>
      </c>
      <c r="C1142">
        <f>-70.39340587 / 41.67196407</f>
        <v>-1.6892269764812167</v>
      </c>
      <c r="D1142" t="s">
        <v>482</v>
      </c>
      <c r="E1142" t="s">
        <v>70</v>
      </c>
      <c r="F1142" s="1">
        <v>37873</v>
      </c>
      <c r="G1142">
        <v>0.5</v>
      </c>
      <c r="I1142">
        <v>11.6</v>
      </c>
      <c r="J1142" t="s">
        <v>71</v>
      </c>
      <c r="K1142">
        <v>2.4500000000000002</v>
      </c>
      <c r="L1142" t="s">
        <v>71</v>
      </c>
      <c r="M1142">
        <v>4.5999999999999996</v>
      </c>
      <c r="N1142" t="s">
        <v>71</v>
      </c>
      <c r="O1142">
        <v>8.1999999999999993</v>
      </c>
      <c r="P1142" t="s">
        <v>71</v>
      </c>
      <c r="Q1142">
        <v>22.66</v>
      </c>
      <c r="R1142" t="s">
        <v>71</v>
      </c>
      <c r="S1142">
        <v>0.5</v>
      </c>
      <c r="T1142" t="s">
        <v>71</v>
      </c>
      <c r="U1142">
        <v>15.49</v>
      </c>
      <c r="V1142" t="s">
        <v>71</v>
      </c>
      <c r="W1142">
        <v>17.5</v>
      </c>
      <c r="X1142" t="s">
        <v>71</v>
      </c>
      <c r="Y1142">
        <v>43.66</v>
      </c>
      <c r="AA1142">
        <v>39.39</v>
      </c>
      <c r="AC1142">
        <v>38.01</v>
      </c>
      <c r="AE1142">
        <v>0.38</v>
      </c>
      <c r="AF1142" t="s">
        <v>71</v>
      </c>
      <c r="AG1142">
        <v>6.39</v>
      </c>
      <c r="AH1142" t="s">
        <v>71</v>
      </c>
      <c r="AS1142">
        <v>0.03</v>
      </c>
      <c r="AT1142" t="s">
        <v>71</v>
      </c>
    </row>
    <row r="1143" spans="1:46" x14ac:dyDescent="0.2">
      <c r="A1143" t="s">
        <v>480</v>
      </c>
      <c r="B1143" t="s">
        <v>481</v>
      </c>
      <c r="C1143">
        <f>-70.39340587 / 41.67196407</f>
        <v>-1.6892269764812167</v>
      </c>
      <c r="D1143" t="s">
        <v>482</v>
      </c>
      <c r="E1143" t="s">
        <v>70</v>
      </c>
      <c r="F1143" s="1">
        <v>37873</v>
      </c>
      <c r="G1143">
        <v>1</v>
      </c>
      <c r="O1143">
        <v>8.19</v>
      </c>
      <c r="P1143" t="s">
        <v>71</v>
      </c>
      <c r="Q1143">
        <v>22.68</v>
      </c>
      <c r="R1143" t="s">
        <v>71</v>
      </c>
    </row>
    <row r="1144" spans="1:46" x14ac:dyDescent="0.2">
      <c r="A1144" t="s">
        <v>480</v>
      </c>
      <c r="B1144" t="s">
        <v>481</v>
      </c>
      <c r="C1144">
        <f>-70.39340587 / 41.67196407</f>
        <v>-1.6892269764812167</v>
      </c>
      <c r="D1144" t="s">
        <v>482</v>
      </c>
      <c r="E1144" t="s">
        <v>70</v>
      </c>
      <c r="F1144" s="1">
        <v>37873</v>
      </c>
      <c r="G1144">
        <v>2</v>
      </c>
      <c r="O1144">
        <v>8.14</v>
      </c>
      <c r="P1144" t="s">
        <v>71</v>
      </c>
      <c r="Q1144">
        <v>22.67</v>
      </c>
      <c r="R1144" t="s">
        <v>71</v>
      </c>
    </row>
    <row r="1145" spans="1:46" x14ac:dyDescent="0.2">
      <c r="A1145" t="s">
        <v>480</v>
      </c>
      <c r="B1145" t="s">
        <v>481</v>
      </c>
      <c r="C1145">
        <f>-70.39340587 / 41.67196407</f>
        <v>-1.6892269764812167</v>
      </c>
      <c r="D1145" t="s">
        <v>482</v>
      </c>
      <c r="E1145" t="s">
        <v>70</v>
      </c>
      <c r="F1145" s="1">
        <v>37873</v>
      </c>
      <c r="G1145">
        <v>3</v>
      </c>
      <c r="K1145">
        <v>2.46</v>
      </c>
      <c r="L1145" t="s">
        <v>71</v>
      </c>
      <c r="O1145">
        <v>8.06</v>
      </c>
      <c r="P1145" t="s">
        <v>71</v>
      </c>
      <c r="Q1145">
        <v>22.67</v>
      </c>
      <c r="R1145" t="s">
        <v>71</v>
      </c>
      <c r="S1145">
        <v>1.2</v>
      </c>
      <c r="T1145" t="s">
        <v>71</v>
      </c>
      <c r="U1145">
        <v>37.17</v>
      </c>
      <c r="V1145" t="s">
        <v>71</v>
      </c>
      <c r="W1145">
        <v>17.399999999999999</v>
      </c>
      <c r="X1145" t="s">
        <v>71</v>
      </c>
      <c r="Y1145">
        <v>56.29</v>
      </c>
      <c r="AA1145">
        <v>39.43</v>
      </c>
      <c r="AE1145">
        <v>0.38</v>
      </c>
      <c r="AF1145" t="s">
        <v>71</v>
      </c>
      <c r="AG1145">
        <v>6.36</v>
      </c>
      <c r="AH1145" t="s">
        <v>71</v>
      </c>
      <c r="AS1145">
        <v>0.03</v>
      </c>
      <c r="AT1145" t="s">
        <v>71</v>
      </c>
    </row>
    <row r="1146" spans="1:46" x14ac:dyDescent="0.2">
      <c r="A1146" t="s">
        <v>480</v>
      </c>
      <c r="B1146" t="s">
        <v>481</v>
      </c>
      <c r="C1146">
        <f>-70.39340587 / 41.67196407</f>
        <v>-1.6892269764812167</v>
      </c>
      <c r="D1146" t="s">
        <v>482</v>
      </c>
      <c r="E1146" t="s">
        <v>70</v>
      </c>
      <c r="F1146" s="1">
        <v>37873</v>
      </c>
      <c r="G1146">
        <v>4</v>
      </c>
      <c r="O1146">
        <v>8.06</v>
      </c>
      <c r="P1146" t="s">
        <v>71</v>
      </c>
      <c r="Q1146">
        <v>22.67</v>
      </c>
      <c r="R1146" t="s">
        <v>71</v>
      </c>
    </row>
    <row r="1147" spans="1:46" x14ac:dyDescent="0.2">
      <c r="A1147" t="s">
        <v>480</v>
      </c>
      <c r="B1147" t="s">
        <v>481</v>
      </c>
      <c r="C1147">
        <f>-70.39340587 / 41.67196407</f>
        <v>-1.6892269764812167</v>
      </c>
      <c r="D1147" t="s">
        <v>482</v>
      </c>
      <c r="E1147" t="s">
        <v>70</v>
      </c>
      <c r="F1147" s="1">
        <v>37873</v>
      </c>
      <c r="G1147">
        <v>5</v>
      </c>
      <c r="O1147">
        <v>8.01</v>
      </c>
      <c r="P1147" t="s">
        <v>71</v>
      </c>
      <c r="Q1147">
        <v>22.63</v>
      </c>
      <c r="R1147" t="s">
        <v>71</v>
      </c>
    </row>
    <row r="1148" spans="1:46" x14ac:dyDescent="0.2">
      <c r="A1148" t="s">
        <v>480</v>
      </c>
      <c r="B1148" t="s">
        <v>481</v>
      </c>
      <c r="C1148">
        <f>-70.39340587 / 41.67196407</f>
        <v>-1.6892269764812167</v>
      </c>
      <c r="D1148" t="s">
        <v>482</v>
      </c>
      <c r="E1148" t="s">
        <v>70</v>
      </c>
      <c r="F1148" s="1">
        <v>37873</v>
      </c>
      <c r="G1148">
        <v>6</v>
      </c>
      <c r="O1148">
        <v>7.76</v>
      </c>
      <c r="P1148" t="s">
        <v>71</v>
      </c>
      <c r="Q1148">
        <v>22.45</v>
      </c>
      <c r="R1148" t="s">
        <v>71</v>
      </c>
    </row>
    <row r="1149" spans="1:46" x14ac:dyDescent="0.2">
      <c r="A1149" t="s">
        <v>480</v>
      </c>
      <c r="B1149" t="s">
        <v>481</v>
      </c>
      <c r="C1149">
        <f>-70.39340587 / 41.67196407</f>
        <v>-1.6892269764812167</v>
      </c>
      <c r="D1149" t="s">
        <v>482</v>
      </c>
      <c r="E1149" t="s">
        <v>70</v>
      </c>
      <c r="F1149" s="1">
        <v>37873</v>
      </c>
      <c r="G1149">
        <v>7</v>
      </c>
      <c r="O1149">
        <v>6.64</v>
      </c>
      <c r="P1149" t="s">
        <v>71</v>
      </c>
      <c r="Q1149">
        <v>20.28</v>
      </c>
      <c r="R1149" t="s">
        <v>71</v>
      </c>
    </row>
    <row r="1150" spans="1:46" x14ac:dyDescent="0.2">
      <c r="A1150" t="s">
        <v>480</v>
      </c>
      <c r="B1150" t="s">
        <v>481</v>
      </c>
      <c r="C1150">
        <f>-70.39340587 / 41.67196407</f>
        <v>-1.6892269764812167</v>
      </c>
      <c r="D1150" t="s">
        <v>482</v>
      </c>
      <c r="E1150" t="s">
        <v>70</v>
      </c>
      <c r="F1150" s="1">
        <v>37873</v>
      </c>
      <c r="G1150">
        <v>8</v>
      </c>
      <c r="O1150">
        <v>4.5599999999999996</v>
      </c>
      <c r="P1150" t="s">
        <v>71</v>
      </c>
      <c r="Q1150">
        <v>16.489999999999998</v>
      </c>
      <c r="R1150" t="s">
        <v>71</v>
      </c>
    </row>
    <row r="1151" spans="1:46" x14ac:dyDescent="0.2">
      <c r="A1151" t="s">
        <v>480</v>
      </c>
      <c r="B1151" t="s">
        <v>481</v>
      </c>
      <c r="C1151">
        <f>-70.39340587 / 41.67196407</f>
        <v>-1.6892269764812167</v>
      </c>
      <c r="D1151" t="s">
        <v>482</v>
      </c>
      <c r="E1151" t="s">
        <v>70</v>
      </c>
      <c r="F1151" s="1">
        <v>37873</v>
      </c>
      <c r="G1151">
        <v>9</v>
      </c>
      <c r="K1151">
        <v>11.13</v>
      </c>
      <c r="L1151" t="s">
        <v>71</v>
      </c>
      <c r="O1151">
        <v>1.67</v>
      </c>
      <c r="P1151" t="s">
        <v>71</v>
      </c>
      <c r="Q1151">
        <v>14.42</v>
      </c>
      <c r="R1151" t="s">
        <v>71</v>
      </c>
      <c r="S1151">
        <v>0.6</v>
      </c>
      <c r="T1151" t="s">
        <v>71</v>
      </c>
      <c r="U1151">
        <v>18.579999999999998</v>
      </c>
      <c r="V1151" t="s">
        <v>71</v>
      </c>
      <c r="W1151">
        <v>35.1</v>
      </c>
      <c r="X1151" t="s">
        <v>71</v>
      </c>
      <c r="Y1151">
        <v>46.29</v>
      </c>
      <c r="AA1151">
        <v>54.24</v>
      </c>
      <c r="AE1151">
        <v>0.55000000000000004</v>
      </c>
      <c r="AF1151" t="s">
        <v>71</v>
      </c>
      <c r="AG1151">
        <v>5.95</v>
      </c>
      <c r="AH1151" t="s">
        <v>71</v>
      </c>
      <c r="AS1151">
        <v>0.03</v>
      </c>
      <c r="AT1151" t="s">
        <v>71</v>
      </c>
    </row>
    <row r="1152" spans="1:46" x14ac:dyDescent="0.2">
      <c r="A1152" t="s">
        <v>480</v>
      </c>
      <c r="B1152" t="s">
        <v>481</v>
      </c>
      <c r="C1152">
        <f>-70.39340587 / 41.67196407</f>
        <v>-1.6892269764812167</v>
      </c>
      <c r="D1152" t="s">
        <v>482</v>
      </c>
      <c r="E1152" t="s">
        <v>70</v>
      </c>
      <c r="F1152" s="1">
        <v>37873</v>
      </c>
      <c r="G1152">
        <v>10</v>
      </c>
      <c r="O1152">
        <v>1.1100000000000001</v>
      </c>
      <c r="P1152" t="s">
        <v>71</v>
      </c>
      <c r="Q1152">
        <v>12.83</v>
      </c>
      <c r="R1152" t="s">
        <v>71</v>
      </c>
    </row>
    <row r="1153" spans="1:46" x14ac:dyDescent="0.2">
      <c r="A1153" t="s">
        <v>480</v>
      </c>
      <c r="B1153" t="s">
        <v>481</v>
      </c>
      <c r="C1153">
        <f>-70.39340587 / 41.67196407</f>
        <v>-1.6892269764812167</v>
      </c>
      <c r="D1153" t="s">
        <v>482</v>
      </c>
      <c r="E1153" t="s">
        <v>70</v>
      </c>
      <c r="F1153" s="1">
        <v>37873</v>
      </c>
      <c r="G1153">
        <v>11</v>
      </c>
      <c r="K1153">
        <v>2.38</v>
      </c>
      <c r="L1153" t="s">
        <v>71</v>
      </c>
      <c r="O1153">
        <v>0.3</v>
      </c>
      <c r="P1153" t="s">
        <v>71</v>
      </c>
      <c r="Q1153">
        <v>11.18</v>
      </c>
      <c r="R1153" t="s">
        <v>71</v>
      </c>
      <c r="S1153">
        <v>1</v>
      </c>
      <c r="T1153" t="s">
        <v>71</v>
      </c>
      <c r="U1153">
        <v>30.97</v>
      </c>
      <c r="V1153" t="s">
        <v>71</v>
      </c>
      <c r="W1153">
        <v>22.8</v>
      </c>
      <c r="X1153" t="s">
        <v>71</v>
      </c>
      <c r="Y1153">
        <v>53.65</v>
      </c>
      <c r="AA1153">
        <v>39.11</v>
      </c>
      <c r="AE1153">
        <v>0.49</v>
      </c>
      <c r="AF1153" t="s">
        <v>71</v>
      </c>
      <c r="AG1153">
        <v>6.02</v>
      </c>
      <c r="AH1153" t="s">
        <v>71</v>
      </c>
      <c r="AS1153">
        <v>1.1399999999999999</v>
      </c>
      <c r="AT1153" t="s">
        <v>71</v>
      </c>
    </row>
    <row r="1154" spans="1:46" x14ac:dyDescent="0.2">
      <c r="A1154" t="s">
        <v>480</v>
      </c>
      <c r="B1154" t="s">
        <v>481</v>
      </c>
      <c r="C1154">
        <f>-70.39340587 / 41.67196407</f>
        <v>-1.6892269764812167</v>
      </c>
      <c r="D1154" t="s">
        <v>482</v>
      </c>
      <c r="E1154" t="s">
        <v>70</v>
      </c>
      <c r="F1154" s="1">
        <v>39309</v>
      </c>
      <c r="G1154">
        <v>0.5</v>
      </c>
      <c r="I1154">
        <v>12</v>
      </c>
      <c r="J1154" t="s">
        <v>71</v>
      </c>
      <c r="K1154">
        <v>1.69</v>
      </c>
      <c r="L1154" t="s">
        <v>71</v>
      </c>
      <c r="M1154">
        <v>4</v>
      </c>
      <c r="N1154" t="s">
        <v>71</v>
      </c>
      <c r="O1154">
        <v>8</v>
      </c>
      <c r="P1154" t="s">
        <v>71</v>
      </c>
      <c r="Q1154">
        <v>24.9</v>
      </c>
      <c r="R1154" t="s">
        <v>71</v>
      </c>
      <c r="S1154">
        <v>0.22</v>
      </c>
      <c r="T1154" t="s">
        <v>71</v>
      </c>
      <c r="U1154">
        <v>6.74</v>
      </c>
      <c r="V1154" t="s">
        <v>71</v>
      </c>
      <c r="W1154">
        <v>30.04</v>
      </c>
      <c r="X1154" t="s">
        <v>71</v>
      </c>
      <c r="Y1154">
        <v>31.66</v>
      </c>
      <c r="AA1154">
        <v>35.770000000000003</v>
      </c>
      <c r="AC1154">
        <v>40.020000000000003</v>
      </c>
      <c r="AE1154">
        <v>7.4</v>
      </c>
      <c r="AF1154" t="s">
        <v>71</v>
      </c>
      <c r="AG1154">
        <v>6.56</v>
      </c>
      <c r="AH1154" t="s">
        <v>71</v>
      </c>
      <c r="AS1154">
        <v>0.03</v>
      </c>
      <c r="AT1154" t="s">
        <v>71</v>
      </c>
    </row>
    <row r="1155" spans="1:46" x14ac:dyDescent="0.2">
      <c r="A1155" t="s">
        <v>480</v>
      </c>
      <c r="B1155" t="s">
        <v>481</v>
      </c>
      <c r="C1155">
        <f>-70.39340587 / 41.67196407</f>
        <v>-1.6892269764812167</v>
      </c>
      <c r="D1155" t="s">
        <v>482</v>
      </c>
      <c r="E1155" t="s">
        <v>70</v>
      </c>
      <c r="F1155" s="1">
        <v>39309</v>
      </c>
      <c r="G1155">
        <v>1</v>
      </c>
      <c r="O1155">
        <v>8.01</v>
      </c>
      <c r="P1155" t="s">
        <v>71</v>
      </c>
      <c r="Q1155">
        <v>24.9</v>
      </c>
      <c r="R1155" t="s">
        <v>71</v>
      </c>
    </row>
    <row r="1156" spans="1:46" x14ac:dyDescent="0.2">
      <c r="A1156" t="s">
        <v>480</v>
      </c>
      <c r="B1156" t="s">
        <v>481</v>
      </c>
      <c r="C1156">
        <f>-70.39340587 / 41.67196407</f>
        <v>-1.6892269764812167</v>
      </c>
      <c r="D1156" t="s">
        <v>482</v>
      </c>
      <c r="E1156" t="s">
        <v>70</v>
      </c>
      <c r="F1156" s="1">
        <v>39309</v>
      </c>
      <c r="G1156">
        <v>1.5</v>
      </c>
      <c r="O1156">
        <v>8.02</v>
      </c>
      <c r="P1156" t="s">
        <v>71</v>
      </c>
      <c r="Q1156">
        <v>24.9</v>
      </c>
      <c r="R1156" t="s">
        <v>71</v>
      </c>
    </row>
    <row r="1157" spans="1:46" x14ac:dyDescent="0.2">
      <c r="A1157" t="s">
        <v>480</v>
      </c>
      <c r="B1157" t="s">
        <v>481</v>
      </c>
      <c r="C1157">
        <f>-70.39340587 / 41.67196407</f>
        <v>-1.6892269764812167</v>
      </c>
      <c r="D1157" t="s">
        <v>482</v>
      </c>
      <c r="E1157" t="s">
        <v>70</v>
      </c>
      <c r="F1157" s="1">
        <v>39309</v>
      </c>
      <c r="G1157">
        <v>2</v>
      </c>
      <c r="O1157">
        <v>8.02</v>
      </c>
      <c r="P1157" t="s">
        <v>71</v>
      </c>
      <c r="Q1157">
        <v>24.9</v>
      </c>
      <c r="R1157" t="s">
        <v>71</v>
      </c>
    </row>
    <row r="1158" spans="1:46" x14ac:dyDescent="0.2">
      <c r="A1158" t="s">
        <v>480</v>
      </c>
      <c r="B1158" t="s">
        <v>481</v>
      </c>
      <c r="C1158">
        <f>-70.39340587 / 41.67196407</f>
        <v>-1.6892269764812167</v>
      </c>
      <c r="D1158" t="s">
        <v>482</v>
      </c>
      <c r="E1158" t="s">
        <v>70</v>
      </c>
      <c r="F1158" s="1">
        <v>39309</v>
      </c>
      <c r="G1158">
        <v>2.5</v>
      </c>
      <c r="O1158">
        <v>8.0299999999999994</v>
      </c>
      <c r="P1158" t="s">
        <v>71</v>
      </c>
      <c r="Q1158">
        <v>24.9</v>
      </c>
      <c r="R1158" t="s">
        <v>71</v>
      </c>
    </row>
    <row r="1159" spans="1:46" x14ac:dyDescent="0.2">
      <c r="A1159" t="s">
        <v>480</v>
      </c>
      <c r="B1159" t="s">
        <v>481</v>
      </c>
      <c r="C1159">
        <f>-70.39340587 / 41.67196407</f>
        <v>-1.6892269764812167</v>
      </c>
      <c r="D1159" t="s">
        <v>482</v>
      </c>
      <c r="E1159" t="s">
        <v>70</v>
      </c>
      <c r="F1159" s="1">
        <v>39309</v>
      </c>
      <c r="G1159">
        <v>3</v>
      </c>
      <c r="K1159">
        <v>24.54</v>
      </c>
      <c r="L1159" t="s">
        <v>71</v>
      </c>
      <c r="O1159">
        <v>8.0299999999999994</v>
      </c>
      <c r="P1159" t="s">
        <v>71</v>
      </c>
      <c r="Q1159">
        <v>24.9</v>
      </c>
      <c r="R1159" t="s">
        <v>71</v>
      </c>
      <c r="S1159">
        <v>0.27</v>
      </c>
      <c r="T1159" t="s">
        <v>71</v>
      </c>
      <c r="U1159">
        <v>8.33</v>
      </c>
      <c r="V1159" t="s">
        <v>71</v>
      </c>
      <c r="W1159">
        <v>30.36</v>
      </c>
      <c r="X1159" t="s">
        <v>71</v>
      </c>
      <c r="Y1159">
        <v>34.72</v>
      </c>
      <c r="AA1159">
        <v>62</v>
      </c>
      <c r="AE1159">
        <v>7.3</v>
      </c>
      <c r="AF1159" t="s">
        <v>71</v>
      </c>
      <c r="AG1159">
        <v>6.55</v>
      </c>
      <c r="AH1159" t="s">
        <v>71</v>
      </c>
      <c r="AS1159">
        <v>26.53</v>
      </c>
      <c r="AT1159" t="s">
        <v>71</v>
      </c>
    </row>
    <row r="1160" spans="1:46" x14ac:dyDescent="0.2">
      <c r="A1160" t="s">
        <v>480</v>
      </c>
      <c r="B1160" t="s">
        <v>481</v>
      </c>
      <c r="C1160">
        <f>-70.39340587 / 41.67196407</f>
        <v>-1.6892269764812167</v>
      </c>
      <c r="D1160" t="s">
        <v>482</v>
      </c>
      <c r="E1160" t="s">
        <v>70</v>
      </c>
      <c r="F1160" s="1">
        <v>39309</v>
      </c>
      <c r="G1160">
        <v>3.5</v>
      </c>
      <c r="O1160">
        <v>8.0299999999999994</v>
      </c>
      <c r="P1160" t="s">
        <v>71</v>
      </c>
      <c r="Q1160">
        <v>24.9</v>
      </c>
      <c r="R1160" t="s">
        <v>71</v>
      </c>
    </row>
    <row r="1161" spans="1:46" x14ac:dyDescent="0.2">
      <c r="A1161" t="s">
        <v>480</v>
      </c>
      <c r="B1161" t="s">
        <v>481</v>
      </c>
      <c r="C1161">
        <f>-70.39340587 / 41.67196407</f>
        <v>-1.6892269764812167</v>
      </c>
      <c r="D1161" t="s">
        <v>482</v>
      </c>
      <c r="E1161" t="s">
        <v>70</v>
      </c>
      <c r="F1161" s="1">
        <v>39309</v>
      </c>
      <c r="G1161">
        <v>4</v>
      </c>
      <c r="O1161">
        <v>8.0399999999999991</v>
      </c>
      <c r="P1161" t="s">
        <v>71</v>
      </c>
      <c r="Q1161">
        <v>24.9</v>
      </c>
      <c r="R1161" t="s">
        <v>71</v>
      </c>
    </row>
    <row r="1162" spans="1:46" x14ac:dyDescent="0.2">
      <c r="A1162" t="s">
        <v>480</v>
      </c>
      <c r="B1162" t="s">
        <v>481</v>
      </c>
      <c r="C1162">
        <f>-70.39340587 / 41.67196407</f>
        <v>-1.6892269764812167</v>
      </c>
      <c r="D1162" t="s">
        <v>482</v>
      </c>
      <c r="E1162" t="s">
        <v>70</v>
      </c>
      <c r="F1162" s="1">
        <v>39309</v>
      </c>
      <c r="G1162">
        <v>4.5</v>
      </c>
      <c r="O1162">
        <v>8.0299999999999994</v>
      </c>
      <c r="P1162" t="s">
        <v>71</v>
      </c>
      <c r="Q1162">
        <v>24.9</v>
      </c>
      <c r="R1162" t="s">
        <v>71</v>
      </c>
    </row>
    <row r="1163" spans="1:46" x14ac:dyDescent="0.2">
      <c r="A1163" t="s">
        <v>480</v>
      </c>
      <c r="B1163" t="s">
        <v>481</v>
      </c>
      <c r="C1163">
        <f>-70.39340587 / 41.67196407</f>
        <v>-1.6892269764812167</v>
      </c>
      <c r="D1163" t="s">
        <v>482</v>
      </c>
      <c r="E1163" t="s">
        <v>70</v>
      </c>
      <c r="F1163" s="1">
        <v>39309</v>
      </c>
      <c r="G1163">
        <v>5</v>
      </c>
      <c r="O1163">
        <v>8.0399999999999991</v>
      </c>
      <c r="P1163" t="s">
        <v>71</v>
      </c>
      <c r="Q1163">
        <v>24.9</v>
      </c>
      <c r="R1163" t="s">
        <v>71</v>
      </c>
    </row>
    <row r="1164" spans="1:46" x14ac:dyDescent="0.2">
      <c r="A1164" t="s">
        <v>480</v>
      </c>
      <c r="B1164" t="s">
        <v>481</v>
      </c>
      <c r="C1164">
        <f>-70.39340587 / 41.67196407</f>
        <v>-1.6892269764812167</v>
      </c>
      <c r="D1164" t="s">
        <v>482</v>
      </c>
      <c r="E1164" t="s">
        <v>70</v>
      </c>
      <c r="F1164" s="1">
        <v>39309</v>
      </c>
      <c r="G1164">
        <v>5.5</v>
      </c>
      <c r="O1164">
        <v>8.0399999999999991</v>
      </c>
      <c r="P1164" t="s">
        <v>71</v>
      </c>
      <c r="Q1164">
        <v>24.9</v>
      </c>
      <c r="R1164" t="s">
        <v>71</v>
      </c>
    </row>
    <row r="1165" spans="1:46" x14ac:dyDescent="0.2">
      <c r="A1165" t="s">
        <v>480</v>
      </c>
      <c r="B1165" t="s">
        <v>481</v>
      </c>
      <c r="C1165">
        <f>-70.39340587 / 41.67196407</f>
        <v>-1.6892269764812167</v>
      </c>
      <c r="D1165" t="s">
        <v>482</v>
      </c>
      <c r="E1165" t="s">
        <v>70</v>
      </c>
      <c r="F1165" s="1">
        <v>39309</v>
      </c>
      <c r="G1165">
        <v>6</v>
      </c>
      <c r="O1165">
        <v>8.0399999999999991</v>
      </c>
      <c r="P1165" t="s">
        <v>71</v>
      </c>
      <c r="Q1165">
        <v>24.9</v>
      </c>
      <c r="R1165" t="s">
        <v>71</v>
      </c>
    </row>
    <row r="1166" spans="1:46" x14ac:dyDescent="0.2">
      <c r="A1166" t="s">
        <v>480</v>
      </c>
      <c r="B1166" t="s">
        <v>481</v>
      </c>
      <c r="C1166">
        <f>-70.39340587 / 41.67196407</f>
        <v>-1.6892269764812167</v>
      </c>
      <c r="D1166" t="s">
        <v>482</v>
      </c>
      <c r="E1166" t="s">
        <v>70</v>
      </c>
      <c r="F1166" s="1">
        <v>39309</v>
      </c>
      <c r="G1166">
        <v>6.5</v>
      </c>
      <c r="O1166">
        <v>8.0399999999999991</v>
      </c>
      <c r="P1166" t="s">
        <v>71</v>
      </c>
      <c r="Q1166">
        <v>24.8</v>
      </c>
      <c r="R1166" t="s">
        <v>71</v>
      </c>
    </row>
    <row r="1167" spans="1:46" x14ac:dyDescent="0.2">
      <c r="A1167" t="s">
        <v>480</v>
      </c>
      <c r="B1167" t="s">
        <v>481</v>
      </c>
      <c r="C1167">
        <f>-70.39340587 / 41.67196407</f>
        <v>-1.6892269764812167</v>
      </c>
      <c r="D1167" t="s">
        <v>482</v>
      </c>
      <c r="E1167" t="s">
        <v>70</v>
      </c>
      <c r="F1167" s="1">
        <v>39309</v>
      </c>
      <c r="G1167">
        <v>7</v>
      </c>
      <c r="O1167">
        <v>8.0399999999999991</v>
      </c>
      <c r="P1167" t="s">
        <v>71</v>
      </c>
      <c r="Q1167">
        <v>24.9</v>
      </c>
      <c r="R1167" t="s">
        <v>71</v>
      </c>
    </row>
    <row r="1168" spans="1:46" x14ac:dyDescent="0.2">
      <c r="A1168" t="s">
        <v>480</v>
      </c>
      <c r="B1168" t="s">
        <v>481</v>
      </c>
      <c r="C1168">
        <f>-70.39340587 / 41.67196407</f>
        <v>-1.6892269764812167</v>
      </c>
      <c r="D1168" t="s">
        <v>482</v>
      </c>
      <c r="E1168" t="s">
        <v>70</v>
      </c>
      <c r="F1168" s="1">
        <v>39309</v>
      </c>
      <c r="G1168">
        <v>9</v>
      </c>
      <c r="K1168">
        <v>1.82</v>
      </c>
      <c r="L1168" t="s">
        <v>71</v>
      </c>
      <c r="S1168">
        <v>1.4</v>
      </c>
      <c r="T1168" t="s">
        <v>71</v>
      </c>
      <c r="U1168">
        <v>43.35</v>
      </c>
      <c r="V1168" t="s">
        <v>71</v>
      </c>
      <c r="W1168">
        <v>45.09</v>
      </c>
      <c r="X1168" t="s">
        <v>71</v>
      </c>
      <c r="Y1168">
        <v>58.5</v>
      </c>
      <c r="AA1168">
        <v>36.479999999999997</v>
      </c>
      <c r="AE1168">
        <v>7.3</v>
      </c>
      <c r="AF1168" t="s">
        <v>71</v>
      </c>
      <c r="AG1168">
        <v>6.26</v>
      </c>
      <c r="AH1168" t="s">
        <v>71</v>
      </c>
      <c r="AS1168">
        <v>0.44</v>
      </c>
      <c r="AT1168" t="s">
        <v>71</v>
      </c>
    </row>
    <row r="1169" spans="1:46" x14ac:dyDescent="0.2">
      <c r="A1169" t="s">
        <v>480</v>
      </c>
      <c r="B1169" t="s">
        <v>481</v>
      </c>
      <c r="C1169">
        <f>-70.39340587 / 41.67196407</f>
        <v>-1.6892269764812167</v>
      </c>
      <c r="D1169" t="s">
        <v>482</v>
      </c>
      <c r="E1169" t="s">
        <v>70</v>
      </c>
      <c r="F1169" s="1">
        <v>39309</v>
      </c>
      <c r="G1169">
        <v>11.5</v>
      </c>
      <c r="K1169">
        <v>24.51</v>
      </c>
      <c r="L1169" t="s">
        <v>71</v>
      </c>
      <c r="S1169">
        <v>3.77</v>
      </c>
      <c r="T1169" t="s">
        <v>71</v>
      </c>
      <c r="U1169">
        <v>116.64</v>
      </c>
      <c r="V1169" t="s">
        <v>71</v>
      </c>
      <c r="W1169">
        <v>55.43</v>
      </c>
      <c r="X1169" t="s">
        <v>71</v>
      </c>
      <c r="Y1169">
        <v>72.78</v>
      </c>
      <c r="AA1169">
        <v>61.98</v>
      </c>
      <c r="AE1169">
        <v>6.5</v>
      </c>
      <c r="AF1169" t="s">
        <v>71</v>
      </c>
      <c r="AG1169">
        <v>6.35</v>
      </c>
      <c r="AH1169" t="s">
        <v>71</v>
      </c>
      <c r="AS1169">
        <v>36.85</v>
      </c>
      <c r="AT1169" t="s">
        <v>71</v>
      </c>
    </row>
    <row r="1170" spans="1:46" x14ac:dyDescent="0.2">
      <c r="A1170" t="s">
        <v>480</v>
      </c>
      <c r="B1170" t="s">
        <v>481</v>
      </c>
      <c r="C1170">
        <f>-70.39340587 / 41.67196407</f>
        <v>-1.6892269764812167</v>
      </c>
      <c r="D1170" t="s">
        <v>482</v>
      </c>
      <c r="E1170" t="s">
        <v>70</v>
      </c>
      <c r="F1170" s="1">
        <v>39715</v>
      </c>
      <c r="G1170">
        <v>0.5</v>
      </c>
      <c r="I1170">
        <v>13.4</v>
      </c>
      <c r="J1170" t="s">
        <v>71</v>
      </c>
      <c r="K1170">
        <v>3.58</v>
      </c>
      <c r="L1170" t="s">
        <v>71</v>
      </c>
      <c r="M1170">
        <v>5.25</v>
      </c>
      <c r="N1170" t="s">
        <v>71</v>
      </c>
      <c r="O1170">
        <v>9.1199999999999992</v>
      </c>
      <c r="P1170" t="s">
        <v>71</v>
      </c>
      <c r="Q1170">
        <v>20.3</v>
      </c>
      <c r="R1170" t="s">
        <v>71</v>
      </c>
      <c r="S1170">
        <v>0.38</v>
      </c>
      <c r="T1170" t="s">
        <v>71</v>
      </c>
      <c r="U1170">
        <v>11.77</v>
      </c>
      <c r="V1170" t="s">
        <v>71</v>
      </c>
      <c r="W1170">
        <v>26.75</v>
      </c>
      <c r="X1170" t="s">
        <v>71</v>
      </c>
      <c r="Y1170">
        <v>39.700000000000003</v>
      </c>
      <c r="AA1170">
        <v>43.11</v>
      </c>
      <c r="AC1170">
        <v>36.1</v>
      </c>
      <c r="AE1170">
        <v>7.8</v>
      </c>
      <c r="AF1170" t="s">
        <v>71</v>
      </c>
      <c r="AG1170">
        <v>6.58</v>
      </c>
      <c r="AH1170" t="s">
        <v>71</v>
      </c>
      <c r="AS1170">
        <v>1.93</v>
      </c>
      <c r="AT1170" t="s">
        <v>71</v>
      </c>
    </row>
    <row r="1171" spans="1:46" x14ac:dyDescent="0.2">
      <c r="A1171" t="s">
        <v>480</v>
      </c>
      <c r="B1171" t="s">
        <v>481</v>
      </c>
      <c r="C1171">
        <f>-70.39340587 / 41.67196407</f>
        <v>-1.6892269764812167</v>
      </c>
      <c r="D1171" t="s">
        <v>482</v>
      </c>
      <c r="E1171" t="s">
        <v>70</v>
      </c>
      <c r="F1171" s="1">
        <v>39715</v>
      </c>
      <c r="G1171">
        <v>1</v>
      </c>
      <c r="O1171">
        <v>9.19</v>
      </c>
      <c r="P1171" t="s">
        <v>71</v>
      </c>
      <c r="Q1171">
        <v>20.3</v>
      </c>
      <c r="R1171" t="s">
        <v>71</v>
      </c>
    </row>
    <row r="1172" spans="1:46" x14ac:dyDescent="0.2">
      <c r="A1172" t="s">
        <v>480</v>
      </c>
      <c r="B1172" t="s">
        <v>481</v>
      </c>
      <c r="C1172">
        <f>-70.39340587 / 41.67196407</f>
        <v>-1.6892269764812167</v>
      </c>
      <c r="D1172" t="s">
        <v>482</v>
      </c>
      <c r="E1172" t="s">
        <v>70</v>
      </c>
      <c r="F1172" s="1">
        <v>39715</v>
      </c>
      <c r="G1172">
        <v>2</v>
      </c>
      <c r="O1172">
        <v>9.1999999999999993</v>
      </c>
      <c r="P1172" t="s">
        <v>71</v>
      </c>
      <c r="Q1172">
        <v>20.3</v>
      </c>
      <c r="R1172" t="s">
        <v>71</v>
      </c>
    </row>
    <row r="1173" spans="1:46" x14ac:dyDescent="0.2">
      <c r="A1173" t="s">
        <v>480</v>
      </c>
      <c r="B1173" t="s">
        <v>481</v>
      </c>
      <c r="C1173">
        <f>-70.39340587 / 41.67196407</f>
        <v>-1.6892269764812167</v>
      </c>
      <c r="D1173" t="s">
        <v>482</v>
      </c>
      <c r="E1173" t="s">
        <v>70</v>
      </c>
      <c r="F1173" s="1">
        <v>39715</v>
      </c>
      <c r="G1173">
        <v>3</v>
      </c>
      <c r="K1173">
        <v>3.31</v>
      </c>
      <c r="L1173" t="s">
        <v>71</v>
      </c>
      <c r="O1173">
        <v>9.25</v>
      </c>
      <c r="P1173" t="s">
        <v>71</v>
      </c>
      <c r="Q1173">
        <v>20.3</v>
      </c>
      <c r="R1173" t="s">
        <v>71</v>
      </c>
      <c r="S1173">
        <v>0.48</v>
      </c>
      <c r="T1173" t="s">
        <v>71</v>
      </c>
      <c r="U1173">
        <v>14.87</v>
      </c>
      <c r="V1173" t="s">
        <v>71</v>
      </c>
      <c r="W1173">
        <v>46.09</v>
      </c>
      <c r="X1173" t="s">
        <v>71</v>
      </c>
      <c r="Y1173">
        <v>43.07</v>
      </c>
      <c r="AA1173">
        <v>42.34</v>
      </c>
      <c r="AE1173">
        <v>7.9</v>
      </c>
      <c r="AF1173" t="s">
        <v>71</v>
      </c>
      <c r="AG1173">
        <v>6.59</v>
      </c>
      <c r="AH1173" t="s">
        <v>71</v>
      </c>
      <c r="AS1173">
        <v>2.35</v>
      </c>
      <c r="AT1173" t="s">
        <v>71</v>
      </c>
    </row>
    <row r="1174" spans="1:46" x14ac:dyDescent="0.2">
      <c r="A1174" t="s">
        <v>480</v>
      </c>
      <c r="B1174" t="s">
        <v>481</v>
      </c>
      <c r="C1174">
        <f>-70.39340587 / 41.67196407</f>
        <v>-1.6892269764812167</v>
      </c>
      <c r="D1174" t="s">
        <v>482</v>
      </c>
      <c r="E1174" t="s">
        <v>70</v>
      </c>
      <c r="F1174" s="1">
        <v>39715</v>
      </c>
      <c r="G1174">
        <v>4</v>
      </c>
      <c r="O1174">
        <v>9.26</v>
      </c>
      <c r="P1174" t="s">
        <v>71</v>
      </c>
      <c r="Q1174">
        <v>20.2</v>
      </c>
      <c r="R1174" t="s">
        <v>71</v>
      </c>
    </row>
    <row r="1175" spans="1:46" x14ac:dyDescent="0.2">
      <c r="A1175" t="s">
        <v>480</v>
      </c>
      <c r="B1175" t="s">
        <v>481</v>
      </c>
      <c r="C1175">
        <f>-70.39340587 / 41.67196407</f>
        <v>-1.6892269764812167</v>
      </c>
      <c r="D1175" t="s">
        <v>482</v>
      </c>
      <c r="E1175" t="s">
        <v>70</v>
      </c>
      <c r="F1175" s="1">
        <v>39715</v>
      </c>
      <c r="G1175">
        <v>5</v>
      </c>
      <c r="O1175">
        <v>9.23</v>
      </c>
      <c r="P1175" t="s">
        <v>71</v>
      </c>
      <c r="Q1175">
        <v>20.100000000000001</v>
      </c>
      <c r="R1175" t="s">
        <v>71</v>
      </c>
    </row>
    <row r="1176" spans="1:46" x14ac:dyDescent="0.2">
      <c r="A1176" t="s">
        <v>480</v>
      </c>
      <c r="B1176" t="s">
        <v>481</v>
      </c>
      <c r="C1176">
        <f>-70.39340587 / 41.67196407</f>
        <v>-1.6892269764812167</v>
      </c>
      <c r="D1176" t="s">
        <v>482</v>
      </c>
      <c r="E1176" t="s">
        <v>70</v>
      </c>
      <c r="F1176" s="1">
        <v>39715</v>
      </c>
      <c r="G1176">
        <v>6</v>
      </c>
      <c r="O1176">
        <v>8.9600000000000009</v>
      </c>
      <c r="P1176" t="s">
        <v>71</v>
      </c>
      <c r="Q1176">
        <v>19.8</v>
      </c>
      <c r="R1176" t="s">
        <v>71</v>
      </c>
    </row>
    <row r="1177" spans="1:46" x14ac:dyDescent="0.2">
      <c r="A1177" t="s">
        <v>480</v>
      </c>
      <c r="B1177" t="s">
        <v>481</v>
      </c>
      <c r="C1177">
        <f>-70.39340587 / 41.67196407</f>
        <v>-1.6892269764812167</v>
      </c>
      <c r="D1177" t="s">
        <v>482</v>
      </c>
      <c r="E1177" t="s">
        <v>70</v>
      </c>
      <c r="F1177" s="1">
        <v>39715</v>
      </c>
      <c r="G1177">
        <v>7</v>
      </c>
      <c r="O1177">
        <v>9.19</v>
      </c>
      <c r="P1177" t="s">
        <v>71</v>
      </c>
      <c r="Q1177">
        <v>18.899999999999999</v>
      </c>
      <c r="R1177" t="s">
        <v>71</v>
      </c>
    </row>
    <row r="1178" spans="1:46" x14ac:dyDescent="0.2">
      <c r="A1178" t="s">
        <v>480</v>
      </c>
      <c r="B1178" t="s">
        <v>481</v>
      </c>
      <c r="C1178">
        <f>-70.39340587 / 41.67196407</f>
        <v>-1.6892269764812167</v>
      </c>
      <c r="D1178" t="s">
        <v>482</v>
      </c>
      <c r="E1178" t="s">
        <v>70</v>
      </c>
      <c r="F1178" s="1">
        <v>39715</v>
      </c>
      <c r="G1178">
        <v>8</v>
      </c>
      <c r="O1178">
        <v>9.08</v>
      </c>
      <c r="P1178" t="s">
        <v>71</v>
      </c>
      <c r="Q1178">
        <v>18.2</v>
      </c>
      <c r="R1178" t="s">
        <v>71</v>
      </c>
    </row>
    <row r="1179" spans="1:46" x14ac:dyDescent="0.2">
      <c r="A1179" t="s">
        <v>480</v>
      </c>
      <c r="B1179" t="s">
        <v>481</v>
      </c>
      <c r="C1179">
        <f>-70.39340587 / 41.67196407</f>
        <v>-1.6892269764812167</v>
      </c>
      <c r="D1179" t="s">
        <v>482</v>
      </c>
      <c r="E1179" t="s">
        <v>70</v>
      </c>
      <c r="F1179" s="1">
        <v>39715</v>
      </c>
      <c r="G1179">
        <v>8.5</v>
      </c>
      <c r="O1179">
        <v>1.62</v>
      </c>
      <c r="P1179" t="s">
        <v>71</v>
      </c>
      <c r="Q1179">
        <v>18.399999999999999</v>
      </c>
      <c r="R1179" t="s">
        <v>71</v>
      </c>
    </row>
    <row r="1180" spans="1:46" x14ac:dyDescent="0.2">
      <c r="A1180" t="s">
        <v>480</v>
      </c>
      <c r="B1180" t="s">
        <v>481</v>
      </c>
      <c r="C1180">
        <f>-70.39340587 / 41.67196407</f>
        <v>-1.6892269764812167</v>
      </c>
      <c r="D1180" t="s">
        <v>482</v>
      </c>
      <c r="E1180" t="s">
        <v>70</v>
      </c>
      <c r="F1180" s="1">
        <v>39715</v>
      </c>
      <c r="G1180">
        <v>9</v>
      </c>
      <c r="K1180">
        <v>6.78</v>
      </c>
      <c r="L1180" t="s">
        <v>71</v>
      </c>
      <c r="O1180">
        <v>0.83</v>
      </c>
      <c r="P1180" t="s">
        <v>71</v>
      </c>
      <c r="Q1180">
        <v>16.5</v>
      </c>
      <c r="R1180" t="s">
        <v>71</v>
      </c>
      <c r="S1180">
        <v>0.52</v>
      </c>
      <c r="T1180" t="s">
        <v>71</v>
      </c>
      <c r="U1180">
        <v>16.11</v>
      </c>
      <c r="V1180" t="s">
        <v>71</v>
      </c>
      <c r="W1180">
        <v>46.38</v>
      </c>
      <c r="X1180" t="s">
        <v>71</v>
      </c>
      <c r="Y1180">
        <v>44.23</v>
      </c>
      <c r="AA1180">
        <v>49.38</v>
      </c>
      <c r="AE1180">
        <v>11.6</v>
      </c>
      <c r="AF1180" t="s">
        <v>71</v>
      </c>
      <c r="AG1180">
        <v>6.28</v>
      </c>
      <c r="AH1180" t="s">
        <v>71</v>
      </c>
      <c r="AS1180">
        <v>28.48</v>
      </c>
      <c r="AT1180" t="s">
        <v>71</v>
      </c>
    </row>
    <row r="1181" spans="1:46" x14ac:dyDescent="0.2">
      <c r="A1181" t="s">
        <v>480</v>
      </c>
      <c r="B1181" t="s">
        <v>481</v>
      </c>
      <c r="C1181">
        <f>-70.39340587 / 41.67196407</f>
        <v>-1.6892269764812167</v>
      </c>
      <c r="D1181" t="s">
        <v>482</v>
      </c>
      <c r="E1181" t="s">
        <v>70</v>
      </c>
      <c r="F1181" s="1">
        <v>39715</v>
      </c>
      <c r="G1181">
        <v>10</v>
      </c>
      <c r="O1181">
        <v>0.09</v>
      </c>
      <c r="P1181" t="s">
        <v>71</v>
      </c>
      <c r="Q1181">
        <v>14</v>
      </c>
      <c r="R1181" t="s">
        <v>71</v>
      </c>
    </row>
    <row r="1182" spans="1:46" x14ac:dyDescent="0.2">
      <c r="A1182" t="s">
        <v>480</v>
      </c>
      <c r="B1182" t="s">
        <v>481</v>
      </c>
      <c r="C1182">
        <f>-70.39340587 / 41.67196407</f>
        <v>-1.6892269764812167</v>
      </c>
      <c r="D1182" t="s">
        <v>482</v>
      </c>
      <c r="E1182" t="s">
        <v>70</v>
      </c>
      <c r="F1182" s="1">
        <v>39715</v>
      </c>
      <c r="G1182">
        <v>11</v>
      </c>
      <c r="O1182">
        <v>0.1</v>
      </c>
      <c r="P1182" t="s">
        <v>71</v>
      </c>
      <c r="Q1182">
        <v>13.2</v>
      </c>
      <c r="R1182" t="s">
        <v>71</v>
      </c>
    </row>
    <row r="1183" spans="1:46" x14ac:dyDescent="0.2">
      <c r="A1183" t="s">
        <v>480</v>
      </c>
      <c r="B1183" t="s">
        <v>481</v>
      </c>
      <c r="C1183">
        <f>-70.39340587 / 41.67196407</f>
        <v>-1.6892269764812167</v>
      </c>
      <c r="D1183" t="s">
        <v>482</v>
      </c>
      <c r="E1183" t="s">
        <v>70</v>
      </c>
      <c r="F1183" s="1">
        <v>39715</v>
      </c>
      <c r="G1183">
        <v>12</v>
      </c>
      <c r="O1183">
        <v>0.1</v>
      </c>
      <c r="P1183" t="s">
        <v>71</v>
      </c>
      <c r="Q1183">
        <v>13</v>
      </c>
      <c r="R1183" t="s">
        <v>71</v>
      </c>
    </row>
    <row r="1184" spans="1:46" x14ac:dyDescent="0.2">
      <c r="A1184" t="s">
        <v>480</v>
      </c>
      <c r="B1184" t="s">
        <v>481</v>
      </c>
      <c r="C1184">
        <f>-70.39340587 / 41.67196407</f>
        <v>-1.6892269764812167</v>
      </c>
      <c r="D1184" t="s">
        <v>482</v>
      </c>
      <c r="E1184" t="s">
        <v>70</v>
      </c>
      <c r="F1184" s="1">
        <v>39715</v>
      </c>
      <c r="G1184">
        <v>12.4</v>
      </c>
      <c r="K1184">
        <v>0.03</v>
      </c>
      <c r="L1184" t="s">
        <v>71</v>
      </c>
      <c r="S1184">
        <v>1</v>
      </c>
      <c r="T1184" t="s">
        <v>71</v>
      </c>
      <c r="U1184">
        <v>30.97</v>
      </c>
      <c r="V1184" t="s">
        <v>71</v>
      </c>
      <c r="W1184">
        <v>95.76</v>
      </c>
      <c r="X1184" t="s">
        <v>71</v>
      </c>
      <c r="Y1184">
        <v>53.65</v>
      </c>
      <c r="AA1184">
        <v>-5.59</v>
      </c>
      <c r="AE1184">
        <v>20.5</v>
      </c>
      <c r="AF1184" t="s">
        <v>71</v>
      </c>
      <c r="AG1184">
        <v>6.25</v>
      </c>
      <c r="AH1184" t="s">
        <v>71</v>
      </c>
      <c r="AS1184">
        <v>92.59</v>
      </c>
      <c r="AT1184" t="s">
        <v>71</v>
      </c>
    </row>
    <row r="1185" spans="1:46" x14ac:dyDescent="0.2">
      <c r="A1185" t="s">
        <v>480</v>
      </c>
      <c r="B1185" t="s">
        <v>481</v>
      </c>
      <c r="C1185">
        <f>-70.39340587 / 41.67196407</f>
        <v>-1.6892269764812167</v>
      </c>
      <c r="D1185" t="s">
        <v>482</v>
      </c>
      <c r="E1185" t="s">
        <v>70</v>
      </c>
      <c r="F1185" s="1">
        <v>39715</v>
      </c>
      <c r="G1185">
        <v>13</v>
      </c>
      <c r="O1185">
        <v>0.12</v>
      </c>
      <c r="P1185" t="s">
        <v>71</v>
      </c>
      <c r="Q1185">
        <v>13.2</v>
      </c>
      <c r="R1185" t="s">
        <v>71</v>
      </c>
    </row>
    <row r="1186" spans="1:46" x14ac:dyDescent="0.2">
      <c r="A1186" t="s">
        <v>480</v>
      </c>
      <c r="B1186" t="s">
        <v>481</v>
      </c>
      <c r="C1186">
        <f>-70.39340587 / 41.67196407</f>
        <v>-1.6892269764812167</v>
      </c>
      <c r="D1186" t="s">
        <v>482</v>
      </c>
      <c r="E1186" t="s">
        <v>70</v>
      </c>
      <c r="F1186" s="1">
        <v>40070</v>
      </c>
      <c r="G1186">
        <v>0.5</v>
      </c>
      <c r="I1186">
        <v>11.5</v>
      </c>
      <c r="J1186" t="s">
        <v>71</v>
      </c>
      <c r="K1186">
        <v>3.06</v>
      </c>
      <c r="L1186" t="s">
        <v>71</v>
      </c>
      <c r="M1186">
        <v>4.45</v>
      </c>
      <c r="N1186" t="s">
        <v>71</v>
      </c>
      <c r="O1186">
        <v>8</v>
      </c>
      <c r="P1186" t="s">
        <v>71</v>
      </c>
      <c r="Q1186">
        <v>21.6</v>
      </c>
      <c r="R1186" t="s">
        <v>71</v>
      </c>
      <c r="S1186">
        <v>0.22</v>
      </c>
      <c r="T1186" t="s">
        <v>71</v>
      </c>
      <c r="U1186">
        <v>6.82</v>
      </c>
      <c r="V1186" t="s">
        <v>71</v>
      </c>
      <c r="W1186">
        <v>26.78</v>
      </c>
      <c r="X1186" t="s">
        <v>71</v>
      </c>
      <c r="Y1186">
        <v>31.83</v>
      </c>
      <c r="AA1186">
        <v>41.59</v>
      </c>
      <c r="AC1186">
        <v>38.49</v>
      </c>
      <c r="AE1186">
        <v>7.7</v>
      </c>
      <c r="AF1186" t="s">
        <v>71</v>
      </c>
      <c r="AG1186">
        <v>5.91</v>
      </c>
      <c r="AH1186" t="s">
        <v>71</v>
      </c>
      <c r="AS1186">
        <v>1.46</v>
      </c>
      <c r="AT1186" t="s">
        <v>71</v>
      </c>
    </row>
    <row r="1187" spans="1:46" x14ac:dyDescent="0.2">
      <c r="A1187" t="s">
        <v>480</v>
      </c>
      <c r="B1187" t="s">
        <v>481</v>
      </c>
      <c r="C1187">
        <f>-70.39340587 / 41.67196407</f>
        <v>-1.6892269764812167</v>
      </c>
      <c r="D1187" t="s">
        <v>482</v>
      </c>
      <c r="E1187" t="s">
        <v>70</v>
      </c>
      <c r="F1187" s="1">
        <v>40070</v>
      </c>
      <c r="G1187">
        <v>1</v>
      </c>
      <c r="O1187">
        <v>7.97</v>
      </c>
      <c r="P1187" t="s">
        <v>71</v>
      </c>
      <c r="Q1187">
        <v>21.6</v>
      </c>
      <c r="R1187" t="s">
        <v>71</v>
      </c>
    </row>
    <row r="1188" spans="1:46" x14ac:dyDescent="0.2">
      <c r="A1188" t="s">
        <v>480</v>
      </c>
      <c r="B1188" t="s">
        <v>481</v>
      </c>
      <c r="C1188">
        <f>-70.39340587 / 41.67196407</f>
        <v>-1.6892269764812167</v>
      </c>
      <c r="D1188" t="s">
        <v>482</v>
      </c>
      <c r="E1188" t="s">
        <v>70</v>
      </c>
      <c r="F1188" s="1">
        <v>40070</v>
      </c>
      <c r="G1188">
        <v>2</v>
      </c>
      <c r="O1188">
        <v>7.82</v>
      </c>
      <c r="P1188" t="s">
        <v>71</v>
      </c>
      <c r="Q1188">
        <v>21.5</v>
      </c>
      <c r="R1188" t="s">
        <v>71</v>
      </c>
    </row>
    <row r="1189" spans="1:46" x14ac:dyDescent="0.2">
      <c r="A1189" t="s">
        <v>480</v>
      </c>
      <c r="B1189" t="s">
        <v>481</v>
      </c>
      <c r="C1189">
        <f>-70.39340587 / 41.67196407</f>
        <v>-1.6892269764812167</v>
      </c>
      <c r="D1189" t="s">
        <v>482</v>
      </c>
      <c r="E1189" t="s">
        <v>70</v>
      </c>
      <c r="F1189" s="1">
        <v>40070</v>
      </c>
      <c r="G1189">
        <v>3</v>
      </c>
      <c r="K1189">
        <v>2.98</v>
      </c>
      <c r="L1189" t="s">
        <v>71</v>
      </c>
      <c r="O1189">
        <v>7.89</v>
      </c>
      <c r="P1189" t="s">
        <v>71</v>
      </c>
      <c r="Q1189">
        <v>21.5</v>
      </c>
      <c r="R1189" t="s">
        <v>71</v>
      </c>
      <c r="S1189">
        <v>0.27</v>
      </c>
      <c r="T1189" t="s">
        <v>71</v>
      </c>
      <c r="U1189">
        <v>8.23</v>
      </c>
      <c r="V1189" t="s">
        <v>71</v>
      </c>
      <c r="W1189">
        <v>26.73</v>
      </c>
      <c r="X1189" t="s">
        <v>71</v>
      </c>
      <c r="Y1189">
        <v>34.54</v>
      </c>
      <c r="AA1189">
        <v>41.31</v>
      </c>
      <c r="AE1189">
        <v>7.8</v>
      </c>
      <c r="AF1189" t="s">
        <v>71</v>
      </c>
      <c r="AG1189">
        <v>6.31</v>
      </c>
      <c r="AH1189" t="s">
        <v>71</v>
      </c>
      <c r="AS1189">
        <v>1.65</v>
      </c>
      <c r="AT1189" t="s">
        <v>71</v>
      </c>
    </row>
    <row r="1190" spans="1:46" x14ac:dyDescent="0.2">
      <c r="A1190" t="s">
        <v>480</v>
      </c>
      <c r="B1190" t="s">
        <v>481</v>
      </c>
      <c r="C1190">
        <f>-70.39340587 / 41.67196407</f>
        <v>-1.6892269764812167</v>
      </c>
      <c r="D1190" t="s">
        <v>482</v>
      </c>
      <c r="E1190" t="s">
        <v>70</v>
      </c>
      <c r="F1190" s="1">
        <v>40070</v>
      </c>
      <c r="G1190">
        <v>4</v>
      </c>
      <c r="O1190">
        <v>7.82</v>
      </c>
      <c r="P1190" t="s">
        <v>71</v>
      </c>
      <c r="Q1190">
        <v>21.5</v>
      </c>
      <c r="R1190" t="s">
        <v>71</v>
      </c>
    </row>
    <row r="1191" spans="1:46" x14ac:dyDescent="0.2">
      <c r="A1191" t="s">
        <v>480</v>
      </c>
      <c r="B1191" t="s">
        <v>481</v>
      </c>
      <c r="C1191">
        <f>-70.39340587 / 41.67196407</f>
        <v>-1.6892269764812167</v>
      </c>
      <c r="D1191" t="s">
        <v>482</v>
      </c>
      <c r="E1191" t="s">
        <v>70</v>
      </c>
      <c r="F1191" s="1">
        <v>40070</v>
      </c>
      <c r="G1191">
        <v>5</v>
      </c>
      <c r="O1191">
        <v>7.72</v>
      </c>
      <c r="P1191" t="s">
        <v>71</v>
      </c>
      <c r="Q1191">
        <v>21.5</v>
      </c>
      <c r="R1191" t="s">
        <v>71</v>
      </c>
    </row>
    <row r="1192" spans="1:46" x14ac:dyDescent="0.2">
      <c r="A1192" t="s">
        <v>480</v>
      </c>
      <c r="B1192" t="s">
        <v>481</v>
      </c>
      <c r="C1192">
        <f>-70.39340587 / 41.67196407</f>
        <v>-1.6892269764812167</v>
      </c>
      <c r="D1192" t="s">
        <v>482</v>
      </c>
      <c r="E1192" t="s">
        <v>70</v>
      </c>
      <c r="F1192" s="1">
        <v>40070</v>
      </c>
      <c r="G1192">
        <v>6</v>
      </c>
      <c r="O1192">
        <v>7.54</v>
      </c>
      <c r="P1192" t="s">
        <v>71</v>
      </c>
      <c r="Q1192">
        <v>21.4</v>
      </c>
      <c r="R1192" t="s">
        <v>71</v>
      </c>
    </row>
    <row r="1193" spans="1:46" x14ac:dyDescent="0.2">
      <c r="A1193" t="s">
        <v>480</v>
      </c>
      <c r="B1193" t="s">
        <v>481</v>
      </c>
      <c r="C1193">
        <f>-70.39340587 / 41.67196407</f>
        <v>-1.6892269764812167</v>
      </c>
      <c r="D1193" t="s">
        <v>482</v>
      </c>
      <c r="E1193" t="s">
        <v>70</v>
      </c>
      <c r="F1193" s="1">
        <v>40070</v>
      </c>
      <c r="G1193">
        <v>7</v>
      </c>
      <c r="O1193">
        <v>6.81</v>
      </c>
      <c r="P1193" t="s">
        <v>71</v>
      </c>
      <c r="Q1193">
        <v>21.2</v>
      </c>
      <c r="R1193" t="s">
        <v>71</v>
      </c>
    </row>
    <row r="1194" spans="1:46" x14ac:dyDescent="0.2">
      <c r="A1194" t="s">
        <v>480</v>
      </c>
      <c r="B1194" t="s">
        <v>481</v>
      </c>
      <c r="C1194">
        <f>-70.39340587 / 41.67196407</f>
        <v>-1.6892269764812167</v>
      </c>
      <c r="D1194" t="s">
        <v>482</v>
      </c>
      <c r="E1194" t="s">
        <v>70</v>
      </c>
      <c r="F1194" s="1">
        <v>40070</v>
      </c>
      <c r="G1194">
        <v>9</v>
      </c>
      <c r="K1194">
        <v>2.89</v>
      </c>
      <c r="L1194" t="s">
        <v>71</v>
      </c>
      <c r="S1194">
        <v>0.48</v>
      </c>
      <c r="T1194" t="s">
        <v>71</v>
      </c>
      <c r="U1194">
        <v>14.82</v>
      </c>
      <c r="V1194" t="s">
        <v>71</v>
      </c>
      <c r="W1194">
        <v>24.99</v>
      </c>
      <c r="X1194" t="s">
        <v>71</v>
      </c>
      <c r="Y1194">
        <v>43.03</v>
      </c>
      <c r="AA1194">
        <v>41</v>
      </c>
      <c r="AE1194">
        <v>8.3000000000000007</v>
      </c>
      <c r="AF1194" t="s">
        <v>71</v>
      </c>
      <c r="AG1194">
        <v>5.94</v>
      </c>
      <c r="AH1194" t="s">
        <v>71</v>
      </c>
      <c r="AS1194">
        <v>2.02</v>
      </c>
      <c r="AT1194" t="s">
        <v>71</v>
      </c>
    </row>
    <row r="1195" spans="1:46" x14ac:dyDescent="0.2">
      <c r="A1195" t="s">
        <v>480</v>
      </c>
      <c r="B1195" t="s">
        <v>481</v>
      </c>
      <c r="C1195">
        <f>-70.39340587 / 41.67196407</f>
        <v>-1.6892269764812167</v>
      </c>
      <c r="D1195" t="s">
        <v>482</v>
      </c>
      <c r="E1195" t="s">
        <v>70</v>
      </c>
      <c r="F1195" s="1">
        <v>40070</v>
      </c>
      <c r="G1195">
        <v>10.5</v>
      </c>
      <c r="K1195">
        <v>5.51</v>
      </c>
      <c r="L1195" t="s">
        <v>71</v>
      </c>
      <c r="S1195">
        <v>0.39</v>
      </c>
      <c r="T1195" t="s">
        <v>71</v>
      </c>
      <c r="U1195">
        <v>12.23</v>
      </c>
      <c r="V1195" t="s">
        <v>71</v>
      </c>
      <c r="W1195">
        <v>24.93</v>
      </c>
      <c r="X1195" t="s">
        <v>71</v>
      </c>
      <c r="Y1195">
        <v>40.26</v>
      </c>
      <c r="AA1195">
        <v>47.34</v>
      </c>
      <c r="AE1195">
        <v>9.6999999999999993</v>
      </c>
      <c r="AF1195" t="s">
        <v>71</v>
      </c>
      <c r="AG1195">
        <v>5.96</v>
      </c>
      <c r="AH1195" t="s">
        <v>71</v>
      </c>
      <c r="AS1195">
        <v>2.99</v>
      </c>
      <c r="AT1195" t="s">
        <v>71</v>
      </c>
    </row>
    <row r="1196" spans="1:46" x14ac:dyDescent="0.2">
      <c r="A1196" t="s">
        <v>480</v>
      </c>
      <c r="B1196" t="s">
        <v>481</v>
      </c>
      <c r="C1196">
        <f>-70.39340587 / 41.67196407</f>
        <v>-1.6892269764812167</v>
      </c>
      <c r="D1196" t="s">
        <v>482</v>
      </c>
      <c r="E1196" t="s">
        <v>70</v>
      </c>
      <c r="F1196" s="1">
        <v>40408</v>
      </c>
      <c r="G1196">
        <v>0.5</v>
      </c>
      <c r="I1196">
        <v>12.1</v>
      </c>
      <c r="J1196" t="s">
        <v>71</v>
      </c>
      <c r="K1196">
        <v>3.18</v>
      </c>
      <c r="L1196" t="s">
        <v>71</v>
      </c>
      <c r="M1196">
        <v>3.5</v>
      </c>
      <c r="N1196" t="s">
        <v>71</v>
      </c>
      <c r="O1196">
        <v>8.6199999999999992</v>
      </c>
      <c r="P1196" t="s">
        <v>71</v>
      </c>
      <c r="Q1196">
        <v>25.3</v>
      </c>
      <c r="R1196" t="s">
        <v>71</v>
      </c>
      <c r="S1196">
        <v>0.56000000000000005</v>
      </c>
      <c r="T1196" t="s">
        <v>71</v>
      </c>
      <c r="U1196">
        <v>17.34</v>
      </c>
      <c r="V1196" t="s">
        <v>71</v>
      </c>
      <c r="W1196">
        <v>35.049999999999997</v>
      </c>
      <c r="X1196" t="s">
        <v>71</v>
      </c>
      <c r="Y1196">
        <v>45.29</v>
      </c>
      <c r="AA1196">
        <v>41.94</v>
      </c>
      <c r="AC1196">
        <v>41.95</v>
      </c>
      <c r="AE1196">
        <v>9</v>
      </c>
      <c r="AF1196" t="s">
        <v>71</v>
      </c>
      <c r="AG1196">
        <v>7.2</v>
      </c>
      <c r="AH1196" t="s">
        <v>71</v>
      </c>
    </row>
    <row r="1197" spans="1:46" x14ac:dyDescent="0.2">
      <c r="A1197" t="s">
        <v>480</v>
      </c>
      <c r="B1197" t="s">
        <v>481</v>
      </c>
      <c r="C1197">
        <f>-70.39340587 / 41.67196407</f>
        <v>-1.6892269764812167</v>
      </c>
      <c r="D1197" t="s">
        <v>482</v>
      </c>
      <c r="E1197" t="s">
        <v>70</v>
      </c>
      <c r="F1197" s="1">
        <v>40408</v>
      </c>
      <c r="G1197">
        <v>1</v>
      </c>
      <c r="O1197">
        <v>8.6</v>
      </c>
      <c r="P1197" t="s">
        <v>71</v>
      </c>
      <c r="Q1197">
        <v>25.4</v>
      </c>
      <c r="R1197" t="s">
        <v>71</v>
      </c>
    </row>
    <row r="1198" spans="1:46" x14ac:dyDescent="0.2">
      <c r="A1198" t="s">
        <v>480</v>
      </c>
      <c r="B1198" t="s">
        <v>481</v>
      </c>
      <c r="C1198">
        <f>-70.39340587 / 41.67196407</f>
        <v>-1.6892269764812167</v>
      </c>
      <c r="D1198" t="s">
        <v>482</v>
      </c>
      <c r="E1198" t="s">
        <v>70</v>
      </c>
      <c r="F1198" s="1">
        <v>40408</v>
      </c>
      <c r="G1198">
        <v>2</v>
      </c>
      <c r="O1198">
        <v>8.58</v>
      </c>
      <c r="P1198" t="s">
        <v>71</v>
      </c>
      <c r="Q1198">
        <v>25.4</v>
      </c>
      <c r="R1198" t="s">
        <v>71</v>
      </c>
    </row>
    <row r="1199" spans="1:46" x14ac:dyDescent="0.2">
      <c r="A1199" t="s">
        <v>480</v>
      </c>
      <c r="B1199" t="s">
        <v>481</v>
      </c>
      <c r="C1199">
        <f>-70.39340587 / 41.67196407</f>
        <v>-1.6892269764812167</v>
      </c>
      <c r="D1199" t="s">
        <v>482</v>
      </c>
      <c r="E1199" t="s">
        <v>70</v>
      </c>
      <c r="F1199" s="1">
        <v>40408</v>
      </c>
      <c r="G1199">
        <v>3</v>
      </c>
      <c r="K1199">
        <v>1.41</v>
      </c>
      <c r="L1199" t="s">
        <v>71</v>
      </c>
      <c r="O1199">
        <v>8.6</v>
      </c>
      <c r="P1199" t="s">
        <v>71</v>
      </c>
      <c r="Q1199">
        <v>25.4</v>
      </c>
      <c r="R1199" t="s">
        <v>71</v>
      </c>
      <c r="S1199">
        <v>0.56999999999999995</v>
      </c>
      <c r="T1199" t="s">
        <v>71</v>
      </c>
      <c r="U1199">
        <v>17.54</v>
      </c>
      <c r="V1199" t="s">
        <v>71</v>
      </c>
      <c r="W1199">
        <v>34.909999999999997</v>
      </c>
      <c r="X1199" t="s">
        <v>71</v>
      </c>
      <c r="Y1199">
        <v>0</v>
      </c>
      <c r="AA1199">
        <v>33.979999999999997</v>
      </c>
      <c r="AE1199">
        <v>9</v>
      </c>
      <c r="AF1199" t="s">
        <v>71</v>
      </c>
      <c r="AG1199">
        <v>6.16</v>
      </c>
      <c r="AH1199" t="s">
        <v>71</v>
      </c>
      <c r="AS1199">
        <v>1.1599999999999999</v>
      </c>
      <c r="AT1199" t="s">
        <v>71</v>
      </c>
    </row>
    <row r="1200" spans="1:46" x14ac:dyDescent="0.2">
      <c r="A1200" t="s">
        <v>480</v>
      </c>
      <c r="B1200" t="s">
        <v>481</v>
      </c>
      <c r="C1200">
        <f>-70.39340587 / 41.67196407</f>
        <v>-1.6892269764812167</v>
      </c>
      <c r="D1200" t="s">
        <v>482</v>
      </c>
      <c r="E1200" t="s">
        <v>70</v>
      </c>
      <c r="F1200" s="1">
        <v>40408</v>
      </c>
      <c r="G1200">
        <v>4</v>
      </c>
      <c r="O1200">
        <v>8.49</v>
      </c>
      <c r="P1200" t="s">
        <v>71</v>
      </c>
      <c r="Q1200">
        <v>25.4</v>
      </c>
      <c r="R1200" t="s">
        <v>71</v>
      </c>
    </row>
    <row r="1201" spans="1:46" x14ac:dyDescent="0.2">
      <c r="A1201" t="s">
        <v>480</v>
      </c>
      <c r="B1201" t="s">
        <v>481</v>
      </c>
      <c r="C1201">
        <f>-70.39340587 / 41.67196407</f>
        <v>-1.6892269764812167</v>
      </c>
      <c r="D1201" t="s">
        <v>482</v>
      </c>
      <c r="E1201" t="s">
        <v>70</v>
      </c>
      <c r="F1201" s="1">
        <v>40408</v>
      </c>
      <c r="G1201">
        <v>5</v>
      </c>
      <c r="O1201">
        <v>7.95</v>
      </c>
      <c r="P1201" t="s">
        <v>71</v>
      </c>
      <c r="Q1201">
        <v>25.1</v>
      </c>
      <c r="R1201" t="s">
        <v>71</v>
      </c>
    </row>
    <row r="1202" spans="1:46" x14ac:dyDescent="0.2">
      <c r="A1202" t="s">
        <v>480</v>
      </c>
      <c r="B1202" t="s">
        <v>481</v>
      </c>
      <c r="C1202">
        <f>-70.39340587 / 41.67196407</f>
        <v>-1.6892269764812167</v>
      </c>
      <c r="D1202" t="s">
        <v>482</v>
      </c>
      <c r="E1202" t="s">
        <v>70</v>
      </c>
      <c r="F1202" s="1">
        <v>40408</v>
      </c>
      <c r="G1202">
        <v>6</v>
      </c>
      <c r="O1202">
        <v>8.3000000000000007</v>
      </c>
      <c r="P1202" t="s">
        <v>71</v>
      </c>
      <c r="Q1202">
        <v>20.9</v>
      </c>
      <c r="R1202" t="s">
        <v>71</v>
      </c>
    </row>
    <row r="1203" spans="1:46" x14ac:dyDescent="0.2">
      <c r="A1203" t="s">
        <v>480</v>
      </c>
      <c r="B1203" t="s">
        <v>481</v>
      </c>
      <c r="C1203">
        <f>-70.39340587 / 41.67196407</f>
        <v>-1.6892269764812167</v>
      </c>
      <c r="D1203" t="s">
        <v>482</v>
      </c>
      <c r="E1203" t="s">
        <v>70</v>
      </c>
      <c r="F1203" s="1">
        <v>40408</v>
      </c>
      <c r="G1203">
        <v>7</v>
      </c>
      <c r="O1203">
        <v>5.15</v>
      </c>
      <c r="P1203" t="s">
        <v>71</v>
      </c>
      <c r="Q1203">
        <v>17</v>
      </c>
      <c r="R1203" t="s">
        <v>71</v>
      </c>
    </row>
    <row r="1204" spans="1:46" x14ac:dyDescent="0.2">
      <c r="A1204" t="s">
        <v>480</v>
      </c>
      <c r="B1204" t="s">
        <v>481</v>
      </c>
      <c r="C1204">
        <f>-70.39340587 / 41.67196407</f>
        <v>-1.6892269764812167</v>
      </c>
      <c r="D1204" t="s">
        <v>482</v>
      </c>
      <c r="E1204" t="s">
        <v>70</v>
      </c>
      <c r="F1204" s="1">
        <v>40408</v>
      </c>
      <c r="G1204">
        <v>8</v>
      </c>
      <c r="O1204">
        <v>0.45</v>
      </c>
      <c r="P1204" t="s">
        <v>71</v>
      </c>
      <c r="Q1204">
        <v>14.8</v>
      </c>
      <c r="R1204" t="s">
        <v>71</v>
      </c>
    </row>
    <row r="1205" spans="1:46" x14ac:dyDescent="0.2">
      <c r="A1205" t="s">
        <v>480</v>
      </c>
      <c r="B1205" t="s">
        <v>481</v>
      </c>
      <c r="C1205">
        <f>-70.39340587 / 41.67196407</f>
        <v>-1.6892269764812167</v>
      </c>
      <c r="D1205" t="s">
        <v>482</v>
      </c>
      <c r="E1205" t="s">
        <v>70</v>
      </c>
      <c r="F1205" s="1">
        <v>40408</v>
      </c>
      <c r="G1205">
        <v>9</v>
      </c>
      <c r="K1205">
        <v>11.1</v>
      </c>
      <c r="L1205" t="s">
        <v>71</v>
      </c>
      <c r="O1205">
        <v>0.2</v>
      </c>
      <c r="P1205" t="s">
        <v>71</v>
      </c>
      <c r="Q1205">
        <v>13.5</v>
      </c>
      <c r="R1205" t="s">
        <v>71</v>
      </c>
      <c r="S1205">
        <v>0.81</v>
      </c>
      <c r="T1205" t="s">
        <v>71</v>
      </c>
      <c r="U1205">
        <v>25.12</v>
      </c>
      <c r="V1205" t="s">
        <v>71</v>
      </c>
      <c r="W1205">
        <v>45.72</v>
      </c>
      <c r="X1205" t="s">
        <v>71</v>
      </c>
      <c r="Y1205">
        <v>50.64</v>
      </c>
      <c r="AA1205">
        <v>54.21</v>
      </c>
      <c r="AE1205">
        <v>10.8</v>
      </c>
      <c r="AF1205" t="s">
        <v>71</v>
      </c>
      <c r="AG1205">
        <v>6.39</v>
      </c>
      <c r="AH1205" t="s">
        <v>71</v>
      </c>
      <c r="AS1205">
        <v>0.72</v>
      </c>
      <c r="AT1205" t="s">
        <v>71</v>
      </c>
    </row>
    <row r="1206" spans="1:46" x14ac:dyDescent="0.2">
      <c r="A1206" t="s">
        <v>480</v>
      </c>
      <c r="B1206" t="s">
        <v>481</v>
      </c>
      <c r="C1206">
        <f>-70.39340587 / 41.67196407</f>
        <v>-1.6892269764812167</v>
      </c>
      <c r="D1206" t="s">
        <v>482</v>
      </c>
      <c r="E1206" t="s">
        <v>70</v>
      </c>
      <c r="F1206" s="1">
        <v>40408</v>
      </c>
      <c r="G1206">
        <v>10</v>
      </c>
      <c r="O1206">
        <v>0.15</v>
      </c>
      <c r="P1206" t="s">
        <v>71</v>
      </c>
      <c r="Q1206">
        <v>11.5</v>
      </c>
      <c r="R1206" t="s">
        <v>71</v>
      </c>
    </row>
    <row r="1207" spans="1:46" x14ac:dyDescent="0.2">
      <c r="A1207" t="s">
        <v>480</v>
      </c>
      <c r="B1207" t="s">
        <v>481</v>
      </c>
      <c r="C1207">
        <f>-70.39340587 / 41.67196407</f>
        <v>-1.6892269764812167</v>
      </c>
      <c r="D1207" t="s">
        <v>482</v>
      </c>
      <c r="E1207" t="s">
        <v>70</v>
      </c>
      <c r="F1207" s="1">
        <v>40408</v>
      </c>
      <c r="G1207">
        <v>11</v>
      </c>
      <c r="O1207">
        <v>0.13</v>
      </c>
      <c r="P1207" t="s">
        <v>71</v>
      </c>
      <c r="Q1207">
        <v>10.8</v>
      </c>
      <c r="R1207" t="s">
        <v>71</v>
      </c>
    </row>
    <row r="1208" spans="1:46" x14ac:dyDescent="0.2">
      <c r="A1208" t="s">
        <v>480</v>
      </c>
      <c r="B1208" t="s">
        <v>481</v>
      </c>
      <c r="C1208">
        <f>-70.39340587 / 41.67196407</f>
        <v>-1.6892269764812167</v>
      </c>
      <c r="D1208" t="s">
        <v>482</v>
      </c>
      <c r="E1208" t="s">
        <v>70</v>
      </c>
      <c r="F1208" s="1">
        <v>40408</v>
      </c>
      <c r="G1208">
        <v>12</v>
      </c>
      <c r="O1208">
        <v>0.11</v>
      </c>
      <c r="P1208" t="s">
        <v>71</v>
      </c>
      <c r="Q1208">
        <v>10.4</v>
      </c>
      <c r="R1208" t="s">
        <v>71</v>
      </c>
      <c r="S1208">
        <v>0.64</v>
      </c>
      <c r="T1208" t="s">
        <v>71</v>
      </c>
      <c r="U1208">
        <v>19.68</v>
      </c>
      <c r="V1208" t="s">
        <v>71</v>
      </c>
      <c r="W1208">
        <v>52.3</v>
      </c>
      <c r="X1208" t="s">
        <v>71</v>
      </c>
      <c r="Y1208">
        <v>47.12</v>
      </c>
      <c r="AE1208">
        <v>15</v>
      </c>
      <c r="AF1208" t="s">
        <v>71</v>
      </c>
      <c r="AG1208">
        <v>6.51</v>
      </c>
      <c r="AH1208" t="s">
        <v>71</v>
      </c>
      <c r="AS1208">
        <v>85.83</v>
      </c>
      <c r="AT1208" t="s">
        <v>71</v>
      </c>
    </row>
    <row r="1209" spans="1:46" x14ac:dyDescent="0.2">
      <c r="A1209" t="s">
        <v>480</v>
      </c>
      <c r="B1209" t="s">
        <v>481</v>
      </c>
      <c r="C1209">
        <f>-70.39340587 / 41.67196407</f>
        <v>-1.6892269764812167</v>
      </c>
      <c r="D1209" t="s">
        <v>482</v>
      </c>
      <c r="E1209" t="s">
        <v>70</v>
      </c>
      <c r="F1209" s="1">
        <v>40800</v>
      </c>
      <c r="G1209">
        <v>0.5</v>
      </c>
      <c r="I1209">
        <v>10.96</v>
      </c>
      <c r="J1209" t="s">
        <v>71</v>
      </c>
      <c r="K1209">
        <v>1.9</v>
      </c>
      <c r="L1209" t="s">
        <v>71</v>
      </c>
      <c r="M1209">
        <v>3.43</v>
      </c>
      <c r="N1209" t="s">
        <v>71</v>
      </c>
      <c r="O1209">
        <v>8.52</v>
      </c>
      <c r="P1209" t="s">
        <v>71</v>
      </c>
      <c r="Q1209">
        <v>23.5</v>
      </c>
      <c r="R1209" t="s">
        <v>71</v>
      </c>
      <c r="S1209">
        <v>0.19</v>
      </c>
      <c r="T1209" t="s">
        <v>71</v>
      </c>
      <c r="U1209">
        <v>5.88</v>
      </c>
      <c r="V1209" t="s">
        <v>71</v>
      </c>
      <c r="W1209">
        <v>29.98</v>
      </c>
      <c r="X1209" t="s">
        <v>71</v>
      </c>
      <c r="Y1209">
        <v>29.7</v>
      </c>
      <c r="AA1209">
        <v>36.9</v>
      </c>
      <c r="AC1209">
        <v>42.26</v>
      </c>
      <c r="AE1209">
        <v>9.4</v>
      </c>
      <c r="AF1209" t="s">
        <v>71</v>
      </c>
      <c r="AG1209">
        <v>6.98</v>
      </c>
      <c r="AH1209" t="s">
        <v>71</v>
      </c>
      <c r="AS1209">
        <v>0.36</v>
      </c>
      <c r="AT1209" t="s">
        <v>71</v>
      </c>
    </row>
    <row r="1210" spans="1:46" x14ac:dyDescent="0.2">
      <c r="A1210" t="s">
        <v>480</v>
      </c>
      <c r="B1210" t="s">
        <v>481</v>
      </c>
      <c r="C1210">
        <f>-70.39340587 / 41.67196407</f>
        <v>-1.6892269764812167</v>
      </c>
      <c r="D1210" t="s">
        <v>482</v>
      </c>
      <c r="E1210" t="s">
        <v>70</v>
      </c>
      <c r="F1210" s="1">
        <v>40800</v>
      </c>
      <c r="G1210">
        <v>1</v>
      </c>
      <c r="O1210">
        <v>8.5500000000000007</v>
      </c>
      <c r="P1210" t="s">
        <v>71</v>
      </c>
      <c r="Q1210">
        <v>23.3</v>
      </c>
      <c r="R1210" t="s">
        <v>71</v>
      </c>
    </row>
    <row r="1211" spans="1:46" x14ac:dyDescent="0.2">
      <c r="A1211" t="s">
        <v>480</v>
      </c>
      <c r="B1211" t="s">
        <v>481</v>
      </c>
      <c r="C1211">
        <f>-70.39340587 / 41.67196407</f>
        <v>-1.6892269764812167</v>
      </c>
      <c r="D1211" t="s">
        <v>482</v>
      </c>
      <c r="E1211" t="s">
        <v>70</v>
      </c>
      <c r="F1211" s="1">
        <v>40800</v>
      </c>
      <c r="G1211">
        <v>2</v>
      </c>
      <c r="O1211">
        <v>8.61</v>
      </c>
      <c r="P1211" t="s">
        <v>71</v>
      </c>
      <c r="Q1211">
        <v>23.1</v>
      </c>
      <c r="R1211" t="s">
        <v>71</v>
      </c>
    </row>
    <row r="1212" spans="1:46" x14ac:dyDescent="0.2">
      <c r="A1212" t="s">
        <v>480</v>
      </c>
      <c r="B1212" t="s">
        <v>481</v>
      </c>
      <c r="C1212">
        <f>-70.39340587 / 41.67196407</f>
        <v>-1.6892269764812167</v>
      </c>
      <c r="D1212" t="s">
        <v>482</v>
      </c>
      <c r="E1212" t="s">
        <v>70</v>
      </c>
      <c r="F1212" s="1">
        <v>40800</v>
      </c>
      <c r="G1212">
        <v>3</v>
      </c>
      <c r="K1212">
        <v>1.67</v>
      </c>
      <c r="L1212" t="s">
        <v>71</v>
      </c>
      <c r="O1212">
        <v>8.5399999999999991</v>
      </c>
      <c r="P1212" t="s">
        <v>71</v>
      </c>
      <c r="Q1212">
        <v>22.9</v>
      </c>
      <c r="R1212" t="s">
        <v>71</v>
      </c>
      <c r="S1212">
        <v>0.25</v>
      </c>
      <c r="T1212" t="s">
        <v>71</v>
      </c>
      <c r="U1212">
        <v>7.74</v>
      </c>
      <c r="V1212" t="s">
        <v>71</v>
      </c>
      <c r="W1212">
        <v>35.64</v>
      </c>
      <c r="X1212" t="s">
        <v>71</v>
      </c>
      <c r="Y1212">
        <v>33.659999999999997</v>
      </c>
      <c r="AA1212">
        <v>35.630000000000003</v>
      </c>
      <c r="AE1212">
        <v>9.5</v>
      </c>
      <c r="AF1212" t="s">
        <v>71</v>
      </c>
      <c r="AG1212">
        <v>9.9700000000000006</v>
      </c>
      <c r="AH1212" t="s">
        <v>71</v>
      </c>
      <c r="AS1212">
        <v>0.85</v>
      </c>
      <c r="AT1212" t="s">
        <v>71</v>
      </c>
    </row>
    <row r="1213" spans="1:46" x14ac:dyDescent="0.2">
      <c r="A1213" t="s">
        <v>480</v>
      </c>
      <c r="B1213" t="s">
        <v>481</v>
      </c>
      <c r="C1213">
        <f>-70.39340587 / 41.67196407</f>
        <v>-1.6892269764812167</v>
      </c>
      <c r="D1213" t="s">
        <v>482</v>
      </c>
      <c r="E1213" t="s">
        <v>70</v>
      </c>
      <c r="F1213" s="1">
        <v>40800</v>
      </c>
      <c r="G1213">
        <v>4</v>
      </c>
      <c r="O1213">
        <v>8.1999999999999993</v>
      </c>
      <c r="P1213" t="s">
        <v>71</v>
      </c>
      <c r="Q1213">
        <v>22.5</v>
      </c>
      <c r="R1213" t="s">
        <v>71</v>
      </c>
    </row>
    <row r="1214" spans="1:46" x14ac:dyDescent="0.2">
      <c r="A1214" t="s">
        <v>480</v>
      </c>
      <c r="B1214" t="s">
        <v>481</v>
      </c>
      <c r="C1214">
        <f>-70.39340587 / 41.67196407</f>
        <v>-1.6892269764812167</v>
      </c>
      <c r="D1214" t="s">
        <v>482</v>
      </c>
      <c r="E1214" t="s">
        <v>70</v>
      </c>
      <c r="F1214" s="1">
        <v>40800</v>
      </c>
      <c r="G1214">
        <v>5</v>
      </c>
      <c r="O1214">
        <v>8.07</v>
      </c>
      <c r="P1214" t="s">
        <v>71</v>
      </c>
      <c r="Q1214">
        <v>22.1</v>
      </c>
      <c r="R1214" t="s">
        <v>71</v>
      </c>
    </row>
    <row r="1215" spans="1:46" x14ac:dyDescent="0.2">
      <c r="A1215" t="s">
        <v>480</v>
      </c>
      <c r="B1215" t="s">
        <v>481</v>
      </c>
      <c r="C1215">
        <f>-70.39340587 / 41.67196407</f>
        <v>-1.6892269764812167</v>
      </c>
      <c r="D1215" t="s">
        <v>482</v>
      </c>
      <c r="E1215" t="s">
        <v>70</v>
      </c>
      <c r="F1215" s="1">
        <v>40800</v>
      </c>
      <c r="G1215">
        <v>6</v>
      </c>
      <c r="O1215">
        <v>7.1</v>
      </c>
      <c r="P1215" t="s">
        <v>71</v>
      </c>
      <c r="Q1215">
        <v>21.8</v>
      </c>
      <c r="R1215" t="s">
        <v>71</v>
      </c>
    </row>
    <row r="1216" spans="1:46" x14ac:dyDescent="0.2">
      <c r="A1216" t="s">
        <v>480</v>
      </c>
      <c r="B1216" t="s">
        <v>481</v>
      </c>
      <c r="C1216">
        <f>-70.39340587 / 41.67196407</f>
        <v>-1.6892269764812167</v>
      </c>
      <c r="D1216" t="s">
        <v>482</v>
      </c>
      <c r="E1216" t="s">
        <v>70</v>
      </c>
      <c r="F1216" s="1">
        <v>40800</v>
      </c>
      <c r="G1216">
        <v>7</v>
      </c>
      <c r="O1216">
        <v>3.91</v>
      </c>
      <c r="P1216" t="s">
        <v>71</v>
      </c>
      <c r="Q1216">
        <v>20.7</v>
      </c>
      <c r="R1216" t="s">
        <v>71</v>
      </c>
    </row>
    <row r="1217" spans="1:46" x14ac:dyDescent="0.2">
      <c r="A1217" t="s">
        <v>480</v>
      </c>
      <c r="B1217" t="s">
        <v>481</v>
      </c>
      <c r="C1217">
        <f>-70.39340587 / 41.67196407</f>
        <v>-1.6892269764812167</v>
      </c>
      <c r="D1217" t="s">
        <v>482</v>
      </c>
      <c r="E1217" t="s">
        <v>70</v>
      </c>
      <c r="F1217" s="1">
        <v>40800</v>
      </c>
      <c r="G1217">
        <v>8</v>
      </c>
      <c r="O1217">
        <v>0.64</v>
      </c>
      <c r="P1217" t="s">
        <v>71</v>
      </c>
      <c r="Q1217">
        <v>18.399999999999999</v>
      </c>
      <c r="R1217" t="s">
        <v>71</v>
      </c>
    </row>
    <row r="1218" spans="1:46" x14ac:dyDescent="0.2">
      <c r="A1218" t="s">
        <v>480</v>
      </c>
      <c r="B1218" t="s">
        <v>481</v>
      </c>
      <c r="C1218">
        <f>-70.39340587 / 41.67196407</f>
        <v>-1.6892269764812167</v>
      </c>
      <c r="D1218" t="s">
        <v>482</v>
      </c>
      <c r="E1218" t="s">
        <v>70</v>
      </c>
      <c r="F1218" s="1">
        <v>40800</v>
      </c>
      <c r="G1218">
        <v>9</v>
      </c>
      <c r="K1218">
        <v>9.3000000000000007</v>
      </c>
      <c r="L1218" t="s">
        <v>71</v>
      </c>
      <c r="O1218">
        <v>0.35</v>
      </c>
      <c r="P1218" t="s">
        <v>71</v>
      </c>
      <c r="Q1218">
        <v>15.8</v>
      </c>
      <c r="R1218" t="s">
        <v>71</v>
      </c>
      <c r="S1218">
        <v>0.57999999999999996</v>
      </c>
      <c r="T1218" t="s">
        <v>71</v>
      </c>
      <c r="U1218">
        <v>17.96</v>
      </c>
      <c r="V1218" t="s">
        <v>71</v>
      </c>
      <c r="W1218">
        <v>37.21</v>
      </c>
      <c r="X1218" t="s">
        <v>71</v>
      </c>
      <c r="Y1218">
        <v>45.8</v>
      </c>
      <c r="AA1218">
        <v>52.48</v>
      </c>
      <c r="AE1218">
        <v>12.6</v>
      </c>
      <c r="AF1218" t="s">
        <v>71</v>
      </c>
      <c r="AG1218">
        <v>6.52</v>
      </c>
      <c r="AH1218" t="s">
        <v>71</v>
      </c>
      <c r="AS1218">
        <v>2.11</v>
      </c>
      <c r="AT1218" t="s">
        <v>71</v>
      </c>
    </row>
    <row r="1219" spans="1:46" x14ac:dyDescent="0.2">
      <c r="A1219" t="s">
        <v>480</v>
      </c>
      <c r="B1219" t="s">
        <v>481</v>
      </c>
      <c r="C1219">
        <f>-70.39340587 / 41.67196407</f>
        <v>-1.6892269764812167</v>
      </c>
      <c r="D1219" t="s">
        <v>482</v>
      </c>
      <c r="E1219" t="s">
        <v>70</v>
      </c>
      <c r="F1219" s="1">
        <v>40800</v>
      </c>
      <c r="G1219">
        <v>9.9600000000000009</v>
      </c>
      <c r="K1219">
        <v>2.3199999999999998</v>
      </c>
      <c r="L1219" t="s">
        <v>71</v>
      </c>
      <c r="S1219">
        <v>0.42</v>
      </c>
      <c r="T1219" t="s">
        <v>71</v>
      </c>
      <c r="U1219">
        <v>13.01</v>
      </c>
      <c r="V1219" t="s">
        <v>71</v>
      </c>
      <c r="W1219">
        <v>35.64</v>
      </c>
      <c r="X1219" t="s">
        <v>71</v>
      </c>
      <c r="Y1219">
        <v>41.15</v>
      </c>
      <c r="AA1219">
        <v>38.86</v>
      </c>
      <c r="AE1219">
        <v>13.7</v>
      </c>
      <c r="AF1219" t="s">
        <v>71</v>
      </c>
      <c r="AG1219">
        <v>6.51</v>
      </c>
      <c r="AH1219" t="s">
        <v>71</v>
      </c>
      <c r="AS1219">
        <v>6.91</v>
      </c>
      <c r="AT1219" t="s">
        <v>71</v>
      </c>
    </row>
    <row r="1220" spans="1:46" x14ac:dyDescent="0.2">
      <c r="A1220" t="s">
        <v>480</v>
      </c>
      <c r="B1220" t="s">
        <v>481</v>
      </c>
      <c r="C1220">
        <f>-70.39340587 / 41.67196407</f>
        <v>-1.6892269764812167</v>
      </c>
      <c r="D1220" t="s">
        <v>482</v>
      </c>
      <c r="E1220" t="s">
        <v>70</v>
      </c>
      <c r="F1220" s="1">
        <v>40800</v>
      </c>
      <c r="G1220">
        <v>10</v>
      </c>
      <c r="O1220">
        <v>0.25</v>
      </c>
      <c r="P1220" t="s">
        <v>71</v>
      </c>
      <c r="Q1220">
        <v>14.3</v>
      </c>
      <c r="R1220" t="s">
        <v>71</v>
      </c>
    </row>
    <row r="1221" spans="1:46" x14ac:dyDescent="0.2">
      <c r="A1221" t="s">
        <v>480</v>
      </c>
      <c r="B1221" t="s">
        <v>481</v>
      </c>
      <c r="C1221">
        <f>-70.39340587 / 41.67196407</f>
        <v>-1.6892269764812167</v>
      </c>
      <c r="D1221" t="s">
        <v>482</v>
      </c>
      <c r="E1221" t="s">
        <v>70</v>
      </c>
      <c r="F1221" s="1">
        <v>41164</v>
      </c>
      <c r="G1221">
        <v>0.5</v>
      </c>
      <c r="I1221">
        <v>11.2</v>
      </c>
      <c r="J1221" t="s">
        <v>71</v>
      </c>
      <c r="K1221">
        <v>2</v>
      </c>
      <c r="L1221" t="s">
        <v>71</v>
      </c>
      <c r="M1221">
        <v>3.65</v>
      </c>
      <c r="N1221" t="s">
        <v>71</v>
      </c>
      <c r="O1221">
        <v>8.1999999999999993</v>
      </c>
      <c r="P1221" t="s">
        <v>71</v>
      </c>
      <c r="Q1221">
        <v>23.7</v>
      </c>
      <c r="R1221" t="s">
        <v>71</v>
      </c>
      <c r="S1221">
        <v>0.65</v>
      </c>
      <c r="T1221" t="s">
        <v>71</v>
      </c>
      <c r="U1221">
        <v>20.13</v>
      </c>
      <c r="V1221" t="s">
        <v>71</v>
      </c>
      <c r="W1221">
        <v>15.9</v>
      </c>
      <c r="X1221" t="s">
        <v>71</v>
      </c>
      <c r="Y1221">
        <v>47.44</v>
      </c>
      <c r="AA1221">
        <v>37.4</v>
      </c>
      <c r="AC1221">
        <v>41.34</v>
      </c>
      <c r="AE1221">
        <v>10.3</v>
      </c>
      <c r="AF1221" t="s">
        <v>71</v>
      </c>
      <c r="AG1221">
        <v>6.84</v>
      </c>
      <c r="AH1221" t="s">
        <v>71</v>
      </c>
      <c r="AS1221">
        <v>1.3</v>
      </c>
      <c r="AT1221" t="s">
        <v>71</v>
      </c>
    </row>
    <row r="1222" spans="1:46" x14ac:dyDescent="0.2">
      <c r="A1222" t="s">
        <v>480</v>
      </c>
      <c r="B1222" t="s">
        <v>481</v>
      </c>
      <c r="C1222">
        <f>-70.39340587 / 41.67196407</f>
        <v>-1.6892269764812167</v>
      </c>
      <c r="D1222" t="s">
        <v>482</v>
      </c>
      <c r="E1222" t="s">
        <v>70</v>
      </c>
      <c r="F1222" s="1">
        <v>41164</v>
      </c>
      <c r="G1222">
        <v>1</v>
      </c>
      <c r="O1222">
        <v>8.27</v>
      </c>
      <c r="P1222" t="s">
        <v>71</v>
      </c>
      <c r="Q1222">
        <v>23.5</v>
      </c>
      <c r="R1222" t="s">
        <v>71</v>
      </c>
    </row>
    <row r="1223" spans="1:46" x14ac:dyDescent="0.2">
      <c r="A1223" t="s">
        <v>480</v>
      </c>
      <c r="B1223" t="s">
        <v>481</v>
      </c>
      <c r="C1223">
        <f>-70.39340587 / 41.67196407</f>
        <v>-1.6892269764812167</v>
      </c>
      <c r="D1223" t="s">
        <v>482</v>
      </c>
      <c r="E1223" t="s">
        <v>70</v>
      </c>
      <c r="F1223" s="1">
        <v>41164</v>
      </c>
      <c r="G1223">
        <v>2</v>
      </c>
      <c r="O1223">
        <v>8.34</v>
      </c>
      <c r="P1223" t="s">
        <v>71</v>
      </c>
      <c r="Q1223">
        <v>23.1</v>
      </c>
      <c r="R1223" t="s">
        <v>71</v>
      </c>
    </row>
    <row r="1224" spans="1:46" x14ac:dyDescent="0.2">
      <c r="A1224" t="s">
        <v>480</v>
      </c>
      <c r="B1224" t="s">
        <v>481</v>
      </c>
      <c r="C1224">
        <f>-70.39340587 / 41.67196407</f>
        <v>-1.6892269764812167</v>
      </c>
      <c r="D1224" t="s">
        <v>482</v>
      </c>
      <c r="E1224" t="s">
        <v>70</v>
      </c>
      <c r="F1224" s="1">
        <v>41164</v>
      </c>
      <c r="G1224">
        <v>3</v>
      </c>
      <c r="K1224">
        <v>1.99</v>
      </c>
      <c r="L1224" t="s">
        <v>71</v>
      </c>
      <c r="O1224">
        <v>8.25</v>
      </c>
      <c r="P1224" t="s">
        <v>71</v>
      </c>
      <c r="Q1224">
        <v>23</v>
      </c>
      <c r="R1224" t="s">
        <v>71</v>
      </c>
      <c r="S1224">
        <v>0.45</v>
      </c>
      <c r="T1224" t="s">
        <v>71</v>
      </c>
      <c r="U1224">
        <v>13.94</v>
      </c>
      <c r="V1224" t="s">
        <v>71</v>
      </c>
      <c r="W1224">
        <v>20.9</v>
      </c>
      <c r="X1224" t="s">
        <v>71</v>
      </c>
      <c r="Y1224">
        <v>42.14</v>
      </c>
      <c r="AA1224">
        <v>37.35</v>
      </c>
      <c r="AE1224">
        <v>9.1999999999999993</v>
      </c>
      <c r="AF1224" t="s">
        <v>71</v>
      </c>
      <c r="AG1224">
        <v>6.94</v>
      </c>
      <c r="AH1224" t="s">
        <v>71</v>
      </c>
      <c r="AS1224">
        <v>1.73</v>
      </c>
      <c r="AT1224" t="s">
        <v>71</v>
      </c>
    </row>
    <row r="1225" spans="1:46" x14ac:dyDescent="0.2">
      <c r="A1225" t="s">
        <v>480</v>
      </c>
      <c r="B1225" t="s">
        <v>481</v>
      </c>
      <c r="C1225">
        <f>-70.39340587 / 41.67196407</f>
        <v>-1.6892269764812167</v>
      </c>
      <c r="D1225" t="s">
        <v>482</v>
      </c>
      <c r="E1225" t="s">
        <v>70</v>
      </c>
      <c r="F1225" s="1">
        <v>41164</v>
      </c>
      <c r="G1225">
        <v>4</v>
      </c>
      <c r="O1225">
        <v>8.26</v>
      </c>
      <c r="P1225" t="s">
        <v>71</v>
      </c>
      <c r="Q1225">
        <v>22.9</v>
      </c>
      <c r="R1225" t="s">
        <v>71</v>
      </c>
    </row>
    <row r="1226" spans="1:46" x14ac:dyDescent="0.2">
      <c r="A1226" t="s">
        <v>480</v>
      </c>
      <c r="B1226" t="s">
        <v>481</v>
      </c>
      <c r="C1226">
        <f>-70.39340587 / 41.67196407</f>
        <v>-1.6892269764812167</v>
      </c>
      <c r="D1226" t="s">
        <v>482</v>
      </c>
      <c r="E1226" t="s">
        <v>70</v>
      </c>
      <c r="F1226" s="1">
        <v>41164</v>
      </c>
      <c r="G1226">
        <v>5</v>
      </c>
      <c r="O1226">
        <v>8.09</v>
      </c>
      <c r="P1226" t="s">
        <v>71</v>
      </c>
      <c r="Q1226">
        <v>22.8</v>
      </c>
      <c r="R1226" t="s">
        <v>71</v>
      </c>
    </row>
    <row r="1227" spans="1:46" x14ac:dyDescent="0.2">
      <c r="A1227" t="s">
        <v>480</v>
      </c>
      <c r="B1227" t="s">
        <v>481</v>
      </c>
      <c r="C1227">
        <f>-70.39340587 / 41.67196407</f>
        <v>-1.6892269764812167</v>
      </c>
      <c r="D1227" t="s">
        <v>482</v>
      </c>
      <c r="E1227" t="s">
        <v>70</v>
      </c>
      <c r="F1227" s="1">
        <v>41164</v>
      </c>
      <c r="G1227">
        <v>6</v>
      </c>
      <c r="O1227">
        <v>7.08</v>
      </c>
      <c r="P1227" t="s">
        <v>71</v>
      </c>
      <c r="Q1227">
        <v>22.6</v>
      </c>
      <c r="R1227" t="s">
        <v>71</v>
      </c>
    </row>
    <row r="1228" spans="1:46" x14ac:dyDescent="0.2">
      <c r="A1228" t="s">
        <v>480</v>
      </c>
      <c r="B1228" t="s">
        <v>481</v>
      </c>
      <c r="C1228">
        <f>-70.39340587 / 41.67196407</f>
        <v>-1.6892269764812167</v>
      </c>
      <c r="D1228" t="s">
        <v>482</v>
      </c>
      <c r="E1228" t="s">
        <v>70</v>
      </c>
      <c r="F1228" s="1">
        <v>41164</v>
      </c>
      <c r="G1228">
        <v>7</v>
      </c>
      <c r="O1228">
        <v>4.2300000000000004</v>
      </c>
      <c r="P1228" t="s">
        <v>71</v>
      </c>
      <c r="Q1228">
        <v>21.6</v>
      </c>
      <c r="R1228" t="s">
        <v>71</v>
      </c>
    </row>
    <row r="1229" spans="1:46" x14ac:dyDescent="0.2">
      <c r="A1229" t="s">
        <v>480</v>
      </c>
      <c r="B1229" t="s">
        <v>481</v>
      </c>
      <c r="C1229">
        <f>-70.39340587 / 41.67196407</f>
        <v>-1.6892269764812167</v>
      </c>
      <c r="D1229" t="s">
        <v>482</v>
      </c>
      <c r="E1229" t="s">
        <v>70</v>
      </c>
      <c r="F1229" s="1">
        <v>41164</v>
      </c>
      <c r="G1229">
        <v>8</v>
      </c>
      <c r="O1229">
        <v>0.42</v>
      </c>
      <c r="P1229" t="s">
        <v>71</v>
      </c>
      <c r="Q1229">
        <v>16.8</v>
      </c>
      <c r="R1229" t="s">
        <v>71</v>
      </c>
    </row>
    <row r="1230" spans="1:46" x14ac:dyDescent="0.2">
      <c r="A1230" t="s">
        <v>480</v>
      </c>
      <c r="B1230" t="s">
        <v>481</v>
      </c>
      <c r="C1230">
        <f>-70.39340587 / 41.67196407</f>
        <v>-1.6892269764812167</v>
      </c>
      <c r="D1230" t="s">
        <v>482</v>
      </c>
      <c r="E1230" t="s">
        <v>70</v>
      </c>
      <c r="F1230" s="1">
        <v>41164</v>
      </c>
      <c r="G1230">
        <v>9</v>
      </c>
      <c r="K1230">
        <v>19.46</v>
      </c>
      <c r="L1230" t="s">
        <v>71</v>
      </c>
      <c r="O1230">
        <v>0.34</v>
      </c>
      <c r="P1230" t="s">
        <v>71</v>
      </c>
      <c r="Q1230">
        <v>14.8</v>
      </c>
      <c r="R1230" t="s">
        <v>71</v>
      </c>
      <c r="S1230">
        <v>1.4</v>
      </c>
      <c r="T1230" t="s">
        <v>71</v>
      </c>
      <c r="U1230">
        <v>43.36</v>
      </c>
      <c r="V1230" t="s">
        <v>71</v>
      </c>
      <c r="W1230">
        <v>30</v>
      </c>
      <c r="X1230" t="s">
        <v>71</v>
      </c>
      <c r="Y1230">
        <v>58.51</v>
      </c>
      <c r="AA1230">
        <v>59.72</v>
      </c>
      <c r="AE1230">
        <v>14.5</v>
      </c>
      <c r="AF1230" t="s">
        <v>71</v>
      </c>
      <c r="AG1230">
        <v>6.35</v>
      </c>
      <c r="AH1230" t="s">
        <v>71</v>
      </c>
      <c r="AS1230">
        <v>0.03</v>
      </c>
      <c r="AT1230" t="s">
        <v>71</v>
      </c>
    </row>
    <row r="1231" spans="1:46" x14ac:dyDescent="0.2">
      <c r="A1231" t="s">
        <v>480</v>
      </c>
      <c r="B1231" t="s">
        <v>481</v>
      </c>
      <c r="C1231">
        <f>-70.39340587 / 41.67196407</f>
        <v>-1.6892269764812167</v>
      </c>
      <c r="D1231" t="s">
        <v>482</v>
      </c>
      <c r="E1231" t="s">
        <v>70</v>
      </c>
      <c r="F1231" s="1">
        <v>41164</v>
      </c>
      <c r="G1231">
        <v>10</v>
      </c>
      <c r="O1231">
        <v>0.22</v>
      </c>
      <c r="P1231" t="s">
        <v>71</v>
      </c>
      <c r="Q1231">
        <v>13</v>
      </c>
      <c r="R1231" t="s">
        <v>71</v>
      </c>
    </row>
    <row r="1232" spans="1:46" x14ac:dyDescent="0.2">
      <c r="A1232" t="s">
        <v>480</v>
      </c>
      <c r="B1232" t="s">
        <v>481</v>
      </c>
      <c r="C1232">
        <f>-70.39340587 / 41.67196407</f>
        <v>-1.6892269764812167</v>
      </c>
      <c r="D1232" t="s">
        <v>482</v>
      </c>
      <c r="E1232" t="s">
        <v>70</v>
      </c>
      <c r="F1232" s="1">
        <v>41164</v>
      </c>
      <c r="G1232">
        <v>10.199999999999999</v>
      </c>
      <c r="K1232">
        <v>0.03</v>
      </c>
      <c r="L1232" t="s">
        <v>71</v>
      </c>
      <c r="S1232">
        <v>1.24</v>
      </c>
      <c r="T1232" t="s">
        <v>71</v>
      </c>
      <c r="U1232">
        <v>38.409999999999997</v>
      </c>
      <c r="V1232" t="s">
        <v>71</v>
      </c>
      <c r="W1232">
        <v>38.9</v>
      </c>
      <c r="X1232" t="s">
        <v>71</v>
      </c>
      <c r="Y1232">
        <v>56.76</v>
      </c>
      <c r="AA1232">
        <v>-5.59</v>
      </c>
      <c r="AE1232">
        <v>18.3</v>
      </c>
      <c r="AF1232" t="s">
        <v>71</v>
      </c>
      <c r="AG1232">
        <v>6.34</v>
      </c>
      <c r="AH1232" t="s">
        <v>71</v>
      </c>
      <c r="AS1232">
        <v>43.45</v>
      </c>
      <c r="AT1232" t="s">
        <v>71</v>
      </c>
    </row>
    <row r="1233" spans="1:46" x14ac:dyDescent="0.2">
      <c r="A1233" t="s">
        <v>480</v>
      </c>
      <c r="B1233" t="s">
        <v>481</v>
      </c>
      <c r="C1233">
        <f>-70.39340587 / 41.67196407</f>
        <v>-1.6892269764812167</v>
      </c>
      <c r="D1233" t="s">
        <v>482</v>
      </c>
      <c r="E1233" t="s">
        <v>70</v>
      </c>
      <c r="F1233" s="1">
        <v>41528</v>
      </c>
      <c r="G1233">
        <v>0.5</v>
      </c>
      <c r="I1233">
        <v>12.15</v>
      </c>
      <c r="J1233" t="s">
        <v>71</v>
      </c>
      <c r="K1233">
        <v>2.2599999999999998</v>
      </c>
      <c r="L1233" t="s">
        <v>71</v>
      </c>
      <c r="M1233">
        <v>7.68</v>
      </c>
      <c r="N1233" t="s">
        <v>71</v>
      </c>
      <c r="O1233">
        <v>8.6</v>
      </c>
      <c r="P1233" t="s">
        <v>71</v>
      </c>
      <c r="Q1233">
        <v>22.6</v>
      </c>
      <c r="R1233" t="s">
        <v>71</v>
      </c>
      <c r="S1233">
        <v>0.21</v>
      </c>
      <c r="T1233" t="s">
        <v>71</v>
      </c>
      <c r="U1233">
        <v>6.5</v>
      </c>
      <c r="V1233" t="s">
        <v>71</v>
      </c>
      <c r="W1233">
        <v>31.76</v>
      </c>
      <c r="X1233" t="s">
        <v>71</v>
      </c>
      <c r="Y1233">
        <v>31.14</v>
      </c>
      <c r="AA1233">
        <v>38.6</v>
      </c>
      <c r="AC1233">
        <v>30.62</v>
      </c>
      <c r="AE1233">
        <v>9.5</v>
      </c>
      <c r="AF1233" t="s">
        <v>71</v>
      </c>
      <c r="AG1233">
        <v>6.9</v>
      </c>
      <c r="AH1233" t="s">
        <v>71</v>
      </c>
      <c r="AS1233">
        <v>0.87</v>
      </c>
      <c r="AT1233" t="s">
        <v>71</v>
      </c>
    </row>
    <row r="1234" spans="1:46" x14ac:dyDescent="0.2">
      <c r="A1234" t="s">
        <v>480</v>
      </c>
      <c r="B1234" t="s">
        <v>481</v>
      </c>
      <c r="C1234">
        <f>-70.39340587 / 41.67196407</f>
        <v>-1.6892269764812167</v>
      </c>
      <c r="D1234" t="s">
        <v>482</v>
      </c>
      <c r="E1234" t="s">
        <v>70</v>
      </c>
      <c r="F1234" s="1">
        <v>41528</v>
      </c>
      <c r="G1234">
        <v>1</v>
      </c>
      <c r="O1234">
        <v>8.6300000000000008</v>
      </c>
      <c r="P1234" t="s">
        <v>71</v>
      </c>
      <c r="Q1234">
        <v>22.3</v>
      </c>
      <c r="R1234" t="s">
        <v>71</v>
      </c>
    </row>
    <row r="1235" spans="1:46" x14ac:dyDescent="0.2">
      <c r="A1235" t="s">
        <v>480</v>
      </c>
      <c r="B1235" t="s">
        <v>481</v>
      </c>
      <c r="C1235">
        <f>-70.39340587 / 41.67196407</f>
        <v>-1.6892269764812167</v>
      </c>
      <c r="D1235" t="s">
        <v>482</v>
      </c>
      <c r="E1235" t="s">
        <v>70</v>
      </c>
      <c r="F1235" s="1">
        <v>41528</v>
      </c>
      <c r="G1235">
        <v>2</v>
      </c>
      <c r="O1235">
        <v>8.66</v>
      </c>
      <c r="P1235" t="s">
        <v>71</v>
      </c>
      <c r="Q1235">
        <v>22.1</v>
      </c>
      <c r="R1235" t="s">
        <v>71</v>
      </c>
    </row>
    <row r="1236" spans="1:46" x14ac:dyDescent="0.2">
      <c r="A1236" t="s">
        <v>480</v>
      </c>
      <c r="B1236" t="s">
        <v>481</v>
      </c>
      <c r="C1236">
        <f>-70.39340587 / 41.67196407</f>
        <v>-1.6892269764812167</v>
      </c>
      <c r="D1236" t="s">
        <v>482</v>
      </c>
      <c r="E1236" t="s">
        <v>70</v>
      </c>
      <c r="F1236" s="1">
        <v>41528</v>
      </c>
      <c r="G1236">
        <v>3</v>
      </c>
      <c r="K1236">
        <v>2.3199999999999998</v>
      </c>
      <c r="L1236" t="s">
        <v>71</v>
      </c>
      <c r="O1236">
        <v>8.61</v>
      </c>
      <c r="P1236" t="s">
        <v>71</v>
      </c>
      <c r="Q1236">
        <v>22</v>
      </c>
      <c r="R1236" t="s">
        <v>71</v>
      </c>
      <c r="S1236">
        <v>0.74</v>
      </c>
      <c r="T1236" t="s">
        <v>71</v>
      </c>
      <c r="U1236">
        <v>22.92</v>
      </c>
      <c r="V1236" t="s">
        <v>71</v>
      </c>
      <c r="W1236">
        <v>33.29</v>
      </c>
      <c r="X1236" t="s">
        <v>71</v>
      </c>
      <c r="Y1236">
        <v>49.31</v>
      </c>
      <c r="AA1236">
        <v>38.86</v>
      </c>
      <c r="AE1236">
        <v>10.3</v>
      </c>
      <c r="AF1236" t="s">
        <v>71</v>
      </c>
      <c r="AG1236">
        <v>7</v>
      </c>
      <c r="AH1236" t="s">
        <v>71</v>
      </c>
      <c r="AS1236">
        <v>0.87</v>
      </c>
      <c r="AT1236" t="s">
        <v>71</v>
      </c>
    </row>
    <row r="1237" spans="1:46" x14ac:dyDescent="0.2">
      <c r="A1237" t="s">
        <v>480</v>
      </c>
      <c r="B1237" t="s">
        <v>481</v>
      </c>
      <c r="C1237">
        <f>-70.39340587 / 41.67196407</f>
        <v>-1.6892269764812167</v>
      </c>
      <c r="D1237" t="s">
        <v>482</v>
      </c>
      <c r="E1237" t="s">
        <v>70</v>
      </c>
      <c r="F1237" s="1">
        <v>41528</v>
      </c>
      <c r="G1237">
        <v>4</v>
      </c>
      <c r="O1237">
        <v>8.6</v>
      </c>
      <c r="P1237" t="s">
        <v>71</v>
      </c>
      <c r="Q1237">
        <v>21.9</v>
      </c>
      <c r="R1237" t="s">
        <v>71</v>
      </c>
    </row>
    <row r="1238" spans="1:46" x14ac:dyDescent="0.2">
      <c r="A1238" t="s">
        <v>480</v>
      </c>
      <c r="B1238" t="s">
        <v>481</v>
      </c>
      <c r="C1238">
        <f>-70.39340587 / 41.67196407</f>
        <v>-1.6892269764812167</v>
      </c>
      <c r="D1238" t="s">
        <v>482</v>
      </c>
      <c r="E1238" t="s">
        <v>70</v>
      </c>
      <c r="F1238" s="1">
        <v>41528</v>
      </c>
      <c r="G1238">
        <v>5</v>
      </c>
      <c r="O1238">
        <v>8.56</v>
      </c>
      <c r="P1238" t="s">
        <v>71</v>
      </c>
      <c r="Q1238">
        <v>21.9</v>
      </c>
      <c r="R1238" t="s">
        <v>71</v>
      </c>
    </row>
    <row r="1239" spans="1:46" x14ac:dyDescent="0.2">
      <c r="A1239" t="s">
        <v>480</v>
      </c>
      <c r="B1239" t="s">
        <v>481</v>
      </c>
      <c r="C1239">
        <f>-70.39340587 / 41.67196407</f>
        <v>-1.6892269764812167</v>
      </c>
      <c r="D1239" t="s">
        <v>482</v>
      </c>
      <c r="E1239" t="s">
        <v>70</v>
      </c>
      <c r="F1239" s="1">
        <v>41528</v>
      </c>
      <c r="G1239">
        <v>6</v>
      </c>
      <c r="O1239">
        <v>8.35</v>
      </c>
      <c r="P1239" t="s">
        <v>71</v>
      </c>
      <c r="Q1239">
        <v>21.8</v>
      </c>
      <c r="R1239" t="s">
        <v>71</v>
      </c>
    </row>
    <row r="1240" spans="1:46" x14ac:dyDescent="0.2">
      <c r="A1240" t="s">
        <v>480</v>
      </c>
      <c r="B1240" t="s">
        <v>481</v>
      </c>
      <c r="C1240">
        <f>-70.39340587 / 41.67196407</f>
        <v>-1.6892269764812167</v>
      </c>
      <c r="D1240" t="s">
        <v>482</v>
      </c>
      <c r="E1240" t="s">
        <v>70</v>
      </c>
      <c r="F1240" s="1">
        <v>41528</v>
      </c>
      <c r="G1240">
        <v>6.5</v>
      </c>
      <c r="O1240">
        <v>2.0299999999999998</v>
      </c>
      <c r="P1240" t="s">
        <v>71</v>
      </c>
      <c r="Q1240">
        <v>20.9</v>
      </c>
      <c r="R1240" t="s">
        <v>71</v>
      </c>
    </row>
    <row r="1241" spans="1:46" x14ac:dyDescent="0.2">
      <c r="A1241" t="s">
        <v>480</v>
      </c>
      <c r="B1241" t="s">
        <v>481</v>
      </c>
      <c r="C1241">
        <f>-70.39340587 / 41.67196407</f>
        <v>-1.6892269764812167</v>
      </c>
      <c r="D1241" t="s">
        <v>482</v>
      </c>
      <c r="E1241" t="s">
        <v>70</v>
      </c>
      <c r="F1241" s="1">
        <v>41528</v>
      </c>
      <c r="G1241">
        <v>7</v>
      </c>
      <c r="O1241">
        <v>0.6</v>
      </c>
      <c r="P1241" t="s">
        <v>71</v>
      </c>
      <c r="Q1241">
        <v>18.100000000000001</v>
      </c>
      <c r="R1241" t="s">
        <v>71</v>
      </c>
    </row>
    <row r="1242" spans="1:46" x14ac:dyDescent="0.2">
      <c r="A1242" t="s">
        <v>480</v>
      </c>
      <c r="B1242" t="s">
        <v>481</v>
      </c>
      <c r="C1242">
        <f>-70.39340587 / 41.67196407</f>
        <v>-1.6892269764812167</v>
      </c>
      <c r="D1242" t="s">
        <v>482</v>
      </c>
      <c r="E1242" t="s">
        <v>70</v>
      </c>
      <c r="F1242" s="1">
        <v>41528</v>
      </c>
      <c r="G1242">
        <v>8</v>
      </c>
      <c r="O1242">
        <v>0.39</v>
      </c>
      <c r="P1242" t="s">
        <v>71</v>
      </c>
      <c r="Q1242">
        <v>15</v>
      </c>
      <c r="R1242" t="s">
        <v>71</v>
      </c>
    </row>
    <row r="1243" spans="1:46" x14ac:dyDescent="0.2">
      <c r="A1243" t="s">
        <v>480</v>
      </c>
      <c r="B1243" t="s">
        <v>481</v>
      </c>
      <c r="C1243">
        <f>-70.39340587 / 41.67196407</f>
        <v>-1.6892269764812167</v>
      </c>
      <c r="D1243" t="s">
        <v>482</v>
      </c>
      <c r="E1243" t="s">
        <v>70</v>
      </c>
      <c r="F1243" s="1">
        <v>41528</v>
      </c>
      <c r="G1243">
        <v>9</v>
      </c>
      <c r="K1243">
        <v>0.03</v>
      </c>
      <c r="L1243" t="s">
        <v>71</v>
      </c>
      <c r="O1243">
        <v>0.35</v>
      </c>
      <c r="P1243" t="s">
        <v>71</v>
      </c>
      <c r="Q1243">
        <v>13.9</v>
      </c>
      <c r="R1243" t="s">
        <v>71</v>
      </c>
      <c r="S1243">
        <v>0.37</v>
      </c>
      <c r="T1243" t="s">
        <v>71</v>
      </c>
      <c r="U1243">
        <v>11.46</v>
      </c>
      <c r="V1243" t="s">
        <v>71</v>
      </c>
      <c r="W1243">
        <v>37.47</v>
      </c>
      <c r="X1243" t="s">
        <v>71</v>
      </c>
      <c r="Y1243">
        <v>39.32</v>
      </c>
      <c r="AA1243">
        <v>-5.59</v>
      </c>
      <c r="AE1243">
        <v>12.7</v>
      </c>
      <c r="AF1243" t="s">
        <v>71</v>
      </c>
      <c r="AG1243">
        <v>6.3</v>
      </c>
      <c r="AH1243" t="s">
        <v>71</v>
      </c>
      <c r="AS1243">
        <v>31.45</v>
      </c>
      <c r="AT1243" t="s">
        <v>71</v>
      </c>
    </row>
    <row r="1244" spans="1:46" x14ac:dyDescent="0.2">
      <c r="A1244" t="s">
        <v>480</v>
      </c>
      <c r="B1244" t="s">
        <v>481</v>
      </c>
      <c r="C1244">
        <f>-70.39340587 / 41.67196407</f>
        <v>-1.6892269764812167</v>
      </c>
      <c r="D1244" t="s">
        <v>482</v>
      </c>
      <c r="E1244" t="s">
        <v>70</v>
      </c>
      <c r="F1244" s="1">
        <v>41528</v>
      </c>
      <c r="G1244">
        <v>10</v>
      </c>
      <c r="O1244">
        <v>0.32</v>
      </c>
      <c r="P1244" t="s">
        <v>71</v>
      </c>
      <c r="Q1244">
        <v>11.5</v>
      </c>
      <c r="R1244" t="s">
        <v>71</v>
      </c>
    </row>
    <row r="1245" spans="1:46" x14ac:dyDescent="0.2">
      <c r="A1245" t="s">
        <v>480</v>
      </c>
      <c r="B1245" t="s">
        <v>481</v>
      </c>
      <c r="C1245">
        <f>-70.39340587 / 41.67196407</f>
        <v>-1.6892269764812167</v>
      </c>
      <c r="D1245" t="s">
        <v>482</v>
      </c>
      <c r="E1245" t="s">
        <v>70</v>
      </c>
      <c r="F1245" s="1">
        <v>41528</v>
      </c>
      <c r="G1245">
        <v>11</v>
      </c>
      <c r="K1245">
        <v>0.03</v>
      </c>
      <c r="L1245" t="s">
        <v>71</v>
      </c>
      <c r="O1245">
        <v>0.3</v>
      </c>
      <c r="P1245" t="s">
        <v>71</v>
      </c>
      <c r="Q1245">
        <v>10.7</v>
      </c>
      <c r="R1245" t="s">
        <v>71</v>
      </c>
      <c r="S1245">
        <v>2.37</v>
      </c>
      <c r="T1245" t="s">
        <v>71</v>
      </c>
      <c r="U1245">
        <v>73.41</v>
      </c>
      <c r="V1245" t="s">
        <v>71</v>
      </c>
      <c r="W1245">
        <v>80.040000000000006</v>
      </c>
      <c r="X1245" t="s">
        <v>71</v>
      </c>
      <c r="Y1245">
        <v>66.099999999999994</v>
      </c>
      <c r="AA1245">
        <v>-5.59</v>
      </c>
      <c r="AE1245">
        <v>22.4</v>
      </c>
      <c r="AF1245" t="s">
        <v>71</v>
      </c>
      <c r="AG1245">
        <v>6.6</v>
      </c>
      <c r="AH1245" t="s">
        <v>71</v>
      </c>
      <c r="AS1245">
        <v>44.37</v>
      </c>
      <c r="AT1245" t="s">
        <v>71</v>
      </c>
    </row>
    <row r="1246" spans="1:46" x14ac:dyDescent="0.2">
      <c r="A1246" t="s">
        <v>480</v>
      </c>
      <c r="B1246" t="s">
        <v>481</v>
      </c>
      <c r="C1246">
        <f>-70.39340587 / 41.67196407</f>
        <v>-1.6892269764812167</v>
      </c>
      <c r="D1246" t="s">
        <v>482</v>
      </c>
      <c r="E1246" t="s">
        <v>70</v>
      </c>
      <c r="F1246" s="1">
        <v>41528</v>
      </c>
      <c r="G1246">
        <v>12</v>
      </c>
      <c r="O1246">
        <v>0.2</v>
      </c>
      <c r="P1246" t="s">
        <v>71</v>
      </c>
      <c r="Q1246">
        <v>10.5</v>
      </c>
      <c r="R1246" t="s">
        <v>71</v>
      </c>
    </row>
    <row r="1247" spans="1:46" x14ac:dyDescent="0.2">
      <c r="A1247" t="s">
        <v>480</v>
      </c>
      <c r="B1247" t="s">
        <v>481</v>
      </c>
      <c r="C1247">
        <f>-70.39340587 / 41.67196407</f>
        <v>-1.6892269764812167</v>
      </c>
      <c r="D1247" t="s">
        <v>482</v>
      </c>
      <c r="E1247" t="s">
        <v>70</v>
      </c>
      <c r="F1247" s="1">
        <v>43354</v>
      </c>
      <c r="G1247">
        <v>0.5</v>
      </c>
      <c r="I1247">
        <v>11.8</v>
      </c>
      <c r="J1247" t="s">
        <v>150</v>
      </c>
      <c r="K1247">
        <v>1.7</v>
      </c>
      <c r="L1247" t="s">
        <v>150</v>
      </c>
      <c r="M1247">
        <v>5.2</v>
      </c>
      <c r="N1247" t="s">
        <v>150</v>
      </c>
      <c r="O1247">
        <v>8.77</v>
      </c>
      <c r="P1247" t="s">
        <v>150</v>
      </c>
      <c r="Q1247">
        <v>22.4</v>
      </c>
      <c r="R1247" t="s">
        <v>150</v>
      </c>
      <c r="S1247">
        <v>0.48</v>
      </c>
      <c r="T1247" t="s">
        <v>150</v>
      </c>
      <c r="W1247">
        <v>29.8</v>
      </c>
      <c r="X1247" t="s">
        <v>150</v>
      </c>
      <c r="AE1247">
        <v>17.2</v>
      </c>
      <c r="AF1247" t="s">
        <v>150</v>
      </c>
      <c r="AG1247">
        <v>6.86</v>
      </c>
      <c r="AH1247" t="s">
        <v>150</v>
      </c>
      <c r="AS1247">
        <v>3.76</v>
      </c>
      <c r="AT1247" t="s">
        <v>150</v>
      </c>
    </row>
    <row r="1248" spans="1:46" x14ac:dyDescent="0.2">
      <c r="A1248" t="s">
        <v>480</v>
      </c>
      <c r="B1248" t="s">
        <v>481</v>
      </c>
      <c r="C1248">
        <f>-70.39340587 / 41.67196407</f>
        <v>-1.6892269764812167</v>
      </c>
      <c r="D1248" t="s">
        <v>482</v>
      </c>
      <c r="E1248" t="s">
        <v>70</v>
      </c>
      <c r="F1248" s="1">
        <v>43354</v>
      </c>
      <c r="G1248">
        <v>1</v>
      </c>
      <c r="K1248" t="s">
        <v>173</v>
      </c>
      <c r="L1248" t="s">
        <v>150</v>
      </c>
      <c r="O1248">
        <v>8.65</v>
      </c>
      <c r="P1248" t="s">
        <v>150</v>
      </c>
      <c r="Q1248">
        <v>22.4</v>
      </c>
      <c r="R1248" t="s">
        <v>150</v>
      </c>
      <c r="S1248" t="s">
        <v>173</v>
      </c>
      <c r="T1248" t="s">
        <v>150</v>
      </c>
      <c r="W1248" t="s">
        <v>173</v>
      </c>
      <c r="X1248" t="s">
        <v>150</v>
      </c>
      <c r="AE1248" t="s">
        <v>173</v>
      </c>
      <c r="AF1248" t="s">
        <v>150</v>
      </c>
      <c r="AG1248" t="s">
        <v>173</v>
      </c>
      <c r="AH1248" t="s">
        <v>150</v>
      </c>
      <c r="AS1248" t="s">
        <v>173</v>
      </c>
      <c r="AT1248" t="s">
        <v>150</v>
      </c>
    </row>
    <row r="1249" spans="1:46" x14ac:dyDescent="0.2">
      <c r="A1249" t="s">
        <v>480</v>
      </c>
      <c r="B1249" t="s">
        <v>481</v>
      </c>
      <c r="C1249">
        <f>-70.39340587 / 41.67196407</f>
        <v>-1.6892269764812167</v>
      </c>
      <c r="D1249" t="s">
        <v>482</v>
      </c>
      <c r="E1249" t="s">
        <v>70</v>
      </c>
      <c r="F1249" s="1">
        <v>43354</v>
      </c>
      <c r="G1249">
        <v>2</v>
      </c>
      <c r="K1249" t="s">
        <v>173</v>
      </c>
      <c r="L1249" t="s">
        <v>150</v>
      </c>
      <c r="O1249">
        <v>8.73</v>
      </c>
      <c r="P1249" t="s">
        <v>150</v>
      </c>
      <c r="Q1249">
        <v>22.4</v>
      </c>
      <c r="R1249" t="s">
        <v>150</v>
      </c>
      <c r="S1249" t="s">
        <v>173</v>
      </c>
      <c r="T1249" t="s">
        <v>150</v>
      </c>
      <c r="W1249" t="s">
        <v>173</v>
      </c>
      <c r="X1249" t="s">
        <v>150</v>
      </c>
      <c r="AE1249" t="s">
        <v>173</v>
      </c>
      <c r="AF1249" t="s">
        <v>150</v>
      </c>
      <c r="AG1249" t="s">
        <v>173</v>
      </c>
      <c r="AH1249" t="s">
        <v>150</v>
      </c>
      <c r="AS1249" t="s">
        <v>173</v>
      </c>
      <c r="AT1249" t="s">
        <v>150</v>
      </c>
    </row>
    <row r="1250" spans="1:46" x14ac:dyDescent="0.2">
      <c r="A1250" t="s">
        <v>480</v>
      </c>
      <c r="B1250" t="s">
        <v>481</v>
      </c>
      <c r="C1250">
        <f>-70.39340587 / 41.67196407</f>
        <v>-1.6892269764812167</v>
      </c>
      <c r="D1250" t="s">
        <v>482</v>
      </c>
      <c r="E1250" t="s">
        <v>70</v>
      </c>
      <c r="F1250" s="1">
        <v>43354</v>
      </c>
      <c r="G1250">
        <v>3</v>
      </c>
      <c r="K1250">
        <v>0.03</v>
      </c>
      <c r="L1250" t="s">
        <v>150</v>
      </c>
      <c r="O1250">
        <v>8.6300000000000008</v>
      </c>
      <c r="P1250" t="s">
        <v>150</v>
      </c>
      <c r="Q1250">
        <v>22.3</v>
      </c>
      <c r="R1250" t="s">
        <v>150</v>
      </c>
      <c r="S1250">
        <v>0.48</v>
      </c>
      <c r="T1250" t="s">
        <v>150</v>
      </c>
      <c r="W1250">
        <v>30.41</v>
      </c>
      <c r="X1250" t="s">
        <v>150</v>
      </c>
      <c r="AE1250">
        <v>17.2</v>
      </c>
      <c r="AF1250" t="s">
        <v>150</v>
      </c>
      <c r="AG1250">
        <v>6.85</v>
      </c>
      <c r="AH1250" t="s">
        <v>150</v>
      </c>
      <c r="AS1250">
        <v>23.76</v>
      </c>
      <c r="AT1250" t="s">
        <v>150</v>
      </c>
    </row>
    <row r="1251" spans="1:46" x14ac:dyDescent="0.2">
      <c r="A1251" t="s">
        <v>480</v>
      </c>
      <c r="B1251" t="s">
        <v>481</v>
      </c>
      <c r="C1251">
        <f>-70.39340587 / 41.67196407</f>
        <v>-1.6892269764812167</v>
      </c>
      <c r="D1251" t="s">
        <v>482</v>
      </c>
      <c r="E1251" t="s">
        <v>70</v>
      </c>
      <c r="F1251" s="1">
        <v>43354</v>
      </c>
      <c r="G1251">
        <v>4</v>
      </c>
      <c r="K1251" t="s">
        <v>173</v>
      </c>
      <c r="L1251" t="s">
        <v>150</v>
      </c>
      <c r="O1251">
        <v>8.58</v>
      </c>
      <c r="P1251" t="s">
        <v>150</v>
      </c>
      <c r="Q1251">
        <v>22.5</v>
      </c>
      <c r="R1251" t="s">
        <v>150</v>
      </c>
      <c r="S1251" t="s">
        <v>173</v>
      </c>
      <c r="T1251" t="s">
        <v>150</v>
      </c>
      <c r="W1251" t="s">
        <v>173</v>
      </c>
      <c r="X1251" t="s">
        <v>150</v>
      </c>
      <c r="AE1251" t="s">
        <v>173</v>
      </c>
      <c r="AF1251" t="s">
        <v>150</v>
      </c>
      <c r="AG1251" t="s">
        <v>173</v>
      </c>
      <c r="AH1251" t="s">
        <v>150</v>
      </c>
      <c r="AS1251" t="s">
        <v>173</v>
      </c>
      <c r="AT1251" t="s">
        <v>150</v>
      </c>
    </row>
    <row r="1252" spans="1:46" x14ac:dyDescent="0.2">
      <c r="A1252" t="s">
        <v>480</v>
      </c>
      <c r="B1252" t="s">
        <v>481</v>
      </c>
      <c r="C1252">
        <f>-70.39340587 / 41.67196407</f>
        <v>-1.6892269764812167</v>
      </c>
      <c r="D1252" t="s">
        <v>482</v>
      </c>
      <c r="E1252" t="s">
        <v>70</v>
      </c>
      <c r="F1252" s="1">
        <v>43354</v>
      </c>
      <c r="G1252">
        <v>5</v>
      </c>
      <c r="K1252" t="s">
        <v>173</v>
      </c>
      <c r="L1252" t="s">
        <v>150</v>
      </c>
      <c r="O1252">
        <v>8.1300000000000008</v>
      </c>
      <c r="P1252" t="s">
        <v>150</v>
      </c>
      <c r="Q1252">
        <v>22</v>
      </c>
      <c r="R1252" t="s">
        <v>150</v>
      </c>
      <c r="S1252" t="s">
        <v>173</v>
      </c>
      <c r="T1252" t="s">
        <v>150</v>
      </c>
      <c r="W1252" t="s">
        <v>173</v>
      </c>
      <c r="X1252" t="s">
        <v>150</v>
      </c>
      <c r="AE1252" t="s">
        <v>173</v>
      </c>
      <c r="AF1252" t="s">
        <v>150</v>
      </c>
      <c r="AG1252" t="s">
        <v>173</v>
      </c>
      <c r="AH1252" t="s">
        <v>150</v>
      </c>
      <c r="AS1252" t="s">
        <v>173</v>
      </c>
      <c r="AT1252" t="s">
        <v>150</v>
      </c>
    </row>
    <row r="1253" spans="1:46" x14ac:dyDescent="0.2">
      <c r="A1253" t="s">
        <v>480</v>
      </c>
      <c r="B1253" t="s">
        <v>481</v>
      </c>
      <c r="C1253">
        <f>-70.39340587 / 41.67196407</f>
        <v>-1.6892269764812167</v>
      </c>
      <c r="D1253" t="s">
        <v>482</v>
      </c>
      <c r="E1253" t="s">
        <v>70</v>
      </c>
      <c r="F1253" s="1">
        <v>43354</v>
      </c>
      <c r="G1253">
        <v>6</v>
      </c>
      <c r="K1253" t="s">
        <v>173</v>
      </c>
      <c r="L1253" t="s">
        <v>150</v>
      </c>
      <c r="O1253">
        <v>3.4</v>
      </c>
      <c r="P1253" t="s">
        <v>150</v>
      </c>
      <c r="Q1253">
        <v>15.8</v>
      </c>
      <c r="R1253" t="s">
        <v>150</v>
      </c>
      <c r="S1253" t="s">
        <v>173</v>
      </c>
      <c r="T1253" t="s">
        <v>150</v>
      </c>
      <c r="W1253" t="s">
        <v>173</v>
      </c>
      <c r="X1253" t="s">
        <v>150</v>
      </c>
      <c r="AE1253" t="s">
        <v>173</v>
      </c>
      <c r="AF1253" t="s">
        <v>150</v>
      </c>
      <c r="AG1253" t="s">
        <v>173</v>
      </c>
      <c r="AH1253" t="s">
        <v>150</v>
      </c>
      <c r="AS1253" t="s">
        <v>173</v>
      </c>
      <c r="AT1253" t="s">
        <v>150</v>
      </c>
    </row>
    <row r="1254" spans="1:46" x14ac:dyDescent="0.2">
      <c r="A1254" t="s">
        <v>480</v>
      </c>
      <c r="B1254" t="s">
        <v>481</v>
      </c>
      <c r="C1254">
        <f>-70.39340587 / 41.67196407</f>
        <v>-1.6892269764812167</v>
      </c>
      <c r="D1254" t="s">
        <v>482</v>
      </c>
      <c r="E1254" t="s">
        <v>70</v>
      </c>
      <c r="F1254" s="1">
        <v>43354</v>
      </c>
      <c r="G1254">
        <v>7</v>
      </c>
      <c r="K1254" t="s">
        <v>173</v>
      </c>
      <c r="L1254" t="s">
        <v>150</v>
      </c>
      <c r="O1254">
        <v>0.57999999999999996</v>
      </c>
      <c r="P1254" t="s">
        <v>150</v>
      </c>
      <c r="Q1254">
        <v>13.4</v>
      </c>
      <c r="R1254" t="s">
        <v>150</v>
      </c>
      <c r="S1254" t="s">
        <v>173</v>
      </c>
      <c r="T1254" t="s">
        <v>150</v>
      </c>
      <c r="W1254" t="s">
        <v>173</v>
      </c>
      <c r="X1254" t="s">
        <v>150</v>
      </c>
      <c r="AE1254" t="s">
        <v>173</v>
      </c>
      <c r="AF1254" t="s">
        <v>150</v>
      </c>
      <c r="AG1254" t="s">
        <v>173</v>
      </c>
      <c r="AH1254" t="s">
        <v>150</v>
      </c>
      <c r="AS1254" t="s">
        <v>173</v>
      </c>
      <c r="AT1254" t="s">
        <v>150</v>
      </c>
    </row>
    <row r="1255" spans="1:46" x14ac:dyDescent="0.2">
      <c r="A1255" t="s">
        <v>480</v>
      </c>
      <c r="B1255" t="s">
        <v>481</v>
      </c>
      <c r="C1255">
        <f>-70.39340587 / 41.67196407</f>
        <v>-1.6892269764812167</v>
      </c>
      <c r="D1255" t="s">
        <v>482</v>
      </c>
      <c r="E1255" t="s">
        <v>70</v>
      </c>
      <c r="F1255" s="1">
        <v>43354</v>
      </c>
      <c r="G1255">
        <v>7.5</v>
      </c>
      <c r="K1255" t="s">
        <v>173</v>
      </c>
      <c r="L1255" t="s">
        <v>150</v>
      </c>
      <c r="O1255">
        <v>0.52</v>
      </c>
      <c r="P1255" t="s">
        <v>150</v>
      </c>
      <c r="Q1255">
        <v>11.7</v>
      </c>
      <c r="R1255" t="s">
        <v>150</v>
      </c>
      <c r="S1255" t="s">
        <v>173</v>
      </c>
      <c r="T1255" t="s">
        <v>150</v>
      </c>
      <c r="W1255" t="s">
        <v>173</v>
      </c>
      <c r="X1255" t="s">
        <v>150</v>
      </c>
      <c r="AE1255" t="s">
        <v>173</v>
      </c>
      <c r="AF1255" t="s">
        <v>150</v>
      </c>
      <c r="AG1255" t="s">
        <v>173</v>
      </c>
      <c r="AH1255" t="s">
        <v>150</v>
      </c>
      <c r="AS1255" t="s">
        <v>173</v>
      </c>
      <c r="AT1255" t="s">
        <v>150</v>
      </c>
    </row>
    <row r="1256" spans="1:46" x14ac:dyDescent="0.2">
      <c r="A1256" t="s">
        <v>480</v>
      </c>
      <c r="B1256" t="s">
        <v>481</v>
      </c>
      <c r="C1256">
        <f>-70.39340587 / 41.67196407</f>
        <v>-1.6892269764812167</v>
      </c>
      <c r="D1256" t="s">
        <v>482</v>
      </c>
      <c r="E1256" t="s">
        <v>70</v>
      </c>
      <c r="F1256" s="1">
        <v>43354</v>
      </c>
      <c r="G1256">
        <v>9</v>
      </c>
      <c r="K1256">
        <v>1.37</v>
      </c>
      <c r="L1256" t="s">
        <v>150</v>
      </c>
      <c r="Q1256" t="s">
        <v>426</v>
      </c>
      <c r="R1256" t="s">
        <v>150</v>
      </c>
      <c r="S1256">
        <v>1.03</v>
      </c>
      <c r="T1256" t="s">
        <v>150</v>
      </c>
      <c r="W1256">
        <v>46.89</v>
      </c>
      <c r="X1256" t="s">
        <v>150</v>
      </c>
      <c r="AE1256">
        <v>24.7</v>
      </c>
      <c r="AF1256" t="s">
        <v>150</v>
      </c>
      <c r="AG1256">
        <v>6.29</v>
      </c>
      <c r="AH1256" t="s">
        <v>150</v>
      </c>
      <c r="AS1256">
        <v>5.91</v>
      </c>
      <c r="AT1256" t="s">
        <v>150</v>
      </c>
    </row>
    <row r="1257" spans="1:46" x14ac:dyDescent="0.2">
      <c r="A1257" t="s">
        <v>480</v>
      </c>
      <c r="B1257" t="s">
        <v>481</v>
      </c>
      <c r="C1257">
        <f>-70.39340587 / 41.67196407</f>
        <v>-1.6892269764812167</v>
      </c>
      <c r="D1257" t="s">
        <v>482</v>
      </c>
      <c r="E1257" t="s">
        <v>70</v>
      </c>
      <c r="F1257" s="1">
        <v>43354</v>
      </c>
      <c r="G1257">
        <v>10.8</v>
      </c>
      <c r="K1257">
        <v>0.03</v>
      </c>
      <c r="L1257" t="s">
        <v>150</v>
      </c>
      <c r="Q1257" t="s">
        <v>426</v>
      </c>
      <c r="R1257" t="s">
        <v>150</v>
      </c>
      <c r="S1257">
        <v>1.34</v>
      </c>
      <c r="T1257" t="s">
        <v>150</v>
      </c>
      <c r="W1257">
        <v>86.94</v>
      </c>
      <c r="X1257" t="s">
        <v>150</v>
      </c>
      <c r="AE1257">
        <v>44.2</v>
      </c>
      <c r="AF1257" t="s">
        <v>150</v>
      </c>
      <c r="AG1257">
        <v>6.55</v>
      </c>
      <c r="AH1257" t="s">
        <v>150</v>
      </c>
      <c r="AS1257">
        <v>88.06</v>
      </c>
      <c r="AT1257" t="s">
        <v>150</v>
      </c>
    </row>
    <row r="1258" spans="1:46" x14ac:dyDescent="0.2">
      <c r="A1258" t="s">
        <v>480</v>
      </c>
      <c r="B1258" t="s">
        <v>481</v>
      </c>
      <c r="C1258">
        <f>-70.39340587 / 41.67196407</f>
        <v>-1.6892269764812167</v>
      </c>
      <c r="D1258" t="s">
        <v>482</v>
      </c>
      <c r="E1258" t="s">
        <v>70</v>
      </c>
      <c r="F1258" s="1">
        <v>43354.434027777781</v>
      </c>
      <c r="G1258">
        <v>0.5</v>
      </c>
      <c r="I1258">
        <v>11.3</v>
      </c>
      <c r="J1258" t="s">
        <v>150</v>
      </c>
      <c r="K1258">
        <v>1.7</v>
      </c>
      <c r="L1258" t="s">
        <v>150</v>
      </c>
      <c r="M1258">
        <v>4.96</v>
      </c>
      <c r="N1258" t="s">
        <v>150</v>
      </c>
      <c r="O1258">
        <v>8.77</v>
      </c>
      <c r="P1258" t="s">
        <v>150</v>
      </c>
      <c r="Q1258">
        <v>22.4</v>
      </c>
      <c r="R1258" t="s">
        <v>150</v>
      </c>
      <c r="S1258">
        <v>0.5</v>
      </c>
      <c r="T1258" t="s">
        <v>150</v>
      </c>
      <c r="U1258">
        <v>15.49</v>
      </c>
      <c r="V1258" t="s">
        <v>150</v>
      </c>
      <c r="Y1258">
        <v>43.66</v>
      </c>
      <c r="AA1258">
        <v>35.81</v>
      </c>
      <c r="AC1258">
        <v>36.92</v>
      </c>
      <c r="AE1258">
        <v>17.2</v>
      </c>
      <c r="AF1258" t="s">
        <v>150</v>
      </c>
      <c r="AG1258">
        <v>6.86</v>
      </c>
      <c r="AH1258" t="s">
        <v>150</v>
      </c>
      <c r="AS1258">
        <v>3.76</v>
      </c>
      <c r="AT1258" t="s">
        <v>150</v>
      </c>
    </row>
    <row r="1259" spans="1:46" x14ac:dyDescent="0.2">
      <c r="A1259" t="s">
        <v>480</v>
      </c>
      <c r="B1259" t="s">
        <v>481</v>
      </c>
      <c r="C1259">
        <f>-70.39340587 / 41.67196407</f>
        <v>-1.6892269764812167</v>
      </c>
      <c r="D1259" t="s">
        <v>482</v>
      </c>
      <c r="E1259" t="s">
        <v>70</v>
      </c>
      <c r="F1259" s="1">
        <v>43354.434027777781</v>
      </c>
      <c r="G1259">
        <v>1</v>
      </c>
      <c r="I1259">
        <v>11.3</v>
      </c>
      <c r="J1259" t="s">
        <v>150</v>
      </c>
      <c r="M1259">
        <v>4.96</v>
      </c>
      <c r="N1259" t="s">
        <v>150</v>
      </c>
      <c r="O1259">
        <v>8.65</v>
      </c>
      <c r="P1259" t="s">
        <v>150</v>
      </c>
      <c r="Q1259">
        <v>22.4</v>
      </c>
      <c r="R1259" t="s">
        <v>150</v>
      </c>
      <c r="AC1259">
        <v>36.92</v>
      </c>
    </row>
    <row r="1260" spans="1:46" x14ac:dyDescent="0.2">
      <c r="A1260" t="s">
        <v>480</v>
      </c>
      <c r="B1260" t="s">
        <v>481</v>
      </c>
      <c r="C1260">
        <f>-70.39340587 / 41.67196407</f>
        <v>-1.6892269764812167</v>
      </c>
      <c r="D1260" t="s">
        <v>482</v>
      </c>
      <c r="E1260" t="s">
        <v>70</v>
      </c>
      <c r="F1260" s="1">
        <v>43354.434027777781</v>
      </c>
      <c r="G1260">
        <v>2</v>
      </c>
      <c r="I1260">
        <v>11.3</v>
      </c>
      <c r="J1260" t="s">
        <v>150</v>
      </c>
      <c r="M1260">
        <v>4.96</v>
      </c>
      <c r="N1260" t="s">
        <v>150</v>
      </c>
      <c r="O1260">
        <v>8.75</v>
      </c>
      <c r="P1260" t="s">
        <v>150</v>
      </c>
      <c r="Q1260">
        <v>22.4</v>
      </c>
      <c r="R1260" t="s">
        <v>150</v>
      </c>
      <c r="AC1260">
        <v>36.92</v>
      </c>
    </row>
    <row r="1261" spans="1:46" x14ac:dyDescent="0.2">
      <c r="A1261" t="s">
        <v>480</v>
      </c>
      <c r="B1261" t="s">
        <v>481</v>
      </c>
      <c r="C1261">
        <f>-70.39340587 / 41.67196407</f>
        <v>-1.6892269764812167</v>
      </c>
      <c r="D1261" t="s">
        <v>482</v>
      </c>
      <c r="E1261" t="s">
        <v>70</v>
      </c>
      <c r="F1261" s="1">
        <v>43354.434027777781</v>
      </c>
      <c r="G1261">
        <v>3</v>
      </c>
      <c r="I1261">
        <v>11.3</v>
      </c>
      <c r="J1261" t="s">
        <v>150</v>
      </c>
      <c r="K1261">
        <v>0.03</v>
      </c>
      <c r="L1261" t="s">
        <v>150</v>
      </c>
      <c r="M1261">
        <v>4.96</v>
      </c>
      <c r="N1261" t="s">
        <v>150</v>
      </c>
      <c r="O1261">
        <v>8.6300000000000008</v>
      </c>
      <c r="P1261" t="s">
        <v>150</v>
      </c>
      <c r="Q1261">
        <v>22.5</v>
      </c>
      <c r="R1261" t="s">
        <v>150</v>
      </c>
      <c r="S1261">
        <v>0.5</v>
      </c>
      <c r="T1261" t="s">
        <v>150</v>
      </c>
      <c r="U1261">
        <v>15.49</v>
      </c>
      <c r="V1261" t="s">
        <v>150</v>
      </c>
      <c r="AA1261">
        <v>-3.8</v>
      </c>
      <c r="AC1261">
        <v>36.92</v>
      </c>
      <c r="AE1261">
        <v>17.2</v>
      </c>
      <c r="AF1261" t="s">
        <v>150</v>
      </c>
      <c r="AG1261">
        <v>6.85</v>
      </c>
      <c r="AH1261" t="s">
        <v>150</v>
      </c>
      <c r="AS1261">
        <v>23.76</v>
      </c>
      <c r="AT1261" t="s">
        <v>150</v>
      </c>
    </row>
    <row r="1262" spans="1:46" x14ac:dyDescent="0.2">
      <c r="A1262" t="s">
        <v>480</v>
      </c>
      <c r="B1262" t="s">
        <v>481</v>
      </c>
      <c r="C1262">
        <f>-70.39340587 / 41.67196407</f>
        <v>-1.6892269764812167</v>
      </c>
      <c r="D1262" t="s">
        <v>482</v>
      </c>
      <c r="E1262" t="s">
        <v>70</v>
      </c>
      <c r="F1262" s="1">
        <v>43354.434027777781</v>
      </c>
      <c r="G1262">
        <v>4</v>
      </c>
      <c r="I1262">
        <v>11.3</v>
      </c>
      <c r="J1262" t="s">
        <v>150</v>
      </c>
      <c r="M1262">
        <v>4.96</v>
      </c>
      <c r="N1262" t="s">
        <v>150</v>
      </c>
      <c r="O1262">
        <v>8.58</v>
      </c>
      <c r="P1262" t="s">
        <v>150</v>
      </c>
      <c r="Q1262">
        <v>22.3</v>
      </c>
      <c r="R1262" t="s">
        <v>150</v>
      </c>
      <c r="AC1262">
        <v>36.92</v>
      </c>
    </row>
    <row r="1263" spans="1:46" x14ac:dyDescent="0.2">
      <c r="A1263" t="s">
        <v>480</v>
      </c>
      <c r="B1263" t="s">
        <v>481</v>
      </c>
      <c r="C1263">
        <f>-70.39340587 / 41.67196407</f>
        <v>-1.6892269764812167</v>
      </c>
      <c r="D1263" t="s">
        <v>482</v>
      </c>
      <c r="E1263" t="s">
        <v>70</v>
      </c>
      <c r="F1263" s="1">
        <v>43354.434027777781</v>
      </c>
      <c r="G1263">
        <v>5</v>
      </c>
      <c r="I1263">
        <v>11.3</v>
      </c>
      <c r="J1263" t="s">
        <v>150</v>
      </c>
      <c r="M1263">
        <v>4.96</v>
      </c>
      <c r="N1263" t="s">
        <v>150</v>
      </c>
      <c r="O1263">
        <v>8.1300000000000008</v>
      </c>
      <c r="P1263" t="s">
        <v>150</v>
      </c>
      <c r="Q1263">
        <v>22</v>
      </c>
      <c r="R1263" t="s">
        <v>150</v>
      </c>
      <c r="AC1263">
        <v>36.92</v>
      </c>
    </row>
    <row r="1264" spans="1:46" x14ac:dyDescent="0.2">
      <c r="A1264" t="s">
        <v>480</v>
      </c>
      <c r="B1264" t="s">
        <v>481</v>
      </c>
      <c r="C1264">
        <f>-70.39340587 / 41.67196407</f>
        <v>-1.6892269764812167</v>
      </c>
      <c r="D1264" t="s">
        <v>482</v>
      </c>
      <c r="E1264" t="s">
        <v>70</v>
      </c>
      <c r="F1264" s="1">
        <v>43354.434027777781</v>
      </c>
      <c r="G1264">
        <v>6</v>
      </c>
      <c r="I1264">
        <v>11.3</v>
      </c>
      <c r="J1264" t="s">
        <v>150</v>
      </c>
      <c r="M1264">
        <v>4.96</v>
      </c>
      <c r="N1264" t="s">
        <v>150</v>
      </c>
      <c r="O1264">
        <v>3.4</v>
      </c>
      <c r="P1264" t="s">
        <v>150</v>
      </c>
      <c r="Q1264">
        <v>15.8</v>
      </c>
      <c r="R1264" t="s">
        <v>150</v>
      </c>
      <c r="AC1264">
        <v>36.92</v>
      </c>
    </row>
    <row r="1265" spans="1:58" x14ac:dyDescent="0.2">
      <c r="A1265" t="s">
        <v>480</v>
      </c>
      <c r="B1265" t="s">
        <v>481</v>
      </c>
      <c r="C1265">
        <f>-70.39340587 / 41.67196407</f>
        <v>-1.6892269764812167</v>
      </c>
      <c r="D1265" t="s">
        <v>482</v>
      </c>
      <c r="E1265" t="s">
        <v>70</v>
      </c>
      <c r="F1265" s="1">
        <v>43354.434027777781</v>
      </c>
      <c r="G1265">
        <v>7</v>
      </c>
      <c r="I1265">
        <v>11.3</v>
      </c>
      <c r="J1265" t="s">
        <v>150</v>
      </c>
      <c r="M1265">
        <v>4.96</v>
      </c>
      <c r="N1265" t="s">
        <v>150</v>
      </c>
      <c r="O1265">
        <v>0.57999999999999996</v>
      </c>
      <c r="P1265" t="s">
        <v>150</v>
      </c>
      <c r="Q1265">
        <v>13.4</v>
      </c>
      <c r="R1265" t="s">
        <v>150</v>
      </c>
      <c r="AC1265">
        <v>36.92</v>
      </c>
    </row>
    <row r="1266" spans="1:58" x14ac:dyDescent="0.2">
      <c r="A1266" t="s">
        <v>480</v>
      </c>
      <c r="B1266" t="s">
        <v>481</v>
      </c>
      <c r="C1266">
        <f>-70.39340587 / 41.67196407</f>
        <v>-1.6892269764812167</v>
      </c>
      <c r="D1266" t="s">
        <v>482</v>
      </c>
      <c r="E1266" t="s">
        <v>70</v>
      </c>
      <c r="F1266" s="1">
        <v>43354.434027777781</v>
      </c>
      <c r="G1266">
        <v>7.5</v>
      </c>
      <c r="I1266">
        <v>11.3</v>
      </c>
      <c r="J1266" t="s">
        <v>150</v>
      </c>
      <c r="K1266">
        <v>1.37</v>
      </c>
      <c r="L1266" t="s">
        <v>150</v>
      </c>
      <c r="M1266">
        <v>4.96</v>
      </c>
      <c r="N1266" t="s">
        <v>150</v>
      </c>
      <c r="O1266">
        <v>0.52</v>
      </c>
      <c r="P1266" t="s">
        <v>150</v>
      </c>
      <c r="Q1266">
        <v>12.7</v>
      </c>
      <c r="R1266" t="s">
        <v>150</v>
      </c>
      <c r="S1266">
        <v>1</v>
      </c>
      <c r="T1266" t="s">
        <v>150</v>
      </c>
      <c r="U1266">
        <v>30.97</v>
      </c>
      <c r="V1266" t="s">
        <v>150</v>
      </c>
      <c r="AA1266">
        <v>33.69</v>
      </c>
      <c r="AC1266">
        <v>36.92</v>
      </c>
      <c r="AE1266">
        <v>24.7</v>
      </c>
      <c r="AF1266" t="s">
        <v>150</v>
      </c>
      <c r="AG1266">
        <v>6.29</v>
      </c>
      <c r="AH1266" t="s">
        <v>150</v>
      </c>
      <c r="AS1266">
        <v>5.91</v>
      </c>
      <c r="AT1266" t="s">
        <v>150</v>
      </c>
    </row>
    <row r="1267" spans="1:58" x14ac:dyDescent="0.2">
      <c r="A1267" t="s">
        <v>480</v>
      </c>
      <c r="B1267" t="s">
        <v>481</v>
      </c>
      <c r="C1267">
        <f>-70.39340587 / 41.67196407</f>
        <v>-1.6892269764812167</v>
      </c>
      <c r="D1267" t="s">
        <v>482</v>
      </c>
      <c r="E1267" t="s">
        <v>70</v>
      </c>
      <c r="F1267" s="1">
        <v>43719</v>
      </c>
      <c r="G1267">
        <v>0.5</v>
      </c>
      <c r="I1267">
        <v>11.5</v>
      </c>
      <c r="J1267" t="s">
        <v>150</v>
      </c>
      <c r="K1267">
        <v>2.92</v>
      </c>
      <c r="L1267" t="s">
        <v>150</v>
      </c>
      <c r="M1267">
        <v>3.6</v>
      </c>
      <c r="N1267" t="s">
        <v>150</v>
      </c>
      <c r="O1267">
        <v>7.87</v>
      </c>
      <c r="P1267" t="s">
        <v>150</v>
      </c>
      <c r="Q1267">
        <v>22.1</v>
      </c>
      <c r="R1267" t="s">
        <v>150</v>
      </c>
      <c r="S1267">
        <v>0.44</v>
      </c>
      <c r="T1267" t="s">
        <v>150</v>
      </c>
      <c r="W1267">
        <v>24.2</v>
      </c>
      <c r="X1267" t="s">
        <v>150</v>
      </c>
      <c r="AE1267">
        <v>18.2</v>
      </c>
      <c r="AF1267" t="s">
        <v>150</v>
      </c>
      <c r="AG1267">
        <v>6.54</v>
      </c>
      <c r="AH1267" t="s">
        <v>150</v>
      </c>
      <c r="AS1267">
        <v>1.06</v>
      </c>
      <c r="AT1267" t="s">
        <v>150</v>
      </c>
      <c r="AU1267">
        <v>3</v>
      </c>
      <c r="AV1267" t="s">
        <v>150</v>
      </c>
      <c r="BE1267">
        <v>3.99</v>
      </c>
      <c r="BF1267" t="s">
        <v>150</v>
      </c>
    </row>
    <row r="1268" spans="1:58" x14ac:dyDescent="0.2">
      <c r="A1268" t="s">
        <v>480</v>
      </c>
      <c r="B1268" t="s">
        <v>481</v>
      </c>
      <c r="C1268">
        <f>-70.39340587 / 41.67196407</f>
        <v>-1.6892269764812167</v>
      </c>
      <c r="D1268" t="s">
        <v>482</v>
      </c>
      <c r="E1268" t="s">
        <v>70</v>
      </c>
      <c r="F1268" s="1">
        <v>43719</v>
      </c>
      <c r="G1268">
        <v>1</v>
      </c>
      <c r="K1268" t="s">
        <v>173</v>
      </c>
      <c r="L1268" t="s">
        <v>150</v>
      </c>
      <c r="O1268">
        <v>7.8</v>
      </c>
      <c r="P1268" t="s">
        <v>150</v>
      </c>
      <c r="Q1268">
        <v>22.1</v>
      </c>
      <c r="R1268" t="s">
        <v>150</v>
      </c>
      <c r="S1268" t="s">
        <v>173</v>
      </c>
      <c r="T1268" t="s">
        <v>150</v>
      </c>
      <c r="W1268" t="s">
        <v>173</v>
      </c>
      <c r="X1268" t="s">
        <v>150</v>
      </c>
      <c r="AE1268" t="s">
        <v>173</v>
      </c>
      <c r="AF1268" t="s">
        <v>150</v>
      </c>
      <c r="AG1268" t="s">
        <v>173</v>
      </c>
      <c r="AH1268" t="s">
        <v>150</v>
      </c>
      <c r="AS1268" t="s">
        <v>173</v>
      </c>
      <c r="AT1268" t="s">
        <v>150</v>
      </c>
      <c r="BE1268" t="s">
        <v>173</v>
      </c>
      <c r="BF1268" t="s">
        <v>150</v>
      </c>
    </row>
    <row r="1269" spans="1:58" x14ac:dyDescent="0.2">
      <c r="A1269" t="s">
        <v>480</v>
      </c>
      <c r="B1269" t="s">
        <v>481</v>
      </c>
      <c r="C1269">
        <f>-70.39340587 / 41.67196407</f>
        <v>-1.6892269764812167</v>
      </c>
      <c r="D1269" t="s">
        <v>482</v>
      </c>
      <c r="E1269" t="s">
        <v>70</v>
      </c>
      <c r="F1269" s="1">
        <v>43719</v>
      </c>
      <c r="G1269">
        <v>2</v>
      </c>
      <c r="K1269" t="s">
        <v>173</v>
      </c>
      <c r="L1269" t="s">
        <v>150</v>
      </c>
      <c r="O1269">
        <v>7.78</v>
      </c>
      <c r="P1269" t="s">
        <v>150</v>
      </c>
      <c r="Q1269">
        <v>22.1</v>
      </c>
      <c r="R1269" t="s">
        <v>150</v>
      </c>
      <c r="S1269" t="s">
        <v>173</v>
      </c>
      <c r="T1269" t="s">
        <v>150</v>
      </c>
      <c r="W1269" t="s">
        <v>173</v>
      </c>
      <c r="X1269" t="s">
        <v>150</v>
      </c>
      <c r="AE1269" t="s">
        <v>173</v>
      </c>
      <c r="AF1269" t="s">
        <v>150</v>
      </c>
      <c r="AG1269" t="s">
        <v>173</v>
      </c>
      <c r="AH1269" t="s">
        <v>150</v>
      </c>
      <c r="AS1269" t="s">
        <v>173</v>
      </c>
      <c r="AT1269" t="s">
        <v>150</v>
      </c>
      <c r="BE1269" t="s">
        <v>173</v>
      </c>
      <c r="BF1269" t="s">
        <v>150</v>
      </c>
    </row>
    <row r="1270" spans="1:58" x14ac:dyDescent="0.2">
      <c r="A1270" t="s">
        <v>480</v>
      </c>
      <c r="B1270" t="s">
        <v>481</v>
      </c>
      <c r="C1270">
        <f>-70.39340587 / 41.67196407</f>
        <v>-1.6892269764812167</v>
      </c>
      <c r="D1270" t="s">
        <v>482</v>
      </c>
      <c r="E1270" t="s">
        <v>70</v>
      </c>
      <c r="F1270" s="1">
        <v>43719</v>
      </c>
      <c r="G1270">
        <v>3</v>
      </c>
      <c r="K1270">
        <v>2.4900000000000002</v>
      </c>
      <c r="L1270" t="s">
        <v>150</v>
      </c>
      <c r="O1270">
        <v>7.85</v>
      </c>
      <c r="P1270" t="s">
        <v>150</v>
      </c>
      <c r="Q1270">
        <v>22.1</v>
      </c>
      <c r="R1270" t="s">
        <v>150</v>
      </c>
      <c r="S1270">
        <v>0.57999999999999996</v>
      </c>
      <c r="T1270" t="s">
        <v>150</v>
      </c>
      <c r="W1270">
        <v>24.2</v>
      </c>
      <c r="X1270" t="s">
        <v>150</v>
      </c>
      <c r="AE1270">
        <v>18.3</v>
      </c>
      <c r="AF1270" t="s">
        <v>150</v>
      </c>
      <c r="AG1270">
        <v>6.58</v>
      </c>
      <c r="AH1270" t="s">
        <v>150</v>
      </c>
      <c r="AS1270">
        <v>1.18</v>
      </c>
      <c r="AT1270" t="s">
        <v>150</v>
      </c>
      <c r="BE1270">
        <v>3.68</v>
      </c>
      <c r="BF1270" t="s">
        <v>150</v>
      </c>
    </row>
    <row r="1271" spans="1:58" x14ac:dyDescent="0.2">
      <c r="A1271" t="s">
        <v>480</v>
      </c>
      <c r="B1271" t="s">
        <v>481</v>
      </c>
      <c r="C1271">
        <f>-70.39340587 / 41.67196407</f>
        <v>-1.6892269764812167</v>
      </c>
      <c r="D1271" t="s">
        <v>482</v>
      </c>
      <c r="E1271" t="s">
        <v>70</v>
      </c>
      <c r="F1271" s="1">
        <v>43719</v>
      </c>
      <c r="G1271">
        <v>4</v>
      </c>
      <c r="K1271" t="s">
        <v>173</v>
      </c>
      <c r="L1271" t="s">
        <v>150</v>
      </c>
      <c r="O1271">
        <v>7.78</v>
      </c>
      <c r="P1271" t="s">
        <v>150</v>
      </c>
      <c r="Q1271">
        <v>22</v>
      </c>
      <c r="R1271" t="s">
        <v>150</v>
      </c>
      <c r="S1271" t="s">
        <v>173</v>
      </c>
      <c r="T1271" t="s">
        <v>150</v>
      </c>
      <c r="W1271" t="s">
        <v>173</v>
      </c>
      <c r="X1271" t="s">
        <v>150</v>
      </c>
      <c r="AE1271" t="s">
        <v>173</v>
      </c>
      <c r="AF1271" t="s">
        <v>150</v>
      </c>
      <c r="AG1271" t="s">
        <v>173</v>
      </c>
      <c r="AH1271" t="s">
        <v>150</v>
      </c>
      <c r="AS1271" t="s">
        <v>173</v>
      </c>
      <c r="AT1271" t="s">
        <v>150</v>
      </c>
      <c r="BE1271" t="s">
        <v>173</v>
      </c>
      <c r="BF1271" t="s">
        <v>150</v>
      </c>
    </row>
    <row r="1272" spans="1:58" x14ac:dyDescent="0.2">
      <c r="A1272" t="s">
        <v>480</v>
      </c>
      <c r="B1272" t="s">
        <v>481</v>
      </c>
      <c r="C1272">
        <f>-70.39340587 / 41.67196407</f>
        <v>-1.6892269764812167</v>
      </c>
      <c r="D1272" t="s">
        <v>482</v>
      </c>
      <c r="E1272" t="s">
        <v>70</v>
      </c>
      <c r="F1272" s="1">
        <v>43719</v>
      </c>
      <c r="G1272">
        <v>5</v>
      </c>
      <c r="K1272" t="s">
        <v>173</v>
      </c>
      <c r="L1272" t="s">
        <v>150</v>
      </c>
      <c r="O1272">
        <v>7.34</v>
      </c>
      <c r="P1272" t="s">
        <v>150</v>
      </c>
      <c r="Q1272">
        <v>21.7</v>
      </c>
      <c r="R1272" t="s">
        <v>150</v>
      </c>
      <c r="S1272" t="s">
        <v>173</v>
      </c>
      <c r="T1272" t="s">
        <v>150</v>
      </c>
      <c r="W1272" t="s">
        <v>173</v>
      </c>
      <c r="X1272" t="s">
        <v>150</v>
      </c>
      <c r="AE1272" t="s">
        <v>173</v>
      </c>
      <c r="AF1272" t="s">
        <v>150</v>
      </c>
      <c r="AG1272" t="s">
        <v>173</v>
      </c>
      <c r="AH1272" t="s">
        <v>150</v>
      </c>
      <c r="AS1272" t="s">
        <v>173</v>
      </c>
      <c r="AT1272" t="s">
        <v>150</v>
      </c>
      <c r="BE1272" t="s">
        <v>173</v>
      </c>
      <c r="BF1272" t="s">
        <v>150</v>
      </c>
    </row>
    <row r="1273" spans="1:58" x14ac:dyDescent="0.2">
      <c r="A1273" t="s">
        <v>480</v>
      </c>
      <c r="B1273" t="s">
        <v>481</v>
      </c>
      <c r="C1273">
        <f>-70.39340587 / 41.67196407</f>
        <v>-1.6892269764812167</v>
      </c>
      <c r="D1273" t="s">
        <v>482</v>
      </c>
      <c r="E1273" t="s">
        <v>70</v>
      </c>
      <c r="F1273" s="1">
        <v>43719</v>
      </c>
      <c r="G1273">
        <v>6</v>
      </c>
      <c r="K1273" t="s">
        <v>173</v>
      </c>
      <c r="L1273" t="s">
        <v>150</v>
      </c>
      <c r="O1273">
        <v>6.6</v>
      </c>
      <c r="P1273" t="s">
        <v>150</v>
      </c>
      <c r="Q1273">
        <v>21.2</v>
      </c>
      <c r="R1273" t="s">
        <v>150</v>
      </c>
      <c r="S1273" t="s">
        <v>173</v>
      </c>
      <c r="T1273" t="s">
        <v>150</v>
      </c>
      <c r="W1273" t="s">
        <v>173</v>
      </c>
      <c r="X1273" t="s">
        <v>150</v>
      </c>
      <c r="AE1273" t="s">
        <v>173</v>
      </c>
      <c r="AF1273" t="s">
        <v>150</v>
      </c>
      <c r="AG1273" t="s">
        <v>173</v>
      </c>
      <c r="AH1273" t="s">
        <v>150</v>
      </c>
      <c r="AS1273" t="s">
        <v>173</v>
      </c>
      <c r="AT1273" t="s">
        <v>150</v>
      </c>
      <c r="BE1273" t="s">
        <v>173</v>
      </c>
      <c r="BF1273" t="s">
        <v>150</v>
      </c>
    </row>
    <row r="1274" spans="1:58" x14ac:dyDescent="0.2">
      <c r="A1274" t="s">
        <v>480</v>
      </c>
      <c r="B1274" t="s">
        <v>481</v>
      </c>
      <c r="C1274">
        <f>-70.39340587 / 41.67196407</f>
        <v>-1.6892269764812167</v>
      </c>
      <c r="D1274" t="s">
        <v>482</v>
      </c>
      <c r="E1274" t="s">
        <v>70</v>
      </c>
      <c r="F1274" s="1">
        <v>43719</v>
      </c>
      <c r="G1274">
        <v>7</v>
      </c>
      <c r="K1274" t="s">
        <v>173</v>
      </c>
      <c r="L1274" t="s">
        <v>150</v>
      </c>
      <c r="O1274">
        <v>1.63</v>
      </c>
      <c r="P1274" t="s">
        <v>150</v>
      </c>
      <c r="Q1274">
        <v>18.7</v>
      </c>
      <c r="R1274" t="s">
        <v>150</v>
      </c>
      <c r="S1274" t="s">
        <v>173</v>
      </c>
      <c r="T1274" t="s">
        <v>150</v>
      </c>
      <c r="W1274" t="s">
        <v>173</v>
      </c>
      <c r="X1274" t="s">
        <v>150</v>
      </c>
      <c r="AE1274" t="s">
        <v>173</v>
      </c>
      <c r="AF1274" t="s">
        <v>150</v>
      </c>
      <c r="AG1274" t="s">
        <v>173</v>
      </c>
      <c r="AH1274" t="s">
        <v>150</v>
      </c>
      <c r="AS1274" t="s">
        <v>173</v>
      </c>
      <c r="AT1274" t="s">
        <v>150</v>
      </c>
      <c r="BE1274" t="s">
        <v>173</v>
      </c>
      <c r="BF1274" t="s">
        <v>150</v>
      </c>
    </row>
    <row r="1275" spans="1:58" x14ac:dyDescent="0.2">
      <c r="A1275" t="s">
        <v>480</v>
      </c>
      <c r="B1275" t="s">
        <v>481</v>
      </c>
      <c r="C1275">
        <f>-70.39340587 / 41.67196407</f>
        <v>-1.6892269764812167</v>
      </c>
      <c r="D1275" t="s">
        <v>482</v>
      </c>
      <c r="E1275" t="s">
        <v>70</v>
      </c>
      <c r="F1275" s="1">
        <v>43719</v>
      </c>
      <c r="G1275">
        <v>7.75</v>
      </c>
      <c r="K1275" t="s">
        <v>173</v>
      </c>
      <c r="L1275" t="s">
        <v>150</v>
      </c>
      <c r="O1275">
        <v>0.36</v>
      </c>
      <c r="P1275" t="s">
        <v>150</v>
      </c>
      <c r="Q1275">
        <v>16</v>
      </c>
      <c r="R1275" t="s">
        <v>150</v>
      </c>
      <c r="S1275" t="s">
        <v>173</v>
      </c>
      <c r="T1275" t="s">
        <v>150</v>
      </c>
      <c r="W1275" t="s">
        <v>173</v>
      </c>
      <c r="X1275" t="s">
        <v>150</v>
      </c>
      <c r="AE1275" t="s">
        <v>173</v>
      </c>
      <c r="AF1275" t="s">
        <v>150</v>
      </c>
      <c r="AG1275" t="s">
        <v>173</v>
      </c>
      <c r="AH1275" t="s">
        <v>150</v>
      </c>
      <c r="AS1275" t="s">
        <v>173</v>
      </c>
      <c r="AT1275" t="s">
        <v>150</v>
      </c>
      <c r="BE1275" t="s">
        <v>173</v>
      </c>
      <c r="BF1275" t="s">
        <v>150</v>
      </c>
    </row>
    <row r="1276" spans="1:58" x14ac:dyDescent="0.2">
      <c r="A1276" t="s">
        <v>480</v>
      </c>
      <c r="B1276" t="s">
        <v>481</v>
      </c>
      <c r="C1276">
        <f>-70.39340587 / 41.67196407</f>
        <v>-1.6892269764812167</v>
      </c>
      <c r="D1276" t="s">
        <v>482</v>
      </c>
      <c r="E1276" t="s">
        <v>70</v>
      </c>
      <c r="F1276" s="1">
        <v>43719</v>
      </c>
      <c r="G1276">
        <v>9</v>
      </c>
      <c r="K1276">
        <v>0.03</v>
      </c>
      <c r="L1276" t="s">
        <v>150</v>
      </c>
      <c r="S1276">
        <v>0.73</v>
      </c>
      <c r="T1276" t="s">
        <v>150</v>
      </c>
      <c r="W1276">
        <v>47.19</v>
      </c>
      <c r="X1276" t="s">
        <v>150</v>
      </c>
      <c r="AE1276">
        <v>25.9</v>
      </c>
      <c r="AF1276" t="s">
        <v>150</v>
      </c>
      <c r="AG1276">
        <v>5.99</v>
      </c>
      <c r="AH1276" t="s">
        <v>150</v>
      </c>
      <c r="AS1276">
        <v>119.91</v>
      </c>
      <c r="AT1276" t="s">
        <v>150</v>
      </c>
      <c r="BE1276">
        <v>119.94</v>
      </c>
      <c r="BF1276" t="s">
        <v>150</v>
      </c>
    </row>
    <row r="1277" spans="1:58" x14ac:dyDescent="0.2">
      <c r="A1277" t="s">
        <v>480</v>
      </c>
      <c r="B1277" t="s">
        <v>481</v>
      </c>
      <c r="C1277">
        <f>-70.39340587 / 41.67196407</f>
        <v>-1.6892269764812167</v>
      </c>
      <c r="D1277" t="s">
        <v>482</v>
      </c>
      <c r="E1277" t="s">
        <v>70</v>
      </c>
      <c r="F1277" s="1">
        <v>44082</v>
      </c>
      <c r="G1277">
        <v>0.5</v>
      </c>
      <c r="I1277">
        <v>11.14</v>
      </c>
      <c r="J1277" t="s">
        <v>150</v>
      </c>
      <c r="K1277">
        <v>1.61</v>
      </c>
      <c r="L1277" t="s">
        <v>150</v>
      </c>
      <c r="M1277">
        <v>5.86</v>
      </c>
      <c r="N1277" t="s">
        <v>150</v>
      </c>
      <c r="O1277">
        <v>8.33</v>
      </c>
      <c r="P1277" t="s">
        <v>150</v>
      </c>
      <c r="Q1277">
        <v>24.4</v>
      </c>
      <c r="R1277" t="s">
        <v>150</v>
      </c>
      <c r="S1277">
        <v>0.62</v>
      </c>
      <c r="T1277" t="s">
        <v>150</v>
      </c>
      <c r="W1277">
        <v>32.17</v>
      </c>
      <c r="X1277" t="s">
        <v>150</v>
      </c>
      <c r="AE1277">
        <v>19</v>
      </c>
      <c r="AF1277" t="s">
        <v>150</v>
      </c>
      <c r="AG1277">
        <v>6.8</v>
      </c>
      <c r="AH1277" t="s">
        <v>150</v>
      </c>
      <c r="AS1277">
        <v>0.03</v>
      </c>
      <c r="AT1277" t="s">
        <v>150</v>
      </c>
    </row>
    <row r="1278" spans="1:58" x14ac:dyDescent="0.2">
      <c r="A1278" t="s">
        <v>480</v>
      </c>
      <c r="B1278" t="s">
        <v>481</v>
      </c>
      <c r="C1278">
        <f>-70.39340587 / 41.67196407</f>
        <v>-1.6892269764812167</v>
      </c>
      <c r="D1278" t="s">
        <v>482</v>
      </c>
      <c r="E1278" t="s">
        <v>70</v>
      </c>
      <c r="F1278" s="1">
        <v>44082</v>
      </c>
      <c r="G1278">
        <v>1</v>
      </c>
      <c r="K1278" t="s">
        <v>173</v>
      </c>
      <c r="L1278" t="s">
        <v>150</v>
      </c>
      <c r="O1278">
        <v>8.31</v>
      </c>
      <c r="P1278" t="s">
        <v>150</v>
      </c>
      <c r="Q1278">
        <v>24.1</v>
      </c>
      <c r="R1278" t="s">
        <v>150</v>
      </c>
      <c r="S1278" t="s">
        <v>173</v>
      </c>
      <c r="T1278" t="s">
        <v>150</v>
      </c>
      <c r="W1278" t="s">
        <v>173</v>
      </c>
      <c r="X1278" t="s">
        <v>150</v>
      </c>
      <c r="AE1278" t="s">
        <v>173</v>
      </c>
      <c r="AF1278" t="s">
        <v>150</v>
      </c>
      <c r="AG1278" t="s">
        <v>173</v>
      </c>
      <c r="AH1278" t="s">
        <v>150</v>
      </c>
      <c r="AS1278" t="s">
        <v>173</v>
      </c>
      <c r="AT1278" t="s">
        <v>150</v>
      </c>
    </row>
    <row r="1279" spans="1:58" x14ac:dyDescent="0.2">
      <c r="A1279" t="s">
        <v>480</v>
      </c>
      <c r="B1279" t="s">
        <v>481</v>
      </c>
      <c r="C1279">
        <f>-70.39340587 / 41.67196407</f>
        <v>-1.6892269764812167</v>
      </c>
      <c r="D1279" t="s">
        <v>482</v>
      </c>
      <c r="E1279" t="s">
        <v>70</v>
      </c>
      <c r="F1279" s="1">
        <v>44082</v>
      </c>
      <c r="G1279">
        <v>2</v>
      </c>
      <c r="K1279" t="s">
        <v>173</v>
      </c>
      <c r="L1279" t="s">
        <v>150</v>
      </c>
      <c r="O1279">
        <v>8.26</v>
      </c>
      <c r="P1279" t="s">
        <v>150</v>
      </c>
      <c r="Q1279">
        <v>24</v>
      </c>
      <c r="R1279" t="s">
        <v>150</v>
      </c>
      <c r="S1279" t="s">
        <v>173</v>
      </c>
      <c r="T1279" t="s">
        <v>150</v>
      </c>
      <c r="W1279" t="s">
        <v>173</v>
      </c>
      <c r="X1279" t="s">
        <v>150</v>
      </c>
      <c r="AE1279" t="s">
        <v>173</v>
      </c>
      <c r="AF1279" t="s">
        <v>150</v>
      </c>
      <c r="AG1279" t="s">
        <v>173</v>
      </c>
      <c r="AH1279" t="s">
        <v>150</v>
      </c>
      <c r="AS1279" t="s">
        <v>173</v>
      </c>
      <c r="AT1279" t="s">
        <v>150</v>
      </c>
    </row>
    <row r="1280" spans="1:58" x14ac:dyDescent="0.2">
      <c r="A1280" t="s">
        <v>480</v>
      </c>
      <c r="B1280" t="s">
        <v>481</v>
      </c>
      <c r="C1280">
        <f>-70.39340587 / 41.67196407</f>
        <v>-1.6892269764812167</v>
      </c>
      <c r="D1280" t="s">
        <v>482</v>
      </c>
      <c r="E1280" t="s">
        <v>70</v>
      </c>
      <c r="F1280" s="1">
        <v>44082</v>
      </c>
      <c r="G1280">
        <v>3</v>
      </c>
      <c r="K1280">
        <v>1.35</v>
      </c>
      <c r="L1280" t="s">
        <v>150</v>
      </c>
      <c r="O1280">
        <v>8.23</v>
      </c>
      <c r="P1280" t="s">
        <v>150</v>
      </c>
      <c r="Q1280">
        <v>24</v>
      </c>
      <c r="R1280" t="s">
        <v>150</v>
      </c>
      <c r="W1280">
        <v>26.48</v>
      </c>
      <c r="X1280" t="s">
        <v>150</v>
      </c>
      <c r="AE1280">
        <v>18.7</v>
      </c>
      <c r="AF1280" t="s">
        <v>150</v>
      </c>
      <c r="AG1280">
        <v>6.8</v>
      </c>
      <c r="AH1280" t="s">
        <v>150</v>
      </c>
      <c r="AS1280">
        <v>0.03</v>
      </c>
      <c r="AT1280" t="s">
        <v>150</v>
      </c>
    </row>
    <row r="1281" spans="1:46" x14ac:dyDescent="0.2">
      <c r="A1281" t="s">
        <v>480</v>
      </c>
      <c r="B1281" t="s">
        <v>481</v>
      </c>
      <c r="C1281">
        <f>-70.39340587 / 41.67196407</f>
        <v>-1.6892269764812167</v>
      </c>
      <c r="D1281" t="s">
        <v>482</v>
      </c>
      <c r="E1281" t="s">
        <v>70</v>
      </c>
      <c r="F1281" s="1">
        <v>44082</v>
      </c>
      <c r="G1281">
        <v>4</v>
      </c>
      <c r="K1281" t="s">
        <v>173</v>
      </c>
      <c r="L1281" t="s">
        <v>150</v>
      </c>
      <c r="O1281">
        <v>8.2100000000000009</v>
      </c>
      <c r="P1281" t="s">
        <v>150</v>
      </c>
      <c r="Q1281">
        <v>23.9</v>
      </c>
      <c r="R1281" t="s">
        <v>150</v>
      </c>
      <c r="S1281" t="s">
        <v>173</v>
      </c>
      <c r="T1281" t="s">
        <v>150</v>
      </c>
      <c r="W1281" t="s">
        <v>173</v>
      </c>
      <c r="X1281" t="s">
        <v>150</v>
      </c>
      <c r="AE1281" t="s">
        <v>173</v>
      </c>
      <c r="AF1281" t="s">
        <v>150</v>
      </c>
      <c r="AG1281" t="s">
        <v>173</v>
      </c>
      <c r="AH1281" t="s">
        <v>150</v>
      </c>
      <c r="AS1281" t="s">
        <v>173</v>
      </c>
      <c r="AT1281" t="s">
        <v>150</v>
      </c>
    </row>
    <row r="1282" spans="1:46" x14ac:dyDescent="0.2">
      <c r="A1282" t="s">
        <v>480</v>
      </c>
      <c r="B1282" t="s">
        <v>481</v>
      </c>
      <c r="C1282">
        <f>-70.39340587 / 41.67196407</f>
        <v>-1.6892269764812167</v>
      </c>
      <c r="D1282" t="s">
        <v>482</v>
      </c>
      <c r="E1282" t="s">
        <v>70</v>
      </c>
      <c r="F1282" s="1">
        <v>44082</v>
      </c>
      <c r="G1282">
        <v>5</v>
      </c>
      <c r="K1282" t="s">
        <v>173</v>
      </c>
      <c r="L1282" t="s">
        <v>150</v>
      </c>
      <c r="O1282">
        <v>7.87</v>
      </c>
      <c r="P1282" t="s">
        <v>150</v>
      </c>
      <c r="Q1282">
        <v>23.7</v>
      </c>
      <c r="R1282" t="s">
        <v>150</v>
      </c>
      <c r="S1282" t="s">
        <v>173</v>
      </c>
      <c r="T1282" t="s">
        <v>150</v>
      </c>
      <c r="W1282" t="s">
        <v>173</v>
      </c>
      <c r="X1282" t="s">
        <v>150</v>
      </c>
      <c r="AE1282" t="s">
        <v>173</v>
      </c>
      <c r="AF1282" t="s">
        <v>150</v>
      </c>
      <c r="AG1282" t="s">
        <v>173</v>
      </c>
      <c r="AH1282" t="s">
        <v>150</v>
      </c>
      <c r="AS1282" t="s">
        <v>173</v>
      </c>
      <c r="AT1282" t="s">
        <v>150</v>
      </c>
    </row>
    <row r="1283" spans="1:46" x14ac:dyDescent="0.2">
      <c r="A1283" t="s">
        <v>480</v>
      </c>
      <c r="B1283" t="s">
        <v>481</v>
      </c>
      <c r="C1283">
        <f>-70.39340587 / 41.67196407</f>
        <v>-1.6892269764812167</v>
      </c>
      <c r="D1283" t="s">
        <v>482</v>
      </c>
      <c r="E1283" t="s">
        <v>70</v>
      </c>
      <c r="F1283" s="1">
        <v>44082</v>
      </c>
      <c r="G1283">
        <v>6</v>
      </c>
      <c r="K1283" t="s">
        <v>173</v>
      </c>
      <c r="L1283" t="s">
        <v>150</v>
      </c>
      <c r="O1283">
        <v>3.64</v>
      </c>
      <c r="P1283" t="s">
        <v>150</v>
      </c>
      <c r="Q1283">
        <v>21.9</v>
      </c>
      <c r="R1283" t="s">
        <v>150</v>
      </c>
      <c r="S1283" t="s">
        <v>173</v>
      </c>
      <c r="T1283" t="s">
        <v>150</v>
      </c>
      <c r="W1283" t="s">
        <v>173</v>
      </c>
      <c r="X1283" t="s">
        <v>150</v>
      </c>
      <c r="AE1283" t="s">
        <v>173</v>
      </c>
      <c r="AF1283" t="s">
        <v>150</v>
      </c>
      <c r="AG1283" t="s">
        <v>173</v>
      </c>
      <c r="AH1283" t="s">
        <v>150</v>
      </c>
      <c r="AS1283" t="s">
        <v>173</v>
      </c>
      <c r="AT1283" t="s">
        <v>150</v>
      </c>
    </row>
    <row r="1284" spans="1:46" x14ac:dyDescent="0.2">
      <c r="A1284" t="s">
        <v>480</v>
      </c>
      <c r="B1284" t="s">
        <v>481</v>
      </c>
      <c r="C1284">
        <f>-70.39340587 / 41.67196407</f>
        <v>-1.6892269764812167</v>
      </c>
      <c r="D1284" t="s">
        <v>482</v>
      </c>
      <c r="E1284" t="s">
        <v>70</v>
      </c>
      <c r="F1284" s="1">
        <v>44082</v>
      </c>
      <c r="G1284">
        <v>7</v>
      </c>
      <c r="K1284" t="s">
        <v>173</v>
      </c>
      <c r="L1284" t="s">
        <v>150</v>
      </c>
      <c r="O1284">
        <v>1.24</v>
      </c>
      <c r="P1284" t="s">
        <v>150</v>
      </c>
      <c r="Q1284">
        <v>17.600000000000001</v>
      </c>
      <c r="R1284" t="s">
        <v>150</v>
      </c>
      <c r="S1284" t="s">
        <v>173</v>
      </c>
      <c r="T1284" t="s">
        <v>150</v>
      </c>
      <c r="W1284" t="s">
        <v>173</v>
      </c>
      <c r="X1284" t="s">
        <v>150</v>
      </c>
      <c r="AE1284" t="s">
        <v>173</v>
      </c>
      <c r="AF1284" t="s">
        <v>150</v>
      </c>
      <c r="AG1284" t="s">
        <v>173</v>
      </c>
      <c r="AH1284" t="s">
        <v>150</v>
      </c>
      <c r="AS1284" t="s">
        <v>173</v>
      </c>
      <c r="AT1284" t="s">
        <v>150</v>
      </c>
    </row>
    <row r="1285" spans="1:46" x14ac:dyDescent="0.2">
      <c r="A1285" t="s">
        <v>480</v>
      </c>
      <c r="B1285" t="s">
        <v>481</v>
      </c>
      <c r="C1285">
        <f>-70.39340587 / 41.67196407</f>
        <v>-1.6892269764812167</v>
      </c>
      <c r="D1285" t="s">
        <v>482</v>
      </c>
      <c r="E1285" t="s">
        <v>70</v>
      </c>
      <c r="F1285" s="1">
        <v>44082</v>
      </c>
      <c r="G1285">
        <v>8</v>
      </c>
      <c r="K1285" t="s">
        <v>173</v>
      </c>
      <c r="L1285" t="s">
        <v>150</v>
      </c>
      <c r="O1285">
        <v>0.56000000000000005</v>
      </c>
      <c r="P1285" t="s">
        <v>150</v>
      </c>
      <c r="Q1285">
        <v>15.4</v>
      </c>
      <c r="R1285" t="s">
        <v>150</v>
      </c>
      <c r="S1285" t="s">
        <v>173</v>
      </c>
      <c r="T1285" t="s">
        <v>150</v>
      </c>
      <c r="W1285" t="s">
        <v>173</v>
      </c>
      <c r="X1285" t="s">
        <v>150</v>
      </c>
      <c r="AE1285" t="s">
        <v>173</v>
      </c>
      <c r="AF1285" t="s">
        <v>150</v>
      </c>
      <c r="AG1285" t="s">
        <v>173</v>
      </c>
      <c r="AH1285" t="s">
        <v>150</v>
      </c>
      <c r="AS1285" t="s">
        <v>173</v>
      </c>
      <c r="AT1285" t="s">
        <v>150</v>
      </c>
    </row>
    <row r="1286" spans="1:46" x14ac:dyDescent="0.2">
      <c r="A1286" t="s">
        <v>480</v>
      </c>
      <c r="B1286" t="s">
        <v>481</v>
      </c>
      <c r="C1286">
        <f>-70.39340587 / 41.67196407</f>
        <v>-1.6892269764812167</v>
      </c>
      <c r="D1286" t="s">
        <v>482</v>
      </c>
      <c r="E1286" t="s">
        <v>70</v>
      </c>
      <c r="F1286" s="1">
        <v>44082</v>
      </c>
      <c r="G1286">
        <v>9</v>
      </c>
      <c r="K1286">
        <v>13.09</v>
      </c>
      <c r="L1286" t="s">
        <v>150</v>
      </c>
      <c r="O1286">
        <v>0.47</v>
      </c>
      <c r="P1286" t="s">
        <v>150</v>
      </c>
      <c r="Q1286">
        <v>13.3</v>
      </c>
      <c r="R1286" t="s">
        <v>150</v>
      </c>
      <c r="W1286">
        <v>51.91</v>
      </c>
      <c r="X1286" t="s">
        <v>150</v>
      </c>
      <c r="AE1286">
        <v>29.7</v>
      </c>
      <c r="AF1286" t="s">
        <v>150</v>
      </c>
      <c r="AG1286">
        <v>6.21</v>
      </c>
      <c r="AH1286" t="s">
        <v>150</v>
      </c>
      <c r="AS1286">
        <v>12.42</v>
      </c>
      <c r="AT1286" t="s">
        <v>150</v>
      </c>
    </row>
    <row r="1287" spans="1:46" x14ac:dyDescent="0.2">
      <c r="A1287" t="s">
        <v>480</v>
      </c>
      <c r="B1287" t="s">
        <v>481</v>
      </c>
      <c r="C1287">
        <f>-70.39340587 / 41.67196407</f>
        <v>-1.6892269764812167</v>
      </c>
      <c r="D1287" t="s">
        <v>482</v>
      </c>
      <c r="E1287" t="s">
        <v>70</v>
      </c>
      <c r="F1287" s="1">
        <v>44082</v>
      </c>
      <c r="G1287">
        <v>10</v>
      </c>
      <c r="K1287" t="s">
        <v>173</v>
      </c>
      <c r="L1287" t="s">
        <v>150</v>
      </c>
      <c r="O1287">
        <v>0.11</v>
      </c>
      <c r="P1287" t="s">
        <v>150</v>
      </c>
      <c r="Q1287">
        <v>12.2</v>
      </c>
      <c r="R1287" t="s">
        <v>150</v>
      </c>
      <c r="S1287" t="s">
        <v>173</v>
      </c>
      <c r="T1287" t="s">
        <v>150</v>
      </c>
      <c r="W1287" t="s">
        <v>173</v>
      </c>
      <c r="X1287" t="s">
        <v>150</v>
      </c>
      <c r="AE1287" t="s">
        <v>173</v>
      </c>
      <c r="AF1287" t="s">
        <v>150</v>
      </c>
      <c r="AG1287" t="s">
        <v>173</v>
      </c>
      <c r="AH1287" t="s">
        <v>150</v>
      </c>
      <c r="AS1287" t="s">
        <v>173</v>
      </c>
      <c r="AT1287" t="s">
        <v>150</v>
      </c>
    </row>
    <row r="1288" spans="1:46" x14ac:dyDescent="0.2">
      <c r="A1288" t="s">
        <v>480</v>
      </c>
      <c r="B1288" t="s">
        <v>481</v>
      </c>
      <c r="C1288">
        <f>-70.39340587 / 41.67196407</f>
        <v>-1.6892269764812167</v>
      </c>
      <c r="D1288" t="s">
        <v>482</v>
      </c>
      <c r="E1288" t="s">
        <v>70</v>
      </c>
      <c r="F1288" s="1">
        <v>44082</v>
      </c>
      <c r="G1288">
        <v>10.75</v>
      </c>
      <c r="K1288">
        <v>0.03</v>
      </c>
      <c r="L1288" t="s">
        <v>150</v>
      </c>
      <c r="O1288">
        <v>0.05</v>
      </c>
      <c r="P1288" t="s">
        <v>150</v>
      </c>
      <c r="Q1288">
        <v>11.7</v>
      </c>
      <c r="R1288" t="s">
        <v>150</v>
      </c>
      <c r="W1288">
        <v>74.05</v>
      </c>
      <c r="X1288" t="s">
        <v>150</v>
      </c>
      <c r="AE1288">
        <v>38.799999999999997</v>
      </c>
      <c r="AF1288" t="s">
        <v>150</v>
      </c>
      <c r="AG1288">
        <v>6.3</v>
      </c>
      <c r="AH1288" t="s">
        <v>150</v>
      </c>
      <c r="AS1288">
        <v>71.92</v>
      </c>
      <c r="AT1288" t="s">
        <v>150</v>
      </c>
    </row>
    <row r="1289" spans="1:46" x14ac:dyDescent="0.2">
      <c r="A1289" t="s">
        <v>483</v>
      </c>
      <c r="B1289" t="s">
        <v>484</v>
      </c>
      <c r="C1289">
        <f>-70.4092998 / 41.66833883</f>
        <v>-1.6897553820721869</v>
      </c>
      <c r="D1289" t="s">
        <v>485</v>
      </c>
      <c r="E1289" t="s">
        <v>70</v>
      </c>
      <c r="F1289" s="1">
        <v>37143</v>
      </c>
      <c r="G1289">
        <v>0.5</v>
      </c>
      <c r="I1289">
        <v>17.600000000000001</v>
      </c>
      <c r="J1289" t="s">
        <v>71</v>
      </c>
      <c r="K1289">
        <v>2.2599999999999998</v>
      </c>
      <c r="L1289" t="s">
        <v>71</v>
      </c>
      <c r="M1289">
        <v>4.2</v>
      </c>
      <c r="N1289" t="s">
        <v>71</v>
      </c>
      <c r="S1289">
        <v>0.05</v>
      </c>
      <c r="T1289" t="s">
        <v>71</v>
      </c>
      <c r="U1289">
        <v>1.55</v>
      </c>
      <c r="V1289" t="s">
        <v>71</v>
      </c>
      <c r="W1289">
        <v>19.600000000000001</v>
      </c>
      <c r="X1289" t="s">
        <v>71</v>
      </c>
      <c r="Y1289">
        <v>10.47</v>
      </c>
      <c r="AA1289">
        <v>38.6</v>
      </c>
      <c r="AC1289">
        <v>39.32</v>
      </c>
      <c r="AE1289">
        <v>3.6</v>
      </c>
      <c r="AF1289" t="s">
        <v>71</v>
      </c>
      <c r="AG1289">
        <v>6.99</v>
      </c>
      <c r="AH1289" t="s">
        <v>71</v>
      </c>
      <c r="AS1289">
        <v>0.83</v>
      </c>
      <c r="AT1289" t="s">
        <v>71</v>
      </c>
    </row>
    <row r="1290" spans="1:46" x14ac:dyDescent="0.2">
      <c r="A1290" t="s">
        <v>483</v>
      </c>
      <c r="B1290" t="s">
        <v>484</v>
      </c>
      <c r="C1290">
        <f>-70.4092998 / 41.66833883</f>
        <v>-1.6897553820721869</v>
      </c>
      <c r="D1290" t="s">
        <v>485</v>
      </c>
      <c r="E1290" t="s">
        <v>70</v>
      </c>
      <c r="F1290" s="1">
        <v>37143</v>
      </c>
      <c r="G1290">
        <v>1</v>
      </c>
      <c r="O1290">
        <v>8.1199999999999992</v>
      </c>
      <c r="P1290" t="s">
        <v>71</v>
      </c>
      <c r="Q1290">
        <v>25.58</v>
      </c>
      <c r="R1290" t="s">
        <v>71</v>
      </c>
    </row>
    <row r="1291" spans="1:46" x14ac:dyDescent="0.2">
      <c r="A1291" t="s">
        <v>483</v>
      </c>
      <c r="B1291" t="s">
        <v>484</v>
      </c>
      <c r="C1291">
        <f>-70.4092998 / 41.66833883</f>
        <v>-1.6897553820721869</v>
      </c>
      <c r="D1291" t="s">
        <v>485</v>
      </c>
      <c r="E1291" t="s">
        <v>70</v>
      </c>
      <c r="F1291" s="1">
        <v>37143</v>
      </c>
      <c r="G1291">
        <v>2</v>
      </c>
      <c r="O1291">
        <v>8.61</v>
      </c>
      <c r="P1291" t="s">
        <v>71</v>
      </c>
      <c r="Q1291">
        <v>25.57</v>
      </c>
      <c r="R1291" t="s">
        <v>71</v>
      </c>
    </row>
    <row r="1292" spans="1:46" x14ac:dyDescent="0.2">
      <c r="A1292" t="s">
        <v>483</v>
      </c>
      <c r="B1292" t="s">
        <v>484</v>
      </c>
      <c r="C1292">
        <f>-70.4092998 / 41.66833883</f>
        <v>-1.6897553820721869</v>
      </c>
      <c r="D1292" t="s">
        <v>485</v>
      </c>
      <c r="E1292" t="s">
        <v>70</v>
      </c>
      <c r="F1292" s="1">
        <v>37143</v>
      </c>
      <c r="G1292">
        <v>3</v>
      </c>
      <c r="K1292">
        <v>2.13</v>
      </c>
      <c r="L1292" t="s">
        <v>71</v>
      </c>
      <c r="O1292">
        <v>8.65</v>
      </c>
      <c r="P1292" t="s">
        <v>71</v>
      </c>
      <c r="Q1292">
        <v>25.54</v>
      </c>
      <c r="R1292" t="s">
        <v>71</v>
      </c>
      <c r="S1292">
        <v>0.05</v>
      </c>
      <c r="T1292" t="s">
        <v>71</v>
      </c>
      <c r="U1292">
        <v>1.55</v>
      </c>
      <c r="V1292" t="s">
        <v>71</v>
      </c>
      <c r="W1292">
        <v>20.100000000000001</v>
      </c>
      <c r="X1292" t="s">
        <v>71</v>
      </c>
      <c r="Y1292">
        <v>10.47</v>
      </c>
      <c r="AA1292">
        <v>38.020000000000003</v>
      </c>
      <c r="AE1292">
        <v>3.5</v>
      </c>
      <c r="AF1292" t="s">
        <v>71</v>
      </c>
      <c r="AG1292">
        <v>6.95</v>
      </c>
      <c r="AH1292" t="s">
        <v>71</v>
      </c>
      <c r="AS1292">
        <v>1.06</v>
      </c>
      <c r="AT1292" t="s">
        <v>71</v>
      </c>
    </row>
    <row r="1293" spans="1:46" x14ac:dyDescent="0.2">
      <c r="A1293" t="s">
        <v>483</v>
      </c>
      <c r="B1293" t="s">
        <v>484</v>
      </c>
      <c r="C1293">
        <f>-70.4092998 / 41.66833883</f>
        <v>-1.6897553820721869</v>
      </c>
      <c r="D1293" t="s">
        <v>485</v>
      </c>
      <c r="E1293" t="s">
        <v>70</v>
      </c>
      <c r="F1293" s="1">
        <v>37143</v>
      </c>
      <c r="G1293">
        <v>4</v>
      </c>
      <c r="O1293">
        <v>8.68</v>
      </c>
      <c r="P1293" t="s">
        <v>71</v>
      </c>
      <c r="Q1293">
        <v>25.47</v>
      </c>
      <c r="R1293" t="s">
        <v>71</v>
      </c>
    </row>
    <row r="1294" spans="1:46" x14ac:dyDescent="0.2">
      <c r="A1294" t="s">
        <v>483</v>
      </c>
      <c r="B1294" t="s">
        <v>484</v>
      </c>
      <c r="C1294">
        <f>-70.4092998 / 41.66833883</f>
        <v>-1.6897553820721869</v>
      </c>
      <c r="D1294" t="s">
        <v>485</v>
      </c>
      <c r="E1294" t="s">
        <v>70</v>
      </c>
      <c r="F1294" s="1">
        <v>37143</v>
      </c>
      <c r="G1294">
        <v>5</v>
      </c>
      <c r="O1294">
        <v>8.61</v>
      </c>
      <c r="P1294" t="s">
        <v>71</v>
      </c>
      <c r="Q1294">
        <v>25.35</v>
      </c>
      <c r="R1294" t="s">
        <v>71</v>
      </c>
    </row>
    <row r="1295" spans="1:46" x14ac:dyDescent="0.2">
      <c r="A1295" t="s">
        <v>483</v>
      </c>
      <c r="B1295" t="s">
        <v>484</v>
      </c>
      <c r="C1295">
        <f>-70.4092998 / 41.66833883</f>
        <v>-1.6897553820721869</v>
      </c>
      <c r="D1295" t="s">
        <v>485</v>
      </c>
      <c r="E1295" t="s">
        <v>70</v>
      </c>
      <c r="F1295" s="1">
        <v>37143</v>
      </c>
      <c r="G1295">
        <v>6</v>
      </c>
      <c r="O1295">
        <v>8.5399999999999991</v>
      </c>
      <c r="P1295" t="s">
        <v>71</v>
      </c>
      <c r="Q1295">
        <v>25.24</v>
      </c>
      <c r="R1295" t="s">
        <v>71</v>
      </c>
    </row>
    <row r="1296" spans="1:46" x14ac:dyDescent="0.2">
      <c r="A1296" t="s">
        <v>483</v>
      </c>
      <c r="B1296" t="s">
        <v>484</v>
      </c>
      <c r="C1296">
        <f>-70.4092998 / 41.66833883</f>
        <v>-1.6897553820721869</v>
      </c>
      <c r="D1296" t="s">
        <v>485</v>
      </c>
      <c r="E1296" t="s">
        <v>70</v>
      </c>
      <c r="F1296" s="1">
        <v>37143</v>
      </c>
      <c r="G1296">
        <v>7</v>
      </c>
      <c r="O1296">
        <v>8.48</v>
      </c>
      <c r="P1296" t="s">
        <v>71</v>
      </c>
      <c r="Q1296">
        <v>25.17</v>
      </c>
      <c r="R1296" t="s">
        <v>71</v>
      </c>
    </row>
    <row r="1297" spans="1:46" x14ac:dyDescent="0.2">
      <c r="A1297" t="s">
        <v>483</v>
      </c>
      <c r="B1297" t="s">
        <v>484</v>
      </c>
      <c r="C1297">
        <f>-70.4092998 / 41.66833883</f>
        <v>-1.6897553820721869</v>
      </c>
      <c r="D1297" t="s">
        <v>485</v>
      </c>
      <c r="E1297" t="s">
        <v>70</v>
      </c>
      <c r="F1297" s="1">
        <v>37143</v>
      </c>
      <c r="G1297">
        <v>8</v>
      </c>
      <c r="O1297">
        <v>8.2799999999999994</v>
      </c>
      <c r="P1297" t="s">
        <v>71</v>
      </c>
      <c r="Q1297">
        <v>23.95</v>
      </c>
      <c r="R1297" t="s">
        <v>71</v>
      </c>
    </row>
    <row r="1298" spans="1:46" x14ac:dyDescent="0.2">
      <c r="A1298" t="s">
        <v>483</v>
      </c>
      <c r="B1298" t="s">
        <v>484</v>
      </c>
      <c r="C1298">
        <f>-70.4092998 / 41.66833883</f>
        <v>-1.6897553820721869</v>
      </c>
      <c r="D1298" t="s">
        <v>485</v>
      </c>
      <c r="E1298" t="s">
        <v>70</v>
      </c>
      <c r="F1298" s="1">
        <v>37143</v>
      </c>
      <c r="G1298">
        <v>9</v>
      </c>
      <c r="K1298">
        <v>2.11</v>
      </c>
      <c r="L1298" t="s">
        <v>71</v>
      </c>
      <c r="O1298">
        <v>10.85</v>
      </c>
      <c r="P1298" t="s">
        <v>71</v>
      </c>
      <c r="Q1298">
        <v>19.14</v>
      </c>
      <c r="R1298" t="s">
        <v>71</v>
      </c>
      <c r="S1298">
        <v>0.05</v>
      </c>
      <c r="T1298" t="s">
        <v>71</v>
      </c>
      <c r="U1298">
        <v>1.55</v>
      </c>
      <c r="V1298" t="s">
        <v>71</v>
      </c>
      <c r="W1298">
        <v>17.399999999999999</v>
      </c>
      <c r="X1298" t="s">
        <v>71</v>
      </c>
      <c r="Y1298">
        <v>10.47</v>
      </c>
      <c r="AA1298">
        <v>37.93</v>
      </c>
      <c r="AE1298">
        <v>3.5</v>
      </c>
      <c r="AF1298" t="s">
        <v>71</v>
      </c>
      <c r="AG1298">
        <v>6.9</v>
      </c>
      <c r="AH1298" t="s">
        <v>71</v>
      </c>
      <c r="AS1298">
        <v>1.38</v>
      </c>
      <c r="AT1298" t="s">
        <v>71</v>
      </c>
    </row>
    <row r="1299" spans="1:46" x14ac:dyDescent="0.2">
      <c r="A1299" t="s">
        <v>483</v>
      </c>
      <c r="B1299" t="s">
        <v>484</v>
      </c>
      <c r="C1299">
        <f>-70.4092998 / 41.66833883</f>
        <v>-1.6897553820721869</v>
      </c>
      <c r="D1299" t="s">
        <v>485</v>
      </c>
      <c r="E1299" t="s">
        <v>70</v>
      </c>
      <c r="F1299" s="1">
        <v>37143</v>
      </c>
      <c r="G1299">
        <v>10</v>
      </c>
      <c r="O1299">
        <v>10.88</v>
      </c>
      <c r="P1299" t="s">
        <v>71</v>
      </c>
      <c r="Q1299">
        <v>15.51</v>
      </c>
      <c r="R1299" t="s">
        <v>71</v>
      </c>
    </row>
    <row r="1300" spans="1:46" x14ac:dyDescent="0.2">
      <c r="A1300" t="s">
        <v>483</v>
      </c>
      <c r="B1300" t="s">
        <v>484</v>
      </c>
      <c r="C1300">
        <f>-70.4092998 / 41.66833883</f>
        <v>-1.6897553820721869</v>
      </c>
      <c r="D1300" t="s">
        <v>485</v>
      </c>
      <c r="E1300" t="s">
        <v>70</v>
      </c>
      <c r="F1300" s="1">
        <v>37143</v>
      </c>
      <c r="G1300">
        <v>11</v>
      </c>
      <c r="O1300">
        <v>6.3</v>
      </c>
      <c r="P1300" t="s">
        <v>71</v>
      </c>
      <c r="Q1300">
        <v>13.4</v>
      </c>
      <c r="R1300" t="s">
        <v>71</v>
      </c>
    </row>
    <row r="1301" spans="1:46" x14ac:dyDescent="0.2">
      <c r="A1301" t="s">
        <v>483</v>
      </c>
      <c r="B1301" t="s">
        <v>484</v>
      </c>
      <c r="C1301">
        <f>-70.4092998 / 41.66833883</f>
        <v>-1.6897553820721869</v>
      </c>
      <c r="D1301" t="s">
        <v>485</v>
      </c>
      <c r="E1301" t="s">
        <v>70</v>
      </c>
      <c r="F1301" s="1">
        <v>37143</v>
      </c>
      <c r="G1301">
        <v>12</v>
      </c>
      <c r="O1301">
        <v>0.36</v>
      </c>
      <c r="P1301" t="s">
        <v>71</v>
      </c>
      <c r="Q1301">
        <v>11.53</v>
      </c>
      <c r="R1301" t="s">
        <v>71</v>
      </c>
    </row>
    <row r="1302" spans="1:46" x14ac:dyDescent="0.2">
      <c r="A1302" t="s">
        <v>483</v>
      </c>
      <c r="B1302" t="s">
        <v>484</v>
      </c>
      <c r="C1302">
        <f>-70.4092998 / 41.66833883</f>
        <v>-1.6897553820721869</v>
      </c>
      <c r="D1302" t="s">
        <v>485</v>
      </c>
      <c r="E1302" t="s">
        <v>70</v>
      </c>
      <c r="F1302" s="1">
        <v>37143</v>
      </c>
      <c r="G1302">
        <v>13</v>
      </c>
      <c r="O1302">
        <v>0.26</v>
      </c>
      <c r="P1302" t="s">
        <v>71</v>
      </c>
      <c r="Q1302">
        <v>10.56</v>
      </c>
      <c r="R1302" t="s">
        <v>71</v>
      </c>
    </row>
    <row r="1303" spans="1:46" x14ac:dyDescent="0.2">
      <c r="A1303" t="s">
        <v>483</v>
      </c>
      <c r="B1303" t="s">
        <v>484</v>
      </c>
      <c r="C1303">
        <f>-70.4092998 / 41.66833883</f>
        <v>-1.6897553820721869</v>
      </c>
      <c r="D1303" t="s">
        <v>485</v>
      </c>
      <c r="E1303" t="s">
        <v>70</v>
      </c>
      <c r="F1303" s="1">
        <v>37143</v>
      </c>
      <c r="G1303">
        <v>14</v>
      </c>
      <c r="O1303">
        <v>0.28000000000000003</v>
      </c>
      <c r="P1303" t="s">
        <v>71</v>
      </c>
      <c r="Q1303">
        <v>9.35</v>
      </c>
      <c r="R1303" t="s">
        <v>71</v>
      </c>
    </row>
    <row r="1304" spans="1:46" x14ac:dyDescent="0.2">
      <c r="A1304" t="s">
        <v>483</v>
      </c>
      <c r="B1304" t="s">
        <v>484</v>
      </c>
      <c r="C1304">
        <f>-70.4092998 / 41.66833883</f>
        <v>-1.6897553820721869</v>
      </c>
      <c r="D1304" t="s">
        <v>485</v>
      </c>
      <c r="E1304" t="s">
        <v>70</v>
      </c>
      <c r="F1304" s="1">
        <v>37143</v>
      </c>
      <c r="G1304">
        <v>15</v>
      </c>
      <c r="O1304">
        <v>0.3</v>
      </c>
      <c r="P1304" t="s">
        <v>71</v>
      </c>
      <c r="Q1304">
        <v>8.56</v>
      </c>
      <c r="R1304" t="s">
        <v>71</v>
      </c>
    </row>
    <row r="1305" spans="1:46" x14ac:dyDescent="0.2">
      <c r="A1305" t="s">
        <v>483</v>
      </c>
      <c r="B1305" t="s">
        <v>484</v>
      </c>
      <c r="C1305">
        <f>-70.4092998 / 41.66833883</f>
        <v>-1.6897553820721869</v>
      </c>
      <c r="D1305" t="s">
        <v>485</v>
      </c>
      <c r="E1305" t="s">
        <v>70</v>
      </c>
      <c r="F1305" s="1">
        <v>37143</v>
      </c>
      <c r="G1305">
        <v>16</v>
      </c>
      <c r="O1305">
        <v>0.35</v>
      </c>
      <c r="P1305" t="s">
        <v>71</v>
      </c>
      <c r="Q1305">
        <v>8.15</v>
      </c>
      <c r="R1305" t="s">
        <v>71</v>
      </c>
    </row>
    <row r="1306" spans="1:46" x14ac:dyDescent="0.2">
      <c r="A1306" t="s">
        <v>483</v>
      </c>
      <c r="B1306" t="s">
        <v>484</v>
      </c>
      <c r="C1306">
        <f>-70.4092998 / 41.66833883</f>
        <v>-1.6897553820721869</v>
      </c>
      <c r="D1306" t="s">
        <v>485</v>
      </c>
      <c r="E1306" t="s">
        <v>70</v>
      </c>
      <c r="F1306" s="1">
        <v>37143</v>
      </c>
      <c r="G1306">
        <v>17</v>
      </c>
      <c r="K1306">
        <v>12.2</v>
      </c>
      <c r="L1306" t="s">
        <v>71</v>
      </c>
      <c r="O1306">
        <v>0.39</v>
      </c>
      <c r="P1306" t="s">
        <v>71</v>
      </c>
      <c r="Q1306">
        <v>8.02</v>
      </c>
      <c r="R1306" t="s">
        <v>71</v>
      </c>
      <c r="S1306">
        <v>8.34</v>
      </c>
      <c r="T1306" t="s">
        <v>71</v>
      </c>
      <c r="U1306">
        <v>258.32</v>
      </c>
      <c r="V1306" t="s">
        <v>71</v>
      </c>
      <c r="W1306">
        <v>129.30000000000001</v>
      </c>
      <c r="X1306" t="s">
        <v>71</v>
      </c>
      <c r="Y1306">
        <v>84.24</v>
      </c>
      <c r="AA1306">
        <v>55.14</v>
      </c>
      <c r="AE1306">
        <v>23.7</v>
      </c>
      <c r="AF1306" t="s">
        <v>71</v>
      </c>
      <c r="AG1306">
        <v>6.64</v>
      </c>
      <c r="AH1306" t="s">
        <v>71</v>
      </c>
      <c r="AS1306">
        <v>16.52</v>
      </c>
      <c r="AT1306" t="s">
        <v>71</v>
      </c>
    </row>
    <row r="1307" spans="1:46" x14ac:dyDescent="0.2">
      <c r="A1307" t="s">
        <v>483</v>
      </c>
      <c r="B1307" t="s">
        <v>484</v>
      </c>
      <c r="C1307">
        <f>-70.4092998 / 41.66833883</f>
        <v>-1.6897553820721869</v>
      </c>
      <c r="D1307" t="s">
        <v>485</v>
      </c>
      <c r="E1307" t="s">
        <v>70</v>
      </c>
      <c r="F1307" s="1">
        <v>37143</v>
      </c>
      <c r="G1307">
        <v>18</v>
      </c>
      <c r="O1307">
        <v>0.45</v>
      </c>
      <c r="P1307" t="s">
        <v>71</v>
      </c>
      <c r="Q1307">
        <v>8.01</v>
      </c>
      <c r="R1307" t="s">
        <v>71</v>
      </c>
    </row>
    <row r="1308" spans="1:46" x14ac:dyDescent="0.2">
      <c r="A1308" t="s">
        <v>483</v>
      </c>
      <c r="B1308" t="s">
        <v>484</v>
      </c>
      <c r="C1308">
        <f>-70.4092998 / 41.66833883</f>
        <v>-1.6897553820721869</v>
      </c>
      <c r="D1308" t="s">
        <v>485</v>
      </c>
      <c r="E1308" t="s">
        <v>70</v>
      </c>
      <c r="F1308" s="1">
        <v>37873</v>
      </c>
      <c r="G1308">
        <v>0.5</v>
      </c>
      <c r="I1308">
        <v>19.2</v>
      </c>
      <c r="J1308" t="s">
        <v>71</v>
      </c>
      <c r="K1308">
        <v>2.09</v>
      </c>
      <c r="L1308" t="s">
        <v>71</v>
      </c>
      <c r="M1308">
        <v>6.6</v>
      </c>
      <c r="N1308" t="s">
        <v>71</v>
      </c>
      <c r="O1308">
        <v>8.8699999999999992</v>
      </c>
      <c r="P1308" t="s">
        <v>71</v>
      </c>
      <c r="Q1308">
        <v>22.53</v>
      </c>
      <c r="R1308" t="s">
        <v>71</v>
      </c>
      <c r="S1308">
        <v>0.3</v>
      </c>
      <c r="T1308" t="s">
        <v>71</v>
      </c>
      <c r="U1308">
        <v>9.2899999999999991</v>
      </c>
      <c r="V1308" t="s">
        <v>71</v>
      </c>
      <c r="W1308">
        <v>15.8</v>
      </c>
      <c r="X1308" t="s">
        <v>71</v>
      </c>
      <c r="Y1308">
        <v>36.29</v>
      </c>
      <c r="AA1308">
        <v>37.83</v>
      </c>
      <c r="AC1308">
        <v>32.81</v>
      </c>
      <c r="AE1308">
        <v>0.62</v>
      </c>
      <c r="AF1308" t="s">
        <v>71</v>
      </c>
      <c r="AG1308">
        <v>6.74</v>
      </c>
      <c r="AH1308" t="s">
        <v>71</v>
      </c>
      <c r="AS1308">
        <v>0.25</v>
      </c>
      <c r="AT1308" t="s">
        <v>71</v>
      </c>
    </row>
    <row r="1309" spans="1:46" x14ac:dyDescent="0.2">
      <c r="A1309" t="s">
        <v>483</v>
      </c>
      <c r="B1309" t="s">
        <v>484</v>
      </c>
      <c r="C1309">
        <f>-70.4092998 / 41.66833883</f>
        <v>-1.6897553820721869</v>
      </c>
      <c r="D1309" t="s">
        <v>485</v>
      </c>
      <c r="E1309" t="s">
        <v>70</v>
      </c>
      <c r="F1309" s="1">
        <v>37873</v>
      </c>
      <c r="G1309">
        <v>1</v>
      </c>
      <c r="O1309">
        <v>8.59</v>
      </c>
      <c r="P1309" t="s">
        <v>71</v>
      </c>
      <c r="Q1309">
        <v>22.41</v>
      </c>
      <c r="R1309" t="s">
        <v>71</v>
      </c>
    </row>
    <row r="1310" spans="1:46" x14ac:dyDescent="0.2">
      <c r="A1310" t="s">
        <v>483</v>
      </c>
      <c r="B1310" t="s">
        <v>484</v>
      </c>
      <c r="C1310">
        <f>-70.4092998 / 41.66833883</f>
        <v>-1.6897553820721869</v>
      </c>
      <c r="D1310" t="s">
        <v>485</v>
      </c>
      <c r="E1310" t="s">
        <v>70</v>
      </c>
      <c r="F1310" s="1">
        <v>37873</v>
      </c>
      <c r="G1310">
        <v>2</v>
      </c>
      <c r="O1310">
        <v>8.57</v>
      </c>
      <c r="P1310" t="s">
        <v>71</v>
      </c>
      <c r="Q1310">
        <v>22.24</v>
      </c>
      <c r="R1310" t="s">
        <v>71</v>
      </c>
    </row>
    <row r="1311" spans="1:46" x14ac:dyDescent="0.2">
      <c r="A1311" t="s">
        <v>483</v>
      </c>
      <c r="B1311" t="s">
        <v>484</v>
      </c>
      <c r="C1311">
        <f>-70.4092998 / 41.66833883</f>
        <v>-1.6897553820721869</v>
      </c>
      <c r="D1311" t="s">
        <v>485</v>
      </c>
      <c r="E1311" t="s">
        <v>70</v>
      </c>
      <c r="F1311" s="1">
        <v>37873</v>
      </c>
      <c r="G1311">
        <v>3</v>
      </c>
      <c r="K1311">
        <v>3.09</v>
      </c>
      <c r="L1311" t="s">
        <v>71</v>
      </c>
      <c r="O1311">
        <v>8.4499999999999993</v>
      </c>
      <c r="P1311" t="s">
        <v>71</v>
      </c>
      <c r="Q1311">
        <v>22.08</v>
      </c>
      <c r="R1311" t="s">
        <v>71</v>
      </c>
      <c r="S1311">
        <v>0.3</v>
      </c>
      <c r="T1311" t="s">
        <v>71</v>
      </c>
      <c r="U1311">
        <v>9.2899999999999991</v>
      </c>
      <c r="V1311" t="s">
        <v>71</v>
      </c>
      <c r="W1311">
        <v>16.899999999999999</v>
      </c>
      <c r="X1311" t="s">
        <v>71</v>
      </c>
      <c r="Y1311">
        <v>0</v>
      </c>
      <c r="AA1311">
        <v>41.67</v>
      </c>
      <c r="AE1311">
        <v>0.64</v>
      </c>
      <c r="AF1311" t="s">
        <v>71</v>
      </c>
      <c r="AG1311">
        <v>6.9</v>
      </c>
      <c r="AH1311" t="s">
        <v>71</v>
      </c>
      <c r="AS1311">
        <v>0.16</v>
      </c>
      <c r="AT1311" t="s">
        <v>71</v>
      </c>
    </row>
    <row r="1312" spans="1:46" x14ac:dyDescent="0.2">
      <c r="A1312" t="s">
        <v>483</v>
      </c>
      <c r="B1312" t="s">
        <v>484</v>
      </c>
      <c r="C1312">
        <f>-70.4092998 / 41.66833883</f>
        <v>-1.6897553820721869</v>
      </c>
      <c r="D1312" t="s">
        <v>485</v>
      </c>
      <c r="E1312" t="s">
        <v>70</v>
      </c>
      <c r="F1312" s="1">
        <v>37873</v>
      </c>
      <c r="G1312">
        <v>4</v>
      </c>
      <c r="O1312">
        <v>8.56</v>
      </c>
      <c r="P1312" t="s">
        <v>71</v>
      </c>
      <c r="Q1312">
        <v>22.04</v>
      </c>
      <c r="R1312" t="s">
        <v>71</v>
      </c>
    </row>
    <row r="1313" spans="1:46" x14ac:dyDescent="0.2">
      <c r="A1313" t="s">
        <v>483</v>
      </c>
      <c r="B1313" t="s">
        <v>484</v>
      </c>
      <c r="C1313">
        <f>-70.4092998 / 41.66833883</f>
        <v>-1.6897553820721869</v>
      </c>
      <c r="D1313" t="s">
        <v>485</v>
      </c>
      <c r="E1313" t="s">
        <v>70</v>
      </c>
      <c r="F1313" s="1">
        <v>37873</v>
      </c>
      <c r="G1313">
        <v>5</v>
      </c>
      <c r="O1313">
        <v>8.5500000000000007</v>
      </c>
      <c r="P1313" t="s">
        <v>71</v>
      </c>
      <c r="Q1313">
        <v>22.03</v>
      </c>
      <c r="R1313" t="s">
        <v>71</v>
      </c>
    </row>
    <row r="1314" spans="1:46" x14ac:dyDescent="0.2">
      <c r="A1314" t="s">
        <v>483</v>
      </c>
      <c r="B1314" t="s">
        <v>484</v>
      </c>
      <c r="C1314">
        <f>-70.4092998 / 41.66833883</f>
        <v>-1.6897553820721869</v>
      </c>
      <c r="D1314" t="s">
        <v>485</v>
      </c>
      <c r="E1314" t="s">
        <v>70</v>
      </c>
      <c r="F1314" s="1">
        <v>37873</v>
      </c>
      <c r="G1314">
        <v>6</v>
      </c>
      <c r="O1314">
        <v>8.4700000000000006</v>
      </c>
      <c r="P1314" t="s">
        <v>71</v>
      </c>
      <c r="Q1314">
        <v>21.99</v>
      </c>
      <c r="R1314" t="s">
        <v>71</v>
      </c>
    </row>
    <row r="1315" spans="1:46" x14ac:dyDescent="0.2">
      <c r="A1315" t="s">
        <v>483</v>
      </c>
      <c r="B1315" t="s">
        <v>484</v>
      </c>
      <c r="C1315">
        <f>-70.4092998 / 41.66833883</f>
        <v>-1.6897553820721869</v>
      </c>
      <c r="D1315" t="s">
        <v>485</v>
      </c>
      <c r="E1315" t="s">
        <v>70</v>
      </c>
      <c r="F1315" s="1">
        <v>37873</v>
      </c>
      <c r="G1315">
        <v>7</v>
      </c>
      <c r="O1315">
        <v>8.44</v>
      </c>
      <c r="P1315" t="s">
        <v>71</v>
      </c>
      <c r="Q1315">
        <v>21.91</v>
      </c>
      <c r="R1315" t="s">
        <v>71</v>
      </c>
    </row>
    <row r="1316" spans="1:46" x14ac:dyDescent="0.2">
      <c r="A1316" t="s">
        <v>483</v>
      </c>
      <c r="B1316" t="s">
        <v>484</v>
      </c>
      <c r="C1316">
        <f>-70.4092998 / 41.66833883</f>
        <v>-1.6897553820721869</v>
      </c>
      <c r="D1316" t="s">
        <v>485</v>
      </c>
      <c r="E1316" t="s">
        <v>70</v>
      </c>
      <c r="F1316" s="1">
        <v>37873</v>
      </c>
      <c r="G1316">
        <v>8</v>
      </c>
      <c r="O1316">
        <v>8.5399999999999991</v>
      </c>
      <c r="P1316" t="s">
        <v>71</v>
      </c>
      <c r="Q1316">
        <v>21.76</v>
      </c>
      <c r="R1316" t="s">
        <v>71</v>
      </c>
    </row>
    <row r="1317" spans="1:46" x14ac:dyDescent="0.2">
      <c r="A1317" t="s">
        <v>483</v>
      </c>
      <c r="B1317" t="s">
        <v>484</v>
      </c>
      <c r="C1317">
        <f>-70.4092998 / 41.66833883</f>
        <v>-1.6897553820721869</v>
      </c>
      <c r="D1317" t="s">
        <v>485</v>
      </c>
      <c r="E1317" t="s">
        <v>70</v>
      </c>
      <c r="F1317" s="1">
        <v>37873</v>
      </c>
      <c r="G1317">
        <v>9</v>
      </c>
      <c r="K1317">
        <v>7.65</v>
      </c>
      <c r="L1317" t="s">
        <v>71</v>
      </c>
      <c r="O1317">
        <v>8.5</v>
      </c>
      <c r="P1317" t="s">
        <v>71</v>
      </c>
      <c r="Q1317">
        <v>16.82</v>
      </c>
      <c r="R1317" t="s">
        <v>71</v>
      </c>
      <c r="S1317">
        <v>0.3</v>
      </c>
      <c r="T1317" t="s">
        <v>71</v>
      </c>
      <c r="U1317">
        <v>9.2899999999999991</v>
      </c>
      <c r="V1317" t="s">
        <v>71</v>
      </c>
      <c r="W1317">
        <v>16.600000000000001</v>
      </c>
      <c r="X1317" t="s">
        <v>71</v>
      </c>
      <c r="Y1317">
        <v>36.29</v>
      </c>
      <c r="AA1317">
        <v>50.56</v>
      </c>
      <c r="AE1317">
        <v>0.7</v>
      </c>
      <c r="AF1317" t="s">
        <v>71</v>
      </c>
      <c r="AG1317">
        <v>6.66</v>
      </c>
      <c r="AH1317" t="s">
        <v>71</v>
      </c>
    </row>
    <row r="1318" spans="1:46" x14ac:dyDescent="0.2">
      <c r="A1318" t="s">
        <v>483</v>
      </c>
      <c r="B1318" t="s">
        <v>484</v>
      </c>
      <c r="C1318">
        <f>-70.4092998 / 41.66833883</f>
        <v>-1.6897553820721869</v>
      </c>
      <c r="D1318" t="s">
        <v>485</v>
      </c>
      <c r="E1318" t="s">
        <v>70</v>
      </c>
      <c r="F1318" s="1">
        <v>37873</v>
      </c>
      <c r="G1318">
        <v>10</v>
      </c>
      <c r="O1318">
        <v>6.6</v>
      </c>
      <c r="P1318" t="s">
        <v>71</v>
      </c>
      <c r="Q1318">
        <v>14.31</v>
      </c>
      <c r="R1318" t="s">
        <v>71</v>
      </c>
    </row>
    <row r="1319" spans="1:46" x14ac:dyDescent="0.2">
      <c r="A1319" t="s">
        <v>483</v>
      </c>
      <c r="B1319" t="s">
        <v>484</v>
      </c>
      <c r="C1319">
        <f>-70.4092998 / 41.66833883</f>
        <v>-1.6897553820721869</v>
      </c>
      <c r="D1319" t="s">
        <v>485</v>
      </c>
      <c r="E1319" t="s">
        <v>70</v>
      </c>
      <c r="F1319" s="1">
        <v>37873</v>
      </c>
      <c r="G1319">
        <v>11</v>
      </c>
      <c r="O1319">
        <v>2.4700000000000002</v>
      </c>
      <c r="P1319" t="s">
        <v>71</v>
      </c>
      <c r="Q1319">
        <v>12.83</v>
      </c>
      <c r="R1319" t="s">
        <v>71</v>
      </c>
    </row>
    <row r="1320" spans="1:46" x14ac:dyDescent="0.2">
      <c r="A1320" t="s">
        <v>483</v>
      </c>
      <c r="B1320" t="s">
        <v>484</v>
      </c>
      <c r="C1320">
        <f>-70.4092998 / 41.66833883</f>
        <v>-1.6897553820721869</v>
      </c>
      <c r="D1320" t="s">
        <v>485</v>
      </c>
      <c r="E1320" t="s">
        <v>70</v>
      </c>
      <c r="F1320" s="1">
        <v>37873</v>
      </c>
      <c r="G1320">
        <v>12</v>
      </c>
      <c r="O1320">
        <v>0.96</v>
      </c>
      <c r="P1320" t="s">
        <v>71</v>
      </c>
      <c r="Q1320">
        <v>11.88</v>
      </c>
      <c r="R1320" t="s">
        <v>71</v>
      </c>
    </row>
    <row r="1321" spans="1:46" x14ac:dyDescent="0.2">
      <c r="A1321" t="s">
        <v>483</v>
      </c>
      <c r="B1321" t="s">
        <v>484</v>
      </c>
      <c r="C1321">
        <f>-70.4092998 / 41.66833883</f>
        <v>-1.6897553820721869</v>
      </c>
      <c r="D1321" t="s">
        <v>485</v>
      </c>
      <c r="E1321" t="s">
        <v>70</v>
      </c>
      <c r="F1321" s="1">
        <v>37873</v>
      </c>
      <c r="G1321">
        <v>13</v>
      </c>
      <c r="O1321">
        <v>0.54</v>
      </c>
      <c r="P1321" t="s">
        <v>71</v>
      </c>
      <c r="Q1321">
        <v>10.77</v>
      </c>
      <c r="R1321" t="s">
        <v>71</v>
      </c>
    </row>
    <row r="1322" spans="1:46" x14ac:dyDescent="0.2">
      <c r="A1322" t="s">
        <v>483</v>
      </c>
      <c r="B1322" t="s">
        <v>484</v>
      </c>
      <c r="C1322">
        <f>-70.4092998 / 41.66833883</f>
        <v>-1.6897553820721869</v>
      </c>
      <c r="D1322" t="s">
        <v>485</v>
      </c>
      <c r="E1322" t="s">
        <v>70</v>
      </c>
      <c r="F1322" s="1">
        <v>37873</v>
      </c>
      <c r="G1322">
        <v>14</v>
      </c>
      <c r="O1322">
        <v>0.33</v>
      </c>
      <c r="P1322" t="s">
        <v>71</v>
      </c>
      <c r="Q1322">
        <v>10.99</v>
      </c>
      <c r="R1322" t="s">
        <v>71</v>
      </c>
    </row>
    <row r="1323" spans="1:46" x14ac:dyDescent="0.2">
      <c r="A1323" t="s">
        <v>483</v>
      </c>
      <c r="B1323" t="s">
        <v>484</v>
      </c>
      <c r="C1323">
        <f>-70.4092998 / 41.66833883</f>
        <v>-1.6897553820721869</v>
      </c>
      <c r="D1323" t="s">
        <v>485</v>
      </c>
      <c r="E1323" t="s">
        <v>70</v>
      </c>
      <c r="F1323" s="1">
        <v>37873</v>
      </c>
      <c r="G1323">
        <v>15</v>
      </c>
      <c r="O1323">
        <v>0.21</v>
      </c>
      <c r="P1323" t="s">
        <v>71</v>
      </c>
      <c r="Q1323">
        <v>9.69</v>
      </c>
      <c r="R1323" t="s">
        <v>71</v>
      </c>
    </row>
    <row r="1324" spans="1:46" x14ac:dyDescent="0.2">
      <c r="A1324" t="s">
        <v>483</v>
      </c>
      <c r="B1324" t="s">
        <v>484</v>
      </c>
      <c r="C1324">
        <f>-70.4092998 / 41.66833883</f>
        <v>-1.6897553820721869</v>
      </c>
      <c r="D1324" t="s">
        <v>485</v>
      </c>
      <c r="E1324" t="s">
        <v>70</v>
      </c>
      <c r="F1324" s="1">
        <v>37873</v>
      </c>
      <c r="G1324">
        <v>16</v>
      </c>
      <c r="O1324">
        <v>0.18</v>
      </c>
      <c r="P1324" t="s">
        <v>71</v>
      </c>
      <c r="Q1324">
        <v>9.1300000000000008</v>
      </c>
      <c r="R1324" t="s">
        <v>71</v>
      </c>
    </row>
    <row r="1325" spans="1:46" x14ac:dyDescent="0.2">
      <c r="A1325" t="s">
        <v>483</v>
      </c>
      <c r="B1325" t="s">
        <v>484</v>
      </c>
      <c r="C1325">
        <f>-70.4092998 / 41.66833883</f>
        <v>-1.6897553820721869</v>
      </c>
      <c r="D1325" t="s">
        <v>485</v>
      </c>
      <c r="E1325" t="s">
        <v>70</v>
      </c>
      <c r="F1325" s="1">
        <v>37873</v>
      </c>
      <c r="G1325">
        <v>17</v>
      </c>
      <c r="O1325">
        <v>0.16</v>
      </c>
      <c r="P1325" t="s">
        <v>71</v>
      </c>
      <c r="Q1325">
        <v>8.82</v>
      </c>
      <c r="R1325" t="s">
        <v>71</v>
      </c>
    </row>
    <row r="1326" spans="1:46" x14ac:dyDescent="0.2">
      <c r="A1326" t="s">
        <v>483</v>
      </c>
      <c r="B1326" t="s">
        <v>484</v>
      </c>
      <c r="C1326">
        <f>-70.4092998 / 41.66833883</f>
        <v>-1.6897553820721869</v>
      </c>
      <c r="D1326" t="s">
        <v>485</v>
      </c>
      <c r="E1326" t="s">
        <v>70</v>
      </c>
      <c r="F1326" s="1">
        <v>37873</v>
      </c>
      <c r="G1326">
        <v>18</v>
      </c>
      <c r="K1326">
        <v>0.03</v>
      </c>
      <c r="L1326" t="s">
        <v>71</v>
      </c>
      <c r="O1326">
        <v>0.15</v>
      </c>
      <c r="P1326" t="s">
        <v>71</v>
      </c>
      <c r="Q1326">
        <v>8.67</v>
      </c>
      <c r="R1326" t="s">
        <v>71</v>
      </c>
      <c r="S1326">
        <v>22.8</v>
      </c>
      <c r="T1326" t="s">
        <v>71</v>
      </c>
      <c r="U1326">
        <v>706.2</v>
      </c>
      <c r="V1326" t="s">
        <v>71</v>
      </c>
      <c r="W1326">
        <v>148.6</v>
      </c>
      <c r="X1326" t="s">
        <v>71</v>
      </c>
      <c r="Y1326">
        <v>98.74</v>
      </c>
      <c r="AA1326">
        <v>-5.59</v>
      </c>
      <c r="AE1326">
        <v>2.4300000000000002</v>
      </c>
      <c r="AF1326" t="s">
        <v>71</v>
      </c>
      <c r="AG1326">
        <v>6.43</v>
      </c>
      <c r="AH1326" t="s">
        <v>71</v>
      </c>
      <c r="AS1326">
        <v>38.07</v>
      </c>
      <c r="AT1326" t="s">
        <v>71</v>
      </c>
    </row>
    <row r="1327" spans="1:46" x14ac:dyDescent="0.2">
      <c r="A1327" t="s">
        <v>483</v>
      </c>
      <c r="B1327" t="s">
        <v>484</v>
      </c>
      <c r="C1327">
        <f>-70.4092998 / 41.66833883</f>
        <v>-1.6897553820721869</v>
      </c>
      <c r="D1327" t="s">
        <v>485</v>
      </c>
      <c r="E1327" t="s">
        <v>70</v>
      </c>
      <c r="F1327" s="1">
        <v>37873</v>
      </c>
      <c r="G1327">
        <v>19</v>
      </c>
      <c r="O1327">
        <v>0.15</v>
      </c>
      <c r="P1327" t="s">
        <v>71</v>
      </c>
      <c r="Q1327">
        <v>8.65</v>
      </c>
      <c r="R1327" t="s">
        <v>71</v>
      </c>
    </row>
    <row r="1328" spans="1:46" x14ac:dyDescent="0.2">
      <c r="A1328" t="s">
        <v>483</v>
      </c>
      <c r="B1328" t="s">
        <v>484</v>
      </c>
      <c r="C1328">
        <f>-70.4092998 / 41.66833883</f>
        <v>-1.6897553820721869</v>
      </c>
      <c r="D1328" t="s">
        <v>485</v>
      </c>
      <c r="E1328" t="s">
        <v>70</v>
      </c>
      <c r="F1328" s="1">
        <v>38223</v>
      </c>
      <c r="G1328">
        <v>0.5</v>
      </c>
      <c r="I1328">
        <v>17</v>
      </c>
      <c r="J1328" t="s">
        <v>71</v>
      </c>
      <c r="K1328">
        <v>1.81</v>
      </c>
      <c r="L1328" t="s">
        <v>71</v>
      </c>
      <c r="M1328">
        <v>6.25</v>
      </c>
      <c r="N1328" t="s">
        <v>71</v>
      </c>
      <c r="S1328">
        <v>0.2</v>
      </c>
      <c r="T1328" t="s">
        <v>71</v>
      </c>
      <c r="U1328">
        <v>6.19</v>
      </c>
      <c r="V1328" t="s">
        <v>71</v>
      </c>
      <c r="W1328">
        <v>14.74</v>
      </c>
      <c r="X1328" t="s">
        <v>71</v>
      </c>
      <c r="Y1328">
        <v>30.44</v>
      </c>
      <c r="AA1328">
        <v>36.42</v>
      </c>
      <c r="AC1328">
        <v>33.590000000000003</v>
      </c>
      <c r="AE1328">
        <v>12.11</v>
      </c>
      <c r="AF1328" t="s">
        <v>71</v>
      </c>
      <c r="AG1328">
        <v>6.77</v>
      </c>
      <c r="AH1328" t="s">
        <v>71</v>
      </c>
      <c r="AS1328">
        <v>0.03</v>
      </c>
      <c r="AT1328" t="s">
        <v>71</v>
      </c>
    </row>
    <row r="1329" spans="1:46" x14ac:dyDescent="0.2">
      <c r="A1329" t="s">
        <v>483</v>
      </c>
      <c r="B1329" t="s">
        <v>484</v>
      </c>
      <c r="C1329">
        <f>-70.4092998 / 41.66833883</f>
        <v>-1.6897553820721869</v>
      </c>
      <c r="D1329" t="s">
        <v>485</v>
      </c>
      <c r="E1329" t="s">
        <v>70</v>
      </c>
      <c r="F1329" s="1">
        <v>38223</v>
      </c>
      <c r="G1329">
        <v>1</v>
      </c>
      <c r="O1329">
        <v>9.74</v>
      </c>
      <c r="P1329" t="s">
        <v>71</v>
      </c>
      <c r="Q1329">
        <v>22.8</v>
      </c>
      <c r="R1329" t="s">
        <v>71</v>
      </c>
    </row>
    <row r="1330" spans="1:46" x14ac:dyDescent="0.2">
      <c r="A1330" t="s">
        <v>483</v>
      </c>
      <c r="B1330" t="s">
        <v>484</v>
      </c>
      <c r="C1330">
        <f>-70.4092998 / 41.66833883</f>
        <v>-1.6897553820721869</v>
      </c>
      <c r="D1330" t="s">
        <v>485</v>
      </c>
      <c r="E1330" t="s">
        <v>70</v>
      </c>
      <c r="F1330" s="1">
        <v>38223</v>
      </c>
      <c r="G1330">
        <v>2</v>
      </c>
      <c r="O1330">
        <v>9.56</v>
      </c>
      <c r="P1330" t="s">
        <v>71</v>
      </c>
      <c r="Q1330">
        <v>23.1</v>
      </c>
      <c r="R1330" t="s">
        <v>71</v>
      </c>
    </row>
    <row r="1331" spans="1:46" x14ac:dyDescent="0.2">
      <c r="A1331" t="s">
        <v>483</v>
      </c>
      <c r="B1331" t="s">
        <v>484</v>
      </c>
      <c r="C1331">
        <f>-70.4092998 / 41.66833883</f>
        <v>-1.6897553820721869</v>
      </c>
      <c r="D1331" t="s">
        <v>485</v>
      </c>
      <c r="E1331" t="s">
        <v>70</v>
      </c>
      <c r="F1331" s="1">
        <v>38223</v>
      </c>
      <c r="G1331">
        <v>3</v>
      </c>
      <c r="K1331">
        <v>1.73</v>
      </c>
      <c r="L1331" t="s">
        <v>71</v>
      </c>
      <c r="O1331">
        <v>9.52</v>
      </c>
      <c r="P1331" t="s">
        <v>71</v>
      </c>
      <c r="Q1331">
        <v>23.2</v>
      </c>
      <c r="R1331" t="s">
        <v>71</v>
      </c>
      <c r="S1331">
        <v>0.3</v>
      </c>
      <c r="T1331" t="s">
        <v>71</v>
      </c>
      <c r="U1331">
        <v>9.2899999999999991</v>
      </c>
      <c r="V1331" t="s">
        <v>71</v>
      </c>
      <c r="W1331">
        <v>16.059999999999999</v>
      </c>
      <c r="X1331" t="s">
        <v>71</v>
      </c>
      <c r="Y1331">
        <v>36.29</v>
      </c>
      <c r="AA1331">
        <v>35.979999999999997</v>
      </c>
      <c r="AE1331">
        <v>12.11</v>
      </c>
      <c r="AF1331" t="s">
        <v>71</v>
      </c>
      <c r="AG1331">
        <v>6.79</v>
      </c>
      <c r="AH1331" t="s">
        <v>71</v>
      </c>
      <c r="AS1331">
        <v>0.51</v>
      </c>
      <c r="AT1331" t="s">
        <v>71</v>
      </c>
    </row>
    <row r="1332" spans="1:46" x14ac:dyDescent="0.2">
      <c r="A1332" t="s">
        <v>483</v>
      </c>
      <c r="B1332" t="s">
        <v>484</v>
      </c>
      <c r="C1332">
        <f>-70.4092998 / 41.66833883</f>
        <v>-1.6897553820721869</v>
      </c>
      <c r="D1332" t="s">
        <v>485</v>
      </c>
      <c r="E1332" t="s">
        <v>70</v>
      </c>
      <c r="F1332" s="1">
        <v>38223</v>
      </c>
      <c r="G1332">
        <v>4</v>
      </c>
      <c r="O1332">
        <v>9.4700000000000006</v>
      </c>
      <c r="P1332" t="s">
        <v>71</v>
      </c>
      <c r="Q1332">
        <v>23.2</v>
      </c>
      <c r="R1332" t="s">
        <v>71</v>
      </c>
    </row>
    <row r="1333" spans="1:46" x14ac:dyDescent="0.2">
      <c r="A1333" t="s">
        <v>483</v>
      </c>
      <c r="B1333" t="s">
        <v>484</v>
      </c>
      <c r="C1333">
        <f>-70.4092998 / 41.66833883</f>
        <v>-1.6897553820721869</v>
      </c>
      <c r="D1333" t="s">
        <v>485</v>
      </c>
      <c r="E1333" t="s">
        <v>70</v>
      </c>
      <c r="F1333" s="1">
        <v>38223</v>
      </c>
      <c r="G1333">
        <v>5</v>
      </c>
      <c r="O1333">
        <v>9.4499999999999993</v>
      </c>
      <c r="P1333" t="s">
        <v>71</v>
      </c>
      <c r="Q1333">
        <v>23.2</v>
      </c>
      <c r="R1333" t="s">
        <v>71</v>
      </c>
    </row>
    <row r="1334" spans="1:46" x14ac:dyDescent="0.2">
      <c r="A1334" t="s">
        <v>483</v>
      </c>
      <c r="B1334" t="s">
        <v>484</v>
      </c>
      <c r="C1334">
        <f>-70.4092998 / 41.66833883</f>
        <v>-1.6897553820721869</v>
      </c>
      <c r="D1334" t="s">
        <v>485</v>
      </c>
      <c r="E1334" t="s">
        <v>70</v>
      </c>
      <c r="F1334" s="1">
        <v>38223</v>
      </c>
      <c r="G1334">
        <v>6</v>
      </c>
      <c r="O1334">
        <v>9.42</v>
      </c>
      <c r="P1334" t="s">
        <v>71</v>
      </c>
      <c r="Q1334">
        <v>23.3</v>
      </c>
      <c r="R1334" t="s">
        <v>71</v>
      </c>
    </row>
    <row r="1335" spans="1:46" x14ac:dyDescent="0.2">
      <c r="A1335" t="s">
        <v>483</v>
      </c>
      <c r="B1335" t="s">
        <v>484</v>
      </c>
      <c r="C1335">
        <f>-70.4092998 / 41.66833883</f>
        <v>-1.6897553820721869</v>
      </c>
      <c r="D1335" t="s">
        <v>485</v>
      </c>
      <c r="E1335" t="s">
        <v>70</v>
      </c>
      <c r="F1335" s="1">
        <v>38223</v>
      </c>
      <c r="G1335">
        <v>7</v>
      </c>
      <c r="O1335">
        <v>9.4</v>
      </c>
      <c r="P1335" t="s">
        <v>71</v>
      </c>
      <c r="Q1335">
        <v>23.3</v>
      </c>
      <c r="R1335" t="s">
        <v>71</v>
      </c>
    </row>
    <row r="1336" spans="1:46" x14ac:dyDescent="0.2">
      <c r="A1336" t="s">
        <v>483</v>
      </c>
      <c r="B1336" t="s">
        <v>484</v>
      </c>
      <c r="C1336">
        <f>-70.4092998 / 41.66833883</f>
        <v>-1.6897553820721869</v>
      </c>
      <c r="D1336" t="s">
        <v>485</v>
      </c>
      <c r="E1336" t="s">
        <v>70</v>
      </c>
      <c r="F1336" s="1">
        <v>38223</v>
      </c>
      <c r="G1336">
        <v>8</v>
      </c>
      <c r="O1336">
        <v>9.34</v>
      </c>
      <c r="P1336" t="s">
        <v>71</v>
      </c>
      <c r="Q1336">
        <v>23.2</v>
      </c>
      <c r="R1336" t="s">
        <v>71</v>
      </c>
    </row>
    <row r="1337" spans="1:46" x14ac:dyDescent="0.2">
      <c r="A1337" t="s">
        <v>483</v>
      </c>
      <c r="B1337" t="s">
        <v>484</v>
      </c>
      <c r="C1337">
        <f>-70.4092998 / 41.66833883</f>
        <v>-1.6897553820721869</v>
      </c>
      <c r="D1337" t="s">
        <v>485</v>
      </c>
      <c r="E1337" t="s">
        <v>70</v>
      </c>
      <c r="F1337" s="1">
        <v>38223</v>
      </c>
      <c r="G1337">
        <v>9</v>
      </c>
      <c r="K1337">
        <v>3.36</v>
      </c>
      <c r="L1337" t="s">
        <v>71</v>
      </c>
      <c r="O1337">
        <v>9.36</v>
      </c>
      <c r="P1337" t="s">
        <v>71</v>
      </c>
      <c r="Q1337">
        <v>23.1</v>
      </c>
      <c r="R1337" t="s">
        <v>71</v>
      </c>
      <c r="S1337">
        <v>0.1</v>
      </c>
      <c r="T1337" t="s">
        <v>71</v>
      </c>
      <c r="U1337">
        <v>3.1</v>
      </c>
      <c r="V1337" t="s">
        <v>71</v>
      </c>
      <c r="W1337">
        <v>15.85</v>
      </c>
      <c r="X1337" t="s">
        <v>71</v>
      </c>
      <c r="Y1337">
        <v>20.46</v>
      </c>
      <c r="AA1337">
        <v>42.49</v>
      </c>
      <c r="AE1337">
        <v>12.11</v>
      </c>
      <c r="AF1337" t="s">
        <v>71</v>
      </c>
      <c r="AG1337">
        <v>6.69</v>
      </c>
      <c r="AH1337" t="s">
        <v>71</v>
      </c>
      <c r="AS1337">
        <v>0.03</v>
      </c>
      <c r="AT1337" t="s">
        <v>71</v>
      </c>
    </row>
    <row r="1338" spans="1:46" x14ac:dyDescent="0.2">
      <c r="A1338" t="s">
        <v>483</v>
      </c>
      <c r="B1338" t="s">
        <v>484</v>
      </c>
      <c r="C1338">
        <f>-70.4092998 / 41.66833883</f>
        <v>-1.6897553820721869</v>
      </c>
      <c r="D1338" t="s">
        <v>485</v>
      </c>
      <c r="E1338" t="s">
        <v>70</v>
      </c>
      <c r="F1338" s="1">
        <v>38223</v>
      </c>
      <c r="G1338">
        <v>10</v>
      </c>
      <c r="O1338">
        <v>9.86</v>
      </c>
      <c r="P1338" t="s">
        <v>71</v>
      </c>
      <c r="Q1338">
        <v>21.8</v>
      </c>
      <c r="R1338" t="s">
        <v>71</v>
      </c>
    </row>
    <row r="1339" spans="1:46" x14ac:dyDescent="0.2">
      <c r="A1339" t="s">
        <v>483</v>
      </c>
      <c r="B1339" t="s">
        <v>484</v>
      </c>
      <c r="C1339">
        <f>-70.4092998 / 41.66833883</f>
        <v>-1.6897553820721869</v>
      </c>
      <c r="D1339" t="s">
        <v>485</v>
      </c>
      <c r="E1339" t="s">
        <v>70</v>
      </c>
      <c r="F1339" s="1">
        <v>38223</v>
      </c>
      <c r="G1339">
        <v>11</v>
      </c>
      <c r="O1339">
        <v>9.94</v>
      </c>
      <c r="P1339" t="s">
        <v>71</v>
      </c>
      <c r="Q1339">
        <v>21.4</v>
      </c>
      <c r="R1339" t="s">
        <v>71</v>
      </c>
    </row>
    <row r="1340" spans="1:46" x14ac:dyDescent="0.2">
      <c r="A1340" t="s">
        <v>483</v>
      </c>
      <c r="B1340" t="s">
        <v>484</v>
      </c>
      <c r="C1340">
        <f>-70.4092998 / 41.66833883</f>
        <v>-1.6897553820721869</v>
      </c>
      <c r="D1340" t="s">
        <v>485</v>
      </c>
      <c r="E1340" t="s">
        <v>70</v>
      </c>
      <c r="F1340" s="1">
        <v>38223</v>
      </c>
      <c r="G1340">
        <v>12</v>
      </c>
      <c r="O1340">
        <v>10.5</v>
      </c>
      <c r="P1340" t="s">
        <v>71</v>
      </c>
      <c r="Q1340">
        <v>20.2</v>
      </c>
      <c r="R1340" t="s">
        <v>71</v>
      </c>
    </row>
    <row r="1341" spans="1:46" x14ac:dyDescent="0.2">
      <c r="A1341" t="s">
        <v>483</v>
      </c>
      <c r="B1341" t="s">
        <v>484</v>
      </c>
      <c r="C1341">
        <f>-70.4092998 / 41.66833883</f>
        <v>-1.6897553820721869</v>
      </c>
      <c r="D1341" t="s">
        <v>485</v>
      </c>
      <c r="E1341" t="s">
        <v>70</v>
      </c>
      <c r="F1341" s="1">
        <v>38223</v>
      </c>
      <c r="G1341">
        <v>13</v>
      </c>
      <c r="O1341">
        <v>10.74</v>
      </c>
      <c r="P1341" t="s">
        <v>71</v>
      </c>
      <c r="Q1341">
        <v>19.399999999999999</v>
      </c>
      <c r="R1341" t="s">
        <v>71</v>
      </c>
    </row>
    <row r="1342" spans="1:46" x14ac:dyDescent="0.2">
      <c r="A1342" t="s">
        <v>483</v>
      </c>
      <c r="B1342" t="s">
        <v>484</v>
      </c>
      <c r="C1342">
        <f>-70.4092998 / 41.66833883</f>
        <v>-1.6897553820721869</v>
      </c>
      <c r="D1342" t="s">
        <v>485</v>
      </c>
      <c r="E1342" t="s">
        <v>70</v>
      </c>
      <c r="F1342" s="1">
        <v>38223</v>
      </c>
      <c r="G1342">
        <v>14</v>
      </c>
      <c r="O1342">
        <v>10.55</v>
      </c>
      <c r="P1342" t="s">
        <v>71</v>
      </c>
      <c r="Q1342">
        <v>17.399999999999999</v>
      </c>
      <c r="R1342" t="s">
        <v>71</v>
      </c>
    </row>
    <row r="1343" spans="1:46" x14ac:dyDescent="0.2">
      <c r="A1343" t="s">
        <v>483</v>
      </c>
      <c r="B1343" t="s">
        <v>484</v>
      </c>
      <c r="C1343">
        <f>-70.4092998 / 41.66833883</f>
        <v>-1.6897553820721869</v>
      </c>
      <c r="D1343" t="s">
        <v>485</v>
      </c>
      <c r="E1343" t="s">
        <v>70</v>
      </c>
      <c r="F1343" s="1">
        <v>38223</v>
      </c>
      <c r="G1343">
        <v>15</v>
      </c>
      <c r="O1343">
        <v>4.5999999999999996</v>
      </c>
      <c r="P1343" t="s">
        <v>71</v>
      </c>
      <c r="Q1343">
        <v>14.7</v>
      </c>
      <c r="R1343" t="s">
        <v>71</v>
      </c>
    </row>
    <row r="1344" spans="1:46" x14ac:dyDescent="0.2">
      <c r="A1344" t="s">
        <v>483</v>
      </c>
      <c r="B1344" t="s">
        <v>484</v>
      </c>
      <c r="C1344">
        <f>-70.4092998 / 41.66833883</f>
        <v>-1.6897553820721869</v>
      </c>
      <c r="D1344" t="s">
        <v>485</v>
      </c>
      <c r="E1344" t="s">
        <v>70</v>
      </c>
      <c r="F1344" s="1">
        <v>38223</v>
      </c>
      <c r="G1344">
        <v>16</v>
      </c>
      <c r="K1344">
        <v>8.36</v>
      </c>
      <c r="L1344" t="s">
        <v>71</v>
      </c>
      <c r="O1344">
        <v>0.35</v>
      </c>
      <c r="P1344" t="s">
        <v>71</v>
      </c>
      <c r="Q1344">
        <v>12.7</v>
      </c>
      <c r="R1344" t="s">
        <v>71</v>
      </c>
      <c r="S1344">
        <v>0.2</v>
      </c>
      <c r="T1344" t="s">
        <v>71</v>
      </c>
      <c r="U1344">
        <v>6.19</v>
      </c>
      <c r="V1344" t="s">
        <v>71</v>
      </c>
      <c r="W1344">
        <v>15.6</v>
      </c>
      <c r="X1344" t="s">
        <v>71</v>
      </c>
      <c r="Y1344">
        <v>30.44</v>
      </c>
      <c r="AA1344">
        <v>51.43</v>
      </c>
      <c r="AE1344">
        <v>11.91</v>
      </c>
      <c r="AF1344" t="s">
        <v>71</v>
      </c>
      <c r="AG1344">
        <v>6.88</v>
      </c>
      <c r="AH1344" t="s">
        <v>71</v>
      </c>
      <c r="AS1344">
        <v>0.03</v>
      </c>
      <c r="AT1344" t="s">
        <v>71</v>
      </c>
    </row>
    <row r="1345" spans="1:46" x14ac:dyDescent="0.2">
      <c r="A1345" t="s">
        <v>483</v>
      </c>
      <c r="B1345" t="s">
        <v>484</v>
      </c>
      <c r="C1345">
        <f>-70.4092998 / 41.66833883</f>
        <v>-1.6897553820721869</v>
      </c>
      <c r="D1345" t="s">
        <v>485</v>
      </c>
      <c r="E1345" t="s">
        <v>70</v>
      </c>
      <c r="F1345" s="1">
        <v>38237</v>
      </c>
      <c r="G1345">
        <v>0.5</v>
      </c>
      <c r="I1345">
        <v>17</v>
      </c>
      <c r="J1345" t="s">
        <v>71</v>
      </c>
      <c r="K1345">
        <v>1.32</v>
      </c>
      <c r="L1345" t="s">
        <v>71</v>
      </c>
      <c r="M1345">
        <v>6.8</v>
      </c>
      <c r="N1345" t="s">
        <v>71</v>
      </c>
      <c r="S1345">
        <v>0.2</v>
      </c>
      <c r="T1345" t="s">
        <v>71</v>
      </c>
      <c r="U1345">
        <v>6.19</v>
      </c>
      <c r="V1345" t="s">
        <v>71</v>
      </c>
      <c r="W1345">
        <v>14.53</v>
      </c>
      <c r="X1345" t="s">
        <v>71</v>
      </c>
      <c r="Y1345">
        <v>30.44</v>
      </c>
      <c r="AA1345">
        <v>33.32</v>
      </c>
      <c r="AC1345">
        <v>32.380000000000003</v>
      </c>
      <c r="AE1345">
        <v>12.11</v>
      </c>
      <c r="AF1345" t="s">
        <v>71</v>
      </c>
      <c r="AG1345">
        <v>6.54</v>
      </c>
      <c r="AH1345" t="s">
        <v>71</v>
      </c>
      <c r="AS1345">
        <v>0.22</v>
      </c>
      <c r="AT1345" t="s">
        <v>71</v>
      </c>
    </row>
    <row r="1346" spans="1:46" x14ac:dyDescent="0.2">
      <c r="A1346" t="s">
        <v>483</v>
      </c>
      <c r="B1346" t="s">
        <v>484</v>
      </c>
      <c r="C1346">
        <f>-70.4092998 / 41.66833883</f>
        <v>-1.6897553820721869</v>
      </c>
      <c r="D1346" t="s">
        <v>485</v>
      </c>
      <c r="E1346" t="s">
        <v>70</v>
      </c>
      <c r="F1346" s="1">
        <v>38237</v>
      </c>
      <c r="G1346">
        <v>1</v>
      </c>
      <c r="O1346">
        <v>8.68</v>
      </c>
      <c r="P1346" t="s">
        <v>71</v>
      </c>
      <c r="Q1346">
        <v>23.1</v>
      </c>
      <c r="R1346" t="s">
        <v>71</v>
      </c>
    </row>
    <row r="1347" spans="1:46" x14ac:dyDescent="0.2">
      <c r="A1347" t="s">
        <v>483</v>
      </c>
      <c r="B1347" t="s">
        <v>484</v>
      </c>
      <c r="C1347">
        <f>-70.4092998 / 41.66833883</f>
        <v>-1.6897553820721869</v>
      </c>
      <c r="D1347" t="s">
        <v>485</v>
      </c>
      <c r="E1347" t="s">
        <v>70</v>
      </c>
      <c r="F1347" s="1">
        <v>38237</v>
      </c>
      <c r="G1347">
        <v>2</v>
      </c>
      <c r="O1347">
        <v>8.52</v>
      </c>
      <c r="P1347" t="s">
        <v>71</v>
      </c>
      <c r="Q1347">
        <v>23.3</v>
      </c>
      <c r="R1347" t="s">
        <v>71</v>
      </c>
    </row>
    <row r="1348" spans="1:46" x14ac:dyDescent="0.2">
      <c r="A1348" t="s">
        <v>483</v>
      </c>
      <c r="B1348" t="s">
        <v>484</v>
      </c>
      <c r="C1348">
        <f>-70.4092998 / 41.66833883</f>
        <v>-1.6897553820721869</v>
      </c>
      <c r="D1348" t="s">
        <v>485</v>
      </c>
      <c r="E1348" t="s">
        <v>70</v>
      </c>
      <c r="F1348" s="1">
        <v>38237</v>
      </c>
      <c r="G1348">
        <v>3</v>
      </c>
      <c r="K1348">
        <v>1.28</v>
      </c>
      <c r="L1348" t="s">
        <v>71</v>
      </c>
      <c r="O1348">
        <v>8.48</v>
      </c>
      <c r="P1348" t="s">
        <v>71</v>
      </c>
      <c r="Q1348">
        <v>23.3</v>
      </c>
      <c r="R1348" t="s">
        <v>71</v>
      </c>
      <c r="S1348">
        <v>0.1</v>
      </c>
      <c r="T1348" t="s">
        <v>71</v>
      </c>
      <c r="U1348">
        <v>3.1</v>
      </c>
      <c r="V1348" t="s">
        <v>71</v>
      </c>
      <c r="W1348">
        <v>15.45</v>
      </c>
      <c r="X1348" t="s">
        <v>71</v>
      </c>
      <c r="Y1348">
        <v>0</v>
      </c>
      <c r="AA1348">
        <v>33.020000000000003</v>
      </c>
      <c r="AE1348">
        <v>12.31</v>
      </c>
      <c r="AF1348" t="s">
        <v>71</v>
      </c>
      <c r="AG1348">
        <v>6.6</v>
      </c>
      <c r="AH1348" t="s">
        <v>71</v>
      </c>
      <c r="AS1348">
        <v>0.28000000000000003</v>
      </c>
      <c r="AT1348" t="s">
        <v>71</v>
      </c>
    </row>
    <row r="1349" spans="1:46" x14ac:dyDescent="0.2">
      <c r="A1349" t="s">
        <v>483</v>
      </c>
      <c r="B1349" t="s">
        <v>484</v>
      </c>
      <c r="C1349">
        <f>-70.4092998 / 41.66833883</f>
        <v>-1.6897553820721869</v>
      </c>
      <c r="D1349" t="s">
        <v>485</v>
      </c>
      <c r="E1349" t="s">
        <v>70</v>
      </c>
      <c r="F1349" s="1">
        <v>38237</v>
      </c>
      <c r="G1349">
        <v>4</v>
      </c>
      <c r="O1349">
        <v>8.4499999999999993</v>
      </c>
      <c r="P1349" t="s">
        <v>71</v>
      </c>
      <c r="Q1349">
        <v>23.3</v>
      </c>
      <c r="R1349" t="s">
        <v>71</v>
      </c>
    </row>
    <row r="1350" spans="1:46" x14ac:dyDescent="0.2">
      <c r="A1350" t="s">
        <v>483</v>
      </c>
      <c r="B1350" t="s">
        <v>484</v>
      </c>
      <c r="C1350">
        <f>-70.4092998 / 41.66833883</f>
        <v>-1.6897553820721869</v>
      </c>
      <c r="D1350" t="s">
        <v>485</v>
      </c>
      <c r="E1350" t="s">
        <v>70</v>
      </c>
      <c r="F1350" s="1">
        <v>38237</v>
      </c>
      <c r="G1350">
        <v>5</v>
      </c>
      <c r="O1350">
        <v>8.43</v>
      </c>
      <c r="P1350" t="s">
        <v>71</v>
      </c>
      <c r="Q1350">
        <v>23.3</v>
      </c>
      <c r="R1350" t="s">
        <v>71</v>
      </c>
    </row>
    <row r="1351" spans="1:46" x14ac:dyDescent="0.2">
      <c r="A1351" t="s">
        <v>483</v>
      </c>
      <c r="B1351" t="s">
        <v>484</v>
      </c>
      <c r="C1351">
        <f>-70.4092998 / 41.66833883</f>
        <v>-1.6897553820721869</v>
      </c>
      <c r="D1351" t="s">
        <v>485</v>
      </c>
      <c r="E1351" t="s">
        <v>70</v>
      </c>
      <c r="F1351" s="1">
        <v>38237</v>
      </c>
      <c r="G1351">
        <v>6</v>
      </c>
      <c r="O1351">
        <v>8.4</v>
      </c>
      <c r="P1351" t="s">
        <v>71</v>
      </c>
      <c r="Q1351">
        <v>23.3</v>
      </c>
      <c r="R1351" t="s">
        <v>71</v>
      </c>
    </row>
    <row r="1352" spans="1:46" x14ac:dyDescent="0.2">
      <c r="A1352" t="s">
        <v>483</v>
      </c>
      <c r="B1352" t="s">
        <v>484</v>
      </c>
      <c r="C1352">
        <f>-70.4092998 / 41.66833883</f>
        <v>-1.6897553820721869</v>
      </c>
      <c r="D1352" t="s">
        <v>485</v>
      </c>
      <c r="E1352" t="s">
        <v>70</v>
      </c>
      <c r="F1352" s="1">
        <v>38237</v>
      </c>
      <c r="G1352">
        <v>7</v>
      </c>
      <c r="O1352">
        <v>8.4</v>
      </c>
      <c r="P1352" t="s">
        <v>71</v>
      </c>
      <c r="Q1352">
        <v>23.3</v>
      </c>
      <c r="R1352" t="s">
        <v>71</v>
      </c>
    </row>
    <row r="1353" spans="1:46" x14ac:dyDescent="0.2">
      <c r="A1353" t="s">
        <v>483</v>
      </c>
      <c r="B1353" t="s">
        <v>484</v>
      </c>
      <c r="C1353">
        <f>-70.4092998 / 41.66833883</f>
        <v>-1.6897553820721869</v>
      </c>
      <c r="D1353" t="s">
        <v>485</v>
      </c>
      <c r="E1353" t="s">
        <v>70</v>
      </c>
      <c r="F1353" s="1">
        <v>38237</v>
      </c>
      <c r="G1353">
        <v>8</v>
      </c>
      <c r="O1353">
        <v>8.3699999999999992</v>
      </c>
      <c r="P1353" t="s">
        <v>71</v>
      </c>
      <c r="Q1353">
        <v>23.2</v>
      </c>
      <c r="R1353" t="s">
        <v>71</v>
      </c>
    </row>
    <row r="1354" spans="1:46" x14ac:dyDescent="0.2">
      <c r="A1354" t="s">
        <v>483</v>
      </c>
      <c r="B1354" t="s">
        <v>484</v>
      </c>
      <c r="C1354">
        <f>-70.4092998 / 41.66833883</f>
        <v>-1.6897553820721869</v>
      </c>
      <c r="D1354" t="s">
        <v>485</v>
      </c>
      <c r="E1354" t="s">
        <v>70</v>
      </c>
      <c r="F1354" s="1">
        <v>38237</v>
      </c>
      <c r="G1354">
        <v>9</v>
      </c>
      <c r="K1354">
        <v>1.48</v>
      </c>
      <c r="L1354" t="s">
        <v>71</v>
      </c>
      <c r="O1354">
        <v>8.36</v>
      </c>
      <c r="P1354" t="s">
        <v>71</v>
      </c>
      <c r="Q1354">
        <v>23.2</v>
      </c>
      <c r="R1354" t="s">
        <v>71</v>
      </c>
      <c r="S1354">
        <v>0.2</v>
      </c>
      <c r="T1354" t="s">
        <v>71</v>
      </c>
      <c r="U1354">
        <v>6.19</v>
      </c>
      <c r="V1354" t="s">
        <v>71</v>
      </c>
      <c r="W1354">
        <v>16.68</v>
      </c>
      <c r="X1354" t="s">
        <v>71</v>
      </c>
      <c r="Y1354">
        <v>30.44</v>
      </c>
      <c r="AA1354">
        <v>34.450000000000003</v>
      </c>
      <c r="AE1354">
        <v>11.91</v>
      </c>
      <c r="AF1354" t="s">
        <v>71</v>
      </c>
      <c r="AG1354">
        <v>6.7</v>
      </c>
      <c r="AH1354" t="s">
        <v>71</v>
      </c>
      <c r="AS1354">
        <v>1.06</v>
      </c>
      <c r="AT1354" t="s">
        <v>71</v>
      </c>
    </row>
    <row r="1355" spans="1:46" x14ac:dyDescent="0.2">
      <c r="A1355" t="s">
        <v>483</v>
      </c>
      <c r="B1355" t="s">
        <v>484</v>
      </c>
      <c r="C1355">
        <f>-70.4092998 / 41.66833883</f>
        <v>-1.6897553820721869</v>
      </c>
      <c r="D1355" t="s">
        <v>485</v>
      </c>
      <c r="E1355" t="s">
        <v>70</v>
      </c>
      <c r="F1355" s="1">
        <v>38237</v>
      </c>
      <c r="G1355">
        <v>10</v>
      </c>
      <c r="O1355">
        <v>8.1</v>
      </c>
      <c r="P1355" t="s">
        <v>71</v>
      </c>
      <c r="Q1355">
        <v>22.6</v>
      </c>
      <c r="R1355" t="s">
        <v>71</v>
      </c>
    </row>
    <row r="1356" spans="1:46" x14ac:dyDescent="0.2">
      <c r="A1356" t="s">
        <v>483</v>
      </c>
      <c r="B1356" t="s">
        <v>484</v>
      </c>
      <c r="C1356">
        <f>-70.4092998 / 41.66833883</f>
        <v>-1.6897553820721869</v>
      </c>
      <c r="D1356" t="s">
        <v>485</v>
      </c>
      <c r="E1356" t="s">
        <v>70</v>
      </c>
      <c r="F1356" s="1">
        <v>38237</v>
      </c>
      <c r="G1356">
        <v>11</v>
      </c>
      <c r="O1356">
        <v>9.36</v>
      </c>
      <c r="P1356" t="s">
        <v>71</v>
      </c>
      <c r="Q1356">
        <v>18.600000000000001</v>
      </c>
      <c r="R1356" t="s">
        <v>71</v>
      </c>
    </row>
    <row r="1357" spans="1:46" x14ac:dyDescent="0.2">
      <c r="A1357" t="s">
        <v>483</v>
      </c>
      <c r="B1357" t="s">
        <v>484</v>
      </c>
      <c r="C1357">
        <f>-70.4092998 / 41.66833883</f>
        <v>-1.6897553820721869</v>
      </c>
      <c r="D1357" t="s">
        <v>485</v>
      </c>
      <c r="E1357" t="s">
        <v>70</v>
      </c>
      <c r="F1357" s="1">
        <v>38237</v>
      </c>
      <c r="G1357">
        <v>12</v>
      </c>
      <c r="O1357">
        <v>8.39</v>
      </c>
      <c r="P1357" t="s">
        <v>71</v>
      </c>
      <c r="Q1357">
        <v>16.2</v>
      </c>
      <c r="R1357" t="s">
        <v>71</v>
      </c>
    </row>
    <row r="1358" spans="1:46" x14ac:dyDescent="0.2">
      <c r="A1358" t="s">
        <v>483</v>
      </c>
      <c r="B1358" t="s">
        <v>484</v>
      </c>
      <c r="C1358">
        <f>-70.4092998 / 41.66833883</f>
        <v>-1.6897553820721869</v>
      </c>
      <c r="D1358" t="s">
        <v>485</v>
      </c>
      <c r="E1358" t="s">
        <v>70</v>
      </c>
      <c r="F1358" s="1">
        <v>38237</v>
      </c>
      <c r="G1358">
        <v>13</v>
      </c>
      <c r="O1358">
        <v>6.26</v>
      </c>
      <c r="P1358" t="s">
        <v>71</v>
      </c>
      <c r="Q1358">
        <v>15.3</v>
      </c>
      <c r="R1358" t="s">
        <v>71</v>
      </c>
    </row>
    <row r="1359" spans="1:46" x14ac:dyDescent="0.2">
      <c r="A1359" t="s">
        <v>483</v>
      </c>
      <c r="B1359" t="s">
        <v>484</v>
      </c>
      <c r="C1359">
        <f>-70.4092998 / 41.66833883</f>
        <v>-1.6897553820721869</v>
      </c>
      <c r="D1359" t="s">
        <v>485</v>
      </c>
      <c r="E1359" t="s">
        <v>70</v>
      </c>
      <c r="F1359" s="1">
        <v>38237</v>
      </c>
      <c r="G1359">
        <v>14</v>
      </c>
      <c r="O1359">
        <v>4.7</v>
      </c>
      <c r="P1359" t="s">
        <v>71</v>
      </c>
      <c r="Q1359">
        <v>14.5</v>
      </c>
      <c r="R1359" t="s">
        <v>71</v>
      </c>
    </row>
    <row r="1360" spans="1:46" x14ac:dyDescent="0.2">
      <c r="A1360" t="s">
        <v>483</v>
      </c>
      <c r="B1360" t="s">
        <v>484</v>
      </c>
      <c r="C1360">
        <f>-70.4092998 / 41.66833883</f>
        <v>-1.6897553820721869</v>
      </c>
      <c r="D1360" t="s">
        <v>485</v>
      </c>
      <c r="E1360" t="s">
        <v>70</v>
      </c>
      <c r="F1360" s="1">
        <v>38237</v>
      </c>
      <c r="G1360">
        <v>15</v>
      </c>
      <c r="O1360">
        <v>2.25</v>
      </c>
      <c r="P1360" t="s">
        <v>71</v>
      </c>
      <c r="Q1360">
        <v>13.4</v>
      </c>
      <c r="R1360" t="s">
        <v>71</v>
      </c>
    </row>
    <row r="1361" spans="1:46" x14ac:dyDescent="0.2">
      <c r="A1361" t="s">
        <v>483</v>
      </c>
      <c r="B1361" t="s">
        <v>484</v>
      </c>
      <c r="C1361">
        <f>-70.4092998 / 41.66833883</f>
        <v>-1.6897553820721869</v>
      </c>
      <c r="D1361" t="s">
        <v>485</v>
      </c>
      <c r="E1361" t="s">
        <v>70</v>
      </c>
      <c r="F1361" s="1">
        <v>38237</v>
      </c>
      <c r="G1361">
        <v>16</v>
      </c>
      <c r="O1361">
        <v>1.53</v>
      </c>
      <c r="P1361" t="s">
        <v>71</v>
      </c>
      <c r="Q1361">
        <v>12.7</v>
      </c>
      <c r="R1361" t="s">
        <v>71</v>
      </c>
      <c r="S1361">
        <v>8.1</v>
      </c>
      <c r="T1361" t="s">
        <v>71</v>
      </c>
      <c r="U1361">
        <v>250.89</v>
      </c>
      <c r="V1361" t="s">
        <v>71</v>
      </c>
      <c r="W1361">
        <v>120.26</v>
      </c>
      <c r="X1361" t="s">
        <v>71</v>
      </c>
      <c r="Y1361">
        <v>83.82</v>
      </c>
      <c r="AE1361">
        <v>64.78</v>
      </c>
      <c r="AF1361" t="s">
        <v>71</v>
      </c>
      <c r="AG1361">
        <v>6.54</v>
      </c>
      <c r="AH1361" t="s">
        <v>71</v>
      </c>
      <c r="AS1361">
        <v>35.29</v>
      </c>
      <c r="AT1361" t="s">
        <v>71</v>
      </c>
    </row>
    <row r="1362" spans="1:46" x14ac:dyDescent="0.2">
      <c r="A1362" t="s">
        <v>483</v>
      </c>
      <c r="B1362" t="s">
        <v>484</v>
      </c>
      <c r="C1362">
        <f>-70.4092998 / 41.66833883</f>
        <v>-1.6897553820721869</v>
      </c>
      <c r="D1362" t="s">
        <v>485</v>
      </c>
      <c r="E1362" t="s">
        <v>70</v>
      </c>
      <c r="F1362" s="1">
        <v>38608</v>
      </c>
      <c r="G1362">
        <v>0.5</v>
      </c>
      <c r="I1362">
        <v>16</v>
      </c>
      <c r="J1362" t="s">
        <v>71</v>
      </c>
      <c r="K1362">
        <v>4.6500000000000004</v>
      </c>
      <c r="L1362" t="s">
        <v>71</v>
      </c>
      <c r="M1362">
        <v>5.75</v>
      </c>
      <c r="N1362" t="s">
        <v>71</v>
      </c>
      <c r="S1362" t="s">
        <v>455</v>
      </c>
      <c r="T1362" t="s">
        <v>71</v>
      </c>
      <c r="U1362">
        <v>3.1</v>
      </c>
      <c r="V1362" t="s">
        <v>71</v>
      </c>
      <c r="W1362">
        <v>18.95</v>
      </c>
      <c r="X1362" t="s">
        <v>71</v>
      </c>
      <c r="Y1362">
        <v>20.46</v>
      </c>
      <c r="AA1362">
        <v>45.68</v>
      </c>
      <c r="AC1362">
        <v>34.79</v>
      </c>
      <c r="AE1362">
        <v>12.11</v>
      </c>
      <c r="AF1362" t="s">
        <v>71</v>
      </c>
      <c r="AG1362">
        <v>6.83</v>
      </c>
      <c r="AH1362" t="s">
        <v>71</v>
      </c>
      <c r="AS1362">
        <v>0.39</v>
      </c>
      <c r="AT1362" t="s">
        <v>71</v>
      </c>
    </row>
    <row r="1363" spans="1:46" x14ac:dyDescent="0.2">
      <c r="A1363" t="s">
        <v>483</v>
      </c>
      <c r="B1363" t="s">
        <v>484</v>
      </c>
      <c r="C1363">
        <f>-70.4092998 / 41.66833883</f>
        <v>-1.6897553820721869</v>
      </c>
      <c r="D1363" t="s">
        <v>485</v>
      </c>
      <c r="E1363" t="s">
        <v>70</v>
      </c>
      <c r="F1363" s="1">
        <v>38608</v>
      </c>
      <c r="G1363">
        <v>1</v>
      </c>
      <c r="O1363">
        <v>8.58</v>
      </c>
      <c r="P1363" t="s">
        <v>71</v>
      </c>
      <c r="Q1363">
        <v>23.3</v>
      </c>
      <c r="R1363" t="s">
        <v>71</v>
      </c>
    </row>
    <row r="1364" spans="1:46" x14ac:dyDescent="0.2">
      <c r="A1364" t="s">
        <v>483</v>
      </c>
      <c r="B1364" t="s">
        <v>484</v>
      </c>
      <c r="C1364">
        <f>-70.4092998 / 41.66833883</f>
        <v>-1.6897553820721869</v>
      </c>
      <c r="D1364" t="s">
        <v>485</v>
      </c>
      <c r="E1364" t="s">
        <v>70</v>
      </c>
      <c r="F1364" s="1">
        <v>38608</v>
      </c>
      <c r="G1364">
        <v>2</v>
      </c>
      <c r="O1364">
        <v>8.67</v>
      </c>
      <c r="P1364" t="s">
        <v>71</v>
      </c>
      <c r="Q1364">
        <v>23.2</v>
      </c>
      <c r="R1364" t="s">
        <v>71</v>
      </c>
    </row>
    <row r="1365" spans="1:46" x14ac:dyDescent="0.2">
      <c r="A1365" t="s">
        <v>483</v>
      </c>
      <c r="B1365" t="s">
        <v>484</v>
      </c>
      <c r="C1365">
        <f>-70.4092998 / 41.66833883</f>
        <v>-1.6897553820721869</v>
      </c>
      <c r="D1365" t="s">
        <v>485</v>
      </c>
      <c r="E1365" t="s">
        <v>70</v>
      </c>
      <c r="F1365" s="1">
        <v>38608</v>
      </c>
      <c r="G1365">
        <v>3</v>
      </c>
      <c r="K1365">
        <v>3.29</v>
      </c>
      <c r="L1365" t="s">
        <v>71</v>
      </c>
      <c r="O1365">
        <v>8.67</v>
      </c>
      <c r="P1365" t="s">
        <v>71</v>
      </c>
      <c r="Q1365">
        <v>23.2</v>
      </c>
      <c r="R1365" t="s">
        <v>71</v>
      </c>
      <c r="S1365">
        <v>0.1</v>
      </c>
      <c r="T1365" t="s">
        <v>71</v>
      </c>
      <c r="W1365">
        <v>17.79</v>
      </c>
      <c r="X1365" t="s">
        <v>71</v>
      </c>
      <c r="Y1365">
        <v>-29.05</v>
      </c>
      <c r="AA1365">
        <v>42.28</v>
      </c>
      <c r="AE1365">
        <v>11.7</v>
      </c>
      <c r="AF1365" t="s">
        <v>71</v>
      </c>
      <c r="AG1365">
        <v>6.72</v>
      </c>
      <c r="AH1365" t="s">
        <v>71</v>
      </c>
      <c r="AS1365">
        <v>0.32</v>
      </c>
      <c r="AT1365" t="s">
        <v>71</v>
      </c>
    </row>
    <row r="1366" spans="1:46" x14ac:dyDescent="0.2">
      <c r="A1366" t="s">
        <v>483</v>
      </c>
      <c r="B1366" t="s">
        <v>484</v>
      </c>
      <c r="C1366">
        <f>-70.4092998 / 41.66833883</f>
        <v>-1.6897553820721869</v>
      </c>
      <c r="D1366" t="s">
        <v>485</v>
      </c>
      <c r="E1366" t="s">
        <v>70</v>
      </c>
      <c r="F1366" s="1">
        <v>38608</v>
      </c>
      <c r="G1366">
        <v>4</v>
      </c>
      <c r="O1366">
        <v>8.68</v>
      </c>
      <c r="P1366" t="s">
        <v>71</v>
      </c>
      <c r="Q1366">
        <v>23.2</v>
      </c>
      <c r="R1366" t="s">
        <v>71</v>
      </c>
    </row>
    <row r="1367" spans="1:46" x14ac:dyDescent="0.2">
      <c r="A1367" t="s">
        <v>483</v>
      </c>
      <c r="B1367" t="s">
        <v>484</v>
      </c>
      <c r="C1367">
        <f>-70.4092998 / 41.66833883</f>
        <v>-1.6897553820721869</v>
      </c>
      <c r="D1367" t="s">
        <v>485</v>
      </c>
      <c r="E1367" t="s">
        <v>70</v>
      </c>
      <c r="F1367" s="1">
        <v>38608</v>
      </c>
      <c r="G1367">
        <v>5</v>
      </c>
      <c r="O1367">
        <v>8.7200000000000006</v>
      </c>
      <c r="P1367" t="s">
        <v>71</v>
      </c>
      <c r="Q1367">
        <v>23.1</v>
      </c>
      <c r="R1367" t="s">
        <v>71</v>
      </c>
    </row>
    <row r="1368" spans="1:46" x14ac:dyDescent="0.2">
      <c r="A1368" t="s">
        <v>483</v>
      </c>
      <c r="B1368" t="s">
        <v>484</v>
      </c>
      <c r="C1368">
        <f>-70.4092998 / 41.66833883</f>
        <v>-1.6897553820721869</v>
      </c>
      <c r="D1368" t="s">
        <v>485</v>
      </c>
      <c r="E1368" t="s">
        <v>70</v>
      </c>
      <c r="F1368" s="1">
        <v>38608</v>
      </c>
      <c r="G1368">
        <v>6</v>
      </c>
      <c r="O1368">
        <v>8.73</v>
      </c>
      <c r="P1368" t="s">
        <v>71</v>
      </c>
      <c r="Q1368">
        <v>23</v>
      </c>
      <c r="R1368" t="s">
        <v>71</v>
      </c>
    </row>
    <row r="1369" spans="1:46" x14ac:dyDescent="0.2">
      <c r="A1369" t="s">
        <v>483</v>
      </c>
      <c r="B1369" t="s">
        <v>484</v>
      </c>
      <c r="C1369">
        <f>-70.4092998 / 41.66833883</f>
        <v>-1.6897553820721869</v>
      </c>
      <c r="D1369" t="s">
        <v>485</v>
      </c>
      <c r="E1369" t="s">
        <v>70</v>
      </c>
      <c r="F1369" s="1">
        <v>38608</v>
      </c>
      <c r="G1369">
        <v>7</v>
      </c>
      <c r="O1369">
        <v>8.75</v>
      </c>
      <c r="P1369" t="s">
        <v>71</v>
      </c>
      <c r="Q1369">
        <v>22.8</v>
      </c>
      <c r="R1369" t="s">
        <v>71</v>
      </c>
    </row>
    <row r="1370" spans="1:46" x14ac:dyDescent="0.2">
      <c r="A1370" t="s">
        <v>483</v>
      </c>
      <c r="B1370" t="s">
        <v>484</v>
      </c>
      <c r="C1370">
        <f>-70.4092998 / 41.66833883</f>
        <v>-1.6897553820721869</v>
      </c>
      <c r="D1370" t="s">
        <v>485</v>
      </c>
      <c r="E1370" t="s">
        <v>70</v>
      </c>
      <c r="F1370" s="1">
        <v>38608</v>
      </c>
      <c r="G1370">
        <v>8</v>
      </c>
      <c r="O1370">
        <v>10.49</v>
      </c>
      <c r="P1370" t="s">
        <v>71</v>
      </c>
      <c r="Q1370">
        <v>21.6</v>
      </c>
      <c r="R1370" t="s">
        <v>71</v>
      </c>
    </row>
    <row r="1371" spans="1:46" x14ac:dyDescent="0.2">
      <c r="A1371" t="s">
        <v>483</v>
      </c>
      <c r="B1371" t="s">
        <v>484</v>
      </c>
      <c r="C1371">
        <f>-70.4092998 / 41.66833883</f>
        <v>-1.6897553820721869</v>
      </c>
      <c r="D1371" t="s">
        <v>485</v>
      </c>
      <c r="E1371" t="s">
        <v>70</v>
      </c>
      <c r="F1371" s="1">
        <v>38608</v>
      </c>
      <c r="G1371">
        <v>9</v>
      </c>
      <c r="K1371">
        <v>5.4</v>
      </c>
      <c r="L1371" t="s">
        <v>71</v>
      </c>
      <c r="O1371">
        <v>10.55</v>
      </c>
      <c r="P1371" t="s">
        <v>71</v>
      </c>
      <c r="Q1371">
        <v>17</v>
      </c>
      <c r="R1371" t="s">
        <v>71</v>
      </c>
      <c r="S1371">
        <v>0.1</v>
      </c>
      <c r="T1371" t="s">
        <v>71</v>
      </c>
      <c r="U1371">
        <v>3.1</v>
      </c>
      <c r="V1371" t="s">
        <v>71</v>
      </c>
      <c r="W1371">
        <v>16.829999999999998</v>
      </c>
      <c r="X1371" t="s">
        <v>71</v>
      </c>
      <c r="Y1371">
        <v>20.46</v>
      </c>
      <c r="AA1371">
        <v>47.14</v>
      </c>
      <c r="AE1371">
        <v>11.7</v>
      </c>
      <c r="AF1371" t="s">
        <v>71</v>
      </c>
      <c r="AG1371">
        <v>6.76</v>
      </c>
      <c r="AH1371" t="s">
        <v>71</v>
      </c>
      <c r="AS1371">
        <v>0.45</v>
      </c>
      <c r="AT1371" t="s">
        <v>71</v>
      </c>
    </row>
    <row r="1372" spans="1:46" x14ac:dyDescent="0.2">
      <c r="A1372" t="s">
        <v>483</v>
      </c>
      <c r="B1372" t="s">
        <v>484</v>
      </c>
      <c r="C1372">
        <f>-70.4092998 / 41.66833883</f>
        <v>-1.6897553820721869</v>
      </c>
      <c r="D1372" t="s">
        <v>485</v>
      </c>
      <c r="E1372" t="s">
        <v>70</v>
      </c>
      <c r="F1372" s="1">
        <v>38608</v>
      </c>
      <c r="G1372">
        <v>10</v>
      </c>
      <c r="O1372">
        <v>7.7</v>
      </c>
      <c r="P1372" t="s">
        <v>71</v>
      </c>
      <c r="Q1372">
        <v>15.4</v>
      </c>
      <c r="R1372" t="s">
        <v>71</v>
      </c>
    </row>
    <row r="1373" spans="1:46" x14ac:dyDescent="0.2">
      <c r="A1373" t="s">
        <v>483</v>
      </c>
      <c r="B1373" t="s">
        <v>484</v>
      </c>
      <c r="C1373">
        <f>-70.4092998 / 41.66833883</f>
        <v>-1.6897553820721869</v>
      </c>
      <c r="D1373" t="s">
        <v>485</v>
      </c>
      <c r="E1373" t="s">
        <v>70</v>
      </c>
      <c r="F1373" s="1">
        <v>38608</v>
      </c>
      <c r="G1373">
        <v>11</v>
      </c>
      <c r="O1373">
        <v>3.86</v>
      </c>
      <c r="P1373" t="s">
        <v>71</v>
      </c>
      <c r="Q1373">
        <v>14.2</v>
      </c>
      <c r="R1373" t="s">
        <v>71</v>
      </c>
    </row>
    <row r="1374" spans="1:46" x14ac:dyDescent="0.2">
      <c r="A1374" t="s">
        <v>483</v>
      </c>
      <c r="B1374" t="s">
        <v>484</v>
      </c>
      <c r="C1374">
        <f>-70.4092998 / 41.66833883</f>
        <v>-1.6897553820721869</v>
      </c>
      <c r="D1374" t="s">
        <v>485</v>
      </c>
      <c r="E1374" t="s">
        <v>70</v>
      </c>
      <c r="F1374" s="1">
        <v>38608</v>
      </c>
      <c r="G1374">
        <v>12</v>
      </c>
      <c r="O1374">
        <v>0.48</v>
      </c>
      <c r="P1374" t="s">
        <v>71</v>
      </c>
      <c r="Q1374">
        <v>13.4</v>
      </c>
      <c r="R1374" t="s">
        <v>71</v>
      </c>
    </row>
    <row r="1375" spans="1:46" x14ac:dyDescent="0.2">
      <c r="A1375" t="s">
        <v>483</v>
      </c>
      <c r="B1375" t="s">
        <v>484</v>
      </c>
      <c r="C1375">
        <f>-70.4092998 / 41.66833883</f>
        <v>-1.6897553820721869</v>
      </c>
      <c r="D1375" t="s">
        <v>485</v>
      </c>
      <c r="E1375" t="s">
        <v>70</v>
      </c>
      <c r="F1375" s="1">
        <v>38608</v>
      </c>
      <c r="G1375">
        <v>15</v>
      </c>
      <c r="S1375">
        <v>1.1000000000000001</v>
      </c>
      <c r="T1375" t="s">
        <v>71</v>
      </c>
      <c r="U1375">
        <v>34.07</v>
      </c>
      <c r="V1375" t="s">
        <v>71</v>
      </c>
      <c r="W1375">
        <v>17.28</v>
      </c>
      <c r="X1375" t="s">
        <v>71</v>
      </c>
      <c r="Y1375">
        <v>55.03</v>
      </c>
      <c r="AE1375">
        <v>16.75</v>
      </c>
      <c r="AF1375" t="s">
        <v>71</v>
      </c>
      <c r="AG1375">
        <v>6.06</v>
      </c>
      <c r="AH1375" t="s">
        <v>71</v>
      </c>
      <c r="AS1375">
        <v>75.42</v>
      </c>
      <c r="AT1375" t="s">
        <v>71</v>
      </c>
    </row>
    <row r="1376" spans="1:46" x14ac:dyDescent="0.2">
      <c r="A1376" t="s">
        <v>483</v>
      </c>
      <c r="B1376" t="s">
        <v>484</v>
      </c>
      <c r="C1376">
        <f>-70.4092998 / 41.66833883</f>
        <v>-1.6897553820721869</v>
      </c>
      <c r="D1376" t="s">
        <v>485</v>
      </c>
      <c r="E1376" t="s">
        <v>70</v>
      </c>
      <c r="F1376" s="1">
        <v>38960</v>
      </c>
      <c r="G1376">
        <v>0.5</v>
      </c>
      <c r="I1376">
        <v>19.05</v>
      </c>
      <c r="J1376" t="s">
        <v>71</v>
      </c>
      <c r="K1376">
        <v>2.0699999999999998</v>
      </c>
      <c r="L1376" t="s">
        <v>71</v>
      </c>
      <c r="M1376">
        <v>5.3</v>
      </c>
      <c r="N1376" t="s">
        <v>71</v>
      </c>
      <c r="O1376">
        <v>11.74</v>
      </c>
      <c r="P1376" t="s">
        <v>71</v>
      </c>
      <c r="Q1376">
        <v>21.6</v>
      </c>
      <c r="R1376" t="s">
        <v>71</v>
      </c>
      <c r="S1376">
        <v>0.3</v>
      </c>
      <c r="T1376" t="s">
        <v>71</v>
      </c>
      <c r="U1376">
        <v>9.4</v>
      </c>
      <c r="V1376" t="s">
        <v>71</v>
      </c>
      <c r="W1376">
        <v>23.62</v>
      </c>
      <c r="X1376" t="s">
        <v>71</v>
      </c>
      <c r="Y1376">
        <v>36.46</v>
      </c>
      <c r="AA1376">
        <v>37.74</v>
      </c>
      <c r="AC1376">
        <v>35.97</v>
      </c>
      <c r="AE1376">
        <v>10.9</v>
      </c>
      <c r="AF1376" t="s">
        <v>71</v>
      </c>
      <c r="AG1376">
        <v>6.81</v>
      </c>
      <c r="AH1376" t="s">
        <v>71</v>
      </c>
    </row>
    <row r="1377" spans="1:46" x14ac:dyDescent="0.2">
      <c r="A1377" t="s">
        <v>483</v>
      </c>
      <c r="B1377" t="s">
        <v>484</v>
      </c>
      <c r="C1377">
        <f>-70.4092998 / 41.66833883</f>
        <v>-1.6897553820721869</v>
      </c>
      <c r="D1377" t="s">
        <v>485</v>
      </c>
      <c r="E1377" t="s">
        <v>70</v>
      </c>
      <c r="F1377" s="1">
        <v>38960</v>
      </c>
      <c r="G1377">
        <v>1</v>
      </c>
      <c r="O1377">
        <v>11.63</v>
      </c>
      <c r="P1377" t="s">
        <v>71</v>
      </c>
      <c r="Q1377">
        <v>21.8</v>
      </c>
      <c r="R1377" t="s">
        <v>71</v>
      </c>
    </row>
    <row r="1378" spans="1:46" x14ac:dyDescent="0.2">
      <c r="A1378" t="s">
        <v>483</v>
      </c>
      <c r="B1378" t="s">
        <v>484</v>
      </c>
      <c r="C1378">
        <f>-70.4092998 / 41.66833883</f>
        <v>-1.6897553820721869</v>
      </c>
      <c r="D1378" t="s">
        <v>485</v>
      </c>
      <c r="E1378" t="s">
        <v>70</v>
      </c>
      <c r="F1378" s="1">
        <v>38960</v>
      </c>
      <c r="G1378">
        <v>2</v>
      </c>
      <c r="O1378">
        <v>11.55</v>
      </c>
      <c r="P1378" t="s">
        <v>71</v>
      </c>
      <c r="Q1378">
        <v>21.9</v>
      </c>
      <c r="R1378" t="s">
        <v>71</v>
      </c>
    </row>
    <row r="1379" spans="1:46" x14ac:dyDescent="0.2">
      <c r="A1379" t="s">
        <v>483</v>
      </c>
      <c r="B1379" t="s">
        <v>484</v>
      </c>
      <c r="C1379">
        <f>-70.4092998 / 41.66833883</f>
        <v>-1.6897553820721869</v>
      </c>
      <c r="D1379" t="s">
        <v>485</v>
      </c>
      <c r="E1379" t="s">
        <v>70</v>
      </c>
      <c r="F1379" s="1">
        <v>38960</v>
      </c>
      <c r="G1379">
        <v>2.5</v>
      </c>
      <c r="K1379">
        <v>1.34</v>
      </c>
      <c r="L1379" t="s">
        <v>71</v>
      </c>
      <c r="S1379">
        <v>0.75</v>
      </c>
      <c r="T1379" t="s">
        <v>71</v>
      </c>
      <c r="U1379">
        <v>23.1</v>
      </c>
      <c r="V1379" t="s">
        <v>71</v>
      </c>
      <c r="W1379">
        <v>27.62</v>
      </c>
      <c r="X1379" t="s">
        <v>71</v>
      </c>
      <c r="AA1379">
        <v>33.47</v>
      </c>
      <c r="AE1379">
        <v>10.9</v>
      </c>
      <c r="AF1379" t="s">
        <v>71</v>
      </c>
      <c r="AG1379">
        <v>6.58</v>
      </c>
      <c r="AH1379" t="s">
        <v>71</v>
      </c>
      <c r="AS1379">
        <v>0.06</v>
      </c>
      <c r="AT1379" t="s">
        <v>71</v>
      </c>
    </row>
    <row r="1380" spans="1:46" x14ac:dyDescent="0.2">
      <c r="A1380" t="s">
        <v>483</v>
      </c>
      <c r="B1380" t="s">
        <v>484</v>
      </c>
      <c r="C1380">
        <f>-70.4092998 / 41.66833883</f>
        <v>-1.6897553820721869</v>
      </c>
      <c r="D1380" t="s">
        <v>485</v>
      </c>
      <c r="E1380" t="s">
        <v>70</v>
      </c>
      <c r="F1380" s="1">
        <v>38960</v>
      </c>
      <c r="G1380">
        <v>3</v>
      </c>
      <c r="O1380">
        <v>11.47</v>
      </c>
      <c r="P1380" t="s">
        <v>71</v>
      </c>
      <c r="Q1380">
        <v>22</v>
      </c>
      <c r="R1380" t="s">
        <v>71</v>
      </c>
    </row>
    <row r="1381" spans="1:46" x14ac:dyDescent="0.2">
      <c r="A1381" t="s">
        <v>483</v>
      </c>
      <c r="B1381" t="s">
        <v>484</v>
      </c>
      <c r="C1381">
        <f>-70.4092998 / 41.66833883</f>
        <v>-1.6897553820721869</v>
      </c>
      <c r="D1381" t="s">
        <v>485</v>
      </c>
      <c r="E1381" t="s">
        <v>70</v>
      </c>
      <c r="F1381" s="1">
        <v>38960</v>
      </c>
      <c r="G1381">
        <v>4</v>
      </c>
      <c r="O1381">
        <v>11.4</v>
      </c>
      <c r="P1381" t="s">
        <v>71</v>
      </c>
      <c r="Q1381">
        <v>22.1</v>
      </c>
      <c r="R1381" t="s">
        <v>71</v>
      </c>
    </row>
    <row r="1382" spans="1:46" x14ac:dyDescent="0.2">
      <c r="A1382" t="s">
        <v>483</v>
      </c>
      <c r="B1382" t="s">
        <v>484</v>
      </c>
      <c r="C1382">
        <f>-70.4092998 / 41.66833883</f>
        <v>-1.6897553820721869</v>
      </c>
      <c r="D1382" t="s">
        <v>485</v>
      </c>
      <c r="E1382" t="s">
        <v>70</v>
      </c>
      <c r="F1382" s="1">
        <v>38960</v>
      </c>
      <c r="G1382">
        <v>5</v>
      </c>
      <c r="O1382">
        <v>11.29</v>
      </c>
      <c r="P1382" t="s">
        <v>71</v>
      </c>
      <c r="Q1382">
        <v>22.2</v>
      </c>
      <c r="R1382" t="s">
        <v>71</v>
      </c>
    </row>
    <row r="1383" spans="1:46" x14ac:dyDescent="0.2">
      <c r="A1383" t="s">
        <v>483</v>
      </c>
      <c r="B1383" t="s">
        <v>484</v>
      </c>
      <c r="C1383">
        <f>-70.4092998 / 41.66833883</f>
        <v>-1.6897553820721869</v>
      </c>
      <c r="D1383" t="s">
        <v>485</v>
      </c>
      <c r="E1383" t="s">
        <v>70</v>
      </c>
      <c r="F1383" s="1">
        <v>38960</v>
      </c>
      <c r="G1383">
        <v>6</v>
      </c>
      <c r="O1383">
        <v>11.26</v>
      </c>
      <c r="P1383" t="s">
        <v>71</v>
      </c>
      <c r="Q1383">
        <v>22.2</v>
      </c>
      <c r="R1383" t="s">
        <v>71</v>
      </c>
    </row>
    <row r="1384" spans="1:46" x14ac:dyDescent="0.2">
      <c r="A1384" t="s">
        <v>483</v>
      </c>
      <c r="B1384" t="s">
        <v>484</v>
      </c>
      <c r="C1384">
        <f>-70.4092998 / 41.66833883</f>
        <v>-1.6897553820721869</v>
      </c>
      <c r="D1384" t="s">
        <v>485</v>
      </c>
      <c r="E1384" t="s">
        <v>70</v>
      </c>
      <c r="F1384" s="1">
        <v>38960</v>
      </c>
      <c r="G1384">
        <v>7</v>
      </c>
      <c r="O1384">
        <v>11.25</v>
      </c>
      <c r="P1384" t="s">
        <v>71</v>
      </c>
      <c r="Q1384">
        <v>22.3</v>
      </c>
      <c r="R1384" t="s">
        <v>71</v>
      </c>
    </row>
    <row r="1385" spans="1:46" x14ac:dyDescent="0.2">
      <c r="A1385" t="s">
        <v>483</v>
      </c>
      <c r="B1385" t="s">
        <v>484</v>
      </c>
      <c r="C1385">
        <f>-70.4092998 / 41.66833883</f>
        <v>-1.6897553820721869</v>
      </c>
      <c r="D1385" t="s">
        <v>485</v>
      </c>
      <c r="E1385" t="s">
        <v>70</v>
      </c>
      <c r="F1385" s="1">
        <v>38960</v>
      </c>
      <c r="G1385">
        <v>8</v>
      </c>
      <c r="O1385">
        <v>11.07</v>
      </c>
      <c r="P1385" t="s">
        <v>71</v>
      </c>
      <c r="Q1385">
        <v>22</v>
      </c>
      <c r="R1385" t="s">
        <v>71</v>
      </c>
    </row>
    <row r="1386" spans="1:46" x14ac:dyDescent="0.2">
      <c r="A1386" t="s">
        <v>483</v>
      </c>
      <c r="B1386" t="s">
        <v>484</v>
      </c>
      <c r="C1386">
        <f>-70.4092998 / 41.66833883</f>
        <v>-1.6897553820721869</v>
      </c>
      <c r="D1386" t="s">
        <v>485</v>
      </c>
      <c r="E1386" t="s">
        <v>70</v>
      </c>
      <c r="F1386" s="1">
        <v>38960</v>
      </c>
      <c r="G1386">
        <v>9</v>
      </c>
      <c r="O1386">
        <v>10.07</v>
      </c>
      <c r="P1386" t="s">
        <v>71</v>
      </c>
      <c r="Q1386">
        <v>19.399999999999999</v>
      </c>
      <c r="R1386" t="s">
        <v>71</v>
      </c>
    </row>
    <row r="1387" spans="1:46" x14ac:dyDescent="0.2">
      <c r="A1387" t="s">
        <v>483</v>
      </c>
      <c r="B1387" t="s">
        <v>484</v>
      </c>
      <c r="C1387">
        <f>-70.4092998 / 41.66833883</f>
        <v>-1.6897553820721869</v>
      </c>
      <c r="D1387" t="s">
        <v>485</v>
      </c>
      <c r="E1387" t="s">
        <v>70</v>
      </c>
      <c r="F1387" s="1">
        <v>38960</v>
      </c>
      <c r="G1387">
        <v>10</v>
      </c>
      <c r="O1387">
        <v>8.6999999999999993</v>
      </c>
      <c r="P1387" t="s">
        <v>71</v>
      </c>
      <c r="Q1387">
        <v>16.5</v>
      </c>
      <c r="R1387" t="s">
        <v>71</v>
      </c>
    </row>
    <row r="1388" spans="1:46" x14ac:dyDescent="0.2">
      <c r="A1388" t="s">
        <v>483</v>
      </c>
      <c r="B1388" t="s">
        <v>484</v>
      </c>
      <c r="C1388">
        <f>-70.4092998 / 41.66833883</f>
        <v>-1.6897553820721869</v>
      </c>
      <c r="D1388" t="s">
        <v>485</v>
      </c>
      <c r="E1388" t="s">
        <v>70</v>
      </c>
      <c r="F1388" s="1">
        <v>38960</v>
      </c>
      <c r="G1388">
        <v>11</v>
      </c>
      <c r="O1388">
        <v>4.8899999999999997</v>
      </c>
      <c r="P1388" t="s">
        <v>71</v>
      </c>
      <c r="Q1388">
        <v>14.9</v>
      </c>
      <c r="R1388" t="s">
        <v>71</v>
      </c>
    </row>
    <row r="1389" spans="1:46" x14ac:dyDescent="0.2">
      <c r="A1389" t="s">
        <v>483</v>
      </c>
      <c r="B1389" t="s">
        <v>484</v>
      </c>
      <c r="C1389">
        <f>-70.4092998 / 41.66833883</f>
        <v>-1.6897553820721869</v>
      </c>
      <c r="D1389" t="s">
        <v>485</v>
      </c>
      <c r="E1389" t="s">
        <v>70</v>
      </c>
      <c r="F1389" s="1">
        <v>38960</v>
      </c>
      <c r="G1389">
        <v>12</v>
      </c>
      <c r="O1389">
        <v>0.46</v>
      </c>
      <c r="P1389" t="s">
        <v>71</v>
      </c>
      <c r="Q1389">
        <v>13.6</v>
      </c>
      <c r="R1389" t="s">
        <v>71</v>
      </c>
    </row>
    <row r="1390" spans="1:46" x14ac:dyDescent="0.2">
      <c r="A1390" t="s">
        <v>483</v>
      </c>
      <c r="B1390" t="s">
        <v>484</v>
      </c>
      <c r="C1390">
        <f>-70.4092998 / 41.66833883</f>
        <v>-1.6897553820721869</v>
      </c>
      <c r="D1390" t="s">
        <v>485</v>
      </c>
      <c r="E1390" t="s">
        <v>70</v>
      </c>
      <c r="F1390" s="1">
        <v>38960</v>
      </c>
      <c r="G1390">
        <v>13</v>
      </c>
      <c r="O1390">
        <v>0.08</v>
      </c>
      <c r="P1390" t="s">
        <v>71</v>
      </c>
      <c r="Q1390">
        <v>12.5</v>
      </c>
      <c r="R1390" t="s">
        <v>71</v>
      </c>
    </row>
    <row r="1391" spans="1:46" x14ac:dyDescent="0.2">
      <c r="A1391" t="s">
        <v>483</v>
      </c>
      <c r="B1391" t="s">
        <v>484</v>
      </c>
      <c r="C1391">
        <f>-70.4092998 / 41.66833883</f>
        <v>-1.6897553820721869</v>
      </c>
      <c r="D1391" t="s">
        <v>485</v>
      </c>
      <c r="E1391" t="s">
        <v>70</v>
      </c>
      <c r="F1391" s="1">
        <v>38960</v>
      </c>
      <c r="G1391">
        <v>14</v>
      </c>
      <c r="O1391">
        <v>0.06</v>
      </c>
      <c r="P1391" t="s">
        <v>71</v>
      </c>
      <c r="Q1391">
        <v>11.6</v>
      </c>
      <c r="R1391" t="s">
        <v>71</v>
      </c>
    </row>
    <row r="1392" spans="1:46" x14ac:dyDescent="0.2">
      <c r="A1392" t="s">
        <v>483</v>
      </c>
      <c r="B1392" t="s">
        <v>484</v>
      </c>
      <c r="C1392">
        <f>-70.4092998 / 41.66833883</f>
        <v>-1.6897553820721869</v>
      </c>
      <c r="D1392" t="s">
        <v>485</v>
      </c>
      <c r="E1392" t="s">
        <v>70</v>
      </c>
      <c r="F1392" s="1">
        <v>38960</v>
      </c>
      <c r="G1392">
        <v>15</v>
      </c>
      <c r="O1392">
        <v>0.06</v>
      </c>
      <c r="P1392" t="s">
        <v>71</v>
      </c>
      <c r="Q1392">
        <v>11</v>
      </c>
      <c r="R1392" t="s">
        <v>71</v>
      </c>
    </row>
    <row r="1393" spans="1:46" x14ac:dyDescent="0.2">
      <c r="A1393" t="s">
        <v>483</v>
      </c>
      <c r="B1393" t="s">
        <v>484</v>
      </c>
      <c r="C1393">
        <f>-70.4092998 / 41.66833883</f>
        <v>-1.6897553820721869</v>
      </c>
      <c r="D1393" t="s">
        <v>485</v>
      </c>
      <c r="E1393" t="s">
        <v>70</v>
      </c>
      <c r="F1393" s="1">
        <v>38986</v>
      </c>
      <c r="G1393">
        <v>0.5</v>
      </c>
      <c r="I1393">
        <v>18.399999999999999</v>
      </c>
      <c r="J1393" t="s">
        <v>71</v>
      </c>
      <c r="K1393">
        <v>2.89</v>
      </c>
      <c r="L1393" t="s">
        <v>71</v>
      </c>
      <c r="M1393">
        <v>7</v>
      </c>
      <c r="N1393" t="s">
        <v>71</v>
      </c>
      <c r="O1393">
        <v>9.07</v>
      </c>
      <c r="P1393" t="s">
        <v>71</v>
      </c>
      <c r="Q1393">
        <v>19.8</v>
      </c>
      <c r="R1393" t="s">
        <v>71</v>
      </c>
      <c r="S1393">
        <v>0.21</v>
      </c>
      <c r="T1393" t="s">
        <v>71</v>
      </c>
      <c r="U1393">
        <v>6.58</v>
      </c>
      <c r="V1393" t="s">
        <v>71</v>
      </c>
      <c r="W1393">
        <v>33.75</v>
      </c>
      <c r="X1393" t="s">
        <v>71</v>
      </c>
      <c r="Y1393">
        <v>31.32</v>
      </c>
      <c r="AA1393">
        <v>41.01</v>
      </c>
      <c r="AC1393">
        <v>31.96</v>
      </c>
      <c r="AE1393">
        <v>11.5</v>
      </c>
      <c r="AF1393" t="s">
        <v>71</v>
      </c>
      <c r="AG1393">
        <v>6.53</v>
      </c>
      <c r="AH1393" t="s">
        <v>71</v>
      </c>
      <c r="AS1393">
        <v>0.59</v>
      </c>
      <c r="AT1393" t="s">
        <v>71</v>
      </c>
    </row>
    <row r="1394" spans="1:46" x14ac:dyDescent="0.2">
      <c r="A1394" t="s">
        <v>483</v>
      </c>
      <c r="B1394" t="s">
        <v>484</v>
      </c>
      <c r="C1394">
        <f>-70.4092998 / 41.66833883</f>
        <v>-1.6897553820721869</v>
      </c>
      <c r="D1394" t="s">
        <v>485</v>
      </c>
      <c r="E1394" t="s">
        <v>70</v>
      </c>
      <c r="F1394" s="1">
        <v>38986</v>
      </c>
      <c r="G1394">
        <v>1</v>
      </c>
      <c r="O1394">
        <v>9.0500000000000007</v>
      </c>
      <c r="P1394" t="s">
        <v>71</v>
      </c>
      <c r="Q1394">
        <v>19.8</v>
      </c>
      <c r="R1394" t="s">
        <v>71</v>
      </c>
    </row>
    <row r="1395" spans="1:46" x14ac:dyDescent="0.2">
      <c r="A1395" t="s">
        <v>483</v>
      </c>
      <c r="B1395" t="s">
        <v>484</v>
      </c>
      <c r="C1395">
        <f>-70.4092998 / 41.66833883</f>
        <v>-1.6897553820721869</v>
      </c>
      <c r="D1395" t="s">
        <v>485</v>
      </c>
      <c r="E1395" t="s">
        <v>70</v>
      </c>
      <c r="F1395" s="1">
        <v>38986</v>
      </c>
      <c r="G1395">
        <v>2</v>
      </c>
      <c r="O1395">
        <v>9.01</v>
      </c>
      <c r="P1395" t="s">
        <v>71</v>
      </c>
      <c r="Q1395">
        <v>19.899999999999999</v>
      </c>
      <c r="R1395" t="s">
        <v>71</v>
      </c>
    </row>
    <row r="1396" spans="1:46" x14ac:dyDescent="0.2">
      <c r="A1396" t="s">
        <v>483</v>
      </c>
      <c r="B1396" t="s">
        <v>484</v>
      </c>
      <c r="C1396">
        <f>-70.4092998 / 41.66833883</f>
        <v>-1.6897553820721869</v>
      </c>
      <c r="D1396" t="s">
        <v>485</v>
      </c>
      <c r="E1396" t="s">
        <v>70</v>
      </c>
      <c r="F1396" s="1">
        <v>38986</v>
      </c>
      <c r="G1396">
        <v>3</v>
      </c>
      <c r="K1396">
        <v>3.99</v>
      </c>
      <c r="L1396" t="s">
        <v>71</v>
      </c>
      <c r="O1396">
        <v>8.9700000000000006</v>
      </c>
      <c r="P1396" t="s">
        <v>71</v>
      </c>
      <c r="Q1396">
        <v>19.899999999999999</v>
      </c>
      <c r="R1396" t="s">
        <v>71</v>
      </c>
      <c r="S1396">
        <v>0.45</v>
      </c>
      <c r="T1396" t="s">
        <v>71</v>
      </c>
      <c r="U1396">
        <v>14.06</v>
      </c>
      <c r="V1396" t="s">
        <v>71</v>
      </c>
      <c r="W1396">
        <v>36.56</v>
      </c>
      <c r="X1396" t="s">
        <v>71</v>
      </c>
      <c r="Y1396">
        <v>42.27</v>
      </c>
      <c r="AA1396">
        <v>44.17</v>
      </c>
      <c r="AE1396">
        <v>11.5</v>
      </c>
      <c r="AF1396" t="s">
        <v>71</v>
      </c>
      <c r="AG1396">
        <v>6.56</v>
      </c>
      <c r="AH1396" t="s">
        <v>71</v>
      </c>
      <c r="AS1396">
        <v>1.04</v>
      </c>
      <c r="AT1396" t="s">
        <v>71</v>
      </c>
    </row>
    <row r="1397" spans="1:46" x14ac:dyDescent="0.2">
      <c r="A1397" t="s">
        <v>483</v>
      </c>
      <c r="B1397" t="s">
        <v>484</v>
      </c>
      <c r="C1397">
        <f>-70.4092998 / 41.66833883</f>
        <v>-1.6897553820721869</v>
      </c>
      <c r="D1397" t="s">
        <v>485</v>
      </c>
      <c r="E1397" t="s">
        <v>70</v>
      </c>
      <c r="F1397" s="1">
        <v>38986</v>
      </c>
      <c r="G1397">
        <v>4</v>
      </c>
      <c r="O1397">
        <v>8.98</v>
      </c>
      <c r="P1397" t="s">
        <v>71</v>
      </c>
      <c r="Q1397">
        <v>19.899999999999999</v>
      </c>
      <c r="R1397" t="s">
        <v>71</v>
      </c>
    </row>
    <row r="1398" spans="1:46" x14ac:dyDescent="0.2">
      <c r="A1398" t="s">
        <v>483</v>
      </c>
      <c r="B1398" t="s">
        <v>484</v>
      </c>
      <c r="C1398">
        <f>-70.4092998 / 41.66833883</f>
        <v>-1.6897553820721869</v>
      </c>
      <c r="D1398" t="s">
        <v>485</v>
      </c>
      <c r="E1398" t="s">
        <v>70</v>
      </c>
      <c r="F1398" s="1">
        <v>38986</v>
      </c>
      <c r="G1398">
        <v>5</v>
      </c>
      <c r="O1398">
        <v>8.9499999999999993</v>
      </c>
      <c r="P1398" t="s">
        <v>71</v>
      </c>
      <c r="Q1398">
        <v>19.899999999999999</v>
      </c>
      <c r="R1398" t="s">
        <v>71</v>
      </c>
    </row>
    <row r="1399" spans="1:46" x14ac:dyDescent="0.2">
      <c r="A1399" t="s">
        <v>483</v>
      </c>
      <c r="B1399" t="s">
        <v>484</v>
      </c>
      <c r="C1399">
        <f>-70.4092998 / 41.66833883</f>
        <v>-1.6897553820721869</v>
      </c>
      <c r="D1399" t="s">
        <v>485</v>
      </c>
      <c r="E1399" t="s">
        <v>70</v>
      </c>
      <c r="F1399" s="1">
        <v>38986</v>
      </c>
      <c r="G1399">
        <v>6</v>
      </c>
      <c r="O1399">
        <v>8.93</v>
      </c>
      <c r="P1399" t="s">
        <v>71</v>
      </c>
      <c r="Q1399">
        <v>19.899999999999999</v>
      </c>
      <c r="R1399" t="s">
        <v>71</v>
      </c>
    </row>
    <row r="1400" spans="1:46" x14ac:dyDescent="0.2">
      <c r="A1400" t="s">
        <v>483</v>
      </c>
      <c r="B1400" t="s">
        <v>484</v>
      </c>
      <c r="C1400">
        <f>-70.4092998 / 41.66833883</f>
        <v>-1.6897553820721869</v>
      </c>
      <c r="D1400" t="s">
        <v>485</v>
      </c>
      <c r="E1400" t="s">
        <v>70</v>
      </c>
      <c r="F1400" s="1">
        <v>38986</v>
      </c>
      <c r="G1400">
        <v>7</v>
      </c>
      <c r="O1400">
        <v>8.9</v>
      </c>
      <c r="P1400" t="s">
        <v>71</v>
      </c>
      <c r="Q1400">
        <v>20</v>
      </c>
      <c r="R1400" t="s">
        <v>71</v>
      </c>
    </row>
    <row r="1401" spans="1:46" x14ac:dyDescent="0.2">
      <c r="A1401" t="s">
        <v>483</v>
      </c>
      <c r="B1401" t="s">
        <v>484</v>
      </c>
      <c r="C1401">
        <f>-70.4092998 / 41.66833883</f>
        <v>-1.6897553820721869</v>
      </c>
      <c r="D1401" t="s">
        <v>485</v>
      </c>
      <c r="E1401" t="s">
        <v>70</v>
      </c>
      <c r="F1401" s="1">
        <v>38986</v>
      </c>
      <c r="G1401">
        <v>8</v>
      </c>
      <c r="O1401">
        <v>8.7200000000000006</v>
      </c>
      <c r="P1401" t="s">
        <v>71</v>
      </c>
      <c r="Q1401">
        <v>19.899999999999999</v>
      </c>
      <c r="R1401" t="s">
        <v>71</v>
      </c>
    </row>
    <row r="1402" spans="1:46" x14ac:dyDescent="0.2">
      <c r="A1402" t="s">
        <v>483</v>
      </c>
      <c r="B1402" t="s">
        <v>484</v>
      </c>
      <c r="C1402">
        <f>-70.4092998 / 41.66833883</f>
        <v>-1.6897553820721869</v>
      </c>
      <c r="D1402" t="s">
        <v>485</v>
      </c>
      <c r="E1402" t="s">
        <v>70</v>
      </c>
      <c r="F1402" s="1">
        <v>38986</v>
      </c>
      <c r="G1402">
        <v>9</v>
      </c>
      <c r="K1402">
        <v>4.7699999999999996</v>
      </c>
      <c r="L1402" t="s">
        <v>71</v>
      </c>
      <c r="O1402">
        <v>8.66</v>
      </c>
      <c r="P1402" t="s">
        <v>71</v>
      </c>
      <c r="Q1402">
        <v>19.899999999999999</v>
      </c>
      <c r="R1402" t="s">
        <v>71</v>
      </c>
      <c r="S1402">
        <v>0.35</v>
      </c>
      <c r="T1402" t="s">
        <v>71</v>
      </c>
      <c r="U1402">
        <v>10.94</v>
      </c>
      <c r="V1402" t="s">
        <v>71</v>
      </c>
      <c r="W1402">
        <v>36.880000000000003</v>
      </c>
      <c r="X1402" t="s">
        <v>71</v>
      </c>
      <c r="Y1402">
        <v>38.65</v>
      </c>
      <c r="AA1402">
        <v>45.93</v>
      </c>
      <c r="AE1402">
        <v>11.7</v>
      </c>
      <c r="AF1402" t="s">
        <v>71</v>
      </c>
      <c r="AG1402">
        <v>6.76</v>
      </c>
      <c r="AH1402" t="s">
        <v>71</v>
      </c>
      <c r="AS1402">
        <v>0.86</v>
      </c>
      <c r="AT1402" t="s">
        <v>71</v>
      </c>
    </row>
    <row r="1403" spans="1:46" x14ac:dyDescent="0.2">
      <c r="A1403" t="s">
        <v>483</v>
      </c>
      <c r="B1403" t="s">
        <v>484</v>
      </c>
      <c r="C1403">
        <f>-70.4092998 / 41.66833883</f>
        <v>-1.6897553820721869</v>
      </c>
      <c r="D1403" t="s">
        <v>485</v>
      </c>
      <c r="E1403" t="s">
        <v>70</v>
      </c>
      <c r="F1403" s="1">
        <v>38986</v>
      </c>
      <c r="G1403">
        <v>10</v>
      </c>
      <c r="O1403">
        <v>6.45</v>
      </c>
      <c r="P1403" t="s">
        <v>71</v>
      </c>
      <c r="Q1403">
        <v>18.600000000000001</v>
      </c>
      <c r="R1403" t="s">
        <v>71</v>
      </c>
    </row>
    <row r="1404" spans="1:46" x14ac:dyDescent="0.2">
      <c r="A1404" t="s">
        <v>483</v>
      </c>
      <c r="B1404" t="s">
        <v>484</v>
      </c>
      <c r="C1404">
        <f>-70.4092998 / 41.66833883</f>
        <v>-1.6897553820721869</v>
      </c>
      <c r="D1404" t="s">
        <v>485</v>
      </c>
      <c r="E1404" t="s">
        <v>70</v>
      </c>
      <c r="F1404" s="1">
        <v>38986</v>
      </c>
      <c r="G1404">
        <v>11</v>
      </c>
      <c r="O1404">
        <v>2.1</v>
      </c>
      <c r="P1404" t="s">
        <v>71</v>
      </c>
      <c r="Q1404">
        <v>15.9</v>
      </c>
      <c r="R1404" t="s">
        <v>71</v>
      </c>
    </row>
    <row r="1405" spans="1:46" x14ac:dyDescent="0.2">
      <c r="A1405" t="s">
        <v>483</v>
      </c>
      <c r="B1405" t="s">
        <v>484</v>
      </c>
      <c r="C1405">
        <f>-70.4092998 / 41.66833883</f>
        <v>-1.6897553820721869</v>
      </c>
      <c r="D1405" t="s">
        <v>485</v>
      </c>
      <c r="E1405" t="s">
        <v>70</v>
      </c>
      <c r="F1405" s="1">
        <v>38986</v>
      </c>
      <c r="G1405">
        <v>12</v>
      </c>
      <c r="O1405">
        <v>0.16</v>
      </c>
      <c r="P1405" t="s">
        <v>71</v>
      </c>
      <c r="Q1405">
        <v>14.1</v>
      </c>
      <c r="R1405" t="s">
        <v>71</v>
      </c>
    </row>
    <row r="1406" spans="1:46" x14ac:dyDescent="0.2">
      <c r="A1406" t="s">
        <v>483</v>
      </c>
      <c r="B1406" t="s">
        <v>484</v>
      </c>
      <c r="C1406">
        <f>-70.4092998 / 41.66833883</f>
        <v>-1.6897553820721869</v>
      </c>
      <c r="D1406" t="s">
        <v>485</v>
      </c>
      <c r="E1406" t="s">
        <v>70</v>
      </c>
      <c r="F1406" s="1">
        <v>38986</v>
      </c>
      <c r="G1406">
        <v>13</v>
      </c>
      <c r="O1406">
        <v>0.28999999999999998</v>
      </c>
      <c r="P1406" t="s">
        <v>71</v>
      </c>
      <c r="Q1406">
        <v>13.2</v>
      </c>
      <c r="R1406" t="s">
        <v>71</v>
      </c>
    </row>
    <row r="1407" spans="1:46" x14ac:dyDescent="0.2">
      <c r="A1407" t="s">
        <v>483</v>
      </c>
      <c r="B1407" t="s">
        <v>484</v>
      </c>
      <c r="C1407">
        <f>-70.4092998 / 41.66833883</f>
        <v>-1.6897553820721869</v>
      </c>
      <c r="D1407" t="s">
        <v>485</v>
      </c>
      <c r="E1407" t="s">
        <v>70</v>
      </c>
      <c r="F1407" s="1">
        <v>38986</v>
      </c>
      <c r="G1407">
        <v>14</v>
      </c>
      <c r="O1407">
        <v>7.0000000000000007E-2</v>
      </c>
      <c r="P1407" t="s">
        <v>71</v>
      </c>
      <c r="Q1407">
        <v>12.4</v>
      </c>
      <c r="R1407" t="s">
        <v>71</v>
      </c>
    </row>
    <row r="1408" spans="1:46" x14ac:dyDescent="0.2">
      <c r="A1408" t="s">
        <v>483</v>
      </c>
      <c r="B1408" t="s">
        <v>484</v>
      </c>
      <c r="C1408">
        <f>-70.4092998 / 41.66833883</f>
        <v>-1.6897553820721869</v>
      </c>
      <c r="D1408" t="s">
        <v>485</v>
      </c>
      <c r="E1408" t="s">
        <v>70</v>
      </c>
      <c r="F1408" s="1">
        <v>38986</v>
      </c>
      <c r="G1408">
        <v>15</v>
      </c>
      <c r="O1408">
        <v>0.06</v>
      </c>
      <c r="P1408" t="s">
        <v>71</v>
      </c>
      <c r="Q1408">
        <v>11.4</v>
      </c>
      <c r="R1408" t="s">
        <v>71</v>
      </c>
    </row>
    <row r="1409" spans="1:46" x14ac:dyDescent="0.2">
      <c r="A1409" t="s">
        <v>483</v>
      </c>
      <c r="B1409" t="s">
        <v>484</v>
      </c>
      <c r="C1409">
        <f>-70.4092998 / 41.66833883</f>
        <v>-1.6897553820721869</v>
      </c>
      <c r="D1409" t="s">
        <v>485</v>
      </c>
      <c r="E1409" t="s">
        <v>70</v>
      </c>
      <c r="F1409" s="1">
        <v>38986</v>
      </c>
      <c r="G1409">
        <v>17</v>
      </c>
      <c r="S1409">
        <v>13.9</v>
      </c>
      <c r="T1409" t="s">
        <v>71</v>
      </c>
      <c r="U1409">
        <v>430.57</v>
      </c>
      <c r="V1409" t="s">
        <v>71</v>
      </c>
      <c r="W1409">
        <v>185.23</v>
      </c>
      <c r="X1409" t="s">
        <v>71</v>
      </c>
      <c r="Y1409">
        <v>91.61</v>
      </c>
      <c r="AE1409">
        <v>78.5</v>
      </c>
      <c r="AF1409" t="s">
        <v>71</v>
      </c>
      <c r="AG1409">
        <v>6.48</v>
      </c>
      <c r="AH1409" t="s">
        <v>71</v>
      </c>
      <c r="AS1409">
        <v>44.25</v>
      </c>
      <c r="AT1409" t="s">
        <v>71</v>
      </c>
    </row>
    <row r="1410" spans="1:46" x14ac:dyDescent="0.2">
      <c r="A1410" t="s">
        <v>483</v>
      </c>
      <c r="B1410" t="s">
        <v>484</v>
      </c>
      <c r="C1410">
        <f>-70.4092998 / 41.66833883</f>
        <v>-1.6897553820721869</v>
      </c>
      <c r="D1410" t="s">
        <v>485</v>
      </c>
      <c r="E1410" t="s">
        <v>70</v>
      </c>
      <c r="F1410" s="1">
        <v>39315</v>
      </c>
      <c r="G1410">
        <v>0.5</v>
      </c>
      <c r="I1410">
        <v>17.25</v>
      </c>
      <c r="J1410" t="s">
        <v>71</v>
      </c>
      <c r="K1410">
        <v>2.0099999999999998</v>
      </c>
      <c r="L1410" t="s">
        <v>71</v>
      </c>
      <c r="M1410">
        <v>6.1</v>
      </c>
      <c r="N1410" t="s">
        <v>71</v>
      </c>
      <c r="O1410">
        <v>8.4</v>
      </c>
      <c r="P1410" t="s">
        <v>71</v>
      </c>
      <c r="Q1410">
        <v>23.2</v>
      </c>
      <c r="R1410" t="s">
        <v>71</v>
      </c>
      <c r="S1410">
        <v>0.32</v>
      </c>
      <c r="T1410" t="s">
        <v>71</v>
      </c>
      <c r="U1410">
        <v>9.9499999999999993</v>
      </c>
      <c r="V1410" t="s">
        <v>71</v>
      </c>
      <c r="W1410">
        <v>29.42</v>
      </c>
      <c r="X1410" t="s">
        <v>71</v>
      </c>
      <c r="Y1410">
        <v>37.28</v>
      </c>
      <c r="AA1410">
        <v>37.43</v>
      </c>
      <c r="AC1410">
        <v>33.94</v>
      </c>
      <c r="AE1410">
        <v>5.5</v>
      </c>
      <c r="AF1410" t="s">
        <v>71</v>
      </c>
      <c r="AG1410">
        <v>6.35</v>
      </c>
      <c r="AH1410" t="s">
        <v>71</v>
      </c>
      <c r="AS1410">
        <v>0.03</v>
      </c>
      <c r="AT1410" t="s">
        <v>71</v>
      </c>
    </row>
    <row r="1411" spans="1:46" x14ac:dyDescent="0.2">
      <c r="A1411" t="s">
        <v>483</v>
      </c>
      <c r="B1411" t="s">
        <v>484</v>
      </c>
      <c r="C1411">
        <f>-70.4092998 / 41.66833883</f>
        <v>-1.6897553820721869</v>
      </c>
      <c r="D1411" t="s">
        <v>485</v>
      </c>
      <c r="E1411" t="s">
        <v>70</v>
      </c>
      <c r="F1411" s="1">
        <v>39315</v>
      </c>
      <c r="G1411">
        <v>1</v>
      </c>
      <c r="O1411">
        <v>8.43</v>
      </c>
      <c r="P1411" t="s">
        <v>71</v>
      </c>
      <c r="Q1411">
        <v>23.2</v>
      </c>
      <c r="R1411" t="s">
        <v>71</v>
      </c>
    </row>
    <row r="1412" spans="1:46" x14ac:dyDescent="0.2">
      <c r="A1412" t="s">
        <v>483</v>
      </c>
      <c r="B1412" t="s">
        <v>484</v>
      </c>
      <c r="C1412">
        <f>-70.4092998 / 41.66833883</f>
        <v>-1.6897553820721869</v>
      </c>
      <c r="D1412" t="s">
        <v>485</v>
      </c>
      <c r="E1412" t="s">
        <v>70</v>
      </c>
      <c r="F1412" s="1">
        <v>39315</v>
      </c>
      <c r="G1412">
        <v>2</v>
      </c>
      <c r="O1412">
        <v>8.34</v>
      </c>
      <c r="P1412" t="s">
        <v>71</v>
      </c>
      <c r="Q1412">
        <v>23.3</v>
      </c>
      <c r="R1412" t="s">
        <v>71</v>
      </c>
    </row>
    <row r="1413" spans="1:46" x14ac:dyDescent="0.2">
      <c r="A1413" t="s">
        <v>483</v>
      </c>
      <c r="B1413" t="s">
        <v>484</v>
      </c>
      <c r="C1413">
        <f>-70.4092998 / 41.66833883</f>
        <v>-1.6897553820721869</v>
      </c>
      <c r="D1413" t="s">
        <v>485</v>
      </c>
      <c r="E1413" t="s">
        <v>70</v>
      </c>
      <c r="F1413" s="1">
        <v>39315</v>
      </c>
      <c r="G1413">
        <v>3</v>
      </c>
      <c r="I1413">
        <v>0.41</v>
      </c>
      <c r="J1413" t="s">
        <v>71</v>
      </c>
      <c r="K1413">
        <v>2.52</v>
      </c>
      <c r="L1413" t="s">
        <v>71</v>
      </c>
      <c r="O1413">
        <v>8.3000000000000007</v>
      </c>
      <c r="P1413" t="s">
        <v>71</v>
      </c>
      <c r="Q1413">
        <v>23.3</v>
      </c>
      <c r="R1413" t="s">
        <v>71</v>
      </c>
      <c r="S1413">
        <v>0.41</v>
      </c>
      <c r="T1413" t="s">
        <v>71</v>
      </c>
      <c r="U1413">
        <v>12.77</v>
      </c>
      <c r="V1413" t="s">
        <v>71</v>
      </c>
      <c r="W1413">
        <v>23.09</v>
      </c>
      <c r="X1413" t="s">
        <v>71</v>
      </c>
      <c r="Y1413">
        <v>40.880000000000003</v>
      </c>
      <c r="AA1413">
        <v>39.67</v>
      </c>
      <c r="AE1413">
        <v>5.5</v>
      </c>
      <c r="AF1413" t="s">
        <v>71</v>
      </c>
      <c r="AG1413">
        <v>6.23</v>
      </c>
      <c r="AH1413" t="s">
        <v>71</v>
      </c>
      <c r="AS1413">
        <v>0.33</v>
      </c>
      <c r="AT1413" t="s">
        <v>71</v>
      </c>
    </row>
    <row r="1414" spans="1:46" x14ac:dyDescent="0.2">
      <c r="A1414" t="s">
        <v>483</v>
      </c>
      <c r="B1414" t="s">
        <v>484</v>
      </c>
      <c r="C1414">
        <f>-70.4092998 / 41.66833883</f>
        <v>-1.6897553820721869</v>
      </c>
      <c r="D1414" t="s">
        <v>485</v>
      </c>
      <c r="E1414" t="s">
        <v>70</v>
      </c>
      <c r="F1414" s="1">
        <v>39315</v>
      </c>
      <c r="G1414">
        <v>4</v>
      </c>
      <c r="O1414">
        <v>8.27</v>
      </c>
      <c r="P1414" t="s">
        <v>71</v>
      </c>
      <c r="Q1414">
        <v>23.3</v>
      </c>
      <c r="R1414" t="s">
        <v>71</v>
      </c>
    </row>
    <row r="1415" spans="1:46" x14ac:dyDescent="0.2">
      <c r="A1415" t="s">
        <v>483</v>
      </c>
      <c r="B1415" t="s">
        <v>484</v>
      </c>
      <c r="C1415">
        <f>-70.4092998 / 41.66833883</f>
        <v>-1.6897553820721869</v>
      </c>
      <c r="D1415" t="s">
        <v>485</v>
      </c>
      <c r="E1415" t="s">
        <v>70</v>
      </c>
      <c r="F1415" s="1">
        <v>39315</v>
      </c>
      <c r="G1415">
        <v>5</v>
      </c>
      <c r="O1415">
        <v>8.25</v>
      </c>
      <c r="P1415" t="s">
        <v>71</v>
      </c>
      <c r="Q1415">
        <v>23.3</v>
      </c>
      <c r="R1415" t="s">
        <v>71</v>
      </c>
    </row>
    <row r="1416" spans="1:46" x14ac:dyDescent="0.2">
      <c r="A1416" t="s">
        <v>483</v>
      </c>
      <c r="B1416" t="s">
        <v>484</v>
      </c>
      <c r="C1416">
        <f>-70.4092998 / 41.66833883</f>
        <v>-1.6897553820721869</v>
      </c>
      <c r="D1416" t="s">
        <v>485</v>
      </c>
      <c r="E1416" t="s">
        <v>70</v>
      </c>
      <c r="F1416" s="1">
        <v>39315</v>
      </c>
      <c r="G1416">
        <v>6</v>
      </c>
      <c r="O1416">
        <v>8.2200000000000006</v>
      </c>
      <c r="P1416" t="s">
        <v>71</v>
      </c>
      <c r="Q1416">
        <v>23.3</v>
      </c>
      <c r="R1416" t="s">
        <v>71</v>
      </c>
    </row>
    <row r="1417" spans="1:46" x14ac:dyDescent="0.2">
      <c r="A1417" t="s">
        <v>483</v>
      </c>
      <c r="B1417" t="s">
        <v>484</v>
      </c>
      <c r="C1417">
        <f>-70.4092998 / 41.66833883</f>
        <v>-1.6897553820721869</v>
      </c>
      <c r="D1417" t="s">
        <v>485</v>
      </c>
      <c r="E1417" t="s">
        <v>70</v>
      </c>
      <c r="F1417" s="1">
        <v>39315</v>
      </c>
      <c r="G1417">
        <v>7</v>
      </c>
      <c r="O1417">
        <v>8.02</v>
      </c>
      <c r="P1417" t="s">
        <v>71</v>
      </c>
      <c r="Q1417">
        <v>22.8</v>
      </c>
      <c r="R1417" t="s">
        <v>71</v>
      </c>
    </row>
    <row r="1418" spans="1:46" x14ac:dyDescent="0.2">
      <c r="A1418" t="s">
        <v>483</v>
      </c>
      <c r="B1418" t="s">
        <v>484</v>
      </c>
      <c r="C1418">
        <f>-70.4092998 / 41.66833883</f>
        <v>-1.6897553820721869</v>
      </c>
      <c r="D1418" t="s">
        <v>485</v>
      </c>
      <c r="E1418" t="s">
        <v>70</v>
      </c>
      <c r="F1418" s="1">
        <v>39315</v>
      </c>
      <c r="G1418">
        <v>8</v>
      </c>
      <c r="O1418">
        <v>6.87</v>
      </c>
      <c r="P1418" t="s">
        <v>71</v>
      </c>
      <c r="Q1418">
        <v>16.3</v>
      </c>
      <c r="R1418" t="s">
        <v>71</v>
      </c>
    </row>
    <row r="1419" spans="1:46" x14ac:dyDescent="0.2">
      <c r="A1419" t="s">
        <v>483</v>
      </c>
      <c r="B1419" t="s">
        <v>484</v>
      </c>
      <c r="C1419">
        <f>-70.4092998 / 41.66833883</f>
        <v>-1.6897553820721869</v>
      </c>
      <c r="D1419" t="s">
        <v>485</v>
      </c>
      <c r="E1419" t="s">
        <v>70</v>
      </c>
      <c r="F1419" s="1">
        <v>39315</v>
      </c>
      <c r="G1419">
        <v>9</v>
      </c>
      <c r="K1419">
        <v>2.52</v>
      </c>
      <c r="L1419" t="s">
        <v>71</v>
      </c>
      <c r="O1419">
        <v>4.66</v>
      </c>
      <c r="P1419" t="s">
        <v>71</v>
      </c>
      <c r="Q1419">
        <v>13.6</v>
      </c>
      <c r="R1419" t="s">
        <v>71</v>
      </c>
      <c r="S1419">
        <v>0.45</v>
      </c>
      <c r="T1419" t="s">
        <v>71</v>
      </c>
      <c r="U1419">
        <v>13.98</v>
      </c>
      <c r="V1419" t="s">
        <v>71</v>
      </c>
      <c r="W1419">
        <v>19.11</v>
      </c>
      <c r="X1419" t="s">
        <v>71</v>
      </c>
      <c r="Y1419">
        <v>42.18</v>
      </c>
      <c r="AA1419">
        <v>39.67</v>
      </c>
      <c r="AE1419">
        <v>5.8</v>
      </c>
      <c r="AF1419" t="s">
        <v>71</v>
      </c>
      <c r="AG1419">
        <v>5.9</v>
      </c>
      <c r="AH1419" t="s">
        <v>71</v>
      </c>
      <c r="AS1419">
        <v>1.06</v>
      </c>
      <c r="AT1419" t="s">
        <v>71</v>
      </c>
    </row>
    <row r="1420" spans="1:46" x14ac:dyDescent="0.2">
      <c r="A1420" t="s">
        <v>483</v>
      </c>
      <c r="B1420" t="s">
        <v>484</v>
      </c>
      <c r="C1420">
        <f>-70.4092998 / 41.66833883</f>
        <v>-1.6897553820721869</v>
      </c>
      <c r="D1420" t="s">
        <v>485</v>
      </c>
      <c r="E1420" t="s">
        <v>70</v>
      </c>
      <c r="F1420" s="1">
        <v>39315</v>
      </c>
      <c r="G1420">
        <v>10</v>
      </c>
      <c r="O1420">
        <v>2.0499999999999998</v>
      </c>
      <c r="P1420" t="s">
        <v>71</v>
      </c>
      <c r="Q1420">
        <v>11.4</v>
      </c>
      <c r="R1420" t="s">
        <v>71</v>
      </c>
    </row>
    <row r="1421" spans="1:46" x14ac:dyDescent="0.2">
      <c r="A1421" t="s">
        <v>483</v>
      </c>
      <c r="B1421" t="s">
        <v>484</v>
      </c>
      <c r="C1421">
        <f>-70.4092998 / 41.66833883</f>
        <v>-1.6897553820721869</v>
      </c>
      <c r="D1421" t="s">
        <v>485</v>
      </c>
      <c r="E1421" t="s">
        <v>70</v>
      </c>
      <c r="F1421" s="1">
        <v>39315</v>
      </c>
      <c r="G1421">
        <v>11</v>
      </c>
      <c r="O1421">
        <v>2.1</v>
      </c>
      <c r="P1421" t="s">
        <v>71</v>
      </c>
      <c r="Q1421">
        <v>10.4</v>
      </c>
      <c r="R1421" t="s">
        <v>71</v>
      </c>
    </row>
    <row r="1422" spans="1:46" x14ac:dyDescent="0.2">
      <c r="A1422" t="s">
        <v>483</v>
      </c>
      <c r="B1422" t="s">
        <v>484</v>
      </c>
      <c r="C1422">
        <f>-70.4092998 / 41.66833883</f>
        <v>-1.6897553820721869</v>
      </c>
      <c r="D1422" t="s">
        <v>485</v>
      </c>
      <c r="E1422" t="s">
        <v>70</v>
      </c>
      <c r="F1422" s="1">
        <v>39315</v>
      </c>
      <c r="G1422">
        <v>12</v>
      </c>
      <c r="O1422">
        <v>0.85</v>
      </c>
      <c r="P1422" t="s">
        <v>71</v>
      </c>
      <c r="Q1422">
        <v>9.6</v>
      </c>
      <c r="R1422" t="s">
        <v>71</v>
      </c>
    </row>
    <row r="1423" spans="1:46" x14ac:dyDescent="0.2">
      <c r="A1423" t="s">
        <v>483</v>
      </c>
      <c r="B1423" t="s">
        <v>484</v>
      </c>
      <c r="C1423">
        <f>-70.4092998 / 41.66833883</f>
        <v>-1.6897553820721869</v>
      </c>
      <c r="D1423" t="s">
        <v>485</v>
      </c>
      <c r="E1423" t="s">
        <v>70</v>
      </c>
      <c r="F1423" s="1">
        <v>39315</v>
      </c>
      <c r="G1423">
        <v>13</v>
      </c>
      <c r="O1423">
        <v>0.16</v>
      </c>
      <c r="P1423" t="s">
        <v>71</v>
      </c>
      <c r="Q1423">
        <v>8.9</v>
      </c>
      <c r="R1423" t="s">
        <v>71</v>
      </c>
    </row>
    <row r="1424" spans="1:46" x14ac:dyDescent="0.2">
      <c r="A1424" t="s">
        <v>483</v>
      </c>
      <c r="B1424" t="s">
        <v>484</v>
      </c>
      <c r="C1424">
        <f>-70.4092998 / 41.66833883</f>
        <v>-1.6897553820721869</v>
      </c>
      <c r="D1424" t="s">
        <v>485</v>
      </c>
      <c r="E1424" t="s">
        <v>70</v>
      </c>
      <c r="F1424" s="1">
        <v>39315</v>
      </c>
      <c r="G1424">
        <v>14</v>
      </c>
      <c r="O1424">
        <v>0.14000000000000001</v>
      </c>
      <c r="P1424" t="s">
        <v>71</v>
      </c>
      <c r="Q1424">
        <v>8.5</v>
      </c>
      <c r="R1424" t="s">
        <v>71</v>
      </c>
    </row>
    <row r="1425" spans="1:46" x14ac:dyDescent="0.2">
      <c r="A1425" t="s">
        <v>483</v>
      </c>
      <c r="B1425" t="s">
        <v>484</v>
      </c>
      <c r="C1425">
        <f>-70.4092998 / 41.66833883</f>
        <v>-1.6897553820721869</v>
      </c>
      <c r="D1425" t="s">
        <v>485</v>
      </c>
      <c r="E1425" t="s">
        <v>70</v>
      </c>
      <c r="F1425" s="1">
        <v>39315</v>
      </c>
      <c r="G1425">
        <v>15</v>
      </c>
      <c r="O1425">
        <v>0.13</v>
      </c>
      <c r="P1425" t="s">
        <v>71</v>
      </c>
      <c r="Q1425">
        <v>8.1999999999999993</v>
      </c>
      <c r="R1425" t="s">
        <v>71</v>
      </c>
    </row>
    <row r="1426" spans="1:46" x14ac:dyDescent="0.2">
      <c r="A1426" t="s">
        <v>483</v>
      </c>
      <c r="B1426" t="s">
        <v>484</v>
      </c>
      <c r="C1426">
        <f>-70.4092998 / 41.66833883</f>
        <v>-1.6897553820721869</v>
      </c>
      <c r="D1426" t="s">
        <v>485</v>
      </c>
      <c r="E1426" t="s">
        <v>70</v>
      </c>
      <c r="F1426" s="1">
        <v>39315</v>
      </c>
      <c r="G1426">
        <v>16</v>
      </c>
      <c r="O1426">
        <v>0.12</v>
      </c>
      <c r="P1426" t="s">
        <v>71</v>
      </c>
      <c r="Q1426">
        <v>7.9</v>
      </c>
      <c r="R1426" t="s">
        <v>71</v>
      </c>
      <c r="S1426">
        <v>7.87</v>
      </c>
      <c r="T1426" t="s">
        <v>71</v>
      </c>
      <c r="U1426">
        <v>243.86</v>
      </c>
      <c r="V1426" t="s">
        <v>71</v>
      </c>
      <c r="W1426">
        <v>72.040000000000006</v>
      </c>
      <c r="X1426" t="s">
        <v>71</v>
      </c>
      <c r="Y1426">
        <v>83.41</v>
      </c>
      <c r="AE1426">
        <v>25</v>
      </c>
      <c r="AF1426" t="s">
        <v>71</v>
      </c>
      <c r="AG1426">
        <v>6.13</v>
      </c>
      <c r="AH1426" t="s">
        <v>71</v>
      </c>
      <c r="AS1426">
        <v>23.59</v>
      </c>
      <c r="AT1426" t="s">
        <v>71</v>
      </c>
    </row>
    <row r="1427" spans="1:46" x14ac:dyDescent="0.2">
      <c r="A1427" t="s">
        <v>483</v>
      </c>
      <c r="B1427" t="s">
        <v>484</v>
      </c>
      <c r="C1427">
        <f>-70.4092998 / 41.66833883</f>
        <v>-1.6897553820721869</v>
      </c>
      <c r="D1427" t="s">
        <v>485</v>
      </c>
      <c r="E1427" t="s">
        <v>70</v>
      </c>
      <c r="F1427" s="1">
        <v>39679</v>
      </c>
      <c r="G1427">
        <v>0.5</v>
      </c>
      <c r="I1427">
        <v>18</v>
      </c>
      <c r="J1427" t="s">
        <v>71</v>
      </c>
      <c r="K1427">
        <v>2.5099999999999998</v>
      </c>
      <c r="L1427" t="s">
        <v>71</v>
      </c>
      <c r="M1427">
        <v>5.45</v>
      </c>
      <c r="N1427" t="s">
        <v>71</v>
      </c>
      <c r="O1427">
        <v>8.16</v>
      </c>
      <c r="P1427" t="s">
        <v>71</v>
      </c>
      <c r="Q1427">
        <v>25.2</v>
      </c>
      <c r="R1427" t="s">
        <v>71</v>
      </c>
      <c r="S1427">
        <v>0.16</v>
      </c>
      <c r="T1427" t="s">
        <v>71</v>
      </c>
      <c r="U1427">
        <v>4.96</v>
      </c>
      <c r="V1427" t="s">
        <v>71</v>
      </c>
      <c r="W1427">
        <v>23.22</v>
      </c>
      <c r="X1427" t="s">
        <v>71</v>
      </c>
      <c r="Y1427">
        <v>27.24</v>
      </c>
      <c r="AA1427">
        <v>39.630000000000003</v>
      </c>
      <c r="AC1427">
        <v>35.57</v>
      </c>
      <c r="AE1427">
        <v>6.2</v>
      </c>
      <c r="AF1427" t="s">
        <v>71</v>
      </c>
      <c r="AG1427">
        <v>6.5</v>
      </c>
      <c r="AH1427" t="s">
        <v>71</v>
      </c>
      <c r="AS1427">
        <v>0.57999999999999996</v>
      </c>
      <c r="AT1427" t="s">
        <v>71</v>
      </c>
    </row>
    <row r="1428" spans="1:46" x14ac:dyDescent="0.2">
      <c r="A1428" t="s">
        <v>483</v>
      </c>
      <c r="B1428" t="s">
        <v>484</v>
      </c>
      <c r="C1428">
        <f>-70.4092998 / 41.66833883</f>
        <v>-1.6897553820721869</v>
      </c>
      <c r="D1428" t="s">
        <v>485</v>
      </c>
      <c r="E1428" t="s">
        <v>70</v>
      </c>
      <c r="F1428" s="1">
        <v>39679</v>
      </c>
      <c r="G1428">
        <v>1</v>
      </c>
      <c r="O1428">
        <v>8.17</v>
      </c>
      <c r="P1428" t="s">
        <v>71</v>
      </c>
      <c r="Q1428">
        <v>25.2</v>
      </c>
      <c r="R1428" t="s">
        <v>71</v>
      </c>
    </row>
    <row r="1429" spans="1:46" x14ac:dyDescent="0.2">
      <c r="A1429" t="s">
        <v>483</v>
      </c>
      <c r="B1429" t="s">
        <v>484</v>
      </c>
      <c r="C1429">
        <f>-70.4092998 / 41.66833883</f>
        <v>-1.6897553820721869</v>
      </c>
      <c r="D1429" t="s">
        <v>485</v>
      </c>
      <c r="E1429" t="s">
        <v>70</v>
      </c>
      <c r="F1429" s="1">
        <v>39679</v>
      </c>
      <c r="G1429">
        <v>2</v>
      </c>
      <c r="O1429">
        <v>8.17</v>
      </c>
      <c r="P1429" t="s">
        <v>71</v>
      </c>
      <c r="Q1429">
        <v>25.1</v>
      </c>
      <c r="R1429" t="s">
        <v>71</v>
      </c>
    </row>
    <row r="1430" spans="1:46" x14ac:dyDescent="0.2">
      <c r="A1430" t="s">
        <v>483</v>
      </c>
      <c r="B1430" t="s">
        <v>484</v>
      </c>
      <c r="C1430">
        <f>-70.4092998 / 41.66833883</f>
        <v>-1.6897553820721869</v>
      </c>
      <c r="D1430" t="s">
        <v>485</v>
      </c>
      <c r="E1430" t="s">
        <v>70</v>
      </c>
      <c r="F1430" s="1">
        <v>39679</v>
      </c>
      <c r="G1430">
        <v>3</v>
      </c>
      <c r="K1430">
        <v>1.28</v>
      </c>
      <c r="L1430" t="s">
        <v>71</v>
      </c>
      <c r="O1430">
        <v>8.16</v>
      </c>
      <c r="P1430" t="s">
        <v>71</v>
      </c>
      <c r="Q1430">
        <v>25.1</v>
      </c>
      <c r="R1430" t="s">
        <v>71</v>
      </c>
      <c r="S1430">
        <v>0.5</v>
      </c>
      <c r="T1430" t="s">
        <v>71</v>
      </c>
      <c r="U1430">
        <v>15.49</v>
      </c>
      <c r="V1430" t="s">
        <v>71</v>
      </c>
      <c r="W1430">
        <v>20.28</v>
      </c>
      <c r="X1430" t="s">
        <v>71</v>
      </c>
      <c r="Y1430">
        <v>43.66</v>
      </c>
      <c r="AA1430">
        <v>33.020000000000003</v>
      </c>
      <c r="AE1430">
        <v>6.3</v>
      </c>
      <c r="AF1430" t="s">
        <v>71</v>
      </c>
      <c r="AG1430">
        <v>6.57</v>
      </c>
      <c r="AH1430" t="s">
        <v>71</v>
      </c>
      <c r="AS1430">
        <v>0.47</v>
      </c>
      <c r="AT1430" t="s">
        <v>71</v>
      </c>
    </row>
    <row r="1431" spans="1:46" x14ac:dyDescent="0.2">
      <c r="A1431" t="s">
        <v>483</v>
      </c>
      <c r="B1431" t="s">
        <v>484</v>
      </c>
      <c r="C1431">
        <f>-70.4092998 / 41.66833883</f>
        <v>-1.6897553820721869</v>
      </c>
      <c r="D1431" t="s">
        <v>485</v>
      </c>
      <c r="E1431" t="s">
        <v>70</v>
      </c>
      <c r="F1431" s="1">
        <v>39679</v>
      </c>
      <c r="G1431">
        <v>4</v>
      </c>
      <c r="O1431">
        <v>8.16</v>
      </c>
      <c r="P1431" t="s">
        <v>71</v>
      </c>
      <c r="Q1431">
        <v>25.1</v>
      </c>
      <c r="R1431" t="s">
        <v>71</v>
      </c>
    </row>
    <row r="1432" spans="1:46" x14ac:dyDescent="0.2">
      <c r="A1432" t="s">
        <v>483</v>
      </c>
      <c r="B1432" t="s">
        <v>484</v>
      </c>
      <c r="C1432">
        <f>-70.4092998 / 41.66833883</f>
        <v>-1.6897553820721869</v>
      </c>
      <c r="D1432" t="s">
        <v>485</v>
      </c>
      <c r="E1432" t="s">
        <v>70</v>
      </c>
      <c r="F1432" s="1">
        <v>39679</v>
      </c>
      <c r="G1432">
        <v>5</v>
      </c>
      <c r="O1432">
        <v>8.1300000000000008</v>
      </c>
      <c r="P1432" t="s">
        <v>71</v>
      </c>
      <c r="Q1432">
        <v>25</v>
      </c>
      <c r="R1432" t="s">
        <v>71</v>
      </c>
    </row>
    <row r="1433" spans="1:46" x14ac:dyDescent="0.2">
      <c r="A1433" t="s">
        <v>483</v>
      </c>
      <c r="B1433" t="s">
        <v>484</v>
      </c>
      <c r="C1433">
        <f>-70.4092998 / 41.66833883</f>
        <v>-1.6897553820721869</v>
      </c>
      <c r="D1433" t="s">
        <v>485</v>
      </c>
      <c r="E1433" t="s">
        <v>70</v>
      </c>
      <c r="F1433" s="1">
        <v>39679</v>
      </c>
      <c r="G1433">
        <v>6</v>
      </c>
      <c r="O1433">
        <v>8.08</v>
      </c>
      <c r="P1433" t="s">
        <v>71</v>
      </c>
      <c r="Q1433">
        <v>24.9</v>
      </c>
      <c r="R1433" t="s">
        <v>71</v>
      </c>
    </row>
    <row r="1434" spans="1:46" x14ac:dyDescent="0.2">
      <c r="A1434" t="s">
        <v>483</v>
      </c>
      <c r="B1434" t="s">
        <v>484</v>
      </c>
      <c r="C1434">
        <f>-70.4092998 / 41.66833883</f>
        <v>-1.6897553820721869</v>
      </c>
      <c r="D1434" t="s">
        <v>485</v>
      </c>
      <c r="E1434" t="s">
        <v>70</v>
      </c>
      <c r="F1434" s="1">
        <v>39679</v>
      </c>
      <c r="G1434">
        <v>7</v>
      </c>
      <c r="O1434">
        <v>8.11</v>
      </c>
      <c r="P1434" t="s">
        <v>71</v>
      </c>
      <c r="Q1434">
        <v>24.7</v>
      </c>
      <c r="R1434" t="s">
        <v>71</v>
      </c>
    </row>
    <row r="1435" spans="1:46" x14ac:dyDescent="0.2">
      <c r="A1435" t="s">
        <v>483</v>
      </c>
      <c r="B1435" t="s">
        <v>484</v>
      </c>
      <c r="C1435">
        <f>-70.4092998 / 41.66833883</f>
        <v>-1.6897553820721869</v>
      </c>
      <c r="D1435" t="s">
        <v>485</v>
      </c>
      <c r="E1435" t="s">
        <v>70</v>
      </c>
      <c r="F1435" s="1">
        <v>39679</v>
      </c>
      <c r="G1435">
        <v>8</v>
      </c>
      <c r="O1435">
        <v>9.24</v>
      </c>
      <c r="P1435" t="s">
        <v>71</v>
      </c>
      <c r="Q1435">
        <v>20.399999999999999</v>
      </c>
      <c r="R1435" t="s">
        <v>71</v>
      </c>
    </row>
    <row r="1436" spans="1:46" x14ac:dyDescent="0.2">
      <c r="A1436" t="s">
        <v>483</v>
      </c>
      <c r="B1436" t="s">
        <v>484</v>
      </c>
      <c r="C1436">
        <f>-70.4092998 / 41.66833883</f>
        <v>-1.6897553820721869</v>
      </c>
      <c r="D1436" t="s">
        <v>485</v>
      </c>
      <c r="E1436" t="s">
        <v>70</v>
      </c>
      <c r="F1436" s="1">
        <v>39679</v>
      </c>
      <c r="G1436">
        <v>9</v>
      </c>
      <c r="K1436">
        <v>7.29</v>
      </c>
      <c r="L1436" t="s">
        <v>71</v>
      </c>
      <c r="O1436">
        <v>8.5</v>
      </c>
      <c r="P1436" t="s">
        <v>71</v>
      </c>
      <c r="Q1436">
        <v>16.899999999999999</v>
      </c>
      <c r="R1436" t="s">
        <v>71</v>
      </c>
      <c r="S1436">
        <v>0.33</v>
      </c>
      <c r="T1436" t="s">
        <v>71</v>
      </c>
      <c r="U1436">
        <v>10.220000000000001</v>
      </c>
      <c r="V1436" t="s">
        <v>71</v>
      </c>
      <c r="W1436">
        <v>18.37</v>
      </c>
      <c r="X1436" t="s">
        <v>71</v>
      </c>
      <c r="Y1436">
        <v>37.67</v>
      </c>
      <c r="AA1436">
        <v>50.09</v>
      </c>
      <c r="AE1436">
        <v>6.6</v>
      </c>
      <c r="AF1436" t="s">
        <v>71</v>
      </c>
      <c r="AG1436">
        <v>6.31</v>
      </c>
      <c r="AH1436" t="s">
        <v>71</v>
      </c>
      <c r="AS1436">
        <v>0.3</v>
      </c>
      <c r="AT1436" t="s">
        <v>71</v>
      </c>
    </row>
    <row r="1437" spans="1:46" x14ac:dyDescent="0.2">
      <c r="A1437" t="s">
        <v>483</v>
      </c>
      <c r="B1437" t="s">
        <v>484</v>
      </c>
      <c r="C1437">
        <f>-70.4092998 / 41.66833883</f>
        <v>-1.6897553820721869</v>
      </c>
      <c r="D1437" t="s">
        <v>485</v>
      </c>
      <c r="E1437" t="s">
        <v>70</v>
      </c>
      <c r="F1437" s="1">
        <v>39679</v>
      </c>
      <c r="G1437">
        <v>10</v>
      </c>
      <c r="O1437">
        <v>7.2</v>
      </c>
      <c r="P1437" t="s">
        <v>71</v>
      </c>
      <c r="Q1437">
        <v>14.5</v>
      </c>
      <c r="R1437" t="s">
        <v>71</v>
      </c>
    </row>
    <row r="1438" spans="1:46" x14ac:dyDescent="0.2">
      <c r="A1438" t="s">
        <v>483</v>
      </c>
      <c r="B1438" t="s">
        <v>484</v>
      </c>
      <c r="C1438">
        <f>-70.4092998 / 41.66833883</f>
        <v>-1.6897553820721869</v>
      </c>
      <c r="D1438" t="s">
        <v>485</v>
      </c>
      <c r="E1438" t="s">
        <v>70</v>
      </c>
      <c r="F1438" s="1">
        <v>39679</v>
      </c>
      <c r="G1438">
        <v>11</v>
      </c>
      <c r="O1438">
        <v>4.12</v>
      </c>
      <c r="P1438" t="s">
        <v>71</v>
      </c>
      <c r="Q1438">
        <v>13.2</v>
      </c>
      <c r="R1438" t="s">
        <v>71</v>
      </c>
    </row>
    <row r="1439" spans="1:46" x14ac:dyDescent="0.2">
      <c r="A1439" t="s">
        <v>483</v>
      </c>
      <c r="B1439" t="s">
        <v>484</v>
      </c>
      <c r="C1439">
        <f>-70.4092998 / 41.66833883</f>
        <v>-1.6897553820721869</v>
      </c>
      <c r="D1439" t="s">
        <v>485</v>
      </c>
      <c r="E1439" t="s">
        <v>70</v>
      </c>
      <c r="F1439" s="1">
        <v>39679</v>
      </c>
      <c r="G1439">
        <v>12</v>
      </c>
      <c r="O1439">
        <v>1.71</v>
      </c>
      <c r="P1439" t="s">
        <v>71</v>
      </c>
      <c r="Q1439">
        <v>11.6</v>
      </c>
      <c r="R1439" t="s">
        <v>71</v>
      </c>
    </row>
    <row r="1440" spans="1:46" x14ac:dyDescent="0.2">
      <c r="A1440" t="s">
        <v>483</v>
      </c>
      <c r="B1440" t="s">
        <v>484</v>
      </c>
      <c r="C1440">
        <f>-70.4092998 / 41.66833883</f>
        <v>-1.6897553820721869</v>
      </c>
      <c r="D1440" t="s">
        <v>485</v>
      </c>
      <c r="E1440" t="s">
        <v>70</v>
      </c>
      <c r="F1440" s="1">
        <v>39679</v>
      </c>
      <c r="G1440">
        <v>13</v>
      </c>
      <c r="O1440">
        <v>0.17</v>
      </c>
      <c r="P1440" t="s">
        <v>71</v>
      </c>
      <c r="Q1440">
        <v>10.199999999999999</v>
      </c>
      <c r="R1440" t="s">
        <v>71</v>
      </c>
    </row>
    <row r="1441" spans="1:46" x14ac:dyDescent="0.2">
      <c r="A1441" t="s">
        <v>483</v>
      </c>
      <c r="B1441" t="s">
        <v>484</v>
      </c>
      <c r="C1441">
        <f>-70.4092998 / 41.66833883</f>
        <v>-1.6897553820721869</v>
      </c>
      <c r="D1441" t="s">
        <v>485</v>
      </c>
      <c r="E1441" t="s">
        <v>70</v>
      </c>
      <c r="F1441" s="1">
        <v>39679</v>
      </c>
      <c r="G1441">
        <v>14</v>
      </c>
      <c r="O1441">
        <v>0.11</v>
      </c>
      <c r="P1441" t="s">
        <v>71</v>
      </c>
      <c r="Q1441">
        <v>9.5</v>
      </c>
      <c r="R1441" t="s">
        <v>71</v>
      </c>
    </row>
    <row r="1442" spans="1:46" x14ac:dyDescent="0.2">
      <c r="A1442" t="s">
        <v>483</v>
      </c>
      <c r="B1442" t="s">
        <v>484</v>
      </c>
      <c r="C1442">
        <f>-70.4092998 / 41.66833883</f>
        <v>-1.6897553820721869</v>
      </c>
      <c r="D1442" t="s">
        <v>485</v>
      </c>
      <c r="E1442" t="s">
        <v>70</v>
      </c>
      <c r="F1442" s="1">
        <v>39679</v>
      </c>
      <c r="G1442">
        <v>15</v>
      </c>
      <c r="O1442">
        <v>0.09</v>
      </c>
      <c r="P1442" t="s">
        <v>71</v>
      </c>
      <c r="Q1442">
        <v>8.8000000000000007</v>
      </c>
      <c r="R1442" t="s">
        <v>71</v>
      </c>
    </row>
    <row r="1443" spans="1:46" x14ac:dyDescent="0.2">
      <c r="A1443" t="s">
        <v>483</v>
      </c>
      <c r="B1443" t="s">
        <v>484</v>
      </c>
      <c r="C1443">
        <f>-70.4092998 / 41.66833883</f>
        <v>-1.6897553820721869</v>
      </c>
      <c r="D1443" t="s">
        <v>485</v>
      </c>
      <c r="E1443" t="s">
        <v>70</v>
      </c>
      <c r="F1443" s="1">
        <v>39679</v>
      </c>
      <c r="G1443">
        <v>16</v>
      </c>
      <c r="O1443">
        <v>0.09</v>
      </c>
      <c r="P1443" t="s">
        <v>71</v>
      </c>
      <c r="Q1443">
        <v>8.4</v>
      </c>
      <c r="R1443" t="s">
        <v>71</v>
      </c>
    </row>
    <row r="1444" spans="1:46" x14ac:dyDescent="0.2">
      <c r="A1444" t="s">
        <v>483</v>
      </c>
      <c r="B1444" t="s">
        <v>484</v>
      </c>
      <c r="C1444">
        <f>-70.4092998 / 41.66833883</f>
        <v>-1.6897553820721869</v>
      </c>
      <c r="D1444" t="s">
        <v>485</v>
      </c>
      <c r="E1444" t="s">
        <v>70</v>
      </c>
      <c r="F1444" s="1">
        <v>39679</v>
      </c>
      <c r="G1444">
        <v>17</v>
      </c>
      <c r="K1444">
        <v>0.03</v>
      </c>
      <c r="L1444" t="s">
        <v>71</v>
      </c>
      <c r="O1444">
        <v>0.08</v>
      </c>
      <c r="P1444" t="s">
        <v>71</v>
      </c>
      <c r="Q1444">
        <v>8.1</v>
      </c>
      <c r="R1444" t="s">
        <v>71</v>
      </c>
      <c r="S1444">
        <v>5.91</v>
      </c>
      <c r="T1444" t="s">
        <v>71</v>
      </c>
      <c r="U1444">
        <v>183.05</v>
      </c>
      <c r="V1444" t="s">
        <v>71</v>
      </c>
      <c r="W1444">
        <v>95.46</v>
      </c>
      <c r="X1444" t="s">
        <v>71</v>
      </c>
      <c r="Y1444">
        <v>79.27</v>
      </c>
      <c r="AA1444">
        <v>-5.59</v>
      </c>
      <c r="AE1444">
        <v>24.9</v>
      </c>
      <c r="AF1444" t="s">
        <v>71</v>
      </c>
      <c r="AG1444">
        <v>6.51</v>
      </c>
      <c r="AH1444" t="s">
        <v>71</v>
      </c>
      <c r="AS1444">
        <v>81.52</v>
      </c>
      <c r="AT1444" t="s">
        <v>71</v>
      </c>
    </row>
    <row r="1445" spans="1:46" x14ac:dyDescent="0.2">
      <c r="A1445" t="s">
        <v>483</v>
      </c>
      <c r="B1445" t="s">
        <v>484</v>
      </c>
      <c r="C1445">
        <f>-70.4092998 / 41.66833883</f>
        <v>-1.6897553820721869</v>
      </c>
      <c r="D1445" t="s">
        <v>485</v>
      </c>
      <c r="E1445" t="s">
        <v>70</v>
      </c>
      <c r="F1445" s="1">
        <v>40051</v>
      </c>
      <c r="G1445">
        <v>0.5</v>
      </c>
      <c r="I1445">
        <v>18.28</v>
      </c>
      <c r="J1445" t="s">
        <v>71</v>
      </c>
      <c r="K1445">
        <v>4.62</v>
      </c>
      <c r="L1445" t="s">
        <v>71</v>
      </c>
      <c r="M1445">
        <v>4.13</v>
      </c>
      <c r="N1445" t="s">
        <v>71</v>
      </c>
      <c r="O1445">
        <v>8.1199999999999992</v>
      </c>
      <c r="P1445" t="s">
        <v>71</v>
      </c>
      <c r="Q1445">
        <v>26.4</v>
      </c>
      <c r="R1445" t="s">
        <v>71</v>
      </c>
      <c r="S1445">
        <v>0.43</v>
      </c>
      <c r="T1445" t="s">
        <v>71</v>
      </c>
      <c r="U1445">
        <v>13.18</v>
      </c>
      <c r="V1445" t="s">
        <v>71</v>
      </c>
      <c r="W1445">
        <v>25.63</v>
      </c>
      <c r="X1445" t="s">
        <v>71</v>
      </c>
      <c r="Y1445">
        <v>41.33</v>
      </c>
      <c r="AA1445">
        <v>45.61</v>
      </c>
      <c r="AC1445">
        <v>39.56</v>
      </c>
      <c r="AE1445">
        <v>6.7</v>
      </c>
      <c r="AF1445" t="s">
        <v>71</v>
      </c>
      <c r="AG1445">
        <v>6.86</v>
      </c>
      <c r="AH1445" t="s">
        <v>71</v>
      </c>
    </row>
    <row r="1446" spans="1:46" x14ac:dyDescent="0.2">
      <c r="A1446" t="s">
        <v>483</v>
      </c>
      <c r="B1446" t="s">
        <v>484</v>
      </c>
      <c r="C1446">
        <f>-70.4092998 / 41.66833883</f>
        <v>-1.6897553820721869</v>
      </c>
      <c r="D1446" t="s">
        <v>485</v>
      </c>
      <c r="E1446" t="s">
        <v>70</v>
      </c>
      <c r="F1446" s="1">
        <v>40051</v>
      </c>
      <c r="G1446">
        <v>1</v>
      </c>
      <c r="O1446">
        <v>7.93</v>
      </c>
      <c r="P1446" t="s">
        <v>71</v>
      </c>
      <c r="Q1446">
        <v>26.6</v>
      </c>
      <c r="R1446" t="s">
        <v>71</v>
      </c>
    </row>
    <row r="1447" spans="1:46" x14ac:dyDescent="0.2">
      <c r="A1447" t="s">
        <v>483</v>
      </c>
      <c r="B1447" t="s">
        <v>484</v>
      </c>
      <c r="C1447">
        <f>-70.4092998 / 41.66833883</f>
        <v>-1.6897553820721869</v>
      </c>
      <c r="D1447" t="s">
        <v>485</v>
      </c>
      <c r="E1447" t="s">
        <v>70</v>
      </c>
      <c r="F1447" s="1">
        <v>40051</v>
      </c>
      <c r="G1447">
        <v>2</v>
      </c>
      <c r="O1447">
        <v>7.89</v>
      </c>
      <c r="P1447" t="s">
        <v>71</v>
      </c>
      <c r="Q1447">
        <v>26.7</v>
      </c>
      <c r="R1447" t="s">
        <v>71</v>
      </c>
    </row>
    <row r="1448" spans="1:46" x14ac:dyDescent="0.2">
      <c r="A1448" t="s">
        <v>483</v>
      </c>
      <c r="B1448" t="s">
        <v>484</v>
      </c>
      <c r="C1448">
        <f>-70.4092998 / 41.66833883</f>
        <v>-1.6897553820721869</v>
      </c>
      <c r="D1448" t="s">
        <v>485</v>
      </c>
      <c r="E1448" t="s">
        <v>70</v>
      </c>
      <c r="F1448" s="1">
        <v>40051</v>
      </c>
      <c r="G1448">
        <v>3</v>
      </c>
      <c r="K1448">
        <v>3.7</v>
      </c>
      <c r="L1448" t="s">
        <v>71</v>
      </c>
      <c r="O1448">
        <v>7.9</v>
      </c>
      <c r="P1448" t="s">
        <v>71</v>
      </c>
      <c r="Q1448">
        <v>26.8</v>
      </c>
      <c r="R1448" t="s">
        <v>71</v>
      </c>
      <c r="S1448">
        <v>0.36</v>
      </c>
      <c r="T1448" t="s">
        <v>71</v>
      </c>
      <c r="U1448">
        <v>11.17</v>
      </c>
      <c r="V1448" t="s">
        <v>71</v>
      </c>
      <c r="W1448">
        <v>20.13</v>
      </c>
      <c r="X1448" t="s">
        <v>71</v>
      </c>
      <c r="Y1448">
        <v>0</v>
      </c>
      <c r="AA1448">
        <v>43.44</v>
      </c>
      <c r="AE1448">
        <v>6.5</v>
      </c>
      <c r="AF1448" t="s">
        <v>71</v>
      </c>
      <c r="AG1448">
        <v>6.75</v>
      </c>
      <c r="AH1448" t="s">
        <v>71</v>
      </c>
      <c r="AS1448">
        <v>0.87</v>
      </c>
      <c r="AT1448" t="s">
        <v>71</v>
      </c>
    </row>
    <row r="1449" spans="1:46" x14ac:dyDescent="0.2">
      <c r="A1449" t="s">
        <v>483</v>
      </c>
      <c r="B1449" t="s">
        <v>484</v>
      </c>
      <c r="C1449">
        <f>-70.4092998 / 41.66833883</f>
        <v>-1.6897553820721869</v>
      </c>
      <c r="D1449" t="s">
        <v>485</v>
      </c>
      <c r="E1449" t="s">
        <v>70</v>
      </c>
      <c r="F1449" s="1">
        <v>40051</v>
      </c>
      <c r="G1449">
        <v>4</v>
      </c>
      <c r="O1449">
        <v>7.87</v>
      </c>
      <c r="P1449" t="s">
        <v>71</v>
      </c>
      <c r="Q1449">
        <v>26.8</v>
      </c>
      <c r="R1449" t="s">
        <v>71</v>
      </c>
    </row>
    <row r="1450" spans="1:46" x14ac:dyDescent="0.2">
      <c r="A1450" t="s">
        <v>483</v>
      </c>
      <c r="B1450" t="s">
        <v>484</v>
      </c>
      <c r="C1450">
        <f>-70.4092998 / 41.66833883</f>
        <v>-1.6897553820721869</v>
      </c>
      <c r="D1450" t="s">
        <v>485</v>
      </c>
      <c r="E1450" t="s">
        <v>70</v>
      </c>
      <c r="F1450" s="1">
        <v>40051</v>
      </c>
      <c r="G1450">
        <v>5</v>
      </c>
      <c r="O1450">
        <v>7.86</v>
      </c>
      <c r="P1450" t="s">
        <v>71</v>
      </c>
      <c r="Q1450">
        <v>26.8</v>
      </c>
      <c r="R1450" t="s">
        <v>71</v>
      </c>
    </row>
    <row r="1451" spans="1:46" x14ac:dyDescent="0.2">
      <c r="A1451" t="s">
        <v>483</v>
      </c>
      <c r="B1451" t="s">
        <v>484</v>
      </c>
      <c r="C1451">
        <f>-70.4092998 / 41.66833883</f>
        <v>-1.6897553820721869</v>
      </c>
      <c r="D1451" t="s">
        <v>485</v>
      </c>
      <c r="E1451" t="s">
        <v>70</v>
      </c>
      <c r="F1451" s="1">
        <v>40051</v>
      </c>
      <c r="G1451">
        <v>6</v>
      </c>
      <c r="O1451">
        <v>8.0299999999999994</v>
      </c>
      <c r="P1451" t="s">
        <v>71</v>
      </c>
      <c r="Q1451">
        <v>26.4</v>
      </c>
      <c r="R1451" t="s">
        <v>71</v>
      </c>
    </row>
    <row r="1452" spans="1:46" x14ac:dyDescent="0.2">
      <c r="A1452" t="s">
        <v>483</v>
      </c>
      <c r="B1452" t="s">
        <v>484</v>
      </c>
      <c r="C1452">
        <f>-70.4092998 / 41.66833883</f>
        <v>-1.6897553820721869</v>
      </c>
      <c r="D1452" t="s">
        <v>485</v>
      </c>
      <c r="E1452" t="s">
        <v>70</v>
      </c>
      <c r="F1452" s="1">
        <v>40051</v>
      </c>
      <c r="G1452">
        <v>7</v>
      </c>
      <c r="O1452">
        <v>8.06</v>
      </c>
      <c r="P1452" t="s">
        <v>71</v>
      </c>
      <c r="Q1452">
        <v>24.7</v>
      </c>
      <c r="R1452" t="s">
        <v>71</v>
      </c>
    </row>
    <row r="1453" spans="1:46" x14ac:dyDescent="0.2">
      <c r="A1453" t="s">
        <v>483</v>
      </c>
      <c r="B1453" t="s">
        <v>484</v>
      </c>
      <c r="C1453">
        <f>-70.4092998 / 41.66833883</f>
        <v>-1.6897553820721869</v>
      </c>
      <c r="D1453" t="s">
        <v>485</v>
      </c>
      <c r="E1453" t="s">
        <v>70</v>
      </c>
      <c r="F1453" s="1">
        <v>40051</v>
      </c>
      <c r="G1453">
        <v>8</v>
      </c>
      <c r="O1453">
        <v>8.25</v>
      </c>
      <c r="P1453" t="s">
        <v>71</v>
      </c>
      <c r="Q1453">
        <v>21.8</v>
      </c>
      <c r="R1453" t="s">
        <v>71</v>
      </c>
    </row>
    <row r="1454" spans="1:46" x14ac:dyDescent="0.2">
      <c r="A1454" t="s">
        <v>483</v>
      </c>
      <c r="B1454" t="s">
        <v>484</v>
      </c>
      <c r="C1454">
        <f>-70.4092998 / 41.66833883</f>
        <v>-1.6897553820721869</v>
      </c>
      <c r="D1454" t="s">
        <v>485</v>
      </c>
      <c r="E1454" t="s">
        <v>70</v>
      </c>
      <c r="F1454" s="1">
        <v>40051</v>
      </c>
      <c r="G1454">
        <v>9</v>
      </c>
      <c r="K1454">
        <v>8.02</v>
      </c>
      <c r="L1454" t="s">
        <v>71</v>
      </c>
      <c r="O1454">
        <v>7.39</v>
      </c>
      <c r="P1454" t="s">
        <v>71</v>
      </c>
      <c r="Q1454">
        <v>19.600000000000001</v>
      </c>
      <c r="R1454" t="s">
        <v>71</v>
      </c>
      <c r="S1454">
        <v>0.32</v>
      </c>
      <c r="T1454" t="s">
        <v>71</v>
      </c>
      <c r="U1454">
        <v>9.83</v>
      </c>
      <c r="V1454" t="s">
        <v>71</v>
      </c>
      <c r="W1454">
        <v>24.32</v>
      </c>
      <c r="X1454" t="s">
        <v>71</v>
      </c>
      <c r="Y1454">
        <v>37.11</v>
      </c>
      <c r="AA1454">
        <v>51.02</v>
      </c>
      <c r="AE1454">
        <v>6.8</v>
      </c>
      <c r="AF1454" t="s">
        <v>71</v>
      </c>
      <c r="AG1454">
        <v>6.4</v>
      </c>
      <c r="AH1454" t="s">
        <v>71</v>
      </c>
      <c r="AS1454">
        <v>1.1200000000000001</v>
      </c>
      <c r="AT1454" t="s">
        <v>71</v>
      </c>
    </row>
    <row r="1455" spans="1:46" x14ac:dyDescent="0.2">
      <c r="A1455" t="s">
        <v>483</v>
      </c>
      <c r="B1455" t="s">
        <v>484</v>
      </c>
      <c r="C1455">
        <f>-70.4092998 / 41.66833883</f>
        <v>-1.6897553820721869</v>
      </c>
      <c r="D1455" t="s">
        <v>485</v>
      </c>
      <c r="E1455" t="s">
        <v>70</v>
      </c>
      <c r="F1455" s="1">
        <v>40051</v>
      </c>
      <c r="G1455">
        <v>10</v>
      </c>
      <c r="O1455">
        <v>7.23</v>
      </c>
      <c r="P1455" t="s">
        <v>71</v>
      </c>
      <c r="Q1455">
        <v>17.5</v>
      </c>
      <c r="R1455" t="s">
        <v>71</v>
      </c>
    </row>
    <row r="1456" spans="1:46" x14ac:dyDescent="0.2">
      <c r="A1456" t="s">
        <v>483</v>
      </c>
      <c r="B1456" t="s">
        <v>484</v>
      </c>
      <c r="C1456">
        <f>-70.4092998 / 41.66833883</f>
        <v>-1.6897553820721869</v>
      </c>
      <c r="D1456" t="s">
        <v>485</v>
      </c>
      <c r="E1456" t="s">
        <v>70</v>
      </c>
      <c r="F1456" s="1">
        <v>40051</v>
      </c>
      <c r="G1456">
        <v>11</v>
      </c>
      <c r="O1456">
        <v>6</v>
      </c>
      <c r="P1456" t="s">
        <v>71</v>
      </c>
      <c r="Q1456">
        <v>16.600000000000001</v>
      </c>
      <c r="R1456" t="s">
        <v>71</v>
      </c>
    </row>
    <row r="1457" spans="1:46" x14ac:dyDescent="0.2">
      <c r="A1457" t="s">
        <v>483</v>
      </c>
      <c r="B1457" t="s">
        <v>484</v>
      </c>
      <c r="C1457">
        <f>-70.4092998 / 41.66833883</f>
        <v>-1.6897553820721869</v>
      </c>
      <c r="D1457" t="s">
        <v>485</v>
      </c>
      <c r="E1457" t="s">
        <v>70</v>
      </c>
      <c r="F1457" s="1">
        <v>40051</v>
      </c>
      <c r="G1457">
        <v>12</v>
      </c>
      <c r="O1457">
        <v>1.22</v>
      </c>
      <c r="P1457" t="s">
        <v>71</v>
      </c>
      <c r="Q1457">
        <v>14.1</v>
      </c>
      <c r="R1457" t="s">
        <v>71</v>
      </c>
    </row>
    <row r="1458" spans="1:46" x14ac:dyDescent="0.2">
      <c r="A1458" t="s">
        <v>483</v>
      </c>
      <c r="B1458" t="s">
        <v>484</v>
      </c>
      <c r="C1458">
        <f>-70.4092998 / 41.66833883</f>
        <v>-1.6897553820721869</v>
      </c>
      <c r="D1458" t="s">
        <v>485</v>
      </c>
      <c r="E1458" t="s">
        <v>70</v>
      </c>
      <c r="F1458" s="1">
        <v>40051</v>
      </c>
      <c r="G1458">
        <v>13</v>
      </c>
      <c r="O1458">
        <v>0.1</v>
      </c>
      <c r="P1458" t="s">
        <v>71</v>
      </c>
      <c r="Q1458">
        <v>12.3</v>
      </c>
      <c r="R1458" t="s">
        <v>71</v>
      </c>
    </row>
    <row r="1459" spans="1:46" x14ac:dyDescent="0.2">
      <c r="A1459" t="s">
        <v>483</v>
      </c>
      <c r="B1459" t="s">
        <v>484</v>
      </c>
      <c r="C1459">
        <f>-70.4092998 / 41.66833883</f>
        <v>-1.6897553820721869</v>
      </c>
      <c r="D1459" t="s">
        <v>485</v>
      </c>
      <c r="E1459" t="s">
        <v>70</v>
      </c>
      <c r="F1459" s="1">
        <v>40051</v>
      </c>
      <c r="G1459">
        <v>14</v>
      </c>
      <c r="Q1459">
        <v>11.5</v>
      </c>
      <c r="R1459" t="s">
        <v>71</v>
      </c>
    </row>
    <row r="1460" spans="1:46" x14ac:dyDescent="0.2">
      <c r="A1460" t="s">
        <v>483</v>
      </c>
      <c r="B1460" t="s">
        <v>484</v>
      </c>
      <c r="C1460">
        <f>-70.4092998 / 41.66833883</f>
        <v>-1.6897553820721869</v>
      </c>
      <c r="D1460" t="s">
        <v>485</v>
      </c>
      <c r="E1460" t="s">
        <v>70</v>
      </c>
      <c r="F1460" s="1">
        <v>40051</v>
      </c>
      <c r="G1460">
        <v>15</v>
      </c>
      <c r="Q1460">
        <v>10.8</v>
      </c>
      <c r="R1460" t="s">
        <v>71</v>
      </c>
    </row>
    <row r="1461" spans="1:46" x14ac:dyDescent="0.2">
      <c r="A1461" t="s">
        <v>483</v>
      </c>
      <c r="B1461" t="s">
        <v>484</v>
      </c>
      <c r="C1461">
        <f>-70.4092998 / 41.66833883</f>
        <v>-1.6897553820721869</v>
      </c>
      <c r="D1461" t="s">
        <v>485</v>
      </c>
      <c r="E1461" t="s">
        <v>70</v>
      </c>
      <c r="F1461" s="1">
        <v>40051</v>
      </c>
      <c r="G1461">
        <v>16</v>
      </c>
      <c r="K1461">
        <v>0.48</v>
      </c>
      <c r="L1461" t="s">
        <v>71</v>
      </c>
      <c r="Q1461">
        <v>10.199999999999999</v>
      </c>
      <c r="R1461" t="s">
        <v>71</v>
      </c>
      <c r="S1461">
        <v>24.19</v>
      </c>
      <c r="T1461" t="s">
        <v>71</v>
      </c>
      <c r="U1461">
        <v>749.32</v>
      </c>
      <c r="V1461" t="s">
        <v>71</v>
      </c>
      <c r="W1461">
        <v>217.71</v>
      </c>
      <c r="X1461" t="s">
        <v>71</v>
      </c>
      <c r="Y1461">
        <v>99.6</v>
      </c>
      <c r="AA1461">
        <v>23.44</v>
      </c>
      <c r="AE1461">
        <v>2.9</v>
      </c>
      <c r="AF1461" t="s">
        <v>71</v>
      </c>
      <c r="AG1461">
        <v>6.34</v>
      </c>
      <c r="AH1461" t="s">
        <v>71</v>
      </c>
      <c r="AS1461">
        <v>159.26</v>
      </c>
      <c r="AT1461" t="s">
        <v>71</v>
      </c>
    </row>
    <row r="1462" spans="1:46" x14ac:dyDescent="0.2">
      <c r="A1462" t="s">
        <v>483</v>
      </c>
      <c r="B1462" t="s">
        <v>484</v>
      </c>
      <c r="C1462">
        <f>-70.4092998 / 41.66833883</f>
        <v>-1.6897553820721869</v>
      </c>
      <c r="D1462" t="s">
        <v>485</v>
      </c>
      <c r="E1462" t="s">
        <v>70</v>
      </c>
      <c r="F1462" s="1">
        <v>40051</v>
      </c>
      <c r="G1462">
        <v>17</v>
      </c>
      <c r="Q1462">
        <v>10</v>
      </c>
      <c r="R1462" t="s">
        <v>71</v>
      </c>
    </row>
    <row r="1463" spans="1:46" x14ac:dyDescent="0.2">
      <c r="A1463" t="s">
        <v>483</v>
      </c>
      <c r="B1463" t="s">
        <v>484</v>
      </c>
      <c r="C1463">
        <f>-70.4092998 / 41.66833883</f>
        <v>-1.6897553820721869</v>
      </c>
      <c r="D1463" t="s">
        <v>485</v>
      </c>
      <c r="E1463" t="s">
        <v>70</v>
      </c>
      <c r="F1463" s="1">
        <v>40423</v>
      </c>
      <c r="G1463">
        <v>0.5</v>
      </c>
      <c r="I1463">
        <v>16.399999999999999</v>
      </c>
      <c r="J1463" t="s">
        <v>71</v>
      </c>
      <c r="K1463">
        <v>1</v>
      </c>
      <c r="L1463" t="s">
        <v>71</v>
      </c>
      <c r="M1463">
        <v>4.2</v>
      </c>
      <c r="N1463" t="s">
        <v>71</v>
      </c>
      <c r="O1463">
        <v>6.94</v>
      </c>
      <c r="P1463" t="s">
        <v>71</v>
      </c>
      <c r="Q1463">
        <v>32.5</v>
      </c>
      <c r="R1463" t="s">
        <v>71</v>
      </c>
      <c r="S1463">
        <v>0.3</v>
      </c>
      <c r="T1463" t="s">
        <v>71</v>
      </c>
      <c r="U1463">
        <v>9.35</v>
      </c>
      <c r="V1463" t="s">
        <v>71</v>
      </c>
      <c r="W1463">
        <v>25.27</v>
      </c>
      <c r="X1463" t="s">
        <v>71</v>
      </c>
      <c r="Y1463">
        <v>36.380000000000003</v>
      </c>
      <c r="AA1463">
        <v>30.58</v>
      </c>
      <c r="AC1463">
        <v>39.32</v>
      </c>
      <c r="AE1463">
        <v>7.4</v>
      </c>
      <c r="AF1463" t="s">
        <v>71</v>
      </c>
      <c r="AG1463">
        <v>7.24</v>
      </c>
      <c r="AH1463" t="s">
        <v>71</v>
      </c>
    </row>
    <row r="1464" spans="1:46" x14ac:dyDescent="0.2">
      <c r="A1464" t="s">
        <v>483</v>
      </c>
      <c r="B1464" t="s">
        <v>484</v>
      </c>
      <c r="C1464">
        <f>-70.4092998 / 41.66833883</f>
        <v>-1.6897553820721869</v>
      </c>
      <c r="D1464" t="s">
        <v>485</v>
      </c>
      <c r="E1464" t="s">
        <v>70</v>
      </c>
      <c r="F1464" s="1">
        <v>40423</v>
      </c>
      <c r="G1464">
        <v>1</v>
      </c>
      <c r="O1464">
        <v>6.93</v>
      </c>
      <c r="P1464" t="s">
        <v>71</v>
      </c>
      <c r="Q1464">
        <v>32.5</v>
      </c>
      <c r="R1464" t="s">
        <v>71</v>
      </c>
    </row>
    <row r="1465" spans="1:46" x14ac:dyDescent="0.2">
      <c r="A1465" t="s">
        <v>483</v>
      </c>
      <c r="B1465" t="s">
        <v>484</v>
      </c>
      <c r="C1465">
        <f>-70.4092998 / 41.66833883</f>
        <v>-1.6897553820721869</v>
      </c>
      <c r="D1465" t="s">
        <v>485</v>
      </c>
      <c r="E1465" t="s">
        <v>70</v>
      </c>
      <c r="F1465" s="1">
        <v>40423</v>
      </c>
      <c r="G1465">
        <v>2</v>
      </c>
      <c r="O1465">
        <v>6.88</v>
      </c>
      <c r="P1465" t="s">
        <v>71</v>
      </c>
      <c r="Q1465">
        <v>32.5</v>
      </c>
      <c r="R1465" t="s">
        <v>71</v>
      </c>
    </row>
    <row r="1466" spans="1:46" x14ac:dyDescent="0.2">
      <c r="A1466" t="s">
        <v>483</v>
      </c>
      <c r="B1466" t="s">
        <v>484</v>
      </c>
      <c r="C1466">
        <f>-70.4092998 / 41.66833883</f>
        <v>-1.6897553820721869</v>
      </c>
      <c r="D1466" t="s">
        <v>485</v>
      </c>
      <c r="E1466" t="s">
        <v>70</v>
      </c>
      <c r="F1466" s="1">
        <v>40423</v>
      </c>
      <c r="G1466">
        <v>3</v>
      </c>
      <c r="K1466">
        <v>1.45</v>
      </c>
      <c r="L1466" t="s">
        <v>71</v>
      </c>
      <c r="O1466">
        <v>7.28</v>
      </c>
      <c r="P1466" t="s">
        <v>71</v>
      </c>
      <c r="Q1466">
        <v>31.7</v>
      </c>
      <c r="R1466" t="s">
        <v>71</v>
      </c>
      <c r="S1466">
        <v>1.04</v>
      </c>
      <c r="T1466" t="s">
        <v>71</v>
      </c>
      <c r="W1466">
        <v>32.86</v>
      </c>
      <c r="X1466" t="s">
        <v>71</v>
      </c>
      <c r="AE1466">
        <v>7</v>
      </c>
      <c r="AF1466" t="s">
        <v>71</v>
      </c>
      <c r="AG1466">
        <v>7.36</v>
      </c>
      <c r="AH1466" t="s">
        <v>71</v>
      </c>
    </row>
    <row r="1467" spans="1:46" x14ac:dyDescent="0.2">
      <c r="A1467" t="s">
        <v>483</v>
      </c>
      <c r="B1467" t="s">
        <v>484</v>
      </c>
      <c r="C1467">
        <f>-70.4092998 / 41.66833883</f>
        <v>-1.6897553820721869</v>
      </c>
      <c r="D1467" t="s">
        <v>485</v>
      </c>
      <c r="E1467" t="s">
        <v>70</v>
      </c>
      <c r="F1467" s="1">
        <v>40423</v>
      </c>
      <c r="G1467">
        <v>4</v>
      </c>
      <c r="O1467">
        <v>6.56</v>
      </c>
      <c r="P1467" t="s">
        <v>71</v>
      </c>
      <c r="Q1467">
        <v>31.9</v>
      </c>
      <c r="R1467" t="s">
        <v>71</v>
      </c>
    </row>
    <row r="1468" spans="1:46" x14ac:dyDescent="0.2">
      <c r="A1468" t="s">
        <v>483</v>
      </c>
      <c r="B1468" t="s">
        <v>484</v>
      </c>
      <c r="C1468">
        <f>-70.4092998 / 41.66833883</f>
        <v>-1.6897553820721869</v>
      </c>
      <c r="D1468" t="s">
        <v>485</v>
      </c>
      <c r="E1468" t="s">
        <v>70</v>
      </c>
      <c r="F1468" s="1">
        <v>40423</v>
      </c>
      <c r="G1468">
        <v>5</v>
      </c>
      <c r="O1468">
        <v>5.76</v>
      </c>
      <c r="P1468" t="s">
        <v>71</v>
      </c>
      <c r="Q1468">
        <v>34</v>
      </c>
      <c r="R1468" t="s">
        <v>71</v>
      </c>
    </row>
    <row r="1469" spans="1:46" x14ac:dyDescent="0.2">
      <c r="A1469" t="s">
        <v>483</v>
      </c>
      <c r="B1469" t="s">
        <v>484</v>
      </c>
      <c r="C1469">
        <f>-70.4092998 / 41.66833883</f>
        <v>-1.6897553820721869</v>
      </c>
      <c r="D1469" t="s">
        <v>485</v>
      </c>
      <c r="E1469" t="s">
        <v>70</v>
      </c>
      <c r="F1469" s="1">
        <v>40423</v>
      </c>
      <c r="G1469">
        <v>6</v>
      </c>
      <c r="O1469">
        <v>5.69</v>
      </c>
      <c r="P1469" t="s">
        <v>71</v>
      </c>
      <c r="Q1469">
        <v>33.700000000000003</v>
      </c>
      <c r="R1469" t="s">
        <v>71</v>
      </c>
    </row>
    <row r="1470" spans="1:46" x14ac:dyDescent="0.2">
      <c r="A1470" t="s">
        <v>483</v>
      </c>
      <c r="B1470" t="s">
        <v>484</v>
      </c>
      <c r="C1470">
        <f>-70.4092998 / 41.66833883</f>
        <v>-1.6897553820721869</v>
      </c>
      <c r="D1470" t="s">
        <v>485</v>
      </c>
      <c r="E1470" t="s">
        <v>70</v>
      </c>
      <c r="F1470" s="1">
        <v>40423</v>
      </c>
      <c r="G1470">
        <v>7</v>
      </c>
      <c r="O1470">
        <v>5.26</v>
      </c>
      <c r="P1470" t="s">
        <v>71</v>
      </c>
      <c r="Q1470">
        <v>33.5</v>
      </c>
      <c r="R1470" t="s">
        <v>71</v>
      </c>
    </row>
    <row r="1471" spans="1:46" x14ac:dyDescent="0.2">
      <c r="A1471" t="s">
        <v>483</v>
      </c>
      <c r="B1471" t="s">
        <v>484</v>
      </c>
      <c r="C1471">
        <f>-70.4092998 / 41.66833883</f>
        <v>-1.6897553820721869</v>
      </c>
      <c r="D1471" t="s">
        <v>485</v>
      </c>
      <c r="E1471" t="s">
        <v>70</v>
      </c>
      <c r="F1471" s="1">
        <v>40423</v>
      </c>
      <c r="G1471">
        <v>8</v>
      </c>
      <c r="O1471">
        <v>4.7300000000000004</v>
      </c>
      <c r="P1471" t="s">
        <v>71</v>
      </c>
      <c r="Q1471">
        <v>32.299999999999997</v>
      </c>
      <c r="R1471" t="s">
        <v>71</v>
      </c>
    </row>
    <row r="1472" spans="1:46" x14ac:dyDescent="0.2">
      <c r="A1472" t="s">
        <v>483</v>
      </c>
      <c r="B1472" t="s">
        <v>484</v>
      </c>
      <c r="C1472">
        <f>-70.4092998 / 41.66833883</f>
        <v>-1.6897553820721869</v>
      </c>
      <c r="D1472" t="s">
        <v>485</v>
      </c>
      <c r="E1472" t="s">
        <v>70</v>
      </c>
      <c r="F1472" s="1">
        <v>40423</v>
      </c>
      <c r="G1472">
        <v>9</v>
      </c>
      <c r="K1472">
        <v>0.73</v>
      </c>
      <c r="L1472" t="s">
        <v>71</v>
      </c>
      <c r="O1472">
        <v>3.88</v>
      </c>
      <c r="P1472" t="s">
        <v>71</v>
      </c>
      <c r="Q1472">
        <v>28.2</v>
      </c>
      <c r="R1472" t="s">
        <v>71</v>
      </c>
      <c r="S1472">
        <v>0.4</v>
      </c>
      <c r="T1472" t="s">
        <v>71</v>
      </c>
      <c r="U1472">
        <v>12.47</v>
      </c>
      <c r="V1472" t="s">
        <v>71</v>
      </c>
      <c r="W1472">
        <v>20.29</v>
      </c>
      <c r="X1472" t="s">
        <v>71</v>
      </c>
      <c r="Y1472">
        <v>40.54</v>
      </c>
      <c r="AA1472">
        <v>27.46</v>
      </c>
      <c r="AE1472">
        <v>7.8</v>
      </c>
      <c r="AF1472" t="s">
        <v>71</v>
      </c>
      <c r="AG1472">
        <v>6.76</v>
      </c>
      <c r="AH1472" t="s">
        <v>71</v>
      </c>
      <c r="AS1472">
        <v>1.34</v>
      </c>
      <c r="AT1472" t="s">
        <v>71</v>
      </c>
    </row>
    <row r="1473" spans="1:46" x14ac:dyDescent="0.2">
      <c r="A1473" t="s">
        <v>483</v>
      </c>
      <c r="B1473" t="s">
        <v>484</v>
      </c>
      <c r="C1473">
        <f>-70.4092998 / 41.66833883</f>
        <v>-1.6897553820721869</v>
      </c>
      <c r="D1473" t="s">
        <v>485</v>
      </c>
      <c r="E1473" t="s">
        <v>70</v>
      </c>
      <c r="F1473" s="1">
        <v>40423</v>
      </c>
      <c r="G1473">
        <v>10</v>
      </c>
      <c r="O1473">
        <v>2.27</v>
      </c>
      <c r="P1473" t="s">
        <v>71</v>
      </c>
      <c r="Q1473">
        <v>27.9</v>
      </c>
      <c r="R1473" t="s">
        <v>71</v>
      </c>
    </row>
    <row r="1474" spans="1:46" x14ac:dyDescent="0.2">
      <c r="A1474" t="s">
        <v>483</v>
      </c>
      <c r="B1474" t="s">
        <v>484</v>
      </c>
      <c r="C1474">
        <f>-70.4092998 / 41.66833883</f>
        <v>-1.6897553820721869</v>
      </c>
      <c r="D1474" t="s">
        <v>485</v>
      </c>
      <c r="E1474" t="s">
        <v>70</v>
      </c>
      <c r="F1474" s="1">
        <v>40423</v>
      </c>
      <c r="G1474">
        <v>15</v>
      </c>
      <c r="S1474">
        <v>7.69</v>
      </c>
      <c r="T1474" t="s">
        <v>71</v>
      </c>
      <c r="U1474">
        <v>238.26</v>
      </c>
      <c r="V1474" t="s">
        <v>71</v>
      </c>
      <c r="W1474">
        <v>66.180000000000007</v>
      </c>
      <c r="X1474" t="s">
        <v>71</v>
      </c>
      <c r="Y1474">
        <v>83.08</v>
      </c>
      <c r="AE1474">
        <v>19.2</v>
      </c>
      <c r="AF1474" t="s">
        <v>71</v>
      </c>
      <c r="AG1474">
        <v>6.67</v>
      </c>
      <c r="AH1474" t="s">
        <v>71</v>
      </c>
      <c r="AS1474">
        <v>30.09</v>
      </c>
      <c r="AT1474" t="s">
        <v>71</v>
      </c>
    </row>
    <row r="1475" spans="1:46" x14ac:dyDescent="0.2">
      <c r="A1475" t="s">
        <v>483</v>
      </c>
      <c r="B1475" t="s">
        <v>484</v>
      </c>
      <c r="C1475">
        <f>-70.4092998 / 41.66833883</f>
        <v>-1.6897553820721869</v>
      </c>
      <c r="D1475" t="s">
        <v>485</v>
      </c>
      <c r="E1475" t="s">
        <v>70</v>
      </c>
      <c r="F1475" s="1">
        <v>40433</v>
      </c>
      <c r="G1475">
        <v>0.5</v>
      </c>
      <c r="I1475">
        <v>17.3</v>
      </c>
      <c r="J1475" t="s">
        <v>71</v>
      </c>
      <c r="M1475">
        <v>4.9000000000000004</v>
      </c>
      <c r="N1475" t="s">
        <v>71</v>
      </c>
      <c r="O1475">
        <v>6.82</v>
      </c>
      <c r="P1475" t="s">
        <v>71</v>
      </c>
      <c r="Q1475">
        <v>21.9</v>
      </c>
      <c r="R1475" t="s">
        <v>71</v>
      </c>
      <c r="AC1475">
        <v>37.1</v>
      </c>
    </row>
    <row r="1476" spans="1:46" x14ac:dyDescent="0.2">
      <c r="A1476" t="s">
        <v>483</v>
      </c>
      <c r="B1476" t="s">
        <v>484</v>
      </c>
      <c r="C1476">
        <f>-70.4092998 / 41.66833883</f>
        <v>-1.6897553820721869</v>
      </c>
      <c r="D1476" t="s">
        <v>485</v>
      </c>
      <c r="E1476" t="s">
        <v>70</v>
      </c>
      <c r="F1476" s="1">
        <v>40433</v>
      </c>
      <c r="G1476">
        <v>1</v>
      </c>
      <c r="O1476">
        <v>6.69</v>
      </c>
      <c r="P1476" t="s">
        <v>71</v>
      </c>
      <c r="Q1476">
        <v>21.9</v>
      </c>
      <c r="R1476" t="s">
        <v>71</v>
      </c>
    </row>
    <row r="1477" spans="1:46" x14ac:dyDescent="0.2">
      <c r="A1477" t="s">
        <v>483</v>
      </c>
      <c r="B1477" t="s">
        <v>484</v>
      </c>
      <c r="C1477">
        <f>-70.4092998 / 41.66833883</f>
        <v>-1.6897553820721869</v>
      </c>
      <c r="D1477" t="s">
        <v>485</v>
      </c>
      <c r="E1477" t="s">
        <v>70</v>
      </c>
      <c r="F1477" s="1">
        <v>40433</v>
      </c>
      <c r="G1477">
        <v>2</v>
      </c>
      <c r="O1477">
        <v>6.74</v>
      </c>
      <c r="P1477" t="s">
        <v>71</v>
      </c>
      <c r="Q1477">
        <v>22</v>
      </c>
      <c r="R1477" t="s">
        <v>71</v>
      </c>
    </row>
    <row r="1478" spans="1:46" x14ac:dyDescent="0.2">
      <c r="A1478" t="s">
        <v>483</v>
      </c>
      <c r="B1478" t="s">
        <v>484</v>
      </c>
      <c r="C1478">
        <f>-70.4092998 / 41.66833883</f>
        <v>-1.6897553820721869</v>
      </c>
      <c r="D1478" t="s">
        <v>485</v>
      </c>
      <c r="E1478" t="s">
        <v>70</v>
      </c>
      <c r="F1478" s="1">
        <v>40433</v>
      </c>
      <c r="G1478">
        <v>3</v>
      </c>
      <c r="O1478">
        <v>6.77</v>
      </c>
      <c r="P1478" t="s">
        <v>71</v>
      </c>
      <c r="Q1478">
        <v>22</v>
      </c>
      <c r="R1478" t="s">
        <v>71</v>
      </c>
    </row>
    <row r="1479" spans="1:46" x14ac:dyDescent="0.2">
      <c r="A1479" t="s">
        <v>483</v>
      </c>
      <c r="B1479" t="s">
        <v>484</v>
      </c>
      <c r="C1479">
        <f>-70.4092998 / 41.66833883</f>
        <v>-1.6897553820721869</v>
      </c>
      <c r="D1479" t="s">
        <v>485</v>
      </c>
      <c r="E1479" t="s">
        <v>70</v>
      </c>
      <c r="F1479" s="1">
        <v>40433</v>
      </c>
      <c r="G1479">
        <v>4</v>
      </c>
      <c r="O1479">
        <v>6.82</v>
      </c>
      <c r="P1479" t="s">
        <v>71</v>
      </c>
      <c r="Q1479">
        <v>22</v>
      </c>
      <c r="R1479" t="s">
        <v>71</v>
      </c>
    </row>
    <row r="1480" spans="1:46" x14ac:dyDescent="0.2">
      <c r="A1480" t="s">
        <v>483</v>
      </c>
      <c r="B1480" t="s">
        <v>484</v>
      </c>
      <c r="C1480">
        <f>-70.4092998 / 41.66833883</f>
        <v>-1.6897553820721869</v>
      </c>
      <c r="D1480" t="s">
        <v>485</v>
      </c>
      <c r="E1480" t="s">
        <v>70</v>
      </c>
      <c r="F1480" s="1">
        <v>40433</v>
      </c>
      <c r="G1480">
        <v>5</v>
      </c>
      <c r="O1480">
        <v>6.84</v>
      </c>
      <c r="P1480" t="s">
        <v>71</v>
      </c>
      <c r="Q1480">
        <v>21.9</v>
      </c>
      <c r="R1480" t="s">
        <v>71</v>
      </c>
    </row>
    <row r="1481" spans="1:46" x14ac:dyDescent="0.2">
      <c r="A1481" t="s">
        <v>483</v>
      </c>
      <c r="B1481" t="s">
        <v>484</v>
      </c>
      <c r="C1481">
        <f>-70.4092998 / 41.66833883</f>
        <v>-1.6897553820721869</v>
      </c>
      <c r="D1481" t="s">
        <v>485</v>
      </c>
      <c r="E1481" t="s">
        <v>70</v>
      </c>
      <c r="F1481" s="1">
        <v>40433</v>
      </c>
      <c r="G1481">
        <v>6</v>
      </c>
      <c r="O1481">
        <v>6.83</v>
      </c>
      <c r="P1481" t="s">
        <v>71</v>
      </c>
      <c r="Q1481">
        <v>21.9</v>
      </c>
      <c r="R1481" t="s">
        <v>71</v>
      </c>
    </row>
    <row r="1482" spans="1:46" x14ac:dyDescent="0.2">
      <c r="A1482" t="s">
        <v>483</v>
      </c>
      <c r="B1482" t="s">
        <v>484</v>
      </c>
      <c r="C1482">
        <f>-70.4092998 / 41.66833883</f>
        <v>-1.6897553820721869</v>
      </c>
      <c r="D1482" t="s">
        <v>485</v>
      </c>
      <c r="E1482" t="s">
        <v>70</v>
      </c>
      <c r="F1482" s="1">
        <v>40433</v>
      </c>
      <c r="G1482">
        <v>7</v>
      </c>
      <c r="O1482">
        <v>6.84</v>
      </c>
      <c r="P1482" t="s">
        <v>71</v>
      </c>
      <c r="Q1482">
        <v>21.8</v>
      </c>
      <c r="R1482" t="s">
        <v>71</v>
      </c>
    </row>
    <row r="1483" spans="1:46" x14ac:dyDescent="0.2">
      <c r="A1483" t="s">
        <v>483</v>
      </c>
      <c r="B1483" t="s">
        <v>484</v>
      </c>
      <c r="C1483">
        <f>-70.4092998 / 41.66833883</f>
        <v>-1.6897553820721869</v>
      </c>
      <c r="D1483" t="s">
        <v>485</v>
      </c>
      <c r="E1483" t="s">
        <v>70</v>
      </c>
      <c r="F1483" s="1">
        <v>40433</v>
      </c>
      <c r="G1483">
        <v>8</v>
      </c>
      <c r="O1483">
        <v>6.47</v>
      </c>
      <c r="P1483" t="s">
        <v>71</v>
      </c>
      <c r="Q1483">
        <v>20.9</v>
      </c>
      <c r="R1483" t="s">
        <v>71</v>
      </c>
    </row>
    <row r="1484" spans="1:46" x14ac:dyDescent="0.2">
      <c r="A1484" t="s">
        <v>483</v>
      </c>
      <c r="B1484" t="s">
        <v>484</v>
      </c>
      <c r="C1484">
        <f>-70.4092998 / 41.66833883</f>
        <v>-1.6897553820721869</v>
      </c>
      <c r="D1484" t="s">
        <v>485</v>
      </c>
      <c r="E1484" t="s">
        <v>70</v>
      </c>
      <c r="F1484" s="1">
        <v>40433</v>
      </c>
      <c r="G1484">
        <v>9</v>
      </c>
      <c r="O1484">
        <v>5.39</v>
      </c>
      <c r="P1484" t="s">
        <v>71</v>
      </c>
      <c r="Q1484">
        <v>15.4</v>
      </c>
      <c r="R1484" t="s">
        <v>71</v>
      </c>
    </row>
    <row r="1485" spans="1:46" x14ac:dyDescent="0.2">
      <c r="A1485" t="s">
        <v>483</v>
      </c>
      <c r="B1485" t="s">
        <v>484</v>
      </c>
      <c r="C1485">
        <f>-70.4092998 / 41.66833883</f>
        <v>-1.6897553820721869</v>
      </c>
      <c r="D1485" t="s">
        <v>485</v>
      </c>
      <c r="E1485" t="s">
        <v>70</v>
      </c>
      <c r="F1485" s="1">
        <v>40433</v>
      </c>
      <c r="G1485">
        <v>10</v>
      </c>
      <c r="O1485">
        <v>3.5</v>
      </c>
      <c r="P1485" t="s">
        <v>71</v>
      </c>
      <c r="Q1485">
        <v>12.4</v>
      </c>
      <c r="R1485" t="s">
        <v>71</v>
      </c>
    </row>
    <row r="1486" spans="1:46" x14ac:dyDescent="0.2">
      <c r="A1486" t="s">
        <v>483</v>
      </c>
      <c r="B1486" t="s">
        <v>484</v>
      </c>
      <c r="C1486">
        <f>-70.4092998 / 41.66833883</f>
        <v>-1.6897553820721869</v>
      </c>
      <c r="D1486" t="s">
        <v>485</v>
      </c>
      <c r="E1486" t="s">
        <v>70</v>
      </c>
      <c r="F1486" s="1">
        <v>40433</v>
      </c>
      <c r="G1486">
        <v>11</v>
      </c>
      <c r="O1486">
        <v>1.86</v>
      </c>
      <c r="P1486" t="s">
        <v>71</v>
      </c>
      <c r="Q1486">
        <v>11</v>
      </c>
      <c r="R1486" t="s">
        <v>71</v>
      </c>
    </row>
    <row r="1487" spans="1:46" x14ac:dyDescent="0.2">
      <c r="A1487" t="s">
        <v>483</v>
      </c>
      <c r="B1487" t="s">
        <v>484</v>
      </c>
      <c r="C1487">
        <f>-70.4092998 / 41.66833883</f>
        <v>-1.6897553820721869</v>
      </c>
      <c r="D1487" t="s">
        <v>485</v>
      </c>
      <c r="E1487" t="s">
        <v>70</v>
      </c>
      <c r="F1487" s="1">
        <v>40433</v>
      </c>
      <c r="G1487">
        <v>12</v>
      </c>
      <c r="O1487">
        <v>0.39</v>
      </c>
      <c r="P1487" t="s">
        <v>71</v>
      </c>
      <c r="Q1487">
        <v>9.8000000000000007</v>
      </c>
      <c r="R1487" t="s">
        <v>71</v>
      </c>
    </row>
    <row r="1488" spans="1:46" x14ac:dyDescent="0.2">
      <c r="A1488" t="s">
        <v>483</v>
      </c>
      <c r="B1488" t="s">
        <v>484</v>
      </c>
      <c r="C1488">
        <f>-70.4092998 / 41.66833883</f>
        <v>-1.6897553820721869</v>
      </c>
      <c r="D1488" t="s">
        <v>485</v>
      </c>
      <c r="E1488" t="s">
        <v>70</v>
      </c>
      <c r="F1488" s="1">
        <v>40433</v>
      </c>
      <c r="G1488">
        <v>13</v>
      </c>
      <c r="O1488">
        <v>0.32</v>
      </c>
      <c r="P1488" t="s">
        <v>71</v>
      </c>
      <c r="Q1488">
        <v>9.1999999999999993</v>
      </c>
      <c r="R1488" t="s">
        <v>71</v>
      </c>
    </row>
    <row r="1489" spans="1:46" x14ac:dyDescent="0.2">
      <c r="A1489" t="s">
        <v>483</v>
      </c>
      <c r="B1489" t="s">
        <v>484</v>
      </c>
      <c r="C1489">
        <f>-70.4092998 / 41.66833883</f>
        <v>-1.6897553820721869</v>
      </c>
      <c r="D1489" t="s">
        <v>485</v>
      </c>
      <c r="E1489" t="s">
        <v>70</v>
      </c>
      <c r="F1489" s="1">
        <v>40433</v>
      </c>
      <c r="G1489">
        <v>14</v>
      </c>
      <c r="O1489">
        <v>0.28000000000000003</v>
      </c>
      <c r="P1489" t="s">
        <v>71</v>
      </c>
      <c r="Q1489">
        <v>8.6999999999999993</v>
      </c>
      <c r="R1489" t="s">
        <v>71</v>
      </c>
    </row>
    <row r="1490" spans="1:46" x14ac:dyDescent="0.2">
      <c r="A1490" t="s">
        <v>483</v>
      </c>
      <c r="B1490" t="s">
        <v>484</v>
      </c>
      <c r="C1490">
        <f>-70.4092998 / 41.66833883</f>
        <v>-1.6897553820721869</v>
      </c>
      <c r="D1490" t="s">
        <v>485</v>
      </c>
      <c r="E1490" t="s">
        <v>70</v>
      </c>
      <c r="F1490" s="1">
        <v>40433</v>
      </c>
      <c r="G1490">
        <v>15</v>
      </c>
      <c r="O1490">
        <v>0.25</v>
      </c>
      <c r="P1490" t="s">
        <v>71</v>
      </c>
      <c r="Q1490">
        <v>8.1999999999999993</v>
      </c>
      <c r="R1490" t="s">
        <v>71</v>
      </c>
    </row>
    <row r="1491" spans="1:46" x14ac:dyDescent="0.2">
      <c r="A1491" t="s">
        <v>483</v>
      </c>
      <c r="B1491" t="s">
        <v>484</v>
      </c>
      <c r="C1491">
        <f>-70.4092998 / 41.66833883</f>
        <v>-1.6897553820721869</v>
      </c>
      <c r="D1491" t="s">
        <v>485</v>
      </c>
      <c r="E1491" t="s">
        <v>70</v>
      </c>
      <c r="F1491" s="1">
        <v>40433</v>
      </c>
      <c r="G1491">
        <v>16</v>
      </c>
      <c r="O1491">
        <v>0.22</v>
      </c>
      <c r="P1491" t="s">
        <v>71</v>
      </c>
      <c r="Q1491">
        <v>7.9</v>
      </c>
      <c r="R1491" t="s">
        <v>71</v>
      </c>
    </row>
    <row r="1492" spans="1:46" x14ac:dyDescent="0.2">
      <c r="A1492" t="s">
        <v>483</v>
      </c>
      <c r="B1492" t="s">
        <v>484</v>
      </c>
      <c r="C1492">
        <f>-70.4092998 / 41.66833883</f>
        <v>-1.6897553820721869</v>
      </c>
      <c r="D1492" t="s">
        <v>485</v>
      </c>
      <c r="E1492" t="s">
        <v>70</v>
      </c>
      <c r="F1492" s="1">
        <v>40798</v>
      </c>
      <c r="G1492">
        <v>0.5</v>
      </c>
      <c r="I1492">
        <v>16.8</v>
      </c>
      <c r="J1492" t="s">
        <v>71</v>
      </c>
      <c r="K1492">
        <v>1.97</v>
      </c>
      <c r="L1492" t="s">
        <v>71</v>
      </c>
      <c r="M1492">
        <v>5.9</v>
      </c>
      <c r="N1492" t="s">
        <v>71</v>
      </c>
      <c r="O1492">
        <v>8.73</v>
      </c>
      <c r="P1492" t="s">
        <v>71</v>
      </c>
      <c r="Q1492">
        <v>22.2</v>
      </c>
      <c r="R1492" t="s">
        <v>71</v>
      </c>
      <c r="S1492">
        <v>0.38</v>
      </c>
      <c r="T1492" t="s">
        <v>71</v>
      </c>
      <c r="U1492">
        <v>11.77</v>
      </c>
      <c r="V1492" t="s">
        <v>71</v>
      </c>
      <c r="W1492">
        <v>16.649999999999999</v>
      </c>
      <c r="X1492" t="s">
        <v>71</v>
      </c>
      <c r="Y1492">
        <v>39.700000000000003</v>
      </c>
      <c r="AA1492">
        <v>37.25</v>
      </c>
      <c r="AC1492">
        <v>34.42</v>
      </c>
      <c r="AE1492">
        <v>7.5</v>
      </c>
      <c r="AF1492" t="s">
        <v>71</v>
      </c>
      <c r="AG1492">
        <v>7.07</v>
      </c>
      <c r="AH1492" t="s">
        <v>71</v>
      </c>
      <c r="AS1492">
        <v>1.21</v>
      </c>
      <c r="AT1492" t="s">
        <v>71</v>
      </c>
    </row>
    <row r="1493" spans="1:46" x14ac:dyDescent="0.2">
      <c r="A1493" t="s">
        <v>483</v>
      </c>
      <c r="B1493" t="s">
        <v>484</v>
      </c>
      <c r="C1493">
        <f>-70.4092998 / 41.66833883</f>
        <v>-1.6897553820721869</v>
      </c>
      <c r="D1493" t="s">
        <v>485</v>
      </c>
      <c r="E1493" t="s">
        <v>70</v>
      </c>
      <c r="F1493" s="1">
        <v>40798</v>
      </c>
      <c r="G1493">
        <v>1</v>
      </c>
      <c r="O1493">
        <v>8.6999999999999993</v>
      </c>
      <c r="P1493" t="s">
        <v>71</v>
      </c>
      <c r="Q1493">
        <v>22.1</v>
      </c>
      <c r="R1493" t="s">
        <v>71</v>
      </c>
    </row>
    <row r="1494" spans="1:46" x14ac:dyDescent="0.2">
      <c r="A1494" t="s">
        <v>483</v>
      </c>
      <c r="B1494" t="s">
        <v>484</v>
      </c>
      <c r="C1494">
        <f>-70.4092998 / 41.66833883</f>
        <v>-1.6897553820721869</v>
      </c>
      <c r="D1494" t="s">
        <v>485</v>
      </c>
      <c r="E1494" t="s">
        <v>70</v>
      </c>
      <c r="F1494" s="1">
        <v>40798</v>
      </c>
      <c r="G1494">
        <v>2</v>
      </c>
      <c r="O1494">
        <v>8.68</v>
      </c>
      <c r="P1494" t="s">
        <v>71</v>
      </c>
      <c r="Q1494">
        <v>22.1</v>
      </c>
      <c r="R1494" t="s">
        <v>71</v>
      </c>
    </row>
    <row r="1495" spans="1:46" x14ac:dyDescent="0.2">
      <c r="A1495" t="s">
        <v>483</v>
      </c>
      <c r="B1495" t="s">
        <v>484</v>
      </c>
      <c r="C1495">
        <f>-70.4092998 / 41.66833883</f>
        <v>-1.6897553820721869</v>
      </c>
      <c r="D1495" t="s">
        <v>485</v>
      </c>
      <c r="E1495" t="s">
        <v>70</v>
      </c>
      <c r="F1495" s="1">
        <v>40798</v>
      </c>
      <c r="G1495">
        <v>3</v>
      </c>
      <c r="K1495">
        <v>1.82</v>
      </c>
      <c r="L1495" t="s">
        <v>71</v>
      </c>
      <c r="O1495">
        <v>8.7799999999999994</v>
      </c>
      <c r="P1495" t="s">
        <v>71</v>
      </c>
      <c r="Q1495">
        <v>22.1</v>
      </c>
      <c r="R1495" t="s">
        <v>71</v>
      </c>
      <c r="S1495">
        <v>0.51</v>
      </c>
      <c r="T1495" t="s">
        <v>71</v>
      </c>
      <c r="U1495">
        <v>15.8</v>
      </c>
      <c r="V1495" t="s">
        <v>71</v>
      </c>
      <c r="W1495">
        <v>18.16</v>
      </c>
      <c r="X1495" t="s">
        <v>71</v>
      </c>
      <c r="Y1495">
        <v>0</v>
      </c>
      <c r="AA1495">
        <v>36.47</v>
      </c>
      <c r="AE1495">
        <v>7.9</v>
      </c>
      <c r="AF1495" t="s">
        <v>71</v>
      </c>
      <c r="AG1495">
        <v>7.11</v>
      </c>
      <c r="AH1495" t="s">
        <v>71</v>
      </c>
      <c r="AS1495">
        <v>0.05</v>
      </c>
      <c r="AT1495" t="s">
        <v>71</v>
      </c>
    </row>
    <row r="1496" spans="1:46" x14ac:dyDescent="0.2">
      <c r="A1496" t="s">
        <v>483</v>
      </c>
      <c r="B1496" t="s">
        <v>484</v>
      </c>
      <c r="C1496">
        <f>-70.4092998 / 41.66833883</f>
        <v>-1.6897553820721869</v>
      </c>
      <c r="D1496" t="s">
        <v>485</v>
      </c>
      <c r="E1496" t="s">
        <v>70</v>
      </c>
      <c r="F1496" s="1">
        <v>40798</v>
      </c>
      <c r="G1496">
        <v>4</v>
      </c>
      <c r="O1496">
        <v>8.8000000000000007</v>
      </c>
      <c r="P1496" t="s">
        <v>71</v>
      </c>
      <c r="Q1496">
        <v>22.1</v>
      </c>
      <c r="R1496" t="s">
        <v>71</v>
      </c>
    </row>
    <row r="1497" spans="1:46" x14ac:dyDescent="0.2">
      <c r="A1497" t="s">
        <v>483</v>
      </c>
      <c r="B1497" t="s">
        <v>484</v>
      </c>
      <c r="C1497">
        <f>-70.4092998 / 41.66833883</f>
        <v>-1.6897553820721869</v>
      </c>
      <c r="D1497" t="s">
        <v>485</v>
      </c>
      <c r="E1497" t="s">
        <v>70</v>
      </c>
      <c r="F1497" s="1">
        <v>40798</v>
      </c>
      <c r="G1497">
        <v>5</v>
      </c>
      <c r="O1497">
        <v>8.7799999999999994</v>
      </c>
      <c r="P1497" t="s">
        <v>71</v>
      </c>
      <c r="Q1497">
        <v>22</v>
      </c>
      <c r="R1497" t="s">
        <v>71</v>
      </c>
    </row>
    <row r="1498" spans="1:46" x14ac:dyDescent="0.2">
      <c r="A1498" t="s">
        <v>483</v>
      </c>
      <c r="B1498" t="s">
        <v>484</v>
      </c>
      <c r="C1498">
        <f>-70.4092998 / 41.66833883</f>
        <v>-1.6897553820721869</v>
      </c>
      <c r="D1498" t="s">
        <v>485</v>
      </c>
      <c r="E1498" t="s">
        <v>70</v>
      </c>
      <c r="F1498" s="1">
        <v>40798</v>
      </c>
      <c r="G1498">
        <v>6</v>
      </c>
      <c r="O1498">
        <v>8.76</v>
      </c>
      <c r="P1498" t="s">
        <v>71</v>
      </c>
      <c r="Q1498">
        <v>22</v>
      </c>
      <c r="R1498" t="s">
        <v>71</v>
      </c>
    </row>
    <row r="1499" spans="1:46" x14ac:dyDescent="0.2">
      <c r="A1499" t="s">
        <v>483</v>
      </c>
      <c r="B1499" t="s">
        <v>484</v>
      </c>
      <c r="C1499">
        <f>-70.4092998 / 41.66833883</f>
        <v>-1.6897553820721869</v>
      </c>
      <c r="D1499" t="s">
        <v>485</v>
      </c>
      <c r="E1499" t="s">
        <v>70</v>
      </c>
      <c r="F1499" s="1">
        <v>40798</v>
      </c>
      <c r="G1499">
        <v>7</v>
      </c>
      <c r="O1499">
        <v>8.74</v>
      </c>
      <c r="P1499" t="s">
        <v>71</v>
      </c>
      <c r="Q1499">
        <v>22</v>
      </c>
      <c r="R1499" t="s">
        <v>71</v>
      </c>
    </row>
    <row r="1500" spans="1:46" x14ac:dyDescent="0.2">
      <c r="A1500" t="s">
        <v>483</v>
      </c>
      <c r="B1500" t="s">
        <v>484</v>
      </c>
      <c r="C1500">
        <f>-70.4092998 / 41.66833883</f>
        <v>-1.6897553820721869</v>
      </c>
      <c r="D1500" t="s">
        <v>485</v>
      </c>
      <c r="E1500" t="s">
        <v>70</v>
      </c>
      <c r="F1500" s="1">
        <v>40798</v>
      </c>
      <c r="G1500">
        <v>8</v>
      </c>
      <c r="O1500">
        <v>8.58</v>
      </c>
      <c r="P1500" t="s">
        <v>71</v>
      </c>
      <c r="Q1500">
        <v>21.8</v>
      </c>
      <c r="R1500" t="s">
        <v>71</v>
      </c>
    </row>
    <row r="1501" spans="1:46" x14ac:dyDescent="0.2">
      <c r="A1501" t="s">
        <v>483</v>
      </c>
      <c r="B1501" t="s">
        <v>484</v>
      </c>
      <c r="C1501">
        <f>-70.4092998 / 41.66833883</f>
        <v>-1.6897553820721869</v>
      </c>
      <c r="D1501" t="s">
        <v>485</v>
      </c>
      <c r="E1501" t="s">
        <v>70</v>
      </c>
      <c r="F1501" s="1">
        <v>40798</v>
      </c>
      <c r="G1501">
        <v>9</v>
      </c>
      <c r="K1501">
        <v>2.0499999999999998</v>
      </c>
      <c r="L1501" t="s">
        <v>71</v>
      </c>
      <c r="O1501">
        <v>8.42</v>
      </c>
      <c r="P1501" t="s">
        <v>71</v>
      </c>
      <c r="Q1501">
        <v>21.7</v>
      </c>
      <c r="R1501" t="s">
        <v>71</v>
      </c>
      <c r="S1501">
        <v>0.44</v>
      </c>
      <c r="T1501" t="s">
        <v>71</v>
      </c>
      <c r="U1501">
        <v>13.63</v>
      </c>
      <c r="V1501" t="s">
        <v>71</v>
      </c>
      <c r="W1501">
        <v>18.82</v>
      </c>
      <c r="X1501" t="s">
        <v>71</v>
      </c>
      <c r="Y1501">
        <v>41.82</v>
      </c>
      <c r="AA1501">
        <v>37.64</v>
      </c>
      <c r="AE1501">
        <v>7.6</v>
      </c>
      <c r="AF1501" t="s">
        <v>71</v>
      </c>
      <c r="AG1501">
        <v>7.02</v>
      </c>
      <c r="AH1501" t="s">
        <v>71</v>
      </c>
      <c r="AS1501">
        <v>1</v>
      </c>
      <c r="AT1501" t="s">
        <v>71</v>
      </c>
    </row>
    <row r="1502" spans="1:46" x14ac:dyDescent="0.2">
      <c r="A1502" t="s">
        <v>483</v>
      </c>
      <c r="B1502" t="s">
        <v>484</v>
      </c>
      <c r="C1502">
        <f>-70.4092998 / 41.66833883</f>
        <v>-1.6897553820721869</v>
      </c>
      <c r="D1502" t="s">
        <v>485</v>
      </c>
      <c r="E1502" t="s">
        <v>70</v>
      </c>
      <c r="F1502" s="1">
        <v>40798</v>
      </c>
      <c r="G1502">
        <v>10</v>
      </c>
      <c r="O1502">
        <v>8.3000000000000007</v>
      </c>
      <c r="P1502" t="s">
        <v>71</v>
      </c>
      <c r="Q1502">
        <v>21.1</v>
      </c>
      <c r="R1502" t="s">
        <v>71</v>
      </c>
    </row>
    <row r="1503" spans="1:46" x14ac:dyDescent="0.2">
      <c r="A1503" t="s">
        <v>483</v>
      </c>
      <c r="B1503" t="s">
        <v>484</v>
      </c>
      <c r="C1503">
        <f>-70.4092998 / 41.66833883</f>
        <v>-1.6897553820721869</v>
      </c>
      <c r="D1503" t="s">
        <v>485</v>
      </c>
      <c r="E1503" t="s">
        <v>70</v>
      </c>
      <c r="F1503" s="1">
        <v>40798</v>
      </c>
      <c r="G1503">
        <v>11</v>
      </c>
      <c r="O1503">
        <v>5.7</v>
      </c>
      <c r="P1503" t="s">
        <v>71</v>
      </c>
      <c r="Q1503">
        <v>15.2</v>
      </c>
      <c r="R1503" t="s">
        <v>71</v>
      </c>
    </row>
    <row r="1504" spans="1:46" x14ac:dyDescent="0.2">
      <c r="A1504" t="s">
        <v>483</v>
      </c>
      <c r="B1504" t="s">
        <v>484</v>
      </c>
      <c r="C1504">
        <f>-70.4092998 / 41.66833883</f>
        <v>-1.6897553820721869</v>
      </c>
      <c r="D1504" t="s">
        <v>485</v>
      </c>
      <c r="E1504" t="s">
        <v>70</v>
      </c>
      <c r="F1504" s="1">
        <v>40798</v>
      </c>
      <c r="G1504">
        <v>12</v>
      </c>
      <c r="O1504">
        <v>3.5</v>
      </c>
      <c r="P1504" t="s">
        <v>71</v>
      </c>
      <c r="Q1504">
        <v>14</v>
      </c>
      <c r="R1504" t="s">
        <v>71</v>
      </c>
    </row>
    <row r="1505" spans="1:46" x14ac:dyDescent="0.2">
      <c r="A1505" t="s">
        <v>483</v>
      </c>
      <c r="B1505" t="s">
        <v>484</v>
      </c>
      <c r="C1505">
        <f>-70.4092998 / 41.66833883</f>
        <v>-1.6897553820721869</v>
      </c>
      <c r="D1505" t="s">
        <v>485</v>
      </c>
      <c r="E1505" t="s">
        <v>70</v>
      </c>
      <c r="F1505" s="1">
        <v>40798</v>
      </c>
      <c r="G1505">
        <v>13</v>
      </c>
      <c r="O1505">
        <v>0.97</v>
      </c>
      <c r="P1505" t="s">
        <v>71</v>
      </c>
      <c r="Q1505">
        <v>12.8</v>
      </c>
      <c r="R1505" t="s">
        <v>71</v>
      </c>
    </row>
    <row r="1506" spans="1:46" x14ac:dyDescent="0.2">
      <c r="A1506" t="s">
        <v>483</v>
      </c>
      <c r="B1506" t="s">
        <v>484</v>
      </c>
      <c r="C1506">
        <f>-70.4092998 / 41.66833883</f>
        <v>-1.6897553820721869</v>
      </c>
      <c r="D1506" t="s">
        <v>485</v>
      </c>
      <c r="E1506" t="s">
        <v>70</v>
      </c>
      <c r="F1506" s="1">
        <v>40798</v>
      </c>
      <c r="G1506">
        <v>14</v>
      </c>
      <c r="O1506">
        <v>0.15</v>
      </c>
      <c r="P1506" t="s">
        <v>71</v>
      </c>
      <c r="Q1506">
        <v>11.4</v>
      </c>
      <c r="R1506" t="s">
        <v>71</v>
      </c>
    </row>
    <row r="1507" spans="1:46" x14ac:dyDescent="0.2">
      <c r="A1507" t="s">
        <v>483</v>
      </c>
      <c r="B1507" t="s">
        <v>484</v>
      </c>
      <c r="C1507">
        <f>-70.4092998 / 41.66833883</f>
        <v>-1.6897553820721869</v>
      </c>
      <c r="D1507" t="s">
        <v>485</v>
      </c>
      <c r="E1507" t="s">
        <v>70</v>
      </c>
      <c r="F1507" s="1">
        <v>40798</v>
      </c>
      <c r="G1507">
        <v>15</v>
      </c>
      <c r="O1507">
        <v>0.09</v>
      </c>
      <c r="P1507" t="s">
        <v>71</v>
      </c>
      <c r="Q1507">
        <v>10.5</v>
      </c>
      <c r="R1507" t="s">
        <v>71</v>
      </c>
    </row>
    <row r="1508" spans="1:46" x14ac:dyDescent="0.2">
      <c r="A1508" t="s">
        <v>483</v>
      </c>
      <c r="B1508" t="s">
        <v>484</v>
      </c>
      <c r="C1508">
        <f>-70.4092998 / 41.66833883</f>
        <v>-1.6897553820721869</v>
      </c>
      <c r="D1508" t="s">
        <v>485</v>
      </c>
      <c r="E1508" t="s">
        <v>70</v>
      </c>
      <c r="F1508" s="1">
        <v>40798</v>
      </c>
      <c r="G1508">
        <v>15.5</v>
      </c>
      <c r="K1508">
        <v>0.03</v>
      </c>
      <c r="L1508" t="s">
        <v>71</v>
      </c>
      <c r="S1508">
        <v>11.93</v>
      </c>
      <c r="T1508" t="s">
        <v>71</v>
      </c>
      <c r="U1508">
        <v>369.52</v>
      </c>
      <c r="V1508" t="s">
        <v>71</v>
      </c>
      <c r="W1508">
        <v>95.69</v>
      </c>
      <c r="X1508" t="s">
        <v>71</v>
      </c>
      <c r="Y1508">
        <v>89.4</v>
      </c>
      <c r="AA1508">
        <v>-5.59</v>
      </c>
      <c r="AE1508">
        <v>21.3</v>
      </c>
      <c r="AF1508" t="s">
        <v>71</v>
      </c>
      <c r="AG1508">
        <v>6.66</v>
      </c>
      <c r="AH1508" t="s">
        <v>71</v>
      </c>
      <c r="AS1508">
        <v>46.8</v>
      </c>
      <c r="AT1508" t="s">
        <v>71</v>
      </c>
    </row>
    <row r="1509" spans="1:46" x14ac:dyDescent="0.2">
      <c r="A1509" t="s">
        <v>483</v>
      </c>
      <c r="B1509" t="s">
        <v>484</v>
      </c>
      <c r="C1509">
        <f>-70.4092998 / 41.66833883</f>
        <v>-1.6897553820721869</v>
      </c>
      <c r="D1509" t="s">
        <v>485</v>
      </c>
      <c r="E1509" t="s">
        <v>70</v>
      </c>
      <c r="F1509" s="1">
        <v>40798</v>
      </c>
      <c r="G1509">
        <v>16</v>
      </c>
      <c r="O1509">
        <v>7.0000000000000007E-2</v>
      </c>
      <c r="P1509" t="s">
        <v>71</v>
      </c>
      <c r="Q1509">
        <v>9.9</v>
      </c>
      <c r="R1509" t="s">
        <v>71</v>
      </c>
    </row>
    <row r="1510" spans="1:46" x14ac:dyDescent="0.2">
      <c r="A1510" t="s">
        <v>483</v>
      </c>
      <c r="B1510" t="s">
        <v>484</v>
      </c>
      <c r="C1510">
        <f>-70.4092998 / 41.66833883</f>
        <v>-1.6897553820721869</v>
      </c>
      <c r="D1510" t="s">
        <v>485</v>
      </c>
      <c r="E1510" t="s">
        <v>70</v>
      </c>
      <c r="F1510" s="1">
        <v>41151</v>
      </c>
      <c r="G1510">
        <v>0.5</v>
      </c>
      <c r="I1510">
        <v>16.2</v>
      </c>
      <c r="J1510" t="s">
        <v>71</v>
      </c>
      <c r="K1510">
        <v>2.06</v>
      </c>
      <c r="L1510" t="s">
        <v>71</v>
      </c>
      <c r="M1510">
        <v>4.8</v>
      </c>
      <c r="N1510" t="s">
        <v>71</v>
      </c>
      <c r="O1510">
        <v>8.5500000000000007</v>
      </c>
      <c r="P1510" t="s">
        <v>71</v>
      </c>
      <c r="Q1510">
        <v>25.3</v>
      </c>
      <c r="R1510" t="s">
        <v>71</v>
      </c>
      <c r="S1510">
        <v>0.4</v>
      </c>
      <c r="T1510" t="s">
        <v>71</v>
      </c>
      <c r="U1510">
        <v>12.39</v>
      </c>
      <c r="V1510" t="s">
        <v>71</v>
      </c>
      <c r="W1510">
        <v>24</v>
      </c>
      <c r="X1510" t="s">
        <v>71</v>
      </c>
      <c r="Y1510">
        <v>40.44</v>
      </c>
      <c r="AA1510">
        <v>37.69</v>
      </c>
      <c r="AC1510">
        <v>37.4</v>
      </c>
      <c r="AE1510">
        <v>9.4</v>
      </c>
      <c r="AF1510" t="s">
        <v>71</v>
      </c>
      <c r="AG1510">
        <v>6.97</v>
      </c>
      <c r="AH1510" t="s">
        <v>71</v>
      </c>
      <c r="AS1510">
        <v>0.83</v>
      </c>
      <c r="AT1510" t="s">
        <v>71</v>
      </c>
    </row>
    <row r="1511" spans="1:46" x14ac:dyDescent="0.2">
      <c r="A1511" t="s">
        <v>483</v>
      </c>
      <c r="B1511" t="s">
        <v>484</v>
      </c>
      <c r="C1511">
        <f>-70.4092998 / 41.66833883</f>
        <v>-1.6897553820721869</v>
      </c>
      <c r="D1511" t="s">
        <v>485</v>
      </c>
      <c r="E1511" t="s">
        <v>70</v>
      </c>
      <c r="F1511" s="1">
        <v>41151</v>
      </c>
      <c r="G1511">
        <v>1</v>
      </c>
      <c r="O1511">
        <v>8.6</v>
      </c>
      <c r="P1511" t="s">
        <v>71</v>
      </c>
      <c r="Q1511">
        <v>25.3</v>
      </c>
      <c r="R1511" t="s">
        <v>71</v>
      </c>
    </row>
    <row r="1512" spans="1:46" x14ac:dyDescent="0.2">
      <c r="A1512" t="s">
        <v>483</v>
      </c>
      <c r="B1512" t="s">
        <v>484</v>
      </c>
      <c r="C1512">
        <f>-70.4092998 / 41.66833883</f>
        <v>-1.6897553820721869</v>
      </c>
      <c r="D1512" t="s">
        <v>485</v>
      </c>
      <c r="E1512" t="s">
        <v>70</v>
      </c>
      <c r="F1512" s="1">
        <v>41151</v>
      </c>
      <c r="G1512">
        <v>2</v>
      </c>
      <c r="O1512">
        <v>8.61</v>
      </c>
      <c r="P1512" t="s">
        <v>71</v>
      </c>
      <c r="Q1512">
        <v>25.3</v>
      </c>
      <c r="R1512" t="s">
        <v>71</v>
      </c>
    </row>
    <row r="1513" spans="1:46" x14ac:dyDescent="0.2">
      <c r="A1513" t="s">
        <v>483</v>
      </c>
      <c r="B1513" t="s">
        <v>484</v>
      </c>
      <c r="C1513">
        <f>-70.4092998 / 41.66833883</f>
        <v>-1.6897553820721869</v>
      </c>
      <c r="D1513" t="s">
        <v>485</v>
      </c>
      <c r="E1513" t="s">
        <v>70</v>
      </c>
      <c r="F1513" s="1">
        <v>41151</v>
      </c>
      <c r="G1513">
        <v>3</v>
      </c>
      <c r="K1513">
        <v>1.23</v>
      </c>
      <c r="L1513" t="s">
        <v>71</v>
      </c>
      <c r="O1513">
        <v>8.6</v>
      </c>
      <c r="P1513" t="s">
        <v>71</v>
      </c>
      <c r="Q1513">
        <v>25.3</v>
      </c>
      <c r="R1513" t="s">
        <v>71</v>
      </c>
      <c r="S1513">
        <v>0.51</v>
      </c>
      <c r="T1513" t="s">
        <v>71</v>
      </c>
      <c r="U1513">
        <v>15.8</v>
      </c>
      <c r="V1513" t="s">
        <v>71</v>
      </c>
      <c r="W1513">
        <v>22.2</v>
      </c>
      <c r="X1513" t="s">
        <v>71</v>
      </c>
      <c r="Y1513">
        <v>0</v>
      </c>
      <c r="AA1513">
        <v>32.630000000000003</v>
      </c>
      <c r="AE1513">
        <v>9.1999999999999993</v>
      </c>
      <c r="AF1513" t="s">
        <v>71</v>
      </c>
      <c r="AG1513">
        <v>6.85</v>
      </c>
      <c r="AH1513" t="s">
        <v>71</v>
      </c>
      <c r="AS1513">
        <v>0.65</v>
      </c>
      <c r="AT1513" t="s">
        <v>71</v>
      </c>
    </row>
    <row r="1514" spans="1:46" x14ac:dyDescent="0.2">
      <c r="A1514" t="s">
        <v>483</v>
      </c>
      <c r="B1514" t="s">
        <v>484</v>
      </c>
      <c r="C1514">
        <f>-70.4092998 / 41.66833883</f>
        <v>-1.6897553820721869</v>
      </c>
      <c r="D1514" t="s">
        <v>485</v>
      </c>
      <c r="E1514" t="s">
        <v>70</v>
      </c>
      <c r="F1514" s="1">
        <v>41151</v>
      </c>
      <c r="G1514">
        <v>4</v>
      </c>
      <c r="O1514">
        <v>8.61</v>
      </c>
      <c r="P1514" t="s">
        <v>71</v>
      </c>
      <c r="Q1514">
        <v>25.3</v>
      </c>
      <c r="R1514" t="s">
        <v>71</v>
      </c>
    </row>
    <row r="1515" spans="1:46" x14ac:dyDescent="0.2">
      <c r="A1515" t="s">
        <v>483</v>
      </c>
      <c r="B1515" t="s">
        <v>484</v>
      </c>
      <c r="C1515">
        <f>-70.4092998 / 41.66833883</f>
        <v>-1.6897553820721869</v>
      </c>
      <c r="D1515" t="s">
        <v>485</v>
      </c>
      <c r="E1515" t="s">
        <v>70</v>
      </c>
      <c r="F1515" s="1">
        <v>41151</v>
      </c>
      <c r="G1515">
        <v>5</v>
      </c>
      <c r="O1515">
        <v>8.6</v>
      </c>
      <c r="P1515" t="s">
        <v>71</v>
      </c>
      <c r="Q1515">
        <v>25.3</v>
      </c>
      <c r="R1515" t="s">
        <v>71</v>
      </c>
    </row>
    <row r="1516" spans="1:46" x14ac:dyDescent="0.2">
      <c r="A1516" t="s">
        <v>483</v>
      </c>
      <c r="B1516" t="s">
        <v>484</v>
      </c>
      <c r="C1516">
        <f>-70.4092998 / 41.66833883</f>
        <v>-1.6897553820721869</v>
      </c>
      <c r="D1516" t="s">
        <v>485</v>
      </c>
      <c r="E1516" t="s">
        <v>70</v>
      </c>
      <c r="F1516" s="1">
        <v>41151</v>
      </c>
      <c r="G1516">
        <v>6</v>
      </c>
      <c r="O1516">
        <v>8.6</v>
      </c>
      <c r="P1516" t="s">
        <v>71</v>
      </c>
      <c r="Q1516">
        <v>25.3</v>
      </c>
      <c r="R1516" t="s">
        <v>71</v>
      </c>
    </row>
    <row r="1517" spans="1:46" x14ac:dyDescent="0.2">
      <c r="A1517" t="s">
        <v>483</v>
      </c>
      <c r="B1517" t="s">
        <v>484</v>
      </c>
      <c r="C1517">
        <f>-70.4092998 / 41.66833883</f>
        <v>-1.6897553820721869</v>
      </c>
      <c r="D1517" t="s">
        <v>485</v>
      </c>
      <c r="E1517" t="s">
        <v>70</v>
      </c>
      <c r="F1517" s="1">
        <v>41151</v>
      </c>
      <c r="G1517">
        <v>7</v>
      </c>
      <c r="O1517">
        <v>8.56</v>
      </c>
      <c r="P1517" t="s">
        <v>71</v>
      </c>
      <c r="Q1517">
        <v>25.1</v>
      </c>
      <c r="R1517" t="s">
        <v>71</v>
      </c>
    </row>
    <row r="1518" spans="1:46" x14ac:dyDescent="0.2">
      <c r="A1518" t="s">
        <v>483</v>
      </c>
      <c r="B1518" t="s">
        <v>484</v>
      </c>
      <c r="C1518">
        <f>-70.4092998 / 41.66833883</f>
        <v>-1.6897553820721869</v>
      </c>
      <c r="D1518" t="s">
        <v>485</v>
      </c>
      <c r="E1518" t="s">
        <v>70</v>
      </c>
      <c r="F1518" s="1">
        <v>41151</v>
      </c>
      <c r="G1518">
        <v>8</v>
      </c>
      <c r="O1518">
        <v>9.75</v>
      </c>
      <c r="P1518" t="s">
        <v>71</v>
      </c>
      <c r="Q1518">
        <v>22.6</v>
      </c>
      <c r="R1518" t="s">
        <v>71</v>
      </c>
    </row>
    <row r="1519" spans="1:46" x14ac:dyDescent="0.2">
      <c r="A1519" t="s">
        <v>483</v>
      </c>
      <c r="B1519" t="s">
        <v>484</v>
      </c>
      <c r="C1519">
        <f>-70.4092998 / 41.66833883</f>
        <v>-1.6897553820721869</v>
      </c>
      <c r="D1519" t="s">
        <v>485</v>
      </c>
      <c r="E1519" t="s">
        <v>70</v>
      </c>
      <c r="F1519" s="1">
        <v>41151</v>
      </c>
      <c r="G1519">
        <v>9</v>
      </c>
      <c r="K1519">
        <v>2.67</v>
      </c>
      <c r="L1519" t="s">
        <v>71</v>
      </c>
      <c r="O1519">
        <v>10.67</v>
      </c>
      <c r="P1519" t="s">
        <v>71</v>
      </c>
      <c r="Q1519">
        <v>17.899999999999999</v>
      </c>
      <c r="R1519" t="s">
        <v>71</v>
      </c>
      <c r="S1519">
        <v>0.51</v>
      </c>
      <c r="T1519" t="s">
        <v>71</v>
      </c>
      <c r="U1519">
        <v>15.8</v>
      </c>
      <c r="V1519" t="s">
        <v>71</v>
      </c>
      <c r="W1519">
        <v>22.1</v>
      </c>
      <c r="X1519" t="s">
        <v>71</v>
      </c>
      <c r="Y1519">
        <v>43.95</v>
      </c>
      <c r="AA1519">
        <v>40.229999999999997</v>
      </c>
      <c r="AE1519">
        <v>9.6999999999999993</v>
      </c>
      <c r="AF1519" t="s">
        <v>71</v>
      </c>
      <c r="AG1519">
        <v>6.72</v>
      </c>
      <c r="AH1519" t="s">
        <v>71</v>
      </c>
      <c r="AS1519">
        <v>0.86</v>
      </c>
      <c r="AT1519" t="s">
        <v>71</v>
      </c>
    </row>
    <row r="1520" spans="1:46" x14ac:dyDescent="0.2">
      <c r="A1520" t="s">
        <v>483</v>
      </c>
      <c r="B1520" t="s">
        <v>484</v>
      </c>
      <c r="C1520">
        <f>-70.4092998 / 41.66833883</f>
        <v>-1.6897553820721869</v>
      </c>
      <c r="D1520" t="s">
        <v>485</v>
      </c>
      <c r="E1520" t="s">
        <v>70</v>
      </c>
      <c r="F1520" s="1">
        <v>41151</v>
      </c>
      <c r="G1520">
        <v>10</v>
      </c>
      <c r="O1520">
        <v>8.76</v>
      </c>
      <c r="P1520" t="s">
        <v>71</v>
      </c>
      <c r="Q1520">
        <v>15.8</v>
      </c>
      <c r="R1520" t="s">
        <v>71</v>
      </c>
    </row>
    <row r="1521" spans="1:46" x14ac:dyDescent="0.2">
      <c r="A1521" t="s">
        <v>483</v>
      </c>
      <c r="B1521" t="s">
        <v>484</v>
      </c>
      <c r="C1521">
        <f>-70.4092998 / 41.66833883</f>
        <v>-1.6897553820721869</v>
      </c>
      <c r="D1521" t="s">
        <v>485</v>
      </c>
      <c r="E1521" t="s">
        <v>70</v>
      </c>
      <c r="F1521" s="1">
        <v>41151</v>
      </c>
      <c r="G1521">
        <v>11</v>
      </c>
      <c r="O1521">
        <v>6.2</v>
      </c>
      <c r="P1521" t="s">
        <v>71</v>
      </c>
      <c r="Q1521">
        <v>14.3</v>
      </c>
      <c r="R1521" t="s">
        <v>71</v>
      </c>
    </row>
    <row r="1522" spans="1:46" x14ac:dyDescent="0.2">
      <c r="A1522" t="s">
        <v>483</v>
      </c>
      <c r="B1522" t="s">
        <v>484</v>
      </c>
      <c r="C1522">
        <f>-70.4092998 / 41.66833883</f>
        <v>-1.6897553820721869</v>
      </c>
      <c r="D1522" t="s">
        <v>485</v>
      </c>
      <c r="E1522" t="s">
        <v>70</v>
      </c>
      <c r="F1522" s="1">
        <v>41151</v>
      </c>
      <c r="G1522">
        <v>12</v>
      </c>
      <c r="O1522">
        <v>1.66</v>
      </c>
      <c r="P1522" t="s">
        <v>71</v>
      </c>
      <c r="Q1522">
        <v>12.9</v>
      </c>
      <c r="R1522" t="s">
        <v>71</v>
      </c>
    </row>
    <row r="1523" spans="1:46" x14ac:dyDescent="0.2">
      <c r="A1523" t="s">
        <v>483</v>
      </c>
      <c r="B1523" t="s">
        <v>484</v>
      </c>
      <c r="C1523">
        <f>-70.4092998 / 41.66833883</f>
        <v>-1.6897553820721869</v>
      </c>
      <c r="D1523" t="s">
        <v>485</v>
      </c>
      <c r="E1523" t="s">
        <v>70</v>
      </c>
      <c r="F1523" s="1">
        <v>41151</v>
      </c>
      <c r="G1523">
        <v>13</v>
      </c>
      <c r="O1523">
        <v>0.7</v>
      </c>
      <c r="P1523" t="s">
        <v>71</v>
      </c>
      <c r="Q1523">
        <v>12.2</v>
      </c>
      <c r="R1523" t="s">
        <v>71</v>
      </c>
    </row>
    <row r="1524" spans="1:46" x14ac:dyDescent="0.2">
      <c r="A1524" t="s">
        <v>483</v>
      </c>
      <c r="B1524" t="s">
        <v>484</v>
      </c>
      <c r="C1524">
        <f>-70.4092998 / 41.66833883</f>
        <v>-1.6897553820721869</v>
      </c>
      <c r="D1524" t="s">
        <v>485</v>
      </c>
      <c r="E1524" t="s">
        <v>70</v>
      </c>
      <c r="F1524" s="1">
        <v>41151</v>
      </c>
      <c r="G1524">
        <v>14</v>
      </c>
      <c r="O1524">
        <v>0.35</v>
      </c>
      <c r="P1524" t="s">
        <v>71</v>
      </c>
      <c r="Q1524">
        <v>11.3</v>
      </c>
      <c r="R1524" t="s">
        <v>71</v>
      </c>
    </row>
    <row r="1525" spans="1:46" x14ac:dyDescent="0.2">
      <c r="A1525" t="s">
        <v>483</v>
      </c>
      <c r="B1525" t="s">
        <v>484</v>
      </c>
      <c r="C1525">
        <f>-70.4092998 / 41.66833883</f>
        <v>-1.6897553820721869</v>
      </c>
      <c r="D1525" t="s">
        <v>485</v>
      </c>
      <c r="E1525" t="s">
        <v>70</v>
      </c>
      <c r="F1525" s="1">
        <v>41151</v>
      </c>
      <c r="G1525">
        <v>15</v>
      </c>
      <c r="K1525">
        <v>10.52</v>
      </c>
      <c r="L1525" t="s">
        <v>71</v>
      </c>
      <c r="O1525">
        <v>0.22</v>
      </c>
      <c r="P1525" t="s">
        <v>71</v>
      </c>
      <c r="Q1525">
        <v>10.3</v>
      </c>
      <c r="R1525" t="s">
        <v>71</v>
      </c>
      <c r="S1525">
        <v>1.74</v>
      </c>
      <c r="T1525" t="s">
        <v>71</v>
      </c>
      <c r="U1525">
        <v>53.89</v>
      </c>
      <c r="V1525" t="s">
        <v>71</v>
      </c>
      <c r="W1525">
        <v>27.7</v>
      </c>
      <c r="X1525" t="s">
        <v>71</v>
      </c>
      <c r="Y1525">
        <v>61.64</v>
      </c>
      <c r="AA1525">
        <v>53.69</v>
      </c>
      <c r="AE1525">
        <v>13.5</v>
      </c>
      <c r="AF1525" t="s">
        <v>71</v>
      </c>
      <c r="AG1525">
        <v>6.33</v>
      </c>
      <c r="AH1525" t="s">
        <v>71</v>
      </c>
      <c r="AS1525">
        <v>2.76</v>
      </c>
      <c r="AT1525" t="s">
        <v>71</v>
      </c>
    </row>
    <row r="1526" spans="1:46" x14ac:dyDescent="0.2">
      <c r="A1526" t="s">
        <v>483</v>
      </c>
      <c r="B1526" t="s">
        <v>484</v>
      </c>
      <c r="C1526">
        <f>-70.4092998 / 41.66833883</f>
        <v>-1.6897553820721869</v>
      </c>
      <c r="D1526" t="s">
        <v>485</v>
      </c>
      <c r="E1526" t="s">
        <v>70</v>
      </c>
      <c r="F1526" s="1">
        <v>41501</v>
      </c>
      <c r="G1526">
        <v>0.5</v>
      </c>
      <c r="I1526">
        <v>15</v>
      </c>
      <c r="J1526" t="s">
        <v>71</v>
      </c>
      <c r="K1526">
        <v>2.6</v>
      </c>
      <c r="L1526" t="s">
        <v>71</v>
      </c>
      <c r="M1526">
        <v>4.7</v>
      </c>
      <c r="N1526" t="s">
        <v>71</v>
      </c>
      <c r="O1526">
        <v>8.74</v>
      </c>
      <c r="P1526" t="s">
        <v>71</v>
      </c>
      <c r="Q1526">
        <v>24.9</v>
      </c>
      <c r="R1526" t="s">
        <v>71</v>
      </c>
      <c r="S1526">
        <v>0.4</v>
      </c>
      <c r="T1526" t="s">
        <v>71</v>
      </c>
      <c r="U1526">
        <v>12.39</v>
      </c>
      <c r="V1526" t="s">
        <v>71</v>
      </c>
      <c r="W1526">
        <v>24.12</v>
      </c>
      <c r="X1526" t="s">
        <v>71</v>
      </c>
      <c r="Y1526">
        <v>40.44</v>
      </c>
      <c r="AA1526">
        <v>39.97</v>
      </c>
      <c r="AC1526">
        <v>37.700000000000003</v>
      </c>
      <c r="AE1526">
        <v>9.5</v>
      </c>
      <c r="AF1526" t="s">
        <v>71</v>
      </c>
      <c r="AG1526">
        <v>7</v>
      </c>
      <c r="AH1526" t="s">
        <v>71</v>
      </c>
      <c r="AS1526">
        <v>0.54</v>
      </c>
      <c r="AT1526" t="s">
        <v>71</v>
      </c>
    </row>
    <row r="1527" spans="1:46" x14ac:dyDescent="0.2">
      <c r="A1527" t="s">
        <v>483</v>
      </c>
      <c r="B1527" t="s">
        <v>484</v>
      </c>
      <c r="C1527">
        <f>-70.4092998 / 41.66833883</f>
        <v>-1.6897553820721869</v>
      </c>
      <c r="D1527" t="s">
        <v>485</v>
      </c>
      <c r="E1527" t="s">
        <v>70</v>
      </c>
      <c r="F1527" s="1">
        <v>41501</v>
      </c>
      <c r="G1527">
        <v>1</v>
      </c>
      <c r="O1527">
        <v>8.65</v>
      </c>
      <c r="P1527" t="s">
        <v>71</v>
      </c>
      <c r="Q1527">
        <v>24.9</v>
      </c>
      <c r="R1527" t="s">
        <v>71</v>
      </c>
    </row>
    <row r="1528" spans="1:46" x14ac:dyDescent="0.2">
      <c r="A1528" t="s">
        <v>483</v>
      </c>
      <c r="B1528" t="s">
        <v>484</v>
      </c>
      <c r="C1528">
        <f>-70.4092998 / 41.66833883</f>
        <v>-1.6897553820721869</v>
      </c>
      <c r="D1528" t="s">
        <v>485</v>
      </c>
      <c r="E1528" t="s">
        <v>70</v>
      </c>
      <c r="F1528" s="1">
        <v>41501</v>
      </c>
      <c r="G1528">
        <v>2</v>
      </c>
      <c r="O1528">
        <v>8.7200000000000006</v>
      </c>
      <c r="P1528" t="s">
        <v>71</v>
      </c>
      <c r="Q1528">
        <v>24.8</v>
      </c>
      <c r="R1528" t="s">
        <v>71</v>
      </c>
    </row>
    <row r="1529" spans="1:46" x14ac:dyDescent="0.2">
      <c r="A1529" t="s">
        <v>483</v>
      </c>
      <c r="B1529" t="s">
        <v>484</v>
      </c>
      <c r="C1529">
        <f>-70.4092998 / 41.66833883</f>
        <v>-1.6897553820721869</v>
      </c>
      <c r="D1529" t="s">
        <v>485</v>
      </c>
      <c r="E1529" t="s">
        <v>70</v>
      </c>
      <c r="F1529" s="1">
        <v>41501</v>
      </c>
      <c r="G1529">
        <v>3</v>
      </c>
      <c r="K1529">
        <v>3.41</v>
      </c>
      <c r="L1529" t="s">
        <v>71</v>
      </c>
      <c r="O1529">
        <v>8.64</v>
      </c>
      <c r="P1529" t="s">
        <v>71</v>
      </c>
      <c r="Q1529">
        <v>24.4</v>
      </c>
      <c r="R1529" t="s">
        <v>71</v>
      </c>
      <c r="S1529">
        <v>0.36</v>
      </c>
      <c r="T1529" t="s">
        <v>71</v>
      </c>
      <c r="U1529">
        <v>11.15</v>
      </c>
      <c r="V1529" t="s">
        <v>71</v>
      </c>
      <c r="W1529">
        <v>21.79</v>
      </c>
      <c r="X1529" t="s">
        <v>71</v>
      </c>
      <c r="Y1529">
        <v>38.92</v>
      </c>
      <c r="AA1529">
        <v>42.63</v>
      </c>
      <c r="AE1529">
        <v>9.4</v>
      </c>
      <c r="AF1529" t="s">
        <v>71</v>
      </c>
      <c r="AG1529">
        <v>7.1</v>
      </c>
      <c r="AH1529" t="s">
        <v>71</v>
      </c>
      <c r="AS1529">
        <v>0.26</v>
      </c>
      <c r="AT1529" t="s">
        <v>71</v>
      </c>
    </row>
    <row r="1530" spans="1:46" x14ac:dyDescent="0.2">
      <c r="A1530" t="s">
        <v>483</v>
      </c>
      <c r="B1530" t="s">
        <v>484</v>
      </c>
      <c r="C1530">
        <f>-70.4092998 / 41.66833883</f>
        <v>-1.6897553820721869</v>
      </c>
      <c r="D1530" t="s">
        <v>485</v>
      </c>
      <c r="E1530" t="s">
        <v>70</v>
      </c>
      <c r="F1530" s="1">
        <v>41501</v>
      </c>
      <c r="G1530">
        <v>4</v>
      </c>
      <c r="O1530">
        <v>8.7200000000000006</v>
      </c>
      <c r="P1530" t="s">
        <v>71</v>
      </c>
      <c r="Q1530">
        <v>24.4</v>
      </c>
      <c r="R1530" t="s">
        <v>71</v>
      </c>
    </row>
    <row r="1531" spans="1:46" x14ac:dyDescent="0.2">
      <c r="A1531" t="s">
        <v>483</v>
      </c>
      <c r="B1531" t="s">
        <v>484</v>
      </c>
      <c r="C1531">
        <f>-70.4092998 / 41.66833883</f>
        <v>-1.6897553820721869</v>
      </c>
      <c r="D1531" t="s">
        <v>485</v>
      </c>
      <c r="E1531" t="s">
        <v>70</v>
      </c>
      <c r="F1531" s="1">
        <v>41501</v>
      </c>
      <c r="G1531">
        <v>5</v>
      </c>
      <c r="O1531">
        <v>8.6</v>
      </c>
      <c r="P1531" t="s">
        <v>71</v>
      </c>
      <c r="Q1531">
        <v>24.2</v>
      </c>
      <c r="R1531" t="s">
        <v>71</v>
      </c>
    </row>
    <row r="1532" spans="1:46" x14ac:dyDescent="0.2">
      <c r="A1532" t="s">
        <v>483</v>
      </c>
      <c r="B1532" t="s">
        <v>484</v>
      </c>
      <c r="C1532">
        <f>-70.4092998 / 41.66833883</f>
        <v>-1.6897553820721869</v>
      </c>
      <c r="D1532" t="s">
        <v>485</v>
      </c>
      <c r="E1532" t="s">
        <v>70</v>
      </c>
      <c r="F1532" s="1">
        <v>41501</v>
      </c>
      <c r="G1532">
        <v>6</v>
      </c>
      <c r="O1532">
        <v>8.44</v>
      </c>
      <c r="P1532" t="s">
        <v>71</v>
      </c>
      <c r="Q1532">
        <v>24</v>
      </c>
      <c r="R1532" t="s">
        <v>71</v>
      </c>
    </row>
    <row r="1533" spans="1:46" x14ac:dyDescent="0.2">
      <c r="A1533" t="s">
        <v>483</v>
      </c>
      <c r="B1533" t="s">
        <v>484</v>
      </c>
      <c r="C1533">
        <f>-70.4092998 / 41.66833883</f>
        <v>-1.6897553820721869</v>
      </c>
      <c r="D1533" t="s">
        <v>485</v>
      </c>
      <c r="E1533" t="s">
        <v>70</v>
      </c>
      <c r="F1533" s="1">
        <v>41501</v>
      </c>
      <c r="G1533">
        <v>7</v>
      </c>
      <c r="O1533">
        <v>8.31</v>
      </c>
      <c r="P1533" t="s">
        <v>71</v>
      </c>
      <c r="Q1533">
        <v>23.6</v>
      </c>
      <c r="R1533" t="s">
        <v>71</v>
      </c>
    </row>
    <row r="1534" spans="1:46" x14ac:dyDescent="0.2">
      <c r="A1534" t="s">
        <v>483</v>
      </c>
      <c r="B1534" t="s">
        <v>484</v>
      </c>
      <c r="C1534">
        <f>-70.4092998 / 41.66833883</f>
        <v>-1.6897553820721869</v>
      </c>
      <c r="D1534" t="s">
        <v>485</v>
      </c>
      <c r="E1534" t="s">
        <v>70</v>
      </c>
      <c r="F1534" s="1">
        <v>41501</v>
      </c>
      <c r="G1534">
        <v>8</v>
      </c>
      <c r="O1534">
        <v>7.5</v>
      </c>
      <c r="P1534" t="s">
        <v>71</v>
      </c>
      <c r="Q1534">
        <v>16.399999999999999</v>
      </c>
      <c r="R1534" t="s">
        <v>71</v>
      </c>
    </row>
    <row r="1535" spans="1:46" x14ac:dyDescent="0.2">
      <c r="A1535" t="s">
        <v>483</v>
      </c>
      <c r="B1535" t="s">
        <v>484</v>
      </c>
      <c r="C1535">
        <f>-70.4092998 / 41.66833883</f>
        <v>-1.6897553820721869</v>
      </c>
      <c r="D1535" t="s">
        <v>485</v>
      </c>
      <c r="E1535" t="s">
        <v>70</v>
      </c>
      <c r="F1535" s="1">
        <v>41501</v>
      </c>
      <c r="G1535">
        <v>9</v>
      </c>
      <c r="K1535">
        <v>2.69</v>
      </c>
      <c r="L1535" t="s">
        <v>71</v>
      </c>
      <c r="O1535">
        <v>6.62</v>
      </c>
      <c r="P1535" t="s">
        <v>71</v>
      </c>
      <c r="Q1535">
        <v>14.2</v>
      </c>
      <c r="R1535" t="s">
        <v>71</v>
      </c>
      <c r="S1535">
        <v>0.56999999999999995</v>
      </c>
      <c r="T1535" t="s">
        <v>71</v>
      </c>
      <c r="U1535">
        <v>17.66</v>
      </c>
      <c r="V1535" t="s">
        <v>71</v>
      </c>
      <c r="W1535">
        <v>17.62</v>
      </c>
      <c r="X1535" t="s">
        <v>71</v>
      </c>
      <c r="Y1535">
        <v>45.55</v>
      </c>
      <c r="AA1535">
        <v>40.31</v>
      </c>
      <c r="AE1535">
        <v>9.6</v>
      </c>
      <c r="AF1535" t="s">
        <v>71</v>
      </c>
      <c r="AG1535">
        <v>6.3</v>
      </c>
      <c r="AH1535" t="s">
        <v>71</v>
      </c>
      <c r="AS1535">
        <v>1.1200000000000001</v>
      </c>
      <c r="AT1535" t="s">
        <v>71</v>
      </c>
    </row>
    <row r="1536" spans="1:46" x14ac:dyDescent="0.2">
      <c r="A1536" t="s">
        <v>483</v>
      </c>
      <c r="B1536" t="s">
        <v>484</v>
      </c>
      <c r="C1536">
        <f>-70.4092998 / 41.66833883</f>
        <v>-1.6897553820721869</v>
      </c>
      <c r="D1536" t="s">
        <v>485</v>
      </c>
      <c r="E1536" t="s">
        <v>70</v>
      </c>
      <c r="F1536" s="1">
        <v>41501</v>
      </c>
      <c r="G1536">
        <v>10</v>
      </c>
      <c r="O1536">
        <v>5.23</v>
      </c>
      <c r="P1536" t="s">
        <v>71</v>
      </c>
      <c r="Q1536">
        <v>12.9</v>
      </c>
      <c r="R1536" t="s">
        <v>71</v>
      </c>
    </row>
    <row r="1537" spans="1:46" x14ac:dyDescent="0.2">
      <c r="A1537" t="s">
        <v>483</v>
      </c>
      <c r="B1537" t="s">
        <v>484</v>
      </c>
      <c r="C1537">
        <f>-70.4092998 / 41.66833883</f>
        <v>-1.6897553820721869</v>
      </c>
      <c r="D1537" t="s">
        <v>485</v>
      </c>
      <c r="E1537" t="s">
        <v>70</v>
      </c>
      <c r="F1537" s="1">
        <v>41501</v>
      </c>
      <c r="G1537">
        <v>11</v>
      </c>
      <c r="O1537">
        <v>4.0199999999999996</v>
      </c>
      <c r="P1537" t="s">
        <v>71</v>
      </c>
      <c r="Q1537">
        <v>11.5</v>
      </c>
      <c r="R1537" t="s">
        <v>71</v>
      </c>
    </row>
    <row r="1538" spans="1:46" x14ac:dyDescent="0.2">
      <c r="A1538" t="s">
        <v>483</v>
      </c>
      <c r="B1538" t="s">
        <v>484</v>
      </c>
      <c r="C1538">
        <f>-70.4092998 / 41.66833883</f>
        <v>-1.6897553820721869</v>
      </c>
      <c r="D1538" t="s">
        <v>485</v>
      </c>
      <c r="E1538" t="s">
        <v>70</v>
      </c>
      <c r="F1538" s="1">
        <v>41501</v>
      </c>
      <c r="G1538">
        <v>12</v>
      </c>
      <c r="O1538">
        <v>1.75</v>
      </c>
      <c r="P1538" t="s">
        <v>71</v>
      </c>
      <c r="Q1538">
        <v>10.5</v>
      </c>
      <c r="R1538" t="s">
        <v>71</v>
      </c>
    </row>
    <row r="1539" spans="1:46" x14ac:dyDescent="0.2">
      <c r="A1539" t="s">
        <v>483</v>
      </c>
      <c r="B1539" t="s">
        <v>484</v>
      </c>
      <c r="C1539">
        <f>-70.4092998 / 41.66833883</f>
        <v>-1.6897553820721869</v>
      </c>
      <c r="D1539" t="s">
        <v>485</v>
      </c>
      <c r="E1539" t="s">
        <v>70</v>
      </c>
      <c r="F1539" s="1">
        <v>41501</v>
      </c>
      <c r="G1539">
        <v>13</v>
      </c>
      <c r="O1539">
        <v>1.04</v>
      </c>
      <c r="P1539" t="s">
        <v>71</v>
      </c>
      <c r="Q1539">
        <v>9.8000000000000007</v>
      </c>
      <c r="R1539" t="s">
        <v>71</v>
      </c>
    </row>
    <row r="1540" spans="1:46" x14ac:dyDescent="0.2">
      <c r="A1540" t="s">
        <v>483</v>
      </c>
      <c r="B1540" t="s">
        <v>484</v>
      </c>
      <c r="C1540">
        <f>-70.4092998 / 41.66833883</f>
        <v>-1.6897553820721869</v>
      </c>
      <c r="D1540" t="s">
        <v>485</v>
      </c>
      <c r="E1540" t="s">
        <v>70</v>
      </c>
      <c r="F1540" s="1">
        <v>41501</v>
      </c>
      <c r="G1540">
        <v>14</v>
      </c>
      <c r="K1540">
        <v>0.9</v>
      </c>
      <c r="L1540" t="s">
        <v>71</v>
      </c>
      <c r="O1540">
        <v>0.22</v>
      </c>
      <c r="P1540" t="s">
        <v>71</v>
      </c>
      <c r="Q1540">
        <v>9.4</v>
      </c>
      <c r="R1540" t="s">
        <v>71</v>
      </c>
      <c r="S1540">
        <v>1.76</v>
      </c>
      <c r="T1540" t="s">
        <v>71</v>
      </c>
      <c r="U1540">
        <v>54.51</v>
      </c>
      <c r="V1540" t="s">
        <v>71</v>
      </c>
      <c r="W1540">
        <v>26.63</v>
      </c>
      <c r="X1540" t="s">
        <v>71</v>
      </c>
      <c r="Y1540">
        <v>61.81</v>
      </c>
      <c r="AA1540">
        <v>29.57</v>
      </c>
      <c r="AE1540">
        <v>12.7</v>
      </c>
      <c r="AF1540" t="s">
        <v>71</v>
      </c>
      <c r="AG1540">
        <v>6.2</v>
      </c>
      <c r="AH1540" t="s">
        <v>71</v>
      </c>
      <c r="AS1540">
        <v>2.73</v>
      </c>
      <c r="AT1540" t="s">
        <v>71</v>
      </c>
    </row>
    <row r="1541" spans="1:46" x14ac:dyDescent="0.2">
      <c r="A1541" t="s">
        <v>483</v>
      </c>
      <c r="B1541" t="s">
        <v>484</v>
      </c>
      <c r="C1541">
        <f>-70.4092998 / 41.66833883</f>
        <v>-1.6897553820721869</v>
      </c>
      <c r="D1541" t="s">
        <v>485</v>
      </c>
      <c r="E1541" t="s">
        <v>70</v>
      </c>
      <c r="F1541" s="1">
        <v>41501</v>
      </c>
      <c r="G1541">
        <v>15</v>
      </c>
      <c r="O1541">
        <v>0.17</v>
      </c>
      <c r="P1541" t="s">
        <v>71</v>
      </c>
      <c r="Q1541">
        <v>9.1999999999999993</v>
      </c>
      <c r="R1541" t="s">
        <v>71</v>
      </c>
    </row>
    <row r="1542" spans="1:46" x14ac:dyDescent="0.2">
      <c r="A1542" t="s">
        <v>483</v>
      </c>
      <c r="B1542" t="s">
        <v>484</v>
      </c>
      <c r="C1542">
        <f>-70.4092998 / 41.66833883</f>
        <v>-1.6897553820721869</v>
      </c>
      <c r="D1542" t="s">
        <v>485</v>
      </c>
      <c r="E1542" t="s">
        <v>70</v>
      </c>
      <c r="F1542" s="1">
        <v>41879</v>
      </c>
      <c r="G1542">
        <v>0.5</v>
      </c>
      <c r="I1542">
        <v>17.899999999999999</v>
      </c>
      <c r="J1542" t="s">
        <v>71</v>
      </c>
      <c r="K1542">
        <v>37.94</v>
      </c>
      <c r="L1542" t="s">
        <v>71</v>
      </c>
      <c r="M1542">
        <v>1.2</v>
      </c>
      <c r="N1542" t="s">
        <v>71</v>
      </c>
      <c r="O1542">
        <v>9.5399999999999991</v>
      </c>
      <c r="P1542" t="s">
        <v>71</v>
      </c>
      <c r="Q1542">
        <v>24.7</v>
      </c>
      <c r="R1542" t="s">
        <v>71</v>
      </c>
      <c r="S1542">
        <v>0.5</v>
      </c>
      <c r="T1542" t="s">
        <v>71</v>
      </c>
      <c r="U1542">
        <v>15.49</v>
      </c>
      <c r="V1542" t="s">
        <v>71</v>
      </c>
      <c r="W1542">
        <v>51.97</v>
      </c>
      <c r="X1542" t="s">
        <v>71</v>
      </c>
      <c r="Y1542">
        <v>43.66</v>
      </c>
      <c r="AA1542">
        <v>66.27</v>
      </c>
      <c r="AC1542">
        <v>57.37</v>
      </c>
      <c r="AE1542">
        <v>8.5</v>
      </c>
      <c r="AF1542" t="s">
        <v>71</v>
      </c>
      <c r="AG1542">
        <v>8.67</v>
      </c>
      <c r="AH1542" t="s">
        <v>71</v>
      </c>
      <c r="AS1542">
        <v>3.77</v>
      </c>
      <c r="AT1542" t="s">
        <v>71</v>
      </c>
    </row>
    <row r="1543" spans="1:46" x14ac:dyDescent="0.2">
      <c r="A1543" t="s">
        <v>483</v>
      </c>
      <c r="B1543" t="s">
        <v>484</v>
      </c>
      <c r="C1543">
        <f>-70.4092998 / 41.66833883</f>
        <v>-1.6897553820721869</v>
      </c>
      <c r="D1543" t="s">
        <v>485</v>
      </c>
      <c r="E1543" t="s">
        <v>70</v>
      </c>
      <c r="F1543" s="1">
        <v>41879</v>
      </c>
      <c r="G1543">
        <v>1</v>
      </c>
      <c r="O1543">
        <v>9.44</v>
      </c>
      <c r="P1543" t="s">
        <v>71</v>
      </c>
      <c r="Q1543">
        <v>24.6</v>
      </c>
      <c r="R1543" t="s">
        <v>71</v>
      </c>
    </row>
    <row r="1544" spans="1:46" x14ac:dyDescent="0.2">
      <c r="A1544" t="s">
        <v>483</v>
      </c>
      <c r="B1544" t="s">
        <v>484</v>
      </c>
      <c r="C1544">
        <f>-70.4092998 / 41.66833883</f>
        <v>-1.6897553820721869</v>
      </c>
      <c r="D1544" t="s">
        <v>485</v>
      </c>
      <c r="E1544" t="s">
        <v>70</v>
      </c>
      <c r="F1544" s="1">
        <v>41879</v>
      </c>
      <c r="G1544">
        <v>2</v>
      </c>
      <c r="O1544">
        <v>9.4499999999999993</v>
      </c>
      <c r="P1544" t="s">
        <v>71</v>
      </c>
      <c r="Q1544">
        <v>24.5</v>
      </c>
      <c r="R1544" t="s">
        <v>71</v>
      </c>
    </row>
    <row r="1545" spans="1:46" x14ac:dyDescent="0.2">
      <c r="A1545" t="s">
        <v>483</v>
      </c>
      <c r="B1545" t="s">
        <v>484</v>
      </c>
      <c r="C1545">
        <f>-70.4092998 / 41.66833883</f>
        <v>-1.6897553820721869</v>
      </c>
      <c r="D1545" t="s">
        <v>485</v>
      </c>
      <c r="E1545" t="s">
        <v>70</v>
      </c>
      <c r="F1545" s="1">
        <v>41879</v>
      </c>
      <c r="G1545">
        <v>3</v>
      </c>
      <c r="K1545">
        <v>29.6</v>
      </c>
      <c r="L1545" t="s">
        <v>71</v>
      </c>
      <c r="O1545">
        <v>9.14</v>
      </c>
      <c r="P1545" t="s">
        <v>71</v>
      </c>
      <c r="Q1545">
        <v>24.2</v>
      </c>
      <c r="R1545" t="s">
        <v>71</v>
      </c>
      <c r="S1545">
        <v>10.08</v>
      </c>
      <c r="T1545" t="s">
        <v>71</v>
      </c>
      <c r="U1545">
        <v>312.20999999999998</v>
      </c>
      <c r="V1545" t="s">
        <v>71</v>
      </c>
      <c r="W1545">
        <v>100.81</v>
      </c>
      <c r="X1545" t="s">
        <v>71</v>
      </c>
      <c r="Y1545">
        <v>0</v>
      </c>
      <c r="AA1545">
        <v>63.83</v>
      </c>
      <c r="AE1545">
        <v>29.6</v>
      </c>
      <c r="AF1545" t="s">
        <v>71</v>
      </c>
      <c r="AG1545">
        <v>6.6</v>
      </c>
      <c r="AH1545" t="s">
        <v>71</v>
      </c>
      <c r="AS1545">
        <v>3.56</v>
      </c>
      <c r="AT1545" t="s">
        <v>71</v>
      </c>
    </row>
    <row r="1546" spans="1:46" x14ac:dyDescent="0.2">
      <c r="A1546" t="s">
        <v>483</v>
      </c>
      <c r="B1546" t="s">
        <v>484</v>
      </c>
      <c r="C1546">
        <f>-70.4092998 / 41.66833883</f>
        <v>-1.6897553820721869</v>
      </c>
      <c r="D1546" t="s">
        <v>485</v>
      </c>
      <c r="E1546" t="s">
        <v>70</v>
      </c>
      <c r="F1546" s="1">
        <v>41879</v>
      </c>
      <c r="G1546">
        <v>4</v>
      </c>
      <c r="O1546">
        <v>8.74</v>
      </c>
      <c r="P1546" t="s">
        <v>71</v>
      </c>
      <c r="Q1546">
        <v>23.9</v>
      </c>
      <c r="R1546" t="s">
        <v>71</v>
      </c>
    </row>
    <row r="1547" spans="1:46" x14ac:dyDescent="0.2">
      <c r="A1547" t="s">
        <v>483</v>
      </c>
      <c r="B1547" t="s">
        <v>484</v>
      </c>
      <c r="C1547">
        <f>-70.4092998 / 41.66833883</f>
        <v>-1.6897553820721869</v>
      </c>
      <c r="D1547" t="s">
        <v>485</v>
      </c>
      <c r="E1547" t="s">
        <v>70</v>
      </c>
      <c r="F1547" s="1">
        <v>41879</v>
      </c>
      <c r="G1547">
        <v>5</v>
      </c>
      <c r="O1547">
        <v>8.16</v>
      </c>
      <c r="P1547" t="s">
        <v>71</v>
      </c>
      <c r="Q1547">
        <v>23.7</v>
      </c>
      <c r="R1547" t="s">
        <v>71</v>
      </c>
    </row>
    <row r="1548" spans="1:46" x14ac:dyDescent="0.2">
      <c r="A1548" t="s">
        <v>483</v>
      </c>
      <c r="B1548" t="s">
        <v>484</v>
      </c>
      <c r="C1548">
        <f>-70.4092998 / 41.66833883</f>
        <v>-1.6897553820721869</v>
      </c>
      <c r="D1548" t="s">
        <v>485</v>
      </c>
      <c r="E1548" t="s">
        <v>70</v>
      </c>
      <c r="F1548" s="1">
        <v>41879</v>
      </c>
      <c r="G1548">
        <v>6</v>
      </c>
      <c r="O1548">
        <v>8</v>
      </c>
      <c r="P1548" t="s">
        <v>71</v>
      </c>
      <c r="Q1548">
        <v>23.6</v>
      </c>
      <c r="R1548" t="s">
        <v>71</v>
      </c>
    </row>
    <row r="1549" spans="1:46" x14ac:dyDescent="0.2">
      <c r="A1549" t="s">
        <v>483</v>
      </c>
      <c r="B1549" t="s">
        <v>484</v>
      </c>
      <c r="C1549">
        <f>-70.4092998 / 41.66833883</f>
        <v>-1.6897553820721869</v>
      </c>
      <c r="D1549" t="s">
        <v>485</v>
      </c>
      <c r="E1549" t="s">
        <v>70</v>
      </c>
      <c r="F1549" s="1">
        <v>41879</v>
      </c>
      <c r="G1549">
        <v>7</v>
      </c>
      <c r="O1549">
        <v>4.6500000000000004</v>
      </c>
      <c r="P1549" t="s">
        <v>71</v>
      </c>
      <c r="Q1549">
        <v>21.8</v>
      </c>
      <c r="R1549" t="s">
        <v>71</v>
      </c>
    </row>
    <row r="1550" spans="1:46" x14ac:dyDescent="0.2">
      <c r="A1550" t="s">
        <v>483</v>
      </c>
      <c r="B1550" t="s">
        <v>484</v>
      </c>
      <c r="C1550">
        <f>-70.4092998 / 41.66833883</f>
        <v>-1.6897553820721869</v>
      </c>
      <c r="D1550" t="s">
        <v>485</v>
      </c>
      <c r="E1550" t="s">
        <v>70</v>
      </c>
      <c r="F1550" s="1">
        <v>41879</v>
      </c>
      <c r="G1550">
        <v>8</v>
      </c>
      <c r="O1550">
        <v>4.16</v>
      </c>
      <c r="P1550" t="s">
        <v>71</v>
      </c>
      <c r="Q1550">
        <v>16.899999999999999</v>
      </c>
      <c r="R1550" t="s">
        <v>71</v>
      </c>
    </row>
    <row r="1551" spans="1:46" x14ac:dyDescent="0.2">
      <c r="A1551" t="s">
        <v>483</v>
      </c>
      <c r="B1551" t="s">
        <v>484</v>
      </c>
      <c r="C1551">
        <f>-70.4092998 / 41.66833883</f>
        <v>-1.6897553820721869</v>
      </c>
      <c r="D1551" t="s">
        <v>485</v>
      </c>
      <c r="E1551" t="s">
        <v>70</v>
      </c>
      <c r="F1551" s="1">
        <v>41879</v>
      </c>
      <c r="G1551">
        <v>9</v>
      </c>
      <c r="K1551">
        <v>3.37</v>
      </c>
      <c r="L1551" t="s">
        <v>71</v>
      </c>
      <c r="O1551">
        <v>3.81</v>
      </c>
      <c r="P1551" t="s">
        <v>71</v>
      </c>
      <c r="Q1551">
        <v>14.1</v>
      </c>
      <c r="R1551" t="s">
        <v>71</v>
      </c>
      <c r="S1551">
        <v>0.81</v>
      </c>
      <c r="T1551" t="s">
        <v>71</v>
      </c>
      <c r="U1551">
        <v>25.09</v>
      </c>
      <c r="V1551" t="s">
        <v>71</v>
      </c>
      <c r="W1551">
        <v>46.23</v>
      </c>
      <c r="X1551" t="s">
        <v>71</v>
      </c>
      <c r="Y1551">
        <v>50.62</v>
      </c>
      <c r="AA1551">
        <v>42.52</v>
      </c>
      <c r="AE1551">
        <v>8.8000000000000007</v>
      </c>
      <c r="AF1551" t="s">
        <v>71</v>
      </c>
      <c r="AG1551">
        <v>8.67</v>
      </c>
      <c r="AH1551" t="s">
        <v>71</v>
      </c>
      <c r="AS1551">
        <v>0.42</v>
      </c>
      <c r="AT1551" t="s">
        <v>71</v>
      </c>
    </row>
    <row r="1552" spans="1:46" x14ac:dyDescent="0.2">
      <c r="A1552" t="s">
        <v>483</v>
      </c>
      <c r="B1552" t="s">
        <v>484</v>
      </c>
      <c r="C1552">
        <f>-70.4092998 / 41.66833883</f>
        <v>-1.6897553820721869</v>
      </c>
      <c r="D1552" t="s">
        <v>485</v>
      </c>
      <c r="E1552" t="s">
        <v>70</v>
      </c>
      <c r="F1552" s="1">
        <v>41879</v>
      </c>
      <c r="G1552">
        <v>10</v>
      </c>
      <c r="O1552">
        <v>4.33</v>
      </c>
      <c r="P1552" t="s">
        <v>71</v>
      </c>
      <c r="Q1552">
        <v>12.5</v>
      </c>
      <c r="R1552" t="s">
        <v>71</v>
      </c>
    </row>
    <row r="1553" spans="1:58" x14ac:dyDescent="0.2">
      <c r="A1553" t="s">
        <v>483</v>
      </c>
      <c r="B1553" t="s">
        <v>484</v>
      </c>
      <c r="C1553">
        <f>-70.4092998 / 41.66833883</f>
        <v>-1.6897553820721869</v>
      </c>
      <c r="D1553" t="s">
        <v>485</v>
      </c>
      <c r="E1553" t="s">
        <v>70</v>
      </c>
      <c r="F1553" s="1">
        <v>41879</v>
      </c>
      <c r="G1553">
        <v>11</v>
      </c>
      <c r="O1553">
        <v>2.68</v>
      </c>
      <c r="P1553" t="s">
        <v>71</v>
      </c>
      <c r="Q1553">
        <v>11.5</v>
      </c>
      <c r="R1553" t="s">
        <v>71</v>
      </c>
    </row>
    <row r="1554" spans="1:58" x14ac:dyDescent="0.2">
      <c r="A1554" t="s">
        <v>483</v>
      </c>
      <c r="B1554" t="s">
        <v>484</v>
      </c>
      <c r="C1554">
        <f>-70.4092998 / 41.66833883</f>
        <v>-1.6897553820721869</v>
      </c>
      <c r="D1554" t="s">
        <v>485</v>
      </c>
      <c r="E1554" t="s">
        <v>70</v>
      </c>
      <c r="F1554" s="1">
        <v>41879</v>
      </c>
      <c r="G1554">
        <v>12</v>
      </c>
      <c r="O1554">
        <v>0.59</v>
      </c>
      <c r="P1554" t="s">
        <v>71</v>
      </c>
      <c r="Q1554">
        <v>10.7</v>
      </c>
      <c r="R1554" t="s">
        <v>71</v>
      </c>
    </row>
    <row r="1555" spans="1:58" x14ac:dyDescent="0.2">
      <c r="A1555" t="s">
        <v>483</v>
      </c>
      <c r="B1555" t="s">
        <v>484</v>
      </c>
      <c r="C1555">
        <f>-70.4092998 / 41.66833883</f>
        <v>-1.6897553820721869</v>
      </c>
      <c r="D1555" t="s">
        <v>485</v>
      </c>
      <c r="E1555" t="s">
        <v>70</v>
      </c>
      <c r="F1555" s="1">
        <v>41879</v>
      </c>
      <c r="G1555">
        <v>13</v>
      </c>
      <c r="O1555">
        <v>0.14000000000000001</v>
      </c>
      <c r="P1555" t="s">
        <v>71</v>
      </c>
      <c r="Q1555">
        <v>10.1</v>
      </c>
      <c r="R1555" t="s">
        <v>71</v>
      </c>
    </row>
    <row r="1556" spans="1:58" x14ac:dyDescent="0.2">
      <c r="A1556" t="s">
        <v>483</v>
      </c>
      <c r="B1556" t="s">
        <v>484</v>
      </c>
      <c r="C1556">
        <f>-70.4092998 / 41.66833883</f>
        <v>-1.6897553820721869</v>
      </c>
      <c r="D1556" t="s">
        <v>485</v>
      </c>
      <c r="E1556" t="s">
        <v>70</v>
      </c>
      <c r="F1556" s="1">
        <v>41879</v>
      </c>
      <c r="G1556">
        <v>14</v>
      </c>
      <c r="O1556">
        <v>0.12</v>
      </c>
      <c r="P1556" t="s">
        <v>71</v>
      </c>
      <c r="Q1556">
        <v>9.4</v>
      </c>
      <c r="R1556" t="s">
        <v>71</v>
      </c>
    </row>
    <row r="1557" spans="1:58" x14ac:dyDescent="0.2">
      <c r="A1557" t="s">
        <v>483</v>
      </c>
      <c r="B1557" t="s">
        <v>484</v>
      </c>
      <c r="C1557">
        <f>-70.4092998 / 41.66833883</f>
        <v>-1.6897553820721869</v>
      </c>
      <c r="D1557" t="s">
        <v>485</v>
      </c>
      <c r="E1557" t="s">
        <v>70</v>
      </c>
      <c r="F1557" s="1">
        <v>41879</v>
      </c>
      <c r="G1557">
        <v>15</v>
      </c>
      <c r="O1557">
        <v>0.11</v>
      </c>
      <c r="P1557" t="s">
        <v>71</v>
      </c>
      <c r="Q1557">
        <v>9</v>
      </c>
      <c r="R1557" t="s">
        <v>71</v>
      </c>
    </row>
    <row r="1558" spans="1:58" x14ac:dyDescent="0.2">
      <c r="A1558" t="s">
        <v>483</v>
      </c>
      <c r="B1558" t="s">
        <v>484</v>
      </c>
      <c r="C1558">
        <f>-70.4092998 / 41.66833883</f>
        <v>-1.6897553820721869</v>
      </c>
      <c r="D1558" t="s">
        <v>485</v>
      </c>
      <c r="E1558" t="s">
        <v>70</v>
      </c>
      <c r="F1558" s="1">
        <v>41879</v>
      </c>
      <c r="G1558">
        <v>16</v>
      </c>
      <c r="O1558">
        <v>0.1</v>
      </c>
      <c r="P1558" t="s">
        <v>71</v>
      </c>
      <c r="Q1558">
        <v>8.6999999999999993</v>
      </c>
      <c r="R1558" t="s">
        <v>71</v>
      </c>
    </row>
    <row r="1559" spans="1:58" x14ac:dyDescent="0.2">
      <c r="A1559" t="s">
        <v>483</v>
      </c>
      <c r="B1559" t="s">
        <v>484</v>
      </c>
      <c r="C1559">
        <f>-70.4092998 / 41.66833883</f>
        <v>-1.6897553820721869</v>
      </c>
      <c r="D1559" t="s">
        <v>485</v>
      </c>
      <c r="E1559" t="s">
        <v>70</v>
      </c>
      <c r="F1559" s="1">
        <v>41879</v>
      </c>
      <c r="G1559">
        <v>16.5</v>
      </c>
      <c r="K1559">
        <v>0.03</v>
      </c>
      <c r="L1559" t="s">
        <v>71</v>
      </c>
      <c r="S1559">
        <v>0.46</v>
      </c>
      <c r="T1559" t="s">
        <v>71</v>
      </c>
      <c r="U1559">
        <v>14.25</v>
      </c>
      <c r="V1559" t="s">
        <v>71</v>
      </c>
      <c r="W1559">
        <v>23.48</v>
      </c>
      <c r="X1559" t="s">
        <v>71</v>
      </c>
      <c r="Y1559">
        <v>42.46</v>
      </c>
      <c r="AA1559">
        <v>-5.59</v>
      </c>
      <c r="AE1559">
        <v>9.3000000000000007</v>
      </c>
      <c r="AF1559" t="s">
        <v>71</v>
      </c>
      <c r="AG1559">
        <v>6.41</v>
      </c>
      <c r="AH1559" t="s">
        <v>71</v>
      </c>
      <c r="AS1559">
        <v>23.73</v>
      </c>
      <c r="AT1559" t="s">
        <v>71</v>
      </c>
    </row>
    <row r="1560" spans="1:58" x14ac:dyDescent="0.2">
      <c r="A1560" t="s">
        <v>483</v>
      </c>
      <c r="B1560" t="s">
        <v>484</v>
      </c>
      <c r="C1560">
        <f>-70.4092998 / 41.66833883</f>
        <v>-1.6897553820721869</v>
      </c>
      <c r="D1560" t="s">
        <v>485</v>
      </c>
      <c r="E1560" t="s">
        <v>70</v>
      </c>
      <c r="F1560" s="1">
        <v>41879</v>
      </c>
      <c r="G1560">
        <v>17</v>
      </c>
      <c r="O1560">
        <v>0.1</v>
      </c>
      <c r="P1560" t="s">
        <v>71</v>
      </c>
      <c r="Q1560">
        <v>8.6</v>
      </c>
      <c r="R1560" t="s">
        <v>71</v>
      </c>
    </row>
    <row r="1561" spans="1:58" x14ac:dyDescent="0.2">
      <c r="A1561" t="s">
        <v>483</v>
      </c>
      <c r="B1561" t="s">
        <v>484</v>
      </c>
      <c r="C1561">
        <f>-70.4092998 / 41.66833883</f>
        <v>-1.6897553820721869</v>
      </c>
      <c r="D1561" t="s">
        <v>485</v>
      </c>
      <c r="E1561" t="s">
        <v>70</v>
      </c>
      <c r="F1561" s="1">
        <v>42606</v>
      </c>
      <c r="G1561">
        <v>0.5</v>
      </c>
      <c r="I1561">
        <v>17.399999999999999</v>
      </c>
      <c r="J1561" t="s">
        <v>71</v>
      </c>
      <c r="K1561">
        <v>2.2000000000000002</v>
      </c>
      <c r="L1561" t="s">
        <v>71</v>
      </c>
      <c r="M1561">
        <v>6.9</v>
      </c>
      <c r="N1561" t="s">
        <v>71</v>
      </c>
      <c r="O1561">
        <v>7.29</v>
      </c>
      <c r="P1561" t="s">
        <v>71</v>
      </c>
      <c r="Q1561">
        <v>26.3</v>
      </c>
      <c r="R1561" t="s">
        <v>71</v>
      </c>
      <c r="S1561">
        <v>0.32</v>
      </c>
      <c r="T1561" t="s">
        <v>71</v>
      </c>
      <c r="U1561">
        <v>9.91</v>
      </c>
      <c r="V1561" t="s">
        <v>71</v>
      </c>
      <c r="W1561">
        <v>22.54</v>
      </c>
      <c r="X1561" t="s">
        <v>71</v>
      </c>
      <c r="Y1561">
        <v>37.22</v>
      </c>
      <c r="AA1561">
        <v>38.33</v>
      </c>
      <c r="AC1561">
        <v>32.17</v>
      </c>
      <c r="AE1561">
        <v>16.7</v>
      </c>
      <c r="AF1561" t="s">
        <v>71</v>
      </c>
      <c r="AG1561">
        <v>7.07</v>
      </c>
      <c r="AH1561" t="s">
        <v>71</v>
      </c>
      <c r="AS1561">
        <v>0.45</v>
      </c>
      <c r="AT1561" t="s">
        <v>71</v>
      </c>
      <c r="BE1561">
        <v>2.65</v>
      </c>
      <c r="BF1561" t="s">
        <v>71</v>
      </c>
    </row>
    <row r="1562" spans="1:58" x14ac:dyDescent="0.2">
      <c r="A1562" t="s">
        <v>483</v>
      </c>
      <c r="B1562" t="s">
        <v>484</v>
      </c>
      <c r="C1562">
        <f>-70.4092998 / 41.66833883</f>
        <v>-1.6897553820721869</v>
      </c>
      <c r="D1562" t="s">
        <v>485</v>
      </c>
      <c r="E1562" t="s">
        <v>70</v>
      </c>
      <c r="F1562" s="1">
        <v>42606</v>
      </c>
      <c r="G1562">
        <v>1</v>
      </c>
      <c r="O1562">
        <v>7.42</v>
      </c>
      <c r="P1562" t="s">
        <v>71</v>
      </c>
      <c r="Q1562">
        <v>26.3</v>
      </c>
      <c r="R1562" t="s">
        <v>71</v>
      </c>
    </row>
    <row r="1563" spans="1:58" x14ac:dyDescent="0.2">
      <c r="A1563" t="s">
        <v>483</v>
      </c>
      <c r="B1563" t="s">
        <v>484</v>
      </c>
      <c r="C1563">
        <f>-70.4092998 / 41.66833883</f>
        <v>-1.6897553820721869</v>
      </c>
      <c r="D1563" t="s">
        <v>485</v>
      </c>
      <c r="E1563" t="s">
        <v>70</v>
      </c>
      <c r="F1563" s="1">
        <v>42606</v>
      </c>
      <c r="G1563">
        <v>2</v>
      </c>
      <c r="O1563">
        <v>7.4</v>
      </c>
      <c r="P1563" t="s">
        <v>71</v>
      </c>
      <c r="Q1563">
        <v>26.1</v>
      </c>
      <c r="R1563" t="s">
        <v>71</v>
      </c>
    </row>
    <row r="1564" spans="1:58" x14ac:dyDescent="0.2">
      <c r="A1564" t="s">
        <v>483</v>
      </c>
      <c r="B1564" t="s">
        <v>484</v>
      </c>
      <c r="C1564">
        <f>-70.4092998 / 41.66833883</f>
        <v>-1.6897553820721869</v>
      </c>
      <c r="D1564" t="s">
        <v>485</v>
      </c>
      <c r="E1564" t="s">
        <v>70</v>
      </c>
      <c r="F1564" s="1">
        <v>42606</v>
      </c>
      <c r="G1564">
        <v>3</v>
      </c>
      <c r="K1564">
        <v>1.1200000000000001</v>
      </c>
      <c r="L1564" t="s">
        <v>71</v>
      </c>
      <c r="O1564">
        <v>7.43</v>
      </c>
      <c r="P1564" t="s">
        <v>71</v>
      </c>
      <c r="Q1564">
        <v>26.1</v>
      </c>
      <c r="R1564" t="s">
        <v>71</v>
      </c>
      <c r="S1564">
        <v>0.23</v>
      </c>
      <c r="T1564" t="s">
        <v>71</v>
      </c>
      <c r="U1564">
        <v>7.12</v>
      </c>
      <c r="V1564" t="s">
        <v>71</v>
      </c>
      <c r="W1564">
        <v>20.94</v>
      </c>
      <c r="X1564" t="s">
        <v>71</v>
      </c>
      <c r="Y1564">
        <v>0</v>
      </c>
      <c r="AA1564">
        <v>31.71</v>
      </c>
      <c r="AE1564">
        <v>18.2</v>
      </c>
      <c r="AF1564" t="s">
        <v>71</v>
      </c>
      <c r="AG1564">
        <v>6.95</v>
      </c>
      <c r="AH1564" t="s">
        <v>71</v>
      </c>
      <c r="AS1564">
        <v>0.32</v>
      </c>
      <c r="AT1564" t="s">
        <v>71</v>
      </c>
      <c r="BE1564">
        <v>1.44</v>
      </c>
      <c r="BF1564" t="s">
        <v>71</v>
      </c>
    </row>
    <row r="1565" spans="1:58" x14ac:dyDescent="0.2">
      <c r="A1565" t="s">
        <v>483</v>
      </c>
      <c r="B1565" t="s">
        <v>484</v>
      </c>
      <c r="C1565">
        <f>-70.4092998 / 41.66833883</f>
        <v>-1.6897553820721869</v>
      </c>
      <c r="D1565" t="s">
        <v>485</v>
      </c>
      <c r="E1565" t="s">
        <v>70</v>
      </c>
      <c r="F1565" s="1">
        <v>42606</v>
      </c>
      <c r="G1565">
        <v>4</v>
      </c>
      <c r="O1565">
        <v>7.33</v>
      </c>
      <c r="P1565" t="s">
        <v>71</v>
      </c>
      <c r="Q1565">
        <v>26.1</v>
      </c>
      <c r="R1565" t="s">
        <v>71</v>
      </c>
    </row>
    <row r="1566" spans="1:58" x14ac:dyDescent="0.2">
      <c r="A1566" t="s">
        <v>483</v>
      </c>
      <c r="B1566" t="s">
        <v>484</v>
      </c>
      <c r="C1566">
        <f>-70.4092998 / 41.66833883</f>
        <v>-1.6897553820721869</v>
      </c>
      <c r="D1566" t="s">
        <v>485</v>
      </c>
      <c r="E1566" t="s">
        <v>70</v>
      </c>
      <c r="F1566" s="1">
        <v>42606</v>
      </c>
      <c r="G1566">
        <v>5</v>
      </c>
      <c r="O1566">
        <v>7.37</v>
      </c>
      <c r="P1566" t="s">
        <v>71</v>
      </c>
      <c r="Q1566">
        <v>26.1</v>
      </c>
      <c r="R1566" t="s">
        <v>71</v>
      </c>
    </row>
    <row r="1567" spans="1:58" x14ac:dyDescent="0.2">
      <c r="A1567" t="s">
        <v>483</v>
      </c>
      <c r="B1567" t="s">
        <v>484</v>
      </c>
      <c r="C1567">
        <f>-70.4092998 / 41.66833883</f>
        <v>-1.6897553820721869</v>
      </c>
      <c r="D1567" t="s">
        <v>485</v>
      </c>
      <c r="E1567" t="s">
        <v>70</v>
      </c>
      <c r="F1567" s="1">
        <v>42606</v>
      </c>
      <c r="G1567">
        <v>6</v>
      </c>
      <c r="O1567">
        <v>7.36</v>
      </c>
      <c r="P1567" t="s">
        <v>71</v>
      </c>
      <c r="Q1567">
        <v>20</v>
      </c>
      <c r="R1567" t="s">
        <v>71</v>
      </c>
    </row>
    <row r="1568" spans="1:58" x14ac:dyDescent="0.2">
      <c r="A1568" t="s">
        <v>483</v>
      </c>
      <c r="B1568" t="s">
        <v>484</v>
      </c>
      <c r="C1568">
        <f>-70.4092998 / 41.66833883</f>
        <v>-1.6897553820721869</v>
      </c>
      <c r="D1568" t="s">
        <v>485</v>
      </c>
      <c r="E1568" t="s">
        <v>70</v>
      </c>
      <c r="F1568" s="1">
        <v>42606</v>
      </c>
      <c r="G1568">
        <v>7</v>
      </c>
      <c r="O1568">
        <v>7.41</v>
      </c>
      <c r="P1568" t="s">
        <v>71</v>
      </c>
      <c r="Q1568">
        <v>25.9</v>
      </c>
      <c r="R1568" t="s">
        <v>71</v>
      </c>
    </row>
    <row r="1569" spans="1:58" x14ac:dyDescent="0.2">
      <c r="A1569" t="s">
        <v>483</v>
      </c>
      <c r="B1569" t="s">
        <v>484</v>
      </c>
      <c r="C1569">
        <f>-70.4092998 / 41.66833883</f>
        <v>-1.6897553820721869</v>
      </c>
      <c r="D1569" t="s">
        <v>485</v>
      </c>
      <c r="E1569" t="s">
        <v>70</v>
      </c>
      <c r="F1569" s="1">
        <v>42606</v>
      </c>
      <c r="G1569">
        <v>8</v>
      </c>
      <c r="O1569">
        <v>8.39</v>
      </c>
      <c r="P1569" t="s">
        <v>71</v>
      </c>
      <c r="Q1569">
        <v>24.7</v>
      </c>
      <c r="R1569" t="s">
        <v>71</v>
      </c>
    </row>
    <row r="1570" spans="1:58" x14ac:dyDescent="0.2">
      <c r="A1570" t="s">
        <v>483</v>
      </c>
      <c r="B1570" t="s">
        <v>484</v>
      </c>
      <c r="C1570">
        <f>-70.4092998 / 41.66833883</f>
        <v>-1.6897553820721869</v>
      </c>
      <c r="D1570" t="s">
        <v>485</v>
      </c>
      <c r="E1570" t="s">
        <v>70</v>
      </c>
      <c r="F1570" s="1">
        <v>42606</v>
      </c>
      <c r="G1570">
        <v>9</v>
      </c>
      <c r="K1570">
        <v>1.92</v>
      </c>
      <c r="L1570" t="s">
        <v>71</v>
      </c>
      <c r="O1570">
        <v>10.220000000000001</v>
      </c>
      <c r="P1570" t="s">
        <v>71</v>
      </c>
      <c r="Q1570">
        <v>18.399999999999999</v>
      </c>
      <c r="R1570" t="s">
        <v>71</v>
      </c>
      <c r="W1570">
        <v>21.83</v>
      </c>
      <c r="X1570" t="s">
        <v>71</v>
      </c>
      <c r="AA1570">
        <v>37</v>
      </c>
      <c r="AE1570">
        <v>18.2</v>
      </c>
      <c r="AF1570" t="s">
        <v>71</v>
      </c>
      <c r="AG1570">
        <v>6.8</v>
      </c>
      <c r="AH1570" t="s">
        <v>71</v>
      </c>
      <c r="AS1570">
        <v>0.33</v>
      </c>
      <c r="AT1570" t="s">
        <v>71</v>
      </c>
      <c r="BE1570">
        <v>2.2599999999999998</v>
      </c>
      <c r="BF1570" t="s">
        <v>71</v>
      </c>
    </row>
    <row r="1571" spans="1:58" x14ac:dyDescent="0.2">
      <c r="A1571" t="s">
        <v>483</v>
      </c>
      <c r="B1571" t="s">
        <v>484</v>
      </c>
      <c r="C1571">
        <f>-70.4092998 / 41.66833883</f>
        <v>-1.6897553820721869</v>
      </c>
      <c r="D1571" t="s">
        <v>485</v>
      </c>
      <c r="E1571" t="s">
        <v>70</v>
      </c>
      <c r="F1571" s="1">
        <v>42606</v>
      </c>
      <c r="G1571">
        <v>10</v>
      </c>
      <c r="O1571">
        <v>10.52</v>
      </c>
      <c r="P1571" t="s">
        <v>71</v>
      </c>
      <c r="Q1571">
        <v>16</v>
      </c>
      <c r="R1571" t="s">
        <v>71</v>
      </c>
    </row>
    <row r="1572" spans="1:58" x14ac:dyDescent="0.2">
      <c r="A1572" t="s">
        <v>483</v>
      </c>
      <c r="B1572" t="s">
        <v>484</v>
      </c>
      <c r="C1572">
        <f>-70.4092998 / 41.66833883</f>
        <v>-1.6897553820721869</v>
      </c>
      <c r="D1572" t="s">
        <v>485</v>
      </c>
      <c r="E1572" t="s">
        <v>70</v>
      </c>
      <c r="F1572" s="1">
        <v>42606</v>
      </c>
      <c r="G1572">
        <v>11</v>
      </c>
      <c r="O1572">
        <v>10.119999999999999</v>
      </c>
      <c r="P1572" t="s">
        <v>71</v>
      </c>
      <c r="Q1572">
        <v>14.5</v>
      </c>
      <c r="R1572" t="s">
        <v>71</v>
      </c>
    </row>
    <row r="1573" spans="1:58" x14ac:dyDescent="0.2">
      <c r="A1573" t="s">
        <v>483</v>
      </c>
      <c r="B1573" t="s">
        <v>484</v>
      </c>
      <c r="C1573">
        <f>-70.4092998 / 41.66833883</f>
        <v>-1.6897553820721869</v>
      </c>
      <c r="D1573" t="s">
        <v>485</v>
      </c>
      <c r="E1573" t="s">
        <v>70</v>
      </c>
      <c r="F1573" s="1">
        <v>42606</v>
      </c>
      <c r="G1573">
        <v>12</v>
      </c>
      <c r="O1573">
        <v>7.68</v>
      </c>
      <c r="P1573" t="s">
        <v>71</v>
      </c>
      <c r="Q1573">
        <v>13.4</v>
      </c>
      <c r="R1573" t="s">
        <v>71</v>
      </c>
    </row>
    <row r="1574" spans="1:58" x14ac:dyDescent="0.2">
      <c r="A1574" t="s">
        <v>483</v>
      </c>
      <c r="B1574" t="s">
        <v>484</v>
      </c>
      <c r="C1574">
        <f>-70.4092998 / 41.66833883</f>
        <v>-1.6897553820721869</v>
      </c>
      <c r="D1574" t="s">
        <v>485</v>
      </c>
      <c r="E1574" t="s">
        <v>70</v>
      </c>
      <c r="F1574" s="1">
        <v>42606</v>
      </c>
      <c r="G1574">
        <v>13</v>
      </c>
      <c r="O1574">
        <v>3.72</v>
      </c>
      <c r="P1574" t="s">
        <v>71</v>
      </c>
      <c r="Q1574">
        <v>12.6</v>
      </c>
      <c r="R1574" t="s">
        <v>71</v>
      </c>
    </row>
    <row r="1575" spans="1:58" x14ac:dyDescent="0.2">
      <c r="A1575" t="s">
        <v>483</v>
      </c>
      <c r="B1575" t="s">
        <v>484</v>
      </c>
      <c r="C1575">
        <f>-70.4092998 / 41.66833883</f>
        <v>-1.6897553820721869</v>
      </c>
      <c r="D1575" t="s">
        <v>485</v>
      </c>
      <c r="E1575" t="s">
        <v>70</v>
      </c>
      <c r="F1575" s="1">
        <v>42606</v>
      </c>
      <c r="G1575">
        <v>14</v>
      </c>
      <c r="O1575">
        <v>0.38</v>
      </c>
      <c r="P1575" t="s">
        <v>71</v>
      </c>
      <c r="Q1575">
        <v>12</v>
      </c>
      <c r="R1575" t="s">
        <v>71</v>
      </c>
    </row>
    <row r="1576" spans="1:58" x14ac:dyDescent="0.2">
      <c r="A1576" t="s">
        <v>483</v>
      </c>
      <c r="B1576" t="s">
        <v>484</v>
      </c>
      <c r="C1576">
        <f>-70.4092998 / 41.66833883</f>
        <v>-1.6897553820721869</v>
      </c>
      <c r="D1576" t="s">
        <v>485</v>
      </c>
      <c r="E1576" t="s">
        <v>70</v>
      </c>
      <c r="F1576" s="1">
        <v>42606</v>
      </c>
      <c r="G1576">
        <v>15</v>
      </c>
      <c r="O1576">
        <v>0.12</v>
      </c>
      <c r="P1576" t="s">
        <v>71</v>
      </c>
      <c r="Q1576">
        <v>11.4</v>
      </c>
      <c r="R1576" t="s">
        <v>71</v>
      </c>
    </row>
    <row r="1577" spans="1:58" x14ac:dyDescent="0.2">
      <c r="A1577" t="s">
        <v>483</v>
      </c>
      <c r="B1577" t="s">
        <v>484</v>
      </c>
      <c r="C1577">
        <f>-70.4092998 / 41.66833883</f>
        <v>-1.6897553820721869</v>
      </c>
      <c r="D1577" t="s">
        <v>485</v>
      </c>
      <c r="E1577" t="s">
        <v>70</v>
      </c>
      <c r="F1577" s="1">
        <v>42606</v>
      </c>
      <c r="G1577">
        <v>16</v>
      </c>
      <c r="O1577">
        <v>0.09</v>
      </c>
      <c r="P1577" t="s">
        <v>71</v>
      </c>
      <c r="Q1577">
        <v>10.5</v>
      </c>
      <c r="R1577" t="s">
        <v>71</v>
      </c>
    </row>
    <row r="1578" spans="1:58" x14ac:dyDescent="0.2">
      <c r="A1578" t="s">
        <v>483</v>
      </c>
      <c r="B1578" t="s">
        <v>484</v>
      </c>
      <c r="C1578">
        <f>-70.4092998 / 41.66833883</f>
        <v>-1.6897553820721869</v>
      </c>
      <c r="D1578" t="s">
        <v>485</v>
      </c>
      <c r="E1578" t="s">
        <v>70</v>
      </c>
      <c r="F1578" s="1">
        <v>42606</v>
      </c>
      <c r="G1578">
        <v>16.399999999999999</v>
      </c>
      <c r="K1578">
        <v>22.85</v>
      </c>
      <c r="L1578" t="s">
        <v>71</v>
      </c>
      <c r="W1578">
        <v>57.7</v>
      </c>
      <c r="X1578" t="s">
        <v>71</v>
      </c>
      <c r="AA1578">
        <v>61.3</v>
      </c>
      <c r="AE1578">
        <v>60.6</v>
      </c>
      <c r="AF1578" t="s">
        <v>71</v>
      </c>
      <c r="AG1578">
        <v>6.47</v>
      </c>
      <c r="AH1578" t="s">
        <v>71</v>
      </c>
      <c r="AS1578">
        <v>8.2100000000000009</v>
      </c>
      <c r="AT1578" t="s">
        <v>71</v>
      </c>
      <c r="BE1578">
        <v>31.06</v>
      </c>
      <c r="BF1578" t="s">
        <v>71</v>
      </c>
    </row>
    <row r="1579" spans="1:58" x14ac:dyDescent="0.2">
      <c r="A1579" t="s">
        <v>483</v>
      </c>
      <c r="B1579" t="s">
        <v>484</v>
      </c>
      <c r="C1579">
        <f>-70.4092998 / 41.66833883</f>
        <v>-1.6897553820721869</v>
      </c>
      <c r="D1579" t="s">
        <v>485</v>
      </c>
      <c r="E1579" t="s">
        <v>70</v>
      </c>
      <c r="F1579" s="1">
        <v>43349</v>
      </c>
      <c r="G1579">
        <v>1</v>
      </c>
      <c r="K1579" t="s">
        <v>173</v>
      </c>
      <c r="L1579" t="s">
        <v>150</v>
      </c>
      <c r="O1579">
        <v>8.3000000000000007</v>
      </c>
      <c r="P1579" t="s">
        <v>150</v>
      </c>
      <c r="Q1579">
        <v>26</v>
      </c>
      <c r="R1579" t="s">
        <v>150</v>
      </c>
      <c r="S1579" t="s">
        <v>173</v>
      </c>
      <c r="T1579" t="s">
        <v>150</v>
      </c>
      <c r="W1579" t="s">
        <v>173</v>
      </c>
      <c r="X1579" t="s">
        <v>150</v>
      </c>
      <c r="AE1579" t="s">
        <v>173</v>
      </c>
      <c r="AF1579" t="s">
        <v>150</v>
      </c>
      <c r="AG1579" t="s">
        <v>173</v>
      </c>
      <c r="AH1579" t="s">
        <v>150</v>
      </c>
      <c r="AS1579" t="s">
        <v>173</v>
      </c>
      <c r="AT1579" t="s">
        <v>150</v>
      </c>
    </row>
    <row r="1580" spans="1:58" x14ac:dyDescent="0.2">
      <c r="A1580" t="s">
        <v>483</v>
      </c>
      <c r="B1580" t="s">
        <v>484</v>
      </c>
      <c r="C1580">
        <f>-70.4092998 / 41.66833883</f>
        <v>-1.6897553820721869</v>
      </c>
      <c r="D1580" t="s">
        <v>485</v>
      </c>
      <c r="E1580" t="s">
        <v>70</v>
      </c>
      <c r="F1580" s="1">
        <v>43349</v>
      </c>
      <c r="G1580">
        <v>2</v>
      </c>
      <c r="K1580" t="s">
        <v>173</v>
      </c>
      <c r="L1580" t="s">
        <v>150</v>
      </c>
      <c r="O1580">
        <v>8.25</v>
      </c>
      <c r="P1580" t="s">
        <v>150</v>
      </c>
      <c r="Q1580">
        <v>26</v>
      </c>
      <c r="R1580" t="s">
        <v>150</v>
      </c>
      <c r="S1580" t="s">
        <v>173</v>
      </c>
      <c r="T1580" t="s">
        <v>150</v>
      </c>
      <c r="W1580" t="s">
        <v>173</v>
      </c>
      <c r="X1580" t="s">
        <v>150</v>
      </c>
      <c r="AE1580" t="s">
        <v>173</v>
      </c>
      <c r="AF1580" t="s">
        <v>150</v>
      </c>
      <c r="AG1580" t="s">
        <v>173</v>
      </c>
      <c r="AH1580" t="s">
        <v>150</v>
      </c>
      <c r="AS1580" t="s">
        <v>173</v>
      </c>
      <c r="AT1580" t="s">
        <v>150</v>
      </c>
    </row>
    <row r="1581" spans="1:58" x14ac:dyDescent="0.2">
      <c r="A1581" t="s">
        <v>483</v>
      </c>
      <c r="B1581" t="s">
        <v>484</v>
      </c>
      <c r="C1581">
        <f>-70.4092998 / 41.66833883</f>
        <v>-1.6897553820721869</v>
      </c>
      <c r="D1581" t="s">
        <v>485</v>
      </c>
      <c r="E1581" t="s">
        <v>70</v>
      </c>
      <c r="F1581" s="1">
        <v>43349</v>
      </c>
      <c r="G1581">
        <v>4</v>
      </c>
      <c r="K1581" t="s">
        <v>173</v>
      </c>
      <c r="L1581" t="s">
        <v>150</v>
      </c>
      <c r="O1581">
        <v>8.24</v>
      </c>
      <c r="P1581" t="s">
        <v>150</v>
      </c>
      <c r="Q1581">
        <v>26</v>
      </c>
      <c r="R1581" t="s">
        <v>150</v>
      </c>
      <c r="S1581" t="s">
        <v>173</v>
      </c>
      <c r="T1581" t="s">
        <v>150</v>
      </c>
      <c r="W1581" t="s">
        <v>173</v>
      </c>
      <c r="X1581" t="s">
        <v>150</v>
      </c>
      <c r="AE1581" t="s">
        <v>173</v>
      </c>
      <c r="AF1581" t="s">
        <v>150</v>
      </c>
      <c r="AG1581" t="s">
        <v>173</v>
      </c>
      <c r="AH1581" t="s">
        <v>150</v>
      </c>
      <c r="AS1581" t="s">
        <v>173</v>
      </c>
      <c r="AT1581" t="s">
        <v>150</v>
      </c>
    </row>
    <row r="1582" spans="1:58" x14ac:dyDescent="0.2">
      <c r="A1582" t="s">
        <v>483</v>
      </c>
      <c r="B1582" t="s">
        <v>484</v>
      </c>
      <c r="C1582">
        <f>-70.4092998 / 41.66833883</f>
        <v>-1.6897553820721869</v>
      </c>
      <c r="D1582" t="s">
        <v>485</v>
      </c>
      <c r="E1582" t="s">
        <v>70</v>
      </c>
      <c r="F1582" s="1">
        <v>43349</v>
      </c>
      <c r="G1582">
        <v>5</v>
      </c>
      <c r="K1582" t="s">
        <v>173</v>
      </c>
      <c r="L1582" t="s">
        <v>150</v>
      </c>
      <c r="O1582">
        <v>8.19</v>
      </c>
      <c r="P1582" t="s">
        <v>150</v>
      </c>
      <c r="Q1582">
        <v>26</v>
      </c>
      <c r="R1582" t="s">
        <v>150</v>
      </c>
      <c r="S1582" t="s">
        <v>173</v>
      </c>
      <c r="T1582" t="s">
        <v>150</v>
      </c>
      <c r="W1582" t="s">
        <v>173</v>
      </c>
      <c r="X1582" t="s">
        <v>150</v>
      </c>
      <c r="AE1582" t="s">
        <v>173</v>
      </c>
      <c r="AF1582" t="s">
        <v>150</v>
      </c>
      <c r="AG1582" t="s">
        <v>173</v>
      </c>
      <c r="AH1582" t="s">
        <v>150</v>
      </c>
      <c r="AS1582" t="s">
        <v>173</v>
      </c>
      <c r="AT1582" t="s">
        <v>150</v>
      </c>
    </row>
    <row r="1583" spans="1:58" x14ac:dyDescent="0.2">
      <c r="A1583" t="s">
        <v>483</v>
      </c>
      <c r="B1583" t="s">
        <v>484</v>
      </c>
      <c r="C1583">
        <f>-70.4092998 / 41.66833883</f>
        <v>-1.6897553820721869</v>
      </c>
      <c r="D1583" t="s">
        <v>485</v>
      </c>
      <c r="E1583" t="s">
        <v>70</v>
      </c>
      <c r="F1583" s="1">
        <v>43349</v>
      </c>
      <c r="G1583">
        <v>6</v>
      </c>
      <c r="K1583" t="s">
        <v>173</v>
      </c>
      <c r="L1583" t="s">
        <v>150</v>
      </c>
      <c r="O1583">
        <v>8.1199999999999992</v>
      </c>
      <c r="P1583" t="s">
        <v>150</v>
      </c>
      <c r="Q1583">
        <v>25.9</v>
      </c>
      <c r="R1583" t="s">
        <v>150</v>
      </c>
      <c r="S1583" t="s">
        <v>173</v>
      </c>
      <c r="T1583" t="s">
        <v>150</v>
      </c>
      <c r="W1583" t="s">
        <v>173</v>
      </c>
      <c r="X1583" t="s">
        <v>150</v>
      </c>
      <c r="AE1583" t="s">
        <v>173</v>
      </c>
      <c r="AF1583" t="s">
        <v>150</v>
      </c>
      <c r="AG1583" t="s">
        <v>173</v>
      </c>
      <c r="AH1583" t="s">
        <v>150</v>
      </c>
      <c r="AS1583" t="s">
        <v>173</v>
      </c>
      <c r="AT1583" t="s">
        <v>150</v>
      </c>
    </row>
    <row r="1584" spans="1:58" x14ac:dyDescent="0.2">
      <c r="A1584" t="s">
        <v>483</v>
      </c>
      <c r="B1584" t="s">
        <v>484</v>
      </c>
      <c r="C1584">
        <f>-70.4092998 / 41.66833883</f>
        <v>-1.6897553820721869</v>
      </c>
      <c r="D1584" t="s">
        <v>485</v>
      </c>
      <c r="E1584" t="s">
        <v>70</v>
      </c>
      <c r="F1584" s="1">
        <v>43349</v>
      </c>
      <c r="G1584">
        <v>7</v>
      </c>
      <c r="K1584" t="s">
        <v>173</v>
      </c>
      <c r="L1584" t="s">
        <v>150</v>
      </c>
      <c r="O1584">
        <v>9.5</v>
      </c>
      <c r="P1584" t="s">
        <v>150</v>
      </c>
      <c r="Q1584">
        <v>22.5</v>
      </c>
      <c r="R1584" t="s">
        <v>150</v>
      </c>
      <c r="S1584" t="s">
        <v>173</v>
      </c>
      <c r="T1584" t="s">
        <v>150</v>
      </c>
      <c r="W1584" t="s">
        <v>173</v>
      </c>
      <c r="X1584" t="s">
        <v>150</v>
      </c>
      <c r="AE1584" t="s">
        <v>173</v>
      </c>
      <c r="AF1584" t="s">
        <v>150</v>
      </c>
      <c r="AG1584" t="s">
        <v>173</v>
      </c>
      <c r="AH1584" t="s">
        <v>150</v>
      </c>
      <c r="AS1584" t="s">
        <v>173</v>
      </c>
      <c r="AT1584" t="s">
        <v>150</v>
      </c>
    </row>
    <row r="1585" spans="1:58" x14ac:dyDescent="0.2">
      <c r="A1585" t="s">
        <v>483</v>
      </c>
      <c r="B1585" t="s">
        <v>484</v>
      </c>
      <c r="C1585">
        <f>-70.4092998 / 41.66833883</f>
        <v>-1.6897553820721869</v>
      </c>
      <c r="D1585" t="s">
        <v>485</v>
      </c>
      <c r="E1585" t="s">
        <v>70</v>
      </c>
      <c r="F1585" s="1">
        <v>43349</v>
      </c>
      <c r="G1585">
        <v>8</v>
      </c>
      <c r="K1585" t="s">
        <v>173</v>
      </c>
      <c r="L1585" t="s">
        <v>150</v>
      </c>
      <c r="O1585">
        <v>11.77</v>
      </c>
      <c r="P1585" t="s">
        <v>150</v>
      </c>
      <c r="Q1585">
        <v>17.3</v>
      </c>
      <c r="R1585" t="s">
        <v>150</v>
      </c>
      <c r="S1585" t="s">
        <v>173</v>
      </c>
      <c r="T1585" t="s">
        <v>150</v>
      </c>
      <c r="W1585" t="s">
        <v>173</v>
      </c>
      <c r="X1585" t="s">
        <v>150</v>
      </c>
      <c r="AE1585" t="s">
        <v>173</v>
      </c>
      <c r="AF1585" t="s">
        <v>150</v>
      </c>
      <c r="AG1585" t="s">
        <v>173</v>
      </c>
      <c r="AH1585" t="s">
        <v>150</v>
      </c>
      <c r="AS1585" t="s">
        <v>173</v>
      </c>
      <c r="AT1585" t="s">
        <v>150</v>
      </c>
    </row>
    <row r="1586" spans="1:58" x14ac:dyDescent="0.2">
      <c r="A1586" t="s">
        <v>483</v>
      </c>
      <c r="B1586" t="s">
        <v>484</v>
      </c>
      <c r="C1586">
        <f>-70.4092998 / 41.66833883</f>
        <v>-1.6897553820721869</v>
      </c>
      <c r="D1586" t="s">
        <v>485</v>
      </c>
      <c r="E1586" t="s">
        <v>70</v>
      </c>
      <c r="F1586" s="1">
        <v>43349</v>
      </c>
      <c r="G1586">
        <v>10</v>
      </c>
      <c r="K1586" t="s">
        <v>173</v>
      </c>
      <c r="L1586" t="s">
        <v>150</v>
      </c>
      <c r="O1586">
        <v>8.7200000000000006</v>
      </c>
      <c r="P1586" t="s">
        <v>150</v>
      </c>
      <c r="Q1586">
        <v>11.3</v>
      </c>
      <c r="R1586" t="s">
        <v>150</v>
      </c>
      <c r="S1586" t="s">
        <v>173</v>
      </c>
      <c r="T1586" t="s">
        <v>150</v>
      </c>
      <c r="W1586" t="s">
        <v>173</v>
      </c>
      <c r="X1586" t="s">
        <v>150</v>
      </c>
      <c r="AE1586" t="s">
        <v>173</v>
      </c>
      <c r="AF1586" t="s">
        <v>150</v>
      </c>
      <c r="AG1586" t="s">
        <v>173</v>
      </c>
      <c r="AH1586" t="s">
        <v>150</v>
      </c>
      <c r="AS1586" t="s">
        <v>173</v>
      </c>
      <c r="AT1586" t="s">
        <v>150</v>
      </c>
    </row>
    <row r="1587" spans="1:58" x14ac:dyDescent="0.2">
      <c r="A1587" t="s">
        <v>483</v>
      </c>
      <c r="B1587" t="s">
        <v>484</v>
      </c>
      <c r="C1587">
        <f>-70.4092998 / 41.66833883</f>
        <v>-1.6897553820721869</v>
      </c>
      <c r="D1587" t="s">
        <v>485</v>
      </c>
      <c r="E1587" t="s">
        <v>70</v>
      </c>
      <c r="F1587" s="1">
        <v>43349</v>
      </c>
      <c r="G1587">
        <v>11</v>
      </c>
      <c r="K1587" t="s">
        <v>173</v>
      </c>
      <c r="L1587" t="s">
        <v>150</v>
      </c>
      <c r="O1587">
        <v>7.72</v>
      </c>
      <c r="P1587" t="s">
        <v>150</v>
      </c>
      <c r="Q1587">
        <v>10.5</v>
      </c>
      <c r="R1587" t="s">
        <v>150</v>
      </c>
      <c r="S1587" t="s">
        <v>173</v>
      </c>
      <c r="T1587" t="s">
        <v>150</v>
      </c>
      <c r="W1587" t="s">
        <v>173</v>
      </c>
      <c r="X1587" t="s">
        <v>150</v>
      </c>
      <c r="AE1587" t="s">
        <v>173</v>
      </c>
      <c r="AF1587" t="s">
        <v>150</v>
      </c>
      <c r="AG1587" t="s">
        <v>173</v>
      </c>
      <c r="AH1587" t="s">
        <v>150</v>
      </c>
      <c r="AS1587" t="s">
        <v>173</v>
      </c>
      <c r="AT1587" t="s">
        <v>150</v>
      </c>
    </row>
    <row r="1588" spans="1:58" x14ac:dyDescent="0.2">
      <c r="A1588" t="s">
        <v>483</v>
      </c>
      <c r="B1588" t="s">
        <v>484</v>
      </c>
      <c r="C1588">
        <f>-70.4092998 / 41.66833883</f>
        <v>-1.6897553820721869</v>
      </c>
      <c r="D1588" t="s">
        <v>485</v>
      </c>
      <c r="E1588" t="s">
        <v>70</v>
      </c>
      <c r="F1588" s="1">
        <v>43349</v>
      </c>
      <c r="G1588">
        <v>12</v>
      </c>
      <c r="K1588" t="s">
        <v>173</v>
      </c>
      <c r="L1588" t="s">
        <v>150</v>
      </c>
      <c r="O1588">
        <v>6.63</v>
      </c>
      <c r="P1588" t="s">
        <v>150</v>
      </c>
      <c r="Q1588">
        <v>9.6999999999999993</v>
      </c>
      <c r="R1588" t="s">
        <v>150</v>
      </c>
      <c r="S1588" t="s">
        <v>173</v>
      </c>
      <c r="T1588" t="s">
        <v>150</v>
      </c>
      <c r="W1588" t="s">
        <v>173</v>
      </c>
      <c r="X1588" t="s">
        <v>150</v>
      </c>
      <c r="AE1588" t="s">
        <v>173</v>
      </c>
      <c r="AF1588" t="s">
        <v>150</v>
      </c>
      <c r="AG1588" t="s">
        <v>173</v>
      </c>
      <c r="AH1588" t="s">
        <v>150</v>
      </c>
      <c r="AS1588" t="s">
        <v>173</v>
      </c>
      <c r="AT1588" t="s">
        <v>150</v>
      </c>
    </row>
    <row r="1589" spans="1:58" x14ac:dyDescent="0.2">
      <c r="A1589" t="s">
        <v>483</v>
      </c>
      <c r="B1589" t="s">
        <v>484</v>
      </c>
      <c r="C1589">
        <f>-70.4092998 / 41.66833883</f>
        <v>-1.6897553820721869</v>
      </c>
      <c r="D1589" t="s">
        <v>485</v>
      </c>
      <c r="E1589" t="s">
        <v>70</v>
      </c>
      <c r="F1589" s="1">
        <v>43349</v>
      </c>
      <c r="G1589">
        <v>13</v>
      </c>
      <c r="K1589" t="s">
        <v>173</v>
      </c>
      <c r="L1589" t="s">
        <v>150</v>
      </c>
      <c r="O1589">
        <v>4.41</v>
      </c>
      <c r="P1589" t="s">
        <v>150</v>
      </c>
      <c r="Q1589">
        <v>9.1999999999999993</v>
      </c>
      <c r="R1589" t="s">
        <v>150</v>
      </c>
      <c r="S1589" t="s">
        <v>173</v>
      </c>
      <c r="T1589" t="s">
        <v>150</v>
      </c>
      <c r="W1589" t="s">
        <v>173</v>
      </c>
      <c r="X1589" t="s">
        <v>150</v>
      </c>
      <c r="AE1589" t="s">
        <v>173</v>
      </c>
      <c r="AF1589" t="s">
        <v>150</v>
      </c>
      <c r="AG1589" t="s">
        <v>173</v>
      </c>
      <c r="AH1589" t="s">
        <v>150</v>
      </c>
      <c r="AS1589" t="s">
        <v>173</v>
      </c>
      <c r="AT1589" t="s">
        <v>150</v>
      </c>
    </row>
    <row r="1590" spans="1:58" x14ac:dyDescent="0.2">
      <c r="A1590" t="s">
        <v>483</v>
      </c>
      <c r="B1590" t="s">
        <v>484</v>
      </c>
      <c r="C1590">
        <f>-70.4092998 / 41.66833883</f>
        <v>-1.6897553820721869</v>
      </c>
      <c r="D1590" t="s">
        <v>485</v>
      </c>
      <c r="E1590" t="s">
        <v>70</v>
      </c>
      <c r="F1590" s="1">
        <v>43349</v>
      </c>
      <c r="G1590">
        <v>14</v>
      </c>
      <c r="K1590" t="s">
        <v>173</v>
      </c>
      <c r="L1590" t="s">
        <v>150</v>
      </c>
      <c r="O1590">
        <v>1.56</v>
      </c>
      <c r="P1590" t="s">
        <v>150</v>
      </c>
      <c r="Q1590">
        <v>8.8000000000000007</v>
      </c>
      <c r="R1590" t="s">
        <v>150</v>
      </c>
      <c r="S1590" t="s">
        <v>173</v>
      </c>
      <c r="T1590" t="s">
        <v>150</v>
      </c>
      <c r="W1590" t="s">
        <v>173</v>
      </c>
      <c r="X1590" t="s">
        <v>150</v>
      </c>
      <c r="AE1590" t="s">
        <v>173</v>
      </c>
      <c r="AF1590" t="s">
        <v>150</v>
      </c>
      <c r="AG1590" t="s">
        <v>173</v>
      </c>
      <c r="AH1590" t="s">
        <v>150</v>
      </c>
      <c r="AS1590" t="s">
        <v>173</v>
      </c>
      <c r="AT1590" t="s">
        <v>150</v>
      </c>
    </row>
    <row r="1591" spans="1:58" x14ac:dyDescent="0.2">
      <c r="A1591" t="s">
        <v>483</v>
      </c>
      <c r="B1591" t="s">
        <v>484</v>
      </c>
      <c r="C1591">
        <f>-70.4092998 / 41.66833883</f>
        <v>-1.6897553820721869</v>
      </c>
      <c r="D1591" t="s">
        <v>485</v>
      </c>
      <c r="E1591" t="s">
        <v>70</v>
      </c>
      <c r="F1591" s="1">
        <v>43349</v>
      </c>
      <c r="G1591">
        <v>15</v>
      </c>
      <c r="K1591" t="s">
        <v>173</v>
      </c>
      <c r="L1591" t="s">
        <v>150</v>
      </c>
      <c r="O1591">
        <v>0.02</v>
      </c>
      <c r="P1591" t="s">
        <v>150</v>
      </c>
      <c r="Q1591">
        <v>8.5</v>
      </c>
      <c r="R1591" t="s">
        <v>150</v>
      </c>
      <c r="S1591" t="s">
        <v>173</v>
      </c>
      <c r="T1591" t="s">
        <v>150</v>
      </c>
      <c r="W1591" t="s">
        <v>173</v>
      </c>
      <c r="X1591" t="s">
        <v>150</v>
      </c>
      <c r="AE1591" t="s">
        <v>173</v>
      </c>
      <c r="AF1591" t="s">
        <v>150</v>
      </c>
      <c r="AG1591" t="s">
        <v>173</v>
      </c>
      <c r="AH1591" t="s">
        <v>150</v>
      </c>
      <c r="AS1591" t="s">
        <v>173</v>
      </c>
      <c r="AT1591" t="s">
        <v>150</v>
      </c>
    </row>
    <row r="1592" spans="1:58" x14ac:dyDescent="0.2">
      <c r="A1592" t="s">
        <v>483</v>
      </c>
      <c r="B1592" t="s">
        <v>484</v>
      </c>
      <c r="C1592">
        <f>-70.4092998 / 41.66833883</f>
        <v>-1.6897553820721869</v>
      </c>
      <c r="D1592" t="s">
        <v>485</v>
      </c>
      <c r="E1592" t="s">
        <v>70</v>
      </c>
      <c r="F1592" s="1">
        <v>43349</v>
      </c>
      <c r="G1592">
        <v>16</v>
      </c>
      <c r="K1592" t="s">
        <v>173</v>
      </c>
      <c r="L1592" t="s">
        <v>150</v>
      </c>
      <c r="O1592">
        <v>0.01</v>
      </c>
      <c r="P1592" t="s">
        <v>150</v>
      </c>
      <c r="Q1592">
        <v>8.3000000000000007</v>
      </c>
      <c r="R1592" t="s">
        <v>150</v>
      </c>
      <c r="S1592" t="s">
        <v>173</v>
      </c>
      <c r="T1592" t="s">
        <v>150</v>
      </c>
      <c r="W1592" t="s">
        <v>173</v>
      </c>
      <c r="X1592" t="s">
        <v>150</v>
      </c>
      <c r="AE1592" t="s">
        <v>173</v>
      </c>
      <c r="AF1592" t="s">
        <v>150</v>
      </c>
      <c r="AG1592" t="s">
        <v>173</v>
      </c>
      <c r="AH1592" t="s">
        <v>150</v>
      </c>
      <c r="AS1592" t="s">
        <v>173</v>
      </c>
      <c r="AT1592" t="s">
        <v>150</v>
      </c>
    </row>
    <row r="1593" spans="1:58" x14ac:dyDescent="0.2">
      <c r="A1593" t="s">
        <v>483</v>
      </c>
      <c r="B1593" t="s">
        <v>484</v>
      </c>
      <c r="C1593">
        <f>-70.4092998 / 41.66833883</f>
        <v>-1.6897553820721869</v>
      </c>
      <c r="D1593" t="s">
        <v>485</v>
      </c>
      <c r="E1593" t="s">
        <v>70</v>
      </c>
      <c r="F1593" s="1">
        <v>43349</v>
      </c>
      <c r="G1593">
        <v>17</v>
      </c>
      <c r="K1593" t="s">
        <v>173</v>
      </c>
      <c r="L1593" t="s">
        <v>150</v>
      </c>
      <c r="O1593">
        <v>0.01</v>
      </c>
      <c r="P1593" t="s">
        <v>150</v>
      </c>
      <c r="Q1593">
        <v>8.1999999999999993</v>
      </c>
      <c r="R1593" t="s">
        <v>150</v>
      </c>
      <c r="S1593" t="s">
        <v>173</v>
      </c>
      <c r="T1593" t="s">
        <v>150</v>
      </c>
      <c r="W1593" t="s">
        <v>173</v>
      </c>
      <c r="X1593" t="s">
        <v>150</v>
      </c>
      <c r="AE1593" t="s">
        <v>173</v>
      </c>
      <c r="AF1593" t="s">
        <v>150</v>
      </c>
      <c r="AG1593" t="s">
        <v>173</v>
      </c>
      <c r="AH1593" t="s">
        <v>150</v>
      </c>
      <c r="AS1593" t="s">
        <v>173</v>
      </c>
      <c r="AT1593" t="s">
        <v>150</v>
      </c>
    </row>
    <row r="1594" spans="1:58" x14ac:dyDescent="0.2">
      <c r="A1594" t="s">
        <v>483</v>
      </c>
      <c r="B1594" t="s">
        <v>484</v>
      </c>
      <c r="C1594">
        <f>-70.4092998 / 41.66833883</f>
        <v>-1.6897553820721869</v>
      </c>
      <c r="D1594" t="s">
        <v>485</v>
      </c>
      <c r="E1594" t="s">
        <v>70</v>
      </c>
      <c r="F1594" s="1">
        <v>43699</v>
      </c>
      <c r="G1594">
        <v>0.5</v>
      </c>
      <c r="I1594">
        <v>19</v>
      </c>
      <c r="J1594" t="s">
        <v>150</v>
      </c>
      <c r="K1594">
        <v>0.95</v>
      </c>
      <c r="L1594" t="s">
        <v>150</v>
      </c>
      <c r="M1594">
        <v>6.9</v>
      </c>
      <c r="N1594" t="s">
        <v>150</v>
      </c>
      <c r="O1594">
        <v>7.77</v>
      </c>
      <c r="P1594" t="s">
        <v>150</v>
      </c>
      <c r="Q1594">
        <v>26.7</v>
      </c>
      <c r="R1594" t="s">
        <v>150</v>
      </c>
      <c r="S1594">
        <v>0.43</v>
      </c>
      <c r="T1594" t="s">
        <v>150</v>
      </c>
      <c r="W1594">
        <v>12.03</v>
      </c>
      <c r="X1594" t="s">
        <v>150</v>
      </c>
      <c r="AE1594">
        <v>16</v>
      </c>
      <c r="AF1594" t="s">
        <v>150</v>
      </c>
      <c r="AG1594">
        <v>6.56</v>
      </c>
      <c r="AH1594" t="s">
        <v>150</v>
      </c>
      <c r="AS1594">
        <v>0.57999999999999996</v>
      </c>
      <c r="AT1594" t="s">
        <v>150</v>
      </c>
      <c r="BE1594">
        <v>1.53</v>
      </c>
      <c r="BF1594" t="s">
        <v>150</v>
      </c>
    </row>
    <row r="1595" spans="1:58" x14ac:dyDescent="0.2">
      <c r="A1595" t="s">
        <v>483</v>
      </c>
      <c r="B1595" t="s">
        <v>484</v>
      </c>
      <c r="C1595">
        <f>-70.4092998 / 41.66833883</f>
        <v>-1.6897553820721869</v>
      </c>
      <c r="D1595" t="s">
        <v>485</v>
      </c>
      <c r="E1595" t="s">
        <v>70</v>
      </c>
      <c r="F1595" s="1">
        <v>43699</v>
      </c>
      <c r="G1595">
        <v>1</v>
      </c>
      <c r="K1595" t="s">
        <v>173</v>
      </c>
      <c r="L1595" t="s">
        <v>150</v>
      </c>
      <c r="O1595">
        <v>7.74</v>
      </c>
      <c r="P1595" t="s">
        <v>150</v>
      </c>
      <c r="Q1595">
        <v>26.6</v>
      </c>
      <c r="R1595" t="s">
        <v>150</v>
      </c>
      <c r="S1595" t="s">
        <v>173</v>
      </c>
      <c r="T1595" t="s">
        <v>150</v>
      </c>
      <c r="W1595" t="s">
        <v>173</v>
      </c>
      <c r="X1595" t="s">
        <v>150</v>
      </c>
      <c r="AE1595" t="s">
        <v>173</v>
      </c>
      <c r="AF1595" t="s">
        <v>150</v>
      </c>
      <c r="AG1595" t="s">
        <v>173</v>
      </c>
      <c r="AH1595" t="s">
        <v>150</v>
      </c>
      <c r="AS1595" t="s">
        <v>173</v>
      </c>
      <c r="AT1595" t="s">
        <v>150</v>
      </c>
      <c r="BE1595" t="s">
        <v>173</v>
      </c>
      <c r="BF1595" t="s">
        <v>150</v>
      </c>
    </row>
    <row r="1596" spans="1:58" x14ac:dyDescent="0.2">
      <c r="A1596" t="s">
        <v>483</v>
      </c>
      <c r="B1596" t="s">
        <v>484</v>
      </c>
      <c r="C1596">
        <f>-70.4092998 / 41.66833883</f>
        <v>-1.6897553820721869</v>
      </c>
      <c r="D1596" t="s">
        <v>485</v>
      </c>
      <c r="E1596" t="s">
        <v>70</v>
      </c>
      <c r="F1596" s="1">
        <v>43699</v>
      </c>
      <c r="G1596">
        <v>2</v>
      </c>
      <c r="K1596" t="s">
        <v>173</v>
      </c>
      <c r="L1596" t="s">
        <v>150</v>
      </c>
      <c r="O1596">
        <v>7.72</v>
      </c>
      <c r="P1596" t="s">
        <v>150</v>
      </c>
      <c r="Q1596">
        <v>26.6</v>
      </c>
      <c r="R1596" t="s">
        <v>150</v>
      </c>
      <c r="S1596" t="s">
        <v>173</v>
      </c>
      <c r="T1596" t="s">
        <v>150</v>
      </c>
      <c r="W1596" t="s">
        <v>173</v>
      </c>
      <c r="X1596" t="s">
        <v>150</v>
      </c>
      <c r="AE1596" t="s">
        <v>173</v>
      </c>
      <c r="AF1596" t="s">
        <v>150</v>
      </c>
      <c r="AG1596" t="s">
        <v>173</v>
      </c>
      <c r="AH1596" t="s">
        <v>150</v>
      </c>
      <c r="AS1596" t="s">
        <v>173</v>
      </c>
      <c r="AT1596" t="s">
        <v>150</v>
      </c>
      <c r="BE1596" t="s">
        <v>173</v>
      </c>
      <c r="BF1596" t="s">
        <v>150</v>
      </c>
    </row>
    <row r="1597" spans="1:58" x14ac:dyDescent="0.2">
      <c r="A1597" t="s">
        <v>483</v>
      </c>
      <c r="B1597" t="s">
        <v>484</v>
      </c>
      <c r="C1597">
        <f>-70.4092998 / 41.66833883</f>
        <v>-1.6897553820721869</v>
      </c>
      <c r="D1597" t="s">
        <v>485</v>
      </c>
      <c r="E1597" t="s">
        <v>70</v>
      </c>
      <c r="F1597" s="1">
        <v>43699</v>
      </c>
      <c r="G1597">
        <v>3</v>
      </c>
      <c r="K1597">
        <v>0.79</v>
      </c>
      <c r="L1597" t="s">
        <v>150</v>
      </c>
      <c r="O1597">
        <v>7.69</v>
      </c>
      <c r="P1597" t="s">
        <v>150</v>
      </c>
      <c r="Q1597">
        <v>26.5</v>
      </c>
      <c r="R1597" t="s">
        <v>150</v>
      </c>
      <c r="S1597">
        <v>0.23</v>
      </c>
      <c r="T1597" t="s">
        <v>150</v>
      </c>
      <c r="W1597">
        <v>11.07</v>
      </c>
      <c r="X1597" t="s">
        <v>150</v>
      </c>
      <c r="AE1597">
        <v>15.9</v>
      </c>
      <c r="AF1597" t="s">
        <v>150</v>
      </c>
      <c r="AG1597">
        <v>6.64</v>
      </c>
      <c r="AH1597" t="s">
        <v>150</v>
      </c>
      <c r="AS1597">
        <v>0.48</v>
      </c>
      <c r="AT1597" t="s">
        <v>150</v>
      </c>
      <c r="BE1597">
        <v>1.26</v>
      </c>
      <c r="BF1597" t="s">
        <v>150</v>
      </c>
    </row>
    <row r="1598" spans="1:58" x14ac:dyDescent="0.2">
      <c r="A1598" t="s">
        <v>483</v>
      </c>
      <c r="B1598" t="s">
        <v>484</v>
      </c>
      <c r="C1598">
        <f>-70.4092998 / 41.66833883</f>
        <v>-1.6897553820721869</v>
      </c>
      <c r="D1598" t="s">
        <v>485</v>
      </c>
      <c r="E1598" t="s">
        <v>70</v>
      </c>
      <c r="F1598" s="1">
        <v>43699</v>
      </c>
      <c r="G1598">
        <v>4</v>
      </c>
      <c r="K1598" t="s">
        <v>173</v>
      </c>
      <c r="L1598" t="s">
        <v>150</v>
      </c>
      <c r="O1598">
        <v>7.68</v>
      </c>
      <c r="P1598" t="s">
        <v>150</v>
      </c>
      <c r="Q1598">
        <v>26.4</v>
      </c>
      <c r="R1598" t="s">
        <v>150</v>
      </c>
      <c r="S1598" t="s">
        <v>173</v>
      </c>
      <c r="T1598" t="s">
        <v>150</v>
      </c>
      <c r="W1598" t="s">
        <v>173</v>
      </c>
      <c r="X1598" t="s">
        <v>150</v>
      </c>
      <c r="AE1598" t="s">
        <v>173</v>
      </c>
      <c r="AF1598" t="s">
        <v>150</v>
      </c>
      <c r="AG1598" t="s">
        <v>173</v>
      </c>
      <c r="AH1598" t="s">
        <v>150</v>
      </c>
      <c r="AS1598" t="s">
        <v>173</v>
      </c>
      <c r="AT1598" t="s">
        <v>150</v>
      </c>
      <c r="BE1598" t="s">
        <v>173</v>
      </c>
      <c r="BF1598" t="s">
        <v>150</v>
      </c>
    </row>
    <row r="1599" spans="1:58" x14ac:dyDescent="0.2">
      <c r="A1599" t="s">
        <v>483</v>
      </c>
      <c r="B1599" t="s">
        <v>484</v>
      </c>
      <c r="C1599">
        <f>-70.4092998 / 41.66833883</f>
        <v>-1.6897553820721869</v>
      </c>
      <c r="D1599" t="s">
        <v>485</v>
      </c>
      <c r="E1599" t="s">
        <v>70</v>
      </c>
      <c r="F1599" s="1">
        <v>43699</v>
      </c>
      <c r="G1599">
        <v>5</v>
      </c>
      <c r="K1599" t="s">
        <v>173</v>
      </c>
      <c r="L1599" t="s">
        <v>150</v>
      </c>
      <c r="O1599">
        <v>7.69</v>
      </c>
      <c r="P1599" t="s">
        <v>150</v>
      </c>
      <c r="Q1599">
        <v>26.3</v>
      </c>
      <c r="R1599" t="s">
        <v>150</v>
      </c>
      <c r="S1599" t="s">
        <v>173</v>
      </c>
      <c r="T1599" t="s">
        <v>150</v>
      </c>
      <c r="W1599" t="s">
        <v>173</v>
      </c>
      <c r="X1599" t="s">
        <v>150</v>
      </c>
      <c r="AE1599" t="s">
        <v>173</v>
      </c>
      <c r="AF1599" t="s">
        <v>150</v>
      </c>
      <c r="AG1599" t="s">
        <v>173</v>
      </c>
      <c r="AH1599" t="s">
        <v>150</v>
      </c>
      <c r="AS1599" t="s">
        <v>173</v>
      </c>
      <c r="AT1599" t="s">
        <v>150</v>
      </c>
      <c r="BE1599" t="s">
        <v>173</v>
      </c>
      <c r="BF1599" t="s">
        <v>150</v>
      </c>
    </row>
    <row r="1600" spans="1:58" x14ac:dyDescent="0.2">
      <c r="A1600" t="s">
        <v>483</v>
      </c>
      <c r="B1600" t="s">
        <v>484</v>
      </c>
      <c r="C1600">
        <f>-70.4092998 / 41.66833883</f>
        <v>-1.6897553820721869</v>
      </c>
      <c r="D1600" t="s">
        <v>485</v>
      </c>
      <c r="E1600" t="s">
        <v>70</v>
      </c>
      <c r="F1600" s="1">
        <v>43699</v>
      </c>
      <c r="G1600">
        <v>6</v>
      </c>
      <c r="K1600" t="s">
        <v>173</v>
      </c>
      <c r="L1600" t="s">
        <v>150</v>
      </c>
      <c r="O1600">
        <v>7.59</v>
      </c>
      <c r="P1600" t="s">
        <v>150</v>
      </c>
      <c r="Q1600">
        <v>25.9</v>
      </c>
      <c r="R1600" t="s">
        <v>150</v>
      </c>
      <c r="S1600" t="s">
        <v>173</v>
      </c>
      <c r="T1600" t="s">
        <v>150</v>
      </c>
      <c r="W1600" t="s">
        <v>173</v>
      </c>
      <c r="X1600" t="s">
        <v>150</v>
      </c>
      <c r="AE1600" t="s">
        <v>173</v>
      </c>
      <c r="AF1600" t="s">
        <v>150</v>
      </c>
      <c r="AG1600" t="s">
        <v>173</v>
      </c>
      <c r="AH1600" t="s">
        <v>150</v>
      </c>
      <c r="AS1600" t="s">
        <v>173</v>
      </c>
      <c r="AT1600" t="s">
        <v>150</v>
      </c>
      <c r="BE1600" t="s">
        <v>173</v>
      </c>
      <c r="BF1600" t="s">
        <v>150</v>
      </c>
    </row>
    <row r="1601" spans="1:58" x14ac:dyDescent="0.2">
      <c r="A1601" t="s">
        <v>483</v>
      </c>
      <c r="B1601" t="s">
        <v>484</v>
      </c>
      <c r="C1601">
        <f>-70.4092998 / 41.66833883</f>
        <v>-1.6897553820721869</v>
      </c>
      <c r="D1601" t="s">
        <v>485</v>
      </c>
      <c r="E1601" t="s">
        <v>70</v>
      </c>
      <c r="F1601" s="1">
        <v>43699</v>
      </c>
      <c r="G1601">
        <v>7</v>
      </c>
      <c r="K1601" t="s">
        <v>173</v>
      </c>
      <c r="L1601" t="s">
        <v>150</v>
      </c>
      <c r="O1601">
        <v>7.57</v>
      </c>
      <c r="P1601" t="s">
        <v>150</v>
      </c>
      <c r="Q1601">
        <v>25.4</v>
      </c>
      <c r="R1601" t="s">
        <v>150</v>
      </c>
      <c r="S1601" t="s">
        <v>173</v>
      </c>
      <c r="T1601" t="s">
        <v>150</v>
      </c>
      <c r="W1601" t="s">
        <v>173</v>
      </c>
      <c r="X1601" t="s">
        <v>150</v>
      </c>
      <c r="AE1601" t="s">
        <v>173</v>
      </c>
      <c r="AF1601" t="s">
        <v>150</v>
      </c>
      <c r="AG1601" t="s">
        <v>173</v>
      </c>
      <c r="AH1601" t="s">
        <v>150</v>
      </c>
      <c r="AS1601" t="s">
        <v>173</v>
      </c>
      <c r="AT1601" t="s">
        <v>150</v>
      </c>
      <c r="BE1601" t="s">
        <v>173</v>
      </c>
      <c r="BF1601" t="s">
        <v>150</v>
      </c>
    </row>
    <row r="1602" spans="1:58" x14ac:dyDescent="0.2">
      <c r="A1602" t="s">
        <v>483</v>
      </c>
      <c r="B1602" t="s">
        <v>484</v>
      </c>
      <c r="C1602">
        <f>-70.4092998 / 41.66833883</f>
        <v>-1.6897553820721869</v>
      </c>
      <c r="D1602" t="s">
        <v>485</v>
      </c>
      <c r="E1602" t="s">
        <v>70</v>
      </c>
      <c r="F1602" s="1">
        <v>43699</v>
      </c>
      <c r="G1602">
        <v>8</v>
      </c>
      <c r="K1602" t="s">
        <v>173</v>
      </c>
      <c r="L1602" t="s">
        <v>150</v>
      </c>
      <c r="O1602">
        <v>9.4499999999999993</v>
      </c>
      <c r="P1602" t="s">
        <v>150</v>
      </c>
      <c r="Q1602">
        <v>22.2</v>
      </c>
      <c r="R1602" t="s">
        <v>150</v>
      </c>
      <c r="S1602" t="s">
        <v>173</v>
      </c>
      <c r="T1602" t="s">
        <v>150</v>
      </c>
      <c r="W1602" t="s">
        <v>173</v>
      </c>
      <c r="X1602" t="s">
        <v>150</v>
      </c>
      <c r="AE1602" t="s">
        <v>173</v>
      </c>
      <c r="AF1602" t="s">
        <v>150</v>
      </c>
      <c r="AG1602" t="s">
        <v>173</v>
      </c>
      <c r="AH1602" t="s">
        <v>150</v>
      </c>
      <c r="AS1602" t="s">
        <v>173</v>
      </c>
      <c r="AT1602" t="s">
        <v>150</v>
      </c>
      <c r="BE1602" t="s">
        <v>173</v>
      </c>
      <c r="BF1602" t="s">
        <v>150</v>
      </c>
    </row>
    <row r="1603" spans="1:58" x14ac:dyDescent="0.2">
      <c r="A1603" t="s">
        <v>483</v>
      </c>
      <c r="B1603" t="s">
        <v>484</v>
      </c>
      <c r="C1603">
        <f>-70.4092998 / 41.66833883</f>
        <v>-1.6897553820721869</v>
      </c>
      <c r="D1603" t="s">
        <v>485</v>
      </c>
      <c r="E1603" t="s">
        <v>70</v>
      </c>
      <c r="F1603" s="1">
        <v>43699</v>
      </c>
      <c r="G1603">
        <v>9</v>
      </c>
      <c r="K1603">
        <v>1.18</v>
      </c>
      <c r="L1603" t="s">
        <v>150</v>
      </c>
      <c r="O1603">
        <v>10.54</v>
      </c>
      <c r="P1603" t="s">
        <v>150</v>
      </c>
      <c r="Q1603">
        <v>18.600000000000001</v>
      </c>
      <c r="R1603" t="s">
        <v>150</v>
      </c>
      <c r="S1603">
        <v>0.23</v>
      </c>
      <c r="T1603" t="s">
        <v>150</v>
      </c>
      <c r="W1603">
        <v>10.26</v>
      </c>
      <c r="X1603" t="s">
        <v>150</v>
      </c>
      <c r="AE1603">
        <v>16.600000000000001</v>
      </c>
      <c r="AF1603" t="s">
        <v>150</v>
      </c>
      <c r="AG1603">
        <v>6.64</v>
      </c>
      <c r="AH1603" t="s">
        <v>150</v>
      </c>
      <c r="AS1603">
        <v>0.73</v>
      </c>
      <c r="AT1603" t="s">
        <v>150</v>
      </c>
      <c r="BE1603">
        <v>1.91</v>
      </c>
      <c r="BF1603" t="s">
        <v>150</v>
      </c>
    </row>
    <row r="1604" spans="1:58" x14ac:dyDescent="0.2">
      <c r="A1604" t="s">
        <v>483</v>
      </c>
      <c r="B1604" t="s">
        <v>484</v>
      </c>
      <c r="C1604">
        <f>-70.4092998 / 41.66833883</f>
        <v>-1.6897553820721869</v>
      </c>
      <c r="D1604" t="s">
        <v>485</v>
      </c>
      <c r="E1604" t="s">
        <v>70</v>
      </c>
      <c r="F1604" s="1">
        <v>43699</v>
      </c>
      <c r="G1604">
        <v>10</v>
      </c>
      <c r="K1604" t="s">
        <v>173</v>
      </c>
      <c r="L1604" t="s">
        <v>150</v>
      </c>
      <c r="O1604">
        <v>11.02</v>
      </c>
      <c r="P1604" t="s">
        <v>150</v>
      </c>
      <c r="Q1604">
        <v>16.600000000000001</v>
      </c>
      <c r="R1604" t="s">
        <v>150</v>
      </c>
      <c r="S1604" t="s">
        <v>173</v>
      </c>
      <c r="T1604" t="s">
        <v>150</v>
      </c>
      <c r="W1604" t="s">
        <v>173</v>
      </c>
      <c r="X1604" t="s">
        <v>150</v>
      </c>
      <c r="AE1604" t="s">
        <v>173</v>
      </c>
      <c r="AF1604" t="s">
        <v>150</v>
      </c>
      <c r="AG1604" t="s">
        <v>173</v>
      </c>
      <c r="AH1604" t="s">
        <v>150</v>
      </c>
      <c r="AS1604" t="s">
        <v>173</v>
      </c>
      <c r="AT1604" t="s">
        <v>150</v>
      </c>
      <c r="BE1604" t="s">
        <v>173</v>
      </c>
      <c r="BF1604" t="s">
        <v>150</v>
      </c>
    </row>
    <row r="1605" spans="1:58" x14ac:dyDescent="0.2">
      <c r="A1605" t="s">
        <v>483</v>
      </c>
      <c r="B1605" t="s">
        <v>484</v>
      </c>
      <c r="C1605">
        <f>-70.4092998 / 41.66833883</f>
        <v>-1.6897553820721869</v>
      </c>
      <c r="D1605" t="s">
        <v>485</v>
      </c>
      <c r="E1605" t="s">
        <v>70</v>
      </c>
      <c r="F1605" s="1">
        <v>43699</v>
      </c>
      <c r="G1605">
        <v>11</v>
      </c>
      <c r="K1605" t="s">
        <v>173</v>
      </c>
      <c r="L1605" t="s">
        <v>150</v>
      </c>
      <c r="O1605">
        <v>9.23</v>
      </c>
      <c r="P1605" t="s">
        <v>150</v>
      </c>
      <c r="Q1605">
        <v>14.6</v>
      </c>
      <c r="R1605" t="s">
        <v>150</v>
      </c>
      <c r="S1605" t="s">
        <v>173</v>
      </c>
      <c r="T1605" t="s">
        <v>150</v>
      </c>
      <c r="W1605" t="s">
        <v>173</v>
      </c>
      <c r="X1605" t="s">
        <v>150</v>
      </c>
      <c r="AE1605" t="s">
        <v>173</v>
      </c>
      <c r="AF1605" t="s">
        <v>150</v>
      </c>
      <c r="AG1605" t="s">
        <v>173</v>
      </c>
      <c r="AH1605" t="s">
        <v>150</v>
      </c>
      <c r="AS1605" t="s">
        <v>173</v>
      </c>
      <c r="AT1605" t="s">
        <v>150</v>
      </c>
      <c r="BE1605" t="s">
        <v>173</v>
      </c>
      <c r="BF1605" t="s">
        <v>150</v>
      </c>
    </row>
    <row r="1606" spans="1:58" x14ac:dyDescent="0.2">
      <c r="A1606" t="s">
        <v>483</v>
      </c>
      <c r="B1606" t="s">
        <v>484</v>
      </c>
      <c r="C1606">
        <f>-70.4092998 / 41.66833883</f>
        <v>-1.6897553820721869</v>
      </c>
      <c r="D1606" t="s">
        <v>485</v>
      </c>
      <c r="E1606" t="s">
        <v>70</v>
      </c>
      <c r="F1606" s="1">
        <v>43699</v>
      </c>
      <c r="G1606">
        <v>12</v>
      </c>
      <c r="K1606" t="s">
        <v>173</v>
      </c>
      <c r="L1606" t="s">
        <v>150</v>
      </c>
      <c r="O1606">
        <v>5.72</v>
      </c>
      <c r="P1606" t="s">
        <v>150</v>
      </c>
      <c r="Q1606">
        <v>12.9</v>
      </c>
      <c r="R1606" t="s">
        <v>150</v>
      </c>
      <c r="S1606" t="s">
        <v>173</v>
      </c>
      <c r="T1606" t="s">
        <v>150</v>
      </c>
      <c r="W1606" t="s">
        <v>173</v>
      </c>
      <c r="X1606" t="s">
        <v>150</v>
      </c>
      <c r="AE1606" t="s">
        <v>173</v>
      </c>
      <c r="AF1606" t="s">
        <v>150</v>
      </c>
      <c r="AG1606" t="s">
        <v>173</v>
      </c>
      <c r="AH1606" t="s">
        <v>150</v>
      </c>
      <c r="AS1606" t="s">
        <v>173</v>
      </c>
      <c r="AT1606" t="s">
        <v>150</v>
      </c>
      <c r="BE1606" t="s">
        <v>173</v>
      </c>
      <c r="BF1606" t="s">
        <v>150</v>
      </c>
    </row>
    <row r="1607" spans="1:58" x14ac:dyDescent="0.2">
      <c r="A1607" t="s">
        <v>483</v>
      </c>
      <c r="B1607" t="s">
        <v>484</v>
      </c>
      <c r="C1607">
        <f>-70.4092998 / 41.66833883</f>
        <v>-1.6897553820721869</v>
      </c>
      <c r="D1607" t="s">
        <v>485</v>
      </c>
      <c r="E1607" t="s">
        <v>70</v>
      </c>
      <c r="F1607" s="1">
        <v>43699</v>
      </c>
      <c r="G1607">
        <v>13</v>
      </c>
      <c r="K1607" t="s">
        <v>173</v>
      </c>
      <c r="L1607" t="s">
        <v>150</v>
      </c>
      <c r="O1607">
        <v>2.57</v>
      </c>
      <c r="P1607" t="s">
        <v>150</v>
      </c>
      <c r="Q1607">
        <v>11.7</v>
      </c>
      <c r="R1607" t="s">
        <v>150</v>
      </c>
      <c r="S1607" t="s">
        <v>173</v>
      </c>
      <c r="T1607" t="s">
        <v>150</v>
      </c>
      <c r="W1607" t="s">
        <v>173</v>
      </c>
      <c r="X1607" t="s">
        <v>150</v>
      </c>
      <c r="AE1607" t="s">
        <v>173</v>
      </c>
      <c r="AF1607" t="s">
        <v>150</v>
      </c>
      <c r="AG1607" t="s">
        <v>173</v>
      </c>
      <c r="AH1607" t="s">
        <v>150</v>
      </c>
      <c r="AS1607" t="s">
        <v>173</v>
      </c>
      <c r="AT1607" t="s">
        <v>150</v>
      </c>
      <c r="BE1607" t="s">
        <v>173</v>
      </c>
      <c r="BF1607" t="s">
        <v>150</v>
      </c>
    </row>
    <row r="1608" spans="1:58" x14ac:dyDescent="0.2">
      <c r="A1608" t="s">
        <v>483</v>
      </c>
      <c r="B1608" t="s">
        <v>484</v>
      </c>
      <c r="C1608">
        <f>-70.4092998 / 41.66833883</f>
        <v>-1.6897553820721869</v>
      </c>
      <c r="D1608" t="s">
        <v>485</v>
      </c>
      <c r="E1608" t="s">
        <v>70</v>
      </c>
      <c r="F1608" s="1">
        <v>43699</v>
      </c>
      <c r="G1608">
        <v>14</v>
      </c>
      <c r="K1608" t="s">
        <v>173</v>
      </c>
      <c r="L1608" t="s">
        <v>150</v>
      </c>
      <c r="O1608">
        <v>0.03</v>
      </c>
      <c r="P1608" t="s">
        <v>150</v>
      </c>
      <c r="Q1608">
        <v>10.8</v>
      </c>
      <c r="R1608" t="s">
        <v>150</v>
      </c>
      <c r="S1608" t="s">
        <v>173</v>
      </c>
      <c r="T1608" t="s">
        <v>150</v>
      </c>
      <c r="W1608" t="s">
        <v>173</v>
      </c>
      <c r="X1608" t="s">
        <v>150</v>
      </c>
      <c r="AE1608" t="s">
        <v>173</v>
      </c>
      <c r="AF1608" t="s">
        <v>150</v>
      </c>
      <c r="AG1608" t="s">
        <v>173</v>
      </c>
      <c r="AH1608" t="s">
        <v>150</v>
      </c>
      <c r="AS1608" t="s">
        <v>173</v>
      </c>
      <c r="AT1608" t="s">
        <v>150</v>
      </c>
      <c r="BE1608" t="s">
        <v>173</v>
      </c>
      <c r="BF1608" t="s">
        <v>150</v>
      </c>
    </row>
    <row r="1609" spans="1:58" x14ac:dyDescent="0.2">
      <c r="A1609" t="s">
        <v>483</v>
      </c>
      <c r="B1609" t="s">
        <v>484</v>
      </c>
      <c r="C1609">
        <f>-70.4092998 / 41.66833883</f>
        <v>-1.6897553820721869</v>
      </c>
      <c r="D1609" t="s">
        <v>485</v>
      </c>
      <c r="E1609" t="s">
        <v>70</v>
      </c>
      <c r="F1609" s="1">
        <v>43699</v>
      </c>
      <c r="G1609">
        <v>15</v>
      </c>
      <c r="K1609" t="s">
        <v>173</v>
      </c>
      <c r="L1609" t="s">
        <v>150</v>
      </c>
      <c r="O1609">
        <v>0.02</v>
      </c>
      <c r="P1609" t="s">
        <v>150</v>
      </c>
      <c r="Q1609">
        <v>10.1</v>
      </c>
      <c r="R1609" t="s">
        <v>150</v>
      </c>
      <c r="S1609" t="s">
        <v>173</v>
      </c>
      <c r="T1609" t="s">
        <v>150</v>
      </c>
      <c r="W1609" t="s">
        <v>173</v>
      </c>
      <c r="X1609" t="s">
        <v>150</v>
      </c>
      <c r="AE1609" t="s">
        <v>173</v>
      </c>
      <c r="AF1609" t="s">
        <v>150</v>
      </c>
      <c r="AG1609" t="s">
        <v>173</v>
      </c>
      <c r="AH1609" t="s">
        <v>150</v>
      </c>
      <c r="AS1609" t="s">
        <v>173</v>
      </c>
      <c r="AT1609" t="s">
        <v>150</v>
      </c>
      <c r="BE1609" t="s">
        <v>173</v>
      </c>
      <c r="BF1609" t="s">
        <v>150</v>
      </c>
    </row>
    <row r="1610" spans="1:58" x14ac:dyDescent="0.2">
      <c r="A1610" t="s">
        <v>483</v>
      </c>
      <c r="B1610" t="s">
        <v>484</v>
      </c>
      <c r="C1610">
        <f>-70.4092998 / 41.66833883</f>
        <v>-1.6897553820721869</v>
      </c>
      <c r="D1610" t="s">
        <v>485</v>
      </c>
      <c r="E1610" t="s">
        <v>70</v>
      </c>
      <c r="F1610" s="1">
        <v>43699</v>
      </c>
      <c r="G1610">
        <v>16</v>
      </c>
      <c r="K1610">
        <v>0.03</v>
      </c>
      <c r="L1610" t="s">
        <v>150</v>
      </c>
      <c r="O1610">
        <v>0.01</v>
      </c>
      <c r="P1610" t="s">
        <v>150</v>
      </c>
      <c r="Q1610">
        <v>9.5</v>
      </c>
      <c r="R1610" t="s">
        <v>150</v>
      </c>
      <c r="S1610">
        <v>1.05</v>
      </c>
      <c r="T1610" t="s">
        <v>150</v>
      </c>
      <c r="W1610">
        <v>50.39</v>
      </c>
      <c r="X1610" t="s">
        <v>150</v>
      </c>
      <c r="AE1610">
        <v>47.6</v>
      </c>
      <c r="AF1610" t="s">
        <v>150</v>
      </c>
      <c r="AG1610">
        <v>6.25</v>
      </c>
      <c r="AH1610" t="s">
        <v>150</v>
      </c>
      <c r="AS1610">
        <v>55.14</v>
      </c>
      <c r="AT1610" t="s">
        <v>150</v>
      </c>
      <c r="BE1610">
        <v>55.16</v>
      </c>
      <c r="BF1610" t="s">
        <v>150</v>
      </c>
    </row>
    <row r="1611" spans="1:58" x14ac:dyDescent="0.2">
      <c r="A1611" t="s">
        <v>483</v>
      </c>
      <c r="B1611" t="s">
        <v>484</v>
      </c>
      <c r="C1611">
        <f>-70.4092998 / 41.66833883</f>
        <v>-1.6897553820721869</v>
      </c>
      <c r="D1611" t="s">
        <v>485</v>
      </c>
      <c r="E1611" t="s">
        <v>70</v>
      </c>
      <c r="F1611" s="1">
        <v>43699</v>
      </c>
      <c r="G1611">
        <v>17</v>
      </c>
      <c r="K1611" t="s">
        <v>173</v>
      </c>
      <c r="L1611" t="s">
        <v>150</v>
      </c>
      <c r="O1611">
        <v>0.01</v>
      </c>
      <c r="P1611" t="s">
        <v>150</v>
      </c>
      <c r="Q1611">
        <v>9.1</v>
      </c>
      <c r="R1611" t="s">
        <v>150</v>
      </c>
      <c r="S1611" t="s">
        <v>173</v>
      </c>
      <c r="T1611" t="s">
        <v>150</v>
      </c>
      <c r="W1611" t="s">
        <v>173</v>
      </c>
      <c r="X1611" t="s">
        <v>150</v>
      </c>
      <c r="AE1611" t="s">
        <v>173</v>
      </c>
      <c r="AF1611" t="s">
        <v>150</v>
      </c>
      <c r="AG1611" t="s">
        <v>173</v>
      </c>
      <c r="AH1611" t="s">
        <v>150</v>
      </c>
      <c r="AS1611" t="s">
        <v>173</v>
      </c>
      <c r="AT1611" t="s">
        <v>150</v>
      </c>
      <c r="BE1611" t="s">
        <v>173</v>
      </c>
      <c r="BF1611" t="s">
        <v>150</v>
      </c>
    </row>
    <row r="1612" spans="1:58" x14ac:dyDescent="0.2">
      <c r="A1612" t="s">
        <v>483</v>
      </c>
      <c r="B1612" t="s">
        <v>484</v>
      </c>
      <c r="C1612">
        <f>-70.4092998 / 41.66833883</f>
        <v>-1.6897553820721869</v>
      </c>
      <c r="D1612" t="s">
        <v>485</v>
      </c>
      <c r="E1612" t="s">
        <v>70</v>
      </c>
      <c r="F1612" s="1">
        <v>44076</v>
      </c>
      <c r="G1612">
        <v>0.5</v>
      </c>
      <c r="I1612">
        <v>19</v>
      </c>
      <c r="J1612" t="s">
        <v>150</v>
      </c>
      <c r="K1612">
        <v>0.16</v>
      </c>
      <c r="L1612" t="s">
        <v>150</v>
      </c>
      <c r="M1612">
        <v>6.5</v>
      </c>
      <c r="N1612" t="s">
        <v>150</v>
      </c>
      <c r="O1612">
        <v>8.2200000000000006</v>
      </c>
      <c r="P1612" t="s">
        <v>150</v>
      </c>
      <c r="Q1612">
        <v>23.7</v>
      </c>
      <c r="R1612" t="s">
        <v>150</v>
      </c>
      <c r="S1612">
        <v>0.87</v>
      </c>
      <c r="T1612" t="s">
        <v>150</v>
      </c>
      <c r="W1612">
        <v>57.3</v>
      </c>
      <c r="X1612" t="s">
        <v>150</v>
      </c>
      <c r="AE1612">
        <v>17.399999999999999</v>
      </c>
      <c r="AF1612" t="s">
        <v>150</v>
      </c>
      <c r="AG1612">
        <v>6.77</v>
      </c>
      <c r="AH1612" t="s">
        <v>150</v>
      </c>
      <c r="AS1612">
        <v>0.03</v>
      </c>
      <c r="AT1612" t="s">
        <v>150</v>
      </c>
    </row>
    <row r="1613" spans="1:58" x14ac:dyDescent="0.2">
      <c r="A1613" t="s">
        <v>483</v>
      </c>
      <c r="B1613" t="s">
        <v>484</v>
      </c>
      <c r="C1613">
        <f>-70.4092998 / 41.66833883</f>
        <v>-1.6897553820721869</v>
      </c>
      <c r="D1613" t="s">
        <v>485</v>
      </c>
      <c r="E1613" t="s">
        <v>70</v>
      </c>
      <c r="F1613" s="1">
        <v>44076</v>
      </c>
      <c r="G1613">
        <v>1</v>
      </c>
      <c r="K1613" t="s">
        <v>173</v>
      </c>
      <c r="L1613" t="s">
        <v>150</v>
      </c>
      <c r="O1613">
        <v>8.19</v>
      </c>
      <c r="P1613" t="s">
        <v>150</v>
      </c>
      <c r="Q1613">
        <v>23.7</v>
      </c>
      <c r="R1613" t="s">
        <v>150</v>
      </c>
      <c r="S1613" t="s">
        <v>173</v>
      </c>
      <c r="T1613" t="s">
        <v>150</v>
      </c>
      <c r="W1613" t="s">
        <v>173</v>
      </c>
      <c r="X1613" t="s">
        <v>150</v>
      </c>
      <c r="AE1613" t="s">
        <v>173</v>
      </c>
      <c r="AF1613" t="s">
        <v>150</v>
      </c>
      <c r="AG1613" t="s">
        <v>173</v>
      </c>
      <c r="AH1613" t="s">
        <v>150</v>
      </c>
      <c r="AS1613" t="s">
        <v>173</v>
      </c>
      <c r="AT1613" t="s">
        <v>150</v>
      </c>
    </row>
    <row r="1614" spans="1:58" x14ac:dyDescent="0.2">
      <c r="A1614" t="s">
        <v>483</v>
      </c>
      <c r="B1614" t="s">
        <v>484</v>
      </c>
      <c r="C1614">
        <f>-70.4092998 / 41.66833883</f>
        <v>-1.6897553820721869</v>
      </c>
      <c r="D1614" t="s">
        <v>485</v>
      </c>
      <c r="E1614" t="s">
        <v>70</v>
      </c>
      <c r="F1614" s="1">
        <v>44076</v>
      </c>
      <c r="G1614">
        <v>2</v>
      </c>
      <c r="K1614" t="s">
        <v>173</v>
      </c>
      <c r="L1614" t="s">
        <v>150</v>
      </c>
      <c r="O1614">
        <v>8.1199999999999992</v>
      </c>
      <c r="P1614" t="s">
        <v>150</v>
      </c>
      <c r="Q1614">
        <v>23.7</v>
      </c>
      <c r="R1614" t="s">
        <v>150</v>
      </c>
      <c r="S1614" t="s">
        <v>173</v>
      </c>
      <c r="T1614" t="s">
        <v>150</v>
      </c>
      <c r="W1614" t="s">
        <v>173</v>
      </c>
      <c r="X1614" t="s">
        <v>150</v>
      </c>
      <c r="AE1614" t="s">
        <v>173</v>
      </c>
      <c r="AF1614" t="s">
        <v>150</v>
      </c>
      <c r="AG1614" t="s">
        <v>173</v>
      </c>
      <c r="AH1614" t="s">
        <v>150</v>
      </c>
      <c r="AS1614" t="s">
        <v>173</v>
      </c>
      <c r="AT1614" t="s">
        <v>150</v>
      </c>
    </row>
    <row r="1615" spans="1:58" x14ac:dyDescent="0.2">
      <c r="A1615" t="s">
        <v>483</v>
      </c>
      <c r="B1615" t="s">
        <v>484</v>
      </c>
      <c r="C1615">
        <f>-70.4092998 / 41.66833883</f>
        <v>-1.6897553820721869</v>
      </c>
      <c r="D1615" t="s">
        <v>485</v>
      </c>
      <c r="E1615" t="s">
        <v>70</v>
      </c>
      <c r="F1615" s="1">
        <v>44076</v>
      </c>
      <c r="G1615">
        <v>3</v>
      </c>
      <c r="K1615">
        <v>0.15</v>
      </c>
      <c r="L1615" t="s">
        <v>150</v>
      </c>
      <c r="O1615">
        <v>8.1300000000000008</v>
      </c>
      <c r="P1615" t="s">
        <v>150</v>
      </c>
      <c r="Q1615">
        <v>23.7</v>
      </c>
      <c r="R1615" t="s">
        <v>150</v>
      </c>
      <c r="S1615">
        <v>0.37</v>
      </c>
      <c r="T1615" t="s">
        <v>150</v>
      </c>
      <c r="W1615">
        <v>27.08</v>
      </c>
      <c r="X1615" t="s">
        <v>150</v>
      </c>
      <c r="AE1615">
        <v>17.100000000000001</v>
      </c>
      <c r="AF1615" t="s">
        <v>150</v>
      </c>
      <c r="AG1615">
        <v>6.85</v>
      </c>
      <c r="AH1615" t="s">
        <v>150</v>
      </c>
      <c r="AS1615">
        <v>0.03</v>
      </c>
      <c r="AT1615" t="s">
        <v>150</v>
      </c>
    </row>
    <row r="1616" spans="1:58" x14ac:dyDescent="0.2">
      <c r="A1616" t="s">
        <v>483</v>
      </c>
      <c r="B1616" t="s">
        <v>484</v>
      </c>
      <c r="C1616">
        <f>-70.4092998 / 41.66833883</f>
        <v>-1.6897553820721869</v>
      </c>
      <c r="D1616" t="s">
        <v>485</v>
      </c>
      <c r="E1616" t="s">
        <v>70</v>
      </c>
      <c r="F1616" s="1">
        <v>44076</v>
      </c>
      <c r="G1616">
        <v>4</v>
      </c>
      <c r="K1616" t="s">
        <v>173</v>
      </c>
      <c r="L1616" t="s">
        <v>150</v>
      </c>
      <c r="O1616">
        <v>8.1</v>
      </c>
      <c r="P1616" t="s">
        <v>150</v>
      </c>
      <c r="Q1616">
        <v>23.7</v>
      </c>
      <c r="R1616" t="s">
        <v>150</v>
      </c>
      <c r="S1616" t="s">
        <v>173</v>
      </c>
      <c r="T1616" t="s">
        <v>150</v>
      </c>
      <c r="W1616" t="s">
        <v>173</v>
      </c>
      <c r="X1616" t="s">
        <v>150</v>
      </c>
      <c r="AE1616" t="s">
        <v>173</v>
      </c>
      <c r="AF1616" t="s">
        <v>150</v>
      </c>
      <c r="AG1616" t="s">
        <v>173</v>
      </c>
      <c r="AH1616" t="s">
        <v>150</v>
      </c>
      <c r="AS1616" t="s">
        <v>173</v>
      </c>
      <c r="AT1616" t="s">
        <v>150</v>
      </c>
    </row>
    <row r="1617" spans="1:46" x14ac:dyDescent="0.2">
      <c r="A1617" t="s">
        <v>483</v>
      </c>
      <c r="B1617" t="s">
        <v>484</v>
      </c>
      <c r="C1617">
        <f>-70.4092998 / 41.66833883</f>
        <v>-1.6897553820721869</v>
      </c>
      <c r="D1617" t="s">
        <v>485</v>
      </c>
      <c r="E1617" t="s">
        <v>70</v>
      </c>
      <c r="F1617" s="1">
        <v>44076</v>
      </c>
      <c r="G1617">
        <v>5</v>
      </c>
      <c r="K1617" t="s">
        <v>173</v>
      </c>
      <c r="L1617" t="s">
        <v>150</v>
      </c>
      <c r="O1617">
        <v>8.07</v>
      </c>
      <c r="P1617" t="s">
        <v>150</v>
      </c>
      <c r="Q1617">
        <v>23.7</v>
      </c>
      <c r="R1617" t="s">
        <v>150</v>
      </c>
      <c r="S1617" t="s">
        <v>173</v>
      </c>
      <c r="T1617" t="s">
        <v>150</v>
      </c>
      <c r="W1617" t="s">
        <v>173</v>
      </c>
      <c r="X1617" t="s">
        <v>150</v>
      </c>
      <c r="AE1617" t="s">
        <v>173</v>
      </c>
      <c r="AF1617" t="s">
        <v>150</v>
      </c>
      <c r="AG1617" t="s">
        <v>173</v>
      </c>
      <c r="AH1617" t="s">
        <v>150</v>
      </c>
      <c r="AS1617" t="s">
        <v>173</v>
      </c>
      <c r="AT1617" t="s">
        <v>150</v>
      </c>
    </row>
    <row r="1618" spans="1:46" x14ac:dyDescent="0.2">
      <c r="A1618" t="s">
        <v>483</v>
      </c>
      <c r="B1618" t="s">
        <v>484</v>
      </c>
      <c r="C1618">
        <f>-70.4092998 / 41.66833883</f>
        <v>-1.6897553820721869</v>
      </c>
      <c r="D1618" t="s">
        <v>485</v>
      </c>
      <c r="E1618" t="s">
        <v>70</v>
      </c>
      <c r="F1618" s="1">
        <v>44076</v>
      </c>
      <c r="G1618">
        <v>6</v>
      </c>
      <c r="K1618" t="s">
        <v>173</v>
      </c>
      <c r="L1618" t="s">
        <v>150</v>
      </c>
      <c r="O1618">
        <v>8.08</v>
      </c>
      <c r="P1618" t="s">
        <v>150</v>
      </c>
      <c r="Q1618">
        <v>23.7</v>
      </c>
      <c r="R1618" t="s">
        <v>150</v>
      </c>
      <c r="S1618" t="s">
        <v>173</v>
      </c>
      <c r="T1618" t="s">
        <v>150</v>
      </c>
      <c r="W1618" t="s">
        <v>173</v>
      </c>
      <c r="X1618" t="s">
        <v>150</v>
      </c>
      <c r="AE1618" t="s">
        <v>173</v>
      </c>
      <c r="AF1618" t="s">
        <v>150</v>
      </c>
      <c r="AG1618" t="s">
        <v>173</v>
      </c>
      <c r="AH1618" t="s">
        <v>150</v>
      </c>
      <c r="AS1618" t="s">
        <v>173</v>
      </c>
      <c r="AT1618" t="s">
        <v>150</v>
      </c>
    </row>
    <row r="1619" spans="1:46" x14ac:dyDescent="0.2">
      <c r="A1619" t="s">
        <v>483</v>
      </c>
      <c r="B1619" t="s">
        <v>484</v>
      </c>
      <c r="C1619">
        <f>-70.4092998 / 41.66833883</f>
        <v>-1.6897553820721869</v>
      </c>
      <c r="D1619" t="s">
        <v>485</v>
      </c>
      <c r="E1619" t="s">
        <v>70</v>
      </c>
      <c r="F1619" s="1">
        <v>44076</v>
      </c>
      <c r="G1619">
        <v>7</v>
      </c>
      <c r="K1619" t="s">
        <v>173</v>
      </c>
      <c r="L1619" t="s">
        <v>150</v>
      </c>
      <c r="O1619">
        <v>8.08</v>
      </c>
      <c r="P1619" t="s">
        <v>150</v>
      </c>
      <c r="Q1619">
        <v>23.7</v>
      </c>
      <c r="R1619" t="s">
        <v>150</v>
      </c>
      <c r="S1619" t="s">
        <v>173</v>
      </c>
      <c r="T1619" t="s">
        <v>150</v>
      </c>
      <c r="W1619" t="s">
        <v>173</v>
      </c>
      <c r="X1619" t="s">
        <v>150</v>
      </c>
      <c r="AE1619" t="s">
        <v>173</v>
      </c>
      <c r="AF1619" t="s">
        <v>150</v>
      </c>
      <c r="AG1619" t="s">
        <v>173</v>
      </c>
      <c r="AH1619" t="s">
        <v>150</v>
      </c>
      <c r="AS1619" t="s">
        <v>173</v>
      </c>
      <c r="AT1619" t="s">
        <v>150</v>
      </c>
    </row>
    <row r="1620" spans="1:46" x14ac:dyDescent="0.2">
      <c r="A1620" t="s">
        <v>483</v>
      </c>
      <c r="B1620" t="s">
        <v>484</v>
      </c>
      <c r="C1620">
        <f>-70.4092998 / 41.66833883</f>
        <v>-1.6897553820721869</v>
      </c>
      <c r="D1620" t="s">
        <v>485</v>
      </c>
      <c r="E1620" t="s">
        <v>70</v>
      </c>
      <c r="F1620" s="1">
        <v>44076</v>
      </c>
      <c r="G1620">
        <v>8</v>
      </c>
      <c r="K1620" t="s">
        <v>173</v>
      </c>
      <c r="L1620" t="s">
        <v>150</v>
      </c>
      <c r="O1620">
        <v>9.15</v>
      </c>
      <c r="P1620" t="s">
        <v>150</v>
      </c>
      <c r="Q1620">
        <v>22.6</v>
      </c>
      <c r="R1620" t="s">
        <v>150</v>
      </c>
      <c r="S1620" t="s">
        <v>173</v>
      </c>
      <c r="T1620" t="s">
        <v>150</v>
      </c>
      <c r="W1620" t="s">
        <v>173</v>
      </c>
      <c r="X1620" t="s">
        <v>150</v>
      </c>
      <c r="AE1620" t="s">
        <v>173</v>
      </c>
      <c r="AF1620" t="s">
        <v>150</v>
      </c>
      <c r="AG1620" t="s">
        <v>173</v>
      </c>
      <c r="AH1620" t="s">
        <v>150</v>
      </c>
      <c r="AS1620" t="s">
        <v>173</v>
      </c>
      <c r="AT1620" t="s">
        <v>150</v>
      </c>
    </row>
    <row r="1621" spans="1:46" x14ac:dyDescent="0.2">
      <c r="A1621" t="s">
        <v>483</v>
      </c>
      <c r="B1621" t="s">
        <v>484</v>
      </c>
      <c r="C1621">
        <f>-70.4092998 / 41.66833883</f>
        <v>-1.6897553820721869</v>
      </c>
      <c r="D1621" t="s">
        <v>485</v>
      </c>
      <c r="E1621" t="s">
        <v>70</v>
      </c>
      <c r="F1621" s="1">
        <v>44076</v>
      </c>
      <c r="G1621">
        <v>9</v>
      </c>
      <c r="K1621">
        <v>0.37</v>
      </c>
      <c r="L1621" t="s">
        <v>150</v>
      </c>
      <c r="O1621">
        <v>11.85</v>
      </c>
      <c r="P1621" t="s">
        <v>150</v>
      </c>
      <c r="Q1621">
        <v>16.5</v>
      </c>
      <c r="R1621" t="s">
        <v>150</v>
      </c>
      <c r="S1621">
        <v>0.59</v>
      </c>
      <c r="T1621" t="s">
        <v>150</v>
      </c>
      <c r="W1621">
        <v>31.57</v>
      </c>
      <c r="X1621" t="s">
        <v>150</v>
      </c>
      <c r="AE1621">
        <v>18.600000000000001</v>
      </c>
      <c r="AF1621" t="s">
        <v>150</v>
      </c>
      <c r="AG1621">
        <v>6.89</v>
      </c>
      <c r="AH1621" t="s">
        <v>150</v>
      </c>
      <c r="AS1621">
        <v>0.03</v>
      </c>
      <c r="AT1621" t="s">
        <v>150</v>
      </c>
    </row>
    <row r="1622" spans="1:46" x14ac:dyDescent="0.2">
      <c r="A1622" t="s">
        <v>483</v>
      </c>
      <c r="B1622" t="s">
        <v>484</v>
      </c>
      <c r="C1622">
        <f>-70.4092998 / 41.66833883</f>
        <v>-1.6897553820721869</v>
      </c>
      <c r="D1622" t="s">
        <v>485</v>
      </c>
      <c r="E1622" t="s">
        <v>70</v>
      </c>
      <c r="F1622" s="1">
        <v>44076</v>
      </c>
      <c r="G1622">
        <v>10</v>
      </c>
      <c r="K1622" t="s">
        <v>173</v>
      </c>
      <c r="L1622" t="s">
        <v>150</v>
      </c>
      <c r="O1622">
        <v>11.88</v>
      </c>
      <c r="P1622" t="s">
        <v>150</v>
      </c>
      <c r="Q1622">
        <v>14</v>
      </c>
      <c r="R1622" t="s">
        <v>150</v>
      </c>
      <c r="S1622" t="s">
        <v>173</v>
      </c>
      <c r="T1622" t="s">
        <v>150</v>
      </c>
      <c r="W1622" t="s">
        <v>173</v>
      </c>
      <c r="X1622" t="s">
        <v>150</v>
      </c>
      <c r="AE1622" t="s">
        <v>173</v>
      </c>
      <c r="AF1622" t="s">
        <v>150</v>
      </c>
      <c r="AG1622" t="s">
        <v>173</v>
      </c>
      <c r="AH1622" t="s">
        <v>150</v>
      </c>
      <c r="AS1622" t="s">
        <v>173</v>
      </c>
      <c r="AT1622" t="s">
        <v>150</v>
      </c>
    </row>
    <row r="1623" spans="1:46" x14ac:dyDescent="0.2">
      <c r="A1623" t="s">
        <v>483</v>
      </c>
      <c r="B1623" t="s">
        <v>484</v>
      </c>
      <c r="C1623">
        <f>-70.4092998 / 41.66833883</f>
        <v>-1.6897553820721869</v>
      </c>
      <c r="D1623" t="s">
        <v>485</v>
      </c>
      <c r="E1623" t="s">
        <v>70</v>
      </c>
      <c r="F1623" s="1">
        <v>44076</v>
      </c>
      <c r="G1623">
        <v>11</v>
      </c>
      <c r="K1623" t="s">
        <v>173</v>
      </c>
      <c r="L1623" t="s">
        <v>150</v>
      </c>
      <c r="O1623">
        <v>1.53</v>
      </c>
      <c r="P1623" t="s">
        <v>150</v>
      </c>
      <c r="Q1623">
        <v>12.2</v>
      </c>
      <c r="R1623" t="s">
        <v>150</v>
      </c>
      <c r="S1623" t="s">
        <v>173</v>
      </c>
      <c r="T1623" t="s">
        <v>150</v>
      </c>
      <c r="W1623" t="s">
        <v>173</v>
      </c>
      <c r="X1623" t="s">
        <v>150</v>
      </c>
      <c r="AE1623" t="s">
        <v>173</v>
      </c>
      <c r="AF1623" t="s">
        <v>150</v>
      </c>
      <c r="AG1623" t="s">
        <v>173</v>
      </c>
      <c r="AH1623" t="s">
        <v>150</v>
      </c>
      <c r="AS1623" t="s">
        <v>173</v>
      </c>
      <c r="AT1623" t="s">
        <v>150</v>
      </c>
    </row>
    <row r="1624" spans="1:46" x14ac:dyDescent="0.2">
      <c r="A1624" t="s">
        <v>483</v>
      </c>
      <c r="B1624" t="s">
        <v>484</v>
      </c>
      <c r="C1624">
        <f>-70.4092998 / 41.66833883</f>
        <v>-1.6897553820721869</v>
      </c>
      <c r="D1624" t="s">
        <v>485</v>
      </c>
      <c r="E1624" t="s">
        <v>70</v>
      </c>
      <c r="F1624" s="1">
        <v>44076</v>
      </c>
      <c r="G1624">
        <v>12</v>
      </c>
      <c r="K1624" t="s">
        <v>173</v>
      </c>
      <c r="L1624" t="s">
        <v>150</v>
      </c>
      <c r="O1624">
        <v>0.03</v>
      </c>
      <c r="P1624" t="s">
        <v>150</v>
      </c>
      <c r="Q1624">
        <v>11.1</v>
      </c>
      <c r="R1624" t="s">
        <v>150</v>
      </c>
      <c r="S1624" t="s">
        <v>173</v>
      </c>
      <c r="T1624" t="s">
        <v>150</v>
      </c>
      <c r="W1624" t="s">
        <v>173</v>
      </c>
      <c r="X1624" t="s">
        <v>150</v>
      </c>
      <c r="AE1624" t="s">
        <v>173</v>
      </c>
      <c r="AF1624" t="s">
        <v>150</v>
      </c>
      <c r="AG1624" t="s">
        <v>173</v>
      </c>
      <c r="AH1624" t="s">
        <v>150</v>
      </c>
      <c r="AS1624" t="s">
        <v>173</v>
      </c>
      <c r="AT1624" t="s">
        <v>150</v>
      </c>
    </row>
    <row r="1625" spans="1:46" x14ac:dyDescent="0.2">
      <c r="A1625" t="s">
        <v>483</v>
      </c>
      <c r="B1625" t="s">
        <v>484</v>
      </c>
      <c r="C1625">
        <f>-70.4092998 / 41.66833883</f>
        <v>-1.6897553820721869</v>
      </c>
      <c r="D1625" t="s">
        <v>485</v>
      </c>
      <c r="E1625" t="s">
        <v>70</v>
      </c>
      <c r="F1625" s="1">
        <v>44076</v>
      </c>
      <c r="G1625">
        <v>13</v>
      </c>
      <c r="K1625" t="s">
        <v>173</v>
      </c>
      <c r="L1625" t="s">
        <v>150</v>
      </c>
      <c r="O1625">
        <v>0.02</v>
      </c>
      <c r="P1625" t="s">
        <v>150</v>
      </c>
      <c r="Q1625">
        <v>10.5</v>
      </c>
      <c r="R1625" t="s">
        <v>150</v>
      </c>
      <c r="S1625" t="s">
        <v>173</v>
      </c>
      <c r="T1625" t="s">
        <v>150</v>
      </c>
      <c r="W1625" t="s">
        <v>173</v>
      </c>
      <c r="X1625" t="s">
        <v>150</v>
      </c>
      <c r="AE1625" t="s">
        <v>173</v>
      </c>
      <c r="AF1625" t="s">
        <v>150</v>
      </c>
      <c r="AG1625" t="s">
        <v>173</v>
      </c>
      <c r="AH1625" t="s">
        <v>150</v>
      </c>
      <c r="AS1625" t="s">
        <v>173</v>
      </c>
      <c r="AT1625" t="s">
        <v>150</v>
      </c>
    </row>
    <row r="1626" spans="1:46" x14ac:dyDescent="0.2">
      <c r="A1626" t="s">
        <v>483</v>
      </c>
      <c r="B1626" t="s">
        <v>484</v>
      </c>
      <c r="C1626">
        <f>-70.4092998 / 41.66833883</f>
        <v>-1.6897553820721869</v>
      </c>
      <c r="D1626" t="s">
        <v>485</v>
      </c>
      <c r="E1626" t="s">
        <v>70</v>
      </c>
      <c r="F1626" s="1">
        <v>44076</v>
      </c>
      <c r="G1626">
        <v>14</v>
      </c>
      <c r="K1626" t="s">
        <v>173</v>
      </c>
      <c r="L1626" t="s">
        <v>150</v>
      </c>
      <c r="O1626">
        <v>0.01</v>
      </c>
      <c r="P1626" t="s">
        <v>150</v>
      </c>
      <c r="Q1626">
        <v>10.1</v>
      </c>
      <c r="R1626" t="s">
        <v>150</v>
      </c>
      <c r="S1626" t="s">
        <v>173</v>
      </c>
      <c r="T1626" t="s">
        <v>150</v>
      </c>
      <c r="W1626" t="s">
        <v>173</v>
      </c>
      <c r="X1626" t="s">
        <v>150</v>
      </c>
      <c r="AE1626" t="s">
        <v>173</v>
      </c>
      <c r="AF1626" t="s">
        <v>150</v>
      </c>
      <c r="AG1626" t="s">
        <v>173</v>
      </c>
      <c r="AH1626" t="s">
        <v>150</v>
      </c>
      <c r="AS1626" t="s">
        <v>173</v>
      </c>
      <c r="AT1626" t="s">
        <v>150</v>
      </c>
    </row>
    <row r="1627" spans="1:46" x14ac:dyDescent="0.2">
      <c r="A1627" t="s">
        <v>483</v>
      </c>
      <c r="B1627" t="s">
        <v>484</v>
      </c>
      <c r="C1627">
        <f>-70.4092998 / 41.66833883</f>
        <v>-1.6897553820721869</v>
      </c>
      <c r="D1627" t="s">
        <v>485</v>
      </c>
      <c r="E1627" t="s">
        <v>70</v>
      </c>
      <c r="F1627" s="1">
        <v>44076</v>
      </c>
      <c r="G1627">
        <v>15</v>
      </c>
      <c r="K1627" t="s">
        <v>173</v>
      </c>
      <c r="L1627" t="s">
        <v>150</v>
      </c>
      <c r="O1627">
        <v>0.01</v>
      </c>
      <c r="P1627" t="s">
        <v>150</v>
      </c>
      <c r="Q1627">
        <v>9.5</v>
      </c>
      <c r="R1627" t="s">
        <v>150</v>
      </c>
      <c r="S1627" t="s">
        <v>173</v>
      </c>
      <c r="T1627" t="s">
        <v>150</v>
      </c>
      <c r="W1627" t="s">
        <v>173</v>
      </c>
      <c r="X1627" t="s">
        <v>150</v>
      </c>
      <c r="AE1627" t="s">
        <v>173</v>
      </c>
      <c r="AF1627" t="s">
        <v>150</v>
      </c>
      <c r="AG1627" t="s">
        <v>173</v>
      </c>
      <c r="AH1627" t="s">
        <v>150</v>
      </c>
      <c r="AS1627" t="s">
        <v>173</v>
      </c>
      <c r="AT1627" t="s">
        <v>150</v>
      </c>
    </row>
    <row r="1628" spans="1:46" x14ac:dyDescent="0.2">
      <c r="A1628" t="s">
        <v>483</v>
      </c>
      <c r="B1628" t="s">
        <v>484</v>
      </c>
      <c r="C1628">
        <f>-70.4092998 / 41.66833883</f>
        <v>-1.6897553820721869</v>
      </c>
      <c r="D1628" t="s">
        <v>485</v>
      </c>
      <c r="E1628" t="s">
        <v>70</v>
      </c>
      <c r="F1628" s="1">
        <v>44076</v>
      </c>
      <c r="G1628">
        <v>16</v>
      </c>
      <c r="K1628" t="s">
        <v>173</v>
      </c>
      <c r="L1628" t="s">
        <v>150</v>
      </c>
      <c r="O1628">
        <v>0.01</v>
      </c>
      <c r="P1628" t="s">
        <v>150</v>
      </c>
      <c r="Q1628">
        <v>9.1</v>
      </c>
      <c r="R1628" t="s">
        <v>150</v>
      </c>
      <c r="S1628" t="s">
        <v>173</v>
      </c>
      <c r="T1628" t="s">
        <v>150</v>
      </c>
      <c r="W1628" t="s">
        <v>173</v>
      </c>
      <c r="X1628" t="s">
        <v>150</v>
      </c>
      <c r="AE1628" t="s">
        <v>173</v>
      </c>
      <c r="AF1628" t="s">
        <v>150</v>
      </c>
      <c r="AG1628" t="s">
        <v>173</v>
      </c>
      <c r="AH1628" t="s">
        <v>150</v>
      </c>
      <c r="AS1628" t="s">
        <v>173</v>
      </c>
      <c r="AT1628" t="s">
        <v>150</v>
      </c>
    </row>
    <row r="1629" spans="1:46" x14ac:dyDescent="0.2">
      <c r="A1629" t="s">
        <v>483</v>
      </c>
      <c r="B1629" t="s">
        <v>484</v>
      </c>
      <c r="C1629">
        <f>-70.4092998 / 41.66833883</f>
        <v>-1.6897553820721869</v>
      </c>
      <c r="D1629" t="s">
        <v>485</v>
      </c>
      <c r="E1629" t="s">
        <v>70</v>
      </c>
      <c r="F1629" s="1">
        <v>44076</v>
      </c>
      <c r="G1629">
        <v>17</v>
      </c>
      <c r="K1629">
        <v>4.6500000000000004</v>
      </c>
      <c r="L1629" t="s">
        <v>150</v>
      </c>
      <c r="O1629">
        <v>0.01</v>
      </c>
      <c r="P1629" t="s">
        <v>150</v>
      </c>
      <c r="Q1629">
        <v>8.9</v>
      </c>
      <c r="R1629" t="s">
        <v>150</v>
      </c>
      <c r="S1629">
        <v>0.94</v>
      </c>
      <c r="T1629" t="s">
        <v>150</v>
      </c>
      <c r="W1629">
        <v>116.83</v>
      </c>
      <c r="X1629" t="s">
        <v>150</v>
      </c>
      <c r="AE1629">
        <v>49.7</v>
      </c>
      <c r="AF1629" t="s">
        <v>150</v>
      </c>
      <c r="AG1629">
        <v>6.42</v>
      </c>
      <c r="AH1629" t="s">
        <v>150</v>
      </c>
      <c r="AS1629">
        <v>2.02</v>
      </c>
      <c r="AT1629" t="s">
        <v>150</v>
      </c>
    </row>
    <row r="1630" spans="1:46" x14ac:dyDescent="0.2">
      <c r="A1630" t="s">
        <v>486</v>
      </c>
      <c r="B1630" t="s">
        <v>487</v>
      </c>
      <c r="C1630">
        <f>-70.44419627 / 41.66732356</f>
        <v>-1.6906340568902143</v>
      </c>
      <c r="D1630" t="s">
        <v>127</v>
      </c>
      <c r="E1630" t="s">
        <v>70</v>
      </c>
      <c r="F1630" s="1">
        <v>37138</v>
      </c>
      <c r="G1630">
        <v>0.5</v>
      </c>
      <c r="I1630">
        <v>5.5</v>
      </c>
      <c r="J1630" t="s">
        <v>71</v>
      </c>
      <c r="K1630">
        <v>5.79</v>
      </c>
      <c r="L1630" t="s">
        <v>71</v>
      </c>
      <c r="M1630">
        <v>2</v>
      </c>
      <c r="N1630" t="s">
        <v>71</v>
      </c>
      <c r="O1630">
        <v>7.88</v>
      </c>
      <c r="P1630" t="s">
        <v>71</v>
      </c>
      <c r="Q1630">
        <v>24</v>
      </c>
      <c r="R1630" t="s">
        <v>71</v>
      </c>
      <c r="S1630">
        <v>0.48</v>
      </c>
      <c r="T1630" t="s">
        <v>71</v>
      </c>
      <c r="U1630">
        <v>14.87</v>
      </c>
      <c r="V1630" t="s">
        <v>71</v>
      </c>
      <c r="W1630">
        <v>32.799999999999997</v>
      </c>
      <c r="X1630" t="s">
        <v>71</v>
      </c>
      <c r="Y1630">
        <v>43.07</v>
      </c>
      <c r="AA1630">
        <v>47.83</v>
      </c>
      <c r="AC1630">
        <v>50.01</v>
      </c>
      <c r="AE1630">
        <v>9.5</v>
      </c>
      <c r="AF1630" t="s">
        <v>71</v>
      </c>
      <c r="AG1630">
        <v>6.32</v>
      </c>
      <c r="AH1630" t="s">
        <v>71</v>
      </c>
      <c r="AS1630">
        <v>1.49</v>
      </c>
      <c r="AT1630" t="s">
        <v>71</v>
      </c>
    </row>
    <row r="1631" spans="1:46" x14ac:dyDescent="0.2">
      <c r="A1631" t="s">
        <v>486</v>
      </c>
      <c r="B1631" t="s">
        <v>487</v>
      </c>
      <c r="C1631">
        <f>-70.44419627 / 41.66732356</f>
        <v>-1.6906340568902143</v>
      </c>
      <c r="D1631" t="s">
        <v>127</v>
      </c>
      <c r="E1631" t="s">
        <v>70</v>
      </c>
      <c r="F1631" s="1">
        <v>37138</v>
      </c>
      <c r="G1631">
        <v>1</v>
      </c>
      <c r="O1631">
        <v>7.93</v>
      </c>
      <c r="P1631" t="s">
        <v>71</v>
      </c>
      <c r="Q1631">
        <v>24</v>
      </c>
      <c r="R1631" t="s">
        <v>71</v>
      </c>
    </row>
    <row r="1632" spans="1:46" x14ac:dyDescent="0.2">
      <c r="A1632" t="s">
        <v>486</v>
      </c>
      <c r="B1632" t="s">
        <v>487</v>
      </c>
      <c r="C1632">
        <f>-70.44419627 / 41.66732356</f>
        <v>-1.6906340568902143</v>
      </c>
      <c r="D1632" t="s">
        <v>127</v>
      </c>
      <c r="E1632" t="s">
        <v>70</v>
      </c>
      <c r="F1632" s="1">
        <v>37138</v>
      </c>
      <c r="G1632">
        <v>1.5</v>
      </c>
      <c r="O1632">
        <v>7.95</v>
      </c>
      <c r="P1632" t="s">
        <v>71</v>
      </c>
      <c r="Q1632">
        <v>23.9</v>
      </c>
      <c r="R1632" t="s">
        <v>71</v>
      </c>
    </row>
    <row r="1633" spans="1:46" x14ac:dyDescent="0.2">
      <c r="A1633" t="s">
        <v>486</v>
      </c>
      <c r="B1633" t="s">
        <v>487</v>
      </c>
      <c r="C1633">
        <f>-70.44419627 / 41.66732356</f>
        <v>-1.6906340568902143</v>
      </c>
      <c r="D1633" t="s">
        <v>127</v>
      </c>
      <c r="E1633" t="s">
        <v>70</v>
      </c>
      <c r="F1633" s="1">
        <v>37138</v>
      </c>
      <c r="G1633">
        <v>2</v>
      </c>
      <c r="O1633">
        <v>7.84</v>
      </c>
      <c r="P1633" t="s">
        <v>71</v>
      </c>
      <c r="Q1633">
        <v>23.9</v>
      </c>
      <c r="R1633" t="s">
        <v>71</v>
      </c>
    </row>
    <row r="1634" spans="1:46" x14ac:dyDescent="0.2">
      <c r="A1634" t="s">
        <v>486</v>
      </c>
      <c r="B1634" t="s">
        <v>487</v>
      </c>
      <c r="C1634">
        <f>-70.44419627 / 41.66732356</f>
        <v>-1.6906340568902143</v>
      </c>
      <c r="D1634" t="s">
        <v>127</v>
      </c>
      <c r="E1634" t="s">
        <v>70</v>
      </c>
      <c r="F1634" s="1">
        <v>37138</v>
      </c>
      <c r="G1634">
        <v>2.5</v>
      </c>
      <c r="O1634">
        <v>7.9</v>
      </c>
      <c r="P1634" t="s">
        <v>71</v>
      </c>
      <c r="Q1634">
        <v>23.9</v>
      </c>
      <c r="R1634" t="s">
        <v>71</v>
      </c>
    </row>
    <row r="1635" spans="1:46" x14ac:dyDescent="0.2">
      <c r="A1635" t="s">
        <v>486</v>
      </c>
      <c r="B1635" t="s">
        <v>487</v>
      </c>
      <c r="C1635">
        <f>-70.44419627 / 41.66732356</f>
        <v>-1.6906340568902143</v>
      </c>
      <c r="D1635" t="s">
        <v>127</v>
      </c>
      <c r="E1635" t="s">
        <v>70</v>
      </c>
      <c r="F1635" s="1">
        <v>37138</v>
      </c>
      <c r="G1635">
        <v>3</v>
      </c>
      <c r="O1635">
        <v>7.81</v>
      </c>
      <c r="P1635" t="s">
        <v>71</v>
      </c>
      <c r="Q1635">
        <v>23.9</v>
      </c>
      <c r="R1635" t="s">
        <v>71</v>
      </c>
    </row>
    <row r="1636" spans="1:46" x14ac:dyDescent="0.2">
      <c r="A1636" t="s">
        <v>486</v>
      </c>
      <c r="B1636" t="s">
        <v>487</v>
      </c>
      <c r="C1636">
        <f>-70.44419627 / 41.66732356</f>
        <v>-1.6906340568902143</v>
      </c>
      <c r="D1636" t="s">
        <v>127</v>
      </c>
      <c r="E1636" t="s">
        <v>70</v>
      </c>
      <c r="F1636" s="1">
        <v>37138</v>
      </c>
      <c r="G1636">
        <v>3.5</v>
      </c>
      <c r="O1636">
        <v>7.94</v>
      </c>
      <c r="P1636" t="s">
        <v>71</v>
      </c>
      <c r="Q1636">
        <v>23.9</v>
      </c>
      <c r="R1636" t="s">
        <v>71</v>
      </c>
    </row>
    <row r="1637" spans="1:46" x14ac:dyDescent="0.2">
      <c r="A1637" t="s">
        <v>486</v>
      </c>
      <c r="B1637" t="s">
        <v>487</v>
      </c>
      <c r="C1637">
        <f>-70.44419627 / 41.66732356</f>
        <v>-1.6906340568902143</v>
      </c>
      <c r="D1637" t="s">
        <v>127</v>
      </c>
      <c r="E1637" t="s">
        <v>70</v>
      </c>
      <c r="F1637" s="1">
        <v>37138</v>
      </c>
      <c r="G1637">
        <v>4</v>
      </c>
      <c r="O1637">
        <v>7.92</v>
      </c>
      <c r="P1637" t="s">
        <v>71</v>
      </c>
      <c r="Q1637">
        <v>23.9</v>
      </c>
      <c r="R1637" t="s">
        <v>71</v>
      </c>
    </row>
    <row r="1638" spans="1:46" x14ac:dyDescent="0.2">
      <c r="A1638" t="s">
        <v>486</v>
      </c>
      <c r="B1638" t="s">
        <v>487</v>
      </c>
      <c r="C1638">
        <f>-70.44419627 / 41.66732356</f>
        <v>-1.6906340568902143</v>
      </c>
      <c r="D1638" t="s">
        <v>127</v>
      </c>
      <c r="E1638" t="s">
        <v>70</v>
      </c>
      <c r="F1638" s="1">
        <v>37138</v>
      </c>
      <c r="G1638">
        <v>4.5</v>
      </c>
      <c r="K1638">
        <v>5.84</v>
      </c>
      <c r="L1638" t="s">
        <v>71</v>
      </c>
      <c r="O1638">
        <v>7.82</v>
      </c>
      <c r="P1638" t="s">
        <v>71</v>
      </c>
      <c r="Q1638">
        <v>23.9</v>
      </c>
      <c r="R1638" t="s">
        <v>71</v>
      </c>
      <c r="S1638">
        <v>0.37</v>
      </c>
      <c r="T1638" t="s">
        <v>71</v>
      </c>
      <c r="U1638">
        <v>11.46</v>
      </c>
      <c r="V1638" t="s">
        <v>71</v>
      </c>
      <c r="W1638">
        <v>33.4</v>
      </c>
      <c r="X1638" t="s">
        <v>71</v>
      </c>
      <c r="Y1638">
        <v>39.32</v>
      </c>
      <c r="AA1638">
        <v>47.91</v>
      </c>
      <c r="AE1638">
        <v>9.6</v>
      </c>
      <c r="AF1638" t="s">
        <v>71</v>
      </c>
      <c r="AG1638">
        <v>6.49</v>
      </c>
      <c r="AH1638" t="s">
        <v>71</v>
      </c>
      <c r="AS1638">
        <v>1.46</v>
      </c>
      <c r="AT1638" t="s">
        <v>71</v>
      </c>
    </row>
    <row r="1639" spans="1:46" x14ac:dyDescent="0.2">
      <c r="A1639" t="s">
        <v>486</v>
      </c>
      <c r="B1639" t="s">
        <v>487</v>
      </c>
      <c r="C1639">
        <f>-70.44419627 / 41.66732356</f>
        <v>-1.6906340568902143</v>
      </c>
      <c r="D1639" t="s">
        <v>127</v>
      </c>
      <c r="E1639" t="s">
        <v>70</v>
      </c>
      <c r="F1639" s="1">
        <v>37138</v>
      </c>
      <c r="G1639">
        <v>5</v>
      </c>
      <c r="O1639">
        <v>7.68</v>
      </c>
      <c r="P1639" t="s">
        <v>71</v>
      </c>
      <c r="Q1639">
        <v>23.9</v>
      </c>
      <c r="R1639" t="s">
        <v>71</v>
      </c>
    </row>
    <row r="1640" spans="1:46" x14ac:dyDescent="0.2">
      <c r="A1640" t="s">
        <v>486</v>
      </c>
      <c r="B1640" t="s">
        <v>487</v>
      </c>
      <c r="C1640">
        <f>-70.44419627 / 41.66732356</f>
        <v>-1.6906340568902143</v>
      </c>
      <c r="D1640" t="s">
        <v>127</v>
      </c>
      <c r="E1640" t="s">
        <v>70</v>
      </c>
      <c r="F1640" s="1">
        <v>37138</v>
      </c>
      <c r="G1640">
        <v>5.5</v>
      </c>
      <c r="O1640">
        <v>5.85</v>
      </c>
      <c r="P1640" t="s">
        <v>71</v>
      </c>
      <c r="Q1640">
        <v>23.7</v>
      </c>
      <c r="R1640" t="s">
        <v>71</v>
      </c>
    </row>
    <row r="1641" spans="1:46" x14ac:dyDescent="0.2">
      <c r="A1641" t="s">
        <v>486</v>
      </c>
      <c r="B1641" t="s">
        <v>487</v>
      </c>
      <c r="C1641">
        <f>-70.44419627 / 41.66732356</f>
        <v>-1.6906340568902143</v>
      </c>
      <c r="D1641" t="s">
        <v>127</v>
      </c>
      <c r="E1641" t="s">
        <v>70</v>
      </c>
      <c r="F1641" s="1">
        <v>37138</v>
      </c>
      <c r="G1641">
        <v>6</v>
      </c>
      <c r="O1641">
        <v>3.51</v>
      </c>
      <c r="P1641" t="s">
        <v>71</v>
      </c>
      <c r="Q1641">
        <v>23.5</v>
      </c>
      <c r="R1641" t="s">
        <v>71</v>
      </c>
    </row>
    <row r="1642" spans="1:46" x14ac:dyDescent="0.2">
      <c r="A1642" t="s">
        <v>486</v>
      </c>
      <c r="B1642" t="s">
        <v>487</v>
      </c>
      <c r="C1642">
        <f>-70.44419627 / 41.66732356</f>
        <v>-1.6906340568902143</v>
      </c>
      <c r="D1642" t="s">
        <v>127</v>
      </c>
      <c r="E1642" t="s">
        <v>70</v>
      </c>
      <c r="F1642" s="1">
        <v>37872</v>
      </c>
      <c r="G1642">
        <v>0.5</v>
      </c>
      <c r="I1642">
        <v>5.7</v>
      </c>
      <c r="J1642" t="s">
        <v>71</v>
      </c>
      <c r="K1642">
        <v>9.26</v>
      </c>
      <c r="L1642" t="s">
        <v>71</v>
      </c>
      <c r="M1642">
        <v>1.9</v>
      </c>
      <c r="N1642" t="s">
        <v>71</v>
      </c>
      <c r="O1642">
        <v>8.9</v>
      </c>
      <c r="P1642" t="s">
        <v>71</v>
      </c>
      <c r="Q1642">
        <v>23.3</v>
      </c>
      <c r="R1642" t="s">
        <v>71</v>
      </c>
      <c r="S1642">
        <v>0.5</v>
      </c>
      <c r="T1642" t="s">
        <v>71</v>
      </c>
      <c r="U1642">
        <v>15.49</v>
      </c>
      <c r="V1642" t="s">
        <v>71</v>
      </c>
      <c r="W1642">
        <v>53.6</v>
      </c>
      <c r="X1642" t="s">
        <v>71</v>
      </c>
      <c r="Y1642">
        <v>43.66</v>
      </c>
      <c r="AA1642">
        <v>52.43</v>
      </c>
      <c r="AC1642">
        <v>50.75</v>
      </c>
      <c r="AE1642">
        <v>0.99</v>
      </c>
      <c r="AF1642" t="s">
        <v>71</v>
      </c>
      <c r="AG1642">
        <v>6.91</v>
      </c>
      <c r="AH1642" t="s">
        <v>71</v>
      </c>
      <c r="AS1642">
        <v>0.03</v>
      </c>
      <c r="AT1642" t="s">
        <v>71</v>
      </c>
    </row>
    <row r="1643" spans="1:46" x14ac:dyDescent="0.2">
      <c r="A1643" t="s">
        <v>486</v>
      </c>
      <c r="B1643" t="s">
        <v>487</v>
      </c>
      <c r="C1643">
        <f>-70.44419627 / 41.66732356</f>
        <v>-1.6906340568902143</v>
      </c>
      <c r="D1643" t="s">
        <v>127</v>
      </c>
      <c r="E1643" t="s">
        <v>70</v>
      </c>
      <c r="F1643" s="1">
        <v>37872</v>
      </c>
      <c r="G1643">
        <v>1</v>
      </c>
      <c r="O1643">
        <v>9.0500000000000007</v>
      </c>
      <c r="P1643" t="s">
        <v>71</v>
      </c>
      <c r="Q1643">
        <v>23.3</v>
      </c>
      <c r="R1643" t="s">
        <v>71</v>
      </c>
    </row>
    <row r="1644" spans="1:46" x14ac:dyDescent="0.2">
      <c r="A1644" t="s">
        <v>486</v>
      </c>
      <c r="B1644" t="s">
        <v>487</v>
      </c>
      <c r="C1644">
        <f>-70.44419627 / 41.66732356</f>
        <v>-1.6906340568902143</v>
      </c>
      <c r="D1644" t="s">
        <v>127</v>
      </c>
      <c r="E1644" t="s">
        <v>70</v>
      </c>
      <c r="F1644" s="1">
        <v>37872</v>
      </c>
      <c r="G1644">
        <v>2</v>
      </c>
      <c r="O1644">
        <v>8.92</v>
      </c>
      <c r="P1644" t="s">
        <v>71</v>
      </c>
      <c r="Q1644">
        <v>23.2</v>
      </c>
      <c r="R1644" t="s">
        <v>71</v>
      </c>
    </row>
    <row r="1645" spans="1:46" x14ac:dyDescent="0.2">
      <c r="A1645" t="s">
        <v>486</v>
      </c>
      <c r="B1645" t="s">
        <v>487</v>
      </c>
      <c r="C1645">
        <f>-70.44419627 / 41.66732356</f>
        <v>-1.6906340568902143</v>
      </c>
      <c r="D1645" t="s">
        <v>127</v>
      </c>
      <c r="E1645" t="s">
        <v>70</v>
      </c>
      <c r="F1645" s="1">
        <v>37872</v>
      </c>
      <c r="G1645">
        <v>3</v>
      </c>
      <c r="O1645">
        <v>8.0500000000000007</v>
      </c>
      <c r="P1645" t="s">
        <v>71</v>
      </c>
      <c r="Q1645">
        <v>23.1</v>
      </c>
      <c r="R1645" t="s">
        <v>71</v>
      </c>
    </row>
    <row r="1646" spans="1:46" x14ac:dyDescent="0.2">
      <c r="A1646" t="s">
        <v>486</v>
      </c>
      <c r="B1646" t="s">
        <v>487</v>
      </c>
      <c r="C1646">
        <f>-70.44419627 / 41.66732356</f>
        <v>-1.6906340568902143</v>
      </c>
      <c r="D1646" t="s">
        <v>127</v>
      </c>
      <c r="E1646" t="s">
        <v>70</v>
      </c>
      <c r="F1646" s="1">
        <v>37872</v>
      </c>
      <c r="G1646">
        <v>4</v>
      </c>
      <c r="O1646">
        <v>8.3000000000000007</v>
      </c>
      <c r="P1646" t="s">
        <v>71</v>
      </c>
      <c r="Q1646">
        <v>22.8</v>
      </c>
      <c r="R1646" t="s">
        <v>71</v>
      </c>
    </row>
    <row r="1647" spans="1:46" x14ac:dyDescent="0.2">
      <c r="A1647" t="s">
        <v>486</v>
      </c>
      <c r="B1647" t="s">
        <v>487</v>
      </c>
      <c r="C1647">
        <f>-70.44419627 / 41.66732356</f>
        <v>-1.6906340568902143</v>
      </c>
      <c r="D1647" t="s">
        <v>127</v>
      </c>
      <c r="E1647" t="s">
        <v>70</v>
      </c>
      <c r="F1647" s="1">
        <v>37872</v>
      </c>
      <c r="G1647">
        <v>5</v>
      </c>
      <c r="K1647">
        <v>33.78</v>
      </c>
      <c r="L1647" t="s">
        <v>71</v>
      </c>
      <c r="O1647">
        <v>7.42</v>
      </c>
      <c r="P1647" t="s">
        <v>71</v>
      </c>
      <c r="Q1647">
        <v>22.4</v>
      </c>
      <c r="R1647" t="s">
        <v>71</v>
      </c>
      <c r="S1647">
        <v>1.3</v>
      </c>
      <c r="T1647" t="s">
        <v>71</v>
      </c>
      <c r="U1647">
        <v>40.270000000000003</v>
      </c>
      <c r="V1647" t="s">
        <v>71</v>
      </c>
      <c r="W1647">
        <v>81.3</v>
      </c>
      <c r="X1647" t="s">
        <v>71</v>
      </c>
      <c r="Y1647">
        <v>57.44</v>
      </c>
      <c r="AA1647">
        <v>65.13</v>
      </c>
      <c r="AE1647">
        <v>0.98</v>
      </c>
      <c r="AF1647" t="s">
        <v>71</v>
      </c>
      <c r="AG1647">
        <v>6.73</v>
      </c>
      <c r="AH1647" t="s">
        <v>71</v>
      </c>
      <c r="AS1647">
        <v>0.03</v>
      </c>
      <c r="AT1647" t="s">
        <v>71</v>
      </c>
    </row>
    <row r="1648" spans="1:46" x14ac:dyDescent="0.2">
      <c r="A1648" t="s">
        <v>486</v>
      </c>
      <c r="B1648" t="s">
        <v>487</v>
      </c>
      <c r="C1648">
        <f>-70.44419627 / 41.66732356</f>
        <v>-1.6906340568902143</v>
      </c>
      <c r="D1648" t="s">
        <v>127</v>
      </c>
      <c r="E1648" t="s">
        <v>70</v>
      </c>
      <c r="F1648" s="1">
        <v>37872</v>
      </c>
      <c r="G1648">
        <v>6</v>
      </c>
      <c r="O1648">
        <v>0.09</v>
      </c>
      <c r="P1648" t="s">
        <v>71</v>
      </c>
      <c r="Q1648">
        <v>22</v>
      </c>
      <c r="R1648" t="s">
        <v>71</v>
      </c>
    </row>
    <row r="1649" spans="1:46" x14ac:dyDescent="0.2">
      <c r="A1649" t="s">
        <v>486</v>
      </c>
      <c r="B1649" t="s">
        <v>487</v>
      </c>
      <c r="C1649">
        <f>-70.44419627 / 41.66732356</f>
        <v>-1.6906340568902143</v>
      </c>
      <c r="D1649" t="s">
        <v>127</v>
      </c>
      <c r="E1649" t="s">
        <v>70</v>
      </c>
      <c r="F1649" s="1">
        <v>38601</v>
      </c>
      <c r="G1649">
        <v>0.5</v>
      </c>
      <c r="I1649">
        <v>5.87</v>
      </c>
      <c r="J1649" t="s">
        <v>71</v>
      </c>
      <c r="K1649">
        <v>14.59</v>
      </c>
      <c r="L1649" t="s">
        <v>71</v>
      </c>
      <c r="M1649">
        <v>2.25</v>
      </c>
      <c r="N1649" t="s">
        <v>71</v>
      </c>
      <c r="O1649">
        <v>7.23</v>
      </c>
      <c r="P1649" t="s">
        <v>71</v>
      </c>
      <c r="Q1649">
        <v>25.3</v>
      </c>
      <c r="R1649" t="s">
        <v>71</v>
      </c>
      <c r="S1649" t="s">
        <v>455</v>
      </c>
      <c r="T1649" t="s">
        <v>71</v>
      </c>
      <c r="U1649">
        <v>3.1</v>
      </c>
      <c r="V1649" t="s">
        <v>71</v>
      </c>
      <c r="W1649">
        <v>26.88</v>
      </c>
      <c r="X1649" t="s">
        <v>71</v>
      </c>
      <c r="Y1649">
        <v>20.46</v>
      </c>
      <c r="AA1649">
        <v>56.89</v>
      </c>
      <c r="AC1649">
        <v>48.31</v>
      </c>
      <c r="AE1649">
        <v>11.91</v>
      </c>
      <c r="AF1649" t="s">
        <v>71</v>
      </c>
      <c r="AG1649">
        <v>6.57</v>
      </c>
      <c r="AH1649" t="s">
        <v>71</v>
      </c>
      <c r="AS1649">
        <v>0.03</v>
      </c>
      <c r="AT1649" t="s">
        <v>71</v>
      </c>
    </row>
    <row r="1650" spans="1:46" x14ac:dyDescent="0.2">
      <c r="A1650" t="s">
        <v>486</v>
      </c>
      <c r="B1650" t="s">
        <v>487</v>
      </c>
      <c r="C1650">
        <f>-70.44419627 / 41.66732356</f>
        <v>-1.6906340568902143</v>
      </c>
      <c r="D1650" t="s">
        <v>127</v>
      </c>
      <c r="E1650" t="s">
        <v>70</v>
      </c>
      <c r="F1650" s="1">
        <v>38601</v>
      </c>
      <c r="G1650">
        <v>1</v>
      </c>
      <c r="O1650">
        <v>7.21</v>
      </c>
      <c r="P1650" t="s">
        <v>71</v>
      </c>
      <c r="Q1650">
        <v>25.3</v>
      </c>
      <c r="R1650" t="s">
        <v>71</v>
      </c>
    </row>
    <row r="1651" spans="1:46" x14ac:dyDescent="0.2">
      <c r="A1651" t="s">
        <v>486</v>
      </c>
      <c r="B1651" t="s">
        <v>487</v>
      </c>
      <c r="C1651">
        <f>-70.44419627 / 41.66732356</f>
        <v>-1.6906340568902143</v>
      </c>
      <c r="D1651" t="s">
        <v>127</v>
      </c>
      <c r="E1651" t="s">
        <v>70</v>
      </c>
      <c r="F1651" s="1">
        <v>38601</v>
      </c>
      <c r="G1651">
        <v>2</v>
      </c>
      <c r="O1651">
        <v>7.21</v>
      </c>
      <c r="P1651" t="s">
        <v>71</v>
      </c>
      <c r="Q1651">
        <v>25.2</v>
      </c>
      <c r="R1651" t="s">
        <v>71</v>
      </c>
    </row>
    <row r="1652" spans="1:46" x14ac:dyDescent="0.2">
      <c r="A1652" t="s">
        <v>486</v>
      </c>
      <c r="B1652" t="s">
        <v>487</v>
      </c>
      <c r="C1652">
        <f>-70.44419627 / 41.66732356</f>
        <v>-1.6906340568902143</v>
      </c>
      <c r="D1652" t="s">
        <v>127</v>
      </c>
      <c r="E1652" t="s">
        <v>70</v>
      </c>
      <c r="F1652" s="1">
        <v>38601</v>
      </c>
      <c r="G1652">
        <v>3</v>
      </c>
      <c r="K1652">
        <v>13.14</v>
      </c>
      <c r="L1652" t="s">
        <v>71</v>
      </c>
      <c r="O1652">
        <v>7.23</v>
      </c>
      <c r="P1652" t="s">
        <v>71</v>
      </c>
      <c r="Q1652">
        <v>25.1</v>
      </c>
      <c r="R1652" t="s">
        <v>71</v>
      </c>
      <c r="S1652">
        <v>0.1</v>
      </c>
      <c r="T1652" t="s">
        <v>71</v>
      </c>
      <c r="U1652">
        <v>3.1</v>
      </c>
      <c r="V1652" t="s">
        <v>71</v>
      </c>
      <c r="W1652">
        <v>25.98</v>
      </c>
      <c r="X1652" t="s">
        <v>71</v>
      </c>
      <c r="AA1652">
        <v>55.87</v>
      </c>
      <c r="AE1652">
        <v>11.91</v>
      </c>
      <c r="AF1652" t="s">
        <v>71</v>
      </c>
      <c r="AG1652">
        <v>6.56</v>
      </c>
      <c r="AH1652" t="s">
        <v>71</v>
      </c>
      <c r="AS1652">
        <v>0.03</v>
      </c>
      <c r="AT1652" t="s">
        <v>71</v>
      </c>
    </row>
    <row r="1653" spans="1:46" x14ac:dyDescent="0.2">
      <c r="A1653" t="s">
        <v>486</v>
      </c>
      <c r="B1653" t="s">
        <v>487</v>
      </c>
      <c r="C1653">
        <f>-70.44419627 / 41.66732356</f>
        <v>-1.6906340568902143</v>
      </c>
      <c r="D1653" t="s">
        <v>127</v>
      </c>
      <c r="E1653" t="s">
        <v>70</v>
      </c>
      <c r="F1653" s="1">
        <v>38601</v>
      </c>
      <c r="G1653">
        <v>4</v>
      </c>
      <c r="O1653">
        <v>6.81</v>
      </c>
      <c r="P1653" t="s">
        <v>71</v>
      </c>
      <c r="Q1653">
        <v>24.8</v>
      </c>
      <c r="R1653" t="s">
        <v>71</v>
      </c>
    </row>
    <row r="1654" spans="1:46" x14ac:dyDescent="0.2">
      <c r="A1654" t="s">
        <v>486</v>
      </c>
      <c r="B1654" t="s">
        <v>487</v>
      </c>
      <c r="C1654">
        <f>-70.44419627 / 41.66732356</f>
        <v>-1.6906340568902143</v>
      </c>
      <c r="D1654" t="s">
        <v>127</v>
      </c>
      <c r="E1654" t="s">
        <v>70</v>
      </c>
      <c r="F1654" s="1">
        <v>38601</v>
      </c>
      <c r="G1654">
        <v>4.9000000000000004</v>
      </c>
      <c r="K1654">
        <v>12.65</v>
      </c>
      <c r="L1654" t="s">
        <v>71</v>
      </c>
      <c r="S1654">
        <v>0.1</v>
      </c>
      <c r="T1654" t="s">
        <v>71</v>
      </c>
      <c r="U1654">
        <v>3.1</v>
      </c>
      <c r="V1654" t="s">
        <v>71</v>
      </c>
      <c r="W1654">
        <v>27.17</v>
      </c>
      <c r="X1654" t="s">
        <v>71</v>
      </c>
      <c r="Y1654">
        <v>20.46</v>
      </c>
      <c r="AA1654">
        <v>55.49</v>
      </c>
      <c r="AE1654">
        <v>11.91</v>
      </c>
      <c r="AF1654" t="s">
        <v>71</v>
      </c>
      <c r="AG1654">
        <v>6.64</v>
      </c>
      <c r="AH1654" t="s">
        <v>71</v>
      </c>
      <c r="AS1654">
        <v>0.03</v>
      </c>
      <c r="AT1654" t="s">
        <v>71</v>
      </c>
    </row>
    <row r="1655" spans="1:46" x14ac:dyDescent="0.2">
      <c r="A1655" t="s">
        <v>486</v>
      </c>
      <c r="B1655" t="s">
        <v>487</v>
      </c>
      <c r="C1655">
        <f>-70.44419627 / 41.66732356</f>
        <v>-1.6906340568902143</v>
      </c>
      <c r="D1655" t="s">
        <v>127</v>
      </c>
      <c r="E1655" t="s">
        <v>70</v>
      </c>
      <c r="F1655" s="1">
        <v>38601</v>
      </c>
      <c r="G1655">
        <v>5</v>
      </c>
      <c r="O1655">
        <v>3.53</v>
      </c>
      <c r="P1655" t="s">
        <v>71</v>
      </c>
      <c r="Q1655">
        <v>24.2</v>
      </c>
      <c r="R1655" t="s">
        <v>71</v>
      </c>
    </row>
    <row r="1656" spans="1:46" x14ac:dyDescent="0.2">
      <c r="A1656" t="s">
        <v>486</v>
      </c>
      <c r="B1656" t="s">
        <v>487</v>
      </c>
      <c r="C1656">
        <f>-70.44419627 / 41.66732356</f>
        <v>-1.6906340568902143</v>
      </c>
      <c r="D1656" t="s">
        <v>127</v>
      </c>
      <c r="E1656" t="s">
        <v>70</v>
      </c>
      <c r="F1656" s="1">
        <v>39709</v>
      </c>
      <c r="G1656">
        <v>0.5</v>
      </c>
      <c r="I1656">
        <v>5.5</v>
      </c>
      <c r="J1656" t="s">
        <v>71</v>
      </c>
      <c r="K1656">
        <v>8.5500000000000007</v>
      </c>
      <c r="L1656" t="s">
        <v>71</v>
      </c>
      <c r="M1656">
        <v>1.4</v>
      </c>
      <c r="N1656" t="s">
        <v>71</v>
      </c>
      <c r="O1656">
        <v>9.57</v>
      </c>
      <c r="P1656" t="s">
        <v>71</v>
      </c>
      <c r="Q1656">
        <v>21.3</v>
      </c>
      <c r="R1656" t="s">
        <v>71</v>
      </c>
      <c r="S1656">
        <v>0.47</v>
      </c>
      <c r="T1656" t="s">
        <v>71</v>
      </c>
      <c r="U1656">
        <v>14.56</v>
      </c>
      <c r="V1656" t="s">
        <v>71</v>
      </c>
      <c r="W1656">
        <v>47.56</v>
      </c>
      <c r="X1656" t="s">
        <v>71</v>
      </c>
      <c r="Y1656">
        <v>42.77</v>
      </c>
      <c r="AA1656">
        <v>51.65</v>
      </c>
      <c r="AC1656">
        <v>55.15</v>
      </c>
      <c r="AE1656">
        <v>11.8</v>
      </c>
      <c r="AF1656" t="s">
        <v>71</v>
      </c>
      <c r="AG1656">
        <v>6.58</v>
      </c>
      <c r="AH1656" t="s">
        <v>71</v>
      </c>
      <c r="AS1656">
        <v>2.44</v>
      </c>
      <c r="AT1656" t="s">
        <v>71</v>
      </c>
    </row>
    <row r="1657" spans="1:46" x14ac:dyDescent="0.2">
      <c r="A1657" t="s">
        <v>486</v>
      </c>
      <c r="B1657" t="s">
        <v>487</v>
      </c>
      <c r="C1657">
        <f>-70.44419627 / 41.66732356</f>
        <v>-1.6906340568902143</v>
      </c>
      <c r="D1657" t="s">
        <v>127</v>
      </c>
      <c r="E1657" t="s">
        <v>70</v>
      </c>
      <c r="F1657" s="1">
        <v>39709</v>
      </c>
      <c r="G1657">
        <v>1</v>
      </c>
      <c r="O1657">
        <v>9.43</v>
      </c>
      <c r="P1657" t="s">
        <v>71</v>
      </c>
      <c r="Q1657">
        <v>21.3</v>
      </c>
      <c r="R1657" t="s">
        <v>71</v>
      </c>
    </row>
    <row r="1658" spans="1:46" x14ac:dyDescent="0.2">
      <c r="A1658" t="s">
        <v>486</v>
      </c>
      <c r="B1658" t="s">
        <v>487</v>
      </c>
      <c r="C1658">
        <f>-70.44419627 / 41.66732356</f>
        <v>-1.6906340568902143</v>
      </c>
      <c r="D1658" t="s">
        <v>127</v>
      </c>
      <c r="E1658" t="s">
        <v>70</v>
      </c>
      <c r="F1658" s="1">
        <v>39709</v>
      </c>
      <c r="G1658">
        <v>2</v>
      </c>
      <c r="O1658">
        <v>9.43</v>
      </c>
      <c r="P1658" t="s">
        <v>71</v>
      </c>
      <c r="Q1658">
        <v>21.4</v>
      </c>
      <c r="R1658" t="s">
        <v>71</v>
      </c>
    </row>
    <row r="1659" spans="1:46" x14ac:dyDescent="0.2">
      <c r="A1659" t="s">
        <v>486</v>
      </c>
      <c r="B1659" t="s">
        <v>487</v>
      </c>
      <c r="C1659">
        <f>-70.44419627 / 41.66732356</f>
        <v>-1.6906340568902143</v>
      </c>
      <c r="D1659" t="s">
        <v>127</v>
      </c>
      <c r="E1659" t="s">
        <v>70</v>
      </c>
      <c r="F1659" s="1">
        <v>39709</v>
      </c>
      <c r="G1659">
        <v>3</v>
      </c>
      <c r="K1659">
        <v>8.39</v>
      </c>
      <c r="L1659" t="s">
        <v>71</v>
      </c>
      <c r="O1659">
        <v>9.4</v>
      </c>
      <c r="P1659" t="s">
        <v>71</v>
      </c>
      <c r="Q1659">
        <v>21.4</v>
      </c>
      <c r="R1659" t="s">
        <v>71</v>
      </c>
      <c r="S1659">
        <v>0.61</v>
      </c>
      <c r="T1659" t="s">
        <v>71</v>
      </c>
      <c r="U1659">
        <v>18.89</v>
      </c>
      <c r="V1659" t="s">
        <v>71</v>
      </c>
      <c r="Y1659">
        <v>46.53</v>
      </c>
      <c r="AA1659">
        <v>51.47</v>
      </c>
      <c r="AS1659">
        <v>2.98</v>
      </c>
      <c r="AT1659" t="s">
        <v>71</v>
      </c>
    </row>
    <row r="1660" spans="1:46" x14ac:dyDescent="0.2">
      <c r="A1660" t="s">
        <v>486</v>
      </c>
      <c r="B1660" t="s">
        <v>487</v>
      </c>
      <c r="C1660">
        <f>-70.44419627 / 41.66732356</f>
        <v>-1.6906340568902143</v>
      </c>
      <c r="D1660" t="s">
        <v>127</v>
      </c>
      <c r="E1660" t="s">
        <v>70</v>
      </c>
      <c r="F1660" s="1">
        <v>39709</v>
      </c>
      <c r="G1660">
        <v>4</v>
      </c>
      <c r="O1660">
        <v>9.4</v>
      </c>
      <c r="P1660" t="s">
        <v>71</v>
      </c>
      <c r="Q1660">
        <v>21.5</v>
      </c>
      <c r="R1660" t="s">
        <v>71</v>
      </c>
    </row>
    <row r="1661" spans="1:46" x14ac:dyDescent="0.2">
      <c r="A1661" t="s">
        <v>486</v>
      </c>
      <c r="B1661" t="s">
        <v>487</v>
      </c>
      <c r="C1661">
        <f>-70.44419627 / 41.66732356</f>
        <v>-1.6906340568902143</v>
      </c>
      <c r="D1661" t="s">
        <v>127</v>
      </c>
      <c r="E1661" t="s">
        <v>70</v>
      </c>
      <c r="F1661" s="1">
        <v>39709</v>
      </c>
      <c r="G1661">
        <v>4.5</v>
      </c>
      <c r="K1661">
        <v>80.66</v>
      </c>
      <c r="L1661" t="s">
        <v>71</v>
      </c>
      <c r="S1661">
        <v>7.53</v>
      </c>
      <c r="T1661" t="s">
        <v>71</v>
      </c>
      <c r="U1661">
        <v>233.23</v>
      </c>
      <c r="V1661" t="s">
        <v>71</v>
      </c>
      <c r="W1661">
        <v>43.88</v>
      </c>
      <c r="X1661" t="s">
        <v>71</v>
      </c>
      <c r="Y1661">
        <v>82.77</v>
      </c>
      <c r="AA1661">
        <v>73.67</v>
      </c>
      <c r="AE1661">
        <v>11.9</v>
      </c>
      <c r="AF1661" t="s">
        <v>71</v>
      </c>
      <c r="AG1661">
        <v>6.79</v>
      </c>
      <c r="AH1661" t="s">
        <v>71</v>
      </c>
      <c r="AS1661">
        <v>128.66999999999999</v>
      </c>
      <c r="AT1661" t="s">
        <v>71</v>
      </c>
    </row>
    <row r="1662" spans="1:46" x14ac:dyDescent="0.2">
      <c r="A1662" t="s">
        <v>486</v>
      </c>
      <c r="B1662" t="s">
        <v>487</v>
      </c>
      <c r="C1662">
        <f>-70.44419627 / 41.66732356</f>
        <v>-1.6906340568902143</v>
      </c>
      <c r="D1662" t="s">
        <v>127</v>
      </c>
      <c r="E1662" t="s">
        <v>70</v>
      </c>
      <c r="F1662" s="1">
        <v>39709</v>
      </c>
      <c r="G1662">
        <v>5</v>
      </c>
      <c r="O1662">
        <v>9.3000000000000007</v>
      </c>
      <c r="P1662" t="s">
        <v>71</v>
      </c>
      <c r="Q1662">
        <v>21.5</v>
      </c>
      <c r="R1662" t="s">
        <v>71</v>
      </c>
    </row>
    <row r="1663" spans="1:46" x14ac:dyDescent="0.2">
      <c r="A1663" t="s">
        <v>486</v>
      </c>
      <c r="B1663" t="s">
        <v>487</v>
      </c>
      <c r="C1663">
        <f>-70.44419627 / 41.66732356</f>
        <v>-1.6906340568902143</v>
      </c>
      <c r="D1663" t="s">
        <v>127</v>
      </c>
      <c r="E1663" t="s">
        <v>70</v>
      </c>
      <c r="F1663" s="1">
        <v>40812</v>
      </c>
      <c r="G1663">
        <v>0.5</v>
      </c>
      <c r="I1663">
        <v>5.23</v>
      </c>
      <c r="J1663" t="s">
        <v>71</v>
      </c>
      <c r="K1663">
        <v>3.33</v>
      </c>
      <c r="L1663" t="s">
        <v>71</v>
      </c>
      <c r="M1663">
        <v>2.0499999999999998</v>
      </c>
      <c r="N1663" t="s">
        <v>71</v>
      </c>
      <c r="O1663">
        <v>9.8000000000000007</v>
      </c>
      <c r="P1663" t="s">
        <v>71</v>
      </c>
      <c r="Q1663">
        <v>22.7</v>
      </c>
      <c r="R1663" t="s">
        <v>71</v>
      </c>
      <c r="S1663">
        <v>0.22</v>
      </c>
      <c r="T1663" t="s">
        <v>71</v>
      </c>
      <c r="U1663">
        <v>6.81</v>
      </c>
      <c r="V1663" t="s">
        <v>71</v>
      </c>
      <c r="W1663">
        <v>38.520000000000003</v>
      </c>
      <c r="X1663" t="s">
        <v>71</v>
      </c>
      <c r="Y1663">
        <v>31.81</v>
      </c>
      <c r="AA1663">
        <v>42.4</v>
      </c>
      <c r="AC1663">
        <v>49.69</v>
      </c>
      <c r="AE1663">
        <v>13.9</v>
      </c>
      <c r="AF1663" t="s">
        <v>71</v>
      </c>
      <c r="AG1663">
        <v>7.38</v>
      </c>
      <c r="AH1663" t="s">
        <v>71</v>
      </c>
      <c r="AS1663">
        <v>0.75</v>
      </c>
      <c r="AT1663" t="s">
        <v>71</v>
      </c>
    </row>
    <row r="1664" spans="1:46" x14ac:dyDescent="0.2">
      <c r="A1664" t="s">
        <v>486</v>
      </c>
      <c r="B1664" t="s">
        <v>487</v>
      </c>
      <c r="C1664">
        <f>-70.44419627 / 41.66732356</f>
        <v>-1.6906340568902143</v>
      </c>
      <c r="D1664" t="s">
        <v>127</v>
      </c>
      <c r="E1664" t="s">
        <v>70</v>
      </c>
      <c r="F1664" s="1">
        <v>40812</v>
      </c>
      <c r="G1664">
        <v>1</v>
      </c>
      <c r="O1664">
        <v>9.9</v>
      </c>
      <c r="P1664" t="s">
        <v>71</v>
      </c>
      <c r="Q1664">
        <v>22.5</v>
      </c>
      <c r="R1664" t="s">
        <v>71</v>
      </c>
    </row>
    <row r="1665" spans="1:46" x14ac:dyDescent="0.2">
      <c r="A1665" t="s">
        <v>486</v>
      </c>
      <c r="B1665" t="s">
        <v>487</v>
      </c>
      <c r="C1665">
        <f>-70.44419627 / 41.66732356</f>
        <v>-1.6906340568902143</v>
      </c>
      <c r="D1665" t="s">
        <v>127</v>
      </c>
      <c r="E1665" t="s">
        <v>70</v>
      </c>
      <c r="F1665" s="1">
        <v>40812</v>
      </c>
      <c r="G1665">
        <v>2</v>
      </c>
      <c r="O1665">
        <v>10.52</v>
      </c>
      <c r="P1665" t="s">
        <v>71</v>
      </c>
      <c r="Q1665">
        <v>21.9</v>
      </c>
      <c r="R1665" t="s">
        <v>71</v>
      </c>
    </row>
    <row r="1666" spans="1:46" x14ac:dyDescent="0.2">
      <c r="A1666" t="s">
        <v>486</v>
      </c>
      <c r="B1666" t="s">
        <v>487</v>
      </c>
      <c r="C1666">
        <f>-70.44419627 / 41.66732356</f>
        <v>-1.6906340568902143</v>
      </c>
      <c r="D1666" t="s">
        <v>127</v>
      </c>
      <c r="E1666" t="s">
        <v>70</v>
      </c>
      <c r="F1666" s="1">
        <v>40812</v>
      </c>
      <c r="G1666">
        <v>3</v>
      </c>
      <c r="O1666">
        <v>10.47</v>
      </c>
      <c r="P1666" t="s">
        <v>71</v>
      </c>
      <c r="Q1666">
        <v>21.1</v>
      </c>
      <c r="R1666" t="s">
        <v>71</v>
      </c>
    </row>
    <row r="1667" spans="1:46" x14ac:dyDescent="0.2">
      <c r="A1667" t="s">
        <v>486</v>
      </c>
      <c r="B1667" t="s">
        <v>487</v>
      </c>
      <c r="C1667">
        <f>-70.44419627 / 41.66732356</f>
        <v>-1.6906340568902143</v>
      </c>
      <c r="D1667" t="s">
        <v>127</v>
      </c>
      <c r="E1667" t="s">
        <v>70</v>
      </c>
      <c r="F1667" s="1">
        <v>40812</v>
      </c>
      <c r="G1667">
        <v>4</v>
      </c>
      <c r="O1667">
        <v>10.42</v>
      </c>
      <c r="P1667" t="s">
        <v>71</v>
      </c>
      <c r="Q1667">
        <v>20.8</v>
      </c>
      <c r="R1667" t="s">
        <v>71</v>
      </c>
    </row>
    <row r="1668" spans="1:46" x14ac:dyDescent="0.2">
      <c r="A1668" t="s">
        <v>486</v>
      </c>
      <c r="B1668" t="s">
        <v>487</v>
      </c>
      <c r="C1668">
        <f>-70.44419627 / 41.66732356</f>
        <v>-1.6906340568902143</v>
      </c>
      <c r="D1668" t="s">
        <v>127</v>
      </c>
      <c r="E1668" t="s">
        <v>70</v>
      </c>
      <c r="F1668" s="1">
        <v>40812</v>
      </c>
      <c r="G1668">
        <v>4.2300000000000004</v>
      </c>
      <c r="K1668">
        <v>5.41</v>
      </c>
      <c r="L1668" t="s">
        <v>71</v>
      </c>
      <c r="S1668">
        <v>0.53</v>
      </c>
      <c r="T1668" t="s">
        <v>71</v>
      </c>
      <c r="U1668">
        <v>16.420000000000002</v>
      </c>
      <c r="V1668" t="s">
        <v>71</v>
      </c>
      <c r="W1668">
        <v>45.25</v>
      </c>
      <c r="X1668" t="s">
        <v>71</v>
      </c>
      <c r="Y1668">
        <v>44.5</v>
      </c>
      <c r="AA1668">
        <v>47.16</v>
      </c>
      <c r="AE1668">
        <v>14</v>
      </c>
      <c r="AF1668" t="s">
        <v>71</v>
      </c>
      <c r="AG1668">
        <v>7.55</v>
      </c>
      <c r="AH1668" t="s">
        <v>71</v>
      </c>
      <c r="AS1668">
        <v>0.3</v>
      </c>
      <c r="AT1668" t="s">
        <v>71</v>
      </c>
    </row>
    <row r="1669" spans="1:46" x14ac:dyDescent="0.2">
      <c r="A1669" t="s">
        <v>486</v>
      </c>
      <c r="B1669" t="s">
        <v>487</v>
      </c>
      <c r="C1669">
        <f>-70.44419627 / 41.66732356</f>
        <v>-1.6906340568902143</v>
      </c>
      <c r="D1669" t="s">
        <v>127</v>
      </c>
      <c r="E1669" t="s">
        <v>70</v>
      </c>
      <c r="F1669" s="1">
        <v>40812</v>
      </c>
      <c r="G1669">
        <v>5</v>
      </c>
      <c r="O1669">
        <v>9.26</v>
      </c>
      <c r="P1669" t="s">
        <v>71</v>
      </c>
      <c r="Q1669">
        <v>20.6</v>
      </c>
      <c r="R1669" t="s">
        <v>71</v>
      </c>
    </row>
    <row r="1670" spans="1:46" x14ac:dyDescent="0.2">
      <c r="A1670" t="s">
        <v>486</v>
      </c>
      <c r="B1670" t="s">
        <v>487</v>
      </c>
      <c r="C1670">
        <f>-70.44419627 / 41.66732356</f>
        <v>-1.6906340568902143</v>
      </c>
      <c r="D1670" t="s">
        <v>127</v>
      </c>
      <c r="E1670" t="s">
        <v>70</v>
      </c>
      <c r="F1670" s="1">
        <v>43335</v>
      </c>
      <c r="G1670">
        <v>0.5</v>
      </c>
      <c r="I1670">
        <v>6.1</v>
      </c>
      <c r="J1670" t="s">
        <v>150</v>
      </c>
      <c r="K1670">
        <v>1.53</v>
      </c>
      <c r="L1670" t="s">
        <v>150</v>
      </c>
      <c r="M1670">
        <v>2.42</v>
      </c>
      <c r="N1670" t="s">
        <v>150</v>
      </c>
      <c r="O1670">
        <v>5.28</v>
      </c>
      <c r="P1670" t="s">
        <v>150</v>
      </c>
      <c r="Q1670">
        <v>24.7</v>
      </c>
      <c r="R1670" t="s">
        <v>150</v>
      </c>
      <c r="S1670">
        <v>0.4</v>
      </c>
      <c r="T1670" t="s">
        <v>150</v>
      </c>
      <c r="W1670">
        <v>53.83</v>
      </c>
      <c r="X1670" t="s">
        <v>150</v>
      </c>
      <c r="AE1670">
        <v>24.8</v>
      </c>
      <c r="AF1670" t="s">
        <v>150</v>
      </c>
      <c r="AG1670">
        <v>6.96</v>
      </c>
      <c r="AH1670" t="s">
        <v>150</v>
      </c>
      <c r="AS1670">
        <v>9.08</v>
      </c>
      <c r="AT1670" t="s">
        <v>150</v>
      </c>
    </row>
    <row r="1671" spans="1:46" x14ac:dyDescent="0.2">
      <c r="A1671" t="s">
        <v>486</v>
      </c>
      <c r="B1671" t="s">
        <v>487</v>
      </c>
      <c r="C1671">
        <f>-70.44419627 / 41.66732356</f>
        <v>-1.6906340568902143</v>
      </c>
      <c r="D1671" t="s">
        <v>127</v>
      </c>
      <c r="E1671" t="s">
        <v>70</v>
      </c>
      <c r="F1671" s="1">
        <v>43335</v>
      </c>
      <c r="G1671">
        <v>1</v>
      </c>
      <c r="K1671" t="s">
        <v>173</v>
      </c>
      <c r="L1671" t="s">
        <v>150</v>
      </c>
      <c r="O1671">
        <v>5.26</v>
      </c>
      <c r="P1671" t="s">
        <v>150</v>
      </c>
      <c r="Q1671">
        <v>24.7</v>
      </c>
      <c r="R1671" t="s">
        <v>150</v>
      </c>
      <c r="S1671" t="s">
        <v>173</v>
      </c>
      <c r="T1671" t="s">
        <v>150</v>
      </c>
      <c r="W1671" t="s">
        <v>173</v>
      </c>
      <c r="X1671" t="s">
        <v>150</v>
      </c>
      <c r="AE1671" t="s">
        <v>173</v>
      </c>
      <c r="AF1671" t="s">
        <v>150</v>
      </c>
      <c r="AG1671" t="s">
        <v>173</v>
      </c>
      <c r="AH1671" t="s">
        <v>150</v>
      </c>
      <c r="AS1671" t="s">
        <v>173</v>
      </c>
      <c r="AT1671" t="s">
        <v>150</v>
      </c>
    </row>
    <row r="1672" spans="1:46" x14ac:dyDescent="0.2">
      <c r="A1672" t="s">
        <v>486</v>
      </c>
      <c r="B1672" t="s">
        <v>487</v>
      </c>
      <c r="C1672">
        <f>-70.44419627 / 41.66732356</f>
        <v>-1.6906340568902143</v>
      </c>
      <c r="D1672" t="s">
        <v>127</v>
      </c>
      <c r="E1672" t="s">
        <v>70</v>
      </c>
      <c r="F1672" s="1">
        <v>43335</v>
      </c>
      <c r="G1672">
        <v>2</v>
      </c>
      <c r="K1672" t="s">
        <v>173</v>
      </c>
      <c r="L1672" t="s">
        <v>150</v>
      </c>
      <c r="O1672">
        <v>5.26</v>
      </c>
      <c r="P1672" t="s">
        <v>150</v>
      </c>
      <c r="Q1672">
        <v>24.6</v>
      </c>
      <c r="R1672" t="s">
        <v>150</v>
      </c>
      <c r="S1672" t="s">
        <v>173</v>
      </c>
      <c r="T1672" t="s">
        <v>150</v>
      </c>
      <c r="W1672" t="s">
        <v>173</v>
      </c>
      <c r="X1672" t="s">
        <v>150</v>
      </c>
      <c r="AE1672" t="s">
        <v>173</v>
      </c>
      <c r="AF1672" t="s">
        <v>150</v>
      </c>
      <c r="AG1672" t="s">
        <v>173</v>
      </c>
      <c r="AH1672" t="s">
        <v>150</v>
      </c>
      <c r="AS1672" t="s">
        <v>173</v>
      </c>
      <c r="AT1672" t="s">
        <v>150</v>
      </c>
    </row>
    <row r="1673" spans="1:46" x14ac:dyDescent="0.2">
      <c r="A1673" t="s">
        <v>486</v>
      </c>
      <c r="B1673" t="s">
        <v>487</v>
      </c>
      <c r="C1673">
        <f>-70.44419627 / 41.66732356</f>
        <v>-1.6906340568902143</v>
      </c>
      <c r="D1673" t="s">
        <v>127</v>
      </c>
      <c r="E1673" t="s">
        <v>70</v>
      </c>
      <c r="F1673" s="1">
        <v>43335</v>
      </c>
      <c r="G1673">
        <v>3</v>
      </c>
      <c r="K1673" t="s">
        <v>173</v>
      </c>
      <c r="L1673" t="s">
        <v>150</v>
      </c>
      <c r="O1673">
        <v>5.17</v>
      </c>
      <c r="P1673" t="s">
        <v>150</v>
      </c>
      <c r="Q1673">
        <v>24.1</v>
      </c>
      <c r="R1673" t="s">
        <v>150</v>
      </c>
      <c r="S1673" t="s">
        <v>173</v>
      </c>
      <c r="T1673" t="s">
        <v>150</v>
      </c>
      <c r="W1673" t="s">
        <v>173</v>
      </c>
      <c r="X1673" t="s">
        <v>150</v>
      </c>
      <c r="AE1673" t="s">
        <v>173</v>
      </c>
      <c r="AF1673" t="s">
        <v>150</v>
      </c>
      <c r="AG1673" t="s">
        <v>173</v>
      </c>
      <c r="AH1673" t="s">
        <v>150</v>
      </c>
      <c r="AS1673" t="s">
        <v>173</v>
      </c>
      <c r="AT1673" t="s">
        <v>150</v>
      </c>
    </row>
    <row r="1674" spans="1:46" x14ac:dyDescent="0.2">
      <c r="A1674" t="s">
        <v>486</v>
      </c>
      <c r="B1674" t="s">
        <v>487</v>
      </c>
      <c r="C1674">
        <f>-70.44419627 / 41.66732356</f>
        <v>-1.6906340568902143</v>
      </c>
      <c r="D1674" t="s">
        <v>127</v>
      </c>
      <c r="E1674" t="s">
        <v>70</v>
      </c>
      <c r="F1674" s="1">
        <v>43335</v>
      </c>
      <c r="G1674">
        <v>4</v>
      </c>
      <c r="K1674" t="s">
        <v>173</v>
      </c>
      <c r="L1674" t="s">
        <v>150</v>
      </c>
      <c r="O1674">
        <v>5.0599999999999996</v>
      </c>
      <c r="P1674" t="s">
        <v>150</v>
      </c>
      <c r="Q1674">
        <v>24.6</v>
      </c>
      <c r="R1674" t="s">
        <v>150</v>
      </c>
      <c r="S1674" t="s">
        <v>173</v>
      </c>
      <c r="T1674" t="s">
        <v>150</v>
      </c>
      <c r="W1674" t="s">
        <v>173</v>
      </c>
      <c r="X1674" t="s">
        <v>150</v>
      </c>
      <c r="AE1674" t="s">
        <v>173</v>
      </c>
      <c r="AF1674" t="s">
        <v>150</v>
      </c>
      <c r="AG1674" t="s">
        <v>173</v>
      </c>
      <c r="AH1674" t="s">
        <v>150</v>
      </c>
      <c r="AS1674" t="s">
        <v>173</v>
      </c>
      <c r="AT1674" t="s">
        <v>150</v>
      </c>
    </row>
    <row r="1675" spans="1:46" x14ac:dyDescent="0.2">
      <c r="A1675" t="s">
        <v>486</v>
      </c>
      <c r="B1675" t="s">
        <v>487</v>
      </c>
      <c r="C1675">
        <f>-70.44419627 / 41.66732356</f>
        <v>-1.6906340568902143</v>
      </c>
      <c r="D1675" t="s">
        <v>127</v>
      </c>
      <c r="E1675" t="s">
        <v>70</v>
      </c>
      <c r="F1675" s="1">
        <v>43335</v>
      </c>
      <c r="G1675">
        <v>5</v>
      </c>
      <c r="K1675" t="s">
        <v>173</v>
      </c>
      <c r="L1675" t="s">
        <v>150</v>
      </c>
      <c r="O1675">
        <v>5.03</v>
      </c>
      <c r="P1675" t="s">
        <v>150</v>
      </c>
      <c r="Q1675">
        <v>24.4</v>
      </c>
      <c r="R1675" t="s">
        <v>150</v>
      </c>
      <c r="S1675" t="s">
        <v>173</v>
      </c>
      <c r="T1675" t="s">
        <v>150</v>
      </c>
      <c r="W1675" t="s">
        <v>173</v>
      </c>
      <c r="X1675" t="s">
        <v>150</v>
      </c>
      <c r="AE1675" t="s">
        <v>173</v>
      </c>
      <c r="AF1675" t="s">
        <v>150</v>
      </c>
      <c r="AG1675" t="s">
        <v>173</v>
      </c>
      <c r="AH1675" t="s">
        <v>150</v>
      </c>
      <c r="AS1675" t="s">
        <v>173</v>
      </c>
      <c r="AT1675" t="s">
        <v>150</v>
      </c>
    </row>
    <row r="1676" spans="1:46" x14ac:dyDescent="0.2">
      <c r="A1676" t="s">
        <v>486</v>
      </c>
      <c r="B1676" t="s">
        <v>487</v>
      </c>
      <c r="C1676">
        <f>-70.44419627 / 41.66732356</f>
        <v>-1.6906340568902143</v>
      </c>
      <c r="D1676" t="s">
        <v>127</v>
      </c>
      <c r="E1676" t="s">
        <v>70</v>
      </c>
      <c r="F1676" s="1">
        <v>43335</v>
      </c>
      <c r="G1676">
        <v>6</v>
      </c>
      <c r="K1676">
        <v>12.19</v>
      </c>
      <c r="L1676" t="s">
        <v>150</v>
      </c>
      <c r="O1676">
        <v>3.3</v>
      </c>
      <c r="P1676" t="s">
        <v>150</v>
      </c>
      <c r="Q1676">
        <v>23.5</v>
      </c>
      <c r="R1676" t="s">
        <v>150</v>
      </c>
      <c r="S1676">
        <v>0.57999999999999996</v>
      </c>
      <c r="T1676" t="s">
        <v>150</v>
      </c>
      <c r="W1676">
        <v>54.86</v>
      </c>
      <c r="X1676" t="s">
        <v>150</v>
      </c>
      <c r="AE1676">
        <v>28.3</v>
      </c>
      <c r="AF1676" t="s">
        <v>150</v>
      </c>
      <c r="AG1676">
        <v>6.51</v>
      </c>
      <c r="AH1676" t="s">
        <v>150</v>
      </c>
      <c r="AS1676">
        <v>38.79</v>
      </c>
      <c r="AT1676" t="s">
        <v>150</v>
      </c>
    </row>
    <row r="1677" spans="1:46" x14ac:dyDescent="0.2">
      <c r="A1677" t="s">
        <v>486</v>
      </c>
      <c r="B1677" t="s">
        <v>487</v>
      </c>
      <c r="C1677">
        <f>-70.44419627 / 41.66732356</f>
        <v>-1.6906340568902143</v>
      </c>
      <c r="D1677" t="s">
        <v>127</v>
      </c>
      <c r="E1677" t="s">
        <v>70</v>
      </c>
      <c r="F1677" s="1">
        <v>43335.354166666664</v>
      </c>
      <c r="G1677">
        <v>0.5</v>
      </c>
      <c r="I1677">
        <v>6.1</v>
      </c>
      <c r="J1677" t="s">
        <v>150</v>
      </c>
      <c r="K1677">
        <v>1.53</v>
      </c>
      <c r="L1677" t="s">
        <v>150</v>
      </c>
      <c r="M1677">
        <v>2.42</v>
      </c>
      <c r="N1677" t="s">
        <v>150</v>
      </c>
      <c r="O1677">
        <v>5.28</v>
      </c>
      <c r="P1677" t="s">
        <v>150</v>
      </c>
      <c r="Q1677">
        <v>24.7</v>
      </c>
      <c r="R1677" t="s">
        <v>150</v>
      </c>
      <c r="S1677">
        <v>0.4</v>
      </c>
      <c r="T1677" t="s">
        <v>150</v>
      </c>
      <c r="U1677">
        <v>12.39</v>
      </c>
      <c r="V1677" t="s">
        <v>150</v>
      </c>
      <c r="AA1677">
        <v>34.770000000000003</v>
      </c>
      <c r="AC1677">
        <v>47.29</v>
      </c>
      <c r="AE1677">
        <v>24.8</v>
      </c>
      <c r="AF1677" t="s">
        <v>150</v>
      </c>
      <c r="AG1677">
        <v>6.96</v>
      </c>
      <c r="AH1677" t="s">
        <v>150</v>
      </c>
      <c r="AS1677">
        <v>9.08</v>
      </c>
      <c r="AT1677" t="s">
        <v>150</v>
      </c>
    </row>
    <row r="1678" spans="1:46" x14ac:dyDescent="0.2">
      <c r="A1678" t="s">
        <v>486</v>
      </c>
      <c r="B1678" t="s">
        <v>487</v>
      </c>
      <c r="C1678">
        <f>-70.44419627 / 41.66732356</f>
        <v>-1.6906340568902143</v>
      </c>
      <c r="D1678" t="s">
        <v>127</v>
      </c>
      <c r="E1678" t="s">
        <v>70</v>
      </c>
      <c r="F1678" s="1">
        <v>43335.354166666664</v>
      </c>
      <c r="G1678">
        <v>1</v>
      </c>
      <c r="I1678">
        <v>6.1</v>
      </c>
      <c r="J1678" t="s">
        <v>150</v>
      </c>
      <c r="M1678">
        <v>2.42</v>
      </c>
      <c r="N1678" t="s">
        <v>150</v>
      </c>
      <c r="O1678">
        <v>5.26</v>
      </c>
      <c r="P1678" t="s">
        <v>150</v>
      </c>
      <c r="Q1678">
        <v>24.7</v>
      </c>
      <c r="R1678" t="s">
        <v>150</v>
      </c>
    </row>
    <row r="1679" spans="1:46" x14ac:dyDescent="0.2">
      <c r="A1679" t="s">
        <v>486</v>
      </c>
      <c r="B1679" t="s">
        <v>487</v>
      </c>
      <c r="C1679">
        <f>-70.44419627 / 41.66732356</f>
        <v>-1.6906340568902143</v>
      </c>
      <c r="D1679" t="s">
        <v>127</v>
      </c>
      <c r="E1679" t="s">
        <v>70</v>
      </c>
      <c r="F1679" s="1">
        <v>43335.354166666664</v>
      </c>
      <c r="G1679">
        <v>2</v>
      </c>
      <c r="I1679">
        <v>6.1</v>
      </c>
      <c r="J1679" t="s">
        <v>150</v>
      </c>
      <c r="M1679">
        <v>2.42</v>
      </c>
      <c r="N1679" t="s">
        <v>150</v>
      </c>
      <c r="O1679">
        <v>5.26</v>
      </c>
      <c r="P1679" t="s">
        <v>150</v>
      </c>
      <c r="Q1679">
        <v>24.6</v>
      </c>
      <c r="R1679" t="s">
        <v>150</v>
      </c>
      <c r="AC1679">
        <v>47.29</v>
      </c>
    </row>
    <row r="1680" spans="1:46" x14ac:dyDescent="0.2">
      <c r="A1680" t="s">
        <v>486</v>
      </c>
      <c r="B1680" t="s">
        <v>487</v>
      </c>
      <c r="C1680">
        <f>-70.44419627 / 41.66732356</f>
        <v>-1.6906340568902143</v>
      </c>
      <c r="D1680" t="s">
        <v>127</v>
      </c>
      <c r="E1680" t="s">
        <v>70</v>
      </c>
      <c r="F1680" s="1">
        <v>43335.354166666664</v>
      </c>
      <c r="G1680">
        <v>3</v>
      </c>
      <c r="I1680">
        <v>6.1</v>
      </c>
      <c r="J1680" t="s">
        <v>150</v>
      </c>
      <c r="M1680">
        <v>2.42</v>
      </c>
      <c r="N1680" t="s">
        <v>150</v>
      </c>
      <c r="O1680">
        <v>5.17</v>
      </c>
      <c r="P1680" t="s">
        <v>150</v>
      </c>
      <c r="Q1680">
        <v>24.1</v>
      </c>
      <c r="R1680" t="s">
        <v>150</v>
      </c>
    </row>
    <row r="1681" spans="1:58" x14ac:dyDescent="0.2">
      <c r="A1681" t="s">
        <v>486</v>
      </c>
      <c r="B1681" t="s">
        <v>487</v>
      </c>
      <c r="C1681">
        <f>-70.44419627 / 41.66732356</f>
        <v>-1.6906340568902143</v>
      </c>
      <c r="D1681" t="s">
        <v>127</v>
      </c>
      <c r="E1681" t="s">
        <v>70</v>
      </c>
      <c r="F1681" s="1">
        <v>43335.354166666664</v>
      </c>
      <c r="G1681">
        <v>4</v>
      </c>
      <c r="I1681">
        <v>6.1</v>
      </c>
      <c r="J1681" t="s">
        <v>150</v>
      </c>
      <c r="M1681">
        <v>2.42</v>
      </c>
      <c r="N1681" t="s">
        <v>150</v>
      </c>
      <c r="O1681">
        <v>5.0599999999999996</v>
      </c>
      <c r="P1681" t="s">
        <v>150</v>
      </c>
      <c r="Q1681">
        <v>24.6</v>
      </c>
      <c r="R1681" t="s">
        <v>150</v>
      </c>
      <c r="AC1681">
        <v>47.29</v>
      </c>
    </row>
    <row r="1682" spans="1:58" x14ac:dyDescent="0.2">
      <c r="A1682" t="s">
        <v>486</v>
      </c>
      <c r="B1682" t="s">
        <v>487</v>
      </c>
      <c r="C1682">
        <f>-70.44419627 / 41.66732356</f>
        <v>-1.6906340568902143</v>
      </c>
      <c r="D1682" t="s">
        <v>127</v>
      </c>
      <c r="E1682" t="s">
        <v>70</v>
      </c>
      <c r="F1682" s="1">
        <v>43335.354166666664</v>
      </c>
      <c r="G1682">
        <v>5</v>
      </c>
      <c r="I1682">
        <v>6.1</v>
      </c>
      <c r="J1682" t="s">
        <v>150</v>
      </c>
      <c r="M1682">
        <v>2.42</v>
      </c>
      <c r="N1682" t="s">
        <v>150</v>
      </c>
      <c r="O1682">
        <v>5.03</v>
      </c>
      <c r="P1682" t="s">
        <v>150</v>
      </c>
      <c r="Q1682">
        <v>24.4</v>
      </c>
      <c r="R1682" t="s">
        <v>150</v>
      </c>
      <c r="AC1682">
        <v>47.29</v>
      </c>
    </row>
    <row r="1683" spans="1:58" x14ac:dyDescent="0.2">
      <c r="A1683" t="s">
        <v>486</v>
      </c>
      <c r="B1683" t="s">
        <v>487</v>
      </c>
      <c r="C1683">
        <f>-70.44419627 / 41.66732356</f>
        <v>-1.6906340568902143</v>
      </c>
      <c r="D1683" t="s">
        <v>127</v>
      </c>
      <c r="E1683" t="s">
        <v>70</v>
      </c>
      <c r="F1683" s="1">
        <v>43335.354166666664</v>
      </c>
      <c r="G1683">
        <v>6</v>
      </c>
      <c r="I1683">
        <v>6.1</v>
      </c>
      <c r="J1683" t="s">
        <v>150</v>
      </c>
      <c r="K1683">
        <v>12.19</v>
      </c>
      <c r="L1683" t="s">
        <v>150</v>
      </c>
      <c r="M1683">
        <v>2.42</v>
      </c>
      <c r="N1683" t="s">
        <v>150</v>
      </c>
      <c r="O1683">
        <v>3.3</v>
      </c>
      <c r="P1683" t="s">
        <v>150</v>
      </c>
      <c r="Q1683">
        <v>23.5</v>
      </c>
      <c r="R1683" t="s">
        <v>150</v>
      </c>
      <c r="S1683">
        <v>0.6</v>
      </c>
      <c r="T1683" t="s">
        <v>150</v>
      </c>
      <c r="U1683">
        <v>18.579999999999998</v>
      </c>
      <c r="V1683" t="s">
        <v>150</v>
      </c>
      <c r="AA1683">
        <v>55.13</v>
      </c>
      <c r="AC1683">
        <v>47.29</v>
      </c>
      <c r="AE1683">
        <v>28.3</v>
      </c>
      <c r="AF1683" t="s">
        <v>150</v>
      </c>
      <c r="AG1683">
        <v>6.51</v>
      </c>
      <c r="AH1683" t="s">
        <v>150</v>
      </c>
      <c r="AS1683">
        <v>38.79</v>
      </c>
      <c r="AT1683" t="s">
        <v>150</v>
      </c>
    </row>
    <row r="1684" spans="1:58" x14ac:dyDescent="0.2">
      <c r="A1684" t="s">
        <v>486</v>
      </c>
      <c r="B1684" t="s">
        <v>487</v>
      </c>
      <c r="C1684">
        <f>-70.44419627 / 41.66732356</f>
        <v>-1.6906340568902143</v>
      </c>
      <c r="D1684" t="s">
        <v>127</v>
      </c>
      <c r="E1684" t="s">
        <v>70</v>
      </c>
      <c r="F1684" s="1">
        <v>43712</v>
      </c>
      <c r="G1684">
        <v>0.5</v>
      </c>
      <c r="I1684">
        <v>6.2</v>
      </c>
      <c r="J1684" t="s">
        <v>150</v>
      </c>
      <c r="K1684">
        <v>7.14</v>
      </c>
      <c r="L1684" t="s">
        <v>150</v>
      </c>
      <c r="M1684">
        <v>2.61</v>
      </c>
      <c r="N1684" t="s">
        <v>150</v>
      </c>
      <c r="O1684">
        <v>8.4600000000000009</v>
      </c>
      <c r="P1684" t="s">
        <v>150</v>
      </c>
      <c r="Q1684">
        <v>24.1</v>
      </c>
      <c r="R1684" t="s">
        <v>150</v>
      </c>
      <c r="S1684">
        <v>0.4</v>
      </c>
      <c r="T1684" t="s">
        <v>150</v>
      </c>
      <c r="W1684">
        <v>41.95</v>
      </c>
      <c r="X1684" t="s">
        <v>150</v>
      </c>
      <c r="AE1684">
        <v>23.5</v>
      </c>
      <c r="AF1684" t="s">
        <v>150</v>
      </c>
      <c r="AG1684">
        <v>6.92</v>
      </c>
      <c r="AH1684" t="s">
        <v>150</v>
      </c>
      <c r="AS1684">
        <v>2.84</v>
      </c>
      <c r="AT1684" t="s">
        <v>150</v>
      </c>
      <c r="AU1684">
        <v>3</v>
      </c>
      <c r="AV1684" t="s">
        <v>150</v>
      </c>
      <c r="BE1684">
        <v>9.98</v>
      </c>
      <c r="BF1684" t="s">
        <v>150</v>
      </c>
    </row>
    <row r="1685" spans="1:58" x14ac:dyDescent="0.2">
      <c r="A1685" t="s">
        <v>486</v>
      </c>
      <c r="B1685" t="s">
        <v>487</v>
      </c>
      <c r="C1685">
        <f>-70.44419627 / 41.66732356</f>
        <v>-1.6906340568902143</v>
      </c>
      <c r="D1685" t="s">
        <v>127</v>
      </c>
      <c r="E1685" t="s">
        <v>70</v>
      </c>
      <c r="F1685" s="1">
        <v>43712</v>
      </c>
      <c r="G1685">
        <v>1</v>
      </c>
      <c r="K1685" t="s">
        <v>173</v>
      </c>
      <c r="L1685" t="s">
        <v>150</v>
      </c>
      <c r="O1685">
        <v>8.43</v>
      </c>
      <c r="P1685" t="s">
        <v>150</v>
      </c>
      <c r="Q1685">
        <v>24.1</v>
      </c>
      <c r="R1685" t="s">
        <v>150</v>
      </c>
      <c r="S1685" t="s">
        <v>173</v>
      </c>
      <c r="T1685" t="s">
        <v>150</v>
      </c>
      <c r="W1685" t="s">
        <v>173</v>
      </c>
      <c r="X1685" t="s">
        <v>150</v>
      </c>
      <c r="AE1685" t="s">
        <v>173</v>
      </c>
      <c r="AF1685" t="s">
        <v>150</v>
      </c>
      <c r="AG1685" t="s">
        <v>173</v>
      </c>
      <c r="AH1685" t="s">
        <v>150</v>
      </c>
      <c r="AS1685" t="s">
        <v>173</v>
      </c>
      <c r="AT1685" t="s">
        <v>150</v>
      </c>
      <c r="BE1685" t="s">
        <v>173</v>
      </c>
      <c r="BF1685" t="s">
        <v>150</v>
      </c>
    </row>
    <row r="1686" spans="1:58" x14ac:dyDescent="0.2">
      <c r="A1686" t="s">
        <v>486</v>
      </c>
      <c r="B1686" t="s">
        <v>487</v>
      </c>
      <c r="C1686">
        <f>-70.44419627 / 41.66732356</f>
        <v>-1.6906340568902143</v>
      </c>
      <c r="D1686" t="s">
        <v>127</v>
      </c>
      <c r="E1686" t="s">
        <v>70</v>
      </c>
      <c r="F1686" s="1">
        <v>43712</v>
      </c>
      <c r="G1686">
        <v>2</v>
      </c>
      <c r="K1686" t="s">
        <v>173</v>
      </c>
      <c r="L1686" t="s">
        <v>150</v>
      </c>
      <c r="O1686">
        <v>8.4</v>
      </c>
      <c r="P1686" t="s">
        <v>150</v>
      </c>
      <c r="Q1686">
        <v>24.1</v>
      </c>
      <c r="R1686" t="s">
        <v>150</v>
      </c>
      <c r="S1686" t="s">
        <v>173</v>
      </c>
      <c r="T1686" t="s">
        <v>150</v>
      </c>
      <c r="W1686" t="s">
        <v>173</v>
      </c>
      <c r="X1686" t="s">
        <v>150</v>
      </c>
      <c r="AE1686" t="s">
        <v>173</v>
      </c>
      <c r="AF1686" t="s">
        <v>150</v>
      </c>
      <c r="AG1686" t="s">
        <v>173</v>
      </c>
      <c r="AH1686" t="s">
        <v>150</v>
      </c>
      <c r="AS1686" t="s">
        <v>173</v>
      </c>
      <c r="AT1686" t="s">
        <v>150</v>
      </c>
      <c r="BE1686" t="s">
        <v>173</v>
      </c>
      <c r="BF1686" t="s">
        <v>150</v>
      </c>
    </row>
    <row r="1687" spans="1:58" x14ac:dyDescent="0.2">
      <c r="A1687" t="s">
        <v>486</v>
      </c>
      <c r="B1687" t="s">
        <v>487</v>
      </c>
      <c r="C1687">
        <f>-70.44419627 / 41.66732356</f>
        <v>-1.6906340568902143</v>
      </c>
      <c r="D1687" t="s">
        <v>127</v>
      </c>
      <c r="E1687" t="s">
        <v>70</v>
      </c>
      <c r="F1687" s="1">
        <v>43712</v>
      </c>
      <c r="G1687">
        <v>3</v>
      </c>
      <c r="K1687" t="s">
        <v>173</v>
      </c>
      <c r="L1687" t="s">
        <v>150</v>
      </c>
      <c r="O1687">
        <v>8.35</v>
      </c>
      <c r="P1687" t="s">
        <v>150</v>
      </c>
      <c r="Q1687">
        <v>24</v>
      </c>
      <c r="R1687" t="s">
        <v>150</v>
      </c>
      <c r="S1687" t="s">
        <v>173</v>
      </c>
      <c r="T1687" t="s">
        <v>150</v>
      </c>
      <c r="W1687" t="s">
        <v>173</v>
      </c>
      <c r="X1687" t="s">
        <v>150</v>
      </c>
      <c r="AE1687" t="s">
        <v>173</v>
      </c>
      <c r="AF1687" t="s">
        <v>150</v>
      </c>
      <c r="AG1687" t="s">
        <v>173</v>
      </c>
      <c r="AH1687" t="s">
        <v>150</v>
      </c>
      <c r="AS1687" t="s">
        <v>173</v>
      </c>
      <c r="AT1687" t="s">
        <v>150</v>
      </c>
      <c r="BE1687" t="s">
        <v>173</v>
      </c>
      <c r="BF1687" t="s">
        <v>150</v>
      </c>
    </row>
    <row r="1688" spans="1:58" x14ac:dyDescent="0.2">
      <c r="A1688" t="s">
        <v>486</v>
      </c>
      <c r="B1688" t="s">
        <v>487</v>
      </c>
      <c r="C1688">
        <f>-70.44419627 / 41.66732356</f>
        <v>-1.6906340568902143</v>
      </c>
      <c r="D1688" t="s">
        <v>127</v>
      </c>
      <c r="E1688" t="s">
        <v>70</v>
      </c>
      <c r="F1688" s="1">
        <v>43712</v>
      </c>
      <c r="G1688">
        <v>4</v>
      </c>
      <c r="K1688" t="s">
        <v>173</v>
      </c>
      <c r="L1688" t="s">
        <v>150</v>
      </c>
      <c r="O1688">
        <v>8.14</v>
      </c>
      <c r="P1688" t="s">
        <v>150</v>
      </c>
      <c r="Q1688">
        <v>24</v>
      </c>
      <c r="R1688" t="s">
        <v>150</v>
      </c>
      <c r="S1688" t="s">
        <v>173</v>
      </c>
      <c r="T1688" t="s">
        <v>150</v>
      </c>
      <c r="W1688" t="s">
        <v>173</v>
      </c>
      <c r="X1688" t="s">
        <v>150</v>
      </c>
      <c r="AE1688" t="s">
        <v>173</v>
      </c>
      <c r="AF1688" t="s">
        <v>150</v>
      </c>
      <c r="AG1688" t="s">
        <v>173</v>
      </c>
      <c r="AH1688" t="s">
        <v>150</v>
      </c>
      <c r="AS1688" t="s">
        <v>173</v>
      </c>
      <c r="AT1688" t="s">
        <v>150</v>
      </c>
      <c r="BE1688" t="s">
        <v>173</v>
      </c>
      <c r="BF1688" t="s">
        <v>150</v>
      </c>
    </row>
    <row r="1689" spans="1:58" x14ac:dyDescent="0.2">
      <c r="A1689" t="s">
        <v>486</v>
      </c>
      <c r="B1689" t="s">
        <v>487</v>
      </c>
      <c r="C1689">
        <f>-70.44419627 / 41.66732356</f>
        <v>-1.6906340568902143</v>
      </c>
      <c r="D1689" t="s">
        <v>127</v>
      </c>
      <c r="E1689" t="s">
        <v>70</v>
      </c>
      <c r="F1689" s="1">
        <v>43712</v>
      </c>
      <c r="G1689">
        <v>5</v>
      </c>
      <c r="K1689">
        <v>11.38</v>
      </c>
      <c r="L1689" t="s">
        <v>150</v>
      </c>
      <c r="O1689">
        <v>7.24</v>
      </c>
      <c r="P1689" t="s">
        <v>150</v>
      </c>
      <c r="Q1689">
        <v>23.7</v>
      </c>
      <c r="R1689" t="s">
        <v>150</v>
      </c>
      <c r="S1689">
        <v>0.87</v>
      </c>
      <c r="T1689" t="s">
        <v>150</v>
      </c>
      <c r="W1689">
        <v>56.21</v>
      </c>
      <c r="X1689" t="s">
        <v>150</v>
      </c>
      <c r="AE1689">
        <v>25.1</v>
      </c>
      <c r="AF1689" t="s">
        <v>150</v>
      </c>
      <c r="AG1689">
        <v>6.32</v>
      </c>
      <c r="AH1689" t="s">
        <v>150</v>
      </c>
      <c r="AS1689">
        <v>8.7899999999999991</v>
      </c>
      <c r="AT1689" t="s">
        <v>150</v>
      </c>
      <c r="BE1689">
        <v>20.170000000000002</v>
      </c>
      <c r="BF1689" t="s">
        <v>150</v>
      </c>
    </row>
    <row r="1690" spans="1:58" x14ac:dyDescent="0.2">
      <c r="A1690" t="s">
        <v>486</v>
      </c>
      <c r="B1690" t="s">
        <v>487</v>
      </c>
      <c r="C1690">
        <f>-70.44419627 / 41.66732356</f>
        <v>-1.6906340568902143</v>
      </c>
      <c r="D1690" t="s">
        <v>127</v>
      </c>
      <c r="E1690" t="s">
        <v>70</v>
      </c>
      <c r="F1690" s="1">
        <v>43712</v>
      </c>
      <c r="G1690">
        <v>6</v>
      </c>
      <c r="K1690" t="s">
        <v>173</v>
      </c>
      <c r="L1690" t="s">
        <v>150</v>
      </c>
      <c r="O1690">
        <v>5.01</v>
      </c>
      <c r="P1690" t="s">
        <v>150</v>
      </c>
      <c r="Q1690">
        <v>23.3</v>
      </c>
      <c r="R1690" t="s">
        <v>150</v>
      </c>
      <c r="S1690" t="s">
        <v>173</v>
      </c>
      <c r="T1690" t="s">
        <v>150</v>
      </c>
      <c r="W1690" t="s">
        <v>173</v>
      </c>
      <c r="X1690" t="s">
        <v>150</v>
      </c>
      <c r="AE1690" t="s">
        <v>173</v>
      </c>
      <c r="AF1690" t="s">
        <v>150</v>
      </c>
      <c r="AG1690" t="s">
        <v>173</v>
      </c>
      <c r="AH1690" t="s">
        <v>150</v>
      </c>
      <c r="AS1690" t="s">
        <v>173</v>
      </c>
      <c r="AT1690" t="s">
        <v>150</v>
      </c>
      <c r="BE1690" t="s">
        <v>173</v>
      </c>
      <c r="BF1690" t="s">
        <v>150</v>
      </c>
    </row>
    <row r="1691" spans="1:58" x14ac:dyDescent="0.2">
      <c r="A1691" t="s">
        <v>486</v>
      </c>
      <c r="B1691" t="s">
        <v>487</v>
      </c>
      <c r="C1691">
        <f>-70.44419627 / 41.66732356</f>
        <v>-1.6906340568902143</v>
      </c>
      <c r="D1691" t="s">
        <v>127</v>
      </c>
      <c r="E1691" t="s">
        <v>70</v>
      </c>
      <c r="F1691" s="1">
        <v>44062</v>
      </c>
      <c r="G1691">
        <v>0.5</v>
      </c>
      <c r="I1691">
        <v>6.13</v>
      </c>
      <c r="J1691" t="s">
        <v>150</v>
      </c>
      <c r="K1691">
        <v>3.51</v>
      </c>
      <c r="L1691" t="s">
        <v>150</v>
      </c>
      <c r="M1691">
        <v>2.09</v>
      </c>
      <c r="N1691" t="s">
        <v>150</v>
      </c>
      <c r="O1691">
        <v>8.74</v>
      </c>
      <c r="P1691" t="s">
        <v>150</v>
      </c>
      <c r="Q1691">
        <v>24.8</v>
      </c>
      <c r="R1691" t="s">
        <v>150</v>
      </c>
      <c r="S1691">
        <v>0.57999999999999996</v>
      </c>
      <c r="T1691" t="s">
        <v>150</v>
      </c>
      <c r="W1691">
        <v>48.02</v>
      </c>
      <c r="X1691" t="s">
        <v>150</v>
      </c>
      <c r="AE1691">
        <v>26.8</v>
      </c>
      <c r="AF1691" t="s">
        <v>150</v>
      </c>
      <c r="AG1691">
        <v>7.1</v>
      </c>
      <c r="AH1691" t="s">
        <v>150</v>
      </c>
      <c r="AS1691">
        <v>0.03</v>
      </c>
      <c r="AT1691" t="s">
        <v>150</v>
      </c>
    </row>
    <row r="1692" spans="1:58" x14ac:dyDescent="0.2">
      <c r="A1692" t="s">
        <v>486</v>
      </c>
      <c r="B1692" t="s">
        <v>487</v>
      </c>
      <c r="C1692">
        <f>-70.44419627 / 41.66732356</f>
        <v>-1.6906340568902143</v>
      </c>
      <c r="D1692" t="s">
        <v>127</v>
      </c>
      <c r="E1692" t="s">
        <v>70</v>
      </c>
      <c r="F1692" s="1">
        <v>44062</v>
      </c>
      <c r="G1692">
        <v>1</v>
      </c>
      <c r="K1692" t="s">
        <v>173</v>
      </c>
      <c r="L1692" t="s">
        <v>150</v>
      </c>
      <c r="O1692">
        <v>8.76</v>
      </c>
      <c r="P1692" t="s">
        <v>150</v>
      </c>
      <c r="Q1692">
        <v>24.8</v>
      </c>
      <c r="R1692" t="s">
        <v>150</v>
      </c>
      <c r="S1692" t="s">
        <v>173</v>
      </c>
      <c r="T1692" t="s">
        <v>150</v>
      </c>
      <c r="W1692" t="s">
        <v>173</v>
      </c>
      <c r="X1692" t="s">
        <v>150</v>
      </c>
      <c r="AE1692" t="s">
        <v>173</v>
      </c>
      <c r="AF1692" t="s">
        <v>150</v>
      </c>
      <c r="AG1692" t="s">
        <v>173</v>
      </c>
      <c r="AH1692" t="s">
        <v>150</v>
      </c>
      <c r="AS1692" t="s">
        <v>173</v>
      </c>
      <c r="AT1692" t="s">
        <v>150</v>
      </c>
    </row>
    <row r="1693" spans="1:58" x14ac:dyDescent="0.2">
      <c r="A1693" t="s">
        <v>486</v>
      </c>
      <c r="B1693" t="s">
        <v>487</v>
      </c>
      <c r="C1693">
        <f>-70.44419627 / 41.66732356</f>
        <v>-1.6906340568902143</v>
      </c>
      <c r="D1693" t="s">
        <v>127</v>
      </c>
      <c r="E1693" t="s">
        <v>70</v>
      </c>
      <c r="F1693" s="1">
        <v>44062</v>
      </c>
      <c r="G1693">
        <v>2</v>
      </c>
      <c r="K1693" t="s">
        <v>173</v>
      </c>
      <c r="L1693" t="s">
        <v>150</v>
      </c>
      <c r="O1693">
        <v>8.44</v>
      </c>
      <c r="P1693" t="s">
        <v>150</v>
      </c>
      <c r="Q1693">
        <v>24.7</v>
      </c>
      <c r="R1693" t="s">
        <v>150</v>
      </c>
      <c r="S1693" t="s">
        <v>173</v>
      </c>
      <c r="T1693" t="s">
        <v>150</v>
      </c>
      <c r="W1693" t="s">
        <v>173</v>
      </c>
      <c r="X1693" t="s">
        <v>150</v>
      </c>
      <c r="AE1693" t="s">
        <v>173</v>
      </c>
      <c r="AF1693" t="s">
        <v>150</v>
      </c>
      <c r="AG1693" t="s">
        <v>173</v>
      </c>
      <c r="AH1693" t="s">
        <v>150</v>
      </c>
      <c r="AS1693" t="s">
        <v>173</v>
      </c>
      <c r="AT1693" t="s">
        <v>150</v>
      </c>
    </row>
    <row r="1694" spans="1:58" x14ac:dyDescent="0.2">
      <c r="A1694" t="s">
        <v>486</v>
      </c>
      <c r="B1694" t="s">
        <v>487</v>
      </c>
      <c r="C1694">
        <f>-70.44419627 / 41.66732356</f>
        <v>-1.6906340568902143</v>
      </c>
      <c r="D1694" t="s">
        <v>127</v>
      </c>
      <c r="E1694" t="s">
        <v>70</v>
      </c>
      <c r="F1694" s="1">
        <v>44062</v>
      </c>
      <c r="G1694">
        <v>3</v>
      </c>
      <c r="K1694" t="s">
        <v>173</v>
      </c>
      <c r="L1694" t="s">
        <v>150</v>
      </c>
      <c r="O1694">
        <v>8.36</v>
      </c>
      <c r="P1694" t="s">
        <v>150</v>
      </c>
      <c r="Q1694">
        <v>24.6</v>
      </c>
      <c r="R1694" t="s">
        <v>150</v>
      </c>
      <c r="S1694" t="s">
        <v>173</v>
      </c>
      <c r="T1694" t="s">
        <v>150</v>
      </c>
      <c r="W1694" t="s">
        <v>173</v>
      </c>
      <c r="X1694" t="s">
        <v>150</v>
      </c>
      <c r="AE1694" t="s">
        <v>173</v>
      </c>
      <c r="AF1694" t="s">
        <v>150</v>
      </c>
      <c r="AG1694" t="s">
        <v>173</v>
      </c>
      <c r="AH1694" t="s">
        <v>150</v>
      </c>
      <c r="AS1694" t="s">
        <v>173</v>
      </c>
      <c r="AT1694" t="s">
        <v>150</v>
      </c>
    </row>
    <row r="1695" spans="1:58" x14ac:dyDescent="0.2">
      <c r="A1695" t="s">
        <v>486</v>
      </c>
      <c r="B1695" t="s">
        <v>487</v>
      </c>
      <c r="C1695">
        <f>-70.44419627 / 41.66732356</f>
        <v>-1.6906340568902143</v>
      </c>
      <c r="D1695" t="s">
        <v>127</v>
      </c>
      <c r="E1695" t="s">
        <v>70</v>
      </c>
      <c r="F1695" s="1">
        <v>44062</v>
      </c>
      <c r="G1695">
        <v>4</v>
      </c>
      <c r="K1695" t="s">
        <v>173</v>
      </c>
      <c r="L1695" t="s">
        <v>150</v>
      </c>
      <c r="O1695">
        <v>8.34</v>
      </c>
      <c r="P1695" t="s">
        <v>150</v>
      </c>
      <c r="Q1695">
        <v>24.4</v>
      </c>
      <c r="R1695" t="s">
        <v>150</v>
      </c>
      <c r="S1695" t="s">
        <v>173</v>
      </c>
      <c r="T1695" t="s">
        <v>150</v>
      </c>
      <c r="W1695" t="s">
        <v>173</v>
      </c>
      <c r="X1695" t="s">
        <v>150</v>
      </c>
      <c r="AE1695" t="s">
        <v>173</v>
      </c>
      <c r="AF1695" t="s">
        <v>150</v>
      </c>
      <c r="AG1695" t="s">
        <v>173</v>
      </c>
      <c r="AH1695" t="s">
        <v>150</v>
      </c>
      <c r="AS1695" t="s">
        <v>173</v>
      </c>
      <c r="AT1695" t="s">
        <v>150</v>
      </c>
    </row>
    <row r="1696" spans="1:58" x14ac:dyDescent="0.2">
      <c r="A1696" t="s">
        <v>486</v>
      </c>
      <c r="B1696" t="s">
        <v>487</v>
      </c>
      <c r="C1696">
        <f>-70.44419627 / 41.66732356</f>
        <v>-1.6906340568902143</v>
      </c>
      <c r="D1696" t="s">
        <v>127</v>
      </c>
      <c r="E1696" t="s">
        <v>70</v>
      </c>
      <c r="F1696" s="1">
        <v>44062</v>
      </c>
      <c r="G1696">
        <v>5</v>
      </c>
      <c r="K1696" t="s">
        <v>173</v>
      </c>
      <c r="L1696" t="s">
        <v>150</v>
      </c>
      <c r="O1696">
        <v>7.79</v>
      </c>
      <c r="P1696" t="s">
        <v>150</v>
      </c>
      <c r="Q1696">
        <v>24.1</v>
      </c>
      <c r="R1696" t="s">
        <v>150</v>
      </c>
      <c r="S1696" t="s">
        <v>173</v>
      </c>
      <c r="T1696" t="s">
        <v>150</v>
      </c>
      <c r="W1696" t="s">
        <v>173</v>
      </c>
      <c r="X1696" t="s">
        <v>150</v>
      </c>
      <c r="AE1696" t="s">
        <v>173</v>
      </c>
      <c r="AF1696" t="s">
        <v>150</v>
      </c>
      <c r="AG1696" t="s">
        <v>173</v>
      </c>
      <c r="AH1696" t="s">
        <v>150</v>
      </c>
      <c r="AS1696" t="s">
        <v>173</v>
      </c>
      <c r="AT1696" t="s">
        <v>150</v>
      </c>
    </row>
    <row r="1697" spans="1:46" x14ac:dyDescent="0.2">
      <c r="A1697" t="s">
        <v>486</v>
      </c>
      <c r="B1697" t="s">
        <v>487</v>
      </c>
      <c r="C1697">
        <f>-70.44419627 / 41.66732356</f>
        <v>-1.6906340568902143</v>
      </c>
      <c r="D1697" t="s">
        <v>127</v>
      </c>
      <c r="E1697" t="s">
        <v>70</v>
      </c>
      <c r="F1697" s="1">
        <v>44062</v>
      </c>
      <c r="G1697">
        <v>5.75</v>
      </c>
      <c r="K1697">
        <v>2.4300000000000002</v>
      </c>
      <c r="L1697" t="s">
        <v>150</v>
      </c>
      <c r="O1697">
        <v>3.95</v>
      </c>
      <c r="P1697" t="s">
        <v>150</v>
      </c>
      <c r="Q1697">
        <v>23.4</v>
      </c>
      <c r="R1697" t="s">
        <v>150</v>
      </c>
      <c r="S1697">
        <v>0.87</v>
      </c>
      <c r="T1697" t="s">
        <v>150</v>
      </c>
      <c r="W1697">
        <v>59.69</v>
      </c>
      <c r="X1697" t="s">
        <v>150</v>
      </c>
      <c r="AE1697">
        <v>28.3</v>
      </c>
      <c r="AF1697" t="s">
        <v>150</v>
      </c>
      <c r="AG1697">
        <v>6.61</v>
      </c>
      <c r="AH1697" t="s">
        <v>150</v>
      </c>
      <c r="AS1697">
        <v>4</v>
      </c>
      <c r="AT1697" t="s">
        <v>150</v>
      </c>
    </row>
    <row r="1698" spans="1:46" x14ac:dyDescent="0.2">
      <c r="A1698" t="s">
        <v>486</v>
      </c>
      <c r="B1698" t="s">
        <v>487</v>
      </c>
      <c r="C1698">
        <f>-70.44419627 / 41.66732356</f>
        <v>-1.6906340568902143</v>
      </c>
      <c r="D1698" t="s">
        <v>127</v>
      </c>
      <c r="E1698" t="s">
        <v>70</v>
      </c>
      <c r="F1698" s="1">
        <v>44076</v>
      </c>
      <c r="G1698">
        <v>0.5</v>
      </c>
      <c r="I1698">
        <v>30.6</v>
      </c>
      <c r="J1698" t="s">
        <v>150</v>
      </c>
      <c r="K1698">
        <v>0.06</v>
      </c>
      <c r="L1698" t="s">
        <v>150</v>
      </c>
      <c r="M1698">
        <v>15.6</v>
      </c>
      <c r="N1698" t="s">
        <v>150</v>
      </c>
      <c r="O1698">
        <v>8.4</v>
      </c>
      <c r="P1698" t="s">
        <v>150</v>
      </c>
      <c r="Q1698">
        <v>23.5</v>
      </c>
      <c r="R1698" t="s">
        <v>150</v>
      </c>
      <c r="S1698" t="s">
        <v>173</v>
      </c>
      <c r="T1698" t="s">
        <v>150</v>
      </c>
      <c r="W1698" t="s">
        <v>173</v>
      </c>
      <c r="X1698" t="s">
        <v>150</v>
      </c>
      <c r="AE1698">
        <v>13</v>
      </c>
      <c r="AF1698" t="s">
        <v>150</v>
      </c>
      <c r="AG1698">
        <v>6.91</v>
      </c>
      <c r="AH1698" t="s">
        <v>150</v>
      </c>
      <c r="AS1698">
        <v>0.1</v>
      </c>
      <c r="AT1698" t="s">
        <v>150</v>
      </c>
    </row>
    <row r="1699" spans="1:46" x14ac:dyDescent="0.2">
      <c r="A1699" t="s">
        <v>486</v>
      </c>
      <c r="B1699" t="s">
        <v>487</v>
      </c>
      <c r="C1699">
        <f>-70.44419627 / 41.66732356</f>
        <v>-1.6906340568902143</v>
      </c>
      <c r="D1699" t="s">
        <v>127</v>
      </c>
      <c r="E1699" t="s">
        <v>70</v>
      </c>
      <c r="F1699" s="1">
        <v>44076</v>
      </c>
      <c r="G1699">
        <v>1</v>
      </c>
      <c r="K1699" t="s">
        <v>173</v>
      </c>
      <c r="L1699" t="s">
        <v>150</v>
      </c>
      <c r="O1699">
        <v>8.6999999999999993</v>
      </c>
      <c r="P1699" t="s">
        <v>150</v>
      </c>
      <c r="Q1699">
        <v>23.6</v>
      </c>
      <c r="R1699" t="s">
        <v>150</v>
      </c>
      <c r="S1699" t="s">
        <v>173</v>
      </c>
      <c r="T1699" t="s">
        <v>150</v>
      </c>
      <c r="W1699" t="s">
        <v>173</v>
      </c>
      <c r="X1699" t="s">
        <v>150</v>
      </c>
      <c r="AE1699" t="s">
        <v>173</v>
      </c>
      <c r="AF1699" t="s">
        <v>150</v>
      </c>
      <c r="AG1699" t="s">
        <v>173</v>
      </c>
      <c r="AH1699" t="s">
        <v>150</v>
      </c>
      <c r="AS1699" t="s">
        <v>173</v>
      </c>
      <c r="AT1699" t="s">
        <v>150</v>
      </c>
    </row>
    <row r="1700" spans="1:46" x14ac:dyDescent="0.2">
      <c r="A1700" t="s">
        <v>486</v>
      </c>
      <c r="B1700" t="s">
        <v>487</v>
      </c>
      <c r="C1700">
        <f>-70.44419627 / 41.66732356</f>
        <v>-1.6906340568902143</v>
      </c>
      <c r="D1700" t="s">
        <v>127</v>
      </c>
      <c r="E1700" t="s">
        <v>70</v>
      </c>
      <c r="F1700" s="1">
        <v>44076</v>
      </c>
      <c r="G1700">
        <v>2</v>
      </c>
      <c r="K1700" t="s">
        <v>173</v>
      </c>
      <c r="L1700" t="s">
        <v>150</v>
      </c>
      <c r="O1700">
        <v>8.6</v>
      </c>
      <c r="P1700" t="s">
        <v>150</v>
      </c>
      <c r="Q1700">
        <v>23.6</v>
      </c>
      <c r="R1700" t="s">
        <v>150</v>
      </c>
      <c r="S1700" t="s">
        <v>173</v>
      </c>
      <c r="T1700" t="s">
        <v>150</v>
      </c>
      <c r="W1700" t="s">
        <v>173</v>
      </c>
      <c r="X1700" t="s">
        <v>150</v>
      </c>
      <c r="AE1700" t="s">
        <v>173</v>
      </c>
      <c r="AF1700" t="s">
        <v>150</v>
      </c>
      <c r="AG1700" t="s">
        <v>173</v>
      </c>
      <c r="AH1700" t="s">
        <v>150</v>
      </c>
      <c r="AS1700" t="s">
        <v>173</v>
      </c>
      <c r="AT1700" t="s">
        <v>150</v>
      </c>
    </row>
    <row r="1701" spans="1:46" x14ac:dyDescent="0.2">
      <c r="A1701" t="s">
        <v>486</v>
      </c>
      <c r="B1701" t="s">
        <v>487</v>
      </c>
      <c r="C1701">
        <f>-70.44419627 / 41.66732356</f>
        <v>-1.6906340568902143</v>
      </c>
      <c r="D1701" t="s">
        <v>127</v>
      </c>
      <c r="E1701" t="s">
        <v>70</v>
      </c>
      <c r="F1701" s="1">
        <v>44076</v>
      </c>
      <c r="G1701">
        <v>3</v>
      </c>
      <c r="K1701">
        <v>0.08</v>
      </c>
      <c r="L1701" t="s">
        <v>150</v>
      </c>
      <c r="O1701">
        <v>8.5</v>
      </c>
      <c r="P1701" t="s">
        <v>150</v>
      </c>
      <c r="Q1701">
        <v>23.6</v>
      </c>
      <c r="R1701" t="s">
        <v>150</v>
      </c>
      <c r="S1701" t="s">
        <v>173</v>
      </c>
      <c r="T1701" t="s">
        <v>150</v>
      </c>
      <c r="W1701" t="s">
        <v>173</v>
      </c>
      <c r="X1701" t="s">
        <v>150</v>
      </c>
      <c r="AE1701">
        <v>13.7</v>
      </c>
      <c r="AF1701" t="s">
        <v>150</v>
      </c>
      <c r="AG1701">
        <v>6.85</v>
      </c>
      <c r="AH1701" t="s">
        <v>150</v>
      </c>
      <c r="AS1701">
        <v>7.0000000000000007E-2</v>
      </c>
      <c r="AT1701" t="s">
        <v>150</v>
      </c>
    </row>
    <row r="1702" spans="1:46" x14ac:dyDescent="0.2">
      <c r="A1702" t="s">
        <v>486</v>
      </c>
      <c r="B1702" t="s">
        <v>487</v>
      </c>
      <c r="C1702">
        <f>-70.44419627 / 41.66732356</f>
        <v>-1.6906340568902143</v>
      </c>
      <c r="D1702" t="s">
        <v>127</v>
      </c>
      <c r="E1702" t="s">
        <v>70</v>
      </c>
      <c r="F1702" s="1">
        <v>44076</v>
      </c>
      <c r="G1702">
        <v>4</v>
      </c>
      <c r="K1702" t="s">
        <v>173</v>
      </c>
      <c r="L1702" t="s">
        <v>150</v>
      </c>
      <c r="O1702">
        <v>8.8000000000000007</v>
      </c>
      <c r="P1702" t="s">
        <v>150</v>
      </c>
      <c r="Q1702">
        <v>23.6</v>
      </c>
      <c r="R1702" t="s">
        <v>150</v>
      </c>
      <c r="S1702" t="s">
        <v>173</v>
      </c>
      <c r="T1702" t="s">
        <v>150</v>
      </c>
      <c r="W1702" t="s">
        <v>173</v>
      </c>
      <c r="X1702" t="s">
        <v>150</v>
      </c>
      <c r="AE1702" t="s">
        <v>173</v>
      </c>
      <c r="AF1702" t="s">
        <v>150</v>
      </c>
      <c r="AG1702" t="s">
        <v>173</v>
      </c>
      <c r="AH1702" t="s">
        <v>150</v>
      </c>
      <c r="AS1702" t="s">
        <v>173</v>
      </c>
      <c r="AT1702" t="s">
        <v>150</v>
      </c>
    </row>
    <row r="1703" spans="1:46" x14ac:dyDescent="0.2">
      <c r="A1703" t="s">
        <v>486</v>
      </c>
      <c r="B1703" t="s">
        <v>487</v>
      </c>
      <c r="C1703">
        <f>-70.44419627 / 41.66732356</f>
        <v>-1.6906340568902143</v>
      </c>
      <c r="D1703" t="s">
        <v>127</v>
      </c>
      <c r="E1703" t="s">
        <v>70</v>
      </c>
      <c r="F1703" s="1">
        <v>44076</v>
      </c>
      <c r="G1703">
        <v>5</v>
      </c>
      <c r="K1703" t="s">
        <v>173</v>
      </c>
      <c r="L1703" t="s">
        <v>150</v>
      </c>
      <c r="O1703">
        <v>8.6999999999999993</v>
      </c>
      <c r="P1703" t="s">
        <v>150</v>
      </c>
      <c r="Q1703">
        <v>23.6</v>
      </c>
      <c r="R1703" t="s">
        <v>150</v>
      </c>
      <c r="S1703" t="s">
        <v>173</v>
      </c>
      <c r="T1703" t="s">
        <v>150</v>
      </c>
      <c r="W1703" t="s">
        <v>173</v>
      </c>
      <c r="X1703" t="s">
        <v>150</v>
      </c>
      <c r="AE1703" t="s">
        <v>173</v>
      </c>
      <c r="AF1703" t="s">
        <v>150</v>
      </c>
      <c r="AG1703" t="s">
        <v>173</v>
      </c>
      <c r="AH1703" t="s">
        <v>150</v>
      </c>
      <c r="AS1703" t="s">
        <v>173</v>
      </c>
      <c r="AT1703" t="s">
        <v>150</v>
      </c>
    </row>
    <row r="1704" spans="1:46" x14ac:dyDescent="0.2">
      <c r="A1704" t="s">
        <v>486</v>
      </c>
      <c r="B1704" t="s">
        <v>487</v>
      </c>
      <c r="C1704">
        <f>-70.44419627 / 41.66732356</f>
        <v>-1.6906340568902143</v>
      </c>
      <c r="D1704" t="s">
        <v>127</v>
      </c>
      <c r="E1704" t="s">
        <v>70</v>
      </c>
      <c r="F1704" s="1">
        <v>44076</v>
      </c>
      <c r="G1704">
        <v>6</v>
      </c>
      <c r="K1704" t="s">
        <v>173</v>
      </c>
      <c r="L1704" t="s">
        <v>150</v>
      </c>
      <c r="O1704">
        <v>8.8000000000000007</v>
      </c>
      <c r="P1704" t="s">
        <v>150</v>
      </c>
      <c r="Q1704">
        <v>23.6</v>
      </c>
      <c r="R1704" t="s">
        <v>150</v>
      </c>
      <c r="S1704" t="s">
        <v>173</v>
      </c>
      <c r="T1704" t="s">
        <v>150</v>
      </c>
      <c r="W1704" t="s">
        <v>173</v>
      </c>
      <c r="X1704" t="s">
        <v>150</v>
      </c>
      <c r="AE1704" t="s">
        <v>173</v>
      </c>
      <c r="AF1704" t="s">
        <v>150</v>
      </c>
      <c r="AG1704" t="s">
        <v>173</v>
      </c>
      <c r="AH1704" t="s">
        <v>150</v>
      </c>
      <c r="AS1704" t="s">
        <v>173</v>
      </c>
      <c r="AT1704" t="s">
        <v>150</v>
      </c>
    </row>
    <row r="1705" spans="1:46" x14ac:dyDescent="0.2">
      <c r="A1705" t="s">
        <v>486</v>
      </c>
      <c r="B1705" t="s">
        <v>487</v>
      </c>
      <c r="C1705">
        <f>-70.44419627 / 41.66732356</f>
        <v>-1.6906340568902143</v>
      </c>
      <c r="D1705" t="s">
        <v>127</v>
      </c>
      <c r="E1705" t="s">
        <v>70</v>
      </c>
      <c r="F1705" s="1">
        <v>44076</v>
      </c>
      <c r="G1705">
        <v>7</v>
      </c>
      <c r="K1705" t="s">
        <v>173</v>
      </c>
      <c r="L1705" t="s">
        <v>150</v>
      </c>
      <c r="O1705">
        <v>8.8000000000000007</v>
      </c>
      <c r="P1705" t="s">
        <v>150</v>
      </c>
      <c r="Q1705">
        <v>23.6</v>
      </c>
      <c r="R1705" t="s">
        <v>150</v>
      </c>
      <c r="S1705" t="s">
        <v>173</v>
      </c>
      <c r="T1705" t="s">
        <v>150</v>
      </c>
      <c r="W1705" t="s">
        <v>173</v>
      </c>
      <c r="X1705" t="s">
        <v>150</v>
      </c>
      <c r="AE1705" t="s">
        <v>173</v>
      </c>
      <c r="AF1705" t="s">
        <v>150</v>
      </c>
      <c r="AG1705" t="s">
        <v>173</v>
      </c>
      <c r="AH1705" t="s">
        <v>150</v>
      </c>
      <c r="AS1705" t="s">
        <v>173</v>
      </c>
      <c r="AT1705" t="s">
        <v>150</v>
      </c>
    </row>
    <row r="1706" spans="1:46" x14ac:dyDescent="0.2">
      <c r="A1706" t="s">
        <v>486</v>
      </c>
      <c r="B1706" t="s">
        <v>487</v>
      </c>
      <c r="C1706">
        <f>-70.44419627 / 41.66732356</f>
        <v>-1.6906340568902143</v>
      </c>
      <c r="D1706" t="s">
        <v>127</v>
      </c>
      <c r="E1706" t="s">
        <v>70</v>
      </c>
      <c r="F1706" s="1">
        <v>44076</v>
      </c>
      <c r="G1706">
        <v>8</v>
      </c>
      <c r="K1706" t="s">
        <v>173</v>
      </c>
      <c r="L1706" t="s">
        <v>150</v>
      </c>
      <c r="O1706">
        <v>9.9</v>
      </c>
      <c r="P1706" t="s">
        <v>150</v>
      </c>
      <c r="Q1706">
        <v>23.3</v>
      </c>
      <c r="R1706" t="s">
        <v>150</v>
      </c>
      <c r="S1706" t="s">
        <v>173</v>
      </c>
      <c r="T1706" t="s">
        <v>150</v>
      </c>
      <c r="W1706" t="s">
        <v>173</v>
      </c>
      <c r="X1706" t="s">
        <v>150</v>
      </c>
      <c r="AE1706" t="s">
        <v>173</v>
      </c>
      <c r="AF1706" t="s">
        <v>150</v>
      </c>
      <c r="AG1706" t="s">
        <v>173</v>
      </c>
      <c r="AH1706" t="s">
        <v>150</v>
      </c>
      <c r="AS1706" t="s">
        <v>173</v>
      </c>
      <c r="AT1706" t="s">
        <v>150</v>
      </c>
    </row>
    <row r="1707" spans="1:46" x14ac:dyDescent="0.2">
      <c r="A1707" t="s">
        <v>486</v>
      </c>
      <c r="B1707" t="s">
        <v>487</v>
      </c>
      <c r="C1707">
        <f>-70.44419627 / 41.66732356</f>
        <v>-1.6906340568902143</v>
      </c>
      <c r="D1707" t="s">
        <v>127</v>
      </c>
      <c r="E1707" t="s">
        <v>70</v>
      </c>
      <c r="F1707" s="1">
        <v>44076</v>
      </c>
      <c r="G1707">
        <v>9</v>
      </c>
      <c r="K1707">
        <v>1.01</v>
      </c>
      <c r="L1707" t="s">
        <v>150</v>
      </c>
      <c r="O1707">
        <v>16</v>
      </c>
      <c r="P1707" t="s">
        <v>150</v>
      </c>
      <c r="Q1707">
        <v>19.2</v>
      </c>
      <c r="R1707" t="s">
        <v>150</v>
      </c>
      <c r="S1707" t="s">
        <v>173</v>
      </c>
      <c r="T1707" t="s">
        <v>150</v>
      </c>
      <c r="W1707" t="s">
        <v>173</v>
      </c>
      <c r="X1707" t="s">
        <v>150</v>
      </c>
      <c r="AE1707">
        <v>12.8</v>
      </c>
      <c r="AF1707" t="s">
        <v>150</v>
      </c>
      <c r="AG1707">
        <v>9.31</v>
      </c>
      <c r="AH1707" t="s">
        <v>150</v>
      </c>
      <c r="AS1707">
        <v>0.5</v>
      </c>
      <c r="AT1707" t="s">
        <v>150</v>
      </c>
    </row>
    <row r="1708" spans="1:46" x14ac:dyDescent="0.2">
      <c r="A1708" t="s">
        <v>486</v>
      </c>
      <c r="B1708" t="s">
        <v>487</v>
      </c>
      <c r="C1708">
        <f>-70.44419627 / 41.66732356</f>
        <v>-1.6906340568902143</v>
      </c>
      <c r="D1708" t="s">
        <v>127</v>
      </c>
      <c r="E1708" t="s">
        <v>70</v>
      </c>
      <c r="F1708" s="1">
        <v>44076</v>
      </c>
      <c r="G1708">
        <v>10</v>
      </c>
      <c r="K1708" t="s">
        <v>173</v>
      </c>
      <c r="L1708" t="s">
        <v>150</v>
      </c>
      <c r="O1708">
        <v>12.3</v>
      </c>
      <c r="P1708" t="s">
        <v>150</v>
      </c>
      <c r="Q1708">
        <v>14.5</v>
      </c>
      <c r="R1708" t="s">
        <v>150</v>
      </c>
      <c r="S1708" t="s">
        <v>173</v>
      </c>
      <c r="T1708" t="s">
        <v>150</v>
      </c>
      <c r="W1708" t="s">
        <v>173</v>
      </c>
      <c r="X1708" t="s">
        <v>150</v>
      </c>
      <c r="AE1708" t="s">
        <v>173</v>
      </c>
      <c r="AF1708" t="s">
        <v>150</v>
      </c>
      <c r="AG1708" t="s">
        <v>173</v>
      </c>
      <c r="AH1708" t="s">
        <v>150</v>
      </c>
      <c r="AS1708" t="s">
        <v>173</v>
      </c>
      <c r="AT1708" t="s">
        <v>150</v>
      </c>
    </row>
    <row r="1709" spans="1:46" x14ac:dyDescent="0.2">
      <c r="A1709" t="s">
        <v>486</v>
      </c>
      <c r="B1709" t="s">
        <v>487</v>
      </c>
      <c r="C1709">
        <f>-70.44419627 / 41.66732356</f>
        <v>-1.6906340568902143</v>
      </c>
      <c r="D1709" t="s">
        <v>127</v>
      </c>
      <c r="E1709" t="s">
        <v>70</v>
      </c>
      <c r="F1709" s="1">
        <v>44076</v>
      </c>
      <c r="G1709">
        <v>11</v>
      </c>
      <c r="K1709" t="s">
        <v>173</v>
      </c>
      <c r="L1709" t="s">
        <v>150</v>
      </c>
      <c r="O1709">
        <v>11.9</v>
      </c>
      <c r="P1709" t="s">
        <v>150</v>
      </c>
      <c r="Q1709">
        <v>13.2</v>
      </c>
      <c r="R1709" t="s">
        <v>150</v>
      </c>
      <c r="S1709" t="s">
        <v>173</v>
      </c>
      <c r="T1709" t="s">
        <v>150</v>
      </c>
      <c r="W1709" t="s">
        <v>173</v>
      </c>
      <c r="X1709" t="s">
        <v>150</v>
      </c>
      <c r="AE1709" t="s">
        <v>173</v>
      </c>
      <c r="AF1709" t="s">
        <v>150</v>
      </c>
      <c r="AG1709" t="s">
        <v>173</v>
      </c>
      <c r="AH1709" t="s">
        <v>150</v>
      </c>
      <c r="AS1709" t="s">
        <v>173</v>
      </c>
      <c r="AT1709" t="s">
        <v>150</v>
      </c>
    </row>
    <row r="1710" spans="1:46" x14ac:dyDescent="0.2">
      <c r="A1710" t="s">
        <v>486</v>
      </c>
      <c r="B1710" t="s">
        <v>487</v>
      </c>
      <c r="C1710">
        <f>-70.44419627 / 41.66732356</f>
        <v>-1.6906340568902143</v>
      </c>
      <c r="D1710" t="s">
        <v>127</v>
      </c>
      <c r="E1710" t="s">
        <v>70</v>
      </c>
      <c r="F1710" s="1">
        <v>44076</v>
      </c>
      <c r="G1710">
        <v>12</v>
      </c>
      <c r="K1710" t="s">
        <v>173</v>
      </c>
      <c r="L1710" t="s">
        <v>150</v>
      </c>
      <c r="O1710">
        <v>8.5</v>
      </c>
      <c r="P1710" t="s">
        <v>150</v>
      </c>
      <c r="Q1710">
        <v>12.1</v>
      </c>
      <c r="R1710" t="s">
        <v>150</v>
      </c>
      <c r="S1710" t="s">
        <v>173</v>
      </c>
      <c r="T1710" t="s">
        <v>150</v>
      </c>
      <c r="W1710" t="s">
        <v>173</v>
      </c>
      <c r="X1710" t="s">
        <v>150</v>
      </c>
      <c r="AE1710" t="s">
        <v>173</v>
      </c>
      <c r="AF1710" t="s">
        <v>150</v>
      </c>
      <c r="AG1710" t="s">
        <v>173</v>
      </c>
      <c r="AH1710" t="s">
        <v>150</v>
      </c>
      <c r="AS1710" t="s">
        <v>173</v>
      </c>
      <c r="AT1710" t="s">
        <v>150</v>
      </c>
    </row>
    <row r="1711" spans="1:46" x14ac:dyDescent="0.2">
      <c r="A1711" t="s">
        <v>486</v>
      </c>
      <c r="B1711" t="s">
        <v>487</v>
      </c>
      <c r="C1711">
        <f>-70.44419627 / 41.66732356</f>
        <v>-1.6906340568902143</v>
      </c>
      <c r="D1711" t="s">
        <v>127</v>
      </c>
      <c r="E1711" t="s">
        <v>70</v>
      </c>
      <c r="F1711" s="1">
        <v>44076</v>
      </c>
      <c r="G1711">
        <v>13</v>
      </c>
      <c r="K1711" t="s">
        <v>173</v>
      </c>
      <c r="L1711" t="s">
        <v>150</v>
      </c>
      <c r="O1711">
        <v>6.2</v>
      </c>
      <c r="P1711" t="s">
        <v>150</v>
      </c>
      <c r="Q1711">
        <v>11.4</v>
      </c>
      <c r="R1711" t="s">
        <v>150</v>
      </c>
      <c r="S1711" t="s">
        <v>173</v>
      </c>
      <c r="T1711" t="s">
        <v>150</v>
      </c>
      <c r="W1711" t="s">
        <v>173</v>
      </c>
      <c r="X1711" t="s">
        <v>150</v>
      </c>
      <c r="AE1711" t="s">
        <v>173</v>
      </c>
      <c r="AF1711" t="s">
        <v>150</v>
      </c>
      <c r="AG1711" t="s">
        <v>173</v>
      </c>
      <c r="AH1711" t="s">
        <v>150</v>
      </c>
      <c r="AS1711" t="s">
        <v>173</v>
      </c>
      <c r="AT1711" t="s">
        <v>150</v>
      </c>
    </row>
    <row r="1712" spans="1:46" x14ac:dyDescent="0.2">
      <c r="A1712" t="s">
        <v>486</v>
      </c>
      <c r="B1712" t="s">
        <v>487</v>
      </c>
      <c r="C1712">
        <f>-70.44419627 / 41.66732356</f>
        <v>-1.6906340568902143</v>
      </c>
      <c r="D1712" t="s">
        <v>127</v>
      </c>
      <c r="E1712" t="s">
        <v>70</v>
      </c>
      <c r="F1712" s="1">
        <v>44076</v>
      </c>
      <c r="G1712">
        <v>14</v>
      </c>
      <c r="K1712" t="s">
        <v>173</v>
      </c>
      <c r="L1712" t="s">
        <v>150</v>
      </c>
      <c r="O1712">
        <v>5</v>
      </c>
      <c r="P1712" t="s">
        <v>150</v>
      </c>
      <c r="Q1712">
        <v>10.7</v>
      </c>
      <c r="R1712" t="s">
        <v>150</v>
      </c>
      <c r="S1712" t="s">
        <v>173</v>
      </c>
      <c r="T1712" t="s">
        <v>150</v>
      </c>
      <c r="W1712" t="s">
        <v>173</v>
      </c>
      <c r="X1712" t="s">
        <v>150</v>
      </c>
      <c r="AE1712" t="s">
        <v>173</v>
      </c>
      <c r="AF1712" t="s">
        <v>150</v>
      </c>
      <c r="AG1712" t="s">
        <v>173</v>
      </c>
      <c r="AH1712" t="s">
        <v>150</v>
      </c>
      <c r="AS1712" t="s">
        <v>173</v>
      </c>
      <c r="AT1712" t="s">
        <v>150</v>
      </c>
    </row>
    <row r="1713" spans="1:46" x14ac:dyDescent="0.2">
      <c r="A1713" t="s">
        <v>486</v>
      </c>
      <c r="B1713" t="s">
        <v>487</v>
      </c>
      <c r="C1713">
        <f>-70.44419627 / 41.66732356</f>
        <v>-1.6906340568902143</v>
      </c>
      <c r="D1713" t="s">
        <v>127</v>
      </c>
      <c r="E1713" t="s">
        <v>70</v>
      </c>
      <c r="F1713" s="1">
        <v>44076</v>
      </c>
      <c r="G1713">
        <v>16</v>
      </c>
      <c r="K1713" t="s">
        <v>173</v>
      </c>
      <c r="L1713" t="s">
        <v>150</v>
      </c>
      <c r="O1713">
        <v>2.7</v>
      </c>
      <c r="P1713" t="s">
        <v>150</v>
      </c>
      <c r="Q1713">
        <v>9.5</v>
      </c>
      <c r="R1713" t="s">
        <v>150</v>
      </c>
      <c r="S1713" t="s">
        <v>173</v>
      </c>
      <c r="T1713" t="s">
        <v>150</v>
      </c>
      <c r="W1713" t="s">
        <v>173</v>
      </c>
      <c r="X1713" t="s">
        <v>150</v>
      </c>
      <c r="AE1713" t="s">
        <v>173</v>
      </c>
      <c r="AF1713" t="s">
        <v>150</v>
      </c>
      <c r="AG1713" t="s">
        <v>173</v>
      </c>
      <c r="AH1713" t="s">
        <v>150</v>
      </c>
      <c r="AS1713" t="s">
        <v>173</v>
      </c>
      <c r="AT1713" t="s">
        <v>150</v>
      </c>
    </row>
    <row r="1714" spans="1:46" x14ac:dyDescent="0.2">
      <c r="A1714" t="s">
        <v>486</v>
      </c>
      <c r="B1714" t="s">
        <v>487</v>
      </c>
      <c r="C1714">
        <f>-70.44419627 / 41.66732356</f>
        <v>-1.6906340568902143</v>
      </c>
      <c r="D1714" t="s">
        <v>127</v>
      </c>
      <c r="E1714" t="s">
        <v>70</v>
      </c>
      <c r="F1714" s="1">
        <v>44076</v>
      </c>
      <c r="G1714">
        <v>18</v>
      </c>
      <c r="K1714" t="s">
        <v>173</v>
      </c>
      <c r="L1714" t="s">
        <v>150</v>
      </c>
      <c r="O1714">
        <v>2.8</v>
      </c>
      <c r="P1714" t="s">
        <v>150</v>
      </c>
      <c r="Q1714">
        <v>8.9</v>
      </c>
      <c r="R1714" t="s">
        <v>150</v>
      </c>
      <c r="S1714" t="s">
        <v>173</v>
      </c>
      <c r="T1714" t="s">
        <v>150</v>
      </c>
      <c r="W1714" t="s">
        <v>173</v>
      </c>
      <c r="X1714" t="s">
        <v>150</v>
      </c>
      <c r="AE1714" t="s">
        <v>173</v>
      </c>
      <c r="AF1714" t="s">
        <v>150</v>
      </c>
      <c r="AG1714" t="s">
        <v>173</v>
      </c>
      <c r="AH1714" t="s">
        <v>150</v>
      </c>
      <c r="AS1714" t="s">
        <v>173</v>
      </c>
      <c r="AT1714" t="s">
        <v>150</v>
      </c>
    </row>
    <row r="1715" spans="1:46" x14ac:dyDescent="0.2">
      <c r="A1715" t="s">
        <v>486</v>
      </c>
      <c r="B1715" t="s">
        <v>487</v>
      </c>
      <c r="C1715">
        <f>-70.44419627 / 41.66732356</f>
        <v>-1.6906340568902143</v>
      </c>
      <c r="D1715" t="s">
        <v>127</v>
      </c>
      <c r="E1715" t="s">
        <v>70</v>
      </c>
      <c r="F1715" s="1">
        <v>44076</v>
      </c>
      <c r="G1715">
        <v>20</v>
      </c>
      <c r="K1715" t="s">
        <v>173</v>
      </c>
      <c r="L1715" t="s">
        <v>150</v>
      </c>
      <c r="O1715">
        <v>3.5</v>
      </c>
      <c r="P1715" t="s">
        <v>150</v>
      </c>
      <c r="Q1715">
        <v>8.6999999999999993</v>
      </c>
      <c r="R1715" t="s">
        <v>150</v>
      </c>
      <c r="S1715" t="s">
        <v>173</v>
      </c>
      <c r="T1715" t="s">
        <v>150</v>
      </c>
      <c r="W1715" t="s">
        <v>173</v>
      </c>
      <c r="X1715" t="s">
        <v>150</v>
      </c>
      <c r="AE1715" t="s">
        <v>173</v>
      </c>
      <c r="AF1715" t="s">
        <v>150</v>
      </c>
      <c r="AG1715" t="s">
        <v>173</v>
      </c>
      <c r="AH1715" t="s">
        <v>150</v>
      </c>
      <c r="AS1715" t="s">
        <v>173</v>
      </c>
      <c r="AT1715" t="s">
        <v>150</v>
      </c>
    </row>
    <row r="1716" spans="1:46" x14ac:dyDescent="0.2">
      <c r="A1716" t="s">
        <v>486</v>
      </c>
      <c r="B1716" t="s">
        <v>487</v>
      </c>
      <c r="C1716">
        <f>-70.44419627 / 41.66732356</f>
        <v>-1.6906340568902143</v>
      </c>
      <c r="D1716" t="s">
        <v>127</v>
      </c>
      <c r="E1716" t="s">
        <v>70</v>
      </c>
      <c r="F1716" s="1">
        <v>44076</v>
      </c>
      <c r="G1716">
        <v>22</v>
      </c>
      <c r="K1716" t="s">
        <v>173</v>
      </c>
      <c r="L1716" t="s">
        <v>150</v>
      </c>
      <c r="O1716">
        <v>3.9</v>
      </c>
      <c r="P1716" t="s">
        <v>150</v>
      </c>
      <c r="Q1716">
        <v>8.6999999999999993</v>
      </c>
      <c r="R1716" t="s">
        <v>150</v>
      </c>
      <c r="S1716" t="s">
        <v>173</v>
      </c>
      <c r="T1716" t="s">
        <v>150</v>
      </c>
      <c r="W1716" t="s">
        <v>173</v>
      </c>
      <c r="X1716" t="s">
        <v>150</v>
      </c>
      <c r="AE1716" t="s">
        <v>173</v>
      </c>
      <c r="AF1716" t="s">
        <v>150</v>
      </c>
      <c r="AG1716" t="s">
        <v>173</v>
      </c>
      <c r="AH1716" t="s">
        <v>150</v>
      </c>
      <c r="AS1716" t="s">
        <v>173</v>
      </c>
      <c r="AT1716" t="s">
        <v>150</v>
      </c>
    </row>
    <row r="1717" spans="1:46" x14ac:dyDescent="0.2">
      <c r="A1717" t="s">
        <v>486</v>
      </c>
      <c r="B1717" t="s">
        <v>487</v>
      </c>
      <c r="C1717">
        <f>-70.44419627 / 41.66732356</f>
        <v>-1.6906340568902143</v>
      </c>
      <c r="D1717" t="s">
        <v>127</v>
      </c>
      <c r="E1717" t="s">
        <v>70</v>
      </c>
      <c r="F1717" s="1">
        <v>44076</v>
      </c>
      <c r="G1717">
        <v>24</v>
      </c>
      <c r="K1717" t="s">
        <v>173</v>
      </c>
      <c r="L1717" t="s">
        <v>150</v>
      </c>
      <c r="O1717">
        <v>4</v>
      </c>
      <c r="P1717" t="s">
        <v>150</v>
      </c>
      <c r="Q1717">
        <v>8.6</v>
      </c>
      <c r="R1717" t="s">
        <v>150</v>
      </c>
      <c r="S1717" t="s">
        <v>173</v>
      </c>
      <c r="T1717" t="s">
        <v>150</v>
      </c>
      <c r="W1717" t="s">
        <v>173</v>
      </c>
      <c r="X1717" t="s">
        <v>150</v>
      </c>
      <c r="AE1717" t="s">
        <v>173</v>
      </c>
      <c r="AF1717" t="s">
        <v>150</v>
      </c>
      <c r="AG1717" t="s">
        <v>173</v>
      </c>
      <c r="AH1717" t="s">
        <v>150</v>
      </c>
      <c r="AS1717" t="s">
        <v>173</v>
      </c>
      <c r="AT1717" t="s">
        <v>150</v>
      </c>
    </row>
    <row r="1718" spans="1:46" x14ac:dyDescent="0.2">
      <c r="A1718" t="s">
        <v>486</v>
      </c>
      <c r="B1718" t="s">
        <v>487</v>
      </c>
      <c r="C1718">
        <f>-70.44419627 / 41.66732356</f>
        <v>-1.6906340568902143</v>
      </c>
      <c r="D1718" t="s">
        <v>127</v>
      </c>
      <c r="E1718" t="s">
        <v>70</v>
      </c>
      <c r="F1718" s="1">
        <v>44076</v>
      </c>
      <c r="G1718">
        <v>26</v>
      </c>
      <c r="K1718" t="s">
        <v>173</v>
      </c>
      <c r="L1718" t="s">
        <v>150</v>
      </c>
      <c r="O1718">
        <v>4</v>
      </c>
      <c r="P1718" t="s">
        <v>150</v>
      </c>
      <c r="Q1718">
        <v>8.6</v>
      </c>
      <c r="R1718" t="s">
        <v>150</v>
      </c>
      <c r="S1718" t="s">
        <v>173</v>
      </c>
      <c r="T1718" t="s">
        <v>150</v>
      </c>
      <c r="W1718" t="s">
        <v>173</v>
      </c>
      <c r="X1718" t="s">
        <v>150</v>
      </c>
      <c r="AE1718" t="s">
        <v>173</v>
      </c>
      <c r="AF1718" t="s">
        <v>150</v>
      </c>
      <c r="AG1718" t="s">
        <v>173</v>
      </c>
      <c r="AH1718" t="s">
        <v>150</v>
      </c>
      <c r="AS1718" t="s">
        <v>173</v>
      </c>
      <c r="AT1718" t="s">
        <v>150</v>
      </c>
    </row>
    <row r="1719" spans="1:46" x14ac:dyDescent="0.2">
      <c r="A1719" t="s">
        <v>486</v>
      </c>
      <c r="B1719" t="s">
        <v>487</v>
      </c>
      <c r="C1719">
        <f>-70.44419627 / 41.66732356</f>
        <v>-1.6906340568902143</v>
      </c>
      <c r="D1719" t="s">
        <v>127</v>
      </c>
      <c r="E1719" t="s">
        <v>70</v>
      </c>
      <c r="F1719" s="1">
        <v>44076</v>
      </c>
      <c r="G1719">
        <v>28</v>
      </c>
      <c r="K1719" t="s">
        <v>173</v>
      </c>
      <c r="L1719" t="s">
        <v>150</v>
      </c>
      <c r="O1719">
        <v>4</v>
      </c>
      <c r="P1719" t="s">
        <v>150</v>
      </c>
      <c r="Q1719">
        <v>8.6</v>
      </c>
      <c r="R1719" t="s">
        <v>150</v>
      </c>
      <c r="S1719" t="s">
        <v>173</v>
      </c>
      <c r="T1719" t="s">
        <v>150</v>
      </c>
      <c r="W1719" t="s">
        <v>173</v>
      </c>
      <c r="X1719" t="s">
        <v>150</v>
      </c>
      <c r="AE1719" t="s">
        <v>173</v>
      </c>
      <c r="AF1719" t="s">
        <v>150</v>
      </c>
      <c r="AG1719" t="s">
        <v>173</v>
      </c>
      <c r="AH1719" t="s">
        <v>150</v>
      </c>
      <c r="AS1719" t="s">
        <v>173</v>
      </c>
      <c r="AT1719" t="s">
        <v>150</v>
      </c>
    </row>
    <row r="1720" spans="1:46" x14ac:dyDescent="0.2">
      <c r="A1720" t="s">
        <v>486</v>
      </c>
      <c r="B1720" t="s">
        <v>487</v>
      </c>
      <c r="C1720">
        <f>-70.44419627 / 41.66732356</f>
        <v>-1.6906340568902143</v>
      </c>
      <c r="D1720" t="s">
        <v>127</v>
      </c>
      <c r="E1720" t="s">
        <v>70</v>
      </c>
      <c r="F1720" s="1">
        <v>44076</v>
      </c>
      <c r="G1720">
        <v>30</v>
      </c>
      <c r="K1720">
        <v>0.63</v>
      </c>
      <c r="L1720" t="s">
        <v>150</v>
      </c>
      <c r="O1720">
        <v>4.2</v>
      </c>
      <c r="P1720" t="s">
        <v>150</v>
      </c>
      <c r="Q1720">
        <v>8.6</v>
      </c>
      <c r="R1720" t="s">
        <v>150</v>
      </c>
      <c r="S1720" t="s">
        <v>173</v>
      </c>
      <c r="T1720" t="s">
        <v>150</v>
      </c>
      <c r="W1720" t="s">
        <v>173</v>
      </c>
      <c r="X1720" t="s">
        <v>150</v>
      </c>
      <c r="AE1720">
        <v>16.8</v>
      </c>
      <c r="AF1720" t="s">
        <v>150</v>
      </c>
      <c r="AG1720">
        <v>6.02</v>
      </c>
      <c r="AH1720" t="s">
        <v>150</v>
      </c>
      <c r="AS1720">
        <v>7.0000000000000007E-2</v>
      </c>
      <c r="AT1720" t="s">
        <v>150</v>
      </c>
    </row>
    <row r="1721" spans="1:46" x14ac:dyDescent="0.2">
      <c r="A1721" t="s">
        <v>488</v>
      </c>
      <c r="B1721" t="s">
        <v>489</v>
      </c>
      <c r="C1721">
        <f>-70.3891612 / 41.66770745</f>
        <v>-1.6892976721713064</v>
      </c>
      <c r="D1721" t="s">
        <v>490</v>
      </c>
      <c r="E1721" t="s">
        <v>70</v>
      </c>
      <c r="F1721" s="1">
        <v>37143</v>
      </c>
      <c r="G1721">
        <v>0.5</v>
      </c>
      <c r="I1721">
        <v>3.6</v>
      </c>
      <c r="J1721" t="s">
        <v>71</v>
      </c>
      <c r="K1721">
        <v>0.85</v>
      </c>
      <c r="L1721" t="s">
        <v>71</v>
      </c>
      <c r="M1721">
        <v>3</v>
      </c>
      <c r="N1721" t="s">
        <v>71</v>
      </c>
      <c r="O1721">
        <v>8.01</v>
      </c>
      <c r="P1721" t="s">
        <v>71</v>
      </c>
      <c r="Q1721">
        <v>25.96</v>
      </c>
      <c r="R1721" t="s">
        <v>71</v>
      </c>
      <c r="S1721">
        <v>0.26</v>
      </c>
      <c r="T1721" t="s">
        <v>71</v>
      </c>
      <c r="U1721">
        <v>8.0500000000000007</v>
      </c>
      <c r="V1721" t="s">
        <v>71</v>
      </c>
      <c r="W1721">
        <v>25.5</v>
      </c>
      <c r="X1721" t="s">
        <v>71</v>
      </c>
      <c r="Y1721">
        <v>34.229999999999997</v>
      </c>
      <c r="AA1721">
        <v>29.01</v>
      </c>
      <c r="AC1721">
        <v>44.17</v>
      </c>
      <c r="AE1721">
        <v>0.7</v>
      </c>
      <c r="AF1721" t="s">
        <v>71</v>
      </c>
      <c r="AG1721">
        <v>6.58</v>
      </c>
      <c r="AH1721" t="s">
        <v>71</v>
      </c>
      <c r="AS1721">
        <v>0.77</v>
      </c>
      <c r="AT1721" t="s">
        <v>71</v>
      </c>
    </row>
    <row r="1722" spans="1:46" x14ac:dyDescent="0.2">
      <c r="A1722" t="s">
        <v>488</v>
      </c>
      <c r="B1722" t="s">
        <v>489</v>
      </c>
      <c r="C1722">
        <f>-70.3891612 / 41.66770745</f>
        <v>-1.6892976721713064</v>
      </c>
      <c r="D1722" t="s">
        <v>490</v>
      </c>
      <c r="E1722" t="s">
        <v>70</v>
      </c>
      <c r="F1722" s="1">
        <v>37143</v>
      </c>
      <c r="G1722">
        <v>1</v>
      </c>
      <c r="O1722">
        <v>7.44</v>
      </c>
      <c r="P1722" t="s">
        <v>71</v>
      </c>
      <c r="Q1722">
        <v>25.64</v>
      </c>
      <c r="R1722" t="s">
        <v>71</v>
      </c>
    </row>
    <row r="1723" spans="1:46" x14ac:dyDescent="0.2">
      <c r="A1723" t="s">
        <v>488</v>
      </c>
      <c r="B1723" t="s">
        <v>489</v>
      </c>
      <c r="C1723">
        <f>-70.3891612 / 41.66770745</f>
        <v>-1.6892976721713064</v>
      </c>
      <c r="D1723" t="s">
        <v>490</v>
      </c>
      <c r="E1723" t="s">
        <v>70</v>
      </c>
      <c r="F1723" s="1">
        <v>37143</v>
      </c>
      <c r="G1723">
        <v>1.5</v>
      </c>
      <c r="O1723">
        <v>7.69</v>
      </c>
      <c r="P1723" t="s">
        <v>71</v>
      </c>
      <c r="Q1723">
        <v>25.51</v>
      </c>
      <c r="R1723" t="s">
        <v>71</v>
      </c>
    </row>
    <row r="1724" spans="1:46" x14ac:dyDescent="0.2">
      <c r="A1724" t="s">
        <v>488</v>
      </c>
      <c r="B1724" t="s">
        <v>489</v>
      </c>
      <c r="C1724">
        <f>-70.3891612 / 41.66770745</f>
        <v>-1.6892976721713064</v>
      </c>
      <c r="D1724" t="s">
        <v>490</v>
      </c>
      <c r="E1724" t="s">
        <v>70</v>
      </c>
      <c r="F1724" s="1">
        <v>37143</v>
      </c>
      <c r="G1724">
        <v>2</v>
      </c>
      <c r="O1724">
        <v>7.4</v>
      </c>
      <c r="P1724" t="s">
        <v>71</v>
      </c>
      <c r="Q1724">
        <v>25.39</v>
      </c>
      <c r="R1724" t="s">
        <v>71</v>
      </c>
    </row>
    <row r="1725" spans="1:46" x14ac:dyDescent="0.2">
      <c r="A1725" t="s">
        <v>488</v>
      </c>
      <c r="B1725" t="s">
        <v>489</v>
      </c>
      <c r="C1725">
        <f>-70.3891612 / 41.66770745</f>
        <v>-1.6892976721713064</v>
      </c>
      <c r="D1725" t="s">
        <v>490</v>
      </c>
      <c r="E1725" t="s">
        <v>70</v>
      </c>
      <c r="F1725" s="1">
        <v>37143</v>
      </c>
      <c r="G1725">
        <v>2.5</v>
      </c>
      <c r="K1725">
        <v>2.93</v>
      </c>
      <c r="L1725" t="s">
        <v>71</v>
      </c>
      <c r="O1725">
        <v>7.5</v>
      </c>
      <c r="P1725" t="s">
        <v>71</v>
      </c>
      <c r="Q1725">
        <v>25.25</v>
      </c>
      <c r="R1725" t="s">
        <v>71</v>
      </c>
      <c r="S1725">
        <v>0.48</v>
      </c>
      <c r="T1725" t="s">
        <v>71</v>
      </c>
      <c r="U1725">
        <v>14.87</v>
      </c>
      <c r="V1725" t="s">
        <v>71</v>
      </c>
      <c r="W1725">
        <v>26.9</v>
      </c>
      <c r="X1725" t="s">
        <v>71</v>
      </c>
      <c r="Y1725">
        <v>0</v>
      </c>
      <c r="AA1725">
        <v>41.15</v>
      </c>
      <c r="AE1725">
        <v>0.7</v>
      </c>
      <c r="AF1725" t="s">
        <v>71</v>
      </c>
      <c r="AG1725">
        <v>6.56</v>
      </c>
      <c r="AH1725" t="s">
        <v>71</v>
      </c>
      <c r="AS1725">
        <v>1.28</v>
      </c>
      <c r="AT1725" t="s">
        <v>71</v>
      </c>
    </row>
    <row r="1726" spans="1:46" x14ac:dyDescent="0.2">
      <c r="A1726" t="s">
        <v>488</v>
      </c>
      <c r="B1726" t="s">
        <v>489</v>
      </c>
      <c r="C1726">
        <f>-70.3891612 / 41.66770745</f>
        <v>-1.6892976721713064</v>
      </c>
      <c r="D1726" t="s">
        <v>490</v>
      </c>
      <c r="E1726" t="s">
        <v>70</v>
      </c>
      <c r="F1726" s="1">
        <v>37143</v>
      </c>
      <c r="G1726">
        <v>3</v>
      </c>
      <c r="O1726">
        <v>7.81</v>
      </c>
      <c r="P1726" t="s">
        <v>71</v>
      </c>
      <c r="Q1726">
        <v>25.13</v>
      </c>
      <c r="R1726" t="s">
        <v>71</v>
      </c>
    </row>
    <row r="1727" spans="1:46" x14ac:dyDescent="0.2">
      <c r="A1727" t="s">
        <v>488</v>
      </c>
      <c r="B1727" t="s">
        <v>489</v>
      </c>
      <c r="C1727">
        <f>-70.3891612 / 41.66770745</f>
        <v>-1.6892976721713064</v>
      </c>
      <c r="D1727" t="s">
        <v>490</v>
      </c>
      <c r="E1727" t="s">
        <v>70</v>
      </c>
      <c r="F1727" s="1">
        <v>37143</v>
      </c>
      <c r="G1727">
        <v>3.5</v>
      </c>
      <c r="O1727">
        <v>7.98</v>
      </c>
      <c r="P1727" t="s">
        <v>71</v>
      </c>
      <c r="Q1727">
        <v>25.16</v>
      </c>
      <c r="R1727" t="s">
        <v>71</v>
      </c>
    </row>
    <row r="1728" spans="1:46" x14ac:dyDescent="0.2">
      <c r="A1728" t="s">
        <v>488</v>
      </c>
      <c r="B1728" t="s">
        <v>489</v>
      </c>
      <c r="C1728">
        <f>-70.3891612 / 41.66770745</f>
        <v>-1.6892976721713064</v>
      </c>
      <c r="D1728" t="s">
        <v>490</v>
      </c>
      <c r="E1728" t="s">
        <v>70</v>
      </c>
      <c r="F1728" s="1">
        <v>37873</v>
      </c>
      <c r="G1728">
        <v>0.5</v>
      </c>
      <c r="I1728">
        <v>4.8</v>
      </c>
      <c r="J1728" t="s">
        <v>71</v>
      </c>
      <c r="K1728">
        <v>1.34</v>
      </c>
      <c r="L1728" t="s">
        <v>71</v>
      </c>
      <c r="M1728">
        <v>3.9</v>
      </c>
      <c r="N1728" t="s">
        <v>71</v>
      </c>
      <c r="O1728">
        <v>6.7</v>
      </c>
      <c r="P1728" t="s">
        <v>71</v>
      </c>
      <c r="Q1728">
        <v>25.5</v>
      </c>
      <c r="R1728" t="s">
        <v>71</v>
      </c>
      <c r="S1728">
        <v>0.5</v>
      </c>
      <c r="T1728" t="s">
        <v>71</v>
      </c>
      <c r="U1728">
        <v>15.49</v>
      </c>
      <c r="V1728" t="s">
        <v>71</v>
      </c>
      <c r="W1728">
        <v>25.2</v>
      </c>
      <c r="X1728" t="s">
        <v>71</v>
      </c>
      <c r="Y1728">
        <v>43.66</v>
      </c>
      <c r="AA1728">
        <v>33.47</v>
      </c>
      <c r="AC1728">
        <v>40.39</v>
      </c>
      <c r="AE1728">
        <v>0.49</v>
      </c>
      <c r="AF1728" t="s">
        <v>71</v>
      </c>
      <c r="AG1728">
        <v>6.4</v>
      </c>
      <c r="AH1728" t="s">
        <v>71</v>
      </c>
      <c r="AS1728">
        <v>1.08</v>
      </c>
      <c r="AT1728" t="s">
        <v>71</v>
      </c>
    </row>
    <row r="1729" spans="1:46" x14ac:dyDescent="0.2">
      <c r="A1729" t="s">
        <v>488</v>
      </c>
      <c r="B1729" t="s">
        <v>489</v>
      </c>
      <c r="C1729">
        <f>-70.3891612 / 41.66770745</f>
        <v>-1.6892976721713064</v>
      </c>
      <c r="D1729" t="s">
        <v>490</v>
      </c>
      <c r="E1729" t="s">
        <v>70</v>
      </c>
      <c r="F1729" s="1">
        <v>37873</v>
      </c>
      <c r="G1729">
        <v>1</v>
      </c>
      <c r="O1729">
        <v>6.73</v>
      </c>
      <c r="P1729" t="s">
        <v>71</v>
      </c>
      <c r="Q1729">
        <v>25.4</v>
      </c>
      <c r="R1729" t="s">
        <v>71</v>
      </c>
    </row>
    <row r="1730" spans="1:46" x14ac:dyDescent="0.2">
      <c r="A1730" t="s">
        <v>488</v>
      </c>
      <c r="B1730" t="s">
        <v>489</v>
      </c>
      <c r="C1730">
        <f>-70.3891612 / 41.66770745</f>
        <v>-1.6892976721713064</v>
      </c>
      <c r="D1730" t="s">
        <v>490</v>
      </c>
      <c r="E1730" t="s">
        <v>70</v>
      </c>
      <c r="F1730" s="1">
        <v>37873</v>
      </c>
      <c r="G1730">
        <v>1.5</v>
      </c>
      <c r="O1730">
        <v>6.75</v>
      </c>
      <c r="P1730" t="s">
        <v>71</v>
      </c>
      <c r="Q1730">
        <v>25.4</v>
      </c>
      <c r="R1730" t="s">
        <v>71</v>
      </c>
    </row>
    <row r="1731" spans="1:46" x14ac:dyDescent="0.2">
      <c r="A1731" t="s">
        <v>488</v>
      </c>
      <c r="B1731" t="s">
        <v>489</v>
      </c>
      <c r="C1731">
        <f>-70.3891612 / 41.66770745</f>
        <v>-1.6892976721713064</v>
      </c>
      <c r="D1731" t="s">
        <v>490</v>
      </c>
      <c r="E1731" t="s">
        <v>70</v>
      </c>
      <c r="F1731" s="1">
        <v>37873</v>
      </c>
      <c r="G1731">
        <v>2</v>
      </c>
      <c r="O1731">
        <v>6.7</v>
      </c>
      <c r="P1731" t="s">
        <v>71</v>
      </c>
      <c r="Q1731">
        <v>25.4</v>
      </c>
      <c r="R1731" t="s">
        <v>71</v>
      </c>
    </row>
    <row r="1732" spans="1:46" x14ac:dyDescent="0.2">
      <c r="A1732" t="s">
        <v>488</v>
      </c>
      <c r="B1732" t="s">
        <v>489</v>
      </c>
      <c r="C1732">
        <f>-70.3891612 / 41.66770745</f>
        <v>-1.6892976721713064</v>
      </c>
      <c r="D1732" t="s">
        <v>490</v>
      </c>
      <c r="E1732" t="s">
        <v>70</v>
      </c>
      <c r="F1732" s="1">
        <v>37873</v>
      </c>
      <c r="G1732">
        <v>2.5</v>
      </c>
      <c r="O1732">
        <v>6.66</v>
      </c>
      <c r="P1732" t="s">
        <v>71</v>
      </c>
      <c r="Q1732">
        <v>25.4</v>
      </c>
      <c r="R1732" t="s">
        <v>71</v>
      </c>
    </row>
    <row r="1733" spans="1:46" x14ac:dyDescent="0.2">
      <c r="A1733" t="s">
        <v>488</v>
      </c>
      <c r="B1733" t="s">
        <v>489</v>
      </c>
      <c r="C1733">
        <f>-70.3891612 / 41.66770745</f>
        <v>-1.6892976721713064</v>
      </c>
      <c r="D1733" t="s">
        <v>490</v>
      </c>
      <c r="E1733" t="s">
        <v>70</v>
      </c>
      <c r="F1733" s="1">
        <v>37873</v>
      </c>
      <c r="G1733">
        <v>3</v>
      </c>
      <c r="O1733">
        <v>6.54</v>
      </c>
      <c r="P1733" t="s">
        <v>71</v>
      </c>
      <c r="Q1733">
        <v>25.4</v>
      </c>
      <c r="R1733" t="s">
        <v>71</v>
      </c>
    </row>
    <row r="1734" spans="1:46" x14ac:dyDescent="0.2">
      <c r="A1734" t="s">
        <v>488</v>
      </c>
      <c r="B1734" t="s">
        <v>489</v>
      </c>
      <c r="C1734">
        <f>-70.3891612 / 41.66770745</f>
        <v>-1.6892976721713064</v>
      </c>
      <c r="D1734" t="s">
        <v>490</v>
      </c>
      <c r="E1734" t="s">
        <v>70</v>
      </c>
      <c r="F1734" s="1">
        <v>37873</v>
      </c>
      <c r="G1734">
        <v>3.5</v>
      </c>
      <c r="O1734">
        <v>6.61</v>
      </c>
      <c r="P1734" t="s">
        <v>71</v>
      </c>
      <c r="Q1734">
        <v>25.3</v>
      </c>
      <c r="R1734" t="s">
        <v>71</v>
      </c>
    </row>
    <row r="1735" spans="1:46" x14ac:dyDescent="0.2">
      <c r="A1735" t="s">
        <v>488</v>
      </c>
      <c r="B1735" t="s">
        <v>489</v>
      </c>
      <c r="C1735">
        <f>-70.3891612 / 41.66770745</f>
        <v>-1.6892976721713064</v>
      </c>
      <c r="D1735" t="s">
        <v>490</v>
      </c>
      <c r="E1735" t="s">
        <v>70</v>
      </c>
      <c r="F1735" s="1">
        <v>37873</v>
      </c>
      <c r="G1735">
        <v>4</v>
      </c>
      <c r="K1735">
        <v>1.51</v>
      </c>
      <c r="L1735" t="s">
        <v>71</v>
      </c>
      <c r="O1735">
        <v>6.29</v>
      </c>
      <c r="P1735" t="s">
        <v>71</v>
      </c>
      <c r="Q1735">
        <v>25.1</v>
      </c>
      <c r="R1735" t="s">
        <v>71</v>
      </c>
      <c r="S1735">
        <v>0.5</v>
      </c>
      <c r="T1735" t="s">
        <v>71</v>
      </c>
      <c r="U1735">
        <v>15.49</v>
      </c>
      <c r="V1735" t="s">
        <v>71</v>
      </c>
      <c r="W1735">
        <v>27.1</v>
      </c>
      <c r="X1735" t="s">
        <v>71</v>
      </c>
      <c r="Y1735">
        <v>43.66</v>
      </c>
      <c r="AA1735">
        <v>34.64</v>
      </c>
      <c r="AE1735">
        <v>0.52</v>
      </c>
      <c r="AF1735" t="s">
        <v>71</v>
      </c>
      <c r="AG1735">
        <v>6.52</v>
      </c>
      <c r="AH1735" t="s">
        <v>71</v>
      </c>
      <c r="AS1735">
        <v>1.1299999999999999</v>
      </c>
      <c r="AT1735" t="s">
        <v>71</v>
      </c>
    </row>
    <row r="1736" spans="1:46" x14ac:dyDescent="0.2">
      <c r="A1736" t="s">
        <v>488</v>
      </c>
      <c r="B1736" t="s">
        <v>489</v>
      </c>
      <c r="C1736">
        <f>-70.3891612 / 41.66770745</f>
        <v>-1.6892976721713064</v>
      </c>
      <c r="D1736" t="s">
        <v>490</v>
      </c>
      <c r="E1736" t="s">
        <v>70</v>
      </c>
      <c r="F1736" s="1">
        <v>37873</v>
      </c>
      <c r="G1736">
        <v>4.5</v>
      </c>
      <c r="O1736">
        <v>3.29</v>
      </c>
      <c r="P1736" t="s">
        <v>71</v>
      </c>
      <c r="Q1736">
        <v>22.6</v>
      </c>
      <c r="R1736" t="s">
        <v>71</v>
      </c>
    </row>
    <row r="1737" spans="1:46" x14ac:dyDescent="0.2">
      <c r="A1737" t="s">
        <v>488</v>
      </c>
      <c r="B1737" t="s">
        <v>489</v>
      </c>
      <c r="C1737">
        <f>-70.3891612 / 41.66770745</f>
        <v>-1.6892976721713064</v>
      </c>
      <c r="D1737" t="s">
        <v>490</v>
      </c>
      <c r="E1737" t="s">
        <v>70</v>
      </c>
      <c r="F1737" s="1">
        <v>38623</v>
      </c>
      <c r="G1737">
        <v>0.5</v>
      </c>
      <c r="I1737">
        <v>4.5</v>
      </c>
      <c r="J1737" t="s">
        <v>71</v>
      </c>
      <c r="K1737">
        <v>14.77</v>
      </c>
      <c r="L1737" t="s">
        <v>71</v>
      </c>
      <c r="M1737">
        <v>1.5</v>
      </c>
      <c r="N1737" t="s">
        <v>71</v>
      </c>
      <c r="S1737">
        <v>0.6</v>
      </c>
      <c r="T1737" t="s">
        <v>71</v>
      </c>
      <c r="U1737">
        <v>18.579999999999998</v>
      </c>
      <c r="V1737" t="s">
        <v>71</v>
      </c>
      <c r="W1737">
        <v>37.61</v>
      </c>
      <c r="X1737" t="s">
        <v>71</v>
      </c>
      <c r="Y1737">
        <v>46.29</v>
      </c>
      <c r="AA1737">
        <v>57.01</v>
      </c>
      <c r="AC1737">
        <v>54.16</v>
      </c>
      <c r="AE1737">
        <v>9.48</v>
      </c>
      <c r="AF1737" t="s">
        <v>71</v>
      </c>
      <c r="AG1737">
        <v>6.58</v>
      </c>
      <c r="AH1737" t="s">
        <v>71</v>
      </c>
      <c r="AS1737">
        <v>3.34</v>
      </c>
      <c r="AT1737" t="s">
        <v>71</v>
      </c>
    </row>
    <row r="1738" spans="1:46" x14ac:dyDescent="0.2">
      <c r="A1738" t="s">
        <v>488</v>
      </c>
      <c r="B1738" t="s">
        <v>489</v>
      </c>
      <c r="C1738">
        <f>-70.3891612 / 41.66770745</f>
        <v>-1.6892976721713064</v>
      </c>
      <c r="D1738" t="s">
        <v>490</v>
      </c>
      <c r="E1738" t="s">
        <v>70</v>
      </c>
      <c r="F1738" s="1">
        <v>38623</v>
      </c>
      <c r="G1738">
        <v>1</v>
      </c>
      <c r="O1738">
        <v>8.02</v>
      </c>
      <c r="P1738" t="s">
        <v>71</v>
      </c>
      <c r="Q1738">
        <v>20.9</v>
      </c>
      <c r="R1738" t="s">
        <v>71</v>
      </c>
    </row>
    <row r="1739" spans="1:46" x14ac:dyDescent="0.2">
      <c r="A1739" t="s">
        <v>488</v>
      </c>
      <c r="B1739" t="s">
        <v>489</v>
      </c>
      <c r="C1739">
        <f>-70.3891612 / 41.66770745</f>
        <v>-1.6892976721713064</v>
      </c>
      <c r="D1739" t="s">
        <v>490</v>
      </c>
      <c r="E1739" t="s">
        <v>70</v>
      </c>
      <c r="F1739" s="1">
        <v>38623</v>
      </c>
      <c r="G1739">
        <v>2</v>
      </c>
      <c r="O1739">
        <v>7.94</v>
      </c>
      <c r="P1739" t="s">
        <v>71</v>
      </c>
      <c r="Q1739">
        <v>20.9</v>
      </c>
      <c r="R1739" t="s">
        <v>71</v>
      </c>
    </row>
    <row r="1740" spans="1:46" x14ac:dyDescent="0.2">
      <c r="A1740" t="s">
        <v>488</v>
      </c>
      <c r="B1740" t="s">
        <v>489</v>
      </c>
      <c r="C1740">
        <f>-70.3891612 / 41.66770745</f>
        <v>-1.6892976721713064</v>
      </c>
      <c r="D1740" t="s">
        <v>490</v>
      </c>
      <c r="E1740" t="s">
        <v>70</v>
      </c>
      <c r="F1740" s="1">
        <v>38623</v>
      </c>
      <c r="G1740">
        <v>3</v>
      </c>
      <c r="K1740">
        <v>12.52</v>
      </c>
      <c r="L1740" t="s">
        <v>71</v>
      </c>
      <c r="O1740">
        <v>7.9</v>
      </c>
      <c r="P1740" t="s">
        <v>71</v>
      </c>
      <c r="Q1740">
        <v>20.9</v>
      </c>
      <c r="R1740" t="s">
        <v>71</v>
      </c>
      <c r="S1740">
        <v>0.6</v>
      </c>
      <c r="T1740" t="s">
        <v>71</v>
      </c>
      <c r="U1740">
        <v>18.579999999999998</v>
      </c>
      <c r="V1740" t="s">
        <v>71</v>
      </c>
      <c r="W1740">
        <v>31.94</v>
      </c>
      <c r="X1740" t="s">
        <v>71</v>
      </c>
      <c r="Y1740">
        <v>0</v>
      </c>
      <c r="AA1740">
        <v>55.39</v>
      </c>
      <c r="AE1740">
        <v>8.68</v>
      </c>
      <c r="AF1740" t="s">
        <v>71</v>
      </c>
      <c r="AG1740">
        <v>6.48</v>
      </c>
      <c r="AH1740" t="s">
        <v>71</v>
      </c>
      <c r="AS1740">
        <v>2.8</v>
      </c>
      <c r="AT1740" t="s">
        <v>71</v>
      </c>
    </row>
    <row r="1741" spans="1:46" x14ac:dyDescent="0.2">
      <c r="A1741" t="s">
        <v>488</v>
      </c>
      <c r="B1741" t="s">
        <v>489</v>
      </c>
      <c r="C1741">
        <f>-70.3891612 / 41.66770745</f>
        <v>-1.6892976721713064</v>
      </c>
      <c r="D1741" t="s">
        <v>490</v>
      </c>
      <c r="E1741" t="s">
        <v>70</v>
      </c>
      <c r="F1741" s="1">
        <v>38623</v>
      </c>
      <c r="G1741">
        <v>4</v>
      </c>
      <c r="O1741">
        <v>7.88</v>
      </c>
      <c r="P1741" t="s">
        <v>71</v>
      </c>
      <c r="Q1741">
        <v>20.9</v>
      </c>
      <c r="R1741" t="s">
        <v>71</v>
      </c>
    </row>
    <row r="1742" spans="1:46" x14ac:dyDescent="0.2">
      <c r="A1742" t="s">
        <v>488</v>
      </c>
      <c r="B1742" t="s">
        <v>489</v>
      </c>
      <c r="C1742">
        <f>-70.3891612 / 41.66770745</f>
        <v>-1.6892976721713064</v>
      </c>
      <c r="D1742" t="s">
        <v>490</v>
      </c>
      <c r="E1742" t="s">
        <v>70</v>
      </c>
      <c r="F1742" s="1">
        <v>39309</v>
      </c>
      <c r="G1742">
        <v>0.5</v>
      </c>
      <c r="I1742">
        <v>4.5999999999999996</v>
      </c>
      <c r="J1742" t="s">
        <v>71</v>
      </c>
      <c r="K1742">
        <v>2.2599999999999998</v>
      </c>
      <c r="L1742" t="s">
        <v>71</v>
      </c>
      <c r="M1742">
        <v>2.8</v>
      </c>
      <c r="N1742" t="s">
        <v>71</v>
      </c>
      <c r="O1742">
        <v>7.24</v>
      </c>
      <c r="P1742" t="s">
        <v>71</v>
      </c>
      <c r="Q1742">
        <v>25.1</v>
      </c>
      <c r="R1742" t="s">
        <v>71</v>
      </c>
      <c r="S1742">
        <v>0.49</v>
      </c>
      <c r="T1742" t="s">
        <v>71</v>
      </c>
      <c r="U1742">
        <v>15.2</v>
      </c>
      <c r="V1742" t="s">
        <v>71</v>
      </c>
      <c r="W1742">
        <v>31.61</v>
      </c>
      <c r="X1742" t="s">
        <v>71</v>
      </c>
      <c r="Y1742">
        <v>43.39</v>
      </c>
      <c r="AA1742">
        <v>38.590000000000003</v>
      </c>
      <c r="AC1742">
        <v>45.16</v>
      </c>
      <c r="AE1742">
        <v>5.2</v>
      </c>
      <c r="AF1742" t="s">
        <v>71</v>
      </c>
      <c r="AG1742">
        <v>6.27</v>
      </c>
      <c r="AH1742" t="s">
        <v>71</v>
      </c>
      <c r="AS1742">
        <v>1.29</v>
      </c>
      <c r="AT1742" t="s">
        <v>71</v>
      </c>
    </row>
    <row r="1743" spans="1:46" x14ac:dyDescent="0.2">
      <c r="A1743" t="s">
        <v>488</v>
      </c>
      <c r="B1743" t="s">
        <v>489</v>
      </c>
      <c r="C1743">
        <f>-70.3891612 / 41.66770745</f>
        <v>-1.6892976721713064</v>
      </c>
      <c r="D1743" t="s">
        <v>490</v>
      </c>
      <c r="E1743" t="s">
        <v>70</v>
      </c>
      <c r="F1743" s="1">
        <v>39309</v>
      </c>
      <c r="G1743">
        <v>1</v>
      </c>
      <c r="O1743">
        <v>7.22</v>
      </c>
      <c r="P1743" t="s">
        <v>71</v>
      </c>
      <c r="Q1743">
        <v>25.1</v>
      </c>
      <c r="R1743" t="s">
        <v>71</v>
      </c>
    </row>
    <row r="1744" spans="1:46" x14ac:dyDescent="0.2">
      <c r="A1744" t="s">
        <v>488</v>
      </c>
      <c r="B1744" t="s">
        <v>489</v>
      </c>
      <c r="C1744">
        <f>-70.3891612 / 41.66770745</f>
        <v>-1.6892976721713064</v>
      </c>
      <c r="D1744" t="s">
        <v>490</v>
      </c>
      <c r="E1744" t="s">
        <v>70</v>
      </c>
      <c r="F1744" s="1">
        <v>39309</v>
      </c>
      <c r="G1744">
        <v>1.5</v>
      </c>
      <c r="O1744">
        <v>7.22</v>
      </c>
      <c r="P1744" t="s">
        <v>71</v>
      </c>
      <c r="Q1744">
        <v>25.1</v>
      </c>
      <c r="R1744" t="s">
        <v>71</v>
      </c>
    </row>
    <row r="1745" spans="1:46" x14ac:dyDescent="0.2">
      <c r="A1745" t="s">
        <v>488</v>
      </c>
      <c r="B1745" t="s">
        <v>489</v>
      </c>
      <c r="C1745">
        <f>-70.3891612 / 41.66770745</f>
        <v>-1.6892976721713064</v>
      </c>
      <c r="D1745" t="s">
        <v>490</v>
      </c>
      <c r="E1745" t="s">
        <v>70</v>
      </c>
      <c r="F1745" s="1">
        <v>39309</v>
      </c>
      <c r="G1745">
        <v>2</v>
      </c>
      <c r="O1745">
        <v>7.21</v>
      </c>
      <c r="P1745" t="s">
        <v>71</v>
      </c>
      <c r="Q1745">
        <v>25.1</v>
      </c>
      <c r="R1745" t="s">
        <v>71</v>
      </c>
    </row>
    <row r="1746" spans="1:46" x14ac:dyDescent="0.2">
      <c r="A1746" t="s">
        <v>488</v>
      </c>
      <c r="B1746" t="s">
        <v>489</v>
      </c>
      <c r="C1746">
        <f>-70.3891612 / 41.66770745</f>
        <v>-1.6892976721713064</v>
      </c>
      <c r="D1746" t="s">
        <v>490</v>
      </c>
      <c r="E1746" t="s">
        <v>70</v>
      </c>
      <c r="F1746" s="1">
        <v>39309</v>
      </c>
      <c r="G1746">
        <v>2.5</v>
      </c>
      <c r="O1746">
        <v>7.21</v>
      </c>
      <c r="P1746" t="s">
        <v>71</v>
      </c>
      <c r="Q1746">
        <v>25.1</v>
      </c>
      <c r="R1746" t="s">
        <v>71</v>
      </c>
    </row>
    <row r="1747" spans="1:46" x14ac:dyDescent="0.2">
      <c r="A1747" t="s">
        <v>488</v>
      </c>
      <c r="B1747" t="s">
        <v>489</v>
      </c>
      <c r="C1747">
        <f>-70.3891612 / 41.66770745</f>
        <v>-1.6892976721713064</v>
      </c>
      <c r="D1747" t="s">
        <v>490</v>
      </c>
      <c r="E1747" t="s">
        <v>70</v>
      </c>
      <c r="F1747" s="1">
        <v>39309</v>
      </c>
      <c r="G1747">
        <v>3</v>
      </c>
      <c r="O1747">
        <v>7.36</v>
      </c>
      <c r="P1747" t="s">
        <v>71</v>
      </c>
      <c r="Q1747">
        <v>25</v>
      </c>
      <c r="R1747" t="s">
        <v>71</v>
      </c>
    </row>
    <row r="1748" spans="1:46" x14ac:dyDescent="0.2">
      <c r="A1748" t="s">
        <v>488</v>
      </c>
      <c r="B1748" t="s">
        <v>489</v>
      </c>
      <c r="C1748">
        <f>-70.3891612 / 41.66770745</f>
        <v>-1.6892976721713064</v>
      </c>
      <c r="D1748" t="s">
        <v>490</v>
      </c>
      <c r="E1748" t="s">
        <v>70</v>
      </c>
      <c r="F1748" s="1">
        <v>39309</v>
      </c>
      <c r="G1748">
        <v>3.5</v>
      </c>
      <c r="O1748">
        <v>7.41</v>
      </c>
      <c r="P1748" t="s">
        <v>71</v>
      </c>
      <c r="Q1748">
        <v>24.9</v>
      </c>
      <c r="R1748" t="s">
        <v>71</v>
      </c>
    </row>
    <row r="1749" spans="1:46" x14ac:dyDescent="0.2">
      <c r="A1749" t="s">
        <v>488</v>
      </c>
      <c r="B1749" t="s">
        <v>489</v>
      </c>
      <c r="C1749">
        <f>-70.3891612 / 41.66770745</f>
        <v>-1.6892976721713064</v>
      </c>
      <c r="D1749" t="s">
        <v>490</v>
      </c>
      <c r="E1749" t="s">
        <v>70</v>
      </c>
      <c r="F1749" s="1">
        <v>39309</v>
      </c>
      <c r="G1749">
        <v>4</v>
      </c>
      <c r="K1749">
        <v>42.21</v>
      </c>
      <c r="L1749" t="s">
        <v>71</v>
      </c>
      <c r="O1749">
        <v>7.41</v>
      </c>
      <c r="P1749" t="s">
        <v>71</v>
      </c>
      <c r="Q1749">
        <v>24.9</v>
      </c>
      <c r="R1749" t="s">
        <v>71</v>
      </c>
      <c r="S1749">
        <v>2.4700000000000002</v>
      </c>
      <c r="T1749" t="s">
        <v>71</v>
      </c>
      <c r="U1749">
        <v>76.400000000000006</v>
      </c>
      <c r="V1749" t="s">
        <v>71</v>
      </c>
      <c r="W1749">
        <v>66.709999999999994</v>
      </c>
      <c r="X1749" t="s">
        <v>71</v>
      </c>
      <c r="Y1749">
        <v>66.67</v>
      </c>
      <c r="AA1749">
        <v>67.319999999999993</v>
      </c>
      <c r="AE1749">
        <v>5</v>
      </c>
      <c r="AF1749" t="s">
        <v>71</v>
      </c>
      <c r="AG1749">
        <v>6.01</v>
      </c>
      <c r="AH1749" t="s">
        <v>71</v>
      </c>
      <c r="AS1749">
        <v>51.7</v>
      </c>
      <c r="AT1749" t="s">
        <v>71</v>
      </c>
    </row>
    <row r="1750" spans="1:46" x14ac:dyDescent="0.2">
      <c r="A1750" t="s">
        <v>488</v>
      </c>
      <c r="B1750" t="s">
        <v>489</v>
      </c>
      <c r="C1750">
        <f>-70.3891612 / 41.66770745</f>
        <v>-1.6892976721713064</v>
      </c>
      <c r="D1750" t="s">
        <v>490</v>
      </c>
      <c r="E1750" t="s">
        <v>70</v>
      </c>
      <c r="F1750" s="1">
        <v>39713</v>
      </c>
      <c r="G1750">
        <v>0.5</v>
      </c>
      <c r="I1750">
        <v>4.5</v>
      </c>
      <c r="J1750" t="s">
        <v>71</v>
      </c>
      <c r="K1750">
        <v>9.99</v>
      </c>
      <c r="L1750" t="s">
        <v>71</v>
      </c>
      <c r="M1750">
        <v>1.8</v>
      </c>
      <c r="N1750" t="s">
        <v>71</v>
      </c>
      <c r="O1750">
        <v>7.76</v>
      </c>
      <c r="P1750" t="s">
        <v>71</v>
      </c>
      <c r="Q1750">
        <v>20.9</v>
      </c>
      <c r="R1750" t="s">
        <v>71</v>
      </c>
      <c r="S1750">
        <v>0.9</v>
      </c>
      <c r="T1750" t="s">
        <v>71</v>
      </c>
      <c r="U1750">
        <v>27.88</v>
      </c>
      <c r="V1750" t="s">
        <v>71</v>
      </c>
      <c r="W1750">
        <v>39.03</v>
      </c>
      <c r="X1750" t="s">
        <v>71</v>
      </c>
      <c r="Y1750">
        <v>52.14</v>
      </c>
      <c r="AA1750">
        <v>53.18</v>
      </c>
      <c r="AC1750">
        <v>51.53</v>
      </c>
      <c r="AE1750">
        <v>5.2</v>
      </c>
      <c r="AF1750" t="s">
        <v>71</v>
      </c>
      <c r="AG1750">
        <v>6.55</v>
      </c>
      <c r="AH1750" t="s">
        <v>71</v>
      </c>
      <c r="AS1750">
        <v>7.27</v>
      </c>
      <c r="AT1750" t="s">
        <v>71</v>
      </c>
    </row>
    <row r="1751" spans="1:46" x14ac:dyDescent="0.2">
      <c r="A1751" t="s">
        <v>488</v>
      </c>
      <c r="B1751" t="s">
        <v>489</v>
      </c>
      <c r="C1751">
        <f>-70.3891612 / 41.66770745</f>
        <v>-1.6892976721713064</v>
      </c>
      <c r="D1751" t="s">
        <v>490</v>
      </c>
      <c r="E1751" t="s">
        <v>70</v>
      </c>
      <c r="F1751" s="1">
        <v>39713</v>
      </c>
      <c r="G1751">
        <v>1</v>
      </c>
      <c r="O1751">
        <v>7.84</v>
      </c>
      <c r="P1751" t="s">
        <v>71</v>
      </c>
      <c r="Q1751">
        <v>20.9</v>
      </c>
      <c r="R1751" t="s">
        <v>71</v>
      </c>
    </row>
    <row r="1752" spans="1:46" x14ac:dyDescent="0.2">
      <c r="A1752" t="s">
        <v>488</v>
      </c>
      <c r="B1752" t="s">
        <v>489</v>
      </c>
      <c r="C1752">
        <f>-70.3891612 / 41.66770745</f>
        <v>-1.6892976721713064</v>
      </c>
      <c r="D1752" t="s">
        <v>490</v>
      </c>
      <c r="E1752" t="s">
        <v>70</v>
      </c>
      <c r="F1752" s="1">
        <v>39713</v>
      </c>
      <c r="G1752">
        <v>1.5</v>
      </c>
      <c r="O1752">
        <v>7.71</v>
      </c>
      <c r="P1752" t="s">
        <v>71</v>
      </c>
      <c r="Q1752">
        <v>20.6</v>
      </c>
      <c r="R1752" t="s">
        <v>71</v>
      </c>
    </row>
    <row r="1753" spans="1:46" x14ac:dyDescent="0.2">
      <c r="A1753" t="s">
        <v>488</v>
      </c>
      <c r="B1753" t="s">
        <v>489</v>
      </c>
      <c r="C1753">
        <f>-70.3891612 / 41.66770745</f>
        <v>-1.6892976721713064</v>
      </c>
      <c r="D1753" t="s">
        <v>490</v>
      </c>
      <c r="E1753" t="s">
        <v>70</v>
      </c>
      <c r="F1753" s="1">
        <v>39713</v>
      </c>
      <c r="G1753">
        <v>2</v>
      </c>
      <c r="O1753">
        <v>7.62</v>
      </c>
      <c r="P1753" t="s">
        <v>71</v>
      </c>
      <c r="Q1753">
        <v>20.399999999999999</v>
      </c>
      <c r="R1753" t="s">
        <v>71</v>
      </c>
    </row>
    <row r="1754" spans="1:46" x14ac:dyDescent="0.2">
      <c r="A1754" t="s">
        <v>488</v>
      </c>
      <c r="B1754" t="s">
        <v>489</v>
      </c>
      <c r="C1754">
        <f>-70.3891612 / 41.66770745</f>
        <v>-1.6892976721713064</v>
      </c>
      <c r="D1754" t="s">
        <v>490</v>
      </c>
      <c r="E1754" t="s">
        <v>70</v>
      </c>
      <c r="F1754" s="1">
        <v>39713</v>
      </c>
      <c r="G1754">
        <v>2.5</v>
      </c>
      <c r="O1754">
        <v>7.19</v>
      </c>
      <c r="P1754" t="s">
        <v>71</v>
      </c>
      <c r="Q1754">
        <v>20.100000000000001</v>
      </c>
      <c r="R1754" t="s">
        <v>71</v>
      </c>
    </row>
    <row r="1755" spans="1:46" x14ac:dyDescent="0.2">
      <c r="A1755" t="s">
        <v>488</v>
      </c>
      <c r="B1755" t="s">
        <v>489</v>
      </c>
      <c r="C1755">
        <f>-70.3891612 / 41.66770745</f>
        <v>-1.6892976721713064</v>
      </c>
      <c r="D1755" t="s">
        <v>490</v>
      </c>
      <c r="E1755" t="s">
        <v>70</v>
      </c>
      <c r="F1755" s="1">
        <v>39713</v>
      </c>
      <c r="G1755">
        <v>3</v>
      </c>
      <c r="O1755">
        <v>6.93</v>
      </c>
      <c r="P1755" t="s">
        <v>71</v>
      </c>
      <c r="Q1755">
        <v>20</v>
      </c>
      <c r="R1755" t="s">
        <v>71</v>
      </c>
    </row>
    <row r="1756" spans="1:46" x14ac:dyDescent="0.2">
      <c r="A1756" t="s">
        <v>488</v>
      </c>
      <c r="B1756" t="s">
        <v>489</v>
      </c>
      <c r="C1756">
        <f>-70.3891612 / 41.66770745</f>
        <v>-1.6892976721713064</v>
      </c>
      <c r="D1756" t="s">
        <v>490</v>
      </c>
      <c r="E1756" t="s">
        <v>70</v>
      </c>
      <c r="F1756" s="1">
        <v>39713</v>
      </c>
      <c r="G1756">
        <v>3.5</v>
      </c>
      <c r="K1756">
        <v>6.8</v>
      </c>
      <c r="L1756" t="s">
        <v>71</v>
      </c>
      <c r="O1756">
        <v>6.06</v>
      </c>
      <c r="P1756" t="s">
        <v>71</v>
      </c>
      <c r="Q1756">
        <v>19.899999999999999</v>
      </c>
      <c r="R1756" t="s">
        <v>71</v>
      </c>
      <c r="S1756">
        <v>0.95</v>
      </c>
      <c r="T1756" t="s">
        <v>71</v>
      </c>
      <c r="U1756">
        <v>29.43</v>
      </c>
      <c r="V1756" t="s">
        <v>71</v>
      </c>
      <c r="W1756">
        <v>38.15</v>
      </c>
      <c r="X1756" t="s">
        <v>71</v>
      </c>
      <c r="Y1756">
        <v>52.92</v>
      </c>
      <c r="AA1756">
        <v>49.41</v>
      </c>
      <c r="AE1756">
        <v>5.2</v>
      </c>
      <c r="AF1756" t="s">
        <v>71</v>
      </c>
      <c r="AG1756">
        <v>6.61</v>
      </c>
      <c r="AH1756" t="s">
        <v>71</v>
      </c>
      <c r="AS1756">
        <v>7.66</v>
      </c>
      <c r="AT1756" t="s">
        <v>71</v>
      </c>
    </row>
    <row r="1757" spans="1:46" x14ac:dyDescent="0.2">
      <c r="A1757" t="s">
        <v>488</v>
      </c>
      <c r="B1757" t="s">
        <v>489</v>
      </c>
      <c r="C1757">
        <f>-70.3891612 / 41.66770745</f>
        <v>-1.6892976721713064</v>
      </c>
      <c r="D1757" t="s">
        <v>490</v>
      </c>
      <c r="E1757" t="s">
        <v>70</v>
      </c>
      <c r="F1757" s="1">
        <v>39713</v>
      </c>
      <c r="G1757">
        <v>4</v>
      </c>
      <c r="O1757">
        <v>5.87</v>
      </c>
      <c r="P1757" t="s">
        <v>71</v>
      </c>
      <c r="Q1757">
        <v>19.899999999999999</v>
      </c>
      <c r="R1757" t="s">
        <v>71</v>
      </c>
    </row>
    <row r="1758" spans="1:46" x14ac:dyDescent="0.2">
      <c r="A1758" t="s">
        <v>488</v>
      </c>
      <c r="B1758" t="s">
        <v>489</v>
      </c>
      <c r="C1758">
        <f>-70.3891612 / 41.66770745</f>
        <v>-1.6892976721713064</v>
      </c>
      <c r="D1758" t="s">
        <v>490</v>
      </c>
      <c r="E1758" t="s">
        <v>70</v>
      </c>
      <c r="F1758" s="1">
        <v>39713</v>
      </c>
      <c r="G1758">
        <v>4.5</v>
      </c>
      <c r="O1758">
        <v>1.1200000000000001</v>
      </c>
      <c r="P1758" t="s">
        <v>71</v>
      </c>
      <c r="Q1758">
        <v>19.899999999999999</v>
      </c>
      <c r="R1758" t="s">
        <v>71</v>
      </c>
    </row>
    <row r="1759" spans="1:46" x14ac:dyDescent="0.2">
      <c r="A1759" t="s">
        <v>488</v>
      </c>
      <c r="B1759" t="s">
        <v>489</v>
      </c>
      <c r="C1759">
        <f>-70.3891612 / 41.66770745</f>
        <v>-1.6892976721713064</v>
      </c>
      <c r="D1759" t="s">
        <v>490</v>
      </c>
      <c r="E1759" t="s">
        <v>70</v>
      </c>
      <c r="F1759" s="1">
        <v>40065</v>
      </c>
      <c r="G1759">
        <v>0.5</v>
      </c>
      <c r="I1759">
        <v>4.5</v>
      </c>
      <c r="J1759" t="s">
        <v>71</v>
      </c>
      <c r="K1759">
        <v>10.53</v>
      </c>
      <c r="L1759" t="s">
        <v>71</v>
      </c>
      <c r="M1759">
        <v>2.15</v>
      </c>
      <c r="N1759" t="s">
        <v>71</v>
      </c>
      <c r="O1759">
        <v>7.09</v>
      </c>
      <c r="P1759" t="s">
        <v>71</v>
      </c>
      <c r="Q1759">
        <v>22.4</v>
      </c>
      <c r="R1759" t="s">
        <v>71</v>
      </c>
      <c r="S1759">
        <v>1.44</v>
      </c>
      <c r="T1759" t="s">
        <v>71</v>
      </c>
      <c r="U1759">
        <v>44.72</v>
      </c>
      <c r="V1759" t="s">
        <v>71</v>
      </c>
      <c r="W1759">
        <v>35.880000000000003</v>
      </c>
      <c r="X1759" t="s">
        <v>71</v>
      </c>
      <c r="Y1759">
        <v>58.95</v>
      </c>
      <c r="AA1759">
        <v>53.7</v>
      </c>
      <c r="AC1759">
        <v>48.97</v>
      </c>
      <c r="AE1759">
        <v>5.2</v>
      </c>
      <c r="AF1759" t="s">
        <v>71</v>
      </c>
      <c r="AG1759">
        <v>5.7</v>
      </c>
      <c r="AH1759" t="s">
        <v>71</v>
      </c>
      <c r="AS1759">
        <v>1.89</v>
      </c>
      <c r="AT1759" t="s">
        <v>71</v>
      </c>
    </row>
    <row r="1760" spans="1:46" x14ac:dyDescent="0.2">
      <c r="A1760" t="s">
        <v>488</v>
      </c>
      <c r="B1760" t="s">
        <v>489</v>
      </c>
      <c r="C1760">
        <f>-70.3891612 / 41.66770745</f>
        <v>-1.6892976721713064</v>
      </c>
      <c r="D1760" t="s">
        <v>490</v>
      </c>
      <c r="E1760" t="s">
        <v>70</v>
      </c>
      <c r="F1760" s="1">
        <v>40065</v>
      </c>
      <c r="G1760">
        <v>1</v>
      </c>
      <c r="O1760">
        <v>7.05</v>
      </c>
      <c r="P1760" t="s">
        <v>71</v>
      </c>
      <c r="Q1760">
        <v>22.5</v>
      </c>
      <c r="R1760" t="s">
        <v>71</v>
      </c>
    </row>
    <row r="1761" spans="1:46" x14ac:dyDescent="0.2">
      <c r="A1761" t="s">
        <v>488</v>
      </c>
      <c r="B1761" t="s">
        <v>489</v>
      </c>
      <c r="C1761">
        <f>-70.3891612 / 41.66770745</f>
        <v>-1.6892976721713064</v>
      </c>
      <c r="D1761" t="s">
        <v>490</v>
      </c>
      <c r="E1761" t="s">
        <v>70</v>
      </c>
      <c r="F1761" s="1">
        <v>40065</v>
      </c>
      <c r="G1761">
        <v>1.5</v>
      </c>
      <c r="O1761">
        <v>6.96</v>
      </c>
      <c r="P1761" t="s">
        <v>71</v>
      </c>
      <c r="Q1761">
        <v>22.5</v>
      </c>
      <c r="R1761" t="s">
        <v>71</v>
      </c>
    </row>
    <row r="1762" spans="1:46" x14ac:dyDescent="0.2">
      <c r="A1762" t="s">
        <v>488</v>
      </c>
      <c r="B1762" t="s">
        <v>489</v>
      </c>
      <c r="C1762">
        <f>-70.3891612 / 41.66770745</f>
        <v>-1.6892976721713064</v>
      </c>
      <c r="D1762" t="s">
        <v>490</v>
      </c>
      <c r="E1762" t="s">
        <v>70</v>
      </c>
      <c r="F1762" s="1">
        <v>40065</v>
      </c>
      <c r="G1762">
        <v>2</v>
      </c>
      <c r="O1762">
        <v>6.8</v>
      </c>
      <c r="P1762" t="s">
        <v>71</v>
      </c>
      <c r="Q1762">
        <v>22.4</v>
      </c>
      <c r="R1762" t="s">
        <v>71</v>
      </c>
    </row>
    <row r="1763" spans="1:46" x14ac:dyDescent="0.2">
      <c r="A1763" t="s">
        <v>488</v>
      </c>
      <c r="B1763" t="s">
        <v>489</v>
      </c>
      <c r="C1763">
        <f>-70.3891612 / 41.66770745</f>
        <v>-1.6892976721713064</v>
      </c>
      <c r="D1763" t="s">
        <v>490</v>
      </c>
      <c r="E1763" t="s">
        <v>70</v>
      </c>
      <c r="F1763" s="1">
        <v>40065</v>
      </c>
      <c r="G1763">
        <v>2.5</v>
      </c>
      <c r="O1763">
        <v>6.78</v>
      </c>
      <c r="P1763" t="s">
        <v>71</v>
      </c>
      <c r="Q1763">
        <v>22.4</v>
      </c>
      <c r="R1763" t="s">
        <v>71</v>
      </c>
    </row>
    <row r="1764" spans="1:46" x14ac:dyDescent="0.2">
      <c r="A1764" t="s">
        <v>488</v>
      </c>
      <c r="B1764" t="s">
        <v>489</v>
      </c>
      <c r="C1764">
        <f>-70.3891612 / 41.66770745</f>
        <v>-1.6892976721713064</v>
      </c>
      <c r="D1764" t="s">
        <v>490</v>
      </c>
      <c r="E1764" t="s">
        <v>70</v>
      </c>
      <c r="F1764" s="1">
        <v>40065</v>
      </c>
      <c r="G1764">
        <v>3</v>
      </c>
      <c r="O1764">
        <v>6.4</v>
      </c>
      <c r="P1764" t="s">
        <v>71</v>
      </c>
      <c r="Q1764">
        <v>22.4</v>
      </c>
      <c r="R1764" t="s">
        <v>71</v>
      </c>
    </row>
    <row r="1765" spans="1:46" x14ac:dyDescent="0.2">
      <c r="A1765" t="s">
        <v>488</v>
      </c>
      <c r="B1765" t="s">
        <v>489</v>
      </c>
      <c r="C1765">
        <f>-70.3891612 / 41.66770745</f>
        <v>-1.6892976721713064</v>
      </c>
      <c r="D1765" t="s">
        <v>490</v>
      </c>
      <c r="E1765" t="s">
        <v>70</v>
      </c>
      <c r="F1765" s="1">
        <v>40065</v>
      </c>
      <c r="G1765">
        <v>3.5</v>
      </c>
      <c r="K1765">
        <v>9.7100000000000009</v>
      </c>
      <c r="L1765" t="s">
        <v>71</v>
      </c>
      <c r="O1765">
        <v>5.41</v>
      </c>
      <c r="P1765" t="s">
        <v>71</v>
      </c>
      <c r="Q1765">
        <v>22.2</v>
      </c>
      <c r="R1765" t="s">
        <v>71</v>
      </c>
      <c r="S1765">
        <v>1.41</v>
      </c>
      <c r="T1765" t="s">
        <v>71</v>
      </c>
      <c r="U1765">
        <v>43.79</v>
      </c>
      <c r="V1765" t="s">
        <v>71</v>
      </c>
      <c r="W1765">
        <v>39.24</v>
      </c>
      <c r="X1765" t="s">
        <v>71</v>
      </c>
      <c r="Y1765">
        <v>58.65</v>
      </c>
      <c r="AA1765">
        <v>52.9</v>
      </c>
      <c r="AE1765">
        <v>5.6</v>
      </c>
      <c r="AF1765" t="s">
        <v>71</v>
      </c>
      <c r="AG1765">
        <v>7.86</v>
      </c>
      <c r="AH1765" t="s">
        <v>71</v>
      </c>
      <c r="AS1765">
        <v>1.84</v>
      </c>
      <c r="AT1765" t="s">
        <v>71</v>
      </c>
    </row>
    <row r="1766" spans="1:46" x14ac:dyDescent="0.2">
      <c r="A1766" t="s">
        <v>488</v>
      </c>
      <c r="B1766" t="s">
        <v>489</v>
      </c>
      <c r="C1766">
        <f>-70.3891612 / 41.66770745</f>
        <v>-1.6892976721713064</v>
      </c>
      <c r="D1766" t="s">
        <v>490</v>
      </c>
      <c r="E1766" t="s">
        <v>70</v>
      </c>
      <c r="F1766" s="1">
        <v>40408</v>
      </c>
      <c r="G1766">
        <v>0.5</v>
      </c>
      <c r="I1766">
        <v>3.98</v>
      </c>
      <c r="J1766" t="s">
        <v>71</v>
      </c>
      <c r="K1766">
        <v>18.809999999999999</v>
      </c>
      <c r="L1766" t="s">
        <v>71</v>
      </c>
      <c r="M1766">
        <v>1.1000000000000001</v>
      </c>
      <c r="N1766" t="s">
        <v>71</v>
      </c>
      <c r="O1766">
        <v>9.52</v>
      </c>
      <c r="P1766" t="s">
        <v>71</v>
      </c>
      <c r="Q1766">
        <v>25.4</v>
      </c>
      <c r="R1766" t="s">
        <v>71</v>
      </c>
      <c r="S1766">
        <v>1.31</v>
      </c>
      <c r="T1766" t="s">
        <v>71</v>
      </c>
      <c r="U1766">
        <v>40.71</v>
      </c>
      <c r="V1766" t="s">
        <v>71</v>
      </c>
      <c r="W1766">
        <v>51.56</v>
      </c>
      <c r="X1766" t="s">
        <v>71</v>
      </c>
      <c r="Y1766">
        <v>57.6</v>
      </c>
      <c r="AA1766">
        <v>59.39</v>
      </c>
      <c r="AC1766">
        <v>58.63</v>
      </c>
      <c r="AE1766">
        <v>7.3</v>
      </c>
      <c r="AF1766" t="s">
        <v>71</v>
      </c>
      <c r="AG1766">
        <v>7.26</v>
      </c>
      <c r="AH1766" t="s">
        <v>71</v>
      </c>
      <c r="AS1766">
        <v>1.47</v>
      </c>
      <c r="AT1766" t="s">
        <v>71</v>
      </c>
    </row>
    <row r="1767" spans="1:46" x14ac:dyDescent="0.2">
      <c r="A1767" t="s">
        <v>488</v>
      </c>
      <c r="B1767" t="s">
        <v>489</v>
      </c>
      <c r="C1767">
        <f>-70.3891612 / 41.66770745</f>
        <v>-1.6892976721713064</v>
      </c>
      <c r="D1767" t="s">
        <v>490</v>
      </c>
      <c r="E1767" t="s">
        <v>70</v>
      </c>
      <c r="F1767" s="1">
        <v>40408</v>
      </c>
      <c r="G1767">
        <v>1</v>
      </c>
      <c r="O1767">
        <v>9.5299999999999994</v>
      </c>
      <c r="P1767" t="s">
        <v>71</v>
      </c>
      <c r="Q1767">
        <v>25.3</v>
      </c>
      <c r="R1767" t="s">
        <v>71</v>
      </c>
    </row>
    <row r="1768" spans="1:46" x14ac:dyDescent="0.2">
      <c r="A1768" t="s">
        <v>488</v>
      </c>
      <c r="B1768" t="s">
        <v>489</v>
      </c>
      <c r="C1768">
        <f>-70.3891612 / 41.66770745</f>
        <v>-1.6892976721713064</v>
      </c>
      <c r="D1768" t="s">
        <v>490</v>
      </c>
      <c r="E1768" t="s">
        <v>70</v>
      </c>
      <c r="F1768" s="1">
        <v>40408</v>
      </c>
      <c r="G1768">
        <v>1.5</v>
      </c>
      <c r="O1768">
        <v>9.39</v>
      </c>
      <c r="P1768" t="s">
        <v>71</v>
      </c>
      <c r="Q1768">
        <v>25.3</v>
      </c>
      <c r="R1768" t="s">
        <v>71</v>
      </c>
    </row>
    <row r="1769" spans="1:46" x14ac:dyDescent="0.2">
      <c r="A1769" t="s">
        <v>488</v>
      </c>
      <c r="B1769" t="s">
        <v>489</v>
      </c>
      <c r="C1769">
        <f>-70.3891612 / 41.66770745</f>
        <v>-1.6892976721713064</v>
      </c>
      <c r="D1769" t="s">
        <v>490</v>
      </c>
      <c r="E1769" t="s">
        <v>70</v>
      </c>
      <c r="F1769" s="1">
        <v>40408</v>
      </c>
      <c r="G1769">
        <v>2</v>
      </c>
      <c r="O1769">
        <v>8.8800000000000008</v>
      </c>
      <c r="P1769" t="s">
        <v>71</v>
      </c>
      <c r="Q1769">
        <v>25</v>
      </c>
      <c r="R1769" t="s">
        <v>71</v>
      </c>
    </row>
    <row r="1770" spans="1:46" x14ac:dyDescent="0.2">
      <c r="A1770" t="s">
        <v>488</v>
      </c>
      <c r="B1770" t="s">
        <v>489</v>
      </c>
      <c r="C1770">
        <f>-70.3891612 / 41.66770745</f>
        <v>-1.6892976721713064</v>
      </c>
      <c r="D1770" t="s">
        <v>490</v>
      </c>
      <c r="E1770" t="s">
        <v>70</v>
      </c>
      <c r="F1770" s="1">
        <v>40408</v>
      </c>
      <c r="G1770">
        <v>2.5</v>
      </c>
      <c r="O1770">
        <v>6.95</v>
      </c>
      <c r="P1770" t="s">
        <v>71</v>
      </c>
      <c r="Q1770">
        <v>24.3</v>
      </c>
      <c r="R1770" t="s">
        <v>71</v>
      </c>
    </row>
    <row r="1771" spans="1:46" x14ac:dyDescent="0.2">
      <c r="A1771" t="s">
        <v>488</v>
      </c>
      <c r="B1771" t="s">
        <v>489</v>
      </c>
      <c r="C1771">
        <f>-70.3891612 / 41.66770745</f>
        <v>-1.6892976721713064</v>
      </c>
      <c r="D1771" t="s">
        <v>490</v>
      </c>
      <c r="E1771" t="s">
        <v>70</v>
      </c>
      <c r="F1771" s="1">
        <v>40408</v>
      </c>
      <c r="G1771">
        <v>3</v>
      </c>
      <c r="K1771">
        <v>19.440000000000001</v>
      </c>
      <c r="L1771" t="s">
        <v>71</v>
      </c>
      <c r="O1771">
        <v>6.99</v>
      </c>
      <c r="P1771" t="s">
        <v>71</v>
      </c>
      <c r="Q1771">
        <v>24.2</v>
      </c>
      <c r="R1771" t="s">
        <v>71</v>
      </c>
      <c r="S1771">
        <v>0.97</v>
      </c>
      <c r="T1771" t="s">
        <v>71</v>
      </c>
      <c r="U1771">
        <v>29.98</v>
      </c>
      <c r="V1771" t="s">
        <v>71</v>
      </c>
      <c r="W1771">
        <v>52.73</v>
      </c>
      <c r="X1771" t="s">
        <v>71</v>
      </c>
      <c r="Y1771">
        <v>0</v>
      </c>
      <c r="AA1771">
        <v>59.71</v>
      </c>
      <c r="AE1771">
        <v>6.9</v>
      </c>
      <c r="AF1771" t="s">
        <v>71</v>
      </c>
      <c r="AG1771">
        <v>6.35</v>
      </c>
      <c r="AH1771" t="s">
        <v>71</v>
      </c>
      <c r="AS1771">
        <v>9.61</v>
      </c>
      <c r="AT1771" t="s">
        <v>71</v>
      </c>
    </row>
    <row r="1772" spans="1:46" x14ac:dyDescent="0.2">
      <c r="A1772" t="s">
        <v>488</v>
      </c>
      <c r="B1772" t="s">
        <v>489</v>
      </c>
      <c r="C1772">
        <f>-70.3891612 / 41.66770745</f>
        <v>-1.6892976721713064</v>
      </c>
      <c r="D1772" t="s">
        <v>490</v>
      </c>
      <c r="E1772" t="s">
        <v>70</v>
      </c>
      <c r="F1772" s="1">
        <v>40408</v>
      </c>
      <c r="G1772">
        <v>3.5</v>
      </c>
      <c r="O1772">
        <v>6.63</v>
      </c>
      <c r="P1772" t="s">
        <v>71</v>
      </c>
      <c r="Q1772">
        <v>24.1</v>
      </c>
      <c r="R1772" t="s">
        <v>71</v>
      </c>
    </row>
    <row r="1773" spans="1:46" x14ac:dyDescent="0.2">
      <c r="A1773" t="s">
        <v>488</v>
      </c>
      <c r="B1773" t="s">
        <v>489</v>
      </c>
      <c r="C1773">
        <f>-70.3891612 / 41.66770745</f>
        <v>-1.6892976721713064</v>
      </c>
      <c r="D1773" t="s">
        <v>490</v>
      </c>
      <c r="E1773" t="s">
        <v>70</v>
      </c>
      <c r="F1773" s="1">
        <v>40800</v>
      </c>
      <c r="G1773">
        <v>0.5</v>
      </c>
      <c r="I1773">
        <v>4.55</v>
      </c>
      <c r="J1773" t="s">
        <v>71</v>
      </c>
      <c r="K1773">
        <v>2.5499999999999998</v>
      </c>
      <c r="L1773" t="s">
        <v>71</v>
      </c>
      <c r="M1773">
        <v>2.77</v>
      </c>
      <c r="N1773" t="s">
        <v>71</v>
      </c>
      <c r="O1773">
        <v>8.36</v>
      </c>
      <c r="P1773" t="s">
        <v>71</v>
      </c>
      <c r="Q1773">
        <v>23.8</v>
      </c>
      <c r="R1773" t="s">
        <v>71</v>
      </c>
      <c r="S1773">
        <v>0.36</v>
      </c>
      <c r="T1773" t="s">
        <v>71</v>
      </c>
      <c r="U1773">
        <v>11.15</v>
      </c>
      <c r="V1773" t="s">
        <v>71</v>
      </c>
      <c r="W1773">
        <v>28.72</v>
      </c>
      <c r="X1773" t="s">
        <v>71</v>
      </c>
      <c r="Y1773">
        <v>38.92</v>
      </c>
      <c r="AA1773">
        <v>39.78</v>
      </c>
      <c r="AC1773">
        <v>45.34</v>
      </c>
      <c r="AE1773">
        <v>5.7</v>
      </c>
      <c r="AF1773" t="s">
        <v>71</v>
      </c>
      <c r="AG1773">
        <v>6.58</v>
      </c>
      <c r="AH1773" t="s">
        <v>71</v>
      </c>
      <c r="AS1773">
        <v>0.92</v>
      </c>
      <c r="AT1773" t="s">
        <v>71</v>
      </c>
    </row>
    <row r="1774" spans="1:46" x14ac:dyDescent="0.2">
      <c r="A1774" t="s">
        <v>488</v>
      </c>
      <c r="B1774" t="s">
        <v>489</v>
      </c>
      <c r="C1774">
        <f>-70.3891612 / 41.66770745</f>
        <v>-1.6892976721713064</v>
      </c>
      <c r="D1774" t="s">
        <v>490</v>
      </c>
      <c r="E1774" t="s">
        <v>70</v>
      </c>
      <c r="F1774" s="1">
        <v>40800</v>
      </c>
      <c r="G1774">
        <v>1</v>
      </c>
      <c r="O1774">
        <v>8.43</v>
      </c>
      <c r="P1774" t="s">
        <v>71</v>
      </c>
      <c r="Q1774">
        <v>23.6</v>
      </c>
      <c r="R1774" t="s">
        <v>71</v>
      </c>
    </row>
    <row r="1775" spans="1:46" x14ac:dyDescent="0.2">
      <c r="A1775" t="s">
        <v>488</v>
      </c>
      <c r="B1775" t="s">
        <v>489</v>
      </c>
      <c r="C1775">
        <f>-70.3891612 / 41.66770745</f>
        <v>-1.6892976721713064</v>
      </c>
      <c r="D1775" t="s">
        <v>490</v>
      </c>
      <c r="E1775" t="s">
        <v>70</v>
      </c>
      <c r="F1775" s="1">
        <v>40800</v>
      </c>
      <c r="G1775">
        <v>2</v>
      </c>
      <c r="O1775">
        <v>7.88</v>
      </c>
      <c r="P1775" t="s">
        <v>71</v>
      </c>
      <c r="Q1775">
        <v>22.7</v>
      </c>
      <c r="R1775" t="s">
        <v>71</v>
      </c>
    </row>
    <row r="1776" spans="1:46" x14ac:dyDescent="0.2">
      <c r="A1776" t="s">
        <v>488</v>
      </c>
      <c r="B1776" t="s">
        <v>489</v>
      </c>
      <c r="C1776">
        <f>-70.3891612 / 41.66770745</f>
        <v>-1.6892976721713064</v>
      </c>
      <c r="D1776" t="s">
        <v>490</v>
      </c>
      <c r="E1776" t="s">
        <v>70</v>
      </c>
      <c r="F1776" s="1">
        <v>40800</v>
      </c>
      <c r="G1776">
        <v>3</v>
      </c>
      <c r="O1776">
        <v>6.91</v>
      </c>
      <c r="P1776" t="s">
        <v>71</v>
      </c>
      <c r="Q1776">
        <v>22.3</v>
      </c>
      <c r="R1776" t="s">
        <v>71</v>
      </c>
    </row>
    <row r="1777" spans="1:46" x14ac:dyDescent="0.2">
      <c r="A1777" t="s">
        <v>488</v>
      </c>
      <c r="B1777" t="s">
        <v>489</v>
      </c>
      <c r="C1777">
        <f>-70.3891612 / 41.66770745</f>
        <v>-1.6892976721713064</v>
      </c>
      <c r="D1777" t="s">
        <v>490</v>
      </c>
      <c r="E1777" t="s">
        <v>70</v>
      </c>
      <c r="F1777" s="1">
        <v>40800</v>
      </c>
      <c r="G1777">
        <v>4</v>
      </c>
      <c r="K1777">
        <v>4.8499999999999996</v>
      </c>
      <c r="L1777" t="s">
        <v>71</v>
      </c>
      <c r="O1777">
        <v>1.48</v>
      </c>
      <c r="P1777" t="s">
        <v>71</v>
      </c>
      <c r="Q1777">
        <v>21.8</v>
      </c>
      <c r="R1777" t="s">
        <v>71</v>
      </c>
      <c r="S1777">
        <v>0.5</v>
      </c>
      <c r="T1777" t="s">
        <v>71</v>
      </c>
      <c r="U1777">
        <v>15.49</v>
      </c>
      <c r="V1777" t="s">
        <v>71</v>
      </c>
      <c r="W1777">
        <v>32.81</v>
      </c>
      <c r="X1777" t="s">
        <v>71</v>
      </c>
      <c r="Y1777">
        <v>43.66</v>
      </c>
      <c r="AA1777">
        <v>46.09</v>
      </c>
      <c r="AE1777">
        <v>5.8</v>
      </c>
      <c r="AF1777" t="s">
        <v>71</v>
      </c>
      <c r="AG1777">
        <v>6.43</v>
      </c>
      <c r="AH1777" t="s">
        <v>71</v>
      </c>
      <c r="AS1777">
        <v>2.5299999999999998</v>
      </c>
      <c r="AT1777" t="s">
        <v>71</v>
      </c>
    </row>
    <row r="1778" spans="1:46" x14ac:dyDescent="0.2">
      <c r="A1778" t="s">
        <v>488</v>
      </c>
      <c r="B1778" t="s">
        <v>489</v>
      </c>
      <c r="C1778">
        <f>-70.3891612 / 41.66770745</f>
        <v>-1.6892976721713064</v>
      </c>
      <c r="D1778" t="s">
        <v>490</v>
      </c>
      <c r="E1778" t="s">
        <v>70</v>
      </c>
      <c r="F1778" s="1">
        <v>41164</v>
      </c>
      <c r="G1778">
        <v>0.5</v>
      </c>
      <c r="I1778">
        <v>4.2</v>
      </c>
      <c r="J1778" t="s">
        <v>71</v>
      </c>
      <c r="K1778">
        <v>2.2000000000000002</v>
      </c>
      <c r="L1778" t="s">
        <v>71</v>
      </c>
      <c r="M1778">
        <v>2.31</v>
      </c>
      <c r="N1778" t="s">
        <v>71</v>
      </c>
      <c r="O1778">
        <v>8.07</v>
      </c>
      <c r="P1778" t="s">
        <v>71</v>
      </c>
      <c r="Q1778">
        <v>23.1</v>
      </c>
      <c r="R1778" t="s">
        <v>71</v>
      </c>
      <c r="S1778">
        <v>0.56000000000000005</v>
      </c>
      <c r="T1778" t="s">
        <v>71</v>
      </c>
      <c r="U1778">
        <v>17.350000000000001</v>
      </c>
      <c r="V1778" t="s">
        <v>71</v>
      </c>
      <c r="W1778">
        <v>31.2</v>
      </c>
      <c r="X1778" t="s">
        <v>71</v>
      </c>
      <c r="Y1778">
        <v>45.3</v>
      </c>
      <c r="AA1778">
        <v>38.33</v>
      </c>
      <c r="AC1778">
        <v>47.94</v>
      </c>
      <c r="AE1778">
        <v>6.8</v>
      </c>
      <c r="AF1778" t="s">
        <v>71</v>
      </c>
      <c r="AG1778">
        <v>6.62</v>
      </c>
      <c r="AH1778" t="s">
        <v>71</v>
      </c>
      <c r="AS1778">
        <v>2.62</v>
      </c>
      <c r="AT1778" t="s">
        <v>71</v>
      </c>
    </row>
    <row r="1779" spans="1:46" x14ac:dyDescent="0.2">
      <c r="A1779" t="s">
        <v>488</v>
      </c>
      <c r="B1779" t="s">
        <v>489</v>
      </c>
      <c r="C1779">
        <f>-70.3891612 / 41.66770745</f>
        <v>-1.6892976721713064</v>
      </c>
      <c r="D1779" t="s">
        <v>490</v>
      </c>
      <c r="E1779" t="s">
        <v>70</v>
      </c>
      <c r="F1779" s="1">
        <v>41164</v>
      </c>
      <c r="G1779">
        <v>1</v>
      </c>
      <c r="O1779">
        <v>7.99</v>
      </c>
      <c r="P1779" t="s">
        <v>71</v>
      </c>
      <c r="Q1779">
        <v>22.8</v>
      </c>
      <c r="R1779" t="s">
        <v>71</v>
      </c>
    </row>
    <row r="1780" spans="1:46" x14ac:dyDescent="0.2">
      <c r="A1780" t="s">
        <v>488</v>
      </c>
      <c r="B1780" t="s">
        <v>489</v>
      </c>
      <c r="C1780">
        <f>-70.3891612 / 41.66770745</f>
        <v>-1.6892976721713064</v>
      </c>
      <c r="D1780" t="s">
        <v>490</v>
      </c>
      <c r="E1780" t="s">
        <v>70</v>
      </c>
      <c r="F1780" s="1">
        <v>41164</v>
      </c>
      <c r="G1780">
        <v>2</v>
      </c>
      <c r="O1780">
        <v>8</v>
      </c>
      <c r="P1780" t="s">
        <v>71</v>
      </c>
      <c r="Q1780">
        <v>22.7</v>
      </c>
      <c r="R1780" t="s">
        <v>71</v>
      </c>
    </row>
    <row r="1781" spans="1:46" x14ac:dyDescent="0.2">
      <c r="A1781" t="s">
        <v>488</v>
      </c>
      <c r="B1781" t="s">
        <v>489</v>
      </c>
      <c r="C1781">
        <f>-70.3891612 / 41.66770745</f>
        <v>-1.6892976721713064</v>
      </c>
      <c r="D1781" t="s">
        <v>490</v>
      </c>
      <c r="E1781" t="s">
        <v>70</v>
      </c>
      <c r="F1781" s="1">
        <v>41164</v>
      </c>
      <c r="G1781">
        <v>3</v>
      </c>
      <c r="O1781">
        <v>7.98</v>
      </c>
      <c r="P1781" t="s">
        <v>71</v>
      </c>
      <c r="Q1781">
        <v>22.5</v>
      </c>
      <c r="R1781" t="s">
        <v>71</v>
      </c>
    </row>
    <row r="1782" spans="1:46" x14ac:dyDescent="0.2">
      <c r="A1782" t="s">
        <v>488</v>
      </c>
      <c r="B1782" t="s">
        <v>489</v>
      </c>
      <c r="C1782">
        <f>-70.3891612 / 41.66770745</f>
        <v>-1.6892976721713064</v>
      </c>
      <c r="D1782" t="s">
        <v>490</v>
      </c>
      <c r="E1782" t="s">
        <v>70</v>
      </c>
      <c r="F1782" s="1">
        <v>41164</v>
      </c>
      <c r="G1782">
        <v>3.2</v>
      </c>
      <c r="K1782">
        <v>2.3199999999999998</v>
      </c>
      <c r="L1782" t="s">
        <v>71</v>
      </c>
      <c r="S1782">
        <v>0.78</v>
      </c>
      <c r="T1782" t="s">
        <v>71</v>
      </c>
      <c r="U1782">
        <v>24.16</v>
      </c>
      <c r="V1782" t="s">
        <v>71</v>
      </c>
      <c r="W1782">
        <v>19.2</v>
      </c>
      <c r="X1782" t="s">
        <v>71</v>
      </c>
      <c r="Y1782">
        <v>50.07</v>
      </c>
      <c r="AA1782">
        <v>38.86</v>
      </c>
      <c r="AE1782">
        <v>6.9</v>
      </c>
      <c r="AF1782" t="s">
        <v>71</v>
      </c>
      <c r="AG1782">
        <v>6.54</v>
      </c>
      <c r="AH1782" t="s">
        <v>71</v>
      </c>
      <c r="AS1782">
        <v>4.7</v>
      </c>
      <c r="AT1782" t="s">
        <v>71</v>
      </c>
    </row>
    <row r="1783" spans="1:46" x14ac:dyDescent="0.2">
      <c r="A1783" t="s">
        <v>488</v>
      </c>
      <c r="B1783" t="s">
        <v>489</v>
      </c>
      <c r="C1783">
        <f>-70.3891612 / 41.66770745</f>
        <v>-1.6892976721713064</v>
      </c>
      <c r="D1783" t="s">
        <v>490</v>
      </c>
      <c r="E1783" t="s">
        <v>70</v>
      </c>
      <c r="F1783" s="1">
        <v>41164</v>
      </c>
      <c r="G1783">
        <v>4</v>
      </c>
      <c r="O1783">
        <v>7.95</v>
      </c>
      <c r="P1783" t="s">
        <v>71</v>
      </c>
      <c r="Q1783">
        <v>22.4</v>
      </c>
      <c r="R1783" t="s">
        <v>71</v>
      </c>
    </row>
    <row r="1784" spans="1:46" x14ac:dyDescent="0.2">
      <c r="A1784" t="s">
        <v>488</v>
      </c>
      <c r="B1784" t="s">
        <v>489</v>
      </c>
      <c r="C1784">
        <f>-70.3891612 / 41.66770745</f>
        <v>-1.6892976721713064</v>
      </c>
      <c r="D1784" t="s">
        <v>490</v>
      </c>
      <c r="E1784" t="s">
        <v>70</v>
      </c>
      <c r="F1784" s="1">
        <v>41528</v>
      </c>
      <c r="G1784">
        <v>0.5</v>
      </c>
      <c r="I1784">
        <v>4.8499999999999996</v>
      </c>
      <c r="J1784" t="s">
        <v>71</v>
      </c>
      <c r="K1784">
        <v>3.03</v>
      </c>
      <c r="L1784" t="s">
        <v>71</v>
      </c>
      <c r="M1784">
        <v>3.7</v>
      </c>
      <c r="N1784" t="s">
        <v>71</v>
      </c>
      <c r="O1784">
        <v>8.0500000000000007</v>
      </c>
      <c r="P1784" t="s">
        <v>71</v>
      </c>
      <c r="Q1784">
        <v>22.2</v>
      </c>
      <c r="R1784" t="s">
        <v>71</v>
      </c>
      <c r="S1784">
        <v>0.11</v>
      </c>
      <c r="T1784" t="s">
        <v>71</v>
      </c>
      <c r="U1784">
        <v>3.41</v>
      </c>
      <c r="V1784" t="s">
        <v>71</v>
      </c>
      <c r="W1784">
        <v>26.89</v>
      </c>
      <c r="X1784" t="s">
        <v>71</v>
      </c>
      <c r="Y1784">
        <v>21.84</v>
      </c>
      <c r="AA1784">
        <v>41.48</v>
      </c>
      <c r="AC1784">
        <v>41.15</v>
      </c>
      <c r="AE1784">
        <v>9.6</v>
      </c>
      <c r="AF1784" t="s">
        <v>71</v>
      </c>
      <c r="AG1784">
        <v>6.8</v>
      </c>
      <c r="AH1784" t="s">
        <v>71</v>
      </c>
      <c r="AS1784">
        <v>1.65</v>
      </c>
      <c r="AT1784" t="s">
        <v>71</v>
      </c>
    </row>
    <row r="1785" spans="1:46" x14ac:dyDescent="0.2">
      <c r="A1785" t="s">
        <v>488</v>
      </c>
      <c r="B1785" t="s">
        <v>489</v>
      </c>
      <c r="C1785">
        <f>-70.3891612 / 41.66770745</f>
        <v>-1.6892976721713064</v>
      </c>
      <c r="D1785" t="s">
        <v>490</v>
      </c>
      <c r="E1785" t="s">
        <v>70</v>
      </c>
      <c r="F1785" s="1">
        <v>41528</v>
      </c>
      <c r="G1785">
        <v>1</v>
      </c>
      <c r="O1785">
        <v>8.08</v>
      </c>
      <c r="P1785" t="s">
        <v>71</v>
      </c>
      <c r="Q1785">
        <v>22</v>
      </c>
      <c r="R1785" t="s">
        <v>71</v>
      </c>
    </row>
    <row r="1786" spans="1:46" x14ac:dyDescent="0.2">
      <c r="A1786" t="s">
        <v>488</v>
      </c>
      <c r="B1786" t="s">
        <v>489</v>
      </c>
      <c r="C1786">
        <f>-70.3891612 / 41.66770745</f>
        <v>-1.6892976721713064</v>
      </c>
      <c r="D1786" t="s">
        <v>490</v>
      </c>
      <c r="E1786" t="s">
        <v>70</v>
      </c>
      <c r="F1786" s="1">
        <v>41528</v>
      </c>
      <c r="G1786">
        <v>2</v>
      </c>
      <c r="O1786">
        <v>8.0299999999999994</v>
      </c>
      <c r="P1786" t="s">
        <v>71</v>
      </c>
      <c r="Q1786">
        <v>21.9</v>
      </c>
      <c r="R1786" t="s">
        <v>71</v>
      </c>
    </row>
    <row r="1787" spans="1:46" x14ac:dyDescent="0.2">
      <c r="A1787" t="s">
        <v>488</v>
      </c>
      <c r="B1787" t="s">
        <v>489</v>
      </c>
      <c r="C1787">
        <f>-70.3891612 / 41.66770745</f>
        <v>-1.6892976721713064</v>
      </c>
      <c r="D1787" t="s">
        <v>490</v>
      </c>
      <c r="E1787" t="s">
        <v>70</v>
      </c>
      <c r="F1787" s="1">
        <v>41528</v>
      </c>
      <c r="G1787">
        <v>3</v>
      </c>
      <c r="O1787">
        <v>7.91</v>
      </c>
      <c r="P1787" t="s">
        <v>71</v>
      </c>
      <c r="Q1787">
        <v>21.8</v>
      </c>
      <c r="R1787" t="s">
        <v>71</v>
      </c>
    </row>
    <row r="1788" spans="1:46" x14ac:dyDescent="0.2">
      <c r="A1788" t="s">
        <v>488</v>
      </c>
      <c r="B1788" t="s">
        <v>489</v>
      </c>
      <c r="C1788">
        <f>-70.3891612 / 41.66770745</f>
        <v>-1.6892976721713064</v>
      </c>
      <c r="D1788" t="s">
        <v>490</v>
      </c>
      <c r="E1788" t="s">
        <v>70</v>
      </c>
      <c r="F1788" s="1">
        <v>41528</v>
      </c>
      <c r="G1788">
        <v>3.8</v>
      </c>
      <c r="K1788">
        <v>4</v>
      </c>
      <c r="L1788" t="s">
        <v>71</v>
      </c>
      <c r="S1788">
        <v>0.55000000000000004</v>
      </c>
      <c r="T1788" t="s">
        <v>71</v>
      </c>
      <c r="U1788">
        <v>17.04</v>
      </c>
      <c r="V1788" t="s">
        <v>71</v>
      </c>
      <c r="W1788">
        <v>26</v>
      </c>
      <c r="X1788" t="s">
        <v>71</v>
      </c>
      <c r="Y1788">
        <v>45.04</v>
      </c>
      <c r="AA1788">
        <v>44.2</v>
      </c>
      <c r="AE1788">
        <v>9.5</v>
      </c>
      <c r="AF1788" t="s">
        <v>71</v>
      </c>
      <c r="AG1788">
        <v>6.8</v>
      </c>
      <c r="AH1788" t="s">
        <v>71</v>
      </c>
      <c r="AS1788">
        <v>1.98</v>
      </c>
      <c r="AT1788" t="s">
        <v>71</v>
      </c>
    </row>
    <row r="1789" spans="1:46" x14ac:dyDescent="0.2">
      <c r="A1789" t="s">
        <v>488</v>
      </c>
      <c r="B1789" t="s">
        <v>489</v>
      </c>
      <c r="C1789">
        <f>-70.3891612 / 41.66770745</f>
        <v>-1.6892976721713064</v>
      </c>
      <c r="D1789" t="s">
        <v>490</v>
      </c>
      <c r="E1789" t="s">
        <v>70</v>
      </c>
      <c r="F1789" s="1">
        <v>41528</v>
      </c>
      <c r="G1789">
        <v>4</v>
      </c>
      <c r="O1789">
        <v>7.63</v>
      </c>
      <c r="P1789" t="s">
        <v>71</v>
      </c>
      <c r="Q1789">
        <v>21.8</v>
      </c>
      <c r="R1789" t="s">
        <v>71</v>
      </c>
    </row>
    <row r="1790" spans="1:46" x14ac:dyDescent="0.2">
      <c r="A1790" t="s">
        <v>488</v>
      </c>
      <c r="B1790" t="s">
        <v>489</v>
      </c>
      <c r="C1790">
        <f>-70.3891612 / 41.66770745</f>
        <v>-1.6892976721713064</v>
      </c>
      <c r="D1790" t="s">
        <v>490</v>
      </c>
      <c r="E1790" t="s">
        <v>70</v>
      </c>
      <c r="F1790" s="1">
        <v>43354</v>
      </c>
      <c r="G1790">
        <v>0.5</v>
      </c>
      <c r="I1790">
        <v>4.5</v>
      </c>
      <c r="J1790" t="s">
        <v>150</v>
      </c>
      <c r="K1790">
        <v>17.71</v>
      </c>
      <c r="L1790" t="s">
        <v>150</v>
      </c>
      <c r="M1790">
        <v>2.1</v>
      </c>
      <c r="N1790" t="s">
        <v>150</v>
      </c>
      <c r="O1790">
        <v>9</v>
      </c>
      <c r="P1790" t="s">
        <v>150</v>
      </c>
      <c r="Q1790">
        <v>21.8</v>
      </c>
      <c r="R1790" t="s">
        <v>150</v>
      </c>
      <c r="S1790">
        <v>0.96</v>
      </c>
      <c r="T1790" t="s">
        <v>150</v>
      </c>
      <c r="W1790">
        <v>34.72</v>
      </c>
      <c r="X1790" t="s">
        <v>150</v>
      </c>
      <c r="AE1790">
        <v>18.7</v>
      </c>
      <c r="AF1790" t="s">
        <v>150</v>
      </c>
      <c r="AG1790">
        <v>6.86</v>
      </c>
      <c r="AH1790" t="s">
        <v>150</v>
      </c>
      <c r="AS1790">
        <v>6.41</v>
      </c>
      <c r="AT1790" t="s">
        <v>150</v>
      </c>
    </row>
    <row r="1791" spans="1:46" x14ac:dyDescent="0.2">
      <c r="A1791" t="s">
        <v>488</v>
      </c>
      <c r="B1791" t="s">
        <v>489</v>
      </c>
      <c r="C1791">
        <f>-70.3891612 / 41.66770745</f>
        <v>-1.6892976721713064</v>
      </c>
      <c r="D1791" t="s">
        <v>490</v>
      </c>
      <c r="E1791" t="s">
        <v>70</v>
      </c>
      <c r="F1791" s="1">
        <v>43354</v>
      </c>
      <c r="G1791">
        <v>1</v>
      </c>
      <c r="K1791" t="s">
        <v>173</v>
      </c>
      <c r="L1791" t="s">
        <v>150</v>
      </c>
      <c r="O1791">
        <v>9.1999999999999993</v>
      </c>
      <c r="P1791" t="s">
        <v>150</v>
      </c>
      <c r="Q1791">
        <v>21.7</v>
      </c>
      <c r="R1791" t="s">
        <v>150</v>
      </c>
      <c r="S1791" t="s">
        <v>173</v>
      </c>
      <c r="T1791" t="s">
        <v>150</v>
      </c>
      <c r="W1791" t="s">
        <v>173</v>
      </c>
      <c r="X1791" t="s">
        <v>150</v>
      </c>
      <c r="AE1791" t="s">
        <v>173</v>
      </c>
      <c r="AF1791" t="s">
        <v>150</v>
      </c>
      <c r="AG1791" t="s">
        <v>173</v>
      </c>
      <c r="AH1791" t="s">
        <v>150</v>
      </c>
      <c r="AS1791" t="s">
        <v>173</v>
      </c>
      <c r="AT1791" t="s">
        <v>150</v>
      </c>
    </row>
    <row r="1792" spans="1:46" x14ac:dyDescent="0.2">
      <c r="A1792" t="s">
        <v>488</v>
      </c>
      <c r="B1792" t="s">
        <v>489</v>
      </c>
      <c r="C1792">
        <f>-70.3891612 / 41.66770745</f>
        <v>-1.6892976721713064</v>
      </c>
      <c r="D1792" t="s">
        <v>490</v>
      </c>
      <c r="E1792" t="s">
        <v>70</v>
      </c>
      <c r="F1792" s="1">
        <v>43354</v>
      </c>
      <c r="G1792">
        <v>2</v>
      </c>
      <c r="K1792" t="s">
        <v>173</v>
      </c>
      <c r="L1792" t="s">
        <v>150</v>
      </c>
      <c r="O1792">
        <v>8.68</v>
      </c>
      <c r="P1792" t="s">
        <v>150</v>
      </c>
      <c r="Q1792">
        <v>21.4</v>
      </c>
      <c r="R1792" t="s">
        <v>150</v>
      </c>
      <c r="S1792" t="s">
        <v>173</v>
      </c>
      <c r="T1792" t="s">
        <v>150</v>
      </c>
      <c r="W1792" t="s">
        <v>173</v>
      </c>
      <c r="X1792" t="s">
        <v>150</v>
      </c>
      <c r="AE1792" t="s">
        <v>173</v>
      </c>
      <c r="AF1792" t="s">
        <v>150</v>
      </c>
      <c r="AG1792" t="s">
        <v>173</v>
      </c>
      <c r="AH1792" t="s">
        <v>150</v>
      </c>
      <c r="AS1792" t="s">
        <v>173</v>
      </c>
      <c r="AT1792" t="s">
        <v>150</v>
      </c>
    </row>
    <row r="1793" spans="1:58" x14ac:dyDescent="0.2">
      <c r="A1793" t="s">
        <v>488</v>
      </c>
      <c r="B1793" t="s">
        <v>489</v>
      </c>
      <c r="C1793">
        <f>-70.3891612 / 41.66770745</f>
        <v>-1.6892976721713064</v>
      </c>
      <c r="D1793" t="s">
        <v>490</v>
      </c>
      <c r="E1793" t="s">
        <v>70</v>
      </c>
      <c r="F1793" s="1">
        <v>43354</v>
      </c>
      <c r="G1793">
        <v>3</v>
      </c>
      <c r="K1793" t="s">
        <v>173</v>
      </c>
      <c r="L1793" t="s">
        <v>150</v>
      </c>
      <c r="O1793">
        <v>7.14</v>
      </c>
      <c r="P1793" t="s">
        <v>150</v>
      </c>
      <c r="Q1793">
        <v>21</v>
      </c>
      <c r="R1793" t="s">
        <v>150</v>
      </c>
      <c r="S1793" t="s">
        <v>173</v>
      </c>
      <c r="T1793" t="s">
        <v>150</v>
      </c>
      <c r="W1793" t="s">
        <v>173</v>
      </c>
      <c r="X1793" t="s">
        <v>150</v>
      </c>
      <c r="AE1793" t="s">
        <v>173</v>
      </c>
      <c r="AF1793" t="s">
        <v>150</v>
      </c>
      <c r="AG1793" t="s">
        <v>173</v>
      </c>
      <c r="AH1793" t="s">
        <v>150</v>
      </c>
      <c r="AS1793" t="s">
        <v>173</v>
      </c>
      <c r="AT1793" t="s">
        <v>150</v>
      </c>
    </row>
    <row r="1794" spans="1:58" x14ac:dyDescent="0.2">
      <c r="A1794" t="s">
        <v>488</v>
      </c>
      <c r="B1794" t="s">
        <v>489</v>
      </c>
      <c r="C1794">
        <f>-70.3891612 / 41.66770745</f>
        <v>-1.6892976721713064</v>
      </c>
      <c r="D1794" t="s">
        <v>490</v>
      </c>
      <c r="E1794" t="s">
        <v>70</v>
      </c>
      <c r="F1794" s="1">
        <v>43354</v>
      </c>
      <c r="G1794">
        <v>3.5</v>
      </c>
      <c r="K1794">
        <v>144.41999999999999</v>
      </c>
      <c r="L1794" t="s">
        <v>150</v>
      </c>
      <c r="Q1794" t="s">
        <v>426</v>
      </c>
      <c r="R1794" t="s">
        <v>150</v>
      </c>
      <c r="S1794">
        <v>3.16</v>
      </c>
      <c r="T1794" t="s">
        <v>150</v>
      </c>
      <c r="W1794">
        <v>83.27</v>
      </c>
      <c r="X1794" t="s">
        <v>150</v>
      </c>
      <c r="AE1794">
        <v>17.399999999999999</v>
      </c>
      <c r="AF1794" t="s">
        <v>150</v>
      </c>
      <c r="AG1794">
        <v>6.02</v>
      </c>
      <c r="AH1794" t="s">
        <v>150</v>
      </c>
      <c r="AS1794">
        <v>65.8</v>
      </c>
      <c r="AT1794" t="s">
        <v>150</v>
      </c>
    </row>
    <row r="1795" spans="1:58" x14ac:dyDescent="0.2">
      <c r="A1795" t="s">
        <v>488</v>
      </c>
      <c r="B1795" t="s">
        <v>489</v>
      </c>
      <c r="C1795">
        <f>-70.3891612 / 41.66770745</f>
        <v>-1.6892976721713064</v>
      </c>
      <c r="D1795" t="s">
        <v>490</v>
      </c>
      <c r="E1795" t="s">
        <v>70</v>
      </c>
      <c r="F1795" s="1">
        <v>43354</v>
      </c>
      <c r="G1795">
        <v>4</v>
      </c>
      <c r="K1795" t="s">
        <v>173</v>
      </c>
      <c r="L1795" t="s">
        <v>150</v>
      </c>
      <c r="O1795">
        <v>0.21</v>
      </c>
      <c r="P1795" t="s">
        <v>150</v>
      </c>
      <c r="Q1795">
        <v>14.5</v>
      </c>
      <c r="R1795" t="s">
        <v>150</v>
      </c>
      <c r="S1795" t="s">
        <v>173</v>
      </c>
      <c r="T1795" t="s">
        <v>150</v>
      </c>
      <c r="W1795" t="s">
        <v>173</v>
      </c>
      <c r="X1795" t="s">
        <v>150</v>
      </c>
      <c r="AE1795" t="s">
        <v>173</v>
      </c>
      <c r="AF1795" t="s">
        <v>150</v>
      </c>
      <c r="AG1795" t="s">
        <v>173</v>
      </c>
      <c r="AH1795" t="s">
        <v>150</v>
      </c>
      <c r="AS1795" t="s">
        <v>173</v>
      </c>
      <c r="AT1795" t="s">
        <v>150</v>
      </c>
    </row>
    <row r="1796" spans="1:58" x14ac:dyDescent="0.2">
      <c r="A1796" t="s">
        <v>488</v>
      </c>
      <c r="B1796" t="s">
        <v>489</v>
      </c>
      <c r="C1796">
        <f>-70.3891612 / 41.66770745</f>
        <v>-1.6892976721713064</v>
      </c>
      <c r="D1796" t="s">
        <v>490</v>
      </c>
      <c r="E1796" t="s">
        <v>70</v>
      </c>
      <c r="F1796" s="1">
        <v>43354.479166666664</v>
      </c>
      <c r="G1796">
        <v>0.5</v>
      </c>
      <c r="I1796">
        <v>4.5</v>
      </c>
      <c r="J1796" t="s">
        <v>150</v>
      </c>
      <c r="K1796">
        <v>17.71</v>
      </c>
      <c r="L1796" t="s">
        <v>150</v>
      </c>
      <c r="M1796">
        <v>2.06</v>
      </c>
      <c r="N1796" t="s">
        <v>150</v>
      </c>
      <c r="O1796">
        <v>9</v>
      </c>
      <c r="P1796" t="s">
        <v>150</v>
      </c>
      <c r="Q1796">
        <v>21.8</v>
      </c>
      <c r="R1796" t="s">
        <v>150</v>
      </c>
      <c r="S1796">
        <v>1</v>
      </c>
      <c r="T1796" t="s">
        <v>150</v>
      </c>
      <c r="U1796">
        <v>30.97</v>
      </c>
      <c r="V1796" t="s">
        <v>150</v>
      </c>
      <c r="AA1796">
        <v>58.8</v>
      </c>
      <c r="AC1796">
        <v>49.59</v>
      </c>
      <c r="AE1796">
        <v>18.7</v>
      </c>
      <c r="AF1796" t="s">
        <v>150</v>
      </c>
      <c r="AG1796">
        <v>6.86</v>
      </c>
      <c r="AH1796" t="s">
        <v>150</v>
      </c>
      <c r="AS1796">
        <v>6.41</v>
      </c>
      <c r="AT1796" t="s">
        <v>150</v>
      </c>
    </row>
    <row r="1797" spans="1:58" x14ac:dyDescent="0.2">
      <c r="A1797" t="s">
        <v>488</v>
      </c>
      <c r="B1797" t="s">
        <v>489</v>
      </c>
      <c r="C1797">
        <f>-70.3891612 / 41.66770745</f>
        <v>-1.6892976721713064</v>
      </c>
      <c r="D1797" t="s">
        <v>490</v>
      </c>
      <c r="E1797" t="s">
        <v>70</v>
      </c>
      <c r="F1797" s="1">
        <v>43354.479166666664</v>
      </c>
      <c r="G1797">
        <v>1</v>
      </c>
      <c r="I1797">
        <v>4.5</v>
      </c>
      <c r="J1797" t="s">
        <v>150</v>
      </c>
      <c r="M1797">
        <v>2.06</v>
      </c>
      <c r="N1797" t="s">
        <v>150</v>
      </c>
      <c r="O1797">
        <v>9.1999999999999993</v>
      </c>
      <c r="P1797" t="s">
        <v>150</v>
      </c>
      <c r="Q1797">
        <v>21.7</v>
      </c>
      <c r="R1797" t="s">
        <v>150</v>
      </c>
      <c r="AC1797">
        <v>49.59</v>
      </c>
    </row>
    <row r="1798" spans="1:58" x14ac:dyDescent="0.2">
      <c r="A1798" t="s">
        <v>488</v>
      </c>
      <c r="B1798" t="s">
        <v>489</v>
      </c>
      <c r="C1798">
        <f>-70.3891612 / 41.66770745</f>
        <v>-1.6892976721713064</v>
      </c>
      <c r="D1798" t="s">
        <v>490</v>
      </c>
      <c r="E1798" t="s">
        <v>70</v>
      </c>
      <c r="F1798" s="1">
        <v>43354.479166666664</v>
      </c>
      <c r="G1798">
        <v>2</v>
      </c>
      <c r="I1798">
        <v>4.5</v>
      </c>
      <c r="J1798" t="s">
        <v>150</v>
      </c>
      <c r="M1798">
        <v>2.06</v>
      </c>
      <c r="N1798" t="s">
        <v>150</v>
      </c>
      <c r="O1798">
        <v>8.68</v>
      </c>
      <c r="P1798" t="s">
        <v>150</v>
      </c>
      <c r="Q1798">
        <v>21.4</v>
      </c>
      <c r="R1798" t="s">
        <v>150</v>
      </c>
      <c r="AC1798">
        <v>49.59</v>
      </c>
    </row>
    <row r="1799" spans="1:58" x14ac:dyDescent="0.2">
      <c r="A1799" t="s">
        <v>488</v>
      </c>
      <c r="B1799" t="s">
        <v>489</v>
      </c>
      <c r="C1799">
        <f>-70.3891612 / 41.66770745</f>
        <v>-1.6892976721713064</v>
      </c>
      <c r="D1799" t="s">
        <v>490</v>
      </c>
      <c r="E1799" t="s">
        <v>70</v>
      </c>
      <c r="F1799" s="1">
        <v>43354.479166666664</v>
      </c>
      <c r="G1799">
        <v>3</v>
      </c>
      <c r="I1799">
        <v>4.5</v>
      </c>
      <c r="J1799" t="s">
        <v>150</v>
      </c>
      <c r="M1799">
        <v>2.06</v>
      </c>
      <c r="N1799" t="s">
        <v>150</v>
      </c>
      <c r="O1799">
        <v>7.14</v>
      </c>
      <c r="P1799" t="s">
        <v>150</v>
      </c>
      <c r="Q1799">
        <v>21</v>
      </c>
      <c r="R1799" t="s">
        <v>150</v>
      </c>
      <c r="AC1799">
        <v>49.59</v>
      </c>
    </row>
    <row r="1800" spans="1:58" x14ac:dyDescent="0.2">
      <c r="A1800" t="s">
        <v>488</v>
      </c>
      <c r="B1800" t="s">
        <v>489</v>
      </c>
      <c r="C1800">
        <f>-70.3891612 / 41.66770745</f>
        <v>-1.6892976721713064</v>
      </c>
      <c r="D1800" t="s">
        <v>490</v>
      </c>
      <c r="E1800" t="s">
        <v>70</v>
      </c>
      <c r="F1800" s="1">
        <v>43354.479166666664</v>
      </c>
      <c r="G1800">
        <v>4</v>
      </c>
      <c r="I1800">
        <v>4.5</v>
      </c>
      <c r="J1800" t="s">
        <v>150</v>
      </c>
      <c r="K1800">
        <v>144.41999999999999</v>
      </c>
      <c r="L1800" t="s">
        <v>150</v>
      </c>
      <c r="M1800">
        <v>2.06</v>
      </c>
      <c r="N1800" t="s">
        <v>150</v>
      </c>
      <c r="O1800">
        <v>0.21</v>
      </c>
      <c r="P1800" t="s">
        <v>150</v>
      </c>
      <c r="Q1800">
        <v>14.5</v>
      </c>
      <c r="R1800" t="s">
        <v>150</v>
      </c>
      <c r="S1800">
        <v>3.2</v>
      </c>
      <c r="T1800" t="s">
        <v>150</v>
      </c>
      <c r="U1800">
        <v>99.12</v>
      </c>
      <c r="V1800" t="s">
        <v>150</v>
      </c>
      <c r="AA1800">
        <v>79.38</v>
      </c>
      <c r="AC1800">
        <v>49.59</v>
      </c>
      <c r="AE1800">
        <v>17.399999999999999</v>
      </c>
      <c r="AF1800" t="s">
        <v>150</v>
      </c>
      <c r="AG1800">
        <v>6.02</v>
      </c>
      <c r="AH1800" t="s">
        <v>150</v>
      </c>
      <c r="AS1800">
        <v>65.8</v>
      </c>
      <c r="AT1800" t="s">
        <v>150</v>
      </c>
    </row>
    <row r="1801" spans="1:58" x14ac:dyDescent="0.2">
      <c r="A1801" t="s">
        <v>488</v>
      </c>
      <c r="B1801" t="s">
        <v>489</v>
      </c>
      <c r="C1801">
        <f>-70.3891612 / 41.66770745</f>
        <v>-1.6892976721713064</v>
      </c>
      <c r="D1801" t="s">
        <v>490</v>
      </c>
      <c r="E1801" t="s">
        <v>70</v>
      </c>
      <c r="F1801" s="1">
        <v>43719</v>
      </c>
      <c r="G1801">
        <v>0.5</v>
      </c>
      <c r="I1801">
        <v>4.8</v>
      </c>
      <c r="J1801" t="s">
        <v>150</v>
      </c>
      <c r="K1801">
        <v>16.37</v>
      </c>
      <c r="L1801" t="s">
        <v>150</v>
      </c>
      <c r="M1801">
        <v>1.37</v>
      </c>
      <c r="N1801" t="s">
        <v>150</v>
      </c>
      <c r="O1801">
        <v>8.6300000000000008</v>
      </c>
      <c r="P1801" t="s">
        <v>150</v>
      </c>
      <c r="Q1801">
        <v>22.2</v>
      </c>
      <c r="R1801" t="s">
        <v>150</v>
      </c>
      <c r="S1801">
        <v>0.87</v>
      </c>
      <c r="T1801" t="s">
        <v>150</v>
      </c>
      <c r="W1801">
        <v>35.840000000000003</v>
      </c>
      <c r="X1801" t="s">
        <v>150</v>
      </c>
      <c r="AE1801">
        <v>18.600000000000001</v>
      </c>
      <c r="AF1801" t="s">
        <v>150</v>
      </c>
      <c r="AG1801">
        <v>6.63</v>
      </c>
      <c r="AH1801" t="s">
        <v>150</v>
      </c>
      <c r="AS1801">
        <v>3.88</v>
      </c>
      <c r="AT1801" t="s">
        <v>150</v>
      </c>
      <c r="AU1801">
        <v>3</v>
      </c>
      <c r="AV1801" t="s">
        <v>150</v>
      </c>
      <c r="BE1801">
        <v>20.25</v>
      </c>
      <c r="BF1801" t="s">
        <v>150</v>
      </c>
    </row>
    <row r="1802" spans="1:58" x14ac:dyDescent="0.2">
      <c r="A1802" t="s">
        <v>488</v>
      </c>
      <c r="B1802" t="s">
        <v>489</v>
      </c>
      <c r="C1802">
        <f>-70.3891612 / 41.66770745</f>
        <v>-1.6892976721713064</v>
      </c>
      <c r="D1802" t="s">
        <v>490</v>
      </c>
      <c r="E1802" t="s">
        <v>70</v>
      </c>
      <c r="F1802" s="1">
        <v>43719</v>
      </c>
      <c r="G1802">
        <v>1</v>
      </c>
      <c r="K1802" t="s">
        <v>173</v>
      </c>
      <c r="L1802" t="s">
        <v>150</v>
      </c>
      <c r="O1802">
        <v>8.6</v>
      </c>
      <c r="P1802" t="s">
        <v>150</v>
      </c>
      <c r="Q1802">
        <v>22.2</v>
      </c>
      <c r="R1802" t="s">
        <v>150</v>
      </c>
      <c r="S1802" t="s">
        <v>173</v>
      </c>
      <c r="T1802" t="s">
        <v>150</v>
      </c>
      <c r="W1802" t="s">
        <v>173</v>
      </c>
      <c r="X1802" t="s">
        <v>150</v>
      </c>
      <c r="AE1802" t="s">
        <v>173</v>
      </c>
      <c r="AF1802" t="s">
        <v>150</v>
      </c>
      <c r="AG1802" t="s">
        <v>173</v>
      </c>
      <c r="AH1802" t="s">
        <v>150</v>
      </c>
      <c r="AS1802" t="s">
        <v>173</v>
      </c>
      <c r="AT1802" t="s">
        <v>150</v>
      </c>
      <c r="BE1802" t="s">
        <v>173</v>
      </c>
      <c r="BF1802" t="s">
        <v>150</v>
      </c>
    </row>
    <row r="1803" spans="1:58" x14ac:dyDescent="0.2">
      <c r="A1803" t="s">
        <v>488</v>
      </c>
      <c r="B1803" t="s">
        <v>489</v>
      </c>
      <c r="C1803">
        <f>-70.3891612 / 41.66770745</f>
        <v>-1.6892976721713064</v>
      </c>
      <c r="D1803" t="s">
        <v>490</v>
      </c>
      <c r="E1803" t="s">
        <v>70</v>
      </c>
      <c r="F1803" s="1">
        <v>43719</v>
      </c>
      <c r="G1803">
        <v>2</v>
      </c>
      <c r="K1803" t="s">
        <v>173</v>
      </c>
      <c r="L1803" t="s">
        <v>150</v>
      </c>
      <c r="O1803">
        <v>8.57</v>
      </c>
      <c r="P1803" t="s">
        <v>150</v>
      </c>
      <c r="Q1803">
        <v>21.6</v>
      </c>
      <c r="R1803" t="s">
        <v>150</v>
      </c>
      <c r="S1803" t="s">
        <v>173</v>
      </c>
      <c r="T1803" t="s">
        <v>150</v>
      </c>
      <c r="W1803" t="s">
        <v>173</v>
      </c>
      <c r="X1803" t="s">
        <v>150</v>
      </c>
      <c r="AE1803" t="s">
        <v>173</v>
      </c>
      <c r="AF1803" t="s">
        <v>150</v>
      </c>
      <c r="AG1803" t="s">
        <v>173</v>
      </c>
      <c r="AH1803" t="s">
        <v>150</v>
      </c>
      <c r="AS1803" t="s">
        <v>173</v>
      </c>
      <c r="AT1803" t="s">
        <v>150</v>
      </c>
      <c r="BE1803" t="s">
        <v>173</v>
      </c>
      <c r="BF1803" t="s">
        <v>150</v>
      </c>
    </row>
    <row r="1804" spans="1:58" x14ac:dyDescent="0.2">
      <c r="A1804" t="s">
        <v>488</v>
      </c>
      <c r="B1804" t="s">
        <v>489</v>
      </c>
      <c r="C1804">
        <f>-70.3891612 / 41.66770745</f>
        <v>-1.6892976721713064</v>
      </c>
      <c r="D1804" t="s">
        <v>490</v>
      </c>
      <c r="E1804" t="s">
        <v>70</v>
      </c>
      <c r="F1804" s="1">
        <v>43719</v>
      </c>
      <c r="G1804">
        <v>3</v>
      </c>
      <c r="K1804" t="s">
        <v>173</v>
      </c>
      <c r="L1804" t="s">
        <v>150</v>
      </c>
      <c r="O1804">
        <v>6.3</v>
      </c>
      <c r="P1804" t="s">
        <v>150</v>
      </c>
      <c r="Q1804">
        <v>20.9</v>
      </c>
      <c r="R1804" t="s">
        <v>150</v>
      </c>
      <c r="S1804" t="s">
        <v>173</v>
      </c>
      <c r="T1804" t="s">
        <v>150</v>
      </c>
      <c r="W1804" t="s">
        <v>173</v>
      </c>
      <c r="X1804" t="s">
        <v>150</v>
      </c>
      <c r="AE1804" t="s">
        <v>173</v>
      </c>
      <c r="AF1804" t="s">
        <v>150</v>
      </c>
      <c r="AG1804" t="s">
        <v>173</v>
      </c>
      <c r="AH1804" t="s">
        <v>150</v>
      </c>
      <c r="AS1804" t="s">
        <v>173</v>
      </c>
      <c r="AT1804" t="s">
        <v>150</v>
      </c>
      <c r="BE1804" t="s">
        <v>173</v>
      </c>
      <c r="BF1804" t="s">
        <v>150</v>
      </c>
    </row>
    <row r="1805" spans="1:58" x14ac:dyDescent="0.2">
      <c r="A1805" t="s">
        <v>488</v>
      </c>
      <c r="B1805" t="s">
        <v>489</v>
      </c>
      <c r="C1805">
        <f>-70.3891612 / 41.66770745</f>
        <v>-1.6892976721713064</v>
      </c>
      <c r="D1805" t="s">
        <v>490</v>
      </c>
      <c r="E1805" t="s">
        <v>70</v>
      </c>
      <c r="F1805" s="1">
        <v>43719</v>
      </c>
      <c r="G1805">
        <v>3.7</v>
      </c>
      <c r="K1805">
        <v>51.9</v>
      </c>
      <c r="L1805" t="s">
        <v>150</v>
      </c>
      <c r="S1805">
        <v>1.46</v>
      </c>
      <c r="T1805" t="s">
        <v>150</v>
      </c>
      <c r="W1805">
        <v>29.73</v>
      </c>
      <c r="X1805" t="s">
        <v>150</v>
      </c>
      <c r="AE1805">
        <v>22.9</v>
      </c>
      <c r="AF1805" t="s">
        <v>150</v>
      </c>
      <c r="AG1805">
        <v>5.77</v>
      </c>
      <c r="AH1805" t="s">
        <v>150</v>
      </c>
      <c r="AS1805">
        <v>33.94</v>
      </c>
      <c r="AT1805" t="s">
        <v>150</v>
      </c>
      <c r="BE1805">
        <v>85.84</v>
      </c>
      <c r="BF1805" t="s">
        <v>150</v>
      </c>
    </row>
    <row r="1806" spans="1:58" x14ac:dyDescent="0.2">
      <c r="A1806" t="s">
        <v>488</v>
      </c>
      <c r="B1806" t="s">
        <v>489</v>
      </c>
      <c r="C1806">
        <f>-70.3891612 / 41.66770745</f>
        <v>-1.6892976721713064</v>
      </c>
      <c r="D1806" t="s">
        <v>490</v>
      </c>
      <c r="E1806" t="s">
        <v>70</v>
      </c>
      <c r="F1806" s="1">
        <v>43719</v>
      </c>
      <c r="G1806">
        <v>4</v>
      </c>
      <c r="K1806" t="s">
        <v>173</v>
      </c>
      <c r="L1806" t="s">
        <v>150</v>
      </c>
      <c r="O1806">
        <v>0.13</v>
      </c>
      <c r="P1806" t="s">
        <v>150</v>
      </c>
      <c r="Q1806">
        <v>19.600000000000001</v>
      </c>
      <c r="R1806" t="s">
        <v>150</v>
      </c>
      <c r="S1806" t="s">
        <v>173</v>
      </c>
      <c r="T1806" t="s">
        <v>150</v>
      </c>
      <c r="W1806" t="s">
        <v>173</v>
      </c>
      <c r="X1806" t="s">
        <v>150</v>
      </c>
      <c r="AE1806" t="s">
        <v>173</v>
      </c>
      <c r="AF1806" t="s">
        <v>150</v>
      </c>
      <c r="AG1806" t="s">
        <v>173</v>
      </c>
      <c r="AH1806" t="s">
        <v>150</v>
      </c>
      <c r="AS1806" t="s">
        <v>173</v>
      </c>
      <c r="AT1806" t="s">
        <v>150</v>
      </c>
      <c r="BE1806" t="s">
        <v>173</v>
      </c>
      <c r="BF1806" t="s">
        <v>150</v>
      </c>
    </row>
    <row r="1807" spans="1:58" x14ac:dyDescent="0.2">
      <c r="A1807" t="s">
        <v>488</v>
      </c>
      <c r="B1807" t="s">
        <v>489</v>
      </c>
      <c r="C1807">
        <f>-70.3891612 / 41.66770745</f>
        <v>-1.6892976721713064</v>
      </c>
      <c r="D1807" t="s">
        <v>490</v>
      </c>
      <c r="E1807" t="s">
        <v>70</v>
      </c>
      <c r="F1807" s="1">
        <v>44082</v>
      </c>
      <c r="G1807">
        <v>0.5</v>
      </c>
      <c r="I1807">
        <v>4.1100000000000003</v>
      </c>
      <c r="J1807" t="s">
        <v>150</v>
      </c>
      <c r="K1807">
        <v>3.41</v>
      </c>
      <c r="L1807" t="s">
        <v>150</v>
      </c>
      <c r="M1807">
        <v>3.01</v>
      </c>
      <c r="N1807" t="s">
        <v>150</v>
      </c>
      <c r="O1807">
        <v>8.34</v>
      </c>
      <c r="P1807" t="s">
        <v>150</v>
      </c>
      <c r="Q1807">
        <v>25.4</v>
      </c>
      <c r="R1807" t="s">
        <v>150</v>
      </c>
      <c r="S1807">
        <v>0.84</v>
      </c>
      <c r="T1807" t="s">
        <v>150</v>
      </c>
      <c r="W1807">
        <v>35.76</v>
      </c>
      <c r="X1807" t="s">
        <v>150</v>
      </c>
      <c r="AE1807">
        <v>17.3</v>
      </c>
      <c r="AF1807" t="s">
        <v>150</v>
      </c>
      <c r="AG1807">
        <v>6.61</v>
      </c>
      <c r="AH1807" t="s">
        <v>150</v>
      </c>
      <c r="AS1807">
        <v>0.03</v>
      </c>
      <c r="AT1807" t="s">
        <v>150</v>
      </c>
    </row>
    <row r="1808" spans="1:58" x14ac:dyDescent="0.2">
      <c r="A1808" t="s">
        <v>488</v>
      </c>
      <c r="B1808" t="s">
        <v>489</v>
      </c>
      <c r="C1808">
        <f>-70.3891612 / 41.66770745</f>
        <v>-1.6892976721713064</v>
      </c>
      <c r="D1808" t="s">
        <v>490</v>
      </c>
      <c r="E1808" t="s">
        <v>70</v>
      </c>
      <c r="F1808" s="1">
        <v>44082</v>
      </c>
      <c r="G1808">
        <v>1</v>
      </c>
      <c r="K1808" t="s">
        <v>173</v>
      </c>
      <c r="L1808" t="s">
        <v>150</v>
      </c>
      <c r="O1808">
        <v>8.43</v>
      </c>
      <c r="P1808" t="s">
        <v>150</v>
      </c>
      <c r="Q1808">
        <v>24.7</v>
      </c>
      <c r="R1808" t="s">
        <v>150</v>
      </c>
      <c r="S1808" t="s">
        <v>173</v>
      </c>
      <c r="T1808" t="s">
        <v>150</v>
      </c>
      <c r="W1808" t="s">
        <v>173</v>
      </c>
      <c r="X1808" t="s">
        <v>150</v>
      </c>
      <c r="AE1808" t="s">
        <v>173</v>
      </c>
      <c r="AF1808" t="s">
        <v>150</v>
      </c>
      <c r="AG1808" t="s">
        <v>173</v>
      </c>
      <c r="AH1808" t="s">
        <v>150</v>
      </c>
      <c r="AS1808" t="s">
        <v>173</v>
      </c>
      <c r="AT1808" t="s">
        <v>150</v>
      </c>
    </row>
    <row r="1809" spans="1:46" x14ac:dyDescent="0.2">
      <c r="A1809" t="s">
        <v>488</v>
      </c>
      <c r="B1809" t="s">
        <v>489</v>
      </c>
      <c r="C1809">
        <f>-70.3891612 / 41.66770745</f>
        <v>-1.6892976721713064</v>
      </c>
      <c r="D1809" t="s">
        <v>490</v>
      </c>
      <c r="E1809" t="s">
        <v>70</v>
      </c>
      <c r="F1809" s="1">
        <v>44082</v>
      </c>
      <c r="G1809">
        <v>2</v>
      </c>
      <c r="K1809" t="s">
        <v>173</v>
      </c>
      <c r="L1809" t="s">
        <v>150</v>
      </c>
      <c r="O1809">
        <v>7.73</v>
      </c>
      <c r="P1809" t="s">
        <v>150</v>
      </c>
      <c r="Q1809">
        <v>24.3</v>
      </c>
      <c r="R1809" t="s">
        <v>150</v>
      </c>
      <c r="S1809" t="s">
        <v>173</v>
      </c>
      <c r="T1809" t="s">
        <v>150</v>
      </c>
      <c r="W1809" t="s">
        <v>173</v>
      </c>
      <c r="X1809" t="s">
        <v>150</v>
      </c>
      <c r="AE1809" t="s">
        <v>173</v>
      </c>
      <c r="AF1809" t="s">
        <v>150</v>
      </c>
      <c r="AG1809" t="s">
        <v>173</v>
      </c>
      <c r="AH1809" t="s">
        <v>150</v>
      </c>
      <c r="AS1809" t="s">
        <v>173</v>
      </c>
      <c r="AT1809" t="s">
        <v>150</v>
      </c>
    </row>
    <row r="1810" spans="1:46" x14ac:dyDescent="0.2">
      <c r="A1810" t="s">
        <v>488</v>
      </c>
      <c r="B1810" t="s">
        <v>489</v>
      </c>
      <c r="C1810">
        <f>-70.3891612 / 41.66770745</f>
        <v>-1.6892976721713064</v>
      </c>
      <c r="D1810" t="s">
        <v>490</v>
      </c>
      <c r="E1810" t="s">
        <v>70</v>
      </c>
      <c r="F1810" s="1">
        <v>44082</v>
      </c>
      <c r="G1810">
        <v>3</v>
      </c>
      <c r="K1810" t="s">
        <v>173</v>
      </c>
      <c r="L1810" t="s">
        <v>150</v>
      </c>
      <c r="O1810">
        <v>6.9</v>
      </c>
      <c r="P1810" t="s">
        <v>150</v>
      </c>
      <c r="Q1810">
        <v>24</v>
      </c>
      <c r="R1810" t="s">
        <v>150</v>
      </c>
      <c r="S1810" t="s">
        <v>173</v>
      </c>
      <c r="T1810" t="s">
        <v>150</v>
      </c>
      <c r="W1810" t="s">
        <v>173</v>
      </c>
      <c r="X1810" t="s">
        <v>150</v>
      </c>
      <c r="AE1810" t="s">
        <v>173</v>
      </c>
      <c r="AF1810" t="s">
        <v>150</v>
      </c>
      <c r="AG1810" t="s">
        <v>173</v>
      </c>
      <c r="AH1810" t="s">
        <v>150</v>
      </c>
      <c r="AS1810" t="s">
        <v>173</v>
      </c>
      <c r="AT1810" t="s">
        <v>150</v>
      </c>
    </row>
    <row r="1811" spans="1:46" x14ac:dyDescent="0.2">
      <c r="A1811" t="s">
        <v>488</v>
      </c>
      <c r="B1811" t="s">
        <v>489</v>
      </c>
      <c r="C1811">
        <f>-70.3891612 / 41.66770745</f>
        <v>-1.6892976721713064</v>
      </c>
      <c r="D1811" t="s">
        <v>490</v>
      </c>
      <c r="E1811" t="s">
        <v>70</v>
      </c>
      <c r="F1811" s="1">
        <v>44082</v>
      </c>
      <c r="G1811">
        <v>3.75</v>
      </c>
      <c r="K1811">
        <v>10.67</v>
      </c>
      <c r="L1811" t="s">
        <v>150</v>
      </c>
      <c r="O1811">
        <v>1.28</v>
      </c>
      <c r="P1811" t="s">
        <v>150</v>
      </c>
      <c r="Q1811">
        <v>23.6</v>
      </c>
      <c r="R1811" t="s">
        <v>150</v>
      </c>
      <c r="S1811">
        <v>2.54</v>
      </c>
      <c r="T1811" t="s">
        <v>150</v>
      </c>
      <c r="W1811">
        <v>45.63</v>
      </c>
      <c r="X1811" t="s">
        <v>150</v>
      </c>
      <c r="AE1811">
        <v>19.899999999999999</v>
      </c>
      <c r="AF1811" t="s">
        <v>150</v>
      </c>
      <c r="AG1811">
        <v>6.14</v>
      </c>
      <c r="AH1811" t="s">
        <v>150</v>
      </c>
      <c r="AS1811">
        <v>4.83</v>
      </c>
      <c r="AT1811" t="s">
        <v>150</v>
      </c>
    </row>
    <row r="1812" spans="1:46" x14ac:dyDescent="0.2">
      <c r="A1812" t="s">
        <v>494</v>
      </c>
      <c r="B1812" t="s">
        <v>495</v>
      </c>
      <c r="C1812">
        <f>-70.43291737 / 41.66644256</f>
        <v>-1.6903991087930306</v>
      </c>
      <c r="D1812" t="s">
        <v>167</v>
      </c>
      <c r="E1812" t="s">
        <v>70</v>
      </c>
      <c r="F1812" s="1">
        <v>37143</v>
      </c>
      <c r="G1812">
        <v>0.5</v>
      </c>
      <c r="I1812">
        <v>4</v>
      </c>
      <c r="J1812" t="s">
        <v>71</v>
      </c>
      <c r="K1812">
        <v>9.1199999999999992</v>
      </c>
      <c r="L1812" t="s">
        <v>71</v>
      </c>
      <c r="M1812">
        <v>1.8</v>
      </c>
      <c r="N1812" t="s">
        <v>71</v>
      </c>
      <c r="O1812">
        <v>6.45</v>
      </c>
      <c r="P1812" t="s">
        <v>71</v>
      </c>
      <c r="Q1812">
        <v>22.8</v>
      </c>
      <c r="R1812" t="s">
        <v>71</v>
      </c>
      <c r="S1812">
        <v>1.1100000000000001</v>
      </c>
      <c r="T1812" t="s">
        <v>71</v>
      </c>
      <c r="U1812">
        <v>34.380000000000003</v>
      </c>
      <c r="V1812" t="s">
        <v>71</v>
      </c>
      <c r="W1812">
        <v>53.8</v>
      </c>
      <c r="X1812" t="s">
        <v>71</v>
      </c>
      <c r="Y1812">
        <v>55.16</v>
      </c>
      <c r="AA1812">
        <v>52.28</v>
      </c>
      <c r="AC1812">
        <v>51.53</v>
      </c>
      <c r="AE1812">
        <v>3.4</v>
      </c>
      <c r="AF1812" t="s">
        <v>71</v>
      </c>
      <c r="AG1812">
        <v>6.05</v>
      </c>
      <c r="AH1812" t="s">
        <v>71</v>
      </c>
      <c r="AS1812">
        <v>3.68</v>
      </c>
      <c r="AT1812" t="s">
        <v>71</v>
      </c>
    </row>
    <row r="1813" spans="1:46" x14ac:dyDescent="0.2">
      <c r="A1813" t="s">
        <v>494</v>
      </c>
      <c r="B1813" t="s">
        <v>495</v>
      </c>
      <c r="C1813">
        <f>-70.43291737 / 41.66644256</f>
        <v>-1.6903991087930306</v>
      </c>
      <c r="D1813" t="s">
        <v>167</v>
      </c>
      <c r="E1813" t="s">
        <v>70</v>
      </c>
      <c r="F1813" s="1">
        <v>37143</v>
      </c>
      <c r="G1813">
        <v>1</v>
      </c>
      <c r="O1813">
        <v>6.58</v>
      </c>
      <c r="P1813" t="s">
        <v>71</v>
      </c>
      <c r="Q1813">
        <v>22.7</v>
      </c>
      <c r="R1813" t="s">
        <v>71</v>
      </c>
    </row>
    <row r="1814" spans="1:46" x14ac:dyDescent="0.2">
      <c r="A1814" t="s">
        <v>494</v>
      </c>
      <c r="B1814" t="s">
        <v>495</v>
      </c>
      <c r="C1814">
        <f>-70.43291737 / 41.66644256</f>
        <v>-1.6903991087930306</v>
      </c>
      <c r="D1814" t="s">
        <v>167</v>
      </c>
      <c r="E1814" t="s">
        <v>70</v>
      </c>
      <c r="F1814" s="1">
        <v>37143</v>
      </c>
      <c r="G1814">
        <v>1.5</v>
      </c>
      <c r="O1814">
        <v>6.81</v>
      </c>
      <c r="P1814" t="s">
        <v>71</v>
      </c>
      <c r="Q1814">
        <v>22.6</v>
      </c>
      <c r="R1814" t="s">
        <v>71</v>
      </c>
    </row>
    <row r="1815" spans="1:46" x14ac:dyDescent="0.2">
      <c r="A1815" t="s">
        <v>494</v>
      </c>
      <c r="B1815" t="s">
        <v>495</v>
      </c>
      <c r="C1815">
        <f>-70.43291737 / 41.66644256</f>
        <v>-1.6903991087930306</v>
      </c>
      <c r="D1815" t="s">
        <v>167</v>
      </c>
      <c r="E1815" t="s">
        <v>70</v>
      </c>
      <c r="F1815" s="1">
        <v>37143</v>
      </c>
      <c r="G1815">
        <v>2</v>
      </c>
      <c r="O1815">
        <v>6.61</v>
      </c>
      <c r="P1815" t="s">
        <v>71</v>
      </c>
      <c r="Q1815">
        <v>22.4</v>
      </c>
      <c r="R1815" t="s">
        <v>71</v>
      </c>
    </row>
    <row r="1816" spans="1:46" x14ac:dyDescent="0.2">
      <c r="A1816" t="s">
        <v>494</v>
      </c>
      <c r="B1816" t="s">
        <v>495</v>
      </c>
      <c r="C1816">
        <f>-70.43291737 / 41.66644256</f>
        <v>-1.6903991087930306</v>
      </c>
      <c r="D1816" t="s">
        <v>167</v>
      </c>
      <c r="E1816" t="s">
        <v>70</v>
      </c>
      <c r="F1816" s="1">
        <v>37143</v>
      </c>
      <c r="G1816">
        <v>2.5</v>
      </c>
      <c r="O1816">
        <v>5.8</v>
      </c>
      <c r="P1816" t="s">
        <v>71</v>
      </c>
      <c r="Q1816">
        <v>22.1</v>
      </c>
      <c r="R1816" t="s">
        <v>71</v>
      </c>
    </row>
    <row r="1817" spans="1:46" x14ac:dyDescent="0.2">
      <c r="A1817" t="s">
        <v>494</v>
      </c>
      <c r="B1817" t="s">
        <v>495</v>
      </c>
      <c r="C1817">
        <f>-70.43291737 / 41.66644256</f>
        <v>-1.6903991087930306</v>
      </c>
      <c r="D1817" t="s">
        <v>167</v>
      </c>
      <c r="E1817" t="s">
        <v>70</v>
      </c>
      <c r="F1817" s="1">
        <v>37143</v>
      </c>
      <c r="G1817">
        <v>3</v>
      </c>
      <c r="K1817">
        <v>21.32</v>
      </c>
      <c r="L1817" t="s">
        <v>71</v>
      </c>
      <c r="O1817">
        <v>4.84</v>
      </c>
      <c r="P1817" t="s">
        <v>71</v>
      </c>
      <c r="Q1817">
        <v>21.9</v>
      </c>
      <c r="R1817" t="s">
        <v>71</v>
      </c>
      <c r="S1817">
        <v>1.54</v>
      </c>
      <c r="T1817" t="s">
        <v>71</v>
      </c>
      <c r="U1817">
        <v>47.7</v>
      </c>
      <c r="V1817" t="s">
        <v>71</v>
      </c>
      <c r="W1817">
        <v>64.599999999999994</v>
      </c>
      <c r="X1817" t="s">
        <v>71</v>
      </c>
      <c r="AA1817">
        <v>60.62</v>
      </c>
      <c r="AE1817">
        <v>3.4</v>
      </c>
      <c r="AF1817" t="s">
        <v>71</v>
      </c>
      <c r="AG1817">
        <v>3.07</v>
      </c>
      <c r="AH1817" t="s">
        <v>71</v>
      </c>
      <c r="AS1817">
        <v>2.59</v>
      </c>
      <c r="AT1817" t="s">
        <v>71</v>
      </c>
    </row>
    <row r="1818" spans="1:46" x14ac:dyDescent="0.2">
      <c r="A1818" t="s">
        <v>494</v>
      </c>
      <c r="B1818" t="s">
        <v>495</v>
      </c>
      <c r="C1818">
        <f>-70.43291737 / 41.66644256</f>
        <v>-1.6903991087930306</v>
      </c>
      <c r="D1818" t="s">
        <v>167</v>
      </c>
      <c r="E1818" t="s">
        <v>70</v>
      </c>
      <c r="F1818" s="1">
        <v>37143</v>
      </c>
      <c r="G1818">
        <v>3.5</v>
      </c>
      <c r="O1818">
        <v>2.46</v>
      </c>
      <c r="P1818" t="s">
        <v>71</v>
      </c>
      <c r="Q1818">
        <v>21.6</v>
      </c>
      <c r="R1818" t="s">
        <v>71</v>
      </c>
    </row>
    <row r="1819" spans="1:46" x14ac:dyDescent="0.2">
      <c r="A1819" t="s">
        <v>494</v>
      </c>
      <c r="B1819" t="s">
        <v>495</v>
      </c>
      <c r="C1819">
        <f>-70.43291737 / 41.66644256</f>
        <v>-1.6903991087930306</v>
      </c>
      <c r="D1819" t="s">
        <v>167</v>
      </c>
      <c r="E1819" t="s">
        <v>70</v>
      </c>
      <c r="F1819" s="1">
        <v>37143</v>
      </c>
      <c r="G1819">
        <v>4</v>
      </c>
      <c r="O1819">
        <v>0.5</v>
      </c>
      <c r="P1819" t="s">
        <v>71</v>
      </c>
      <c r="Q1819">
        <v>19.3</v>
      </c>
      <c r="R1819" t="s">
        <v>71</v>
      </c>
    </row>
    <row r="1820" spans="1:46" x14ac:dyDescent="0.2">
      <c r="A1820" t="s">
        <v>494</v>
      </c>
      <c r="B1820" t="s">
        <v>495</v>
      </c>
      <c r="C1820">
        <f>-70.43291737 / 41.66644256</f>
        <v>-1.6903991087930306</v>
      </c>
      <c r="D1820" t="s">
        <v>167</v>
      </c>
      <c r="E1820" t="s">
        <v>70</v>
      </c>
      <c r="F1820" s="1">
        <v>37873</v>
      </c>
      <c r="G1820">
        <v>0.5</v>
      </c>
      <c r="I1820">
        <v>3.7</v>
      </c>
      <c r="J1820" t="s">
        <v>71</v>
      </c>
      <c r="K1820">
        <v>4.0199999999999996</v>
      </c>
      <c r="L1820" t="s">
        <v>71</v>
      </c>
      <c r="M1820">
        <v>2.1</v>
      </c>
      <c r="N1820" t="s">
        <v>71</v>
      </c>
      <c r="S1820">
        <v>1</v>
      </c>
      <c r="T1820" t="s">
        <v>71</v>
      </c>
      <c r="U1820">
        <v>30.97</v>
      </c>
      <c r="V1820" t="s">
        <v>71</v>
      </c>
      <c r="W1820">
        <v>36.5</v>
      </c>
      <c r="X1820" t="s">
        <v>71</v>
      </c>
      <c r="Y1820">
        <v>53.65</v>
      </c>
      <c r="AA1820">
        <v>44.25</v>
      </c>
      <c r="AC1820">
        <v>49.31</v>
      </c>
      <c r="AE1820">
        <v>0.35</v>
      </c>
      <c r="AF1820" t="s">
        <v>71</v>
      </c>
      <c r="AG1820">
        <v>6.13</v>
      </c>
      <c r="AH1820" t="s">
        <v>71</v>
      </c>
      <c r="AS1820">
        <v>1.94</v>
      </c>
      <c r="AT1820" t="s">
        <v>71</v>
      </c>
    </row>
    <row r="1821" spans="1:46" x14ac:dyDescent="0.2">
      <c r="A1821" t="s">
        <v>494</v>
      </c>
      <c r="B1821" t="s">
        <v>495</v>
      </c>
      <c r="C1821">
        <f>-70.43291737 / 41.66644256</f>
        <v>-1.6903991087930306</v>
      </c>
      <c r="D1821" t="s">
        <v>167</v>
      </c>
      <c r="E1821" t="s">
        <v>70</v>
      </c>
      <c r="F1821" s="1">
        <v>37873</v>
      </c>
      <c r="G1821">
        <v>1</v>
      </c>
      <c r="O1821">
        <v>6.38</v>
      </c>
      <c r="P1821" t="s">
        <v>71</v>
      </c>
      <c r="Q1821">
        <v>22</v>
      </c>
      <c r="R1821" t="s">
        <v>71</v>
      </c>
    </row>
    <row r="1822" spans="1:46" x14ac:dyDescent="0.2">
      <c r="A1822" t="s">
        <v>494</v>
      </c>
      <c r="B1822" t="s">
        <v>495</v>
      </c>
      <c r="C1822">
        <f>-70.43291737 / 41.66644256</f>
        <v>-1.6903991087930306</v>
      </c>
      <c r="D1822" t="s">
        <v>167</v>
      </c>
      <c r="E1822" t="s">
        <v>70</v>
      </c>
      <c r="F1822" s="1">
        <v>37873</v>
      </c>
      <c r="G1822">
        <v>2</v>
      </c>
      <c r="O1822">
        <v>6.13</v>
      </c>
      <c r="P1822" t="s">
        <v>71</v>
      </c>
      <c r="Q1822">
        <v>21.4</v>
      </c>
      <c r="R1822" t="s">
        <v>71</v>
      </c>
    </row>
    <row r="1823" spans="1:46" x14ac:dyDescent="0.2">
      <c r="A1823" t="s">
        <v>494</v>
      </c>
      <c r="B1823" t="s">
        <v>495</v>
      </c>
      <c r="C1823">
        <f>-70.43291737 / 41.66644256</f>
        <v>-1.6903991087930306</v>
      </c>
      <c r="D1823" t="s">
        <v>167</v>
      </c>
      <c r="E1823" t="s">
        <v>70</v>
      </c>
      <c r="F1823" s="1">
        <v>37873</v>
      </c>
      <c r="G1823">
        <v>3</v>
      </c>
      <c r="K1823">
        <v>3.44</v>
      </c>
      <c r="L1823" t="s">
        <v>71</v>
      </c>
      <c r="O1823">
        <v>6</v>
      </c>
      <c r="P1823" t="s">
        <v>71</v>
      </c>
      <c r="Q1823">
        <v>21.1</v>
      </c>
      <c r="R1823" t="s">
        <v>71</v>
      </c>
      <c r="S1823">
        <v>1.1000000000000001</v>
      </c>
      <c r="T1823" t="s">
        <v>71</v>
      </c>
      <c r="W1823">
        <v>36.5</v>
      </c>
      <c r="X1823" t="s">
        <v>71</v>
      </c>
      <c r="AE1823">
        <v>0.36</v>
      </c>
      <c r="AF1823" t="s">
        <v>71</v>
      </c>
      <c r="AG1823">
        <v>6.16</v>
      </c>
      <c r="AH1823" t="s">
        <v>71</v>
      </c>
      <c r="AS1823">
        <v>1.93</v>
      </c>
      <c r="AT1823" t="s">
        <v>71</v>
      </c>
    </row>
    <row r="1824" spans="1:46" x14ac:dyDescent="0.2">
      <c r="A1824" t="s">
        <v>494</v>
      </c>
      <c r="B1824" t="s">
        <v>495</v>
      </c>
      <c r="C1824">
        <f>-70.43291737 / 41.66644256</f>
        <v>-1.6903991087930306</v>
      </c>
      <c r="D1824" t="s">
        <v>167</v>
      </c>
      <c r="E1824" t="s">
        <v>70</v>
      </c>
      <c r="F1824" s="1">
        <v>39309</v>
      </c>
      <c r="G1824">
        <v>0.5</v>
      </c>
      <c r="I1824">
        <v>2</v>
      </c>
      <c r="J1824" t="s">
        <v>71</v>
      </c>
      <c r="K1824">
        <v>2.34</v>
      </c>
      <c r="L1824" t="s">
        <v>71</v>
      </c>
      <c r="M1824">
        <v>1.3</v>
      </c>
      <c r="N1824" t="s">
        <v>71</v>
      </c>
      <c r="O1824">
        <v>8.25</v>
      </c>
      <c r="P1824" t="s">
        <v>71</v>
      </c>
      <c r="Q1824">
        <v>25.3</v>
      </c>
      <c r="R1824" t="s">
        <v>71</v>
      </c>
      <c r="S1824">
        <v>0.64</v>
      </c>
      <c r="T1824" t="s">
        <v>71</v>
      </c>
      <c r="U1824">
        <v>19.84</v>
      </c>
      <c r="V1824" t="s">
        <v>71</v>
      </c>
      <c r="W1824">
        <v>31.3</v>
      </c>
      <c r="X1824" t="s">
        <v>71</v>
      </c>
      <c r="Y1824">
        <v>47.23</v>
      </c>
      <c r="AA1824">
        <v>38.96</v>
      </c>
      <c r="AC1824">
        <v>56.22</v>
      </c>
      <c r="AE1824">
        <v>3.8</v>
      </c>
      <c r="AF1824" t="s">
        <v>71</v>
      </c>
      <c r="AG1824">
        <v>6.14</v>
      </c>
      <c r="AH1824" t="s">
        <v>71</v>
      </c>
      <c r="AS1824">
        <v>0.23</v>
      </c>
      <c r="AT1824" t="s">
        <v>71</v>
      </c>
    </row>
    <row r="1825" spans="1:46" x14ac:dyDescent="0.2">
      <c r="A1825" t="s">
        <v>494</v>
      </c>
      <c r="B1825" t="s">
        <v>495</v>
      </c>
      <c r="C1825">
        <f>-70.43291737 / 41.66644256</f>
        <v>-1.6903991087930306</v>
      </c>
      <c r="D1825" t="s">
        <v>167</v>
      </c>
      <c r="E1825" t="s">
        <v>70</v>
      </c>
      <c r="F1825" s="1">
        <v>39309</v>
      </c>
      <c r="G1825">
        <v>1</v>
      </c>
      <c r="O1825">
        <v>8.2899999999999991</v>
      </c>
      <c r="P1825" t="s">
        <v>71</v>
      </c>
      <c r="Q1825">
        <v>25.4</v>
      </c>
      <c r="R1825" t="s">
        <v>71</v>
      </c>
    </row>
    <row r="1826" spans="1:46" x14ac:dyDescent="0.2">
      <c r="A1826" t="s">
        <v>494</v>
      </c>
      <c r="B1826" t="s">
        <v>495</v>
      </c>
      <c r="C1826">
        <f>-70.43291737 / 41.66644256</f>
        <v>-1.6903991087930306</v>
      </c>
      <c r="D1826" t="s">
        <v>167</v>
      </c>
      <c r="E1826" t="s">
        <v>70</v>
      </c>
      <c r="F1826" s="1">
        <v>39309</v>
      </c>
      <c r="G1826">
        <v>1.5</v>
      </c>
      <c r="O1826">
        <v>8.6</v>
      </c>
      <c r="P1826" t="s">
        <v>71</v>
      </c>
      <c r="Q1826">
        <v>25.5</v>
      </c>
      <c r="R1826" t="s">
        <v>71</v>
      </c>
    </row>
    <row r="1827" spans="1:46" x14ac:dyDescent="0.2">
      <c r="A1827" t="s">
        <v>494</v>
      </c>
      <c r="B1827" t="s">
        <v>495</v>
      </c>
      <c r="C1827">
        <f>-70.43291737 / 41.66644256</f>
        <v>-1.6903991087930306</v>
      </c>
      <c r="D1827" t="s">
        <v>167</v>
      </c>
      <c r="E1827" t="s">
        <v>70</v>
      </c>
      <c r="F1827" s="1">
        <v>39709</v>
      </c>
      <c r="G1827">
        <v>0.5</v>
      </c>
      <c r="I1827">
        <v>4.5</v>
      </c>
      <c r="J1827" t="s">
        <v>71</v>
      </c>
      <c r="K1827">
        <v>7.89</v>
      </c>
      <c r="L1827" t="s">
        <v>71</v>
      </c>
      <c r="M1827">
        <v>2.4</v>
      </c>
      <c r="N1827" t="s">
        <v>71</v>
      </c>
      <c r="O1827">
        <v>5.85</v>
      </c>
      <c r="P1827" t="s">
        <v>71</v>
      </c>
      <c r="Q1827">
        <v>21</v>
      </c>
      <c r="R1827" t="s">
        <v>71</v>
      </c>
      <c r="S1827">
        <v>7.0000000000000007E-2</v>
      </c>
      <c r="T1827" t="s">
        <v>71</v>
      </c>
      <c r="U1827">
        <v>2.17</v>
      </c>
      <c r="V1827" t="s">
        <v>71</v>
      </c>
      <c r="W1827">
        <v>70.19</v>
      </c>
      <c r="X1827" t="s">
        <v>71</v>
      </c>
      <c r="Y1827">
        <v>15.32</v>
      </c>
      <c r="AA1827">
        <v>50.86</v>
      </c>
      <c r="AC1827">
        <v>47.38</v>
      </c>
      <c r="AE1827">
        <v>5.2</v>
      </c>
      <c r="AF1827" t="s">
        <v>71</v>
      </c>
      <c r="AG1827">
        <v>6.21</v>
      </c>
      <c r="AH1827" t="s">
        <v>71</v>
      </c>
      <c r="AS1827">
        <v>7.47</v>
      </c>
      <c r="AT1827" t="s">
        <v>71</v>
      </c>
    </row>
    <row r="1828" spans="1:46" x14ac:dyDescent="0.2">
      <c r="A1828" t="s">
        <v>494</v>
      </c>
      <c r="B1828" t="s">
        <v>495</v>
      </c>
      <c r="C1828">
        <f>-70.43291737 / 41.66644256</f>
        <v>-1.6903991087930306</v>
      </c>
      <c r="D1828" t="s">
        <v>167</v>
      </c>
      <c r="E1828" t="s">
        <v>70</v>
      </c>
      <c r="F1828" s="1">
        <v>39709</v>
      </c>
      <c r="G1828">
        <v>1</v>
      </c>
      <c r="O1828">
        <v>5.75</v>
      </c>
      <c r="P1828" t="s">
        <v>71</v>
      </c>
      <c r="Q1828">
        <v>21</v>
      </c>
      <c r="R1828" t="s">
        <v>71</v>
      </c>
    </row>
    <row r="1829" spans="1:46" x14ac:dyDescent="0.2">
      <c r="A1829" t="s">
        <v>494</v>
      </c>
      <c r="B1829" t="s">
        <v>495</v>
      </c>
      <c r="C1829">
        <f>-70.43291737 / 41.66644256</f>
        <v>-1.6903991087930306</v>
      </c>
      <c r="D1829" t="s">
        <v>167</v>
      </c>
      <c r="E1829" t="s">
        <v>70</v>
      </c>
      <c r="F1829" s="1">
        <v>39709</v>
      </c>
      <c r="G1829">
        <v>2</v>
      </c>
      <c r="O1829">
        <v>5.71</v>
      </c>
      <c r="P1829" t="s">
        <v>71</v>
      </c>
      <c r="Q1829">
        <v>20.9</v>
      </c>
      <c r="R1829" t="s">
        <v>71</v>
      </c>
    </row>
    <row r="1830" spans="1:46" x14ac:dyDescent="0.2">
      <c r="A1830" t="s">
        <v>494</v>
      </c>
      <c r="B1830" t="s">
        <v>495</v>
      </c>
      <c r="C1830">
        <f>-70.43291737 / 41.66644256</f>
        <v>-1.6903991087930306</v>
      </c>
      <c r="D1830" t="s">
        <v>167</v>
      </c>
      <c r="E1830" t="s">
        <v>70</v>
      </c>
      <c r="F1830" s="1">
        <v>39709</v>
      </c>
      <c r="G1830">
        <v>3</v>
      </c>
      <c r="O1830">
        <v>5.6</v>
      </c>
      <c r="P1830" t="s">
        <v>71</v>
      </c>
      <c r="Q1830">
        <v>20.9</v>
      </c>
      <c r="R1830" t="s">
        <v>71</v>
      </c>
    </row>
    <row r="1831" spans="1:46" x14ac:dyDescent="0.2">
      <c r="A1831" t="s">
        <v>494</v>
      </c>
      <c r="B1831" t="s">
        <v>495</v>
      </c>
      <c r="C1831">
        <f>-70.43291737 / 41.66644256</f>
        <v>-1.6903991087930306</v>
      </c>
      <c r="D1831" t="s">
        <v>167</v>
      </c>
      <c r="E1831" t="s">
        <v>70</v>
      </c>
      <c r="F1831" s="1">
        <v>39709</v>
      </c>
      <c r="G1831">
        <v>3.5</v>
      </c>
      <c r="K1831">
        <v>30.32</v>
      </c>
      <c r="L1831" t="s">
        <v>71</v>
      </c>
      <c r="S1831">
        <v>2.7</v>
      </c>
      <c r="T1831" t="s">
        <v>71</v>
      </c>
      <c r="U1831">
        <v>83.63</v>
      </c>
      <c r="V1831" t="s">
        <v>71</v>
      </c>
      <c r="W1831">
        <v>104.58</v>
      </c>
      <c r="X1831" t="s">
        <v>71</v>
      </c>
      <c r="Y1831">
        <v>0</v>
      </c>
      <c r="AA1831">
        <v>64.069999999999993</v>
      </c>
      <c r="AE1831">
        <v>10.3</v>
      </c>
      <c r="AF1831" t="s">
        <v>71</v>
      </c>
      <c r="AG1831">
        <v>6.12</v>
      </c>
      <c r="AH1831" t="s">
        <v>71</v>
      </c>
      <c r="AS1831">
        <v>25.62</v>
      </c>
      <c r="AT1831" t="s">
        <v>71</v>
      </c>
    </row>
    <row r="1832" spans="1:46" x14ac:dyDescent="0.2">
      <c r="A1832" t="s">
        <v>494</v>
      </c>
      <c r="B1832" t="s">
        <v>495</v>
      </c>
      <c r="C1832">
        <f>-70.43291737 / 41.66644256</f>
        <v>-1.6903991087930306</v>
      </c>
      <c r="D1832" t="s">
        <v>167</v>
      </c>
      <c r="E1832" t="s">
        <v>70</v>
      </c>
      <c r="F1832" s="1">
        <v>39709</v>
      </c>
      <c r="G1832">
        <v>4</v>
      </c>
      <c r="O1832">
        <v>0.15</v>
      </c>
      <c r="P1832" t="s">
        <v>71</v>
      </c>
      <c r="Q1832">
        <v>19.100000000000001</v>
      </c>
      <c r="R1832" t="s">
        <v>71</v>
      </c>
    </row>
    <row r="1833" spans="1:46" x14ac:dyDescent="0.2">
      <c r="A1833" t="s">
        <v>494</v>
      </c>
      <c r="B1833" t="s">
        <v>495</v>
      </c>
      <c r="C1833">
        <f>-70.43291737 / 41.66644256</f>
        <v>-1.6903991087930306</v>
      </c>
      <c r="D1833" t="s">
        <v>167</v>
      </c>
      <c r="E1833" t="s">
        <v>70</v>
      </c>
      <c r="F1833" s="1">
        <v>40084</v>
      </c>
      <c r="G1833">
        <v>0.5</v>
      </c>
      <c r="I1833">
        <v>2.8</v>
      </c>
      <c r="J1833" t="s">
        <v>71</v>
      </c>
      <c r="K1833">
        <v>9.76</v>
      </c>
      <c r="L1833" t="s">
        <v>71</v>
      </c>
      <c r="M1833">
        <v>2.2000000000000002</v>
      </c>
      <c r="N1833" t="s">
        <v>71</v>
      </c>
      <c r="O1833">
        <v>8.4</v>
      </c>
      <c r="P1833" t="s">
        <v>71</v>
      </c>
      <c r="Q1833">
        <v>18.8</v>
      </c>
      <c r="R1833" t="s">
        <v>71</v>
      </c>
      <c r="S1833">
        <v>0.99</v>
      </c>
      <c r="T1833" t="s">
        <v>71</v>
      </c>
      <c r="U1833">
        <v>30.69</v>
      </c>
      <c r="V1833" t="s">
        <v>71</v>
      </c>
      <c r="W1833">
        <v>40.46</v>
      </c>
      <c r="X1833" t="s">
        <v>71</v>
      </c>
      <c r="Y1833">
        <v>53.52</v>
      </c>
      <c r="AA1833">
        <v>52.95</v>
      </c>
      <c r="AC1833">
        <v>48.64</v>
      </c>
      <c r="AE1833">
        <v>3.8</v>
      </c>
      <c r="AF1833" t="s">
        <v>71</v>
      </c>
      <c r="AG1833">
        <v>5.9</v>
      </c>
      <c r="AH1833" t="s">
        <v>71</v>
      </c>
      <c r="AS1833">
        <v>17.77</v>
      </c>
      <c r="AT1833" t="s">
        <v>71</v>
      </c>
    </row>
    <row r="1834" spans="1:46" x14ac:dyDescent="0.2">
      <c r="A1834" t="s">
        <v>494</v>
      </c>
      <c r="B1834" t="s">
        <v>495</v>
      </c>
      <c r="C1834">
        <f>-70.43291737 / 41.66644256</f>
        <v>-1.6903991087930306</v>
      </c>
      <c r="D1834" t="s">
        <v>167</v>
      </c>
      <c r="E1834" t="s">
        <v>70</v>
      </c>
      <c r="F1834" s="1">
        <v>40084</v>
      </c>
      <c r="G1834">
        <v>1</v>
      </c>
      <c r="O1834">
        <v>8.3000000000000007</v>
      </c>
      <c r="P1834" t="s">
        <v>71</v>
      </c>
      <c r="Q1834">
        <v>18.7</v>
      </c>
      <c r="R1834" t="s">
        <v>71</v>
      </c>
    </row>
    <row r="1835" spans="1:46" x14ac:dyDescent="0.2">
      <c r="A1835" t="s">
        <v>494</v>
      </c>
      <c r="B1835" t="s">
        <v>495</v>
      </c>
      <c r="C1835">
        <f>-70.43291737 / 41.66644256</f>
        <v>-1.6903991087930306</v>
      </c>
      <c r="D1835" t="s">
        <v>167</v>
      </c>
      <c r="E1835" t="s">
        <v>70</v>
      </c>
      <c r="F1835" s="1">
        <v>40084</v>
      </c>
      <c r="G1835">
        <v>1.5</v>
      </c>
      <c r="O1835">
        <v>8.3000000000000007</v>
      </c>
      <c r="P1835" t="s">
        <v>71</v>
      </c>
      <c r="Q1835">
        <v>18.600000000000001</v>
      </c>
      <c r="R1835" t="s">
        <v>71</v>
      </c>
    </row>
    <row r="1836" spans="1:46" x14ac:dyDescent="0.2">
      <c r="A1836" t="s">
        <v>494</v>
      </c>
      <c r="B1836" t="s">
        <v>495</v>
      </c>
      <c r="C1836">
        <f>-70.43291737 / 41.66644256</f>
        <v>-1.6903991087930306</v>
      </c>
      <c r="D1836" t="s">
        <v>167</v>
      </c>
      <c r="E1836" t="s">
        <v>70</v>
      </c>
      <c r="F1836" s="1">
        <v>40084</v>
      </c>
      <c r="G1836">
        <v>2</v>
      </c>
      <c r="K1836">
        <v>23.06</v>
      </c>
      <c r="L1836" t="s">
        <v>71</v>
      </c>
      <c r="O1836">
        <v>8.1999999999999993</v>
      </c>
      <c r="P1836" t="s">
        <v>71</v>
      </c>
      <c r="Q1836">
        <v>18.600000000000001</v>
      </c>
      <c r="R1836" t="s">
        <v>71</v>
      </c>
      <c r="S1836">
        <v>0.63</v>
      </c>
      <c r="T1836" t="s">
        <v>71</v>
      </c>
      <c r="U1836">
        <v>19.52</v>
      </c>
      <c r="V1836" t="s">
        <v>71</v>
      </c>
      <c r="W1836">
        <v>41.38</v>
      </c>
      <c r="X1836" t="s">
        <v>71</v>
      </c>
      <c r="Y1836">
        <v>0</v>
      </c>
      <c r="AA1836">
        <v>61.38</v>
      </c>
      <c r="AE1836">
        <v>3.9</v>
      </c>
      <c r="AF1836" t="s">
        <v>71</v>
      </c>
      <c r="AG1836">
        <v>6.03</v>
      </c>
      <c r="AH1836" t="s">
        <v>71</v>
      </c>
      <c r="AS1836">
        <v>5.88</v>
      </c>
      <c r="AT1836" t="s">
        <v>71</v>
      </c>
    </row>
    <row r="1837" spans="1:46" x14ac:dyDescent="0.2">
      <c r="A1837" t="s">
        <v>494</v>
      </c>
      <c r="B1837" t="s">
        <v>495</v>
      </c>
      <c r="C1837">
        <f>-70.43291737 / 41.66644256</f>
        <v>-1.6903991087930306</v>
      </c>
      <c r="D1837" t="s">
        <v>167</v>
      </c>
      <c r="E1837" t="s">
        <v>70</v>
      </c>
      <c r="F1837" s="1">
        <v>40084</v>
      </c>
      <c r="G1837">
        <v>2.5</v>
      </c>
      <c r="O1837">
        <v>8.1</v>
      </c>
      <c r="P1837" t="s">
        <v>71</v>
      </c>
      <c r="Q1837">
        <v>18.5</v>
      </c>
      <c r="R1837" t="s">
        <v>71</v>
      </c>
    </row>
    <row r="1838" spans="1:46" x14ac:dyDescent="0.2">
      <c r="A1838" t="s">
        <v>494</v>
      </c>
      <c r="B1838" t="s">
        <v>495</v>
      </c>
      <c r="C1838">
        <f>-70.43291737 / 41.66644256</f>
        <v>-1.6903991087930306</v>
      </c>
      <c r="D1838" t="s">
        <v>167</v>
      </c>
      <c r="E1838" t="s">
        <v>70</v>
      </c>
      <c r="F1838" s="1">
        <v>40429</v>
      </c>
      <c r="G1838">
        <v>0.5</v>
      </c>
      <c r="I1838">
        <v>4.17</v>
      </c>
      <c r="J1838" t="s">
        <v>71</v>
      </c>
      <c r="K1838">
        <v>1.57</v>
      </c>
      <c r="L1838" t="s">
        <v>71</v>
      </c>
      <c r="M1838">
        <v>1.9</v>
      </c>
      <c r="N1838" t="s">
        <v>71</v>
      </c>
      <c r="O1838">
        <v>7.39</v>
      </c>
      <c r="P1838" t="s">
        <v>71</v>
      </c>
      <c r="Q1838">
        <v>23.4</v>
      </c>
      <c r="R1838" t="s">
        <v>71</v>
      </c>
      <c r="S1838">
        <v>0.64</v>
      </c>
      <c r="T1838" t="s">
        <v>71</v>
      </c>
      <c r="U1838">
        <v>19.88</v>
      </c>
      <c r="V1838" t="s">
        <v>71</v>
      </c>
      <c r="W1838">
        <v>40.46</v>
      </c>
      <c r="X1838" t="s">
        <v>71</v>
      </c>
      <c r="Y1838">
        <v>47.26</v>
      </c>
      <c r="AA1838">
        <v>35.04</v>
      </c>
      <c r="AC1838">
        <v>50.75</v>
      </c>
      <c r="AE1838">
        <v>4.8</v>
      </c>
      <c r="AF1838" t="s">
        <v>71</v>
      </c>
      <c r="AG1838">
        <v>6.19</v>
      </c>
      <c r="AH1838" t="s">
        <v>71</v>
      </c>
      <c r="AS1838">
        <v>2.6</v>
      </c>
      <c r="AT1838" t="s">
        <v>71</v>
      </c>
    </row>
    <row r="1839" spans="1:46" x14ac:dyDescent="0.2">
      <c r="A1839" t="s">
        <v>494</v>
      </c>
      <c r="B1839" t="s">
        <v>495</v>
      </c>
      <c r="C1839">
        <f>-70.43291737 / 41.66644256</f>
        <v>-1.6903991087930306</v>
      </c>
      <c r="D1839" t="s">
        <v>167</v>
      </c>
      <c r="E1839" t="s">
        <v>70</v>
      </c>
      <c r="F1839" s="1">
        <v>40429</v>
      </c>
      <c r="G1839">
        <v>1</v>
      </c>
      <c r="O1839">
        <v>7.33</v>
      </c>
      <c r="P1839" t="s">
        <v>71</v>
      </c>
      <c r="Q1839">
        <v>23.4</v>
      </c>
      <c r="R1839" t="s">
        <v>71</v>
      </c>
    </row>
    <row r="1840" spans="1:46" x14ac:dyDescent="0.2">
      <c r="A1840" t="s">
        <v>494</v>
      </c>
      <c r="B1840" t="s">
        <v>495</v>
      </c>
      <c r="C1840">
        <f>-70.43291737 / 41.66644256</f>
        <v>-1.6903991087930306</v>
      </c>
      <c r="D1840" t="s">
        <v>167</v>
      </c>
      <c r="E1840" t="s">
        <v>70</v>
      </c>
      <c r="F1840" s="1">
        <v>40429</v>
      </c>
      <c r="G1840">
        <v>1.5</v>
      </c>
      <c r="O1840">
        <v>7.36</v>
      </c>
      <c r="P1840" t="s">
        <v>71</v>
      </c>
      <c r="Q1840">
        <v>23.4</v>
      </c>
      <c r="R1840" t="s">
        <v>71</v>
      </c>
    </row>
    <row r="1841" spans="1:46" x14ac:dyDescent="0.2">
      <c r="A1841" t="s">
        <v>494</v>
      </c>
      <c r="B1841" t="s">
        <v>495</v>
      </c>
      <c r="C1841">
        <f>-70.43291737 / 41.66644256</f>
        <v>-1.6903991087930306</v>
      </c>
      <c r="D1841" t="s">
        <v>167</v>
      </c>
      <c r="E1841" t="s">
        <v>70</v>
      </c>
      <c r="F1841" s="1">
        <v>40429</v>
      </c>
      <c r="G1841">
        <v>2</v>
      </c>
      <c r="O1841">
        <v>7.28</v>
      </c>
      <c r="P1841" t="s">
        <v>71</v>
      </c>
      <c r="Q1841">
        <v>23.4</v>
      </c>
      <c r="R1841" t="s">
        <v>71</v>
      </c>
    </row>
    <row r="1842" spans="1:46" x14ac:dyDescent="0.2">
      <c r="A1842" t="s">
        <v>494</v>
      </c>
      <c r="B1842" t="s">
        <v>495</v>
      </c>
      <c r="C1842">
        <f>-70.43291737 / 41.66644256</f>
        <v>-1.6903991087930306</v>
      </c>
      <c r="D1842" t="s">
        <v>167</v>
      </c>
      <c r="E1842" t="s">
        <v>70</v>
      </c>
      <c r="F1842" s="1">
        <v>40429</v>
      </c>
      <c r="G1842">
        <v>2.5</v>
      </c>
      <c r="O1842">
        <v>6.46</v>
      </c>
      <c r="P1842" t="s">
        <v>71</v>
      </c>
      <c r="Q1842">
        <v>23.1</v>
      </c>
      <c r="R1842" t="s">
        <v>71</v>
      </c>
    </row>
    <row r="1843" spans="1:46" x14ac:dyDescent="0.2">
      <c r="A1843" t="s">
        <v>494</v>
      </c>
      <c r="B1843" t="s">
        <v>495</v>
      </c>
      <c r="C1843">
        <f>-70.43291737 / 41.66644256</f>
        <v>-1.6903991087930306</v>
      </c>
      <c r="D1843" t="s">
        <v>167</v>
      </c>
      <c r="E1843" t="s">
        <v>70</v>
      </c>
      <c r="F1843" s="1">
        <v>40429</v>
      </c>
      <c r="G1843">
        <v>3</v>
      </c>
      <c r="K1843">
        <v>3.36</v>
      </c>
      <c r="L1843" t="s">
        <v>71</v>
      </c>
      <c r="O1843">
        <v>5.4</v>
      </c>
      <c r="P1843" t="s">
        <v>71</v>
      </c>
      <c r="Q1843">
        <v>22.8</v>
      </c>
      <c r="R1843" t="s">
        <v>71</v>
      </c>
      <c r="S1843">
        <v>0.51</v>
      </c>
      <c r="T1843" t="s">
        <v>71</v>
      </c>
      <c r="U1843">
        <v>15.78</v>
      </c>
      <c r="V1843" t="s">
        <v>71</v>
      </c>
      <c r="W1843">
        <v>39.58</v>
      </c>
      <c r="X1843" t="s">
        <v>71</v>
      </c>
      <c r="Y1843">
        <v>43.93</v>
      </c>
      <c r="AA1843">
        <v>42.48</v>
      </c>
      <c r="AE1843">
        <v>4.8</v>
      </c>
      <c r="AF1843" t="s">
        <v>71</v>
      </c>
      <c r="AG1843">
        <v>6.05</v>
      </c>
      <c r="AH1843" t="s">
        <v>71</v>
      </c>
      <c r="AS1843">
        <v>2.5099999999999998</v>
      </c>
      <c r="AT1843" t="s">
        <v>71</v>
      </c>
    </row>
    <row r="1844" spans="1:46" x14ac:dyDescent="0.2">
      <c r="A1844" t="s">
        <v>494</v>
      </c>
      <c r="B1844" t="s">
        <v>495</v>
      </c>
      <c r="C1844">
        <f>-70.43291737 / 41.66644256</f>
        <v>-1.6903991087930306</v>
      </c>
      <c r="D1844" t="s">
        <v>167</v>
      </c>
      <c r="E1844" t="s">
        <v>70</v>
      </c>
      <c r="F1844" s="1">
        <v>40429</v>
      </c>
      <c r="G1844">
        <v>3.5</v>
      </c>
      <c r="O1844">
        <v>3.98</v>
      </c>
      <c r="P1844" t="s">
        <v>71</v>
      </c>
      <c r="Q1844">
        <v>22.4</v>
      </c>
      <c r="R1844" t="s">
        <v>71</v>
      </c>
    </row>
    <row r="1845" spans="1:46" x14ac:dyDescent="0.2">
      <c r="A1845" t="s">
        <v>494</v>
      </c>
      <c r="B1845" t="s">
        <v>495</v>
      </c>
      <c r="C1845">
        <f>-70.43291737 / 41.66644256</f>
        <v>-1.6903991087930306</v>
      </c>
      <c r="D1845" t="s">
        <v>167</v>
      </c>
      <c r="E1845" t="s">
        <v>70</v>
      </c>
      <c r="F1845" s="1">
        <v>40812</v>
      </c>
      <c r="G1845">
        <v>0.5</v>
      </c>
      <c r="I1845">
        <v>4.1100000000000003</v>
      </c>
      <c r="J1845" t="s">
        <v>71</v>
      </c>
      <c r="K1845">
        <v>1.27</v>
      </c>
      <c r="L1845" t="s">
        <v>71</v>
      </c>
      <c r="M1845">
        <v>2.2999999999999998</v>
      </c>
      <c r="N1845" t="s">
        <v>71</v>
      </c>
      <c r="O1845">
        <v>8.2899999999999991</v>
      </c>
      <c r="P1845" t="s">
        <v>71</v>
      </c>
      <c r="Q1845">
        <v>22.7</v>
      </c>
      <c r="R1845" t="s">
        <v>71</v>
      </c>
      <c r="S1845">
        <v>0.37</v>
      </c>
      <c r="T1845" t="s">
        <v>71</v>
      </c>
      <c r="U1845">
        <v>11.46</v>
      </c>
      <c r="V1845" t="s">
        <v>71</v>
      </c>
      <c r="W1845">
        <v>33.06</v>
      </c>
      <c r="X1845" t="s">
        <v>71</v>
      </c>
      <c r="Y1845">
        <v>39.32</v>
      </c>
      <c r="AA1845">
        <v>32.94</v>
      </c>
      <c r="AC1845">
        <v>48</v>
      </c>
      <c r="AE1845">
        <v>4.0999999999999996</v>
      </c>
      <c r="AF1845" t="s">
        <v>71</v>
      </c>
      <c r="AG1845">
        <v>6.44</v>
      </c>
      <c r="AH1845" t="s">
        <v>71</v>
      </c>
      <c r="AS1845">
        <v>1.44</v>
      </c>
      <c r="AT1845" t="s">
        <v>71</v>
      </c>
    </row>
    <row r="1846" spans="1:46" x14ac:dyDescent="0.2">
      <c r="A1846" t="s">
        <v>494</v>
      </c>
      <c r="B1846" t="s">
        <v>495</v>
      </c>
      <c r="C1846">
        <f>-70.43291737 / 41.66644256</f>
        <v>-1.6903991087930306</v>
      </c>
      <c r="D1846" t="s">
        <v>167</v>
      </c>
      <c r="E1846" t="s">
        <v>70</v>
      </c>
      <c r="F1846" s="1">
        <v>40812</v>
      </c>
      <c r="G1846">
        <v>1</v>
      </c>
      <c r="O1846">
        <v>7.88</v>
      </c>
      <c r="P1846" t="s">
        <v>71</v>
      </c>
      <c r="Q1846">
        <v>22.5</v>
      </c>
      <c r="R1846" t="s">
        <v>71</v>
      </c>
    </row>
    <row r="1847" spans="1:46" x14ac:dyDescent="0.2">
      <c r="A1847" t="s">
        <v>494</v>
      </c>
      <c r="B1847" t="s">
        <v>495</v>
      </c>
      <c r="C1847">
        <f>-70.43291737 / 41.66644256</f>
        <v>-1.6903991087930306</v>
      </c>
      <c r="D1847" t="s">
        <v>167</v>
      </c>
      <c r="E1847" t="s">
        <v>70</v>
      </c>
      <c r="F1847" s="1">
        <v>40812</v>
      </c>
      <c r="G1847">
        <v>2</v>
      </c>
      <c r="O1847">
        <v>8.58</v>
      </c>
      <c r="P1847" t="s">
        <v>71</v>
      </c>
      <c r="Q1847">
        <v>20.6</v>
      </c>
      <c r="R1847" t="s">
        <v>71</v>
      </c>
    </row>
    <row r="1848" spans="1:46" x14ac:dyDescent="0.2">
      <c r="A1848" t="s">
        <v>494</v>
      </c>
      <c r="B1848" t="s">
        <v>495</v>
      </c>
      <c r="C1848">
        <f>-70.43291737 / 41.66644256</f>
        <v>-1.6903991087930306</v>
      </c>
      <c r="D1848" t="s">
        <v>167</v>
      </c>
      <c r="E1848" t="s">
        <v>70</v>
      </c>
      <c r="F1848" s="1">
        <v>40812</v>
      </c>
      <c r="G1848">
        <v>3</v>
      </c>
      <c r="O1848">
        <v>5.78</v>
      </c>
      <c r="P1848" t="s">
        <v>71</v>
      </c>
      <c r="Q1848">
        <v>19.5</v>
      </c>
      <c r="R1848" t="s">
        <v>71</v>
      </c>
    </row>
    <row r="1849" spans="1:46" x14ac:dyDescent="0.2">
      <c r="A1849" t="s">
        <v>494</v>
      </c>
      <c r="B1849" t="s">
        <v>495</v>
      </c>
      <c r="C1849">
        <f>-70.43291737 / 41.66644256</f>
        <v>-1.6903991087930306</v>
      </c>
      <c r="D1849" t="s">
        <v>167</v>
      </c>
      <c r="E1849" t="s">
        <v>70</v>
      </c>
      <c r="F1849" s="1">
        <v>40812</v>
      </c>
      <c r="G1849">
        <v>3.11</v>
      </c>
      <c r="K1849">
        <v>1.94</v>
      </c>
      <c r="L1849" t="s">
        <v>71</v>
      </c>
      <c r="S1849">
        <v>0.7</v>
      </c>
      <c r="T1849" t="s">
        <v>71</v>
      </c>
      <c r="U1849">
        <v>21.68</v>
      </c>
      <c r="V1849" t="s">
        <v>71</v>
      </c>
      <c r="W1849">
        <v>33.06</v>
      </c>
      <c r="X1849" t="s">
        <v>71</v>
      </c>
      <c r="Y1849">
        <v>48.51</v>
      </c>
      <c r="AA1849">
        <v>37.1</v>
      </c>
      <c r="AE1849">
        <v>4.0999999999999996</v>
      </c>
      <c r="AF1849" t="s">
        <v>71</v>
      </c>
      <c r="AG1849">
        <v>6.42</v>
      </c>
      <c r="AH1849" t="s">
        <v>71</v>
      </c>
      <c r="AS1849">
        <v>1.36</v>
      </c>
      <c r="AT1849" t="s">
        <v>71</v>
      </c>
    </row>
    <row r="1850" spans="1:46" x14ac:dyDescent="0.2">
      <c r="A1850" t="s">
        <v>494</v>
      </c>
      <c r="B1850" t="s">
        <v>495</v>
      </c>
      <c r="C1850">
        <f>-70.43291737 / 41.66644256</f>
        <v>-1.6903991087930306</v>
      </c>
      <c r="D1850" t="s">
        <v>167</v>
      </c>
      <c r="E1850" t="s">
        <v>70</v>
      </c>
      <c r="F1850" s="1">
        <v>40812</v>
      </c>
      <c r="G1850">
        <v>3.5</v>
      </c>
      <c r="O1850">
        <v>3.92</v>
      </c>
      <c r="P1850" t="s">
        <v>71</v>
      </c>
      <c r="Q1850">
        <v>19.3</v>
      </c>
      <c r="R1850" t="s">
        <v>71</v>
      </c>
    </row>
    <row r="1851" spans="1:46" x14ac:dyDescent="0.2">
      <c r="A1851" t="s">
        <v>494</v>
      </c>
      <c r="B1851" t="s">
        <v>495</v>
      </c>
      <c r="C1851">
        <f>-70.43291737 / 41.66644256</f>
        <v>-1.6903991087930306</v>
      </c>
      <c r="D1851" t="s">
        <v>167</v>
      </c>
      <c r="E1851" t="s">
        <v>70</v>
      </c>
      <c r="F1851" s="1">
        <v>41176</v>
      </c>
      <c r="G1851">
        <v>0.5</v>
      </c>
      <c r="I1851">
        <v>3.75</v>
      </c>
      <c r="J1851" t="s">
        <v>71</v>
      </c>
      <c r="K1851">
        <v>2.91</v>
      </c>
      <c r="L1851" t="s">
        <v>71</v>
      </c>
      <c r="M1851">
        <v>2.4</v>
      </c>
      <c r="N1851" t="s">
        <v>71</v>
      </c>
      <c r="O1851">
        <v>8.17</v>
      </c>
      <c r="P1851" t="s">
        <v>71</v>
      </c>
      <c r="Q1851">
        <v>20</v>
      </c>
      <c r="R1851" t="s">
        <v>71</v>
      </c>
      <c r="S1851">
        <v>0.71</v>
      </c>
      <c r="T1851" t="s">
        <v>71</v>
      </c>
      <c r="U1851">
        <v>21.99</v>
      </c>
      <c r="V1851" t="s">
        <v>71</v>
      </c>
      <c r="W1851">
        <v>36.9</v>
      </c>
      <c r="X1851" t="s">
        <v>71</v>
      </c>
      <c r="Y1851">
        <v>48.72</v>
      </c>
      <c r="AA1851">
        <v>41.08</v>
      </c>
      <c r="AC1851">
        <v>47.38</v>
      </c>
      <c r="AE1851">
        <v>4.9000000000000004</v>
      </c>
      <c r="AF1851" t="s">
        <v>71</v>
      </c>
      <c r="AG1851">
        <v>6.35</v>
      </c>
      <c r="AH1851" t="s">
        <v>71</v>
      </c>
      <c r="AS1851">
        <v>2.13</v>
      </c>
      <c r="AT1851" t="s">
        <v>71</v>
      </c>
    </row>
    <row r="1852" spans="1:46" x14ac:dyDescent="0.2">
      <c r="A1852" t="s">
        <v>494</v>
      </c>
      <c r="B1852" t="s">
        <v>495</v>
      </c>
      <c r="C1852">
        <f>-70.43291737 / 41.66644256</f>
        <v>-1.6903991087930306</v>
      </c>
      <c r="D1852" t="s">
        <v>167</v>
      </c>
      <c r="E1852" t="s">
        <v>70</v>
      </c>
      <c r="F1852" s="1">
        <v>41176</v>
      </c>
      <c r="G1852">
        <v>1</v>
      </c>
      <c r="O1852">
        <v>8.17</v>
      </c>
      <c r="P1852" t="s">
        <v>71</v>
      </c>
      <c r="Q1852">
        <v>19.899999999999999</v>
      </c>
      <c r="R1852" t="s">
        <v>71</v>
      </c>
    </row>
    <row r="1853" spans="1:46" x14ac:dyDescent="0.2">
      <c r="A1853" t="s">
        <v>494</v>
      </c>
      <c r="B1853" t="s">
        <v>495</v>
      </c>
      <c r="C1853">
        <f>-70.43291737 / 41.66644256</f>
        <v>-1.6903991087930306</v>
      </c>
      <c r="D1853" t="s">
        <v>167</v>
      </c>
      <c r="E1853" t="s">
        <v>70</v>
      </c>
      <c r="F1853" s="1">
        <v>41176</v>
      </c>
      <c r="G1853">
        <v>1.5</v>
      </c>
      <c r="O1853">
        <v>8.17</v>
      </c>
      <c r="P1853" t="s">
        <v>71</v>
      </c>
      <c r="Q1853">
        <v>19.899999999999999</v>
      </c>
      <c r="R1853" t="s">
        <v>71</v>
      </c>
    </row>
    <row r="1854" spans="1:46" x14ac:dyDescent="0.2">
      <c r="A1854" t="s">
        <v>494</v>
      </c>
      <c r="B1854" t="s">
        <v>495</v>
      </c>
      <c r="C1854">
        <f>-70.43291737 / 41.66644256</f>
        <v>-1.6903991087930306</v>
      </c>
      <c r="D1854" t="s">
        <v>167</v>
      </c>
      <c r="E1854" t="s">
        <v>70</v>
      </c>
      <c r="F1854" s="1">
        <v>41176</v>
      </c>
      <c r="G1854">
        <v>2</v>
      </c>
      <c r="O1854">
        <v>8.14</v>
      </c>
      <c r="P1854" t="s">
        <v>71</v>
      </c>
      <c r="Q1854">
        <v>19.899999999999999</v>
      </c>
      <c r="R1854" t="s">
        <v>71</v>
      </c>
    </row>
    <row r="1855" spans="1:46" x14ac:dyDescent="0.2">
      <c r="A1855" t="s">
        <v>494</v>
      </c>
      <c r="B1855" t="s">
        <v>495</v>
      </c>
      <c r="C1855">
        <f>-70.43291737 / 41.66644256</f>
        <v>-1.6903991087930306</v>
      </c>
      <c r="D1855" t="s">
        <v>167</v>
      </c>
      <c r="E1855" t="s">
        <v>70</v>
      </c>
      <c r="F1855" s="1">
        <v>41176</v>
      </c>
      <c r="G1855">
        <v>2.5</v>
      </c>
      <c r="O1855">
        <v>8.08</v>
      </c>
      <c r="P1855" t="s">
        <v>71</v>
      </c>
      <c r="Q1855">
        <v>19.8</v>
      </c>
      <c r="R1855" t="s">
        <v>71</v>
      </c>
    </row>
    <row r="1856" spans="1:46" x14ac:dyDescent="0.2">
      <c r="A1856" t="s">
        <v>494</v>
      </c>
      <c r="B1856" t="s">
        <v>495</v>
      </c>
      <c r="C1856">
        <f>-70.43291737 / 41.66644256</f>
        <v>-1.6903991087930306</v>
      </c>
      <c r="D1856" t="s">
        <v>167</v>
      </c>
      <c r="E1856" t="s">
        <v>70</v>
      </c>
      <c r="F1856" s="1">
        <v>41176</v>
      </c>
      <c r="G1856">
        <v>2.75</v>
      </c>
      <c r="K1856">
        <v>2.89</v>
      </c>
      <c r="L1856" t="s">
        <v>71</v>
      </c>
      <c r="S1856">
        <v>1.28</v>
      </c>
      <c r="T1856" t="s">
        <v>71</v>
      </c>
      <c r="U1856">
        <v>39.65</v>
      </c>
      <c r="V1856" t="s">
        <v>71</v>
      </c>
      <c r="W1856">
        <v>40.1</v>
      </c>
      <c r="X1856" t="s">
        <v>71</v>
      </c>
      <c r="Y1856">
        <v>57.22</v>
      </c>
      <c r="AA1856">
        <v>41.01</v>
      </c>
      <c r="AE1856">
        <v>5</v>
      </c>
      <c r="AF1856" t="s">
        <v>71</v>
      </c>
      <c r="AG1856">
        <v>6.41</v>
      </c>
      <c r="AH1856" t="s">
        <v>71</v>
      </c>
      <c r="AS1856">
        <v>2.5099999999999998</v>
      </c>
      <c r="AT1856" t="s">
        <v>71</v>
      </c>
    </row>
    <row r="1857" spans="1:46" x14ac:dyDescent="0.2">
      <c r="A1857" t="s">
        <v>494</v>
      </c>
      <c r="B1857" t="s">
        <v>495</v>
      </c>
      <c r="C1857">
        <f>-70.43291737 / 41.66644256</f>
        <v>-1.6903991087930306</v>
      </c>
      <c r="D1857" t="s">
        <v>167</v>
      </c>
      <c r="E1857" t="s">
        <v>70</v>
      </c>
      <c r="F1857" s="1">
        <v>41176</v>
      </c>
      <c r="G1857">
        <v>3</v>
      </c>
      <c r="O1857">
        <v>7.81</v>
      </c>
      <c r="P1857" t="s">
        <v>71</v>
      </c>
      <c r="Q1857">
        <v>19.7</v>
      </c>
      <c r="R1857" t="s">
        <v>71</v>
      </c>
    </row>
    <row r="1858" spans="1:46" x14ac:dyDescent="0.2">
      <c r="A1858" t="s">
        <v>494</v>
      </c>
      <c r="B1858" t="s">
        <v>495</v>
      </c>
      <c r="C1858">
        <f>-70.43291737 / 41.66644256</f>
        <v>-1.6903991087930306</v>
      </c>
      <c r="D1858" t="s">
        <v>167</v>
      </c>
      <c r="E1858" t="s">
        <v>70</v>
      </c>
      <c r="F1858" s="1">
        <v>41540</v>
      </c>
      <c r="G1858">
        <v>0.5</v>
      </c>
      <c r="I1858">
        <v>4.3600000000000003</v>
      </c>
      <c r="J1858" t="s">
        <v>71</v>
      </c>
      <c r="K1858">
        <v>1.01</v>
      </c>
      <c r="L1858" t="s">
        <v>71</v>
      </c>
      <c r="M1858">
        <v>3.13</v>
      </c>
      <c r="N1858" t="s">
        <v>71</v>
      </c>
      <c r="O1858">
        <v>7.99</v>
      </c>
      <c r="P1858" t="s">
        <v>71</v>
      </c>
      <c r="Q1858">
        <v>19.2</v>
      </c>
      <c r="R1858" t="s">
        <v>71</v>
      </c>
      <c r="S1858">
        <v>0.43</v>
      </c>
      <c r="T1858" t="s">
        <v>71</v>
      </c>
      <c r="U1858">
        <v>13.32</v>
      </c>
      <c r="V1858" t="s">
        <v>71</v>
      </c>
      <c r="W1858">
        <v>28.56</v>
      </c>
      <c r="X1858" t="s">
        <v>71</v>
      </c>
      <c r="Y1858">
        <v>41.49</v>
      </c>
      <c r="AA1858">
        <v>30.7</v>
      </c>
      <c r="AC1858">
        <v>43.58</v>
      </c>
      <c r="AE1858">
        <v>6.3</v>
      </c>
      <c r="AF1858" t="s">
        <v>71</v>
      </c>
      <c r="AG1858">
        <v>6.4</v>
      </c>
      <c r="AH1858" t="s">
        <v>71</v>
      </c>
      <c r="AS1858">
        <v>1.35</v>
      </c>
      <c r="AT1858" t="s">
        <v>71</v>
      </c>
    </row>
    <row r="1859" spans="1:46" x14ac:dyDescent="0.2">
      <c r="A1859" t="s">
        <v>494</v>
      </c>
      <c r="B1859" t="s">
        <v>495</v>
      </c>
      <c r="C1859">
        <f>-70.43291737 / 41.66644256</f>
        <v>-1.6903991087930306</v>
      </c>
      <c r="D1859" t="s">
        <v>167</v>
      </c>
      <c r="E1859" t="s">
        <v>70</v>
      </c>
      <c r="F1859" s="1">
        <v>41540</v>
      </c>
      <c r="G1859">
        <v>1</v>
      </c>
      <c r="O1859">
        <v>7.89</v>
      </c>
      <c r="P1859" t="s">
        <v>71</v>
      </c>
      <c r="Q1859">
        <v>19.3</v>
      </c>
      <c r="R1859" t="s">
        <v>71</v>
      </c>
    </row>
    <row r="1860" spans="1:46" x14ac:dyDescent="0.2">
      <c r="A1860" t="s">
        <v>494</v>
      </c>
      <c r="B1860" t="s">
        <v>495</v>
      </c>
      <c r="C1860">
        <f>-70.43291737 / 41.66644256</f>
        <v>-1.6903991087930306</v>
      </c>
      <c r="D1860" t="s">
        <v>167</v>
      </c>
      <c r="E1860" t="s">
        <v>70</v>
      </c>
      <c r="F1860" s="1">
        <v>41540</v>
      </c>
      <c r="G1860">
        <v>2</v>
      </c>
      <c r="O1860">
        <v>7.82</v>
      </c>
      <c r="P1860" t="s">
        <v>71</v>
      </c>
      <c r="Q1860">
        <v>19.3</v>
      </c>
      <c r="R1860" t="s">
        <v>71</v>
      </c>
    </row>
    <row r="1861" spans="1:46" x14ac:dyDescent="0.2">
      <c r="A1861" t="s">
        <v>494</v>
      </c>
      <c r="B1861" t="s">
        <v>495</v>
      </c>
      <c r="C1861">
        <f>-70.43291737 / 41.66644256</f>
        <v>-1.6903991087930306</v>
      </c>
      <c r="D1861" t="s">
        <v>167</v>
      </c>
      <c r="E1861" t="s">
        <v>70</v>
      </c>
      <c r="F1861" s="1">
        <v>41540</v>
      </c>
      <c r="G1861">
        <v>3</v>
      </c>
      <c r="O1861">
        <v>7.72</v>
      </c>
      <c r="P1861" t="s">
        <v>71</v>
      </c>
      <c r="Q1861">
        <v>19.2</v>
      </c>
      <c r="R1861" t="s">
        <v>71</v>
      </c>
    </row>
    <row r="1862" spans="1:46" x14ac:dyDescent="0.2">
      <c r="A1862" t="s">
        <v>494</v>
      </c>
      <c r="B1862" t="s">
        <v>495</v>
      </c>
      <c r="C1862">
        <f>-70.43291737 / 41.66644256</f>
        <v>-1.6903991087930306</v>
      </c>
      <c r="D1862" t="s">
        <v>167</v>
      </c>
      <c r="E1862" t="s">
        <v>70</v>
      </c>
      <c r="F1862" s="1">
        <v>41540</v>
      </c>
      <c r="G1862">
        <v>3.36</v>
      </c>
      <c r="K1862">
        <v>1.63</v>
      </c>
      <c r="L1862" t="s">
        <v>71</v>
      </c>
      <c r="S1862">
        <v>0.42</v>
      </c>
      <c r="T1862" t="s">
        <v>71</v>
      </c>
      <c r="U1862">
        <v>13.01</v>
      </c>
      <c r="V1862" t="s">
        <v>71</v>
      </c>
      <c r="W1862">
        <v>28.56</v>
      </c>
      <c r="X1862" t="s">
        <v>71</v>
      </c>
      <c r="AA1862">
        <v>35.39</v>
      </c>
      <c r="AE1862">
        <v>6.7</v>
      </c>
      <c r="AF1862" t="s">
        <v>71</v>
      </c>
      <c r="AG1862">
        <v>6.4</v>
      </c>
      <c r="AH1862" t="s">
        <v>71</v>
      </c>
      <c r="AS1862">
        <v>0.49</v>
      </c>
      <c r="AT1862" t="s">
        <v>71</v>
      </c>
    </row>
    <row r="1863" spans="1:46" x14ac:dyDescent="0.2">
      <c r="A1863" t="s">
        <v>494</v>
      </c>
      <c r="B1863" t="s">
        <v>495</v>
      </c>
      <c r="C1863">
        <f>-70.43291737 / 41.66644256</f>
        <v>-1.6903991087930306</v>
      </c>
      <c r="D1863" t="s">
        <v>167</v>
      </c>
      <c r="E1863" t="s">
        <v>70</v>
      </c>
      <c r="F1863" s="1">
        <v>41540</v>
      </c>
      <c r="G1863">
        <v>4</v>
      </c>
      <c r="O1863">
        <v>3.87</v>
      </c>
      <c r="P1863" t="s">
        <v>71</v>
      </c>
      <c r="Q1863">
        <v>18.8</v>
      </c>
      <c r="R1863" t="s">
        <v>71</v>
      </c>
    </row>
    <row r="1864" spans="1:46" x14ac:dyDescent="0.2">
      <c r="A1864" t="s">
        <v>494</v>
      </c>
      <c r="B1864" t="s">
        <v>495</v>
      </c>
      <c r="C1864">
        <f>-70.43291737 / 41.66644256</f>
        <v>-1.6903991087930306</v>
      </c>
      <c r="D1864" t="s">
        <v>167</v>
      </c>
      <c r="E1864" t="s">
        <v>70</v>
      </c>
      <c r="F1864" s="1">
        <v>43335</v>
      </c>
      <c r="G1864">
        <v>0.5</v>
      </c>
      <c r="I1864">
        <v>6.1</v>
      </c>
      <c r="J1864" t="s">
        <v>150</v>
      </c>
      <c r="K1864">
        <v>5.29</v>
      </c>
      <c r="L1864" t="s">
        <v>150</v>
      </c>
      <c r="M1864">
        <v>2.42</v>
      </c>
      <c r="N1864" t="s">
        <v>150</v>
      </c>
      <c r="O1864">
        <v>4.7</v>
      </c>
      <c r="P1864" t="s">
        <v>150</v>
      </c>
      <c r="Q1864">
        <v>23.9</v>
      </c>
      <c r="R1864" t="s">
        <v>150</v>
      </c>
      <c r="S1864">
        <v>0.8</v>
      </c>
      <c r="T1864" t="s">
        <v>150</v>
      </c>
      <c r="W1864">
        <v>32.020000000000003</v>
      </c>
      <c r="X1864" t="s">
        <v>150</v>
      </c>
      <c r="AE1864">
        <v>10</v>
      </c>
      <c r="AF1864" t="s">
        <v>150</v>
      </c>
      <c r="AG1864">
        <v>6.39</v>
      </c>
      <c r="AH1864" t="s">
        <v>150</v>
      </c>
      <c r="AS1864">
        <v>17.53</v>
      </c>
      <c r="AT1864" t="s">
        <v>150</v>
      </c>
    </row>
    <row r="1865" spans="1:46" x14ac:dyDescent="0.2">
      <c r="A1865" t="s">
        <v>494</v>
      </c>
      <c r="B1865" t="s">
        <v>495</v>
      </c>
      <c r="C1865">
        <f>-70.43291737 / 41.66644256</f>
        <v>-1.6903991087930306</v>
      </c>
      <c r="D1865" t="s">
        <v>167</v>
      </c>
      <c r="E1865" t="s">
        <v>70</v>
      </c>
      <c r="F1865" s="1">
        <v>43335</v>
      </c>
      <c r="G1865">
        <v>1</v>
      </c>
      <c r="K1865" t="s">
        <v>173</v>
      </c>
      <c r="L1865" t="s">
        <v>150</v>
      </c>
      <c r="O1865">
        <v>4.7</v>
      </c>
      <c r="P1865" t="s">
        <v>150</v>
      </c>
      <c r="Q1865">
        <v>23.9</v>
      </c>
      <c r="R1865" t="s">
        <v>150</v>
      </c>
      <c r="S1865" t="s">
        <v>173</v>
      </c>
      <c r="T1865" t="s">
        <v>150</v>
      </c>
      <c r="W1865" t="s">
        <v>173</v>
      </c>
      <c r="X1865" t="s">
        <v>150</v>
      </c>
      <c r="AE1865" t="s">
        <v>173</v>
      </c>
      <c r="AF1865" t="s">
        <v>150</v>
      </c>
      <c r="AG1865" t="s">
        <v>173</v>
      </c>
      <c r="AH1865" t="s">
        <v>150</v>
      </c>
      <c r="AS1865" t="s">
        <v>173</v>
      </c>
      <c r="AT1865" t="s">
        <v>150</v>
      </c>
    </row>
    <row r="1866" spans="1:46" x14ac:dyDescent="0.2">
      <c r="A1866" t="s">
        <v>494</v>
      </c>
      <c r="B1866" t="s">
        <v>495</v>
      </c>
      <c r="C1866">
        <f>-70.43291737 / 41.66644256</f>
        <v>-1.6903991087930306</v>
      </c>
      <c r="D1866" t="s">
        <v>167</v>
      </c>
      <c r="E1866" t="s">
        <v>70</v>
      </c>
      <c r="F1866" s="1">
        <v>43335</v>
      </c>
      <c r="G1866">
        <v>2</v>
      </c>
      <c r="K1866" t="s">
        <v>173</v>
      </c>
      <c r="L1866" t="s">
        <v>150</v>
      </c>
      <c r="O1866">
        <v>4.71</v>
      </c>
      <c r="P1866" t="s">
        <v>150</v>
      </c>
      <c r="Q1866">
        <v>23.8</v>
      </c>
      <c r="R1866" t="s">
        <v>150</v>
      </c>
      <c r="S1866" t="s">
        <v>173</v>
      </c>
      <c r="T1866" t="s">
        <v>150</v>
      </c>
      <c r="W1866" t="s">
        <v>173</v>
      </c>
      <c r="X1866" t="s">
        <v>150</v>
      </c>
      <c r="AE1866" t="s">
        <v>173</v>
      </c>
      <c r="AF1866" t="s">
        <v>150</v>
      </c>
      <c r="AG1866" t="s">
        <v>173</v>
      </c>
      <c r="AH1866" t="s">
        <v>150</v>
      </c>
      <c r="AS1866" t="s">
        <v>173</v>
      </c>
      <c r="AT1866" t="s">
        <v>150</v>
      </c>
    </row>
    <row r="1867" spans="1:46" x14ac:dyDescent="0.2">
      <c r="A1867" t="s">
        <v>494</v>
      </c>
      <c r="B1867" t="s">
        <v>495</v>
      </c>
      <c r="C1867">
        <f>-70.43291737 / 41.66644256</f>
        <v>-1.6903991087930306</v>
      </c>
      <c r="D1867" t="s">
        <v>167</v>
      </c>
      <c r="E1867" t="s">
        <v>70</v>
      </c>
      <c r="F1867" s="1">
        <v>43335</v>
      </c>
      <c r="G1867">
        <v>3</v>
      </c>
      <c r="K1867" t="s">
        <v>173</v>
      </c>
      <c r="L1867" t="s">
        <v>150</v>
      </c>
      <c r="O1867">
        <v>3.17</v>
      </c>
      <c r="P1867" t="s">
        <v>150</v>
      </c>
      <c r="Q1867">
        <v>23.3</v>
      </c>
      <c r="R1867" t="s">
        <v>150</v>
      </c>
      <c r="S1867" t="s">
        <v>173</v>
      </c>
      <c r="T1867" t="s">
        <v>150</v>
      </c>
      <c r="W1867" t="s">
        <v>173</v>
      </c>
      <c r="X1867" t="s">
        <v>150</v>
      </c>
      <c r="AE1867" t="s">
        <v>173</v>
      </c>
      <c r="AF1867" t="s">
        <v>150</v>
      </c>
      <c r="AG1867" t="s">
        <v>173</v>
      </c>
      <c r="AH1867" t="s">
        <v>150</v>
      </c>
      <c r="AS1867" t="s">
        <v>173</v>
      </c>
      <c r="AT1867" t="s">
        <v>150</v>
      </c>
    </row>
    <row r="1868" spans="1:46" x14ac:dyDescent="0.2">
      <c r="A1868" t="s">
        <v>494</v>
      </c>
      <c r="B1868" t="s">
        <v>495</v>
      </c>
      <c r="C1868">
        <f>-70.43291737 / 41.66644256</f>
        <v>-1.6903991087930306</v>
      </c>
      <c r="D1868" t="s">
        <v>167</v>
      </c>
      <c r="E1868" t="s">
        <v>70</v>
      </c>
      <c r="F1868" s="1">
        <v>43335</v>
      </c>
      <c r="G1868">
        <v>4</v>
      </c>
      <c r="K1868">
        <v>52.39</v>
      </c>
      <c r="L1868" t="s">
        <v>150</v>
      </c>
      <c r="O1868">
        <v>0.12</v>
      </c>
      <c r="P1868" t="s">
        <v>150</v>
      </c>
      <c r="Q1868">
        <v>18.7</v>
      </c>
      <c r="R1868" t="s">
        <v>150</v>
      </c>
      <c r="S1868">
        <v>4.96</v>
      </c>
      <c r="T1868" t="s">
        <v>150</v>
      </c>
      <c r="W1868">
        <v>82.12</v>
      </c>
      <c r="X1868" t="s">
        <v>150</v>
      </c>
      <c r="AE1868">
        <v>38.6</v>
      </c>
      <c r="AF1868" t="s">
        <v>150</v>
      </c>
      <c r="AG1868">
        <v>6</v>
      </c>
      <c r="AH1868" t="s">
        <v>150</v>
      </c>
      <c r="AS1868">
        <v>255.53</v>
      </c>
      <c r="AT1868" t="s">
        <v>150</v>
      </c>
    </row>
    <row r="1869" spans="1:46" x14ac:dyDescent="0.2">
      <c r="A1869" t="s">
        <v>494</v>
      </c>
      <c r="B1869" t="s">
        <v>495</v>
      </c>
      <c r="C1869">
        <f>-70.43291737 / 41.66644256</f>
        <v>-1.6903991087930306</v>
      </c>
      <c r="D1869" t="s">
        <v>167</v>
      </c>
      <c r="E1869" t="s">
        <v>70</v>
      </c>
      <c r="F1869" s="1">
        <v>43335.4375</v>
      </c>
      <c r="G1869">
        <v>0.5</v>
      </c>
      <c r="I1869">
        <v>4.7</v>
      </c>
      <c r="J1869" t="s">
        <v>150</v>
      </c>
      <c r="K1869">
        <v>5.29</v>
      </c>
      <c r="L1869" t="s">
        <v>150</v>
      </c>
      <c r="M1869">
        <v>1.73</v>
      </c>
      <c r="N1869" t="s">
        <v>150</v>
      </c>
      <c r="O1869">
        <v>4.7</v>
      </c>
      <c r="P1869" t="s">
        <v>150</v>
      </c>
      <c r="Q1869">
        <v>23.9</v>
      </c>
      <c r="R1869" t="s">
        <v>150</v>
      </c>
      <c r="S1869">
        <v>0.8</v>
      </c>
      <c r="T1869" t="s">
        <v>150</v>
      </c>
      <c r="U1869">
        <v>24.78</v>
      </c>
      <c r="V1869" t="s">
        <v>150</v>
      </c>
      <c r="AA1869">
        <v>46.94</v>
      </c>
      <c r="AC1869">
        <v>52.1</v>
      </c>
      <c r="AE1869">
        <v>10</v>
      </c>
      <c r="AF1869" t="s">
        <v>150</v>
      </c>
      <c r="AG1869">
        <v>6.39</v>
      </c>
      <c r="AH1869" t="s">
        <v>150</v>
      </c>
      <c r="AS1869">
        <v>17.53</v>
      </c>
      <c r="AT1869" t="s">
        <v>150</v>
      </c>
    </row>
    <row r="1870" spans="1:46" x14ac:dyDescent="0.2">
      <c r="A1870" t="s">
        <v>494</v>
      </c>
      <c r="B1870" t="s">
        <v>495</v>
      </c>
      <c r="C1870">
        <f>-70.43291737 / 41.66644256</f>
        <v>-1.6903991087930306</v>
      </c>
      <c r="D1870" t="s">
        <v>167</v>
      </c>
      <c r="E1870" t="s">
        <v>70</v>
      </c>
      <c r="F1870" s="1">
        <v>43335.4375</v>
      </c>
      <c r="G1870">
        <v>1</v>
      </c>
      <c r="I1870">
        <v>4.7</v>
      </c>
      <c r="J1870" t="s">
        <v>150</v>
      </c>
      <c r="M1870">
        <v>1.73</v>
      </c>
      <c r="N1870" t="s">
        <v>150</v>
      </c>
      <c r="O1870">
        <v>4.7</v>
      </c>
      <c r="P1870" t="s">
        <v>150</v>
      </c>
      <c r="Q1870">
        <v>23.9</v>
      </c>
      <c r="R1870" t="s">
        <v>150</v>
      </c>
    </row>
    <row r="1871" spans="1:46" x14ac:dyDescent="0.2">
      <c r="A1871" t="s">
        <v>494</v>
      </c>
      <c r="B1871" t="s">
        <v>495</v>
      </c>
      <c r="C1871">
        <f>-70.43291737 / 41.66644256</f>
        <v>-1.6903991087930306</v>
      </c>
      <c r="D1871" t="s">
        <v>167</v>
      </c>
      <c r="E1871" t="s">
        <v>70</v>
      </c>
      <c r="F1871" s="1">
        <v>43335.4375</v>
      </c>
      <c r="G1871">
        <v>2</v>
      </c>
      <c r="I1871">
        <v>4.7</v>
      </c>
      <c r="J1871" t="s">
        <v>150</v>
      </c>
      <c r="M1871">
        <v>1.73</v>
      </c>
      <c r="N1871" t="s">
        <v>150</v>
      </c>
      <c r="O1871">
        <v>4.71</v>
      </c>
      <c r="P1871" t="s">
        <v>150</v>
      </c>
      <c r="Q1871">
        <v>23.8</v>
      </c>
      <c r="R1871" t="s">
        <v>150</v>
      </c>
      <c r="AC1871">
        <v>52.1</v>
      </c>
    </row>
    <row r="1872" spans="1:46" x14ac:dyDescent="0.2">
      <c r="A1872" t="s">
        <v>494</v>
      </c>
      <c r="B1872" t="s">
        <v>495</v>
      </c>
      <c r="C1872">
        <f>-70.43291737 / 41.66644256</f>
        <v>-1.6903991087930306</v>
      </c>
      <c r="D1872" t="s">
        <v>167</v>
      </c>
      <c r="E1872" t="s">
        <v>70</v>
      </c>
      <c r="F1872" s="1">
        <v>43335.4375</v>
      </c>
      <c r="G1872">
        <v>3</v>
      </c>
      <c r="I1872">
        <v>4.7</v>
      </c>
      <c r="J1872" t="s">
        <v>150</v>
      </c>
      <c r="M1872">
        <v>1.73</v>
      </c>
      <c r="N1872" t="s">
        <v>150</v>
      </c>
      <c r="O1872">
        <v>3.17</v>
      </c>
      <c r="P1872" t="s">
        <v>150</v>
      </c>
      <c r="Q1872">
        <v>23.3</v>
      </c>
      <c r="R1872" t="s">
        <v>150</v>
      </c>
      <c r="AC1872">
        <v>52.1</v>
      </c>
    </row>
    <row r="1873" spans="1:58" x14ac:dyDescent="0.2">
      <c r="A1873" t="s">
        <v>494</v>
      </c>
      <c r="B1873" t="s">
        <v>495</v>
      </c>
      <c r="C1873">
        <f>-70.43291737 / 41.66644256</f>
        <v>-1.6903991087930306</v>
      </c>
      <c r="D1873" t="s">
        <v>167</v>
      </c>
      <c r="E1873" t="s">
        <v>70</v>
      </c>
      <c r="F1873" s="1">
        <v>43335.4375</v>
      </c>
      <c r="G1873">
        <v>4</v>
      </c>
      <c r="I1873">
        <v>4.7</v>
      </c>
      <c r="J1873" t="s">
        <v>150</v>
      </c>
      <c r="K1873">
        <v>52.39</v>
      </c>
      <c r="L1873" t="s">
        <v>150</v>
      </c>
      <c r="M1873">
        <v>1.73</v>
      </c>
      <c r="N1873" t="s">
        <v>150</v>
      </c>
      <c r="O1873">
        <v>0.12</v>
      </c>
      <c r="P1873" t="s">
        <v>150</v>
      </c>
      <c r="Q1873">
        <v>18.7</v>
      </c>
      <c r="R1873" t="s">
        <v>150</v>
      </c>
      <c r="S1873">
        <v>5</v>
      </c>
      <c r="T1873" t="s">
        <v>150</v>
      </c>
      <c r="U1873">
        <v>154.87</v>
      </c>
      <c r="V1873" t="s">
        <v>150</v>
      </c>
      <c r="AA1873">
        <v>69.44</v>
      </c>
      <c r="AC1873">
        <v>52.1</v>
      </c>
      <c r="AE1873">
        <v>38.6</v>
      </c>
      <c r="AF1873" t="s">
        <v>150</v>
      </c>
      <c r="AG1873">
        <v>6</v>
      </c>
      <c r="AH1873" t="s">
        <v>150</v>
      </c>
      <c r="AS1873">
        <v>255.53</v>
      </c>
      <c r="AT1873" t="s">
        <v>150</v>
      </c>
    </row>
    <row r="1874" spans="1:58" x14ac:dyDescent="0.2">
      <c r="A1874" t="s">
        <v>494</v>
      </c>
      <c r="B1874" t="s">
        <v>495</v>
      </c>
      <c r="C1874">
        <f>-70.43291737 / 41.66644256</f>
        <v>-1.6903991087930306</v>
      </c>
      <c r="D1874" t="s">
        <v>167</v>
      </c>
      <c r="E1874" t="s">
        <v>70</v>
      </c>
      <c r="F1874" s="1">
        <v>43712</v>
      </c>
      <c r="G1874">
        <v>0.5</v>
      </c>
      <c r="I1874">
        <v>4.5</v>
      </c>
      <c r="J1874" t="s">
        <v>150</v>
      </c>
      <c r="K1874">
        <v>8.14</v>
      </c>
      <c r="L1874" t="s">
        <v>150</v>
      </c>
      <c r="M1874">
        <v>2.02</v>
      </c>
      <c r="N1874" t="s">
        <v>150</v>
      </c>
      <c r="O1874">
        <v>6.65</v>
      </c>
      <c r="P1874" t="s">
        <v>150</v>
      </c>
      <c r="Q1874">
        <v>23.6</v>
      </c>
      <c r="R1874" t="s">
        <v>150</v>
      </c>
      <c r="S1874">
        <v>0.83</v>
      </c>
      <c r="T1874" t="s">
        <v>150</v>
      </c>
      <c r="W1874">
        <v>23.03</v>
      </c>
      <c r="X1874" t="s">
        <v>150</v>
      </c>
      <c r="AE1874">
        <v>9.9</v>
      </c>
      <c r="AF1874" t="s">
        <v>150</v>
      </c>
      <c r="AG1874">
        <v>6.26</v>
      </c>
      <c r="AH1874" t="s">
        <v>150</v>
      </c>
      <c r="AS1874">
        <v>5.46</v>
      </c>
      <c r="AT1874" t="s">
        <v>150</v>
      </c>
      <c r="AU1874">
        <v>2</v>
      </c>
      <c r="AV1874" t="s">
        <v>150</v>
      </c>
      <c r="BE1874">
        <v>13.61</v>
      </c>
      <c r="BF1874" t="s">
        <v>150</v>
      </c>
    </row>
    <row r="1875" spans="1:58" x14ac:dyDescent="0.2">
      <c r="A1875" t="s">
        <v>494</v>
      </c>
      <c r="B1875" t="s">
        <v>495</v>
      </c>
      <c r="C1875">
        <f>-70.43291737 / 41.66644256</f>
        <v>-1.6903991087930306</v>
      </c>
      <c r="D1875" t="s">
        <v>167</v>
      </c>
      <c r="E1875" t="s">
        <v>70</v>
      </c>
      <c r="F1875" s="1">
        <v>43712</v>
      </c>
      <c r="G1875">
        <v>1</v>
      </c>
      <c r="K1875" t="s">
        <v>173</v>
      </c>
      <c r="L1875" t="s">
        <v>150</v>
      </c>
      <c r="O1875">
        <v>6.64</v>
      </c>
      <c r="P1875" t="s">
        <v>150</v>
      </c>
      <c r="Q1875">
        <v>23.6</v>
      </c>
      <c r="R1875" t="s">
        <v>150</v>
      </c>
      <c r="S1875" t="s">
        <v>173</v>
      </c>
      <c r="T1875" t="s">
        <v>150</v>
      </c>
      <c r="W1875" t="s">
        <v>173</v>
      </c>
      <c r="X1875" t="s">
        <v>150</v>
      </c>
      <c r="AE1875" t="s">
        <v>173</v>
      </c>
      <c r="AF1875" t="s">
        <v>150</v>
      </c>
      <c r="AG1875" t="s">
        <v>173</v>
      </c>
      <c r="AH1875" t="s">
        <v>150</v>
      </c>
      <c r="AS1875" t="s">
        <v>173</v>
      </c>
      <c r="AT1875" t="s">
        <v>150</v>
      </c>
      <c r="BE1875" t="s">
        <v>173</v>
      </c>
      <c r="BF1875" t="s">
        <v>150</v>
      </c>
    </row>
    <row r="1876" spans="1:58" x14ac:dyDescent="0.2">
      <c r="A1876" t="s">
        <v>494</v>
      </c>
      <c r="B1876" t="s">
        <v>495</v>
      </c>
      <c r="C1876">
        <f>-70.43291737 / 41.66644256</f>
        <v>-1.6903991087930306</v>
      </c>
      <c r="D1876" t="s">
        <v>167</v>
      </c>
      <c r="E1876" t="s">
        <v>70</v>
      </c>
      <c r="F1876" s="1">
        <v>43712</v>
      </c>
      <c r="G1876">
        <v>2</v>
      </c>
      <c r="K1876" t="s">
        <v>173</v>
      </c>
      <c r="L1876" t="s">
        <v>150</v>
      </c>
      <c r="O1876">
        <v>5.51</v>
      </c>
      <c r="P1876" t="s">
        <v>150</v>
      </c>
      <c r="Q1876">
        <v>23.4</v>
      </c>
      <c r="R1876" t="s">
        <v>150</v>
      </c>
      <c r="S1876" t="s">
        <v>173</v>
      </c>
      <c r="T1876" t="s">
        <v>150</v>
      </c>
      <c r="W1876" t="s">
        <v>173</v>
      </c>
      <c r="X1876" t="s">
        <v>150</v>
      </c>
      <c r="AE1876" t="s">
        <v>173</v>
      </c>
      <c r="AF1876" t="s">
        <v>150</v>
      </c>
      <c r="AG1876" t="s">
        <v>173</v>
      </c>
      <c r="AH1876" t="s">
        <v>150</v>
      </c>
      <c r="AS1876" t="s">
        <v>173</v>
      </c>
      <c r="AT1876" t="s">
        <v>150</v>
      </c>
      <c r="BE1876" t="s">
        <v>173</v>
      </c>
      <c r="BF1876" t="s">
        <v>150</v>
      </c>
    </row>
    <row r="1877" spans="1:58" x14ac:dyDescent="0.2">
      <c r="A1877" t="s">
        <v>494</v>
      </c>
      <c r="B1877" t="s">
        <v>495</v>
      </c>
      <c r="C1877">
        <f>-70.43291737 / 41.66644256</f>
        <v>-1.6903991087930306</v>
      </c>
      <c r="D1877" t="s">
        <v>167</v>
      </c>
      <c r="E1877" t="s">
        <v>70</v>
      </c>
      <c r="F1877" s="1">
        <v>43712</v>
      </c>
      <c r="G1877">
        <v>3</v>
      </c>
      <c r="K1877" t="s">
        <v>173</v>
      </c>
      <c r="L1877" t="s">
        <v>150</v>
      </c>
      <c r="O1877">
        <v>1.19</v>
      </c>
      <c r="P1877" t="s">
        <v>150</v>
      </c>
      <c r="Q1877">
        <v>22.4</v>
      </c>
      <c r="R1877" t="s">
        <v>150</v>
      </c>
      <c r="S1877" t="s">
        <v>173</v>
      </c>
      <c r="T1877" t="s">
        <v>150</v>
      </c>
      <c r="W1877" t="s">
        <v>173</v>
      </c>
      <c r="X1877" t="s">
        <v>150</v>
      </c>
      <c r="AE1877" t="s">
        <v>173</v>
      </c>
      <c r="AF1877" t="s">
        <v>150</v>
      </c>
      <c r="AG1877" t="s">
        <v>173</v>
      </c>
      <c r="AH1877" t="s">
        <v>150</v>
      </c>
      <c r="AS1877" t="s">
        <v>173</v>
      </c>
      <c r="AT1877" t="s">
        <v>150</v>
      </c>
      <c r="BE1877" t="s">
        <v>173</v>
      </c>
      <c r="BF1877" t="s">
        <v>150</v>
      </c>
    </row>
    <row r="1878" spans="1:58" x14ac:dyDescent="0.2">
      <c r="A1878" t="s">
        <v>494</v>
      </c>
      <c r="B1878" t="s">
        <v>495</v>
      </c>
      <c r="C1878">
        <f>-70.43291737 / 41.66644256</f>
        <v>-1.6903991087930306</v>
      </c>
      <c r="D1878" t="s">
        <v>167</v>
      </c>
      <c r="E1878" t="s">
        <v>70</v>
      </c>
      <c r="F1878" s="1">
        <v>43712</v>
      </c>
      <c r="G1878">
        <v>3.5</v>
      </c>
      <c r="K1878">
        <v>11.84</v>
      </c>
      <c r="L1878" t="s">
        <v>150</v>
      </c>
      <c r="S1878">
        <v>6.63</v>
      </c>
      <c r="T1878" t="s">
        <v>150</v>
      </c>
      <c r="W1878">
        <v>92.01</v>
      </c>
      <c r="X1878" t="s">
        <v>150</v>
      </c>
      <c r="AE1878">
        <v>65.400000000000006</v>
      </c>
      <c r="AF1878" t="s">
        <v>150</v>
      </c>
      <c r="AG1878">
        <v>6.3</v>
      </c>
      <c r="AH1878" t="s">
        <v>150</v>
      </c>
      <c r="AS1878">
        <v>7.71</v>
      </c>
      <c r="AT1878" t="s">
        <v>150</v>
      </c>
      <c r="BE1878">
        <v>19.55</v>
      </c>
      <c r="BF1878" t="s">
        <v>150</v>
      </c>
    </row>
    <row r="1879" spans="1:58" x14ac:dyDescent="0.2">
      <c r="A1879" t="s">
        <v>494</v>
      </c>
      <c r="B1879" t="s">
        <v>495</v>
      </c>
      <c r="C1879">
        <f>-70.43291737 / 41.66644256</f>
        <v>-1.6903991087930306</v>
      </c>
      <c r="D1879" t="s">
        <v>167</v>
      </c>
      <c r="E1879" t="s">
        <v>70</v>
      </c>
      <c r="F1879" s="1">
        <v>43712</v>
      </c>
      <c r="G1879">
        <v>4</v>
      </c>
      <c r="K1879" t="s">
        <v>173</v>
      </c>
      <c r="L1879" t="s">
        <v>150</v>
      </c>
      <c r="O1879">
        <v>0.11</v>
      </c>
      <c r="P1879" t="s">
        <v>150</v>
      </c>
      <c r="Q1879">
        <v>19</v>
      </c>
      <c r="R1879" t="s">
        <v>150</v>
      </c>
      <c r="S1879" t="s">
        <v>173</v>
      </c>
      <c r="T1879" t="s">
        <v>150</v>
      </c>
      <c r="W1879" t="s">
        <v>173</v>
      </c>
      <c r="X1879" t="s">
        <v>150</v>
      </c>
      <c r="AE1879" t="s">
        <v>173</v>
      </c>
      <c r="AF1879" t="s">
        <v>150</v>
      </c>
      <c r="AG1879" t="s">
        <v>173</v>
      </c>
      <c r="AH1879" t="s">
        <v>150</v>
      </c>
      <c r="AS1879" t="s">
        <v>173</v>
      </c>
      <c r="AT1879" t="s">
        <v>150</v>
      </c>
      <c r="BE1879" t="s">
        <v>173</v>
      </c>
      <c r="BF1879" t="s">
        <v>150</v>
      </c>
    </row>
    <row r="1880" spans="1:58" x14ac:dyDescent="0.2">
      <c r="A1880" t="s">
        <v>494</v>
      </c>
      <c r="B1880" t="s">
        <v>495</v>
      </c>
      <c r="C1880">
        <f>-70.43291737 / 41.66644256</f>
        <v>-1.6903991087930306</v>
      </c>
      <c r="D1880" t="s">
        <v>167</v>
      </c>
      <c r="E1880" t="s">
        <v>70</v>
      </c>
      <c r="F1880" s="1">
        <v>44062</v>
      </c>
      <c r="G1880">
        <v>0.5</v>
      </c>
      <c r="I1880">
        <v>4.57</v>
      </c>
      <c r="J1880" t="s">
        <v>150</v>
      </c>
      <c r="K1880">
        <v>2.0699999999999998</v>
      </c>
      <c r="L1880" t="s">
        <v>150</v>
      </c>
      <c r="M1880">
        <v>2.06</v>
      </c>
      <c r="N1880" t="s">
        <v>150</v>
      </c>
      <c r="O1880">
        <v>7.86</v>
      </c>
      <c r="P1880" t="s">
        <v>150</v>
      </c>
      <c r="Q1880">
        <v>24.4</v>
      </c>
      <c r="R1880" t="s">
        <v>150</v>
      </c>
      <c r="S1880">
        <v>0.84</v>
      </c>
      <c r="T1880" t="s">
        <v>150</v>
      </c>
      <c r="W1880">
        <v>34.26</v>
      </c>
      <c r="X1880" t="s">
        <v>150</v>
      </c>
      <c r="AE1880">
        <v>11.4</v>
      </c>
      <c r="AF1880" t="s">
        <v>150</v>
      </c>
      <c r="AG1880">
        <v>6.37</v>
      </c>
      <c r="AH1880" t="s">
        <v>150</v>
      </c>
      <c r="AS1880">
        <v>1.2</v>
      </c>
      <c r="AT1880" t="s">
        <v>150</v>
      </c>
    </row>
    <row r="1881" spans="1:58" x14ac:dyDescent="0.2">
      <c r="A1881" t="s">
        <v>494</v>
      </c>
      <c r="B1881" t="s">
        <v>495</v>
      </c>
      <c r="C1881">
        <f>-70.43291737 / 41.66644256</f>
        <v>-1.6903991087930306</v>
      </c>
      <c r="D1881" t="s">
        <v>167</v>
      </c>
      <c r="E1881" t="s">
        <v>70</v>
      </c>
      <c r="F1881" s="1">
        <v>44062</v>
      </c>
      <c r="G1881">
        <v>1</v>
      </c>
      <c r="K1881" t="s">
        <v>173</v>
      </c>
      <c r="L1881" t="s">
        <v>150</v>
      </c>
      <c r="O1881">
        <v>7.99</v>
      </c>
      <c r="P1881" t="s">
        <v>150</v>
      </c>
      <c r="Q1881">
        <v>24.2</v>
      </c>
      <c r="R1881" t="s">
        <v>150</v>
      </c>
      <c r="S1881" t="s">
        <v>173</v>
      </c>
      <c r="T1881" t="s">
        <v>150</v>
      </c>
      <c r="W1881" t="s">
        <v>173</v>
      </c>
      <c r="X1881" t="s">
        <v>150</v>
      </c>
      <c r="AE1881" t="s">
        <v>173</v>
      </c>
      <c r="AF1881" t="s">
        <v>150</v>
      </c>
      <c r="AG1881" t="s">
        <v>173</v>
      </c>
      <c r="AH1881" t="s">
        <v>150</v>
      </c>
      <c r="AS1881" t="s">
        <v>173</v>
      </c>
      <c r="AT1881" t="s">
        <v>150</v>
      </c>
    </row>
    <row r="1882" spans="1:58" x14ac:dyDescent="0.2">
      <c r="A1882" t="s">
        <v>494</v>
      </c>
      <c r="B1882" t="s">
        <v>495</v>
      </c>
      <c r="C1882">
        <f>-70.43291737 / 41.66644256</f>
        <v>-1.6903991087930306</v>
      </c>
      <c r="D1882" t="s">
        <v>167</v>
      </c>
      <c r="E1882" t="s">
        <v>70</v>
      </c>
      <c r="F1882" s="1">
        <v>44062</v>
      </c>
      <c r="G1882">
        <v>2</v>
      </c>
      <c r="K1882" t="s">
        <v>173</v>
      </c>
      <c r="L1882" t="s">
        <v>150</v>
      </c>
      <c r="O1882">
        <v>6.49</v>
      </c>
      <c r="P1882" t="s">
        <v>150</v>
      </c>
      <c r="Q1882">
        <v>23.5</v>
      </c>
      <c r="R1882" t="s">
        <v>150</v>
      </c>
      <c r="S1882" t="s">
        <v>173</v>
      </c>
      <c r="T1882" t="s">
        <v>150</v>
      </c>
      <c r="W1882" t="s">
        <v>173</v>
      </c>
      <c r="X1882" t="s">
        <v>150</v>
      </c>
      <c r="AE1882" t="s">
        <v>173</v>
      </c>
      <c r="AF1882" t="s">
        <v>150</v>
      </c>
      <c r="AG1882" t="s">
        <v>173</v>
      </c>
      <c r="AH1882" t="s">
        <v>150</v>
      </c>
      <c r="AS1882" t="s">
        <v>173</v>
      </c>
      <c r="AT1882" t="s">
        <v>150</v>
      </c>
    </row>
    <row r="1883" spans="1:58" x14ac:dyDescent="0.2">
      <c r="A1883" t="s">
        <v>494</v>
      </c>
      <c r="B1883" t="s">
        <v>495</v>
      </c>
      <c r="C1883">
        <f>-70.43291737 / 41.66644256</f>
        <v>-1.6903991087930306</v>
      </c>
      <c r="D1883" t="s">
        <v>167</v>
      </c>
      <c r="E1883" t="s">
        <v>70</v>
      </c>
      <c r="F1883" s="1">
        <v>44062</v>
      </c>
      <c r="G1883">
        <v>3</v>
      </c>
      <c r="K1883" t="s">
        <v>173</v>
      </c>
      <c r="L1883" t="s">
        <v>150</v>
      </c>
      <c r="O1883">
        <v>3.49</v>
      </c>
      <c r="P1883" t="s">
        <v>150</v>
      </c>
      <c r="Q1883">
        <v>22.9</v>
      </c>
      <c r="R1883" t="s">
        <v>150</v>
      </c>
      <c r="S1883" t="s">
        <v>173</v>
      </c>
      <c r="T1883" t="s">
        <v>150</v>
      </c>
      <c r="W1883" t="s">
        <v>173</v>
      </c>
      <c r="X1883" t="s">
        <v>150</v>
      </c>
      <c r="AE1883" t="s">
        <v>173</v>
      </c>
      <c r="AF1883" t="s">
        <v>150</v>
      </c>
      <c r="AG1883" t="s">
        <v>173</v>
      </c>
      <c r="AH1883" t="s">
        <v>150</v>
      </c>
      <c r="AS1883" t="s">
        <v>173</v>
      </c>
      <c r="AT1883" t="s">
        <v>150</v>
      </c>
    </row>
    <row r="1884" spans="1:58" x14ac:dyDescent="0.2">
      <c r="A1884" t="s">
        <v>494</v>
      </c>
      <c r="B1884" t="s">
        <v>495</v>
      </c>
      <c r="C1884">
        <f>-70.43291737 / 41.66644256</f>
        <v>-1.6903991087930306</v>
      </c>
      <c r="D1884" t="s">
        <v>167</v>
      </c>
      <c r="E1884" t="s">
        <v>70</v>
      </c>
      <c r="F1884" s="1">
        <v>44062</v>
      </c>
      <c r="G1884">
        <v>3.75</v>
      </c>
      <c r="K1884">
        <v>13.93</v>
      </c>
      <c r="L1884" t="s">
        <v>150</v>
      </c>
      <c r="O1884">
        <v>0.12</v>
      </c>
      <c r="P1884" t="s">
        <v>150</v>
      </c>
      <c r="Q1884">
        <v>20.5</v>
      </c>
      <c r="R1884" t="s">
        <v>150</v>
      </c>
      <c r="S1884">
        <v>2.14</v>
      </c>
      <c r="T1884" t="s">
        <v>150</v>
      </c>
      <c r="W1884">
        <v>35.159999999999997</v>
      </c>
      <c r="X1884" t="s">
        <v>150</v>
      </c>
      <c r="AE1884" t="s">
        <v>173</v>
      </c>
      <c r="AF1884" t="s">
        <v>150</v>
      </c>
      <c r="AG1884" t="s">
        <v>173</v>
      </c>
      <c r="AH1884" t="s">
        <v>150</v>
      </c>
      <c r="AS1884">
        <v>0.03</v>
      </c>
      <c r="AT1884" t="s">
        <v>150</v>
      </c>
    </row>
    <row r="1885" spans="1:58" x14ac:dyDescent="0.2">
      <c r="A1885" t="s">
        <v>494</v>
      </c>
      <c r="B1885" t="s">
        <v>495</v>
      </c>
      <c r="C1885">
        <f>-70.43291737 / 41.66644256</f>
        <v>-1.6903991087930306</v>
      </c>
      <c r="D1885" t="s">
        <v>167</v>
      </c>
      <c r="E1885" t="s">
        <v>70</v>
      </c>
      <c r="F1885" s="1">
        <v>44062</v>
      </c>
      <c r="G1885">
        <v>4</v>
      </c>
      <c r="K1885" t="s">
        <v>173</v>
      </c>
      <c r="L1885" t="s">
        <v>150</v>
      </c>
      <c r="O1885">
        <v>0.05</v>
      </c>
      <c r="P1885" t="s">
        <v>150</v>
      </c>
      <c r="Q1885">
        <v>18</v>
      </c>
      <c r="R1885" t="s">
        <v>150</v>
      </c>
      <c r="S1885" t="s">
        <v>173</v>
      </c>
      <c r="T1885" t="s">
        <v>150</v>
      </c>
      <c r="W1885" t="s">
        <v>173</v>
      </c>
      <c r="X1885" t="s">
        <v>150</v>
      </c>
      <c r="AE1885">
        <v>13.1</v>
      </c>
      <c r="AF1885" t="s">
        <v>150</v>
      </c>
      <c r="AG1885">
        <v>5.97</v>
      </c>
      <c r="AH1885" t="s">
        <v>150</v>
      </c>
      <c r="AS1885" t="s">
        <v>173</v>
      </c>
      <c r="AT1885" t="s">
        <v>150</v>
      </c>
    </row>
    <row r="1886" spans="1:58" x14ac:dyDescent="0.2">
      <c r="A1886" t="s">
        <v>502</v>
      </c>
      <c r="B1886" t="s">
        <v>503</v>
      </c>
      <c r="C1886">
        <f>-70.3772683 / 41.65944366</f>
        <v>-1.6893472912019198</v>
      </c>
      <c r="D1886" t="s">
        <v>504</v>
      </c>
      <c r="E1886" t="s">
        <v>70</v>
      </c>
      <c r="F1886" s="1">
        <v>37143</v>
      </c>
      <c r="G1886">
        <v>0.5</v>
      </c>
      <c r="I1886">
        <v>1.2</v>
      </c>
      <c r="J1886" t="s">
        <v>71</v>
      </c>
      <c r="K1886">
        <v>6.17</v>
      </c>
      <c r="L1886" t="s">
        <v>71</v>
      </c>
      <c r="M1886">
        <v>1.2</v>
      </c>
      <c r="N1886" t="s">
        <v>71</v>
      </c>
      <c r="O1886">
        <v>10.58</v>
      </c>
      <c r="P1886" t="s">
        <v>71</v>
      </c>
      <c r="Q1886">
        <v>21.1</v>
      </c>
      <c r="R1886" t="s">
        <v>71</v>
      </c>
      <c r="S1886">
        <v>0.05</v>
      </c>
      <c r="T1886" t="s">
        <v>71</v>
      </c>
      <c r="U1886">
        <v>1.55</v>
      </c>
      <c r="V1886" t="s">
        <v>71</v>
      </c>
      <c r="W1886">
        <v>110.5</v>
      </c>
      <c r="X1886" t="s">
        <v>71</v>
      </c>
      <c r="Y1886">
        <v>10.47</v>
      </c>
      <c r="AA1886">
        <v>48.45</v>
      </c>
      <c r="AC1886">
        <v>57.37</v>
      </c>
      <c r="AE1886">
        <v>10.6</v>
      </c>
      <c r="AF1886" t="s">
        <v>71</v>
      </c>
      <c r="AG1886">
        <v>6.7</v>
      </c>
      <c r="AH1886" t="s">
        <v>71</v>
      </c>
      <c r="AS1886">
        <v>3.58</v>
      </c>
      <c r="AT1886" t="s">
        <v>71</v>
      </c>
    </row>
    <row r="1887" spans="1:58" x14ac:dyDescent="0.2">
      <c r="A1887" t="s">
        <v>502</v>
      </c>
      <c r="B1887" t="s">
        <v>503</v>
      </c>
      <c r="C1887">
        <f>-70.3772683 / 41.65944366</f>
        <v>-1.6893472912019198</v>
      </c>
      <c r="D1887" t="s">
        <v>504</v>
      </c>
      <c r="E1887" t="s">
        <v>70</v>
      </c>
      <c r="F1887" s="1">
        <v>37873</v>
      </c>
      <c r="G1887">
        <v>0.5</v>
      </c>
      <c r="I1887">
        <v>1.1000000000000001</v>
      </c>
      <c r="J1887" t="s">
        <v>71</v>
      </c>
      <c r="K1887">
        <v>0.76</v>
      </c>
      <c r="L1887" t="s">
        <v>71</v>
      </c>
      <c r="M1887">
        <v>0.8</v>
      </c>
      <c r="N1887" t="s">
        <v>71</v>
      </c>
      <c r="O1887">
        <v>10.23</v>
      </c>
      <c r="P1887" t="s">
        <v>71</v>
      </c>
      <c r="Q1887">
        <v>22.6</v>
      </c>
      <c r="R1887" t="s">
        <v>71</v>
      </c>
      <c r="S1887">
        <v>0.2</v>
      </c>
      <c r="T1887" t="s">
        <v>71</v>
      </c>
      <c r="U1887">
        <v>6.19</v>
      </c>
      <c r="V1887" t="s">
        <v>71</v>
      </c>
      <c r="W1887">
        <v>200.7</v>
      </c>
      <c r="X1887" t="s">
        <v>71</v>
      </c>
      <c r="Y1887">
        <v>30.44</v>
      </c>
      <c r="AA1887">
        <v>27.91</v>
      </c>
      <c r="AC1887">
        <v>63.22</v>
      </c>
      <c r="AE1887">
        <v>0.99</v>
      </c>
      <c r="AF1887" t="s">
        <v>71</v>
      </c>
      <c r="AG1887">
        <v>6.15</v>
      </c>
      <c r="AH1887" t="s">
        <v>71</v>
      </c>
      <c r="AS1887">
        <v>0.19</v>
      </c>
      <c r="AT1887" t="s">
        <v>71</v>
      </c>
    </row>
    <row r="1888" spans="1:58" x14ac:dyDescent="0.2">
      <c r="A1888" t="s">
        <v>502</v>
      </c>
      <c r="B1888" t="s">
        <v>503</v>
      </c>
      <c r="C1888">
        <f>-70.3772683 / 41.65944366</f>
        <v>-1.6893472912019198</v>
      </c>
      <c r="D1888" t="s">
        <v>504</v>
      </c>
      <c r="E1888" t="s">
        <v>70</v>
      </c>
      <c r="F1888" s="1">
        <v>37873</v>
      </c>
      <c r="G1888">
        <v>1</v>
      </c>
      <c r="K1888">
        <v>4</v>
      </c>
      <c r="L1888" t="s">
        <v>71</v>
      </c>
      <c r="O1888">
        <v>3.38</v>
      </c>
      <c r="P1888" t="s">
        <v>71</v>
      </c>
      <c r="Q1888">
        <v>21.2</v>
      </c>
      <c r="R1888" t="s">
        <v>71</v>
      </c>
      <c r="S1888">
        <v>1.8</v>
      </c>
      <c r="T1888" t="s">
        <v>71</v>
      </c>
      <c r="W1888">
        <v>282.8</v>
      </c>
      <c r="X1888" t="s">
        <v>71</v>
      </c>
      <c r="AE1888">
        <v>1.08</v>
      </c>
      <c r="AF1888" t="s">
        <v>71</v>
      </c>
      <c r="AG1888">
        <v>5.96</v>
      </c>
      <c r="AH1888" t="s">
        <v>71</v>
      </c>
      <c r="AS1888">
        <v>1.44</v>
      </c>
      <c r="AT1888" t="s">
        <v>71</v>
      </c>
    </row>
    <row r="1889" spans="1:46" x14ac:dyDescent="0.2">
      <c r="A1889" t="s">
        <v>502</v>
      </c>
      <c r="B1889" t="s">
        <v>503</v>
      </c>
      <c r="C1889">
        <f>-70.3772683 / 41.65944366</f>
        <v>-1.6893472912019198</v>
      </c>
      <c r="D1889" t="s">
        <v>504</v>
      </c>
      <c r="E1889" t="s">
        <v>70</v>
      </c>
      <c r="F1889" s="1">
        <v>39310</v>
      </c>
      <c r="G1889">
        <v>0.5</v>
      </c>
      <c r="I1889">
        <v>0.8</v>
      </c>
      <c r="J1889" t="s">
        <v>71</v>
      </c>
      <c r="K1889">
        <v>6.41</v>
      </c>
      <c r="L1889" t="s">
        <v>71</v>
      </c>
      <c r="M1889">
        <v>0.1</v>
      </c>
      <c r="N1889" t="s">
        <v>71</v>
      </c>
      <c r="O1889">
        <v>9</v>
      </c>
      <c r="P1889" t="s">
        <v>71</v>
      </c>
      <c r="Q1889">
        <v>21.9</v>
      </c>
      <c r="R1889" t="s">
        <v>71</v>
      </c>
      <c r="S1889">
        <v>0.37</v>
      </c>
      <c r="T1889" t="s">
        <v>71</v>
      </c>
      <c r="U1889">
        <v>11.36</v>
      </c>
      <c r="V1889" t="s">
        <v>71</v>
      </c>
      <c r="W1889">
        <v>123.11</v>
      </c>
      <c r="X1889" t="s">
        <v>71</v>
      </c>
      <c r="Y1889">
        <v>39.19</v>
      </c>
      <c r="AA1889">
        <v>48.82</v>
      </c>
      <c r="AC1889">
        <v>93.18</v>
      </c>
      <c r="AE1889">
        <v>9.6</v>
      </c>
      <c r="AF1889" t="s">
        <v>71</v>
      </c>
      <c r="AG1889">
        <v>6.31</v>
      </c>
      <c r="AH1889" t="s">
        <v>71</v>
      </c>
      <c r="AS1889">
        <v>2.33</v>
      </c>
      <c r="AT1889" t="s">
        <v>71</v>
      </c>
    </row>
    <row r="1890" spans="1:46" x14ac:dyDescent="0.2">
      <c r="A1890" t="s">
        <v>502</v>
      </c>
      <c r="B1890" t="s">
        <v>503</v>
      </c>
      <c r="C1890">
        <f>-70.3772683 / 41.65944366</f>
        <v>-1.6893472912019198</v>
      </c>
      <c r="D1890" t="s">
        <v>504</v>
      </c>
      <c r="E1890" t="s">
        <v>70</v>
      </c>
      <c r="F1890" s="1">
        <v>39736</v>
      </c>
      <c r="G1890">
        <v>0.5</v>
      </c>
      <c r="I1890">
        <v>1.22</v>
      </c>
      <c r="J1890" t="s">
        <v>71</v>
      </c>
      <c r="K1890">
        <v>1.82</v>
      </c>
      <c r="L1890" t="s">
        <v>71</v>
      </c>
      <c r="M1890">
        <v>1.07</v>
      </c>
      <c r="N1890" t="s">
        <v>71</v>
      </c>
      <c r="O1890">
        <v>9.35</v>
      </c>
      <c r="P1890" t="s">
        <v>71</v>
      </c>
      <c r="Q1890">
        <v>15.7</v>
      </c>
      <c r="R1890" t="s">
        <v>71</v>
      </c>
      <c r="S1890">
        <v>0.28999999999999998</v>
      </c>
      <c r="T1890" t="s">
        <v>71</v>
      </c>
      <c r="U1890">
        <v>8.98</v>
      </c>
      <c r="V1890" t="s">
        <v>71</v>
      </c>
      <c r="W1890">
        <v>101.64</v>
      </c>
      <c r="X1890" t="s">
        <v>71</v>
      </c>
      <c r="Y1890">
        <v>35.799999999999997</v>
      </c>
      <c r="AA1890">
        <v>36.47</v>
      </c>
      <c r="AC1890">
        <v>59.03</v>
      </c>
      <c r="AE1890">
        <v>10.199999999999999</v>
      </c>
      <c r="AF1890" t="s">
        <v>71</v>
      </c>
      <c r="AG1890">
        <v>6.33</v>
      </c>
      <c r="AH1890" t="s">
        <v>71</v>
      </c>
      <c r="AS1890">
        <v>1.51</v>
      </c>
      <c r="AT1890" t="s">
        <v>71</v>
      </c>
    </row>
    <row r="1891" spans="1:46" x14ac:dyDescent="0.2">
      <c r="A1891" t="s">
        <v>502</v>
      </c>
      <c r="B1891" t="s">
        <v>503</v>
      </c>
      <c r="C1891">
        <f>-70.3772683 / 41.65944366</f>
        <v>-1.6893472912019198</v>
      </c>
      <c r="D1891" t="s">
        <v>504</v>
      </c>
      <c r="E1891" t="s">
        <v>70</v>
      </c>
      <c r="F1891" s="1">
        <v>39736</v>
      </c>
      <c r="G1891">
        <v>1</v>
      </c>
      <c r="K1891">
        <v>18.46</v>
      </c>
      <c r="L1891" t="s">
        <v>71</v>
      </c>
      <c r="O1891">
        <v>8.4</v>
      </c>
      <c r="P1891" t="s">
        <v>71</v>
      </c>
      <c r="Q1891">
        <v>15.5</v>
      </c>
      <c r="R1891" t="s">
        <v>71</v>
      </c>
      <c r="S1891">
        <v>0.94</v>
      </c>
      <c r="T1891" t="s">
        <v>71</v>
      </c>
      <c r="U1891">
        <v>29.12</v>
      </c>
      <c r="V1891" t="s">
        <v>71</v>
      </c>
      <c r="W1891">
        <v>122.8</v>
      </c>
      <c r="X1891" t="s">
        <v>71</v>
      </c>
      <c r="Y1891">
        <v>0</v>
      </c>
      <c r="AA1891">
        <v>59.2</v>
      </c>
      <c r="AE1891">
        <v>10.6</v>
      </c>
      <c r="AF1891" t="s">
        <v>71</v>
      </c>
      <c r="AG1891">
        <v>6.33</v>
      </c>
      <c r="AH1891" t="s">
        <v>71</v>
      </c>
      <c r="AS1891">
        <v>16.43</v>
      </c>
      <c r="AT1891" t="s">
        <v>71</v>
      </c>
    </row>
    <row r="1892" spans="1:46" x14ac:dyDescent="0.2">
      <c r="A1892" t="s">
        <v>502</v>
      </c>
      <c r="B1892" t="s">
        <v>503</v>
      </c>
      <c r="C1892">
        <f>-70.3772683 / 41.65944366</f>
        <v>-1.6893472912019198</v>
      </c>
      <c r="D1892" t="s">
        <v>504</v>
      </c>
      <c r="E1892" t="s">
        <v>70</v>
      </c>
      <c r="F1892" s="1">
        <v>39736</v>
      </c>
      <c r="G1892">
        <v>1.25</v>
      </c>
      <c r="O1892">
        <v>7.65</v>
      </c>
      <c r="P1892" t="s">
        <v>71</v>
      </c>
      <c r="Q1892">
        <v>15.2</v>
      </c>
      <c r="R1892" t="s">
        <v>71</v>
      </c>
    </row>
    <row r="1893" spans="1:46" x14ac:dyDescent="0.2">
      <c r="A1893" t="s">
        <v>502</v>
      </c>
      <c r="B1893" t="s">
        <v>503</v>
      </c>
      <c r="C1893">
        <f>-70.3772683 / 41.65944366</f>
        <v>-1.6893472912019198</v>
      </c>
      <c r="D1893" t="s">
        <v>504</v>
      </c>
      <c r="E1893" t="s">
        <v>70</v>
      </c>
      <c r="F1893" s="1">
        <v>40077</v>
      </c>
      <c r="G1893">
        <v>0.5</v>
      </c>
      <c r="I1893">
        <v>1.3</v>
      </c>
      <c r="J1893" t="s">
        <v>71</v>
      </c>
      <c r="K1893">
        <v>0.68</v>
      </c>
      <c r="L1893" t="s">
        <v>71</v>
      </c>
      <c r="M1893">
        <v>1.3</v>
      </c>
      <c r="N1893" t="s">
        <v>71</v>
      </c>
      <c r="O1893">
        <v>10.53</v>
      </c>
      <c r="P1893" t="s">
        <v>71</v>
      </c>
      <c r="Q1893">
        <v>16.600000000000001</v>
      </c>
      <c r="R1893" t="s">
        <v>71</v>
      </c>
      <c r="S1893">
        <v>0.2</v>
      </c>
      <c r="T1893" t="s">
        <v>71</v>
      </c>
      <c r="U1893">
        <v>6.11</v>
      </c>
      <c r="V1893" t="s">
        <v>71</v>
      </c>
      <c r="W1893">
        <v>125.46</v>
      </c>
      <c r="X1893" t="s">
        <v>71</v>
      </c>
      <c r="Y1893">
        <v>30.25</v>
      </c>
      <c r="AA1893">
        <v>26.82</v>
      </c>
      <c r="AC1893">
        <v>56.22</v>
      </c>
      <c r="AE1893">
        <v>10.5</v>
      </c>
      <c r="AF1893" t="s">
        <v>71</v>
      </c>
      <c r="AG1893">
        <v>6.19</v>
      </c>
      <c r="AH1893" t="s">
        <v>71</v>
      </c>
      <c r="AS1893">
        <v>1.1399999999999999</v>
      </c>
      <c r="AT1893" t="s">
        <v>71</v>
      </c>
    </row>
    <row r="1894" spans="1:46" x14ac:dyDescent="0.2">
      <c r="A1894" t="s">
        <v>502</v>
      </c>
      <c r="B1894" t="s">
        <v>503</v>
      </c>
      <c r="C1894">
        <f>-70.3772683 / 41.65944366</f>
        <v>-1.6893472912019198</v>
      </c>
      <c r="D1894" t="s">
        <v>504</v>
      </c>
      <c r="E1894" t="s">
        <v>70</v>
      </c>
      <c r="F1894" s="1">
        <v>40077</v>
      </c>
      <c r="G1894">
        <v>1</v>
      </c>
      <c r="O1894">
        <v>10.14</v>
      </c>
      <c r="P1894" t="s">
        <v>71</v>
      </c>
      <c r="Q1894">
        <v>16</v>
      </c>
      <c r="R1894" t="s">
        <v>71</v>
      </c>
    </row>
    <row r="1895" spans="1:46" x14ac:dyDescent="0.2">
      <c r="A1895" t="s">
        <v>502</v>
      </c>
      <c r="B1895" t="s">
        <v>503</v>
      </c>
      <c r="C1895">
        <f>-70.3772683 / 41.65944366</f>
        <v>-1.6893472912019198</v>
      </c>
      <c r="D1895" t="s">
        <v>504</v>
      </c>
      <c r="E1895" t="s">
        <v>70</v>
      </c>
      <c r="F1895" s="1">
        <v>40408</v>
      </c>
      <c r="G1895">
        <v>0.5</v>
      </c>
      <c r="I1895">
        <v>1.4</v>
      </c>
      <c r="J1895" t="s">
        <v>71</v>
      </c>
      <c r="K1895">
        <v>3.17</v>
      </c>
      <c r="L1895" t="s">
        <v>71</v>
      </c>
      <c r="M1895">
        <v>0.88</v>
      </c>
      <c r="N1895" t="s">
        <v>71</v>
      </c>
      <c r="O1895">
        <v>13.66</v>
      </c>
      <c r="P1895" t="s">
        <v>71</v>
      </c>
      <c r="Q1895">
        <v>23.4</v>
      </c>
      <c r="R1895" t="s">
        <v>71</v>
      </c>
      <c r="S1895">
        <v>0.53</v>
      </c>
      <c r="T1895" t="s">
        <v>71</v>
      </c>
      <c r="U1895">
        <v>16.37</v>
      </c>
      <c r="V1895" t="s">
        <v>71</v>
      </c>
      <c r="W1895">
        <v>104.47</v>
      </c>
      <c r="X1895" t="s">
        <v>71</v>
      </c>
      <c r="Y1895">
        <v>44.46</v>
      </c>
      <c r="AA1895">
        <v>41.91</v>
      </c>
      <c r="AC1895">
        <v>61.84</v>
      </c>
      <c r="AE1895">
        <v>11.9</v>
      </c>
      <c r="AF1895" t="s">
        <v>71</v>
      </c>
      <c r="AG1895">
        <v>6.92</v>
      </c>
      <c r="AH1895" t="s">
        <v>71</v>
      </c>
      <c r="AS1895">
        <v>0.12</v>
      </c>
      <c r="AT1895" t="s">
        <v>71</v>
      </c>
    </row>
    <row r="1896" spans="1:46" x14ac:dyDescent="0.2">
      <c r="A1896" t="s">
        <v>502</v>
      </c>
      <c r="B1896" t="s">
        <v>503</v>
      </c>
      <c r="C1896">
        <f>-70.3772683 / 41.65944366</f>
        <v>-1.6893472912019198</v>
      </c>
      <c r="D1896" t="s">
        <v>504</v>
      </c>
      <c r="E1896" t="s">
        <v>70</v>
      </c>
      <c r="F1896" s="1">
        <v>40408</v>
      </c>
      <c r="G1896">
        <v>1</v>
      </c>
      <c r="K1896">
        <v>17.46</v>
      </c>
      <c r="L1896" t="s">
        <v>71</v>
      </c>
      <c r="O1896">
        <v>12.84</v>
      </c>
      <c r="P1896" t="s">
        <v>71</v>
      </c>
      <c r="Q1896">
        <v>21.5</v>
      </c>
      <c r="R1896" t="s">
        <v>71</v>
      </c>
      <c r="S1896">
        <v>0.38</v>
      </c>
      <c r="T1896" t="s">
        <v>71</v>
      </c>
      <c r="U1896">
        <v>11.69</v>
      </c>
      <c r="V1896" t="s">
        <v>71</v>
      </c>
      <c r="W1896">
        <v>113.82</v>
      </c>
      <c r="X1896" t="s">
        <v>71</v>
      </c>
      <c r="Y1896">
        <v>0</v>
      </c>
      <c r="AA1896">
        <v>58.66</v>
      </c>
      <c r="AE1896">
        <v>11.9</v>
      </c>
      <c r="AF1896" t="s">
        <v>71</v>
      </c>
      <c r="AG1896">
        <v>6.93</v>
      </c>
      <c r="AH1896" t="s">
        <v>71</v>
      </c>
      <c r="AS1896">
        <v>0.32</v>
      </c>
      <c r="AT1896" t="s">
        <v>71</v>
      </c>
    </row>
    <row r="1897" spans="1:46" x14ac:dyDescent="0.2">
      <c r="A1897" t="s">
        <v>502</v>
      </c>
      <c r="B1897" t="s">
        <v>503</v>
      </c>
      <c r="C1897">
        <f>-70.3772683 / 41.65944366</f>
        <v>-1.6893472912019198</v>
      </c>
      <c r="D1897" t="s">
        <v>504</v>
      </c>
      <c r="E1897" t="s">
        <v>70</v>
      </c>
      <c r="F1897" s="1">
        <v>40812</v>
      </c>
      <c r="G1897">
        <v>0.5</v>
      </c>
      <c r="I1897">
        <v>1.55</v>
      </c>
      <c r="J1897" t="s">
        <v>71</v>
      </c>
      <c r="K1897">
        <v>0.28999999999999998</v>
      </c>
      <c r="L1897" t="s">
        <v>71</v>
      </c>
      <c r="M1897">
        <v>1.55</v>
      </c>
      <c r="N1897" t="s">
        <v>71</v>
      </c>
      <c r="O1897">
        <v>9.16</v>
      </c>
      <c r="P1897" t="s">
        <v>71</v>
      </c>
      <c r="Q1897">
        <v>20.9</v>
      </c>
      <c r="R1897" t="s">
        <v>71</v>
      </c>
      <c r="S1897">
        <v>0.1</v>
      </c>
      <c r="T1897" t="s">
        <v>71</v>
      </c>
      <c r="U1897">
        <v>3.1</v>
      </c>
      <c r="V1897" t="s">
        <v>71</v>
      </c>
      <c r="W1897">
        <v>66.75</v>
      </c>
      <c r="X1897" t="s">
        <v>71</v>
      </c>
      <c r="Y1897">
        <v>20.46</v>
      </c>
      <c r="AA1897">
        <v>18.46</v>
      </c>
      <c r="AC1897">
        <v>53.68</v>
      </c>
      <c r="AE1897">
        <v>11.4</v>
      </c>
      <c r="AF1897" t="s">
        <v>71</v>
      </c>
      <c r="AG1897">
        <v>6.65</v>
      </c>
      <c r="AH1897" t="s">
        <v>71</v>
      </c>
      <c r="AS1897">
        <v>0.78</v>
      </c>
      <c r="AT1897" t="s">
        <v>71</v>
      </c>
    </row>
    <row r="1898" spans="1:46" x14ac:dyDescent="0.2">
      <c r="A1898" t="s">
        <v>502</v>
      </c>
      <c r="B1898" t="s">
        <v>503</v>
      </c>
      <c r="C1898">
        <f>-70.3772683 / 41.65944366</f>
        <v>-1.6893472912019198</v>
      </c>
      <c r="D1898" t="s">
        <v>504</v>
      </c>
      <c r="E1898" t="s">
        <v>70</v>
      </c>
      <c r="F1898" s="1">
        <v>40812</v>
      </c>
      <c r="G1898">
        <v>1</v>
      </c>
      <c r="O1898">
        <v>7.43</v>
      </c>
      <c r="P1898" t="s">
        <v>71</v>
      </c>
      <c r="Q1898">
        <v>18.5</v>
      </c>
      <c r="R1898" t="s">
        <v>71</v>
      </c>
    </row>
    <row r="1899" spans="1:46" x14ac:dyDescent="0.2">
      <c r="A1899" t="s">
        <v>502</v>
      </c>
      <c r="B1899" t="s">
        <v>503</v>
      </c>
      <c r="C1899">
        <f>-70.3772683 / 41.65944366</f>
        <v>-1.6893472912019198</v>
      </c>
      <c r="D1899" t="s">
        <v>504</v>
      </c>
      <c r="E1899" t="s">
        <v>70</v>
      </c>
      <c r="F1899" s="1">
        <v>41176</v>
      </c>
      <c r="G1899">
        <v>0.5</v>
      </c>
      <c r="I1899">
        <v>1.42</v>
      </c>
      <c r="J1899" t="s">
        <v>71</v>
      </c>
      <c r="K1899">
        <v>0.97</v>
      </c>
      <c r="L1899" t="s">
        <v>71</v>
      </c>
      <c r="M1899">
        <v>1.42</v>
      </c>
      <c r="N1899" t="s">
        <v>71</v>
      </c>
      <c r="O1899">
        <v>8.66</v>
      </c>
      <c r="P1899" t="s">
        <v>71</v>
      </c>
      <c r="Q1899">
        <v>18.100000000000001</v>
      </c>
      <c r="R1899" t="s">
        <v>71</v>
      </c>
      <c r="S1899">
        <v>0.54</v>
      </c>
      <c r="T1899" t="s">
        <v>71</v>
      </c>
      <c r="U1899">
        <v>16.73</v>
      </c>
      <c r="V1899" t="s">
        <v>71</v>
      </c>
      <c r="W1899">
        <v>79.599999999999994</v>
      </c>
      <c r="X1899" t="s">
        <v>71</v>
      </c>
      <c r="Y1899">
        <v>44.77</v>
      </c>
      <c r="AA1899">
        <v>30.3</v>
      </c>
      <c r="AC1899">
        <v>54.95</v>
      </c>
      <c r="AE1899">
        <v>13.2</v>
      </c>
      <c r="AF1899" t="s">
        <v>71</v>
      </c>
      <c r="AG1899">
        <v>6.84</v>
      </c>
      <c r="AH1899" t="s">
        <v>71</v>
      </c>
      <c r="AS1899">
        <v>1.01</v>
      </c>
      <c r="AT1899" t="s">
        <v>71</v>
      </c>
    </row>
    <row r="1900" spans="1:46" x14ac:dyDescent="0.2">
      <c r="A1900" t="s">
        <v>502</v>
      </c>
      <c r="B1900" t="s">
        <v>503</v>
      </c>
      <c r="C1900">
        <f>-70.3772683 / 41.65944366</f>
        <v>-1.6893472912019198</v>
      </c>
      <c r="D1900" t="s">
        <v>504</v>
      </c>
      <c r="E1900" t="s">
        <v>70</v>
      </c>
      <c r="F1900" s="1">
        <v>41176</v>
      </c>
      <c r="G1900">
        <v>1</v>
      </c>
      <c r="O1900">
        <v>8.6300000000000008</v>
      </c>
      <c r="P1900" t="s">
        <v>71</v>
      </c>
      <c r="Q1900">
        <v>18.100000000000001</v>
      </c>
      <c r="R1900" t="s">
        <v>71</v>
      </c>
    </row>
    <row r="1901" spans="1:46" x14ac:dyDescent="0.2">
      <c r="A1901" t="s">
        <v>502</v>
      </c>
      <c r="B1901" t="s">
        <v>503</v>
      </c>
      <c r="C1901">
        <f>-70.3772683 / 41.65944366</f>
        <v>-1.6893472912019198</v>
      </c>
      <c r="D1901" t="s">
        <v>504</v>
      </c>
      <c r="E1901" t="s">
        <v>70</v>
      </c>
      <c r="F1901" s="1">
        <v>41540</v>
      </c>
      <c r="G1901">
        <v>0.5</v>
      </c>
      <c r="I1901">
        <v>1.58</v>
      </c>
      <c r="J1901" t="s">
        <v>71</v>
      </c>
      <c r="K1901">
        <v>1.06</v>
      </c>
      <c r="L1901" t="s">
        <v>71</v>
      </c>
      <c r="M1901">
        <v>1.58</v>
      </c>
      <c r="N1901" t="s">
        <v>71</v>
      </c>
      <c r="O1901">
        <v>9.77</v>
      </c>
      <c r="P1901" t="s">
        <v>71</v>
      </c>
      <c r="Q1901">
        <v>10.3</v>
      </c>
      <c r="R1901" t="s">
        <v>71</v>
      </c>
      <c r="S1901">
        <v>0.4</v>
      </c>
      <c r="T1901" t="s">
        <v>71</v>
      </c>
      <c r="U1901">
        <v>12.39</v>
      </c>
      <c r="V1901" t="s">
        <v>71</v>
      </c>
      <c r="W1901">
        <v>100.35</v>
      </c>
      <c r="X1901" t="s">
        <v>71</v>
      </c>
      <c r="Y1901">
        <v>40.44</v>
      </c>
      <c r="AA1901">
        <v>31.17</v>
      </c>
      <c r="AC1901">
        <v>53.41</v>
      </c>
      <c r="AE1901">
        <v>12.6</v>
      </c>
      <c r="AF1901" t="s">
        <v>71</v>
      </c>
      <c r="AG1901">
        <v>6.6</v>
      </c>
      <c r="AH1901" t="s">
        <v>71</v>
      </c>
      <c r="AS1901">
        <v>1.1000000000000001</v>
      </c>
      <c r="AT1901" t="s">
        <v>71</v>
      </c>
    </row>
    <row r="1902" spans="1:46" x14ac:dyDescent="0.2">
      <c r="A1902" t="s">
        <v>502</v>
      </c>
      <c r="B1902" t="s">
        <v>503</v>
      </c>
      <c r="C1902">
        <f>-70.3772683 / 41.65944366</f>
        <v>-1.6893472912019198</v>
      </c>
      <c r="D1902" t="s">
        <v>504</v>
      </c>
      <c r="E1902" t="s">
        <v>70</v>
      </c>
      <c r="F1902" s="1">
        <v>41540</v>
      </c>
      <c r="G1902">
        <v>1</v>
      </c>
      <c r="O1902">
        <v>9.09</v>
      </c>
      <c r="P1902" t="s">
        <v>71</v>
      </c>
      <c r="Q1902">
        <v>10.199999999999999</v>
      </c>
      <c r="R1902" t="s">
        <v>71</v>
      </c>
    </row>
    <row r="1903" spans="1:46" x14ac:dyDescent="0.2">
      <c r="A1903" t="s">
        <v>502</v>
      </c>
      <c r="B1903" t="s">
        <v>503</v>
      </c>
      <c r="C1903">
        <f>-70.3772683 / 41.65944366</f>
        <v>-1.6893472912019198</v>
      </c>
      <c r="D1903" t="s">
        <v>504</v>
      </c>
      <c r="E1903" t="s">
        <v>70</v>
      </c>
      <c r="F1903" s="1">
        <v>43354</v>
      </c>
      <c r="G1903">
        <v>0.4</v>
      </c>
      <c r="K1903">
        <v>25.97</v>
      </c>
      <c r="L1903" t="s">
        <v>150</v>
      </c>
      <c r="O1903">
        <v>11.74</v>
      </c>
      <c r="P1903" t="s">
        <v>150</v>
      </c>
      <c r="Q1903">
        <v>20</v>
      </c>
      <c r="R1903" t="s">
        <v>150</v>
      </c>
      <c r="S1903">
        <v>0.69</v>
      </c>
      <c r="T1903" t="s">
        <v>150</v>
      </c>
      <c r="W1903">
        <v>133.08000000000001</v>
      </c>
      <c r="X1903" t="s">
        <v>150</v>
      </c>
      <c r="AE1903">
        <v>25.8</v>
      </c>
      <c r="AF1903" t="s">
        <v>150</v>
      </c>
      <c r="AG1903">
        <v>6.61</v>
      </c>
      <c r="AH1903" t="s">
        <v>150</v>
      </c>
      <c r="AS1903">
        <v>38.11</v>
      </c>
      <c r="AT1903" t="s">
        <v>150</v>
      </c>
    </row>
    <row r="1904" spans="1:46" x14ac:dyDescent="0.2">
      <c r="A1904" t="s">
        <v>502</v>
      </c>
      <c r="B1904" t="s">
        <v>503</v>
      </c>
      <c r="C1904">
        <f>-70.3772683 / 41.65944366</f>
        <v>-1.6893472912019198</v>
      </c>
      <c r="D1904" t="s">
        <v>504</v>
      </c>
      <c r="E1904" t="s">
        <v>70</v>
      </c>
      <c r="F1904" s="1">
        <v>43354.510416666664</v>
      </c>
      <c r="G1904">
        <v>0.4</v>
      </c>
      <c r="I1904">
        <v>0.45</v>
      </c>
      <c r="J1904" t="s">
        <v>150</v>
      </c>
      <c r="K1904">
        <v>25.97</v>
      </c>
      <c r="L1904" t="s">
        <v>150</v>
      </c>
      <c r="M1904">
        <v>0.45</v>
      </c>
      <c r="N1904" t="s">
        <v>150</v>
      </c>
      <c r="O1904">
        <v>11.74</v>
      </c>
      <c r="P1904" t="s">
        <v>150</v>
      </c>
      <c r="Q1904">
        <v>20</v>
      </c>
      <c r="R1904" t="s">
        <v>150</v>
      </c>
      <c r="S1904">
        <v>0.7</v>
      </c>
      <c r="T1904" t="s">
        <v>150</v>
      </c>
      <c r="U1904">
        <v>21.68</v>
      </c>
      <c r="V1904" t="s">
        <v>150</v>
      </c>
      <c r="AA1904">
        <v>62.55</v>
      </c>
      <c r="AC1904">
        <v>71.510000000000005</v>
      </c>
      <c r="AE1904">
        <v>25.8</v>
      </c>
      <c r="AF1904" t="s">
        <v>150</v>
      </c>
      <c r="AG1904">
        <v>6.61</v>
      </c>
      <c r="AH1904" t="s">
        <v>150</v>
      </c>
      <c r="AS1904">
        <v>38.11</v>
      </c>
      <c r="AT1904" t="s">
        <v>150</v>
      </c>
    </row>
    <row r="1905" spans="1:58" x14ac:dyDescent="0.2">
      <c r="A1905" t="s">
        <v>502</v>
      </c>
      <c r="B1905" t="s">
        <v>503</v>
      </c>
      <c r="C1905">
        <f>-70.3772683 / 41.65944366</f>
        <v>-1.6893472912019198</v>
      </c>
      <c r="D1905" t="s">
        <v>504</v>
      </c>
      <c r="E1905" t="s">
        <v>70</v>
      </c>
      <c r="F1905" s="1">
        <v>43719</v>
      </c>
      <c r="G1905">
        <v>0.15</v>
      </c>
      <c r="I1905">
        <v>0.4</v>
      </c>
      <c r="J1905" t="s">
        <v>150</v>
      </c>
      <c r="K1905">
        <v>5.62</v>
      </c>
      <c r="L1905" t="s">
        <v>150</v>
      </c>
      <c r="M1905">
        <v>0.44</v>
      </c>
      <c r="N1905" t="s">
        <v>150</v>
      </c>
      <c r="O1905">
        <v>7.37</v>
      </c>
      <c r="P1905" t="s">
        <v>150</v>
      </c>
      <c r="Q1905">
        <v>19.3</v>
      </c>
      <c r="R1905" t="s">
        <v>150</v>
      </c>
      <c r="S1905">
        <v>0.54</v>
      </c>
      <c r="T1905" t="s">
        <v>150</v>
      </c>
      <c r="W1905">
        <v>91.43</v>
      </c>
      <c r="X1905" t="s">
        <v>150</v>
      </c>
      <c r="AE1905">
        <v>23.4</v>
      </c>
      <c r="AF1905" t="s">
        <v>150</v>
      </c>
      <c r="AG1905">
        <v>6.34</v>
      </c>
      <c r="AH1905" t="s">
        <v>150</v>
      </c>
      <c r="AS1905">
        <v>6.91</v>
      </c>
      <c r="AT1905" t="s">
        <v>150</v>
      </c>
      <c r="AU1905">
        <v>3</v>
      </c>
      <c r="AV1905" t="s">
        <v>150</v>
      </c>
      <c r="BE1905">
        <v>12.53</v>
      </c>
      <c r="BF1905" t="s">
        <v>150</v>
      </c>
    </row>
    <row r="1906" spans="1:58" x14ac:dyDescent="0.2">
      <c r="A1906" t="s">
        <v>502</v>
      </c>
      <c r="B1906" t="s">
        <v>503</v>
      </c>
      <c r="C1906">
        <f>-70.3772683 / 41.65944366</f>
        <v>-1.6893472912019198</v>
      </c>
      <c r="D1906" t="s">
        <v>504</v>
      </c>
      <c r="E1906" t="s">
        <v>70</v>
      </c>
      <c r="F1906" s="1">
        <v>43719</v>
      </c>
      <c r="G1906">
        <v>0.35</v>
      </c>
      <c r="K1906" t="s">
        <v>173</v>
      </c>
      <c r="L1906" t="s">
        <v>150</v>
      </c>
      <c r="O1906">
        <v>7.45</v>
      </c>
      <c r="P1906" t="s">
        <v>150</v>
      </c>
      <c r="Q1906">
        <v>19.3</v>
      </c>
      <c r="R1906" t="s">
        <v>150</v>
      </c>
      <c r="S1906" t="s">
        <v>173</v>
      </c>
      <c r="T1906" t="s">
        <v>150</v>
      </c>
      <c r="W1906" t="s">
        <v>173</v>
      </c>
      <c r="X1906" t="s">
        <v>150</v>
      </c>
      <c r="AE1906" t="s">
        <v>173</v>
      </c>
      <c r="AF1906" t="s">
        <v>150</v>
      </c>
      <c r="AG1906" t="s">
        <v>173</v>
      </c>
      <c r="AH1906" t="s">
        <v>150</v>
      </c>
      <c r="AS1906" t="s">
        <v>173</v>
      </c>
      <c r="AT1906" t="s">
        <v>150</v>
      </c>
      <c r="BE1906" t="s">
        <v>173</v>
      </c>
      <c r="BF1906" t="s">
        <v>150</v>
      </c>
    </row>
    <row r="1907" spans="1:58" x14ac:dyDescent="0.2">
      <c r="A1907" t="s">
        <v>502</v>
      </c>
      <c r="B1907" t="s">
        <v>503</v>
      </c>
      <c r="C1907">
        <f>-70.3772683 / 41.65944366</f>
        <v>-1.6893472912019198</v>
      </c>
      <c r="D1907" t="s">
        <v>504</v>
      </c>
      <c r="E1907" t="s">
        <v>70</v>
      </c>
      <c r="F1907" s="1">
        <v>44082</v>
      </c>
      <c r="G1907">
        <v>0.15</v>
      </c>
      <c r="I1907">
        <v>0.69</v>
      </c>
      <c r="J1907" t="s">
        <v>150</v>
      </c>
      <c r="K1907">
        <v>9.99</v>
      </c>
      <c r="L1907" t="s">
        <v>150</v>
      </c>
      <c r="M1907">
        <v>0.69</v>
      </c>
      <c r="N1907" t="s">
        <v>150</v>
      </c>
      <c r="O1907">
        <v>11.07</v>
      </c>
      <c r="P1907" t="s">
        <v>150</v>
      </c>
      <c r="Q1907">
        <v>23</v>
      </c>
      <c r="R1907" t="s">
        <v>150</v>
      </c>
      <c r="S1907">
        <v>1.02</v>
      </c>
      <c r="T1907" t="s">
        <v>150</v>
      </c>
      <c r="W1907">
        <v>114.74</v>
      </c>
      <c r="X1907" t="s">
        <v>150</v>
      </c>
      <c r="AE1907">
        <v>27.4</v>
      </c>
      <c r="AF1907" t="s">
        <v>150</v>
      </c>
      <c r="AG1907">
        <v>6.85</v>
      </c>
      <c r="AH1907" t="s">
        <v>150</v>
      </c>
      <c r="AS1907">
        <v>2.23</v>
      </c>
      <c r="AT1907" t="s">
        <v>150</v>
      </c>
    </row>
    <row r="1908" spans="1:58" x14ac:dyDescent="0.2">
      <c r="A1908" t="s">
        <v>502</v>
      </c>
      <c r="B1908" t="s">
        <v>503</v>
      </c>
      <c r="C1908">
        <f>-70.3772683 / 41.65944366</f>
        <v>-1.6893472912019198</v>
      </c>
      <c r="D1908" t="s">
        <v>504</v>
      </c>
      <c r="E1908" t="s">
        <v>70</v>
      </c>
      <c r="F1908" s="1">
        <v>44082</v>
      </c>
      <c r="G1908">
        <v>0.25</v>
      </c>
      <c r="K1908" t="s">
        <v>173</v>
      </c>
      <c r="L1908" t="s">
        <v>150</v>
      </c>
      <c r="O1908">
        <v>11.02</v>
      </c>
      <c r="P1908" t="s">
        <v>150</v>
      </c>
      <c r="Q1908">
        <v>23.1</v>
      </c>
      <c r="R1908" t="s">
        <v>150</v>
      </c>
      <c r="S1908" t="s">
        <v>173</v>
      </c>
      <c r="T1908" t="s">
        <v>150</v>
      </c>
      <c r="W1908" t="s">
        <v>173</v>
      </c>
      <c r="X1908" t="s">
        <v>150</v>
      </c>
      <c r="AE1908" t="s">
        <v>173</v>
      </c>
      <c r="AF1908" t="s">
        <v>150</v>
      </c>
      <c r="AG1908" t="s">
        <v>173</v>
      </c>
      <c r="AH1908" t="s">
        <v>150</v>
      </c>
      <c r="AS1908" t="s">
        <v>173</v>
      </c>
      <c r="AT1908" t="s">
        <v>150</v>
      </c>
    </row>
    <row r="1909" spans="1:58" x14ac:dyDescent="0.2">
      <c r="A1909" t="s">
        <v>502</v>
      </c>
      <c r="B1909" t="s">
        <v>503</v>
      </c>
      <c r="C1909">
        <f>-70.3772683 / 41.65944366</f>
        <v>-1.6893472912019198</v>
      </c>
      <c r="D1909" t="s">
        <v>504</v>
      </c>
      <c r="E1909" t="s">
        <v>70</v>
      </c>
      <c r="F1909" s="1">
        <v>44082</v>
      </c>
      <c r="G1909">
        <v>0.5</v>
      </c>
      <c r="K1909">
        <v>14.69</v>
      </c>
      <c r="L1909" t="s">
        <v>150</v>
      </c>
      <c r="S1909">
        <v>0.73</v>
      </c>
      <c r="T1909" t="s">
        <v>150</v>
      </c>
      <c r="W1909">
        <v>116.23</v>
      </c>
      <c r="X1909" t="s">
        <v>150</v>
      </c>
      <c r="AE1909">
        <v>25.8</v>
      </c>
      <c r="AF1909" t="s">
        <v>150</v>
      </c>
      <c r="AG1909">
        <v>6.89</v>
      </c>
      <c r="AH1909" t="s">
        <v>150</v>
      </c>
      <c r="AS1909">
        <v>4.0199999999999996</v>
      </c>
      <c r="AT1909" t="s">
        <v>150</v>
      </c>
    </row>
    <row r="1910" spans="1:58" x14ac:dyDescent="0.2">
      <c r="A1910" t="s">
        <v>505</v>
      </c>
      <c r="B1910" t="s">
        <v>506</v>
      </c>
      <c r="C1910">
        <f>-70.31624081 / 41.6586938</f>
        <v>-1.6879127595210388</v>
      </c>
      <c r="D1910" t="s">
        <v>507</v>
      </c>
      <c r="E1910" t="s">
        <v>70</v>
      </c>
      <c r="F1910" s="1">
        <v>37143</v>
      </c>
      <c r="G1910">
        <v>0.5</v>
      </c>
      <c r="I1910">
        <v>0.7</v>
      </c>
      <c r="J1910" t="s">
        <v>71</v>
      </c>
      <c r="K1910">
        <v>19.03</v>
      </c>
      <c r="L1910" t="s">
        <v>71</v>
      </c>
      <c r="M1910">
        <v>0.4</v>
      </c>
      <c r="N1910" t="s">
        <v>71</v>
      </c>
      <c r="O1910">
        <v>4.6399999999999997</v>
      </c>
      <c r="P1910" t="s">
        <v>71</v>
      </c>
      <c r="Q1910">
        <v>22.64</v>
      </c>
      <c r="R1910" t="s">
        <v>71</v>
      </c>
      <c r="S1910">
        <v>6.64</v>
      </c>
      <c r="T1910" t="s">
        <v>71</v>
      </c>
      <c r="U1910">
        <v>205.67</v>
      </c>
      <c r="V1910" t="s">
        <v>71</v>
      </c>
      <c r="W1910">
        <v>125.9</v>
      </c>
      <c r="X1910" t="s">
        <v>71</v>
      </c>
      <c r="Y1910">
        <v>80.95</v>
      </c>
      <c r="AA1910">
        <v>59.5</v>
      </c>
      <c r="AC1910">
        <v>73.2</v>
      </c>
      <c r="AE1910">
        <v>2.7</v>
      </c>
      <c r="AF1910" t="s">
        <v>71</v>
      </c>
      <c r="AG1910">
        <v>5.76</v>
      </c>
      <c r="AH1910" t="s">
        <v>71</v>
      </c>
      <c r="AS1910">
        <v>67.08</v>
      </c>
      <c r="AT1910" t="s">
        <v>71</v>
      </c>
    </row>
    <row r="1911" spans="1:58" x14ac:dyDescent="0.2">
      <c r="A1911" t="s">
        <v>505</v>
      </c>
      <c r="B1911" t="s">
        <v>506</v>
      </c>
      <c r="C1911">
        <f>-70.31624081 / 41.6586938</f>
        <v>-1.6879127595210388</v>
      </c>
      <c r="D1911" t="s">
        <v>507</v>
      </c>
      <c r="E1911" t="s">
        <v>70</v>
      </c>
      <c r="F1911" s="1">
        <v>37143</v>
      </c>
      <c r="G1911">
        <v>1</v>
      </c>
      <c r="O1911">
        <v>3.76</v>
      </c>
      <c r="P1911" t="s">
        <v>71</v>
      </c>
      <c r="Q1911">
        <v>22.67</v>
      </c>
      <c r="R1911" t="s">
        <v>71</v>
      </c>
    </row>
    <row r="1912" spans="1:58" x14ac:dyDescent="0.2">
      <c r="A1912" t="s">
        <v>505</v>
      </c>
      <c r="B1912" t="s">
        <v>506</v>
      </c>
      <c r="C1912">
        <f>-70.31624081 / 41.6586938</f>
        <v>-1.6879127595210388</v>
      </c>
      <c r="D1912" t="s">
        <v>507</v>
      </c>
      <c r="E1912" t="s">
        <v>70</v>
      </c>
      <c r="F1912" s="1">
        <v>43339</v>
      </c>
      <c r="G1912">
        <v>0.25</v>
      </c>
      <c r="I1912">
        <v>1.2</v>
      </c>
      <c r="J1912" t="s">
        <v>150</v>
      </c>
      <c r="K1912">
        <v>29.87</v>
      </c>
      <c r="L1912" t="s">
        <v>150</v>
      </c>
      <c r="M1912">
        <v>0.6</v>
      </c>
      <c r="N1912" t="s">
        <v>150</v>
      </c>
      <c r="O1912">
        <v>9.65</v>
      </c>
      <c r="P1912" t="s">
        <v>150</v>
      </c>
      <c r="Q1912">
        <v>26.7</v>
      </c>
      <c r="R1912" t="s">
        <v>150</v>
      </c>
      <c r="S1912">
        <v>1.68</v>
      </c>
      <c r="T1912" t="s">
        <v>150</v>
      </c>
      <c r="W1912">
        <v>62.67</v>
      </c>
      <c r="X1912" t="s">
        <v>150</v>
      </c>
      <c r="AE1912">
        <v>10.4</v>
      </c>
      <c r="AF1912" t="s">
        <v>150</v>
      </c>
      <c r="AG1912">
        <v>6.38</v>
      </c>
      <c r="AH1912" t="s">
        <v>150</v>
      </c>
      <c r="AS1912">
        <v>33.76</v>
      </c>
      <c r="AT1912" t="s">
        <v>150</v>
      </c>
    </row>
    <row r="1913" spans="1:58" x14ac:dyDescent="0.2">
      <c r="A1913" t="s">
        <v>505</v>
      </c>
      <c r="B1913" t="s">
        <v>506</v>
      </c>
      <c r="C1913">
        <f>-70.31624081 / 41.6586938</f>
        <v>-1.6879127595210388</v>
      </c>
      <c r="D1913" t="s">
        <v>507</v>
      </c>
      <c r="E1913" t="s">
        <v>70</v>
      </c>
      <c r="F1913" s="1">
        <v>43339</v>
      </c>
      <c r="G1913">
        <v>0.5</v>
      </c>
      <c r="K1913" t="s">
        <v>173</v>
      </c>
      <c r="L1913" t="s">
        <v>150</v>
      </c>
      <c r="O1913">
        <v>9.76</v>
      </c>
      <c r="P1913" t="s">
        <v>150</v>
      </c>
      <c r="Q1913">
        <v>26.2</v>
      </c>
      <c r="R1913" t="s">
        <v>150</v>
      </c>
      <c r="S1913" t="s">
        <v>173</v>
      </c>
      <c r="T1913" t="s">
        <v>150</v>
      </c>
      <c r="W1913" t="s">
        <v>173</v>
      </c>
      <c r="X1913" t="s">
        <v>150</v>
      </c>
      <c r="AE1913" t="s">
        <v>173</v>
      </c>
      <c r="AF1913" t="s">
        <v>150</v>
      </c>
      <c r="AG1913" t="s">
        <v>173</v>
      </c>
      <c r="AH1913" t="s">
        <v>150</v>
      </c>
      <c r="AS1913" t="s">
        <v>173</v>
      </c>
      <c r="AT1913" t="s">
        <v>150</v>
      </c>
    </row>
    <row r="1914" spans="1:58" x14ac:dyDescent="0.2">
      <c r="A1914" t="s">
        <v>505</v>
      </c>
      <c r="B1914" t="s">
        <v>506</v>
      </c>
      <c r="C1914">
        <f>-70.31624081 / 41.6586938</f>
        <v>-1.6879127595210388</v>
      </c>
      <c r="D1914" t="s">
        <v>507</v>
      </c>
      <c r="E1914" t="s">
        <v>70</v>
      </c>
      <c r="F1914" s="1">
        <v>43339</v>
      </c>
      <c r="G1914">
        <v>0.75</v>
      </c>
      <c r="K1914" t="s">
        <v>173</v>
      </c>
      <c r="L1914" t="s">
        <v>150</v>
      </c>
      <c r="O1914">
        <v>9.6</v>
      </c>
      <c r="P1914" t="s">
        <v>150</v>
      </c>
      <c r="Q1914">
        <v>25.1</v>
      </c>
      <c r="R1914" t="s">
        <v>150</v>
      </c>
      <c r="S1914" t="s">
        <v>173</v>
      </c>
      <c r="T1914" t="s">
        <v>150</v>
      </c>
      <c r="W1914" t="s">
        <v>173</v>
      </c>
      <c r="X1914" t="s">
        <v>150</v>
      </c>
      <c r="AE1914" t="s">
        <v>173</v>
      </c>
      <c r="AF1914" t="s">
        <v>150</v>
      </c>
      <c r="AG1914" t="s">
        <v>173</v>
      </c>
      <c r="AH1914" t="s">
        <v>150</v>
      </c>
      <c r="AS1914" t="s">
        <v>173</v>
      </c>
      <c r="AT1914" t="s">
        <v>150</v>
      </c>
    </row>
    <row r="1915" spans="1:58" x14ac:dyDescent="0.2">
      <c r="A1915" t="s">
        <v>505</v>
      </c>
      <c r="B1915" t="s">
        <v>506</v>
      </c>
      <c r="C1915">
        <f>-70.31624081 / 41.6586938</f>
        <v>-1.6879127595210388</v>
      </c>
      <c r="D1915" t="s">
        <v>507</v>
      </c>
      <c r="E1915" t="s">
        <v>70</v>
      </c>
      <c r="F1915" s="1">
        <v>43339</v>
      </c>
      <c r="G1915">
        <v>1</v>
      </c>
      <c r="K1915">
        <v>38.1</v>
      </c>
      <c r="L1915" t="s">
        <v>150</v>
      </c>
      <c r="O1915">
        <v>6.5</v>
      </c>
      <c r="P1915" t="s">
        <v>150</v>
      </c>
      <c r="Q1915">
        <v>24.7</v>
      </c>
      <c r="R1915" t="s">
        <v>150</v>
      </c>
      <c r="S1915">
        <v>2.19</v>
      </c>
      <c r="T1915" t="s">
        <v>150</v>
      </c>
      <c r="W1915">
        <v>65.03</v>
      </c>
      <c r="X1915" t="s">
        <v>150</v>
      </c>
      <c r="AE1915">
        <v>10.199999999999999</v>
      </c>
      <c r="AF1915" t="s">
        <v>150</v>
      </c>
      <c r="AG1915">
        <v>6.75</v>
      </c>
      <c r="AH1915" t="s">
        <v>150</v>
      </c>
      <c r="AS1915">
        <v>21.34</v>
      </c>
      <c r="AT1915" t="s">
        <v>150</v>
      </c>
    </row>
    <row r="1916" spans="1:58" x14ac:dyDescent="0.2">
      <c r="A1916" t="s">
        <v>505</v>
      </c>
      <c r="B1916" t="s">
        <v>506</v>
      </c>
      <c r="C1916">
        <f>-70.31624081 / 41.6586938</f>
        <v>-1.6879127595210388</v>
      </c>
      <c r="D1916" t="s">
        <v>507</v>
      </c>
      <c r="E1916" t="s">
        <v>70</v>
      </c>
      <c r="F1916" s="1">
        <v>43339.512499999997</v>
      </c>
      <c r="G1916">
        <v>0.25</v>
      </c>
      <c r="I1916">
        <v>1.2</v>
      </c>
      <c r="J1916" t="s">
        <v>150</v>
      </c>
      <c r="K1916">
        <v>29.87</v>
      </c>
      <c r="L1916" t="s">
        <v>150</v>
      </c>
      <c r="M1916">
        <v>0.53</v>
      </c>
      <c r="N1916" t="s">
        <v>150</v>
      </c>
      <c r="O1916">
        <v>9.65</v>
      </c>
      <c r="P1916" t="s">
        <v>150</v>
      </c>
      <c r="Q1916">
        <v>26.7</v>
      </c>
      <c r="R1916" t="s">
        <v>150</v>
      </c>
      <c r="S1916">
        <v>1.7</v>
      </c>
      <c r="T1916" t="s">
        <v>150</v>
      </c>
      <c r="U1916">
        <v>52.66</v>
      </c>
      <c r="V1916" t="s">
        <v>150</v>
      </c>
      <c r="AA1916">
        <v>63.92</v>
      </c>
      <c r="AC1916">
        <v>69.150000000000006</v>
      </c>
      <c r="AE1916">
        <v>10.4</v>
      </c>
      <c r="AF1916" t="s">
        <v>150</v>
      </c>
      <c r="AG1916">
        <v>6.38</v>
      </c>
      <c r="AH1916" t="s">
        <v>150</v>
      </c>
      <c r="AS1916">
        <v>33.76</v>
      </c>
      <c r="AT1916" t="s">
        <v>150</v>
      </c>
    </row>
    <row r="1917" spans="1:58" x14ac:dyDescent="0.2">
      <c r="A1917" t="s">
        <v>505</v>
      </c>
      <c r="B1917" t="s">
        <v>506</v>
      </c>
      <c r="C1917">
        <f>-70.31624081 / 41.6586938</f>
        <v>-1.6879127595210388</v>
      </c>
      <c r="D1917" t="s">
        <v>507</v>
      </c>
      <c r="E1917" t="s">
        <v>70</v>
      </c>
      <c r="F1917" s="1">
        <v>43339.512499999997</v>
      </c>
      <c r="G1917">
        <v>0.5</v>
      </c>
      <c r="I1917">
        <v>1.2</v>
      </c>
      <c r="J1917" t="s">
        <v>150</v>
      </c>
      <c r="M1917">
        <v>0.53</v>
      </c>
      <c r="N1917" t="s">
        <v>150</v>
      </c>
      <c r="O1917">
        <v>9.76</v>
      </c>
      <c r="P1917" t="s">
        <v>150</v>
      </c>
      <c r="Q1917">
        <v>26.2</v>
      </c>
      <c r="R1917" t="s">
        <v>150</v>
      </c>
      <c r="AC1917">
        <v>69.150000000000006</v>
      </c>
    </row>
    <row r="1918" spans="1:58" x14ac:dyDescent="0.2">
      <c r="A1918" t="s">
        <v>505</v>
      </c>
      <c r="B1918" t="s">
        <v>506</v>
      </c>
      <c r="C1918">
        <f>-70.31624081 / 41.6586938</f>
        <v>-1.6879127595210388</v>
      </c>
      <c r="D1918" t="s">
        <v>507</v>
      </c>
      <c r="E1918" t="s">
        <v>70</v>
      </c>
      <c r="F1918" s="1">
        <v>43339.512499999997</v>
      </c>
      <c r="G1918">
        <v>0.75</v>
      </c>
      <c r="I1918">
        <v>1.2</v>
      </c>
      <c r="J1918" t="s">
        <v>150</v>
      </c>
      <c r="M1918">
        <v>0.53</v>
      </c>
      <c r="N1918" t="s">
        <v>150</v>
      </c>
      <c r="O1918">
        <v>9.6</v>
      </c>
      <c r="P1918" t="s">
        <v>150</v>
      </c>
      <c r="Q1918">
        <v>25.1</v>
      </c>
      <c r="R1918" t="s">
        <v>150</v>
      </c>
      <c r="AC1918">
        <v>69.150000000000006</v>
      </c>
    </row>
    <row r="1919" spans="1:58" x14ac:dyDescent="0.2">
      <c r="A1919" t="s">
        <v>505</v>
      </c>
      <c r="B1919" t="s">
        <v>506</v>
      </c>
      <c r="C1919">
        <f>-70.31624081 / 41.6586938</f>
        <v>-1.6879127595210388</v>
      </c>
      <c r="D1919" t="s">
        <v>507</v>
      </c>
      <c r="E1919" t="s">
        <v>70</v>
      </c>
      <c r="F1919" s="1">
        <v>43339.512499999997</v>
      </c>
      <c r="G1919">
        <v>1</v>
      </c>
      <c r="I1919">
        <v>1.2</v>
      </c>
      <c r="J1919" t="s">
        <v>150</v>
      </c>
      <c r="K1919">
        <v>38.1</v>
      </c>
      <c r="L1919" t="s">
        <v>150</v>
      </c>
      <c r="M1919">
        <v>0.53</v>
      </c>
      <c r="N1919" t="s">
        <v>150</v>
      </c>
      <c r="O1919">
        <v>6.5</v>
      </c>
      <c r="P1919" t="s">
        <v>150</v>
      </c>
      <c r="Q1919">
        <v>24.7</v>
      </c>
      <c r="R1919" t="s">
        <v>150</v>
      </c>
      <c r="S1919">
        <v>2.2000000000000002</v>
      </c>
      <c r="T1919" t="s">
        <v>150</v>
      </c>
      <c r="U1919">
        <v>68.14</v>
      </c>
      <c r="V1919" t="s">
        <v>150</v>
      </c>
      <c r="AA1919">
        <v>66.31</v>
      </c>
      <c r="AC1919">
        <v>69.150000000000006</v>
      </c>
      <c r="AE1919">
        <v>10.199999999999999</v>
      </c>
      <c r="AF1919" t="s">
        <v>150</v>
      </c>
      <c r="AG1919">
        <v>6.75</v>
      </c>
      <c r="AH1919" t="s">
        <v>150</v>
      </c>
      <c r="AS1919">
        <v>21.34</v>
      </c>
      <c r="AT1919" t="s">
        <v>150</v>
      </c>
    </row>
    <row r="1920" spans="1:58" x14ac:dyDescent="0.2">
      <c r="A1920" t="s">
        <v>505</v>
      </c>
      <c r="B1920" t="s">
        <v>506</v>
      </c>
      <c r="C1920">
        <f>-70.31624081 / 41.6586938</f>
        <v>-1.6879127595210388</v>
      </c>
      <c r="D1920" t="s">
        <v>507</v>
      </c>
      <c r="E1920" t="s">
        <v>70</v>
      </c>
      <c r="F1920" s="1">
        <v>43724</v>
      </c>
      <c r="G1920">
        <v>0.15</v>
      </c>
      <c r="I1920">
        <v>1.3</v>
      </c>
      <c r="J1920" t="s">
        <v>150</v>
      </c>
      <c r="K1920">
        <v>38.130000000000003</v>
      </c>
      <c r="L1920" t="s">
        <v>150</v>
      </c>
      <c r="M1920">
        <v>0.7</v>
      </c>
      <c r="N1920" t="s">
        <v>150</v>
      </c>
      <c r="O1920">
        <v>8.1</v>
      </c>
      <c r="P1920" t="s">
        <v>150</v>
      </c>
      <c r="Q1920">
        <v>21.8</v>
      </c>
      <c r="R1920" t="s">
        <v>150</v>
      </c>
      <c r="S1920">
        <v>2.1</v>
      </c>
      <c r="T1920" t="s">
        <v>150</v>
      </c>
      <c r="W1920">
        <v>68.73</v>
      </c>
      <c r="X1920" t="s">
        <v>150</v>
      </c>
      <c r="AE1920">
        <v>18.8</v>
      </c>
      <c r="AF1920" t="s">
        <v>150</v>
      </c>
      <c r="AG1920">
        <v>6.29</v>
      </c>
      <c r="AH1920" t="s">
        <v>150</v>
      </c>
      <c r="AS1920">
        <v>21.8</v>
      </c>
      <c r="AT1920" t="s">
        <v>150</v>
      </c>
      <c r="AU1920">
        <v>2</v>
      </c>
      <c r="AV1920" t="s">
        <v>150</v>
      </c>
      <c r="BE1920">
        <v>59.93</v>
      </c>
      <c r="BF1920" t="s">
        <v>150</v>
      </c>
    </row>
    <row r="1921" spans="1:58" x14ac:dyDescent="0.2">
      <c r="A1921" t="s">
        <v>505</v>
      </c>
      <c r="B1921" t="s">
        <v>506</v>
      </c>
      <c r="C1921">
        <f>-70.31624081 / 41.6586938</f>
        <v>-1.6879127595210388</v>
      </c>
      <c r="D1921" t="s">
        <v>507</v>
      </c>
      <c r="E1921" t="s">
        <v>70</v>
      </c>
      <c r="F1921" s="1">
        <v>43724</v>
      </c>
      <c r="G1921">
        <v>0.5</v>
      </c>
      <c r="K1921" t="s">
        <v>173</v>
      </c>
      <c r="L1921" t="s">
        <v>150</v>
      </c>
      <c r="O1921">
        <v>6.9</v>
      </c>
      <c r="P1921" t="s">
        <v>150</v>
      </c>
      <c r="Q1921">
        <v>21.7</v>
      </c>
      <c r="R1921" t="s">
        <v>150</v>
      </c>
      <c r="S1921" t="s">
        <v>173</v>
      </c>
      <c r="T1921" t="s">
        <v>150</v>
      </c>
      <c r="W1921" t="s">
        <v>173</v>
      </c>
      <c r="X1921" t="s">
        <v>150</v>
      </c>
      <c r="AE1921" t="s">
        <v>173</v>
      </c>
      <c r="AF1921" t="s">
        <v>150</v>
      </c>
      <c r="AG1921" t="s">
        <v>173</v>
      </c>
      <c r="AH1921" t="s">
        <v>150</v>
      </c>
      <c r="AS1921" t="s">
        <v>173</v>
      </c>
      <c r="AT1921" t="s">
        <v>150</v>
      </c>
      <c r="BE1921" t="s">
        <v>173</v>
      </c>
      <c r="BF1921" t="s">
        <v>150</v>
      </c>
    </row>
    <row r="1922" spans="1:58" x14ac:dyDescent="0.2">
      <c r="A1922" t="s">
        <v>505</v>
      </c>
      <c r="B1922" t="s">
        <v>506</v>
      </c>
      <c r="C1922">
        <f>-70.31624081 / 41.6586938</f>
        <v>-1.6879127595210388</v>
      </c>
      <c r="D1922" t="s">
        <v>507</v>
      </c>
      <c r="E1922" t="s">
        <v>70</v>
      </c>
      <c r="F1922" s="1">
        <v>43724</v>
      </c>
      <c r="G1922">
        <v>1</v>
      </c>
      <c r="K1922" t="s">
        <v>173</v>
      </c>
      <c r="L1922" t="s">
        <v>150</v>
      </c>
      <c r="O1922">
        <v>7.3</v>
      </c>
      <c r="P1922" t="s">
        <v>150</v>
      </c>
      <c r="Q1922">
        <v>21.2</v>
      </c>
      <c r="R1922" t="s">
        <v>150</v>
      </c>
      <c r="S1922" t="s">
        <v>173</v>
      </c>
      <c r="T1922" t="s">
        <v>150</v>
      </c>
      <c r="W1922" t="s">
        <v>173</v>
      </c>
      <c r="X1922" t="s">
        <v>150</v>
      </c>
      <c r="AE1922" t="s">
        <v>173</v>
      </c>
      <c r="AF1922" t="s">
        <v>150</v>
      </c>
      <c r="AG1922" t="s">
        <v>173</v>
      </c>
      <c r="AH1922" t="s">
        <v>150</v>
      </c>
      <c r="AS1922" t="s">
        <v>173</v>
      </c>
      <c r="AT1922" t="s">
        <v>150</v>
      </c>
      <c r="BE1922" t="s">
        <v>173</v>
      </c>
      <c r="BF1922" t="s">
        <v>150</v>
      </c>
    </row>
    <row r="1923" spans="1:58" x14ac:dyDescent="0.2">
      <c r="A1923" t="s">
        <v>505</v>
      </c>
      <c r="B1923" t="s">
        <v>506</v>
      </c>
      <c r="C1923">
        <f>-70.31624081 / 41.6586938</f>
        <v>-1.6879127595210388</v>
      </c>
      <c r="D1923" t="s">
        <v>507</v>
      </c>
      <c r="E1923" t="s">
        <v>70</v>
      </c>
      <c r="F1923" s="1">
        <v>44083</v>
      </c>
      <c r="G1923">
        <v>0.15</v>
      </c>
      <c r="I1923">
        <v>0.87</v>
      </c>
      <c r="J1923" t="s">
        <v>150</v>
      </c>
      <c r="M1923">
        <v>0.46</v>
      </c>
      <c r="N1923" t="s">
        <v>150</v>
      </c>
      <c r="O1923">
        <v>7.6</v>
      </c>
      <c r="P1923" t="s">
        <v>150</v>
      </c>
      <c r="Q1923">
        <v>25.1</v>
      </c>
      <c r="R1923" t="s">
        <v>150</v>
      </c>
      <c r="S1923">
        <v>2.91</v>
      </c>
      <c r="T1923" t="s">
        <v>150</v>
      </c>
      <c r="W1923">
        <v>121.32</v>
      </c>
      <c r="X1923" t="s">
        <v>150</v>
      </c>
      <c r="AE1923">
        <v>12.5</v>
      </c>
      <c r="AF1923" t="s">
        <v>150</v>
      </c>
      <c r="AG1923">
        <v>6.32</v>
      </c>
      <c r="AH1923" t="s">
        <v>150</v>
      </c>
    </row>
    <row r="1924" spans="1:58" x14ac:dyDescent="0.2">
      <c r="A1924" t="s">
        <v>505</v>
      </c>
      <c r="B1924" t="s">
        <v>506</v>
      </c>
      <c r="C1924">
        <f>-70.31624081 / 41.6586938</f>
        <v>-1.6879127595210388</v>
      </c>
      <c r="D1924" t="s">
        <v>507</v>
      </c>
      <c r="E1924" t="s">
        <v>70</v>
      </c>
      <c r="F1924" s="1">
        <v>44083</v>
      </c>
      <c r="G1924">
        <v>0.5</v>
      </c>
      <c r="K1924" t="s">
        <v>173</v>
      </c>
      <c r="L1924" t="s">
        <v>150</v>
      </c>
      <c r="O1924">
        <v>7.35</v>
      </c>
      <c r="P1924" t="s">
        <v>150</v>
      </c>
      <c r="Q1924">
        <v>25.1</v>
      </c>
      <c r="R1924" t="s">
        <v>150</v>
      </c>
      <c r="S1924" t="s">
        <v>173</v>
      </c>
      <c r="T1924" t="s">
        <v>150</v>
      </c>
      <c r="W1924" t="s">
        <v>173</v>
      </c>
      <c r="X1924" t="s">
        <v>150</v>
      </c>
      <c r="AE1924">
        <v>12.4</v>
      </c>
      <c r="AF1924" t="s">
        <v>150</v>
      </c>
      <c r="AG1924">
        <v>6.19</v>
      </c>
      <c r="AH1924" t="s">
        <v>150</v>
      </c>
      <c r="AS1924" t="s">
        <v>173</v>
      </c>
      <c r="AT1924" t="s">
        <v>150</v>
      </c>
    </row>
    <row r="1925" spans="1:58" x14ac:dyDescent="0.2">
      <c r="A1925" t="s">
        <v>505</v>
      </c>
      <c r="B1925" t="s">
        <v>506</v>
      </c>
      <c r="C1925">
        <f>-70.31624081 / 41.6586938</f>
        <v>-1.6879127595210388</v>
      </c>
      <c r="D1925" t="s">
        <v>507</v>
      </c>
      <c r="E1925" t="s">
        <v>70</v>
      </c>
      <c r="F1925" s="1">
        <v>44083</v>
      </c>
      <c r="G1925">
        <v>0.75</v>
      </c>
      <c r="O1925">
        <v>6.26</v>
      </c>
      <c r="P1925" t="s">
        <v>150</v>
      </c>
      <c r="Q1925">
        <v>24.8</v>
      </c>
      <c r="R1925" t="s">
        <v>150</v>
      </c>
      <c r="S1925">
        <v>3.23</v>
      </c>
      <c r="T1925" t="s">
        <v>150</v>
      </c>
      <c r="W1925">
        <v>103.37</v>
      </c>
      <c r="X1925" t="s">
        <v>150</v>
      </c>
      <c r="AE1925" t="s">
        <v>173</v>
      </c>
      <c r="AF1925" t="s">
        <v>150</v>
      </c>
      <c r="AG1925" t="s">
        <v>173</v>
      </c>
      <c r="AH1925" t="s">
        <v>150</v>
      </c>
    </row>
    <row r="1926" spans="1:58" x14ac:dyDescent="0.2">
      <c r="A1926" t="s">
        <v>508</v>
      </c>
      <c r="B1926" t="s">
        <v>509</v>
      </c>
      <c r="C1926">
        <f>-70.33537198 / 41.6555936</f>
        <v>-1.6884976518495705</v>
      </c>
      <c r="D1926" t="s">
        <v>127</v>
      </c>
      <c r="E1926" t="s">
        <v>70</v>
      </c>
      <c r="F1926" s="1">
        <v>37125</v>
      </c>
      <c r="G1926">
        <v>0.5</v>
      </c>
      <c r="I1926">
        <v>6.4</v>
      </c>
      <c r="J1926" t="s">
        <v>71</v>
      </c>
      <c r="K1926">
        <v>11.58</v>
      </c>
      <c r="L1926" t="s">
        <v>71</v>
      </c>
      <c r="M1926">
        <v>2.8</v>
      </c>
      <c r="N1926" t="s">
        <v>71</v>
      </c>
      <c r="O1926">
        <v>9.11</v>
      </c>
      <c r="P1926" t="s">
        <v>71</v>
      </c>
      <c r="Q1926">
        <v>25.52</v>
      </c>
      <c r="R1926" t="s">
        <v>71</v>
      </c>
      <c r="S1926">
        <v>0.13</v>
      </c>
      <c r="T1926" t="s">
        <v>71</v>
      </c>
      <c r="U1926">
        <v>4.03</v>
      </c>
      <c r="V1926" t="s">
        <v>71</v>
      </c>
      <c r="W1926">
        <v>32.299999999999997</v>
      </c>
      <c r="X1926" t="s">
        <v>71</v>
      </c>
      <c r="Y1926">
        <v>24.25</v>
      </c>
      <c r="AA1926">
        <v>54.63</v>
      </c>
      <c r="AC1926">
        <v>45.16</v>
      </c>
      <c r="AE1926">
        <v>7.3</v>
      </c>
      <c r="AF1926" t="s">
        <v>71</v>
      </c>
      <c r="AG1926">
        <v>7.11</v>
      </c>
      <c r="AH1926" t="s">
        <v>71</v>
      </c>
      <c r="AS1926">
        <v>0.5</v>
      </c>
      <c r="AT1926" t="s">
        <v>71</v>
      </c>
    </row>
    <row r="1927" spans="1:58" x14ac:dyDescent="0.2">
      <c r="A1927" t="s">
        <v>508</v>
      </c>
      <c r="B1927" t="s">
        <v>509</v>
      </c>
      <c r="C1927">
        <f>-70.33537198 / 41.6555936</f>
        <v>-1.6884976518495705</v>
      </c>
      <c r="D1927" t="s">
        <v>127</v>
      </c>
      <c r="E1927" t="s">
        <v>70</v>
      </c>
      <c r="F1927" s="1">
        <v>37125</v>
      </c>
      <c r="G1927">
        <v>1</v>
      </c>
      <c r="O1927">
        <v>9.15</v>
      </c>
      <c r="P1927" t="s">
        <v>71</v>
      </c>
      <c r="Q1927">
        <v>25.45</v>
      </c>
      <c r="R1927" t="s">
        <v>71</v>
      </c>
    </row>
    <row r="1928" spans="1:58" x14ac:dyDescent="0.2">
      <c r="A1928" t="s">
        <v>508</v>
      </c>
      <c r="B1928" t="s">
        <v>509</v>
      </c>
      <c r="C1928">
        <f>-70.33537198 / 41.6555936</f>
        <v>-1.6884976518495705</v>
      </c>
      <c r="D1928" t="s">
        <v>127</v>
      </c>
      <c r="E1928" t="s">
        <v>70</v>
      </c>
      <c r="F1928" s="1">
        <v>37125</v>
      </c>
      <c r="G1928">
        <v>1.5</v>
      </c>
      <c r="O1928">
        <v>9.08</v>
      </c>
      <c r="P1928" t="s">
        <v>71</v>
      </c>
      <c r="Q1928">
        <v>25.34</v>
      </c>
      <c r="R1928" t="s">
        <v>71</v>
      </c>
    </row>
    <row r="1929" spans="1:58" x14ac:dyDescent="0.2">
      <c r="A1929" t="s">
        <v>508</v>
      </c>
      <c r="B1929" t="s">
        <v>509</v>
      </c>
      <c r="C1929">
        <f>-70.33537198 / 41.6555936</f>
        <v>-1.6884976518495705</v>
      </c>
      <c r="D1929" t="s">
        <v>127</v>
      </c>
      <c r="E1929" t="s">
        <v>70</v>
      </c>
      <c r="F1929" s="1">
        <v>37125</v>
      </c>
      <c r="G1929">
        <v>2</v>
      </c>
      <c r="O1929">
        <v>9.01</v>
      </c>
      <c r="P1929" t="s">
        <v>71</v>
      </c>
      <c r="Q1929">
        <v>25.3</v>
      </c>
      <c r="R1929" t="s">
        <v>71</v>
      </c>
    </row>
    <row r="1930" spans="1:58" x14ac:dyDescent="0.2">
      <c r="A1930" t="s">
        <v>508</v>
      </c>
      <c r="B1930" t="s">
        <v>509</v>
      </c>
      <c r="C1930">
        <f>-70.33537198 / 41.6555936</f>
        <v>-1.6884976518495705</v>
      </c>
      <c r="D1930" t="s">
        <v>127</v>
      </c>
      <c r="E1930" t="s">
        <v>70</v>
      </c>
      <c r="F1930" s="1">
        <v>37125</v>
      </c>
      <c r="G1930">
        <v>2.5</v>
      </c>
      <c r="O1930">
        <v>8.89</v>
      </c>
      <c r="P1930" t="s">
        <v>71</v>
      </c>
      <c r="Q1930">
        <v>25.25</v>
      </c>
      <c r="R1930" t="s">
        <v>71</v>
      </c>
    </row>
    <row r="1931" spans="1:58" x14ac:dyDescent="0.2">
      <c r="A1931" t="s">
        <v>508</v>
      </c>
      <c r="B1931" t="s">
        <v>509</v>
      </c>
      <c r="C1931">
        <f>-70.33537198 / 41.6555936</f>
        <v>-1.6884976518495705</v>
      </c>
      <c r="D1931" t="s">
        <v>127</v>
      </c>
      <c r="E1931" t="s">
        <v>70</v>
      </c>
      <c r="F1931" s="1">
        <v>37125</v>
      </c>
      <c r="G1931">
        <v>3</v>
      </c>
      <c r="K1931">
        <v>11.41</v>
      </c>
      <c r="L1931" t="s">
        <v>71</v>
      </c>
      <c r="O1931">
        <v>8.65</v>
      </c>
      <c r="P1931" t="s">
        <v>71</v>
      </c>
      <c r="Q1931">
        <v>25.2</v>
      </c>
      <c r="R1931" t="s">
        <v>71</v>
      </c>
      <c r="S1931">
        <v>0.35</v>
      </c>
      <c r="T1931" t="s">
        <v>71</v>
      </c>
      <c r="U1931">
        <v>10.84</v>
      </c>
      <c r="V1931" t="s">
        <v>71</v>
      </c>
      <c r="W1931">
        <v>37.5</v>
      </c>
      <c r="X1931" t="s">
        <v>71</v>
      </c>
      <c r="Y1931">
        <v>38.520000000000003</v>
      </c>
      <c r="AA1931">
        <v>54.48</v>
      </c>
      <c r="AE1931">
        <v>8.4</v>
      </c>
      <c r="AF1931" t="s">
        <v>71</v>
      </c>
      <c r="AG1931">
        <v>6.74</v>
      </c>
      <c r="AH1931" t="s">
        <v>71</v>
      </c>
      <c r="AS1931">
        <v>4.93</v>
      </c>
      <c r="AT1931" t="s">
        <v>71</v>
      </c>
    </row>
    <row r="1932" spans="1:58" x14ac:dyDescent="0.2">
      <c r="A1932" t="s">
        <v>508</v>
      </c>
      <c r="B1932" t="s">
        <v>509</v>
      </c>
      <c r="C1932">
        <f>-70.33537198 / 41.6555936</f>
        <v>-1.6884976518495705</v>
      </c>
      <c r="D1932" t="s">
        <v>127</v>
      </c>
      <c r="E1932" t="s">
        <v>70</v>
      </c>
      <c r="F1932" s="1">
        <v>37125</v>
      </c>
      <c r="G1932">
        <v>3.5</v>
      </c>
      <c r="O1932">
        <v>8.24</v>
      </c>
      <c r="P1932" t="s">
        <v>71</v>
      </c>
      <c r="Q1932">
        <v>25.12</v>
      </c>
      <c r="R1932" t="s">
        <v>71</v>
      </c>
    </row>
    <row r="1933" spans="1:58" x14ac:dyDescent="0.2">
      <c r="A1933" t="s">
        <v>508</v>
      </c>
      <c r="B1933" t="s">
        <v>509</v>
      </c>
      <c r="C1933">
        <f>-70.33537198 / 41.6555936</f>
        <v>-1.6884976518495705</v>
      </c>
      <c r="D1933" t="s">
        <v>127</v>
      </c>
      <c r="E1933" t="s">
        <v>70</v>
      </c>
      <c r="F1933" s="1">
        <v>37125</v>
      </c>
      <c r="G1933">
        <v>4</v>
      </c>
      <c r="O1933">
        <v>7.28</v>
      </c>
      <c r="P1933" t="s">
        <v>71</v>
      </c>
      <c r="Q1933">
        <v>25</v>
      </c>
      <c r="R1933" t="s">
        <v>71</v>
      </c>
    </row>
    <row r="1934" spans="1:58" x14ac:dyDescent="0.2">
      <c r="A1934" t="s">
        <v>508</v>
      </c>
      <c r="B1934" t="s">
        <v>509</v>
      </c>
      <c r="C1934">
        <f>-70.33537198 / 41.6555936</f>
        <v>-1.6884976518495705</v>
      </c>
      <c r="D1934" t="s">
        <v>127</v>
      </c>
      <c r="E1934" t="s">
        <v>70</v>
      </c>
      <c r="F1934" s="1">
        <v>37125</v>
      </c>
      <c r="G1934">
        <v>4.5</v>
      </c>
      <c r="O1934">
        <v>4.0599999999999996</v>
      </c>
      <c r="P1934" t="s">
        <v>71</v>
      </c>
      <c r="Q1934">
        <v>24.65</v>
      </c>
      <c r="R1934" t="s">
        <v>71</v>
      </c>
    </row>
    <row r="1935" spans="1:58" x14ac:dyDescent="0.2">
      <c r="A1935" t="s">
        <v>508</v>
      </c>
      <c r="B1935" t="s">
        <v>509</v>
      </c>
      <c r="C1935">
        <f>-70.33537198 / 41.6555936</f>
        <v>-1.6884976518495705</v>
      </c>
      <c r="D1935" t="s">
        <v>127</v>
      </c>
      <c r="E1935" t="s">
        <v>70</v>
      </c>
      <c r="F1935" s="1">
        <v>37125</v>
      </c>
      <c r="G1935">
        <v>5</v>
      </c>
      <c r="O1935">
        <v>1.79</v>
      </c>
      <c r="P1935" t="s">
        <v>71</v>
      </c>
      <c r="Q1935">
        <v>24.4</v>
      </c>
      <c r="R1935" t="s">
        <v>71</v>
      </c>
    </row>
    <row r="1936" spans="1:58" x14ac:dyDescent="0.2">
      <c r="A1936" t="s">
        <v>508</v>
      </c>
      <c r="B1936" t="s">
        <v>509</v>
      </c>
      <c r="C1936">
        <f>-70.33537198 / 41.6555936</f>
        <v>-1.6884976518495705</v>
      </c>
      <c r="D1936" t="s">
        <v>127</v>
      </c>
      <c r="E1936" t="s">
        <v>70</v>
      </c>
      <c r="F1936" s="1">
        <v>37125</v>
      </c>
      <c r="G1936">
        <v>5.5</v>
      </c>
      <c r="O1936">
        <v>0.26</v>
      </c>
      <c r="P1936" t="s">
        <v>71</v>
      </c>
      <c r="Q1936">
        <v>24.05</v>
      </c>
      <c r="R1936" t="s">
        <v>71</v>
      </c>
    </row>
    <row r="1937" spans="1:46" x14ac:dyDescent="0.2">
      <c r="A1937" t="s">
        <v>508</v>
      </c>
      <c r="B1937" t="s">
        <v>509</v>
      </c>
      <c r="C1937">
        <f>-70.33537198 / 41.6555936</f>
        <v>-1.6884976518495705</v>
      </c>
      <c r="D1937" t="s">
        <v>127</v>
      </c>
      <c r="E1937" t="s">
        <v>70</v>
      </c>
      <c r="F1937" s="1">
        <v>37125</v>
      </c>
      <c r="G1937">
        <v>6</v>
      </c>
      <c r="O1937">
        <v>0.31</v>
      </c>
      <c r="P1937" t="s">
        <v>71</v>
      </c>
      <c r="Q1937">
        <v>22.81</v>
      </c>
      <c r="R1937" t="s">
        <v>71</v>
      </c>
    </row>
    <row r="1938" spans="1:46" x14ac:dyDescent="0.2">
      <c r="A1938" t="s">
        <v>508</v>
      </c>
      <c r="B1938" t="s">
        <v>509</v>
      </c>
      <c r="C1938">
        <f>-70.33537198 / 41.6555936</f>
        <v>-1.6884976518495705</v>
      </c>
      <c r="D1938" t="s">
        <v>127</v>
      </c>
      <c r="E1938" t="s">
        <v>70</v>
      </c>
      <c r="F1938" s="1">
        <v>37125</v>
      </c>
      <c r="G1938">
        <v>6.5</v>
      </c>
      <c r="O1938">
        <v>0.4</v>
      </c>
      <c r="P1938" t="s">
        <v>71</v>
      </c>
      <c r="Q1938">
        <v>22.02</v>
      </c>
      <c r="R1938" t="s">
        <v>71</v>
      </c>
    </row>
    <row r="1939" spans="1:46" x14ac:dyDescent="0.2">
      <c r="A1939" t="s">
        <v>508</v>
      </c>
      <c r="B1939" t="s">
        <v>509</v>
      </c>
      <c r="C1939">
        <f>-70.33537198 / 41.6555936</f>
        <v>-1.6884976518495705</v>
      </c>
      <c r="D1939" t="s">
        <v>127</v>
      </c>
      <c r="E1939" t="s">
        <v>70</v>
      </c>
      <c r="F1939" s="1">
        <v>37888</v>
      </c>
      <c r="G1939">
        <v>0.5</v>
      </c>
      <c r="I1939">
        <v>7.2</v>
      </c>
      <c r="J1939" t="s">
        <v>71</v>
      </c>
      <c r="K1939">
        <v>3.84</v>
      </c>
      <c r="L1939" t="s">
        <v>71</v>
      </c>
      <c r="M1939">
        <v>2.8</v>
      </c>
      <c r="N1939" t="s">
        <v>71</v>
      </c>
      <c r="O1939">
        <v>8.25</v>
      </c>
      <c r="P1939" t="s">
        <v>71</v>
      </c>
      <c r="Q1939">
        <v>21.93</v>
      </c>
      <c r="R1939" t="s">
        <v>71</v>
      </c>
      <c r="S1939">
        <v>0.4</v>
      </c>
      <c r="T1939" t="s">
        <v>71</v>
      </c>
      <c r="U1939">
        <v>12.39</v>
      </c>
      <c r="V1939" t="s">
        <v>71</v>
      </c>
      <c r="W1939">
        <v>28.6</v>
      </c>
      <c r="X1939" t="s">
        <v>71</v>
      </c>
      <c r="Y1939">
        <v>40.44</v>
      </c>
      <c r="AA1939">
        <v>43.8</v>
      </c>
      <c r="AC1939">
        <v>45.16</v>
      </c>
      <c r="AE1939">
        <v>0.63</v>
      </c>
      <c r="AF1939" t="s">
        <v>71</v>
      </c>
      <c r="AG1939">
        <v>6.46</v>
      </c>
      <c r="AH1939" t="s">
        <v>71</v>
      </c>
      <c r="AS1939">
        <v>0.39</v>
      </c>
      <c r="AT1939" t="s">
        <v>71</v>
      </c>
    </row>
    <row r="1940" spans="1:46" x14ac:dyDescent="0.2">
      <c r="A1940" t="s">
        <v>508</v>
      </c>
      <c r="B1940" t="s">
        <v>509</v>
      </c>
      <c r="C1940">
        <f>-70.33537198 / 41.6555936</f>
        <v>-1.6884976518495705</v>
      </c>
      <c r="D1940" t="s">
        <v>127</v>
      </c>
      <c r="E1940" t="s">
        <v>70</v>
      </c>
      <c r="F1940" s="1">
        <v>37888</v>
      </c>
      <c r="G1940">
        <v>1</v>
      </c>
      <c r="O1940">
        <v>8.09</v>
      </c>
      <c r="P1940" t="s">
        <v>71</v>
      </c>
      <c r="Q1940">
        <v>21.84</v>
      </c>
      <c r="R1940" t="s">
        <v>71</v>
      </c>
    </row>
    <row r="1941" spans="1:46" x14ac:dyDescent="0.2">
      <c r="A1941" t="s">
        <v>508</v>
      </c>
      <c r="B1941" t="s">
        <v>509</v>
      </c>
      <c r="C1941">
        <f>-70.33537198 / 41.6555936</f>
        <v>-1.6884976518495705</v>
      </c>
      <c r="D1941" t="s">
        <v>127</v>
      </c>
      <c r="E1941" t="s">
        <v>70</v>
      </c>
      <c r="F1941" s="1">
        <v>37888</v>
      </c>
      <c r="G1941">
        <v>2</v>
      </c>
      <c r="O1941">
        <v>7.99</v>
      </c>
      <c r="P1941" t="s">
        <v>71</v>
      </c>
      <c r="Q1941">
        <v>21.77</v>
      </c>
      <c r="R1941" t="s">
        <v>71</v>
      </c>
    </row>
    <row r="1942" spans="1:46" x14ac:dyDescent="0.2">
      <c r="A1942" t="s">
        <v>508</v>
      </c>
      <c r="B1942" t="s">
        <v>509</v>
      </c>
      <c r="C1942">
        <f>-70.33537198 / 41.6555936</f>
        <v>-1.6884976518495705</v>
      </c>
      <c r="D1942" t="s">
        <v>127</v>
      </c>
      <c r="E1942" t="s">
        <v>70</v>
      </c>
      <c r="F1942" s="1">
        <v>37888</v>
      </c>
      <c r="G1942">
        <v>3</v>
      </c>
      <c r="K1942">
        <v>6.69</v>
      </c>
      <c r="L1942" t="s">
        <v>71</v>
      </c>
      <c r="O1942">
        <v>7.87</v>
      </c>
      <c r="P1942" t="s">
        <v>71</v>
      </c>
      <c r="Q1942">
        <v>21.74</v>
      </c>
      <c r="R1942" t="s">
        <v>71</v>
      </c>
      <c r="S1942">
        <v>0.5</v>
      </c>
      <c r="T1942" t="s">
        <v>71</v>
      </c>
      <c r="U1942">
        <v>15.49</v>
      </c>
      <c r="V1942" t="s">
        <v>71</v>
      </c>
      <c r="W1942">
        <v>28.9</v>
      </c>
      <c r="X1942" t="s">
        <v>71</v>
      </c>
      <c r="Y1942">
        <v>43.66</v>
      </c>
      <c r="AA1942">
        <v>49.25</v>
      </c>
      <c r="AE1942">
        <v>0.6</v>
      </c>
      <c r="AF1942" t="s">
        <v>71</v>
      </c>
      <c r="AG1942">
        <v>6.39</v>
      </c>
      <c r="AH1942" t="s">
        <v>71</v>
      </c>
      <c r="AS1942">
        <v>0.03</v>
      </c>
      <c r="AT1942" t="s">
        <v>71</v>
      </c>
    </row>
    <row r="1943" spans="1:46" x14ac:dyDescent="0.2">
      <c r="A1943" t="s">
        <v>508</v>
      </c>
      <c r="B1943" t="s">
        <v>509</v>
      </c>
      <c r="C1943">
        <f>-70.33537198 / 41.6555936</f>
        <v>-1.6884976518495705</v>
      </c>
      <c r="D1943" t="s">
        <v>127</v>
      </c>
      <c r="E1943" t="s">
        <v>70</v>
      </c>
      <c r="F1943" s="1">
        <v>37888</v>
      </c>
      <c r="G1943">
        <v>4</v>
      </c>
      <c r="O1943">
        <v>7.82</v>
      </c>
      <c r="P1943" t="s">
        <v>71</v>
      </c>
      <c r="Q1943">
        <v>21.71</v>
      </c>
      <c r="R1943" t="s">
        <v>71</v>
      </c>
    </row>
    <row r="1944" spans="1:46" x14ac:dyDescent="0.2">
      <c r="A1944" t="s">
        <v>508</v>
      </c>
      <c r="B1944" t="s">
        <v>509</v>
      </c>
      <c r="C1944">
        <f>-70.33537198 / 41.6555936</f>
        <v>-1.6884976518495705</v>
      </c>
      <c r="D1944" t="s">
        <v>127</v>
      </c>
      <c r="E1944" t="s">
        <v>70</v>
      </c>
      <c r="F1944" s="1">
        <v>37888</v>
      </c>
      <c r="G1944">
        <v>5</v>
      </c>
      <c r="O1944">
        <v>7.75</v>
      </c>
      <c r="P1944" t="s">
        <v>71</v>
      </c>
      <c r="Q1944">
        <v>21.66</v>
      </c>
      <c r="R1944" t="s">
        <v>71</v>
      </c>
    </row>
    <row r="1945" spans="1:46" x14ac:dyDescent="0.2">
      <c r="A1945" t="s">
        <v>508</v>
      </c>
      <c r="B1945" t="s">
        <v>509</v>
      </c>
      <c r="C1945">
        <f>-70.33537198 / 41.6555936</f>
        <v>-1.6884976518495705</v>
      </c>
      <c r="D1945" t="s">
        <v>127</v>
      </c>
      <c r="E1945" t="s">
        <v>70</v>
      </c>
      <c r="F1945" s="1">
        <v>37888</v>
      </c>
      <c r="G1945">
        <v>6</v>
      </c>
      <c r="K1945">
        <v>3.92</v>
      </c>
      <c r="L1945" t="s">
        <v>71</v>
      </c>
      <c r="O1945">
        <v>7.62</v>
      </c>
      <c r="P1945" t="s">
        <v>71</v>
      </c>
      <c r="Q1945">
        <v>21.6</v>
      </c>
      <c r="R1945" t="s">
        <v>71</v>
      </c>
      <c r="S1945">
        <v>3.8</v>
      </c>
      <c r="T1945" t="s">
        <v>71</v>
      </c>
      <c r="U1945">
        <v>117.7</v>
      </c>
      <c r="V1945" t="s">
        <v>71</v>
      </c>
      <c r="W1945">
        <v>27.9</v>
      </c>
      <c r="X1945" t="s">
        <v>71</v>
      </c>
      <c r="Y1945">
        <v>72.91</v>
      </c>
      <c r="AA1945">
        <v>44</v>
      </c>
      <c r="AE1945">
        <v>0.63</v>
      </c>
      <c r="AF1945" t="s">
        <v>71</v>
      </c>
      <c r="AG1945">
        <v>6.46</v>
      </c>
      <c r="AH1945" t="s">
        <v>71</v>
      </c>
      <c r="AS1945">
        <v>0.92</v>
      </c>
      <c r="AT1945" t="s">
        <v>71</v>
      </c>
    </row>
    <row r="1946" spans="1:46" x14ac:dyDescent="0.2">
      <c r="A1946" t="s">
        <v>508</v>
      </c>
      <c r="B1946" t="s">
        <v>509</v>
      </c>
      <c r="C1946">
        <f>-70.33537198 / 41.6555936</f>
        <v>-1.6884976518495705</v>
      </c>
      <c r="D1946" t="s">
        <v>127</v>
      </c>
      <c r="E1946" t="s">
        <v>70</v>
      </c>
      <c r="F1946" s="1">
        <v>37888</v>
      </c>
      <c r="G1946">
        <v>7</v>
      </c>
      <c r="O1946">
        <v>4.12</v>
      </c>
      <c r="P1946" t="s">
        <v>71</v>
      </c>
      <c r="Q1946">
        <v>21.4</v>
      </c>
      <c r="R1946" t="s">
        <v>71</v>
      </c>
    </row>
    <row r="1947" spans="1:46" x14ac:dyDescent="0.2">
      <c r="A1947" t="s">
        <v>508</v>
      </c>
      <c r="B1947" t="s">
        <v>509</v>
      </c>
      <c r="C1947">
        <f>-70.33537198 / 41.6555936</f>
        <v>-1.6884976518495705</v>
      </c>
      <c r="D1947" t="s">
        <v>127</v>
      </c>
      <c r="E1947" t="s">
        <v>70</v>
      </c>
      <c r="F1947" s="1">
        <v>39714</v>
      </c>
      <c r="G1947">
        <v>0.5</v>
      </c>
      <c r="I1947">
        <v>6</v>
      </c>
      <c r="J1947" t="s">
        <v>71</v>
      </c>
      <c r="K1947">
        <v>17.11</v>
      </c>
      <c r="L1947" t="s">
        <v>71</v>
      </c>
      <c r="M1947">
        <v>2.0499999999999998</v>
      </c>
      <c r="N1947" t="s">
        <v>71</v>
      </c>
      <c r="O1947">
        <v>6.6</v>
      </c>
      <c r="P1947" t="s">
        <v>71</v>
      </c>
      <c r="Q1947">
        <v>20.3</v>
      </c>
      <c r="R1947" t="s">
        <v>71</v>
      </c>
      <c r="S1947">
        <v>0.2</v>
      </c>
      <c r="T1947" t="s">
        <v>71</v>
      </c>
      <c r="U1947">
        <v>6.19</v>
      </c>
      <c r="V1947" t="s">
        <v>71</v>
      </c>
      <c r="W1947">
        <v>44.32</v>
      </c>
      <c r="X1947" t="s">
        <v>71</v>
      </c>
      <c r="Y1947">
        <v>30.44</v>
      </c>
      <c r="AA1947">
        <v>58.46</v>
      </c>
      <c r="AC1947">
        <v>49.66</v>
      </c>
      <c r="AE1947">
        <v>7.4</v>
      </c>
      <c r="AF1947" t="s">
        <v>71</v>
      </c>
      <c r="AG1947">
        <v>6.46</v>
      </c>
      <c r="AH1947" t="s">
        <v>71</v>
      </c>
      <c r="AS1947">
        <v>8.15</v>
      </c>
      <c r="AT1947" t="s">
        <v>71</v>
      </c>
    </row>
    <row r="1948" spans="1:46" x14ac:dyDescent="0.2">
      <c r="A1948" t="s">
        <v>508</v>
      </c>
      <c r="B1948" t="s">
        <v>509</v>
      </c>
      <c r="C1948">
        <f>-70.33537198 / 41.6555936</f>
        <v>-1.6884976518495705</v>
      </c>
      <c r="D1948" t="s">
        <v>127</v>
      </c>
      <c r="E1948" t="s">
        <v>70</v>
      </c>
      <c r="F1948" s="1">
        <v>39714</v>
      </c>
      <c r="G1948">
        <v>1</v>
      </c>
      <c r="O1948">
        <v>6.8</v>
      </c>
      <c r="P1948" t="s">
        <v>71</v>
      </c>
      <c r="Q1948">
        <v>20.2</v>
      </c>
      <c r="R1948" t="s">
        <v>71</v>
      </c>
    </row>
    <row r="1949" spans="1:46" x14ac:dyDescent="0.2">
      <c r="A1949" t="s">
        <v>508</v>
      </c>
      <c r="B1949" t="s">
        <v>509</v>
      </c>
      <c r="C1949">
        <f>-70.33537198 / 41.6555936</f>
        <v>-1.6884976518495705</v>
      </c>
      <c r="D1949" t="s">
        <v>127</v>
      </c>
      <c r="E1949" t="s">
        <v>70</v>
      </c>
      <c r="F1949" s="1">
        <v>39714</v>
      </c>
      <c r="G1949">
        <v>2</v>
      </c>
      <c r="O1949">
        <v>6.53</v>
      </c>
      <c r="P1949" t="s">
        <v>71</v>
      </c>
      <c r="Q1949">
        <v>20.2</v>
      </c>
      <c r="R1949" t="s">
        <v>71</v>
      </c>
    </row>
    <row r="1950" spans="1:46" x14ac:dyDescent="0.2">
      <c r="A1950" t="s">
        <v>508</v>
      </c>
      <c r="B1950" t="s">
        <v>509</v>
      </c>
      <c r="C1950">
        <f>-70.33537198 / 41.6555936</f>
        <v>-1.6884976518495705</v>
      </c>
      <c r="D1950" t="s">
        <v>127</v>
      </c>
      <c r="E1950" t="s">
        <v>70</v>
      </c>
      <c r="F1950" s="1">
        <v>39714</v>
      </c>
      <c r="G1950">
        <v>3</v>
      </c>
      <c r="O1950">
        <v>6.59</v>
      </c>
      <c r="P1950" t="s">
        <v>71</v>
      </c>
      <c r="Q1950">
        <v>20.100000000000001</v>
      </c>
      <c r="R1950" t="s">
        <v>71</v>
      </c>
      <c r="W1950">
        <v>31.83</v>
      </c>
      <c r="X1950" t="s">
        <v>71</v>
      </c>
      <c r="AE1950">
        <v>7.3</v>
      </c>
      <c r="AF1950" t="s">
        <v>71</v>
      </c>
      <c r="AG1950">
        <v>6.78</v>
      </c>
      <c r="AH1950" t="s">
        <v>71</v>
      </c>
    </row>
    <row r="1951" spans="1:46" x14ac:dyDescent="0.2">
      <c r="A1951" t="s">
        <v>508</v>
      </c>
      <c r="B1951" t="s">
        <v>509</v>
      </c>
      <c r="C1951">
        <f>-70.33537198 / 41.6555936</f>
        <v>-1.6884976518495705</v>
      </c>
      <c r="D1951" t="s">
        <v>127</v>
      </c>
      <c r="E1951" t="s">
        <v>70</v>
      </c>
      <c r="F1951" s="1">
        <v>39714</v>
      </c>
      <c r="G1951">
        <v>4</v>
      </c>
      <c r="O1951">
        <v>6.7</v>
      </c>
      <c r="P1951" t="s">
        <v>71</v>
      </c>
      <c r="Q1951">
        <v>20.100000000000001</v>
      </c>
      <c r="R1951" t="s">
        <v>71</v>
      </c>
    </row>
    <row r="1952" spans="1:46" x14ac:dyDescent="0.2">
      <c r="A1952" t="s">
        <v>508</v>
      </c>
      <c r="B1952" t="s">
        <v>509</v>
      </c>
      <c r="C1952">
        <f>-70.33537198 / 41.6555936</f>
        <v>-1.6884976518495705</v>
      </c>
      <c r="D1952" t="s">
        <v>127</v>
      </c>
      <c r="E1952" t="s">
        <v>70</v>
      </c>
      <c r="F1952" s="1">
        <v>39714</v>
      </c>
      <c r="G1952">
        <v>5</v>
      </c>
      <c r="K1952">
        <v>19.829999999999998</v>
      </c>
      <c r="L1952" t="s">
        <v>71</v>
      </c>
      <c r="O1952">
        <v>6.49</v>
      </c>
      <c r="P1952" t="s">
        <v>71</v>
      </c>
      <c r="Q1952">
        <v>20</v>
      </c>
      <c r="R1952" t="s">
        <v>71</v>
      </c>
      <c r="S1952">
        <v>0.38</v>
      </c>
      <c r="T1952" t="s">
        <v>71</v>
      </c>
      <c r="U1952">
        <v>11.77</v>
      </c>
      <c r="V1952" t="s">
        <v>71</v>
      </c>
      <c r="W1952">
        <v>249.62</v>
      </c>
      <c r="X1952" t="s">
        <v>71</v>
      </c>
      <c r="Y1952">
        <v>39.700000000000003</v>
      </c>
      <c r="AA1952">
        <v>59.9</v>
      </c>
      <c r="AE1952">
        <v>4.8</v>
      </c>
      <c r="AF1952" t="s">
        <v>71</v>
      </c>
      <c r="AG1952">
        <v>6.28</v>
      </c>
      <c r="AH1952" t="s">
        <v>71</v>
      </c>
      <c r="AS1952">
        <v>5.43</v>
      </c>
      <c r="AT1952" t="s">
        <v>71</v>
      </c>
    </row>
    <row r="1953" spans="1:46" x14ac:dyDescent="0.2">
      <c r="A1953" t="s">
        <v>508</v>
      </c>
      <c r="B1953" t="s">
        <v>509</v>
      </c>
      <c r="C1953">
        <f>-70.33537198 / 41.6555936</f>
        <v>-1.6884976518495705</v>
      </c>
      <c r="D1953" t="s">
        <v>127</v>
      </c>
      <c r="E1953" t="s">
        <v>70</v>
      </c>
      <c r="F1953" s="1">
        <v>39714</v>
      </c>
      <c r="G1953">
        <v>6</v>
      </c>
      <c r="O1953">
        <v>4.4400000000000004</v>
      </c>
      <c r="P1953" t="s">
        <v>71</v>
      </c>
      <c r="Q1953">
        <v>19.899999999999999</v>
      </c>
      <c r="R1953" t="s">
        <v>71</v>
      </c>
    </row>
    <row r="1954" spans="1:46" x14ac:dyDescent="0.2">
      <c r="A1954" t="s">
        <v>508</v>
      </c>
      <c r="B1954" t="s">
        <v>509</v>
      </c>
      <c r="C1954">
        <f>-70.33537198 / 41.6555936</f>
        <v>-1.6884976518495705</v>
      </c>
      <c r="D1954" t="s">
        <v>127</v>
      </c>
      <c r="E1954" t="s">
        <v>70</v>
      </c>
      <c r="F1954" s="1">
        <v>44077</v>
      </c>
      <c r="G1954">
        <v>0.5</v>
      </c>
      <c r="I1954">
        <v>7.2</v>
      </c>
      <c r="J1954" t="s">
        <v>150</v>
      </c>
      <c r="K1954">
        <v>2.3199999999999998</v>
      </c>
      <c r="L1954" t="s">
        <v>150</v>
      </c>
      <c r="M1954">
        <v>3.45</v>
      </c>
      <c r="N1954" t="s">
        <v>150</v>
      </c>
      <c r="O1954">
        <v>7.78</v>
      </c>
      <c r="P1954" t="s">
        <v>150</v>
      </c>
      <c r="Q1954">
        <v>23.8</v>
      </c>
      <c r="R1954" t="s">
        <v>150</v>
      </c>
      <c r="S1954">
        <v>0.73</v>
      </c>
      <c r="T1954" t="s">
        <v>150</v>
      </c>
      <c r="W1954">
        <v>38.15</v>
      </c>
      <c r="X1954" t="s">
        <v>150</v>
      </c>
      <c r="AE1954">
        <v>20.6</v>
      </c>
      <c r="AF1954" t="s">
        <v>150</v>
      </c>
      <c r="AG1954">
        <v>6.73</v>
      </c>
      <c r="AH1954" t="s">
        <v>150</v>
      </c>
      <c r="AS1954">
        <v>0.76</v>
      </c>
      <c r="AT1954" t="s">
        <v>150</v>
      </c>
    </row>
    <row r="1955" spans="1:46" x14ac:dyDescent="0.2">
      <c r="A1955" t="s">
        <v>508</v>
      </c>
      <c r="B1955" t="s">
        <v>509</v>
      </c>
      <c r="C1955">
        <f>-70.33537198 / 41.6555936</f>
        <v>-1.6884976518495705</v>
      </c>
      <c r="D1955" t="s">
        <v>127</v>
      </c>
      <c r="E1955" t="s">
        <v>70</v>
      </c>
      <c r="F1955" s="1">
        <v>44077</v>
      </c>
      <c r="G1955">
        <v>1</v>
      </c>
      <c r="K1955" t="s">
        <v>173</v>
      </c>
      <c r="L1955" t="s">
        <v>150</v>
      </c>
      <c r="O1955">
        <v>7.55</v>
      </c>
      <c r="P1955" t="s">
        <v>150</v>
      </c>
      <c r="Q1955">
        <v>23.8</v>
      </c>
      <c r="R1955" t="s">
        <v>150</v>
      </c>
      <c r="S1955" t="s">
        <v>173</v>
      </c>
      <c r="T1955" t="s">
        <v>150</v>
      </c>
      <c r="W1955" t="s">
        <v>173</v>
      </c>
      <c r="X1955" t="s">
        <v>150</v>
      </c>
      <c r="AE1955" t="s">
        <v>173</v>
      </c>
      <c r="AF1955" t="s">
        <v>150</v>
      </c>
      <c r="AG1955" t="s">
        <v>173</v>
      </c>
      <c r="AH1955" t="s">
        <v>150</v>
      </c>
      <c r="AS1955" t="s">
        <v>173</v>
      </c>
      <c r="AT1955" t="s">
        <v>150</v>
      </c>
    </row>
    <row r="1956" spans="1:46" x14ac:dyDescent="0.2">
      <c r="A1956" t="s">
        <v>508</v>
      </c>
      <c r="B1956" t="s">
        <v>509</v>
      </c>
      <c r="C1956">
        <f>-70.33537198 / 41.6555936</f>
        <v>-1.6884976518495705</v>
      </c>
      <c r="D1956" t="s">
        <v>127</v>
      </c>
      <c r="E1956" t="s">
        <v>70</v>
      </c>
      <c r="F1956" s="1">
        <v>44077</v>
      </c>
      <c r="G1956">
        <v>1.5</v>
      </c>
      <c r="K1956" t="s">
        <v>173</v>
      </c>
      <c r="L1956" t="s">
        <v>150</v>
      </c>
      <c r="O1956">
        <v>7.52</v>
      </c>
      <c r="P1956" t="s">
        <v>150</v>
      </c>
      <c r="Q1956">
        <v>23.8</v>
      </c>
      <c r="R1956" t="s">
        <v>150</v>
      </c>
      <c r="S1956" t="s">
        <v>173</v>
      </c>
      <c r="T1956" t="s">
        <v>150</v>
      </c>
      <c r="W1956" t="s">
        <v>173</v>
      </c>
      <c r="X1956" t="s">
        <v>150</v>
      </c>
      <c r="AE1956" t="s">
        <v>173</v>
      </c>
      <c r="AF1956" t="s">
        <v>150</v>
      </c>
      <c r="AG1956" t="s">
        <v>173</v>
      </c>
      <c r="AH1956" t="s">
        <v>150</v>
      </c>
      <c r="AS1956" t="s">
        <v>173</v>
      </c>
      <c r="AT1956" t="s">
        <v>150</v>
      </c>
    </row>
    <row r="1957" spans="1:46" x14ac:dyDescent="0.2">
      <c r="A1957" t="s">
        <v>508</v>
      </c>
      <c r="B1957" t="s">
        <v>509</v>
      </c>
      <c r="C1957">
        <f>-70.33537198 / 41.6555936</f>
        <v>-1.6884976518495705</v>
      </c>
      <c r="D1957" t="s">
        <v>127</v>
      </c>
      <c r="E1957" t="s">
        <v>70</v>
      </c>
      <c r="F1957" s="1">
        <v>44077</v>
      </c>
      <c r="G1957">
        <v>2</v>
      </c>
      <c r="K1957" t="s">
        <v>173</v>
      </c>
      <c r="L1957" t="s">
        <v>150</v>
      </c>
      <c r="O1957">
        <v>7.44</v>
      </c>
      <c r="P1957" t="s">
        <v>150</v>
      </c>
      <c r="Q1957">
        <v>23.8</v>
      </c>
      <c r="R1957" t="s">
        <v>150</v>
      </c>
      <c r="S1957" t="s">
        <v>173</v>
      </c>
      <c r="T1957" t="s">
        <v>150</v>
      </c>
      <c r="W1957" t="s">
        <v>173</v>
      </c>
      <c r="X1957" t="s">
        <v>150</v>
      </c>
      <c r="AE1957" t="s">
        <v>173</v>
      </c>
      <c r="AF1957" t="s">
        <v>150</v>
      </c>
      <c r="AG1957" t="s">
        <v>173</v>
      </c>
      <c r="AH1957" t="s">
        <v>150</v>
      </c>
      <c r="AS1957" t="s">
        <v>173</v>
      </c>
      <c r="AT1957" t="s">
        <v>150</v>
      </c>
    </row>
    <row r="1958" spans="1:46" x14ac:dyDescent="0.2">
      <c r="A1958" t="s">
        <v>508</v>
      </c>
      <c r="B1958" t="s">
        <v>509</v>
      </c>
      <c r="C1958">
        <f>-70.33537198 / 41.6555936</f>
        <v>-1.6884976518495705</v>
      </c>
      <c r="D1958" t="s">
        <v>127</v>
      </c>
      <c r="E1958" t="s">
        <v>70</v>
      </c>
      <c r="F1958" s="1">
        <v>44077</v>
      </c>
      <c r="G1958">
        <v>2.5</v>
      </c>
      <c r="K1958" t="s">
        <v>173</v>
      </c>
      <c r="L1958" t="s">
        <v>150</v>
      </c>
      <c r="O1958">
        <v>7.37</v>
      </c>
      <c r="P1958" t="s">
        <v>150</v>
      </c>
      <c r="Q1958">
        <v>23.8</v>
      </c>
      <c r="R1958" t="s">
        <v>150</v>
      </c>
      <c r="S1958" t="s">
        <v>173</v>
      </c>
      <c r="T1958" t="s">
        <v>150</v>
      </c>
      <c r="W1958" t="s">
        <v>173</v>
      </c>
      <c r="X1958" t="s">
        <v>150</v>
      </c>
      <c r="AE1958" t="s">
        <v>173</v>
      </c>
      <c r="AF1958" t="s">
        <v>150</v>
      </c>
      <c r="AG1958" t="s">
        <v>173</v>
      </c>
      <c r="AH1958" t="s">
        <v>150</v>
      </c>
      <c r="AS1958" t="s">
        <v>173</v>
      </c>
      <c r="AT1958" t="s">
        <v>150</v>
      </c>
    </row>
    <row r="1959" spans="1:46" x14ac:dyDescent="0.2">
      <c r="A1959" t="s">
        <v>508</v>
      </c>
      <c r="B1959" t="s">
        <v>509</v>
      </c>
      <c r="C1959">
        <f>-70.33537198 / 41.6555936</f>
        <v>-1.6884976518495705</v>
      </c>
      <c r="D1959" t="s">
        <v>127</v>
      </c>
      <c r="E1959" t="s">
        <v>70</v>
      </c>
      <c r="F1959" s="1">
        <v>44077</v>
      </c>
      <c r="G1959">
        <v>3</v>
      </c>
      <c r="K1959" t="s">
        <v>173</v>
      </c>
      <c r="L1959" t="s">
        <v>150</v>
      </c>
      <c r="O1959">
        <v>7.36</v>
      </c>
      <c r="P1959" t="s">
        <v>150</v>
      </c>
      <c r="Q1959">
        <v>23.8</v>
      </c>
      <c r="R1959" t="s">
        <v>150</v>
      </c>
      <c r="S1959" t="s">
        <v>173</v>
      </c>
      <c r="T1959" t="s">
        <v>150</v>
      </c>
      <c r="W1959" t="s">
        <v>173</v>
      </c>
      <c r="X1959" t="s">
        <v>150</v>
      </c>
      <c r="AE1959" t="s">
        <v>173</v>
      </c>
      <c r="AF1959" t="s">
        <v>150</v>
      </c>
      <c r="AG1959" t="s">
        <v>173</v>
      </c>
      <c r="AH1959" t="s">
        <v>150</v>
      </c>
      <c r="AS1959" t="s">
        <v>173</v>
      </c>
      <c r="AT1959" t="s">
        <v>150</v>
      </c>
    </row>
    <row r="1960" spans="1:46" x14ac:dyDescent="0.2">
      <c r="A1960" t="s">
        <v>508</v>
      </c>
      <c r="B1960" t="s">
        <v>509</v>
      </c>
      <c r="C1960">
        <f>-70.33537198 / 41.6555936</f>
        <v>-1.6884976518495705</v>
      </c>
      <c r="D1960" t="s">
        <v>127</v>
      </c>
      <c r="E1960" t="s">
        <v>70</v>
      </c>
      <c r="F1960" s="1">
        <v>44077</v>
      </c>
      <c r="G1960">
        <v>3.5</v>
      </c>
      <c r="K1960" t="s">
        <v>173</v>
      </c>
      <c r="L1960" t="s">
        <v>150</v>
      </c>
      <c r="O1960">
        <v>7.34</v>
      </c>
      <c r="P1960" t="s">
        <v>150</v>
      </c>
      <c r="Q1960">
        <v>23.8</v>
      </c>
      <c r="R1960" t="s">
        <v>150</v>
      </c>
      <c r="S1960" t="s">
        <v>173</v>
      </c>
      <c r="T1960" t="s">
        <v>150</v>
      </c>
      <c r="W1960" t="s">
        <v>173</v>
      </c>
      <c r="X1960" t="s">
        <v>150</v>
      </c>
      <c r="AE1960" t="s">
        <v>173</v>
      </c>
      <c r="AF1960" t="s">
        <v>150</v>
      </c>
      <c r="AG1960" t="s">
        <v>173</v>
      </c>
      <c r="AH1960" t="s">
        <v>150</v>
      </c>
      <c r="AS1960" t="s">
        <v>173</v>
      </c>
      <c r="AT1960" t="s">
        <v>150</v>
      </c>
    </row>
    <row r="1961" spans="1:46" x14ac:dyDescent="0.2">
      <c r="A1961" t="s">
        <v>508</v>
      </c>
      <c r="B1961" t="s">
        <v>509</v>
      </c>
      <c r="C1961">
        <f>-70.33537198 / 41.6555936</f>
        <v>-1.6884976518495705</v>
      </c>
      <c r="D1961" t="s">
        <v>127</v>
      </c>
      <c r="E1961" t="s">
        <v>70</v>
      </c>
      <c r="F1961" s="1">
        <v>44077</v>
      </c>
      <c r="G1961">
        <v>4</v>
      </c>
      <c r="K1961" t="s">
        <v>173</v>
      </c>
      <c r="L1961" t="s">
        <v>150</v>
      </c>
      <c r="O1961">
        <v>7.35</v>
      </c>
      <c r="P1961" t="s">
        <v>150</v>
      </c>
      <c r="Q1961">
        <v>23.7</v>
      </c>
      <c r="R1961" t="s">
        <v>150</v>
      </c>
      <c r="S1961" t="s">
        <v>173</v>
      </c>
      <c r="T1961" t="s">
        <v>150</v>
      </c>
      <c r="W1961" t="s">
        <v>173</v>
      </c>
      <c r="X1961" t="s">
        <v>150</v>
      </c>
      <c r="AE1961" t="s">
        <v>173</v>
      </c>
      <c r="AF1961" t="s">
        <v>150</v>
      </c>
      <c r="AG1961" t="s">
        <v>173</v>
      </c>
      <c r="AH1961" t="s">
        <v>150</v>
      </c>
      <c r="AS1961" t="s">
        <v>173</v>
      </c>
      <c r="AT1961" t="s">
        <v>150</v>
      </c>
    </row>
    <row r="1962" spans="1:46" x14ac:dyDescent="0.2">
      <c r="A1962" t="s">
        <v>508</v>
      </c>
      <c r="B1962" t="s">
        <v>509</v>
      </c>
      <c r="C1962">
        <f>-70.33537198 / 41.6555936</f>
        <v>-1.6884976518495705</v>
      </c>
      <c r="D1962" t="s">
        <v>127</v>
      </c>
      <c r="E1962" t="s">
        <v>70</v>
      </c>
      <c r="F1962" s="1">
        <v>44077</v>
      </c>
      <c r="G1962">
        <v>4.5</v>
      </c>
      <c r="K1962" t="s">
        <v>173</v>
      </c>
      <c r="L1962" t="s">
        <v>150</v>
      </c>
      <c r="O1962">
        <v>7.37</v>
      </c>
      <c r="P1962" t="s">
        <v>150</v>
      </c>
      <c r="Q1962">
        <v>23.7</v>
      </c>
      <c r="R1962" t="s">
        <v>150</v>
      </c>
      <c r="S1962" t="s">
        <v>173</v>
      </c>
      <c r="T1962" t="s">
        <v>150</v>
      </c>
      <c r="W1962" t="s">
        <v>173</v>
      </c>
      <c r="X1962" t="s">
        <v>150</v>
      </c>
      <c r="AE1962" t="s">
        <v>173</v>
      </c>
      <c r="AF1962" t="s">
        <v>150</v>
      </c>
      <c r="AG1962" t="s">
        <v>173</v>
      </c>
      <c r="AH1962" t="s">
        <v>150</v>
      </c>
      <c r="AS1962" t="s">
        <v>173</v>
      </c>
      <c r="AT1962" t="s">
        <v>150</v>
      </c>
    </row>
    <row r="1963" spans="1:46" x14ac:dyDescent="0.2">
      <c r="A1963" t="s">
        <v>508</v>
      </c>
      <c r="B1963" t="s">
        <v>509</v>
      </c>
      <c r="C1963">
        <f>-70.33537198 / 41.6555936</f>
        <v>-1.6884976518495705</v>
      </c>
      <c r="D1963" t="s">
        <v>127</v>
      </c>
      <c r="E1963" t="s">
        <v>70</v>
      </c>
      <c r="F1963" s="1">
        <v>44077</v>
      </c>
      <c r="G1963">
        <v>5</v>
      </c>
      <c r="K1963" t="s">
        <v>173</v>
      </c>
      <c r="L1963" t="s">
        <v>150</v>
      </c>
      <c r="O1963">
        <v>7.4</v>
      </c>
      <c r="P1963" t="s">
        <v>150</v>
      </c>
      <c r="Q1963">
        <v>23.7</v>
      </c>
      <c r="R1963" t="s">
        <v>150</v>
      </c>
      <c r="S1963" t="s">
        <v>173</v>
      </c>
      <c r="T1963" t="s">
        <v>150</v>
      </c>
      <c r="W1963" t="s">
        <v>173</v>
      </c>
      <c r="X1963" t="s">
        <v>150</v>
      </c>
      <c r="AE1963" t="s">
        <v>173</v>
      </c>
      <c r="AF1963" t="s">
        <v>150</v>
      </c>
      <c r="AG1963" t="s">
        <v>173</v>
      </c>
      <c r="AH1963" t="s">
        <v>150</v>
      </c>
      <c r="AS1963" t="s">
        <v>173</v>
      </c>
      <c r="AT1963" t="s">
        <v>150</v>
      </c>
    </row>
    <row r="1964" spans="1:46" x14ac:dyDescent="0.2">
      <c r="A1964" t="s">
        <v>508</v>
      </c>
      <c r="B1964" t="s">
        <v>509</v>
      </c>
      <c r="C1964">
        <f>-70.33537198 / 41.6555936</f>
        <v>-1.6884976518495705</v>
      </c>
      <c r="D1964" t="s">
        <v>127</v>
      </c>
      <c r="E1964" t="s">
        <v>70</v>
      </c>
      <c r="F1964" s="1">
        <v>44077</v>
      </c>
      <c r="G1964">
        <v>5.5</v>
      </c>
      <c r="K1964" t="s">
        <v>173</v>
      </c>
      <c r="L1964" t="s">
        <v>150</v>
      </c>
      <c r="O1964">
        <v>7.39</v>
      </c>
      <c r="P1964" t="s">
        <v>150</v>
      </c>
      <c r="Q1964">
        <v>23.7</v>
      </c>
      <c r="R1964" t="s">
        <v>150</v>
      </c>
      <c r="S1964" t="s">
        <v>173</v>
      </c>
      <c r="T1964" t="s">
        <v>150</v>
      </c>
      <c r="W1964" t="s">
        <v>173</v>
      </c>
      <c r="X1964" t="s">
        <v>150</v>
      </c>
      <c r="AE1964" t="s">
        <v>173</v>
      </c>
      <c r="AF1964" t="s">
        <v>150</v>
      </c>
      <c r="AG1964" t="s">
        <v>173</v>
      </c>
      <c r="AH1964" t="s">
        <v>150</v>
      </c>
      <c r="AS1964" t="s">
        <v>173</v>
      </c>
      <c r="AT1964" t="s">
        <v>150</v>
      </c>
    </row>
    <row r="1965" spans="1:46" x14ac:dyDescent="0.2">
      <c r="A1965" t="s">
        <v>508</v>
      </c>
      <c r="B1965" t="s">
        <v>509</v>
      </c>
      <c r="C1965">
        <f>-70.33537198 / 41.6555936</f>
        <v>-1.6884976518495705</v>
      </c>
      <c r="D1965" t="s">
        <v>127</v>
      </c>
      <c r="E1965" t="s">
        <v>70</v>
      </c>
      <c r="F1965" s="1">
        <v>44077</v>
      </c>
      <c r="G1965">
        <v>6</v>
      </c>
      <c r="K1965" t="s">
        <v>173</v>
      </c>
      <c r="L1965" t="s">
        <v>150</v>
      </c>
      <c r="O1965">
        <v>7.41</v>
      </c>
      <c r="P1965" t="s">
        <v>150</v>
      </c>
      <c r="Q1965">
        <v>23.7</v>
      </c>
      <c r="R1965" t="s">
        <v>150</v>
      </c>
      <c r="S1965" t="s">
        <v>173</v>
      </c>
      <c r="T1965" t="s">
        <v>150</v>
      </c>
      <c r="W1965" t="s">
        <v>173</v>
      </c>
      <c r="X1965" t="s">
        <v>150</v>
      </c>
      <c r="AE1965" t="s">
        <v>173</v>
      </c>
      <c r="AF1965" t="s">
        <v>150</v>
      </c>
      <c r="AG1965" t="s">
        <v>173</v>
      </c>
      <c r="AH1965" t="s">
        <v>150</v>
      </c>
      <c r="AS1965" t="s">
        <v>173</v>
      </c>
      <c r="AT1965" t="s">
        <v>150</v>
      </c>
    </row>
    <row r="1966" spans="1:46" x14ac:dyDescent="0.2">
      <c r="A1966" t="s">
        <v>508</v>
      </c>
      <c r="B1966" t="s">
        <v>509</v>
      </c>
      <c r="C1966">
        <f>-70.33537198 / 41.6555936</f>
        <v>-1.6884976518495705</v>
      </c>
      <c r="D1966" t="s">
        <v>127</v>
      </c>
      <c r="E1966" t="s">
        <v>70</v>
      </c>
      <c r="F1966" s="1">
        <v>44077</v>
      </c>
      <c r="G1966">
        <v>6.2</v>
      </c>
      <c r="K1966">
        <v>3.13</v>
      </c>
      <c r="L1966" t="s">
        <v>150</v>
      </c>
      <c r="S1966">
        <v>0.91</v>
      </c>
      <c r="T1966" t="s">
        <v>150</v>
      </c>
      <c r="W1966">
        <v>36.96</v>
      </c>
      <c r="X1966" t="s">
        <v>150</v>
      </c>
      <c r="AE1966">
        <v>20.7</v>
      </c>
      <c r="AF1966" t="s">
        <v>150</v>
      </c>
      <c r="AG1966">
        <v>6.65</v>
      </c>
      <c r="AH1966" t="s">
        <v>150</v>
      </c>
      <c r="AS1966">
        <v>0.92</v>
      </c>
      <c r="AT1966" t="s">
        <v>150</v>
      </c>
    </row>
    <row r="1967" spans="1:46" x14ac:dyDescent="0.2">
      <c r="A1967" t="s">
        <v>508</v>
      </c>
      <c r="B1967" t="s">
        <v>509</v>
      </c>
      <c r="C1967">
        <f>-70.33537198 / 41.6555936</f>
        <v>-1.6884976518495705</v>
      </c>
      <c r="D1967" t="s">
        <v>127</v>
      </c>
      <c r="E1967" t="s">
        <v>70</v>
      </c>
      <c r="F1967" s="1">
        <v>44077</v>
      </c>
      <c r="G1967">
        <v>6.5</v>
      </c>
      <c r="K1967" t="s">
        <v>173</v>
      </c>
      <c r="L1967" t="s">
        <v>150</v>
      </c>
      <c r="O1967">
        <v>7.39</v>
      </c>
      <c r="P1967" t="s">
        <v>150</v>
      </c>
      <c r="Q1967">
        <v>23.5</v>
      </c>
      <c r="R1967" t="s">
        <v>150</v>
      </c>
      <c r="S1967" t="s">
        <v>173</v>
      </c>
      <c r="T1967" t="s">
        <v>150</v>
      </c>
      <c r="W1967" t="s">
        <v>173</v>
      </c>
      <c r="X1967" t="s">
        <v>150</v>
      </c>
      <c r="AE1967" t="s">
        <v>173</v>
      </c>
      <c r="AF1967" t="s">
        <v>150</v>
      </c>
      <c r="AG1967" t="s">
        <v>173</v>
      </c>
      <c r="AH1967" t="s">
        <v>150</v>
      </c>
      <c r="AS1967" t="s">
        <v>173</v>
      </c>
      <c r="AT1967" t="s">
        <v>150</v>
      </c>
    </row>
    <row r="1968" spans="1:46" x14ac:dyDescent="0.2">
      <c r="A1968" t="s">
        <v>510</v>
      </c>
      <c r="B1968" t="s">
        <v>511</v>
      </c>
      <c r="C1968">
        <f>-70.4156647 / 41.65185758</f>
        <v>-1.6905768143654543</v>
      </c>
      <c r="D1968" t="s">
        <v>323</v>
      </c>
      <c r="E1968" t="s">
        <v>70</v>
      </c>
      <c r="F1968" s="1">
        <v>37143</v>
      </c>
      <c r="G1968">
        <v>0.5</v>
      </c>
      <c r="I1968">
        <v>0.8</v>
      </c>
      <c r="J1968" t="s">
        <v>71</v>
      </c>
      <c r="K1968">
        <v>1.67</v>
      </c>
      <c r="L1968" t="s">
        <v>71</v>
      </c>
      <c r="M1968">
        <v>0.8</v>
      </c>
      <c r="N1968" t="s">
        <v>71</v>
      </c>
      <c r="O1968">
        <v>8.2899999999999991</v>
      </c>
      <c r="P1968" t="s">
        <v>71</v>
      </c>
      <c r="Q1968">
        <v>20.27</v>
      </c>
      <c r="R1968" t="s">
        <v>71</v>
      </c>
      <c r="W1968">
        <v>48.3</v>
      </c>
      <c r="X1968" t="s">
        <v>71</v>
      </c>
      <c r="AA1968">
        <v>35.630000000000003</v>
      </c>
      <c r="AC1968">
        <v>63.22</v>
      </c>
      <c r="AE1968">
        <v>8</v>
      </c>
      <c r="AF1968" t="s">
        <v>71</v>
      </c>
      <c r="AG1968">
        <v>6.45</v>
      </c>
      <c r="AH1968" t="s">
        <v>71</v>
      </c>
      <c r="AS1968">
        <v>3.21</v>
      </c>
      <c r="AT1968" t="s">
        <v>71</v>
      </c>
    </row>
    <row r="1969" spans="1:58" x14ac:dyDescent="0.2">
      <c r="A1969" t="s">
        <v>510</v>
      </c>
      <c r="B1969" t="s">
        <v>511</v>
      </c>
      <c r="C1969">
        <f>-70.4156647 / 41.65185758</f>
        <v>-1.6905768143654543</v>
      </c>
      <c r="D1969" t="s">
        <v>323</v>
      </c>
      <c r="E1969" t="s">
        <v>70</v>
      </c>
      <c r="F1969" s="1">
        <v>37143</v>
      </c>
      <c r="G1969">
        <v>1</v>
      </c>
      <c r="O1969">
        <v>7.77</v>
      </c>
      <c r="P1969" t="s">
        <v>71</v>
      </c>
      <c r="Q1969">
        <v>20.21</v>
      </c>
      <c r="R1969" t="s">
        <v>71</v>
      </c>
    </row>
    <row r="1970" spans="1:58" x14ac:dyDescent="0.2">
      <c r="A1970" t="s">
        <v>510</v>
      </c>
      <c r="B1970" t="s">
        <v>511</v>
      </c>
      <c r="C1970">
        <f>-70.4156647 / 41.65185758</f>
        <v>-1.6905768143654543</v>
      </c>
      <c r="D1970" t="s">
        <v>323</v>
      </c>
      <c r="E1970" t="s">
        <v>70</v>
      </c>
      <c r="F1970" s="1">
        <v>37143</v>
      </c>
      <c r="G1970">
        <v>1.5</v>
      </c>
      <c r="O1970">
        <v>1.41</v>
      </c>
      <c r="P1970" t="s">
        <v>71</v>
      </c>
      <c r="Q1970">
        <v>20.149999999999999</v>
      </c>
      <c r="R1970" t="s">
        <v>71</v>
      </c>
    </row>
    <row r="1971" spans="1:58" x14ac:dyDescent="0.2">
      <c r="A1971" t="s">
        <v>510</v>
      </c>
      <c r="B1971" t="s">
        <v>511</v>
      </c>
      <c r="C1971">
        <f>-70.4156647 / 41.65185758</f>
        <v>-1.6905768143654543</v>
      </c>
      <c r="D1971" t="s">
        <v>323</v>
      </c>
      <c r="E1971" t="s">
        <v>70</v>
      </c>
      <c r="F1971" s="1">
        <v>37873</v>
      </c>
      <c r="G1971">
        <v>0.5</v>
      </c>
      <c r="I1971">
        <v>1</v>
      </c>
      <c r="J1971" t="s">
        <v>71</v>
      </c>
      <c r="K1971">
        <v>10.73</v>
      </c>
      <c r="L1971" t="s">
        <v>71</v>
      </c>
      <c r="M1971">
        <v>1</v>
      </c>
      <c r="N1971" t="s">
        <v>71</v>
      </c>
      <c r="O1971">
        <v>7.2</v>
      </c>
      <c r="P1971" t="s">
        <v>71</v>
      </c>
      <c r="Q1971">
        <v>20.8</v>
      </c>
      <c r="R1971" t="s">
        <v>71</v>
      </c>
      <c r="S1971">
        <v>2.1</v>
      </c>
      <c r="T1971" t="s">
        <v>71</v>
      </c>
      <c r="U1971">
        <v>65.040000000000006</v>
      </c>
      <c r="V1971" t="s">
        <v>71</v>
      </c>
      <c r="W1971">
        <v>29.7</v>
      </c>
      <c r="X1971" t="s">
        <v>71</v>
      </c>
      <c r="Y1971">
        <v>64.349999999999994</v>
      </c>
      <c r="AA1971">
        <v>53.88</v>
      </c>
      <c r="AC1971">
        <v>60</v>
      </c>
      <c r="AE1971">
        <v>1.59</v>
      </c>
      <c r="AF1971" t="s">
        <v>71</v>
      </c>
      <c r="AG1971">
        <v>6.72</v>
      </c>
      <c r="AH1971" t="s">
        <v>71</v>
      </c>
      <c r="AS1971">
        <v>4.62</v>
      </c>
      <c r="AT1971" t="s">
        <v>71</v>
      </c>
    </row>
    <row r="1972" spans="1:58" x14ac:dyDescent="0.2">
      <c r="A1972" t="s">
        <v>510</v>
      </c>
      <c r="B1972" t="s">
        <v>511</v>
      </c>
      <c r="C1972">
        <f>-70.4156647 / 41.65185758</f>
        <v>-1.6905768143654543</v>
      </c>
      <c r="D1972" t="s">
        <v>323</v>
      </c>
      <c r="E1972" t="s">
        <v>70</v>
      </c>
      <c r="F1972" s="1">
        <v>37873</v>
      </c>
      <c r="G1972">
        <v>1</v>
      </c>
      <c r="K1972">
        <v>4.25</v>
      </c>
      <c r="L1972" t="s">
        <v>71</v>
      </c>
      <c r="S1972">
        <v>2</v>
      </c>
      <c r="T1972" t="s">
        <v>71</v>
      </c>
      <c r="U1972">
        <v>61.95</v>
      </c>
      <c r="V1972" t="s">
        <v>71</v>
      </c>
      <c r="W1972">
        <v>31.9</v>
      </c>
      <c r="X1972" t="s">
        <v>71</v>
      </c>
      <c r="Y1972">
        <v>63.65</v>
      </c>
      <c r="AA1972">
        <v>44.79</v>
      </c>
      <c r="AE1972">
        <v>1.58</v>
      </c>
      <c r="AF1972" t="s">
        <v>71</v>
      </c>
      <c r="AG1972">
        <v>6.72</v>
      </c>
      <c r="AH1972" t="s">
        <v>71</v>
      </c>
      <c r="AS1972">
        <v>2.08</v>
      </c>
      <c r="AT1972" t="s">
        <v>71</v>
      </c>
    </row>
    <row r="1973" spans="1:58" x14ac:dyDescent="0.2">
      <c r="A1973" t="s">
        <v>510</v>
      </c>
      <c r="B1973" t="s">
        <v>511</v>
      </c>
      <c r="C1973">
        <f>-70.4156647 / 41.65185758</f>
        <v>-1.6905768143654543</v>
      </c>
      <c r="D1973" t="s">
        <v>323</v>
      </c>
      <c r="E1973" t="s">
        <v>70</v>
      </c>
      <c r="F1973" s="1">
        <v>38610</v>
      </c>
      <c r="G1973">
        <v>0.4</v>
      </c>
      <c r="I1973">
        <v>0.85</v>
      </c>
      <c r="J1973" t="s">
        <v>71</v>
      </c>
      <c r="M1973">
        <v>0.85</v>
      </c>
      <c r="N1973" t="s">
        <v>71</v>
      </c>
      <c r="O1973">
        <v>5.42</v>
      </c>
      <c r="P1973" t="s">
        <v>71</v>
      </c>
      <c r="Q1973">
        <v>20.3</v>
      </c>
      <c r="R1973" t="s">
        <v>71</v>
      </c>
      <c r="AC1973">
        <v>62.34</v>
      </c>
    </row>
    <row r="1974" spans="1:58" x14ac:dyDescent="0.2">
      <c r="A1974" t="s">
        <v>510</v>
      </c>
      <c r="B1974" t="s">
        <v>511</v>
      </c>
      <c r="C1974">
        <f>-70.4156647 / 41.65185758</f>
        <v>-1.6905768143654543</v>
      </c>
      <c r="D1974" t="s">
        <v>323</v>
      </c>
      <c r="E1974" t="s">
        <v>70</v>
      </c>
      <c r="F1974" s="1">
        <v>38610</v>
      </c>
      <c r="G1974">
        <v>0.5</v>
      </c>
      <c r="K1974">
        <v>2.17</v>
      </c>
      <c r="L1974" t="s">
        <v>71</v>
      </c>
      <c r="S1974">
        <v>0.9</v>
      </c>
      <c r="T1974" t="s">
        <v>71</v>
      </c>
      <c r="W1974">
        <v>30.75</v>
      </c>
      <c r="X1974" t="s">
        <v>71</v>
      </c>
      <c r="AE1974">
        <v>27.24</v>
      </c>
      <c r="AF1974" t="s">
        <v>71</v>
      </c>
      <c r="AG1974">
        <v>6.59</v>
      </c>
      <c r="AH1974" t="s">
        <v>71</v>
      </c>
      <c r="AS1974">
        <v>4.5199999999999996</v>
      </c>
      <c r="AT1974" t="s">
        <v>71</v>
      </c>
    </row>
    <row r="1975" spans="1:58" x14ac:dyDescent="0.2">
      <c r="A1975" t="s">
        <v>510</v>
      </c>
      <c r="B1975" t="s">
        <v>511</v>
      </c>
      <c r="C1975">
        <f>-70.4156647 / 41.65185758</f>
        <v>-1.6905768143654543</v>
      </c>
      <c r="D1975" t="s">
        <v>323</v>
      </c>
      <c r="E1975" t="s">
        <v>70</v>
      </c>
      <c r="F1975" s="1">
        <v>38957</v>
      </c>
      <c r="G1975">
        <v>0.15</v>
      </c>
      <c r="I1975">
        <v>0.5</v>
      </c>
      <c r="J1975" t="s">
        <v>71</v>
      </c>
      <c r="K1975">
        <v>2.35</v>
      </c>
      <c r="L1975" t="s">
        <v>71</v>
      </c>
      <c r="M1975">
        <v>0.5</v>
      </c>
      <c r="N1975" t="s">
        <v>71</v>
      </c>
      <c r="O1975">
        <v>7.14</v>
      </c>
      <c r="P1975" t="s">
        <v>71</v>
      </c>
      <c r="Q1975">
        <v>17.600000000000001</v>
      </c>
      <c r="R1975" t="s">
        <v>71</v>
      </c>
      <c r="S1975">
        <v>1.3</v>
      </c>
      <c r="T1975" t="s">
        <v>71</v>
      </c>
      <c r="U1975">
        <v>40.21</v>
      </c>
      <c r="V1975" t="s">
        <v>71</v>
      </c>
      <c r="W1975">
        <v>71.28</v>
      </c>
      <c r="X1975" t="s">
        <v>71</v>
      </c>
      <c r="Y1975">
        <v>57.42</v>
      </c>
      <c r="AA1975">
        <v>38.979999999999997</v>
      </c>
      <c r="AC1975">
        <v>69.989999999999995</v>
      </c>
      <c r="AE1975">
        <v>23.21</v>
      </c>
      <c r="AF1975" t="s">
        <v>71</v>
      </c>
      <c r="AG1975">
        <v>6.44</v>
      </c>
      <c r="AH1975" t="s">
        <v>71</v>
      </c>
      <c r="AS1975">
        <v>1.57</v>
      </c>
      <c r="AT1975" t="s">
        <v>71</v>
      </c>
    </row>
    <row r="1976" spans="1:58" x14ac:dyDescent="0.2">
      <c r="A1976" t="s">
        <v>510</v>
      </c>
      <c r="B1976" t="s">
        <v>511</v>
      </c>
      <c r="C1976">
        <f>-70.4156647 / 41.65185758</f>
        <v>-1.6905768143654543</v>
      </c>
      <c r="D1976" t="s">
        <v>323</v>
      </c>
      <c r="E1976" t="s">
        <v>70</v>
      </c>
      <c r="F1976" s="1">
        <v>39343</v>
      </c>
      <c r="G1976">
        <v>0.5</v>
      </c>
      <c r="I1976">
        <v>0.8</v>
      </c>
      <c r="J1976" t="s">
        <v>71</v>
      </c>
      <c r="K1976">
        <v>2.1800000000000002</v>
      </c>
      <c r="L1976" t="s">
        <v>71</v>
      </c>
      <c r="M1976">
        <v>0.8</v>
      </c>
      <c r="N1976" t="s">
        <v>71</v>
      </c>
      <c r="O1976">
        <v>8.1</v>
      </c>
      <c r="P1976" t="s">
        <v>71</v>
      </c>
      <c r="Q1976">
        <v>14.1</v>
      </c>
      <c r="R1976" t="s">
        <v>71</v>
      </c>
      <c r="S1976">
        <v>1.24</v>
      </c>
      <c r="T1976" t="s">
        <v>71</v>
      </c>
      <c r="U1976">
        <v>38.32</v>
      </c>
      <c r="V1976" t="s">
        <v>71</v>
      </c>
      <c r="W1976">
        <v>59.19</v>
      </c>
      <c r="X1976" t="s">
        <v>71</v>
      </c>
      <c r="Y1976">
        <v>56.72</v>
      </c>
      <c r="AA1976">
        <v>38.26</v>
      </c>
      <c r="AC1976">
        <v>63.22</v>
      </c>
      <c r="AE1976">
        <v>13.1</v>
      </c>
      <c r="AF1976" t="s">
        <v>71</v>
      </c>
      <c r="AG1976">
        <v>6.61</v>
      </c>
      <c r="AH1976" t="s">
        <v>71</v>
      </c>
      <c r="AS1976">
        <v>2.16</v>
      </c>
      <c r="AT1976" t="s">
        <v>71</v>
      </c>
    </row>
    <row r="1977" spans="1:58" x14ac:dyDescent="0.2">
      <c r="A1977" t="s">
        <v>510</v>
      </c>
      <c r="B1977" t="s">
        <v>511</v>
      </c>
      <c r="C1977">
        <f>-70.4156647 / 41.65185758</f>
        <v>-1.6905768143654543</v>
      </c>
      <c r="D1977" t="s">
        <v>323</v>
      </c>
      <c r="E1977" t="s">
        <v>70</v>
      </c>
      <c r="F1977" s="1">
        <v>39688</v>
      </c>
      <c r="G1977">
        <v>0.2</v>
      </c>
      <c r="I1977">
        <v>0.4</v>
      </c>
      <c r="J1977" t="s">
        <v>71</v>
      </c>
      <c r="K1977">
        <v>1.56</v>
      </c>
      <c r="L1977" t="s">
        <v>71</v>
      </c>
      <c r="M1977">
        <v>0.4</v>
      </c>
      <c r="N1977" t="s">
        <v>71</v>
      </c>
      <c r="O1977">
        <v>5.51</v>
      </c>
      <c r="P1977" t="s">
        <v>71</v>
      </c>
      <c r="Q1977">
        <v>17.600000000000001</v>
      </c>
      <c r="R1977" t="s">
        <v>71</v>
      </c>
      <c r="S1977">
        <v>0.18</v>
      </c>
      <c r="T1977" t="s">
        <v>71</v>
      </c>
      <c r="U1977">
        <v>5.58</v>
      </c>
      <c r="V1977" t="s">
        <v>71</v>
      </c>
      <c r="W1977">
        <v>47.26</v>
      </c>
      <c r="X1977" t="s">
        <v>71</v>
      </c>
      <c r="Y1977">
        <v>28.94</v>
      </c>
      <c r="AA1977">
        <v>34.96</v>
      </c>
      <c r="AC1977">
        <v>73.2</v>
      </c>
      <c r="AE1977">
        <v>14</v>
      </c>
      <c r="AF1977" t="s">
        <v>71</v>
      </c>
      <c r="AG1977">
        <v>6.71</v>
      </c>
      <c r="AH1977" t="s">
        <v>71</v>
      </c>
      <c r="AS1977">
        <v>2.2799999999999998</v>
      </c>
      <c r="AT1977" t="s">
        <v>71</v>
      </c>
    </row>
    <row r="1978" spans="1:58" x14ac:dyDescent="0.2">
      <c r="A1978" t="s">
        <v>510</v>
      </c>
      <c r="B1978" t="s">
        <v>511</v>
      </c>
      <c r="C1978">
        <f>-70.4156647 / 41.65185758</f>
        <v>-1.6905768143654543</v>
      </c>
      <c r="D1978" t="s">
        <v>323</v>
      </c>
      <c r="E1978" t="s">
        <v>70</v>
      </c>
      <c r="F1978" s="1">
        <v>40043</v>
      </c>
      <c r="G1978">
        <v>0.5</v>
      </c>
      <c r="I1978">
        <v>0.5</v>
      </c>
      <c r="J1978" t="s">
        <v>71</v>
      </c>
      <c r="K1978">
        <v>2.4</v>
      </c>
      <c r="L1978" t="s">
        <v>71</v>
      </c>
      <c r="O1978">
        <v>11.26</v>
      </c>
      <c r="P1978" t="s">
        <v>71</v>
      </c>
      <c r="Q1978">
        <v>23.3</v>
      </c>
      <c r="R1978" t="s">
        <v>71</v>
      </c>
      <c r="S1978">
        <v>0.96</v>
      </c>
      <c r="T1978" t="s">
        <v>71</v>
      </c>
      <c r="U1978">
        <v>29.64</v>
      </c>
      <c r="V1978" t="s">
        <v>71</v>
      </c>
      <c r="W1978">
        <v>45.35</v>
      </c>
      <c r="X1978" t="s">
        <v>71</v>
      </c>
      <c r="Y1978">
        <v>53.02</v>
      </c>
      <c r="AA1978">
        <v>39.19</v>
      </c>
      <c r="AE1978">
        <v>13.6</v>
      </c>
      <c r="AF1978" t="s">
        <v>71</v>
      </c>
      <c r="AG1978">
        <v>6.74</v>
      </c>
      <c r="AH1978" t="s">
        <v>71</v>
      </c>
      <c r="AS1978">
        <v>2.0099999999999998</v>
      </c>
      <c r="AT1978" t="s">
        <v>71</v>
      </c>
    </row>
    <row r="1979" spans="1:58" x14ac:dyDescent="0.2">
      <c r="A1979" t="s">
        <v>510</v>
      </c>
      <c r="B1979" t="s">
        <v>511</v>
      </c>
      <c r="C1979">
        <f>-70.4156647 / 41.65185758</f>
        <v>-1.6905768143654543</v>
      </c>
      <c r="D1979" t="s">
        <v>323</v>
      </c>
      <c r="E1979" t="s">
        <v>70</v>
      </c>
      <c r="F1979" s="1">
        <v>40441</v>
      </c>
      <c r="G1979">
        <v>0.5</v>
      </c>
      <c r="I1979">
        <v>0.5</v>
      </c>
      <c r="J1979" t="s">
        <v>71</v>
      </c>
      <c r="K1979">
        <v>2.23</v>
      </c>
      <c r="L1979" t="s">
        <v>71</v>
      </c>
      <c r="O1979">
        <v>6.4</v>
      </c>
      <c r="P1979" t="s">
        <v>71</v>
      </c>
      <c r="Q1979">
        <v>17.399999999999999</v>
      </c>
      <c r="R1979" t="s">
        <v>71</v>
      </c>
      <c r="S1979">
        <v>1.1299999999999999</v>
      </c>
      <c r="T1979" t="s">
        <v>71</v>
      </c>
      <c r="U1979">
        <v>35.04</v>
      </c>
      <c r="V1979" t="s">
        <v>71</v>
      </c>
      <c r="W1979">
        <v>65.3</v>
      </c>
      <c r="X1979" t="s">
        <v>71</v>
      </c>
      <c r="Y1979">
        <v>55.43</v>
      </c>
      <c r="AA1979">
        <v>38.46</v>
      </c>
      <c r="AE1979">
        <v>13.3</v>
      </c>
      <c r="AF1979" t="s">
        <v>71</v>
      </c>
      <c r="AG1979">
        <v>7.25</v>
      </c>
      <c r="AH1979" t="s">
        <v>71</v>
      </c>
      <c r="AS1979">
        <v>4.2699999999999996</v>
      </c>
      <c r="AT1979" t="s">
        <v>71</v>
      </c>
    </row>
    <row r="1980" spans="1:58" x14ac:dyDescent="0.2">
      <c r="A1980" t="s">
        <v>510</v>
      </c>
      <c r="B1980" t="s">
        <v>511</v>
      </c>
      <c r="C1980">
        <f>-70.4156647 / 41.65185758</f>
        <v>-1.6905768143654543</v>
      </c>
      <c r="D1980" t="s">
        <v>323</v>
      </c>
      <c r="E1980" t="s">
        <v>70</v>
      </c>
      <c r="F1980" s="1">
        <v>40807</v>
      </c>
      <c r="G1980">
        <v>0.5</v>
      </c>
      <c r="I1980">
        <v>0.9</v>
      </c>
      <c r="J1980" t="s">
        <v>71</v>
      </c>
      <c r="K1980">
        <v>16.989999999999998</v>
      </c>
      <c r="L1980" t="s">
        <v>71</v>
      </c>
      <c r="M1980">
        <v>0.9</v>
      </c>
      <c r="N1980" t="s">
        <v>71</v>
      </c>
      <c r="O1980">
        <v>7.16</v>
      </c>
      <c r="P1980" t="s">
        <v>71</v>
      </c>
      <c r="Q1980">
        <v>15.2</v>
      </c>
      <c r="R1980" t="s">
        <v>71</v>
      </c>
      <c r="S1980">
        <v>0.94</v>
      </c>
      <c r="T1980" t="s">
        <v>71</v>
      </c>
      <c r="U1980">
        <v>29.12</v>
      </c>
      <c r="V1980" t="s">
        <v>71</v>
      </c>
      <c r="W1980">
        <v>38.61</v>
      </c>
      <c r="X1980" t="s">
        <v>71</v>
      </c>
      <c r="Y1980">
        <v>52.77</v>
      </c>
      <c r="AA1980">
        <v>58.39</v>
      </c>
      <c r="AC1980">
        <v>61.52</v>
      </c>
      <c r="AE1980">
        <v>17</v>
      </c>
      <c r="AF1980" t="s">
        <v>71</v>
      </c>
      <c r="AG1980">
        <v>6.75</v>
      </c>
      <c r="AH1980" t="s">
        <v>71</v>
      </c>
      <c r="AS1980">
        <v>17.37</v>
      </c>
      <c r="AT1980" t="s">
        <v>71</v>
      </c>
    </row>
    <row r="1981" spans="1:58" x14ac:dyDescent="0.2">
      <c r="A1981" t="s">
        <v>510</v>
      </c>
      <c r="B1981" t="s">
        <v>511</v>
      </c>
      <c r="C1981">
        <f>-70.4156647 / 41.65185758</f>
        <v>-1.6905768143654543</v>
      </c>
      <c r="D1981" t="s">
        <v>323</v>
      </c>
      <c r="E1981" t="s">
        <v>70</v>
      </c>
      <c r="F1981" s="1">
        <v>41177</v>
      </c>
      <c r="G1981">
        <v>0.5</v>
      </c>
      <c r="I1981">
        <v>0.8</v>
      </c>
      <c r="J1981" t="s">
        <v>71</v>
      </c>
      <c r="K1981">
        <v>2.54</v>
      </c>
      <c r="L1981" t="s">
        <v>71</v>
      </c>
      <c r="M1981">
        <v>0.8</v>
      </c>
      <c r="N1981" t="s">
        <v>71</v>
      </c>
      <c r="O1981">
        <v>9.65</v>
      </c>
      <c r="P1981" t="s">
        <v>71</v>
      </c>
      <c r="Q1981">
        <v>14</v>
      </c>
      <c r="R1981" t="s">
        <v>71</v>
      </c>
      <c r="S1981">
        <v>1.08</v>
      </c>
      <c r="T1981" t="s">
        <v>71</v>
      </c>
      <c r="U1981">
        <v>33.450000000000003</v>
      </c>
      <c r="V1981" t="s">
        <v>71</v>
      </c>
      <c r="W1981">
        <v>21.6</v>
      </c>
      <c r="X1981" t="s">
        <v>71</v>
      </c>
      <c r="Y1981">
        <v>54.76</v>
      </c>
      <c r="AA1981">
        <v>39.74</v>
      </c>
      <c r="AC1981">
        <v>63.22</v>
      </c>
      <c r="AE1981">
        <v>16</v>
      </c>
      <c r="AF1981" t="s">
        <v>71</v>
      </c>
      <c r="AG1981">
        <v>7.05</v>
      </c>
      <c r="AH1981" t="s">
        <v>71</v>
      </c>
      <c r="AS1981">
        <v>1.24</v>
      </c>
      <c r="AT1981" t="s">
        <v>71</v>
      </c>
    </row>
    <row r="1982" spans="1:58" x14ac:dyDescent="0.2">
      <c r="A1982" t="s">
        <v>510</v>
      </c>
      <c r="B1982" t="s">
        <v>511</v>
      </c>
      <c r="C1982">
        <f>-70.4156647 / 41.65185758</f>
        <v>-1.6905768143654543</v>
      </c>
      <c r="D1982" t="s">
        <v>323</v>
      </c>
      <c r="E1982" t="s">
        <v>70</v>
      </c>
      <c r="F1982" s="1">
        <v>41542</v>
      </c>
      <c r="G1982">
        <v>0.1</v>
      </c>
      <c r="I1982">
        <v>0.25</v>
      </c>
      <c r="J1982" t="s">
        <v>71</v>
      </c>
      <c r="K1982">
        <v>1.03</v>
      </c>
      <c r="L1982" t="s">
        <v>71</v>
      </c>
      <c r="M1982">
        <v>0.25</v>
      </c>
      <c r="N1982" t="s">
        <v>71</v>
      </c>
      <c r="O1982">
        <v>8.9</v>
      </c>
      <c r="P1982" t="s">
        <v>71</v>
      </c>
      <c r="Q1982">
        <v>13.2</v>
      </c>
      <c r="R1982" t="s">
        <v>71</v>
      </c>
      <c r="S1982">
        <v>1.1399999999999999</v>
      </c>
      <c r="T1982" t="s">
        <v>71</v>
      </c>
      <c r="U1982">
        <v>35.31</v>
      </c>
      <c r="V1982" t="s">
        <v>71</v>
      </c>
      <c r="W1982">
        <v>67.8</v>
      </c>
      <c r="X1982" t="s">
        <v>71</v>
      </c>
      <c r="Y1982">
        <v>55.55</v>
      </c>
      <c r="AA1982">
        <v>30.89</v>
      </c>
      <c r="AC1982">
        <v>79.98</v>
      </c>
      <c r="AE1982">
        <v>16.100000000000001</v>
      </c>
      <c r="AF1982" t="s">
        <v>71</v>
      </c>
      <c r="AG1982">
        <v>6.8</v>
      </c>
      <c r="AH1982" t="s">
        <v>71</v>
      </c>
      <c r="AS1982">
        <v>1.23</v>
      </c>
      <c r="AT1982" t="s">
        <v>71</v>
      </c>
    </row>
    <row r="1983" spans="1:58" x14ac:dyDescent="0.2">
      <c r="A1983" t="s">
        <v>510</v>
      </c>
      <c r="B1983" t="s">
        <v>511</v>
      </c>
      <c r="C1983">
        <f>-70.4156647 / 41.65185758</f>
        <v>-1.6905768143654543</v>
      </c>
      <c r="D1983" t="s">
        <v>323</v>
      </c>
      <c r="E1983" t="s">
        <v>70</v>
      </c>
      <c r="F1983" s="1">
        <v>41904</v>
      </c>
      <c r="G1983">
        <v>0.3</v>
      </c>
      <c r="I1983">
        <v>0.16</v>
      </c>
      <c r="J1983" t="s">
        <v>71</v>
      </c>
      <c r="K1983">
        <v>9.07</v>
      </c>
      <c r="L1983" t="s">
        <v>71</v>
      </c>
      <c r="M1983">
        <v>0.16</v>
      </c>
      <c r="N1983" t="s">
        <v>71</v>
      </c>
      <c r="O1983">
        <v>9.65</v>
      </c>
      <c r="P1983" t="s">
        <v>71</v>
      </c>
      <c r="Q1983">
        <v>18.100000000000001</v>
      </c>
      <c r="R1983" t="s">
        <v>71</v>
      </c>
      <c r="S1983">
        <v>1.27</v>
      </c>
      <c r="T1983" t="s">
        <v>71</v>
      </c>
      <c r="U1983">
        <v>39.340000000000003</v>
      </c>
      <c r="V1983" t="s">
        <v>71</v>
      </c>
      <c r="W1983">
        <v>55.65</v>
      </c>
      <c r="X1983" t="s">
        <v>71</v>
      </c>
      <c r="Y1983">
        <v>57.1</v>
      </c>
      <c r="AA1983">
        <v>52.23</v>
      </c>
      <c r="AC1983">
        <v>86.41</v>
      </c>
      <c r="AE1983">
        <v>14.4</v>
      </c>
      <c r="AF1983" t="s">
        <v>71</v>
      </c>
      <c r="AG1983">
        <v>7.01</v>
      </c>
      <c r="AH1983" t="s">
        <v>71</v>
      </c>
      <c r="AS1983">
        <v>0.44</v>
      </c>
      <c r="AT1983" t="s">
        <v>71</v>
      </c>
    </row>
    <row r="1984" spans="1:58" x14ac:dyDescent="0.2">
      <c r="A1984" t="s">
        <v>510</v>
      </c>
      <c r="B1984" t="s">
        <v>511</v>
      </c>
      <c r="C1984">
        <f>-70.4156647 / 41.65185758</f>
        <v>-1.6905768143654543</v>
      </c>
      <c r="D1984" t="s">
        <v>323</v>
      </c>
      <c r="E1984" t="s">
        <v>70</v>
      </c>
      <c r="F1984" s="1">
        <v>42614</v>
      </c>
      <c r="G1984">
        <v>0.5</v>
      </c>
      <c r="I1984">
        <v>0.5</v>
      </c>
      <c r="J1984" t="s">
        <v>71</v>
      </c>
      <c r="K1984">
        <v>1.92</v>
      </c>
      <c r="L1984" t="s">
        <v>71</v>
      </c>
      <c r="M1984">
        <v>0.5</v>
      </c>
      <c r="N1984" t="s">
        <v>71</v>
      </c>
      <c r="O1984">
        <v>4.4800000000000004</v>
      </c>
      <c r="P1984" t="s">
        <v>71</v>
      </c>
      <c r="Q1984">
        <v>18.8</v>
      </c>
      <c r="R1984" t="s">
        <v>71</v>
      </c>
      <c r="S1984">
        <v>0.79</v>
      </c>
      <c r="T1984" t="s">
        <v>71</v>
      </c>
      <c r="U1984">
        <v>24.47</v>
      </c>
      <c r="V1984" t="s">
        <v>71</v>
      </c>
      <c r="W1984">
        <v>46.29</v>
      </c>
      <c r="X1984" t="s">
        <v>71</v>
      </c>
      <c r="Y1984">
        <v>50.26</v>
      </c>
      <c r="AA1984">
        <v>37</v>
      </c>
      <c r="AC1984">
        <v>69.989999999999995</v>
      </c>
      <c r="AE1984">
        <v>29.6</v>
      </c>
      <c r="AF1984" t="s">
        <v>71</v>
      </c>
      <c r="AG1984">
        <v>6.58</v>
      </c>
      <c r="AH1984" t="s">
        <v>71</v>
      </c>
      <c r="AS1984">
        <v>4.68</v>
      </c>
      <c r="AT1984" t="s">
        <v>71</v>
      </c>
      <c r="BE1984">
        <v>6.6</v>
      </c>
      <c r="BF1984" t="s">
        <v>71</v>
      </c>
    </row>
    <row r="1985" spans="1:58" x14ac:dyDescent="0.2">
      <c r="A1985" t="s">
        <v>510</v>
      </c>
      <c r="B1985" t="s">
        <v>511</v>
      </c>
      <c r="C1985">
        <f>-70.4156647 / 41.65185758</f>
        <v>-1.6905768143654543</v>
      </c>
      <c r="D1985" t="s">
        <v>323</v>
      </c>
      <c r="E1985" t="s">
        <v>70</v>
      </c>
      <c r="F1985" s="1">
        <v>43349</v>
      </c>
      <c r="G1985">
        <v>0.25</v>
      </c>
      <c r="I1985">
        <v>0.42</v>
      </c>
      <c r="J1985" t="s">
        <v>150</v>
      </c>
      <c r="K1985">
        <v>1.55</v>
      </c>
      <c r="L1985" t="s">
        <v>150</v>
      </c>
      <c r="M1985">
        <v>0.42</v>
      </c>
      <c r="N1985" t="s">
        <v>150</v>
      </c>
      <c r="O1985">
        <v>9.17</v>
      </c>
      <c r="P1985" t="s">
        <v>150</v>
      </c>
      <c r="Q1985">
        <v>19.3</v>
      </c>
      <c r="R1985" t="s">
        <v>150</v>
      </c>
      <c r="S1985">
        <v>1.61</v>
      </c>
      <c r="T1985" t="s">
        <v>150</v>
      </c>
      <c r="W1985">
        <v>50.69</v>
      </c>
      <c r="X1985" t="s">
        <v>150</v>
      </c>
      <c r="AE1985">
        <v>30.1</v>
      </c>
      <c r="AF1985" t="s">
        <v>150</v>
      </c>
      <c r="AG1985">
        <v>6.57</v>
      </c>
      <c r="AH1985" t="s">
        <v>150</v>
      </c>
      <c r="AS1985">
        <v>3.73</v>
      </c>
      <c r="AT1985" t="s">
        <v>150</v>
      </c>
    </row>
    <row r="1986" spans="1:58" x14ac:dyDescent="0.2">
      <c r="A1986" t="s">
        <v>510</v>
      </c>
      <c r="B1986" t="s">
        <v>511</v>
      </c>
      <c r="C1986">
        <f>-70.4156647 / 41.65185758</f>
        <v>-1.6905768143654543</v>
      </c>
      <c r="D1986" t="s">
        <v>323</v>
      </c>
      <c r="E1986" t="s">
        <v>70</v>
      </c>
      <c r="F1986" s="1">
        <v>43349</v>
      </c>
      <c r="G1986">
        <v>0.35</v>
      </c>
      <c r="K1986">
        <v>11.81</v>
      </c>
      <c r="L1986" t="s">
        <v>150</v>
      </c>
      <c r="O1986">
        <v>9.17</v>
      </c>
      <c r="P1986" t="s">
        <v>150</v>
      </c>
      <c r="Q1986">
        <v>19.3</v>
      </c>
      <c r="R1986" t="s">
        <v>150</v>
      </c>
      <c r="S1986">
        <v>6.18</v>
      </c>
      <c r="T1986" t="s">
        <v>150</v>
      </c>
      <c r="W1986">
        <v>70.97</v>
      </c>
      <c r="X1986" t="s">
        <v>150</v>
      </c>
      <c r="AE1986">
        <v>29.1</v>
      </c>
      <c r="AF1986" t="s">
        <v>150</v>
      </c>
      <c r="AG1986">
        <v>6.57</v>
      </c>
      <c r="AH1986" t="s">
        <v>150</v>
      </c>
      <c r="AS1986">
        <v>34.35</v>
      </c>
      <c r="AT1986" t="s">
        <v>150</v>
      </c>
    </row>
    <row r="1987" spans="1:58" x14ac:dyDescent="0.2">
      <c r="A1987" t="s">
        <v>510</v>
      </c>
      <c r="B1987" t="s">
        <v>511</v>
      </c>
      <c r="C1987">
        <f>-70.4156647 / 41.65185758</f>
        <v>-1.6905768143654543</v>
      </c>
      <c r="D1987" t="s">
        <v>323</v>
      </c>
      <c r="E1987" t="s">
        <v>70</v>
      </c>
      <c r="F1987" s="1">
        <v>43349.40625</v>
      </c>
      <c r="G1987">
        <v>0.25</v>
      </c>
      <c r="I1987">
        <v>0.42</v>
      </c>
      <c r="J1987" t="s">
        <v>150</v>
      </c>
      <c r="K1987">
        <v>1.55</v>
      </c>
      <c r="L1987" t="s">
        <v>150</v>
      </c>
      <c r="M1987">
        <v>0.42</v>
      </c>
      <c r="N1987" t="s">
        <v>150</v>
      </c>
      <c r="O1987">
        <v>9.17</v>
      </c>
      <c r="P1987" t="s">
        <v>150</v>
      </c>
      <c r="Q1987">
        <v>19.3</v>
      </c>
      <c r="R1987" t="s">
        <v>150</v>
      </c>
      <c r="S1987">
        <v>1.6</v>
      </c>
      <c r="T1987" t="s">
        <v>150</v>
      </c>
      <c r="U1987">
        <v>49.56</v>
      </c>
      <c r="V1987" t="s">
        <v>150</v>
      </c>
      <c r="AA1987">
        <v>34.9</v>
      </c>
      <c r="AC1987">
        <v>72.5</v>
      </c>
      <c r="AE1987">
        <v>30.1</v>
      </c>
      <c r="AF1987" t="s">
        <v>150</v>
      </c>
      <c r="AG1987">
        <v>6.57</v>
      </c>
      <c r="AH1987" t="s">
        <v>150</v>
      </c>
      <c r="AS1987">
        <v>3.73</v>
      </c>
      <c r="AT1987" t="s">
        <v>150</v>
      </c>
    </row>
    <row r="1988" spans="1:58" x14ac:dyDescent="0.2">
      <c r="A1988" t="s">
        <v>510</v>
      </c>
      <c r="B1988" t="s">
        <v>511</v>
      </c>
      <c r="C1988">
        <f>-70.4156647 / 41.65185758</f>
        <v>-1.6905768143654543</v>
      </c>
      <c r="D1988" t="s">
        <v>323</v>
      </c>
      <c r="E1988" t="s">
        <v>70</v>
      </c>
      <c r="F1988" s="1">
        <v>43697</v>
      </c>
      <c r="G1988">
        <v>0.15</v>
      </c>
      <c r="I1988">
        <v>0.4</v>
      </c>
      <c r="J1988" t="s">
        <v>150</v>
      </c>
      <c r="K1988">
        <v>4.01</v>
      </c>
      <c r="L1988" t="s">
        <v>150</v>
      </c>
      <c r="M1988">
        <v>0.4</v>
      </c>
      <c r="N1988" t="s">
        <v>150</v>
      </c>
      <c r="O1988">
        <v>5.6</v>
      </c>
      <c r="P1988" t="s">
        <v>150</v>
      </c>
      <c r="Q1988">
        <v>19.8</v>
      </c>
      <c r="R1988" t="s">
        <v>150</v>
      </c>
      <c r="S1988">
        <v>1.26</v>
      </c>
      <c r="T1988" t="s">
        <v>150</v>
      </c>
      <c r="W1988">
        <v>55.63</v>
      </c>
      <c r="X1988" t="s">
        <v>150</v>
      </c>
      <c r="AE1988">
        <v>27.8</v>
      </c>
      <c r="AF1988" t="s">
        <v>150</v>
      </c>
      <c r="AG1988">
        <v>6.22</v>
      </c>
      <c r="AH1988" t="s">
        <v>150</v>
      </c>
      <c r="AS1988">
        <v>1.36</v>
      </c>
      <c r="AT1988" t="s">
        <v>150</v>
      </c>
      <c r="AU1988">
        <v>1</v>
      </c>
      <c r="AV1988" t="s">
        <v>150</v>
      </c>
      <c r="BE1988">
        <v>5.37</v>
      </c>
      <c r="BF1988" t="s">
        <v>150</v>
      </c>
    </row>
    <row r="1989" spans="1:58" x14ac:dyDescent="0.2">
      <c r="A1989" t="s">
        <v>510</v>
      </c>
      <c r="B1989" t="s">
        <v>511</v>
      </c>
      <c r="C1989">
        <f>-70.4156647 / 41.65185758</f>
        <v>-1.6905768143654543</v>
      </c>
      <c r="D1989" t="s">
        <v>323</v>
      </c>
      <c r="E1989" t="s">
        <v>70</v>
      </c>
      <c r="F1989" s="1">
        <v>43697</v>
      </c>
      <c r="G1989">
        <v>0.35</v>
      </c>
      <c r="K1989">
        <v>5.28</v>
      </c>
      <c r="L1989" t="s">
        <v>150</v>
      </c>
      <c r="O1989">
        <v>5.98</v>
      </c>
      <c r="P1989" t="s">
        <v>150</v>
      </c>
      <c r="Q1989">
        <v>19.5</v>
      </c>
      <c r="R1989" t="s">
        <v>150</v>
      </c>
      <c r="S1989">
        <v>1.65</v>
      </c>
      <c r="T1989" t="s">
        <v>150</v>
      </c>
      <c r="W1989">
        <v>55.34</v>
      </c>
      <c r="X1989" t="s">
        <v>150</v>
      </c>
      <c r="AE1989">
        <v>27.5</v>
      </c>
      <c r="AF1989" t="s">
        <v>150</v>
      </c>
      <c r="AG1989">
        <v>6.27</v>
      </c>
      <c r="AH1989" t="s">
        <v>150</v>
      </c>
      <c r="AS1989">
        <v>2.14</v>
      </c>
      <c r="AT1989" t="s">
        <v>150</v>
      </c>
      <c r="BE1989">
        <v>7.43</v>
      </c>
      <c r="BF1989" t="s">
        <v>150</v>
      </c>
    </row>
    <row r="1990" spans="1:58" x14ac:dyDescent="0.2">
      <c r="A1990" t="s">
        <v>510</v>
      </c>
      <c r="B1990" t="s">
        <v>511</v>
      </c>
      <c r="C1990">
        <f>-70.4156647 / 41.65185758</f>
        <v>-1.6905768143654543</v>
      </c>
      <c r="D1990" t="s">
        <v>323</v>
      </c>
      <c r="E1990" t="s">
        <v>70</v>
      </c>
      <c r="F1990" s="1">
        <v>44060</v>
      </c>
      <c r="G1990">
        <v>0.15</v>
      </c>
      <c r="I1990">
        <v>0.46</v>
      </c>
      <c r="J1990" t="s">
        <v>150</v>
      </c>
      <c r="K1990">
        <v>2.09</v>
      </c>
      <c r="L1990" t="s">
        <v>150</v>
      </c>
      <c r="M1990">
        <v>0.46</v>
      </c>
      <c r="N1990" t="s">
        <v>150</v>
      </c>
      <c r="O1990">
        <v>9.68</v>
      </c>
      <c r="P1990" t="s">
        <v>150</v>
      </c>
      <c r="Q1990">
        <v>17.5</v>
      </c>
      <c r="R1990" t="s">
        <v>150</v>
      </c>
      <c r="S1990">
        <v>1.6</v>
      </c>
      <c r="T1990" t="s">
        <v>150</v>
      </c>
      <c r="W1990">
        <v>72.260000000000005</v>
      </c>
      <c r="X1990" t="s">
        <v>150</v>
      </c>
      <c r="AE1990">
        <v>29</v>
      </c>
      <c r="AF1990" t="s">
        <v>150</v>
      </c>
      <c r="AG1990">
        <v>6.78</v>
      </c>
      <c r="AH1990" t="s">
        <v>150</v>
      </c>
      <c r="AS1990">
        <v>0.28999999999999998</v>
      </c>
      <c r="AT1990" t="s">
        <v>150</v>
      </c>
    </row>
    <row r="1991" spans="1:58" x14ac:dyDescent="0.2">
      <c r="A1991" t="s">
        <v>510</v>
      </c>
      <c r="B1991" t="s">
        <v>511</v>
      </c>
      <c r="C1991">
        <f>-70.4156647 / 41.65185758</f>
        <v>-1.6905768143654543</v>
      </c>
      <c r="D1991" t="s">
        <v>323</v>
      </c>
      <c r="E1991" t="s">
        <v>70</v>
      </c>
      <c r="F1991" s="1">
        <v>44060</v>
      </c>
      <c r="G1991">
        <v>0.35</v>
      </c>
      <c r="K1991">
        <v>8.76</v>
      </c>
      <c r="L1991" t="s">
        <v>150</v>
      </c>
      <c r="O1991">
        <v>8.9</v>
      </c>
      <c r="P1991" t="s">
        <v>150</v>
      </c>
      <c r="Q1991">
        <v>17.100000000000001</v>
      </c>
      <c r="R1991" t="s">
        <v>150</v>
      </c>
      <c r="S1991">
        <v>4.03</v>
      </c>
      <c r="T1991" t="s">
        <v>150</v>
      </c>
      <c r="W1991">
        <v>76.89</v>
      </c>
      <c r="X1991" t="s">
        <v>150</v>
      </c>
      <c r="AE1991">
        <v>29.4</v>
      </c>
      <c r="AF1991" t="s">
        <v>150</v>
      </c>
      <c r="AG1991">
        <v>6.65</v>
      </c>
      <c r="AH1991" t="s">
        <v>150</v>
      </c>
      <c r="AS1991">
        <v>1.9</v>
      </c>
      <c r="AT1991" t="s">
        <v>150</v>
      </c>
    </row>
    <row r="1992" spans="1:58" x14ac:dyDescent="0.2">
      <c r="A1992" t="s">
        <v>512</v>
      </c>
      <c r="B1992" t="s">
        <v>513</v>
      </c>
      <c r="C1992">
        <f>-70.3033797 / 41.64977447</f>
        <v>-1.6879654354584552</v>
      </c>
      <c r="D1992" t="s">
        <v>514</v>
      </c>
      <c r="E1992" t="s">
        <v>70</v>
      </c>
      <c r="F1992" s="1">
        <v>37143</v>
      </c>
      <c r="G1992">
        <v>0.5</v>
      </c>
      <c r="I1992">
        <v>1.25</v>
      </c>
      <c r="J1992" t="s">
        <v>71</v>
      </c>
      <c r="K1992">
        <v>5.77</v>
      </c>
      <c r="L1992" t="s">
        <v>71</v>
      </c>
      <c r="M1992">
        <v>0.7</v>
      </c>
      <c r="N1992" t="s">
        <v>71</v>
      </c>
      <c r="O1992">
        <v>8</v>
      </c>
      <c r="P1992" t="s">
        <v>71</v>
      </c>
      <c r="Q1992">
        <v>22.3</v>
      </c>
      <c r="R1992" t="s">
        <v>71</v>
      </c>
      <c r="S1992">
        <v>0.37</v>
      </c>
      <c r="T1992" t="s">
        <v>71</v>
      </c>
      <c r="U1992">
        <v>11.46</v>
      </c>
      <c r="V1992" t="s">
        <v>71</v>
      </c>
      <c r="W1992">
        <v>49.7</v>
      </c>
      <c r="X1992" t="s">
        <v>71</v>
      </c>
      <c r="Y1992">
        <v>39.32</v>
      </c>
      <c r="AA1992">
        <v>47.79</v>
      </c>
      <c r="AC1992">
        <v>65.14</v>
      </c>
      <c r="AE1992">
        <v>14.1</v>
      </c>
      <c r="AF1992" t="s">
        <v>71</v>
      </c>
      <c r="AG1992">
        <v>6.78</v>
      </c>
      <c r="AH1992" t="s">
        <v>71</v>
      </c>
      <c r="AS1992">
        <v>1.99</v>
      </c>
      <c r="AT1992" t="s">
        <v>71</v>
      </c>
    </row>
    <row r="1993" spans="1:58" x14ac:dyDescent="0.2">
      <c r="A1993" t="s">
        <v>512</v>
      </c>
      <c r="B1993" t="s">
        <v>513</v>
      </c>
      <c r="C1993">
        <f>-70.3033797 / 41.64977447</f>
        <v>-1.6879654354584552</v>
      </c>
      <c r="D1993" t="s">
        <v>514</v>
      </c>
      <c r="E1993" t="s">
        <v>70</v>
      </c>
      <c r="F1993" s="1">
        <v>37143</v>
      </c>
      <c r="G1993">
        <v>1</v>
      </c>
      <c r="K1993">
        <v>6.07</v>
      </c>
      <c r="L1993" t="s">
        <v>71</v>
      </c>
      <c r="O1993">
        <v>7.8</v>
      </c>
      <c r="P1993" t="s">
        <v>71</v>
      </c>
      <c r="Q1993">
        <v>21.9</v>
      </c>
      <c r="R1993" t="s">
        <v>71</v>
      </c>
      <c r="S1993">
        <v>0.57999999999999996</v>
      </c>
      <c r="T1993" t="s">
        <v>71</v>
      </c>
      <c r="U1993">
        <v>17.96</v>
      </c>
      <c r="V1993" t="s">
        <v>71</v>
      </c>
      <c r="W1993">
        <v>54.7</v>
      </c>
      <c r="X1993" t="s">
        <v>71</v>
      </c>
      <c r="Y1993">
        <v>45.8</v>
      </c>
      <c r="AA1993">
        <v>48.29</v>
      </c>
      <c r="AE1993">
        <v>14.3</v>
      </c>
      <c r="AF1993" t="s">
        <v>71</v>
      </c>
      <c r="AG1993">
        <v>6.93</v>
      </c>
      <c r="AH1993" t="s">
        <v>71</v>
      </c>
      <c r="AS1993">
        <v>2.94</v>
      </c>
      <c r="AT1993" t="s">
        <v>71</v>
      </c>
    </row>
    <row r="1994" spans="1:58" x14ac:dyDescent="0.2">
      <c r="A1994" t="s">
        <v>512</v>
      </c>
      <c r="B1994" t="s">
        <v>513</v>
      </c>
      <c r="C1994">
        <f>-70.3033797 / 41.64977447</f>
        <v>-1.6879654354584552</v>
      </c>
      <c r="D1994" t="s">
        <v>514</v>
      </c>
      <c r="E1994" t="s">
        <v>70</v>
      </c>
      <c r="F1994" s="1">
        <v>37873</v>
      </c>
      <c r="G1994">
        <v>0.5</v>
      </c>
      <c r="I1994">
        <v>1.3</v>
      </c>
      <c r="J1994" t="s">
        <v>71</v>
      </c>
      <c r="K1994">
        <v>0.8</v>
      </c>
      <c r="L1994" t="s">
        <v>71</v>
      </c>
      <c r="M1994">
        <v>1.3</v>
      </c>
      <c r="N1994" t="s">
        <v>71</v>
      </c>
      <c r="O1994">
        <v>7.7</v>
      </c>
      <c r="P1994" t="s">
        <v>71</v>
      </c>
      <c r="Q1994">
        <v>20.9</v>
      </c>
      <c r="R1994" t="s">
        <v>71</v>
      </c>
      <c r="S1994">
        <v>0.1</v>
      </c>
      <c r="T1994" t="s">
        <v>71</v>
      </c>
      <c r="U1994">
        <v>3.1</v>
      </c>
      <c r="V1994" t="s">
        <v>71</v>
      </c>
      <c r="W1994">
        <v>67.400000000000006</v>
      </c>
      <c r="X1994" t="s">
        <v>71</v>
      </c>
      <c r="Y1994">
        <v>20.46</v>
      </c>
      <c r="AA1994">
        <v>28.41</v>
      </c>
      <c r="AC1994">
        <v>56.22</v>
      </c>
      <c r="AE1994">
        <v>2.63</v>
      </c>
      <c r="AF1994" t="s">
        <v>71</v>
      </c>
      <c r="AG1994">
        <v>7.31</v>
      </c>
      <c r="AH1994" t="s">
        <v>71</v>
      </c>
      <c r="AS1994">
        <v>0.3</v>
      </c>
      <c r="AT1994" t="s">
        <v>71</v>
      </c>
    </row>
    <row r="1995" spans="1:58" x14ac:dyDescent="0.2">
      <c r="A1995" t="s">
        <v>512</v>
      </c>
      <c r="B1995" t="s">
        <v>513</v>
      </c>
      <c r="C1995">
        <f>-70.3033797 / 41.64977447</f>
        <v>-1.6879654354584552</v>
      </c>
      <c r="D1995" t="s">
        <v>514</v>
      </c>
      <c r="E1995" t="s">
        <v>70</v>
      </c>
      <c r="F1995" s="1">
        <v>37873</v>
      </c>
      <c r="G1995">
        <v>1</v>
      </c>
      <c r="K1995">
        <v>0.7</v>
      </c>
      <c r="L1995" t="s">
        <v>71</v>
      </c>
      <c r="O1995">
        <v>7.9</v>
      </c>
      <c r="P1995" t="s">
        <v>71</v>
      </c>
      <c r="Q1995">
        <v>20.7</v>
      </c>
      <c r="R1995" t="s">
        <v>71</v>
      </c>
      <c r="S1995">
        <v>0.1</v>
      </c>
      <c r="T1995" t="s">
        <v>71</v>
      </c>
      <c r="U1995">
        <v>3.1</v>
      </c>
      <c r="V1995" t="s">
        <v>71</v>
      </c>
      <c r="W1995">
        <v>77.5</v>
      </c>
      <c r="X1995" t="s">
        <v>71</v>
      </c>
      <c r="Y1995">
        <v>20.46</v>
      </c>
      <c r="AA1995">
        <v>27.1</v>
      </c>
      <c r="AE1995">
        <v>2.65</v>
      </c>
      <c r="AF1995" t="s">
        <v>71</v>
      </c>
      <c r="AG1995">
        <v>7.13</v>
      </c>
      <c r="AH1995" t="s">
        <v>71</v>
      </c>
      <c r="AS1995">
        <v>0.47</v>
      </c>
      <c r="AT1995" t="s">
        <v>71</v>
      </c>
    </row>
    <row r="1996" spans="1:58" x14ac:dyDescent="0.2">
      <c r="A1996" t="s">
        <v>512</v>
      </c>
      <c r="B1996" t="s">
        <v>513</v>
      </c>
      <c r="C1996">
        <f>-70.3033797 / 41.64977447</f>
        <v>-1.6879654354584552</v>
      </c>
      <c r="D1996" t="s">
        <v>514</v>
      </c>
      <c r="E1996" t="s">
        <v>70</v>
      </c>
      <c r="F1996" s="1">
        <v>44089</v>
      </c>
      <c r="G1996">
        <v>0.15</v>
      </c>
      <c r="I1996">
        <v>1.22</v>
      </c>
      <c r="J1996" t="s">
        <v>150</v>
      </c>
      <c r="K1996">
        <v>20.43</v>
      </c>
      <c r="L1996" t="s">
        <v>150</v>
      </c>
      <c r="M1996">
        <v>1.22</v>
      </c>
      <c r="N1996" t="s">
        <v>150</v>
      </c>
      <c r="O1996">
        <v>8.2100000000000009</v>
      </c>
      <c r="P1996" t="s">
        <v>150</v>
      </c>
      <c r="Q1996">
        <v>20</v>
      </c>
      <c r="R1996" t="s">
        <v>150</v>
      </c>
      <c r="S1996">
        <v>0.69</v>
      </c>
      <c r="T1996" t="s">
        <v>150</v>
      </c>
      <c r="W1996">
        <v>59.39</v>
      </c>
      <c r="X1996" t="s">
        <v>150</v>
      </c>
      <c r="AE1996">
        <v>79.3</v>
      </c>
      <c r="AF1996" t="s">
        <v>150</v>
      </c>
      <c r="AG1996">
        <v>7.53</v>
      </c>
      <c r="AH1996" t="s">
        <v>150</v>
      </c>
      <c r="AS1996">
        <v>0.03</v>
      </c>
      <c r="AT1996" t="s">
        <v>150</v>
      </c>
    </row>
    <row r="1997" spans="1:58" x14ac:dyDescent="0.2">
      <c r="A1997" t="s">
        <v>515</v>
      </c>
      <c r="B1997" t="s">
        <v>516</v>
      </c>
      <c r="C1997">
        <f>-70.2966489 / 41.64882928</f>
        <v>-1.6878421342267316</v>
      </c>
      <c r="D1997" t="s">
        <v>517</v>
      </c>
      <c r="E1997" t="s">
        <v>70</v>
      </c>
      <c r="F1997" s="1">
        <v>37143</v>
      </c>
      <c r="G1997">
        <v>0.5</v>
      </c>
      <c r="I1997">
        <v>0.9</v>
      </c>
      <c r="J1997" t="s">
        <v>71</v>
      </c>
      <c r="K1997">
        <v>86.83</v>
      </c>
      <c r="L1997" t="s">
        <v>71</v>
      </c>
      <c r="M1997">
        <v>0.7</v>
      </c>
      <c r="N1997" t="s">
        <v>71</v>
      </c>
      <c r="O1997">
        <v>6.13</v>
      </c>
      <c r="P1997" t="s">
        <v>71</v>
      </c>
      <c r="Q1997">
        <v>23.84</v>
      </c>
      <c r="R1997" t="s">
        <v>71</v>
      </c>
      <c r="S1997">
        <v>0.8</v>
      </c>
      <c r="T1997" t="s">
        <v>71</v>
      </c>
      <c r="U1997">
        <v>24.78</v>
      </c>
      <c r="V1997" t="s">
        <v>71</v>
      </c>
      <c r="W1997">
        <v>51.8</v>
      </c>
      <c r="X1997" t="s">
        <v>71</v>
      </c>
      <c r="Y1997">
        <v>50.44</v>
      </c>
      <c r="AA1997">
        <v>74.39</v>
      </c>
      <c r="AC1997">
        <v>65.14</v>
      </c>
      <c r="AE1997">
        <v>12.1</v>
      </c>
      <c r="AF1997" t="s">
        <v>71</v>
      </c>
      <c r="AG1997">
        <v>6.9</v>
      </c>
      <c r="AH1997" t="s">
        <v>71</v>
      </c>
      <c r="AS1997">
        <v>27.52</v>
      </c>
      <c r="AT1997" t="s">
        <v>71</v>
      </c>
    </row>
    <row r="1998" spans="1:58" x14ac:dyDescent="0.2">
      <c r="A1998" t="s">
        <v>515</v>
      </c>
      <c r="B1998" t="s">
        <v>516</v>
      </c>
      <c r="C1998">
        <f>-70.2966489 / 41.64882928</f>
        <v>-1.6878421342267316</v>
      </c>
      <c r="D1998" t="s">
        <v>517</v>
      </c>
      <c r="E1998" t="s">
        <v>70</v>
      </c>
      <c r="F1998" s="1">
        <v>37143</v>
      </c>
      <c r="G1998">
        <v>1</v>
      </c>
      <c r="O1998">
        <v>4.1399999999999997</v>
      </c>
      <c r="P1998" t="s">
        <v>71</v>
      </c>
      <c r="Q1998">
        <v>23.81</v>
      </c>
      <c r="R1998" t="s">
        <v>71</v>
      </c>
    </row>
    <row r="1999" spans="1:58" x14ac:dyDescent="0.2">
      <c r="A1999" t="s">
        <v>515</v>
      </c>
      <c r="B1999" t="s">
        <v>516</v>
      </c>
      <c r="C1999">
        <f>-70.2966489 / 41.64882928</f>
        <v>-1.6878421342267316</v>
      </c>
      <c r="D1999" t="s">
        <v>517</v>
      </c>
      <c r="E1999" t="s">
        <v>70</v>
      </c>
      <c r="F1999" s="1">
        <v>37873</v>
      </c>
      <c r="G1999">
        <v>0.5</v>
      </c>
      <c r="I1999">
        <v>0.9</v>
      </c>
      <c r="J1999" t="s">
        <v>71</v>
      </c>
      <c r="K1999">
        <v>2.12</v>
      </c>
      <c r="L1999" t="s">
        <v>71</v>
      </c>
      <c r="M1999">
        <v>0.6</v>
      </c>
      <c r="N1999" t="s">
        <v>71</v>
      </c>
      <c r="O1999">
        <v>8.51</v>
      </c>
      <c r="P1999" t="s">
        <v>71</v>
      </c>
      <c r="Q1999">
        <v>23.8</v>
      </c>
      <c r="R1999" t="s">
        <v>71</v>
      </c>
      <c r="S1999">
        <v>0.3</v>
      </c>
      <c r="T1999" t="s">
        <v>71</v>
      </c>
      <c r="U1999">
        <v>9.2899999999999991</v>
      </c>
      <c r="V1999" t="s">
        <v>71</v>
      </c>
      <c r="W1999">
        <v>40.299999999999997</v>
      </c>
      <c r="X1999" t="s">
        <v>71</v>
      </c>
      <c r="Y1999">
        <v>36.29</v>
      </c>
      <c r="AA1999">
        <v>37.97</v>
      </c>
      <c r="AC1999">
        <v>67.36</v>
      </c>
      <c r="AE1999">
        <v>2.17</v>
      </c>
      <c r="AF1999" t="s">
        <v>71</v>
      </c>
      <c r="AG1999">
        <v>8.44</v>
      </c>
      <c r="AH1999" t="s">
        <v>71</v>
      </c>
      <c r="AS1999">
        <v>0.72</v>
      </c>
      <c r="AT1999" t="s">
        <v>71</v>
      </c>
    </row>
    <row r="2000" spans="1:58" x14ac:dyDescent="0.2">
      <c r="A2000" t="s">
        <v>515</v>
      </c>
      <c r="B2000" t="s">
        <v>516</v>
      </c>
      <c r="C2000">
        <f>-70.2966489 / 41.64882928</f>
        <v>-1.6878421342267316</v>
      </c>
      <c r="D2000" t="s">
        <v>517</v>
      </c>
      <c r="E2000" t="s">
        <v>70</v>
      </c>
      <c r="F2000" s="1">
        <v>37873</v>
      </c>
      <c r="G2000">
        <v>1</v>
      </c>
      <c r="K2000">
        <v>0.9</v>
      </c>
      <c r="L2000" t="s">
        <v>71</v>
      </c>
      <c r="O2000">
        <v>7.4</v>
      </c>
      <c r="P2000" t="s">
        <v>71</v>
      </c>
      <c r="Q2000">
        <v>23.8</v>
      </c>
      <c r="R2000" t="s">
        <v>71</v>
      </c>
      <c r="S2000">
        <v>0.7</v>
      </c>
      <c r="T2000" t="s">
        <v>71</v>
      </c>
      <c r="U2000">
        <v>21.68</v>
      </c>
      <c r="V2000" t="s">
        <v>71</v>
      </c>
      <c r="W2000">
        <v>42.5</v>
      </c>
      <c r="X2000" t="s">
        <v>71</v>
      </c>
      <c r="Y2000">
        <v>48.51</v>
      </c>
      <c r="AA2000">
        <v>29.57</v>
      </c>
      <c r="AE2000">
        <v>2.16</v>
      </c>
      <c r="AF2000" t="s">
        <v>71</v>
      </c>
      <c r="AG2000">
        <v>8.6199999999999992</v>
      </c>
      <c r="AH2000" t="s">
        <v>71</v>
      </c>
      <c r="AS2000">
        <v>0.3</v>
      </c>
      <c r="AT2000" t="s">
        <v>71</v>
      </c>
    </row>
    <row r="2001" spans="1:46" x14ac:dyDescent="0.2">
      <c r="A2001" t="s">
        <v>515</v>
      </c>
      <c r="B2001" t="s">
        <v>516</v>
      </c>
      <c r="C2001">
        <f>-70.2966489 / 41.64882928</f>
        <v>-1.6878421342267316</v>
      </c>
      <c r="D2001" t="s">
        <v>517</v>
      </c>
      <c r="E2001" t="s">
        <v>70</v>
      </c>
      <c r="F2001" s="1">
        <v>39714</v>
      </c>
      <c r="G2001">
        <v>0.15</v>
      </c>
      <c r="I2001">
        <v>0.6</v>
      </c>
      <c r="J2001" t="s">
        <v>71</v>
      </c>
      <c r="K2001">
        <v>1.83</v>
      </c>
      <c r="L2001" t="s">
        <v>71</v>
      </c>
      <c r="M2001">
        <v>0.6</v>
      </c>
      <c r="N2001" t="s">
        <v>71</v>
      </c>
      <c r="S2001">
        <v>0.27</v>
      </c>
      <c r="T2001" t="s">
        <v>71</v>
      </c>
      <c r="U2001">
        <v>8.36</v>
      </c>
      <c r="V2001" t="s">
        <v>71</v>
      </c>
      <c r="W2001">
        <v>38.74</v>
      </c>
      <c r="X2001" t="s">
        <v>71</v>
      </c>
      <c r="Y2001">
        <v>34.770000000000003</v>
      </c>
      <c r="AA2001">
        <v>36.53</v>
      </c>
      <c r="AC2001">
        <v>67.36</v>
      </c>
      <c r="AE2001">
        <v>15.8</v>
      </c>
      <c r="AF2001" t="s">
        <v>71</v>
      </c>
      <c r="AG2001">
        <v>7.04</v>
      </c>
      <c r="AH2001" t="s">
        <v>71</v>
      </c>
      <c r="AS2001">
        <v>1.17</v>
      </c>
      <c r="AT2001" t="s">
        <v>71</v>
      </c>
    </row>
    <row r="2002" spans="1:46" x14ac:dyDescent="0.2">
      <c r="A2002" t="s">
        <v>515</v>
      </c>
      <c r="B2002" t="s">
        <v>516</v>
      </c>
      <c r="C2002">
        <f>-70.2966489 / 41.64882928</f>
        <v>-1.6878421342267316</v>
      </c>
      <c r="D2002" t="s">
        <v>517</v>
      </c>
      <c r="E2002" t="s">
        <v>70</v>
      </c>
      <c r="F2002" s="1">
        <v>39714</v>
      </c>
      <c r="G2002">
        <v>0.5</v>
      </c>
      <c r="O2002">
        <v>9.65</v>
      </c>
      <c r="P2002" t="s">
        <v>71</v>
      </c>
      <c r="Q2002">
        <v>18.899999999999999</v>
      </c>
      <c r="R2002" t="s">
        <v>71</v>
      </c>
    </row>
    <row r="2003" spans="1:46" x14ac:dyDescent="0.2">
      <c r="A2003" t="s">
        <v>515</v>
      </c>
      <c r="B2003" t="s">
        <v>516</v>
      </c>
      <c r="C2003">
        <f>-70.2966489 / 41.64882928</f>
        <v>-1.6878421342267316</v>
      </c>
      <c r="D2003" t="s">
        <v>517</v>
      </c>
      <c r="E2003" t="s">
        <v>70</v>
      </c>
      <c r="F2003" s="1">
        <v>40077</v>
      </c>
      <c r="G2003">
        <v>0.5</v>
      </c>
      <c r="I2003">
        <v>0.8</v>
      </c>
      <c r="J2003" t="s">
        <v>71</v>
      </c>
      <c r="K2003">
        <v>4.5</v>
      </c>
      <c r="L2003" t="s">
        <v>71</v>
      </c>
      <c r="M2003">
        <v>0.8</v>
      </c>
      <c r="N2003" t="s">
        <v>71</v>
      </c>
      <c r="O2003">
        <v>9.1999999999999993</v>
      </c>
      <c r="P2003" t="s">
        <v>71</v>
      </c>
      <c r="Q2003">
        <v>18.100000000000001</v>
      </c>
      <c r="R2003" t="s">
        <v>71</v>
      </c>
      <c r="S2003">
        <v>0.42</v>
      </c>
      <c r="T2003" t="s">
        <v>71</v>
      </c>
      <c r="U2003">
        <v>12.94</v>
      </c>
      <c r="V2003" t="s">
        <v>71</v>
      </c>
      <c r="W2003">
        <v>108.03</v>
      </c>
      <c r="X2003" t="s">
        <v>71</v>
      </c>
      <c r="Y2003">
        <v>41.07</v>
      </c>
      <c r="AA2003">
        <v>45.36</v>
      </c>
      <c r="AC2003">
        <v>63.22</v>
      </c>
      <c r="AE2003">
        <v>19.100000000000001</v>
      </c>
      <c r="AF2003" t="s">
        <v>71</v>
      </c>
      <c r="AG2003">
        <v>6.24</v>
      </c>
      <c r="AH2003" t="s">
        <v>71</v>
      </c>
      <c r="AS2003">
        <v>3.12</v>
      </c>
      <c r="AT2003" t="s">
        <v>71</v>
      </c>
    </row>
    <row r="2004" spans="1:46" x14ac:dyDescent="0.2">
      <c r="A2004" t="s">
        <v>515</v>
      </c>
      <c r="B2004" t="s">
        <v>516</v>
      </c>
      <c r="C2004">
        <f>-70.2966489 / 41.64882928</f>
        <v>-1.6878421342267316</v>
      </c>
      <c r="D2004" t="s">
        <v>517</v>
      </c>
      <c r="E2004" t="s">
        <v>70</v>
      </c>
      <c r="F2004" s="1">
        <v>40077</v>
      </c>
      <c r="G2004">
        <v>0.75</v>
      </c>
      <c r="O2004">
        <v>9.18</v>
      </c>
      <c r="P2004" t="s">
        <v>71</v>
      </c>
      <c r="Q2004">
        <v>18.100000000000001</v>
      </c>
      <c r="R2004" t="s">
        <v>71</v>
      </c>
    </row>
    <row r="2005" spans="1:46" x14ac:dyDescent="0.2">
      <c r="A2005" t="s">
        <v>515</v>
      </c>
      <c r="B2005" t="s">
        <v>516</v>
      </c>
      <c r="C2005">
        <f>-70.2966489 / 41.64882928</f>
        <v>-1.6878421342267316</v>
      </c>
      <c r="D2005" t="s">
        <v>517</v>
      </c>
      <c r="E2005" t="s">
        <v>70</v>
      </c>
      <c r="F2005" s="1">
        <v>40429</v>
      </c>
      <c r="G2005">
        <v>0.5</v>
      </c>
      <c r="I2005">
        <v>0.8</v>
      </c>
      <c r="J2005" t="s">
        <v>71</v>
      </c>
      <c r="K2005">
        <v>1.98</v>
      </c>
      <c r="L2005" t="s">
        <v>71</v>
      </c>
      <c r="O2005">
        <v>7.3</v>
      </c>
      <c r="P2005" t="s">
        <v>71</v>
      </c>
      <c r="Q2005">
        <v>22.4</v>
      </c>
      <c r="R2005" t="s">
        <v>71</v>
      </c>
      <c r="S2005">
        <v>0.4</v>
      </c>
      <c r="T2005" t="s">
        <v>71</v>
      </c>
      <c r="U2005">
        <v>12.28</v>
      </c>
      <c r="V2005" t="s">
        <v>71</v>
      </c>
      <c r="W2005">
        <v>77.55</v>
      </c>
      <c r="X2005" t="s">
        <v>71</v>
      </c>
      <c r="Y2005">
        <v>40.31</v>
      </c>
      <c r="AA2005">
        <v>37.28</v>
      </c>
      <c r="AE2005">
        <v>15.5</v>
      </c>
      <c r="AF2005" t="s">
        <v>71</v>
      </c>
      <c r="AG2005">
        <v>6.84</v>
      </c>
      <c r="AH2005" t="s">
        <v>71</v>
      </c>
      <c r="AS2005">
        <v>1.6</v>
      </c>
      <c r="AT2005" t="s">
        <v>71</v>
      </c>
    </row>
    <row r="2006" spans="1:46" x14ac:dyDescent="0.2">
      <c r="A2006" t="s">
        <v>515</v>
      </c>
      <c r="B2006" t="s">
        <v>516</v>
      </c>
      <c r="C2006">
        <f>-70.2966489 / 41.64882928</f>
        <v>-1.6878421342267316</v>
      </c>
      <c r="D2006" t="s">
        <v>517</v>
      </c>
      <c r="E2006" t="s">
        <v>70</v>
      </c>
      <c r="F2006" s="1">
        <v>40429</v>
      </c>
      <c r="G2006">
        <v>0.7</v>
      </c>
      <c r="O2006">
        <v>7.51</v>
      </c>
      <c r="P2006" t="s">
        <v>71</v>
      </c>
      <c r="Q2006">
        <v>22.3</v>
      </c>
      <c r="R2006" t="s">
        <v>71</v>
      </c>
    </row>
    <row r="2007" spans="1:46" x14ac:dyDescent="0.2">
      <c r="A2007" t="s">
        <v>515</v>
      </c>
      <c r="B2007" t="s">
        <v>516</v>
      </c>
      <c r="C2007">
        <f>-70.2966489 / 41.64882928</f>
        <v>-1.6878421342267316</v>
      </c>
      <c r="D2007" t="s">
        <v>517</v>
      </c>
      <c r="E2007" t="s">
        <v>70</v>
      </c>
      <c r="F2007" s="1">
        <v>40798</v>
      </c>
      <c r="G2007">
        <v>0</v>
      </c>
      <c r="I2007">
        <v>0.9</v>
      </c>
      <c r="J2007" t="s">
        <v>71</v>
      </c>
      <c r="K2007">
        <v>3.26</v>
      </c>
      <c r="L2007" t="s">
        <v>71</v>
      </c>
      <c r="M2007">
        <v>0.9</v>
      </c>
      <c r="N2007" t="s">
        <v>71</v>
      </c>
      <c r="O2007">
        <v>6.84</v>
      </c>
      <c r="P2007" t="s">
        <v>71</v>
      </c>
      <c r="Q2007">
        <v>21.3</v>
      </c>
      <c r="R2007" t="s">
        <v>71</v>
      </c>
      <c r="S2007">
        <v>0.46</v>
      </c>
      <c r="T2007" t="s">
        <v>71</v>
      </c>
      <c r="U2007">
        <v>14.25</v>
      </c>
      <c r="V2007" t="s">
        <v>71</v>
      </c>
      <c r="W2007">
        <v>39.409999999999997</v>
      </c>
      <c r="X2007" t="s">
        <v>71</v>
      </c>
      <c r="Y2007">
        <v>42.46</v>
      </c>
      <c r="AA2007">
        <v>42.19</v>
      </c>
      <c r="AC2007">
        <v>61.52</v>
      </c>
      <c r="AE2007">
        <v>22.6</v>
      </c>
      <c r="AF2007" t="s">
        <v>71</v>
      </c>
      <c r="AG2007">
        <v>6.94</v>
      </c>
      <c r="AH2007" t="s">
        <v>71</v>
      </c>
      <c r="AS2007">
        <v>0.89</v>
      </c>
      <c r="AT2007" t="s">
        <v>71</v>
      </c>
    </row>
    <row r="2008" spans="1:46" x14ac:dyDescent="0.2">
      <c r="A2008" t="s">
        <v>515</v>
      </c>
      <c r="B2008" t="s">
        <v>516</v>
      </c>
      <c r="C2008">
        <f>-70.2966489 / 41.64882928</f>
        <v>-1.6878421342267316</v>
      </c>
      <c r="D2008" t="s">
        <v>517</v>
      </c>
      <c r="E2008" t="s">
        <v>70</v>
      </c>
      <c r="F2008" s="1">
        <v>40798</v>
      </c>
      <c r="G2008">
        <v>0.5</v>
      </c>
      <c r="O2008">
        <v>6.68</v>
      </c>
      <c r="P2008" t="s">
        <v>71</v>
      </c>
      <c r="Q2008">
        <v>21</v>
      </c>
      <c r="R2008" t="s">
        <v>71</v>
      </c>
    </row>
    <row r="2009" spans="1:46" x14ac:dyDescent="0.2">
      <c r="A2009" t="s">
        <v>515</v>
      </c>
      <c r="B2009" t="s">
        <v>516</v>
      </c>
      <c r="C2009">
        <f>-70.2966489 / 41.64882928</f>
        <v>-1.6878421342267316</v>
      </c>
      <c r="D2009" t="s">
        <v>517</v>
      </c>
      <c r="E2009" t="s">
        <v>70</v>
      </c>
      <c r="F2009" s="1">
        <v>41162</v>
      </c>
      <c r="G2009">
        <v>0.5</v>
      </c>
      <c r="I2009">
        <v>0.75</v>
      </c>
      <c r="J2009" t="s">
        <v>71</v>
      </c>
      <c r="K2009">
        <v>4.3099999999999996</v>
      </c>
      <c r="L2009" t="s">
        <v>71</v>
      </c>
      <c r="M2009">
        <v>0.75</v>
      </c>
      <c r="N2009" t="s">
        <v>71</v>
      </c>
      <c r="O2009">
        <v>3.32</v>
      </c>
      <c r="P2009" t="s">
        <v>71</v>
      </c>
      <c r="Q2009">
        <v>21.5</v>
      </c>
      <c r="R2009" t="s">
        <v>71</v>
      </c>
      <c r="S2009">
        <v>0.75</v>
      </c>
      <c r="T2009" t="s">
        <v>71</v>
      </c>
      <c r="U2009">
        <v>23.23</v>
      </c>
      <c r="V2009" t="s">
        <v>71</v>
      </c>
      <c r="W2009">
        <v>52.7</v>
      </c>
      <c r="X2009" t="s">
        <v>71</v>
      </c>
      <c r="Y2009">
        <v>49.51</v>
      </c>
      <c r="AA2009">
        <v>44.93</v>
      </c>
      <c r="AC2009">
        <v>64.150000000000006</v>
      </c>
      <c r="AE2009">
        <v>23.6</v>
      </c>
      <c r="AF2009" t="s">
        <v>71</v>
      </c>
      <c r="AG2009">
        <v>6.76</v>
      </c>
      <c r="AH2009" t="s">
        <v>71</v>
      </c>
      <c r="AS2009">
        <v>2.02</v>
      </c>
      <c r="AT2009" t="s">
        <v>71</v>
      </c>
    </row>
    <row r="2010" spans="1:46" x14ac:dyDescent="0.2">
      <c r="A2010" t="s">
        <v>515</v>
      </c>
      <c r="B2010" t="s">
        <v>516</v>
      </c>
      <c r="C2010">
        <f>-70.2966489 / 41.64882928</f>
        <v>-1.6878421342267316</v>
      </c>
      <c r="D2010" t="s">
        <v>517</v>
      </c>
      <c r="E2010" t="s">
        <v>70</v>
      </c>
      <c r="F2010" s="1">
        <v>41162</v>
      </c>
      <c r="G2010">
        <v>0.7</v>
      </c>
      <c r="O2010">
        <v>3.15</v>
      </c>
      <c r="P2010" t="s">
        <v>71</v>
      </c>
      <c r="Q2010">
        <v>21.5</v>
      </c>
      <c r="R2010" t="s">
        <v>71</v>
      </c>
    </row>
    <row r="2011" spans="1:46" x14ac:dyDescent="0.2">
      <c r="A2011" t="s">
        <v>515</v>
      </c>
      <c r="B2011" t="s">
        <v>516</v>
      </c>
      <c r="C2011">
        <f>-70.2966489 / 41.64882928</f>
        <v>-1.6878421342267316</v>
      </c>
      <c r="D2011" t="s">
        <v>517</v>
      </c>
      <c r="E2011" t="s">
        <v>70</v>
      </c>
      <c r="F2011" s="1">
        <v>41526</v>
      </c>
      <c r="G2011">
        <v>0.5</v>
      </c>
      <c r="I2011">
        <v>0.9</v>
      </c>
      <c r="J2011" t="s">
        <v>71</v>
      </c>
      <c r="K2011">
        <v>1.34</v>
      </c>
      <c r="L2011" t="s">
        <v>71</v>
      </c>
      <c r="M2011">
        <v>0.9</v>
      </c>
      <c r="N2011" t="s">
        <v>71</v>
      </c>
      <c r="O2011">
        <v>8.68</v>
      </c>
      <c r="P2011" t="s">
        <v>71</v>
      </c>
      <c r="Q2011">
        <v>19.3</v>
      </c>
      <c r="R2011" t="s">
        <v>71</v>
      </c>
      <c r="S2011">
        <v>0.08</v>
      </c>
      <c r="T2011" t="s">
        <v>71</v>
      </c>
      <c r="U2011">
        <v>2.48</v>
      </c>
      <c r="V2011" t="s">
        <v>71</v>
      </c>
      <c r="W2011">
        <v>120.11</v>
      </c>
      <c r="X2011" t="s">
        <v>71</v>
      </c>
      <c r="Y2011">
        <v>17.25</v>
      </c>
      <c r="AA2011">
        <v>33.47</v>
      </c>
      <c r="AC2011">
        <v>61.52</v>
      </c>
      <c r="AE2011">
        <v>21.3</v>
      </c>
      <c r="AF2011" t="s">
        <v>71</v>
      </c>
      <c r="AG2011">
        <v>7</v>
      </c>
      <c r="AH2011" t="s">
        <v>71</v>
      </c>
      <c r="AS2011">
        <v>0.7</v>
      </c>
      <c r="AT2011" t="s">
        <v>71</v>
      </c>
    </row>
    <row r="2012" spans="1:46" x14ac:dyDescent="0.2">
      <c r="A2012" t="s">
        <v>515</v>
      </c>
      <c r="B2012" t="s">
        <v>516</v>
      </c>
      <c r="C2012">
        <f>-70.2966489 / 41.64882928</f>
        <v>-1.6878421342267316</v>
      </c>
      <c r="D2012" t="s">
        <v>517</v>
      </c>
      <c r="E2012" t="s">
        <v>70</v>
      </c>
      <c r="F2012" s="1">
        <v>41526</v>
      </c>
      <c r="G2012">
        <v>0.8</v>
      </c>
      <c r="O2012">
        <v>8.52</v>
      </c>
      <c r="P2012" t="s">
        <v>71</v>
      </c>
      <c r="Q2012">
        <v>19.3</v>
      </c>
      <c r="R2012" t="s">
        <v>71</v>
      </c>
    </row>
    <row r="2013" spans="1:46" x14ac:dyDescent="0.2">
      <c r="A2013" t="s">
        <v>515</v>
      </c>
      <c r="B2013" t="s">
        <v>516</v>
      </c>
      <c r="C2013">
        <f>-70.2966489 / 41.64882928</f>
        <v>-1.6878421342267316</v>
      </c>
      <c r="D2013" t="s">
        <v>517</v>
      </c>
      <c r="E2013" t="s">
        <v>70</v>
      </c>
      <c r="F2013" s="1">
        <v>43353</v>
      </c>
      <c r="G2013">
        <v>0.25</v>
      </c>
      <c r="I2013">
        <v>0.74</v>
      </c>
      <c r="J2013" t="s">
        <v>150</v>
      </c>
      <c r="K2013">
        <v>2.29</v>
      </c>
      <c r="L2013" t="s">
        <v>150</v>
      </c>
      <c r="M2013">
        <v>0.74</v>
      </c>
      <c r="N2013" t="s">
        <v>150</v>
      </c>
      <c r="O2013">
        <v>8.14</v>
      </c>
      <c r="P2013" t="s">
        <v>150</v>
      </c>
      <c r="Q2013">
        <v>18.899999999999999</v>
      </c>
      <c r="R2013" t="s">
        <v>150</v>
      </c>
      <c r="S2013">
        <v>0.55000000000000004</v>
      </c>
      <c r="T2013" t="s">
        <v>150</v>
      </c>
      <c r="W2013">
        <v>42.83</v>
      </c>
      <c r="X2013" t="s">
        <v>150</v>
      </c>
      <c r="AE2013">
        <v>60.3</v>
      </c>
      <c r="AF2013" t="s">
        <v>150</v>
      </c>
      <c r="AG2013">
        <v>6.98</v>
      </c>
      <c r="AH2013" t="s">
        <v>150</v>
      </c>
      <c r="AS2013">
        <v>1.1399999999999999</v>
      </c>
      <c r="AT2013" t="s">
        <v>150</v>
      </c>
    </row>
    <row r="2014" spans="1:46" x14ac:dyDescent="0.2">
      <c r="A2014" t="s">
        <v>515</v>
      </c>
      <c r="B2014" t="s">
        <v>516</v>
      </c>
      <c r="C2014">
        <f>-70.2966489 / 41.64882928</f>
        <v>-1.6878421342267316</v>
      </c>
      <c r="D2014" t="s">
        <v>517</v>
      </c>
      <c r="E2014" t="s">
        <v>70</v>
      </c>
      <c r="F2014" s="1">
        <v>43353</v>
      </c>
      <c r="G2014">
        <v>0.5</v>
      </c>
      <c r="K2014">
        <v>2.75</v>
      </c>
      <c r="L2014" t="s">
        <v>150</v>
      </c>
      <c r="O2014">
        <v>8.0399999999999991</v>
      </c>
      <c r="P2014" t="s">
        <v>150</v>
      </c>
      <c r="Q2014">
        <v>19</v>
      </c>
      <c r="R2014" t="s">
        <v>150</v>
      </c>
      <c r="S2014">
        <v>0.55000000000000004</v>
      </c>
      <c r="T2014" t="s">
        <v>150</v>
      </c>
      <c r="W2014">
        <v>44.6</v>
      </c>
      <c r="X2014" t="s">
        <v>150</v>
      </c>
      <c r="AE2014">
        <v>59.8</v>
      </c>
      <c r="AF2014" t="s">
        <v>150</v>
      </c>
      <c r="AG2014">
        <v>7.23</v>
      </c>
      <c r="AH2014" t="s">
        <v>150</v>
      </c>
      <c r="AS2014">
        <v>0.38</v>
      </c>
      <c r="AT2014" t="s">
        <v>150</v>
      </c>
    </row>
    <row r="2015" spans="1:46" x14ac:dyDescent="0.2">
      <c r="A2015" t="s">
        <v>515</v>
      </c>
      <c r="B2015" t="s">
        <v>516</v>
      </c>
      <c r="C2015">
        <f>-70.2966489 / 41.64882928</f>
        <v>-1.6878421342267316</v>
      </c>
      <c r="D2015" t="s">
        <v>517</v>
      </c>
      <c r="E2015" t="s">
        <v>70</v>
      </c>
      <c r="F2015" s="1">
        <v>43353.381944444445</v>
      </c>
      <c r="G2015">
        <v>0.25</v>
      </c>
      <c r="I2015">
        <v>0.74</v>
      </c>
      <c r="J2015" t="s">
        <v>150</v>
      </c>
      <c r="K2015">
        <v>2.29</v>
      </c>
      <c r="L2015" t="s">
        <v>150</v>
      </c>
      <c r="M2015">
        <v>0.74</v>
      </c>
      <c r="N2015" t="s">
        <v>150</v>
      </c>
      <c r="O2015">
        <v>8.14</v>
      </c>
      <c r="P2015" t="s">
        <v>150</v>
      </c>
      <c r="Q2015">
        <v>18.899999999999999</v>
      </c>
      <c r="R2015" t="s">
        <v>150</v>
      </c>
      <c r="S2015">
        <v>0.6</v>
      </c>
      <c r="T2015" t="s">
        <v>150</v>
      </c>
      <c r="U2015">
        <v>18.579999999999998</v>
      </c>
      <c r="V2015" t="s">
        <v>150</v>
      </c>
      <c r="AA2015">
        <v>38.729999999999997</v>
      </c>
      <c r="AC2015">
        <v>64.34</v>
      </c>
      <c r="AE2015">
        <v>60.3</v>
      </c>
      <c r="AF2015" t="s">
        <v>150</v>
      </c>
      <c r="AG2015">
        <v>6.98</v>
      </c>
      <c r="AH2015" t="s">
        <v>150</v>
      </c>
      <c r="AS2015">
        <v>1.1399999999999999</v>
      </c>
      <c r="AT2015" t="s">
        <v>150</v>
      </c>
    </row>
    <row r="2016" spans="1:46" x14ac:dyDescent="0.2">
      <c r="A2016" t="s">
        <v>515</v>
      </c>
      <c r="B2016" t="s">
        <v>516</v>
      </c>
      <c r="C2016">
        <f>-70.2966489 / 41.64882928</f>
        <v>-1.6878421342267316</v>
      </c>
      <c r="D2016" t="s">
        <v>517</v>
      </c>
      <c r="E2016" t="s">
        <v>70</v>
      </c>
      <c r="F2016" s="1">
        <v>43353.381944444445</v>
      </c>
      <c r="G2016">
        <v>0.5</v>
      </c>
      <c r="I2016">
        <v>0.74</v>
      </c>
      <c r="J2016" t="s">
        <v>150</v>
      </c>
      <c r="K2016">
        <v>2.75</v>
      </c>
      <c r="L2016" t="s">
        <v>150</v>
      </c>
      <c r="M2016">
        <v>0.74</v>
      </c>
      <c r="N2016" t="s">
        <v>150</v>
      </c>
      <c r="O2016">
        <v>8.0399999999999991</v>
      </c>
      <c r="P2016" t="s">
        <v>150</v>
      </c>
      <c r="Q2016">
        <v>19</v>
      </c>
      <c r="R2016" t="s">
        <v>150</v>
      </c>
      <c r="S2016">
        <v>0.6</v>
      </c>
      <c r="T2016" t="s">
        <v>150</v>
      </c>
      <c r="AE2016">
        <v>59.8</v>
      </c>
      <c r="AF2016" t="s">
        <v>150</v>
      </c>
      <c r="AG2016">
        <v>7.23</v>
      </c>
      <c r="AH2016" t="s">
        <v>150</v>
      </c>
      <c r="AS2016">
        <v>0.38</v>
      </c>
      <c r="AT2016" t="s">
        <v>150</v>
      </c>
    </row>
    <row r="2017" spans="1:58" x14ac:dyDescent="0.2">
      <c r="A2017" t="s">
        <v>515</v>
      </c>
      <c r="B2017" t="s">
        <v>516</v>
      </c>
      <c r="C2017">
        <f>-70.2966489 / 41.64882928</f>
        <v>-1.6878421342267316</v>
      </c>
      <c r="D2017" t="s">
        <v>517</v>
      </c>
      <c r="E2017" t="s">
        <v>70</v>
      </c>
      <c r="F2017" s="1">
        <v>43718</v>
      </c>
      <c r="G2017">
        <v>0.15</v>
      </c>
      <c r="I2017">
        <v>1</v>
      </c>
      <c r="J2017" t="s">
        <v>150</v>
      </c>
      <c r="K2017">
        <v>2.44</v>
      </c>
      <c r="L2017" t="s">
        <v>150</v>
      </c>
      <c r="M2017">
        <v>0.95</v>
      </c>
      <c r="N2017" t="s">
        <v>150</v>
      </c>
      <c r="O2017">
        <v>7.09</v>
      </c>
      <c r="P2017" t="s">
        <v>150</v>
      </c>
      <c r="Q2017">
        <v>23.1</v>
      </c>
      <c r="R2017" t="s">
        <v>150</v>
      </c>
      <c r="S2017">
        <v>0.44</v>
      </c>
      <c r="T2017" t="s">
        <v>150</v>
      </c>
      <c r="W2017">
        <v>76.88</v>
      </c>
      <c r="X2017" t="s">
        <v>150</v>
      </c>
      <c r="AE2017">
        <v>43.7</v>
      </c>
      <c r="AF2017" t="s">
        <v>150</v>
      </c>
      <c r="AG2017">
        <v>6.93</v>
      </c>
      <c r="AH2017" t="s">
        <v>150</v>
      </c>
      <c r="AS2017">
        <v>1.1599999999999999</v>
      </c>
      <c r="AT2017" t="s">
        <v>150</v>
      </c>
      <c r="AU2017">
        <v>2</v>
      </c>
      <c r="AV2017" t="s">
        <v>150</v>
      </c>
      <c r="BE2017">
        <v>3.61</v>
      </c>
      <c r="BF2017" t="s">
        <v>150</v>
      </c>
    </row>
    <row r="2018" spans="1:58" x14ac:dyDescent="0.2">
      <c r="A2018" t="s">
        <v>515</v>
      </c>
      <c r="B2018" t="s">
        <v>516</v>
      </c>
      <c r="C2018">
        <f>-70.2966489 / 41.64882928</f>
        <v>-1.6878421342267316</v>
      </c>
      <c r="D2018" t="s">
        <v>517</v>
      </c>
      <c r="E2018" t="s">
        <v>70</v>
      </c>
      <c r="F2018" s="1">
        <v>43718</v>
      </c>
      <c r="G2018">
        <v>0.5</v>
      </c>
      <c r="K2018" t="s">
        <v>173</v>
      </c>
      <c r="L2018" t="s">
        <v>150</v>
      </c>
      <c r="O2018">
        <v>7.35</v>
      </c>
      <c r="P2018" t="s">
        <v>150</v>
      </c>
      <c r="Q2018">
        <v>23</v>
      </c>
      <c r="R2018" t="s">
        <v>150</v>
      </c>
      <c r="S2018" t="s">
        <v>173</v>
      </c>
      <c r="T2018" t="s">
        <v>150</v>
      </c>
      <c r="W2018" t="s">
        <v>173</v>
      </c>
      <c r="X2018" t="s">
        <v>150</v>
      </c>
      <c r="AE2018" t="s">
        <v>173</v>
      </c>
      <c r="AF2018" t="s">
        <v>150</v>
      </c>
      <c r="AG2018" t="s">
        <v>173</v>
      </c>
      <c r="AH2018" t="s">
        <v>150</v>
      </c>
      <c r="AS2018" t="s">
        <v>173</v>
      </c>
      <c r="AT2018" t="s">
        <v>150</v>
      </c>
      <c r="BE2018" t="s">
        <v>173</v>
      </c>
      <c r="BF2018" t="s">
        <v>150</v>
      </c>
    </row>
    <row r="2019" spans="1:58" x14ac:dyDescent="0.2">
      <c r="A2019" t="s">
        <v>515</v>
      </c>
      <c r="B2019" t="s">
        <v>516</v>
      </c>
      <c r="C2019">
        <f>-70.2966489 / 41.64882928</f>
        <v>-1.6878421342267316</v>
      </c>
      <c r="D2019" t="s">
        <v>517</v>
      </c>
      <c r="E2019" t="s">
        <v>70</v>
      </c>
      <c r="F2019" s="1">
        <v>43718</v>
      </c>
      <c r="G2019">
        <v>0.9</v>
      </c>
      <c r="K2019">
        <v>1.98</v>
      </c>
      <c r="L2019" t="s">
        <v>150</v>
      </c>
      <c r="O2019">
        <v>7.92</v>
      </c>
      <c r="P2019" t="s">
        <v>150</v>
      </c>
      <c r="Q2019">
        <v>22.7</v>
      </c>
      <c r="R2019" t="s">
        <v>150</v>
      </c>
      <c r="S2019">
        <v>0.47</v>
      </c>
      <c r="T2019" t="s">
        <v>150</v>
      </c>
      <c r="W2019">
        <v>71.64</v>
      </c>
      <c r="X2019" t="s">
        <v>150</v>
      </c>
      <c r="AE2019">
        <v>42</v>
      </c>
      <c r="AF2019" t="s">
        <v>150</v>
      </c>
      <c r="AG2019">
        <v>6.91</v>
      </c>
      <c r="AH2019" t="s">
        <v>150</v>
      </c>
      <c r="AS2019">
        <v>1.19</v>
      </c>
      <c r="AT2019" t="s">
        <v>150</v>
      </c>
      <c r="BE2019">
        <v>3.18</v>
      </c>
      <c r="BF2019" t="s">
        <v>150</v>
      </c>
    </row>
    <row r="2020" spans="1:58" x14ac:dyDescent="0.2">
      <c r="A2020" t="s">
        <v>515</v>
      </c>
      <c r="B2020" t="s">
        <v>516</v>
      </c>
      <c r="C2020">
        <f>-70.2966489 / 41.64882928</f>
        <v>-1.6878421342267316</v>
      </c>
      <c r="D2020" t="s">
        <v>517</v>
      </c>
      <c r="E2020" t="s">
        <v>70</v>
      </c>
      <c r="F2020" s="1">
        <v>44076</v>
      </c>
      <c r="G2020">
        <v>0.5</v>
      </c>
      <c r="I2020">
        <v>0.74</v>
      </c>
      <c r="J2020" t="s">
        <v>150</v>
      </c>
      <c r="K2020">
        <v>0.79</v>
      </c>
      <c r="L2020" t="s">
        <v>150</v>
      </c>
      <c r="M2020">
        <v>0.74</v>
      </c>
      <c r="N2020" t="s">
        <v>150</v>
      </c>
      <c r="O2020">
        <v>7.69</v>
      </c>
      <c r="P2020" t="s">
        <v>150</v>
      </c>
      <c r="Q2020">
        <v>22.9</v>
      </c>
      <c r="R2020" t="s">
        <v>150</v>
      </c>
      <c r="S2020">
        <v>0.65</v>
      </c>
      <c r="T2020" t="s">
        <v>150</v>
      </c>
      <c r="W2020">
        <v>78.540000000000006</v>
      </c>
      <c r="X2020" t="s">
        <v>150</v>
      </c>
      <c r="AE2020">
        <v>48.2</v>
      </c>
      <c r="AF2020" t="s">
        <v>150</v>
      </c>
      <c r="AG2020">
        <v>7.22</v>
      </c>
      <c r="AH2020" t="s">
        <v>150</v>
      </c>
      <c r="AS2020">
        <v>0.03</v>
      </c>
      <c r="AT2020" t="s">
        <v>150</v>
      </c>
    </row>
    <row r="2021" spans="1:58" x14ac:dyDescent="0.2">
      <c r="A2021" t="s">
        <v>518</v>
      </c>
      <c r="B2021" t="s">
        <v>519</v>
      </c>
      <c r="C2021">
        <f>-70.44185441 / 41.64868502</f>
        <v>-1.6913344173092935</v>
      </c>
      <c r="D2021" t="s">
        <v>520</v>
      </c>
      <c r="E2021" t="s">
        <v>70</v>
      </c>
      <c r="F2021" s="1">
        <v>37143</v>
      </c>
      <c r="G2021">
        <v>0.5</v>
      </c>
      <c r="I2021">
        <v>10.3</v>
      </c>
      <c r="J2021" t="s">
        <v>71</v>
      </c>
      <c r="K2021">
        <v>2.69</v>
      </c>
      <c r="L2021" t="s">
        <v>71</v>
      </c>
      <c r="M2021">
        <v>1.6</v>
      </c>
      <c r="N2021" t="s">
        <v>71</v>
      </c>
      <c r="S2021">
        <v>0.48</v>
      </c>
      <c r="T2021" t="s">
        <v>71</v>
      </c>
      <c r="U2021">
        <v>14.87</v>
      </c>
      <c r="V2021" t="s">
        <v>71</v>
      </c>
      <c r="W2021">
        <v>26.7</v>
      </c>
      <c r="X2021" t="s">
        <v>71</v>
      </c>
      <c r="Y2021">
        <v>43.07</v>
      </c>
      <c r="AA2021">
        <v>40.31</v>
      </c>
      <c r="AC2021">
        <v>53.23</v>
      </c>
      <c r="AE2021">
        <v>1.8</v>
      </c>
      <c r="AF2021" t="s">
        <v>71</v>
      </c>
      <c r="AG2021">
        <v>6.89</v>
      </c>
      <c r="AH2021" t="s">
        <v>71</v>
      </c>
      <c r="AS2021">
        <v>1.06</v>
      </c>
      <c r="AT2021" t="s">
        <v>71</v>
      </c>
    </row>
    <row r="2022" spans="1:58" x14ac:dyDescent="0.2">
      <c r="A2022" t="s">
        <v>518</v>
      </c>
      <c r="B2022" t="s">
        <v>519</v>
      </c>
      <c r="C2022">
        <f>-70.44185441 / 41.64868502</f>
        <v>-1.6913344173092935</v>
      </c>
      <c r="D2022" t="s">
        <v>520</v>
      </c>
      <c r="E2022" t="s">
        <v>70</v>
      </c>
      <c r="F2022" s="1">
        <v>37143</v>
      </c>
      <c r="G2022">
        <v>1</v>
      </c>
      <c r="O2022">
        <v>8.02</v>
      </c>
      <c r="P2022" t="s">
        <v>71</v>
      </c>
      <c r="Q2022">
        <v>24.77</v>
      </c>
      <c r="R2022" t="s">
        <v>71</v>
      </c>
    </row>
    <row r="2023" spans="1:58" x14ac:dyDescent="0.2">
      <c r="A2023" t="s">
        <v>518</v>
      </c>
      <c r="B2023" t="s">
        <v>519</v>
      </c>
      <c r="C2023">
        <f>-70.44185441 / 41.64868502</f>
        <v>-1.6913344173092935</v>
      </c>
      <c r="D2023" t="s">
        <v>520</v>
      </c>
      <c r="E2023" t="s">
        <v>70</v>
      </c>
      <c r="F2023" s="1">
        <v>37143</v>
      </c>
      <c r="G2023">
        <v>2</v>
      </c>
      <c r="O2023">
        <v>7.72</v>
      </c>
      <c r="P2023" t="s">
        <v>71</v>
      </c>
      <c r="Q2023">
        <v>24.66</v>
      </c>
      <c r="R2023" t="s">
        <v>71</v>
      </c>
    </row>
    <row r="2024" spans="1:58" x14ac:dyDescent="0.2">
      <c r="A2024" t="s">
        <v>518</v>
      </c>
      <c r="B2024" t="s">
        <v>519</v>
      </c>
      <c r="C2024">
        <f>-70.44185441 / 41.64868502</f>
        <v>-1.6913344173092935</v>
      </c>
      <c r="D2024" t="s">
        <v>520</v>
      </c>
      <c r="E2024" t="s">
        <v>70</v>
      </c>
      <c r="F2024" s="1">
        <v>37143</v>
      </c>
      <c r="G2024">
        <v>3</v>
      </c>
      <c r="K2024">
        <v>3.03</v>
      </c>
      <c r="L2024" t="s">
        <v>71</v>
      </c>
      <c r="O2024">
        <v>7.6</v>
      </c>
      <c r="P2024" t="s">
        <v>71</v>
      </c>
      <c r="Q2024">
        <v>24.5</v>
      </c>
      <c r="R2024" t="s">
        <v>71</v>
      </c>
      <c r="S2024">
        <v>0.69</v>
      </c>
      <c r="T2024" t="s">
        <v>71</v>
      </c>
      <c r="U2024">
        <v>21.37</v>
      </c>
      <c r="V2024" t="s">
        <v>71</v>
      </c>
      <c r="W2024">
        <v>34.700000000000003</v>
      </c>
      <c r="X2024" t="s">
        <v>71</v>
      </c>
      <c r="Y2024">
        <v>48.3</v>
      </c>
      <c r="AA2024">
        <v>41.48</v>
      </c>
      <c r="AE2024">
        <v>1.9</v>
      </c>
      <c r="AF2024" t="s">
        <v>71</v>
      </c>
      <c r="AG2024">
        <v>6.99</v>
      </c>
      <c r="AH2024" t="s">
        <v>71</v>
      </c>
      <c r="AS2024">
        <v>1.28</v>
      </c>
      <c r="AT2024" t="s">
        <v>71</v>
      </c>
    </row>
    <row r="2025" spans="1:58" x14ac:dyDescent="0.2">
      <c r="A2025" t="s">
        <v>518</v>
      </c>
      <c r="B2025" t="s">
        <v>519</v>
      </c>
      <c r="C2025">
        <f>-70.44185441 / 41.64868502</f>
        <v>-1.6913344173092935</v>
      </c>
      <c r="D2025" t="s">
        <v>520</v>
      </c>
      <c r="E2025" t="s">
        <v>70</v>
      </c>
      <c r="F2025" s="1">
        <v>37143</v>
      </c>
      <c r="G2025">
        <v>4</v>
      </c>
      <c r="O2025">
        <v>6.05</v>
      </c>
      <c r="P2025" t="s">
        <v>71</v>
      </c>
      <c r="Q2025">
        <v>23.52</v>
      </c>
      <c r="R2025" t="s">
        <v>71</v>
      </c>
    </row>
    <row r="2026" spans="1:58" x14ac:dyDescent="0.2">
      <c r="A2026" t="s">
        <v>518</v>
      </c>
      <c r="B2026" t="s">
        <v>519</v>
      </c>
      <c r="C2026">
        <f>-70.44185441 / 41.64868502</f>
        <v>-1.6913344173092935</v>
      </c>
      <c r="D2026" t="s">
        <v>520</v>
      </c>
      <c r="E2026" t="s">
        <v>70</v>
      </c>
      <c r="F2026" s="1">
        <v>37143</v>
      </c>
      <c r="G2026">
        <v>5</v>
      </c>
      <c r="O2026">
        <v>3.37</v>
      </c>
      <c r="P2026" t="s">
        <v>71</v>
      </c>
      <c r="Q2026">
        <v>18.98</v>
      </c>
      <c r="R2026" t="s">
        <v>71</v>
      </c>
    </row>
    <row r="2027" spans="1:58" x14ac:dyDescent="0.2">
      <c r="A2027" t="s">
        <v>518</v>
      </c>
      <c r="B2027" t="s">
        <v>519</v>
      </c>
      <c r="C2027">
        <f>-70.44185441 / 41.64868502</f>
        <v>-1.6913344173092935</v>
      </c>
      <c r="D2027" t="s">
        <v>520</v>
      </c>
      <c r="E2027" t="s">
        <v>70</v>
      </c>
      <c r="F2027" s="1">
        <v>37143</v>
      </c>
      <c r="G2027">
        <v>6</v>
      </c>
      <c r="O2027">
        <v>0.91</v>
      </c>
      <c r="P2027" t="s">
        <v>71</v>
      </c>
      <c r="Q2027">
        <v>14.1</v>
      </c>
      <c r="R2027" t="s">
        <v>71</v>
      </c>
    </row>
    <row r="2028" spans="1:58" x14ac:dyDescent="0.2">
      <c r="A2028" t="s">
        <v>518</v>
      </c>
      <c r="B2028" t="s">
        <v>519</v>
      </c>
      <c r="C2028">
        <f>-70.44185441 / 41.64868502</f>
        <v>-1.6913344173092935</v>
      </c>
      <c r="D2028" t="s">
        <v>520</v>
      </c>
      <c r="E2028" t="s">
        <v>70</v>
      </c>
      <c r="F2028" s="1">
        <v>37143</v>
      </c>
      <c r="G2028">
        <v>7</v>
      </c>
      <c r="O2028">
        <v>0.37</v>
      </c>
      <c r="P2028" t="s">
        <v>71</v>
      </c>
      <c r="Q2028">
        <v>10.84</v>
      </c>
      <c r="R2028" t="s">
        <v>71</v>
      </c>
    </row>
    <row r="2029" spans="1:58" x14ac:dyDescent="0.2">
      <c r="A2029" t="s">
        <v>518</v>
      </c>
      <c r="B2029" t="s">
        <v>519</v>
      </c>
      <c r="C2029">
        <f>-70.44185441 / 41.64868502</f>
        <v>-1.6913344173092935</v>
      </c>
      <c r="D2029" t="s">
        <v>520</v>
      </c>
      <c r="E2029" t="s">
        <v>70</v>
      </c>
      <c r="F2029" s="1">
        <v>37143</v>
      </c>
      <c r="G2029">
        <v>8</v>
      </c>
      <c r="O2029">
        <v>0.26</v>
      </c>
      <c r="P2029" t="s">
        <v>71</v>
      </c>
      <c r="Q2029">
        <v>9</v>
      </c>
      <c r="R2029" t="s">
        <v>71</v>
      </c>
    </row>
    <row r="2030" spans="1:58" x14ac:dyDescent="0.2">
      <c r="A2030" t="s">
        <v>518</v>
      </c>
      <c r="B2030" t="s">
        <v>519</v>
      </c>
      <c r="C2030">
        <f>-70.44185441 / 41.64868502</f>
        <v>-1.6913344173092935</v>
      </c>
      <c r="D2030" t="s">
        <v>520</v>
      </c>
      <c r="E2030" t="s">
        <v>70</v>
      </c>
      <c r="F2030" s="1">
        <v>37143</v>
      </c>
      <c r="G2030">
        <v>9</v>
      </c>
      <c r="K2030">
        <v>19.600000000000001</v>
      </c>
      <c r="L2030" t="s">
        <v>71</v>
      </c>
      <c r="O2030">
        <v>0.24</v>
      </c>
      <c r="P2030" t="s">
        <v>71</v>
      </c>
      <c r="Q2030">
        <v>8.18</v>
      </c>
      <c r="R2030" t="s">
        <v>71</v>
      </c>
      <c r="S2030">
        <v>0.9</v>
      </c>
      <c r="T2030" t="s">
        <v>71</v>
      </c>
      <c r="U2030">
        <v>27.88</v>
      </c>
      <c r="V2030" t="s">
        <v>71</v>
      </c>
      <c r="W2030">
        <v>52.6</v>
      </c>
      <c r="X2030" t="s">
        <v>71</v>
      </c>
      <c r="Y2030">
        <v>52.14</v>
      </c>
      <c r="AA2030">
        <v>59.79</v>
      </c>
      <c r="AE2030">
        <v>2.6</v>
      </c>
      <c r="AF2030" t="s">
        <v>71</v>
      </c>
      <c r="AG2030">
        <v>6.72</v>
      </c>
      <c r="AH2030" t="s">
        <v>71</v>
      </c>
      <c r="AS2030">
        <v>13.74</v>
      </c>
      <c r="AT2030" t="s">
        <v>71</v>
      </c>
    </row>
    <row r="2031" spans="1:58" x14ac:dyDescent="0.2">
      <c r="A2031" t="s">
        <v>518</v>
      </c>
      <c r="B2031" t="s">
        <v>519</v>
      </c>
      <c r="C2031">
        <f>-70.44185441 / 41.64868502</f>
        <v>-1.6913344173092935</v>
      </c>
      <c r="D2031" t="s">
        <v>520</v>
      </c>
      <c r="E2031" t="s">
        <v>70</v>
      </c>
      <c r="F2031" s="1">
        <v>37143</v>
      </c>
      <c r="G2031">
        <v>10</v>
      </c>
      <c r="O2031">
        <v>0.23</v>
      </c>
      <c r="P2031" t="s">
        <v>71</v>
      </c>
      <c r="Q2031">
        <v>7.63</v>
      </c>
      <c r="R2031" t="s">
        <v>71</v>
      </c>
    </row>
    <row r="2032" spans="1:58" x14ac:dyDescent="0.2">
      <c r="A2032" t="s">
        <v>518</v>
      </c>
      <c r="B2032" t="s">
        <v>519</v>
      </c>
      <c r="C2032">
        <f>-70.44185441 / 41.64868502</f>
        <v>-1.6913344173092935</v>
      </c>
      <c r="D2032" t="s">
        <v>520</v>
      </c>
      <c r="E2032" t="s">
        <v>70</v>
      </c>
      <c r="F2032" s="1">
        <v>37873</v>
      </c>
      <c r="G2032">
        <v>0.5</v>
      </c>
      <c r="I2032">
        <v>11.3</v>
      </c>
      <c r="J2032" t="s">
        <v>71</v>
      </c>
      <c r="K2032">
        <v>14.33</v>
      </c>
      <c r="L2032" t="s">
        <v>71</v>
      </c>
      <c r="M2032">
        <v>2</v>
      </c>
      <c r="N2032" t="s">
        <v>71</v>
      </c>
      <c r="O2032">
        <v>7.74</v>
      </c>
      <c r="P2032" t="s">
        <v>71</v>
      </c>
      <c r="Q2032">
        <v>22.08</v>
      </c>
      <c r="R2032" t="s">
        <v>71</v>
      </c>
      <c r="S2032">
        <v>0.8</v>
      </c>
      <c r="T2032" t="s">
        <v>71</v>
      </c>
      <c r="U2032">
        <v>24.78</v>
      </c>
      <c r="V2032" t="s">
        <v>71</v>
      </c>
      <c r="W2032">
        <v>41.8</v>
      </c>
      <c r="X2032" t="s">
        <v>71</v>
      </c>
      <c r="Y2032">
        <v>50.44</v>
      </c>
      <c r="AA2032">
        <v>56.72</v>
      </c>
      <c r="AC2032">
        <v>50.01</v>
      </c>
      <c r="AE2032">
        <v>0.79</v>
      </c>
      <c r="AF2032" t="s">
        <v>71</v>
      </c>
      <c r="AG2032">
        <v>6.61</v>
      </c>
      <c r="AH2032" t="s">
        <v>71</v>
      </c>
      <c r="AS2032">
        <v>0.03</v>
      </c>
      <c r="AT2032" t="s">
        <v>71</v>
      </c>
    </row>
    <row r="2033" spans="1:46" x14ac:dyDescent="0.2">
      <c r="A2033" t="s">
        <v>518</v>
      </c>
      <c r="B2033" t="s">
        <v>519</v>
      </c>
      <c r="C2033">
        <f>-70.44185441 / 41.64868502</f>
        <v>-1.6913344173092935</v>
      </c>
      <c r="D2033" t="s">
        <v>520</v>
      </c>
      <c r="E2033" t="s">
        <v>70</v>
      </c>
      <c r="F2033" s="1">
        <v>37873</v>
      </c>
      <c r="G2033">
        <v>1</v>
      </c>
      <c r="O2033">
        <v>7.72</v>
      </c>
      <c r="P2033" t="s">
        <v>71</v>
      </c>
      <c r="Q2033">
        <v>22.03</v>
      </c>
      <c r="R2033" t="s">
        <v>71</v>
      </c>
    </row>
    <row r="2034" spans="1:46" x14ac:dyDescent="0.2">
      <c r="A2034" t="s">
        <v>518</v>
      </c>
      <c r="B2034" t="s">
        <v>519</v>
      </c>
      <c r="C2034">
        <f>-70.44185441 / 41.64868502</f>
        <v>-1.6913344173092935</v>
      </c>
      <c r="D2034" t="s">
        <v>520</v>
      </c>
      <c r="E2034" t="s">
        <v>70</v>
      </c>
      <c r="F2034" s="1">
        <v>37873</v>
      </c>
      <c r="G2034">
        <v>2</v>
      </c>
      <c r="O2034">
        <v>7.68</v>
      </c>
      <c r="P2034" t="s">
        <v>71</v>
      </c>
      <c r="Q2034">
        <v>21.93</v>
      </c>
      <c r="R2034" t="s">
        <v>71</v>
      </c>
    </row>
    <row r="2035" spans="1:46" x14ac:dyDescent="0.2">
      <c r="A2035" t="s">
        <v>518</v>
      </c>
      <c r="B2035" t="s">
        <v>519</v>
      </c>
      <c r="C2035">
        <f>-70.44185441 / 41.64868502</f>
        <v>-1.6913344173092935</v>
      </c>
      <c r="D2035" t="s">
        <v>520</v>
      </c>
      <c r="E2035" t="s">
        <v>70</v>
      </c>
      <c r="F2035" s="1">
        <v>37873</v>
      </c>
      <c r="G2035">
        <v>3</v>
      </c>
      <c r="K2035">
        <v>7.83</v>
      </c>
      <c r="L2035" t="s">
        <v>71</v>
      </c>
      <c r="O2035">
        <v>7.63</v>
      </c>
      <c r="P2035" t="s">
        <v>71</v>
      </c>
      <c r="Q2035">
        <v>21.88</v>
      </c>
      <c r="R2035" t="s">
        <v>71</v>
      </c>
      <c r="S2035">
        <v>0.4</v>
      </c>
      <c r="T2035" t="s">
        <v>71</v>
      </c>
      <c r="U2035">
        <v>12.39</v>
      </c>
      <c r="V2035" t="s">
        <v>71</v>
      </c>
      <c r="W2035">
        <v>25.3</v>
      </c>
      <c r="X2035" t="s">
        <v>71</v>
      </c>
      <c r="Y2035">
        <v>40.44</v>
      </c>
      <c r="AA2035">
        <v>50.79</v>
      </c>
      <c r="AE2035">
        <v>0.91</v>
      </c>
      <c r="AF2035" t="s">
        <v>71</v>
      </c>
      <c r="AG2035">
        <v>6.12</v>
      </c>
      <c r="AH2035" t="s">
        <v>71</v>
      </c>
      <c r="AS2035">
        <v>3.08</v>
      </c>
      <c r="AT2035" t="s">
        <v>71</v>
      </c>
    </row>
    <row r="2036" spans="1:46" x14ac:dyDescent="0.2">
      <c r="A2036" t="s">
        <v>518</v>
      </c>
      <c r="B2036" t="s">
        <v>519</v>
      </c>
      <c r="C2036">
        <f>-70.44185441 / 41.64868502</f>
        <v>-1.6913344173092935</v>
      </c>
      <c r="D2036" t="s">
        <v>520</v>
      </c>
      <c r="E2036" t="s">
        <v>70</v>
      </c>
      <c r="F2036" s="1">
        <v>37873</v>
      </c>
      <c r="G2036">
        <v>3.5</v>
      </c>
      <c r="O2036">
        <v>7.31</v>
      </c>
      <c r="P2036" t="s">
        <v>71</v>
      </c>
      <c r="Q2036">
        <v>21.78</v>
      </c>
      <c r="R2036" t="s">
        <v>71</v>
      </c>
    </row>
    <row r="2037" spans="1:46" x14ac:dyDescent="0.2">
      <c r="A2037" t="s">
        <v>518</v>
      </c>
      <c r="B2037" t="s">
        <v>519</v>
      </c>
      <c r="C2037">
        <f>-70.44185441 / 41.64868502</f>
        <v>-1.6913344173092935</v>
      </c>
      <c r="D2037" t="s">
        <v>520</v>
      </c>
      <c r="E2037" t="s">
        <v>70</v>
      </c>
      <c r="F2037" s="1">
        <v>37873</v>
      </c>
      <c r="G2037">
        <v>4</v>
      </c>
      <c r="O2037">
        <v>0.45</v>
      </c>
      <c r="P2037" t="s">
        <v>71</v>
      </c>
      <c r="Q2037">
        <v>19.5</v>
      </c>
      <c r="R2037" t="s">
        <v>71</v>
      </c>
    </row>
    <row r="2038" spans="1:46" x14ac:dyDescent="0.2">
      <c r="A2038" t="s">
        <v>518</v>
      </c>
      <c r="B2038" t="s">
        <v>519</v>
      </c>
      <c r="C2038">
        <f>-70.44185441 / 41.64868502</f>
        <v>-1.6913344173092935</v>
      </c>
      <c r="D2038" t="s">
        <v>520</v>
      </c>
      <c r="E2038" t="s">
        <v>70</v>
      </c>
      <c r="F2038" s="1">
        <v>37873</v>
      </c>
      <c r="G2038">
        <v>5</v>
      </c>
      <c r="O2038">
        <v>0.17</v>
      </c>
      <c r="P2038" t="s">
        <v>71</v>
      </c>
      <c r="Q2038">
        <v>14.56</v>
      </c>
      <c r="R2038" t="s">
        <v>71</v>
      </c>
    </row>
    <row r="2039" spans="1:46" x14ac:dyDescent="0.2">
      <c r="A2039" t="s">
        <v>518</v>
      </c>
      <c r="B2039" t="s">
        <v>519</v>
      </c>
      <c r="C2039">
        <f>-70.44185441 / 41.64868502</f>
        <v>-1.6913344173092935</v>
      </c>
      <c r="D2039" t="s">
        <v>520</v>
      </c>
      <c r="E2039" t="s">
        <v>70</v>
      </c>
      <c r="F2039" s="1">
        <v>37873</v>
      </c>
      <c r="G2039">
        <v>6</v>
      </c>
      <c r="O2039">
        <v>0.17</v>
      </c>
      <c r="P2039" t="s">
        <v>71</v>
      </c>
      <c r="Q2039">
        <v>12.2</v>
      </c>
      <c r="R2039" t="s">
        <v>71</v>
      </c>
    </row>
    <row r="2040" spans="1:46" x14ac:dyDescent="0.2">
      <c r="A2040" t="s">
        <v>518</v>
      </c>
      <c r="B2040" t="s">
        <v>519</v>
      </c>
      <c r="C2040">
        <f>-70.44185441 / 41.64868502</f>
        <v>-1.6913344173092935</v>
      </c>
      <c r="D2040" t="s">
        <v>520</v>
      </c>
      <c r="E2040" t="s">
        <v>70</v>
      </c>
      <c r="F2040" s="1">
        <v>37873</v>
      </c>
      <c r="G2040">
        <v>7</v>
      </c>
      <c r="O2040">
        <v>0.16</v>
      </c>
      <c r="P2040" t="s">
        <v>71</v>
      </c>
      <c r="Q2040">
        <v>11.04</v>
      </c>
      <c r="R2040" t="s">
        <v>71</v>
      </c>
    </row>
    <row r="2041" spans="1:46" x14ac:dyDescent="0.2">
      <c r="A2041" t="s">
        <v>518</v>
      </c>
      <c r="B2041" t="s">
        <v>519</v>
      </c>
      <c r="C2041">
        <f>-70.44185441 / 41.64868502</f>
        <v>-1.6913344173092935</v>
      </c>
      <c r="D2041" t="s">
        <v>520</v>
      </c>
      <c r="E2041" t="s">
        <v>70</v>
      </c>
      <c r="F2041" s="1">
        <v>37873</v>
      </c>
      <c r="G2041">
        <v>8</v>
      </c>
      <c r="O2041">
        <v>0.16</v>
      </c>
      <c r="P2041" t="s">
        <v>71</v>
      </c>
      <c r="Q2041">
        <v>9.7899999999999991</v>
      </c>
      <c r="R2041" t="s">
        <v>71</v>
      </c>
    </row>
    <row r="2042" spans="1:46" x14ac:dyDescent="0.2">
      <c r="A2042" t="s">
        <v>518</v>
      </c>
      <c r="B2042" t="s">
        <v>519</v>
      </c>
      <c r="C2042">
        <f>-70.44185441 / 41.64868502</f>
        <v>-1.6913344173092935</v>
      </c>
      <c r="D2042" t="s">
        <v>520</v>
      </c>
      <c r="E2042" t="s">
        <v>70</v>
      </c>
      <c r="F2042" s="1">
        <v>37873</v>
      </c>
      <c r="G2042">
        <v>9</v>
      </c>
      <c r="K2042">
        <v>2.9</v>
      </c>
      <c r="L2042" t="s">
        <v>71</v>
      </c>
      <c r="O2042">
        <v>0.15</v>
      </c>
      <c r="P2042" t="s">
        <v>71</v>
      </c>
      <c r="Q2042">
        <v>9.07</v>
      </c>
      <c r="R2042" t="s">
        <v>71</v>
      </c>
      <c r="S2042">
        <v>14.5</v>
      </c>
      <c r="T2042" t="s">
        <v>71</v>
      </c>
      <c r="U2042">
        <v>449.12</v>
      </c>
      <c r="V2042" t="s">
        <v>71</v>
      </c>
      <c r="W2042">
        <v>173.9</v>
      </c>
      <c r="X2042" t="s">
        <v>71</v>
      </c>
      <c r="Y2042">
        <v>92.22</v>
      </c>
      <c r="AA2042">
        <v>41.04</v>
      </c>
      <c r="AE2042">
        <v>2.48</v>
      </c>
      <c r="AF2042" t="s">
        <v>71</v>
      </c>
      <c r="AG2042">
        <v>6.48</v>
      </c>
      <c r="AH2042" t="s">
        <v>71</v>
      </c>
      <c r="AS2042">
        <v>5.34</v>
      </c>
      <c r="AT2042" t="s">
        <v>71</v>
      </c>
    </row>
    <row r="2043" spans="1:46" x14ac:dyDescent="0.2">
      <c r="A2043" t="s">
        <v>518</v>
      </c>
      <c r="B2043" t="s">
        <v>519</v>
      </c>
      <c r="C2043">
        <f>-70.44185441 / 41.64868502</f>
        <v>-1.6913344173092935</v>
      </c>
      <c r="D2043" t="s">
        <v>520</v>
      </c>
      <c r="E2043" t="s">
        <v>70</v>
      </c>
      <c r="F2043" s="1">
        <v>37873</v>
      </c>
      <c r="G2043">
        <v>10</v>
      </c>
      <c r="K2043">
        <v>34.340000000000003</v>
      </c>
      <c r="L2043" t="s">
        <v>71</v>
      </c>
      <c r="O2043">
        <v>0.15</v>
      </c>
      <c r="P2043" t="s">
        <v>71</v>
      </c>
      <c r="Q2043">
        <v>8.5299999999999994</v>
      </c>
      <c r="R2043" t="s">
        <v>71</v>
      </c>
      <c r="S2043">
        <v>27.7</v>
      </c>
      <c r="T2043" t="s">
        <v>71</v>
      </c>
      <c r="U2043">
        <v>857.97</v>
      </c>
      <c r="V2043" t="s">
        <v>71</v>
      </c>
      <c r="W2043">
        <v>186.5</v>
      </c>
      <c r="X2043" t="s">
        <v>71</v>
      </c>
      <c r="Y2043">
        <v>101.55</v>
      </c>
      <c r="AA2043">
        <v>65.290000000000006</v>
      </c>
      <c r="AE2043">
        <v>2.58</v>
      </c>
      <c r="AF2043" t="s">
        <v>71</v>
      </c>
      <c r="AG2043">
        <v>6.4</v>
      </c>
      <c r="AH2043" t="s">
        <v>71</v>
      </c>
      <c r="AS2043">
        <v>0.03</v>
      </c>
      <c r="AT2043" t="s">
        <v>71</v>
      </c>
    </row>
    <row r="2044" spans="1:46" x14ac:dyDescent="0.2">
      <c r="A2044" t="s">
        <v>518</v>
      </c>
      <c r="B2044" t="s">
        <v>519</v>
      </c>
      <c r="C2044">
        <f>-70.44185441 / 41.64868502</f>
        <v>-1.6913344173092935</v>
      </c>
      <c r="D2044" t="s">
        <v>520</v>
      </c>
      <c r="E2044" t="s">
        <v>70</v>
      </c>
      <c r="F2044" s="1">
        <v>37873</v>
      </c>
      <c r="G2044">
        <v>10.5</v>
      </c>
      <c r="O2044">
        <v>0.14000000000000001</v>
      </c>
      <c r="P2044" t="s">
        <v>71</v>
      </c>
      <c r="Q2044">
        <v>8.4499999999999993</v>
      </c>
      <c r="R2044" t="s">
        <v>71</v>
      </c>
    </row>
    <row r="2045" spans="1:46" x14ac:dyDescent="0.2">
      <c r="A2045" t="s">
        <v>518</v>
      </c>
      <c r="B2045" t="s">
        <v>519</v>
      </c>
      <c r="C2045">
        <f>-70.44185441 / 41.64868502</f>
        <v>-1.6913344173092935</v>
      </c>
      <c r="D2045" t="s">
        <v>520</v>
      </c>
      <c r="E2045" t="s">
        <v>70</v>
      </c>
      <c r="F2045" s="1">
        <v>38601</v>
      </c>
      <c r="G2045">
        <v>0.5</v>
      </c>
      <c r="I2045">
        <v>11.15</v>
      </c>
      <c r="J2045" t="s">
        <v>71</v>
      </c>
      <c r="K2045">
        <v>3.4</v>
      </c>
      <c r="L2045" t="s">
        <v>71</v>
      </c>
      <c r="M2045">
        <v>3.1</v>
      </c>
      <c r="N2045" t="s">
        <v>71</v>
      </c>
      <c r="O2045">
        <v>6.84</v>
      </c>
      <c r="P2045" t="s">
        <v>71</v>
      </c>
      <c r="Q2045">
        <v>24.6</v>
      </c>
      <c r="R2045" t="s">
        <v>71</v>
      </c>
      <c r="S2045">
        <v>0.1</v>
      </c>
      <c r="T2045" t="s">
        <v>71</v>
      </c>
      <c r="U2045">
        <v>3.1</v>
      </c>
      <c r="V2045" t="s">
        <v>71</v>
      </c>
      <c r="W2045">
        <v>23.69</v>
      </c>
      <c r="X2045" t="s">
        <v>71</v>
      </c>
      <c r="Y2045">
        <v>20.46</v>
      </c>
      <c r="AA2045">
        <v>42.61</v>
      </c>
      <c r="AC2045">
        <v>43.7</v>
      </c>
      <c r="AE2045">
        <v>14.53</v>
      </c>
      <c r="AF2045" t="s">
        <v>71</v>
      </c>
      <c r="AG2045">
        <v>6.75</v>
      </c>
      <c r="AH2045" t="s">
        <v>71</v>
      </c>
      <c r="AS2045">
        <v>0.87</v>
      </c>
      <c r="AT2045" t="s">
        <v>71</v>
      </c>
    </row>
    <row r="2046" spans="1:46" x14ac:dyDescent="0.2">
      <c r="A2046" t="s">
        <v>518</v>
      </c>
      <c r="B2046" t="s">
        <v>519</v>
      </c>
      <c r="C2046">
        <f>-70.44185441 / 41.64868502</f>
        <v>-1.6913344173092935</v>
      </c>
      <c r="D2046" t="s">
        <v>520</v>
      </c>
      <c r="E2046" t="s">
        <v>70</v>
      </c>
      <c r="F2046" s="1">
        <v>38601</v>
      </c>
      <c r="G2046">
        <v>1</v>
      </c>
      <c r="O2046">
        <v>6.79</v>
      </c>
      <c r="P2046" t="s">
        <v>71</v>
      </c>
      <c r="Q2046">
        <v>24.5</v>
      </c>
      <c r="R2046" t="s">
        <v>71</v>
      </c>
    </row>
    <row r="2047" spans="1:46" x14ac:dyDescent="0.2">
      <c r="A2047" t="s">
        <v>518</v>
      </c>
      <c r="B2047" t="s">
        <v>519</v>
      </c>
      <c r="C2047">
        <f>-70.44185441 / 41.64868502</f>
        <v>-1.6913344173092935</v>
      </c>
      <c r="D2047" t="s">
        <v>520</v>
      </c>
      <c r="E2047" t="s">
        <v>70</v>
      </c>
      <c r="F2047" s="1">
        <v>38601</v>
      </c>
      <c r="G2047">
        <v>2</v>
      </c>
      <c r="O2047">
        <v>6.81</v>
      </c>
      <c r="P2047" t="s">
        <v>71</v>
      </c>
      <c r="Q2047">
        <v>24.4</v>
      </c>
      <c r="R2047" t="s">
        <v>71</v>
      </c>
    </row>
    <row r="2048" spans="1:46" x14ac:dyDescent="0.2">
      <c r="A2048" t="s">
        <v>518</v>
      </c>
      <c r="B2048" t="s">
        <v>519</v>
      </c>
      <c r="C2048">
        <f>-70.44185441 / 41.64868502</f>
        <v>-1.6913344173092935</v>
      </c>
      <c r="D2048" t="s">
        <v>520</v>
      </c>
      <c r="E2048" t="s">
        <v>70</v>
      </c>
      <c r="F2048" s="1">
        <v>38601</v>
      </c>
      <c r="G2048">
        <v>3</v>
      </c>
      <c r="K2048">
        <v>3.65</v>
      </c>
      <c r="L2048" t="s">
        <v>71</v>
      </c>
      <c r="O2048">
        <v>6.73</v>
      </c>
      <c r="P2048" t="s">
        <v>71</v>
      </c>
      <c r="Q2048">
        <v>24.2</v>
      </c>
      <c r="R2048" t="s">
        <v>71</v>
      </c>
      <c r="S2048">
        <v>1</v>
      </c>
      <c r="T2048" t="s">
        <v>71</v>
      </c>
      <c r="U2048">
        <v>30.97</v>
      </c>
      <c r="V2048" t="s">
        <v>71</v>
      </c>
      <c r="W2048">
        <v>24.37</v>
      </c>
      <c r="X2048" t="s">
        <v>71</v>
      </c>
      <c r="Y2048">
        <v>53.65</v>
      </c>
      <c r="AA2048">
        <v>43.3</v>
      </c>
      <c r="AE2048">
        <v>15.14</v>
      </c>
      <c r="AF2048" t="s">
        <v>71</v>
      </c>
      <c r="AG2048">
        <v>6.67</v>
      </c>
      <c r="AH2048" t="s">
        <v>71</v>
      </c>
      <c r="AS2048">
        <v>1.54</v>
      </c>
      <c r="AT2048" t="s">
        <v>71</v>
      </c>
    </row>
    <row r="2049" spans="1:46" x14ac:dyDescent="0.2">
      <c r="A2049" t="s">
        <v>518</v>
      </c>
      <c r="B2049" t="s">
        <v>519</v>
      </c>
      <c r="C2049">
        <f>-70.44185441 / 41.64868502</f>
        <v>-1.6913344173092935</v>
      </c>
      <c r="D2049" t="s">
        <v>520</v>
      </c>
      <c r="E2049" t="s">
        <v>70</v>
      </c>
      <c r="F2049" s="1">
        <v>38601</v>
      </c>
      <c r="G2049">
        <v>4</v>
      </c>
      <c r="O2049">
        <v>6.55</v>
      </c>
      <c r="P2049" t="s">
        <v>71</v>
      </c>
      <c r="Q2049">
        <v>23.9</v>
      </c>
      <c r="R2049" t="s">
        <v>71</v>
      </c>
    </row>
    <row r="2050" spans="1:46" x14ac:dyDescent="0.2">
      <c r="A2050" t="s">
        <v>518</v>
      </c>
      <c r="B2050" t="s">
        <v>519</v>
      </c>
      <c r="C2050">
        <f>-70.44185441 / 41.64868502</f>
        <v>-1.6913344173092935</v>
      </c>
      <c r="D2050" t="s">
        <v>520</v>
      </c>
      <c r="E2050" t="s">
        <v>70</v>
      </c>
      <c r="F2050" s="1">
        <v>38601</v>
      </c>
      <c r="G2050">
        <v>5</v>
      </c>
      <c r="O2050">
        <v>0.96</v>
      </c>
      <c r="P2050" t="s">
        <v>71</v>
      </c>
      <c r="Q2050">
        <v>17.7</v>
      </c>
      <c r="R2050" t="s">
        <v>71</v>
      </c>
    </row>
    <row r="2051" spans="1:46" x14ac:dyDescent="0.2">
      <c r="A2051" t="s">
        <v>518</v>
      </c>
      <c r="B2051" t="s">
        <v>519</v>
      </c>
      <c r="C2051">
        <f>-70.44185441 / 41.64868502</f>
        <v>-1.6913344173092935</v>
      </c>
      <c r="D2051" t="s">
        <v>520</v>
      </c>
      <c r="E2051" t="s">
        <v>70</v>
      </c>
      <c r="F2051" s="1">
        <v>38601</v>
      </c>
      <c r="G2051">
        <v>6</v>
      </c>
      <c r="O2051">
        <v>0.97</v>
      </c>
      <c r="P2051" t="s">
        <v>71</v>
      </c>
      <c r="Q2051">
        <v>13.2</v>
      </c>
      <c r="R2051" t="s">
        <v>71</v>
      </c>
    </row>
    <row r="2052" spans="1:46" x14ac:dyDescent="0.2">
      <c r="A2052" t="s">
        <v>518</v>
      </c>
      <c r="B2052" t="s">
        <v>519</v>
      </c>
      <c r="C2052">
        <f>-70.44185441 / 41.64868502</f>
        <v>-1.6913344173092935</v>
      </c>
      <c r="D2052" t="s">
        <v>520</v>
      </c>
      <c r="E2052" t="s">
        <v>70</v>
      </c>
      <c r="F2052" s="1">
        <v>38601</v>
      </c>
      <c r="G2052">
        <v>7</v>
      </c>
      <c r="O2052">
        <v>0.96</v>
      </c>
      <c r="P2052" t="s">
        <v>71</v>
      </c>
      <c r="Q2052">
        <v>11.8</v>
      </c>
      <c r="R2052" t="s">
        <v>71</v>
      </c>
    </row>
    <row r="2053" spans="1:46" x14ac:dyDescent="0.2">
      <c r="A2053" t="s">
        <v>518</v>
      </c>
      <c r="B2053" t="s">
        <v>519</v>
      </c>
      <c r="C2053">
        <f>-70.44185441 / 41.64868502</f>
        <v>-1.6913344173092935</v>
      </c>
      <c r="D2053" t="s">
        <v>520</v>
      </c>
      <c r="E2053" t="s">
        <v>70</v>
      </c>
      <c r="F2053" s="1">
        <v>38601</v>
      </c>
      <c r="G2053">
        <v>7.5</v>
      </c>
      <c r="O2053">
        <v>0.17</v>
      </c>
      <c r="P2053" t="s">
        <v>71</v>
      </c>
      <c r="Q2053">
        <v>11.4</v>
      </c>
      <c r="R2053" t="s">
        <v>71</v>
      </c>
    </row>
    <row r="2054" spans="1:46" x14ac:dyDescent="0.2">
      <c r="A2054" t="s">
        <v>518</v>
      </c>
      <c r="B2054" t="s">
        <v>519</v>
      </c>
      <c r="C2054">
        <f>-70.44185441 / 41.64868502</f>
        <v>-1.6913344173092935</v>
      </c>
      <c r="D2054" t="s">
        <v>520</v>
      </c>
      <c r="E2054" t="s">
        <v>70</v>
      </c>
      <c r="F2054" s="1">
        <v>38601</v>
      </c>
      <c r="G2054">
        <v>9</v>
      </c>
      <c r="K2054">
        <v>15.67</v>
      </c>
      <c r="L2054" t="s">
        <v>71</v>
      </c>
      <c r="S2054">
        <v>1.1000000000000001</v>
      </c>
      <c r="T2054" t="s">
        <v>71</v>
      </c>
      <c r="U2054">
        <v>34.07</v>
      </c>
      <c r="V2054" t="s">
        <v>71</v>
      </c>
      <c r="W2054">
        <v>26.88</v>
      </c>
      <c r="X2054" t="s">
        <v>71</v>
      </c>
      <c r="Y2054">
        <v>55.03</v>
      </c>
      <c r="AA2054">
        <v>57.59</v>
      </c>
      <c r="AE2054">
        <v>15.94</v>
      </c>
      <c r="AF2054" t="s">
        <v>71</v>
      </c>
      <c r="AG2054">
        <v>6.21</v>
      </c>
      <c r="AH2054" t="s">
        <v>71</v>
      </c>
      <c r="AS2054">
        <v>5.73</v>
      </c>
      <c r="AT2054" t="s">
        <v>71</v>
      </c>
    </row>
    <row r="2055" spans="1:46" x14ac:dyDescent="0.2">
      <c r="A2055" t="s">
        <v>518</v>
      </c>
      <c r="B2055" t="s">
        <v>519</v>
      </c>
      <c r="C2055">
        <f>-70.44185441 / 41.64868502</f>
        <v>-1.6913344173092935</v>
      </c>
      <c r="D2055" t="s">
        <v>520</v>
      </c>
      <c r="E2055" t="s">
        <v>70</v>
      </c>
      <c r="F2055" s="1">
        <v>38601</v>
      </c>
      <c r="G2055">
        <v>10</v>
      </c>
      <c r="K2055">
        <v>15.18</v>
      </c>
      <c r="L2055" t="s">
        <v>71</v>
      </c>
      <c r="S2055">
        <v>0.8</v>
      </c>
      <c r="T2055" t="s">
        <v>71</v>
      </c>
      <c r="U2055">
        <v>24.78</v>
      </c>
      <c r="V2055" t="s">
        <v>71</v>
      </c>
      <c r="W2055">
        <v>22.82</v>
      </c>
      <c r="X2055" t="s">
        <v>71</v>
      </c>
      <c r="Y2055">
        <v>50.44</v>
      </c>
      <c r="AA2055">
        <v>57.28</v>
      </c>
      <c r="AE2055">
        <v>16.14</v>
      </c>
      <c r="AF2055" t="s">
        <v>71</v>
      </c>
      <c r="AG2055">
        <v>6.15</v>
      </c>
      <c r="AH2055" t="s">
        <v>71</v>
      </c>
      <c r="AS2055">
        <v>5.99</v>
      </c>
      <c r="AT2055" t="s">
        <v>71</v>
      </c>
    </row>
    <row r="2056" spans="1:46" x14ac:dyDescent="0.2">
      <c r="A2056" t="s">
        <v>518</v>
      </c>
      <c r="B2056" t="s">
        <v>519</v>
      </c>
      <c r="C2056">
        <f>-70.44185441 / 41.64868502</f>
        <v>-1.6913344173092935</v>
      </c>
      <c r="D2056" t="s">
        <v>520</v>
      </c>
      <c r="E2056" t="s">
        <v>70</v>
      </c>
      <c r="F2056" s="1">
        <v>38973</v>
      </c>
      <c r="G2056">
        <v>0.5</v>
      </c>
      <c r="I2056">
        <v>10.7</v>
      </c>
      <c r="J2056" t="s">
        <v>71</v>
      </c>
      <c r="K2056">
        <v>4.79</v>
      </c>
      <c r="L2056" t="s">
        <v>71</v>
      </c>
      <c r="M2056">
        <v>2.25</v>
      </c>
      <c r="N2056" t="s">
        <v>71</v>
      </c>
      <c r="O2056">
        <v>8.76</v>
      </c>
      <c r="P2056" t="s">
        <v>71</v>
      </c>
      <c r="Q2056">
        <v>19.5</v>
      </c>
      <c r="R2056" t="s">
        <v>71</v>
      </c>
      <c r="S2056">
        <v>0.62</v>
      </c>
      <c r="T2056" t="s">
        <v>71</v>
      </c>
      <c r="U2056">
        <v>19.079999999999998</v>
      </c>
      <c r="V2056" t="s">
        <v>71</v>
      </c>
      <c r="W2056">
        <v>41.25</v>
      </c>
      <c r="X2056" t="s">
        <v>71</v>
      </c>
      <c r="Y2056">
        <v>46.67</v>
      </c>
      <c r="AA2056">
        <v>45.97</v>
      </c>
      <c r="AC2056">
        <v>48.31</v>
      </c>
      <c r="AE2056">
        <v>11.91</v>
      </c>
      <c r="AF2056" t="s">
        <v>71</v>
      </c>
      <c r="AG2056">
        <v>6.43</v>
      </c>
      <c r="AH2056" t="s">
        <v>71</v>
      </c>
      <c r="AS2056">
        <v>3.57</v>
      </c>
      <c r="AT2056" t="s">
        <v>71</v>
      </c>
    </row>
    <row r="2057" spans="1:46" x14ac:dyDescent="0.2">
      <c r="A2057" t="s">
        <v>518</v>
      </c>
      <c r="B2057" t="s">
        <v>519</v>
      </c>
      <c r="C2057">
        <f>-70.44185441 / 41.64868502</f>
        <v>-1.6913344173092935</v>
      </c>
      <c r="D2057" t="s">
        <v>520</v>
      </c>
      <c r="E2057" t="s">
        <v>70</v>
      </c>
      <c r="F2057" s="1">
        <v>38973</v>
      </c>
      <c r="G2057">
        <v>1</v>
      </c>
      <c r="O2057">
        <v>8.77</v>
      </c>
      <c r="P2057" t="s">
        <v>71</v>
      </c>
      <c r="Q2057">
        <v>19.399999999999999</v>
      </c>
      <c r="R2057" t="s">
        <v>71</v>
      </c>
    </row>
    <row r="2058" spans="1:46" x14ac:dyDescent="0.2">
      <c r="A2058" t="s">
        <v>518</v>
      </c>
      <c r="B2058" t="s">
        <v>519</v>
      </c>
      <c r="C2058">
        <f>-70.44185441 / 41.64868502</f>
        <v>-1.6913344173092935</v>
      </c>
      <c r="D2058" t="s">
        <v>520</v>
      </c>
      <c r="E2058" t="s">
        <v>70</v>
      </c>
      <c r="F2058" s="1">
        <v>38973</v>
      </c>
      <c r="G2058">
        <v>2</v>
      </c>
      <c r="O2058">
        <v>8.66</v>
      </c>
      <c r="P2058" t="s">
        <v>71</v>
      </c>
      <c r="Q2058">
        <v>19.3</v>
      </c>
      <c r="R2058" t="s">
        <v>71</v>
      </c>
    </row>
    <row r="2059" spans="1:46" x14ac:dyDescent="0.2">
      <c r="A2059" t="s">
        <v>518</v>
      </c>
      <c r="B2059" t="s">
        <v>519</v>
      </c>
      <c r="C2059">
        <f>-70.44185441 / 41.64868502</f>
        <v>-1.6913344173092935</v>
      </c>
      <c r="D2059" t="s">
        <v>520</v>
      </c>
      <c r="E2059" t="s">
        <v>70</v>
      </c>
      <c r="F2059" s="1">
        <v>38973</v>
      </c>
      <c r="G2059">
        <v>3</v>
      </c>
      <c r="K2059">
        <v>7.29</v>
      </c>
      <c r="L2059" t="s">
        <v>71</v>
      </c>
      <c r="O2059">
        <v>8.68</v>
      </c>
      <c r="P2059" t="s">
        <v>71</v>
      </c>
      <c r="Q2059">
        <v>19.2</v>
      </c>
      <c r="R2059" t="s">
        <v>71</v>
      </c>
      <c r="S2059">
        <v>0.7</v>
      </c>
      <c r="T2059" t="s">
        <v>71</v>
      </c>
      <c r="U2059">
        <v>21.81</v>
      </c>
      <c r="V2059" t="s">
        <v>71</v>
      </c>
      <c r="W2059">
        <v>41.57</v>
      </c>
      <c r="X2059" t="s">
        <v>71</v>
      </c>
      <c r="Y2059">
        <v>48.6</v>
      </c>
      <c r="AA2059">
        <v>50.09</v>
      </c>
      <c r="AE2059">
        <v>11.7</v>
      </c>
      <c r="AF2059" t="s">
        <v>71</v>
      </c>
      <c r="AG2059">
        <v>6.42</v>
      </c>
      <c r="AH2059" t="s">
        <v>71</v>
      </c>
      <c r="AS2059">
        <v>4.63</v>
      </c>
      <c r="AT2059" t="s">
        <v>71</v>
      </c>
    </row>
    <row r="2060" spans="1:46" x14ac:dyDescent="0.2">
      <c r="A2060" t="s">
        <v>518</v>
      </c>
      <c r="B2060" t="s">
        <v>519</v>
      </c>
      <c r="C2060">
        <f>-70.44185441 / 41.64868502</f>
        <v>-1.6913344173092935</v>
      </c>
      <c r="D2060" t="s">
        <v>520</v>
      </c>
      <c r="E2060" t="s">
        <v>70</v>
      </c>
      <c r="F2060" s="1">
        <v>38973</v>
      </c>
      <c r="G2060">
        <v>4</v>
      </c>
      <c r="O2060">
        <v>8.64</v>
      </c>
      <c r="P2060" t="s">
        <v>71</v>
      </c>
      <c r="Q2060">
        <v>19.2</v>
      </c>
      <c r="R2060" t="s">
        <v>71</v>
      </c>
    </row>
    <row r="2061" spans="1:46" x14ac:dyDescent="0.2">
      <c r="A2061" t="s">
        <v>518</v>
      </c>
      <c r="B2061" t="s">
        <v>519</v>
      </c>
      <c r="C2061">
        <f>-70.44185441 / 41.64868502</f>
        <v>-1.6913344173092935</v>
      </c>
      <c r="D2061" t="s">
        <v>520</v>
      </c>
      <c r="E2061" t="s">
        <v>70</v>
      </c>
      <c r="F2061" s="1">
        <v>38973</v>
      </c>
      <c r="G2061">
        <v>5</v>
      </c>
      <c r="O2061">
        <v>8.64</v>
      </c>
      <c r="P2061" t="s">
        <v>71</v>
      </c>
      <c r="Q2061">
        <v>19.100000000000001</v>
      </c>
      <c r="R2061" t="s">
        <v>71</v>
      </c>
    </row>
    <row r="2062" spans="1:46" x14ac:dyDescent="0.2">
      <c r="A2062" t="s">
        <v>518</v>
      </c>
      <c r="B2062" t="s">
        <v>519</v>
      </c>
      <c r="C2062">
        <f>-70.44185441 / 41.64868502</f>
        <v>-1.6913344173092935</v>
      </c>
      <c r="D2062" t="s">
        <v>520</v>
      </c>
      <c r="E2062" t="s">
        <v>70</v>
      </c>
      <c r="F2062" s="1">
        <v>38973</v>
      </c>
      <c r="G2062">
        <v>6</v>
      </c>
      <c r="O2062">
        <v>8.4499999999999993</v>
      </c>
      <c r="P2062" t="s">
        <v>71</v>
      </c>
      <c r="Q2062">
        <v>19.100000000000001</v>
      </c>
      <c r="R2062" t="s">
        <v>71</v>
      </c>
    </row>
    <row r="2063" spans="1:46" x14ac:dyDescent="0.2">
      <c r="A2063" t="s">
        <v>518</v>
      </c>
      <c r="B2063" t="s">
        <v>519</v>
      </c>
      <c r="C2063">
        <f>-70.44185441 / 41.64868502</f>
        <v>-1.6913344173092935</v>
      </c>
      <c r="D2063" t="s">
        <v>520</v>
      </c>
      <c r="E2063" t="s">
        <v>70</v>
      </c>
      <c r="F2063" s="1">
        <v>38973</v>
      </c>
      <c r="G2063">
        <v>7</v>
      </c>
      <c r="O2063">
        <v>3</v>
      </c>
      <c r="P2063" t="s">
        <v>71</v>
      </c>
      <c r="Q2063">
        <v>15.2</v>
      </c>
      <c r="R2063" t="s">
        <v>71</v>
      </c>
    </row>
    <row r="2064" spans="1:46" x14ac:dyDescent="0.2">
      <c r="A2064" t="s">
        <v>518</v>
      </c>
      <c r="B2064" t="s">
        <v>519</v>
      </c>
      <c r="C2064">
        <f>-70.44185441 / 41.64868502</f>
        <v>-1.6913344173092935</v>
      </c>
      <c r="D2064" t="s">
        <v>520</v>
      </c>
      <c r="E2064" t="s">
        <v>70</v>
      </c>
      <c r="F2064" s="1">
        <v>38973</v>
      </c>
      <c r="G2064">
        <v>9</v>
      </c>
      <c r="S2064">
        <v>15.21</v>
      </c>
      <c r="T2064" t="s">
        <v>71</v>
      </c>
      <c r="U2064">
        <v>470.96</v>
      </c>
      <c r="V2064" t="s">
        <v>71</v>
      </c>
      <c r="W2064">
        <v>249.65</v>
      </c>
      <c r="X2064" t="s">
        <v>71</v>
      </c>
      <c r="Y2064">
        <v>92.9</v>
      </c>
      <c r="AE2064">
        <v>70.430000000000007</v>
      </c>
      <c r="AF2064" t="s">
        <v>71</v>
      </c>
      <c r="AG2064">
        <v>6.44</v>
      </c>
      <c r="AH2064" t="s">
        <v>71</v>
      </c>
      <c r="AS2064">
        <v>32.53</v>
      </c>
      <c r="AT2064" t="s">
        <v>71</v>
      </c>
    </row>
    <row r="2065" spans="1:46" x14ac:dyDescent="0.2">
      <c r="A2065" t="s">
        <v>518</v>
      </c>
      <c r="B2065" t="s">
        <v>519</v>
      </c>
      <c r="C2065">
        <f>-70.44185441 / 41.64868502</f>
        <v>-1.6913344173092935</v>
      </c>
      <c r="D2065" t="s">
        <v>520</v>
      </c>
      <c r="E2065" t="s">
        <v>70</v>
      </c>
      <c r="F2065" s="1">
        <v>38973</v>
      </c>
      <c r="G2065">
        <v>9.6999999999999993</v>
      </c>
      <c r="K2065">
        <v>0.13</v>
      </c>
      <c r="L2065" t="s">
        <v>71</v>
      </c>
      <c r="S2065">
        <v>20.13</v>
      </c>
      <c r="T2065" t="s">
        <v>71</v>
      </c>
      <c r="U2065">
        <v>623.57000000000005</v>
      </c>
      <c r="V2065" t="s">
        <v>71</v>
      </c>
      <c r="W2065">
        <v>311.88</v>
      </c>
      <c r="X2065" t="s">
        <v>71</v>
      </c>
      <c r="Y2065">
        <v>96.95</v>
      </c>
      <c r="AA2065">
        <v>10.59</v>
      </c>
      <c r="AE2065">
        <v>76.680000000000007</v>
      </c>
      <c r="AF2065" t="s">
        <v>71</v>
      </c>
      <c r="AG2065">
        <v>6.46</v>
      </c>
      <c r="AH2065" t="s">
        <v>71</v>
      </c>
      <c r="AS2065">
        <v>27.06</v>
      </c>
      <c r="AT2065" t="s">
        <v>71</v>
      </c>
    </row>
    <row r="2066" spans="1:46" x14ac:dyDescent="0.2">
      <c r="A2066" t="s">
        <v>518</v>
      </c>
      <c r="B2066" t="s">
        <v>519</v>
      </c>
      <c r="C2066">
        <f>-70.44185441 / 41.64868502</f>
        <v>-1.6913344173092935</v>
      </c>
      <c r="D2066" t="s">
        <v>520</v>
      </c>
      <c r="E2066" t="s">
        <v>70</v>
      </c>
      <c r="F2066" s="1">
        <v>38973</v>
      </c>
      <c r="G2066">
        <v>10</v>
      </c>
      <c r="O2066">
        <v>0.6</v>
      </c>
      <c r="P2066" t="s">
        <v>71</v>
      </c>
      <c r="Q2066">
        <v>12.7</v>
      </c>
      <c r="R2066" t="s">
        <v>71</v>
      </c>
    </row>
    <row r="2067" spans="1:46" x14ac:dyDescent="0.2">
      <c r="A2067" t="s">
        <v>518</v>
      </c>
      <c r="B2067" t="s">
        <v>519</v>
      </c>
      <c r="C2067">
        <f>-70.44185441 / 41.64868502</f>
        <v>-1.6913344173092935</v>
      </c>
      <c r="D2067" t="s">
        <v>520</v>
      </c>
      <c r="E2067" t="s">
        <v>70</v>
      </c>
      <c r="F2067" s="1">
        <v>39680</v>
      </c>
      <c r="G2067">
        <v>0.5</v>
      </c>
      <c r="I2067">
        <v>11</v>
      </c>
      <c r="J2067" t="s">
        <v>71</v>
      </c>
      <c r="K2067">
        <v>1.73</v>
      </c>
      <c r="L2067" t="s">
        <v>71</v>
      </c>
      <c r="M2067">
        <v>5.4</v>
      </c>
      <c r="N2067" t="s">
        <v>71</v>
      </c>
      <c r="O2067">
        <v>7.53</v>
      </c>
      <c r="P2067" t="s">
        <v>71</v>
      </c>
      <c r="Q2067">
        <v>24.7</v>
      </c>
      <c r="R2067" t="s">
        <v>71</v>
      </c>
      <c r="S2067">
        <v>0.27</v>
      </c>
      <c r="T2067" t="s">
        <v>71</v>
      </c>
      <c r="U2067">
        <v>8.36</v>
      </c>
      <c r="V2067" t="s">
        <v>71</v>
      </c>
      <c r="W2067">
        <v>22.46</v>
      </c>
      <c r="X2067" t="s">
        <v>71</v>
      </c>
      <c r="Y2067">
        <v>34.770000000000003</v>
      </c>
      <c r="AA2067">
        <v>35.979999999999997</v>
      </c>
      <c r="AC2067">
        <v>35.700000000000003</v>
      </c>
      <c r="AE2067">
        <v>4.8</v>
      </c>
      <c r="AF2067" t="s">
        <v>71</v>
      </c>
      <c r="AG2067">
        <v>6.28</v>
      </c>
      <c r="AH2067" t="s">
        <v>71</v>
      </c>
      <c r="AS2067">
        <v>0.91</v>
      </c>
      <c r="AT2067" t="s">
        <v>71</v>
      </c>
    </row>
    <row r="2068" spans="1:46" x14ac:dyDescent="0.2">
      <c r="A2068" t="s">
        <v>518</v>
      </c>
      <c r="B2068" t="s">
        <v>519</v>
      </c>
      <c r="C2068">
        <f>-70.44185441 / 41.64868502</f>
        <v>-1.6913344173092935</v>
      </c>
      <c r="D2068" t="s">
        <v>520</v>
      </c>
      <c r="E2068" t="s">
        <v>70</v>
      </c>
      <c r="F2068" s="1">
        <v>39680</v>
      </c>
      <c r="G2068">
        <v>1</v>
      </c>
      <c r="O2068">
        <v>7.9</v>
      </c>
      <c r="P2068" t="s">
        <v>71</v>
      </c>
      <c r="Q2068">
        <v>24.7</v>
      </c>
      <c r="R2068" t="s">
        <v>71</v>
      </c>
    </row>
    <row r="2069" spans="1:46" x14ac:dyDescent="0.2">
      <c r="A2069" t="s">
        <v>518</v>
      </c>
      <c r="B2069" t="s">
        <v>519</v>
      </c>
      <c r="C2069">
        <f>-70.44185441 / 41.64868502</f>
        <v>-1.6913344173092935</v>
      </c>
      <c r="D2069" t="s">
        <v>520</v>
      </c>
      <c r="E2069" t="s">
        <v>70</v>
      </c>
      <c r="F2069" s="1">
        <v>39680</v>
      </c>
      <c r="G2069">
        <v>2</v>
      </c>
      <c r="O2069">
        <v>7.45</v>
      </c>
      <c r="P2069" t="s">
        <v>71</v>
      </c>
      <c r="Q2069">
        <v>24.7</v>
      </c>
      <c r="R2069" t="s">
        <v>71</v>
      </c>
    </row>
    <row r="2070" spans="1:46" x14ac:dyDescent="0.2">
      <c r="A2070" t="s">
        <v>518</v>
      </c>
      <c r="B2070" t="s">
        <v>519</v>
      </c>
      <c r="C2070">
        <f>-70.44185441 / 41.64868502</f>
        <v>-1.6913344173092935</v>
      </c>
      <c r="D2070" t="s">
        <v>520</v>
      </c>
      <c r="E2070" t="s">
        <v>70</v>
      </c>
      <c r="F2070" s="1">
        <v>39680</v>
      </c>
      <c r="G2070">
        <v>3</v>
      </c>
      <c r="K2070">
        <v>1.49</v>
      </c>
      <c r="L2070" t="s">
        <v>71</v>
      </c>
      <c r="O2070">
        <v>7.8</v>
      </c>
      <c r="P2070" t="s">
        <v>71</v>
      </c>
      <c r="Q2070">
        <v>24.6</v>
      </c>
      <c r="R2070" t="s">
        <v>71</v>
      </c>
      <c r="S2070">
        <v>0.36</v>
      </c>
      <c r="T2070" t="s">
        <v>71</v>
      </c>
      <c r="U2070">
        <v>11.15</v>
      </c>
      <c r="V2070" t="s">
        <v>71</v>
      </c>
      <c r="W2070">
        <v>23.9</v>
      </c>
      <c r="X2070" t="s">
        <v>71</v>
      </c>
      <c r="Y2070">
        <v>38.92</v>
      </c>
      <c r="AA2070">
        <v>34.51</v>
      </c>
      <c r="AE2070">
        <v>4.9000000000000004</v>
      </c>
      <c r="AF2070" t="s">
        <v>71</v>
      </c>
      <c r="AG2070">
        <v>6.3</v>
      </c>
      <c r="AH2070" t="s">
        <v>71</v>
      </c>
      <c r="AS2070">
        <v>1.1000000000000001</v>
      </c>
      <c r="AT2070" t="s">
        <v>71</v>
      </c>
    </row>
    <row r="2071" spans="1:46" x14ac:dyDescent="0.2">
      <c r="A2071" t="s">
        <v>518</v>
      </c>
      <c r="B2071" t="s">
        <v>519</v>
      </c>
      <c r="C2071">
        <f>-70.44185441 / 41.64868502</f>
        <v>-1.6913344173092935</v>
      </c>
      <c r="D2071" t="s">
        <v>520</v>
      </c>
      <c r="E2071" t="s">
        <v>70</v>
      </c>
      <c r="F2071" s="1">
        <v>39680</v>
      </c>
      <c r="G2071">
        <v>4</v>
      </c>
      <c r="O2071">
        <v>7.96</v>
      </c>
      <c r="P2071" t="s">
        <v>71</v>
      </c>
      <c r="Q2071">
        <v>24.6</v>
      </c>
      <c r="R2071" t="s">
        <v>71</v>
      </c>
    </row>
    <row r="2072" spans="1:46" x14ac:dyDescent="0.2">
      <c r="A2072" t="s">
        <v>518</v>
      </c>
      <c r="B2072" t="s">
        <v>519</v>
      </c>
      <c r="C2072">
        <f>-70.44185441 / 41.64868502</f>
        <v>-1.6913344173092935</v>
      </c>
      <c r="D2072" t="s">
        <v>520</v>
      </c>
      <c r="E2072" t="s">
        <v>70</v>
      </c>
      <c r="F2072" s="1">
        <v>39680</v>
      </c>
      <c r="G2072">
        <v>5</v>
      </c>
      <c r="O2072">
        <v>8.1300000000000008</v>
      </c>
      <c r="P2072" t="s">
        <v>71</v>
      </c>
      <c r="Q2072">
        <v>23.5</v>
      </c>
      <c r="R2072" t="s">
        <v>71</v>
      </c>
    </row>
    <row r="2073" spans="1:46" x14ac:dyDescent="0.2">
      <c r="A2073" t="s">
        <v>518</v>
      </c>
      <c r="B2073" t="s">
        <v>519</v>
      </c>
      <c r="C2073">
        <f>-70.44185441 / 41.64868502</f>
        <v>-1.6913344173092935</v>
      </c>
      <c r="D2073" t="s">
        <v>520</v>
      </c>
      <c r="E2073" t="s">
        <v>70</v>
      </c>
      <c r="F2073" s="1">
        <v>39680</v>
      </c>
      <c r="G2073">
        <v>6</v>
      </c>
      <c r="O2073">
        <v>8.06</v>
      </c>
      <c r="P2073" t="s">
        <v>71</v>
      </c>
      <c r="Q2073">
        <v>21.5</v>
      </c>
      <c r="R2073" t="s">
        <v>71</v>
      </c>
    </row>
    <row r="2074" spans="1:46" x14ac:dyDescent="0.2">
      <c r="A2074" t="s">
        <v>518</v>
      </c>
      <c r="B2074" t="s">
        <v>519</v>
      </c>
      <c r="C2074">
        <f>-70.44185441 / 41.64868502</f>
        <v>-1.6913344173092935</v>
      </c>
      <c r="D2074" t="s">
        <v>520</v>
      </c>
      <c r="E2074" t="s">
        <v>70</v>
      </c>
      <c r="F2074" s="1">
        <v>39680</v>
      </c>
      <c r="G2074">
        <v>7</v>
      </c>
      <c r="O2074">
        <v>8.06</v>
      </c>
      <c r="P2074" t="s">
        <v>71</v>
      </c>
      <c r="Q2074">
        <v>21.5</v>
      </c>
      <c r="R2074" t="s">
        <v>71</v>
      </c>
    </row>
    <row r="2075" spans="1:46" x14ac:dyDescent="0.2">
      <c r="A2075" t="s">
        <v>518</v>
      </c>
      <c r="B2075" t="s">
        <v>519</v>
      </c>
      <c r="C2075">
        <f>-70.44185441 / 41.64868502</f>
        <v>-1.6913344173092935</v>
      </c>
      <c r="D2075" t="s">
        <v>520</v>
      </c>
      <c r="E2075" t="s">
        <v>70</v>
      </c>
      <c r="F2075" s="1">
        <v>39680</v>
      </c>
      <c r="G2075">
        <v>9</v>
      </c>
      <c r="K2075">
        <v>1.63</v>
      </c>
      <c r="L2075" t="s">
        <v>71</v>
      </c>
      <c r="S2075">
        <v>0.32</v>
      </c>
      <c r="T2075" t="s">
        <v>71</v>
      </c>
      <c r="U2075">
        <v>9.91</v>
      </c>
      <c r="V2075" t="s">
        <v>71</v>
      </c>
      <c r="W2075">
        <v>25.38</v>
      </c>
      <c r="X2075" t="s">
        <v>71</v>
      </c>
      <c r="Y2075">
        <v>37.22</v>
      </c>
      <c r="AA2075">
        <v>35.39</v>
      </c>
      <c r="AE2075">
        <v>4.7</v>
      </c>
      <c r="AF2075" t="s">
        <v>71</v>
      </c>
      <c r="AG2075">
        <v>6.2</v>
      </c>
      <c r="AH2075" t="s">
        <v>71</v>
      </c>
      <c r="AS2075">
        <v>0.86</v>
      </c>
      <c r="AT2075" t="s">
        <v>71</v>
      </c>
    </row>
    <row r="2076" spans="1:46" x14ac:dyDescent="0.2">
      <c r="A2076" t="s">
        <v>518</v>
      </c>
      <c r="B2076" t="s">
        <v>519</v>
      </c>
      <c r="C2076">
        <f>-70.44185441 / 41.64868502</f>
        <v>-1.6913344173092935</v>
      </c>
      <c r="D2076" t="s">
        <v>520</v>
      </c>
      <c r="E2076" t="s">
        <v>70</v>
      </c>
      <c r="F2076" s="1">
        <v>39713</v>
      </c>
      <c r="G2076">
        <v>0.5</v>
      </c>
      <c r="I2076">
        <v>9.9499999999999993</v>
      </c>
      <c r="J2076" t="s">
        <v>71</v>
      </c>
      <c r="K2076">
        <v>2.0499999999999998</v>
      </c>
      <c r="L2076" t="s">
        <v>71</v>
      </c>
      <c r="M2076">
        <v>3.25</v>
      </c>
      <c r="N2076" t="s">
        <v>71</v>
      </c>
      <c r="O2076">
        <v>8.6300000000000008</v>
      </c>
      <c r="P2076" t="s">
        <v>71</v>
      </c>
      <c r="Q2076">
        <v>20.8</v>
      </c>
      <c r="R2076" t="s">
        <v>71</v>
      </c>
      <c r="S2076">
        <v>0.26</v>
      </c>
      <c r="T2076" t="s">
        <v>71</v>
      </c>
      <c r="U2076">
        <v>8.0500000000000007</v>
      </c>
      <c r="V2076" t="s">
        <v>71</v>
      </c>
      <c r="W2076">
        <v>21.93</v>
      </c>
      <c r="X2076" t="s">
        <v>71</v>
      </c>
      <c r="Y2076">
        <v>34.229999999999997</v>
      </c>
      <c r="AA2076">
        <v>37.64</v>
      </c>
      <c r="AC2076">
        <v>43.02</v>
      </c>
      <c r="AE2076">
        <v>5.2</v>
      </c>
      <c r="AF2076" t="s">
        <v>71</v>
      </c>
      <c r="AG2076">
        <v>6.43</v>
      </c>
      <c r="AH2076" t="s">
        <v>71</v>
      </c>
      <c r="AS2076">
        <v>0.46</v>
      </c>
      <c r="AT2076" t="s">
        <v>71</v>
      </c>
    </row>
    <row r="2077" spans="1:46" x14ac:dyDescent="0.2">
      <c r="A2077" t="s">
        <v>518</v>
      </c>
      <c r="B2077" t="s">
        <v>519</v>
      </c>
      <c r="C2077">
        <f>-70.44185441 / 41.64868502</f>
        <v>-1.6913344173092935</v>
      </c>
      <c r="D2077" t="s">
        <v>520</v>
      </c>
      <c r="E2077" t="s">
        <v>70</v>
      </c>
      <c r="F2077" s="1">
        <v>39713</v>
      </c>
      <c r="G2077">
        <v>1</v>
      </c>
      <c r="O2077">
        <v>8.6199999999999992</v>
      </c>
      <c r="P2077" t="s">
        <v>71</v>
      </c>
      <c r="Q2077">
        <v>20.9</v>
      </c>
      <c r="R2077" t="s">
        <v>71</v>
      </c>
    </row>
    <row r="2078" spans="1:46" x14ac:dyDescent="0.2">
      <c r="A2078" t="s">
        <v>518</v>
      </c>
      <c r="B2078" t="s">
        <v>519</v>
      </c>
      <c r="C2078">
        <f>-70.44185441 / 41.64868502</f>
        <v>-1.6913344173092935</v>
      </c>
      <c r="D2078" t="s">
        <v>520</v>
      </c>
      <c r="E2078" t="s">
        <v>70</v>
      </c>
      <c r="F2078" s="1">
        <v>39713</v>
      </c>
      <c r="G2078">
        <v>2</v>
      </c>
      <c r="O2078">
        <v>8.6</v>
      </c>
      <c r="P2078" t="s">
        <v>71</v>
      </c>
      <c r="Q2078">
        <v>20.9</v>
      </c>
      <c r="R2078" t="s">
        <v>71</v>
      </c>
    </row>
    <row r="2079" spans="1:46" x14ac:dyDescent="0.2">
      <c r="A2079" t="s">
        <v>518</v>
      </c>
      <c r="B2079" t="s">
        <v>519</v>
      </c>
      <c r="C2079">
        <f>-70.44185441 / 41.64868502</f>
        <v>-1.6913344173092935</v>
      </c>
      <c r="D2079" t="s">
        <v>520</v>
      </c>
      <c r="E2079" t="s">
        <v>70</v>
      </c>
      <c r="F2079" s="1">
        <v>39713</v>
      </c>
      <c r="G2079">
        <v>3</v>
      </c>
      <c r="K2079">
        <v>2.68</v>
      </c>
      <c r="L2079" t="s">
        <v>71</v>
      </c>
      <c r="O2079">
        <v>8.59</v>
      </c>
      <c r="P2079" t="s">
        <v>71</v>
      </c>
      <c r="Q2079">
        <v>20.8</v>
      </c>
      <c r="R2079" t="s">
        <v>71</v>
      </c>
      <c r="S2079">
        <v>0.26</v>
      </c>
      <c r="T2079" t="s">
        <v>71</v>
      </c>
      <c r="U2079">
        <v>8.0500000000000007</v>
      </c>
      <c r="V2079" t="s">
        <v>71</v>
      </c>
      <c r="W2079">
        <v>22.84</v>
      </c>
      <c r="X2079" t="s">
        <v>71</v>
      </c>
      <c r="Y2079">
        <v>34.229999999999997</v>
      </c>
      <c r="AA2079">
        <v>40.270000000000003</v>
      </c>
      <c r="AE2079">
        <v>5</v>
      </c>
      <c r="AF2079" t="s">
        <v>71</v>
      </c>
      <c r="AG2079">
        <v>6.61</v>
      </c>
      <c r="AH2079" t="s">
        <v>71</v>
      </c>
      <c r="AS2079">
        <v>0.48</v>
      </c>
      <c r="AT2079" t="s">
        <v>71</v>
      </c>
    </row>
    <row r="2080" spans="1:46" x14ac:dyDescent="0.2">
      <c r="A2080" t="s">
        <v>518</v>
      </c>
      <c r="B2080" t="s">
        <v>519</v>
      </c>
      <c r="C2080">
        <f>-70.44185441 / 41.64868502</f>
        <v>-1.6913344173092935</v>
      </c>
      <c r="D2080" t="s">
        <v>520</v>
      </c>
      <c r="E2080" t="s">
        <v>70</v>
      </c>
      <c r="F2080" s="1">
        <v>39713</v>
      </c>
      <c r="G2080">
        <v>4</v>
      </c>
      <c r="O2080">
        <v>8.58</v>
      </c>
      <c r="P2080" t="s">
        <v>71</v>
      </c>
      <c r="Q2080">
        <v>20.8</v>
      </c>
      <c r="R2080" t="s">
        <v>71</v>
      </c>
    </row>
    <row r="2081" spans="1:46" x14ac:dyDescent="0.2">
      <c r="A2081" t="s">
        <v>518</v>
      </c>
      <c r="B2081" t="s">
        <v>519</v>
      </c>
      <c r="C2081">
        <f>-70.44185441 / 41.64868502</f>
        <v>-1.6913344173092935</v>
      </c>
      <c r="D2081" t="s">
        <v>520</v>
      </c>
      <c r="E2081" t="s">
        <v>70</v>
      </c>
      <c r="F2081" s="1">
        <v>39713</v>
      </c>
      <c r="G2081">
        <v>5</v>
      </c>
      <c r="O2081">
        <v>8.4</v>
      </c>
      <c r="P2081" t="s">
        <v>71</v>
      </c>
      <c r="Q2081">
        <v>20.6</v>
      </c>
      <c r="R2081" t="s">
        <v>71</v>
      </c>
    </row>
    <row r="2082" spans="1:46" x14ac:dyDescent="0.2">
      <c r="A2082" t="s">
        <v>518</v>
      </c>
      <c r="B2082" t="s">
        <v>519</v>
      </c>
      <c r="C2082">
        <f>-70.44185441 / 41.64868502</f>
        <v>-1.6913344173092935</v>
      </c>
      <c r="D2082" t="s">
        <v>520</v>
      </c>
      <c r="E2082" t="s">
        <v>70</v>
      </c>
      <c r="F2082" s="1">
        <v>39713</v>
      </c>
      <c r="G2082">
        <v>6</v>
      </c>
      <c r="O2082">
        <v>8.02</v>
      </c>
      <c r="P2082" t="s">
        <v>71</v>
      </c>
      <c r="Q2082">
        <v>20.399999999999999</v>
      </c>
      <c r="R2082" t="s">
        <v>71</v>
      </c>
    </row>
    <row r="2083" spans="1:46" x14ac:dyDescent="0.2">
      <c r="A2083" t="s">
        <v>518</v>
      </c>
      <c r="B2083" t="s">
        <v>519</v>
      </c>
      <c r="C2083">
        <f>-70.44185441 / 41.64868502</f>
        <v>-1.6913344173092935</v>
      </c>
      <c r="D2083" t="s">
        <v>520</v>
      </c>
      <c r="E2083" t="s">
        <v>70</v>
      </c>
      <c r="F2083" s="1">
        <v>39713</v>
      </c>
      <c r="G2083">
        <v>7</v>
      </c>
      <c r="O2083">
        <v>6.59</v>
      </c>
      <c r="P2083" t="s">
        <v>71</v>
      </c>
      <c r="Q2083">
        <v>19.399999999999999</v>
      </c>
      <c r="R2083" t="s">
        <v>71</v>
      </c>
    </row>
    <row r="2084" spans="1:46" x14ac:dyDescent="0.2">
      <c r="A2084" t="s">
        <v>518</v>
      </c>
      <c r="B2084" t="s">
        <v>519</v>
      </c>
      <c r="C2084">
        <f>-70.44185441 / 41.64868502</f>
        <v>-1.6913344173092935</v>
      </c>
      <c r="D2084" t="s">
        <v>520</v>
      </c>
      <c r="E2084" t="s">
        <v>70</v>
      </c>
      <c r="F2084" s="1">
        <v>39713</v>
      </c>
      <c r="G2084">
        <v>8</v>
      </c>
      <c r="O2084">
        <v>2.11</v>
      </c>
      <c r="P2084" t="s">
        <v>71</v>
      </c>
      <c r="Q2084">
        <v>14.5</v>
      </c>
      <c r="R2084" t="s">
        <v>71</v>
      </c>
    </row>
    <row r="2085" spans="1:46" x14ac:dyDescent="0.2">
      <c r="A2085" t="s">
        <v>518</v>
      </c>
      <c r="B2085" t="s">
        <v>519</v>
      </c>
      <c r="C2085">
        <f>-70.44185441 / 41.64868502</f>
        <v>-1.6913344173092935</v>
      </c>
      <c r="D2085" t="s">
        <v>520</v>
      </c>
      <c r="E2085" t="s">
        <v>70</v>
      </c>
      <c r="F2085" s="1">
        <v>39713</v>
      </c>
      <c r="G2085">
        <v>9</v>
      </c>
      <c r="K2085">
        <v>3.57</v>
      </c>
      <c r="L2085" t="s">
        <v>71</v>
      </c>
      <c r="O2085">
        <v>0.43</v>
      </c>
      <c r="P2085" t="s">
        <v>71</v>
      </c>
      <c r="Q2085">
        <v>10.6</v>
      </c>
      <c r="R2085" t="s">
        <v>71</v>
      </c>
      <c r="S2085">
        <v>3.5</v>
      </c>
      <c r="T2085" t="s">
        <v>71</v>
      </c>
      <c r="U2085">
        <v>108.41</v>
      </c>
      <c r="V2085" t="s">
        <v>71</v>
      </c>
      <c r="W2085">
        <v>115.45</v>
      </c>
      <c r="X2085" t="s">
        <v>71</v>
      </c>
      <c r="Y2085">
        <v>71.72</v>
      </c>
      <c r="AA2085">
        <v>43.08</v>
      </c>
      <c r="AE2085">
        <v>15.8</v>
      </c>
      <c r="AF2085" t="s">
        <v>71</v>
      </c>
      <c r="AG2085">
        <v>5.77</v>
      </c>
      <c r="AH2085" t="s">
        <v>71</v>
      </c>
      <c r="AS2085">
        <v>0.09</v>
      </c>
      <c r="AT2085" t="s">
        <v>71</v>
      </c>
    </row>
    <row r="2086" spans="1:46" x14ac:dyDescent="0.2">
      <c r="A2086" t="s">
        <v>518</v>
      </c>
      <c r="B2086" t="s">
        <v>519</v>
      </c>
      <c r="C2086">
        <f>-70.44185441 / 41.64868502</f>
        <v>-1.6913344173092935</v>
      </c>
      <c r="D2086" t="s">
        <v>520</v>
      </c>
      <c r="E2086" t="s">
        <v>70</v>
      </c>
      <c r="F2086" s="1">
        <v>40057</v>
      </c>
      <c r="G2086">
        <v>0.5</v>
      </c>
      <c r="I2086">
        <v>10.6</v>
      </c>
      <c r="J2086" t="s">
        <v>71</v>
      </c>
      <c r="K2086">
        <v>8.32</v>
      </c>
      <c r="L2086" t="s">
        <v>71</v>
      </c>
      <c r="M2086">
        <v>2.15</v>
      </c>
      <c r="N2086" t="s">
        <v>71</v>
      </c>
      <c r="O2086">
        <v>4.62</v>
      </c>
      <c r="P2086" t="s">
        <v>71</v>
      </c>
      <c r="Q2086">
        <v>23.6</v>
      </c>
      <c r="R2086" t="s">
        <v>71</v>
      </c>
      <c r="S2086">
        <v>1.62</v>
      </c>
      <c r="T2086" t="s">
        <v>71</v>
      </c>
      <c r="U2086">
        <v>50.31</v>
      </c>
      <c r="V2086" t="s">
        <v>71</v>
      </c>
      <c r="W2086">
        <v>56.97</v>
      </c>
      <c r="X2086" t="s">
        <v>71</v>
      </c>
      <c r="Y2086">
        <v>60.65</v>
      </c>
      <c r="AA2086">
        <v>51.38</v>
      </c>
      <c r="AC2086">
        <v>48.97</v>
      </c>
      <c r="AE2086">
        <v>6.2</v>
      </c>
      <c r="AF2086" t="s">
        <v>71</v>
      </c>
      <c r="AG2086">
        <v>7.01</v>
      </c>
      <c r="AH2086" t="s">
        <v>71</v>
      </c>
      <c r="AS2086">
        <v>6.14</v>
      </c>
      <c r="AT2086" t="s">
        <v>71</v>
      </c>
    </row>
    <row r="2087" spans="1:46" x14ac:dyDescent="0.2">
      <c r="A2087" t="s">
        <v>518</v>
      </c>
      <c r="B2087" t="s">
        <v>519</v>
      </c>
      <c r="C2087">
        <f>-70.44185441 / 41.64868502</f>
        <v>-1.6913344173092935</v>
      </c>
      <c r="D2087" t="s">
        <v>520</v>
      </c>
      <c r="E2087" t="s">
        <v>70</v>
      </c>
      <c r="F2087" s="1">
        <v>40057</v>
      </c>
      <c r="G2087">
        <v>1</v>
      </c>
      <c r="O2087">
        <v>4.6100000000000003</v>
      </c>
      <c r="P2087" t="s">
        <v>71</v>
      </c>
      <c r="Q2087">
        <v>23.6</v>
      </c>
      <c r="R2087" t="s">
        <v>71</v>
      </c>
    </row>
    <row r="2088" spans="1:46" x14ac:dyDescent="0.2">
      <c r="A2088" t="s">
        <v>518</v>
      </c>
      <c r="B2088" t="s">
        <v>519</v>
      </c>
      <c r="C2088">
        <f>-70.44185441 / 41.64868502</f>
        <v>-1.6913344173092935</v>
      </c>
      <c r="D2088" t="s">
        <v>520</v>
      </c>
      <c r="E2088" t="s">
        <v>70</v>
      </c>
      <c r="F2088" s="1">
        <v>40057</v>
      </c>
      <c r="G2088">
        <v>2</v>
      </c>
      <c r="O2088">
        <v>4.5599999999999996</v>
      </c>
      <c r="P2088" t="s">
        <v>71</v>
      </c>
      <c r="Q2088">
        <v>23.6</v>
      </c>
      <c r="R2088" t="s">
        <v>71</v>
      </c>
    </row>
    <row r="2089" spans="1:46" x14ac:dyDescent="0.2">
      <c r="A2089" t="s">
        <v>518</v>
      </c>
      <c r="B2089" t="s">
        <v>519</v>
      </c>
      <c r="C2089">
        <f>-70.44185441 / 41.64868502</f>
        <v>-1.6913344173092935</v>
      </c>
      <c r="D2089" t="s">
        <v>520</v>
      </c>
      <c r="E2089" t="s">
        <v>70</v>
      </c>
      <c r="F2089" s="1">
        <v>40057</v>
      </c>
      <c r="G2089">
        <v>3</v>
      </c>
      <c r="K2089">
        <v>0.44</v>
      </c>
      <c r="L2089" t="s">
        <v>71</v>
      </c>
      <c r="O2089">
        <v>4.63</v>
      </c>
      <c r="P2089" t="s">
        <v>71</v>
      </c>
      <c r="Q2089">
        <v>23.6</v>
      </c>
      <c r="R2089" t="s">
        <v>71</v>
      </c>
      <c r="S2089">
        <v>1.65</v>
      </c>
      <c r="T2089" t="s">
        <v>71</v>
      </c>
      <c r="U2089">
        <v>51.24</v>
      </c>
      <c r="V2089" t="s">
        <v>71</v>
      </c>
      <c r="W2089">
        <v>61.25</v>
      </c>
      <c r="X2089" t="s">
        <v>71</v>
      </c>
      <c r="Y2089">
        <v>60.91</v>
      </c>
      <c r="AA2089">
        <v>22.65</v>
      </c>
      <c r="AE2089">
        <v>5.6</v>
      </c>
      <c r="AF2089" t="s">
        <v>71</v>
      </c>
      <c r="AG2089">
        <v>5.91</v>
      </c>
      <c r="AH2089" t="s">
        <v>71</v>
      </c>
      <c r="AS2089">
        <v>22.78</v>
      </c>
      <c r="AT2089" t="s">
        <v>71</v>
      </c>
    </row>
    <row r="2090" spans="1:46" x14ac:dyDescent="0.2">
      <c r="A2090" t="s">
        <v>518</v>
      </c>
      <c r="B2090" t="s">
        <v>519</v>
      </c>
      <c r="C2090">
        <f>-70.44185441 / 41.64868502</f>
        <v>-1.6913344173092935</v>
      </c>
      <c r="D2090" t="s">
        <v>520</v>
      </c>
      <c r="E2090" t="s">
        <v>70</v>
      </c>
      <c r="F2090" s="1">
        <v>40057</v>
      </c>
      <c r="G2090">
        <v>4</v>
      </c>
      <c r="O2090">
        <v>4.67</v>
      </c>
      <c r="P2090" t="s">
        <v>71</v>
      </c>
      <c r="Q2090">
        <v>23.5</v>
      </c>
      <c r="R2090" t="s">
        <v>71</v>
      </c>
    </row>
    <row r="2091" spans="1:46" x14ac:dyDescent="0.2">
      <c r="A2091" t="s">
        <v>518</v>
      </c>
      <c r="B2091" t="s">
        <v>519</v>
      </c>
      <c r="C2091">
        <f>-70.44185441 / 41.64868502</f>
        <v>-1.6913344173092935</v>
      </c>
      <c r="D2091" t="s">
        <v>520</v>
      </c>
      <c r="E2091" t="s">
        <v>70</v>
      </c>
      <c r="F2091" s="1">
        <v>40057</v>
      </c>
      <c r="G2091">
        <v>5</v>
      </c>
      <c r="O2091">
        <v>4.3</v>
      </c>
      <c r="P2091" t="s">
        <v>71</v>
      </c>
      <c r="Q2091">
        <v>23.5</v>
      </c>
      <c r="R2091" t="s">
        <v>71</v>
      </c>
    </row>
    <row r="2092" spans="1:46" x14ac:dyDescent="0.2">
      <c r="A2092" t="s">
        <v>518</v>
      </c>
      <c r="B2092" t="s">
        <v>519</v>
      </c>
      <c r="C2092">
        <f>-70.44185441 / 41.64868502</f>
        <v>-1.6913344173092935</v>
      </c>
      <c r="D2092" t="s">
        <v>520</v>
      </c>
      <c r="E2092" t="s">
        <v>70</v>
      </c>
      <c r="F2092" s="1">
        <v>40057</v>
      </c>
      <c r="G2092">
        <v>6</v>
      </c>
      <c r="O2092">
        <v>4.38</v>
      </c>
      <c r="P2092" t="s">
        <v>71</v>
      </c>
      <c r="Q2092">
        <v>23.4</v>
      </c>
      <c r="R2092" t="s">
        <v>71</v>
      </c>
    </row>
    <row r="2093" spans="1:46" x14ac:dyDescent="0.2">
      <c r="A2093" t="s">
        <v>518</v>
      </c>
      <c r="B2093" t="s">
        <v>519</v>
      </c>
      <c r="C2093">
        <f>-70.44185441 / 41.64868502</f>
        <v>-1.6913344173092935</v>
      </c>
      <c r="D2093" t="s">
        <v>520</v>
      </c>
      <c r="E2093" t="s">
        <v>70</v>
      </c>
      <c r="F2093" s="1">
        <v>40057</v>
      </c>
      <c r="G2093">
        <v>7</v>
      </c>
      <c r="O2093">
        <v>4.3600000000000003</v>
      </c>
      <c r="P2093" t="s">
        <v>71</v>
      </c>
      <c r="Q2093">
        <v>23.4</v>
      </c>
      <c r="R2093" t="s">
        <v>71</v>
      </c>
    </row>
    <row r="2094" spans="1:46" x14ac:dyDescent="0.2">
      <c r="A2094" t="s">
        <v>518</v>
      </c>
      <c r="B2094" t="s">
        <v>519</v>
      </c>
      <c r="C2094">
        <f>-70.44185441 / 41.64868502</f>
        <v>-1.6913344173092935</v>
      </c>
      <c r="D2094" t="s">
        <v>520</v>
      </c>
      <c r="E2094" t="s">
        <v>70</v>
      </c>
      <c r="F2094" s="1">
        <v>40057</v>
      </c>
      <c r="G2094">
        <v>8</v>
      </c>
      <c r="O2094">
        <v>4.22</v>
      </c>
      <c r="P2094" t="s">
        <v>71</v>
      </c>
      <c r="Q2094">
        <v>23.4</v>
      </c>
      <c r="R2094" t="s">
        <v>71</v>
      </c>
    </row>
    <row r="2095" spans="1:46" x14ac:dyDescent="0.2">
      <c r="A2095" t="s">
        <v>518</v>
      </c>
      <c r="B2095" t="s">
        <v>519</v>
      </c>
      <c r="C2095">
        <f>-70.44185441 / 41.64868502</f>
        <v>-1.6913344173092935</v>
      </c>
      <c r="D2095" t="s">
        <v>520</v>
      </c>
      <c r="E2095" t="s">
        <v>70</v>
      </c>
      <c r="F2095" s="1">
        <v>40057</v>
      </c>
      <c r="G2095">
        <v>9</v>
      </c>
      <c r="K2095">
        <v>4.83</v>
      </c>
      <c r="L2095" t="s">
        <v>71</v>
      </c>
      <c r="O2095">
        <v>3.14</v>
      </c>
      <c r="P2095" t="s">
        <v>71</v>
      </c>
      <c r="Q2095">
        <v>23.4</v>
      </c>
      <c r="R2095" t="s">
        <v>71</v>
      </c>
      <c r="S2095">
        <v>3.13</v>
      </c>
      <c r="T2095" t="s">
        <v>71</v>
      </c>
      <c r="U2095">
        <v>96.97</v>
      </c>
      <c r="V2095" t="s">
        <v>71</v>
      </c>
      <c r="W2095">
        <v>68.900000000000006</v>
      </c>
      <c r="X2095" t="s">
        <v>71</v>
      </c>
      <c r="Y2095">
        <v>70.11</v>
      </c>
      <c r="AA2095">
        <v>46.04</v>
      </c>
      <c r="AE2095">
        <v>6.6</v>
      </c>
      <c r="AF2095" t="s">
        <v>71</v>
      </c>
      <c r="AG2095">
        <v>5.73</v>
      </c>
      <c r="AH2095" t="s">
        <v>71</v>
      </c>
      <c r="AS2095">
        <v>8</v>
      </c>
      <c r="AT2095" t="s">
        <v>71</v>
      </c>
    </row>
    <row r="2096" spans="1:46" x14ac:dyDescent="0.2">
      <c r="A2096" t="s">
        <v>518</v>
      </c>
      <c r="B2096" t="s">
        <v>519</v>
      </c>
      <c r="C2096">
        <f>-70.44185441 / 41.64868502</f>
        <v>-1.6913344173092935</v>
      </c>
      <c r="D2096" t="s">
        <v>520</v>
      </c>
      <c r="E2096" t="s">
        <v>70</v>
      </c>
      <c r="F2096" s="1">
        <v>40057</v>
      </c>
      <c r="G2096">
        <v>9.5</v>
      </c>
      <c r="O2096">
        <v>3.86</v>
      </c>
      <c r="P2096" t="s">
        <v>71</v>
      </c>
      <c r="Q2096">
        <v>23.2</v>
      </c>
      <c r="R2096" t="s">
        <v>71</v>
      </c>
    </row>
    <row r="2097" spans="1:46" x14ac:dyDescent="0.2">
      <c r="A2097" t="s">
        <v>518</v>
      </c>
      <c r="B2097" t="s">
        <v>519</v>
      </c>
      <c r="C2097">
        <f>-70.44185441 / 41.64868502</f>
        <v>-1.6913344173092935</v>
      </c>
      <c r="D2097" t="s">
        <v>520</v>
      </c>
      <c r="E2097" t="s">
        <v>70</v>
      </c>
      <c r="F2097" s="1">
        <v>40057</v>
      </c>
      <c r="G2097">
        <v>9.6</v>
      </c>
      <c r="K2097">
        <v>6.17</v>
      </c>
      <c r="L2097" t="s">
        <v>71</v>
      </c>
      <c r="S2097">
        <v>3.2</v>
      </c>
      <c r="T2097" t="s">
        <v>71</v>
      </c>
      <c r="U2097">
        <v>99.12</v>
      </c>
      <c r="V2097" t="s">
        <v>71</v>
      </c>
      <c r="W2097">
        <v>69.81</v>
      </c>
      <c r="X2097" t="s">
        <v>71</v>
      </c>
      <c r="Y2097">
        <v>70.430000000000007</v>
      </c>
      <c r="AA2097">
        <v>48.45</v>
      </c>
      <c r="AE2097">
        <v>6.3</v>
      </c>
      <c r="AF2097" t="s">
        <v>71</v>
      </c>
      <c r="AG2097">
        <v>5.9</v>
      </c>
      <c r="AH2097" t="s">
        <v>71</v>
      </c>
      <c r="AS2097">
        <v>11.83</v>
      </c>
      <c r="AT2097" t="s">
        <v>71</v>
      </c>
    </row>
    <row r="2098" spans="1:46" x14ac:dyDescent="0.2">
      <c r="A2098" t="s">
        <v>518</v>
      </c>
      <c r="B2098" t="s">
        <v>519</v>
      </c>
      <c r="C2098">
        <f>-70.44185441 / 41.64868502</f>
        <v>-1.6913344173092935</v>
      </c>
      <c r="D2098" t="s">
        <v>520</v>
      </c>
      <c r="E2098" t="s">
        <v>70</v>
      </c>
      <c r="F2098" s="1">
        <v>40423</v>
      </c>
      <c r="G2098">
        <v>0.5</v>
      </c>
      <c r="I2098">
        <v>10.75</v>
      </c>
      <c r="J2098" t="s">
        <v>71</v>
      </c>
      <c r="K2098">
        <v>16.600000000000001</v>
      </c>
      <c r="L2098" t="s">
        <v>71</v>
      </c>
      <c r="M2098">
        <v>0.62</v>
      </c>
      <c r="N2098" t="s">
        <v>71</v>
      </c>
      <c r="O2098">
        <v>9.1199999999999992</v>
      </c>
      <c r="P2098" t="s">
        <v>71</v>
      </c>
      <c r="Q2098">
        <v>24.8</v>
      </c>
      <c r="R2098" t="s">
        <v>71</v>
      </c>
      <c r="S2098">
        <v>4.26</v>
      </c>
      <c r="T2098" t="s">
        <v>71</v>
      </c>
      <c r="U2098">
        <v>132.07</v>
      </c>
      <c r="V2098" t="s">
        <v>71</v>
      </c>
      <c r="W2098">
        <v>85.18</v>
      </c>
      <c r="X2098" t="s">
        <v>71</v>
      </c>
      <c r="Y2098">
        <v>74.569999999999993</v>
      </c>
      <c r="AA2098">
        <v>58.16</v>
      </c>
      <c r="AC2098">
        <v>66.89</v>
      </c>
      <c r="AE2098">
        <v>4.9000000000000004</v>
      </c>
      <c r="AF2098" t="s">
        <v>71</v>
      </c>
      <c r="AG2098">
        <v>7.17</v>
      </c>
      <c r="AH2098" t="s">
        <v>71</v>
      </c>
    </row>
    <row r="2099" spans="1:46" x14ac:dyDescent="0.2">
      <c r="A2099" t="s">
        <v>518</v>
      </c>
      <c r="B2099" t="s">
        <v>519</v>
      </c>
      <c r="C2099">
        <f>-70.44185441 / 41.64868502</f>
        <v>-1.6913344173092935</v>
      </c>
      <c r="D2099" t="s">
        <v>520</v>
      </c>
      <c r="E2099" t="s">
        <v>70</v>
      </c>
      <c r="F2099" s="1">
        <v>40423</v>
      </c>
      <c r="G2099">
        <v>1</v>
      </c>
      <c r="O2099">
        <v>9.1</v>
      </c>
      <c r="P2099" t="s">
        <v>71</v>
      </c>
      <c r="Q2099">
        <v>24.7</v>
      </c>
      <c r="R2099" t="s">
        <v>71</v>
      </c>
    </row>
    <row r="2100" spans="1:46" x14ac:dyDescent="0.2">
      <c r="A2100" t="s">
        <v>518</v>
      </c>
      <c r="B2100" t="s">
        <v>519</v>
      </c>
      <c r="C2100">
        <f>-70.44185441 / 41.64868502</f>
        <v>-1.6913344173092935</v>
      </c>
      <c r="D2100" t="s">
        <v>520</v>
      </c>
      <c r="E2100" t="s">
        <v>70</v>
      </c>
      <c r="F2100" s="1">
        <v>40423</v>
      </c>
      <c r="G2100">
        <v>2</v>
      </c>
      <c r="O2100">
        <v>8.89</v>
      </c>
      <c r="P2100" t="s">
        <v>71</v>
      </c>
      <c r="Q2100">
        <v>24.6</v>
      </c>
      <c r="R2100" t="s">
        <v>71</v>
      </c>
    </row>
    <row r="2101" spans="1:46" x14ac:dyDescent="0.2">
      <c r="A2101" t="s">
        <v>518</v>
      </c>
      <c r="B2101" t="s">
        <v>519</v>
      </c>
      <c r="C2101">
        <f>-70.44185441 / 41.64868502</f>
        <v>-1.6913344173092935</v>
      </c>
      <c r="D2101" t="s">
        <v>520</v>
      </c>
      <c r="E2101" t="s">
        <v>70</v>
      </c>
      <c r="F2101" s="1">
        <v>40423</v>
      </c>
      <c r="G2101">
        <v>3</v>
      </c>
      <c r="K2101">
        <v>20.76</v>
      </c>
      <c r="L2101" t="s">
        <v>71</v>
      </c>
      <c r="O2101">
        <v>8.9</v>
      </c>
      <c r="P2101" t="s">
        <v>71</v>
      </c>
      <c r="Q2101">
        <v>24.5</v>
      </c>
      <c r="R2101" t="s">
        <v>71</v>
      </c>
      <c r="S2101">
        <v>1.71</v>
      </c>
      <c r="T2101" t="s">
        <v>71</v>
      </c>
      <c r="U2101">
        <v>53.07</v>
      </c>
      <c r="V2101" t="s">
        <v>71</v>
      </c>
      <c r="W2101">
        <v>63.84</v>
      </c>
      <c r="X2101" t="s">
        <v>71</v>
      </c>
      <c r="Y2101">
        <v>61.42</v>
      </c>
      <c r="AA2101">
        <v>60.35</v>
      </c>
      <c r="AE2101">
        <v>0.48</v>
      </c>
      <c r="AF2101" t="s">
        <v>71</v>
      </c>
      <c r="AG2101">
        <v>7.39</v>
      </c>
      <c r="AH2101" t="s">
        <v>71</v>
      </c>
    </row>
    <row r="2102" spans="1:46" x14ac:dyDescent="0.2">
      <c r="A2102" t="s">
        <v>518</v>
      </c>
      <c r="B2102" t="s">
        <v>519</v>
      </c>
      <c r="C2102">
        <f>-70.44185441 / 41.64868502</f>
        <v>-1.6913344173092935</v>
      </c>
      <c r="D2102" t="s">
        <v>520</v>
      </c>
      <c r="E2102" t="s">
        <v>70</v>
      </c>
      <c r="F2102" s="1">
        <v>40423</v>
      </c>
      <c r="G2102">
        <v>4</v>
      </c>
      <c r="O2102">
        <v>8.8000000000000007</v>
      </c>
      <c r="P2102" t="s">
        <v>71</v>
      </c>
      <c r="Q2102">
        <v>24.5</v>
      </c>
      <c r="R2102" t="s">
        <v>71</v>
      </c>
    </row>
    <row r="2103" spans="1:46" x14ac:dyDescent="0.2">
      <c r="A2103" t="s">
        <v>518</v>
      </c>
      <c r="B2103" t="s">
        <v>519</v>
      </c>
      <c r="C2103">
        <f>-70.44185441 / 41.64868502</f>
        <v>-1.6913344173092935</v>
      </c>
      <c r="D2103" t="s">
        <v>520</v>
      </c>
      <c r="E2103" t="s">
        <v>70</v>
      </c>
      <c r="F2103" s="1">
        <v>40423</v>
      </c>
      <c r="G2103">
        <v>5</v>
      </c>
      <c r="O2103">
        <v>8.74</v>
      </c>
      <c r="P2103" t="s">
        <v>71</v>
      </c>
      <c r="Q2103">
        <v>24.5</v>
      </c>
      <c r="R2103" t="s">
        <v>71</v>
      </c>
    </row>
    <row r="2104" spans="1:46" x14ac:dyDescent="0.2">
      <c r="A2104" t="s">
        <v>518</v>
      </c>
      <c r="B2104" t="s">
        <v>519</v>
      </c>
      <c r="C2104">
        <f>-70.44185441 / 41.64868502</f>
        <v>-1.6913344173092935</v>
      </c>
      <c r="D2104" t="s">
        <v>520</v>
      </c>
      <c r="E2104" t="s">
        <v>70</v>
      </c>
      <c r="F2104" s="1">
        <v>40423</v>
      </c>
      <c r="G2104">
        <v>6</v>
      </c>
      <c r="O2104">
        <v>8.6</v>
      </c>
      <c r="P2104" t="s">
        <v>71</v>
      </c>
      <c r="Q2104">
        <v>24.5</v>
      </c>
      <c r="R2104" t="s">
        <v>71</v>
      </c>
    </row>
    <row r="2105" spans="1:46" x14ac:dyDescent="0.2">
      <c r="A2105" t="s">
        <v>518</v>
      </c>
      <c r="B2105" t="s">
        <v>519</v>
      </c>
      <c r="C2105">
        <f>-70.44185441 / 41.64868502</f>
        <v>-1.6913344173092935</v>
      </c>
      <c r="D2105" t="s">
        <v>520</v>
      </c>
      <c r="E2105" t="s">
        <v>70</v>
      </c>
      <c r="F2105" s="1">
        <v>40423</v>
      </c>
      <c r="G2105">
        <v>7</v>
      </c>
      <c r="O2105">
        <v>8.65</v>
      </c>
      <c r="P2105" t="s">
        <v>71</v>
      </c>
      <c r="Q2105">
        <v>24.5</v>
      </c>
      <c r="R2105" t="s">
        <v>71</v>
      </c>
    </row>
    <row r="2106" spans="1:46" x14ac:dyDescent="0.2">
      <c r="A2106" t="s">
        <v>518</v>
      </c>
      <c r="B2106" t="s">
        <v>519</v>
      </c>
      <c r="C2106">
        <f>-70.44185441 / 41.64868502</f>
        <v>-1.6913344173092935</v>
      </c>
      <c r="D2106" t="s">
        <v>520</v>
      </c>
      <c r="E2106" t="s">
        <v>70</v>
      </c>
      <c r="F2106" s="1">
        <v>40423</v>
      </c>
      <c r="G2106">
        <v>8</v>
      </c>
      <c r="O2106">
        <v>8.61</v>
      </c>
      <c r="P2106" t="s">
        <v>71</v>
      </c>
      <c r="Q2106">
        <v>24.4</v>
      </c>
      <c r="R2106" t="s">
        <v>71</v>
      </c>
    </row>
    <row r="2107" spans="1:46" x14ac:dyDescent="0.2">
      <c r="A2107" t="s">
        <v>518</v>
      </c>
      <c r="B2107" t="s">
        <v>519</v>
      </c>
      <c r="C2107">
        <f>-70.44185441 / 41.64868502</f>
        <v>-1.6913344173092935</v>
      </c>
      <c r="D2107" t="s">
        <v>520</v>
      </c>
      <c r="E2107" t="s">
        <v>70</v>
      </c>
      <c r="F2107" s="1">
        <v>40423</v>
      </c>
      <c r="G2107">
        <v>9</v>
      </c>
      <c r="K2107">
        <v>19.97</v>
      </c>
      <c r="L2107" t="s">
        <v>71</v>
      </c>
      <c r="O2107">
        <v>8.56</v>
      </c>
      <c r="P2107" t="s">
        <v>71</v>
      </c>
      <c r="Q2107">
        <v>24.4</v>
      </c>
      <c r="R2107" t="s">
        <v>71</v>
      </c>
      <c r="S2107">
        <v>3.56</v>
      </c>
      <c r="T2107" t="s">
        <v>71</v>
      </c>
      <c r="U2107">
        <v>110.19</v>
      </c>
      <c r="V2107" t="s">
        <v>71</v>
      </c>
      <c r="W2107">
        <v>58.87</v>
      </c>
      <c r="X2107" t="s">
        <v>71</v>
      </c>
      <c r="Y2107">
        <v>71.959999999999994</v>
      </c>
      <c r="AA2107">
        <v>59.98</v>
      </c>
      <c r="AE2107">
        <v>0.5</v>
      </c>
      <c r="AF2107" t="s">
        <v>71</v>
      </c>
      <c r="AG2107">
        <v>7.07</v>
      </c>
      <c r="AH2107" t="s">
        <v>71</v>
      </c>
    </row>
    <row r="2108" spans="1:46" x14ac:dyDescent="0.2">
      <c r="A2108" t="s">
        <v>518</v>
      </c>
      <c r="B2108" t="s">
        <v>519</v>
      </c>
      <c r="C2108">
        <f>-70.44185441 / 41.64868502</f>
        <v>-1.6913344173092935</v>
      </c>
      <c r="D2108" t="s">
        <v>520</v>
      </c>
      <c r="E2108" t="s">
        <v>70</v>
      </c>
      <c r="F2108" s="1">
        <v>40423</v>
      </c>
      <c r="G2108">
        <v>9.75</v>
      </c>
      <c r="K2108">
        <v>19.239999999999998</v>
      </c>
      <c r="L2108" t="s">
        <v>71</v>
      </c>
      <c r="S2108">
        <v>2.44</v>
      </c>
      <c r="T2108" t="s">
        <v>71</v>
      </c>
      <c r="U2108">
        <v>75.55</v>
      </c>
      <c r="V2108" t="s">
        <v>71</v>
      </c>
      <c r="W2108">
        <v>62.38</v>
      </c>
      <c r="X2108" t="s">
        <v>71</v>
      </c>
      <c r="Y2108">
        <v>66.510000000000005</v>
      </c>
      <c r="AA2108">
        <v>59.61</v>
      </c>
      <c r="AE2108">
        <v>4.5</v>
      </c>
      <c r="AF2108" t="s">
        <v>71</v>
      </c>
      <c r="AG2108">
        <v>6.74</v>
      </c>
      <c r="AH2108" t="s">
        <v>71</v>
      </c>
    </row>
    <row r="2109" spans="1:46" x14ac:dyDescent="0.2">
      <c r="A2109" t="s">
        <v>518</v>
      </c>
      <c r="B2109" t="s">
        <v>519</v>
      </c>
      <c r="C2109">
        <f>-70.44185441 / 41.64868502</f>
        <v>-1.6913344173092935</v>
      </c>
      <c r="D2109" t="s">
        <v>520</v>
      </c>
      <c r="E2109" t="s">
        <v>70</v>
      </c>
      <c r="F2109" s="1">
        <v>40423</v>
      </c>
      <c r="G2109">
        <v>10</v>
      </c>
      <c r="O2109">
        <v>8.19</v>
      </c>
      <c r="P2109" t="s">
        <v>71</v>
      </c>
      <c r="Q2109">
        <v>24.1</v>
      </c>
      <c r="R2109" t="s">
        <v>71</v>
      </c>
    </row>
    <row r="2110" spans="1:46" x14ac:dyDescent="0.2">
      <c r="A2110" t="s">
        <v>518</v>
      </c>
      <c r="B2110" t="s">
        <v>519</v>
      </c>
      <c r="C2110">
        <f>-70.44185441 / 41.64868502</f>
        <v>-1.6913344173092935</v>
      </c>
      <c r="D2110" t="s">
        <v>520</v>
      </c>
      <c r="E2110" t="s">
        <v>70</v>
      </c>
      <c r="F2110" s="1">
        <v>40777</v>
      </c>
      <c r="G2110">
        <v>0.5</v>
      </c>
      <c r="I2110">
        <v>11.1</v>
      </c>
      <c r="J2110" t="s">
        <v>71</v>
      </c>
      <c r="K2110">
        <v>0.83</v>
      </c>
      <c r="L2110" t="s">
        <v>71</v>
      </c>
      <c r="M2110">
        <v>2.35</v>
      </c>
      <c r="N2110" t="s">
        <v>71</v>
      </c>
      <c r="O2110">
        <v>26</v>
      </c>
      <c r="P2110" t="s">
        <v>71</v>
      </c>
      <c r="Q2110">
        <v>8.61</v>
      </c>
      <c r="R2110" t="s">
        <v>71</v>
      </c>
      <c r="S2110">
        <v>43.19</v>
      </c>
      <c r="T2110" t="s">
        <v>71</v>
      </c>
      <c r="U2110">
        <v>1337.75</v>
      </c>
      <c r="V2110" t="s">
        <v>71</v>
      </c>
      <c r="Y2110">
        <v>107.96</v>
      </c>
      <c r="AA2110">
        <v>28.77</v>
      </c>
      <c r="AC2110">
        <v>47.69</v>
      </c>
      <c r="AE2110">
        <v>13.91</v>
      </c>
      <c r="AF2110" t="s">
        <v>71</v>
      </c>
      <c r="AG2110">
        <v>4.8</v>
      </c>
      <c r="AH2110" t="s">
        <v>71</v>
      </c>
      <c r="AS2110">
        <v>0.48</v>
      </c>
      <c r="AT2110" t="s">
        <v>71</v>
      </c>
    </row>
    <row r="2111" spans="1:46" x14ac:dyDescent="0.2">
      <c r="A2111" t="s">
        <v>518</v>
      </c>
      <c r="B2111" t="s">
        <v>519</v>
      </c>
      <c r="C2111">
        <f>-70.44185441 / 41.64868502</f>
        <v>-1.6913344173092935</v>
      </c>
      <c r="D2111" t="s">
        <v>520</v>
      </c>
      <c r="E2111" t="s">
        <v>70</v>
      </c>
      <c r="F2111" s="1">
        <v>40777</v>
      </c>
      <c r="G2111">
        <v>1</v>
      </c>
      <c r="O2111">
        <v>26</v>
      </c>
      <c r="P2111" t="s">
        <v>71</v>
      </c>
    </row>
    <row r="2112" spans="1:46" x14ac:dyDescent="0.2">
      <c r="A2112" t="s">
        <v>518</v>
      </c>
      <c r="B2112" t="s">
        <v>519</v>
      </c>
      <c r="C2112">
        <f>-70.44185441 / 41.64868502</f>
        <v>-1.6913344173092935</v>
      </c>
      <c r="D2112" t="s">
        <v>520</v>
      </c>
      <c r="E2112" t="s">
        <v>70</v>
      </c>
      <c r="F2112" s="1">
        <v>40777</v>
      </c>
      <c r="G2112">
        <v>2</v>
      </c>
      <c r="O2112">
        <v>26</v>
      </c>
      <c r="P2112" t="s">
        <v>71</v>
      </c>
    </row>
    <row r="2113" spans="1:46" x14ac:dyDescent="0.2">
      <c r="A2113" t="s">
        <v>518</v>
      </c>
      <c r="B2113" t="s">
        <v>519</v>
      </c>
      <c r="C2113">
        <f>-70.44185441 / 41.64868502</f>
        <v>-1.6913344173092935</v>
      </c>
      <c r="D2113" t="s">
        <v>520</v>
      </c>
      <c r="E2113" t="s">
        <v>70</v>
      </c>
      <c r="F2113" s="1">
        <v>40777</v>
      </c>
      <c r="G2113">
        <v>3</v>
      </c>
      <c r="K2113">
        <v>14.69</v>
      </c>
      <c r="L2113" t="s">
        <v>71</v>
      </c>
      <c r="O2113">
        <v>8.5299999999999994</v>
      </c>
      <c r="P2113" t="s">
        <v>71</v>
      </c>
      <c r="Q2113">
        <v>25.8</v>
      </c>
      <c r="R2113" t="s">
        <v>71</v>
      </c>
      <c r="S2113">
        <v>1.32</v>
      </c>
      <c r="T2113" t="s">
        <v>71</v>
      </c>
      <c r="U2113">
        <v>40.89</v>
      </c>
      <c r="V2113" t="s">
        <v>71</v>
      </c>
      <c r="W2113">
        <v>44.76</v>
      </c>
      <c r="X2113" t="s">
        <v>71</v>
      </c>
      <c r="Y2113">
        <v>57.66</v>
      </c>
      <c r="AA2113">
        <v>56.96</v>
      </c>
      <c r="AE2113">
        <v>4.8</v>
      </c>
      <c r="AF2113" t="s">
        <v>71</v>
      </c>
      <c r="AG2113">
        <v>6.85</v>
      </c>
      <c r="AH2113" t="s">
        <v>71</v>
      </c>
      <c r="AS2113">
        <v>1.31</v>
      </c>
      <c r="AT2113" t="s">
        <v>71</v>
      </c>
    </row>
    <row r="2114" spans="1:46" x14ac:dyDescent="0.2">
      <c r="A2114" t="s">
        <v>518</v>
      </c>
      <c r="B2114" t="s">
        <v>519</v>
      </c>
      <c r="C2114">
        <f>-70.44185441 / 41.64868502</f>
        <v>-1.6913344173092935</v>
      </c>
      <c r="D2114" t="s">
        <v>520</v>
      </c>
      <c r="E2114" t="s">
        <v>70</v>
      </c>
      <c r="F2114" s="1">
        <v>40777</v>
      </c>
      <c r="G2114">
        <v>4</v>
      </c>
      <c r="O2114">
        <v>6.14</v>
      </c>
      <c r="P2114" t="s">
        <v>71</v>
      </c>
      <c r="Q2114">
        <v>24.5</v>
      </c>
      <c r="R2114" t="s">
        <v>71</v>
      </c>
    </row>
    <row r="2115" spans="1:46" x14ac:dyDescent="0.2">
      <c r="A2115" t="s">
        <v>518</v>
      </c>
      <c r="B2115" t="s">
        <v>519</v>
      </c>
      <c r="C2115">
        <f>-70.44185441 / 41.64868502</f>
        <v>-1.6913344173092935</v>
      </c>
      <c r="D2115" t="s">
        <v>520</v>
      </c>
      <c r="E2115" t="s">
        <v>70</v>
      </c>
      <c r="F2115" s="1">
        <v>40777</v>
      </c>
      <c r="G2115">
        <v>5</v>
      </c>
      <c r="O2115">
        <v>5.46</v>
      </c>
      <c r="P2115" t="s">
        <v>71</v>
      </c>
      <c r="Q2115">
        <v>24.4</v>
      </c>
      <c r="R2115" t="s">
        <v>71</v>
      </c>
    </row>
    <row r="2116" spans="1:46" x14ac:dyDescent="0.2">
      <c r="A2116" t="s">
        <v>518</v>
      </c>
      <c r="B2116" t="s">
        <v>519</v>
      </c>
      <c r="C2116">
        <f>-70.44185441 / 41.64868502</f>
        <v>-1.6913344173092935</v>
      </c>
      <c r="D2116" t="s">
        <v>520</v>
      </c>
      <c r="E2116" t="s">
        <v>70</v>
      </c>
      <c r="F2116" s="1">
        <v>40777</v>
      </c>
      <c r="G2116">
        <v>6</v>
      </c>
      <c r="O2116">
        <v>5.42</v>
      </c>
      <c r="P2116" t="s">
        <v>71</v>
      </c>
      <c r="Q2116">
        <v>24.3</v>
      </c>
      <c r="R2116" t="s">
        <v>71</v>
      </c>
    </row>
    <row r="2117" spans="1:46" x14ac:dyDescent="0.2">
      <c r="A2117" t="s">
        <v>518</v>
      </c>
      <c r="B2117" t="s">
        <v>519</v>
      </c>
      <c r="C2117">
        <f>-70.44185441 / 41.64868502</f>
        <v>-1.6913344173092935</v>
      </c>
      <c r="D2117" t="s">
        <v>520</v>
      </c>
      <c r="E2117" t="s">
        <v>70</v>
      </c>
      <c r="F2117" s="1">
        <v>40777</v>
      </c>
      <c r="G2117">
        <v>7</v>
      </c>
      <c r="O2117">
        <v>5.17</v>
      </c>
      <c r="P2117" t="s">
        <v>71</v>
      </c>
      <c r="Q2117">
        <v>24.3</v>
      </c>
      <c r="R2117" t="s">
        <v>71</v>
      </c>
    </row>
    <row r="2118" spans="1:46" x14ac:dyDescent="0.2">
      <c r="A2118" t="s">
        <v>518</v>
      </c>
      <c r="B2118" t="s">
        <v>519</v>
      </c>
      <c r="C2118">
        <f>-70.44185441 / 41.64868502</f>
        <v>-1.6913344173092935</v>
      </c>
      <c r="D2118" t="s">
        <v>520</v>
      </c>
      <c r="E2118" t="s">
        <v>70</v>
      </c>
      <c r="F2118" s="1">
        <v>40777</v>
      </c>
      <c r="G2118">
        <v>8</v>
      </c>
      <c r="O2118">
        <v>4.87</v>
      </c>
      <c r="P2118" t="s">
        <v>71</v>
      </c>
      <c r="Q2118">
        <v>24.3</v>
      </c>
      <c r="R2118" t="s">
        <v>71</v>
      </c>
    </row>
    <row r="2119" spans="1:46" x14ac:dyDescent="0.2">
      <c r="A2119" t="s">
        <v>518</v>
      </c>
      <c r="B2119" t="s">
        <v>519</v>
      </c>
      <c r="C2119">
        <f>-70.44185441 / 41.64868502</f>
        <v>-1.6913344173092935</v>
      </c>
      <c r="D2119" t="s">
        <v>520</v>
      </c>
      <c r="E2119" t="s">
        <v>70</v>
      </c>
      <c r="F2119" s="1">
        <v>40777</v>
      </c>
      <c r="G2119">
        <v>9</v>
      </c>
      <c r="K2119">
        <v>10.119999999999999</v>
      </c>
      <c r="L2119" t="s">
        <v>71</v>
      </c>
      <c r="O2119">
        <v>2.38</v>
      </c>
      <c r="P2119" t="s">
        <v>71</v>
      </c>
      <c r="Q2119">
        <v>24.1</v>
      </c>
      <c r="R2119" t="s">
        <v>71</v>
      </c>
      <c r="S2119">
        <v>1.31</v>
      </c>
      <c r="T2119" t="s">
        <v>71</v>
      </c>
      <c r="U2119">
        <v>40.58</v>
      </c>
      <c r="V2119" t="s">
        <v>71</v>
      </c>
      <c r="W2119">
        <v>42.87</v>
      </c>
      <c r="X2119" t="s">
        <v>71</v>
      </c>
      <c r="Y2119">
        <v>57.55</v>
      </c>
      <c r="AA2119">
        <v>53.31</v>
      </c>
      <c r="AE2119">
        <v>4.5999999999999996</v>
      </c>
      <c r="AF2119" t="s">
        <v>71</v>
      </c>
      <c r="AG2119">
        <v>6.33</v>
      </c>
      <c r="AH2119" t="s">
        <v>71</v>
      </c>
      <c r="AS2119">
        <v>2.27</v>
      </c>
      <c r="AT2119" t="s">
        <v>71</v>
      </c>
    </row>
    <row r="2120" spans="1:46" x14ac:dyDescent="0.2">
      <c r="A2120" t="s">
        <v>518</v>
      </c>
      <c r="B2120" t="s">
        <v>519</v>
      </c>
      <c r="C2120">
        <f>-70.44185441 / 41.64868502</f>
        <v>-1.6913344173092935</v>
      </c>
      <c r="D2120" t="s">
        <v>520</v>
      </c>
      <c r="E2120" t="s">
        <v>70</v>
      </c>
      <c r="F2120" s="1">
        <v>40777</v>
      </c>
      <c r="G2120">
        <v>10</v>
      </c>
      <c r="O2120">
        <v>0.68</v>
      </c>
      <c r="P2120" t="s">
        <v>71</v>
      </c>
      <c r="Q2120">
        <v>24</v>
      </c>
      <c r="R2120" t="s">
        <v>71</v>
      </c>
    </row>
    <row r="2121" spans="1:46" x14ac:dyDescent="0.2">
      <c r="A2121" t="s">
        <v>518</v>
      </c>
      <c r="B2121" t="s">
        <v>519</v>
      </c>
      <c r="C2121">
        <f>-70.44185441 / 41.64868502</f>
        <v>-1.6913344173092935</v>
      </c>
      <c r="D2121" t="s">
        <v>520</v>
      </c>
      <c r="E2121" t="s">
        <v>70</v>
      </c>
      <c r="F2121" s="1">
        <v>40777</v>
      </c>
      <c r="G2121">
        <v>10.6</v>
      </c>
      <c r="K2121">
        <v>11.71</v>
      </c>
      <c r="L2121" t="s">
        <v>71</v>
      </c>
      <c r="S2121">
        <v>1.3</v>
      </c>
      <c r="T2121" t="s">
        <v>71</v>
      </c>
      <c r="U2121">
        <v>40.270000000000003</v>
      </c>
      <c r="V2121" t="s">
        <v>71</v>
      </c>
      <c r="W2121">
        <v>53.25</v>
      </c>
      <c r="X2121" t="s">
        <v>71</v>
      </c>
      <c r="Y2121">
        <v>57.44</v>
      </c>
      <c r="AA2121">
        <v>54.74</v>
      </c>
      <c r="AE2121">
        <v>4.7</v>
      </c>
      <c r="AF2121" t="s">
        <v>71</v>
      </c>
      <c r="AG2121">
        <v>6.34</v>
      </c>
      <c r="AH2121" t="s">
        <v>71</v>
      </c>
      <c r="AS2121">
        <v>6.54</v>
      </c>
      <c r="AT2121" t="s">
        <v>71</v>
      </c>
    </row>
    <row r="2122" spans="1:46" x14ac:dyDescent="0.2">
      <c r="A2122" t="s">
        <v>518</v>
      </c>
      <c r="B2122" t="s">
        <v>519</v>
      </c>
      <c r="C2122">
        <f>-70.44185441 / 41.64868502</f>
        <v>-1.6913344173092935</v>
      </c>
      <c r="D2122" t="s">
        <v>520</v>
      </c>
      <c r="E2122" t="s">
        <v>70</v>
      </c>
      <c r="F2122" s="1">
        <v>41170</v>
      </c>
      <c r="G2122">
        <v>0.5</v>
      </c>
      <c r="I2122">
        <v>10.52</v>
      </c>
      <c r="J2122" t="s">
        <v>71</v>
      </c>
      <c r="K2122">
        <v>10.23</v>
      </c>
      <c r="L2122" t="s">
        <v>71</v>
      </c>
      <c r="M2122">
        <v>0.55000000000000004</v>
      </c>
      <c r="N2122" t="s">
        <v>71</v>
      </c>
      <c r="O2122">
        <v>7.26</v>
      </c>
      <c r="P2122" t="s">
        <v>71</v>
      </c>
      <c r="Q2122">
        <v>22.6</v>
      </c>
      <c r="R2122" t="s">
        <v>71</v>
      </c>
      <c r="S2122">
        <v>2.84</v>
      </c>
      <c r="T2122" t="s">
        <v>71</v>
      </c>
      <c r="U2122">
        <v>87.97</v>
      </c>
      <c r="V2122" t="s">
        <v>71</v>
      </c>
      <c r="W2122">
        <v>70.7</v>
      </c>
      <c r="X2122" t="s">
        <v>71</v>
      </c>
      <c r="Y2122">
        <v>68.709999999999994</v>
      </c>
      <c r="AA2122">
        <v>53.41</v>
      </c>
      <c r="AC2122">
        <v>68.61</v>
      </c>
      <c r="AE2122">
        <v>5.4</v>
      </c>
      <c r="AF2122" t="s">
        <v>71</v>
      </c>
      <c r="AG2122">
        <v>6.41</v>
      </c>
      <c r="AH2122" t="s">
        <v>71</v>
      </c>
      <c r="AS2122">
        <v>5.28</v>
      </c>
      <c r="AT2122" t="s">
        <v>71</v>
      </c>
    </row>
    <row r="2123" spans="1:46" x14ac:dyDescent="0.2">
      <c r="A2123" t="s">
        <v>518</v>
      </c>
      <c r="B2123" t="s">
        <v>519</v>
      </c>
      <c r="C2123">
        <f>-70.44185441 / 41.64868502</f>
        <v>-1.6913344173092935</v>
      </c>
      <c r="D2123" t="s">
        <v>520</v>
      </c>
      <c r="E2123" t="s">
        <v>70</v>
      </c>
      <c r="F2123" s="1">
        <v>41170</v>
      </c>
      <c r="G2123">
        <v>1</v>
      </c>
      <c r="O2123">
        <v>7.59</v>
      </c>
      <c r="P2123" t="s">
        <v>71</v>
      </c>
      <c r="Q2123">
        <v>22.7</v>
      </c>
      <c r="R2123" t="s">
        <v>71</v>
      </c>
    </row>
    <row r="2124" spans="1:46" x14ac:dyDescent="0.2">
      <c r="A2124" t="s">
        <v>518</v>
      </c>
      <c r="B2124" t="s">
        <v>519</v>
      </c>
      <c r="C2124">
        <f>-70.44185441 / 41.64868502</f>
        <v>-1.6913344173092935</v>
      </c>
      <c r="D2124" t="s">
        <v>520</v>
      </c>
      <c r="E2124" t="s">
        <v>70</v>
      </c>
      <c r="F2124" s="1">
        <v>41170</v>
      </c>
      <c r="G2124">
        <v>1.5</v>
      </c>
      <c r="O2124">
        <v>7.59</v>
      </c>
      <c r="P2124" t="s">
        <v>71</v>
      </c>
      <c r="Q2124">
        <v>22.7</v>
      </c>
      <c r="R2124" t="s">
        <v>71</v>
      </c>
    </row>
    <row r="2125" spans="1:46" x14ac:dyDescent="0.2">
      <c r="A2125" t="s">
        <v>518</v>
      </c>
      <c r="B2125" t="s">
        <v>519</v>
      </c>
      <c r="C2125">
        <f>-70.44185441 / 41.64868502</f>
        <v>-1.6913344173092935</v>
      </c>
      <c r="D2125" t="s">
        <v>520</v>
      </c>
      <c r="E2125" t="s">
        <v>70</v>
      </c>
      <c r="F2125" s="1">
        <v>41170</v>
      </c>
      <c r="G2125">
        <v>2</v>
      </c>
      <c r="O2125">
        <v>7.58</v>
      </c>
      <c r="P2125" t="s">
        <v>71</v>
      </c>
      <c r="Q2125">
        <v>22.7</v>
      </c>
      <c r="R2125" t="s">
        <v>71</v>
      </c>
    </row>
    <row r="2126" spans="1:46" x14ac:dyDescent="0.2">
      <c r="A2126" t="s">
        <v>518</v>
      </c>
      <c r="B2126" t="s">
        <v>519</v>
      </c>
      <c r="C2126">
        <f>-70.44185441 / 41.64868502</f>
        <v>-1.6913344173092935</v>
      </c>
      <c r="D2126" t="s">
        <v>520</v>
      </c>
      <c r="E2126" t="s">
        <v>70</v>
      </c>
      <c r="F2126" s="1">
        <v>41170</v>
      </c>
      <c r="G2126">
        <v>2.5</v>
      </c>
      <c r="O2126">
        <v>7.45</v>
      </c>
      <c r="P2126" t="s">
        <v>71</v>
      </c>
      <c r="Q2126">
        <v>22.7</v>
      </c>
      <c r="R2126" t="s">
        <v>71</v>
      </c>
    </row>
    <row r="2127" spans="1:46" x14ac:dyDescent="0.2">
      <c r="A2127" t="s">
        <v>518</v>
      </c>
      <c r="B2127" t="s">
        <v>519</v>
      </c>
      <c r="C2127">
        <f>-70.44185441 / 41.64868502</f>
        <v>-1.6913344173092935</v>
      </c>
      <c r="D2127" t="s">
        <v>520</v>
      </c>
      <c r="E2127" t="s">
        <v>70</v>
      </c>
      <c r="F2127" s="1">
        <v>41170</v>
      </c>
      <c r="G2127">
        <v>3</v>
      </c>
      <c r="K2127">
        <v>10.99</v>
      </c>
      <c r="L2127" t="s">
        <v>71</v>
      </c>
      <c r="O2127">
        <v>7.52</v>
      </c>
      <c r="P2127" t="s">
        <v>71</v>
      </c>
      <c r="Q2127">
        <v>22.7</v>
      </c>
      <c r="R2127" t="s">
        <v>71</v>
      </c>
      <c r="S2127">
        <v>3.15</v>
      </c>
      <c r="T2127" t="s">
        <v>71</v>
      </c>
      <c r="U2127">
        <v>97.57</v>
      </c>
      <c r="V2127" t="s">
        <v>71</v>
      </c>
      <c r="W2127">
        <v>68.5</v>
      </c>
      <c r="X2127" t="s">
        <v>71</v>
      </c>
      <c r="Y2127">
        <v>70.2</v>
      </c>
      <c r="AA2127">
        <v>54.11</v>
      </c>
      <c r="AE2127">
        <v>5.8</v>
      </c>
      <c r="AF2127" t="s">
        <v>71</v>
      </c>
      <c r="AG2127">
        <v>6.41</v>
      </c>
      <c r="AH2127" t="s">
        <v>71</v>
      </c>
      <c r="AS2127">
        <v>5.88</v>
      </c>
      <c r="AT2127" t="s">
        <v>71</v>
      </c>
    </row>
    <row r="2128" spans="1:46" x14ac:dyDescent="0.2">
      <c r="A2128" t="s">
        <v>518</v>
      </c>
      <c r="B2128" t="s">
        <v>519</v>
      </c>
      <c r="C2128">
        <f>-70.44185441 / 41.64868502</f>
        <v>-1.6913344173092935</v>
      </c>
      <c r="D2128" t="s">
        <v>520</v>
      </c>
      <c r="E2128" t="s">
        <v>70</v>
      </c>
      <c r="F2128" s="1">
        <v>41170</v>
      </c>
      <c r="G2128">
        <v>3.5</v>
      </c>
      <c r="O2128">
        <v>7.52</v>
      </c>
      <c r="P2128" t="s">
        <v>71</v>
      </c>
      <c r="Q2128">
        <v>22.8</v>
      </c>
      <c r="R2128" t="s">
        <v>71</v>
      </c>
    </row>
    <row r="2129" spans="1:46" x14ac:dyDescent="0.2">
      <c r="A2129" t="s">
        <v>518</v>
      </c>
      <c r="B2129" t="s">
        <v>519</v>
      </c>
      <c r="C2129">
        <f>-70.44185441 / 41.64868502</f>
        <v>-1.6913344173092935</v>
      </c>
      <c r="D2129" t="s">
        <v>520</v>
      </c>
      <c r="E2129" t="s">
        <v>70</v>
      </c>
      <c r="F2129" s="1">
        <v>41170</v>
      </c>
      <c r="G2129">
        <v>4</v>
      </c>
      <c r="O2129">
        <v>7.45</v>
      </c>
      <c r="P2129" t="s">
        <v>71</v>
      </c>
      <c r="Q2129">
        <v>22.8</v>
      </c>
      <c r="R2129" t="s">
        <v>71</v>
      </c>
    </row>
    <row r="2130" spans="1:46" x14ac:dyDescent="0.2">
      <c r="A2130" t="s">
        <v>518</v>
      </c>
      <c r="B2130" t="s">
        <v>519</v>
      </c>
      <c r="C2130">
        <f>-70.44185441 / 41.64868502</f>
        <v>-1.6913344173092935</v>
      </c>
      <c r="D2130" t="s">
        <v>520</v>
      </c>
      <c r="E2130" t="s">
        <v>70</v>
      </c>
      <c r="F2130" s="1">
        <v>41170</v>
      </c>
      <c r="G2130">
        <v>4.5</v>
      </c>
      <c r="O2130">
        <v>7.48</v>
      </c>
      <c r="P2130" t="s">
        <v>71</v>
      </c>
      <c r="Q2130">
        <v>22.8</v>
      </c>
      <c r="R2130" t="s">
        <v>71</v>
      </c>
    </row>
    <row r="2131" spans="1:46" x14ac:dyDescent="0.2">
      <c r="A2131" t="s">
        <v>518</v>
      </c>
      <c r="B2131" t="s">
        <v>519</v>
      </c>
      <c r="C2131">
        <f>-70.44185441 / 41.64868502</f>
        <v>-1.6913344173092935</v>
      </c>
      <c r="D2131" t="s">
        <v>520</v>
      </c>
      <c r="E2131" t="s">
        <v>70</v>
      </c>
      <c r="F2131" s="1">
        <v>41170</v>
      </c>
      <c r="G2131">
        <v>5</v>
      </c>
      <c r="O2131">
        <v>7.52</v>
      </c>
      <c r="P2131" t="s">
        <v>71</v>
      </c>
      <c r="Q2131">
        <v>22.7</v>
      </c>
      <c r="R2131" t="s">
        <v>71</v>
      </c>
    </row>
    <row r="2132" spans="1:46" x14ac:dyDescent="0.2">
      <c r="A2132" t="s">
        <v>518</v>
      </c>
      <c r="B2132" t="s">
        <v>519</v>
      </c>
      <c r="C2132">
        <f>-70.44185441 / 41.64868502</f>
        <v>-1.6913344173092935</v>
      </c>
      <c r="D2132" t="s">
        <v>520</v>
      </c>
      <c r="E2132" t="s">
        <v>70</v>
      </c>
      <c r="F2132" s="1">
        <v>41170</v>
      </c>
      <c r="G2132">
        <v>5.5</v>
      </c>
      <c r="O2132">
        <v>7.44</v>
      </c>
      <c r="P2132" t="s">
        <v>71</v>
      </c>
      <c r="Q2132">
        <v>22.7</v>
      </c>
      <c r="R2132" t="s">
        <v>71</v>
      </c>
    </row>
    <row r="2133" spans="1:46" x14ac:dyDescent="0.2">
      <c r="A2133" t="s">
        <v>518</v>
      </c>
      <c r="B2133" t="s">
        <v>519</v>
      </c>
      <c r="C2133">
        <f>-70.44185441 / 41.64868502</f>
        <v>-1.6913344173092935</v>
      </c>
      <c r="D2133" t="s">
        <v>520</v>
      </c>
      <c r="E2133" t="s">
        <v>70</v>
      </c>
      <c r="F2133" s="1">
        <v>41170</v>
      </c>
      <c r="G2133">
        <v>6</v>
      </c>
      <c r="O2133">
        <v>7.28</v>
      </c>
      <c r="P2133" t="s">
        <v>71</v>
      </c>
      <c r="Q2133">
        <v>22.7</v>
      </c>
      <c r="R2133" t="s">
        <v>71</v>
      </c>
    </row>
    <row r="2134" spans="1:46" x14ac:dyDescent="0.2">
      <c r="A2134" t="s">
        <v>518</v>
      </c>
      <c r="B2134" t="s">
        <v>519</v>
      </c>
      <c r="C2134">
        <f>-70.44185441 / 41.64868502</f>
        <v>-1.6913344173092935</v>
      </c>
      <c r="D2134" t="s">
        <v>520</v>
      </c>
      <c r="E2134" t="s">
        <v>70</v>
      </c>
      <c r="F2134" s="1">
        <v>41170</v>
      </c>
      <c r="G2134">
        <v>6.5</v>
      </c>
      <c r="O2134">
        <v>7.38</v>
      </c>
      <c r="P2134" t="s">
        <v>71</v>
      </c>
      <c r="Q2134">
        <v>22.7</v>
      </c>
      <c r="R2134" t="s">
        <v>71</v>
      </c>
    </row>
    <row r="2135" spans="1:46" x14ac:dyDescent="0.2">
      <c r="A2135" t="s">
        <v>518</v>
      </c>
      <c r="B2135" t="s">
        <v>519</v>
      </c>
      <c r="C2135">
        <f>-70.44185441 / 41.64868502</f>
        <v>-1.6913344173092935</v>
      </c>
      <c r="D2135" t="s">
        <v>520</v>
      </c>
      <c r="E2135" t="s">
        <v>70</v>
      </c>
      <c r="F2135" s="1">
        <v>41170</v>
      </c>
      <c r="G2135">
        <v>7</v>
      </c>
      <c r="O2135">
        <v>7.45</v>
      </c>
      <c r="P2135" t="s">
        <v>71</v>
      </c>
      <c r="Q2135">
        <v>22.7</v>
      </c>
      <c r="R2135" t="s">
        <v>71</v>
      </c>
    </row>
    <row r="2136" spans="1:46" x14ac:dyDescent="0.2">
      <c r="A2136" t="s">
        <v>518</v>
      </c>
      <c r="B2136" t="s">
        <v>519</v>
      </c>
      <c r="C2136">
        <f>-70.44185441 / 41.64868502</f>
        <v>-1.6913344173092935</v>
      </c>
      <c r="D2136" t="s">
        <v>520</v>
      </c>
      <c r="E2136" t="s">
        <v>70</v>
      </c>
      <c r="F2136" s="1">
        <v>41170</v>
      </c>
      <c r="G2136">
        <v>7.5</v>
      </c>
      <c r="O2136">
        <v>7.44</v>
      </c>
      <c r="P2136" t="s">
        <v>71</v>
      </c>
      <c r="Q2136">
        <v>22.7</v>
      </c>
      <c r="R2136" t="s">
        <v>71</v>
      </c>
    </row>
    <row r="2137" spans="1:46" x14ac:dyDescent="0.2">
      <c r="A2137" t="s">
        <v>518</v>
      </c>
      <c r="B2137" t="s">
        <v>519</v>
      </c>
      <c r="C2137">
        <f>-70.44185441 / 41.64868502</f>
        <v>-1.6913344173092935</v>
      </c>
      <c r="D2137" t="s">
        <v>520</v>
      </c>
      <c r="E2137" t="s">
        <v>70</v>
      </c>
      <c r="F2137" s="1">
        <v>41170</v>
      </c>
      <c r="G2137">
        <v>9</v>
      </c>
      <c r="K2137">
        <v>7.47</v>
      </c>
      <c r="L2137" t="s">
        <v>71</v>
      </c>
      <c r="O2137">
        <v>7.05</v>
      </c>
      <c r="P2137" t="s">
        <v>71</v>
      </c>
      <c r="Q2137">
        <v>22.4</v>
      </c>
      <c r="R2137" t="s">
        <v>71</v>
      </c>
      <c r="S2137">
        <v>2.92</v>
      </c>
      <c r="T2137" t="s">
        <v>71</v>
      </c>
      <c r="U2137">
        <v>90.44</v>
      </c>
      <c r="V2137" t="s">
        <v>71</v>
      </c>
      <c r="W2137">
        <v>69</v>
      </c>
      <c r="X2137" t="s">
        <v>71</v>
      </c>
      <c r="Y2137">
        <v>69.11</v>
      </c>
      <c r="AA2137">
        <v>50.33</v>
      </c>
      <c r="AE2137">
        <v>5.8</v>
      </c>
      <c r="AF2137" t="s">
        <v>71</v>
      </c>
      <c r="AG2137">
        <v>6.38</v>
      </c>
      <c r="AH2137" t="s">
        <v>71</v>
      </c>
      <c r="AS2137">
        <v>4.07</v>
      </c>
      <c r="AT2137" t="s">
        <v>71</v>
      </c>
    </row>
    <row r="2138" spans="1:46" x14ac:dyDescent="0.2">
      <c r="A2138" t="s">
        <v>518</v>
      </c>
      <c r="B2138" t="s">
        <v>519</v>
      </c>
      <c r="C2138">
        <f>-70.44185441 / 41.64868502</f>
        <v>-1.6913344173092935</v>
      </c>
      <c r="D2138" t="s">
        <v>520</v>
      </c>
      <c r="E2138" t="s">
        <v>70</v>
      </c>
      <c r="F2138" s="1">
        <v>41170</v>
      </c>
      <c r="G2138">
        <v>9.5</v>
      </c>
      <c r="K2138">
        <v>10.66</v>
      </c>
      <c r="L2138" t="s">
        <v>71</v>
      </c>
      <c r="S2138">
        <v>2.4</v>
      </c>
      <c r="T2138" t="s">
        <v>71</v>
      </c>
      <c r="U2138">
        <v>74.34</v>
      </c>
      <c r="V2138" t="s">
        <v>71</v>
      </c>
      <c r="W2138">
        <v>70.7</v>
      </c>
      <c r="X2138" t="s">
        <v>71</v>
      </c>
      <c r="Y2138">
        <v>66.28</v>
      </c>
      <c r="AA2138">
        <v>53.82</v>
      </c>
      <c r="AE2138">
        <v>5.4</v>
      </c>
      <c r="AF2138" t="s">
        <v>71</v>
      </c>
      <c r="AG2138">
        <v>6.38</v>
      </c>
      <c r="AH2138" t="s">
        <v>71</v>
      </c>
      <c r="AS2138">
        <v>4.9800000000000004</v>
      </c>
      <c r="AT2138" t="s">
        <v>71</v>
      </c>
    </row>
    <row r="2139" spans="1:46" x14ac:dyDescent="0.2">
      <c r="A2139" t="s">
        <v>518</v>
      </c>
      <c r="B2139" t="s">
        <v>519</v>
      </c>
      <c r="C2139">
        <f>-70.44185441 / 41.64868502</f>
        <v>-1.6913344173092935</v>
      </c>
      <c r="D2139" t="s">
        <v>520</v>
      </c>
      <c r="E2139" t="s">
        <v>70</v>
      </c>
      <c r="F2139" s="1">
        <v>41536</v>
      </c>
      <c r="G2139">
        <v>0.1</v>
      </c>
      <c r="I2139">
        <v>9.1</v>
      </c>
      <c r="J2139" t="s">
        <v>71</v>
      </c>
      <c r="K2139">
        <v>2.76</v>
      </c>
      <c r="L2139" t="s">
        <v>71</v>
      </c>
      <c r="M2139">
        <v>2.2000000000000002</v>
      </c>
      <c r="N2139" t="s">
        <v>71</v>
      </c>
      <c r="S2139">
        <v>0.45</v>
      </c>
      <c r="T2139" t="s">
        <v>71</v>
      </c>
      <c r="U2139">
        <v>13.94</v>
      </c>
      <c r="V2139" t="s">
        <v>71</v>
      </c>
      <c r="W2139">
        <v>28.28</v>
      </c>
      <c r="X2139" t="s">
        <v>71</v>
      </c>
      <c r="Y2139">
        <v>42.14</v>
      </c>
      <c r="AA2139">
        <v>40.56</v>
      </c>
      <c r="AC2139">
        <v>48.64</v>
      </c>
      <c r="AE2139">
        <v>9.4</v>
      </c>
      <c r="AF2139" t="s">
        <v>71</v>
      </c>
      <c r="AG2139">
        <v>6.7</v>
      </c>
      <c r="AH2139" t="s">
        <v>71</v>
      </c>
      <c r="AS2139">
        <v>0.85</v>
      </c>
      <c r="AT2139" t="s">
        <v>71</v>
      </c>
    </row>
    <row r="2140" spans="1:46" x14ac:dyDescent="0.2">
      <c r="A2140" t="s">
        <v>518</v>
      </c>
      <c r="B2140" t="s">
        <v>519</v>
      </c>
      <c r="C2140">
        <f>-70.44185441 / 41.64868502</f>
        <v>-1.6913344173092935</v>
      </c>
      <c r="D2140" t="s">
        <v>520</v>
      </c>
      <c r="E2140" t="s">
        <v>70</v>
      </c>
      <c r="F2140" s="1">
        <v>41536</v>
      </c>
      <c r="G2140">
        <v>0.5</v>
      </c>
      <c r="O2140">
        <v>8.3000000000000007</v>
      </c>
      <c r="P2140" t="s">
        <v>71</v>
      </c>
      <c r="Q2140">
        <v>20.100000000000001</v>
      </c>
      <c r="R2140" t="s">
        <v>71</v>
      </c>
    </row>
    <row r="2141" spans="1:46" x14ac:dyDescent="0.2">
      <c r="A2141" t="s">
        <v>518</v>
      </c>
      <c r="B2141" t="s">
        <v>519</v>
      </c>
      <c r="C2141">
        <f>-70.44185441 / 41.64868502</f>
        <v>-1.6913344173092935</v>
      </c>
      <c r="D2141" t="s">
        <v>520</v>
      </c>
      <c r="E2141" t="s">
        <v>70</v>
      </c>
      <c r="F2141" s="1">
        <v>41536</v>
      </c>
      <c r="G2141">
        <v>1</v>
      </c>
      <c r="O2141">
        <v>8.41</v>
      </c>
      <c r="P2141" t="s">
        <v>71</v>
      </c>
      <c r="Q2141">
        <v>19.899999999999999</v>
      </c>
      <c r="R2141" t="s">
        <v>71</v>
      </c>
    </row>
    <row r="2142" spans="1:46" x14ac:dyDescent="0.2">
      <c r="A2142" t="s">
        <v>518</v>
      </c>
      <c r="B2142" t="s">
        <v>519</v>
      </c>
      <c r="C2142">
        <f>-70.44185441 / 41.64868502</f>
        <v>-1.6913344173092935</v>
      </c>
      <c r="D2142" t="s">
        <v>520</v>
      </c>
      <c r="E2142" t="s">
        <v>70</v>
      </c>
      <c r="F2142" s="1">
        <v>41536</v>
      </c>
      <c r="G2142">
        <v>1.5</v>
      </c>
      <c r="O2142">
        <v>8.44</v>
      </c>
      <c r="P2142" t="s">
        <v>71</v>
      </c>
      <c r="Q2142">
        <v>19.8</v>
      </c>
      <c r="R2142" t="s">
        <v>71</v>
      </c>
    </row>
    <row r="2143" spans="1:46" x14ac:dyDescent="0.2">
      <c r="A2143" t="s">
        <v>518</v>
      </c>
      <c r="B2143" t="s">
        <v>519</v>
      </c>
      <c r="C2143">
        <f>-70.44185441 / 41.64868502</f>
        <v>-1.6913344173092935</v>
      </c>
      <c r="D2143" t="s">
        <v>520</v>
      </c>
      <c r="E2143" t="s">
        <v>70</v>
      </c>
      <c r="F2143" s="1">
        <v>41536</v>
      </c>
      <c r="G2143">
        <v>2</v>
      </c>
      <c r="O2143">
        <v>8.33</v>
      </c>
      <c r="P2143" t="s">
        <v>71</v>
      </c>
      <c r="Q2143">
        <v>19.7</v>
      </c>
      <c r="R2143" t="s">
        <v>71</v>
      </c>
    </row>
    <row r="2144" spans="1:46" x14ac:dyDescent="0.2">
      <c r="A2144" t="s">
        <v>518</v>
      </c>
      <c r="B2144" t="s">
        <v>519</v>
      </c>
      <c r="C2144">
        <f>-70.44185441 / 41.64868502</f>
        <v>-1.6913344173092935</v>
      </c>
      <c r="D2144" t="s">
        <v>520</v>
      </c>
      <c r="E2144" t="s">
        <v>70</v>
      </c>
      <c r="F2144" s="1">
        <v>41536</v>
      </c>
      <c r="G2144">
        <v>2.5</v>
      </c>
      <c r="O2144">
        <v>8.34</v>
      </c>
      <c r="P2144" t="s">
        <v>71</v>
      </c>
      <c r="Q2144">
        <v>19.7</v>
      </c>
      <c r="R2144" t="s">
        <v>71</v>
      </c>
    </row>
    <row r="2145" spans="1:46" x14ac:dyDescent="0.2">
      <c r="A2145" t="s">
        <v>518</v>
      </c>
      <c r="B2145" t="s">
        <v>519</v>
      </c>
      <c r="C2145">
        <f>-70.44185441 / 41.64868502</f>
        <v>-1.6913344173092935</v>
      </c>
      <c r="D2145" t="s">
        <v>520</v>
      </c>
      <c r="E2145" t="s">
        <v>70</v>
      </c>
      <c r="F2145" s="1">
        <v>41536</v>
      </c>
      <c r="G2145">
        <v>3</v>
      </c>
      <c r="K2145">
        <v>3.82</v>
      </c>
      <c r="L2145" t="s">
        <v>71</v>
      </c>
      <c r="O2145">
        <v>8.2100000000000009</v>
      </c>
      <c r="P2145" t="s">
        <v>71</v>
      </c>
      <c r="Q2145">
        <v>19.7</v>
      </c>
      <c r="R2145" t="s">
        <v>71</v>
      </c>
      <c r="S2145">
        <v>0.54</v>
      </c>
      <c r="T2145" t="s">
        <v>71</v>
      </c>
      <c r="U2145">
        <v>16.73</v>
      </c>
      <c r="V2145" t="s">
        <v>71</v>
      </c>
      <c r="W2145">
        <v>31.07</v>
      </c>
      <c r="X2145" t="s">
        <v>71</v>
      </c>
      <c r="Y2145">
        <v>44.77</v>
      </c>
      <c r="AA2145">
        <v>43.75</v>
      </c>
      <c r="AE2145">
        <v>10</v>
      </c>
      <c r="AF2145" t="s">
        <v>71</v>
      </c>
      <c r="AG2145">
        <v>6.8</v>
      </c>
      <c r="AH2145" t="s">
        <v>71</v>
      </c>
      <c r="AS2145">
        <v>0.94</v>
      </c>
      <c r="AT2145" t="s">
        <v>71</v>
      </c>
    </row>
    <row r="2146" spans="1:46" x14ac:dyDescent="0.2">
      <c r="A2146" t="s">
        <v>518</v>
      </c>
      <c r="B2146" t="s">
        <v>519</v>
      </c>
      <c r="C2146">
        <f>-70.44185441 / 41.64868502</f>
        <v>-1.6913344173092935</v>
      </c>
      <c r="D2146" t="s">
        <v>520</v>
      </c>
      <c r="E2146" t="s">
        <v>70</v>
      </c>
      <c r="F2146" s="1">
        <v>41536</v>
      </c>
      <c r="G2146">
        <v>3.5</v>
      </c>
      <c r="O2146">
        <v>8.26</v>
      </c>
      <c r="P2146" t="s">
        <v>71</v>
      </c>
      <c r="Q2146">
        <v>19.7</v>
      </c>
      <c r="R2146" t="s">
        <v>71</v>
      </c>
    </row>
    <row r="2147" spans="1:46" x14ac:dyDescent="0.2">
      <c r="A2147" t="s">
        <v>518</v>
      </c>
      <c r="B2147" t="s">
        <v>519</v>
      </c>
      <c r="C2147">
        <f>-70.44185441 / 41.64868502</f>
        <v>-1.6913344173092935</v>
      </c>
      <c r="D2147" t="s">
        <v>520</v>
      </c>
      <c r="E2147" t="s">
        <v>70</v>
      </c>
      <c r="F2147" s="1">
        <v>41536</v>
      </c>
      <c r="G2147">
        <v>4</v>
      </c>
      <c r="O2147">
        <v>8</v>
      </c>
      <c r="P2147" t="s">
        <v>71</v>
      </c>
      <c r="Q2147">
        <v>19.600000000000001</v>
      </c>
      <c r="R2147" t="s">
        <v>71</v>
      </c>
    </row>
    <row r="2148" spans="1:46" x14ac:dyDescent="0.2">
      <c r="A2148" t="s">
        <v>518</v>
      </c>
      <c r="B2148" t="s">
        <v>519</v>
      </c>
      <c r="C2148">
        <f>-70.44185441 / 41.64868502</f>
        <v>-1.6913344173092935</v>
      </c>
      <c r="D2148" t="s">
        <v>520</v>
      </c>
      <c r="E2148" t="s">
        <v>70</v>
      </c>
      <c r="F2148" s="1">
        <v>41536</v>
      </c>
      <c r="G2148">
        <v>4.5</v>
      </c>
      <c r="O2148">
        <v>7.92</v>
      </c>
      <c r="P2148" t="s">
        <v>71</v>
      </c>
      <c r="Q2148">
        <v>19.5</v>
      </c>
      <c r="R2148" t="s">
        <v>71</v>
      </c>
    </row>
    <row r="2149" spans="1:46" x14ac:dyDescent="0.2">
      <c r="A2149" t="s">
        <v>518</v>
      </c>
      <c r="B2149" t="s">
        <v>519</v>
      </c>
      <c r="C2149">
        <f>-70.44185441 / 41.64868502</f>
        <v>-1.6913344173092935</v>
      </c>
      <c r="D2149" t="s">
        <v>520</v>
      </c>
      <c r="E2149" t="s">
        <v>70</v>
      </c>
      <c r="F2149" s="1">
        <v>41536</v>
      </c>
      <c r="G2149">
        <v>5</v>
      </c>
      <c r="O2149">
        <v>7.21</v>
      </c>
      <c r="P2149" t="s">
        <v>71</v>
      </c>
      <c r="Q2149">
        <v>19.3</v>
      </c>
      <c r="R2149" t="s">
        <v>71</v>
      </c>
    </row>
    <row r="2150" spans="1:46" x14ac:dyDescent="0.2">
      <c r="A2150" t="s">
        <v>518</v>
      </c>
      <c r="B2150" t="s">
        <v>519</v>
      </c>
      <c r="C2150">
        <f>-70.44185441 / 41.64868502</f>
        <v>-1.6913344173092935</v>
      </c>
      <c r="D2150" t="s">
        <v>520</v>
      </c>
      <c r="E2150" t="s">
        <v>70</v>
      </c>
      <c r="F2150" s="1">
        <v>41536</v>
      </c>
      <c r="G2150">
        <v>5.5</v>
      </c>
      <c r="O2150">
        <v>2.13</v>
      </c>
      <c r="P2150" t="s">
        <v>71</v>
      </c>
      <c r="Q2150">
        <v>17.600000000000001</v>
      </c>
      <c r="R2150" t="s">
        <v>71</v>
      </c>
    </row>
    <row r="2151" spans="1:46" x14ac:dyDescent="0.2">
      <c r="A2151" t="s">
        <v>518</v>
      </c>
      <c r="B2151" t="s">
        <v>519</v>
      </c>
      <c r="C2151">
        <f>-70.44185441 / 41.64868502</f>
        <v>-1.6913344173092935</v>
      </c>
      <c r="D2151" t="s">
        <v>520</v>
      </c>
      <c r="E2151" t="s">
        <v>70</v>
      </c>
      <c r="F2151" s="1">
        <v>41536</v>
      </c>
      <c r="G2151">
        <v>6</v>
      </c>
      <c r="O2151">
        <v>0.38</v>
      </c>
      <c r="P2151" t="s">
        <v>71</v>
      </c>
      <c r="Q2151">
        <v>14.3</v>
      </c>
      <c r="R2151" t="s">
        <v>71</v>
      </c>
    </row>
    <row r="2152" spans="1:46" x14ac:dyDescent="0.2">
      <c r="A2152" t="s">
        <v>518</v>
      </c>
      <c r="B2152" t="s">
        <v>519</v>
      </c>
      <c r="C2152">
        <f>-70.44185441 / 41.64868502</f>
        <v>-1.6913344173092935</v>
      </c>
      <c r="D2152" t="s">
        <v>520</v>
      </c>
      <c r="E2152" t="s">
        <v>70</v>
      </c>
      <c r="F2152" s="1">
        <v>41536</v>
      </c>
      <c r="G2152">
        <v>6.5</v>
      </c>
      <c r="O2152">
        <v>0.39</v>
      </c>
      <c r="P2152" t="s">
        <v>71</v>
      </c>
      <c r="Q2152">
        <v>12.2</v>
      </c>
      <c r="R2152" t="s">
        <v>71</v>
      </c>
    </row>
    <row r="2153" spans="1:46" x14ac:dyDescent="0.2">
      <c r="A2153" t="s">
        <v>518</v>
      </c>
      <c r="B2153" t="s">
        <v>519</v>
      </c>
      <c r="C2153">
        <f>-70.44185441 / 41.64868502</f>
        <v>-1.6913344173092935</v>
      </c>
      <c r="D2153" t="s">
        <v>520</v>
      </c>
      <c r="E2153" t="s">
        <v>70</v>
      </c>
      <c r="F2153" s="1">
        <v>41536</v>
      </c>
      <c r="G2153">
        <v>7</v>
      </c>
      <c r="O2153">
        <v>0.26</v>
      </c>
      <c r="P2153" t="s">
        <v>71</v>
      </c>
      <c r="Q2153">
        <v>10.8</v>
      </c>
      <c r="R2153" t="s">
        <v>71</v>
      </c>
    </row>
    <row r="2154" spans="1:46" x14ac:dyDescent="0.2">
      <c r="A2154" t="s">
        <v>518</v>
      </c>
      <c r="B2154" t="s">
        <v>519</v>
      </c>
      <c r="C2154">
        <f>-70.44185441 / 41.64868502</f>
        <v>-1.6913344173092935</v>
      </c>
      <c r="D2154" t="s">
        <v>520</v>
      </c>
      <c r="E2154" t="s">
        <v>70</v>
      </c>
      <c r="F2154" s="1">
        <v>41536</v>
      </c>
      <c r="G2154">
        <v>7.5</v>
      </c>
      <c r="O2154">
        <v>0.27</v>
      </c>
      <c r="P2154" t="s">
        <v>71</v>
      </c>
      <c r="Q2154">
        <v>10.1</v>
      </c>
      <c r="R2154" t="s">
        <v>71</v>
      </c>
    </row>
    <row r="2155" spans="1:46" x14ac:dyDescent="0.2">
      <c r="A2155" t="s">
        <v>518</v>
      </c>
      <c r="B2155" t="s">
        <v>519</v>
      </c>
      <c r="C2155">
        <f>-70.44185441 / 41.64868502</f>
        <v>-1.6913344173092935</v>
      </c>
      <c r="D2155" t="s">
        <v>520</v>
      </c>
      <c r="E2155" t="s">
        <v>70</v>
      </c>
      <c r="F2155" s="1">
        <v>41536</v>
      </c>
      <c r="G2155">
        <v>8</v>
      </c>
      <c r="K2155">
        <v>46.48</v>
      </c>
      <c r="L2155" t="s">
        <v>71</v>
      </c>
      <c r="O2155">
        <v>0.26</v>
      </c>
      <c r="P2155" t="s">
        <v>71</v>
      </c>
      <c r="Q2155">
        <v>9.6999999999999993</v>
      </c>
      <c r="R2155" t="s">
        <v>71</v>
      </c>
      <c r="S2155">
        <v>47.69</v>
      </c>
      <c r="T2155" t="s">
        <v>71</v>
      </c>
      <c r="U2155">
        <v>1477.14</v>
      </c>
      <c r="V2155" t="s">
        <v>71</v>
      </c>
      <c r="W2155">
        <v>411.71</v>
      </c>
      <c r="X2155" t="s">
        <v>71</v>
      </c>
      <c r="Y2155">
        <v>109.39</v>
      </c>
      <c r="AA2155">
        <v>68.260000000000005</v>
      </c>
      <c r="AE2155">
        <v>13.5</v>
      </c>
      <c r="AF2155" t="s">
        <v>71</v>
      </c>
      <c r="AG2155">
        <v>5.9</v>
      </c>
      <c r="AH2155" t="s">
        <v>71</v>
      </c>
      <c r="AS2155">
        <v>201.77</v>
      </c>
      <c r="AT2155" t="s">
        <v>71</v>
      </c>
    </row>
    <row r="2156" spans="1:46" x14ac:dyDescent="0.2">
      <c r="A2156" t="s">
        <v>518</v>
      </c>
      <c r="B2156" t="s">
        <v>519</v>
      </c>
      <c r="C2156">
        <f>-70.44185441 / 41.64868502</f>
        <v>-1.6913344173092935</v>
      </c>
      <c r="D2156" t="s">
        <v>520</v>
      </c>
      <c r="E2156" t="s">
        <v>70</v>
      </c>
      <c r="F2156" s="1">
        <v>41884</v>
      </c>
      <c r="G2156">
        <v>0.5</v>
      </c>
      <c r="I2156">
        <v>10.5</v>
      </c>
      <c r="J2156" t="s">
        <v>71</v>
      </c>
      <c r="K2156">
        <v>4.8499999999999996</v>
      </c>
      <c r="L2156" t="s">
        <v>71</v>
      </c>
      <c r="M2156">
        <v>4.1500000000000004</v>
      </c>
      <c r="N2156" t="s">
        <v>71</v>
      </c>
      <c r="O2156">
        <v>8.59</v>
      </c>
      <c r="P2156" t="s">
        <v>71</v>
      </c>
      <c r="Q2156">
        <v>24.2</v>
      </c>
      <c r="R2156" t="s">
        <v>71</v>
      </c>
      <c r="S2156">
        <v>0.85</v>
      </c>
      <c r="T2156" t="s">
        <v>71</v>
      </c>
      <c r="U2156">
        <v>26.33</v>
      </c>
      <c r="V2156" t="s">
        <v>71</v>
      </c>
      <c r="W2156">
        <v>19.63</v>
      </c>
      <c r="X2156" t="s">
        <v>71</v>
      </c>
      <c r="Y2156">
        <v>51.31</v>
      </c>
      <c r="AA2156">
        <v>46.09</v>
      </c>
      <c r="AC2156">
        <v>39.49</v>
      </c>
      <c r="AE2156">
        <v>7.7</v>
      </c>
      <c r="AF2156" t="s">
        <v>71</v>
      </c>
      <c r="AG2156">
        <v>7.28</v>
      </c>
      <c r="AH2156" t="s">
        <v>71</v>
      </c>
      <c r="AS2156">
        <v>1.45</v>
      </c>
      <c r="AT2156" t="s">
        <v>71</v>
      </c>
    </row>
    <row r="2157" spans="1:46" x14ac:dyDescent="0.2">
      <c r="A2157" t="s">
        <v>518</v>
      </c>
      <c r="B2157" t="s">
        <v>519</v>
      </c>
      <c r="C2157">
        <f>-70.44185441 / 41.64868502</f>
        <v>-1.6913344173092935</v>
      </c>
      <c r="D2157" t="s">
        <v>520</v>
      </c>
      <c r="E2157" t="s">
        <v>70</v>
      </c>
      <c r="F2157" s="1">
        <v>41884</v>
      </c>
      <c r="G2157">
        <v>1</v>
      </c>
      <c r="O2157">
        <v>8.6</v>
      </c>
      <c r="P2157" t="s">
        <v>71</v>
      </c>
      <c r="Q2157">
        <v>24.2</v>
      </c>
      <c r="R2157" t="s">
        <v>71</v>
      </c>
    </row>
    <row r="2158" spans="1:46" x14ac:dyDescent="0.2">
      <c r="A2158" t="s">
        <v>518</v>
      </c>
      <c r="B2158" t="s">
        <v>519</v>
      </c>
      <c r="C2158">
        <f>-70.44185441 / 41.64868502</f>
        <v>-1.6913344173092935</v>
      </c>
      <c r="D2158" t="s">
        <v>520</v>
      </c>
      <c r="E2158" t="s">
        <v>70</v>
      </c>
      <c r="F2158" s="1">
        <v>41884</v>
      </c>
      <c r="G2158">
        <v>2</v>
      </c>
      <c r="O2158">
        <v>8.6300000000000008</v>
      </c>
      <c r="P2158" t="s">
        <v>71</v>
      </c>
      <c r="Q2158">
        <v>24.2</v>
      </c>
      <c r="R2158" t="s">
        <v>71</v>
      </c>
    </row>
    <row r="2159" spans="1:46" x14ac:dyDescent="0.2">
      <c r="A2159" t="s">
        <v>518</v>
      </c>
      <c r="B2159" t="s">
        <v>519</v>
      </c>
      <c r="C2159">
        <f>-70.44185441 / 41.64868502</f>
        <v>-1.6913344173092935</v>
      </c>
      <c r="D2159" t="s">
        <v>520</v>
      </c>
      <c r="E2159" t="s">
        <v>70</v>
      </c>
      <c r="F2159" s="1">
        <v>41884</v>
      </c>
      <c r="G2159">
        <v>3</v>
      </c>
      <c r="K2159">
        <v>5.07</v>
      </c>
      <c r="L2159" t="s">
        <v>71</v>
      </c>
      <c r="O2159">
        <v>8.58</v>
      </c>
      <c r="P2159" t="s">
        <v>71</v>
      </c>
      <c r="Q2159">
        <v>24.1</v>
      </c>
      <c r="R2159" t="s">
        <v>71</v>
      </c>
      <c r="S2159">
        <v>0.26</v>
      </c>
      <c r="T2159" t="s">
        <v>71</v>
      </c>
      <c r="U2159">
        <v>8.0500000000000007</v>
      </c>
      <c r="V2159" t="s">
        <v>71</v>
      </c>
      <c r="W2159">
        <v>20.420000000000002</v>
      </c>
      <c r="X2159" t="s">
        <v>71</v>
      </c>
      <c r="Y2159">
        <v>34.229999999999997</v>
      </c>
      <c r="AA2159">
        <v>46.52</v>
      </c>
      <c r="AE2159">
        <v>7.8</v>
      </c>
      <c r="AF2159" t="s">
        <v>71</v>
      </c>
      <c r="AG2159">
        <v>7.16</v>
      </c>
      <c r="AH2159" t="s">
        <v>71</v>
      </c>
      <c r="AS2159">
        <v>2.1800000000000002</v>
      </c>
      <c r="AT2159" t="s">
        <v>71</v>
      </c>
    </row>
    <row r="2160" spans="1:46" x14ac:dyDescent="0.2">
      <c r="A2160" t="s">
        <v>518</v>
      </c>
      <c r="B2160" t="s">
        <v>519</v>
      </c>
      <c r="C2160">
        <f>-70.44185441 / 41.64868502</f>
        <v>-1.6913344173092935</v>
      </c>
      <c r="D2160" t="s">
        <v>520</v>
      </c>
      <c r="E2160" t="s">
        <v>70</v>
      </c>
      <c r="F2160" s="1">
        <v>41884</v>
      </c>
      <c r="G2160">
        <v>4</v>
      </c>
      <c r="O2160">
        <v>8.67</v>
      </c>
      <c r="P2160" t="s">
        <v>71</v>
      </c>
      <c r="Q2160">
        <v>24</v>
      </c>
      <c r="R2160" t="s">
        <v>71</v>
      </c>
    </row>
    <row r="2161" spans="1:46" x14ac:dyDescent="0.2">
      <c r="A2161" t="s">
        <v>518</v>
      </c>
      <c r="B2161" t="s">
        <v>519</v>
      </c>
      <c r="C2161">
        <f>-70.44185441 / 41.64868502</f>
        <v>-1.6913344173092935</v>
      </c>
      <c r="D2161" t="s">
        <v>520</v>
      </c>
      <c r="E2161" t="s">
        <v>70</v>
      </c>
      <c r="F2161" s="1">
        <v>41884</v>
      </c>
      <c r="G2161">
        <v>5</v>
      </c>
      <c r="O2161">
        <v>8.6</v>
      </c>
      <c r="P2161" t="s">
        <v>71</v>
      </c>
      <c r="Q2161">
        <v>23.9</v>
      </c>
      <c r="R2161" t="s">
        <v>71</v>
      </c>
    </row>
    <row r="2162" spans="1:46" x14ac:dyDescent="0.2">
      <c r="A2162" t="s">
        <v>518</v>
      </c>
      <c r="B2162" t="s">
        <v>519</v>
      </c>
      <c r="C2162">
        <f>-70.44185441 / 41.64868502</f>
        <v>-1.6913344173092935</v>
      </c>
      <c r="D2162" t="s">
        <v>520</v>
      </c>
      <c r="E2162" t="s">
        <v>70</v>
      </c>
      <c r="F2162" s="1">
        <v>41884</v>
      </c>
      <c r="G2162">
        <v>6</v>
      </c>
      <c r="O2162">
        <v>8.48</v>
      </c>
      <c r="P2162" t="s">
        <v>71</v>
      </c>
      <c r="Q2162">
        <v>23.7</v>
      </c>
      <c r="R2162" t="s">
        <v>71</v>
      </c>
    </row>
    <row r="2163" spans="1:46" x14ac:dyDescent="0.2">
      <c r="A2163" t="s">
        <v>518</v>
      </c>
      <c r="B2163" t="s">
        <v>519</v>
      </c>
      <c r="C2163">
        <f>-70.44185441 / 41.64868502</f>
        <v>-1.6913344173092935</v>
      </c>
      <c r="D2163" t="s">
        <v>520</v>
      </c>
      <c r="E2163" t="s">
        <v>70</v>
      </c>
      <c r="F2163" s="1">
        <v>41884</v>
      </c>
      <c r="G2163">
        <v>7</v>
      </c>
      <c r="O2163">
        <v>10.77</v>
      </c>
      <c r="P2163" t="s">
        <v>71</v>
      </c>
      <c r="Q2163">
        <v>19.5</v>
      </c>
      <c r="R2163" t="s">
        <v>71</v>
      </c>
    </row>
    <row r="2164" spans="1:46" x14ac:dyDescent="0.2">
      <c r="A2164" t="s">
        <v>518</v>
      </c>
      <c r="B2164" t="s">
        <v>519</v>
      </c>
      <c r="C2164">
        <f>-70.44185441 / 41.64868502</f>
        <v>-1.6913344173092935</v>
      </c>
      <c r="D2164" t="s">
        <v>520</v>
      </c>
      <c r="E2164" t="s">
        <v>70</v>
      </c>
      <c r="F2164" s="1">
        <v>41884</v>
      </c>
      <c r="G2164">
        <v>8</v>
      </c>
      <c r="O2164">
        <v>7.2</v>
      </c>
      <c r="P2164" t="s">
        <v>71</v>
      </c>
      <c r="Q2164">
        <v>14</v>
      </c>
      <c r="R2164" t="s">
        <v>71</v>
      </c>
    </row>
    <row r="2165" spans="1:46" x14ac:dyDescent="0.2">
      <c r="A2165" t="s">
        <v>518</v>
      </c>
      <c r="B2165" t="s">
        <v>519</v>
      </c>
      <c r="C2165">
        <f>-70.44185441 / 41.64868502</f>
        <v>-1.6913344173092935</v>
      </c>
      <c r="D2165" t="s">
        <v>520</v>
      </c>
      <c r="E2165" t="s">
        <v>70</v>
      </c>
      <c r="F2165" s="1">
        <v>41884</v>
      </c>
      <c r="G2165">
        <v>9</v>
      </c>
      <c r="K2165">
        <v>0.03</v>
      </c>
      <c r="L2165" t="s">
        <v>71</v>
      </c>
      <c r="O2165">
        <v>1.49</v>
      </c>
      <c r="P2165" t="s">
        <v>71</v>
      </c>
      <c r="Q2165">
        <v>11</v>
      </c>
      <c r="R2165" t="s">
        <v>71</v>
      </c>
      <c r="S2165">
        <v>1.27</v>
      </c>
      <c r="T2165" t="s">
        <v>71</v>
      </c>
      <c r="U2165">
        <v>39.340000000000003</v>
      </c>
      <c r="V2165" t="s">
        <v>71</v>
      </c>
      <c r="W2165">
        <v>173.81</v>
      </c>
      <c r="X2165" t="s">
        <v>71</v>
      </c>
      <c r="Y2165">
        <v>57.1</v>
      </c>
      <c r="AA2165">
        <v>-3.8</v>
      </c>
      <c r="AE2165">
        <v>36.6</v>
      </c>
      <c r="AF2165" t="s">
        <v>71</v>
      </c>
      <c r="AG2165">
        <v>6.53</v>
      </c>
      <c r="AH2165" t="s">
        <v>71</v>
      </c>
      <c r="AS2165">
        <v>106.27</v>
      </c>
      <c r="AT2165" t="s">
        <v>71</v>
      </c>
    </row>
    <row r="2166" spans="1:46" x14ac:dyDescent="0.2">
      <c r="A2166" t="s">
        <v>518</v>
      </c>
      <c r="B2166" t="s">
        <v>519</v>
      </c>
      <c r="C2166">
        <f>-70.44185441 / 41.64868502</f>
        <v>-1.6913344173092935</v>
      </c>
      <c r="D2166" t="s">
        <v>520</v>
      </c>
      <c r="E2166" t="s">
        <v>70</v>
      </c>
      <c r="F2166" s="1">
        <v>43342</v>
      </c>
      <c r="G2166">
        <v>0.5</v>
      </c>
      <c r="I2166">
        <v>9.51</v>
      </c>
      <c r="J2166" t="s">
        <v>150</v>
      </c>
      <c r="K2166">
        <v>1.34</v>
      </c>
      <c r="L2166" t="s">
        <v>150</v>
      </c>
      <c r="M2166">
        <v>3.79</v>
      </c>
      <c r="N2166" t="s">
        <v>150</v>
      </c>
      <c r="O2166">
        <v>7.96</v>
      </c>
      <c r="P2166" t="s">
        <v>150</v>
      </c>
      <c r="Q2166">
        <v>27.2</v>
      </c>
      <c r="R2166" t="s">
        <v>150</v>
      </c>
      <c r="S2166">
        <v>0.4</v>
      </c>
      <c r="T2166" t="s">
        <v>150</v>
      </c>
      <c r="W2166">
        <v>25.53</v>
      </c>
      <c r="X2166" t="s">
        <v>150</v>
      </c>
      <c r="AE2166">
        <v>15.4</v>
      </c>
      <c r="AF2166" t="s">
        <v>150</v>
      </c>
      <c r="AG2166">
        <v>7.03</v>
      </c>
      <c r="AH2166" t="s">
        <v>150</v>
      </c>
      <c r="AS2166">
        <v>0.26</v>
      </c>
      <c r="AT2166" t="s">
        <v>150</v>
      </c>
    </row>
    <row r="2167" spans="1:46" x14ac:dyDescent="0.2">
      <c r="A2167" t="s">
        <v>518</v>
      </c>
      <c r="B2167" t="s">
        <v>519</v>
      </c>
      <c r="C2167">
        <f>-70.44185441 / 41.64868502</f>
        <v>-1.6913344173092935</v>
      </c>
      <c r="D2167" t="s">
        <v>520</v>
      </c>
      <c r="E2167" t="s">
        <v>70</v>
      </c>
      <c r="F2167" s="1">
        <v>43342</v>
      </c>
      <c r="G2167">
        <v>1</v>
      </c>
      <c r="K2167" t="s">
        <v>173</v>
      </c>
      <c r="L2167" t="s">
        <v>150</v>
      </c>
      <c r="O2167">
        <v>7.92</v>
      </c>
      <c r="P2167" t="s">
        <v>150</v>
      </c>
      <c r="Q2167">
        <v>27.1</v>
      </c>
      <c r="R2167" t="s">
        <v>150</v>
      </c>
      <c r="S2167" t="s">
        <v>173</v>
      </c>
      <c r="T2167" t="s">
        <v>150</v>
      </c>
      <c r="W2167" t="s">
        <v>173</v>
      </c>
      <c r="X2167" t="s">
        <v>150</v>
      </c>
      <c r="AE2167" t="s">
        <v>173</v>
      </c>
      <c r="AF2167" t="s">
        <v>150</v>
      </c>
      <c r="AG2167" t="s">
        <v>173</v>
      </c>
      <c r="AH2167" t="s">
        <v>150</v>
      </c>
      <c r="AS2167" t="s">
        <v>173</v>
      </c>
      <c r="AT2167" t="s">
        <v>150</v>
      </c>
    </row>
    <row r="2168" spans="1:46" x14ac:dyDescent="0.2">
      <c r="A2168" t="s">
        <v>518</v>
      </c>
      <c r="B2168" t="s">
        <v>519</v>
      </c>
      <c r="C2168">
        <f>-70.44185441 / 41.64868502</f>
        <v>-1.6913344173092935</v>
      </c>
      <c r="D2168" t="s">
        <v>520</v>
      </c>
      <c r="E2168" t="s">
        <v>70</v>
      </c>
      <c r="F2168" s="1">
        <v>43342</v>
      </c>
      <c r="G2168">
        <v>2</v>
      </c>
      <c r="K2168" t="s">
        <v>173</v>
      </c>
      <c r="L2168" t="s">
        <v>150</v>
      </c>
      <c r="O2168">
        <v>8.43</v>
      </c>
      <c r="P2168" t="s">
        <v>150</v>
      </c>
      <c r="Q2168">
        <v>26.4</v>
      </c>
      <c r="R2168" t="s">
        <v>150</v>
      </c>
      <c r="S2168" t="s">
        <v>173</v>
      </c>
      <c r="T2168" t="s">
        <v>150</v>
      </c>
      <c r="W2168" t="s">
        <v>173</v>
      </c>
      <c r="X2168" t="s">
        <v>150</v>
      </c>
      <c r="AE2168" t="s">
        <v>173</v>
      </c>
      <c r="AF2168" t="s">
        <v>150</v>
      </c>
      <c r="AG2168" t="s">
        <v>173</v>
      </c>
      <c r="AH2168" t="s">
        <v>150</v>
      </c>
      <c r="AS2168" t="s">
        <v>173</v>
      </c>
      <c r="AT2168" t="s">
        <v>150</v>
      </c>
    </row>
    <row r="2169" spans="1:46" x14ac:dyDescent="0.2">
      <c r="A2169" t="s">
        <v>518</v>
      </c>
      <c r="B2169" t="s">
        <v>519</v>
      </c>
      <c r="C2169">
        <f>-70.44185441 / 41.64868502</f>
        <v>-1.6913344173092935</v>
      </c>
      <c r="D2169" t="s">
        <v>520</v>
      </c>
      <c r="E2169" t="s">
        <v>70</v>
      </c>
      <c r="F2169" s="1">
        <v>43342</v>
      </c>
      <c r="G2169">
        <v>3</v>
      </c>
      <c r="K2169">
        <v>3.08</v>
      </c>
      <c r="L2169" t="s">
        <v>150</v>
      </c>
      <c r="O2169">
        <v>8.39</v>
      </c>
      <c r="P2169" t="s">
        <v>150</v>
      </c>
      <c r="Q2169">
        <v>24.9</v>
      </c>
      <c r="R2169" t="s">
        <v>150</v>
      </c>
      <c r="S2169">
        <v>0.57999999999999996</v>
      </c>
      <c r="T2169" t="s">
        <v>150</v>
      </c>
      <c r="W2169">
        <v>25.53</v>
      </c>
      <c r="X2169" t="s">
        <v>150</v>
      </c>
      <c r="AE2169">
        <v>16</v>
      </c>
      <c r="AF2169" t="s">
        <v>150</v>
      </c>
      <c r="AG2169">
        <v>6.81</v>
      </c>
      <c r="AH2169" t="s">
        <v>150</v>
      </c>
      <c r="AS2169">
        <v>1.33</v>
      </c>
      <c r="AT2169" t="s">
        <v>150</v>
      </c>
    </row>
    <row r="2170" spans="1:46" x14ac:dyDescent="0.2">
      <c r="A2170" t="s">
        <v>518</v>
      </c>
      <c r="B2170" t="s">
        <v>519</v>
      </c>
      <c r="C2170">
        <f>-70.44185441 / 41.64868502</f>
        <v>-1.6913344173092935</v>
      </c>
      <c r="D2170" t="s">
        <v>520</v>
      </c>
      <c r="E2170" t="s">
        <v>70</v>
      </c>
      <c r="F2170" s="1">
        <v>43342</v>
      </c>
      <c r="G2170">
        <v>4</v>
      </c>
      <c r="K2170" t="s">
        <v>173</v>
      </c>
      <c r="L2170" t="s">
        <v>150</v>
      </c>
      <c r="O2170">
        <v>6.55</v>
      </c>
      <c r="P2170" t="s">
        <v>150</v>
      </c>
      <c r="Q2170">
        <v>20.2</v>
      </c>
      <c r="R2170" t="s">
        <v>150</v>
      </c>
      <c r="S2170" t="s">
        <v>173</v>
      </c>
      <c r="T2170" t="s">
        <v>150</v>
      </c>
      <c r="W2170" t="s">
        <v>173</v>
      </c>
      <c r="X2170" t="s">
        <v>150</v>
      </c>
      <c r="AE2170" t="s">
        <v>173</v>
      </c>
      <c r="AF2170" t="s">
        <v>150</v>
      </c>
      <c r="AG2170" t="s">
        <v>173</v>
      </c>
      <c r="AH2170" t="s">
        <v>150</v>
      </c>
      <c r="AS2170" t="s">
        <v>173</v>
      </c>
      <c r="AT2170" t="s">
        <v>150</v>
      </c>
    </row>
    <row r="2171" spans="1:46" x14ac:dyDescent="0.2">
      <c r="A2171" t="s">
        <v>518</v>
      </c>
      <c r="B2171" t="s">
        <v>519</v>
      </c>
      <c r="C2171">
        <f>-70.44185441 / 41.64868502</f>
        <v>-1.6913344173092935</v>
      </c>
      <c r="D2171" t="s">
        <v>520</v>
      </c>
      <c r="E2171" t="s">
        <v>70</v>
      </c>
      <c r="F2171" s="1">
        <v>43342</v>
      </c>
      <c r="G2171">
        <v>5</v>
      </c>
      <c r="K2171" t="s">
        <v>173</v>
      </c>
      <c r="L2171" t="s">
        <v>150</v>
      </c>
      <c r="O2171">
        <v>5.66</v>
      </c>
      <c r="P2171" t="s">
        <v>150</v>
      </c>
      <c r="Q2171">
        <v>15.2</v>
      </c>
      <c r="R2171" t="s">
        <v>150</v>
      </c>
      <c r="S2171" t="s">
        <v>173</v>
      </c>
      <c r="T2171" t="s">
        <v>150</v>
      </c>
      <c r="W2171" t="s">
        <v>173</v>
      </c>
      <c r="X2171" t="s">
        <v>150</v>
      </c>
      <c r="AE2171" t="s">
        <v>173</v>
      </c>
      <c r="AF2171" t="s">
        <v>150</v>
      </c>
      <c r="AG2171" t="s">
        <v>173</v>
      </c>
      <c r="AH2171" t="s">
        <v>150</v>
      </c>
      <c r="AS2171" t="s">
        <v>173</v>
      </c>
      <c r="AT2171" t="s">
        <v>150</v>
      </c>
    </row>
    <row r="2172" spans="1:46" x14ac:dyDescent="0.2">
      <c r="A2172" t="s">
        <v>518</v>
      </c>
      <c r="B2172" t="s">
        <v>519</v>
      </c>
      <c r="C2172">
        <f>-70.44185441 / 41.64868502</f>
        <v>-1.6913344173092935</v>
      </c>
      <c r="D2172" t="s">
        <v>520</v>
      </c>
      <c r="E2172" t="s">
        <v>70</v>
      </c>
      <c r="F2172" s="1">
        <v>43342</v>
      </c>
      <c r="G2172">
        <v>6</v>
      </c>
      <c r="K2172">
        <v>24.38</v>
      </c>
      <c r="L2172" t="s">
        <v>150</v>
      </c>
      <c r="O2172">
        <v>4.4800000000000004</v>
      </c>
      <c r="P2172" t="s">
        <v>150</v>
      </c>
      <c r="Q2172">
        <v>10.6</v>
      </c>
      <c r="R2172" t="s">
        <v>150</v>
      </c>
      <c r="S2172">
        <v>0.51</v>
      </c>
      <c r="T2172" t="s">
        <v>150</v>
      </c>
      <c r="W2172">
        <v>47.64</v>
      </c>
      <c r="X2172" t="s">
        <v>150</v>
      </c>
      <c r="AE2172">
        <v>12.4</v>
      </c>
      <c r="AF2172" t="s">
        <v>150</v>
      </c>
      <c r="AG2172">
        <v>6.12</v>
      </c>
      <c r="AH2172" t="s">
        <v>150</v>
      </c>
      <c r="AS2172">
        <v>0.03</v>
      </c>
      <c r="AT2172" t="s">
        <v>150</v>
      </c>
    </row>
    <row r="2173" spans="1:46" x14ac:dyDescent="0.2">
      <c r="A2173" t="s">
        <v>518</v>
      </c>
      <c r="B2173" t="s">
        <v>519</v>
      </c>
      <c r="C2173">
        <f>-70.44185441 / 41.64868502</f>
        <v>-1.6913344173092935</v>
      </c>
      <c r="D2173" t="s">
        <v>520</v>
      </c>
      <c r="E2173" t="s">
        <v>70</v>
      </c>
      <c r="F2173" s="1">
        <v>43342</v>
      </c>
      <c r="G2173">
        <v>7</v>
      </c>
      <c r="K2173" t="s">
        <v>173</v>
      </c>
      <c r="L2173" t="s">
        <v>150</v>
      </c>
      <c r="O2173">
        <v>3.92</v>
      </c>
      <c r="P2173" t="s">
        <v>150</v>
      </c>
      <c r="Q2173">
        <v>9.6999999999999993</v>
      </c>
      <c r="R2173" t="s">
        <v>150</v>
      </c>
      <c r="S2173" t="s">
        <v>173</v>
      </c>
      <c r="T2173" t="s">
        <v>150</v>
      </c>
      <c r="W2173" t="s">
        <v>173</v>
      </c>
      <c r="X2173" t="s">
        <v>150</v>
      </c>
      <c r="AE2173" t="s">
        <v>173</v>
      </c>
      <c r="AF2173" t="s">
        <v>150</v>
      </c>
      <c r="AG2173" t="s">
        <v>173</v>
      </c>
      <c r="AH2173" t="s">
        <v>150</v>
      </c>
      <c r="AS2173" t="s">
        <v>173</v>
      </c>
      <c r="AT2173" t="s">
        <v>150</v>
      </c>
    </row>
    <row r="2174" spans="1:46" x14ac:dyDescent="0.2">
      <c r="A2174" t="s">
        <v>518</v>
      </c>
      <c r="B2174" t="s">
        <v>519</v>
      </c>
      <c r="C2174">
        <f>-70.44185441 / 41.64868502</f>
        <v>-1.6913344173092935</v>
      </c>
      <c r="D2174" t="s">
        <v>520</v>
      </c>
      <c r="E2174" t="s">
        <v>70</v>
      </c>
      <c r="F2174" s="1">
        <v>43342</v>
      </c>
      <c r="G2174">
        <v>8</v>
      </c>
      <c r="K2174" t="s">
        <v>173</v>
      </c>
      <c r="L2174" t="s">
        <v>150</v>
      </c>
      <c r="O2174">
        <v>3.59</v>
      </c>
      <c r="P2174" t="s">
        <v>150</v>
      </c>
      <c r="Q2174">
        <v>9.9</v>
      </c>
      <c r="R2174" t="s">
        <v>150</v>
      </c>
      <c r="S2174" t="s">
        <v>173</v>
      </c>
      <c r="T2174" t="s">
        <v>150</v>
      </c>
      <c r="W2174" t="s">
        <v>173</v>
      </c>
      <c r="X2174" t="s">
        <v>150</v>
      </c>
      <c r="AE2174" t="s">
        <v>173</v>
      </c>
      <c r="AF2174" t="s">
        <v>150</v>
      </c>
      <c r="AG2174" t="s">
        <v>173</v>
      </c>
      <c r="AH2174" t="s">
        <v>150</v>
      </c>
      <c r="AS2174" t="s">
        <v>173</v>
      </c>
      <c r="AT2174" t="s">
        <v>150</v>
      </c>
    </row>
    <row r="2175" spans="1:46" x14ac:dyDescent="0.2">
      <c r="A2175" t="s">
        <v>518</v>
      </c>
      <c r="B2175" t="s">
        <v>519</v>
      </c>
      <c r="C2175">
        <f>-70.44185441 / 41.64868502</f>
        <v>-1.6913344173092935</v>
      </c>
      <c r="D2175" t="s">
        <v>520</v>
      </c>
      <c r="E2175" t="s">
        <v>70</v>
      </c>
      <c r="F2175" s="1">
        <v>43342</v>
      </c>
      <c r="G2175">
        <v>9</v>
      </c>
      <c r="K2175">
        <v>6.01</v>
      </c>
      <c r="L2175" t="s">
        <v>150</v>
      </c>
      <c r="O2175">
        <v>1.33</v>
      </c>
      <c r="P2175" t="s">
        <v>150</v>
      </c>
      <c r="Q2175">
        <v>9.3000000000000007</v>
      </c>
      <c r="R2175" t="s">
        <v>150</v>
      </c>
      <c r="S2175">
        <v>0.76</v>
      </c>
      <c r="T2175" t="s">
        <v>150</v>
      </c>
      <c r="W2175">
        <v>62.67</v>
      </c>
      <c r="X2175" t="s">
        <v>150</v>
      </c>
      <c r="AE2175">
        <v>19.899999999999999</v>
      </c>
      <c r="AF2175" t="s">
        <v>150</v>
      </c>
      <c r="AG2175">
        <v>6.25</v>
      </c>
      <c r="AH2175" t="s">
        <v>150</v>
      </c>
      <c r="AS2175">
        <v>0.49</v>
      </c>
      <c r="AT2175" t="s">
        <v>150</v>
      </c>
    </row>
    <row r="2176" spans="1:46" x14ac:dyDescent="0.2">
      <c r="A2176" t="s">
        <v>518</v>
      </c>
      <c r="B2176" t="s">
        <v>519</v>
      </c>
      <c r="C2176">
        <f>-70.44185441 / 41.64868502</f>
        <v>-1.6913344173092935</v>
      </c>
      <c r="D2176" t="s">
        <v>520</v>
      </c>
      <c r="E2176" t="s">
        <v>70</v>
      </c>
      <c r="F2176" s="1">
        <v>43342.381944444445</v>
      </c>
      <c r="G2176">
        <v>0.5</v>
      </c>
      <c r="I2176">
        <v>9.51</v>
      </c>
      <c r="J2176" t="s">
        <v>150</v>
      </c>
      <c r="K2176">
        <v>1.34</v>
      </c>
      <c r="L2176" t="s">
        <v>150</v>
      </c>
      <c r="M2176">
        <v>3.59</v>
      </c>
      <c r="N2176" t="s">
        <v>150</v>
      </c>
      <c r="O2176">
        <v>7.96</v>
      </c>
      <c r="P2176" t="s">
        <v>150</v>
      </c>
      <c r="Q2176">
        <v>27.2</v>
      </c>
      <c r="R2176" t="s">
        <v>150</v>
      </c>
      <c r="S2176">
        <v>0.4</v>
      </c>
      <c r="T2176" t="s">
        <v>150</v>
      </c>
      <c r="U2176">
        <v>12.39</v>
      </c>
      <c r="V2176" t="s">
        <v>150</v>
      </c>
      <c r="AA2176">
        <v>33.47</v>
      </c>
      <c r="AC2176">
        <v>41.58</v>
      </c>
      <c r="AE2176">
        <v>15.4</v>
      </c>
      <c r="AF2176" t="s">
        <v>150</v>
      </c>
      <c r="AG2176">
        <v>7.03</v>
      </c>
      <c r="AH2176" t="s">
        <v>150</v>
      </c>
      <c r="AS2176">
        <v>0.26</v>
      </c>
      <c r="AT2176" t="s">
        <v>150</v>
      </c>
    </row>
    <row r="2177" spans="1:58" x14ac:dyDescent="0.2">
      <c r="A2177" t="s">
        <v>518</v>
      </c>
      <c r="B2177" t="s">
        <v>519</v>
      </c>
      <c r="C2177">
        <f>-70.44185441 / 41.64868502</f>
        <v>-1.6913344173092935</v>
      </c>
      <c r="D2177" t="s">
        <v>520</v>
      </c>
      <c r="E2177" t="s">
        <v>70</v>
      </c>
      <c r="F2177" s="1">
        <v>43342.381944444445</v>
      </c>
      <c r="G2177">
        <v>1</v>
      </c>
      <c r="I2177">
        <v>9.51</v>
      </c>
      <c r="J2177" t="s">
        <v>150</v>
      </c>
      <c r="M2177">
        <v>3.59</v>
      </c>
      <c r="N2177" t="s">
        <v>150</v>
      </c>
      <c r="O2177">
        <v>7.92</v>
      </c>
      <c r="P2177" t="s">
        <v>150</v>
      </c>
      <c r="Q2177">
        <v>27.1</v>
      </c>
      <c r="R2177" t="s">
        <v>150</v>
      </c>
      <c r="AC2177">
        <v>41.58</v>
      </c>
    </row>
    <row r="2178" spans="1:58" x14ac:dyDescent="0.2">
      <c r="A2178" t="s">
        <v>518</v>
      </c>
      <c r="B2178" t="s">
        <v>519</v>
      </c>
      <c r="C2178">
        <f>-70.44185441 / 41.64868502</f>
        <v>-1.6913344173092935</v>
      </c>
      <c r="D2178" t="s">
        <v>520</v>
      </c>
      <c r="E2178" t="s">
        <v>70</v>
      </c>
      <c r="F2178" s="1">
        <v>43342.381944444445</v>
      </c>
      <c r="G2178">
        <v>2</v>
      </c>
      <c r="I2178">
        <v>9.51</v>
      </c>
      <c r="J2178" t="s">
        <v>150</v>
      </c>
      <c r="M2178">
        <v>3.59</v>
      </c>
      <c r="N2178" t="s">
        <v>150</v>
      </c>
      <c r="O2178">
        <v>8.43</v>
      </c>
      <c r="P2178" t="s">
        <v>150</v>
      </c>
      <c r="Q2178">
        <v>26.4</v>
      </c>
      <c r="R2178" t="s">
        <v>150</v>
      </c>
      <c r="AC2178">
        <v>41.58</v>
      </c>
    </row>
    <row r="2179" spans="1:58" x14ac:dyDescent="0.2">
      <c r="A2179" t="s">
        <v>518</v>
      </c>
      <c r="B2179" t="s">
        <v>519</v>
      </c>
      <c r="C2179">
        <f>-70.44185441 / 41.64868502</f>
        <v>-1.6913344173092935</v>
      </c>
      <c r="D2179" t="s">
        <v>520</v>
      </c>
      <c r="E2179" t="s">
        <v>70</v>
      </c>
      <c r="F2179" s="1">
        <v>43342.381944444445</v>
      </c>
      <c r="G2179">
        <v>3</v>
      </c>
      <c r="I2179">
        <v>9.51</v>
      </c>
      <c r="J2179" t="s">
        <v>150</v>
      </c>
      <c r="K2179">
        <v>3.08</v>
      </c>
      <c r="L2179" t="s">
        <v>150</v>
      </c>
      <c r="M2179">
        <v>3.59</v>
      </c>
      <c r="N2179" t="s">
        <v>150</v>
      </c>
      <c r="O2179">
        <v>8.39</v>
      </c>
      <c r="P2179" t="s">
        <v>150</v>
      </c>
      <c r="Q2179">
        <v>24.9</v>
      </c>
      <c r="R2179" t="s">
        <v>150</v>
      </c>
      <c r="S2179">
        <v>0.6</v>
      </c>
      <c r="T2179" t="s">
        <v>150</v>
      </c>
      <c r="U2179">
        <v>18.579999999999998</v>
      </c>
      <c r="V2179" t="s">
        <v>150</v>
      </c>
      <c r="AA2179">
        <v>41.64</v>
      </c>
      <c r="AC2179">
        <v>41.58</v>
      </c>
      <c r="AE2179">
        <v>16</v>
      </c>
      <c r="AF2179" t="s">
        <v>150</v>
      </c>
      <c r="AG2179">
        <v>6.81</v>
      </c>
      <c r="AH2179" t="s">
        <v>150</v>
      </c>
      <c r="AS2179">
        <v>1.33</v>
      </c>
      <c r="AT2179" t="s">
        <v>150</v>
      </c>
    </row>
    <row r="2180" spans="1:58" x14ac:dyDescent="0.2">
      <c r="A2180" t="s">
        <v>518</v>
      </c>
      <c r="B2180" t="s">
        <v>519</v>
      </c>
      <c r="C2180">
        <f>-70.44185441 / 41.64868502</f>
        <v>-1.6913344173092935</v>
      </c>
      <c r="D2180" t="s">
        <v>520</v>
      </c>
      <c r="E2180" t="s">
        <v>70</v>
      </c>
      <c r="F2180" s="1">
        <v>43342.381944444445</v>
      </c>
      <c r="G2180">
        <v>4</v>
      </c>
      <c r="I2180">
        <v>9.51</v>
      </c>
      <c r="J2180" t="s">
        <v>150</v>
      </c>
      <c r="M2180">
        <v>3.59</v>
      </c>
      <c r="N2180" t="s">
        <v>150</v>
      </c>
      <c r="O2180">
        <v>6.55</v>
      </c>
      <c r="P2180" t="s">
        <v>150</v>
      </c>
      <c r="Q2180">
        <v>20.2</v>
      </c>
      <c r="R2180" t="s">
        <v>150</v>
      </c>
      <c r="AC2180">
        <v>41.58</v>
      </c>
    </row>
    <row r="2181" spans="1:58" x14ac:dyDescent="0.2">
      <c r="A2181" t="s">
        <v>518</v>
      </c>
      <c r="B2181" t="s">
        <v>519</v>
      </c>
      <c r="C2181">
        <f>-70.44185441 / 41.64868502</f>
        <v>-1.6913344173092935</v>
      </c>
      <c r="D2181" t="s">
        <v>520</v>
      </c>
      <c r="E2181" t="s">
        <v>70</v>
      </c>
      <c r="F2181" s="1">
        <v>43342.381944444445</v>
      </c>
      <c r="G2181">
        <v>5</v>
      </c>
      <c r="I2181">
        <v>9.51</v>
      </c>
      <c r="J2181" t="s">
        <v>150</v>
      </c>
      <c r="M2181">
        <v>3.59</v>
      </c>
      <c r="N2181" t="s">
        <v>150</v>
      </c>
      <c r="O2181">
        <v>5.66</v>
      </c>
      <c r="P2181" t="s">
        <v>150</v>
      </c>
      <c r="Q2181">
        <v>15.2</v>
      </c>
      <c r="R2181" t="s">
        <v>150</v>
      </c>
      <c r="AC2181">
        <v>41.58</v>
      </c>
    </row>
    <row r="2182" spans="1:58" x14ac:dyDescent="0.2">
      <c r="A2182" t="s">
        <v>518</v>
      </c>
      <c r="B2182" t="s">
        <v>519</v>
      </c>
      <c r="C2182">
        <f>-70.44185441 / 41.64868502</f>
        <v>-1.6913344173092935</v>
      </c>
      <c r="D2182" t="s">
        <v>520</v>
      </c>
      <c r="E2182" t="s">
        <v>70</v>
      </c>
      <c r="F2182" s="1">
        <v>43342.381944444445</v>
      </c>
      <c r="G2182">
        <v>6</v>
      </c>
      <c r="I2182">
        <v>9.51</v>
      </c>
      <c r="J2182" t="s">
        <v>150</v>
      </c>
      <c r="K2182">
        <v>24.38</v>
      </c>
      <c r="L2182" t="s">
        <v>150</v>
      </c>
      <c r="M2182">
        <v>3.59</v>
      </c>
      <c r="N2182" t="s">
        <v>150</v>
      </c>
      <c r="O2182">
        <v>4.4800000000000004</v>
      </c>
      <c r="P2182" t="s">
        <v>150</v>
      </c>
      <c r="Q2182">
        <v>10.6</v>
      </c>
      <c r="R2182" t="s">
        <v>150</v>
      </c>
      <c r="S2182">
        <v>0.5</v>
      </c>
      <c r="T2182" t="s">
        <v>150</v>
      </c>
      <c r="U2182">
        <v>15.49</v>
      </c>
      <c r="V2182" t="s">
        <v>150</v>
      </c>
      <c r="AA2182">
        <v>61.93</v>
      </c>
      <c r="AC2182">
        <v>41.58</v>
      </c>
      <c r="AE2182">
        <v>12.4</v>
      </c>
      <c r="AF2182" t="s">
        <v>150</v>
      </c>
      <c r="AG2182">
        <v>6.12</v>
      </c>
      <c r="AH2182" t="s">
        <v>150</v>
      </c>
      <c r="AS2182">
        <v>0.03</v>
      </c>
      <c r="AT2182" t="s">
        <v>150</v>
      </c>
    </row>
    <row r="2183" spans="1:58" x14ac:dyDescent="0.2">
      <c r="A2183" t="s">
        <v>518</v>
      </c>
      <c r="B2183" t="s">
        <v>519</v>
      </c>
      <c r="C2183">
        <f>-70.44185441 / 41.64868502</f>
        <v>-1.6913344173092935</v>
      </c>
      <c r="D2183" t="s">
        <v>520</v>
      </c>
      <c r="E2183" t="s">
        <v>70</v>
      </c>
      <c r="F2183" s="1">
        <v>43342.381944444445</v>
      </c>
      <c r="G2183">
        <v>7</v>
      </c>
      <c r="I2183">
        <v>9.51</v>
      </c>
      <c r="J2183" t="s">
        <v>150</v>
      </c>
      <c r="M2183">
        <v>3.59</v>
      </c>
      <c r="N2183" t="s">
        <v>150</v>
      </c>
      <c r="O2183">
        <v>3.92</v>
      </c>
      <c r="P2183" t="s">
        <v>150</v>
      </c>
      <c r="Q2183">
        <v>9.6999999999999993</v>
      </c>
      <c r="R2183" t="s">
        <v>150</v>
      </c>
      <c r="AC2183">
        <v>41.58</v>
      </c>
    </row>
    <row r="2184" spans="1:58" x14ac:dyDescent="0.2">
      <c r="A2184" t="s">
        <v>518</v>
      </c>
      <c r="B2184" t="s">
        <v>519</v>
      </c>
      <c r="C2184">
        <f>-70.44185441 / 41.64868502</f>
        <v>-1.6913344173092935</v>
      </c>
      <c r="D2184" t="s">
        <v>520</v>
      </c>
      <c r="E2184" t="s">
        <v>70</v>
      </c>
      <c r="F2184" s="1">
        <v>43342.381944444445</v>
      </c>
      <c r="G2184">
        <v>8</v>
      </c>
      <c r="I2184">
        <v>9.51</v>
      </c>
      <c r="J2184" t="s">
        <v>150</v>
      </c>
      <c r="M2184">
        <v>3.59</v>
      </c>
      <c r="N2184" t="s">
        <v>150</v>
      </c>
      <c r="O2184">
        <v>3.59</v>
      </c>
      <c r="P2184" t="s">
        <v>150</v>
      </c>
      <c r="Q2184">
        <v>9.9</v>
      </c>
      <c r="R2184" t="s">
        <v>150</v>
      </c>
      <c r="AC2184">
        <v>41.58</v>
      </c>
    </row>
    <row r="2185" spans="1:58" x14ac:dyDescent="0.2">
      <c r="A2185" t="s">
        <v>518</v>
      </c>
      <c r="B2185" t="s">
        <v>519</v>
      </c>
      <c r="C2185">
        <f>-70.44185441 / 41.64868502</f>
        <v>-1.6913344173092935</v>
      </c>
      <c r="D2185" t="s">
        <v>520</v>
      </c>
      <c r="E2185" t="s">
        <v>70</v>
      </c>
      <c r="F2185" s="1">
        <v>43342.381944444445</v>
      </c>
      <c r="G2185">
        <v>9</v>
      </c>
      <c r="I2185">
        <v>9.51</v>
      </c>
      <c r="J2185" t="s">
        <v>150</v>
      </c>
      <c r="K2185">
        <v>6.01</v>
      </c>
      <c r="L2185" t="s">
        <v>150</v>
      </c>
      <c r="M2185">
        <v>3.59</v>
      </c>
      <c r="N2185" t="s">
        <v>150</v>
      </c>
      <c r="O2185">
        <v>1.33</v>
      </c>
      <c r="P2185" t="s">
        <v>150</v>
      </c>
      <c r="Q2185">
        <v>9.3000000000000007</v>
      </c>
      <c r="R2185" t="s">
        <v>150</v>
      </c>
      <c r="S2185">
        <v>0.8</v>
      </c>
      <c r="T2185" t="s">
        <v>150</v>
      </c>
      <c r="U2185">
        <v>24.78</v>
      </c>
      <c r="V2185" t="s">
        <v>150</v>
      </c>
      <c r="AA2185">
        <v>48.19</v>
      </c>
      <c r="AC2185">
        <v>41.58</v>
      </c>
      <c r="AE2185">
        <v>19.899999999999999</v>
      </c>
      <c r="AF2185" t="s">
        <v>150</v>
      </c>
      <c r="AG2185">
        <v>6.25</v>
      </c>
      <c r="AH2185" t="s">
        <v>150</v>
      </c>
      <c r="AS2185">
        <v>0.49</v>
      </c>
      <c r="AT2185" t="s">
        <v>150</v>
      </c>
    </row>
    <row r="2186" spans="1:58" x14ac:dyDescent="0.2">
      <c r="A2186" t="s">
        <v>518</v>
      </c>
      <c r="B2186" t="s">
        <v>519</v>
      </c>
      <c r="C2186">
        <f>-70.44185441 / 41.64868502</f>
        <v>-1.6913344173092935</v>
      </c>
      <c r="D2186" t="s">
        <v>520</v>
      </c>
      <c r="E2186" t="s">
        <v>70</v>
      </c>
      <c r="F2186" s="1">
        <v>43705</v>
      </c>
      <c r="G2186">
        <v>0.5</v>
      </c>
      <c r="I2186">
        <v>10.4</v>
      </c>
      <c r="J2186" t="s">
        <v>150</v>
      </c>
      <c r="K2186">
        <v>2.09</v>
      </c>
      <c r="L2186" t="s">
        <v>150</v>
      </c>
      <c r="M2186">
        <v>4.18</v>
      </c>
      <c r="N2186" t="s">
        <v>150</v>
      </c>
      <c r="O2186">
        <v>8.0500000000000007</v>
      </c>
      <c r="P2186" t="s">
        <v>150</v>
      </c>
      <c r="Q2186">
        <v>23.8</v>
      </c>
      <c r="R2186" t="s">
        <v>150</v>
      </c>
      <c r="S2186">
        <v>0.5</v>
      </c>
      <c r="T2186" t="s">
        <v>150</v>
      </c>
      <c r="W2186">
        <v>25.36</v>
      </c>
      <c r="X2186" t="s">
        <v>150</v>
      </c>
      <c r="AE2186">
        <v>15.5</v>
      </c>
      <c r="AF2186" t="s">
        <v>150</v>
      </c>
      <c r="AG2186">
        <v>6.59</v>
      </c>
      <c r="AH2186" t="s">
        <v>150</v>
      </c>
      <c r="AS2186">
        <v>0.61</v>
      </c>
      <c r="AT2186" t="s">
        <v>150</v>
      </c>
      <c r="AU2186">
        <v>1</v>
      </c>
      <c r="AV2186" t="s">
        <v>150</v>
      </c>
      <c r="BE2186">
        <v>2.7</v>
      </c>
      <c r="BF2186" t="s">
        <v>150</v>
      </c>
    </row>
    <row r="2187" spans="1:58" x14ac:dyDescent="0.2">
      <c r="A2187" t="s">
        <v>518</v>
      </c>
      <c r="B2187" t="s">
        <v>519</v>
      </c>
      <c r="C2187">
        <f>-70.44185441 / 41.64868502</f>
        <v>-1.6913344173092935</v>
      </c>
      <c r="D2187" t="s">
        <v>520</v>
      </c>
      <c r="E2187" t="s">
        <v>70</v>
      </c>
      <c r="F2187" s="1">
        <v>43705</v>
      </c>
      <c r="G2187">
        <v>1</v>
      </c>
      <c r="K2187" t="s">
        <v>173</v>
      </c>
      <c r="L2187" t="s">
        <v>150</v>
      </c>
      <c r="O2187">
        <v>8.06</v>
      </c>
      <c r="P2187" t="s">
        <v>150</v>
      </c>
      <c r="Q2187">
        <v>23.8</v>
      </c>
      <c r="R2187" t="s">
        <v>150</v>
      </c>
      <c r="S2187" t="s">
        <v>173</v>
      </c>
      <c r="T2187" t="s">
        <v>150</v>
      </c>
      <c r="W2187" t="s">
        <v>173</v>
      </c>
      <c r="X2187" t="s">
        <v>150</v>
      </c>
      <c r="AE2187" t="s">
        <v>173</v>
      </c>
      <c r="AF2187" t="s">
        <v>150</v>
      </c>
      <c r="AG2187" t="s">
        <v>173</v>
      </c>
      <c r="AH2187" t="s">
        <v>150</v>
      </c>
      <c r="AS2187" t="s">
        <v>173</v>
      </c>
      <c r="AT2187" t="s">
        <v>150</v>
      </c>
      <c r="BE2187" t="s">
        <v>173</v>
      </c>
      <c r="BF2187" t="s">
        <v>150</v>
      </c>
    </row>
    <row r="2188" spans="1:58" x14ac:dyDescent="0.2">
      <c r="A2188" t="s">
        <v>518</v>
      </c>
      <c r="B2188" t="s">
        <v>519</v>
      </c>
      <c r="C2188">
        <f>-70.44185441 / 41.64868502</f>
        <v>-1.6913344173092935</v>
      </c>
      <c r="D2188" t="s">
        <v>520</v>
      </c>
      <c r="E2188" t="s">
        <v>70</v>
      </c>
      <c r="F2188" s="1">
        <v>43705</v>
      </c>
      <c r="G2188">
        <v>2</v>
      </c>
      <c r="K2188" t="s">
        <v>173</v>
      </c>
      <c r="L2188" t="s">
        <v>150</v>
      </c>
      <c r="O2188">
        <v>8.01</v>
      </c>
      <c r="P2188" t="s">
        <v>150</v>
      </c>
      <c r="Q2188">
        <v>23.7</v>
      </c>
      <c r="R2188" t="s">
        <v>150</v>
      </c>
      <c r="S2188" t="s">
        <v>173</v>
      </c>
      <c r="T2188" t="s">
        <v>150</v>
      </c>
      <c r="W2188" t="s">
        <v>173</v>
      </c>
      <c r="X2188" t="s">
        <v>150</v>
      </c>
      <c r="AE2188" t="s">
        <v>173</v>
      </c>
      <c r="AF2188" t="s">
        <v>150</v>
      </c>
      <c r="AG2188" t="s">
        <v>173</v>
      </c>
      <c r="AH2188" t="s">
        <v>150</v>
      </c>
      <c r="AS2188" t="s">
        <v>173</v>
      </c>
      <c r="AT2188" t="s">
        <v>150</v>
      </c>
      <c r="BE2188" t="s">
        <v>173</v>
      </c>
      <c r="BF2188" t="s">
        <v>150</v>
      </c>
    </row>
    <row r="2189" spans="1:58" x14ac:dyDescent="0.2">
      <c r="A2189" t="s">
        <v>518</v>
      </c>
      <c r="B2189" t="s">
        <v>519</v>
      </c>
      <c r="C2189">
        <f>-70.44185441 / 41.64868502</f>
        <v>-1.6913344173092935</v>
      </c>
      <c r="D2189" t="s">
        <v>520</v>
      </c>
      <c r="E2189" t="s">
        <v>70</v>
      </c>
      <c r="F2189" s="1">
        <v>43705</v>
      </c>
      <c r="G2189">
        <v>3</v>
      </c>
      <c r="K2189">
        <v>2.11</v>
      </c>
      <c r="L2189" t="s">
        <v>150</v>
      </c>
      <c r="O2189">
        <v>7.98</v>
      </c>
      <c r="P2189" t="s">
        <v>150</v>
      </c>
      <c r="Q2189">
        <v>23.7</v>
      </c>
      <c r="R2189" t="s">
        <v>150</v>
      </c>
      <c r="S2189">
        <v>0.54</v>
      </c>
      <c r="T2189" t="s">
        <v>150</v>
      </c>
      <c r="W2189">
        <v>22.22</v>
      </c>
      <c r="X2189" t="s">
        <v>150</v>
      </c>
      <c r="AE2189">
        <v>15.2</v>
      </c>
      <c r="AF2189" t="s">
        <v>150</v>
      </c>
      <c r="AG2189">
        <v>6.6</v>
      </c>
      <c r="AH2189" t="s">
        <v>150</v>
      </c>
      <c r="AS2189">
        <v>0.63</v>
      </c>
      <c r="AT2189" t="s">
        <v>150</v>
      </c>
      <c r="BE2189">
        <v>2.74</v>
      </c>
      <c r="BF2189" t="s">
        <v>150</v>
      </c>
    </row>
    <row r="2190" spans="1:58" x14ac:dyDescent="0.2">
      <c r="A2190" t="s">
        <v>518</v>
      </c>
      <c r="B2190" t="s">
        <v>519</v>
      </c>
      <c r="C2190">
        <f>-70.44185441 / 41.64868502</f>
        <v>-1.6913344173092935</v>
      </c>
      <c r="D2190" t="s">
        <v>520</v>
      </c>
      <c r="E2190" t="s">
        <v>70</v>
      </c>
      <c r="F2190" s="1">
        <v>43705</v>
      </c>
      <c r="G2190">
        <v>4</v>
      </c>
      <c r="K2190" t="s">
        <v>173</v>
      </c>
      <c r="L2190" t="s">
        <v>150</v>
      </c>
      <c r="O2190">
        <v>7.91</v>
      </c>
      <c r="P2190" t="s">
        <v>150</v>
      </c>
      <c r="Q2190">
        <v>23.6</v>
      </c>
      <c r="R2190" t="s">
        <v>150</v>
      </c>
      <c r="S2190" t="s">
        <v>173</v>
      </c>
      <c r="T2190" t="s">
        <v>150</v>
      </c>
      <c r="W2190" t="s">
        <v>173</v>
      </c>
      <c r="X2190" t="s">
        <v>150</v>
      </c>
      <c r="AE2190" t="s">
        <v>173</v>
      </c>
      <c r="AF2190" t="s">
        <v>150</v>
      </c>
      <c r="AG2190" t="s">
        <v>173</v>
      </c>
      <c r="AH2190" t="s">
        <v>150</v>
      </c>
      <c r="AS2190" t="s">
        <v>173</v>
      </c>
      <c r="AT2190" t="s">
        <v>150</v>
      </c>
      <c r="BE2190" t="s">
        <v>173</v>
      </c>
      <c r="BF2190" t="s">
        <v>150</v>
      </c>
    </row>
    <row r="2191" spans="1:58" x14ac:dyDescent="0.2">
      <c r="A2191" t="s">
        <v>518</v>
      </c>
      <c r="B2191" t="s">
        <v>519</v>
      </c>
      <c r="C2191">
        <f>-70.44185441 / 41.64868502</f>
        <v>-1.6913344173092935</v>
      </c>
      <c r="D2191" t="s">
        <v>520</v>
      </c>
      <c r="E2191" t="s">
        <v>70</v>
      </c>
      <c r="F2191" s="1">
        <v>43705</v>
      </c>
      <c r="G2191">
        <v>5</v>
      </c>
      <c r="K2191" t="s">
        <v>173</v>
      </c>
      <c r="L2191" t="s">
        <v>150</v>
      </c>
      <c r="O2191">
        <v>7.7</v>
      </c>
      <c r="P2191" t="s">
        <v>150</v>
      </c>
      <c r="Q2191">
        <v>23.4</v>
      </c>
      <c r="R2191" t="s">
        <v>150</v>
      </c>
      <c r="S2191" t="s">
        <v>173</v>
      </c>
      <c r="T2191" t="s">
        <v>150</v>
      </c>
      <c r="W2191" t="s">
        <v>173</v>
      </c>
      <c r="X2191" t="s">
        <v>150</v>
      </c>
      <c r="AE2191" t="s">
        <v>173</v>
      </c>
      <c r="AF2191" t="s">
        <v>150</v>
      </c>
      <c r="AG2191" t="s">
        <v>173</v>
      </c>
      <c r="AH2191" t="s">
        <v>150</v>
      </c>
      <c r="AS2191" t="s">
        <v>173</v>
      </c>
      <c r="AT2191" t="s">
        <v>150</v>
      </c>
      <c r="BE2191" t="s">
        <v>173</v>
      </c>
      <c r="BF2191" t="s">
        <v>150</v>
      </c>
    </row>
    <row r="2192" spans="1:58" x14ac:dyDescent="0.2">
      <c r="A2192" t="s">
        <v>518</v>
      </c>
      <c r="B2192" t="s">
        <v>519</v>
      </c>
      <c r="C2192">
        <f>-70.44185441 / 41.64868502</f>
        <v>-1.6913344173092935</v>
      </c>
      <c r="D2192" t="s">
        <v>520</v>
      </c>
      <c r="E2192" t="s">
        <v>70</v>
      </c>
      <c r="F2192" s="1">
        <v>43705</v>
      </c>
      <c r="G2192">
        <v>6</v>
      </c>
      <c r="K2192" t="s">
        <v>173</v>
      </c>
      <c r="L2192" t="s">
        <v>150</v>
      </c>
      <c r="O2192">
        <v>3.56</v>
      </c>
      <c r="P2192" t="s">
        <v>150</v>
      </c>
      <c r="Q2192">
        <v>17.2</v>
      </c>
      <c r="R2192" t="s">
        <v>150</v>
      </c>
      <c r="S2192" t="s">
        <v>173</v>
      </c>
      <c r="T2192" t="s">
        <v>150</v>
      </c>
      <c r="W2192" t="s">
        <v>173</v>
      </c>
      <c r="X2192" t="s">
        <v>150</v>
      </c>
      <c r="AE2192" t="s">
        <v>173</v>
      </c>
      <c r="AF2192" t="s">
        <v>150</v>
      </c>
      <c r="AG2192" t="s">
        <v>173</v>
      </c>
      <c r="AH2192" t="s">
        <v>150</v>
      </c>
      <c r="AS2192" t="s">
        <v>173</v>
      </c>
      <c r="AT2192" t="s">
        <v>150</v>
      </c>
      <c r="BE2192" t="s">
        <v>173</v>
      </c>
      <c r="BF2192" t="s">
        <v>150</v>
      </c>
    </row>
    <row r="2193" spans="1:58" x14ac:dyDescent="0.2">
      <c r="A2193" t="s">
        <v>518</v>
      </c>
      <c r="B2193" t="s">
        <v>519</v>
      </c>
      <c r="C2193">
        <f>-70.44185441 / 41.64868502</f>
        <v>-1.6913344173092935</v>
      </c>
      <c r="D2193" t="s">
        <v>520</v>
      </c>
      <c r="E2193" t="s">
        <v>70</v>
      </c>
      <c r="F2193" s="1">
        <v>43705</v>
      </c>
      <c r="G2193">
        <v>7</v>
      </c>
      <c r="K2193" t="s">
        <v>173</v>
      </c>
      <c r="L2193" t="s">
        <v>150</v>
      </c>
      <c r="O2193">
        <v>1.4</v>
      </c>
      <c r="P2193" t="s">
        <v>150</v>
      </c>
      <c r="Q2193">
        <v>14.1</v>
      </c>
      <c r="R2193" t="s">
        <v>150</v>
      </c>
      <c r="S2193" t="s">
        <v>173</v>
      </c>
      <c r="T2193" t="s">
        <v>150</v>
      </c>
      <c r="W2193" t="s">
        <v>173</v>
      </c>
      <c r="X2193" t="s">
        <v>150</v>
      </c>
      <c r="AE2193" t="s">
        <v>173</v>
      </c>
      <c r="AF2193" t="s">
        <v>150</v>
      </c>
      <c r="AG2193" t="s">
        <v>173</v>
      </c>
      <c r="AH2193" t="s">
        <v>150</v>
      </c>
      <c r="AS2193" t="s">
        <v>173</v>
      </c>
      <c r="AT2193" t="s">
        <v>150</v>
      </c>
      <c r="BE2193" t="s">
        <v>173</v>
      </c>
      <c r="BF2193" t="s">
        <v>150</v>
      </c>
    </row>
    <row r="2194" spans="1:58" x14ac:dyDescent="0.2">
      <c r="A2194" t="s">
        <v>518</v>
      </c>
      <c r="B2194" t="s">
        <v>519</v>
      </c>
      <c r="C2194">
        <f>-70.44185441 / 41.64868502</f>
        <v>-1.6913344173092935</v>
      </c>
      <c r="D2194" t="s">
        <v>520</v>
      </c>
      <c r="E2194" t="s">
        <v>70</v>
      </c>
      <c r="F2194" s="1">
        <v>43705</v>
      </c>
      <c r="G2194">
        <v>8</v>
      </c>
      <c r="K2194" t="s">
        <v>173</v>
      </c>
      <c r="L2194" t="s">
        <v>150</v>
      </c>
      <c r="O2194">
        <v>0.36</v>
      </c>
      <c r="P2194" t="s">
        <v>150</v>
      </c>
      <c r="Q2194">
        <v>12</v>
      </c>
      <c r="R2194" t="s">
        <v>150</v>
      </c>
      <c r="S2194" t="s">
        <v>173</v>
      </c>
      <c r="T2194" t="s">
        <v>150</v>
      </c>
      <c r="W2194" t="s">
        <v>173</v>
      </c>
      <c r="X2194" t="s">
        <v>150</v>
      </c>
      <c r="AE2194" t="s">
        <v>173</v>
      </c>
      <c r="AF2194" t="s">
        <v>150</v>
      </c>
      <c r="AG2194" t="s">
        <v>173</v>
      </c>
      <c r="AH2194" t="s">
        <v>150</v>
      </c>
      <c r="AS2194" t="s">
        <v>173</v>
      </c>
      <c r="AT2194" t="s">
        <v>150</v>
      </c>
      <c r="BE2194" t="s">
        <v>173</v>
      </c>
      <c r="BF2194" t="s">
        <v>150</v>
      </c>
    </row>
    <row r="2195" spans="1:58" x14ac:dyDescent="0.2">
      <c r="A2195" t="s">
        <v>518</v>
      </c>
      <c r="B2195" t="s">
        <v>519</v>
      </c>
      <c r="C2195">
        <f>-70.44185441 / 41.64868502</f>
        <v>-1.6913344173092935</v>
      </c>
      <c r="D2195" t="s">
        <v>520</v>
      </c>
      <c r="E2195" t="s">
        <v>70</v>
      </c>
      <c r="F2195" s="1">
        <v>43705</v>
      </c>
      <c r="G2195">
        <v>9</v>
      </c>
      <c r="K2195">
        <v>21.34</v>
      </c>
      <c r="L2195" t="s">
        <v>150</v>
      </c>
      <c r="S2195">
        <v>1.33</v>
      </c>
      <c r="T2195" t="s">
        <v>150</v>
      </c>
      <c r="W2195">
        <v>98.42</v>
      </c>
      <c r="X2195" t="s">
        <v>150</v>
      </c>
      <c r="AE2195">
        <v>34.1</v>
      </c>
      <c r="AF2195" t="s">
        <v>150</v>
      </c>
      <c r="AG2195">
        <v>6.14</v>
      </c>
      <c r="AH2195" t="s">
        <v>150</v>
      </c>
      <c r="AS2195">
        <v>80.819999999999993</v>
      </c>
      <c r="AT2195" t="s">
        <v>150</v>
      </c>
      <c r="BE2195">
        <v>102.16</v>
      </c>
      <c r="BF2195" t="s">
        <v>150</v>
      </c>
    </row>
    <row r="2196" spans="1:58" x14ac:dyDescent="0.2">
      <c r="A2196" t="s">
        <v>518</v>
      </c>
      <c r="B2196" t="s">
        <v>519</v>
      </c>
      <c r="C2196">
        <f>-70.44185441 / 41.64868502</f>
        <v>-1.6913344173092935</v>
      </c>
      <c r="D2196" t="s">
        <v>520</v>
      </c>
      <c r="E2196" t="s">
        <v>70</v>
      </c>
      <c r="F2196" s="1">
        <v>43705</v>
      </c>
      <c r="G2196">
        <v>10</v>
      </c>
      <c r="K2196">
        <v>84.53</v>
      </c>
      <c r="L2196" t="s">
        <v>150</v>
      </c>
      <c r="S2196">
        <v>13.9</v>
      </c>
      <c r="T2196" t="s">
        <v>150</v>
      </c>
      <c r="W2196">
        <v>206.4</v>
      </c>
      <c r="X2196" t="s">
        <v>150</v>
      </c>
      <c r="AE2196">
        <v>56.9</v>
      </c>
      <c r="AF2196" t="s">
        <v>150</v>
      </c>
      <c r="AG2196">
        <v>6.33</v>
      </c>
      <c r="AH2196" t="s">
        <v>150</v>
      </c>
      <c r="AS2196">
        <v>253.05</v>
      </c>
      <c r="AT2196" t="s">
        <v>150</v>
      </c>
      <c r="BE2196">
        <v>337.59</v>
      </c>
      <c r="BF2196" t="s">
        <v>150</v>
      </c>
    </row>
    <row r="2197" spans="1:58" x14ac:dyDescent="0.2">
      <c r="A2197" t="s">
        <v>518</v>
      </c>
      <c r="B2197" t="s">
        <v>519</v>
      </c>
      <c r="C2197">
        <f>-70.44185441 / 41.64868502</f>
        <v>-1.6913344173092935</v>
      </c>
      <c r="D2197" t="s">
        <v>520</v>
      </c>
      <c r="E2197" t="s">
        <v>70</v>
      </c>
      <c r="F2197" s="1">
        <v>44069</v>
      </c>
      <c r="G2197">
        <v>0.5</v>
      </c>
      <c r="I2197">
        <v>10.199999999999999</v>
      </c>
      <c r="J2197" t="s">
        <v>150</v>
      </c>
      <c r="K2197">
        <v>0.3</v>
      </c>
      <c r="L2197" t="s">
        <v>150</v>
      </c>
      <c r="M2197">
        <v>3.25</v>
      </c>
      <c r="N2197" t="s">
        <v>150</v>
      </c>
      <c r="O2197">
        <v>9.07</v>
      </c>
      <c r="P2197" t="s">
        <v>150</v>
      </c>
      <c r="Q2197">
        <v>25.3</v>
      </c>
      <c r="R2197" t="s">
        <v>150</v>
      </c>
      <c r="S2197">
        <v>0.57999999999999996</v>
      </c>
      <c r="T2197" t="s">
        <v>150</v>
      </c>
      <c r="W2197">
        <v>27.38</v>
      </c>
      <c r="X2197" t="s">
        <v>150</v>
      </c>
      <c r="AE2197">
        <v>16.399999999999999</v>
      </c>
      <c r="AF2197" t="s">
        <v>150</v>
      </c>
      <c r="AG2197">
        <v>7.11</v>
      </c>
      <c r="AH2197" t="s">
        <v>150</v>
      </c>
      <c r="AS2197">
        <v>0.11</v>
      </c>
      <c r="AT2197" t="s">
        <v>150</v>
      </c>
    </row>
    <row r="2198" spans="1:58" x14ac:dyDescent="0.2">
      <c r="A2198" t="s">
        <v>518</v>
      </c>
      <c r="B2198" t="s">
        <v>519</v>
      </c>
      <c r="C2198">
        <f>-70.44185441 / 41.64868502</f>
        <v>-1.6913344173092935</v>
      </c>
      <c r="D2198" t="s">
        <v>520</v>
      </c>
      <c r="E2198" t="s">
        <v>70</v>
      </c>
      <c r="F2198" s="1">
        <v>44069</v>
      </c>
      <c r="G2198">
        <v>1</v>
      </c>
      <c r="K2198" t="s">
        <v>173</v>
      </c>
      <c r="L2198" t="s">
        <v>150</v>
      </c>
      <c r="O2198">
        <v>9.08</v>
      </c>
      <c r="P2198" t="s">
        <v>150</v>
      </c>
      <c r="Q2198">
        <v>25.3</v>
      </c>
      <c r="R2198" t="s">
        <v>150</v>
      </c>
      <c r="S2198" t="s">
        <v>173</v>
      </c>
      <c r="T2198" t="s">
        <v>150</v>
      </c>
      <c r="W2198" t="s">
        <v>173</v>
      </c>
      <c r="X2198" t="s">
        <v>150</v>
      </c>
      <c r="AE2198" t="s">
        <v>173</v>
      </c>
      <c r="AF2198" t="s">
        <v>150</v>
      </c>
      <c r="AG2198" t="s">
        <v>173</v>
      </c>
      <c r="AH2198" t="s">
        <v>150</v>
      </c>
      <c r="AS2198" t="s">
        <v>173</v>
      </c>
      <c r="AT2198" t="s">
        <v>150</v>
      </c>
    </row>
    <row r="2199" spans="1:58" x14ac:dyDescent="0.2">
      <c r="A2199" t="s">
        <v>518</v>
      </c>
      <c r="B2199" t="s">
        <v>519</v>
      </c>
      <c r="C2199">
        <f>-70.44185441 / 41.64868502</f>
        <v>-1.6913344173092935</v>
      </c>
      <c r="D2199" t="s">
        <v>520</v>
      </c>
      <c r="E2199" t="s">
        <v>70</v>
      </c>
      <c r="F2199" s="1">
        <v>44069</v>
      </c>
      <c r="G2199">
        <v>2</v>
      </c>
      <c r="K2199" t="s">
        <v>173</v>
      </c>
      <c r="L2199" t="s">
        <v>150</v>
      </c>
      <c r="O2199">
        <v>9.08</v>
      </c>
      <c r="P2199" t="s">
        <v>150</v>
      </c>
      <c r="Q2199">
        <v>25.4</v>
      </c>
      <c r="R2199" t="s">
        <v>150</v>
      </c>
      <c r="S2199" t="s">
        <v>173</v>
      </c>
      <c r="T2199" t="s">
        <v>150</v>
      </c>
      <c r="W2199" t="s">
        <v>173</v>
      </c>
      <c r="X2199" t="s">
        <v>150</v>
      </c>
      <c r="AE2199" t="s">
        <v>173</v>
      </c>
      <c r="AF2199" t="s">
        <v>150</v>
      </c>
      <c r="AG2199" t="s">
        <v>173</v>
      </c>
      <c r="AH2199" t="s">
        <v>150</v>
      </c>
      <c r="AS2199" t="s">
        <v>173</v>
      </c>
      <c r="AT2199" t="s">
        <v>150</v>
      </c>
    </row>
    <row r="2200" spans="1:58" x14ac:dyDescent="0.2">
      <c r="A2200" t="s">
        <v>518</v>
      </c>
      <c r="B2200" t="s">
        <v>519</v>
      </c>
      <c r="C2200">
        <f>-70.44185441 / 41.64868502</f>
        <v>-1.6913344173092935</v>
      </c>
      <c r="D2200" t="s">
        <v>520</v>
      </c>
      <c r="E2200" t="s">
        <v>70</v>
      </c>
      <c r="F2200" s="1">
        <v>44069</v>
      </c>
      <c r="G2200">
        <v>3</v>
      </c>
      <c r="K2200">
        <v>0.67</v>
      </c>
      <c r="L2200" t="s">
        <v>150</v>
      </c>
      <c r="O2200">
        <v>9.24</v>
      </c>
      <c r="P2200" t="s">
        <v>150</v>
      </c>
      <c r="Q2200">
        <v>25.3</v>
      </c>
      <c r="R2200" t="s">
        <v>150</v>
      </c>
      <c r="S2200">
        <v>0.62</v>
      </c>
      <c r="T2200" t="s">
        <v>150</v>
      </c>
      <c r="W2200">
        <v>28.58</v>
      </c>
      <c r="X2200" t="s">
        <v>150</v>
      </c>
      <c r="AE2200">
        <v>16</v>
      </c>
      <c r="AF2200" t="s">
        <v>150</v>
      </c>
      <c r="AG2200">
        <v>7.15</v>
      </c>
      <c r="AH2200" t="s">
        <v>150</v>
      </c>
      <c r="AS2200">
        <v>0.03</v>
      </c>
      <c r="AT2200" t="s">
        <v>150</v>
      </c>
    </row>
    <row r="2201" spans="1:58" x14ac:dyDescent="0.2">
      <c r="A2201" t="s">
        <v>518</v>
      </c>
      <c r="B2201" t="s">
        <v>519</v>
      </c>
      <c r="C2201">
        <f>-70.44185441 / 41.64868502</f>
        <v>-1.6913344173092935</v>
      </c>
      <c r="D2201" t="s">
        <v>520</v>
      </c>
      <c r="E2201" t="s">
        <v>70</v>
      </c>
      <c r="F2201" s="1">
        <v>44069</v>
      </c>
      <c r="G2201">
        <v>4</v>
      </c>
      <c r="K2201" t="s">
        <v>173</v>
      </c>
      <c r="L2201" t="s">
        <v>150</v>
      </c>
      <c r="O2201">
        <v>9.4</v>
      </c>
      <c r="P2201" t="s">
        <v>150</v>
      </c>
      <c r="Q2201">
        <v>24.7</v>
      </c>
      <c r="R2201" t="s">
        <v>150</v>
      </c>
      <c r="S2201" t="s">
        <v>173</v>
      </c>
      <c r="T2201" t="s">
        <v>150</v>
      </c>
      <c r="W2201" t="s">
        <v>173</v>
      </c>
      <c r="X2201" t="s">
        <v>150</v>
      </c>
      <c r="AE2201" t="s">
        <v>173</v>
      </c>
      <c r="AF2201" t="s">
        <v>150</v>
      </c>
      <c r="AG2201" t="s">
        <v>173</v>
      </c>
      <c r="AH2201" t="s">
        <v>150</v>
      </c>
      <c r="AS2201" t="s">
        <v>173</v>
      </c>
      <c r="AT2201" t="s">
        <v>150</v>
      </c>
    </row>
    <row r="2202" spans="1:58" x14ac:dyDescent="0.2">
      <c r="A2202" t="s">
        <v>518</v>
      </c>
      <c r="B2202" t="s">
        <v>519</v>
      </c>
      <c r="C2202">
        <f>-70.44185441 / 41.64868502</f>
        <v>-1.6913344173092935</v>
      </c>
      <c r="D2202" t="s">
        <v>520</v>
      </c>
      <c r="E2202" t="s">
        <v>70</v>
      </c>
      <c r="F2202" s="1">
        <v>44069</v>
      </c>
      <c r="G2202">
        <v>5</v>
      </c>
      <c r="K2202" t="s">
        <v>173</v>
      </c>
      <c r="L2202" t="s">
        <v>150</v>
      </c>
      <c r="O2202">
        <v>11.13</v>
      </c>
      <c r="P2202" t="s">
        <v>150</v>
      </c>
      <c r="Q2202">
        <v>20.8</v>
      </c>
      <c r="R2202" t="s">
        <v>150</v>
      </c>
      <c r="S2202" t="s">
        <v>173</v>
      </c>
      <c r="T2202" t="s">
        <v>150</v>
      </c>
      <c r="W2202" t="s">
        <v>173</v>
      </c>
      <c r="X2202" t="s">
        <v>150</v>
      </c>
      <c r="AE2202" t="s">
        <v>173</v>
      </c>
      <c r="AF2202" t="s">
        <v>150</v>
      </c>
      <c r="AG2202" t="s">
        <v>173</v>
      </c>
      <c r="AH2202" t="s">
        <v>150</v>
      </c>
      <c r="AS2202" t="s">
        <v>173</v>
      </c>
      <c r="AT2202" t="s">
        <v>150</v>
      </c>
    </row>
    <row r="2203" spans="1:58" x14ac:dyDescent="0.2">
      <c r="A2203" t="s">
        <v>518</v>
      </c>
      <c r="B2203" t="s">
        <v>519</v>
      </c>
      <c r="C2203">
        <f>-70.44185441 / 41.64868502</f>
        <v>-1.6913344173092935</v>
      </c>
      <c r="D2203" t="s">
        <v>520</v>
      </c>
      <c r="E2203" t="s">
        <v>70</v>
      </c>
      <c r="F2203" s="1">
        <v>44069</v>
      </c>
      <c r="G2203">
        <v>6</v>
      </c>
      <c r="K2203" t="s">
        <v>173</v>
      </c>
      <c r="L2203" t="s">
        <v>150</v>
      </c>
      <c r="O2203">
        <v>10.33</v>
      </c>
      <c r="P2203" t="s">
        <v>150</v>
      </c>
      <c r="Q2203">
        <v>17.100000000000001</v>
      </c>
      <c r="R2203" t="s">
        <v>150</v>
      </c>
      <c r="S2203" t="s">
        <v>173</v>
      </c>
      <c r="T2203" t="s">
        <v>150</v>
      </c>
      <c r="W2203" t="s">
        <v>173</v>
      </c>
      <c r="X2203" t="s">
        <v>150</v>
      </c>
      <c r="AE2203" t="s">
        <v>173</v>
      </c>
      <c r="AF2203" t="s">
        <v>150</v>
      </c>
      <c r="AG2203" t="s">
        <v>173</v>
      </c>
      <c r="AH2203" t="s">
        <v>150</v>
      </c>
      <c r="AS2203" t="s">
        <v>173</v>
      </c>
      <c r="AT2203" t="s">
        <v>150</v>
      </c>
    </row>
    <row r="2204" spans="1:58" x14ac:dyDescent="0.2">
      <c r="A2204" t="s">
        <v>518</v>
      </c>
      <c r="B2204" t="s">
        <v>519</v>
      </c>
      <c r="C2204">
        <f>-70.44185441 / 41.64868502</f>
        <v>-1.6913344173092935</v>
      </c>
      <c r="D2204" t="s">
        <v>520</v>
      </c>
      <c r="E2204" t="s">
        <v>70</v>
      </c>
      <c r="F2204" s="1">
        <v>44069</v>
      </c>
      <c r="G2204">
        <v>7</v>
      </c>
      <c r="K2204" t="s">
        <v>173</v>
      </c>
      <c r="L2204" t="s">
        <v>150</v>
      </c>
      <c r="O2204">
        <v>3.03</v>
      </c>
      <c r="P2204" t="s">
        <v>150</v>
      </c>
      <c r="Q2204">
        <v>13.5</v>
      </c>
      <c r="R2204" t="s">
        <v>150</v>
      </c>
      <c r="S2204" t="s">
        <v>173</v>
      </c>
      <c r="T2204" t="s">
        <v>150</v>
      </c>
      <c r="W2204" t="s">
        <v>173</v>
      </c>
      <c r="X2204" t="s">
        <v>150</v>
      </c>
      <c r="AE2204" t="s">
        <v>173</v>
      </c>
      <c r="AF2204" t="s">
        <v>150</v>
      </c>
      <c r="AG2204" t="s">
        <v>173</v>
      </c>
      <c r="AH2204" t="s">
        <v>150</v>
      </c>
      <c r="AS2204" t="s">
        <v>173</v>
      </c>
      <c r="AT2204" t="s">
        <v>150</v>
      </c>
    </row>
    <row r="2205" spans="1:58" x14ac:dyDescent="0.2">
      <c r="A2205" t="s">
        <v>518</v>
      </c>
      <c r="B2205" t="s">
        <v>519</v>
      </c>
      <c r="C2205">
        <f>-70.44185441 / 41.64868502</f>
        <v>-1.6913344173092935</v>
      </c>
      <c r="D2205" t="s">
        <v>520</v>
      </c>
      <c r="E2205" t="s">
        <v>70</v>
      </c>
      <c r="F2205" s="1">
        <v>44069</v>
      </c>
      <c r="G2205">
        <v>8</v>
      </c>
      <c r="K2205" t="s">
        <v>173</v>
      </c>
      <c r="L2205" t="s">
        <v>150</v>
      </c>
      <c r="O2205">
        <v>0.14000000000000001</v>
      </c>
      <c r="P2205" t="s">
        <v>150</v>
      </c>
      <c r="Q2205">
        <v>11.5</v>
      </c>
      <c r="R2205" t="s">
        <v>150</v>
      </c>
      <c r="S2205" t="s">
        <v>173</v>
      </c>
      <c r="T2205" t="s">
        <v>150</v>
      </c>
      <c r="W2205" t="s">
        <v>173</v>
      </c>
      <c r="X2205" t="s">
        <v>150</v>
      </c>
      <c r="AE2205" t="s">
        <v>173</v>
      </c>
      <c r="AF2205" t="s">
        <v>150</v>
      </c>
      <c r="AG2205" t="s">
        <v>173</v>
      </c>
      <c r="AH2205" t="s">
        <v>150</v>
      </c>
      <c r="AS2205" t="s">
        <v>173</v>
      </c>
      <c r="AT2205" t="s">
        <v>150</v>
      </c>
    </row>
    <row r="2206" spans="1:58" x14ac:dyDescent="0.2">
      <c r="A2206" t="s">
        <v>518</v>
      </c>
      <c r="B2206" t="s">
        <v>519</v>
      </c>
      <c r="C2206">
        <f>-70.44185441 / 41.64868502</f>
        <v>-1.6913344173092935</v>
      </c>
      <c r="D2206" t="s">
        <v>520</v>
      </c>
      <c r="E2206" t="s">
        <v>70</v>
      </c>
      <c r="F2206" s="1">
        <v>44069</v>
      </c>
      <c r="G2206">
        <v>9</v>
      </c>
      <c r="K2206">
        <v>2.33</v>
      </c>
      <c r="L2206" t="s">
        <v>150</v>
      </c>
      <c r="O2206">
        <v>7.0000000000000007E-2</v>
      </c>
      <c r="P2206" t="s">
        <v>150</v>
      </c>
      <c r="Q2206">
        <v>10.5</v>
      </c>
      <c r="R2206" t="s">
        <v>150</v>
      </c>
      <c r="S2206">
        <v>1.31</v>
      </c>
      <c r="T2206" t="s">
        <v>150</v>
      </c>
      <c r="W2206">
        <v>149.13999999999999</v>
      </c>
      <c r="X2206" t="s">
        <v>150</v>
      </c>
      <c r="AE2206">
        <v>38.200000000000003</v>
      </c>
      <c r="AF2206" t="s">
        <v>150</v>
      </c>
      <c r="AG2206">
        <v>6.25</v>
      </c>
      <c r="AH2206" t="s">
        <v>150</v>
      </c>
      <c r="AS2206">
        <v>0.78</v>
      </c>
      <c r="AT2206" t="s">
        <v>150</v>
      </c>
    </row>
    <row r="2207" spans="1:58" x14ac:dyDescent="0.2">
      <c r="A2207" t="s">
        <v>518</v>
      </c>
      <c r="B2207" t="s">
        <v>519</v>
      </c>
      <c r="C2207">
        <f>-70.44185441 / 41.64868502</f>
        <v>-1.6913344173092935</v>
      </c>
      <c r="D2207" t="s">
        <v>520</v>
      </c>
      <c r="E2207" t="s">
        <v>70</v>
      </c>
      <c r="F2207" s="1">
        <v>44069</v>
      </c>
      <c r="G2207">
        <v>9.75</v>
      </c>
      <c r="K2207">
        <v>6.11</v>
      </c>
      <c r="L2207" t="s">
        <v>150</v>
      </c>
      <c r="O2207">
        <v>0.04</v>
      </c>
      <c r="P2207" t="s">
        <v>150</v>
      </c>
      <c r="Q2207">
        <v>10</v>
      </c>
      <c r="R2207" t="s">
        <v>150</v>
      </c>
      <c r="S2207">
        <v>3.13</v>
      </c>
      <c r="T2207" t="s">
        <v>150</v>
      </c>
      <c r="W2207">
        <v>211.67</v>
      </c>
      <c r="X2207" t="s">
        <v>150</v>
      </c>
      <c r="AE2207">
        <v>51.6</v>
      </c>
      <c r="AF2207" t="s">
        <v>150</v>
      </c>
      <c r="AG2207">
        <v>6.54</v>
      </c>
      <c r="AH2207" t="s">
        <v>150</v>
      </c>
      <c r="AS2207">
        <v>1.33</v>
      </c>
      <c r="AT2207" t="s">
        <v>150</v>
      </c>
    </row>
    <row r="2208" spans="1:58" x14ac:dyDescent="0.2">
      <c r="A2208" t="s">
        <v>526</v>
      </c>
      <c r="B2208" t="s">
        <v>527</v>
      </c>
      <c r="C2208">
        <f>-70.33040109 / 41.64223304</f>
        <v>-1.6889200207501647</v>
      </c>
      <c r="D2208" t="s">
        <v>528</v>
      </c>
      <c r="E2208" t="s">
        <v>70</v>
      </c>
      <c r="F2208" s="1">
        <v>37143</v>
      </c>
      <c r="G2208">
        <v>0.5</v>
      </c>
      <c r="I2208">
        <v>0.6</v>
      </c>
      <c r="J2208" t="s">
        <v>71</v>
      </c>
      <c r="K2208">
        <v>2.5</v>
      </c>
      <c r="L2208" t="s">
        <v>71</v>
      </c>
      <c r="M2208">
        <v>0.4</v>
      </c>
      <c r="N2208" t="s">
        <v>71</v>
      </c>
      <c r="O2208">
        <v>8.1999999999999993</v>
      </c>
      <c r="P2208" t="s">
        <v>71</v>
      </c>
      <c r="Q2208">
        <v>21.04</v>
      </c>
      <c r="R2208" t="s">
        <v>71</v>
      </c>
      <c r="S2208">
        <v>0.26</v>
      </c>
      <c r="T2208" t="s">
        <v>71</v>
      </c>
      <c r="U2208">
        <v>8.0500000000000007</v>
      </c>
      <c r="V2208" t="s">
        <v>71</v>
      </c>
      <c r="W2208">
        <v>102.8</v>
      </c>
      <c r="X2208" t="s">
        <v>71</v>
      </c>
      <c r="Y2208">
        <v>34.229999999999997</v>
      </c>
      <c r="AA2208">
        <v>39.590000000000003</v>
      </c>
      <c r="AC2208">
        <v>73.2</v>
      </c>
      <c r="AE2208">
        <v>10.199999999999999</v>
      </c>
      <c r="AF2208" t="s">
        <v>71</v>
      </c>
      <c r="AG2208">
        <v>6.24</v>
      </c>
      <c r="AH2208" t="s">
        <v>71</v>
      </c>
      <c r="AS2208">
        <v>1.58</v>
      </c>
      <c r="AT2208" t="s">
        <v>71</v>
      </c>
    </row>
    <row r="2209" spans="1:46" x14ac:dyDescent="0.2">
      <c r="A2209" t="s">
        <v>526</v>
      </c>
      <c r="B2209" t="s">
        <v>527</v>
      </c>
      <c r="C2209">
        <f>-70.33040109 / 41.64223304</f>
        <v>-1.6889200207501647</v>
      </c>
      <c r="D2209" t="s">
        <v>528</v>
      </c>
      <c r="E2209" t="s">
        <v>70</v>
      </c>
      <c r="F2209" s="1">
        <v>37143</v>
      </c>
      <c r="G2209">
        <v>1</v>
      </c>
      <c r="O2209">
        <v>7.67</v>
      </c>
      <c r="P2209" t="s">
        <v>71</v>
      </c>
      <c r="Q2209">
        <v>20.73</v>
      </c>
      <c r="R2209" t="s">
        <v>71</v>
      </c>
    </row>
    <row r="2210" spans="1:46" x14ac:dyDescent="0.2">
      <c r="A2210" t="s">
        <v>526</v>
      </c>
      <c r="B2210" t="s">
        <v>527</v>
      </c>
      <c r="C2210">
        <f>-70.33040109 / 41.64223304</f>
        <v>-1.6889200207501647</v>
      </c>
      <c r="D2210" t="s">
        <v>528</v>
      </c>
      <c r="E2210" t="s">
        <v>70</v>
      </c>
      <c r="F2210" s="1">
        <v>37873</v>
      </c>
      <c r="G2210">
        <v>0.5</v>
      </c>
      <c r="I2210">
        <v>0.8</v>
      </c>
      <c r="J2210" t="s">
        <v>71</v>
      </c>
      <c r="K2210">
        <v>2.35</v>
      </c>
      <c r="L2210" t="s">
        <v>71</v>
      </c>
      <c r="M2210">
        <v>0.8</v>
      </c>
      <c r="N2210" t="s">
        <v>71</v>
      </c>
      <c r="O2210">
        <v>8.9</v>
      </c>
      <c r="P2210" t="s">
        <v>71</v>
      </c>
      <c r="Q2210">
        <v>19.600000000000001</v>
      </c>
      <c r="R2210" t="s">
        <v>71</v>
      </c>
      <c r="S2210">
        <v>0.5</v>
      </c>
      <c r="T2210" t="s">
        <v>71</v>
      </c>
      <c r="U2210">
        <v>15.49</v>
      </c>
      <c r="V2210" t="s">
        <v>71</v>
      </c>
      <c r="W2210">
        <v>172.3</v>
      </c>
      <c r="X2210" t="s">
        <v>71</v>
      </c>
      <c r="Y2210">
        <v>43.66</v>
      </c>
      <c r="AA2210">
        <v>38.979999999999997</v>
      </c>
      <c r="AC2210">
        <v>63.22</v>
      </c>
      <c r="AE2210">
        <v>1.02</v>
      </c>
      <c r="AF2210" t="s">
        <v>71</v>
      </c>
      <c r="AG2210">
        <v>6.2</v>
      </c>
      <c r="AH2210" t="s">
        <v>71</v>
      </c>
      <c r="AS2210">
        <v>1.05</v>
      </c>
      <c r="AT2210" t="s">
        <v>71</v>
      </c>
    </row>
    <row r="2211" spans="1:46" x14ac:dyDescent="0.2">
      <c r="A2211" t="s">
        <v>526</v>
      </c>
      <c r="B2211" t="s">
        <v>527</v>
      </c>
      <c r="C2211">
        <f>-70.33040109 / 41.64223304</f>
        <v>-1.6889200207501647</v>
      </c>
      <c r="D2211" t="s">
        <v>528</v>
      </c>
      <c r="E2211" t="s">
        <v>70</v>
      </c>
      <c r="F2211" s="1">
        <v>37873</v>
      </c>
      <c r="G2211">
        <v>1</v>
      </c>
      <c r="K2211">
        <v>1.03</v>
      </c>
      <c r="L2211" t="s">
        <v>71</v>
      </c>
      <c r="O2211">
        <v>3.25</v>
      </c>
      <c r="P2211" t="s">
        <v>71</v>
      </c>
      <c r="Q2211">
        <v>18.8</v>
      </c>
      <c r="R2211" t="s">
        <v>71</v>
      </c>
      <c r="S2211">
        <v>0.3</v>
      </c>
      <c r="T2211" t="s">
        <v>71</v>
      </c>
      <c r="U2211">
        <v>9.2899999999999991</v>
      </c>
      <c r="V2211" t="s">
        <v>71</v>
      </c>
      <c r="W2211">
        <v>209.9</v>
      </c>
      <c r="X2211" t="s">
        <v>71</v>
      </c>
      <c r="AA2211">
        <v>30.89</v>
      </c>
      <c r="AE2211">
        <v>1.01</v>
      </c>
      <c r="AF2211" t="s">
        <v>71</v>
      </c>
      <c r="AG2211">
        <v>6.28</v>
      </c>
      <c r="AH2211" t="s">
        <v>71</v>
      </c>
      <c r="AS2211">
        <v>0.67</v>
      </c>
      <c r="AT2211" t="s">
        <v>71</v>
      </c>
    </row>
    <row r="2212" spans="1:46" x14ac:dyDescent="0.2">
      <c r="A2212" t="s">
        <v>526</v>
      </c>
      <c r="B2212" t="s">
        <v>527</v>
      </c>
      <c r="C2212">
        <f>-70.33040109 / 41.64223304</f>
        <v>-1.6889200207501647</v>
      </c>
      <c r="D2212" t="s">
        <v>528</v>
      </c>
      <c r="E2212" t="s">
        <v>70</v>
      </c>
      <c r="F2212" s="1">
        <v>39686</v>
      </c>
      <c r="G2212">
        <v>0.5</v>
      </c>
      <c r="I2212">
        <v>0.7</v>
      </c>
      <c r="J2212" t="s">
        <v>71</v>
      </c>
      <c r="K2212">
        <v>1.69</v>
      </c>
      <c r="L2212" t="s">
        <v>71</v>
      </c>
      <c r="M2212">
        <v>0.7</v>
      </c>
      <c r="N2212" t="s">
        <v>71</v>
      </c>
      <c r="O2212">
        <v>8.6199999999999992</v>
      </c>
      <c r="P2212" t="s">
        <v>71</v>
      </c>
      <c r="Q2212">
        <v>22.5</v>
      </c>
      <c r="R2212" t="s">
        <v>71</v>
      </c>
      <c r="S2212">
        <v>0.2</v>
      </c>
      <c r="T2212" t="s">
        <v>71</v>
      </c>
      <c r="U2212">
        <v>6.19</v>
      </c>
      <c r="V2212" t="s">
        <v>71</v>
      </c>
      <c r="W2212">
        <v>172.74</v>
      </c>
      <c r="X2212" t="s">
        <v>71</v>
      </c>
      <c r="Y2212">
        <v>30.44</v>
      </c>
      <c r="AA2212">
        <v>35.75</v>
      </c>
      <c r="AC2212">
        <v>65.14</v>
      </c>
      <c r="AE2212">
        <v>11</v>
      </c>
      <c r="AF2212" t="s">
        <v>71</v>
      </c>
      <c r="AG2212">
        <v>6.29</v>
      </c>
      <c r="AH2212" t="s">
        <v>71</v>
      </c>
      <c r="AS2212">
        <v>0.81</v>
      </c>
      <c r="AT2212" t="s">
        <v>71</v>
      </c>
    </row>
    <row r="2213" spans="1:46" x14ac:dyDescent="0.2">
      <c r="A2213" t="s">
        <v>526</v>
      </c>
      <c r="B2213" t="s">
        <v>527</v>
      </c>
      <c r="C2213">
        <f>-70.33040109 / 41.64223304</f>
        <v>-1.6889200207501647</v>
      </c>
      <c r="D2213" t="s">
        <v>528</v>
      </c>
      <c r="E2213" t="s">
        <v>70</v>
      </c>
      <c r="F2213" s="1">
        <v>40072</v>
      </c>
      <c r="G2213">
        <v>0.5</v>
      </c>
      <c r="I2213">
        <v>0.8</v>
      </c>
      <c r="J2213" t="s">
        <v>71</v>
      </c>
      <c r="K2213">
        <v>87.5</v>
      </c>
      <c r="L2213" t="s">
        <v>71</v>
      </c>
      <c r="M2213">
        <v>0.8</v>
      </c>
      <c r="N2213" t="s">
        <v>71</v>
      </c>
      <c r="O2213">
        <v>7.85</v>
      </c>
      <c r="P2213" t="s">
        <v>71</v>
      </c>
      <c r="Q2213">
        <v>19.2</v>
      </c>
      <c r="R2213" t="s">
        <v>71</v>
      </c>
      <c r="S2213">
        <v>0.52</v>
      </c>
      <c r="T2213" t="s">
        <v>71</v>
      </c>
      <c r="U2213">
        <v>15.99</v>
      </c>
      <c r="V2213" t="s">
        <v>71</v>
      </c>
      <c r="W2213">
        <v>168.48</v>
      </c>
      <c r="X2213" t="s">
        <v>71</v>
      </c>
      <c r="Y2213">
        <v>44.12</v>
      </c>
      <c r="AA2213">
        <v>74.47</v>
      </c>
      <c r="AC2213">
        <v>63.22</v>
      </c>
      <c r="AE2213">
        <v>11.9</v>
      </c>
      <c r="AF2213" t="s">
        <v>71</v>
      </c>
      <c r="AG2213">
        <v>6.14</v>
      </c>
      <c r="AH2213" t="s">
        <v>71</v>
      </c>
      <c r="AS2213">
        <v>49.72</v>
      </c>
      <c r="AT2213" t="s">
        <v>71</v>
      </c>
    </row>
    <row r="2214" spans="1:46" x14ac:dyDescent="0.2">
      <c r="A2214" t="s">
        <v>526</v>
      </c>
      <c r="B2214" t="s">
        <v>527</v>
      </c>
      <c r="C2214">
        <f>-70.33040109 / 41.64223304</f>
        <v>-1.6889200207501647</v>
      </c>
      <c r="D2214" t="s">
        <v>528</v>
      </c>
      <c r="E2214" t="s">
        <v>70</v>
      </c>
      <c r="F2214" s="1">
        <v>40072</v>
      </c>
      <c r="G2214">
        <v>0.75</v>
      </c>
      <c r="O2214">
        <v>6.75</v>
      </c>
      <c r="P2214" t="s">
        <v>71</v>
      </c>
      <c r="Q2214">
        <v>19.100000000000001</v>
      </c>
      <c r="R2214" t="s">
        <v>71</v>
      </c>
    </row>
    <row r="2215" spans="1:46" x14ac:dyDescent="0.2">
      <c r="A2215" t="s">
        <v>526</v>
      </c>
      <c r="B2215" t="s">
        <v>527</v>
      </c>
      <c r="C2215">
        <f>-70.33040109 / 41.64223304</f>
        <v>-1.6889200207501647</v>
      </c>
      <c r="D2215" t="s">
        <v>528</v>
      </c>
      <c r="E2215" t="s">
        <v>70</v>
      </c>
      <c r="F2215" s="1">
        <v>40422</v>
      </c>
      <c r="G2215">
        <v>0.5</v>
      </c>
      <c r="I2215">
        <v>0.9</v>
      </c>
      <c r="J2215" t="s">
        <v>71</v>
      </c>
      <c r="K2215">
        <v>18.809999999999999</v>
      </c>
      <c r="L2215" t="s">
        <v>71</v>
      </c>
      <c r="M2215">
        <v>0.9</v>
      </c>
      <c r="N2215" t="s">
        <v>71</v>
      </c>
      <c r="O2215">
        <v>3.44</v>
      </c>
      <c r="P2215" t="s">
        <v>71</v>
      </c>
      <c r="Q2215">
        <v>24.2</v>
      </c>
      <c r="R2215" t="s">
        <v>71</v>
      </c>
      <c r="S2215">
        <v>0.88</v>
      </c>
      <c r="T2215" t="s">
        <v>71</v>
      </c>
      <c r="U2215">
        <v>27.14</v>
      </c>
      <c r="V2215" t="s">
        <v>71</v>
      </c>
      <c r="W2215">
        <v>87.81</v>
      </c>
      <c r="X2215" t="s">
        <v>71</v>
      </c>
      <c r="Y2215">
        <v>51.75</v>
      </c>
      <c r="AA2215">
        <v>59.39</v>
      </c>
      <c r="AC2215">
        <v>61.52</v>
      </c>
      <c r="AE2215">
        <v>14.9</v>
      </c>
      <c r="AF2215" t="s">
        <v>71</v>
      </c>
      <c r="AG2215">
        <v>6.56</v>
      </c>
      <c r="AH2215" t="s">
        <v>71</v>
      </c>
      <c r="AS2215">
        <v>12.46</v>
      </c>
      <c r="AT2215" t="s">
        <v>71</v>
      </c>
    </row>
    <row r="2216" spans="1:46" x14ac:dyDescent="0.2">
      <c r="A2216" t="s">
        <v>526</v>
      </c>
      <c r="B2216" t="s">
        <v>527</v>
      </c>
      <c r="C2216">
        <f>-70.33040109 / 41.64223304</f>
        <v>-1.6889200207501647</v>
      </c>
      <c r="D2216" t="s">
        <v>528</v>
      </c>
      <c r="E2216" t="s">
        <v>70</v>
      </c>
      <c r="F2216" s="1">
        <v>40422</v>
      </c>
      <c r="G2216">
        <v>0.7</v>
      </c>
      <c r="K2216">
        <v>48.74</v>
      </c>
      <c r="L2216" t="s">
        <v>71</v>
      </c>
      <c r="S2216">
        <v>0.75</v>
      </c>
      <c r="T2216" t="s">
        <v>71</v>
      </c>
      <c r="U2216">
        <v>23.09</v>
      </c>
      <c r="V2216" t="s">
        <v>71</v>
      </c>
      <c r="W2216">
        <v>113.53</v>
      </c>
      <c r="X2216" t="s">
        <v>71</v>
      </c>
      <c r="Y2216">
        <v>49.42</v>
      </c>
      <c r="AA2216">
        <v>68.73</v>
      </c>
      <c r="AE2216">
        <v>15.3</v>
      </c>
      <c r="AF2216" t="s">
        <v>71</v>
      </c>
      <c r="AG2216">
        <v>6.5</v>
      </c>
      <c r="AH2216" t="s">
        <v>71</v>
      </c>
      <c r="AS2216">
        <v>33.49</v>
      </c>
      <c r="AT2216" t="s">
        <v>71</v>
      </c>
    </row>
    <row r="2217" spans="1:46" x14ac:dyDescent="0.2">
      <c r="A2217" t="s">
        <v>526</v>
      </c>
      <c r="B2217" t="s">
        <v>527</v>
      </c>
      <c r="C2217">
        <f>-70.33040109 / 41.64223304</f>
        <v>-1.6889200207501647</v>
      </c>
      <c r="D2217" t="s">
        <v>528</v>
      </c>
      <c r="E2217" t="s">
        <v>70</v>
      </c>
      <c r="F2217" s="1">
        <v>40422</v>
      </c>
      <c r="G2217">
        <v>0.9</v>
      </c>
      <c r="O2217">
        <v>0.63</v>
      </c>
      <c r="P2217" t="s">
        <v>71</v>
      </c>
      <c r="Q2217">
        <v>23.2</v>
      </c>
      <c r="R2217" t="s">
        <v>71</v>
      </c>
    </row>
    <row r="2218" spans="1:46" x14ac:dyDescent="0.2">
      <c r="A2218" t="s">
        <v>526</v>
      </c>
      <c r="B2218" t="s">
        <v>527</v>
      </c>
      <c r="C2218">
        <f>-70.33040109 / 41.64223304</f>
        <v>-1.6889200207501647</v>
      </c>
      <c r="D2218" t="s">
        <v>528</v>
      </c>
      <c r="E2218" t="s">
        <v>70</v>
      </c>
      <c r="F2218" s="1">
        <v>40800</v>
      </c>
      <c r="G2218">
        <v>0.5</v>
      </c>
      <c r="I2218">
        <v>1.5</v>
      </c>
      <c r="J2218" t="s">
        <v>71</v>
      </c>
      <c r="K2218">
        <v>35.11</v>
      </c>
      <c r="L2218" t="s">
        <v>71</v>
      </c>
      <c r="M2218">
        <v>0.59</v>
      </c>
      <c r="N2218" t="s">
        <v>71</v>
      </c>
      <c r="O2218">
        <v>3.58</v>
      </c>
      <c r="P2218" t="s">
        <v>71</v>
      </c>
      <c r="Q2218">
        <v>20.6</v>
      </c>
      <c r="R2218" t="s">
        <v>71</v>
      </c>
      <c r="S2218">
        <v>1.03</v>
      </c>
      <c r="T2218" t="s">
        <v>71</v>
      </c>
      <c r="U2218">
        <v>31.9</v>
      </c>
      <c r="V2218" t="s">
        <v>71</v>
      </c>
      <c r="W2218">
        <v>59.06</v>
      </c>
      <c r="X2218" t="s">
        <v>71</v>
      </c>
      <c r="Y2218">
        <v>54.08</v>
      </c>
      <c r="AA2218">
        <v>65.510000000000005</v>
      </c>
      <c r="AC2218">
        <v>67.73</v>
      </c>
      <c r="AE2218">
        <v>15.8</v>
      </c>
      <c r="AF2218" t="s">
        <v>71</v>
      </c>
      <c r="AG2218">
        <v>6.46</v>
      </c>
      <c r="AH2218" t="s">
        <v>71</v>
      </c>
      <c r="AS2218">
        <v>19.45</v>
      </c>
      <c r="AT2218" t="s">
        <v>71</v>
      </c>
    </row>
    <row r="2219" spans="1:46" x14ac:dyDescent="0.2">
      <c r="A2219" t="s">
        <v>526</v>
      </c>
      <c r="B2219" t="s">
        <v>527</v>
      </c>
      <c r="C2219">
        <f>-70.33040109 / 41.64223304</f>
        <v>-1.6889200207501647</v>
      </c>
      <c r="D2219" t="s">
        <v>528</v>
      </c>
      <c r="E2219" t="s">
        <v>70</v>
      </c>
      <c r="F2219" s="1">
        <v>40800</v>
      </c>
      <c r="G2219">
        <v>1</v>
      </c>
      <c r="O2219">
        <v>0.49</v>
      </c>
      <c r="P2219" t="s">
        <v>71</v>
      </c>
      <c r="Q2219">
        <v>19.399999999999999</v>
      </c>
      <c r="R2219" t="s">
        <v>71</v>
      </c>
    </row>
    <row r="2220" spans="1:46" x14ac:dyDescent="0.2">
      <c r="A2220" t="s">
        <v>526</v>
      </c>
      <c r="B2220" t="s">
        <v>527</v>
      </c>
      <c r="C2220">
        <f>-70.33040109 / 41.64223304</f>
        <v>-1.6889200207501647</v>
      </c>
      <c r="D2220" t="s">
        <v>528</v>
      </c>
      <c r="E2220" t="s">
        <v>70</v>
      </c>
      <c r="F2220" s="1">
        <v>41162</v>
      </c>
      <c r="G2220">
        <v>0.5</v>
      </c>
      <c r="I2220">
        <v>1.17</v>
      </c>
      <c r="J2220" t="s">
        <v>71</v>
      </c>
      <c r="K2220">
        <v>5.04</v>
      </c>
      <c r="L2220" t="s">
        <v>71</v>
      </c>
      <c r="M2220">
        <v>1.17</v>
      </c>
      <c r="N2220" t="s">
        <v>71</v>
      </c>
      <c r="O2220">
        <v>7.4</v>
      </c>
      <c r="P2220" t="s">
        <v>71</v>
      </c>
      <c r="Q2220">
        <v>21.6</v>
      </c>
      <c r="R2220" t="s">
        <v>71</v>
      </c>
      <c r="S2220">
        <v>0.65</v>
      </c>
      <c r="T2220" t="s">
        <v>71</v>
      </c>
      <c r="U2220">
        <v>20.13</v>
      </c>
      <c r="V2220" t="s">
        <v>71</v>
      </c>
      <c r="W2220">
        <v>64</v>
      </c>
      <c r="X2220" t="s">
        <v>71</v>
      </c>
      <c r="Y2220">
        <v>47.44</v>
      </c>
      <c r="AA2220">
        <v>46.47</v>
      </c>
      <c r="AC2220">
        <v>57.74</v>
      </c>
      <c r="AE2220">
        <v>19</v>
      </c>
      <c r="AF2220" t="s">
        <v>71</v>
      </c>
      <c r="AG2220">
        <v>6.93</v>
      </c>
      <c r="AH2220" t="s">
        <v>71</v>
      </c>
      <c r="AS2220">
        <v>4.21</v>
      </c>
      <c r="AT2220" t="s">
        <v>71</v>
      </c>
    </row>
    <row r="2221" spans="1:46" x14ac:dyDescent="0.2">
      <c r="A2221" t="s">
        <v>526</v>
      </c>
      <c r="B2221" t="s">
        <v>527</v>
      </c>
      <c r="C2221">
        <f>-70.33040109 / 41.64223304</f>
        <v>-1.6889200207501647</v>
      </c>
      <c r="D2221" t="s">
        <v>528</v>
      </c>
      <c r="E2221" t="s">
        <v>70</v>
      </c>
      <c r="F2221" s="1">
        <v>41162</v>
      </c>
      <c r="G2221">
        <v>1</v>
      </c>
      <c r="O2221">
        <v>7.07</v>
      </c>
      <c r="P2221" t="s">
        <v>71</v>
      </c>
      <c r="Q2221">
        <v>21.1</v>
      </c>
      <c r="R2221" t="s">
        <v>71</v>
      </c>
    </row>
    <row r="2222" spans="1:46" x14ac:dyDescent="0.2">
      <c r="A2222" t="s">
        <v>526</v>
      </c>
      <c r="B2222" t="s">
        <v>527</v>
      </c>
      <c r="C2222">
        <f>-70.33040109 / 41.64223304</f>
        <v>-1.6889200207501647</v>
      </c>
      <c r="D2222" t="s">
        <v>528</v>
      </c>
      <c r="E2222" t="s">
        <v>70</v>
      </c>
      <c r="F2222" s="1">
        <v>41526</v>
      </c>
      <c r="G2222">
        <v>0.5</v>
      </c>
      <c r="I2222">
        <v>1.1000000000000001</v>
      </c>
      <c r="J2222" t="s">
        <v>71</v>
      </c>
      <c r="K2222">
        <v>1.1200000000000001</v>
      </c>
      <c r="L2222" t="s">
        <v>71</v>
      </c>
      <c r="M2222">
        <v>1.1000000000000001</v>
      </c>
      <c r="N2222" t="s">
        <v>71</v>
      </c>
      <c r="O2222">
        <v>6.08</v>
      </c>
      <c r="P2222" t="s">
        <v>71</v>
      </c>
      <c r="Q2222">
        <v>18.600000000000001</v>
      </c>
      <c r="R2222" t="s">
        <v>71</v>
      </c>
      <c r="S2222">
        <v>0.18</v>
      </c>
      <c r="T2222" t="s">
        <v>71</v>
      </c>
      <c r="U2222">
        <v>5.58</v>
      </c>
      <c r="V2222" t="s">
        <v>71</v>
      </c>
      <c r="W2222">
        <v>83.38</v>
      </c>
      <c r="X2222" t="s">
        <v>71</v>
      </c>
      <c r="Y2222">
        <v>28.94</v>
      </c>
      <c r="AA2222">
        <v>31.71</v>
      </c>
      <c r="AC2222">
        <v>58.63</v>
      </c>
      <c r="AE2222">
        <v>15</v>
      </c>
      <c r="AF2222" t="s">
        <v>71</v>
      </c>
      <c r="AG2222">
        <v>6.8</v>
      </c>
      <c r="AH2222" t="s">
        <v>71</v>
      </c>
      <c r="AS2222">
        <v>1.06</v>
      </c>
      <c r="AT2222" t="s">
        <v>71</v>
      </c>
    </row>
    <row r="2223" spans="1:46" x14ac:dyDescent="0.2">
      <c r="A2223" t="s">
        <v>526</v>
      </c>
      <c r="B2223" t="s">
        <v>527</v>
      </c>
      <c r="C2223">
        <f>-70.33040109 / 41.64223304</f>
        <v>-1.6889200207501647</v>
      </c>
      <c r="D2223" t="s">
        <v>528</v>
      </c>
      <c r="E2223" t="s">
        <v>70</v>
      </c>
      <c r="F2223" s="1">
        <v>41526</v>
      </c>
      <c r="G2223">
        <v>0.8</v>
      </c>
      <c r="O2223">
        <v>6.14</v>
      </c>
      <c r="P2223" t="s">
        <v>71</v>
      </c>
      <c r="Q2223">
        <v>18.100000000000001</v>
      </c>
      <c r="R2223" t="s">
        <v>71</v>
      </c>
    </row>
    <row r="2224" spans="1:46" x14ac:dyDescent="0.2">
      <c r="A2224" t="s">
        <v>526</v>
      </c>
      <c r="B2224" t="s">
        <v>527</v>
      </c>
      <c r="C2224">
        <f>-70.33040109 / 41.64223304</f>
        <v>-1.6889200207501647</v>
      </c>
      <c r="D2224" t="s">
        <v>528</v>
      </c>
      <c r="E2224" t="s">
        <v>70</v>
      </c>
      <c r="F2224" s="1">
        <v>43339</v>
      </c>
      <c r="G2224">
        <v>0.5</v>
      </c>
      <c r="I2224">
        <v>1</v>
      </c>
      <c r="J2224" t="s">
        <v>150</v>
      </c>
      <c r="K2224">
        <v>1.05</v>
      </c>
      <c r="L2224" t="s">
        <v>150</v>
      </c>
      <c r="M2224">
        <v>0.47</v>
      </c>
      <c r="N2224" t="s">
        <v>150</v>
      </c>
      <c r="O2224">
        <v>2.91</v>
      </c>
      <c r="P2224" t="s">
        <v>150</v>
      </c>
      <c r="Q2224">
        <v>22.5</v>
      </c>
      <c r="R2224" t="s">
        <v>150</v>
      </c>
      <c r="S2224">
        <v>0.36</v>
      </c>
      <c r="T2224" t="s">
        <v>150</v>
      </c>
      <c r="W2224">
        <v>60.61</v>
      </c>
      <c r="X2224" t="s">
        <v>150</v>
      </c>
      <c r="AE2224">
        <v>28.9</v>
      </c>
      <c r="AF2224" t="s">
        <v>150</v>
      </c>
      <c r="AG2224">
        <v>6.35</v>
      </c>
      <c r="AH2224" t="s">
        <v>150</v>
      </c>
      <c r="AS2224">
        <v>5.17</v>
      </c>
      <c r="AT2224" t="s">
        <v>150</v>
      </c>
    </row>
    <row r="2225" spans="1:58" x14ac:dyDescent="0.2">
      <c r="A2225" t="s">
        <v>526</v>
      </c>
      <c r="B2225" t="s">
        <v>527</v>
      </c>
      <c r="C2225">
        <f>-70.33040109 / 41.64223304</f>
        <v>-1.6889200207501647</v>
      </c>
      <c r="D2225" t="s">
        <v>528</v>
      </c>
      <c r="E2225" t="s">
        <v>70</v>
      </c>
      <c r="F2225" s="1">
        <v>43339</v>
      </c>
      <c r="G2225">
        <v>0.75</v>
      </c>
      <c r="K2225">
        <v>2.19</v>
      </c>
      <c r="L2225" t="s">
        <v>150</v>
      </c>
      <c r="O2225">
        <v>1.4</v>
      </c>
      <c r="P2225" t="s">
        <v>150</v>
      </c>
      <c r="Q2225">
        <v>21.8</v>
      </c>
      <c r="R2225" t="s">
        <v>150</v>
      </c>
      <c r="S2225">
        <v>0.54</v>
      </c>
      <c r="T2225" t="s">
        <v>150</v>
      </c>
      <c r="W2225">
        <v>67.680000000000007</v>
      </c>
      <c r="X2225" t="s">
        <v>150</v>
      </c>
      <c r="AE2225">
        <v>29.7</v>
      </c>
      <c r="AF2225" t="s">
        <v>150</v>
      </c>
      <c r="AG2225">
        <v>6.29</v>
      </c>
      <c r="AH2225" t="s">
        <v>150</v>
      </c>
      <c r="AS2225">
        <v>9.98</v>
      </c>
      <c r="AT2225" t="s">
        <v>150</v>
      </c>
    </row>
    <row r="2226" spans="1:58" x14ac:dyDescent="0.2">
      <c r="A2226" t="s">
        <v>526</v>
      </c>
      <c r="B2226" t="s">
        <v>527</v>
      </c>
      <c r="C2226">
        <f>-70.33040109 / 41.64223304</f>
        <v>-1.6889200207501647</v>
      </c>
      <c r="D2226" t="s">
        <v>528</v>
      </c>
      <c r="E2226" t="s">
        <v>70</v>
      </c>
      <c r="F2226" s="1">
        <v>43339.430555555555</v>
      </c>
      <c r="G2226">
        <v>0.5</v>
      </c>
      <c r="I2226">
        <v>1</v>
      </c>
      <c r="J2226" t="s">
        <v>150</v>
      </c>
      <c r="K2226">
        <v>1.05</v>
      </c>
      <c r="L2226" t="s">
        <v>150</v>
      </c>
      <c r="M2226">
        <v>0.46</v>
      </c>
      <c r="N2226" t="s">
        <v>150</v>
      </c>
      <c r="O2226">
        <v>2.91</v>
      </c>
      <c r="P2226" t="s">
        <v>150</v>
      </c>
      <c r="Q2226">
        <v>22.5</v>
      </c>
      <c r="R2226" t="s">
        <v>150</v>
      </c>
      <c r="S2226">
        <v>0.4</v>
      </c>
      <c r="T2226" t="s">
        <v>150</v>
      </c>
      <c r="U2226">
        <v>12.39</v>
      </c>
      <c r="V2226" t="s">
        <v>150</v>
      </c>
      <c r="AA2226">
        <v>31.08</v>
      </c>
      <c r="AC2226">
        <v>71.19</v>
      </c>
      <c r="AE2226">
        <v>28.9</v>
      </c>
      <c r="AF2226" t="s">
        <v>150</v>
      </c>
      <c r="AG2226">
        <v>6.35</v>
      </c>
      <c r="AH2226" t="s">
        <v>150</v>
      </c>
      <c r="AS2226">
        <v>5.17</v>
      </c>
      <c r="AT2226" t="s">
        <v>150</v>
      </c>
    </row>
    <row r="2227" spans="1:58" x14ac:dyDescent="0.2">
      <c r="A2227" t="s">
        <v>526</v>
      </c>
      <c r="B2227" t="s">
        <v>527</v>
      </c>
      <c r="C2227">
        <f>-70.33040109 / 41.64223304</f>
        <v>-1.6889200207501647</v>
      </c>
      <c r="D2227" t="s">
        <v>528</v>
      </c>
      <c r="E2227" t="s">
        <v>70</v>
      </c>
      <c r="F2227" s="1">
        <v>43339.430555555555</v>
      </c>
      <c r="G2227">
        <v>0.75</v>
      </c>
      <c r="I2227">
        <v>1</v>
      </c>
      <c r="J2227" t="s">
        <v>150</v>
      </c>
      <c r="K2227">
        <v>2.19</v>
      </c>
      <c r="L2227" t="s">
        <v>150</v>
      </c>
      <c r="M2227">
        <v>0.46</v>
      </c>
      <c r="N2227" t="s">
        <v>150</v>
      </c>
      <c r="O2227">
        <v>1.4</v>
      </c>
      <c r="P2227" t="s">
        <v>150</v>
      </c>
      <c r="Q2227">
        <v>21.8</v>
      </c>
      <c r="R2227" t="s">
        <v>150</v>
      </c>
      <c r="S2227">
        <v>0.5</v>
      </c>
      <c r="T2227" t="s">
        <v>150</v>
      </c>
      <c r="U2227">
        <v>15.49</v>
      </c>
      <c r="V2227" t="s">
        <v>150</v>
      </c>
      <c r="AA2227">
        <v>38.29</v>
      </c>
      <c r="AC2227">
        <v>71.19</v>
      </c>
      <c r="AE2227">
        <v>29.7</v>
      </c>
      <c r="AF2227" t="s">
        <v>150</v>
      </c>
      <c r="AG2227">
        <v>6.29</v>
      </c>
      <c r="AH2227" t="s">
        <v>150</v>
      </c>
      <c r="AS2227">
        <v>9.98</v>
      </c>
      <c r="AT2227" t="s">
        <v>150</v>
      </c>
    </row>
    <row r="2228" spans="1:58" x14ac:dyDescent="0.2">
      <c r="A2228" t="s">
        <v>526</v>
      </c>
      <c r="B2228" t="s">
        <v>527</v>
      </c>
      <c r="C2228">
        <f>-70.33040109 / 41.64223304</f>
        <v>-1.6889200207501647</v>
      </c>
      <c r="D2228" t="s">
        <v>528</v>
      </c>
      <c r="E2228" t="s">
        <v>70</v>
      </c>
      <c r="F2228" s="1">
        <v>43724</v>
      </c>
      <c r="G2228">
        <v>0.15</v>
      </c>
      <c r="I2228">
        <v>1</v>
      </c>
      <c r="J2228" t="s">
        <v>150</v>
      </c>
      <c r="K2228">
        <v>1.64</v>
      </c>
      <c r="L2228" t="s">
        <v>150</v>
      </c>
      <c r="M2228">
        <v>0.96</v>
      </c>
      <c r="N2228" t="s">
        <v>150</v>
      </c>
      <c r="O2228">
        <v>7.2</v>
      </c>
      <c r="P2228" t="s">
        <v>150</v>
      </c>
      <c r="Q2228">
        <v>20.5</v>
      </c>
      <c r="R2228" t="s">
        <v>150</v>
      </c>
      <c r="S2228">
        <v>0.36</v>
      </c>
      <c r="T2228" t="s">
        <v>150</v>
      </c>
      <c r="W2228">
        <v>164.49</v>
      </c>
      <c r="X2228" t="s">
        <v>150</v>
      </c>
      <c r="AE2228">
        <v>24.1</v>
      </c>
      <c r="AF2228" t="s">
        <v>150</v>
      </c>
      <c r="AG2228">
        <v>6.37</v>
      </c>
      <c r="AH2228" t="s">
        <v>150</v>
      </c>
      <c r="AS2228">
        <v>2.65</v>
      </c>
      <c r="AT2228" t="s">
        <v>150</v>
      </c>
      <c r="AU2228">
        <v>3</v>
      </c>
      <c r="AV2228" t="s">
        <v>150</v>
      </c>
      <c r="BE2228">
        <v>4.29</v>
      </c>
      <c r="BF2228" t="s">
        <v>150</v>
      </c>
    </row>
    <row r="2229" spans="1:58" x14ac:dyDescent="0.2">
      <c r="A2229" t="s">
        <v>526</v>
      </c>
      <c r="B2229" t="s">
        <v>527</v>
      </c>
      <c r="C2229">
        <f>-70.33040109 / 41.64223304</f>
        <v>-1.6889200207501647</v>
      </c>
      <c r="D2229" t="s">
        <v>528</v>
      </c>
      <c r="E2229" t="s">
        <v>70</v>
      </c>
      <c r="F2229" s="1">
        <v>43724</v>
      </c>
      <c r="G2229">
        <v>0.5</v>
      </c>
      <c r="K2229" t="s">
        <v>173</v>
      </c>
      <c r="L2229" t="s">
        <v>150</v>
      </c>
      <c r="O2229">
        <v>6.47</v>
      </c>
      <c r="P2229" t="s">
        <v>150</v>
      </c>
      <c r="Q2229">
        <v>19.8</v>
      </c>
      <c r="R2229" t="s">
        <v>150</v>
      </c>
      <c r="S2229" t="s">
        <v>173</v>
      </c>
      <c r="T2229" t="s">
        <v>150</v>
      </c>
      <c r="W2229" t="s">
        <v>173</v>
      </c>
      <c r="X2229" t="s">
        <v>150</v>
      </c>
      <c r="AE2229" t="s">
        <v>173</v>
      </c>
      <c r="AF2229" t="s">
        <v>150</v>
      </c>
      <c r="AG2229" t="s">
        <v>173</v>
      </c>
      <c r="AH2229" t="s">
        <v>150</v>
      </c>
      <c r="AS2229" t="s">
        <v>173</v>
      </c>
      <c r="AT2229" t="s">
        <v>150</v>
      </c>
      <c r="BE2229" t="s">
        <v>173</v>
      </c>
      <c r="BF2229" t="s">
        <v>150</v>
      </c>
    </row>
    <row r="2230" spans="1:58" x14ac:dyDescent="0.2">
      <c r="A2230" t="s">
        <v>526</v>
      </c>
      <c r="B2230" t="s">
        <v>527</v>
      </c>
      <c r="C2230">
        <f>-70.33040109 / 41.64223304</f>
        <v>-1.6889200207501647</v>
      </c>
      <c r="D2230" t="s">
        <v>528</v>
      </c>
      <c r="E2230" t="s">
        <v>70</v>
      </c>
      <c r="F2230" s="1">
        <v>44083</v>
      </c>
      <c r="G2230">
        <v>0.5</v>
      </c>
      <c r="I2230">
        <v>0.89</v>
      </c>
      <c r="J2230" t="s">
        <v>150</v>
      </c>
      <c r="K2230">
        <v>2.1800000000000002</v>
      </c>
      <c r="L2230" t="s">
        <v>150</v>
      </c>
      <c r="M2230">
        <v>0.89</v>
      </c>
      <c r="N2230" t="s">
        <v>150</v>
      </c>
      <c r="O2230">
        <v>5.63</v>
      </c>
      <c r="P2230" t="s">
        <v>150</v>
      </c>
      <c r="Q2230">
        <v>23.7</v>
      </c>
      <c r="R2230" t="s">
        <v>150</v>
      </c>
      <c r="S2230">
        <v>0.62</v>
      </c>
      <c r="T2230" t="s">
        <v>150</v>
      </c>
      <c r="W2230">
        <v>101.87</v>
      </c>
      <c r="X2230" t="s">
        <v>150</v>
      </c>
      <c r="AE2230">
        <v>30.9</v>
      </c>
      <c r="AF2230" t="s">
        <v>150</v>
      </c>
      <c r="AG2230">
        <v>6.31</v>
      </c>
      <c r="AH2230" t="s">
        <v>150</v>
      </c>
      <c r="AS2230">
        <v>0.53</v>
      </c>
      <c r="AT2230" t="s">
        <v>150</v>
      </c>
    </row>
    <row r="2231" spans="1:58" x14ac:dyDescent="0.2">
      <c r="A2231" t="s">
        <v>526</v>
      </c>
      <c r="B2231" t="s">
        <v>527</v>
      </c>
      <c r="C2231">
        <f>-70.33040109 / 41.64223304</f>
        <v>-1.6889200207501647</v>
      </c>
      <c r="D2231" t="s">
        <v>528</v>
      </c>
      <c r="E2231" t="s">
        <v>70</v>
      </c>
      <c r="F2231" s="1">
        <v>44083</v>
      </c>
      <c r="G2231">
        <v>0.75</v>
      </c>
      <c r="K2231">
        <v>5.16</v>
      </c>
      <c r="L2231" t="s">
        <v>150</v>
      </c>
      <c r="O2231">
        <v>7.8</v>
      </c>
      <c r="P2231" t="s">
        <v>150</v>
      </c>
      <c r="Q2231">
        <v>23.2</v>
      </c>
      <c r="R2231" t="s">
        <v>150</v>
      </c>
      <c r="S2231">
        <v>0.62</v>
      </c>
      <c r="T2231" t="s">
        <v>150</v>
      </c>
      <c r="W2231">
        <v>85.42</v>
      </c>
      <c r="X2231" t="s">
        <v>150</v>
      </c>
      <c r="AE2231">
        <v>32.200000000000003</v>
      </c>
      <c r="AF2231" t="s">
        <v>150</v>
      </c>
      <c r="AG2231">
        <v>6.21</v>
      </c>
      <c r="AH2231" t="s">
        <v>150</v>
      </c>
      <c r="AS2231">
        <v>1.23</v>
      </c>
      <c r="AT2231" t="s">
        <v>150</v>
      </c>
    </row>
    <row r="2232" spans="1:58" x14ac:dyDescent="0.2">
      <c r="A2232" t="s">
        <v>529</v>
      </c>
      <c r="B2232" t="s">
        <v>530</v>
      </c>
      <c r="C2232">
        <f>-70.3331665 / 41.63916259</f>
        <v>-1.6891109745057917</v>
      </c>
      <c r="D2232" t="s">
        <v>531</v>
      </c>
      <c r="E2232" t="s">
        <v>70</v>
      </c>
      <c r="F2232" s="1">
        <v>37143</v>
      </c>
      <c r="G2232">
        <v>0.5</v>
      </c>
      <c r="I2232">
        <v>1.1000000000000001</v>
      </c>
      <c r="J2232" t="s">
        <v>71</v>
      </c>
      <c r="K2232">
        <v>11.3</v>
      </c>
      <c r="L2232" t="s">
        <v>71</v>
      </c>
      <c r="M2232">
        <v>0.2</v>
      </c>
      <c r="N2232" t="s">
        <v>71</v>
      </c>
      <c r="O2232">
        <v>8.56</v>
      </c>
      <c r="P2232" t="s">
        <v>71</v>
      </c>
      <c r="Q2232">
        <v>22.58</v>
      </c>
      <c r="R2232" t="s">
        <v>71</v>
      </c>
      <c r="S2232">
        <v>1.33</v>
      </c>
      <c r="T2232" t="s">
        <v>71</v>
      </c>
      <c r="U2232">
        <v>41.2</v>
      </c>
      <c r="V2232" t="s">
        <v>71</v>
      </c>
      <c r="W2232">
        <v>46.1</v>
      </c>
      <c r="X2232" t="s">
        <v>71</v>
      </c>
      <c r="Y2232">
        <v>57.77</v>
      </c>
      <c r="AA2232">
        <v>54.39</v>
      </c>
      <c r="AC2232">
        <v>83.19</v>
      </c>
      <c r="AE2232">
        <v>7.3</v>
      </c>
      <c r="AF2232" t="s">
        <v>71</v>
      </c>
      <c r="AG2232">
        <v>6.59</v>
      </c>
      <c r="AH2232" t="s">
        <v>71</v>
      </c>
      <c r="AS2232">
        <v>4.13</v>
      </c>
      <c r="AT2232" t="s">
        <v>71</v>
      </c>
    </row>
    <row r="2233" spans="1:58" x14ac:dyDescent="0.2">
      <c r="A2233" t="s">
        <v>529</v>
      </c>
      <c r="B2233" t="s">
        <v>530</v>
      </c>
      <c r="C2233">
        <f>-70.3331665 / 41.63916259</f>
        <v>-1.6891109745057917</v>
      </c>
      <c r="D2233" t="s">
        <v>531</v>
      </c>
      <c r="E2233" t="s">
        <v>70</v>
      </c>
      <c r="F2233" s="1">
        <v>37143</v>
      </c>
      <c r="G2233">
        <v>1</v>
      </c>
      <c r="K2233">
        <v>15.39</v>
      </c>
      <c r="L2233" t="s">
        <v>71</v>
      </c>
      <c r="O2233">
        <v>8.11</v>
      </c>
      <c r="P2233" t="s">
        <v>71</v>
      </c>
      <c r="Q2233">
        <v>22.69</v>
      </c>
      <c r="R2233" t="s">
        <v>71</v>
      </c>
      <c r="S2233">
        <v>2.0699999999999998</v>
      </c>
      <c r="T2233" t="s">
        <v>71</v>
      </c>
      <c r="U2233">
        <v>64.12</v>
      </c>
      <c r="V2233" t="s">
        <v>71</v>
      </c>
      <c r="W2233">
        <v>50.1</v>
      </c>
      <c r="X2233" t="s">
        <v>71</v>
      </c>
      <c r="Y2233">
        <v>0</v>
      </c>
      <c r="AA2233">
        <v>57.42</v>
      </c>
      <c r="AE2233">
        <v>12.5</v>
      </c>
      <c r="AF2233" t="s">
        <v>71</v>
      </c>
      <c r="AG2233">
        <v>6.5</v>
      </c>
      <c r="AH2233" t="s">
        <v>71</v>
      </c>
      <c r="AS2233">
        <v>13.75</v>
      </c>
      <c r="AT2233" t="s">
        <v>71</v>
      </c>
    </row>
    <row r="2234" spans="1:58" x14ac:dyDescent="0.2">
      <c r="A2234" t="s">
        <v>529</v>
      </c>
      <c r="B2234" t="s">
        <v>530</v>
      </c>
      <c r="C2234">
        <f>-70.3331665 / 41.63916259</f>
        <v>-1.6891109745057917</v>
      </c>
      <c r="D2234" t="s">
        <v>531</v>
      </c>
      <c r="E2234" t="s">
        <v>70</v>
      </c>
      <c r="F2234" s="1">
        <v>37873</v>
      </c>
      <c r="G2234">
        <v>0.5</v>
      </c>
      <c r="I2234">
        <v>3.5</v>
      </c>
      <c r="J2234" t="s">
        <v>71</v>
      </c>
      <c r="K2234">
        <v>3.36</v>
      </c>
      <c r="L2234" t="s">
        <v>71</v>
      </c>
      <c r="M2234">
        <v>1.6</v>
      </c>
      <c r="N2234" t="s">
        <v>71</v>
      </c>
      <c r="O2234">
        <v>7.93</v>
      </c>
      <c r="P2234" t="s">
        <v>71</v>
      </c>
      <c r="Q2234">
        <v>23.9</v>
      </c>
      <c r="R2234" t="s">
        <v>71</v>
      </c>
      <c r="S2234">
        <v>0.9</v>
      </c>
      <c r="T2234" t="s">
        <v>71</v>
      </c>
      <c r="U2234">
        <v>27.88</v>
      </c>
      <c r="V2234" t="s">
        <v>71</v>
      </c>
      <c r="W2234">
        <v>43.7</v>
      </c>
      <c r="X2234" t="s">
        <v>71</v>
      </c>
      <c r="Y2234">
        <v>52.14</v>
      </c>
      <c r="AA2234">
        <v>42.49</v>
      </c>
      <c r="AC2234">
        <v>53.23</v>
      </c>
      <c r="AE2234">
        <v>1.52</v>
      </c>
      <c r="AF2234" t="s">
        <v>71</v>
      </c>
      <c r="AG2234">
        <v>6.72</v>
      </c>
      <c r="AH2234" t="s">
        <v>71</v>
      </c>
      <c r="AS2234">
        <v>1.24</v>
      </c>
      <c r="AT2234" t="s">
        <v>71</v>
      </c>
    </row>
    <row r="2235" spans="1:58" x14ac:dyDescent="0.2">
      <c r="A2235" t="s">
        <v>529</v>
      </c>
      <c r="B2235" t="s">
        <v>530</v>
      </c>
      <c r="C2235">
        <f>-70.3331665 / 41.63916259</f>
        <v>-1.6891109745057917</v>
      </c>
      <c r="D2235" t="s">
        <v>531</v>
      </c>
      <c r="E2235" t="s">
        <v>70</v>
      </c>
      <c r="F2235" s="1">
        <v>37873</v>
      </c>
      <c r="G2235">
        <v>1</v>
      </c>
      <c r="O2235">
        <v>7.59</v>
      </c>
      <c r="P2235" t="s">
        <v>71</v>
      </c>
      <c r="Q2235">
        <v>23.2</v>
      </c>
      <c r="R2235" t="s">
        <v>71</v>
      </c>
    </row>
    <row r="2236" spans="1:58" x14ac:dyDescent="0.2">
      <c r="A2236" t="s">
        <v>529</v>
      </c>
      <c r="B2236" t="s">
        <v>530</v>
      </c>
      <c r="C2236">
        <f>-70.3331665 / 41.63916259</f>
        <v>-1.6891109745057917</v>
      </c>
      <c r="D2236" t="s">
        <v>531</v>
      </c>
      <c r="E2236" t="s">
        <v>70</v>
      </c>
      <c r="F2236" s="1">
        <v>37873</v>
      </c>
      <c r="G2236">
        <v>1.5</v>
      </c>
      <c r="O2236">
        <v>7.21</v>
      </c>
      <c r="P2236" t="s">
        <v>71</v>
      </c>
      <c r="Q2236">
        <v>23.1</v>
      </c>
      <c r="R2236" t="s">
        <v>71</v>
      </c>
    </row>
    <row r="2237" spans="1:58" x14ac:dyDescent="0.2">
      <c r="A2237" t="s">
        <v>529</v>
      </c>
      <c r="B2237" t="s">
        <v>530</v>
      </c>
      <c r="C2237">
        <f>-70.3331665 / 41.63916259</f>
        <v>-1.6891109745057917</v>
      </c>
      <c r="D2237" t="s">
        <v>531</v>
      </c>
      <c r="E2237" t="s">
        <v>70</v>
      </c>
      <c r="F2237" s="1">
        <v>37873</v>
      </c>
      <c r="G2237">
        <v>2</v>
      </c>
      <c r="O2237">
        <v>6.91</v>
      </c>
      <c r="P2237" t="s">
        <v>71</v>
      </c>
      <c r="Q2237">
        <v>22.8</v>
      </c>
      <c r="R2237" t="s">
        <v>71</v>
      </c>
    </row>
    <row r="2238" spans="1:58" x14ac:dyDescent="0.2">
      <c r="A2238" t="s">
        <v>529</v>
      </c>
      <c r="B2238" t="s">
        <v>530</v>
      </c>
      <c r="C2238">
        <f>-70.3331665 / 41.63916259</f>
        <v>-1.6891109745057917</v>
      </c>
      <c r="D2238" t="s">
        <v>531</v>
      </c>
      <c r="E2238" t="s">
        <v>70</v>
      </c>
      <c r="F2238" s="1">
        <v>37873</v>
      </c>
      <c r="G2238">
        <v>2.5</v>
      </c>
      <c r="K2238">
        <v>214.78</v>
      </c>
      <c r="L2238" t="s">
        <v>71</v>
      </c>
      <c r="O2238">
        <v>6.3</v>
      </c>
      <c r="P2238" t="s">
        <v>71</v>
      </c>
      <c r="Q2238">
        <v>22.7</v>
      </c>
      <c r="R2238" t="s">
        <v>71</v>
      </c>
      <c r="S2238">
        <v>4.2</v>
      </c>
      <c r="T2238" t="s">
        <v>71</v>
      </c>
      <c r="U2238">
        <v>130.09</v>
      </c>
      <c r="V2238" t="s">
        <v>71</v>
      </c>
      <c r="W2238">
        <v>103.1</v>
      </c>
      <c r="X2238" t="s">
        <v>71</v>
      </c>
      <c r="AA2238">
        <v>83.28</v>
      </c>
      <c r="AE2238">
        <v>2.61</v>
      </c>
      <c r="AF2238" t="s">
        <v>71</v>
      </c>
      <c r="AG2238">
        <v>6.15</v>
      </c>
      <c r="AH2238" t="s">
        <v>71</v>
      </c>
      <c r="AS2238">
        <v>7.21</v>
      </c>
      <c r="AT2238" t="s">
        <v>71</v>
      </c>
    </row>
    <row r="2239" spans="1:58" x14ac:dyDescent="0.2">
      <c r="A2239" t="s">
        <v>529</v>
      </c>
      <c r="B2239" t="s">
        <v>530</v>
      </c>
      <c r="C2239">
        <f>-70.3331665 / 41.63916259</f>
        <v>-1.6891109745057917</v>
      </c>
      <c r="D2239" t="s">
        <v>531</v>
      </c>
      <c r="E2239" t="s">
        <v>70</v>
      </c>
      <c r="F2239" s="1">
        <v>37873</v>
      </c>
      <c r="G2239">
        <v>3</v>
      </c>
      <c r="O2239">
        <v>0.8</v>
      </c>
      <c r="P2239" t="s">
        <v>71</v>
      </c>
      <c r="Q2239">
        <v>22.6</v>
      </c>
      <c r="R2239" t="s">
        <v>71</v>
      </c>
    </row>
    <row r="2240" spans="1:58" x14ac:dyDescent="0.2">
      <c r="A2240" t="s">
        <v>529</v>
      </c>
      <c r="B2240" t="s">
        <v>530</v>
      </c>
      <c r="C2240">
        <f>-70.3331665 / 41.63916259</f>
        <v>-1.6891109745057917</v>
      </c>
      <c r="D2240" t="s">
        <v>531</v>
      </c>
      <c r="E2240" t="s">
        <v>70</v>
      </c>
      <c r="F2240" s="1">
        <v>39713</v>
      </c>
      <c r="G2240">
        <v>0.5</v>
      </c>
      <c r="I2240">
        <v>3.6</v>
      </c>
      <c r="J2240" t="s">
        <v>71</v>
      </c>
      <c r="K2240">
        <v>1.89</v>
      </c>
      <c r="L2240" t="s">
        <v>71</v>
      </c>
      <c r="M2240">
        <v>2.4500000000000002</v>
      </c>
      <c r="N2240" t="s">
        <v>71</v>
      </c>
      <c r="O2240">
        <v>6.99</v>
      </c>
      <c r="P2240" t="s">
        <v>71</v>
      </c>
      <c r="Q2240">
        <v>19.899999999999999</v>
      </c>
      <c r="R2240" t="s">
        <v>71</v>
      </c>
      <c r="S2240">
        <v>0.12</v>
      </c>
      <c r="T2240" t="s">
        <v>71</v>
      </c>
      <c r="U2240">
        <v>3.72</v>
      </c>
      <c r="V2240" t="s">
        <v>71</v>
      </c>
      <c r="W2240">
        <v>38.74</v>
      </c>
      <c r="X2240" t="s">
        <v>71</v>
      </c>
      <c r="Y2240">
        <v>23.09</v>
      </c>
      <c r="AA2240">
        <v>36.840000000000003</v>
      </c>
      <c r="AC2240">
        <v>47.09</v>
      </c>
      <c r="AE2240">
        <v>15.6</v>
      </c>
      <c r="AF2240" t="s">
        <v>71</v>
      </c>
      <c r="AG2240">
        <v>6.46</v>
      </c>
      <c r="AH2240" t="s">
        <v>71</v>
      </c>
      <c r="AS2240">
        <v>2.14</v>
      </c>
      <c r="AT2240" t="s">
        <v>71</v>
      </c>
    </row>
    <row r="2241" spans="1:46" x14ac:dyDescent="0.2">
      <c r="A2241" t="s">
        <v>529</v>
      </c>
      <c r="B2241" t="s">
        <v>530</v>
      </c>
      <c r="C2241">
        <f>-70.3331665 / 41.63916259</f>
        <v>-1.6891109745057917</v>
      </c>
      <c r="D2241" t="s">
        <v>531</v>
      </c>
      <c r="E2241" t="s">
        <v>70</v>
      </c>
      <c r="F2241" s="1">
        <v>39713</v>
      </c>
      <c r="G2241">
        <v>1</v>
      </c>
      <c r="O2241">
        <v>6.89</v>
      </c>
      <c r="P2241" t="s">
        <v>71</v>
      </c>
      <c r="Q2241">
        <v>19.899999999999999</v>
      </c>
      <c r="R2241" t="s">
        <v>71</v>
      </c>
    </row>
    <row r="2242" spans="1:46" x14ac:dyDescent="0.2">
      <c r="A2242" t="s">
        <v>529</v>
      </c>
      <c r="B2242" t="s">
        <v>530</v>
      </c>
      <c r="C2242">
        <f>-70.3331665 / 41.63916259</f>
        <v>-1.6891109745057917</v>
      </c>
      <c r="D2242" t="s">
        <v>531</v>
      </c>
      <c r="E2242" t="s">
        <v>70</v>
      </c>
      <c r="F2242" s="1">
        <v>39713</v>
      </c>
      <c r="G2242">
        <v>1.5</v>
      </c>
      <c r="O2242">
        <v>6.68</v>
      </c>
      <c r="P2242" t="s">
        <v>71</v>
      </c>
      <c r="Q2242">
        <v>19.600000000000001</v>
      </c>
      <c r="R2242" t="s">
        <v>71</v>
      </c>
    </row>
    <row r="2243" spans="1:46" x14ac:dyDescent="0.2">
      <c r="A2243" t="s">
        <v>529</v>
      </c>
      <c r="B2243" t="s">
        <v>530</v>
      </c>
      <c r="C2243">
        <f>-70.3331665 / 41.63916259</f>
        <v>-1.6891109745057917</v>
      </c>
      <c r="D2243" t="s">
        <v>531</v>
      </c>
      <c r="E2243" t="s">
        <v>70</v>
      </c>
      <c r="F2243" s="1">
        <v>39713</v>
      </c>
      <c r="G2243">
        <v>2</v>
      </c>
      <c r="O2243">
        <v>6.38</v>
      </c>
      <c r="P2243" t="s">
        <v>71</v>
      </c>
      <c r="Q2243">
        <v>18.899999999999999</v>
      </c>
      <c r="R2243" t="s">
        <v>71</v>
      </c>
    </row>
    <row r="2244" spans="1:46" x14ac:dyDescent="0.2">
      <c r="A2244" t="s">
        <v>529</v>
      </c>
      <c r="B2244" t="s">
        <v>530</v>
      </c>
      <c r="C2244">
        <f>-70.3331665 / 41.63916259</f>
        <v>-1.6891109745057917</v>
      </c>
      <c r="D2244" t="s">
        <v>531</v>
      </c>
      <c r="E2244" t="s">
        <v>70</v>
      </c>
      <c r="F2244" s="1">
        <v>39713</v>
      </c>
      <c r="G2244">
        <v>2.5</v>
      </c>
      <c r="K2244">
        <v>3.49</v>
      </c>
      <c r="L2244" t="s">
        <v>71</v>
      </c>
      <c r="O2244">
        <v>5.62</v>
      </c>
      <c r="P2244" t="s">
        <v>71</v>
      </c>
      <c r="Q2244">
        <v>18.8</v>
      </c>
      <c r="R2244" t="s">
        <v>71</v>
      </c>
      <c r="S2244">
        <v>0.17</v>
      </c>
      <c r="T2244" t="s">
        <v>71</v>
      </c>
      <c r="U2244">
        <v>5.27</v>
      </c>
      <c r="V2244" t="s">
        <v>71</v>
      </c>
      <c r="W2244">
        <v>42.56</v>
      </c>
      <c r="X2244" t="s">
        <v>71</v>
      </c>
      <c r="Y2244">
        <v>28.12</v>
      </c>
      <c r="AA2244">
        <v>42.86</v>
      </c>
      <c r="AE2244">
        <v>15.6</v>
      </c>
      <c r="AF2244" t="s">
        <v>71</v>
      </c>
      <c r="AG2244">
        <v>6.6</v>
      </c>
      <c r="AH2244" t="s">
        <v>71</v>
      </c>
      <c r="AS2244">
        <v>3.69</v>
      </c>
      <c r="AT2244" t="s">
        <v>71</v>
      </c>
    </row>
    <row r="2245" spans="1:46" x14ac:dyDescent="0.2">
      <c r="A2245" t="s">
        <v>529</v>
      </c>
      <c r="B2245" t="s">
        <v>530</v>
      </c>
      <c r="C2245">
        <f>-70.3331665 / 41.63916259</f>
        <v>-1.6891109745057917</v>
      </c>
      <c r="D2245" t="s">
        <v>531</v>
      </c>
      <c r="E2245" t="s">
        <v>70</v>
      </c>
      <c r="F2245" s="1">
        <v>39713</v>
      </c>
      <c r="G2245">
        <v>3</v>
      </c>
      <c r="O2245">
        <v>4.07</v>
      </c>
      <c r="P2245" t="s">
        <v>71</v>
      </c>
      <c r="Q2245">
        <v>18.8</v>
      </c>
      <c r="R2245" t="s">
        <v>71</v>
      </c>
    </row>
    <row r="2246" spans="1:46" x14ac:dyDescent="0.2">
      <c r="A2246" t="s">
        <v>529</v>
      </c>
      <c r="B2246" t="s">
        <v>530</v>
      </c>
      <c r="C2246">
        <f>-70.3331665 / 41.63916259</f>
        <v>-1.6891109745057917</v>
      </c>
      <c r="D2246" t="s">
        <v>531</v>
      </c>
      <c r="E2246" t="s">
        <v>70</v>
      </c>
      <c r="F2246" s="1">
        <v>39713</v>
      </c>
      <c r="G2246">
        <v>3.5</v>
      </c>
      <c r="O2246">
        <v>0.89</v>
      </c>
      <c r="P2246" t="s">
        <v>71</v>
      </c>
      <c r="Q2246">
        <v>18.8</v>
      </c>
      <c r="R2246" t="s">
        <v>71</v>
      </c>
    </row>
    <row r="2247" spans="1:46" x14ac:dyDescent="0.2">
      <c r="A2247" t="s">
        <v>529</v>
      </c>
      <c r="B2247" t="s">
        <v>530</v>
      </c>
      <c r="C2247">
        <f>-70.3331665 / 41.63916259</f>
        <v>-1.6891109745057917</v>
      </c>
      <c r="D2247" t="s">
        <v>531</v>
      </c>
      <c r="E2247" t="s">
        <v>70</v>
      </c>
      <c r="F2247" s="1">
        <v>40072</v>
      </c>
      <c r="K2247">
        <v>4.3099999999999996</v>
      </c>
      <c r="L2247" t="s">
        <v>71</v>
      </c>
      <c r="S2247">
        <v>0.48</v>
      </c>
      <c r="T2247" t="s">
        <v>71</v>
      </c>
      <c r="U2247">
        <v>14.82</v>
      </c>
      <c r="V2247" t="s">
        <v>71</v>
      </c>
      <c r="W2247">
        <v>69.510000000000005</v>
      </c>
      <c r="X2247" t="s">
        <v>71</v>
      </c>
      <c r="Y2247">
        <v>43.03</v>
      </c>
      <c r="AA2247">
        <v>44.93</v>
      </c>
      <c r="AE2247">
        <v>12.9</v>
      </c>
      <c r="AF2247" t="s">
        <v>71</v>
      </c>
      <c r="AG2247">
        <v>6.38</v>
      </c>
      <c r="AH2247" t="s">
        <v>71</v>
      </c>
      <c r="AS2247">
        <v>2.13</v>
      </c>
      <c r="AT2247" t="s">
        <v>71</v>
      </c>
    </row>
    <row r="2248" spans="1:46" x14ac:dyDescent="0.2">
      <c r="A2248" t="s">
        <v>529</v>
      </c>
      <c r="B2248" t="s">
        <v>530</v>
      </c>
      <c r="C2248">
        <f>-70.3331665 / 41.63916259</f>
        <v>-1.6891109745057917</v>
      </c>
      <c r="D2248" t="s">
        <v>531</v>
      </c>
      <c r="E2248" t="s">
        <v>70</v>
      </c>
      <c r="F2248" s="1">
        <v>40422</v>
      </c>
      <c r="G2248">
        <v>0.5</v>
      </c>
      <c r="I2248">
        <v>3.14</v>
      </c>
      <c r="J2248" t="s">
        <v>71</v>
      </c>
      <c r="K2248">
        <v>5.59</v>
      </c>
      <c r="L2248" t="s">
        <v>71</v>
      </c>
      <c r="M2248">
        <v>1.54</v>
      </c>
      <c r="N2248" t="s">
        <v>71</v>
      </c>
      <c r="O2248">
        <v>8.25</v>
      </c>
      <c r="P2248" t="s">
        <v>71</v>
      </c>
      <c r="Q2248">
        <v>25.8</v>
      </c>
      <c r="R2248" t="s">
        <v>71</v>
      </c>
      <c r="S2248">
        <v>0.48</v>
      </c>
      <c r="T2248" t="s">
        <v>71</v>
      </c>
      <c r="U2248">
        <v>14.81</v>
      </c>
      <c r="V2248" t="s">
        <v>71</v>
      </c>
      <c r="W2248">
        <v>44.84</v>
      </c>
      <c r="X2248" t="s">
        <v>71</v>
      </c>
      <c r="Y2248">
        <v>43.02</v>
      </c>
      <c r="AA2248">
        <v>47.48</v>
      </c>
      <c r="AC2248">
        <v>53.78</v>
      </c>
      <c r="AE2248">
        <v>19.399999999999999</v>
      </c>
      <c r="AF2248" t="s">
        <v>71</v>
      </c>
      <c r="AG2248">
        <v>6.89</v>
      </c>
      <c r="AH2248" t="s">
        <v>71</v>
      </c>
    </row>
    <row r="2249" spans="1:46" x14ac:dyDescent="0.2">
      <c r="A2249" t="s">
        <v>529</v>
      </c>
      <c r="B2249" t="s">
        <v>530</v>
      </c>
      <c r="C2249">
        <f>-70.3331665 / 41.63916259</f>
        <v>-1.6891109745057917</v>
      </c>
      <c r="D2249" t="s">
        <v>531</v>
      </c>
      <c r="E2249" t="s">
        <v>70</v>
      </c>
      <c r="F2249" s="1">
        <v>40422</v>
      </c>
      <c r="G2249">
        <v>1</v>
      </c>
      <c r="O2249">
        <v>6.91</v>
      </c>
      <c r="P2249" t="s">
        <v>71</v>
      </c>
      <c r="Q2249">
        <v>25.8</v>
      </c>
      <c r="R2249" t="s">
        <v>71</v>
      </c>
    </row>
    <row r="2250" spans="1:46" x14ac:dyDescent="0.2">
      <c r="A2250" t="s">
        <v>529</v>
      </c>
      <c r="B2250" t="s">
        <v>530</v>
      </c>
      <c r="C2250">
        <f>-70.3331665 / 41.63916259</f>
        <v>-1.6891109745057917</v>
      </c>
      <c r="D2250" t="s">
        <v>531</v>
      </c>
      <c r="E2250" t="s">
        <v>70</v>
      </c>
      <c r="F2250" s="1">
        <v>40422</v>
      </c>
      <c r="G2250">
        <v>1.5</v>
      </c>
      <c r="O2250">
        <v>7.17</v>
      </c>
      <c r="P2250" t="s">
        <v>71</v>
      </c>
      <c r="Q2250">
        <v>24.7</v>
      </c>
      <c r="R2250" t="s">
        <v>71</v>
      </c>
    </row>
    <row r="2251" spans="1:46" x14ac:dyDescent="0.2">
      <c r="A2251" t="s">
        <v>529</v>
      </c>
      <c r="B2251" t="s">
        <v>530</v>
      </c>
      <c r="C2251">
        <f>-70.3331665 / 41.63916259</f>
        <v>-1.6891109745057917</v>
      </c>
      <c r="D2251" t="s">
        <v>531</v>
      </c>
      <c r="E2251" t="s">
        <v>70</v>
      </c>
      <c r="F2251" s="1">
        <v>40422</v>
      </c>
      <c r="G2251">
        <v>2</v>
      </c>
      <c r="O2251">
        <v>6.18</v>
      </c>
      <c r="P2251" t="s">
        <v>71</v>
      </c>
      <c r="Q2251">
        <v>23.1</v>
      </c>
      <c r="R2251" t="s">
        <v>71</v>
      </c>
    </row>
    <row r="2252" spans="1:46" x14ac:dyDescent="0.2">
      <c r="A2252" t="s">
        <v>529</v>
      </c>
      <c r="B2252" t="s">
        <v>530</v>
      </c>
      <c r="C2252">
        <f>-70.3331665 / 41.63916259</f>
        <v>-1.6891109745057917</v>
      </c>
      <c r="D2252" t="s">
        <v>531</v>
      </c>
      <c r="E2252" t="s">
        <v>70</v>
      </c>
      <c r="F2252" s="1">
        <v>40422</v>
      </c>
      <c r="G2252">
        <v>2.5</v>
      </c>
      <c r="O2252">
        <v>4.99</v>
      </c>
      <c r="P2252" t="s">
        <v>71</v>
      </c>
      <c r="Q2252">
        <v>22.4</v>
      </c>
      <c r="R2252" t="s">
        <v>71</v>
      </c>
    </row>
    <row r="2253" spans="1:46" x14ac:dyDescent="0.2">
      <c r="A2253" t="s">
        <v>529</v>
      </c>
      <c r="B2253" t="s">
        <v>530</v>
      </c>
      <c r="C2253">
        <f>-70.3331665 / 41.63916259</f>
        <v>-1.6891109745057917</v>
      </c>
      <c r="D2253" t="s">
        <v>531</v>
      </c>
      <c r="E2253" t="s">
        <v>70</v>
      </c>
      <c r="F2253" s="1">
        <v>40422</v>
      </c>
      <c r="G2253">
        <v>3</v>
      </c>
      <c r="K2253">
        <v>3.56</v>
      </c>
      <c r="L2253" t="s">
        <v>71</v>
      </c>
      <c r="O2253">
        <v>2.8</v>
      </c>
      <c r="P2253" t="s">
        <v>71</v>
      </c>
      <c r="Q2253">
        <v>21.9</v>
      </c>
      <c r="R2253" t="s">
        <v>71</v>
      </c>
      <c r="S2253">
        <v>0.67</v>
      </c>
      <c r="T2253" t="s">
        <v>71</v>
      </c>
      <c r="U2253">
        <v>20.86</v>
      </c>
      <c r="V2253" t="s">
        <v>71</v>
      </c>
      <c r="W2253">
        <v>39.869999999999997</v>
      </c>
      <c r="X2253" t="s">
        <v>71</v>
      </c>
      <c r="Y2253">
        <v>47.96</v>
      </c>
      <c r="AA2253">
        <v>43.05</v>
      </c>
      <c r="AE2253">
        <v>16.5</v>
      </c>
      <c r="AF2253" t="s">
        <v>71</v>
      </c>
      <c r="AG2253">
        <v>6.85</v>
      </c>
      <c r="AH2253" t="s">
        <v>71</v>
      </c>
      <c r="AS2253">
        <v>2.76</v>
      </c>
      <c r="AT2253" t="s">
        <v>71</v>
      </c>
    </row>
    <row r="2254" spans="1:46" x14ac:dyDescent="0.2">
      <c r="A2254" t="s">
        <v>529</v>
      </c>
      <c r="B2254" t="s">
        <v>530</v>
      </c>
      <c r="C2254">
        <f>-70.3331665 / 41.63916259</f>
        <v>-1.6891109745057917</v>
      </c>
      <c r="D2254" t="s">
        <v>531</v>
      </c>
      <c r="E2254" t="s">
        <v>70</v>
      </c>
      <c r="F2254" s="1">
        <v>40800</v>
      </c>
      <c r="G2254">
        <v>0.5</v>
      </c>
      <c r="I2254">
        <v>2.2000000000000002</v>
      </c>
      <c r="J2254" t="s">
        <v>71</v>
      </c>
      <c r="K2254">
        <v>2.2400000000000002</v>
      </c>
      <c r="L2254" t="s">
        <v>71</v>
      </c>
      <c r="M2254">
        <v>1.38</v>
      </c>
      <c r="N2254" t="s">
        <v>71</v>
      </c>
      <c r="O2254">
        <v>7.11</v>
      </c>
      <c r="P2254" t="s">
        <v>71</v>
      </c>
      <c r="Q2254">
        <v>22.9</v>
      </c>
      <c r="R2254" t="s">
        <v>71</v>
      </c>
      <c r="S2254">
        <v>0.36</v>
      </c>
      <c r="T2254" t="s">
        <v>71</v>
      </c>
      <c r="U2254">
        <v>11.15</v>
      </c>
      <c r="V2254" t="s">
        <v>71</v>
      </c>
      <c r="W2254">
        <v>35.32</v>
      </c>
      <c r="X2254" t="s">
        <v>71</v>
      </c>
      <c r="Y2254">
        <v>38.92</v>
      </c>
      <c r="AA2254">
        <v>38.51</v>
      </c>
      <c r="AC2254">
        <v>55.41</v>
      </c>
      <c r="AE2254">
        <v>18</v>
      </c>
      <c r="AF2254" t="s">
        <v>71</v>
      </c>
      <c r="AG2254">
        <v>6.98</v>
      </c>
      <c r="AH2254" t="s">
        <v>71</v>
      </c>
      <c r="AS2254">
        <v>0.03</v>
      </c>
      <c r="AT2254" t="s">
        <v>71</v>
      </c>
    </row>
    <row r="2255" spans="1:46" x14ac:dyDescent="0.2">
      <c r="A2255" t="s">
        <v>529</v>
      </c>
      <c r="B2255" t="s">
        <v>530</v>
      </c>
      <c r="C2255">
        <f>-70.3331665 / 41.63916259</f>
        <v>-1.6891109745057917</v>
      </c>
      <c r="D2255" t="s">
        <v>531</v>
      </c>
      <c r="E2255" t="s">
        <v>70</v>
      </c>
      <c r="F2255" s="1">
        <v>40800</v>
      </c>
      <c r="G2255">
        <v>1</v>
      </c>
      <c r="O2255">
        <v>6.8</v>
      </c>
      <c r="P2255" t="s">
        <v>71</v>
      </c>
      <c r="Q2255">
        <v>22.5</v>
      </c>
      <c r="R2255" t="s">
        <v>71</v>
      </c>
    </row>
    <row r="2256" spans="1:46" x14ac:dyDescent="0.2">
      <c r="A2256" t="s">
        <v>529</v>
      </c>
      <c r="B2256" t="s">
        <v>530</v>
      </c>
      <c r="C2256">
        <f>-70.3331665 / 41.63916259</f>
        <v>-1.6891109745057917</v>
      </c>
      <c r="D2256" t="s">
        <v>531</v>
      </c>
      <c r="E2256" t="s">
        <v>70</v>
      </c>
      <c r="F2256" s="1">
        <v>40800</v>
      </c>
      <c r="G2256">
        <v>1.1000000000000001</v>
      </c>
      <c r="K2256">
        <v>1.92</v>
      </c>
      <c r="L2256" t="s">
        <v>71</v>
      </c>
      <c r="S2256">
        <v>0.37</v>
      </c>
      <c r="T2256" t="s">
        <v>71</v>
      </c>
      <c r="U2256">
        <v>11.46</v>
      </c>
      <c r="V2256" t="s">
        <v>71</v>
      </c>
      <c r="W2256">
        <v>31.24</v>
      </c>
      <c r="X2256" t="s">
        <v>71</v>
      </c>
      <c r="Y2256">
        <v>39.32</v>
      </c>
      <c r="AA2256">
        <v>37</v>
      </c>
      <c r="AE2256">
        <v>18.100000000000001</v>
      </c>
      <c r="AF2256" t="s">
        <v>71</v>
      </c>
      <c r="AG2256">
        <v>6.95</v>
      </c>
      <c r="AH2256" t="s">
        <v>71</v>
      </c>
      <c r="AS2256">
        <v>0.17</v>
      </c>
      <c r="AT2256" t="s">
        <v>71</v>
      </c>
    </row>
    <row r="2257" spans="1:46" x14ac:dyDescent="0.2">
      <c r="A2257" t="s">
        <v>529</v>
      </c>
      <c r="B2257" t="s">
        <v>530</v>
      </c>
      <c r="C2257">
        <f>-70.3331665 / 41.63916259</f>
        <v>-1.6891109745057917</v>
      </c>
      <c r="D2257" t="s">
        <v>531</v>
      </c>
      <c r="E2257" t="s">
        <v>70</v>
      </c>
      <c r="F2257" s="1">
        <v>40800</v>
      </c>
      <c r="G2257">
        <v>1.5</v>
      </c>
      <c r="O2257">
        <v>4.7300000000000004</v>
      </c>
      <c r="P2257" t="s">
        <v>71</v>
      </c>
      <c r="Q2257">
        <v>21.6</v>
      </c>
      <c r="R2257" t="s">
        <v>71</v>
      </c>
    </row>
    <row r="2258" spans="1:46" x14ac:dyDescent="0.2">
      <c r="A2258" t="s">
        <v>529</v>
      </c>
      <c r="B2258" t="s">
        <v>530</v>
      </c>
      <c r="C2258">
        <f>-70.3331665 / 41.63916259</f>
        <v>-1.6891109745057917</v>
      </c>
      <c r="D2258" t="s">
        <v>531</v>
      </c>
      <c r="E2258" t="s">
        <v>70</v>
      </c>
      <c r="F2258" s="1">
        <v>40800</v>
      </c>
      <c r="G2258">
        <v>2</v>
      </c>
      <c r="O2258">
        <v>3.24</v>
      </c>
      <c r="P2258" t="s">
        <v>71</v>
      </c>
      <c r="Q2258">
        <v>20.8</v>
      </c>
      <c r="R2258" t="s">
        <v>71</v>
      </c>
    </row>
    <row r="2259" spans="1:46" x14ac:dyDescent="0.2">
      <c r="A2259" t="s">
        <v>529</v>
      </c>
      <c r="B2259" t="s">
        <v>530</v>
      </c>
      <c r="C2259">
        <f>-70.3331665 / 41.63916259</f>
        <v>-1.6891109745057917</v>
      </c>
      <c r="D2259" t="s">
        <v>531</v>
      </c>
      <c r="E2259" t="s">
        <v>70</v>
      </c>
      <c r="F2259" s="1">
        <v>41162</v>
      </c>
      <c r="G2259">
        <v>0.5</v>
      </c>
      <c r="I2259">
        <v>2.5499999999999998</v>
      </c>
      <c r="J2259" t="s">
        <v>71</v>
      </c>
      <c r="K2259">
        <v>2.2799999999999998</v>
      </c>
      <c r="L2259" t="s">
        <v>71</v>
      </c>
      <c r="M2259">
        <v>2.38</v>
      </c>
      <c r="N2259" t="s">
        <v>71</v>
      </c>
      <c r="O2259">
        <v>6.7</v>
      </c>
      <c r="P2259" t="s">
        <v>71</v>
      </c>
      <c r="Q2259">
        <v>22.7</v>
      </c>
      <c r="R2259" t="s">
        <v>71</v>
      </c>
      <c r="S2259">
        <v>0.48</v>
      </c>
      <c r="T2259" t="s">
        <v>71</v>
      </c>
      <c r="U2259">
        <v>14.87</v>
      </c>
      <c r="V2259" t="s">
        <v>71</v>
      </c>
      <c r="W2259">
        <v>39.5</v>
      </c>
      <c r="X2259" t="s">
        <v>71</v>
      </c>
      <c r="Y2259">
        <v>43.07</v>
      </c>
      <c r="AA2259">
        <v>38.69</v>
      </c>
      <c r="AC2259">
        <v>47.54</v>
      </c>
      <c r="AE2259">
        <v>18.399999999999999</v>
      </c>
      <c r="AF2259" t="s">
        <v>71</v>
      </c>
      <c r="AG2259">
        <v>6.98</v>
      </c>
      <c r="AH2259" t="s">
        <v>71</v>
      </c>
      <c r="AS2259">
        <v>0.91</v>
      </c>
      <c r="AT2259" t="s">
        <v>71</v>
      </c>
    </row>
    <row r="2260" spans="1:46" x14ac:dyDescent="0.2">
      <c r="A2260" t="s">
        <v>529</v>
      </c>
      <c r="B2260" t="s">
        <v>530</v>
      </c>
      <c r="C2260">
        <f>-70.3331665 / 41.63916259</f>
        <v>-1.6891109745057917</v>
      </c>
      <c r="D2260" t="s">
        <v>531</v>
      </c>
      <c r="E2260" t="s">
        <v>70</v>
      </c>
      <c r="F2260" s="1">
        <v>41162</v>
      </c>
      <c r="G2260">
        <v>1</v>
      </c>
      <c r="O2260">
        <v>6.66</v>
      </c>
      <c r="P2260" t="s">
        <v>71</v>
      </c>
      <c r="Q2260">
        <v>22.7</v>
      </c>
      <c r="R2260" t="s">
        <v>71</v>
      </c>
    </row>
    <row r="2261" spans="1:46" x14ac:dyDescent="0.2">
      <c r="A2261" t="s">
        <v>529</v>
      </c>
      <c r="B2261" t="s">
        <v>530</v>
      </c>
      <c r="C2261">
        <f>-70.3331665 / 41.63916259</f>
        <v>-1.6891109745057917</v>
      </c>
      <c r="D2261" t="s">
        <v>531</v>
      </c>
      <c r="E2261" t="s">
        <v>70</v>
      </c>
      <c r="F2261" s="1">
        <v>41162</v>
      </c>
      <c r="G2261">
        <v>1.5</v>
      </c>
      <c r="K2261">
        <v>2.61</v>
      </c>
      <c r="L2261" t="s">
        <v>71</v>
      </c>
      <c r="O2261">
        <v>6.61</v>
      </c>
      <c r="P2261" t="s">
        <v>71</v>
      </c>
      <c r="Q2261">
        <v>22.6</v>
      </c>
      <c r="R2261" t="s">
        <v>71</v>
      </c>
      <c r="S2261">
        <v>0.47</v>
      </c>
      <c r="T2261" t="s">
        <v>71</v>
      </c>
      <c r="U2261">
        <v>14.56</v>
      </c>
      <c r="V2261" t="s">
        <v>71</v>
      </c>
      <c r="W2261">
        <v>39.200000000000003</v>
      </c>
      <c r="X2261" t="s">
        <v>71</v>
      </c>
      <c r="Y2261">
        <v>0</v>
      </c>
      <c r="AA2261">
        <v>40.01</v>
      </c>
      <c r="AE2261">
        <v>18</v>
      </c>
      <c r="AF2261" t="s">
        <v>71</v>
      </c>
      <c r="AG2261">
        <v>6.87</v>
      </c>
      <c r="AH2261" t="s">
        <v>71</v>
      </c>
      <c r="AS2261">
        <v>2.4300000000000002</v>
      </c>
      <c r="AT2261" t="s">
        <v>71</v>
      </c>
    </row>
    <row r="2262" spans="1:46" x14ac:dyDescent="0.2">
      <c r="A2262" t="s">
        <v>529</v>
      </c>
      <c r="B2262" t="s">
        <v>530</v>
      </c>
      <c r="C2262">
        <f>-70.3331665 / 41.63916259</f>
        <v>-1.6891109745057917</v>
      </c>
      <c r="D2262" t="s">
        <v>531</v>
      </c>
      <c r="E2262" t="s">
        <v>70</v>
      </c>
      <c r="F2262" s="1">
        <v>41162</v>
      </c>
      <c r="G2262">
        <v>2</v>
      </c>
      <c r="O2262">
        <v>6.59</v>
      </c>
      <c r="P2262" t="s">
        <v>71</v>
      </c>
      <c r="Q2262">
        <v>22.6</v>
      </c>
      <c r="R2262" t="s">
        <v>71</v>
      </c>
    </row>
    <row r="2263" spans="1:46" x14ac:dyDescent="0.2">
      <c r="A2263" t="s">
        <v>529</v>
      </c>
      <c r="B2263" t="s">
        <v>530</v>
      </c>
      <c r="C2263">
        <f>-70.3331665 / 41.63916259</f>
        <v>-1.6891109745057917</v>
      </c>
      <c r="D2263" t="s">
        <v>531</v>
      </c>
      <c r="E2263" t="s">
        <v>70</v>
      </c>
      <c r="F2263" s="1">
        <v>41526</v>
      </c>
      <c r="G2263">
        <v>0.5</v>
      </c>
      <c r="I2263">
        <v>3.1</v>
      </c>
      <c r="J2263" t="s">
        <v>71</v>
      </c>
      <c r="K2263">
        <v>0.88</v>
      </c>
      <c r="L2263" t="s">
        <v>71</v>
      </c>
      <c r="M2263">
        <v>2.15</v>
      </c>
      <c r="N2263" t="s">
        <v>71</v>
      </c>
      <c r="O2263">
        <v>7.13</v>
      </c>
      <c r="P2263" t="s">
        <v>71</v>
      </c>
      <c r="Q2263">
        <v>20.7</v>
      </c>
      <c r="R2263" t="s">
        <v>71</v>
      </c>
      <c r="S2263">
        <v>0.14000000000000001</v>
      </c>
      <c r="T2263" t="s">
        <v>71</v>
      </c>
      <c r="U2263">
        <v>4.34</v>
      </c>
      <c r="V2263" t="s">
        <v>71</v>
      </c>
      <c r="W2263">
        <v>39.409999999999997</v>
      </c>
      <c r="X2263" t="s">
        <v>71</v>
      </c>
      <c r="Y2263">
        <v>25.32</v>
      </c>
      <c r="AA2263">
        <v>29.35</v>
      </c>
      <c r="AC2263">
        <v>48.97</v>
      </c>
      <c r="AE2263">
        <v>18.3</v>
      </c>
      <c r="AF2263" t="s">
        <v>71</v>
      </c>
      <c r="AG2263">
        <v>7</v>
      </c>
      <c r="AH2263" t="s">
        <v>71</v>
      </c>
      <c r="AS2263">
        <v>0.95</v>
      </c>
      <c r="AT2263" t="s">
        <v>71</v>
      </c>
    </row>
    <row r="2264" spans="1:46" x14ac:dyDescent="0.2">
      <c r="A2264" t="s">
        <v>529</v>
      </c>
      <c r="B2264" t="s">
        <v>530</v>
      </c>
      <c r="C2264">
        <f>-70.3331665 / 41.63916259</f>
        <v>-1.6891109745057917</v>
      </c>
      <c r="D2264" t="s">
        <v>531</v>
      </c>
      <c r="E2264" t="s">
        <v>70</v>
      </c>
      <c r="F2264" s="1">
        <v>41526</v>
      </c>
      <c r="G2264">
        <v>1</v>
      </c>
      <c r="O2264">
        <v>7.03</v>
      </c>
      <c r="P2264" t="s">
        <v>71</v>
      </c>
      <c r="Q2264">
        <v>20.2</v>
      </c>
      <c r="R2264" t="s">
        <v>71</v>
      </c>
    </row>
    <row r="2265" spans="1:46" x14ac:dyDescent="0.2">
      <c r="A2265" t="s">
        <v>529</v>
      </c>
      <c r="B2265" t="s">
        <v>530</v>
      </c>
      <c r="C2265">
        <f>-70.3331665 / 41.63916259</f>
        <v>-1.6891109745057917</v>
      </c>
      <c r="D2265" t="s">
        <v>531</v>
      </c>
      <c r="E2265" t="s">
        <v>70</v>
      </c>
      <c r="F2265" s="1">
        <v>41526</v>
      </c>
      <c r="G2265">
        <v>1.5</v>
      </c>
      <c r="O2265">
        <v>6.87</v>
      </c>
      <c r="P2265" t="s">
        <v>71</v>
      </c>
      <c r="Q2265">
        <v>19.899999999999999</v>
      </c>
      <c r="R2265" t="s">
        <v>71</v>
      </c>
    </row>
    <row r="2266" spans="1:46" x14ac:dyDescent="0.2">
      <c r="A2266" t="s">
        <v>529</v>
      </c>
      <c r="B2266" t="s">
        <v>530</v>
      </c>
      <c r="C2266">
        <f>-70.3331665 / 41.63916259</f>
        <v>-1.6891109745057917</v>
      </c>
      <c r="D2266" t="s">
        <v>531</v>
      </c>
      <c r="E2266" t="s">
        <v>70</v>
      </c>
      <c r="F2266" s="1">
        <v>41526</v>
      </c>
      <c r="G2266">
        <v>2</v>
      </c>
      <c r="O2266">
        <v>6.7</v>
      </c>
      <c r="P2266" t="s">
        <v>71</v>
      </c>
      <c r="Q2266">
        <v>19.600000000000001</v>
      </c>
      <c r="R2266" t="s">
        <v>71</v>
      </c>
    </row>
    <row r="2267" spans="1:46" x14ac:dyDescent="0.2">
      <c r="A2267" t="s">
        <v>529</v>
      </c>
      <c r="B2267" t="s">
        <v>530</v>
      </c>
      <c r="C2267">
        <f>-70.3331665 / 41.63916259</f>
        <v>-1.6891109745057917</v>
      </c>
      <c r="D2267" t="s">
        <v>531</v>
      </c>
      <c r="E2267" t="s">
        <v>70</v>
      </c>
      <c r="F2267" s="1">
        <v>41526</v>
      </c>
      <c r="G2267">
        <v>2.1</v>
      </c>
      <c r="K2267">
        <v>0.8</v>
      </c>
      <c r="L2267" t="s">
        <v>71</v>
      </c>
      <c r="S2267">
        <v>0.16</v>
      </c>
      <c r="T2267" t="s">
        <v>71</v>
      </c>
      <c r="U2267">
        <v>4.96</v>
      </c>
      <c r="V2267" t="s">
        <v>71</v>
      </c>
      <c r="W2267">
        <v>56.39</v>
      </c>
      <c r="X2267" t="s">
        <v>71</v>
      </c>
      <c r="Y2267">
        <v>27.24</v>
      </c>
      <c r="AA2267">
        <v>28.41</v>
      </c>
      <c r="AE2267">
        <v>17</v>
      </c>
      <c r="AF2267" t="s">
        <v>71</v>
      </c>
      <c r="AG2267">
        <v>7</v>
      </c>
      <c r="AH2267" t="s">
        <v>71</v>
      </c>
      <c r="AS2267">
        <v>1.21</v>
      </c>
      <c r="AT2267" t="s">
        <v>71</v>
      </c>
    </row>
    <row r="2268" spans="1:46" x14ac:dyDescent="0.2">
      <c r="A2268" t="s">
        <v>529</v>
      </c>
      <c r="B2268" t="s">
        <v>530</v>
      </c>
      <c r="C2268">
        <f>-70.3331665 / 41.63916259</f>
        <v>-1.6891109745057917</v>
      </c>
      <c r="D2268" t="s">
        <v>531</v>
      </c>
      <c r="E2268" t="s">
        <v>70</v>
      </c>
      <c r="F2268" s="1">
        <v>41526</v>
      </c>
      <c r="G2268">
        <v>2.5</v>
      </c>
      <c r="O2268">
        <v>6.69</v>
      </c>
      <c r="P2268" t="s">
        <v>71</v>
      </c>
      <c r="Q2268">
        <v>19.5</v>
      </c>
      <c r="R2268" t="s">
        <v>71</v>
      </c>
    </row>
    <row r="2269" spans="1:46" x14ac:dyDescent="0.2">
      <c r="A2269" t="s">
        <v>529</v>
      </c>
      <c r="B2269" t="s">
        <v>530</v>
      </c>
      <c r="C2269">
        <f>-70.3331665 / 41.63916259</f>
        <v>-1.6891109745057917</v>
      </c>
      <c r="D2269" t="s">
        <v>531</v>
      </c>
      <c r="E2269" t="s">
        <v>70</v>
      </c>
      <c r="F2269" s="1">
        <v>43339</v>
      </c>
      <c r="G2269">
        <v>0.5</v>
      </c>
      <c r="I2269">
        <v>3</v>
      </c>
      <c r="J2269" t="s">
        <v>150</v>
      </c>
      <c r="K2269">
        <v>4.0199999999999996</v>
      </c>
      <c r="L2269" t="s">
        <v>150</v>
      </c>
      <c r="M2269">
        <v>1.83</v>
      </c>
      <c r="N2269" t="s">
        <v>150</v>
      </c>
      <c r="O2269">
        <v>6.45</v>
      </c>
      <c r="P2269" t="s">
        <v>150</v>
      </c>
      <c r="Q2269">
        <v>23.8</v>
      </c>
      <c r="R2269" t="s">
        <v>150</v>
      </c>
      <c r="S2269">
        <v>0.44</v>
      </c>
      <c r="T2269" t="s">
        <v>150</v>
      </c>
      <c r="W2269">
        <v>31.72</v>
      </c>
      <c r="X2269" t="s">
        <v>150</v>
      </c>
      <c r="AE2269">
        <v>34.700000000000003</v>
      </c>
      <c r="AF2269" t="s">
        <v>150</v>
      </c>
      <c r="AG2269">
        <v>6.93</v>
      </c>
      <c r="AH2269" t="s">
        <v>150</v>
      </c>
      <c r="AS2269">
        <v>0.27</v>
      </c>
      <c r="AT2269" t="s">
        <v>150</v>
      </c>
    </row>
    <row r="2270" spans="1:46" x14ac:dyDescent="0.2">
      <c r="A2270" t="s">
        <v>529</v>
      </c>
      <c r="B2270" t="s">
        <v>530</v>
      </c>
      <c r="C2270">
        <f>-70.3331665 / 41.63916259</f>
        <v>-1.6891109745057917</v>
      </c>
      <c r="D2270" t="s">
        <v>531</v>
      </c>
      <c r="E2270" t="s">
        <v>70</v>
      </c>
      <c r="F2270" s="1">
        <v>43339</v>
      </c>
      <c r="G2270">
        <v>1</v>
      </c>
      <c r="K2270" t="s">
        <v>173</v>
      </c>
      <c r="L2270" t="s">
        <v>150</v>
      </c>
      <c r="O2270">
        <v>5.45</v>
      </c>
      <c r="P2270" t="s">
        <v>150</v>
      </c>
      <c r="Q2270">
        <v>23.4</v>
      </c>
      <c r="R2270" t="s">
        <v>150</v>
      </c>
      <c r="S2270" t="s">
        <v>173</v>
      </c>
      <c r="T2270" t="s">
        <v>150</v>
      </c>
      <c r="W2270" t="s">
        <v>173</v>
      </c>
      <c r="X2270" t="s">
        <v>150</v>
      </c>
      <c r="AE2270" t="s">
        <v>173</v>
      </c>
      <c r="AF2270" t="s">
        <v>150</v>
      </c>
      <c r="AG2270" t="s">
        <v>173</v>
      </c>
      <c r="AH2270" t="s">
        <v>150</v>
      </c>
      <c r="AS2270" t="s">
        <v>173</v>
      </c>
      <c r="AT2270" t="s">
        <v>150</v>
      </c>
    </row>
    <row r="2271" spans="1:46" x14ac:dyDescent="0.2">
      <c r="A2271" t="s">
        <v>529</v>
      </c>
      <c r="B2271" t="s">
        <v>530</v>
      </c>
      <c r="C2271">
        <f>-70.3331665 / 41.63916259</f>
        <v>-1.6891109745057917</v>
      </c>
      <c r="D2271" t="s">
        <v>531</v>
      </c>
      <c r="E2271" t="s">
        <v>70</v>
      </c>
      <c r="F2271" s="1">
        <v>43339</v>
      </c>
      <c r="G2271">
        <v>1.5</v>
      </c>
      <c r="K2271" t="s">
        <v>173</v>
      </c>
      <c r="L2271" t="s">
        <v>150</v>
      </c>
      <c r="O2271">
        <v>5.4</v>
      </c>
      <c r="P2271" t="s">
        <v>150</v>
      </c>
      <c r="Q2271">
        <v>22.3</v>
      </c>
      <c r="R2271" t="s">
        <v>150</v>
      </c>
      <c r="S2271" t="s">
        <v>173</v>
      </c>
      <c r="T2271" t="s">
        <v>150</v>
      </c>
      <c r="W2271" t="s">
        <v>173</v>
      </c>
      <c r="X2271" t="s">
        <v>150</v>
      </c>
      <c r="AE2271" t="s">
        <v>173</v>
      </c>
      <c r="AF2271" t="s">
        <v>150</v>
      </c>
      <c r="AG2271" t="s">
        <v>173</v>
      </c>
      <c r="AH2271" t="s">
        <v>150</v>
      </c>
      <c r="AS2271" t="s">
        <v>173</v>
      </c>
      <c r="AT2271" t="s">
        <v>150</v>
      </c>
    </row>
    <row r="2272" spans="1:46" x14ac:dyDescent="0.2">
      <c r="A2272" t="s">
        <v>529</v>
      </c>
      <c r="B2272" t="s">
        <v>530</v>
      </c>
      <c r="C2272">
        <f>-70.3331665 / 41.63916259</f>
        <v>-1.6891109745057917</v>
      </c>
      <c r="D2272" t="s">
        <v>531</v>
      </c>
      <c r="E2272" t="s">
        <v>70</v>
      </c>
      <c r="F2272" s="1">
        <v>43339</v>
      </c>
      <c r="G2272">
        <v>2</v>
      </c>
      <c r="K2272">
        <v>100.01</v>
      </c>
      <c r="L2272" t="s">
        <v>150</v>
      </c>
      <c r="O2272">
        <v>6</v>
      </c>
      <c r="P2272" t="s">
        <v>150</v>
      </c>
      <c r="Q2272">
        <v>19.899999999999999</v>
      </c>
      <c r="R2272" t="s">
        <v>150</v>
      </c>
      <c r="S2272">
        <v>3.72</v>
      </c>
      <c r="T2272" t="s">
        <v>150</v>
      </c>
      <c r="W2272">
        <v>74.75</v>
      </c>
      <c r="X2272" t="s">
        <v>150</v>
      </c>
      <c r="AE2272">
        <v>84.9</v>
      </c>
      <c r="AF2272" t="s">
        <v>150</v>
      </c>
      <c r="AG2272">
        <v>6.48</v>
      </c>
      <c r="AH2272" t="s">
        <v>150</v>
      </c>
      <c r="AS2272">
        <v>30.25</v>
      </c>
      <c r="AT2272" t="s">
        <v>150</v>
      </c>
    </row>
    <row r="2273" spans="1:58" x14ac:dyDescent="0.2">
      <c r="A2273" t="s">
        <v>529</v>
      </c>
      <c r="B2273" t="s">
        <v>530</v>
      </c>
      <c r="C2273">
        <f>-70.3331665 / 41.63916259</f>
        <v>-1.6891109745057917</v>
      </c>
      <c r="D2273" t="s">
        <v>531</v>
      </c>
      <c r="E2273" t="s">
        <v>70</v>
      </c>
      <c r="F2273" s="1">
        <v>43339</v>
      </c>
      <c r="G2273">
        <v>2.5</v>
      </c>
      <c r="K2273" t="s">
        <v>173</v>
      </c>
      <c r="L2273" t="s">
        <v>150</v>
      </c>
      <c r="O2273">
        <v>0.15</v>
      </c>
      <c r="P2273" t="s">
        <v>150</v>
      </c>
      <c r="Q2273">
        <v>16.899999999999999</v>
      </c>
      <c r="R2273" t="s">
        <v>150</v>
      </c>
      <c r="S2273" t="s">
        <v>173</v>
      </c>
      <c r="T2273" t="s">
        <v>150</v>
      </c>
      <c r="W2273" t="s">
        <v>173</v>
      </c>
      <c r="X2273" t="s">
        <v>150</v>
      </c>
      <c r="AE2273" t="s">
        <v>173</v>
      </c>
      <c r="AF2273" t="s">
        <v>150</v>
      </c>
      <c r="AG2273" t="s">
        <v>173</v>
      </c>
      <c r="AH2273" t="s">
        <v>150</v>
      </c>
      <c r="AS2273" t="s">
        <v>173</v>
      </c>
      <c r="AT2273" t="s">
        <v>150</v>
      </c>
    </row>
    <row r="2274" spans="1:58" x14ac:dyDescent="0.2">
      <c r="A2274" t="s">
        <v>529</v>
      </c>
      <c r="B2274" t="s">
        <v>530</v>
      </c>
      <c r="C2274">
        <f>-70.3331665 / 41.63916259</f>
        <v>-1.6891109745057917</v>
      </c>
      <c r="D2274" t="s">
        <v>531</v>
      </c>
      <c r="E2274" t="s">
        <v>70</v>
      </c>
      <c r="F2274" s="1">
        <v>43339.392361111109</v>
      </c>
      <c r="G2274">
        <v>0.5</v>
      </c>
      <c r="I2274">
        <v>3</v>
      </c>
      <c r="J2274" t="s">
        <v>150</v>
      </c>
      <c r="K2274">
        <v>4.0199999999999996</v>
      </c>
      <c r="L2274" t="s">
        <v>150</v>
      </c>
      <c r="M2274">
        <v>1.75</v>
      </c>
      <c r="N2274" t="s">
        <v>150</v>
      </c>
      <c r="O2274">
        <v>6.45</v>
      </c>
      <c r="P2274" t="s">
        <v>150</v>
      </c>
      <c r="Q2274">
        <v>23.8</v>
      </c>
      <c r="R2274" t="s">
        <v>150</v>
      </c>
      <c r="S2274">
        <v>0.4</v>
      </c>
      <c r="T2274" t="s">
        <v>150</v>
      </c>
      <c r="U2274">
        <v>12.39</v>
      </c>
      <c r="V2274" t="s">
        <v>150</v>
      </c>
      <c r="AA2274">
        <v>44.25</v>
      </c>
      <c r="AC2274">
        <v>51.98</v>
      </c>
      <c r="AE2274">
        <v>34.700000000000003</v>
      </c>
      <c r="AF2274" t="s">
        <v>150</v>
      </c>
      <c r="AG2274">
        <v>6.93</v>
      </c>
      <c r="AH2274" t="s">
        <v>150</v>
      </c>
      <c r="AS2274">
        <v>0.27</v>
      </c>
      <c r="AT2274" t="s">
        <v>150</v>
      </c>
    </row>
    <row r="2275" spans="1:58" x14ac:dyDescent="0.2">
      <c r="A2275" t="s">
        <v>529</v>
      </c>
      <c r="B2275" t="s">
        <v>530</v>
      </c>
      <c r="C2275">
        <f>-70.3331665 / 41.63916259</f>
        <v>-1.6891109745057917</v>
      </c>
      <c r="D2275" t="s">
        <v>531</v>
      </c>
      <c r="E2275" t="s">
        <v>70</v>
      </c>
      <c r="F2275" s="1">
        <v>43339.392361111109</v>
      </c>
      <c r="G2275">
        <v>1</v>
      </c>
      <c r="I2275">
        <v>3</v>
      </c>
      <c r="J2275" t="s">
        <v>150</v>
      </c>
      <c r="M2275">
        <v>1.75</v>
      </c>
      <c r="N2275" t="s">
        <v>150</v>
      </c>
      <c r="O2275">
        <v>5.45</v>
      </c>
      <c r="P2275" t="s">
        <v>150</v>
      </c>
      <c r="Q2275">
        <v>23.4</v>
      </c>
      <c r="R2275" t="s">
        <v>150</v>
      </c>
    </row>
    <row r="2276" spans="1:58" x14ac:dyDescent="0.2">
      <c r="A2276" t="s">
        <v>529</v>
      </c>
      <c r="B2276" t="s">
        <v>530</v>
      </c>
      <c r="C2276">
        <f>-70.3331665 / 41.63916259</f>
        <v>-1.6891109745057917</v>
      </c>
      <c r="D2276" t="s">
        <v>531</v>
      </c>
      <c r="E2276" t="s">
        <v>70</v>
      </c>
      <c r="F2276" s="1">
        <v>43339.392361111109</v>
      </c>
      <c r="G2276">
        <v>1.5</v>
      </c>
      <c r="I2276">
        <v>3</v>
      </c>
      <c r="J2276" t="s">
        <v>150</v>
      </c>
      <c r="M2276">
        <v>1.75</v>
      </c>
      <c r="N2276" t="s">
        <v>150</v>
      </c>
      <c r="O2276">
        <v>5.4</v>
      </c>
      <c r="P2276" t="s">
        <v>150</v>
      </c>
      <c r="Q2276">
        <v>22.3</v>
      </c>
      <c r="R2276" t="s">
        <v>150</v>
      </c>
      <c r="AC2276">
        <v>51.98</v>
      </c>
    </row>
    <row r="2277" spans="1:58" x14ac:dyDescent="0.2">
      <c r="A2277" t="s">
        <v>529</v>
      </c>
      <c r="B2277" t="s">
        <v>530</v>
      </c>
      <c r="C2277">
        <f>-70.3331665 / 41.63916259</f>
        <v>-1.6891109745057917</v>
      </c>
      <c r="D2277" t="s">
        <v>531</v>
      </c>
      <c r="E2277" t="s">
        <v>70</v>
      </c>
      <c r="F2277" s="1">
        <v>43339.392361111109</v>
      </c>
      <c r="G2277">
        <v>2</v>
      </c>
      <c r="I2277">
        <v>3</v>
      </c>
      <c r="J2277" t="s">
        <v>150</v>
      </c>
      <c r="K2277">
        <v>100.01</v>
      </c>
      <c r="L2277" t="s">
        <v>150</v>
      </c>
      <c r="M2277">
        <v>1.75</v>
      </c>
      <c r="N2277" t="s">
        <v>150</v>
      </c>
      <c r="O2277">
        <v>6</v>
      </c>
      <c r="P2277" t="s">
        <v>150</v>
      </c>
      <c r="Q2277">
        <v>19.899999999999999</v>
      </c>
      <c r="R2277" t="s">
        <v>150</v>
      </c>
      <c r="S2277">
        <v>3.7</v>
      </c>
      <c r="T2277" t="s">
        <v>150</v>
      </c>
      <c r="U2277">
        <v>114.6</v>
      </c>
      <c r="V2277" t="s">
        <v>150</v>
      </c>
      <c r="AA2277">
        <v>75.78</v>
      </c>
      <c r="AC2277">
        <v>51.98</v>
      </c>
      <c r="AE2277">
        <v>84.9</v>
      </c>
      <c r="AF2277" t="s">
        <v>150</v>
      </c>
      <c r="AG2277">
        <v>6.48</v>
      </c>
      <c r="AH2277" t="s">
        <v>150</v>
      </c>
      <c r="AS2277">
        <v>30.25</v>
      </c>
      <c r="AT2277" t="s">
        <v>150</v>
      </c>
    </row>
    <row r="2278" spans="1:58" x14ac:dyDescent="0.2">
      <c r="A2278" t="s">
        <v>529</v>
      </c>
      <c r="B2278" t="s">
        <v>530</v>
      </c>
      <c r="C2278">
        <f>-70.3331665 / 41.63916259</f>
        <v>-1.6891109745057917</v>
      </c>
      <c r="D2278" t="s">
        <v>531</v>
      </c>
      <c r="E2278" t="s">
        <v>70</v>
      </c>
      <c r="F2278" s="1">
        <v>43339.392361111109</v>
      </c>
      <c r="G2278">
        <v>2.5</v>
      </c>
      <c r="I2278">
        <v>3</v>
      </c>
      <c r="J2278" t="s">
        <v>150</v>
      </c>
      <c r="M2278">
        <v>1.75</v>
      </c>
      <c r="N2278" t="s">
        <v>150</v>
      </c>
      <c r="O2278">
        <v>0.15</v>
      </c>
      <c r="P2278" t="s">
        <v>150</v>
      </c>
      <c r="Q2278">
        <v>16.899999999999999</v>
      </c>
      <c r="R2278" t="s">
        <v>150</v>
      </c>
      <c r="AC2278">
        <v>51.98</v>
      </c>
    </row>
    <row r="2279" spans="1:58" x14ac:dyDescent="0.2">
      <c r="A2279" t="s">
        <v>529</v>
      </c>
      <c r="B2279" t="s">
        <v>530</v>
      </c>
      <c r="C2279">
        <f>-70.3331665 / 41.63916259</f>
        <v>-1.6891109745057917</v>
      </c>
      <c r="D2279" t="s">
        <v>531</v>
      </c>
      <c r="E2279" t="s">
        <v>70</v>
      </c>
      <c r="F2279" s="1">
        <v>43724</v>
      </c>
      <c r="G2279">
        <v>0.15</v>
      </c>
      <c r="I2279">
        <v>2.1</v>
      </c>
      <c r="J2279" t="s">
        <v>150</v>
      </c>
      <c r="K2279">
        <v>1.9</v>
      </c>
      <c r="L2279" t="s">
        <v>150</v>
      </c>
      <c r="M2279">
        <v>1.4</v>
      </c>
      <c r="N2279" t="s">
        <v>150</v>
      </c>
      <c r="O2279">
        <v>6</v>
      </c>
      <c r="P2279" t="s">
        <v>150</v>
      </c>
      <c r="Q2279">
        <v>21.3</v>
      </c>
      <c r="R2279" t="s">
        <v>150</v>
      </c>
      <c r="S2279">
        <v>0.36</v>
      </c>
      <c r="T2279" t="s">
        <v>150</v>
      </c>
      <c r="W2279">
        <v>42.24</v>
      </c>
      <c r="X2279" t="s">
        <v>150</v>
      </c>
      <c r="AE2279">
        <v>30</v>
      </c>
      <c r="AF2279" t="s">
        <v>150</v>
      </c>
      <c r="AG2279">
        <v>6.41</v>
      </c>
      <c r="AH2279" t="s">
        <v>150</v>
      </c>
      <c r="AS2279">
        <v>1.32</v>
      </c>
      <c r="AT2279" t="s">
        <v>150</v>
      </c>
      <c r="AU2279">
        <v>2</v>
      </c>
      <c r="AV2279" t="s">
        <v>150</v>
      </c>
      <c r="BE2279">
        <v>3.22</v>
      </c>
      <c r="BF2279" t="s">
        <v>150</v>
      </c>
    </row>
    <row r="2280" spans="1:58" x14ac:dyDescent="0.2">
      <c r="A2280" t="s">
        <v>529</v>
      </c>
      <c r="B2280" t="s">
        <v>530</v>
      </c>
      <c r="C2280">
        <f>-70.3331665 / 41.63916259</f>
        <v>-1.6891109745057917</v>
      </c>
      <c r="D2280" t="s">
        <v>531</v>
      </c>
      <c r="E2280" t="s">
        <v>70</v>
      </c>
      <c r="F2280" s="1">
        <v>43724</v>
      </c>
      <c r="G2280">
        <v>0.5</v>
      </c>
      <c r="K2280" t="s">
        <v>173</v>
      </c>
      <c r="L2280" t="s">
        <v>150</v>
      </c>
      <c r="O2280">
        <v>5.93</v>
      </c>
      <c r="P2280" t="s">
        <v>150</v>
      </c>
      <c r="Q2280">
        <v>21.3</v>
      </c>
      <c r="R2280" t="s">
        <v>150</v>
      </c>
      <c r="S2280" t="s">
        <v>173</v>
      </c>
      <c r="T2280" t="s">
        <v>150</v>
      </c>
      <c r="W2280" t="s">
        <v>173</v>
      </c>
      <c r="X2280" t="s">
        <v>150</v>
      </c>
      <c r="AE2280" t="s">
        <v>173</v>
      </c>
      <c r="AF2280" t="s">
        <v>150</v>
      </c>
      <c r="AG2280" t="s">
        <v>173</v>
      </c>
      <c r="AH2280" t="s">
        <v>150</v>
      </c>
      <c r="AS2280" t="s">
        <v>173</v>
      </c>
      <c r="AT2280" t="s">
        <v>150</v>
      </c>
      <c r="BE2280" t="s">
        <v>173</v>
      </c>
      <c r="BF2280" t="s">
        <v>150</v>
      </c>
    </row>
    <row r="2281" spans="1:58" x14ac:dyDescent="0.2">
      <c r="A2281" t="s">
        <v>529</v>
      </c>
      <c r="B2281" t="s">
        <v>530</v>
      </c>
      <c r="C2281">
        <f>-70.3331665 / 41.63916259</f>
        <v>-1.6891109745057917</v>
      </c>
      <c r="D2281" t="s">
        <v>531</v>
      </c>
      <c r="E2281" t="s">
        <v>70</v>
      </c>
      <c r="F2281" s="1">
        <v>43724</v>
      </c>
      <c r="G2281">
        <v>1</v>
      </c>
      <c r="K2281" t="s">
        <v>173</v>
      </c>
      <c r="L2281" t="s">
        <v>150</v>
      </c>
      <c r="O2281">
        <v>3.57</v>
      </c>
      <c r="P2281" t="s">
        <v>150</v>
      </c>
      <c r="Q2281">
        <v>20.399999999999999</v>
      </c>
      <c r="R2281" t="s">
        <v>150</v>
      </c>
      <c r="S2281" t="s">
        <v>173</v>
      </c>
      <c r="T2281" t="s">
        <v>150</v>
      </c>
      <c r="W2281" t="s">
        <v>173</v>
      </c>
      <c r="X2281" t="s">
        <v>150</v>
      </c>
      <c r="AE2281" t="s">
        <v>173</v>
      </c>
      <c r="AF2281" t="s">
        <v>150</v>
      </c>
      <c r="AG2281" t="s">
        <v>173</v>
      </c>
      <c r="AH2281" t="s">
        <v>150</v>
      </c>
      <c r="AS2281" t="s">
        <v>173</v>
      </c>
      <c r="AT2281" t="s">
        <v>150</v>
      </c>
      <c r="BE2281" t="s">
        <v>173</v>
      </c>
      <c r="BF2281" t="s">
        <v>150</v>
      </c>
    </row>
    <row r="2282" spans="1:58" x14ac:dyDescent="0.2">
      <c r="A2282" t="s">
        <v>529</v>
      </c>
      <c r="B2282" t="s">
        <v>530</v>
      </c>
      <c r="C2282">
        <f>-70.3331665 / 41.63916259</f>
        <v>-1.6891109745057917</v>
      </c>
      <c r="D2282" t="s">
        <v>531</v>
      </c>
      <c r="E2282" t="s">
        <v>70</v>
      </c>
      <c r="F2282" s="1">
        <v>43724</v>
      </c>
      <c r="G2282">
        <v>1.5</v>
      </c>
      <c r="K2282">
        <v>4.0999999999999996</v>
      </c>
      <c r="L2282" t="s">
        <v>150</v>
      </c>
      <c r="O2282">
        <v>3</v>
      </c>
      <c r="P2282" t="s">
        <v>150</v>
      </c>
      <c r="Q2282">
        <v>18.600000000000001</v>
      </c>
      <c r="R2282" t="s">
        <v>150</v>
      </c>
      <c r="S2282">
        <v>0.57999999999999996</v>
      </c>
      <c r="T2282" t="s">
        <v>150</v>
      </c>
      <c r="W2282">
        <v>43.7</v>
      </c>
      <c r="X2282" t="s">
        <v>150</v>
      </c>
      <c r="AE2282">
        <v>30.6</v>
      </c>
      <c r="AF2282" t="s">
        <v>150</v>
      </c>
      <c r="AG2282">
        <v>6.26</v>
      </c>
      <c r="AH2282" t="s">
        <v>150</v>
      </c>
      <c r="AS2282">
        <v>3.29</v>
      </c>
      <c r="AT2282" t="s">
        <v>150</v>
      </c>
      <c r="BE2282">
        <v>7.39</v>
      </c>
      <c r="BF2282" t="s">
        <v>150</v>
      </c>
    </row>
    <row r="2283" spans="1:58" x14ac:dyDescent="0.2">
      <c r="A2283" t="s">
        <v>529</v>
      </c>
      <c r="B2283" t="s">
        <v>530</v>
      </c>
      <c r="C2283">
        <f>-70.3331665 / 41.63916259</f>
        <v>-1.6891109745057917</v>
      </c>
      <c r="D2283" t="s">
        <v>531</v>
      </c>
      <c r="E2283" t="s">
        <v>70</v>
      </c>
      <c r="F2283" s="1">
        <v>43724</v>
      </c>
      <c r="G2283">
        <v>2</v>
      </c>
      <c r="K2283" t="s">
        <v>173</v>
      </c>
      <c r="L2283" t="s">
        <v>150</v>
      </c>
      <c r="O2283">
        <v>1.23</v>
      </c>
      <c r="P2283" t="s">
        <v>150</v>
      </c>
      <c r="Q2283">
        <v>17.600000000000001</v>
      </c>
      <c r="R2283" t="s">
        <v>150</v>
      </c>
      <c r="S2283" t="s">
        <v>173</v>
      </c>
      <c r="T2283" t="s">
        <v>150</v>
      </c>
      <c r="W2283" t="s">
        <v>173</v>
      </c>
      <c r="X2283" t="s">
        <v>150</v>
      </c>
      <c r="AE2283" t="s">
        <v>173</v>
      </c>
      <c r="AF2283" t="s">
        <v>150</v>
      </c>
      <c r="AG2283" t="s">
        <v>173</v>
      </c>
      <c r="AH2283" t="s">
        <v>150</v>
      </c>
      <c r="AS2283" t="s">
        <v>173</v>
      </c>
      <c r="AT2283" t="s">
        <v>150</v>
      </c>
      <c r="BE2283" t="s">
        <v>173</v>
      </c>
      <c r="BF2283" t="s">
        <v>150</v>
      </c>
    </row>
    <row r="2284" spans="1:58" x14ac:dyDescent="0.2">
      <c r="A2284" t="s">
        <v>529</v>
      </c>
      <c r="B2284" t="s">
        <v>530</v>
      </c>
      <c r="C2284">
        <f>-70.3331665 / 41.63916259</f>
        <v>-1.6891109745057917</v>
      </c>
      <c r="D2284" t="s">
        <v>531</v>
      </c>
      <c r="E2284" t="s">
        <v>70</v>
      </c>
      <c r="F2284" s="1">
        <v>44083</v>
      </c>
      <c r="G2284">
        <v>0.5</v>
      </c>
      <c r="I2284">
        <v>2.5499999999999998</v>
      </c>
      <c r="J2284" t="s">
        <v>150</v>
      </c>
      <c r="K2284">
        <v>3.31</v>
      </c>
      <c r="L2284" t="s">
        <v>150</v>
      </c>
      <c r="M2284">
        <v>1.77</v>
      </c>
      <c r="N2284" t="s">
        <v>150</v>
      </c>
      <c r="O2284">
        <v>7.5</v>
      </c>
      <c r="P2284" t="s">
        <v>150</v>
      </c>
      <c r="Q2284">
        <v>25</v>
      </c>
      <c r="R2284" t="s">
        <v>150</v>
      </c>
      <c r="S2284">
        <v>0.62</v>
      </c>
      <c r="T2284" t="s">
        <v>150</v>
      </c>
      <c r="W2284">
        <v>35.76</v>
      </c>
      <c r="X2284" t="s">
        <v>150</v>
      </c>
      <c r="AE2284">
        <v>41</v>
      </c>
      <c r="AF2284" t="s">
        <v>150</v>
      </c>
      <c r="AG2284">
        <v>6.91</v>
      </c>
      <c r="AH2284" t="s">
        <v>150</v>
      </c>
      <c r="AS2284">
        <v>0.03</v>
      </c>
      <c r="AT2284" t="s">
        <v>150</v>
      </c>
    </row>
    <row r="2285" spans="1:58" x14ac:dyDescent="0.2">
      <c r="A2285" t="s">
        <v>529</v>
      </c>
      <c r="B2285" t="s">
        <v>530</v>
      </c>
      <c r="C2285">
        <f>-70.3331665 / 41.63916259</f>
        <v>-1.6891109745057917</v>
      </c>
      <c r="D2285" t="s">
        <v>531</v>
      </c>
      <c r="E2285" t="s">
        <v>70</v>
      </c>
      <c r="F2285" s="1">
        <v>44083</v>
      </c>
      <c r="G2285">
        <v>1</v>
      </c>
      <c r="K2285" t="s">
        <v>173</v>
      </c>
      <c r="L2285" t="s">
        <v>150</v>
      </c>
      <c r="O2285">
        <v>7.19</v>
      </c>
      <c r="P2285" t="s">
        <v>150</v>
      </c>
      <c r="Q2285">
        <v>24.6</v>
      </c>
      <c r="R2285" t="s">
        <v>150</v>
      </c>
      <c r="S2285" t="s">
        <v>173</v>
      </c>
      <c r="T2285" t="s">
        <v>150</v>
      </c>
      <c r="W2285" t="s">
        <v>173</v>
      </c>
      <c r="X2285" t="s">
        <v>150</v>
      </c>
      <c r="AE2285" t="s">
        <v>173</v>
      </c>
      <c r="AF2285" t="s">
        <v>150</v>
      </c>
      <c r="AG2285" t="s">
        <v>173</v>
      </c>
      <c r="AH2285" t="s">
        <v>150</v>
      </c>
      <c r="AS2285" t="s">
        <v>173</v>
      </c>
      <c r="AT2285" t="s">
        <v>150</v>
      </c>
    </row>
    <row r="2286" spans="1:58" x14ac:dyDescent="0.2">
      <c r="A2286" t="s">
        <v>529</v>
      </c>
      <c r="B2286" t="s">
        <v>530</v>
      </c>
      <c r="C2286">
        <f>-70.3331665 / 41.63916259</f>
        <v>-1.6891109745057917</v>
      </c>
      <c r="D2286" t="s">
        <v>531</v>
      </c>
      <c r="E2286" t="s">
        <v>70</v>
      </c>
      <c r="F2286" s="1">
        <v>44083</v>
      </c>
      <c r="G2286">
        <v>1.5</v>
      </c>
      <c r="K2286" t="s">
        <v>173</v>
      </c>
      <c r="L2286" t="s">
        <v>150</v>
      </c>
      <c r="O2286">
        <v>5.93</v>
      </c>
      <c r="P2286" t="s">
        <v>150</v>
      </c>
      <c r="Q2286">
        <v>23.8</v>
      </c>
      <c r="R2286" t="s">
        <v>150</v>
      </c>
      <c r="S2286" t="s">
        <v>173</v>
      </c>
      <c r="T2286" t="s">
        <v>150</v>
      </c>
      <c r="W2286" t="s">
        <v>173</v>
      </c>
      <c r="X2286" t="s">
        <v>150</v>
      </c>
      <c r="AE2286" t="s">
        <v>173</v>
      </c>
      <c r="AF2286" t="s">
        <v>150</v>
      </c>
      <c r="AG2286" t="s">
        <v>173</v>
      </c>
      <c r="AH2286" t="s">
        <v>150</v>
      </c>
      <c r="AS2286" t="s">
        <v>173</v>
      </c>
      <c r="AT2286" t="s">
        <v>150</v>
      </c>
    </row>
    <row r="2287" spans="1:58" x14ac:dyDescent="0.2">
      <c r="A2287" t="s">
        <v>529</v>
      </c>
      <c r="B2287" t="s">
        <v>530</v>
      </c>
      <c r="C2287">
        <f>-70.3331665 / 41.63916259</f>
        <v>-1.6891109745057917</v>
      </c>
      <c r="D2287" t="s">
        <v>531</v>
      </c>
      <c r="E2287" t="s">
        <v>70</v>
      </c>
      <c r="F2287" s="1">
        <v>44083</v>
      </c>
      <c r="G2287">
        <v>2</v>
      </c>
      <c r="K2287" t="s">
        <v>173</v>
      </c>
      <c r="L2287" t="s">
        <v>150</v>
      </c>
      <c r="O2287">
        <v>3.9</v>
      </c>
      <c r="P2287" t="s">
        <v>150</v>
      </c>
      <c r="Q2287">
        <v>22.8</v>
      </c>
      <c r="R2287" t="s">
        <v>150</v>
      </c>
      <c r="S2287" t="s">
        <v>173</v>
      </c>
      <c r="T2287" t="s">
        <v>150</v>
      </c>
      <c r="W2287" t="s">
        <v>173</v>
      </c>
      <c r="X2287" t="s">
        <v>150</v>
      </c>
      <c r="AE2287">
        <v>40.700000000000003</v>
      </c>
      <c r="AF2287" t="s">
        <v>150</v>
      </c>
      <c r="AG2287">
        <v>6.66</v>
      </c>
      <c r="AH2287" t="s">
        <v>150</v>
      </c>
      <c r="AS2287" t="s">
        <v>173</v>
      </c>
      <c r="AT2287" t="s">
        <v>150</v>
      </c>
    </row>
    <row r="2288" spans="1:58" x14ac:dyDescent="0.2">
      <c r="A2288" t="s">
        <v>529</v>
      </c>
      <c r="B2288" t="s">
        <v>530</v>
      </c>
      <c r="C2288">
        <f>-70.3331665 / 41.63916259</f>
        <v>-1.6891109745057917</v>
      </c>
      <c r="D2288" t="s">
        <v>531</v>
      </c>
      <c r="E2288" t="s">
        <v>70</v>
      </c>
      <c r="F2288" s="1">
        <v>44083</v>
      </c>
      <c r="G2288">
        <v>2.25</v>
      </c>
      <c r="K2288">
        <v>16.8</v>
      </c>
      <c r="L2288" t="s">
        <v>150</v>
      </c>
      <c r="O2288">
        <v>1.88</v>
      </c>
      <c r="P2288" t="s">
        <v>150</v>
      </c>
      <c r="Q2288">
        <v>22.3</v>
      </c>
      <c r="R2288" t="s">
        <v>150</v>
      </c>
      <c r="S2288">
        <v>0.69</v>
      </c>
      <c r="T2288" t="s">
        <v>150</v>
      </c>
      <c r="W2288">
        <v>45.03</v>
      </c>
      <c r="X2288" t="s">
        <v>150</v>
      </c>
      <c r="AE2288" t="s">
        <v>173</v>
      </c>
      <c r="AF2288" t="s">
        <v>150</v>
      </c>
      <c r="AG2288" t="s">
        <v>173</v>
      </c>
      <c r="AH2288" t="s">
        <v>150</v>
      </c>
      <c r="AS2288">
        <v>0.03</v>
      </c>
      <c r="AT2288" t="s">
        <v>150</v>
      </c>
    </row>
    <row r="2289" spans="1:46" x14ac:dyDescent="0.2">
      <c r="A2289" t="s">
        <v>532</v>
      </c>
      <c r="B2289" t="s">
        <v>533</v>
      </c>
      <c r="C2289">
        <f>-70.37920184 / 41.63916408</f>
        <v>-1.690216491973342</v>
      </c>
      <c r="D2289" t="s">
        <v>534</v>
      </c>
      <c r="E2289" t="s">
        <v>70</v>
      </c>
      <c r="F2289" s="1">
        <v>37143</v>
      </c>
      <c r="G2289">
        <v>0.5</v>
      </c>
      <c r="I2289">
        <v>10.5</v>
      </c>
      <c r="J2289" t="s">
        <v>71</v>
      </c>
      <c r="K2289">
        <v>1.19</v>
      </c>
      <c r="L2289" t="s">
        <v>71</v>
      </c>
      <c r="M2289">
        <v>6.5</v>
      </c>
      <c r="N2289" t="s">
        <v>71</v>
      </c>
      <c r="O2289">
        <v>6.55</v>
      </c>
      <c r="P2289" t="s">
        <v>71</v>
      </c>
      <c r="Q2289">
        <v>24.2</v>
      </c>
      <c r="R2289" t="s">
        <v>71</v>
      </c>
      <c r="S2289">
        <v>0.11</v>
      </c>
      <c r="T2289" t="s">
        <v>71</v>
      </c>
      <c r="U2289">
        <v>3.41</v>
      </c>
      <c r="V2289" t="s">
        <v>71</v>
      </c>
      <c r="W2289">
        <v>12.8</v>
      </c>
      <c r="X2289" t="s">
        <v>71</v>
      </c>
      <c r="Y2289">
        <v>21.84</v>
      </c>
      <c r="AA2289">
        <v>32.31</v>
      </c>
      <c r="AC2289">
        <v>33.03</v>
      </c>
      <c r="AE2289">
        <v>1</v>
      </c>
      <c r="AF2289" t="s">
        <v>71</v>
      </c>
      <c r="AG2289">
        <v>5.4</v>
      </c>
      <c r="AH2289" t="s">
        <v>71</v>
      </c>
      <c r="AS2289">
        <v>0.27</v>
      </c>
      <c r="AT2289" t="s">
        <v>71</v>
      </c>
    </row>
    <row r="2290" spans="1:46" x14ac:dyDescent="0.2">
      <c r="A2290" t="s">
        <v>532</v>
      </c>
      <c r="B2290" t="s">
        <v>533</v>
      </c>
      <c r="C2290">
        <f>-70.37920184 / 41.63916408</f>
        <v>-1.690216491973342</v>
      </c>
      <c r="D2290" t="s">
        <v>534</v>
      </c>
      <c r="E2290" t="s">
        <v>70</v>
      </c>
      <c r="F2290" s="1">
        <v>37143</v>
      </c>
      <c r="G2290">
        <v>1</v>
      </c>
      <c r="O2290">
        <v>6.43</v>
      </c>
      <c r="P2290" t="s">
        <v>71</v>
      </c>
      <c r="Q2290">
        <v>24.2</v>
      </c>
      <c r="R2290" t="s">
        <v>71</v>
      </c>
    </row>
    <row r="2291" spans="1:46" x14ac:dyDescent="0.2">
      <c r="A2291" t="s">
        <v>532</v>
      </c>
      <c r="B2291" t="s">
        <v>533</v>
      </c>
      <c r="C2291">
        <f>-70.37920184 / 41.63916408</f>
        <v>-1.690216491973342</v>
      </c>
      <c r="D2291" t="s">
        <v>534</v>
      </c>
      <c r="E2291" t="s">
        <v>70</v>
      </c>
      <c r="F2291" s="1">
        <v>37143</v>
      </c>
      <c r="G2291">
        <v>1.5</v>
      </c>
      <c r="O2291">
        <v>6.54</v>
      </c>
      <c r="P2291" t="s">
        <v>71</v>
      </c>
      <c r="Q2291">
        <v>24.2</v>
      </c>
      <c r="R2291" t="s">
        <v>71</v>
      </c>
    </row>
    <row r="2292" spans="1:46" x14ac:dyDescent="0.2">
      <c r="A2292" t="s">
        <v>532</v>
      </c>
      <c r="B2292" t="s">
        <v>533</v>
      </c>
      <c r="C2292">
        <f>-70.37920184 / 41.63916408</f>
        <v>-1.690216491973342</v>
      </c>
      <c r="D2292" t="s">
        <v>534</v>
      </c>
      <c r="E2292" t="s">
        <v>70</v>
      </c>
      <c r="F2292" s="1">
        <v>37143</v>
      </c>
      <c r="G2292">
        <v>2</v>
      </c>
      <c r="K2292">
        <v>1.24</v>
      </c>
      <c r="L2292" t="s">
        <v>71</v>
      </c>
      <c r="O2292">
        <v>6.64</v>
      </c>
      <c r="P2292" t="s">
        <v>71</v>
      </c>
      <c r="Q2292">
        <v>24.2</v>
      </c>
      <c r="R2292" t="s">
        <v>71</v>
      </c>
      <c r="S2292">
        <v>0.05</v>
      </c>
      <c r="T2292" t="s">
        <v>71</v>
      </c>
      <c r="U2292">
        <v>1.55</v>
      </c>
      <c r="V2292" t="s">
        <v>71</v>
      </c>
      <c r="W2292">
        <v>11.5</v>
      </c>
      <c r="X2292" t="s">
        <v>71</v>
      </c>
      <c r="Y2292">
        <v>10.47</v>
      </c>
      <c r="AA2292">
        <v>32.71</v>
      </c>
      <c r="AE2292">
        <v>0.9</v>
      </c>
      <c r="AF2292" t="s">
        <v>71</v>
      </c>
      <c r="AG2292">
        <v>5.37</v>
      </c>
      <c r="AH2292" t="s">
        <v>71</v>
      </c>
      <c r="AS2292">
        <v>0.28999999999999998</v>
      </c>
      <c r="AT2292" t="s">
        <v>71</v>
      </c>
    </row>
    <row r="2293" spans="1:46" x14ac:dyDescent="0.2">
      <c r="A2293" t="s">
        <v>532</v>
      </c>
      <c r="B2293" t="s">
        <v>533</v>
      </c>
      <c r="C2293">
        <f>-70.37920184 / 41.63916408</f>
        <v>-1.690216491973342</v>
      </c>
      <c r="D2293" t="s">
        <v>534</v>
      </c>
      <c r="E2293" t="s">
        <v>70</v>
      </c>
      <c r="F2293" s="1">
        <v>37143</v>
      </c>
      <c r="G2293">
        <v>2.5</v>
      </c>
      <c r="O2293">
        <v>6.71</v>
      </c>
      <c r="P2293" t="s">
        <v>71</v>
      </c>
      <c r="Q2293">
        <v>24.2</v>
      </c>
      <c r="R2293" t="s">
        <v>71</v>
      </c>
    </row>
    <row r="2294" spans="1:46" x14ac:dyDescent="0.2">
      <c r="A2294" t="s">
        <v>532</v>
      </c>
      <c r="B2294" t="s">
        <v>533</v>
      </c>
      <c r="C2294">
        <f>-70.37920184 / 41.63916408</f>
        <v>-1.690216491973342</v>
      </c>
      <c r="D2294" t="s">
        <v>534</v>
      </c>
      <c r="E2294" t="s">
        <v>70</v>
      </c>
      <c r="F2294" s="1">
        <v>37143</v>
      </c>
      <c r="G2294">
        <v>3</v>
      </c>
      <c r="O2294">
        <v>6.61</v>
      </c>
      <c r="P2294" t="s">
        <v>71</v>
      </c>
      <c r="Q2294">
        <v>24.2</v>
      </c>
      <c r="R2294" t="s">
        <v>71</v>
      </c>
    </row>
    <row r="2295" spans="1:46" x14ac:dyDescent="0.2">
      <c r="A2295" t="s">
        <v>532</v>
      </c>
      <c r="B2295" t="s">
        <v>533</v>
      </c>
      <c r="C2295">
        <f>-70.37920184 / 41.63916408</f>
        <v>-1.690216491973342</v>
      </c>
      <c r="D2295" t="s">
        <v>534</v>
      </c>
      <c r="E2295" t="s">
        <v>70</v>
      </c>
      <c r="F2295" s="1">
        <v>37143</v>
      </c>
      <c r="G2295">
        <v>3.5</v>
      </c>
      <c r="O2295">
        <v>6.55</v>
      </c>
      <c r="P2295" t="s">
        <v>71</v>
      </c>
      <c r="Q2295">
        <v>24.2</v>
      </c>
      <c r="R2295" t="s">
        <v>71</v>
      </c>
    </row>
    <row r="2296" spans="1:46" x14ac:dyDescent="0.2">
      <c r="A2296" t="s">
        <v>532</v>
      </c>
      <c r="B2296" t="s">
        <v>533</v>
      </c>
      <c r="C2296">
        <f>-70.37920184 / 41.63916408</f>
        <v>-1.690216491973342</v>
      </c>
      <c r="D2296" t="s">
        <v>534</v>
      </c>
      <c r="E2296" t="s">
        <v>70</v>
      </c>
      <c r="F2296" s="1">
        <v>37143</v>
      </c>
      <c r="G2296">
        <v>4</v>
      </c>
      <c r="O2296">
        <v>6.76</v>
      </c>
      <c r="P2296" t="s">
        <v>71</v>
      </c>
      <c r="Q2296">
        <v>24.2</v>
      </c>
      <c r="R2296" t="s">
        <v>71</v>
      </c>
    </row>
    <row r="2297" spans="1:46" x14ac:dyDescent="0.2">
      <c r="A2297" t="s">
        <v>532</v>
      </c>
      <c r="B2297" t="s">
        <v>533</v>
      </c>
      <c r="C2297">
        <f>-70.37920184 / 41.63916408</f>
        <v>-1.690216491973342</v>
      </c>
      <c r="D2297" t="s">
        <v>534</v>
      </c>
      <c r="E2297" t="s">
        <v>70</v>
      </c>
      <c r="F2297" s="1">
        <v>37143</v>
      </c>
      <c r="G2297">
        <v>4.5</v>
      </c>
      <c r="O2297">
        <v>6.01</v>
      </c>
      <c r="P2297" t="s">
        <v>71</v>
      </c>
      <c r="Q2297">
        <v>24.2</v>
      </c>
      <c r="R2297" t="s">
        <v>71</v>
      </c>
    </row>
    <row r="2298" spans="1:46" x14ac:dyDescent="0.2">
      <c r="A2298" t="s">
        <v>532</v>
      </c>
      <c r="B2298" t="s">
        <v>533</v>
      </c>
      <c r="C2298">
        <f>-70.37920184 / 41.63916408</f>
        <v>-1.690216491973342</v>
      </c>
      <c r="D2298" t="s">
        <v>534</v>
      </c>
      <c r="E2298" t="s">
        <v>70</v>
      </c>
      <c r="F2298" s="1">
        <v>37143</v>
      </c>
      <c r="G2298">
        <v>5</v>
      </c>
      <c r="O2298">
        <v>6.7</v>
      </c>
      <c r="P2298" t="s">
        <v>71</v>
      </c>
      <c r="Q2298">
        <v>24.1</v>
      </c>
      <c r="R2298" t="s">
        <v>71</v>
      </c>
    </row>
    <row r="2299" spans="1:46" x14ac:dyDescent="0.2">
      <c r="A2299" t="s">
        <v>532</v>
      </c>
      <c r="B2299" t="s">
        <v>533</v>
      </c>
      <c r="C2299">
        <f>-70.37920184 / 41.63916408</f>
        <v>-1.690216491973342</v>
      </c>
      <c r="D2299" t="s">
        <v>534</v>
      </c>
      <c r="E2299" t="s">
        <v>70</v>
      </c>
      <c r="F2299" s="1">
        <v>37143</v>
      </c>
      <c r="G2299">
        <v>5.5</v>
      </c>
      <c r="O2299">
        <v>6.44</v>
      </c>
      <c r="P2299" t="s">
        <v>71</v>
      </c>
      <c r="Q2299">
        <v>24.1</v>
      </c>
      <c r="R2299" t="s">
        <v>71</v>
      </c>
    </row>
    <row r="2300" spans="1:46" x14ac:dyDescent="0.2">
      <c r="A2300" t="s">
        <v>532</v>
      </c>
      <c r="B2300" t="s">
        <v>533</v>
      </c>
      <c r="C2300">
        <f>-70.37920184 / 41.63916408</f>
        <v>-1.690216491973342</v>
      </c>
      <c r="D2300" t="s">
        <v>534</v>
      </c>
      <c r="E2300" t="s">
        <v>70</v>
      </c>
      <c r="F2300" s="1">
        <v>37143</v>
      </c>
      <c r="G2300">
        <v>6</v>
      </c>
      <c r="O2300">
        <v>6.56</v>
      </c>
      <c r="P2300" t="s">
        <v>71</v>
      </c>
      <c r="Q2300">
        <v>24.1</v>
      </c>
      <c r="R2300" t="s">
        <v>71</v>
      </c>
    </row>
    <row r="2301" spans="1:46" x14ac:dyDescent="0.2">
      <c r="A2301" t="s">
        <v>532</v>
      </c>
      <c r="B2301" t="s">
        <v>533</v>
      </c>
      <c r="C2301">
        <f>-70.37920184 / 41.63916408</f>
        <v>-1.690216491973342</v>
      </c>
      <c r="D2301" t="s">
        <v>534</v>
      </c>
      <c r="E2301" t="s">
        <v>70</v>
      </c>
      <c r="F2301" s="1">
        <v>37143</v>
      </c>
      <c r="G2301">
        <v>6.5</v>
      </c>
      <c r="O2301">
        <v>6.67</v>
      </c>
      <c r="P2301" t="s">
        <v>71</v>
      </c>
      <c r="Q2301">
        <v>24.1</v>
      </c>
      <c r="R2301" t="s">
        <v>71</v>
      </c>
    </row>
    <row r="2302" spans="1:46" x14ac:dyDescent="0.2">
      <c r="A2302" t="s">
        <v>532</v>
      </c>
      <c r="B2302" t="s">
        <v>533</v>
      </c>
      <c r="C2302">
        <f>-70.37920184 / 41.63916408</f>
        <v>-1.690216491973342</v>
      </c>
      <c r="D2302" t="s">
        <v>534</v>
      </c>
      <c r="E2302" t="s">
        <v>70</v>
      </c>
      <c r="F2302" s="1">
        <v>37143</v>
      </c>
      <c r="G2302">
        <v>7</v>
      </c>
      <c r="O2302">
        <v>6.62</v>
      </c>
      <c r="P2302" t="s">
        <v>71</v>
      </c>
      <c r="Q2302">
        <v>24.1</v>
      </c>
      <c r="R2302" t="s">
        <v>71</v>
      </c>
    </row>
    <row r="2303" spans="1:46" x14ac:dyDescent="0.2">
      <c r="A2303" t="s">
        <v>532</v>
      </c>
      <c r="B2303" t="s">
        <v>533</v>
      </c>
      <c r="C2303">
        <f>-70.37920184 / 41.63916408</f>
        <v>-1.690216491973342</v>
      </c>
      <c r="D2303" t="s">
        <v>534</v>
      </c>
      <c r="E2303" t="s">
        <v>70</v>
      </c>
      <c r="F2303" s="1">
        <v>37143</v>
      </c>
      <c r="G2303">
        <v>9.5</v>
      </c>
      <c r="K2303">
        <v>0.47</v>
      </c>
      <c r="L2303" t="s">
        <v>71</v>
      </c>
      <c r="S2303">
        <v>0.05</v>
      </c>
      <c r="T2303" t="s">
        <v>71</v>
      </c>
      <c r="U2303">
        <v>1.55</v>
      </c>
      <c r="V2303" t="s">
        <v>71</v>
      </c>
      <c r="W2303">
        <v>9.1</v>
      </c>
      <c r="X2303" t="s">
        <v>71</v>
      </c>
      <c r="Y2303">
        <v>10.47</v>
      </c>
      <c r="AA2303">
        <v>23.19</v>
      </c>
      <c r="AE2303">
        <v>1.1000000000000001</v>
      </c>
      <c r="AF2303" t="s">
        <v>71</v>
      </c>
      <c r="AG2303">
        <v>5.38</v>
      </c>
      <c r="AH2303" t="s">
        <v>71</v>
      </c>
      <c r="AS2303">
        <v>0.72</v>
      </c>
      <c r="AT2303" t="s">
        <v>71</v>
      </c>
    </row>
    <row r="2304" spans="1:46" x14ac:dyDescent="0.2">
      <c r="A2304" t="s">
        <v>532</v>
      </c>
      <c r="B2304" t="s">
        <v>533</v>
      </c>
      <c r="C2304">
        <f>-70.37920184 / 41.63916408</f>
        <v>-1.690216491973342</v>
      </c>
      <c r="D2304" t="s">
        <v>534</v>
      </c>
      <c r="E2304" t="s">
        <v>70</v>
      </c>
      <c r="F2304" s="1">
        <v>37873</v>
      </c>
      <c r="G2304">
        <v>0.5</v>
      </c>
      <c r="I2304">
        <v>11.3</v>
      </c>
      <c r="J2304" t="s">
        <v>71</v>
      </c>
      <c r="K2304">
        <v>0.88</v>
      </c>
      <c r="L2304" t="s">
        <v>71</v>
      </c>
      <c r="M2304">
        <v>3.6</v>
      </c>
      <c r="N2304" t="s">
        <v>71</v>
      </c>
      <c r="O2304">
        <v>8.1199999999999992</v>
      </c>
      <c r="P2304" t="s">
        <v>71</v>
      </c>
      <c r="Q2304">
        <v>23</v>
      </c>
      <c r="R2304" t="s">
        <v>71</v>
      </c>
      <c r="S2304">
        <v>1.4</v>
      </c>
      <c r="T2304" t="s">
        <v>71</v>
      </c>
      <c r="U2304">
        <v>43.36</v>
      </c>
      <c r="V2304" t="s">
        <v>71</v>
      </c>
      <c r="W2304">
        <v>14</v>
      </c>
      <c r="X2304" t="s">
        <v>71</v>
      </c>
      <c r="Y2304">
        <v>58.51</v>
      </c>
      <c r="AA2304">
        <v>29.35</v>
      </c>
      <c r="AC2304">
        <v>41.54</v>
      </c>
      <c r="AE2304">
        <v>0.09</v>
      </c>
      <c r="AF2304" t="s">
        <v>71</v>
      </c>
      <c r="AG2304">
        <v>5.43</v>
      </c>
      <c r="AH2304" t="s">
        <v>71</v>
      </c>
      <c r="AS2304">
        <v>0.09</v>
      </c>
      <c r="AT2304" t="s">
        <v>71</v>
      </c>
    </row>
    <row r="2305" spans="1:46" x14ac:dyDescent="0.2">
      <c r="A2305" t="s">
        <v>532</v>
      </c>
      <c r="B2305" t="s">
        <v>533</v>
      </c>
      <c r="C2305">
        <f>-70.37920184 / 41.63916408</f>
        <v>-1.690216491973342</v>
      </c>
      <c r="D2305" t="s">
        <v>534</v>
      </c>
      <c r="E2305" t="s">
        <v>70</v>
      </c>
      <c r="F2305" s="1">
        <v>37873</v>
      </c>
      <c r="G2305">
        <v>1</v>
      </c>
      <c r="O2305">
        <v>8.18</v>
      </c>
      <c r="P2305" t="s">
        <v>71</v>
      </c>
      <c r="Q2305">
        <v>23</v>
      </c>
      <c r="R2305" t="s">
        <v>71</v>
      </c>
    </row>
    <row r="2306" spans="1:46" x14ac:dyDescent="0.2">
      <c r="A2306" t="s">
        <v>532</v>
      </c>
      <c r="B2306" t="s">
        <v>533</v>
      </c>
      <c r="C2306">
        <f>-70.37920184 / 41.63916408</f>
        <v>-1.690216491973342</v>
      </c>
      <c r="D2306" t="s">
        <v>534</v>
      </c>
      <c r="E2306" t="s">
        <v>70</v>
      </c>
      <c r="F2306" s="1">
        <v>37873</v>
      </c>
      <c r="G2306">
        <v>2</v>
      </c>
      <c r="O2306">
        <v>8.24</v>
      </c>
      <c r="P2306" t="s">
        <v>71</v>
      </c>
      <c r="Q2306">
        <v>22.3</v>
      </c>
      <c r="R2306" t="s">
        <v>71</v>
      </c>
    </row>
    <row r="2307" spans="1:46" x14ac:dyDescent="0.2">
      <c r="A2307" t="s">
        <v>532</v>
      </c>
      <c r="B2307" t="s">
        <v>533</v>
      </c>
      <c r="C2307">
        <f>-70.37920184 / 41.63916408</f>
        <v>-1.690216491973342</v>
      </c>
      <c r="D2307" t="s">
        <v>534</v>
      </c>
      <c r="E2307" t="s">
        <v>70</v>
      </c>
      <c r="F2307" s="1">
        <v>37873</v>
      </c>
      <c r="G2307">
        <v>3</v>
      </c>
      <c r="K2307">
        <v>0.51</v>
      </c>
      <c r="L2307" t="s">
        <v>71</v>
      </c>
      <c r="O2307">
        <v>8.23</v>
      </c>
      <c r="P2307" t="s">
        <v>71</v>
      </c>
      <c r="Q2307">
        <v>22.2</v>
      </c>
      <c r="R2307" t="s">
        <v>71</v>
      </c>
      <c r="S2307">
        <v>1.2</v>
      </c>
      <c r="T2307" t="s">
        <v>71</v>
      </c>
      <c r="U2307">
        <v>37.17</v>
      </c>
      <c r="V2307" t="s">
        <v>71</v>
      </c>
      <c r="W2307">
        <v>10.3</v>
      </c>
      <c r="X2307" t="s">
        <v>71</v>
      </c>
      <c r="Y2307">
        <v>56.29</v>
      </c>
      <c r="AA2307">
        <v>23.99</v>
      </c>
      <c r="AE2307">
        <v>0.08</v>
      </c>
      <c r="AF2307" t="s">
        <v>71</v>
      </c>
      <c r="AG2307">
        <v>5.27</v>
      </c>
      <c r="AH2307" t="s">
        <v>71</v>
      </c>
      <c r="AS2307">
        <v>0.3</v>
      </c>
      <c r="AT2307" t="s">
        <v>71</v>
      </c>
    </row>
    <row r="2308" spans="1:46" x14ac:dyDescent="0.2">
      <c r="A2308" t="s">
        <v>532</v>
      </c>
      <c r="B2308" t="s">
        <v>533</v>
      </c>
      <c r="C2308">
        <f>-70.37920184 / 41.63916408</f>
        <v>-1.690216491973342</v>
      </c>
      <c r="D2308" t="s">
        <v>534</v>
      </c>
      <c r="E2308" t="s">
        <v>70</v>
      </c>
      <c r="F2308" s="1">
        <v>37873</v>
      </c>
      <c r="G2308">
        <v>4</v>
      </c>
      <c r="O2308">
        <v>8.2100000000000009</v>
      </c>
      <c r="P2308" t="s">
        <v>71</v>
      </c>
      <c r="Q2308">
        <v>22</v>
      </c>
      <c r="R2308" t="s">
        <v>71</v>
      </c>
    </row>
    <row r="2309" spans="1:46" x14ac:dyDescent="0.2">
      <c r="A2309" t="s">
        <v>532</v>
      </c>
      <c r="B2309" t="s">
        <v>533</v>
      </c>
      <c r="C2309">
        <f>-70.37920184 / 41.63916408</f>
        <v>-1.690216491973342</v>
      </c>
      <c r="D2309" t="s">
        <v>534</v>
      </c>
      <c r="E2309" t="s">
        <v>70</v>
      </c>
      <c r="F2309" s="1">
        <v>37873</v>
      </c>
      <c r="G2309">
        <v>5</v>
      </c>
      <c r="O2309">
        <v>7.34</v>
      </c>
      <c r="P2309" t="s">
        <v>71</v>
      </c>
      <c r="Q2309">
        <v>20.9</v>
      </c>
      <c r="R2309" t="s">
        <v>71</v>
      </c>
    </row>
    <row r="2310" spans="1:46" x14ac:dyDescent="0.2">
      <c r="A2310" t="s">
        <v>532</v>
      </c>
      <c r="B2310" t="s">
        <v>533</v>
      </c>
      <c r="C2310">
        <f>-70.37920184 / 41.63916408</f>
        <v>-1.690216491973342</v>
      </c>
      <c r="D2310" t="s">
        <v>534</v>
      </c>
      <c r="E2310" t="s">
        <v>70</v>
      </c>
      <c r="F2310" s="1">
        <v>37873</v>
      </c>
      <c r="G2310">
        <v>6</v>
      </c>
      <c r="O2310">
        <v>8.52</v>
      </c>
      <c r="P2310" t="s">
        <v>71</v>
      </c>
      <c r="Q2310">
        <v>17.899999999999999</v>
      </c>
      <c r="R2310" t="s">
        <v>71</v>
      </c>
    </row>
    <row r="2311" spans="1:46" x14ac:dyDescent="0.2">
      <c r="A2311" t="s">
        <v>532</v>
      </c>
      <c r="B2311" t="s">
        <v>533</v>
      </c>
      <c r="C2311">
        <f>-70.37920184 / 41.63916408</f>
        <v>-1.690216491973342</v>
      </c>
      <c r="D2311" t="s">
        <v>534</v>
      </c>
      <c r="E2311" t="s">
        <v>70</v>
      </c>
      <c r="F2311" s="1">
        <v>37873</v>
      </c>
      <c r="G2311">
        <v>7</v>
      </c>
      <c r="O2311">
        <v>7.63</v>
      </c>
      <c r="P2311" t="s">
        <v>71</v>
      </c>
      <c r="Q2311">
        <v>14.3</v>
      </c>
      <c r="R2311" t="s">
        <v>71</v>
      </c>
    </row>
    <row r="2312" spans="1:46" x14ac:dyDescent="0.2">
      <c r="A2312" t="s">
        <v>532</v>
      </c>
      <c r="B2312" t="s">
        <v>533</v>
      </c>
      <c r="C2312">
        <f>-70.37920184 / 41.63916408</f>
        <v>-1.690216491973342</v>
      </c>
      <c r="D2312" t="s">
        <v>534</v>
      </c>
      <c r="E2312" t="s">
        <v>70</v>
      </c>
      <c r="F2312" s="1">
        <v>37873</v>
      </c>
      <c r="G2312">
        <v>8</v>
      </c>
      <c r="O2312">
        <v>4.3600000000000003</v>
      </c>
      <c r="P2312" t="s">
        <v>71</v>
      </c>
      <c r="Q2312">
        <v>12.6</v>
      </c>
      <c r="R2312" t="s">
        <v>71</v>
      </c>
    </row>
    <row r="2313" spans="1:46" x14ac:dyDescent="0.2">
      <c r="A2313" t="s">
        <v>532</v>
      </c>
      <c r="B2313" t="s">
        <v>533</v>
      </c>
      <c r="C2313">
        <f>-70.37920184 / 41.63916408</f>
        <v>-1.690216491973342</v>
      </c>
      <c r="D2313" t="s">
        <v>534</v>
      </c>
      <c r="E2313" t="s">
        <v>70</v>
      </c>
      <c r="F2313" s="1">
        <v>37873</v>
      </c>
      <c r="G2313">
        <v>9</v>
      </c>
      <c r="K2313">
        <v>0.78</v>
      </c>
      <c r="L2313" t="s">
        <v>71</v>
      </c>
      <c r="O2313">
        <v>2.38</v>
      </c>
      <c r="P2313" t="s">
        <v>71</v>
      </c>
      <c r="Q2313">
        <v>12.6</v>
      </c>
      <c r="R2313" t="s">
        <v>71</v>
      </c>
      <c r="S2313">
        <v>0.3</v>
      </c>
      <c r="T2313" t="s">
        <v>71</v>
      </c>
      <c r="U2313">
        <v>9.2899999999999991</v>
      </c>
      <c r="V2313" t="s">
        <v>71</v>
      </c>
      <c r="W2313">
        <v>14.9</v>
      </c>
      <c r="X2313" t="s">
        <v>71</v>
      </c>
      <c r="Y2313">
        <v>36.29</v>
      </c>
      <c r="AA2313">
        <v>28.16</v>
      </c>
      <c r="AE2313">
        <v>0.12</v>
      </c>
      <c r="AF2313" t="s">
        <v>71</v>
      </c>
      <c r="AG2313">
        <v>5.34</v>
      </c>
      <c r="AH2313" t="s">
        <v>71</v>
      </c>
      <c r="AS2313">
        <v>1.03</v>
      </c>
      <c r="AT2313" t="s">
        <v>71</v>
      </c>
    </row>
    <row r="2314" spans="1:46" x14ac:dyDescent="0.2">
      <c r="A2314" t="s">
        <v>532</v>
      </c>
      <c r="B2314" t="s">
        <v>533</v>
      </c>
      <c r="C2314">
        <f>-70.37920184 / 41.63916408</f>
        <v>-1.690216491973342</v>
      </c>
      <c r="D2314" t="s">
        <v>534</v>
      </c>
      <c r="E2314" t="s">
        <v>70</v>
      </c>
      <c r="F2314" s="1">
        <v>37873</v>
      </c>
      <c r="G2314">
        <v>10</v>
      </c>
      <c r="K2314">
        <v>2.56</v>
      </c>
      <c r="L2314" t="s">
        <v>71</v>
      </c>
      <c r="O2314">
        <v>0.39</v>
      </c>
      <c r="P2314" t="s">
        <v>71</v>
      </c>
      <c r="Q2314">
        <v>12.4</v>
      </c>
      <c r="R2314" t="s">
        <v>71</v>
      </c>
      <c r="S2314">
        <v>0.4</v>
      </c>
      <c r="T2314" t="s">
        <v>71</v>
      </c>
      <c r="U2314">
        <v>12.39</v>
      </c>
      <c r="V2314" t="s">
        <v>71</v>
      </c>
      <c r="W2314">
        <v>10.6</v>
      </c>
      <c r="X2314" t="s">
        <v>71</v>
      </c>
      <c r="Y2314">
        <v>40.44</v>
      </c>
      <c r="AA2314">
        <v>39.82</v>
      </c>
      <c r="AE2314">
        <v>0.19</v>
      </c>
      <c r="AF2314" t="s">
        <v>71</v>
      </c>
      <c r="AG2314">
        <v>5.43</v>
      </c>
      <c r="AH2314" t="s">
        <v>71</v>
      </c>
      <c r="AS2314">
        <v>1.59</v>
      </c>
      <c r="AT2314" t="s">
        <v>71</v>
      </c>
    </row>
    <row r="2315" spans="1:46" x14ac:dyDescent="0.2">
      <c r="A2315" t="s">
        <v>532</v>
      </c>
      <c r="B2315" t="s">
        <v>533</v>
      </c>
      <c r="C2315">
        <f>-70.37920184 / 41.63916408</f>
        <v>-1.690216491973342</v>
      </c>
      <c r="D2315" t="s">
        <v>534</v>
      </c>
      <c r="E2315" t="s">
        <v>70</v>
      </c>
      <c r="F2315" s="1">
        <v>37873</v>
      </c>
      <c r="G2315">
        <v>11</v>
      </c>
      <c r="O2315">
        <v>0.33</v>
      </c>
      <c r="P2315" t="s">
        <v>71</v>
      </c>
      <c r="Q2315">
        <v>12</v>
      </c>
      <c r="R2315" t="s">
        <v>71</v>
      </c>
    </row>
    <row r="2316" spans="1:46" x14ac:dyDescent="0.2">
      <c r="A2316" t="s">
        <v>532</v>
      </c>
      <c r="B2316" t="s">
        <v>533</v>
      </c>
      <c r="C2316">
        <f>-70.37920184 / 41.63916408</f>
        <v>-1.690216491973342</v>
      </c>
      <c r="D2316" t="s">
        <v>534</v>
      </c>
      <c r="E2316" t="s">
        <v>70</v>
      </c>
      <c r="F2316" s="1">
        <v>38602</v>
      </c>
      <c r="G2316">
        <v>0.5</v>
      </c>
      <c r="I2316">
        <v>9.86</v>
      </c>
      <c r="J2316" t="s">
        <v>71</v>
      </c>
      <c r="K2316">
        <v>1.1000000000000001</v>
      </c>
      <c r="L2316" t="s">
        <v>71</v>
      </c>
      <c r="M2316">
        <v>8.7200000000000006</v>
      </c>
      <c r="N2316" t="s">
        <v>71</v>
      </c>
      <c r="O2316">
        <v>6.55</v>
      </c>
      <c r="P2316" t="s">
        <v>71</v>
      </c>
      <c r="Q2316">
        <v>24.7</v>
      </c>
      <c r="R2316" t="s">
        <v>71</v>
      </c>
      <c r="S2316">
        <v>0.1</v>
      </c>
      <c r="T2316" t="s">
        <v>71</v>
      </c>
      <c r="U2316">
        <v>3.1</v>
      </c>
      <c r="V2316" t="s">
        <v>71</v>
      </c>
      <c r="W2316">
        <v>10.130000000000001</v>
      </c>
      <c r="X2316" t="s">
        <v>71</v>
      </c>
      <c r="Y2316">
        <v>20.46</v>
      </c>
      <c r="AA2316">
        <v>31.53</v>
      </c>
      <c r="AC2316">
        <v>28.79</v>
      </c>
      <c r="AE2316">
        <v>2.42</v>
      </c>
      <c r="AF2316" t="s">
        <v>71</v>
      </c>
      <c r="AG2316">
        <v>5.53</v>
      </c>
      <c r="AH2316" t="s">
        <v>71</v>
      </c>
      <c r="AS2316">
        <v>0.03</v>
      </c>
      <c r="AT2316" t="s">
        <v>71</v>
      </c>
    </row>
    <row r="2317" spans="1:46" x14ac:dyDescent="0.2">
      <c r="A2317" t="s">
        <v>532</v>
      </c>
      <c r="B2317" t="s">
        <v>533</v>
      </c>
      <c r="C2317">
        <f>-70.37920184 / 41.63916408</f>
        <v>-1.690216491973342</v>
      </c>
      <c r="D2317" t="s">
        <v>534</v>
      </c>
      <c r="E2317" t="s">
        <v>70</v>
      </c>
      <c r="F2317" s="1">
        <v>38602</v>
      </c>
      <c r="G2317">
        <v>1</v>
      </c>
      <c r="O2317">
        <v>6.58</v>
      </c>
      <c r="P2317" t="s">
        <v>71</v>
      </c>
      <c r="Q2317">
        <v>24.7</v>
      </c>
      <c r="R2317" t="s">
        <v>71</v>
      </c>
    </row>
    <row r="2318" spans="1:46" x14ac:dyDescent="0.2">
      <c r="A2318" t="s">
        <v>532</v>
      </c>
      <c r="B2318" t="s">
        <v>533</v>
      </c>
      <c r="C2318">
        <f>-70.37920184 / 41.63916408</f>
        <v>-1.690216491973342</v>
      </c>
      <c r="D2318" t="s">
        <v>534</v>
      </c>
      <c r="E2318" t="s">
        <v>70</v>
      </c>
      <c r="F2318" s="1">
        <v>38602</v>
      </c>
      <c r="G2318">
        <v>2</v>
      </c>
      <c r="O2318">
        <v>6.6</v>
      </c>
      <c r="P2318" t="s">
        <v>71</v>
      </c>
      <c r="Q2318">
        <v>24.6</v>
      </c>
      <c r="R2318" t="s">
        <v>71</v>
      </c>
    </row>
    <row r="2319" spans="1:46" x14ac:dyDescent="0.2">
      <c r="A2319" t="s">
        <v>532</v>
      </c>
      <c r="B2319" t="s">
        <v>533</v>
      </c>
      <c r="C2319">
        <f>-70.37920184 / 41.63916408</f>
        <v>-1.690216491973342</v>
      </c>
      <c r="D2319" t="s">
        <v>534</v>
      </c>
      <c r="E2319" t="s">
        <v>70</v>
      </c>
      <c r="F2319" s="1">
        <v>38602</v>
      </c>
      <c r="G2319">
        <v>3</v>
      </c>
      <c r="O2319">
        <v>6.59</v>
      </c>
      <c r="P2319" t="s">
        <v>71</v>
      </c>
      <c r="Q2319">
        <v>24.3</v>
      </c>
      <c r="R2319" t="s">
        <v>71</v>
      </c>
    </row>
    <row r="2320" spans="1:46" x14ac:dyDescent="0.2">
      <c r="A2320" t="s">
        <v>532</v>
      </c>
      <c r="B2320" t="s">
        <v>533</v>
      </c>
      <c r="C2320">
        <f>-70.37920184 / 41.63916408</f>
        <v>-1.690216491973342</v>
      </c>
      <c r="D2320" t="s">
        <v>534</v>
      </c>
      <c r="E2320" t="s">
        <v>70</v>
      </c>
      <c r="F2320" s="1">
        <v>38602</v>
      </c>
      <c r="G2320">
        <v>4</v>
      </c>
      <c r="O2320">
        <v>6.61</v>
      </c>
      <c r="P2320" t="s">
        <v>71</v>
      </c>
      <c r="Q2320">
        <v>24.3</v>
      </c>
      <c r="R2320" t="s">
        <v>71</v>
      </c>
    </row>
    <row r="2321" spans="1:46" x14ac:dyDescent="0.2">
      <c r="A2321" t="s">
        <v>532</v>
      </c>
      <c r="B2321" t="s">
        <v>533</v>
      </c>
      <c r="C2321">
        <f>-70.37920184 / 41.63916408</f>
        <v>-1.690216491973342</v>
      </c>
      <c r="D2321" t="s">
        <v>534</v>
      </c>
      <c r="E2321" t="s">
        <v>70</v>
      </c>
      <c r="F2321" s="1">
        <v>38602</v>
      </c>
      <c r="G2321">
        <v>4.5</v>
      </c>
      <c r="K2321">
        <v>0.84</v>
      </c>
      <c r="L2321" t="s">
        <v>71</v>
      </c>
      <c r="S2321">
        <v>0.3</v>
      </c>
      <c r="T2321" t="s">
        <v>71</v>
      </c>
      <c r="U2321">
        <v>9.2899999999999991</v>
      </c>
      <c r="V2321" t="s">
        <v>71</v>
      </c>
      <c r="W2321">
        <v>11.77</v>
      </c>
      <c r="X2321" t="s">
        <v>71</v>
      </c>
      <c r="Y2321">
        <v>36.29</v>
      </c>
      <c r="AA2321">
        <v>28.89</v>
      </c>
      <c r="AE2321">
        <v>2.42</v>
      </c>
      <c r="AF2321" t="s">
        <v>71</v>
      </c>
      <c r="AG2321">
        <v>5.57</v>
      </c>
      <c r="AH2321" t="s">
        <v>71</v>
      </c>
      <c r="AS2321">
        <v>0.23</v>
      </c>
      <c r="AT2321" t="s">
        <v>71</v>
      </c>
    </row>
    <row r="2322" spans="1:46" x14ac:dyDescent="0.2">
      <c r="A2322" t="s">
        <v>532</v>
      </c>
      <c r="B2322" t="s">
        <v>533</v>
      </c>
      <c r="C2322">
        <f>-70.37920184 / 41.63916408</f>
        <v>-1.690216491973342</v>
      </c>
      <c r="D2322" t="s">
        <v>534</v>
      </c>
      <c r="E2322" t="s">
        <v>70</v>
      </c>
      <c r="F2322" s="1">
        <v>38602</v>
      </c>
      <c r="G2322">
        <v>5</v>
      </c>
      <c r="O2322">
        <v>6.62</v>
      </c>
      <c r="P2322" t="s">
        <v>71</v>
      </c>
      <c r="Q2322">
        <v>24</v>
      </c>
      <c r="R2322" t="s">
        <v>71</v>
      </c>
    </row>
    <row r="2323" spans="1:46" x14ac:dyDescent="0.2">
      <c r="A2323" t="s">
        <v>532</v>
      </c>
      <c r="B2323" t="s">
        <v>533</v>
      </c>
      <c r="C2323">
        <f>-70.37920184 / 41.63916408</f>
        <v>-1.690216491973342</v>
      </c>
      <c r="D2323" t="s">
        <v>534</v>
      </c>
      <c r="E2323" t="s">
        <v>70</v>
      </c>
      <c r="F2323" s="1">
        <v>38602</v>
      </c>
      <c r="G2323">
        <v>6</v>
      </c>
      <c r="O2323">
        <v>9.7100000000000009</v>
      </c>
      <c r="P2323" t="s">
        <v>71</v>
      </c>
      <c r="Q2323">
        <v>20</v>
      </c>
      <c r="R2323" t="s">
        <v>71</v>
      </c>
    </row>
    <row r="2324" spans="1:46" x14ac:dyDescent="0.2">
      <c r="A2324" t="s">
        <v>532</v>
      </c>
      <c r="B2324" t="s">
        <v>533</v>
      </c>
      <c r="C2324">
        <f>-70.37920184 / 41.63916408</f>
        <v>-1.690216491973342</v>
      </c>
      <c r="D2324" t="s">
        <v>534</v>
      </c>
      <c r="E2324" t="s">
        <v>70</v>
      </c>
      <c r="F2324" s="1">
        <v>38602</v>
      </c>
      <c r="G2324">
        <v>7</v>
      </c>
      <c r="O2324">
        <v>9.3000000000000007</v>
      </c>
      <c r="P2324" t="s">
        <v>71</v>
      </c>
      <c r="Q2324">
        <v>17.3</v>
      </c>
      <c r="R2324" t="s">
        <v>71</v>
      </c>
    </row>
    <row r="2325" spans="1:46" x14ac:dyDescent="0.2">
      <c r="A2325" t="s">
        <v>532</v>
      </c>
      <c r="B2325" t="s">
        <v>533</v>
      </c>
      <c r="C2325">
        <f>-70.37920184 / 41.63916408</f>
        <v>-1.690216491973342</v>
      </c>
      <c r="D2325" t="s">
        <v>534</v>
      </c>
      <c r="E2325" t="s">
        <v>70</v>
      </c>
      <c r="F2325" s="1">
        <v>38602</v>
      </c>
      <c r="G2325">
        <v>7.5</v>
      </c>
      <c r="O2325">
        <v>9.06</v>
      </c>
      <c r="P2325" t="s">
        <v>71</v>
      </c>
      <c r="Q2325">
        <v>16.399999999999999</v>
      </c>
      <c r="R2325" t="s">
        <v>71</v>
      </c>
    </row>
    <row r="2326" spans="1:46" x14ac:dyDescent="0.2">
      <c r="A2326" t="s">
        <v>532</v>
      </c>
      <c r="B2326" t="s">
        <v>533</v>
      </c>
      <c r="C2326">
        <f>-70.37920184 / 41.63916408</f>
        <v>-1.690216491973342</v>
      </c>
      <c r="D2326" t="s">
        <v>534</v>
      </c>
      <c r="E2326" t="s">
        <v>70</v>
      </c>
      <c r="F2326" s="1">
        <v>38602</v>
      </c>
      <c r="G2326">
        <v>9</v>
      </c>
      <c r="K2326">
        <v>1.1000000000000001</v>
      </c>
      <c r="L2326" t="s">
        <v>71</v>
      </c>
      <c r="S2326">
        <v>0.3</v>
      </c>
      <c r="T2326" t="s">
        <v>71</v>
      </c>
      <c r="U2326">
        <v>9.2899999999999991</v>
      </c>
      <c r="V2326" t="s">
        <v>71</v>
      </c>
      <c r="W2326">
        <v>12.48</v>
      </c>
      <c r="X2326" t="s">
        <v>71</v>
      </c>
      <c r="Y2326">
        <v>36.29</v>
      </c>
      <c r="AA2326">
        <v>31.53</v>
      </c>
      <c r="AE2326">
        <v>2.42</v>
      </c>
      <c r="AF2326" t="s">
        <v>71</v>
      </c>
      <c r="AG2326">
        <v>5.53</v>
      </c>
      <c r="AH2326" t="s">
        <v>71</v>
      </c>
      <c r="AS2326">
        <v>0.22</v>
      </c>
      <c r="AT2326" t="s">
        <v>71</v>
      </c>
    </row>
    <row r="2327" spans="1:46" x14ac:dyDescent="0.2">
      <c r="A2327" t="s">
        <v>532</v>
      </c>
      <c r="B2327" t="s">
        <v>533</v>
      </c>
      <c r="C2327">
        <f>-70.37920184 / 41.63916408</f>
        <v>-1.690216491973342</v>
      </c>
      <c r="D2327" t="s">
        <v>534</v>
      </c>
      <c r="E2327" t="s">
        <v>70</v>
      </c>
      <c r="F2327" s="1">
        <v>38960</v>
      </c>
      <c r="G2327">
        <v>0.5</v>
      </c>
      <c r="I2327">
        <v>11.2</v>
      </c>
      <c r="J2327" t="s">
        <v>71</v>
      </c>
      <c r="K2327">
        <v>1.21</v>
      </c>
      <c r="L2327" t="s">
        <v>71</v>
      </c>
      <c r="M2327">
        <v>5.2</v>
      </c>
      <c r="N2327" t="s">
        <v>71</v>
      </c>
      <c r="O2327">
        <v>7.25</v>
      </c>
      <c r="P2327" t="s">
        <v>71</v>
      </c>
      <c r="Q2327">
        <v>22.8</v>
      </c>
      <c r="R2327" t="s">
        <v>71</v>
      </c>
      <c r="S2327">
        <v>0.33</v>
      </c>
      <c r="T2327" t="s">
        <v>71</v>
      </c>
      <c r="U2327">
        <v>10.210000000000001</v>
      </c>
      <c r="V2327" t="s">
        <v>71</v>
      </c>
      <c r="W2327">
        <v>47.51</v>
      </c>
      <c r="X2327" t="s">
        <v>71</v>
      </c>
      <c r="Y2327">
        <v>37.65</v>
      </c>
      <c r="AA2327">
        <v>32.47</v>
      </c>
      <c r="AC2327">
        <v>36.24</v>
      </c>
      <c r="AE2327">
        <v>1.82</v>
      </c>
      <c r="AF2327" t="s">
        <v>71</v>
      </c>
      <c r="AG2327">
        <v>5.46</v>
      </c>
      <c r="AH2327" t="s">
        <v>71</v>
      </c>
      <c r="AS2327">
        <v>0.76</v>
      </c>
      <c r="AT2327" t="s">
        <v>71</v>
      </c>
    </row>
    <row r="2328" spans="1:46" x14ac:dyDescent="0.2">
      <c r="A2328" t="s">
        <v>532</v>
      </c>
      <c r="B2328" t="s">
        <v>533</v>
      </c>
      <c r="C2328">
        <f>-70.37920184 / 41.63916408</f>
        <v>-1.690216491973342</v>
      </c>
      <c r="D2328" t="s">
        <v>534</v>
      </c>
      <c r="E2328" t="s">
        <v>70</v>
      </c>
      <c r="F2328" s="1">
        <v>38960</v>
      </c>
      <c r="G2328">
        <v>1.5</v>
      </c>
      <c r="O2328">
        <v>7.39</v>
      </c>
      <c r="P2328" t="s">
        <v>71</v>
      </c>
      <c r="Q2328">
        <v>22.8</v>
      </c>
      <c r="R2328" t="s">
        <v>71</v>
      </c>
    </row>
    <row r="2329" spans="1:46" x14ac:dyDescent="0.2">
      <c r="A2329" t="s">
        <v>532</v>
      </c>
      <c r="B2329" t="s">
        <v>533</v>
      </c>
      <c r="C2329">
        <f>-70.37920184 / 41.63916408</f>
        <v>-1.690216491973342</v>
      </c>
      <c r="D2329" t="s">
        <v>534</v>
      </c>
      <c r="E2329" t="s">
        <v>70</v>
      </c>
      <c r="F2329" s="1">
        <v>38960</v>
      </c>
      <c r="G2329">
        <v>2.5</v>
      </c>
      <c r="O2329">
        <v>7.38</v>
      </c>
      <c r="P2329" t="s">
        <v>71</v>
      </c>
      <c r="Q2329">
        <v>22.8</v>
      </c>
      <c r="R2329" t="s">
        <v>71</v>
      </c>
    </row>
    <row r="2330" spans="1:46" x14ac:dyDescent="0.2">
      <c r="A2330" t="s">
        <v>532</v>
      </c>
      <c r="B2330" t="s">
        <v>533</v>
      </c>
      <c r="C2330">
        <f>-70.37920184 / 41.63916408</f>
        <v>-1.690216491973342</v>
      </c>
      <c r="D2330" t="s">
        <v>534</v>
      </c>
      <c r="E2330" t="s">
        <v>70</v>
      </c>
      <c r="F2330" s="1">
        <v>38960</v>
      </c>
      <c r="G2330">
        <v>3.5</v>
      </c>
      <c r="O2330">
        <v>7.3</v>
      </c>
      <c r="P2330" t="s">
        <v>71</v>
      </c>
      <c r="Q2330">
        <v>22.8</v>
      </c>
      <c r="R2330" t="s">
        <v>71</v>
      </c>
    </row>
    <row r="2331" spans="1:46" x14ac:dyDescent="0.2">
      <c r="A2331" t="s">
        <v>532</v>
      </c>
      <c r="B2331" t="s">
        <v>533</v>
      </c>
      <c r="C2331">
        <f>-70.37920184 / 41.63916408</f>
        <v>-1.690216491973342</v>
      </c>
      <c r="D2331" t="s">
        <v>534</v>
      </c>
      <c r="E2331" t="s">
        <v>70</v>
      </c>
      <c r="F2331" s="1">
        <v>38960</v>
      </c>
      <c r="G2331">
        <v>4.5</v>
      </c>
      <c r="K2331">
        <v>0.94</v>
      </c>
      <c r="L2331" t="s">
        <v>71</v>
      </c>
      <c r="O2331">
        <v>7.24</v>
      </c>
      <c r="P2331" t="s">
        <v>71</v>
      </c>
      <c r="Q2331">
        <v>22.8</v>
      </c>
      <c r="R2331" t="s">
        <v>71</v>
      </c>
      <c r="S2331">
        <v>0.3</v>
      </c>
      <c r="T2331" t="s">
        <v>71</v>
      </c>
      <c r="U2331">
        <v>9.19</v>
      </c>
      <c r="V2331" t="s">
        <v>71</v>
      </c>
      <c r="W2331">
        <v>29.03</v>
      </c>
      <c r="X2331" t="s">
        <v>71</v>
      </c>
      <c r="Y2331">
        <v>36.14</v>
      </c>
      <c r="AA2331">
        <v>29.99</v>
      </c>
      <c r="AE2331">
        <v>1.82</v>
      </c>
      <c r="AF2331" t="s">
        <v>71</v>
      </c>
      <c r="AG2331">
        <v>5.38</v>
      </c>
      <c r="AH2331" t="s">
        <v>71</v>
      </c>
      <c r="AS2331">
        <v>0.86</v>
      </c>
      <c r="AT2331" t="s">
        <v>71</v>
      </c>
    </row>
    <row r="2332" spans="1:46" x14ac:dyDescent="0.2">
      <c r="A2332" t="s">
        <v>532</v>
      </c>
      <c r="B2332" t="s">
        <v>533</v>
      </c>
      <c r="C2332">
        <f>-70.37920184 / 41.63916408</f>
        <v>-1.690216491973342</v>
      </c>
      <c r="D2332" t="s">
        <v>534</v>
      </c>
      <c r="E2332" t="s">
        <v>70</v>
      </c>
      <c r="F2332" s="1">
        <v>38960</v>
      </c>
      <c r="G2332">
        <v>5.5</v>
      </c>
      <c r="O2332">
        <v>7.05</v>
      </c>
      <c r="P2332" t="s">
        <v>71</v>
      </c>
      <c r="Q2332">
        <v>22.2</v>
      </c>
      <c r="R2332" t="s">
        <v>71</v>
      </c>
    </row>
    <row r="2333" spans="1:46" x14ac:dyDescent="0.2">
      <c r="A2333" t="s">
        <v>532</v>
      </c>
      <c r="B2333" t="s">
        <v>533</v>
      </c>
      <c r="C2333">
        <f>-70.37920184 / 41.63916408</f>
        <v>-1.690216491973342</v>
      </c>
      <c r="D2333" t="s">
        <v>534</v>
      </c>
      <c r="E2333" t="s">
        <v>70</v>
      </c>
      <c r="F2333" s="1">
        <v>38960</v>
      </c>
      <c r="G2333">
        <v>6.5</v>
      </c>
      <c r="O2333">
        <v>7.34</v>
      </c>
      <c r="P2333" t="s">
        <v>71</v>
      </c>
      <c r="Q2333">
        <v>21.8</v>
      </c>
      <c r="R2333" t="s">
        <v>71</v>
      </c>
    </row>
    <row r="2334" spans="1:46" x14ac:dyDescent="0.2">
      <c r="A2334" t="s">
        <v>532</v>
      </c>
      <c r="B2334" t="s">
        <v>533</v>
      </c>
      <c r="C2334">
        <f>-70.37920184 / 41.63916408</f>
        <v>-1.690216491973342</v>
      </c>
      <c r="D2334" t="s">
        <v>534</v>
      </c>
      <c r="E2334" t="s">
        <v>70</v>
      </c>
      <c r="F2334" s="1">
        <v>38960</v>
      </c>
      <c r="G2334">
        <v>7.5</v>
      </c>
      <c r="O2334">
        <v>8.73</v>
      </c>
      <c r="P2334" t="s">
        <v>71</v>
      </c>
      <c r="Q2334">
        <v>19</v>
      </c>
      <c r="R2334" t="s">
        <v>71</v>
      </c>
    </row>
    <row r="2335" spans="1:46" x14ac:dyDescent="0.2">
      <c r="A2335" t="s">
        <v>532</v>
      </c>
      <c r="B2335" t="s">
        <v>533</v>
      </c>
      <c r="C2335">
        <f>-70.37920184 / 41.63916408</f>
        <v>-1.690216491973342</v>
      </c>
      <c r="D2335" t="s">
        <v>534</v>
      </c>
      <c r="E2335" t="s">
        <v>70</v>
      </c>
      <c r="F2335" s="1">
        <v>38960</v>
      </c>
      <c r="G2335">
        <v>10.5</v>
      </c>
      <c r="K2335">
        <v>7.76</v>
      </c>
      <c r="L2335" t="s">
        <v>71</v>
      </c>
      <c r="S2335">
        <v>0.89</v>
      </c>
      <c r="T2335" t="s">
        <v>71</v>
      </c>
      <c r="U2335">
        <v>27.46</v>
      </c>
      <c r="V2335" t="s">
        <v>71</v>
      </c>
      <c r="W2335">
        <v>35.159999999999997</v>
      </c>
      <c r="X2335" t="s">
        <v>71</v>
      </c>
      <c r="Y2335">
        <v>51.92</v>
      </c>
      <c r="AA2335">
        <v>50.7</v>
      </c>
      <c r="AE2335">
        <v>6.46</v>
      </c>
      <c r="AF2335" t="s">
        <v>71</v>
      </c>
      <c r="AG2335">
        <v>5.57</v>
      </c>
      <c r="AH2335" t="s">
        <v>71</v>
      </c>
      <c r="AS2335">
        <v>12.48</v>
      </c>
      <c r="AT2335" t="s">
        <v>71</v>
      </c>
    </row>
    <row r="2336" spans="1:46" x14ac:dyDescent="0.2">
      <c r="A2336" t="s">
        <v>532</v>
      </c>
      <c r="B2336" t="s">
        <v>533</v>
      </c>
      <c r="C2336">
        <f>-70.37920184 / 41.63916408</f>
        <v>-1.690216491973342</v>
      </c>
      <c r="D2336" t="s">
        <v>534</v>
      </c>
      <c r="E2336" t="s">
        <v>70</v>
      </c>
      <c r="F2336" s="1">
        <v>39350</v>
      </c>
      <c r="G2336">
        <v>0.5</v>
      </c>
      <c r="I2336">
        <v>9.5500000000000007</v>
      </c>
      <c r="J2336" t="s">
        <v>71</v>
      </c>
      <c r="K2336">
        <v>0.72</v>
      </c>
      <c r="L2336" t="s">
        <v>71</v>
      </c>
      <c r="M2336">
        <v>8.81</v>
      </c>
      <c r="N2336" t="s">
        <v>71</v>
      </c>
      <c r="O2336">
        <v>6.53</v>
      </c>
      <c r="P2336" t="s">
        <v>71</v>
      </c>
      <c r="Q2336">
        <v>21.8</v>
      </c>
      <c r="R2336" t="s">
        <v>71</v>
      </c>
      <c r="S2336">
        <v>0.3</v>
      </c>
      <c r="T2336" t="s">
        <v>71</v>
      </c>
      <c r="U2336">
        <v>9.34</v>
      </c>
      <c r="V2336" t="s">
        <v>71</v>
      </c>
      <c r="W2336">
        <v>16.16</v>
      </c>
      <c r="X2336" t="s">
        <v>71</v>
      </c>
      <c r="Y2336">
        <v>36.369999999999997</v>
      </c>
      <c r="AA2336">
        <v>27.41</v>
      </c>
      <c r="AC2336">
        <v>28.65</v>
      </c>
      <c r="AE2336">
        <v>0.9</v>
      </c>
      <c r="AF2336" t="s">
        <v>71</v>
      </c>
      <c r="AG2336">
        <v>5.47</v>
      </c>
      <c r="AH2336" t="s">
        <v>71</v>
      </c>
      <c r="AS2336">
        <v>0.37</v>
      </c>
      <c r="AT2336" t="s">
        <v>71</v>
      </c>
    </row>
    <row r="2337" spans="1:46" x14ac:dyDescent="0.2">
      <c r="A2337" t="s">
        <v>532</v>
      </c>
      <c r="B2337" t="s">
        <v>533</v>
      </c>
      <c r="C2337">
        <f>-70.37920184 / 41.63916408</f>
        <v>-1.690216491973342</v>
      </c>
      <c r="D2337" t="s">
        <v>534</v>
      </c>
      <c r="E2337" t="s">
        <v>70</v>
      </c>
      <c r="F2337" s="1">
        <v>39350</v>
      </c>
      <c r="G2337">
        <v>1</v>
      </c>
      <c r="O2337">
        <v>6.55</v>
      </c>
      <c r="P2337" t="s">
        <v>71</v>
      </c>
      <c r="Q2337">
        <v>21.5</v>
      </c>
      <c r="R2337" t="s">
        <v>71</v>
      </c>
    </row>
    <row r="2338" spans="1:46" x14ac:dyDescent="0.2">
      <c r="A2338" t="s">
        <v>532</v>
      </c>
      <c r="B2338" t="s">
        <v>533</v>
      </c>
      <c r="C2338">
        <f>-70.37920184 / 41.63916408</f>
        <v>-1.690216491973342</v>
      </c>
      <c r="D2338" t="s">
        <v>534</v>
      </c>
      <c r="E2338" t="s">
        <v>70</v>
      </c>
      <c r="F2338" s="1">
        <v>39350</v>
      </c>
      <c r="G2338">
        <v>2</v>
      </c>
      <c r="O2338">
        <v>6.5</v>
      </c>
      <c r="P2338" t="s">
        <v>71</v>
      </c>
      <c r="Q2338">
        <v>21.5</v>
      </c>
      <c r="R2338" t="s">
        <v>71</v>
      </c>
    </row>
    <row r="2339" spans="1:46" x14ac:dyDescent="0.2">
      <c r="A2339" t="s">
        <v>532</v>
      </c>
      <c r="B2339" t="s">
        <v>533</v>
      </c>
      <c r="C2339">
        <f>-70.37920184 / 41.63916408</f>
        <v>-1.690216491973342</v>
      </c>
      <c r="D2339" t="s">
        <v>534</v>
      </c>
      <c r="E2339" t="s">
        <v>70</v>
      </c>
      <c r="F2339" s="1">
        <v>39350</v>
      </c>
      <c r="G2339">
        <v>3</v>
      </c>
      <c r="K2339">
        <v>0.87</v>
      </c>
      <c r="L2339" t="s">
        <v>71</v>
      </c>
      <c r="O2339">
        <v>6.48</v>
      </c>
      <c r="P2339" t="s">
        <v>71</v>
      </c>
      <c r="Q2339">
        <v>21.4</v>
      </c>
      <c r="R2339" t="s">
        <v>71</v>
      </c>
      <c r="S2339">
        <v>0.15</v>
      </c>
      <c r="T2339" t="s">
        <v>71</v>
      </c>
      <c r="U2339">
        <v>4.6900000000000004</v>
      </c>
      <c r="V2339" t="s">
        <v>71</v>
      </c>
      <c r="W2339">
        <v>16.77</v>
      </c>
      <c r="X2339" t="s">
        <v>71</v>
      </c>
      <c r="Y2339">
        <v>26.44</v>
      </c>
      <c r="AA2339">
        <v>29.27</v>
      </c>
      <c r="AE2339">
        <v>0.8</v>
      </c>
      <c r="AF2339" t="s">
        <v>71</v>
      </c>
      <c r="AG2339">
        <v>5.46</v>
      </c>
      <c r="AH2339" t="s">
        <v>71</v>
      </c>
      <c r="AS2339">
        <v>0.43</v>
      </c>
      <c r="AT2339" t="s">
        <v>71</v>
      </c>
    </row>
    <row r="2340" spans="1:46" x14ac:dyDescent="0.2">
      <c r="A2340" t="s">
        <v>532</v>
      </c>
      <c r="B2340" t="s">
        <v>533</v>
      </c>
      <c r="C2340">
        <f>-70.37920184 / 41.63916408</f>
        <v>-1.690216491973342</v>
      </c>
      <c r="D2340" t="s">
        <v>534</v>
      </c>
      <c r="E2340" t="s">
        <v>70</v>
      </c>
      <c r="F2340" s="1">
        <v>39350</v>
      </c>
      <c r="G2340">
        <v>4</v>
      </c>
      <c r="O2340">
        <v>6.51</v>
      </c>
      <c r="P2340" t="s">
        <v>71</v>
      </c>
      <c r="Q2340">
        <v>21.3</v>
      </c>
      <c r="R2340" t="s">
        <v>71</v>
      </c>
    </row>
    <row r="2341" spans="1:46" x14ac:dyDescent="0.2">
      <c r="A2341" t="s">
        <v>532</v>
      </c>
      <c r="B2341" t="s">
        <v>533</v>
      </c>
      <c r="C2341">
        <f>-70.37920184 / 41.63916408</f>
        <v>-1.690216491973342</v>
      </c>
      <c r="D2341" t="s">
        <v>534</v>
      </c>
      <c r="E2341" t="s">
        <v>70</v>
      </c>
      <c r="F2341" s="1">
        <v>39350</v>
      </c>
      <c r="G2341">
        <v>5</v>
      </c>
      <c r="O2341">
        <v>6.45</v>
      </c>
      <c r="P2341" t="s">
        <v>71</v>
      </c>
      <c r="Q2341">
        <v>21.3</v>
      </c>
      <c r="R2341" t="s">
        <v>71</v>
      </c>
    </row>
    <row r="2342" spans="1:46" x14ac:dyDescent="0.2">
      <c r="A2342" t="s">
        <v>532</v>
      </c>
      <c r="B2342" t="s">
        <v>533</v>
      </c>
      <c r="C2342">
        <f>-70.37920184 / 41.63916408</f>
        <v>-1.690216491973342</v>
      </c>
      <c r="D2342" t="s">
        <v>534</v>
      </c>
      <c r="E2342" t="s">
        <v>70</v>
      </c>
      <c r="F2342" s="1">
        <v>39350</v>
      </c>
      <c r="G2342">
        <v>6</v>
      </c>
      <c r="K2342">
        <v>1.1399999999999999</v>
      </c>
      <c r="L2342" t="s">
        <v>71</v>
      </c>
      <c r="O2342">
        <v>6.33</v>
      </c>
      <c r="P2342" t="s">
        <v>71</v>
      </c>
      <c r="Q2342">
        <v>21.2</v>
      </c>
      <c r="R2342" t="s">
        <v>71</v>
      </c>
      <c r="S2342">
        <v>0.21</v>
      </c>
      <c r="T2342" t="s">
        <v>71</v>
      </c>
      <c r="U2342">
        <v>6.51</v>
      </c>
      <c r="V2342" t="s">
        <v>71</v>
      </c>
      <c r="W2342">
        <v>17.23</v>
      </c>
      <c r="X2342" t="s">
        <v>71</v>
      </c>
      <c r="Y2342">
        <v>31.16</v>
      </c>
      <c r="AA2342">
        <v>31.86</v>
      </c>
      <c r="AE2342">
        <v>0.8</v>
      </c>
      <c r="AF2342" t="s">
        <v>71</v>
      </c>
      <c r="AG2342">
        <v>5.44</v>
      </c>
      <c r="AH2342" t="s">
        <v>71</v>
      </c>
      <c r="AS2342">
        <v>0.5</v>
      </c>
      <c r="AT2342" t="s">
        <v>71</v>
      </c>
    </row>
    <row r="2343" spans="1:46" x14ac:dyDescent="0.2">
      <c r="A2343" t="s">
        <v>532</v>
      </c>
      <c r="B2343" t="s">
        <v>533</v>
      </c>
      <c r="C2343">
        <f>-70.37920184 / 41.63916408</f>
        <v>-1.690216491973342</v>
      </c>
      <c r="D2343" t="s">
        <v>534</v>
      </c>
      <c r="E2343" t="s">
        <v>70</v>
      </c>
      <c r="F2343" s="1">
        <v>39350</v>
      </c>
      <c r="G2343">
        <v>7</v>
      </c>
      <c r="O2343">
        <v>6.36</v>
      </c>
      <c r="P2343" t="s">
        <v>71</v>
      </c>
      <c r="Q2343">
        <v>21.2</v>
      </c>
      <c r="R2343" t="s">
        <v>71</v>
      </c>
    </row>
    <row r="2344" spans="1:46" x14ac:dyDescent="0.2">
      <c r="A2344" t="s">
        <v>532</v>
      </c>
      <c r="B2344" t="s">
        <v>533</v>
      </c>
      <c r="C2344">
        <f>-70.37920184 / 41.63916408</f>
        <v>-1.690216491973342</v>
      </c>
      <c r="D2344" t="s">
        <v>534</v>
      </c>
      <c r="E2344" t="s">
        <v>70</v>
      </c>
      <c r="F2344" s="1">
        <v>39350</v>
      </c>
      <c r="G2344">
        <v>7.5</v>
      </c>
      <c r="O2344">
        <v>6.14</v>
      </c>
      <c r="P2344" t="s">
        <v>71</v>
      </c>
      <c r="Q2344">
        <v>21.2</v>
      </c>
      <c r="R2344" t="s">
        <v>71</v>
      </c>
    </row>
    <row r="2345" spans="1:46" x14ac:dyDescent="0.2">
      <c r="A2345" t="s">
        <v>532</v>
      </c>
      <c r="B2345" t="s">
        <v>533</v>
      </c>
      <c r="C2345">
        <f>-70.37920184 / 41.63916408</f>
        <v>-1.690216491973342</v>
      </c>
      <c r="D2345" t="s">
        <v>534</v>
      </c>
      <c r="E2345" t="s">
        <v>70</v>
      </c>
      <c r="F2345" s="1">
        <v>39350</v>
      </c>
      <c r="G2345">
        <v>8</v>
      </c>
      <c r="K2345">
        <v>1.45</v>
      </c>
      <c r="L2345" t="s">
        <v>71</v>
      </c>
      <c r="S2345">
        <v>0.23</v>
      </c>
      <c r="T2345" t="s">
        <v>71</v>
      </c>
      <c r="U2345">
        <v>7.12</v>
      </c>
      <c r="V2345" t="s">
        <v>71</v>
      </c>
      <c r="W2345">
        <v>17.850000000000001</v>
      </c>
      <c r="X2345" t="s">
        <v>71</v>
      </c>
      <c r="Y2345">
        <v>32.46</v>
      </c>
      <c r="AA2345">
        <v>34.24</v>
      </c>
      <c r="AE2345">
        <v>1</v>
      </c>
      <c r="AF2345" t="s">
        <v>71</v>
      </c>
      <c r="AG2345">
        <v>5.32</v>
      </c>
      <c r="AH2345" t="s">
        <v>71</v>
      </c>
      <c r="AS2345">
        <v>1.84</v>
      </c>
      <c r="AT2345" t="s">
        <v>71</v>
      </c>
    </row>
    <row r="2346" spans="1:46" x14ac:dyDescent="0.2">
      <c r="A2346" t="s">
        <v>532</v>
      </c>
      <c r="B2346" t="s">
        <v>533</v>
      </c>
      <c r="C2346">
        <f>-70.37920184 / 41.63916408</f>
        <v>-1.690216491973342</v>
      </c>
      <c r="D2346" t="s">
        <v>534</v>
      </c>
      <c r="E2346" t="s">
        <v>70</v>
      </c>
      <c r="F2346" s="1">
        <v>39702</v>
      </c>
      <c r="G2346">
        <v>0.5</v>
      </c>
      <c r="I2346">
        <v>11.5</v>
      </c>
      <c r="J2346" t="s">
        <v>71</v>
      </c>
      <c r="K2346">
        <v>1.1399999999999999</v>
      </c>
      <c r="L2346" t="s">
        <v>71</v>
      </c>
      <c r="M2346">
        <v>6.9</v>
      </c>
      <c r="N2346" t="s">
        <v>71</v>
      </c>
      <c r="O2346">
        <v>4.71</v>
      </c>
      <c r="P2346" t="s">
        <v>71</v>
      </c>
      <c r="Q2346">
        <v>23.8</v>
      </c>
      <c r="R2346" t="s">
        <v>71</v>
      </c>
      <c r="S2346">
        <v>0.21</v>
      </c>
      <c r="T2346" t="s">
        <v>71</v>
      </c>
      <c r="U2346">
        <v>6.5</v>
      </c>
      <c r="V2346" t="s">
        <v>71</v>
      </c>
      <c r="W2346">
        <v>19.55</v>
      </c>
      <c r="X2346" t="s">
        <v>71</v>
      </c>
      <c r="Y2346">
        <v>31.14</v>
      </c>
      <c r="AA2346">
        <v>31.89</v>
      </c>
      <c r="AC2346">
        <v>32.17</v>
      </c>
      <c r="AE2346">
        <v>1.1000000000000001</v>
      </c>
      <c r="AF2346" t="s">
        <v>71</v>
      </c>
      <c r="AG2346">
        <v>5.64</v>
      </c>
      <c r="AH2346" t="s">
        <v>71</v>
      </c>
      <c r="AS2346">
        <v>0.46</v>
      </c>
      <c r="AT2346" t="s">
        <v>71</v>
      </c>
    </row>
    <row r="2347" spans="1:46" x14ac:dyDescent="0.2">
      <c r="A2347" t="s">
        <v>532</v>
      </c>
      <c r="B2347" t="s">
        <v>533</v>
      </c>
      <c r="C2347">
        <f>-70.37920184 / 41.63916408</f>
        <v>-1.690216491973342</v>
      </c>
      <c r="D2347" t="s">
        <v>534</v>
      </c>
      <c r="E2347" t="s">
        <v>70</v>
      </c>
      <c r="F2347" s="1">
        <v>39702</v>
      </c>
      <c r="G2347">
        <v>1</v>
      </c>
      <c r="O2347">
        <v>4.66</v>
      </c>
      <c r="P2347" t="s">
        <v>71</v>
      </c>
      <c r="Q2347">
        <v>23.8</v>
      </c>
      <c r="R2347" t="s">
        <v>71</v>
      </c>
    </row>
    <row r="2348" spans="1:46" x14ac:dyDescent="0.2">
      <c r="A2348" t="s">
        <v>532</v>
      </c>
      <c r="B2348" t="s">
        <v>533</v>
      </c>
      <c r="C2348">
        <f>-70.37920184 / 41.63916408</f>
        <v>-1.690216491973342</v>
      </c>
      <c r="D2348" t="s">
        <v>534</v>
      </c>
      <c r="E2348" t="s">
        <v>70</v>
      </c>
      <c r="F2348" s="1">
        <v>39702</v>
      </c>
      <c r="G2348">
        <v>2</v>
      </c>
      <c r="O2348">
        <v>4.6500000000000004</v>
      </c>
      <c r="P2348" t="s">
        <v>71</v>
      </c>
      <c r="Q2348">
        <v>23.8</v>
      </c>
      <c r="R2348" t="s">
        <v>71</v>
      </c>
    </row>
    <row r="2349" spans="1:46" x14ac:dyDescent="0.2">
      <c r="A2349" t="s">
        <v>532</v>
      </c>
      <c r="B2349" t="s">
        <v>533</v>
      </c>
      <c r="C2349">
        <f>-70.37920184 / 41.63916408</f>
        <v>-1.690216491973342</v>
      </c>
      <c r="D2349" t="s">
        <v>534</v>
      </c>
      <c r="E2349" t="s">
        <v>70</v>
      </c>
      <c r="F2349" s="1">
        <v>39702</v>
      </c>
      <c r="G2349">
        <v>3</v>
      </c>
      <c r="K2349">
        <v>1.27</v>
      </c>
      <c r="L2349" t="s">
        <v>71</v>
      </c>
      <c r="O2349">
        <v>4.54</v>
      </c>
      <c r="P2349" t="s">
        <v>71</v>
      </c>
      <c r="Q2349">
        <v>23.7</v>
      </c>
      <c r="R2349" t="s">
        <v>71</v>
      </c>
      <c r="S2349">
        <v>0.35</v>
      </c>
      <c r="T2349" t="s">
        <v>71</v>
      </c>
      <c r="U2349">
        <v>10.84</v>
      </c>
      <c r="V2349" t="s">
        <v>71</v>
      </c>
      <c r="W2349">
        <v>15.64</v>
      </c>
      <c r="X2349" t="s">
        <v>71</v>
      </c>
      <c r="Y2349">
        <v>38.520000000000003</v>
      </c>
      <c r="AA2349">
        <v>32.94</v>
      </c>
      <c r="AE2349">
        <v>1</v>
      </c>
      <c r="AF2349" t="s">
        <v>71</v>
      </c>
      <c r="AG2349">
        <v>5.6</v>
      </c>
      <c r="AH2349" t="s">
        <v>71</v>
      </c>
      <c r="AS2349">
        <v>0.53</v>
      </c>
      <c r="AT2349" t="s">
        <v>71</v>
      </c>
    </row>
    <row r="2350" spans="1:46" x14ac:dyDescent="0.2">
      <c r="A2350" t="s">
        <v>532</v>
      </c>
      <c r="B2350" t="s">
        <v>533</v>
      </c>
      <c r="C2350">
        <f>-70.37920184 / 41.63916408</f>
        <v>-1.690216491973342</v>
      </c>
      <c r="D2350" t="s">
        <v>534</v>
      </c>
      <c r="E2350" t="s">
        <v>70</v>
      </c>
      <c r="F2350" s="1">
        <v>39702</v>
      </c>
      <c r="G2350">
        <v>4</v>
      </c>
      <c r="O2350">
        <v>4.59</v>
      </c>
      <c r="P2350" t="s">
        <v>71</v>
      </c>
      <c r="Q2350">
        <v>23.6</v>
      </c>
      <c r="R2350" t="s">
        <v>71</v>
      </c>
    </row>
    <row r="2351" spans="1:46" x14ac:dyDescent="0.2">
      <c r="A2351" t="s">
        <v>532</v>
      </c>
      <c r="B2351" t="s">
        <v>533</v>
      </c>
      <c r="C2351">
        <f>-70.37920184 / 41.63916408</f>
        <v>-1.690216491973342</v>
      </c>
      <c r="D2351" t="s">
        <v>534</v>
      </c>
      <c r="E2351" t="s">
        <v>70</v>
      </c>
      <c r="F2351" s="1">
        <v>39702</v>
      </c>
      <c r="G2351">
        <v>5</v>
      </c>
      <c r="O2351">
        <v>4.5999999999999996</v>
      </c>
      <c r="P2351" t="s">
        <v>71</v>
      </c>
      <c r="Q2351">
        <v>23.6</v>
      </c>
      <c r="R2351" t="s">
        <v>71</v>
      </c>
    </row>
    <row r="2352" spans="1:46" x14ac:dyDescent="0.2">
      <c r="A2352" t="s">
        <v>532</v>
      </c>
      <c r="B2352" t="s">
        <v>533</v>
      </c>
      <c r="C2352">
        <f>-70.37920184 / 41.63916408</f>
        <v>-1.690216491973342</v>
      </c>
      <c r="D2352" t="s">
        <v>534</v>
      </c>
      <c r="E2352" t="s">
        <v>70</v>
      </c>
      <c r="F2352" s="1">
        <v>39702</v>
      </c>
      <c r="G2352">
        <v>6</v>
      </c>
      <c r="K2352">
        <v>1.17</v>
      </c>
      <c r="L2352" t="s">
        <v>71</v>
      </c>
      <c r="O2352">
        <v>4.58</v>
      </c>
      <c r="P2352" t="s">
        <v>71</v>
      </c>
      <c r="Q2352">
        <v>23.5</v>
      </c>
      <c r="R2352" t="s">
        <v>71</v>
      </c>
      <c r="S2352">
        <v>0.24</v>
      </c>
      <c r="T2352" t="s">
        <v>71</v>
      </c>
      <c r="U2352">
        <v>7.43</v>
      </c>
      <c r="V2352" t="s">
        <v>71</v>
      </c>
      <c r="W2352">
        <v>15.7</v>
      </c>
      <c r="X2352" t="s">
        <v>71</v>
      </c>
      <c r="Y2352">
        <v>33.07</v>
      </c>
      <c r="AA2352">
        <v>32.14</v>
      </c>
      <c r="AE2352">
        <v>1</v>
      </c>
      <c r="AF2352" t="s">
        <v>71</v>
      </c>
      <c r="AG2352">
        <v>5.6</v>
      </c>
      <c r="AH2352" t="s">
        <v>71</v>
      </c>
      <c r="AS2352">
        <v>0.72</v>
      </c>
      <c r="AT2352" t="s">
        <v>71</v>
      </c>
    </row>
    <row r="2353" spans="1:46" x14ac:dyDescent="0.2">
      <c r="A2353" t="s">
        <v>532</v>
      </c>
      <c r="B2353" t="s">
        <v>533</v>
      </c>
      <c r="C2353">
        <f>-70.37920184 / 41.63916408</f>
        <v>-1.690216491973342</v>
      </c>
      <c r="D2353" t="s">
        <v>534</v>
      </c>
      <c r="E2353" t="s">
        <v>70</v>
      </c>
      <c r="F2353" s="1">
        <v>39702</v>
      </c>
      <c r="G2353">
        <v>7</v>
      </c>
      <c r="O2353">
        <v>4.47</v>
      </c>
      <c r="P2353" t="s">
        <v>71</v>
      </c>
      <c r="Q2353">
        <v>23.4</v>
      </c>
      <c r="R2353" t="s">
        <v>71</v>
      </c>
    </row>
    <row r="2354" spans="1:46" x14ac:dyDescent="0.2">
      <c r="A2354" t="s">
        <v>532</v>
      </c>
      <c r="B2354" t="s">
        <v>533</v>
      </c>
      <c r="C2354">
        <f>-70.37920184 / 41.63916408</f>
        <v>-1.690216491973342</v>
      </c>
      <c r="D2354" t="s">
        <v>534</v>
      </c>
      <c r="E2354" t="s">
        <v>70</v>
      </c>
      <c r="F2354" s="1">
        <v>39702</v>
      </c>
      <c r="G2354">
        <v>8</v>
      </c>
      <c r="K2354">
        <v>1.1399999999999999</v>
      </c>
      <c r="L2354" t="s">
        <v>71</v>
      </c>
      <c r="O2354">
        <v>4.38</v>
      </c>
      <c r="P2354" t="s">
        <v>71</v>
      </c>
      <c r="Q2354">
        <v>23.4</v>
      </c>
      <c r="R2354" t="s">
        <v>71</v>
      </c>
      <c r="S2354">
        <v>0.2</v>
      </c>
      <c r="T2354" t="s">
        <v>71</v>
      </c>
      <c r="U2354">
        <v>6.19</v>
      </c>
      <c r="V2354" t="s">
        <v>71</v>
      </c>
      <c r="W2354">
        <v>15.52</v>
      </c>
      <c r="X2354" t="s">
        <v>71</v>
      </c>
      <c r="Y2354">
        <v>30.44</v>
      </c>
      <c r="AA2354">
        <v>31.89</v>
      </c>
      <c r="AE2354">
        <v>1.1000000000000001</v>
      </c>
      <c r="AF2354" t="s">
        <v>71</v>
      </c>
      <c r="AG2354">
        <v>5.57</v>
      </c>
      <c r="AH2354" t="s">
        <v>71</v>
      </c>
      <c r="AS2354">
        <v>0.5</v>
      </c>
      <c r="AT2354" t="s">
        <v>71</v>
      </c>
    </row>
    <row r="2355" spans="1:46" x14ac:dyDescent="0.2">
      <c r="A2355" t="s">
        <v>532</v>
      </c>
      <c r="B2355" t="s">
        <v>533</v>
      </c>
      <c r="C2355">
        <f>-70.37920184 / 41.63916408</f>
        <v>-1.690216491973342</v>
      </c>
      <c r="D2355" t="s">
        <v>534</v>
      </c>
      <c r="E2355" t="s">
        <v>70</v>
      </c>
      <c r="F2355" s="1">
        <v>39702</v>
      </c>
      <c r="G2355">
        <v>9</v>
      </c>
      <c r="O2355">
        <v>4.24</v>
      </c>
      <c r="P2355" t="s">
        <v>71</v>
      </c>
      <c r="Q2355">
        <v>23.3</v>
      </c>
      <c r="R2355" t="s">
        <v>71</v>
      </c>
    </row>
    <row r="2356" spans="1:46" x14ac:dyDescent="0.2">
      <c r="A2356" t="s">
        <v>532</v>
      </c>
      <c r="B2356" t="s">
        <v>533</v>
      </c>
      <c r="C2356">
        <f>-70.37920184 / 41.63916408</f>
        <v>-1.690216491973342</v>
      </c>
      <c r="D2356" t="s">
        <v>534</v>
      </c>
      <c r="E2356" t="s">
        <v>70</v>
      </c>
      <c r="F2356" s="1">
        <v>39702</v>
      </c>
      <c r="G2356">
        <v>10</v>
      </c>
      <c r="O2356">
        <v>4.2</v>
      </c>
      <c r="P2356" t="s">
        <v>71</v>
      </c>
      <c r="Q2356">
        <v>23.3</v>
      </c>
      <c r="R2356" t="s">
        <v>71</v>
      </c>
    </row>
    <row r="2357" spans="1:46" x14ac:dyDescent="0.2">
      <c r="A2357" t="s">
        <v>532</v>
      </c>
      <c r="B2357" t="s">
        <v>533</v>
      </c>
      <c r="C2357">
        <f>-70.37920184 / 41.63916408</f>
        <v>-1.690216491973342</v>
      </c>
      <c r="D2357" t="s">
        <v>534</v>
      </c>
      <c r="E2357" t="s">
        <v>70</v>
      </c>
      <c r="F2357" s="1">
        <v>39702</v>
      </c>
      <c r="G2357">
        <v>11</v>
      </c>
      <c r="O2357">
        <v>4.18</v>
      </c>
      <c r="P2357" t="s">
        <v>71</v>
      </c>
      <c r="Q2357">
        <v>23.3</v>
      </c>
      <c r="R2357" t="s">
        <v>71</v>
      </c>
    </row>
    <row r="2358" spans="1:46" x14ac:dyDescent="0.2">
      <c r="A2358" t="s">
        <v>532</v>
      </c>
      <c r="B2358" t="s">
        <v>533</v>
      </c>
      <c r="C2358">
        <f>-70.37920184 / 41.63916408</f>
        <v>-1.690216491973342</v>
      </c>
      <c r="D2358" t="s">
        <v>534</v>
      </c>
      <c r="E2358" t="s">
        <v>70</v>
      </c>
      <c r="F2358" s="1">
        <v>40078</v>
      </c>
      <c r="G2358">
        <v>0.5</v>
      </c>
      <c r="I2358">
        <v>10.199999999999999</v>
      </c>
      <c r="J2358" t="s">
        <v>71</v>
      </c>
      <c r="M2358">
        <v>8.5</v>
      </c>
      <c r="N2358" t="s">
        <v>71</v>
      </c>
      <c r="O2358">
        <v>6.7</v>
      </c>
      <c r="P2358" t="s">
        <v>71</v>
      </c>
      <c r="Q2358">
        <v>20.7</v>
      </c>
      <c r="R2358" t="s">
        <v>71</v>
      </c>
      <c r="S2358">
        <v>0.17</v>
      </c>
      <c r="T2358" t="s">
        <v>71</v>
      </c>
      <c r="U2358">
        <v>5.17</v>
      </c>
      <c r="V2358" t="s">
        <v>71</v>
      </c>
      <c r="W2358">
        <v>16.059999999999999</v>
      </c>
      <c r="X2358" t="s">
        <v>71</v>
      </c>
      <c r="Y2358">
        <v>27.84</v>
      </c>
      <c r="AC2358">
        <v>29.16</v>
      </c>
      <c r="AE2358">
        <v>1.3</v>
      </c>
      <c r="AF2358" t="s">
        <v>71</v>
      </c>
      <c r="AG2358">
        <v>5.6</v>
      </c>
      <c r="AH2358" t="s">
        <v>71</v>
      </c>
    </row>
    <row r="2359" spans="1:46" x14ac:dyDescent="0.2">
      <c r="A2359" t="s">
        <v>532</v>
      </c>
      <c r="B2359" t="s">
        <v>533</v>
      </c>
      <c r="C2359">
        <f>-70.37920184 / 41.63916408</f>
        <v>-1.690216491973342</v>
      </c>
      <c r="D2359" t="s">
        <v>534</v>
      </c>
      <c r="E2359" t="s">
        <v>70</v>
      </c>
      <c r="F2359" s="1">
        <v>40078</v>
      </c>
      <c r="G2359">
        <v>1</v>
      </c>
      <c r="O2359">
        <v>6.42</v>
      </c>
      <c r="P2359" t="s">
        <v>71</v>
      </c>
      <c r="Q2359">
        <v>20.6</v>
      </c>
      <c r="R2359" t="s">
        <v>71</v>
      </c>
    </row>
    <row r="2360" spans="1:46" x14ac:dyDescent="0.2">
      <c r="A2360" t="s">
        <v>532</v>
      </c>
      <c r="B2360" t="s">
        <v>533</v>
      </c>
      <c r="C2360">
        <f>-70.37920184 / 41.63916408</f>
        <v>-1.690216491973342</v>
      </c>
      <c r="D2360" t="s">
        <v>534</v>
      </c>
      <c r="E2360" t="s">
        <v>70</v>
      </c>
      <c r="F2360" s="1">
        <v>40078</v>
      </c>
      <c r="G2360">
        <v>2</v>
      </c>
      <c r="O2360">
        <v>6.66</v>
      </c>
      <c r="P2360" t="s">
        <v>71</v>
      </c>
      <c r="Q2360">
        <v>20.5</v>
      </c>
      <c r="R2360" t="s">
        <v>71</v>
      </c>
    </row>
    <row r="2361" spans="1:46" x14ac:dyDescent="0.2">
      <c r="A2361" t="s">
        <v>532</v>
      </c>
      <c r="B2361" t="s">
        <v>533</v>
      </c>
      <c r="C2361">
        <f>-70.37920184 / 41.63916408</f>
        <v>-1.690216491973342</v>
      </c>
      <c r="D2361" t="s">
        <v>534</v>
      </c>
      <c r="E2361" t="s">
        <v>70</v>
      </c>
      <c r="F2361" s="1">
        <v>40078</v>
      </c>
      <c r="G2361">
        <v>3</v>
      </c>
      <c r="K2361">
        <v>0.99</v>
      </c>
      <c r="L2361" t="s">
        <v>71</v>
      </c>
      <c r="O2361">
        <v>6.42</v>
      </c>
      <c r="P2361" t="s">
        <v>71</v>
      </c>
      <c r="Q2361">
        <v>20.399999999999999</v>
      </c>
      <c r="R2361" t="s">
        <v>71</v>
      </c>
      <c r="S2361">
        <v>0.23</v>
      </c>
      <c r="T2361" t="s">
        <v>71</v>
      </c>
      <c r="U2361">
        <v>7.06</v>
      </c>
      <c r="V2361" t="s">
        <v>71</v>
      </c>
      <c r="W2361">
        <v>17.010000000000002</v>
      </c>
      <c r="X2361" t="s">
        <v>71</v>
      </c>
      <c r="Y2361">
        <v>32.33</v>
      </c>
      <c r="AA2361">
        <v>30.46</v>
      </c>
      <c r="AE2361">
        <v>1.2</v>
      </c>
      <c r="AF2361" t="s">
        <v>71</v>
      </c>
      <c r="AG2361">
        <v>5.54</v>
      </c>
      <c r="AH2361" t="s">
        <v>71</v>
      </c>
      <c r="AS2361">
        <v>0.46</v>
      </c>
      <c r="AT2361" t="s">
        <v>71</v>
      </c>
    </row>
    <row r="2362" spans="1:46" x14ac:dyDescent="0.2">
      <c r="A2362" t="s">
        <v>532</v>
      </c>
      <c r="B2362" t="s">
        <v>533</v>
      </c>
      <c r="C2362">
        <f>-70.37920184 / 41.63916408</f>
        <v>-1.690216491973342</v>
      </c>
      <c r="D2362" t="s">
        <v>534</v>
      </c>
      <c r="E2362" t="s">
        <v>70</v>
      </c>
      <c r="F2362" s="1">
        <v>40078</v>
      </c>
      <c r="G2362">
        <v>4</v>
      </c>
      <c r="O2362">
        <v>6.53</v>
      </c>
      <c r="P2362" t="s">
        <v>71</v>
      </c>
      <c r="Q2362">
        <v>20.399999999999999</v>
      </c>
      <c r="R2362" t="s">
        <v>71</v>
      </c>
    </row>
    <row r="2363" spans="1:46" x14ac:dyDescent="0.2">
      <c r="A2363" t="s">
        <v>532</v>
      </c>
      <c r="B2363" t="s">
        <v>533</v>
      </c>
      <c r="C2363">
        <f>-70.37920184 / 41.63916408</f>
        <v>-1.690216491973342</v>
      </c>
      <c r="D2363" t="s">
        <v>534</v>
      </c>
      <c r="E2363" t="s">
        <v>70</v>
      </c>
      <c r="F2363" s="1">
        <v>40078</v>
      </c>
      <c r="G2363">
        <v>5</v>
      </c>
      <c r="O2363">
        <v>6.55</v>
      </c>
      <c r="P2363" t="s">
        <v>71</v>
      </c>
      <c r="Q2363">
        <v>20.399999999999999</v>
      </c>
      <c r="R2363" t="s">
        <v>71</v>
      </c>
    </row>
    <row r="2364" spans="1:46" x14ac:dyDescent="0.2">
      <c r="A2364" t="s">
        <v>532</v>
      </c>
      <c r="B2364" t="s">
        <v>533</v>
      </c>
      <c r="C2364">
        <f>-70.37920184 / 41.63916408</f>
        <v>-1.690216491973342</v>
      </c>
      <c r="D2364" t="s">
        <v>534</v>
      </c>
      <c r="E2364" t="s">
        <v>70</v>
      </c>
      <c r="F2364" s="1">
        <v>40078</v>
      </c>
      <c r="G2364">
        <v>6</v>
      </c>
      <c r="K2364">
        <v>1.06</v>
      </c>
      <c r="L2364" t="s">
        <v>71</v>
      </c>
      <c r="O2364">
        <v>6.6</v>
      </c>
      <c r="P2364" t="s">
        <v>71</v>
      </c>
      <c r="Q2364">
        <v>20.399999999999999</v>
      </c>
      <c r="R2364" t="s">
        <v>71</v>
      </c>
      <c r="S2364">
        <v>0.27</v>
      </c>
      <c r="T2364" t="s">
        <v>71</v>
      </c>
      <c r="U2364">
        <v>8.4700000000000006</v>
      </c>
      <c r="V2364" t="s">
        <v>71</v>
      </c>
      <c r="W2364">
        <v>16.489999999999998</v>
      </c>
      <c r="X2364" t="s">
        <v>71</v>
      </c>
      <c r="Y2364">
        <v>34.96</v>
      </c>
      <c r="AA2364">
        <v>31.22</v>
      </c>
      <c r="AE2364">
        <v>1.3</v>
      </c>
      <c r="AF2364" t="s">
        <v>71</v>
      </c>
      <c r="AG2364">
        <v>5.58</v>
      </c>
      <c r="AH2364" t="s">
        <v>71</v>
      </c>
      <c r="AS2364">
        <v>0.62</v>
      </c>
      <c r="AT2364" t="s">
        <v>71</v>
      </c>
    </row>
    <row r="2365" spans="1:46" x14ac:dyDescent="0.2">
      <c r="A2365" t="s">
        <v>532</v>
      </c>
      <c r="B2365" t="s">
        <v>533</v>
      </c>
      <c r="C2365">
        <f>-70.37920184 / 41.63916408</f>
        <v>-1.690216491973342</v>
      </c>
      <c r="D2365" t="s">
        <v>534</v>
      </c>
      <c r="E2365" t="s">
        <v>70</v>
      </c>
      <c r="F2365" s="1">
        <v>40078</v>
      </c>
      <c r="G2365">
        <v>7</v>
      </c>
      <c r="O2365">
        <v>6.77</v>
      </c>
      <c r="P2365" t="s">
        <v>71</v>
      </c>
      <c r="Q2365">
        <v>20.399999999999999</v>
      </c>
      <c r="R2365" t="s">
        <v>71</v>
      </c>
    </row>
    <row r="2366" spans="1:46" x14ac:dyDescent="0.2">
      <c r="A2366" t="s">
        <v>532</v>
      </c>
      <c r="B2366" t="s">
        <v>533</v>
      </c>
      <c r="C2366">
        <f>-70.37920184 / 41.63916408</f>
        <v>-1.690216491973342</v>
      </c>
      <c r="D2366" t="s">
        <v>534</v>
      </c>
      <c r="E2366" t="s">
        <v>70</v>
      </c>
      <c r="F2366" s="1">
        <v>40078</v>
      </c>
      <c r="G2366">
        <v>9</v>
      </c>
      <c r="K2366">
        <v>3.91</v>
      </c>
      <c r="L2366" t="s">
        <v>71</v>
      </c>
      <c r="S2366">
        <v>0.62</v>
      </c>
      <c r="T2366" t="s">
        <v>71</v>
      </c>
      <c r="U2366">
        <v>19.05</v>
      </c>
      <c r="V2366" t="s">
        <v>71</v>
      </c>
      <c r="W2366">
        <v>22.27</v>
      </c>
      <c r="X2366" t="s">
        <v>71</v>
      </c>
      <c r="Y2366">
        <v>46.65</v>
      </c>
      <c r="AA2366">
        <v>43.97</v>
      </c>
      <c r="AE2366">
        <v>2.5</v>
      </c>
      <c r="AF2366" t="s">
        <v>71</v>
      </c>
      <c r="AG2366">
        <v>5.56</v>
      </c>
      <c r="AH2366" t="s">
        <v>71</v>
      </c>
      <c r="AS2366">
        <v>3.21</v>
      </c>
      <c r="AT2366" t="s">
        <v>71</v>
      </c>
    </row>
    <row r="2367" spans="1:46" x14ac:dyDescent="0.2">
      <c r="A2367" t="s">
        <v>532</v>
      </c>
      <c r="B2367" t="s">
        <v>533</v>
      </c>
      <c r="C2367">
        <f>-70.37920184 / 41.63916408</f>
        <v>-1.690216491973342</v>
      </c>
      <c r="D2367" t="s">
        <v>534</v>
      </c>
      <c r="E2367" t="s">
        <v>70</v>
      </c>
      <c r="F2367" s="1">
        <v>40450</v>
      </c>
      <c r="G2367">
        <v>1</v>
      </c>
      <c r="K2367">
        <v>0.79</v>
      </c>
      <c r="L2367" t="s">
        <v>71</v>
      </c>
      <c r="S2367">
        <v>0.16</v>
      </c>
      <c r="T2367" t="s">
        <v>71</v>
      </c>
      <c r="U2367">
        <v>5.07</v>
      </c>
      <c r="V2367" t="s">
        <v>71</v>
      </c>
      <c r="Y2367">
        <v>27.56</v>
      </c>
      <c r="AA2367">
        <v>28.24</v>
      </c>
      <c r="AE2367">
        <v>1.8</v>
      </c>
      <c r="AF2367" t="s">
        <v>71</v>
      </c>
      <c r="AG2367">
        <v>5.92</v>
      </c>
      <c r="AH2367" t="s">
        <v>71</v>
      </c>
      <c r="AS2367">
        <v>1.03</v>
      </c>
      <c r="AT2367" t="s">
        <v>71</v>
      </c>
    </row>
    <row r="2368" spans="1:46" x14ac:dyDescent="0.2">
      <c r="A2368" t="s">
        <v>532</v>
      </c>
      <c r="B2368" t="s">
        <v>533</v>
      </c>
      <c r="C2368">
        <f>-70.37920184 / 41.63916408</f>
        <v>-1.690216491973342</v>
      </c>
      <c r="D2368" t="s">
        <v>534</v>
      </c>
      <c r="E2368" t="s">
        <v>70</v>
      </c>
      <c r="F2368" s="1">
        <v>40450</v>
      </c>
      <c r="G2368">
        <v>2</v>
      </c>
      <c r="K2368">
        <v>0.71</v>
      </c>
      <c r="L2368" t="s">
        <v>71</v>
      </c>
      <c r="S2368">
        <v>0.14000000000000001</v>
      </c>
      <c r="T2368" t="s">
        <v>71</v>
      </c>
      <c r="U2368">
        <v>4.29</v>
      </c>
      <c r="V2368" t="s">
        <v>71</v>
      </c>
      <c r="Y2368">
        <v>25.15</v>
      </c>
      <c r="AA2368">
        <v>27.25</v>
      </c>
      <c r="AE2368">
        <v>1.8</v>
      </c>
      <c r="AF2368" t="s">
        <v>71</v>
      </c>
      <c r="AG2368">
        <v>5.94</v>
      </c>
      <c r="AH2368" t="s">
        <v>71</v>
      </c>
      <c r="AS2368">
        <v>0.51</v>
      </c>
      <c r="AT2368" t="s">
        <v>71</v>
      </c>
    </row>
    <row r="2369" spans="1:46" x14ac:dyDescent="0.2">
      <c r="A2369" t="s">
        <v>532</v>
      </c>
      <c r="B2369" t="s">
        <v>533</v>
      </c>
      <c r="C2369">
        <f>-70.37920184 / 41.63916408</f>
        <v>-1.690216491973342</v>
      </c>
      <c r="D2369" t="s">
        <v>534</v>
      </c>
      <c r="E2369" t="s">
        <v>70</v>
      </c>
      <c r="F2369" s="1">
        <v>40450</v>
      </c>
      <c r="G2369">
        <v>3</v>
      </c>
      <c r="K2369">
        <v>1.32</v>
      </c>
      <c r="L2369" t="s">
        <v>71</v>
      </c>
      <c r="S2369">
        <v>0.16</v>
      </c>
      <c r="T2369" t="s">
        <v>71</v>
      </c>
      <c r="U2369">
        <v>5.07</v>
      </c>
      <c r="V2369" t="s">
        <v>71</v>
      </c>
      <c r="Y2369">
        <v>27.56</v>
      </c>
      <c r="AA2369">
        <v>33.33</v>
      </c>
      <c r="AE2369">
        <v>1.8</v>
      </c>
      <c r="AF2369" t="s">
        <v>71</v>
      </c>
      <c r="AG2369">
        <v>5.93</v>
      </c>
      <c r="AH2369" t="s">
        <v>71</v>
      </c>
      <c r="AS2369">
        <v>0.9</v>
      </c>
      <c r="AT2369" t="s">
        <v>71</v>
      </c>
    </row>
    <row r="2370" spans="1:46" x14ac:dyDescent="0.2">
      <c r="A2370" t="s">
        <v>532</v>
      </c>
      <c r="B2370" t="s">
        <v>533</v>
      </c>
      <c r="C2370">
        <f>-70.37920184 / 41.63916408</f>
        <v>-1.690216491973342</v>
      </c>
      <c r="D2370" t="s">
        <v>534</v>
      </c>
      <c r="E2370" t="s">
        <v>70</v>
      </c>
      <c r="F2370" s="1">
        <v>40450</v>
      </c>
      <c r="G2370">
        <v>4</v>
      </c>
      <c r="K2370">
        <v>0.74</v>
      </c>
      <c r="L2370" t="s">
        <v>71</v>
      </c>
      <c r="S2370">
        <v>0.28999999999999998</v>
      </c>
      <c r="T2370" t="s">
        <v>71</v>
      </c>
      <c r="U2370">
        <v>8.9600000000000009</v>
      </c>
      <c r="V2370" t="s">
        <v>71</v>
      </c>
      <c r="Y2370">
        <v>35.770000000000003</v>
      </c>
      <c r="AA2370">
        <v>27.59</v>
      </c>
      <c r="AE2370">
        <v>2.4</v>
      </c>
      <c r="AF2370" t="s">
        <v>71</v>
      </c>
      <c r="AG2370">
        <v>5.77</v>
      </c>
      <c r="AH2370" t="s">
        <v>71</v>
      </c>
      <c r="AS2370">
        <v>1.28</v>
      </c>
      <c r="AT2370" t="s">
        <v>71</v>
      </c>
    </row>
    <row r="2371" spans="1:46" x14ac:dyDescent="0.2">
      <c r="A2371" t="s">
        <v>532</v>
      </c>
      <c r="B2371" t="s">
        <v>533</v>
      </c>
      <c r="C2371">
        <f>-70.37920184 / 41.63916408</f>
        <v>-1.690216491973342</v>
      </c>
      <c r="D2371" t="s">
        <v>534</v>
      </c>
      <c r="E2371" t="s">
        <v>70</v>
      </c>
      <c r="F2371" s="1">
        <v>40799</v>
      </c>
      <c r="G2371">
        <v>0.5</v>
      </c>
      <c r="I2371">
        <v>9.6999999999999993</v>
      </c>
      <c r="J2371" t="s">
        <v>71</v>
      </c>
      <c r="K2371">
        <v>1.44</v>
      </c>
      <c r="L2371" t="s">
        <v>71</v>
      </c>
      <c r="M2371">
        <v>5</v>
      </c>
      <c r="N2371" t="s">
        <v>71</v>
      </c>
      <c r="O2371">
        <v>5.76</v>
      </c>
      <c r="P2371" t="s">
        <v>71</v>
      </c>
      <c r="Q2371">
        <v>23.9</v>
      </c>
      <c r="R2371" t="s">
        <v>71</v>
      </c>
      <c r="S2371">
        <v>0.12</v>
      </c>
      <c r="T2371" t="s">
        <v>71</v>
      </c>
      <c r="U2371">
        <v>3.72</v>
      </c>
      <c r="V2371" t="s">
        <v>71</v>
      </c>
      <c r="W2371">
        <v>25.29</v>
      </c>
      <c r="X2371" t="s">
        <v>71</v>
      </c>
      <c r="Y2371">
        <v>23.09</v>
      </c>
      <c r="AA2371">
        <v>34.18</v>
      </c>
      <c r="AC2371">
        <v>36.81</v>
      </c>
      <c r="AE2371">
        <v>2.1</v>
      </c>
      <c r="AF2371" t="s">
        <v>71</v>
      </c>
      <c r="AG2371">
        <v>6.1</v>
      </c>
      <c r="AH2371" t="s">
        <v>71</v>
      </c>
      <c r="AS2371">
        <v>0.03</v>
      </c>
      <c r="AT2371" t="s">
        <v>71</v>
      </c>
    </row>
    <row r="2372" spans="1:46" x14ac:dyDescent="0.2">
      <c r="A2372" t="s">
        <v>532</v>
      </c>
      <c r="B2372" t="s">
        <v>533</v>
      </c>
      <c r="C2372">
        <f>-70.37920184 / 41.63916408</f>
        <v>-1.690216491973342</v>
      </c>
      <c r="D2372" t="s">
        <v>534</v>
      </c>
      <c r="E2372" t="s">
        <v>70</v>
      </c>
      <c r="F2372" s="1">
        <v>40799</v>
      </c>
      <c r="G2372">
        <v>1</v>
      </c>
      <c r="O2372">
        <v>5.76</v>
      </c>
      <c r="P2372" t="s">
        <v>71</v>
      </c>
      <c r="Q2372">
        <v>23.2</v>
      </c>
      <c r="R2372" t="s">
        <v>71</v>
      </c>
    </row>
    <row r="2373" spans="1:46" x14ac:dyDescent="0.2">
      <c r="A2373" t="s">
        <v>532</v>
      </c>
      <c r="B2373" t="s">
        <v>533</v>
      </c>
      <c r="C2373">
        <f>-70.37920184 / 41.63916408</f>
        <v>-1.690216491973342</v>
      </c>
      <c r="D2373" t="s">
        <v>534</v>
      </c>
      <c r="E2373" t="s">
        <v>70</v>
      </c>
      <c r="F2373" s="1">
        <v>40799</v>
      </c>
      <c r="G2373">
        <v>2</v>
      </c>
      <c r="O2373">
        <v>5.55</v>
      </c>
      <c r="P2373" t="s">
        <v>71</v>
      </c>
      <c r="Q2373">
        <v>22.9</v>
      </c>
      <c r="R2373" t="s">
        <v>71</v>
      </c>
    </row>
    <row r="2374" spans="1:46" x14ac:dyDescent="0.2">
      <c r="A2374" t="s">
        <v>532</v>
      </c>
      <c r="B2374" t="s">
        <v>533</v>
      </c>
      <c r="C2374">
        <f>-70.37920184 / 41.63916408</f>
        <v>-1.690216491973342</v>
      </c>
      <c r="D2374" t="s">
        <v>534</v>
      </c>
      <c r="E2374" t="s">
        <v>70</v>
      </c>
      <c r="F2374" s="1">
        <v>40799</v>
      </c>
      <c r="G2374">
        <v>3</v>
      </c>
      <c r="K2374">
        <v>1.29</v>
      </c>
      <c r="L2374" t="s">
        <v>71</v>
      </c>
      <c r="O2374">
        <v>5.5</v>
      </c>
      <c r="P2374" t="s">
        <v>71</v>
      </c>
      <c r="Q2374">
        <v>22.7</v>
      </c>
      <c r="R2374" t="s">
        <v>71</v>
      </c>
      <c r="S2374">
        <v>0.14000000000000001</v>
      </c>
      <c r="T2374" t="s">
        <v>71</v>
      </c>
      <c r="U2374">
        <v>4.34</v>
      </c>
      <c r="V2374" t="s">
        <v>71</v>
      </c>
      <c r="W2374">
        <v>17.399999999999999</v>
      </c>
      <c r="X2374" t="s">
        <v>71</v>
      </c>
      <c r="Y2374">
        <v>25.32</v>
      </c>
      <c r="AA2374">
        <v>33.1</v>
      </c>
      <c r="AE2374">
        <v>1.9</v>
      </c>
      <c r="AF2374" t="s">
        <v>71</v>
      </c>
      <c r="AG2374">
        <v>6.03</v>
      </c>
      <c r="AH2374" t="s">
        <v>71</v>
      </c>
      <c r="AS2374">
        <v>0.33</v>
      </c>
      <c r="AT2374" t="s">
        <v>71</v>
      </c>
    </row>
    <row r="2375" spans="1:46" x14ac:dyDescent="0.2">
      <c r="A2375" t="s">
        <v>532</v>
      </c>
      <c r="B2375" t="s">
        <v>533</v>
      </c>
      <c r="C2375">
        <f>-70.37920184 / 41.63916408</f>
        <v>-1.690216491973342</v>
      </c>
      <c r="D2375" t="s">
        <v>534</v>
      </c>
      <c r="E2375" t="s">
        <v>70</v>
      </c>
      <c r="F2375" s="1">
        <v>40799</v>
      </c>
      <c r="G2375">
        <v>4</v>
      </c>
      <c r="O2375">
        <v>5.42</v>
      </c>
      <c r="P2375" t="s">
        <v>71</v>
      </c>
      <c r="Q2375">
        <v>22.6</v>
      </c>
      <c r="R2375" t="s">
        <v>71</v>
      </c>
    </row>
    <row r="2376" spans="1:46" x14ac:dyDescent="0.2">
      <c r="A2376" t="s">
        <v>532</v>
      </c>
      <c r="B2376" t="s">
        <v>533</v>
      </c>
      <c r="C2376">
        <f>-70.37920184 / 41.63916408</f>
        <v>-1.690216491973342</v>
      </c>
      <c r="D2376" t="s">
        <v>534</v>
      </c>
      <c r="E2376" t="s">
        <v>70</v>
      </c>
      <c r="F2376" s="1">
        <v>40799</v>
      </c>
      <c r="G2376">
        <v>5</v>
      </c>
      <c r="O2376">
        <v>5.55</v>
      </c>
      <c r="P2376" t="s">
        <v>71</v>
      </c>
      <c r="Q2376">
        <v>22.5</v>
      </c>
      <c r="R2376" t="s">
        <v>71</v>
      </c>
    </row>
    <row r="2377" spans="1:46" x14ac:dyDescent="0.2">
      <c r="A2377" t="s">
        <v>532</v>
      </c>
      <c r="B2377" t="s">
        <v>533</v>
      </c>
      <c r="C2377">
        <f>-70.37920184 / 41.63916408</f>
        <v>-1.690216491973342</v>
      </c>
      <c r="D2377" t="s">
        <v>534</v>
      </c>
      <c r="E2377" t="s">
        <v>70</v>
      </c>
      <c r="F2377" s="1">
        <v>40799</v>
      </c>
      <c r="G2377">
        <v>6</v>
      </c>
      <c r="O2377">
        <v>5.35</v>
      </c>
      <c r="P2377" t="s">
        <v>71</v>
      </c>
      <c r="Q2377">
        <v>22.4</v>
      </c>
      <c r="R2377" t="s">
        <v>71</v>
      </c>
    </row>
    <row r="2378" spans="1:46" x14ac:dyDescent="0.2">
      <c r="A2378" t="s">
        <v>532</v>
      </c>
      <c r="B2378" t="s">
        <v>533</v>
      </c>
      <c r="C2378">
        <f>-70.37920184 / 41.63916408</f>
        <v>-1.690216491973342</v>
      </c>
      <c r="D2378" t="s">
        <v>534</v>
      </c>
      <c r="E2378" t="s">
        <v>70</v>
      </c>
      <c r="F2378" s="1">
        <v>40799</v>
      </c>
      <c r="G2378">
        <v>7</v>
      </c>
      <c r="O2378">
        <v>5.2</v>
      </c>
      <c r="P2378" t="s">
        <v>71</v>
      </c>
      <c r="Q2378">
        <v>22.2</v>
      </c>
      <c r="R2378" t="s">
        <v>71</v>
      </c>
    </row>
    <row r="2379" spans="1:46" x14ac:dyDescent="0.2">
      <c r="A2379" t="s">
        <v>532</v>
      </c>
      <c r="B2379" t="s">
        <v>533</v>
      </c>
      <c r="C2379">
        <f>-70.37920184 / 41.63916408</f>
        <v>-1.690216491973342</v>
      </c>
      <c r="D2379" t="s">
        <v>534</v>
      </c>
      <c r="E2379" t="s">
        <v>70</v>
      </c>
      <c r="F2379" s="1">
        <v>40799</v>
      </c>
      <c r="G2379">
        <v>7.5</v>
      </c>
      <c r="O2379">
        <v>4.91</v>
      </c>
      <c r="P2379" t="s">
        <v>71</v>
      </c>
      <c r="Q2379">
        <v>21.6</v>
      </c>
      <c r="R2379" t="s">
        <v>71</v>
      </c>
    </row>
    <row r="2380" spans="1:46" x14ac:dyDescent="0.2">
      <c r="A2380" t="s">
        <v>532</v>
      </c>
      <c r="B2380" t="s">
        <v>533</v>
      </c>
      <c r="C2380">
        <f>-70.37920184 / 41.63916408</f>
        <v>-1.690216491973342</v>
      </c>
      <c r="D2380" t="s">
        <v>534</v>
      </c>
      <c r="E2380" t="s">
        <v>70</v>
      </c>
      <c r="F2380" s="1">
        <v>40799</v>
      </c>
      <c r="G2380">
        <v>8.6999999999999993</v>
      </c>
      <c r="K2380">
        <v>1.38</v>
      </c>
      <c r="L2380" t="s">
        <v>71</v>
      </c>
      <c r="S2380">
        <v>0.17</v>
      </c>
      <c r="T2380" t="s">
        <v>71</v>
      </c>
      <c r="U2380">
        <v>5.27</v>
      </c>
      <c r="V2380" t="s">
        <v>71</v>
      </c>
      <c r="W2380">
        <v>21.3</v>
      </c>
      <c r="X2380" t="s">
        <v>71</v>
      </c>
      <c r="Y2380">
        <v>28.12</v>
      </c>
      <c r="AA2380">
        <v>33.76</v>
      </c>
      <c r="AE2380">
        <v>2.1</v>
      </c>
      <c r="AF2380" t="s">
        <v>71</v>
      </c>
      <c r="AG2380">
        <v>5.86</v>
      </c>
      <c r="AH2380" t="s">
        <v>71</v>
      </c>
      <c r="AS2380">
        <v>0.65</v>
      </c>
      <c r="AT2380" t="s">
        <v>71</v>
      </c>
    </row>
    <row r="2381" spans="1:46" x14ac:dyDescent="0.2">
      <c r="A2381" t="s">
        <v>532</v>
      </c>
      <c r="B2381" t="s">
        <v>533</v>
      </c>
      <c r="C2381">
        <f>-70.37920184 / 41.63916408</f>
        <v>-1.690216491973342</v>
      </c>
      <c r="D2381" t="s">
        <v>534</v>
      </c>
      <c r="E2381" t="s">
        <v>70</v>
      </c>
      <c r="F2381" s="1">
        <v>40799</v>
      </c>
      <c r="G2381">
        <v>9</v>
      </c>
      <c r="K2381">
        <v>1.42</v>
      </c>
      <c r="L2381" t="s">
        <v>71</v>
      </c>
      <c r="S2381">
        <v>0.16</v>
      </c>
      <c r="T2381" t="s">
        <v>71</v>
      </c>
      <c r="U2381">
        <v>4.96</v>
      </c>
      <c r="V2381" t="s">
        <v>71</v>
      </c>
      <c r="W2381">
        <v>20.51</v>
      </c>
      <c r="X2381" t="s">
        <v>71</v>
      </c>
      <c r="Y2381">
        <v>27.24</v>
      </c>
      <c r="AA2381">
        <v>34.04</v>
      </c>
      <c r="AE2381">
        <v>2</v>
      </c>
      <c r="AF2381" t="s">
        <v>71</v>
      </c>
      <c r="AG2381">
        <v>6.04</v>
      </c>
      <c r="AH2381" t="s">
        <v>71</v>
      </c>
      <c r="AS2381">
        <v>0.45</v>
      </c>
      <c r="AT2381" t="s">
        <v>71</v>
      </c>
    </row>
    <row r="2382" spans="1:46" x14ac:dyDescent="0.2">
      <c r="A2382" t="s">
        <v>532</v>
      </c>
      <c r="B2382" t="s">
        <v>533</v>
      </c>
      <c r="C2382">
        <f>-70.37920184 / 41.63916408</f>
        <v>-1.690216491973342</v>
      </c>
      <c r="D2382" t="s">
        <v>534</v>
      </c>
      <c r="E2382" t="s">
        <v>70</v>
      </c>
      <c r="F2382" s="1">
        <v>41177</v>
      </c>
      <c r="G2382">
        <v>0.5</v>
      </c>
      <c r="I2382">
        <v>9.8000000000000007</v>
      </c>
      <c r="J2382" t="s">
        <v>71</v>
      </c>
      <c r="K2382">
        <v>2.31</v>
      </c>
      <c r="L2382" t="s">
        <v>71</v>
      </c>
      <c r="M2382">
        <v>9.8000000000000007</v>
      </c>
      <c r="N2382" t="s">
        <v>71</v>
      </c>
      <c r="O2382">
        <v>7.35</v>
      </c>
      <c r="P2382" t="s">
        <v>71</v>
      </c>
      <c r="Q2382">
        <v>21</v>
      </c>
      <c r="R2382" t="s">
        <v>71</v>
      </c>
      <c r="S2382">
        <v>0.45</v>
      </c>
      <c r="T2382" t="s">
        <v>71</v>
      </c>
      <c r="U2382">
        <v>13.94</v>
      </c>
      <c r="V2382" t="s">
        <v>71</v>
      </c>
      <c r="W2382">
        <v>30.6</v>
      </c>
      <c r="X2382" t="s">
        <v>71</v>
      </c>
      <c r="Y2382">
        <v>42.14</v>
      </c>
      <c r="AA2382">
        <v>38.81</v>
      </c>
      <c r="AC2382">
        <v>27.11</v>
      </c>
      <c r="AE2382">
        <v>2.2000000000000002</v>
      </c>
      <c r="AF2382" t="s">
        <v>71</v>
      </c>
      <c r="AG2382">
        <v>5.74</v>
      </c>
      <c r="AH2382" t="s">
        <v>71</v>
      </c>
      <c r="AS2382">
        <v>0.84</v>
      </c>
      <c r="AT2382" t="s">
        <v>71</v>
      </c>
    </row>
    <row r="2383" spans="1:46" x14ac:dyDescent="0.2">
      <c r="A2383" t="s">
        <v>532</v>
      </c>
      <c r="B2383" t="s">
        <v>533</v>
      </c>
      <c r="C2383">
        <f>-70.37920184 / 41.63916408</f>
        <v>-1.690216491973342</v>
      </c>
      <c r="D2383" t="s">
        <v>534</v>
      </c>
      <c r="E2383" t="s">
        <v>70</v>
      </c>
      <c r="F2383" s="1">
        <v>41177</v>
      </c>
      <c r="G2383">
        <v>1</v>
      </c>
      <c r="O2383">
        <v>7.33</v>
      </c>
      <c r="P2383" t="s">
        <v>71</v>
      </c>
      <c r="Q2383">
        <v>21</v>
      </c>
      <c r="R2383" t="s">
        <v>71</v>
      </c>
    </row>
    <row r="2384" spans="1:46" x14ac:dyDescent="0.2">
      <c r="A2384" t="s">
        <v>532</v>
      </c>
      <c r="B2384" t="s">
        <v>533</v>
      </c>
      <c r="C2384">
        <f>-70.37920184 / 41.63916408</f>
        <v>-1.690216491973342</v>
      </c>
      <c r="D2384" t="s">
        <v>534</v>
      </c>
      <c r="E2384" t="s">
        <v>70</v>
      </c>
      <c r="F2384" s="1">
        <v>41177</v>
      </c>
      <c r="G2384">
        <v>2</v>
      </c>
      <c r="O2384">
        <v>7.37</v>
      </c>
      <c r="P2384" t="s">
        <v>71</v>
      </c>
      <c r="Q2384">
        <v>21</v>
      </c>
      <c r="R2384" t="s">
        <v>71</v>
      </c>
    </row>
    <row r="2385" spans="1:46" x14ac:dyDescent="0.2">
      <c r="A2385" t="s">
        <v>532</v>
      </c>
      <c r="B2385" t="s">
        <v>533</v>
      </c>
      <c r="C2385">
        <f>-70.37920184 / 41.63916408</f>
        <v>-1.690216491973342</v>
      </c>
      <c r="D2385" t="s">
        <v>534</v>
      </c>
      <c r="E2385" t="s">
        <v>70</v>
      </c>
      <c r="F2385" s="1">
        <v>41177</v>
      </c>
      <c r="G2385">
        <v>3</v>
      </c>
      <c r="K2385">
        <v>0.81</v>
      </c>
      <c r="L2385" t="s">
        <v>71</v>
      </c>
      <c r="O2385">
        <v>7.35</v>
      </c>
      <c r="P2385" t="s">
        <v>71</v>
      </c>
      <c r="Q2385">
        <v>21</v>
      </c>
      <c r="R2385" t="s">
        <v>71</v>
      </c>
      <c r="S2385">
        <v>0.47</v>
      </c>
      <c r="T2385" t="s">
        <v>71</v>
      </c>
      <c r="U2385">
        <v>14.56</v>
      </c>
      <c r="V2385" t="s">
        <v>71</v>
      </c>
      <c r="W2385">
        <v>18.8</v>
      </c>
      <c r="X2385" t="s">
        <v>71</v>
      </c>
      <c r="Y2385">
        <v>42.77</v>
      </c>
      <c r="AA2385">
        <v>28.53</v>
      </c>
      <c r="AE2385">
        <v>2.1</v>
      </c>
      <c r="AF2385" t="s">
        <v>71</v>
      </c>
      <c r="AG2385">
        <v>5.75</v>
      </c>
      <c r="AH2385" t="s">
        <v>71</v>
      </c>
      <c r="AS2385">
        <v>0.74</v>
      </c>
      <c r="AT2385" t="s">
        <v>71</v>
      </c>
    </row>
    <row r="2386" spans="1:46" x14ac:dyDescent="0.2">
      <c r="A2386" t="s">
        <v>532</v>
      </c>
      <c r="B2386" t="s">
        <v>533</v>
      </c>
      <c r="C2386">
        <f>-70.37920184 / 41.63916408</f>
        <v>-1.690216491973342</v>
      </c>
      <c r="D2386" t="s">
        <v>534</v>
      </c>
      <c r="E2386" t="s">
        <v>70</v>
      </c>
      <c r="F2386" s="1">
        <v>41177</v>
      </c>
      <c r="G2386">
        <v>4</v>
      </c>
      <c r="O2386">
        <v>7.4</v>
      </c>
      <c r="P2386" t="s">
        <v>71</v>
      </c>
      <c r="Q2386">
        <v>21</v>
      </c>
      <c r="R2386" t="s">
        <v>71</v>
      </c>
    </row>
    <row r="2387" spans="1:46" x14ac:dyDescent="0.2">
      <c r="A2387" t="s">
        <v>532</v>
      </c>
      <c r="B2387" t="s">
        <v>533</v>
      </c>
      <c r="C2387">
        <f>-70.37920184 / 41.63916408</f>
        <v>-1.690216491973342</v>
      </c>
      <c r="D2387" t="s">
        <v>534</v>
      </c>
      <c r="E2387" t="s">
        <v>70</v>
      </c>
      <c r="F2387" s="1">
        <v>41177</v>
      </c>
      <c r="G2387">
        <v>5</v>
      </c>
      <c r="O2387">
        <v>7.38</v>
      </c>
      <c r="P2387" t="s">
        <v>71</v>
      </c>
      <c r="Q2387">
        <v>21</v>
      </c>
      <c r="R2387" t="s">
        <v>71</v>
      </c>
    </row>
    <row r="2388" spans="1:46" x14ac:dyDescent="0.2">
      <c r="A2388" t="s">
        <v>532</v>
      </c>
      <c r="B2388" t="s">
        <v>533</v>
      </c>
      <c r="C2388">
        <f>-70.37920184 / 41.63916408</f>
        <v>-1.690216491973342</v>
      </c>
      <c r="D2388" t="s">
        <v>534</v>
      </c>
      <c r="E2388" t="s">
        <v>70</v>
      </c>
      <c r="F2388" s="1">
        <v>41177</v>
      </c>
      <c r="G2388">
        <v>6</v>
      </c>
      <c r="O2388">
        <v>7.41</v>
      </c>
      <c r="P2388" t="s">
        <v>71</v>
      </c>
      <c r="Q2388">
        <v>21</v>
      </c>
      <c r="R2388" t="s">
        <v>71</v>
      </c>
    </row>
    <row r="2389" spans="1:46" x14ac:dyDescent="0.2">
      <c r="A2389" t="s">
        <v>532</v>
      </c>
      <c r="B2389" t="s">
        <v>533</v>
      </c>
      <c r="C2389">
        <f>-70.37920184 / 41.63916408</f>
        <v>-1.690216491973342</v>
      </c>
      <c r="D2389" t="s">
        <v>534</v>
      </c>
      <c r="E2389" t="s">
        <v>70</v>
      </c>
      <c r="F2389" s="1">
        <v>41177</v>
      </c>
      <c r="G2389">
        <v>7</v>
      </c>
      <c r="O2389">
        <v>7.44</v>
      </c>
      <c r="P2389" t="s">
        <v>71</v>
      </c>
      <c r="Q2389">
        <v>21</v>
      </c>
      <c r="R2389" t="s">
        <v>71</v>
      </c>
    </row>
    <row r="2390" spans="1:46" x14ac:dyDescent="0.2">
      <c r="A2390" t="s">
        <v>532</v>
      </c>
      <c r="B2390" t="s">
        <v>533</v>
      </c>
      <c r="C2390">
        <f>-70.37920184 / 41.63916408</f>
        <v>-1.690216491973342</v>
      </c>
      <c r="D2390" t="s">
        <v>534</v>
      </c>
      <c r="E2390" t="s">
        <v>70</v>
      </c>
      <c r="F2390" s="1">
        <v>41177</v>
      </c>
      <c r="G2390">
        <v>8.8000000000000007</v>
      </c>
      <c r="K2390">
        <v>1.43</v>
      </c>
      <c r="L2390" t="s">
        <v>71</v>
      </c>
      <c r="S2390">
        <v>0.36</v>
      </c>
      <c r="T2390" t="s">
        <v>71</v>
      </c>
      <c r="U2390">
        <v>11.15</v>
      </c>
      <c r="V2390" t="s">
        <v>71</v>
      </c>
      <c r="W2390">
        <v>13</v>
      </c>
      <c r="X2390" t="s">
        <v>71</v>
      </c>
      <c r="Y2390">
        <v>38.92</v>
      </c>
      <c r="AA2390">
        <v>34.11</v>
      </c>
      <c r="AE2390">
        <v>2.2000000000000002</v>
      </c>
      <c r="AF2390" t="s">
        <v>71</v>
      </c>
      <c r="AG2390">
        <v>5.75</v>
      </c>
      <c r="AH2390" t="s">
        <v>71</v>
      </c>
      <c r="AS2390">
        <v>0.6</v>
      </c>
      <c r="AT2390" t="s">
        <v>71</v>
      </c>
    </row>
    <row r="2391" spans="1:46" x14ac:dyDescent="0.2">
      <c r="A2391" t="s">
        <v>532</v>
      </c>
      <c r="B2391" t="s">
        <v>533</v>
      </c>
      <c r="C2391">
        <f>-70.37920184 / 41.63916408</f>
        <v>-1.690216491973342</v>
      </c>
      <c r="D2391" t="s">
        <v>534</v>
      </c>
      <c r="E2391" t="s">
        <v>70</v>
      </c>
      <c r="F2391" s="1">
        <v>41177</v>
      </c>
      <c r="G2391">
        <v>9</v>
      </c>
      <c r="K2391">
        <v>0.41</v>
      </c>
      <c r="L2391" t="s">
        <v>71</v>
      </c>
      <c r="S2391">
        <v>0.76</v>
      </c>
      <c r="T2391" t="s">
        <v>71</v>
      </c>
      <c r="U2391">
        <v>23.54</v>
      </c>
      <c r="V2391" t="s">
        <v>71</v>
      </c>
      <c r="W2391">
        <v>29.2</v>
      </c>
      <c r="X2391" t="s">
        <v>71</v>
      </c>
      <c r="Y2391">
        <v>49.7</v>
      </c>
      <c r="AA2391">
        <v>21.85</v>
      </c>
      <c r="AE2391">
        <v>2.2000000000000002</v>
      </c>
      <c r="AF2391" t="s">
        <v>71</v>
      </c>
      <c r="AG2391">
        <v>5.74</v>
      </c>
      <c r="AH2391" t="s">
        <v>71</v>
      </c>
      <c r="AS2391">
        <v>1.47</v>
      </c>
      <c r="AT2391" t="s">
        <v>71</v>
      </c>
    </row>
    <row r="2392" spans="1:46" x14ac:dyDescent="0.2">
      <c r="A2392" t="s">
        <v>532</v>
      </c>
      <c r="B2392" t="s">
        <v>533</v>
      </c>
      <c r="C2392">
        <f>-70.37920184 / 41.63916408</f>
        <v>-1.690216491973342</v>
      </c>
      <c r="D2392" t="s">
        <v>534</v>
      </c>
      <c r="E2392" t="s">
        <v>70</v>
      </c>
      <c r="F2392" s="1">
        <v>41549</v>
      </c>
      <c r="G2392">
        <v>0.5</v>
      </c>
      <c r="I2392">
        <v>12.4</v>
      </c>
      <c r="J2392" t="s">
        <v>71</v>
      </c>
      <c r="K2392">
        <v>1.1000000000000001</v>
      </c>
      <c r="L2392" t="s">
        <v>71</v>
      </c>
      <c r="M2392">
        <v>9.25</v>
      </c>
      <c r="N2392" t="s">
        <v>71</v>
      </c>
      <c r="O2392">
        <v>8.51</v>
      </c>
      <c r="P2392" t="s">
        <v>71</v>
      </c>
      <c r="Q2392">
        <v>19.399999999999999</v>
      </c>
      <c r="R2392" t="s">
        <v>71</v>
      </c>
      <c r="S2392">
        <v>0.13</v>
      </c>
      <c r="T2392" t="s">
        <v>71</v>
      </c>
      <c r="U2392">
        <v>4.03</v>
      </c>
      <c r="V2392" t="s">
        <v>71</v>
      </c>
      <c r="W2392">
        <v>15.15</v>
      </c>
      <c r="X2392" t="s">
        <v>71</v>
      </c>
      <c r="Y2392">
        <v>24.25</v>
      </c>
      <c r="AA2392">
        <v>31.53</v>
      </c>
      <c r="AC2392">
        <v>27.94</v>
      </c>
      <c r="AE2392">
        <v>2.9</v>
      </c>
      <c r="AF2392" t="s">
        <v>71</v>
      </c>
      <c r="AG2392">
        <v>5.8</v>
      </c>
      <c r="AH2392" t="s">
        <v>71</v>
      </c>
      <c r="AS2392">
        <v>0.66</v>
      </c>
      <c r="AT2392" t="s">
        <v>71</v>
      </c>
    </row>
    <row r="2393" spans="1:46" x14ac:dyDescent="0.2">
      <c r="A2393" t="s">
        <v>532</v>
      </c>
      <c r="B2393" t="s">
        <v>533</v>
      </c>
      <c r="C2393">
        <f>-70.37920184 / 41.63916408</f>
        <v>-1.690216491973342</v>
      </c>
      <c r="D2393" t="s">
        <v>534</v>
      </c>
      <c r="E2393" t="s">
        <v>70</v>
      </c>
      <c r="F2393" s="1">
        <v>41549</v>
      </c>
      <c r="G2393">
        <v>1</v>
      </c>
      <c r="O2393">
        <v>8.49</v>
      </c>
      <c r="P2393" t="s">
        <v>71</v>
      </c>
      <c r="Q2393">
        <v>19.2</v>
      </c>
      <c r="R2393" t="s">
        <v>71</v>
      </c>
    </row>
    <row r="2394" spans="1:46" x14ac:dyDescent="0.2">
      <c r="A2394" t="s">
        <v>532</v>
      </c>
      <c r="B2394" t="s">
        <v>533</v>
      </c>
      <c r="C2394">
        <f>-70.37920184 / 41.63916408</f>
        <v>-1.690216491973342</v>
      </c>
      <c r="D2394" t="s">
        <v>534</v>
      </c>
      <c r="E2394" t="s">
        <v>70</v>
      </c>
      <c r="F2394" s="1">
        <v>41549</v>
      </c>
      <c r="G2394">
        <v>2</v>
      </c>
      <c r="O2394">
        <v>8.5</v>
      </c>
      <c r="P2394" t="s">
        <v>71</v>
      </c>
      <c r="Q2394">
        <v>19.100000000000001</v>
      </c>
      <c r="R2394" t="s">
        <v>71</v>
      </c>
    </row>
    <row r="2395" spans="1:46" x14ac:dyDescent="0.2">
      <c r="A2395" t="s">
        <v>532</v>
      </c>
      <c r="B2395" t="s">
        <v>533</v>
      </c>
      <c r="C2395">
        <f>-70.37920184 / 41.63916408</f>
        <v>-1.690216491973342</v>
      </c>
      <c r="D2395" t="s">
        <v>534</v>
      </c>
      <c r="E2395" t="s">
        <v>70</v>
      </c>
      <c r="F2395" s="1">
        <v>41549</v>
      </c>
      <c r="G2395">
        <v>3</v>
      </c>
      <c r="K2395">
        <v>0.43</v>
      </c>
      <c r="L2395" t="s">
        <v>71</v>
      </c>
      <c r="O2395">
        <v>8.48</v>
      </c>
      <c r="P2395" t="s">
        <v>71</v>
      </c>
      <c r="Q2395">
        <v>19.100000000000001</v>
      </c>
      <c r="R2395" t="s">
        <v>71</v>
      </c>
      <c r="S2395">
        <v>0.15</v>
      </c>
      <c r="T2395" t="s">
        <v>71</v>
      </c>
      <c r="U2395">
        <v>4.6500000000000004</v>
      </c>
      <c r="V2395" t="s">
        <v>71</v>
      </c>
      <c r="W2395">
        <v>16.43</v>
      </c>
      <c r="X2395" t="s">
        <v>71</v>
      </c>
      <c r="Y2395">
        <v>26.31</v>
      </c>
      <c r="AA2395">
        <v>22.32</v>
      </c>
      <c r="AE2395">
        <v>2.6</v>
      </c>
      <c r="AF2395" t="s">
        <v>71</v>
      </c>
      <c r="AG2395">
        <v>5.8</v>
      </c>
      <c r="AH2395" t="s">
        <v>71</v>
      </c>
      <c r="AS2395">
        <v>0.31</v>
      </c>
      <c r="AT2395" t="s">
        <v>71</v>
      </c>
    </row>
    <row r="2396" spans="1:46" x14ac:dyDescent="0.2">
      <c r="A2396" t="s">
        <v>532</v>
      </c>
      <c r="B2396" t="s">
        <v>533</v>
      </c>
      <c r="C2396">
        <f>-70.37920184 / 41.63916408</f>
        <v>-1.690216491973342</v>
      </c>
      <c r="D2396" t="s">
        <v>534</v>
      </c>
      <c r="E2396" t="s">
        <v>70</v>
      </c>
      <c r="F2396" s="1">
        <v>41549</v>
      </c>
      <c r="G2396">
        <v>4</v>
      </c>
      <c r="O2396">
        <v>8.4700000000000006</v>
      </c>
      <c r="P2396" t="s">
        <v>71</v>
      </c>
      <c r="Q2396">
        <v>19.100000000000001</v>
      </c>
      <c r="R2396" t="s">
        <v>71</v>
      </c>
    </row>
    <row r="2397" spans="1:46" x14ac:dyDescent="0.2">
      <c r="A2397" t="s">
        <v>532</v>
      </c>
      <c r="B2397" t="s">
        <v>533</v>
      </c>
      <c r="C2397">
        <f>-70.37920184 / 41.63916408</f>
        <v>-1.690216491973342</v>
      </c>
      <c r="D2397" t="s">
        <v>534</v>
      </c>
      <c r="E2397" t="s">
        <v>70</v>
      </c>
      <c r="F2397" s="1">
        <v>41549</v>
      </c>
      <c r="G2397">
        <v>5</v>
      </c>
      <c r="O2397">
        <v>8.4499999999999993</v>
      </c>
      <c r="P2397" t="s">
        <v>71</v>
      </c>
      <c r="Q2397">
        <v>19.100000000000001</v>
      </c>
      <c r="R2397" t="s">
        <v>71</v>
      </c>
    </row>
    <row r="2398" spans="1:46" x14ac:dyDescent="0.2">
      <c r="A2398" t="s">
        <v>532</v>
      </c>
      <c r="B2398" t="s">
        <v>533</v>
      </c>
      <c r="C2398">
        <f>-70.37920184 / 41.63916408</f>
        <v>-1.690216491973342</v>
      </c>
      <c r="D2398" t="s">
        <v>534</v>
      </c>
      <c r="E2398" t="s">
        <v>70</v>
      </c>
      <c r="F2398" s="1">
        <v>41549</v>
      </c>
      <c r="G2398">
        <v>6</v>
      </c>
      <c r="O2398">
        <v>8.4600000000000009</v>
      </c>
      <c r="P2398" t="s">
        <v>71</v>
      </c>
      <c r="Q2398">
        <v>19</v>
      </c>
      <c r="R2398" t="s">
        <v>71</v>
      </c>
    </row>
    <row r="2399" spans="1:46" x14ac:dyDescent="0.2">
      <c r="A2399" t="s">
        <v>532</v>
      </c>
      <c r="B2399" t="s">
        <v>533</v>
      </c>
      <c r="C2399">
        <f>-70.37920184 / 41.63916408</f>
        <v>-1.690216491973342</v>
      </c>
      <c r="D2399" t="s">
        <v>534</v>
      </c>
      <c r="E2399" t="s">
        <v>70</v>
      </c>
      <c r="F2399" s="1">
        <v>41549</v>
      </c>
      <c r="G2399">
        <v>7</v>
      </c>
      <c r="O2399">
        <v>8.27</v>
      </c>
      <c r="P2399" t="s">
        <v>71</v>
      </c>
      <c r="Q2399">
        <v>18.899999999999999</v>
      </c>
      <c r="R2399" t="s">
        <v>71</v>
      </c>
    </row>
    <row r="2400" spans="1:46" x14ac:dyDescent="0.2">
      <c r="A2400" t="s">
        <v>532</v>
      </c>
      <c r="B2400" t="s">
        <v>533</v>
      </c>
      <c r="C2400">
        <f>-70.37920184 / 41.63916408</f>
        <v>-1.690216491973342</v>
      </c>
      <c r="D2400" t="s">
        <v>534</v>
      </c>
      <c r="E2400" t="s">
        <v>70</v>
      </c>
      <c r="F2400" s="1">
        <v>41549</v>
      </c>
      <c r="G2400">
        <v>8</v>
      </c>
      <c r="O2400">
        <v>8.94</v>
      </c>
      <c r="P2400" t="s">
        <v>71</v>
      </c>
      <c r="Q2400">
        <v>15.9</v>
      </c>
      <c r="R2400" t="s">
        <v>71</v>
      </c>
    </row>
    <row r="2401" spans="1:58" x14ac:dyDescent="0.2">
      <c r="A2401" t="s">
        <v>532</v>
      </c>
      <c r="B2401" t="s">
        <v>533</v>
      </c>
      <c r="C2401">
        <f>-70.37920184 / 41.63916408</f>
        <v>-1.690216491973342</v>
      </c>
      <c r="D2401" t="s">
        <v>534</v>
      </c>
      <c r="E2401" t="s">
        <v>70</v>
      </c>
      <c r="F2401" s="1">
        <v>41549</v>
      </c>
      <c r="G2401">
        <v>9</v>
      </c>
      <c r="K2401">
        <v>0.46</v>
      </c>
      <c r="L2401" t="s">
        <v>71</v>
      </c>
      <c r="S2401">
        <v>0.13</v>
      </c>
      <c r="T2401" t="s">
        <v>71</v>
      </c>
      <c r="U2401">
        <v>4.03</v>
      </c>
      <c r="V2401" t="s">
        <v>71</v>
      </c>
      <c r="W2401">
        <v>17.12</v>
      </c>
      <c r="X2401" t="s">
        <v>71</v>
      </c>
      <c r="Y2401">
        <v>24.25</v>
      </c>
      <c r="AA2401">
        <v>22.98</v>
      </c>
      <c r="AE2401">
        <v>3.1</v>
      </c>
      <c r="AF2401" t="s">
        <v>71</v>
      </c>
      <c r="AG2401">
        <v>5.8</v>
      </c>
      <c r="AH2401" t="s">
        <v>71</v>
      </c>
      <c r="AS2401">
        <v>7.0000000000000007E-2</v>
      </c>
      <c r="AT2401" t="s">
        <v>71</v>
      </c>
    </row>
    <row r="2402" spans="1:58" x14ac:dyDescent="0.2">
      <c r="A2402" t="s">
        <v>532</v>
      </c>
      <c r="B2402" t="s">
        <v>533</v>
      </c>
      <c r="C2402">
        <f>-70.37920184 / 41.63916408</f>
        <v>-1.690216491973342</v>
      </c>
      <c r="D2402" t="s">
        <v>534</v>
      </c>
      <c r="E2402" t="s">
        <v>70</v>
      </c>
      <c r="F2402" s="1">
        <v>41549</v>
      </c>
      <c r="G2402">
        <v>11.4</v>
      </c>
      <c r="K2402">
        <v>0.91</v>
      </c>
      <c r="L2402" t="s">
        <v>71</v>
      </c>
      <c r="S2402">
        <v>0.42</v>
      </c>
      <c r="T2402" t="s">
        <v>71</v>
      </c>
      <c r="U2402">
        <v>13.01</v>
      </c>
      <c r="V2402" t="s">
        <v>71</v>
      </c>
      <c r="W2402">
        <v>15.29</v>
      </c>
      <c r="X2402" t="s">
        <v>71</v>
      </c>
      <c r="Y2402">
        <v>41.15</v>
      </c>
      <c r="AA2402">
        <v>29.67</v>
      </c>
      <c r="AE2402">
        <v>3.5</v>
      </c>
      <c r="AF2402" t="s">
        <v>71</v>
      </c>
      <c r="AG2402">
        <v>5.7</v>
      </c>
      <c r="AH2402" t="s">
        <v>71</v>
      </c>
      <c r="AS2402">
        <v>0.73</v>
      </c>
      <c r="AT2402" t="s">
        <v>71</v>
      </c>
    </row>
    <row r="2403" spans="1:58" x14ac:dyDescent="0.2">
      <c r="A2403" t="s">
        <v>532</v>
      </c>
      <c r="B2403" t="s">
        <v>533</v>
      </c>
      <c r="C2403">
        <f>-70.37920184 / 41.63916408</f>
        <v>-1.690216491973342</v>
      </c>
      <c r="D2403" t="s">
        <v>534</v>
      </c>
      <c r="E2403" t="s">
        <v>70</v>
      </c>
      <c r="F2403" s="1">
        <v>42633</v>
      </c>
      <c r="G2403">
        <v>0.15</v>
      </c>
      <c r="I2403">
        <v>9.4700000000000006</v>
      </c>
      <c r="J2403" t="s">
        <v>71</v>
      </c>
      <c r="K2403">
        <v>0.78</v>
      </c>
      <c r="L2403" t="s">
        <v>71</v>
      </c>
      <c r="M2403">
        <v>8.01</v>
      </c>
      <c r="N2403" t="s">
        <v>71</v>
      </c>
      <c r="O2403">
        <v>7.45</v>
      </c>
      <c r="P2403" t="s">
        <v>71</v>
      </c>
      <c r="Q2403">
        <v>23.6</v>
      </c>
      <c r="R2403" t="s">
        <v>71</v>
      </c>
      <c r="S2403">
        <v>0.2</v>
      </c>
      <c r="T2403" t="s">
        <v>71</v>
      </c>
      <c r="U2403">
        <v>6.19</v>
      </c>
      <c r="V2403" t="s">
        <v>71</v>
      </c>
      <c r="Y2403">
        <v>30.44</v>
      </c>
      <c r="AA2403">
        <v>28.16</v>
      </c>
      <c r="AC2403">
        <v>30.02</v>
      </c>
      <c r="AE2403">
        <v>1.9</v>
      </c>
      <c r="AF2403" t="s">
        <v>71</v>
      </c>
      <c r="AG2403">
        <v>5.79</v>
      </c>
      <c r="AH2403" t="s">
        <v>71</v>
      </c>
      <c r="AS2403">
        <v>0.28000000000000003</v>
      </c>
      <c r="AT2403" t="s">
        <v>71</v>
      </c>
      <c r="BE2403">
        <v>1.06</v>
      </c>
      <c r="BF2403" t="s">
        <v>71</v>
      </c>
    </row>
    <row r="2404" spans="1:58" x14ac:dyDescent="0.2">
      <c r="A2404" t="s">
        <v>532</v>
      </c>
      <c r="B2404" t="s">
        <v>533</v>
      </c>
      <c r="C2404">
        <f>-70.37920184 / 41.63916408</f>
        <v>-1.690216491973342</v>
      </c>
      <c r="D2404" t="s">
        <v>534</v>
      </c>
      <c r="E2404" t="s">
        <v>70</v>
      </c>
      <c r="F2404" s="1">
        <v>42633</v>
      </c>
      <c r="G2404">
        <v>1</v>
      </c>
      <c r="O2404">
        <v>7.4</v>
      </c>
      <c r="P2404" t="s">
        <v>71</v>
      </c>
      <c r="Q2404">
        <v>23.5</v>
      </c>
      <c r="R2404" t="s">
        <v>71</v>
      </c>
    </row>
    <row r="2405" spans="1:58" x14ac:dyDescent="0.2">
      <c r="A2405" t="s">
        <v>532</v>
      </c>
      <c r="B2405" t="s">
        <v>533</v>
      </c>
      <c r="C2405">
        <f>-70.37920184 / 41.63916408</f>
        <v>-1.690216491973342</v>
      </c>
      <c r="D2405" t="s">
        <v>534</v>
      </c>
      <c r="E2405" t="s">
        <v>70</v>
      </c>
      <c r="F2405" s="1">
        <v>42633</v>
      </c>
      <c r="G2405">
        <v>2</v>
      </c>
      <c r="O2405">
        <v>7.32</v>
      </c>
      <c r="P2405" t="s">
        <v>71</v>
      </c>
      <c r="Q2405">
        <v>23.4</v>
      </c>
      <c r="R2405" t="s">
        <v>71</v>
      </c>
    </row>
    <row r="2406" spans="1:58" x14ac:dyDescent="0.2">
      <c r="A2406" t="s">
        <v>532</v>
      </c>
      <c r="B2406" t="s">
        <v>533</v>
      </c>
      <c r="C2406">
        <f>-70.37920184 / 41.63916408</f>
        <v>-1.690216491973342</v>
      </c>
      <c r="D2406" t="s">
        <v>534</v>
      </c>
      <c r="E2406" t="s">
        <v>70</v>
      </c>
      <c r="F2406" s="1">
        <v>42633</v>
      </c>
      <c r="G2406">
        <v>3</v>
      </c>
      <c r="K2406">
        <v>1.42</v>
      </c>
      <c r="L2406" t="s">
        <v>71</v>
      </c>
      <c r="O2406">
        <v>7.25</v>
      </c>
      <c r="P2406" t="s">
        <v>71</v>
      </c>
      <c r="Q2406">
        <v>23.4</v>
      </c>
      <c r="R2406" t="s">
        <v>71</v>
      </c>
      <c r="S2406">
        <v>0.23</v>
      </c>
      <c r="T2406" t="s">
        <v>71</v>
      </c>
      <c r="U2406">
        <v>7.12</v>
      </c>
      <c r="V2406" t="s">
        <v>71</v>
      </c>
      <c r="W2406">
        <v>22.64</v>
      </c>
      <c r="X2406" t="s">
        <v>71</v>
      </c>
      <c r="Y2406">
        <v>32.46</v>
      </c>
      <c r="AA2406">
        <v>34.04</v>
      </c>
      <c r="AE2406">
        <v>1.7</v>
      </c>
      <c r="AF2406" t="s">
        <v>71</v>
      </c>
      <c r="AG2406">
        <v>5.7</v>
      </c>
      <c r="AH2406" t="s">
        <v>71</v>
      </c>
      <c r="AS2406">
        <v>0.03</v>
      </c>
      <c r="AT2406" t="s">
        <v>71</v>
      </c>
      <c r="BE2406">
        <v>1.45</v>
      </c>
      <c r="BF2406" t="s">
        <v>71</v>
      </c>
    </row>
    <row r="2407" spans="1:58" x14ac:dyDescent="0.2">
      <c r="A2407" t="s">
        <v>532</v>
      </c>
      <c r="B2407" t="s">
        <v>533</v>
      </c>
      <c r="C2407">
        <f>-70.37920184 / 41.63916408</f>
        <v>-1.690216491973342</v>
      </c>
      <c r="D2407" t="s">
        <v>534</v>
      </c>
      <c r="E2407" t="s">
        <v>70</v>
      </c>
      <c r="F2407" s="1">
        <v>42633</v>
      </c>
      <c r="G2407">
        <v>4</v>
      </c>
      <c r="O2407">
        <v>7.45</v>
      </c>
      <c r="P2407" t="s">
        <v>71</v>
      </c>
      <c r="Q2407">
        <v>23.1</v>
      </c>
      <c r="R2407" t="s">
        <v>71</v>
      </c>
    </row>
    <row r="2408" spans="1:58" x14ac:dyDescent="0.2">
      <c r="A2408" t="s">
        <v>532</v>
      </c>
      <c r="B2408" t="s">
        <v>533</v>
      </c>
      <c r="C2408">
        <f>-70.37920184 / 41.63916408</f>
        <v>-1.690216491973342</v>
      </c>
      <c r="D2408" t="s">
        <v>534</v>
      </c>
      <c r="E2408" t="s">
        <v>70</v>
      </c>
      <c r="F2408" s="1">
        <v>42633</v>
      </c>
      <c r="G2408">
        <v>5</v>
      </c>
      <c r="O2408">
        <v>7.39</v>
      </c>
      <c r="P2408" t="s">
        <v>71</v>
      </c>
      <c r="Q2408">
        <v>22.9</v>
      </c>
      <c r="R2408" t="s">
        <v>71</v>
      </c>
    </row>
    <row r="2409" spans="1:58" x14ac:dyDescent="0.2">
      <c r="A2409" t="s">
        <v>532</v>
      </c>
      <c r="B2409" t="s">
        <v>533</v>
      </c>
      <c r="C2409">
        <f>-70.37920184 / 41.63916408</f>
        <v>-1.690216491973342</v>
      </c>
      <c r="D2409" t="s">
        <v>534</v>
      </c>
      <c r="E2409" t="s">
        <v>70</v>
      </c>
      <c r="F2409" s="1">
        <v>42633</v>
      </c>
      <c r="G2409">
        <v>6</v>
      </c>
      <c r="K2409">
        <v>1.23</v>
      </c>
      <c r="L2409" t="s">
        <v>71</v>
      </c>
      <c r="O2409">
        <v>7.31</v>
      </c>
      <c r="P2409" t="s">
        <v>71</v>
      </c>
      <c r="Q2409">
        <v>22.8</v>
      </c>
      <c r="R2409" t="s">
        <v>71</v>
      </c>
      <c r="S2409">
        <v>0.28999999999999998</v>
      </c>
      <c r="T2409" t="s">
        <v>71</v>
      </c>
      <c r="U2409">
        <v>8.98</v>
      </c>
      <c r="V2409" t="s">
        <v>71</v>
      </c>
      <c r="W2409">
        <v>23.5</v>
      </c>
      <c r="X2409" t="s">
        <v>71</v>
      </c>
      <c r="Y2409">
        <v>35.799999999999997</v>
      </c>
      <c r="AA2409">
        <v>32.630000000000003</v>
      </c>
      <c r="AE2409">
        <v>8</v>
      </c>
      <c r="AF2409" t="s">
        <v>71</v>
      </c>
      <c r="AG2409">
        <v>6.61</v>
      </c>
      <c r="AH2409" t="s">
        <v>71</v>
      </c>
      <c r="AS2409">
        <v>1.25</v>
      </c>
      <c r="AT2409" t="s">
        <v>71</v>
      </c>
      <c r="BE2409">
        <v>2.48</v>
      </c>
      <c r="BF2409" t="s">
        <v>71</v>
      </c>
    </row>
    <row r="2410" spans="1:58" x14ac:dyDescent="0.2">
      <c r="A2410" t="s">
        <v>532</v>
      </c>
      <c r="B2410" t="s">
        <v>533</v>
      </c>
      <c r="C2410">
        <f>-70.37920184 / 41.63916408</f>
        <v>-1.690216491973342</v>
      </c>
      <c r="D2410" t="s">
        <v>534</v>
      </c>
      <c r="E2410" t="s">
        <v>70</v>
      </c>
      <c r="F2410" s="1">
        <v>42633</v>
      </c>
      <c r="G2410">
        <v>7</v>
      </c>
      <c r="O2410">
        <v>7.08</v>
      </c>
      <c r="P2410" t="s">
        <v>71</v>
      </c>
      <c r="Q2410">
        <v>22.1</v>
      </c>
      <c r="R2410" t="s">
        <v>71</v>
      </c>
    </row>
    <row r="2411" spans="1:58" x14ac:dyDescent="0.2">
      <c r="A2411" t="s">
        <v>532</v>
      </c>
      <c r="B2411" t="s">
        <v>533</v>
      </c>
      <c r="C2411">
        <f>-70.37920184 / 41.63916408</f>
        <v>-1.690216491973342</v>
      </c>
      <c r="D2411" t="s">
        <v>534</v>
      </c>
      <c r="E2411" t="s">
        <v>70</v>
      </c>
      <c r="F2411" s="1">
        <v>42633</v>
      </c>
      <c r="G2411">
        <v>7.5</v>
      </c>
      <c r="O2411">
        <v>7.86</v>
      </c>
      <c r="P2411" t="s">
        <v>71</v>
      </c>
      <c r="Q2411">
        <v>20.9</v>
      </c>
      <c r="R2411" t="s">
        <v>71</v>
      </c>
    </row>
    <row r="2412" spans="1:58" x14ac:dyDescent="0.2">
      <c r="A2412" t="s">
        <v>532</v>
      </c>
      <c r="B2412" t="s">
        <v>533</v>
      </c>
      <c r="C2412">
        <f>-70.37920184 / 41.63916408</f>
        <v>-1.690216491973342</v>
      </c>
      <c r="D2412" t="s">
        <v>534</v>
      </c>
      <c r="E2412" t="s">
        <v>70</v>
      </c>
      <c r="F2412" s="1">
        <v>43340</v>
      </c>
      <c r="G2412">
        <v>0.5</v>
      </c>
      <c r="I2412">
        <v>11.3</v>
      </c>
      <c r="J2412" t="s">
        <v>150</v>
      </c>
      <c r="K2412">
        <v>2.2599999999999998</v>
      </c>
      <c r="L2412" t="s">
        <v>150</v>
      </c>
      <c r="M2412">
        <v>4.32</v>
      </c>
      <c r="N2412" t="s">
        <v>150</v>
      </c>
      <c r="O2412">
        <v>6.05</v>
      </c>
      <c r="P2412" t="s">
        <v>150</v>
      </c>
      <c r="Q2412">
        <v>25.5</v>
      </c>
      <c r="R2412" t="s">
        <v>150</v>
      </c>
      <c r="S2412">
        <v>0.33</v>
      </c>
      <c r="T2412" t="s">
        <v>150</v>
      </c>
      <c r="W2412">
        <v>22.26</v>
      </c>
      <c r="X2412" t="s">
        <v>150</v>
      </c>
      <c r="AE2412">
        <v>3</v>
      </c>
      <c r="AF2412" t="s">
        <v>150</v>
      </c>
      <c r="AG2412">
        <v>5.88</v>
      </c>
      <c r="AH2412" t="s">
        <v>150</v>
      </c>
      <c r="AS2412">
        <v>0.03</v>
      </c>
      <c r="AT2412" t="s">
        <v>150</v>
      </c>
    </row>
    <row r="2413" spans="1:58" x14ac:dyDescent="0.2">
      <c r="A2413" t="s">
        <v>532</v>
      </c>
      <c r="B2413" t="s">
        <v>533</v>
      </c>
      <c r="C2413">
        <f>-70.37920184 / 41.63916408</f>
        <v>-1.690216491973342</v>
      </c>
      <c r="D2413" t="s">
        <v>534</v>
      </c>
      <c r="E2413" t="s">
        <v>70</v>
      </c>
      <c r="F2413" s="1">
        <v>43340</v>
      </c>
      <c r="G2413">
        <v>1</v>
      </c>
      <c r="K2413" t="s">
        <v>173</v>
      </c>
      <c r="L2413" t="s">
        <v>150</v>
      </c>
      <c r="O2413">
        <v>6.23</v>
      </c>
      <c r="P2413" t="s">
        <v>150</v>
      </c>
      <c r="Q2413">
        <v>25.5</v>
      </c>
      <c r="R2413" t="s">
        <v>150</v>
      </c>
      <c r="S2413" t="s">
        <v>173</v>
      </c>
      <c r="T2413" t="s">
        <v>150</v>
      </c>
      <c r="W2413" t="s">
        <v>173</v>
      </c>
      <c r="X2413" t="s">
        <v>150</v>
      </c>
      <c r="AE2413" t="s">
        <v>173</v>
      </c>
      <c r="AF2413" t="s">
        <v>150</v>
      </c>
      <c r="AG2413" t="s">
        <v>173</v>
      </c>
      <c r="AH2413" t="s">
        <v>150</v>
      </c>
      <c r="AS2413" t="s">
        <v>173</v>
      </c>
      <c r="AT2413" t="s">
        <v>150</v>
      </c>
    </row>
    <row r="2414" spans="1:58" x14ac:dyDescent="0.2">
      <c r="A2414" t="s">
        <v>532</v>
      </c>
      <c r="B2414" t="s">
        <v>533</v>
      </c>
      <c r="C2414">
        <f>-70.37920184 / 41.63916408</f>
        <v>-1.690216491973342</v>
      </c>
      <c r="D2414" t="s">
        <v>534</v>
      </c>
      <c r="E2414" t="s">
        <v>70</v>
      </c>
      <c r="F2414" s="1">
        <v>43340</v>
      </c>
      <c r="G2414">
        <v>2</v>
      </c>
      <c r="K2414" t="s">
        <v>173</v>
      </c>
      <c r="L2414" t="s">
        <v>150</v>
      </c>
      <c r="O2414">
        <v>5.8</v>
      </c>
      <c r="P2414" t="s">
        <v>150</v>
      </c>
      <c r="Q2414">
        <v>24.7</v>
      </c>
      <c r="R2414" t="s">
        <v>150</v>
      </c>
      <c r="S2414" t="s">
        <v>173</v>
      </c>
      <c r="T2414" t="s">
        <v>150</v>
      </c>
      <c r="W2414" t="s">
        <v>173</v>
      </c>
      <c r="X2414" t="s">
        <v>150</v>
      </c>
      <c r="AE2414" t="s">
        <v>173</v>
      </c>
      <c r="AF2414" t="s">
        <v>150</v>
      </c>
      <c r="AG2414" t="s">
        <v>173</v>
      </c>
      <c r="AH2414" t="s">
        <v>150</v>
      </c>
      <c r="AS2414" t="s">
        <v>173</v>
      </c>
      <c r="AT2414" t="s">
        <v>150</v>
      </c>
    </row>
    <row r="2415" spans="1:58" x14ac:dyDescent="0.2">
      <c r="A2415" t="s">
        <v>532</v>
      </c>
      <c r="B2415" t="s">
        <v>533</v>
      </c>
      <c r="C2415">
        <f>-70.37920184 / 41.63916408</f>
        <v>-1.690216491973342</v>
      </c>
      <c r="D2415" t="s">
        <v>534</v>
      </c>
      <c r="E2415" t="s">
        <v>70</v>
      </c>
      <c r="F2415" s="1">
        <v>43340</v>
      </c>
      <c r="G2415">
        <v>3</v>
      </c>
      <c r="K2415">
        <v>3.01</v>
      </c>
      <c r="L2415" t="s">
        <v>150</v>
      </c>
      <c r="O2415">
        <v>1.7</v>
      </c>
      <c r="P2415" t="s">
        <v>150</v>
      </c>
      <c r="Q2415">
        <v>21.1</v>
      </c>
      <c r="R2415" t="s">
        <v>150</v>
      </c>
      <c r="S2415">
        <v>0.51</v>
      </c>
      <c r="T2415" t="s">
        <v>150</v>
      </c>
      <c r="W2415">
        <v>19.62</v>
      </c>
      <c r="X2415" t="s">
        <v>150</v>
      </c>
      <c r="AE2415">
        <v>3.3</v>
      </c>
      <c r="AF2415" t="s">
        <v>150</v>
      </c>
      <c r="AG2415">
        <v>5.45</v>
      </c>
      <c r="AH2415" t="s">
        <v>150</v>
      </c>
      <c r="AS2415">
        <v>1.05</v>
      </c>
      <c r="AT2415" t="s">
        <v>150</v>
      </c>
    </row>
    <row r="2416" spans="1:58" x14ac:dyDescent="0.2">
      <c r="A2416" t="s">
        <v>532</v>
      </c>
      <c r="B2416" t="s">
        <v>533</v>
      </c>
      <c r="C2416">
        <f>-70.37920184 / 41.63916408</f>
        <v>-1.690216491973342</v>
      </c>
      <c r="D2416" t="s">
        <v>534</v>
      </c>
      <c r="E2416" t="s">
        <v>70</v>
      </c>
      <c r="F2416" s="1">
        <v>43340</v>
      </c>
      <c r="G2416">
        <v>4</v>
      </c>
      <c r="K2416" t="s">
        <v>173</v>
      </c>
      <c r="L2416" t="s">
        <v>150</v>
      </c>
      <c r="O2416">
        <v>3.4</v>
      </c>
      <c r="P2416" t="s">
        <v>150</v>
      </c>
      <c r="Q2416">
        <v>14.6</v>
      </c>
      <c r="R2416" t="s">
        <v>150</v>
      </c>
      <c r="S2416" t="s">
        <v>173</v>
      </c>
      <c r="T2416" t="s">
        <v>150</v>
      </c>
      <c r="W2416" t="s">
        <v>173</v>
      </c>
      <c r="X2416" t="s">
        <v>150</v>
      </c>
      <c r="AE2416" t="s">
        <v>173</v>
      </c>
      <c r="AF2416" t="s">
        <v>150</v>
      </c>
      <c r="AG2416" t="s">
        <v>173</v>
      </c>
      <c r="AH2416" t="s">
        <v>150</v>
      </c>
      <c r="AS2416" t="s">
        <v>173</v>
      </c>
      <c r="AT2416" t="s">
        <v>150</v>
      </c>
    </row>
    <row r="2417" spans="1:58" x14ac:dyDescent="0.2">
      <c r="A2417" t="s">
        <v>532</v>
      </c>
      <c r="B2417" t="s">
        <v>533</v>
      </c>
      <c r="C2417">
        <f>-70.37920184 / 41.63916408</f>
        <v>-1.690216491973342</v>
      </c>
      <c r="D2417" t="s">
        <v>534</v>
      </c>
      <c r="E2417" t="s">
        <v>70</v>
      </c>
      <c r="F2417" s="1">
        <v>43340</v>
      </c>
      <c r="G2417">
        <v>5</v>
      </c>
      <c r="K2417" t="s">
        <v>173</v>
      </c>
      <c r="L2417" t="s">
        <v>150</v>
      </c>
      <c r="O2417">
        <v>3.52</v>
      </c>
      <c r="P2417" t="s">
        <v>150</v>
      </c>
      <c r="Q2417">
        <v>11.1</v>
      </c>
      <c r="R2417" t="s">
        <v>150</v>
      </c>
      <c r="S2417" t="s">
        <v>173</v>
      </c>
      <c r="T2417" t="s">
        <v>150</v>
      </c>
      <c r="W2417" t="s">
        <v>173</v>
      </c>
      <c r="X2417" t="s">
        <v>150</v>
      </c>
      <c r="AE2417" t="s">
        <v>173</v>
      </c>
      <c r="AF2417" t="s">
        <v>150</v>
      </c>
      <c r="AG2417" t="s">
        <v>173</v>
      </c>
      <c r="AH2417" t="s">
        <v>150</v>
      </c>
      <c r="AS2417" t="s">
        <v>173</v>
      </c>
      <c r="AT2417" t="s">
        <v>150</v>
      </c>
    </row>
    <row r="2418" spans="1:58" x14ac:dyDescent="0.2">
      <c r="A2418" t="s">
        <v>532</v>
      </c>
      <c r="B2418" t="s">
        <v>533</v>
      </c>
      <c r="C2418">
        <f>-70.37920184 / 41.63916408</f>
        <v>-1.690216491973342</v>
      </c>
      <c r="D2418" t="s">
        <v>534</v>
      </c>
      <c r="E2418" t="s">
        <v>70</v>
      </c>
      <c r="F2418" s="1">
        <v>43340</v>
      </c>
      <c r="G2418">
        <v>6</v>
      </c>
      <c r="K2418" t="s">
        <v>173</v>
      </c>
      <c r="L2418" t="s">
        <v>150</v>
      </c>
      <c r="O2418">
        <v>5.75</v>
      </c>
      <c r="P2418" t="s">
        <v>150</v>
      </c>
      <c r="Q2418">
        <v>9.1</v>
      </c>
      <c r="R2418" t="s">
        <v>150</v>
      </c>
      <c r="S2418" t="s">
        <v>173</v>
      </c>
      <c r="T2418" t="s">
        <v>150</v>
      </c>
      <c r="W2418" t="s">
        <v>173</v>
      </c>
      <c r="X2418" t="s">
        <v>150</v>
      </c>
      <c r="AE2418" t="s">
        <v>173</v>
      </c>
      <c r="AF2418" t="s">
        <v>150</v>
      </c>
      <c r="AG2418" t="s">
        <v>173</v>
      </c>
      <c r="AH2418" t="s">
        <v>150</v>
      </c>
      <c r="AS2418" t="s">
        <v>173</v>
      </c>
      <c r="AT2418" t="s">
        <v>150</v>
      </c>
    </row>
    <row r="2419" spans="1:58" x14ac:dyDescent="0.2">
      <c r="A2419" t="s">
        <v>532</v>
      </c>
      <c r="B2419" t="s">
        <v>533</v>
      </c>
      <c r="C2419">
        <f>-70.37920184 / 41.63916408</f>
        <v>-1.690216491973342</v>
      </c>
      <c r="D2419" t="s">
        <v>534</v>
      </c>
      <c r="E2419" t="s">
        <v>70</v>
      </c>
      <c r="F2419" s="1">
        <v>43340</v>
      </c>
      <c r="G2419">
        <v>7</v>
      </c>
      <c r="K2419" t="s">
        <v>173</v>
      </c>
      <c r="L2419" t="s">
        <v>150</v>
      </c>
      <c r="O2419">
        <v>4.78</v>
      </c>
      <c r="P2419" t="s">
        <v>150</v>
      </c>
      <c r="Q2419">
        <v>8.1</v>
      </c>
      <c r="R2419" t="s">
        <v>150</v>
      </c>
      <c r="S2419" t="s">
        <v>173</v>
      </c>
      <c r="T2419" t="s">
        <v>150</v>
      </c>
      <c r="W2419" t="s">
        <v>173</v>
      </c>
      <c r="X2419" t="s">
        <v>150</v>
      </c>
      <c r="AE2419" t="s">
        <v>173</v>
      </c>
      <c r="AF2419" t="s">
        <v>150</v>
      </c>
      <c r="AG2419" t="s">
        <v>173</v>
      </c>
      <c r="AH2419" t="s">
        <v>150</v>
      </c>
      <c r="AS2419" t="s">
        <v>173</v>
      </c>
      <c r="AT2419" t="s">
        <v>150</v>
      </c>
    </row>
    <row r="2420" spans="1:58" x14ac:dyDescent="0.2">
      <c r="A2420" t="s">
        <v>532</v>
      </c>
      <c r="B2420" t="s">
        <v>533</v>
      </c>
      <c r="C2420">
        <f>-70.37920184 / 41.63916408</f>
        <v>-1.690216491973342</v>
      </c>
      <c r="D2420" t="s">
        <v>534</v>
      </c>
      <c r="E2420" t="s">
        <v>70</v>
      </c>
      <c r="F2420" s="1">
        <v>43340</v>
      </c>
      <c r="G2420">
        <v>7.5</v>
      </c>
      <c r="K2420" t="s">
        <v>173</v>
      </c>
      <c r="L2420" t="s">
        <v>150</v>
      </c>
      <c r="O2420">
        <v>5.24</v>
      </c>
      <c r="P2420" t="s">
        <v>150</v>
      </c>
      <c r="Q2420">
        <v>7.7</v>
      </c>
      <c r="R2420" t="s">
        <v>150</v>
      </c>
      <c r="S2420" t="s">
        <v>173</v>
      </c>
      <c r="T2420" t="s">
        <v>150</v>
      </c>
      <c r="W2420" t="s">
        <v>173</v>
      </c>
      <c r="X2420" t="s">
        <v>150</v>
      </c>
      <c r="AE2420" t="s">
        <v>173</v>
      </c>
      <c r="AF2420" t="s">
        <v>150</v>
      </c>
      <c r="AG2420" t="s">
        <v>173</v>
      </c>
      <c r="AH2420" t="s">
        <v>150</v>
      </c>
      <c r="AS2420" t="s">
        <v>173</v>
      </c>
      <c r="AT2420" t="s">
        <v>150</v>
      </c>
    </row>
    <row r="2421" spans="1:58" x14ac:dyDescent="0.2">
      <c r="A2421" t="s">
        <v>532</v>
      </c>
      <c r="B2421" t="s">
        <v>533</v>
      </c>
      <c r="C2421">
        <f>-70.37920184 / 41.63916408</f>
        <v>-1.690216491973342</v>
      </c>
      <c r="D2421" t="s">
        <v>534</v>
      </c>
      <c r="E2421" t="s">
        <v>70</v>
      </c>
      <c r="F2421" s="1">
        <v>43340</v>
      </c>
      <c r="G2421">
        <v>9</v>
      </c>
      <c r="K2421">
        <v>1.31</v>
      </c>
      <c r="L2421" t="s">
        <v>150</v>
      </c>
      <c r="Q2421" t="s">
        <v>426</v>
      </c>
      <c r="R2421" t="s">
        <v>150</v>
      </c>
      <c r="S2421">
        <v>0.33</v>
      </c>
      <c r="T2421" t="s">
        <v>150</v>
      </c>
      <c r="W2421">
        <v>14.92</v>
      </c>
      <c r="X2421" t="s">
        <v>150</v>
      </c>
      <c r="AE2421">
        <v>2.1</v>
      </c>
      <c r="AF2421" t="s">
        <v>150</v>
      </c>
      <c r="AG2421">
        <v>5.34</v>
      </c>
      <c r="AH2421" t="s">
        <v>150</v>
      </c>
      <c r="AS2421">
        <v>1.45</v>
      </c>
      <c r="AT2421" t="s">
        <v>150</v>
      </c>
    </row>
    <row r="2422" spans="1:58" x14ac:dyDescent="0.2">
      <c r="A2422" t="s">
        <v>532</v>
      </c>
      <c r="B2422" t="s">
        <v>533</v>
      </c>
      <c r="C2422">
        <f>-70.37920184 / 41.63916408</f>
        <v>-1.690216491973342</v>
      </c>
      <c r="D2422" t="s">
        <v>534</v>
      </c>
      <c r="E2422" t="s">
        <v>70</v>
      </c>
      <c r="F2422" s="1">
        <v>43340</v>
      </c>
      <c r="G2422">
        <v>10</v>
      </c>
      <c r="K2422">
        <v>2.36</v>
      </c>
      <c r="L2422" t="s">
        <v>150</v>
      </c>
      <c r="Q2422" t="s">
        <v>426</v>
      </c>
      <c r="R2422" t="s">
        <v>150</v>
      </c>
      <c r="S2422">
        <v>1.17</v>
      </c>
      <c r="T2422" t="s">
        <v>150</v>
      </c>
      <c r="W2422">
        <v>60.02</v>
      </c>
      <c r="X2422" t="s">
        <v>150</v>
      </c>
      <c r="AE2422">
        <v>16.899999999999999</v>
      </c>
      <c r="AF2422" t="s">
        <v>150</v>
      </c>
      <c r="AG2422">
        <v>6.01</v>
      </c>
      <c r="AH2422" t="s">
        <v>150</v>
      </c>
      <c r="AS2422">
        <v>23.1</v>
      </c>
      <c r="AT2422" t="s">
        <v>150</v>
      </c>
    </row>
    <row r="2423" spans="1:58" x14ac:dyDescent="0.2">
      <c r="A2423" t="s">
        <v>532</v>
      </c>
      <c r="B2423" t="s">
        <v>533</v>
      </c>
      <c r="C2423">
        <f>-70.37920184 / 41.63916408</f>
        <v>-1.690216491973342</v>
      </c>
      <c r="D2423" t="s">
        <v>534</v>
      </c>
      <c r="E2423" t="s">
        <v>70</v>
      </c>
      <c r="F2423" s="1">
        <v>43340.357638888891</v>
      </c>
      <c r="G2423">
        <v>0.5</v>
      </c>
      <c r="I2423">
        <v>11.3</v>
      </c>
      <c r="J2423" t="s">
        <v>150</v>
      </c>
      <c r="K2423">
        <v>2.2599999999999998</v>
      </c>
      <c r="L2423" t="s">
        <v>150</v>
      </c>
      <c r="M2423">
        <v>4.17</v>
      </c>
      <c r="N2423" t="s">
        <v>150</v>
      </c>
      <c r="O2423">
        <v>6.05</v>
      </c>
      <c r="P2423" t="s">
        <v>150</v>
      </c>
      <c r="Q2423">
        <v>25.5</v>
      </c>
      <c r="R2423" t="s">
        <v>150</v>
      </c>
      <c r="S2423">
        <v>0.3</v>
      </c>
      <c r="T2423" t="s">
        <v>150</v>
      </c>
      <c r="U2423">
        <v>9.2899999999999991</v>
      </c>
      <c r="V2423" t="s">
        <v>150</v>
      </c>
      <c r="AA2423">
        <v>38.6</v>
      </c>
      <c r="AC2423">
        <v>39.44</v>
      </c>
      <c r="AE2423">
        <v>3</v>
      </c>
      <c r="AF2423" t="s">
        <v>150</v>
      </c>
      <c r="AG2423">
        <v>5.88</v>
      </c>
      <c r="AH2423" t="s">
        <v>150</v>
      </c>
      <c r="AS2423">
        <v>0.03</v>
      </c>
      <c r="AT2423" t="s">
        <v>150</v>
      </c>
    </row>
    <row r="2424" spans="1:58" x14ac:dyDescent="0.2">
      <c r="A2424" t="s">
        <v>532</v>
      </c>
      <c r="B2424" t="s">
        <v>533</v>
      </c>
      <c r="C2424">
        <f>-70.37920184 / 41.63916408</f>
        <v>-1.690216491973342</v>
      </c>
      <c r="D2424" t="s">
        <v>534</v>
      </c>
      <c r="E2424" t="s">
        <v>70</v>
      </c>
      <c r="F2424" s="1">
        <v>43340.357638888891</v>
      </c>
      <c r="G2424">
        <v>1</v>
      </c>
      <c r="I2424">
        <v>11.3</v>
      </c>
      <c r="J2424" t="s">
        <v>150</v>
      </c>
      <c r="M2424">
        <v>4.17</v>
      </c>
      <c r="N2424" t="s">
        <v>150</v>
      </c>
      <c r="O2424">
        <v>6.23</v>
      </c>
      <c r="P2424" t="s">
        <v>150</v>
      </c>
      <c r="Q2424">
        <v>25.5</v>
      </c>
      <c r="R2424" t="s">
        <v>150</v>
      </c>
      <c r="AC2424">
        <v>39.44</v>
      </c>
    </row>
    <row r="2425" spans="1:58" x14ac:dyDescent="0.2">
      <c r="A2425" t="s">
        <v>532</v>
      </c>
      <c r="B2425" t="s">
        <v>533</v>
      </c>
      <c r="C2425">
        <f>-70.37920184 / 41.63916408</f>
        <v>-1.690216491973342</v>
      </c>
      <c r="D2425" t="s">
        <v>534</v>
      </c>
      <c r="E2425" t="s">
        <v>70</v>
      </c>
      <c r="F2425" s="1">
        <v>43340.357638888891</v>
      </c>
      <c r="G2425">
        <v>2</v>
      </c>
      <c r="I2425">
        <v>11.3</v>
      </c>
      <c r="J2425" t="s">
        <v>150</v>
      </c>
      <c r="M2425">
        <v>4.17</v>
      </c>
      <c r="N2425" t="s">
        <v>150</v>
      </c>
      <c r="O2425">
        <v>5.8</v>
      </c>
      <c r="P2425" t="s">
        <v>150</v>
      </c>
      <c r="Q2425">
        <v>24.7</v>
      </c>
      <c r="R2425" t="s">
        <v>150</v>
      </c>
      <c r="AC2425">
        <v>39.44</v>
      </c>
    </row>
    <row r="2426" spans="1:58" x14ac:dyDescent="0.2">
      <c r="A2426" t="s">
        <v>532</v>
      </c>
      <c r="B2426" t="s">
        <v>533</v>
      </c>
      <c r="C2426">
        <f>-70.37920184 / 41.63916408</f>
        <v>-1.690216491973342</v>
      </c>
      <c r="D2426" t="s">
        <v>534</v>
      </c>
      <c r="E2426" t="s">
        <v>70</v>
      </c>
      <c r="F2426" s="1">
        <v>43340.357638888891</v>
      </c>
      <c r="G2426">
        <v>3</v>
      </c>
      <c r="I2426">
        <v>11.3</v>
      </c>
      <c r="J2426" t="s">
        <v>150</v>
      </c>
      <c r="K2426">
        <v>3.01</v>
      </c>
      <c r="L2426" t="s">
        <v>150</v>
      </c>
      <c r="M2426">
        <v>4.17</v>
      </c>
      <c r="N2426" t="s">
        <v>150</v>
      </c>
      <c r="O2426">
        <v>1.7</v>
      </c>
      <c r="P2426" t="s">
        <v>150</v>
      </c>
      <c r="Q2426">
        <v>21.1</v>
      </c>
      <c r="R2426" t="s">
        <v>150</v>
      </c>
      <c r="S2426">
        <v>0.5</v>
      </c>
      <c r="T2426" t="s">
        <v>150</v>
      </c>
      <c r="U2426">
        <v>15.49</v>
      </c>
      <c r="V2426" t="s">
        <v>150</v>
      </c>
      <c r="AA2426">
        <v>41.41</v>
      </c>
      <c r="AC2426">
        <v>39.44</v>
      </c>
      <c r="AE2426">
        <v>3.3</v>
      </c>
      <c r="AF2426" t="s">
        <v>150</v>
      </c>
      <c r="AG2426">
        <v>5.45</v>
      </c>
      <c r="AH2426" t="s">
        <v>150</v>
      </c>
      <c r="AS2426">
        <v>1.05</v>
      </c>
      <c r="AT2426" t="s">
        <v>150</v>
      </c>
    </row>
    <row r="2427" spans="1:58" x14ac:dyDescent="0.2">
      <c r="A2427" t="s">
        <v>532</v>
      </c>
      <c r="B2427" t="s">
        <v>533</v>
      </c>
      <c r="C2427">
        <f>-70.37920184 / 41.63916408</f>
        <v>-1.690216491973342</v>
      </c>
      <c r="D2427" t="s">
        <v>534</v>
      </c>
      <c r="E2427" t="s">
        <v>70</v>
      </c>
      <c r="F2427" s="1">
        <v>43340.357638888891</v>
      </c>
      <c r="G2427">
        <v>4</v>
      </c>
      <c r="I2427">
        <v>11.3</v>
      </c>
      <c r="J2427" t="s">
        <v>150</v>
      </c>
      <c r="M2427">
        <v>4.17</v>
      </c>
      <c r="N2427" t="s">
        <v>150</v>
      </c>
      <c r="O2427">
        <v>3.4</v>
      </c>
      <c r="P2427" t="s">
        <v>150</v>
      </c>
      <c r="Q2427">
        <v>14.6</v>
      </c>
      <c r="R2427" t="s">
        <v>150</v>
      </c>
      <c r="AC2427">
        <v>39.44</v>
      </c>
    </row>
    <row r="2428" spans="1:58" x14ac:dyDescent="0.2">
      <c r="A2428" t="s">
        <v>532</v>
      </c>
      <c r="B2428" t="s">
        <v>533</v>
      </c>
      <c r="C2428">
        <f>-70.37920184 / 41.63916408</f>
        <v>-1.690216491973342</v>
      </c>
      <c r="D2428" t="s">
        <v>534</v>
      </c>
      <c r="E2428" t="s">
        <v>70</v>
      </c>
      <c r="F2428" s="1">
        <v>43340.357638888891</v>
      </c>
      <c r="G2428">
        <v>5</v>
      </c>
      <c r="I2428">
        <v>11.3</v>
      </c>
      <c r="J2428" t="s">
        <v>150</v>
      </c>
      <c r="M2428">
        <v>4.17</v>
      </c>
      <c r="N2428" t="s">
        <v>150</v>
      </c>
      <c r="O2428">
        <v>3.52</v>
      </c>
      <c r="P2428" t="s">
        <v>150</v>
      </c>
      <c r="Q2428">
        <v>11.1</v>
      </c>
      <c r="R2428" t="s">
        <v>150</v>
      </c>
      <c r="AC2428">
        <v>39.44</v>
      </c>
    </row>
    <row r="2429" spans="1:58" x14ac:dyDescent="0.2">
      <c r="A2429" t="s">
        <v>532</v>
      </c>
      <c r="B2429" t="s">
        <v>533</v>
      </c>
      <c r="C2429">
        <f>-70.37920184 / 41.63916408</f>
        <v>-1.690216491973342</v>
      </c>
      <c r="D2429" t="s">
        <v>534</v>
      </c>
      <c r="E2429" t="s">
        <v>70</v>
      </c>
      <c r="F2429" s="1">
        <v>43340.357638888891</v>
      </c>
      <c r="G2429">
        <v>6</v>
      </c>
      <c r="I2429">
        <v>11.3</v>
      </c>
      <c r="J2429" t="s">
        <v>150</v>
      </c>
      <c r="M2429">
        <v>4.17</v>
      </c>
      <c r="N2429" t="s">
        <v>150</v>
      </c>
      <c r="O2429">
        <v>5.75</v>
      </c>
      <c r="P2429" t="s">
        <v>150</v>
      </c>
      <c r="Q2429">
        <v>9.1</v>
      </c>
      <c r="R2429" t="s">
        <v>150</v>
      </c>
      <c r="AC2429">
        <v>39.44</v>
      </c>
    </row>
    <row r="2430" spans="1:58" x14ac:dyDescent="0.2">
      <c r="A2430" t="s">
        <v>532</v>
      </c>
      <c r="B2430" t="s">
        <v>533</v>
      </c>
      <c r="C2430">
        <f>-70.37920184 / 41.63916408</f>
        <v>-1.690216491973342</v>
      </c>
      <c r="D2430" t="s">
        <v>534</v>
      </c>
      <c r="E2430" t="s">
        <v>70</v>
      </c>
      <c r="F2430" s="1">
        <v>43340.357638888891</v>
      </c>
      <c r="G2430">
        <v>7</v>
      </c>
      <c r="I2430">
        <v>11.3</v>
      </c>
      <c r="J2430" t="s">
        <v>150</v>
      </c>
      <c r="M2430">
        <v>4.17</v>
      </c>
      <c r="N2430" t="s">
        <v>150</v>
      </c>
      <c r="O2430">
        <v>4.78</v>
      </c>
      <c r="P2430" t="s">
        <v>150</v>
      </c>
      <c r="Q2430">
        <v>8.1</v>
      </c>
      <c r="R2430" t="s">
        <v>150</v>
      </c>
      <c r="AC2430">
        <v>39.44</v>
      </c>
    </row>
    <row r="2431" spans="1:58" x14ac:dyDescent="0.2">
      <c r="A2431" t="s">
        <v>532</v>
      </c>
      <c r="B2431" t="s">
        <v>533</v>
      </c>
      <c r="C2431">
        <f>-70.37920184 / 41.63916408</f>
        <v>-1.690216491973342</v>
      </c>
      <c r="D2431" t="s">
        <v>534</v>
      </c>
      <c r="E2431" t="s">
        <v>70</v>
      </c>
      <c r="F2431" s="1">
        <v>43340.357638888891</v>
      </c>
      <c r="G2431">
        <v>7.5</v>
      </c>
      <c r="I2431">
        <v>11.3</v>
      </c>
      <c r="J2431" t="s">
        <v>150</v>
      </c>
      <c r="K2431">
        <v>1.31</v>
      </c>
      <c r="L2431" t="s">
        <v>150</v>
      </c>
      <c r="M2431">
        <v>4.17</v>
      </c>
      <c r="N2431" t="s">
        <v>150</v>
      </c>
      <c r="O2431">
        <v>5.24</v>
      </c>
      <c r="P2431" t="s">
        <v>150</v>
      </c>
      <c r="Q2431">
        <v>7.7</v>
      </c>
      <c r="R2431" t="s">
        <v>150</v>
      </c>
      <c r="S2431">
        <v>0.3</v>
      </c>
      <c r="T2431" t="s">
        <v>150</v>
      </c>
      <c r="U2431">
        <v>9.2899999999999991</v>
      </c>
      <c r="V2431" t="s">
        <v>150</v>
      </c>
      <c r="AA2431">
        <v>33.25</v>
      </c>
      <c r="AC2431">
        <v>39.44</v>
      </c>
      <c r="AE2431">
        <v>2.1</v>
      </c>
      <c r="AF2431" t="s">
        <v>150</v>
      </c>
      <c r="AG2431">
        <v>5.34</v>
      </c>
      <c r="AH2431" t="s">
        <v>150</v>
      </c>
      <c r="AS2431">
        <v>1.45</v>
      </c>
      <c r="AT2431" t="s">
        <v>150</v>
      </c>
    </row>
    <row r="2432" spans="1:58" x14ac:dyDescent="0.2">
      <c r="A2432" t="s">
        <v>532</v>
      </c>
      <c r="B2432" t="s">
        <v>533</v>
      </c>
      <c r="C2432">
        <f>-70.37920184 / 41.63916408</f>
        <v>-1.690216491973342</v>
      </c>
      <c r="D2432" t="s">
        <v>534</v>
      </c>
      <c r="E2432" t="s">
        <v>70</v>
      </c>
      <c r="F2432" s="1">
        <v>43703</v>
      </c>
      <c r="G2432">
        <v>0.5</v>
      </c>
      <c r="I2432">
        <v>11.1</v>
      </c>
      <c r="J2432" t="s">
        <v>150</v>
      </c>
      <c r="K2432">
        <v>1.35</v>
      </c>
      <c r="L2432" t="s">
        <v>150</v>
      </c>
      <c r="M2432">
        <v>4.68</v>
      </c>
      <c r="N2432" t="s">
        <v>150</v>
      </c>
      <c r="O2432">
        <v>7.62</v>
      </c>
      <c r="P2432" t="s">
        <v>150</v>
      </c>
      <c r="Q2432">
        <v>24.7</v>
      </c>
      <c r="R2432" t="s">
        <v>150</v>
      </c>
      <c r="S2432">
        <v>0.35</v>
      </c>
      <c r="T2432" t="s">
        <v>150</v>
      </c>
      <c r="W2432">
        <v>17.739999999999998</v>
      </c>
      <c r="X2432" t="s">
        <v>150</v>
      </c>
      <c r="AE2432">
        <v>2.1</v>
      </c>
      <c r="AF2432" t="s">
        <v>150</v>
      </c>
      <c r="AG2432">
        <v>5.68</v>
      </c>
      <c r="AH2432" t="s">
        <v>150</v>
      </c>
      <c r="AS2432">
        <v>0.1</v>
      </c>
      <c r="AT2432" t="s">
        <v>150</v>
      </c>
      <c r="AU2432">
        <v>2</v>
      </c>
      <c r="AV2432" t="s">
        <v>150</v>
      </c>
      <c r="BE2432">
        <v>1.45</v>
      </c>
      <c r="BF2432" t="s">
        <v>150</v>
      </c>
    </row>
    <row r="2433" spans="1:58" x14ac:dyDescent="0.2">
      <c r="A2433" t="s">
        <v>532</v>
      </c>
      <c r="B2433" t="s">
        <v>533</v>
      </c>
      <c r="C2433">
        <f>-70.37920184 / 41.63916408</f>
        <v>-1.690216491973342</v>
      </c>
      <c r="D2433" t="s">
        <v>534</v>
      </c>
      <c r="E2433" t="s">
        <v>70</v>
      </c>
      <c r="F2433" s="1">
        <v>43703</v>
      </c>
      <c r="G2433">
        <v>1</v>
      </c>
      <c r="K2433" t="s">
        <v>173</v>
      </c>
      <c r="L2433" t="s">
        <v>150</v>
      </c>
      <c r="O2433">
        <v>7.64</v>
      </c>
      <c r="P2433" t="s">
        <v>150</v>
      </c>
      <c r="Q2433">
        <v>24.7</v>
      </c>
      <c r="R2433" t="s">
        <v>150</v>
      </c>
      <c r="S2433" t="s">
        <v>173</v>
      </c>
      <c r="T2433" t="s">
        <v>150</v>
      </c>
      <c r="W2433" t="s">
        <v>173</v>
      </c>
      <c r="X2433" t="s">
        <v>150</v>
      </c>
      <c r="AE2433" t="s">
        <v>173</v>
      </c>
      <c r="AF2433" t="s">
        <v>150</v>
      </c>
      <c r="AG2433" t="s">
        <v>173</v>
      </c>
      <c r="AH2433" t="s">
        <v>150</v>
      </c>
      <c r="AS2433" t="s">
        <v>173</v>
      </c>
      <c r="AT2433" t="s">
        <v>150</v>
      </c>
      <c r="BE2433" t="s">
        <v>173</v>
      </c>
      <c r="BF2433" t="s">
        <v>150</v>
      </c>
    </row>
    <row r="2434" spans="1:58" x14ac:dyDescent="0.2">
      <c r="A2434" t="s">
        <v>532</v>
      </c>
      <c r="B2434" t="s">
        <v>533</v>
      </c>
      <c r="C2434">
        <f>-70.37920184 / 41.63916408</f>
        <v>-1.690216491973342</v>
      </c>
      <c r="D2434" t="s">
        <v>534</v>
      </c>
      <c r="E2434" t="s">
        <v>70</v>
      </c>
      <c r="F2434" s="1">
        <v>43703</v>
      </c>
      <c r="G2434">
        <v>2</v>
      </c>
      <c r="K2434" t="s">
        <v>173</v>
      </c>
      <c r="L2434" t="s">
        <v>150</v>
      </c>
      <c r="O2434">
        <v>7.6</v>
      </c>
      <c r="P2434" t="s">
        <v>150</v>
      </c>
      <c r="Q2434">
        <v>24.5</v>
      </c>
      <c r="R2434" t="s">
        <v>150</v>
      </c>
      <c r="S2434" t="s">
        <v>173</v>
      </c>
      <c r="T2434" t="s">
        <v>150</v>
      </c>
      <c r="W2434" t="s">
        <v>173</v>
      </c>
      <c r="X2434" t="s">
        <v>150</v>
      </c>
      <c r="AE2434" t="s">
        <v>173</v>
      </c>
      <c r="AF2434" t="s">
        <v>150</v>
      </c>
      <c r="AG2434" t="s">
        <v>173</v>
      </c>
      <c r="AH2434" t="s">
        <v>150</v>
      </c>
      <c r="AS2434" t="s">
        <v>173</v>
      </c>
      <c r="AT2434" t="s">
        <v>150</v>
      </c>
      <c r="BE2434" t="s">
        <v>173</v>
      </c>
      <c r="BF2434" t="s">
        <v>150</v>
      </c>
    </row>
    <row r="2435" spans="1:58" x14ac:dyDescent="0.2">
      <c r="A2435" t="s">
        <v>532</v>
      </c>
      <c r="B2435" t="s">
        <v>533</v>
      </c>
      <c r="C2435">
        <f>-70.37920184 / 41.63916408</f>
        <v>-1.690216491973342</v>
      </c>
      <c r="D2435" t="s">
        <v>534</v>
      </c>
      <c r="E2435" t="s">
        <v>70</v>
      </c>
      <c r="F2435" s="1">
        <v>43703</v>
      </c>
      <c r="G2435">
        <v>3</v>
      </c>
      <c r="K2435">
        <v>1.38</v>
      </c>
      <c r="L2435" t="s">
        <v>150</v>
      </c>
      <c r="O2435">
        <v>7.47</v>
      </c>
      <c r="P2435" t="s">
        <v>150</v>
      </c>
      <c r="Q2435">
        <v>24.3</v>
      </c>
      <c r="R2435" t="s">
        <v>150</v>
      </c>
      <c r="S2435">
        <v>0.5</v>
      </c>
      <c r="T2435" t="s">
        <v>150</v>
      </c>
      <c r="W2435">
        <v>16.34</v>
      </c>
      <c r="X2435" t="s">
        <v>150</v>
      </c>
      <c r="AE2435">
        <v>2.1</v>
      </c>
      <c r="AF2435" t="s">
        <v>150</v>
      </c>
      <c r="AG2435">
        <v>5.59</v>
      </c>
      <c r="AH2435" t="s">
        <v>150</v>
      </c>
      <c r="AS2435">
        <v>0.03</v>
      </c>
      <c r="AT2435" t="s">
        <v>150</v>
      </c>
      <c r="BE2435">
        <v>1.41</v>
      </c>
      <c r="BF2435" t="s">
        <v>150</v>
      </c>
    </row>
    <row r="2436" spans="1:58" x14ac:dyDescent="0.2">
      <c r="A2436" t="s">
        <v>532</v>
      </c>
      <c r="B2436" t="s">
        <v>533</v>
      </c>
      <c r="C2436">
        <f>-70.37920184 / 41.63916408</f>
        <v>-1.690216491973342</v>
      </c>
      <c r="D2436" t="s">
        <v>534</v>
      </c>
      <c r="E2436" t="s">
        <v>70</v>
      </c>
      <c r="F2436" s="1">
        <v>43703</v>
      </c>
      <c r="G2436">
        <v>4</v>
      </c>
      <c r="K2436" t="s">
        <v>173</v>
      </c>
      <c r="L2436" t="s">
        <v>150</v>
      </c>
      <c r="O2436">
        <v>5.16</v>
      </c>
      <c r="P2436" t="s">
        <v>150</v>
      </c>
      <c r="Q2436">
        <v>22.4</v>
      </c>
      <c r="R2436" t="s">
        <v>150</v>
      </c>
      <c r="S2436" t="s">
        <v>173</v>
      </c>
      <c r="T2436" t="s">
        <v>150</v>
      </c>
      <c r="W2436" t="s">
        <v>173</v>
      </c>
      <c r="X2436" t="s">
        <v>150</v>
      </c>
      <c r="AE2436" t="s">
        <v>173</v>
      </c>
      <c r="AF2436" t="s">
        <v>150</v>
      </c>
      <c r="AG2436" t="s">
        <v>173</v>
      </c>
      <c r="AH2436" t="s">
        <v>150</v>
      </c>
      <c r="AS2436" t="s">
        <v>173</v>
      </c>
      <c r="AT2436" t="s">
        <v>150</v>
      </c>
      <c r="BE2436" t="s">
        <v>173</v>
      </c>
      <c r="BF2436" t="s">
        <v>150</v>
      </c>
    </row>
    <row r="2437" spans="1:58" x14ac:dyDescent="0.2">
      <c r="A2437" t="s">
        <v>532</v>
      </c>
      <c r="B2437" t="s">
        <v>533</v>
      </c>
      <c r="C2437">
        <f>-70.37920184 / 41.63916408</f>
        <v>-1.690216491973342</v>
      </c>
      <c r="D2437" t="s">
        <v>534</v>
      </c>
      <c r="E2437" t="s">
        <v>70</v>
      </c>
      <c r="F2437" s="1">
        <v>43703</v>
      </c>
      <c r="G2437">
        <v>5</v>
      </c>
      <c r="K2437" t="s">
        <v>173</v>
      </c>
      <c r="L2437" t="s">
        <v>150</v>
      </c>
      <c r="O2437">
        <v>7.75</v>
      </c>
      <c r="P2437" t="s">
        <v>150</v>
      </c>
      <c r="Q2437">
        <v>16</v>
      </c>
      <c r="R2437" t="s">
        <v>150</v>
      </c>
      <c r="S2437" t="s">
        <v>173</v>
      </c>
      <c r="T2437" t="s">
        <v>150</v>
      </c>
      <c r="W2437" t="s">
        <v>173</v>
      </c>
      <c r="X2437" t="s">
        <v>150</v>
      </c>
      <c r="AE2437" t="s">
        <v>173</v>
      </c>
      <c r="AF2437" t="s">
        <v>150</v>
      </c>
      <c r="AG2437" t="s">
        <v>173</v>
      </c>
      <c r="AH2437" t="s">
        <v>150</v>
      </c>
      <c r="AS2437" t="s">
        <v>173</v>
      </c>
      <c r="AT2437" t="s">
        <v>150</v>
      </c>
      <c r="BE2437" t="s">
        <v>173</v>
      </c>
      <c r="BF2437" t="s">
        <v>150</v>
      </c>
    </row>
    <row r="2438" spans="1:58" x14ac:dyDescent="0.2">
      <c r="A2438" t="s">
        <v>532</v>
      </c>
      <c r="B2438" t="s">
        <v>533</v>
      </c>
      <c r="C2438">
        <f>-70.37920184 / 41.63916408</f>
        <v>-1.690216491973342</v>
      </c>
      <c r="D2438" t="s">
        <v>534</v>
      </c>
      <c r="E2438" t="s">
        <v>70</v>
      </c>
      <c r="F2438" s="1">
        <v>43703</v>
      </c>
      <c r="G2438">
        <v>6</v>
      </c>
      <c r="K2438" t="s">
        <v>173</v>
      </c>
      <c r="L2438" t="s">
        <v>150</v>
      </c>
      <c r="O2438">
        <v>8.1999999999999993</v>
      </c>
      <c r="P2438" t="s">
        <v>150</v>
      </c>
      <c r="Q2438">
        <v>11.5</v>
      </c>
      <c r="R2438" t="s">
        <v>150</v>
      </c>
      <c r="S2438" t="s">
        <v>173</v>
      </c>
      <c r="T2438" t="s">
        <v>150</v>
      </c>
      <c r="W2438" t="s">
        <v>173</v>
      </c>
      <c r="X2438" t="s">
        <v>150</v>
      </c>
      <c r="AE2438" t="s">
        <v>173</v>
      </c>
      <c r="AF2438" t="s">
        <v>150</v>
      </c>
      <c r="AG2438" t="s">
        <v>173</v>
      </c>
      <c r="AH2438" t="s">
        <v>150</v>
      </c>
      <c r="AS2438" t="s">
        <v>173</v>
      </c>
      <c r="AT2438" t="s">
        <v>150</v>
      </c>
      <c r="BE2438" t="s">
        <v>173</v>
      </c>
      <c r="BF2438" t="s">
        <v>150</v>
      </c>
    </row>
    <row r="2439" spans="1:58" x14ac:dyDescent="0.2">
      <c r="A2439" t="s">
        <v>532</v>
      </c>
      <c r="B2439" t="s">
        <v>533</v>
      </c>
      <c r="C2439">
        <f>-70.37920184 / 41.63916408</f>
        <v>-1.690216491973342</v>
      </c>
      <c r="D2439" t="s">
        <v>534</v>
      </c>
      <c r="E2439" t="s">
        <v>70</v>
      </c>
      <c r="F2439" s="1">
        <v>43703</v>
      </c>
      <c r="G2439">
        <v>7</v>
      </c>
      <c r="K2439" t="s">
        <v>173</v>
      </c>
      <c r="L2439" t="s">
        <v>150</v>
      </c>
      <c r="O2439">
        <v>6.55</v>
      </c>
      <c r="P2439" t="s">
        <v>150</v>
      </c>
      <c r="Q2439">
        <v>9</v>
      </c>
      <c r="R2439" t="s">
        <v>150</v>
      </c>
      <c r="S2439" t="s">
        <v>173</v>
      </c>
      <c r="T2439" t="s">
        <v>150</v>
      </c>
      <c r="W2439" t="s">
        <v>173</v>
      </c>
      <c r="X2439" t="s">
        <v>150</v>
      </c>
      <c r="AE2439" t="s">
        <v>173</v>
      </c>
      <c r="AF2439" t="s">
        <v>150</v>
      </c>
      <c r="AG2439" t="s">
        <v>173</v>
      </c>
      <c r="AH2439" t="s">
        <v>150</v>
      </c>
      <c r="AS2439" t="s">
        <v>173</v>
      </c>
      <c r="AT2439" t="s">
        <v>150</v>
      </c>
      <c r="BE2439" t="s">
        <v>173</v>
      </c>
      <c r="BF2439" t="s">
        <v>150</v>
      </c>
    </row>
    <row r="2440" spans="1:58" x14ac:dyDescent="0.2">
      <c r="A2440" t="s">
        <v>532</v>
      </c>
      <c r="B2440" t="s">
        <v>533</v>
      </c>
      <c r="C2440">
        <f>-70.37920184 / 41.63916408</f>
        <v>-1.690216491973342</v>
      </c>
      <c r="D2440" t="s">
        <v>534</v>
      </c>
      <c r="E2440" t="s">
        <v>70</v>
      </c>
      <c r="F2440" s="1">
        <v>43703</v>
      </c>
      <c r="G2440">
        <v>7.5</v>
      </c>
      <c r="K2440" t="s">
        <v>173</v>
      </c>
      <c r="L2440" t="s">
        <v>150</v>
      </c>
      <c r="O2440">
        <v>6.78</v>
      </c>
      <c r="P2440" t="s">
        <v>150</v>
      </c>
      <c r="Q2440">
        <v>8.3000000000000007</v>
      </c>
      <c r="R2440" t="s">
        <v>150</v>
      </c>
      <c r="S2440" t="s">
        <v>173</v>
      </c>
      <c r="T2440" t="s">
        <v>150</v>
      </c>
      <c r="W2440" t="s">
        <v>173</v>
      </c>
      <c r="X2440" t="s">
        <v>150</v>
      </c>
      <c r="AE2440" t="s">
        <v>173</v>
      </c>
      <c r="AF2440" t="s">
        <v>150</v>
      </c>
      <c r="AG2440" t="s">
        <v>173</v>
      </c>
      <c r="AH2440" t="s">
        <v>150</v>
      </c>
      <c r="AS2440" t="s">
        <v>173</v>
      </c>
      <c r="AT2440" t="s">
        <v>150</v>
      </c>
      <c r="BE2440" t="s">
        <v>173</v>
      </c>
      <c r="BF2440" t="s">
        <v>150</v>
      </c>
    </row>
    <row r="2441" spans="1:58" x14ac:dyDescent="0.2">
      <c r="A2441" t="s">
        <v>532</v>
      </c>
      <c r="B2441" t="s">
        <v>533</v>
      </c>
      <c r="C2441">
        <f>-70.37920184 / 41.63916408</f>
        <v>-1.690216491973342</v>
      </c>
      <c r="D2441" t="s">
        <v>534</v>
      </c>
      <c r="E2441" t="s">
        <v>70</v>
      </c>
      <c r="F2441" s="1">
        <v>43703</v>
      </c>
      <c r="G2441">
        <v>9</v>
      </c>
      <c r="K2441">
        <v>0.17</v>
      </c>
      <c r="L2441" t="s">
        <v>150</v>
      </c>
      <c r="S2441">
        <v>0.7</v>
      </c>
      <c r="T2441" t="s">
        <v>150</v>
      </c>
      <c r="W2441">
        <v>26.53</v>
      </c>
      <c r="X2441" t="s">
        <v>150</v>
      </c>
      <c r="AE2441">
        <v>4.8</v>
      </c>
      <c r="AF2441" t="s">
        <v>150</v>
      </c>
      <c r="AG2441">
        <v>5.81</v>
      </c>
      <c r="AH2441" t="s">
        <v>150</v>
      </c>
      <c r="AS2441">
        <v>3.9</v>
      </c>
      <c r="AT2441" t="s">
        <v>150</v>
      </c>
      <c r="BE2441">
        <v>4.07</v>
      </c>
      <c r="BF2441" t="s">
        <v>150</v>
      </c>
    </row>
    <row r="2442" spans="1:58" x14ac:dyDescent="0.2">
      <c r="A2442" t="s">
        <v>532</v>
      </c>
      <c r="B2442" t="s">
        <v>533</v>
      </c>
      <c r="C2442">
        <f>-70.37920184 / 41.63916408</f>
        <v>-1.690216491973342</v>
      </c>
      <c r="D2442" t="s">
        <v>534</v>
      </c>
      <c r="E2442" t="s">
        <v>70</v>
      </c>
      <c r="F2442" s="1">
        <v>44068</v>
      </c>
      <c r="G2442">
        <v>0.5</v>
      </c>
      <c r="I2442">
        <v>10.11</v>
      </c>
      <c r="J2442" t="s">
        <v>150</v>
      </c>
      <c r="K2442">
        <v>0</v>
      </c>
      <c r="L2442" t="s">
        <v>150</v>
      </c>
      <c r="M2442">
        <v>7.25</v>
      </c>
      <c r="N2442" t="s">
        <v>150</v>
      </c>
      <c r="O2442">
        <v>7.84</v>
      </c>
      <c r="P2442" t="s">
        <v>150</v>
      </c>
      <c r="Q2442">
        <v>27.3</v>
      </c>
      <c r="R2442" t="s">
        <v>150</v>
      </c>
      <c r="S2442">
        <v>0.39</v>
      </c>
      <c r="T2442" t="s">
        <v>150</v>
      </c>
      <c r="W2442">
        <v>24.99</v>
      </c>
      <c r="X2442" t="s">
        <v>150</v>
      </c>
      <c r="AE2442">
        <v>2.2999999999999998</v>
      </c>
      <c r="AF2442" t="s">
        <v>150</v>
      </c>
      <c r="AG2442">
        <v>5.88</v>
      </c>
      <c r="AH2442" t="s">
        <v>150</v>
      </c>
      <c r="AS2442">
        <v>7.0000000000000007E-2</v>
      </c>
      <c r="AT2442" t="s">
        <v>150</v>
      </c>
    </row>
    <row r="2443" spans="1:58" x14ac:dyDescent="0.2">
      <c r="A2443" t="s">
        <v>532</v>
      </c>
      <c r="B2443" t="s">
        <v>533</v>
      </c>
      <c r="C2443">
        <f>-70.37920184 / 41.63916408</f>
        <v>-1.690216491973342</v>
      </c>
      <c r="D2443" t="s">
        <v>534</v>
      </c>
      <c r="E2443" t="s">
        <v>70</v>
      </c>
      <c r="F2443" s="1">
        <v>44068</v>
      </c>
      <c r="G2443">
        <v>1</v>
      </c>
      <c r="K2443" t="s">
        <v>173</v>
      </c>
      <c r="L2443" t="s">
        <v>150</v>
      </c>
      <c r="O2443">
        <v>7.89</v>
      </c>
      <c r="P2443" t="s">
        <v>150</v>
      </c>
      <c r="Q2443">
        <v>26.8</v>
      </c>
      <c r="R2443" t="s">
        <v>150</v>
      </c>
      <c r="S2443" t="s">
        <v>173</v>
      </c>
      <c r="T2443" t="s">
        <v>150</v>
      </c>
      <c r="W2443" t="s">
        <v>173</v>
      </c>
      <c r="X2443" t="s">
        <v>150</v>
      </c>
      <c r="AE2443" t="s">
        <v>173</v>
      </c>
      <c r="AF2443" t="s">
        <v>150</v>
      </c>
      <c r="AG2443" t="s">
        <v>173</v>
      </c>
      <c r="AH2443" t="s">
        <v>150</v>
      </c>
      <c r="AS2443" t="s">
        <v>173</v>
      </c>
      <c r="AT2443" t="s">
        <v>150</v>
      </c>
    </row>
    <row r="2444" spans="1:58" x14ac:dyDescent="0.2">
      <c r="A2444" t="s">
        <v>532</v>
      </c>
      <c r="B2444" t="s">
        <v>533</v>
      </c>
      <c r="C2444">
        <f>-70.37920184 / 41.63916408</f>
        <v>-1.690216491973342</v>
      </c>
      <c r="D2444" t="s">
        <v>534</v>
      </c>
      <c r="E2444" t="s">
        <v>70</v>
      </c>
      <c r="F2444" s="1">
        <v>44068</v>
      </c>
      <c r="G2444">
        <v>2</v>
      </c>
      <c r="K2444" t="s">
        <v>173</v>
      </c>
      <c r="L2444" t="s">
        <v>150</v>
      </c>
      <c r="O2444">
        <v>7.74</v>
      </c>
      <c r="P2444" t="s">
        <v>150</v>
      </c>
      <c r="Q2444">
        <v>26.4</v>
      </c>
      <c r="R2444" t="s">
        <v>150</v>
      </c>
      <c r="S2444" t="s">
        <v>173</v>
      </c>
      <c r="T2444" t="s">
        <v>150</v>
      </c>
      <c r="W2444" t="s">
        <v>173</v>
      </c>
      <c r="X2444" t="s">
        <v>150</v>
      </c>
      <c r="AE2444" t="s">
        <v>173</v>
      </c>
      <c r="AF2444" t="s">
        <v>150</v>
      </c>
      <c r="AG2444" t="s">
        <v>173</v>
      </c>
      <c r="AH2444" t="s">
        <v>150</v>
      </c>
      <c r="AS2444" t="s">
        <v>173</v>
      </c>
      <c r="AT2444" t="s">
        <v>150</v>
      </c>
    </row>
    <row r="2445" spans="1:58" x14ac:dyDescent="0.2">
      <c r="A2445" t="s">
        <v>532</v>
      </c>
      <c r="B2445" t="s">
        <v>533</v>
      </c>
      <c r="C2445">
        <f>-70.37920184 / 41.63916408</f>
        <v>-1.690216491973342</v>
      </c>
      <c r="D2445" t="s">
        <v>534</v>
      </c>
      <c r="E2445" t="s">
        <v>70</v>
      </c>
      <c r="F2445" s="1">
        <v>44068</v>
      </c>
      <c r="G2445">
        <v>3</v>
      </c>
      <c r="K2445">
        <v>7.0000000000000007E-2</v>
      </c>
      <c r="L2445" t="s">
        <v>150</v>
      </c>
      <c r="O2445">
        <v>7.79</v>
      </c>
      <c r="P2445" t="s">
        <v>150</v>
      </c>
      <c r="Q2445">
        <v>25.8</v>
      </c>
      <c r="R2445" t="s">
        <v>150</v>
      </c>
      <c r="S2445">
        <v>0.54</v>
      </c>
      <c r="T2445" t="s">
        <v>150</v>
      </c>
      <c r="W2445">
        <v>21.1</v>
      </c>
      <c r="X2445" t="s">
        <v>150</v>
      </c>
      <c r="AE2445">
        <v>2.2000000000000002</v>
      </c>
      <c r="AF2445" t="s">
        <v>150</v>
      </c>
      <c r="AG2445">
        <v>5.7</v>
      </c>
      <c r="AH2445" t="s">
        <v>150</v>
      </c>
      <c r="AS2445">
        <v>7.0000000000000007E-2</v>
      </c>
      <c r="AT2445" t="s">
        <v>150</v>
      </c>
    </row>
    <row r="2446" spans="1:58" x14ac:dyDescent="0.2">
      <c r="A2446" t="s">
        <v>532</v>
      </c>
      <c r="B2446" t="s">
        <v>533</v>
      </c>
      <c r="C2446">
        <f>-70.37920184 / 41.63916408</f>
        <v>-1.690216491973342</v>
      </c>
      <c r="D2446" t="s">
        <v>534</v>
      </c>
      <c r="E2446" t="s">
        <v>70</v>
      </c>
      <c r="F2446" s="1">
        <v>44068</v>
      </c>
      <c r="G2446">
        <v>4</v>
      </c>
      <c r="K2446" t="s">
        <v>173</v>
      </c>
      <c r="L2446" t="s">
        <v>150</v>
      </c>
      <c r="O2446">
        <v>7.7</v>
      </c>
      <c r="P2446" t="s">
        <v>150</v>
      </c>
      <c r="Q2446">
        <v>25.1</v>
      </c>
      <c r="R2446" t="s">
        <v>150</v>
      </c>
      <c r="S2446" t="s">
        <v>173</v>
      </c>
      <c r="T2446" t="s">
        <v>150</v>
      </c>
      <c r="W2446" t="s">
        <v>173</v>
      </c>
      <c r="X2446" t="s">
        <v>150</v>
      </c>
      <c r="AE2446" t="s">
        <v>173</v>
      </c>
      <c r="AF2446" t="s">
        <v>150</v>
      </c>
      <c r="AG2446" t="s">
        <v>173</v>
      </c>
      <c r="AH2446" t="s">
        <v>150</v>
      </c>
      <c r="AS2446" t="s">
        <v>173</v>
      </c>
      <c r="AT2446" t="s">
        <v>150</v>
      </c>
    </row>
    <row r="2447" spans="1:58" x14ac:dyDescent="0.2">
      <c r="A2447" t="s">
        <v>532</v>
      </c>
      <c r="B2447" t="s">
        <v>533</v>
      </c>
      <c r="C2447">
        <f>-70.37920184 / 41.63916408</f>
        <v>-1.690216491973342</v>
      </c>
      <c r="D2447" t="s">
        <v>534</v>
      </c>
      <c r="E2447" t="s">
        <v>70</v>
      </c>
      <c r="F2447" s="1">
        <v>44068</v>
      </c>
      <c r="G2447">
        <v>5</v>
      </c>
      <c r="K2447" t="s">
        <v>173</v>
      </c>
      <c r="L2447" t="s">
        <v>150</v>
      </c>
      <c r="O2447">
        <v>9.61</v>
      </c>
      <c r="P2447" t="s">
        <v>150</v>
      </c>
      <c r="Q2447">
        <v>21.1</v>
      </c>
      <c r="R2447" t="s">
        <v>150</v>
      </c>
      <c r="S2447" t="s">
        <v>173</v>
      </c>
      <c r="T2447" t="s">
        <v>150</v>
      </c>
      <c r="W2447" t="s">
        <v>173</v>
      </c>
      <c r="X2447" t="s">
        <v>150</v>
      </c>
      <c r="AE2447" t="s">
        <v>173</v>
      </c>
      <c r="AF2447" t="s">
        <v>150</v>
      </c>
      <c r="AG2447" t="s">
        <v>173</v>
      </c>
      <c r="AH2447" t="s">
        <v>150</v>
      </c>
      <c r="AS2447" t="s">
        <v>173</v>
      </c>
      <c r="AT2447" t="s">
        <v>150</v>
      </c>
    </row>
    <row r="2448" spans="1:58" x14ac:dyDescent="0.2">
      <c r="A2448" t="s">
        <v>532</v>
      </c>
      <c r="B2448" t="s">
        <v>533</v>
      </c>
      <c r="C2448">
        <f>-70.37920184 / 41.63916408</f>
        <v>-1.690216491973342</v>
      </c>
      <c r="D2448" t="s">
        <v>534</v>
      </c>
      <c r="E2448" t="s">
        <v>70</v>
      </c>
      <c r="F2448" s="1">
        <v>44068</v>
      </c>
      <c r="G2448">
        <v>6</v>
      </c>
      <c r="K2448" t="s">
        <v>173</v>
      </c>
      <c r="L2448" t="s">
        <v>150</v>
      </c>
      <c r="O2448">
        <v>10.46</v>
      </c>
      <c r="P2448" t="s">
        <v>150</v>
      </c>
      <c r="Q2448">
        <v>16.100000000000001</v>
      </c>
      <c r="R2448" t="s">
        <v>150</v>
      </c>
      <c r="S2448" t="s">
        <v>173</v>
      </c>
      <c r="T2448" t="s">
        <v>150</v>
      </c>
      <c r="W2448" t="s">
        <v>173</v>
      </c>
      <c r="X2448" t="s">
        <v>150</v>
      </c>
      <c r="AE2448" t="s">
        <v>173</v>
      </c>
      <c r="AF2448" t="s">
        <v>150</v>
      </c>
      <c r="AG2448" t="s">
        <v>173</v>
      </c>
      <c r="AH2448" t="s">
        <v>150</v>
      </c>
      <c r="AS2448" t="s">
        <v>173</v>
      </c>
      <c r="AT2448" t="s">
        <v>150</v>
      </c>
    </row>
    <row r="2449" spans="1:46" x14ac:dyDescent="0.2">
      <c r="A2449" t="s">
        <v>532</v>
      </c>
      <c r="B2449" t="s">
        <v>533</v>
      </c>
      <c r="C2449">
        <f>-70.37920184 / 41.63916408</f>
        <v>-1.690216491973342</v>
      </c>
      <c r="D2449" t="s">
        <v>534</v>
      </c>
      <c r="E2449" t="s">
        <v>70</v>
      </c>
      <c r="F2449" s="1">
        <v>44068</v>
      </c>
      <c r="G2449">
        <v>7</v>
      </c>
      <c r="K2449" t="s">
        <v>173</v>
      </c>
      <c r="L2449" t="s">
        <v>150</v>
      </c>
      <c r="O2449">
        <v>10.45</v>
      </c>
      <c r="P2449" t="s">
        <v>150</v>
      </c>
      <c r="Q2449">
        <v>13.3</v>
      </c>
      <c r="R2449" t="s">
        <v>150</v>
      </c>
      <c r="S2449" t="s">
        <v>173</v>
      </c>
      <c r="T2449" t="s">
        <v>150</v>
      </c>
      <c r="W2449" t="s">
        <v>173</v>
      </c>
      <c r="X2449" t="s">
        <v>150</v>
      </c>
      <c r="AE2449" t="s">
        <v>173</v>
      </c>
      <c r="AF2449" t="s">
        <v>150</v>
      </c>
      <c r="AG2449" t="s">
        <v>173</v>
      </c>
      <c r="AH2449" t="s">
        <v>150</v>
      </c>
      <c r="AS2449" t="s">
        <v>173</v>
      </c>
      <c r="AT2449" t="s">
        <v>150</v>
      </c>
    </row>
    <row r="2450" spans="1:46" x14ac:dyDescent="0.2">
      <c r="A2450" t="s">
        <v>532</v>
      </c>
      <c r="B2450" t="s">
        <v>533</v>
      </c>
      <c r="C2450">
        <f>-70.37920184 / 41.63916408</f>
        <v>-1.690216491973342</v>
      </c>
      <c r="D2450" t="s">
        <v>534</v>
      </c>
      <c r="E2450" t="s">
        <v>70</v>
      </c>
      <c r="F2450" s="1">
        <v>44068</v>
      </c>
      <c r="G2450">
        <v>8</v>
      </c>
      <c r="K2450" t="s">
        <v>173</v>
      </c>
      <c r="L2450" t="s">
        <v>150</v>
      </c>
      <c r="O2450">
        <v>8.57</v>
      </c>
      <c r="P2450" t="s">
        <v>150</v>
      </c>
      <c r="Q2450">
        <v>11.2</v>
      </c>
      <c r="R2450" t="s">
        <v>150</v>
      </c>
      <c r="S2450" t="s">
        <v>173</v>
      </c>
      <c r="T2450" t="s">
        <v>150</v>
      </c>
      <c r="W2450" t="s">
        <v>173</v>
      </c>
      <c r="X2450" t="s">
        <v>150</v>
      </c>
      <c r="AE2450" t="s">
        <v>173</v>
      </c>
      <c r="AF2450" t="s">
        <v>150</v>
      </c>
      <c r="AG2450" t="s">
        <v>173</v>
      </c>
      <c r="AH2450" t="s">
        <v>150</v>
      </c>
      <c r="AS2450" t="s">
        <v>173</v>
      </c>
      <c r="AT2450" t="s">
        <v>150</v>
      </c>
    </row>
    <row r="2451" spans="1:46" x14ac:dyDescent="0.2">
      <c r="A2451" t="s">
        <v>532</v>
      </c>
      <c r="B2451" t="s">
        <v>533</v>
      </c>
      <c r="C2451">
        <f>-70.37920184 / 41.63916408</f>
        <v>-1.690216491973342</v>
      </c>
      <c r="D2451" t="s">
        <v>534</v>
      </c>
      <c r="E2451" t="s">
        <v>70</v>
      </c>
      <c r="F2451" s="1">
        <v>44068</v>
      </c>
      <c r="G2451">
        <v>9</v>
      </c>
      <c r="K2451">
        <v>2.09</v>
      </c>
      <c r="L2451" t="s">
        <v>150</v>
      </c>
      <c r="O2451">
        <v>1.24</v>
      </c>
      <c r="P2451" t="s">
        <v>150</v>
      </c>
      <c r="Q2451">
        <v>9.8000000000000007</v>
      </c>
      <c r="R2451" t="s">
        <v>150</v>
      </c>
      <c r="S2451">
        <v>1.02</v>
      </c>
      <c r="T2451" t="s">
        <v>150</v>
      </c>
      <c r="W2451">
        <v>21.7</v>
      </c>
      <c r="X2451" t="s">
        <v>150</v>
      </c>
      <c r="AE2451">
        <v>3</v>
      </c>
      <c r="AF2451" t="s">
        <v>150</v>
      </c>
      <c r="AG2451">
        <v>5.32</v>
      </c>
      <c r="AH2451" t="s">
        <v>150</v>
      </c>
      <c r="AS2451">
        <v>0.46</v>
      </c>
      <c r="AT2451" t="s">
        <v>150</v>
      </c>
    </row>
    <row r="2452" spans="1:46" x14ac:dyDescent="0.2">
      <c r="A2452" t="s">
        <v>532</v>
      </c>
      <c r="B2452" t="s">
        <v>533</v>
      </c>
      <c r="C2452">
        <f>-70.37920184 / 41.63916408</f>
        <v>-1.690216491973342</v>
      </c>
      <c r="D2452" t="s">
        <v>534</v>
      </c>
      <c r="E2452" t="s">
        <v>70</v>
      </c>
      <c r="F2452" s="1">
        <v>44068</v>
      </c>
      <c r="G2452">
        <v>9.5</v>
      </c>
      <c r="K2452">
        <v>8.16</v>
      </c>
      <c r="L2452" t="s">
        <v>150</v>
      </c>
      <c r="O2452">
        <v>0.66</v>
      </c>
      <c r="P2452" t="s">
        <v>150</v>
      </c>
      <c r="Q2452">
        <v>9.4</v>
      </c>
      <c r="R2452" t="s">
        <v>150</v>
      </c>
      <c r="S2452">
        <v>2.1800000000000002</v>
      </c>
      <c r="T2452" t="s">
        <v>150</v>
      </c>
      <c r="W2452">
        <v>48.92</v>
      </c>
      <c r="X2452" t="s">
        <v>150</v>
      </c>
      <c r="AE2452">
        <v>5</v>
      </c>
      <c r="AF2452" t="s">
        <v>150</v>
      </c>
      <c r="AG2452">
        <v>5.42</v>
      </c>
      <c r="AH2452" t="s">
        <v>150</v>
      </c>
      <c r="AS2452">
        <v>1.27</v>
      </c>
      <c r="AT2452" t="s">
        <v>150</v>
      </c>
    </row>
    <row r="2453" spans="1:46" x14ac:dyDescent="0.2">
      <c r="A2453" t="s">
        <v>538</v>
      </c>
      <c r="B2453" t="s">
        <v>539</v>
      </c>
      <c r="C2453">
        <f>-70.39977623 / 41.63847318</f>
        <v>-1.6907386571468903</v>
      </c>
      <c r="D2453" t="s">
        <v>540</v>
      </c>
      <c r="E2453" t="s">
        <v>70</v>
      </c>
      <c r="F2453" s="1">
        <v>37143</v>
      </c>
      <c r="G2453">
        <v>0.5</v>
      </c>
      <c r="I2453">
        <v>0.75</v>
      </c>
      <c r="J2453" t="s">
        <v>71</v>
      </c>
      <c r="K2453">
        <v>6.72</v>
      </c>
      <c r="L2453" t="s">
        <v>71</v>
      </c>
      <c r="M2453">
        <v>0.75</v>
      </c>
      <c r="N2453" t="s">
        <v>71</v>
      </c>
      <c r="O2453">
        <v>7.83</v>
      </c>
      <c r="P2453" t="s">
        <v>71</v>
      </c>
      <c r="Q2453">
        <v>21</v>
      </c>
      <c r="R2453" t="s">
        <v>71</v>
      </c>
      <c r="S2453">
        <v>1.93</v>
      </c>
      <c r="T2453" t="s">
        <v>71</v>
      </c>
      <c r="U2453">
        <v>59.78</v>
      </c>
      <c r="V2453" t="s">
        <v>71</v>
      </c>
      <c r="W2453">
        <v>107.2</v>
      </c>
      <c r="X2453" t="s">
        <v>71</v>
      </c>
      <c r="Y2453">
        <v>63.14</v>
      </c>
      <c r="AA2453">
        <v>49.29</v>
      </c>
      <c r="AC2453">
        <v>64.150000000000006</v>
      </c>
      <c r="AE2453">
        <v>19.8</v>
      </c>
      <c r="AF2453" t="s">
        <v>71</v>
      </c>
      <c r="AG2453">
        <v>7.19</v>
      </c>
      <c r="AH2453" t="s">
        <v>71</v>
      </c>
      <c r="AS2453">
        <v>1.31</v>
      </c>
      <c r="AT2453" t="s">
        <v>71</v>
      </c>
    </row>
    <row r="2454" spans="1:46" x14ac:dyDescent="0.2">
      <c r="A2454" t="s">
        <v>538</v>
      </c>
      <c r="B2454" t="s">
        <v>539</v>
      </c>
      <c r="C2454">
        <f>-70.39977623 / 41.63847318</f>
        <v>-1.6907386571468903</v>
      </c>
      <c r="D2454" t="s">
        <v>540</v>
      </c>
      <c r="E2454" t="s">
        <v>70</v>
      </c>
      <c r="F2454" s="1">
        <v>37873</v>
      </c>
      <c r="G2454">
        <v>0.5</v>
      </c>
      <c r="I2454">
        <v>0.83</v>
      </c>
      <c r="J2454" t="s">
        <v>71</v>
      </c>
      <c r="K2454">
        <v>4.42</v>
      </c>
      <c r="L2454" t="s">
        <v>71</v>
      </c>
      <c r="M2454">
        <v>0.83</v>
      </c>
      <c r="N2454" t="s">
        <v>71</v>
      </c>
      <c r="O2454">
        <v>9.4499999999999993</v>
      </c>
      <c r="P2454" t="s">
        <v>71</v>
      </c>
      <c r="Q2454">
        <v>22.7</v>
      </c>
      <c r="R2454" t="s">
        <v>71</v>
      </c>
      <c r="S2454">
        <v>0.6</v>
      </c>
      <c r="T2454" t="s">
        <v>71</v>
      </c>
      <c r="U2454">
        <v>18.579999999999998</v>
      </c>
      <c r="V2454" t="s">
        <v>71</v>
      </c>
      <c r="W2454">
        <v>52.3</v>
      </c>
      <c r="X2454" t="s">
        <v>71</v>
      </c>
      <c r="Y2454">
        <v>46.29</v>
      </c>
      <c r="AA2454">
        <v>45.18</v>
      </c>
      <c r="AC2454">
        <v>62.69</v>
      </c>
      <c r="AE2454">
        <v>1.9</v>
      </c>
      <c r="AF2454" t="s">
        <v>71</v>
      </c>
      <c r="AG2454">
        <v>7.39</v>
      </c>
      <c r="AH2454" t="s">
        <v>71</v>
      </c>
      <c r="AS2454">
        <v>1.05</v>
      </c>
      <c r="AT2454" t="s">
        <v>71</v>
      </c>
    </row>
    <row r="2455" spans="1:46" x14ac:dyDescent="0.2">
      <c r="A2455" t="s">
        <v>538</v>
      </c>
      <c r="B2455" t="s">
        <v>539</v>
      </c>
      <c r="C2455">
        <f>-70.39977623 / 41.63847318</f>
        <v>-1.6907386571468903</v>
      </c>
      <c r="D2455" t="s">
        <v>540</v>
      </c>
      <c r="E2455" t="s">
        <v>70</v>
      </c>
      <c r="F2455" s="1">
        <v>38602</v>
      </c>
      <c r="G2455">
        <v>0.5</v>
      </c>
      <c r="I2455">
        <v>1</v>
      </c>
      <c r="J2455" t="s">
        <v>71</v>
      </c>
      <c r="K2455">
        <v>6.39</v>
      </c>
      <c r="L2455" t="s">
        <v>71</v>
      </c>
      <c r="M2455">
        <v>1</v>
      </c>
      <c r="N2455" t="s">
        <v>71</v>
      </c>
      <c r="O2455">
        <v>8.68</v>
      </c>
      <c r="P2455" t="s">
        <v>71</v>
      </c>
      <c r="Q2455">
        <v>24.5</v>
      </c>
      <c r="R2455" t="s">
        <v>71</v>
      </c>
      <c r="S2455">
        <v>0.1</v>
      </c>
      <c r="T2455" t="s">
        <v>71</v>
      </c>
      <c r="U2455">
        <v>3.1</v>
      </c>
      <c r="V2455" t="s">
        <v>71</v>
      </c>
      <c r="W2455">
        <v>43.86</v>
      </c>
      <c r="X2455" t="s">
        <v>71</v>
      </c>
      <c r="Y2455">
        <v>20.46</v>
      </c>
      <c r="AA2455">
        <v>48.79</v>
      </c>
      <c r="AC2455">
        <v>60</v>
      </c>
      <c r="AE2455">
        <v>25.83</v>
      </c>
      <c r="AF2455" t="s">
        <v>71</v>
      </c>
      <c r="AG2455">
        <v>7.91</v>
      </c>
      <c r="AH2455" t="s">
        <v>71</v>
      </c>
      <c r="AS2455">
        <v>0.03</v>
      </c>
      <c r="AT2455" t="s">
        <v>71</v>
      </c>
    </row>
    <row r="2456" spans="1:46" x14ac:dyDescent="0.2">
      <c r="A2456" t="s">
        <v>538</v>
      </c>
      <c r="B2456" t="s">
        <v>539</v>
      </c>
      <c r="C2456">
        <f>-70.39977623 / 41.63847318</f>
        <v>-1.6907386571468903</v>
      </c>
      <c r="D2456" t="s">
        <v>540</v>
      </c>
      <c r="E2456" t="s">
        <v>70</v>
      </c>
      <c r="F2456" s="1">
        <v>38957</v>
      </c>
      <c r="G2456">
        <v>0.15</v>
      </c>
      <c r="I2456">
        <v>0.5</v>
      </c>
      <c r="J2456" t="s">
        <v>71</v>
      </c>
      <c r="K2456">
        <v>9.56</v>
      </c>
      <c r="L2456" t="s">
        <v>71</v>
      </c>
      <c r="M2456">
        <v>0.5</v>
      </c>
      <c r="N2456" t="s">
        <v>71</v>
      </c>
      <c r="O2456">
        <v>8.84</v>
      </c>
      <c r="P2456" t="s">
        <v>71</v>
      </c>
      <c r="Q2456">
        <v>21.8</v>
      </c>
      <c r="R2456" t="s">
        <v>71</v>
      </c>
      <c r="S2456">
        <v>0.72</v>
      </c>
      <c r="T2456" t="s">
        <v>71</v>
      </c>
      <c r="U2456">
        <v>22.35</v>
      </c>
      <c r="V2456" t="s">
        <v>71</v>
      </c>
      <c r="W2456">
        <v>70.34</v>
      </c>
      <c r="X2456" t="s">
        <v>71</v>
      </c>
      <c r="Y2456">
        <v>48.95</v>
      </c>
      <c r="AA2456">
        <v>52.75</v>
      </c>
      <c r="AC2456">
        <v>69.989999999999995</v>
      </c>
      <c r="AE2456">
        <v>25.02</v>
      </c>
      <c r="AF2456" t="s">
        <v>71</v>
      </c>
      <c r="AG2456">
        <v>6.89</v>
      </c>
      <c r="AH2456" t="s">
        <v>71</v>
      </c>
      <c r="AS2456">
        <v>0.83</v>
      </c>
      <c r="AT2456" t="s">
        <v>71</v>
      </c>
    </row>
    <row r="2457" spans="1:46" x14ac:dyDescent="0.2">
      <c r="A2457" t="s">
        <v>538</v>
      </c>
      <c r="B2457" t="s">
        <v>539</v>
      </c>
      <c r="C2457">
        <f>-70.39977623 / 41.63847318</f>
        <v>-1.6907386571468903</v>
      </c>
      <c r="D2457" t="s">
        <v>540</v>
      </c>
      <c r="E2457" t="s">
        <v>70</v>
      </c>
      <c r="F2457" s="1">
        <v>39343</v>
      </c>
      <c r="G2457">
        <v>0.5</v>
      </c>
      <c r="I2457">
        <v>0.3</v>
      </c>
      <c r="J2457" t="s">
        <v>71</v>
      </c>
      <c r="K2457">
        <v>7.51</v>
      </c>
      <c r="L2457" t="s">
        <v>71</v>
      </c>
      <c r="M2457">
        <v>0.3</v>
      </c>
      <c r="N2457" t="s">
        <v>71</v>
      </c>
      <c r="O2457">
        <v>8.09</v>
      </c>
      <c r="P2457" t="s">
        <v>71</v>
      </c>
      <c r="Q2457">
        <v>18.100000000000001</v>
      </c>
      <c r="R2457" t="s">
        <v>71</v>
      </c>
      <c r="S2457">
        <v>0.76</v>
      </c>
      <c r="T2457" t="s">
        <v>71</v>
      </c>
      <c r="U2457">
        <v>23.5</v>
      </c>
      <c r="V2457" t="s">
        <v>71</v>
      </c>
      <c r="W2457">
        <v>60.44</v>
      </c>
      <c r="X2457" t="s">
        <v>71</v>
      </c>
      <c r="Y2457">
        <v>49.67</v>
      </c>
      <c r="AA2457">
        <v>50.38</v>
      </c>
      <c r="AC2457">
        <v>77.349999999999994</v>
      </c>
      <c r="AE2457">
        <v>12.9</v>
      </c>
      <c r="AF2457" t="s">
        <v>71</v>
      </c>
      <c r="AG2457">
        <v>6.64</v>
      </c>
      <c r="AH2457" t="s">
        <v>71</v>
      </c>
      <c r="AS2457">
        <v>0.03</v>
      </c>
      <c r="AT2457" t="s">
        <v>71</v>
      </c>
    </row>
    <row r="2458" spans="1:46" x14ac:dyDescent="0.2">
      <c r="A2458" t="s">
        <v>538</v>
      </c>
      <c r="B2458" t="s">
        <v>539</v>
      </c>
      <c r="C2458">
        <f>-70.39977623 / 41.63847318</f>
        <v>-1.6907386571468903</v>
      </c>
      <c r="D2458" t="s">
        <v>540</v>
      </c>
      <c r="E2458" t="s">
        <v>70</v>
      </c>
      <c r="F2458" s="1">
        <v>39688</v>
      </c>
      <c r="G2458">
        <v>0.13</v>
      </c>
      <c r="I2458">
        <v>0.25</v>
      </c>
      <c r="J2458" t="s">
        <v>71</v>
      </c>
      <c r="M2458">
        <v>0.25</v>
      </c>
      <c r="N2458" t="s">
        <v>71</v>
      </c>
      <c r="O2458">
        <v>5.88</v>
      </c>
      <c r="P2458" t="s">
        <v>71</v>
      </c>
      <c r="Q2458">
        <v>24.8</v>
      </c>
      <c r="R2458" t="s">
        <v>71</v>
      </c>
      <c r="AC2458">
        <v>79.98</v>
      </c>
    </row>
    <row r="2459" spans="1:46" x14ac:dyDescent="0.2">
      <c r="A2459" t="s">
        <v>538</v>
      </c>
      <c r="B2459" t="s">
        <v>539</v>
      </c>
      <c r="C2459">
        <f>-70.39977623 / 41.63847318</f>
        <v>-1.6907386571468903</v>
      </c>
      <c r="D2459" t="s">
        <v>540</v>
      </c>
      <c r="E2459" t="s">
        <v>70</v>
      </c>
      <c r="F2459" s="1">
        <v>39688</v>
      </c>
      <c r="G2459">
        <v>0.15</v>
      </c>
      <c r="K2459">
        <v>3.88</v>
      </c>
      <c r="L2459" t="s">
        <v>71</v>
      </c>
      <c r="S2459">
        <v>0.57999999999999996</v>
      </c>
      <c r="T2459" t="s">
        <v>71</v>
      </c>
      <c r="U2459">
        <v>17.96</v>
      </c>
      <c r="V2459" t="s">
        <v>71</v>
      </c>
      <c r="W2459">
        <v>65.19</v>
      </c>
      <c r="X2459" t="s">
        <v>71</v>
      </c>
      <c r="AA2459">
        <v>43.9</v>
      </c>
      <c r="AE2459">
        <v>14.2</v>
      </c>
      <c r="AF2459" t="s">
        <v>71</v>
      </c>
      <c r="AG2459">
        <v>7.11</v>
      </c>
      <c r="AH2459" t="s">
        <v>71</v>
      </c>
      <c r="AS2459">
        <v>0.47</v>
      </c>
      <c r="AT2459" t="s">
        <v>71</v>
      </c>
    </row>
    <row r="2460" spans="1:46" x14ac:dyDescent="0.2">
      <c r="A2460" t="s">
        <v>538</v>
      </c>
      <c r="B2460" t="s">
        <v>539</v>
      </c>
      <c r="C2460">
        <f>-70.39977623 / 41.63847318</f>
        <v>-1.6907386571468903</v>
      </c>
      <c r="D2460" t="s">
        <v>540</v>
      </c>
      <c r="E2460" t="s">
        <v>70</v>
      </c>
      <c r="F2460" s="1">
        <v>40043</v>
      </c>
      <c r="G2460">
        <v>0.5</v>
      </c>
      <c r="I2460">
        <v>0.5</v>
      </c>
      <c r="J2460" t="s">
        <v>71</v>
      </c>
      <c r="K2460">
        <v>8.19</v>
      </c>
      <c r="L2460" t="s">
        <v>71</v>
      </c>
      <c r="O2460">
        <v>8.4499999999999993</v>
      </c>
      <c r="P2460" t="s">
        <v>71</v>
      </c>
      <c r="Q2460">
        <v>29.4</v>
      </c>
      <c r="R2460" t="s">
        <v>71</v>
      </c>
      <c r="S2460">
        <v>0.8</v>
      </c>
      <c r="T2460" t="s">
        <v>71</v>
      </c>
      <c r="U2460">
        <v>24.89</v>
      </c>
      <c r="V2460" t="s">
        <v>71</v>
      </c>
      <c r="W2460">
        <v>53.82</v>
      </c>
      <c r="X2460" t="s">
        <v>71</v>
      </c>
      <c r="Y2460">
        <v>50.5</v>
      </c>
      <c r="AA2460">
        <v>51.23</v>
      </c>
      <c r="AE2460">
        <v>11.7</v>
      </c>
      <c r="AF2460" t="s">
        <v>71</v>
      </c>
      <c r="AG2460">
        <v>6.35</v>
      </c>
      <c r="AH2460" t="s">
        <v>71</v>
      </c>
      <c r="AS2460">
        <v>0.89</v>
      </c>
      <c r="AT2460" t="s">
        <v>71</v>
      </c>
    </row>
    <row r="2461" spans="1:46" x14ac:dyDescent="0.2">
      <c r="A2461" t="s">
        <v>538</v>
      </c>
      <c r="B2461" t="s">
        <v>539</v>
      </c>
      <c r="C2461">
        <f>-70.39977623 / 41.63847318</f>
        <v>-1.6907386571468903</v>
      </c>
      <c r="D2461" t="s">
        <v>540</v>
      </c>
      <c r="E2461" t="s">
        <v>70</v>
      </c>
      <c r="F2461" s="1">
        <v>40441</v>
      </c>
      <c r="G2461">
        <v>0.5</v>
      </c>
      <c r="I2461">
        <v>1</v>
      </c>
      <c r="J2461" t="s">
        <v>71</v>
      </c>
      <c r="K2461">
        <v>3.58</v>
      </c>
      <c r="L2461" t="s">
        <v>71</v>
      </c>
      <c r="O2461">
        <v>5.92</v>
      </c>
      <c r="P2461" t="s">
        <v>71</v>
      </c>
      <c r="Q2461">
        <v>20.5</v>
      </c>
      <c r="R2461" t="s">
        <v>71</v>
      </c>
      <c r="S2461">
        <v>0.38</v>
      </c>
      <c r="T2461" t="s">
        <v>71</v>
      </c>
      <c r="U2461">
        <v>11.89</v>
      </c>
      <c r="V2461" t="s">
        <v>71</v>
      </c>
      <c r="W2461">
        <v>55.66</v>
      </c>
      <c r="X2461" t="s">
        <v>71</v>
      </c>
      <c r="Y2461">
        <v>39.85</v>
      </c>
      <c r="AA2461">
        <v>43.11</v>
      </c>
      <c r="AE2461">
        <v>17.899999999999999</v>
      </c>
      <c r="AF2461" t="s">
        <v>71</v>
      </c>
      <c r="AG2461">
        <v>7.38</v>
      </c>
      <c r="AH2461" t="s">
        <v>71</v>
      </c>
      <c r="AS2461">
        <v>2.27</v>
      </c>
      <c r="AT2461" t="s">
        <v>71</v>
      </c>
    </row>
    <row r="2462" spans="1:46" x14ac:dyDescent="0.2">
      <c r="A2462" t="s">
        <v>538</v>
      </c>
      <c r="B2462" t="s">
        <v>539</v>
      </c>
      <c r="C2462">
        <f>-70.39977623 / 41.63847318</f>
        <v>-1.6907386571468903</v>
      </c>
      <c r="D2462" t="s">
        <v>540</v>
      </c>
      <c r="E2462" t="s">
        <v>70</v>
      </c>
      <c r="F2462" s="1">
        <v>40807</v>
      </c>
      <c r="G2462">
        <v>0.5</v>
      </c>
      <c r="I2462">
        <v>0.5</v>
      </c>
      <c r="J2462" t="s">
        <v>71</v>
      </c>
      <c r="K2462">
        <v>5.68</v>
      </c>
      <c r="L2462" t="s">
        <v>71</v>
      </c>
      <c r="M2462">
        <v>0.5</v>
      </c>
      <c r="N2462" t="s">
        <v>71</v>
      </c>
      <c r="O2462">
        <v>6.87</v>
      </c>
      <c r="P2462" t="s">
        <v>71</v>
      </c>
      <c r="Q2462">
        <v>18.899999999999999</v>
      </c>
      <c r="R2462" t="s">
        <v>71</v>
      </c>
      <c r="S2462">
        <v>0.88</v>
      </c>
      <c r="T2462" t="s">
        <v>71</v>
      </c>
      <c r="U2462">
        <v>27.26</v>
      </c>
      <c r="V2462" t="s">
        <v>71</v>
      </c>
      <c r="W2462">
        <v>35.04</v>
      </c>
      <c r="X2462" t="s">
        <v>71</v>
      </c>
      <c r="Y2462">
        <v>51.81</v>
      </c>
      <c r="AA2462">
        <v>47.64</v>
      </c>
      <c r="AC2462">
        <v>69.989999999999995</v>
      </c>
      <c r="AE2462">
        <v>1.8</v>
      </c>
      <c r="AF2462" t="s">
        <v>71</v>
      </c>
      <c r="AG2462">
        <v>6.67</v>
      </c>
      <c r="AH2462" t="s">
        <v>71</v>
      </c>
      <c r="AS2462">
        <v>0.44</v>
      </c>
      <c r="AT2462" t="s">
        <v>71</v>
      </c>
    </row>
    <row r="2463" spans="1:46" x14ac:dyDescent="0.2">
      <c r="A2463" t="s">
        <v>538</v>
      </c>
      <c r="B2463" t="s">
        <v>539</v>
      </c>
      <c r="C2463">
        <f>-70.39977623 / 41.63847318</f>
        <v>-1.6907386571468903</v>
      </c>
      <c r="D2463" t="s">
        <v>540</v>
      </c>
      <c r="E2463" t="s">
        <v>70</v>
      </c>
      <c r="F2463" s="1">
        <v>41177</v>
      </c>
      <c r="G2463">
        <v>0.5</v>
      </c>
      <c r="I2463">
        <v>0.6</v>
      </c>
      <c r="J2463" t="s">
        <v>71</v>
      </c>
      <c r="K2463">
        <v>4.01</v>
      </c>
      <c r="L2463" t="s">
        <v>71</v>
      </c>
      <c r="M2463">
        <v>0.6</v>
      </c>
      <c r="N2463" t="s">
        <v>71</v>
      </c>
      <c r="O2463">
        <v>8.69</v>
      </c>
      <c r="P2463" t="s">
        <v>71</v>
      </c>
      <c r="Q2463">
        <v>18.2</v>
      </c>
      <c r="R2463" t="s">
        <v>71</v>
      </c>
      <c r="S2463">
        <v>1</v>
      </c>
      <c r="T2463" t="s">
        <v>71</v>
      </c>
      <c r="U2463">
        <v>30.97</v>
      </c>
      <c r="V2463" t="s">
        <v>71</v>
      </c>
      <c r="W2463">
        <v>27.2</v>
      </c>
      <c r="X2463" t="s">
        <v>71</v>
      </c>
      <c r="Y2463">
        <v>53.65</v>
      </c>
      <c r="AA2463">
        <v>44.22</v>
      </c>
      <c r="AC2463">
        <v>67.36</v>
      </c>
      <c r="AE2463">
        <v>10</v>
      </c>
      <c r="AF2463" t="s">
        <v>71</v>
      </c>
      <c r="AG2463">
        <v>6.81</v>
      </c>
      <c r="AH2463" t="s">
        <v>71</v>
      </c>
      <c r="AS2463">
        <v>2.65</v>
      </c>
      <c r="AT2463" t="s">
        <v>71</v>
      </c>
    </row>
    <row r="2464" spans="1:46" x14ac:dyDescent="0.2">
      <c r="A2464" t="s">
        <v>538</v>
      </c>
      <c r="B2464" t="s">
        <v>539</v>
      </c>
      <c r="C2464">
        <f>-70.39977623 / 41.63847318</f>
        <v>-1.6907386571468903</v>
      </c>
      <c r="D2464" t="s">
        <v>540</v>
      </c>
      <c r="E2464" t="s">
        <v>70</v>
      </c>
      <c r="F2464" s="1">
        <v>41542</v>
      </c>
      <c r="G2464">
        <v>0.5</v>
      </c>
      <c r="I2464">
        <v>0.7</v>
      </c>
      <c r="J2464" t="s">
        <v>71</v>
      </c>
      <c r="K2464">
        <v>3.34</v>
      </c>
      <c r="L2464" t="s">
        <v>71</v>
      </c>
      <c r="M2464">
        <v>0.7</v>
      </c>
      <c r="N2464" t="s">
        <v>71</v>
      </c>
      <c r="O2464">
        <v>7.96</v>
      </c>
      <c r="P2464" t="s">
        <v>71</v>
      </c>
      <c r="Q2464">
        <v>17.899999999999999</v>
      </c>
      <c r="R2464" t="s">
        <v>71</v>
      </c>
      <c r="S2464">
        <v>0.78</v>
      </c>
      <c r="T2464" t="s">
        <v>71</v>
      </c>
      <c r="U2464">
        <v>24.16</v>
      </c>
      <c r="V2464" t="s">
        <v>71</v>
      </c>
      <c r="W2464">
        <v>41.5</v>
      </c>
      <c r="X2464" t="s">
        <v>71</v>
      </c>
      <c r="Y2464">
        <v>50.07</v>
      </c>
      <c r="AA2464">
        <v>42.43</v>
      </c>
      <c r="AC2464">
        <v>65.14</v>
      </c>
      <c r="AE2464">
        <v>16.399999999999999</v>
      </c>
      <c r="AF2464" t="s">
        <v>71</v>
      </c>
      <c r="AG2464">
        <v>7.1</v>
      </c>
      <c r="AH2464" t="s">
        <v>71</v>
      </c>
      <c r="AS2464">
        <v>2.69</v>
      </c>
      <c r="AT2464" t="s">
        <v>71</v>
      </c>
    </row>
    <row r="2465" spans="1:58" x14ac:dyDescent="0.2">
      <c r="A2465" t="s">
        <v>538</v>
      </c>
      <c r="B2465" t="s">
        <v>539</v>
      </c>
      <c r="C2465">
        <f>-70.39977623 / 41.63847318</f>
        <v>-1.6907386571468903</v>
      </c>
      <c r="D2465" t="s">
        <v>540</v>
      </c>
      <c r="E2465" t="s">
        <v>70</v>
      </c>
      <c r="F2465" s="1">
        <v>41904</v>
      </c>
      <c r="G2465">
        <v>0.4</v>
      </c>
      <c r="I2465">
        <v>0.47</v>
      </c>
      <c r="J2465" t="s">
        <v>71</v>
      </c>
      <c r="K2465">
        <v>6.14</v>
      </c>
      <c r="L2465" t="s">
        <v>71</v>
      </c>
      <c r="M2465">
        <v>0.47</v>
      </c>
      <c r="N2465" t="s">
        <v>71</v>
      </c>
      <c r="O2465">
        <v>9.7100000000000009</v>
      </c>
      <c r="P2465" t="s">
        <v>71</v>
      </c>
      <c r="Q2465">
        <v>22</v>
      </c>
      <c r="R2465" t="s">
        <v>71</v>
      </c>
      <c r="S2465">
        <v>0.7</v>
      </c>
      <c r="T2465" t="s">
        <v>71</v>
      </c>
      <c r="U2465">
        <v>21.68</v>
      </c>
      <c r="V2465" t="s">
        <v>71</v>
      </c>
      <c r="W2465">
        <v>51.97</v>
      </c>
      <c r="X2465" t="s">
        <v>71</v>
      </c>
      <c r="Y2465">
        <v>48.51</v>
      </c>
      <c r="AA2465">
        <v>48.4</v>
      </c>
      <c r="AC2465">
        <v>70.88</v>
      </c>
      <c r="AE2465">
        <v>8.8000000000000007</v>
      </c>
      <c r="AF2465" t="s">
        <v>71</v>
      </c>
      <c r="AG2465">
        <v>6.97</v>
      </c>
      <c r="AH2465" t="s">
        <v>71</v>
      </c>
      <c r="AS2465">
        <v>0.53</v>
      </c>
      <c r="AT2465" t="s">
        <v>71</v>
      </c>
    </row>
    <row r="2466" spans="1:58" x14ac:dyDescent="0.2">
      <c r="A2466" t="s">
        <v>538</v>
      </c>
      <c r="B2466" t="s">
        <v>539</v>
      </c>
      <c r="C2466">
        <f>-70.39977623 / 41.63847318</f>
        <v>-1.6907386571468903</v>
      </c>
      <c r="D2466" t="s">
        <v>540</v>
      </c>
      <c r="E2466" t="s">
        <v>70</v>
      </c>
      <c r="F2466" s="1">
        <v>42614</v>
      </c>
      <c r="G2466">
        <v>0.5</v>
      </c>
      <c r="I2466">
        <v>0.5</v>
      </c>
      <c r="J2466" t="s">
        <v>71</v>
      </c>
      <c r="K2466">
        <v>28</v>
      </c>
      <c r="L2466" t="s">
        <v>71</v>
      </c>
      <c r="M2466">
        <v>0.5</v>
      </c>
      <c r="N2466" t="s">
        <v>71</v>
      </c>
      <c r="O2466">
        <v>4.8499999999999996</v>
      </c>
      <c r="P2466" t="s">
        <v>71</v>
      </c>
      <c r="Q2466">
        <v>24.6</v>
      </c>
      <c r="R2466" t="s">
        <v>71</v>
      </c>
      <c r="S2466">
        <v>1.06</v>
      </c>
      <c r="T2466" t="s">
        <v>71</v>
      </c>
      <c r="U2466">
        <v>32.83</v>
      </c>
      <c r="V2466" t="s">
        <v>71</v>
      </c>
      <c r="W2466">
        <v>89.47</v>
      </c>
      <c r="X2466" t="s">
        <v>71</v>
      </c>
      <c r="Y2466">
        <v>54.5</v>
      </c>
      <c r="AA2466">
        <v>63.29</v>
      </c>
      <c r="AC2466">
        <v>69.989999999999995</v>
      </c>
      <c r="AE2466">
        <v>33.4</v>
      </c>
      <c r="AF2466" t="s">
        <v>71</v>
      </c>
      <c r="AG2466">
        <v>6.9</v>
      </c>
      <c r="AH2466" t="s">
        <v>71</v>
      </c>
      <c r="AS2466">
        <v>1.86</v>
      </c>
      <c r="AT2466" t="s">
        <v>71</v>
      </c>
      <c r="BE2466">
        <v>29.86</v>
      </c>
      <c r="BF2466" t="s">
        <v>71</v>
      </c>
    </row>
    <row r="2467" spans="1:58" x14ac:dyDescent="0.2">
      <c r="A2467" t="s">
        <v>538</v>
      </c>
      <c r="B2467" t="s">
        <v>539</v>
      </c>
      <c r="C2467">
        <f>-70.39977623 / 41.63847318</f>
        <v>-1.6907386571468903</v>
      </c>
      <c r="D2467" t="s">
        <v>540</v>
      </c>
      <c r="E2467" t="s">
        <v>70</v>
      </c>
      <c r="F2467" s="1">
        <v>43349</v>
      </c>
      <c r="G2467">
        <v>0.25</v>
      </c>
      <c r="I2467">
        <v>0.39</v>
      </c>
      <c r="J2467" t="s">
        <v>150</v>
      </c>
      <c r="K2467">
        <v>2.4500000000000002</v>
      </c>
      <c r="L2467" t="s">
        <v>150</v>
      </c>
      <c r="M2467">
        <v>0.39</v>
      </c>
      <c r="N2467" t="s">
        <v>150</v>
      </c>
      <c r="O2467">
        <v>7.1</v>
      </c>
      <c r="P2467" t="s">
        <v>150</v>
      </c>
      <c r="Q2467">
        <v>25.7</v>
      </c>
      <c r="R2467" t="s">
        <v>150</v>
      </c>
      <c r="S2467">
        <v>0.69</v>
      </c>
      <c r="T2467" t="s">
        <v>150</v>
      </c>
      <c r="W2467">
        <v>47.9</v>
      </c>
      <c r="X2467" t="s">
        <v>150</v>
      </c>
      <c r="AE2467">
        <v>27.7</v>
      </c>
      <c r="AF2467" t="s">
        <v>150</v>
      </c>
      <c r="AG2467">
        <v>6.79</v>
      </c>
      <c r="AH2467" t="s">
        <v>150</v>
      </c>
      <c r="AS2467">
        <v>4.24</v>
      </c>
      <c r="AT2467" t="s">
        <v>150</v>
      </c>
    </row>
    <row r="2468" spans="1:58" x14ac:dyDescent="0.2">
      <c r="A2468" t="s">
        <v>538</v>
      </c>
      <c r="B2468" t="s">
        <v>539</v>
      </c>
      <c r="C2468">
        <f>-70.39977623 / 41.63847318</f>
        <v>-1.6907386571468903</v>
      </c>
      <c r="D2468" t="s">
        <v>540</v>
      </c>
      <c r="E2468" t="s">
        <v>70</v>
      </c>
      <c r="F2468" s="1">
        <v>43349</v>
      </c>
      <c r="G2468">
        <v>0.35</v>
      </c>
      <c r="K2468">
        <v>14.08</v>
      </c>
      <c r="L2468" t="s">
        <v>150</v>
      </c>
      <c r="O2468">
        <v>7.1</v>
      </c>
      <c r="P2468" t="s">
        <v>150</v>
      </c>
      <c r="Q2468">
        <v>25.7</v>
      </c>
      <c r="R2468" t="s">
        <v>150</v>
      </c>
      <c r="S2468">
        <v>7.68</v>
      </c>
      <c r="T2468" t="s">
        <v>150</v>
      </c>
      <c r="W2468">
        <v>169.08</v>
      </c>
      <c r="X2468" t="s">
        <v>150</v>
      </c>
      <c r="AE2468">
        <v>25.2</v>
      </c>
      <c r="AF2468" t="s">
        <v>150</v>
      </c>
      <c r="AG2468">
        <v>6.56</v>
      </c>
      <c r="AH2468" t="s">
        <v>150</v>
      </c>
      <c r="AS2468">
        <v>18.07</v>
      </c>
      <c r="AT2468" t="s">
        <v>150</v>
      </c>
    </row>
    <row r="2469" spans="1:58" x14ac:dyDescent="0.2">
      <c r="A2469" t="s">
        <v>538</v>
      </c>
      <c r="B2469" t="s">
        <v>539</v>
      </c>
      <c r="C2469">
        <f>-70.39977623 / 41.63847318</f>
        <v>-1.6907386571468903</v>
      </c>
      <c r="D2469" t="s">
        <v>540</v>
      </c>
      <c r="E2469" t="s">
        <v>70</v>
      </c>
      <c r="F2469" s="1">
        <v>43349.385416666664</v>
      </c>
      <c r="G2469">
        <v>0.25</v>
      </c>
      <c r="I2469">
        <v>0.39</v>
      </c>
      <c r="J2469" t="s">
        <v>150</v>
      </c>
      <c r="K2469">
        <v>2.4500000000000002</v>
      </c>
      <c r="L2469" t="s">
        <v>150</v>
      </c>
      <c r="M2469">
        <v>0.39</v>
      </c>
      <c r="N2469" t="s">
        <v>150</v>
      </c>
      <c r="O2469">
        <v>7.1</v>
      </c>
      <c r="P2469" t="s">
        <v>150</v>
      </c>
      <c r="Q2469">
        <v>25.7</v>
      </c>
      <c r="R2469" t="s">
        <v>150</v>
      </c>
      <c r="S2469">
        <v>0.7</v>
      </c>
      <c r="T2469" t="s">
        <v>150</v>
      </c>
      <c r="U2469">
        <v>21.68</v>
      </c>
      <c r="V2469" t="s">
        <v>150</v>
      </c>
      <c r="AA2469">
        <v>39.39</v>
      </c>
      <c r="AC2469">
        <v>73.569999999999993</v>
      </c>
      <c r="AE2469">
        <v>27.7</v>
      </c>
      <c r="AF2469" t="s">
        <v>150</v>
      </c>
      <c r="AG2469">
        <v>6.79</v>
      </c>
      <c r="AH2469" t="s">
        <v>150</v>
      </c>
      <c r="AS2469">
        <v>4.24</v>
      </c>
      <c r="AT2469" t="s">
        <v>150</v>
      </c>
    </row>
    <row r="2470" spans="1:58" x14ac:dyDescent="0.2">
      <c r="A2470" t="s">
        <v>538</v>
      </c>
      <c r="B2470" t="s">
        <v>539</v>
      </c>
      <c r="C2470">
        <f>-70.39977623 / 41.63847318</f>
        <v>-1.6907386571468903</v>
      </c>
      <c r="D2470" t="s">
        <v>540</v>
      </c>
      <c r="E2470" t="s">
        <v>70</v>
      </c>
      <c r="F2470" s="1">
        <v>43697</v>
      </c>
      <c r="G2470">
        <v>0.15</v>
      </c>
      <c r="I2470">
        <v>0.3</v>
      </c>
      <c r="J2470" t="s">
        <v>150</v>
      </c>
      <c r="K2470">
        <v>31.92</v>
      </c>
      <c r="L2470" t="s">
        <v>150</v>
      </c>
      <c r="M2470">
        <v>0.3</v>
      </c>
      <c r="N2470" t="s">
        <v>150</v>
      </c>
      <c r="O2470">
        <v>7.76</v>
      </c>
      <c r="P2470" t="s">
        <v>150</v>
      </c>
      <c r="Q2470">
        <v>27.7</v>
      </c>
      <c r="R2470" t="s">
        <v>150</v>
      </c>
      <c r="S2470">
        <v>1.1599999999999999</v>
      </c>
      <c r="T2470" t="s">
        <v>150</v>
      </c>
      <c r="W2470">
        <v>39.19</v>
      </c>
      <c r="X2470" t="s">
        <v>150</v>
      </c>
      <c r="AE2470">
        <v>43</v>
      </c>
      <c r="AF2470" t="s">
        <v>150</v>
      </c>
      <c r="AG2470">
        <v>6.9</v>
      </c>
      <c r="AH2470" t="s">
        <v>150</v>
      </c>
      <c r="AS2470">
        <v>1.1299999999999999</v>
      </c>
      <c r="AT2470" t="s">
        <v>150</v>
      </c>
      <c r="AU2470">
        <v>1</v>
      </c>
      <c r="AV2470" t="s">
        <v>150</v>
      </c>
      <c r="BE2470">
        <v>33.06</v>
      </c>
      <c r="BF2470" t="s">
        <v>150</v>
      </c>
    </row>
    <row r="2471" spans="1:58" x14ac:dyDescent="0.2">
      <c r="A2471" t="s">
        <v>538</v>
      </c>
      <c r="B2471" t="s">
        <v>539</v>
      </c>
      <c r="C2471">
        <f>-70.39977623 / 41.63847318</f>
        <v>-1.6907386571468903</v>
      </c>
      <c r="D2471" t="s">
        <v>540</v>
      </c>
      <c r="E2471" t="s">
        <v>70</v>
      </c>
      <c r="F2471" s="1">
        <v>43697</v>
      </c>
      <c r="G2471">
        <v>0.25</v>
      </c>
      <c r="K2471">
        <v>29.31</v>
      </c>
      <c r="L2471" t="s">
        <v>150</v>
      </c>
      <c r="O2471">
        <v>8.0500000000000007</v>
      </c>
      <c r="P2471" t="s">
        <v>150</v>
      </c>
      <c r="Q2471">
        <v>27.8</v>
      </c>
      <c r="R2471" t="s">
        <v>150</v>
      </c>
      <c r="S2471">
        <v>1.0900000000000001</v>
      </c>
      <c r="T2471" t="s">
        <v>150</v>
      </c>
      <c r="W2471">
        <v>50.98</v>
      </c>
      <c r="X2471" t="s">
        <v>150</v>
      </c>
      <c r="AE2471">
        <v>42.9</v>
      </c>
      <c r="AF2471" t="s">
        <v>150</v>
      </c>
      <c r="AG2471">
        <v>6.82</v>
      </c>
      <c r="AH2471" t="s">
        <v>150</v>
      </c>
      <c r="AS2471">
        <v>3.58</v>
      </c>
      <c r="AT2471" t="s">
        <v>150</v>
      </c>
      <c r="BE2471">
        <v>32.89</v>
      </c>
      <c r="BF2471" t="s">
        <v>150</v>
      </c>
    </row>
    <row r="2472" spans="1:58" x14ac:dyDescent="0.2">
      <c r="A2472" t="s">
        <v>538</v>
      </c>
      <c r="B2472" t="s">
        <v>539</v>
      </c>
      <c r="C2472">
        <f>-70.39977623 / 41.63847318</f>
        <v>-1.6907386571468903</v>
      </c>
      <c r="D2472" t="s">
        <v>540</v>
      </c>
      <c r="E2472" t="s">
        <v>70</v>
      </c>
      <c r="F2472" s="1">
        <v>44060</v>
      </c>
      <c r="G2472">
        <v>0.28999999999999998</v>
      </c>
      <c r="I2472">
        <v>0.28999999999999998</v>
      </c>
      <c r="J2472" t="s">
        <v>150</v>
      </c>
      <c r="K2472">
        <v>2.97</v>
      </c>
      <c r="L2472" t="s">
        <v>150</v>
      </c>
      <c r="M2472">
        <v>0.28999999999999998</v>
      </c>
      <c r="N2472" t="s">
        <v>150</v>
      </c>
      <c r="O2472">
        <v>7.51</v>
      </c>
      <c r="P2472" t="s">
        <v>150</v>
      </c>
      <c r="Q2472">
        <v>21</v>
      </c>
      <c r="R2472" t="s">
        <v>150</v>
      </c>
      <c r="S2472">
        <v>0.87</v>
      </c>
      <c r="T2472" t="s">
        <v>150</v>
      </c>
      <c r="W2472">
        <v>64.78</v>
      </c>
      <c r="X2472" t="s">
        <v>150</v>
      </c>
      <c r="AE2472">
        <v>40</v>
      </c>
      <c r="AF2472" t="s">
        <v>150</v>
      </c>
      <c r="AG2472">
        <v>6.87</v>
      </c>
      <c r="AH2472" t="s">
        <v>150</v>
      </c>
      <c r="AS2472">
        <v>0.64</v>
      </c>
      <c r="AT2472" t="s">
        <v>150</v>
      </c>
    </row>
    <row r="2473" spans="1:58" x14ac:dyDescent="0.2">
      <c r="A2473" t="s">
        <v>544</v>
      </c>
      <c r="B2473" t="s">
        <v>545</v>
      </c>
      <c r="C2473">
        <f>-70.3038982 / 41.63656126</f>
        <v>-1.6885135580958879</v>
      </c>
      <c r="D2473" t="s">
        <v>231</v>
      </c>
      <c r="E2473" t="s">
        <v>70</v>
      </c>
      <c r="F2473" s="1">
        <v>37143</v>
      </c>
      <c r="G2473">
        <v>0.5</v>
      </c>
      <c r="I2473">
        <v>2.4</v>
      </c>
      <c r="J2473" t="s">
        <v>71</v>
      </c>
      <c r="K2473">
        <v>86.83</v>
      </c>
      <c r="L2473" t="s">
        <v>71</v>
      </c>
      <c r="M2473">
        <v>0.7</v>
      </c>
      <c r="N2473" t="s">
        <v>71</v>
      </c>
      <c r="O2473">
        <v>6.51</v>
      </c>
      <c r="P2473" t="s">
        <v>71</v>
      </c>
      <c r="Q2473">
        <v>24.29</v>
      </c>
      <c r="R2473" t="s">
        <v>71</v>
      </c>
      <c r="S2473">
        <v>5.85</v>
      </c>
      <c r="T2473" t="s">
        <v>71</v>
      </c>
      <c r="U2473">
        <v>181.2</v>
      </c>
      <c r="V2473" t="s">
        <v>71</v>
      </c>
      <c r="W2473">
        <v>107</v>
      </c>
      <c r="X2473" t="s">
        <v>71</v>
      </c>
      <c r="Y2473">
        <v>79.13</v>
      </c>
      <c r="AA2473">
        <v>74.39</v>
      </c>
      <c r="AC2473">
        <v>65.14</v>
      </c>
      <c r="AE2473">
        <v>10.9</v>
      </c>
      <c r="AF2473" t="s">
        <v>71</v>
      </c>
      <c r="AG2473">
        <v>6.9</v>
      </c>
      <c r="AH2473" t="s">
        <v>71</v>
      </c>
      <c r="AS2473">
        <v>27.52</v>
      </c>
      <c r="AT2473" t="s">
        <v>71</v>
      </c>
    </row>
    <row r="2474" spans="1:58" x14ac:dyDescent="0.2">
      <c r="A2474" t="s">
        <v>544</v>
      </c>
      <c r="B2474" t="s">
        <v>545</v>
      </c>
      <c r="C2474">
        <f>-70.3038982 / 41.63656126</f>
        <v>-1.6885135580958879</v>
      </c>
      <c r="D2474" t="s">
        <v>231</v>
      </c>
      <c r="E2474" t="s">
        <v>70</v>
      </c>
      <c r="F2474" s="1">
        <v>37143</v>
      </c>
      <c r="G2474">
        <v>1</v>
      </c>
      <c r="O2474">
        <v>6.22</v>
      </c>
      <c r="P2474" t="s">
        <v>71</v>
      </c>
      <c r="Q2474">
        <v>24.07</v>
      </c>
      <c r="R2474" t="s">
        <v>71</v>
      </c>
    </row>
    <row r="2475" spans="1:58" x14ac:dyDescent="0.2">
      <c r="A2475" t="s">
        <v>544</v>
      </c>
      <c r="B2475" t="s">
        <v>545</v>
      </c>
      <c r="C2475">
        <f>-70.3038982 / 41.63656126</f>
        <v>-1.6885135580958879</v>
      </c>
      <c r="D2475" t="s">
        <v>231</v>
      </c>
      <c r="E2475" t="s">
        <v>70</v>
      </c>
      <c r="F2475" s="1">
        <v>37143</v>
      </c>
      <c r="G2475">
        <v>1.5</v>
      </c>
      <c r="K2475">
        <v>23.35</v>
      </c>
      <c r="L2475" t="s">
        <v>71</v>
      </c>
      <c r="O2475">
        <v>0.41</v>
      </c>
      <c r="P2475" t="s">
        <v>71</v>
      </c>
      <c r="Q2475">
        <v>23.46</v>
      </c>
      <c r="R2475" t="s">
        <v>71</v>
      </c>
      <c r="S2475">
        <v>3.77</v>
      </c>
      <c r="T2475" t="s">
        <v>71</v>
      </c>
      <c r="U2475">
        <v>116.77</v>
      </c>
      <c r="V2475" t="s">
        <v>71</v>
      </c>
      <c r="W2475">
        <v>89.3</v>
      </c>
      <c r="X2475" t="s">
        <v>71</v>
      </c>
      <c r="Y2475">
        <v>72.790000000000006</v>
      </c>
      <c r="AA2475">
        <v>61.51</v>
      </c>
      <c r="AE2475">
        <v>11</v>
      </c>
      <c r="AF2475" t="s">
        <v>71</v>
      </c>
      <c r="AG2475">
        <v>6.72</v>
      </c>
      <c r="AH2475" t="s">
        <v>71</v>
      </c>
      <c r="AS2475">
        <v>6.64</v>
      </c>
      <c r="AT2475" t="s">
        <v>71</v>
      </c>
    </row>
    <row r="2476" spans="1:58" x14ac:dyDescent="0.2">
      <c r="A2476" t="s">
        <v>544</v>
      </c>
      <c r="B2476" t="s">
        <v>545</v>
      </c>
      <c r="C2476">
        <f>-70.3038982 / 41.63656126</f>
        <v>-1.6885135580958879</v>
      </c>
      <c r="D2476" t="s">
        <v>231</v>
      </c>
      <c r="E2476" t="s">
        <v>70</v>
      </c>
      <c r="F2476" s="1">
        <v>37143</v>
      </c>
      <c r="G2476">
        <v>2</v>
      </c>
      <c r="O2476">
        <v>0.35</v>
      </c>
      <c r="P2476" t="s">
        <v>71</v>
      </c>
      <c r="Q2476">
        <v>21.5</v>
      </c>
      <c r="R2476" t="s">
        <v>71</v>
      </c>
    </row>
    <row r="2477" spans="1:58" x14ac:dyDescent="0.2">
      <c r="A2477" t="s">
        <v>544</v>
      </c>
      <c r="B2477" t="s">
        <v>545</v>
      </c>
      <c r="C2477">
        <f>-70.3038982 / 41.63656126</f>
        <v>-1.6885135580958879</v>
      </c>
      <c r="D2477" t="s">
        <v>231</v>
      </c>
      <c r="E2477" t="s">
        <v>70</v>
      </c>
      <c r="F2477" s="1">
        <v>37143</v>
      </c>
      <c r="G2477">
        <v>2.5</v>
      </c>
      <c r="O2477">
        <v>0.62</v>
      </c>
      <c r="P2477" t="s">
        <v>71</v>
      </c>
      <c r="Q2477">
        <v>19.72</v>
      </c>
      <c r="R2477" t="s">
        <v>71</v>
      </c>
    </row>
    <row r="2478" spans="1:58" x14ac:dyDescent="0.2">
      <c r="A2478" t="s">
        <v>544</v>
      </c>
      <c r="B2478" t="s">
        <v>545</v>
      </c>
      <c r="C2478">
        <f>-70.3038982 / 41.63656126</f>
        <v>-1.6885135580958879</v>
      </c>
      <c r="D2478" t="s">
        <v>231</v>
      </c>
      <c r="E2478" t="s">
        <v>70</v>
      </c>
      <c r="F2478" s="1">
        <v>37873</v>
      </c>
      <c r="G2478">
        <v>0.5</v>
      </c>
      <c r="I2478">
        <v>1.9</v>
      </c>
      <c r="J2478" t="s">
        <v>71</v>
      </c>
      <c r="K2478">
        <v>210.27</v>
      </c>
      <c r="L2478" t="s">
        <v>71</v>
      </c>
      <c r="M2478">
        <v>0.8</v>
      </c>
      <c r="N2478" t="s">
        <v>71</v>
      </c>
      <c r="O2478">
        <v>7.37</v>
      </c>
      <c r="P2478" t="s">
        <v>71</v>
      </c>
      <c r="Q2478">
        <v>23.5</v>
      </c>
      <c r="R2478" t="s">
        <v>71</v>
      </c>
      <c r="S2478">
        <v>7.7</v>
      </c>
      <c r="T2478" t="s">
        <v>71</v>
      </c>
      <c r="U2478">
        <v>238.5</v>
      </c>
      <c r="V2478" t="s">
        <v>71</v>
      </c>
      <c r="W2478">
        <v>111.9</v>
      </c>
      <c r="X2478" t="s">
        <v>71</v>
      </c>
      <c r="Y2478">
        <v>83.09</v>
      </c>
      <c r="AA2478">
        <v>83.07</v>
      </c>
      <c r="AC2478">
        <v>63.22</v>
      </c>
      <c r="AE2478">
        <v>1.56</v>
      </c>
      <c r="AF2478" t="s">
        <v>71</v>
      </c>
      <c r="AG2478">
        <v>6.67</v>
      </c>
      <c r="AH2478" t="s">
        <v>71</v>
      </c>
      <c r="AS2478">
        <v>0.03</v>
      </c>
      <c r="AT2478" t="s">
        <v>71</v>
      </c>
    </row>
    <row r="2479" spans="1:58" x14ac:dyDescent="0.2">
      <c r="A2479" t="s">
        <v>544</v>
      </c>
      <c r="B2479" t="s">
        <v>545</v>
      </c>
      <c r="C2479">
        <f>-70.3038982 / 41.63656126</f>
        <v>-1.6885135580958879</v>
      </c>
      <c r="D2479" t="s">
        <v>231</v>
      </c>
      <c r="E2479" t="s">
        <v>70</v>
      </c>
      <c r="F2479" s="1">
        <v>37873</v>
      </c>
      <c r="G2479">
        <v>1</v>
      </c>
      <c r="K2479">
        <v>205.4</v>
      </c>
      <c r="L2479" t="s">
        <v>71</v>
      </c>
      <c r="O2479">
        <v>6.69</v>
      </c>
      <c r="P2479" t="s">
        <v>71</v>
      </c>
      <c r="Q2479">
        <v>23.3</v>
      </c>
      <c r="R2479" t="s">
        <v>71</v>
      </c>
      <c r="S2479">
        <v>6.8</v>
      </c>
      <c r="T2479" t="s">
        <v>71</v>
      </c>
      <c r="U2479">
        <v>210.62</v>
      </c>
      <c r="V2479" t="s">
        <v>71</v>
      </c>
      <c r="W2479">
        <v>109.1</v>
      </c>
      <c r="X2479" t="s">
        <v>71</v>
      </c>
      <c r="Y2479">
        <v>81.3</v>
      </c>
      <c r="AA2479">
        <v>82.84</v>
      </c>
      <c r="AE2479">
        <v>1.56</v>
      </c>
      <c r="AF2479" t="s">
        <v>71</v>
      </c>
      <c r="AG2479">
        <v>6.67</v>
      </c>
      <c r="AH2479" t="s">
        <v>71</v>
      </c>
      <c r="AS2479">
        <v>0.03</v>
      </c>
      <c r="AT2479" t="s">
        <v>71</v>
      </c>
    </row>
    <row r="2480" spans="1:58" x14ac:dyDescent="0.2">
      <c r="A2480" t="s">
        <v>544</v>
      </c>
      <c r="B2480" t="s">
        <v>545</v>
      </c>
      <c r="C2480">
        <f>-70.3038982 / 41.63656126</f>
        <v>-1.6885135580958879</v>
      </c>
      <c r="D2480" t="s">
        <v>231</v>
      </c>
      <c r="E2480" t="s">
        <v>70</v>
      </c>
      <c r="F2480" s="1">
        <v>37873</v>
      </c>
      <c r="G2480">
        <v>1.5</v>
      </c>
      <c r="O2480">
        <v>5.2</v>
      </c>
      <c r="P2480" t="s">
        <v>71</v>
      </c>
      <c r="Q2480">
        <v>23.1</v>
      </c>
      <c r="R2480" t="s">
        <v>71</v>
      </c>
    </row>
    <row r="2481" spans="1:46" x14ac:dyDescent="0.2">
      <c r="A2481" t="s">
        <v>544</v>
      </c>
      <c r="B2481" t="s">
        <v>545</v>
      </c>
      <c r="C2481">
        <f>-70.3038982 / 41.63656126</f>
        <v>-1.6885135580958879</v>
      </c>
      <c r="D2481" t="s">
        <v>231</v>
      </c>
      <c r="E2481" t="s">
        <v>70</v>
      </c>
      <c r="F2481" s="1">
        <v>37873</v>
      </c>
      <c r="G2481">
        <v>2</v>
      </c>
      <c r="O2481">
        <v>0.3</v>
      </c>
      <c r="P2481" t="s">
        <v>71</v>
      </c>
      <c r="Q2481">
        <v>21.6</v>
      </c>
      <c r="R2481" t="s">
        <v>71</v>
      </c>
    </row>
    <row r="2482" spans="1:46" x14ac:dyDescent="0.2">
      <c r="A2482" t="s">
        <v>544</v>
      </c>
      <c r="B2482" t="s">
        <v>545</v>
      </c>
      <c r="C2482">
        <f>-70.3038982 / 41.63656126</f>
        <v>-1.6885135580958879</v>
      </c>
      <c r="D2482" t="s">
        <v>231</v>
      </c>
      <c r="E2482" t="s">
        <v>70</v>
      </c>
      <c r="F2482" s="1">
        <v>39310</v>
      </c>
      <c r="G2482">
        <v>0.5</v>
      </c>
      <c r="I2482">
        <v>1.75</v>
      </c>
      <c r="J2482" t="s">
        <v>71</v>
      </c>
      <c r="K2482">
        <v>74.89</v>
      </c>
      <c r="L2482" t="s">
        <v>71</v>
      </c>
      <c r="M2482">
        <v>0.3</v>
      </c>
      <c r="N2482" t="s">
        <v>71</v>
      </c>
      <c r="O2482">
        <v>8.8000000000000007</v>
      </c>
      <c r="P2482" t="s">
        <v>71</v>
      </c>
      <c r="Q2482">
        <v>24</v>
      </c>
      <c r="R2482" t="s">
        <v>71</v>
      </c>
      <c r="S2482">
        <v>5.6</v>
      </c>
      <c r="T2482" t="s">
        <v>71</v>
      </c>
      <c r="U2482">
        <v>173.59</v>
      </c>
      <c r="V2482" t="s">
        <v>71</v>
      </c>
      <c r="W2482">
        <v>182.16</v>
      </c>
      <c r="X2482" t="s">
        <v>71</v>
      </c>
      <c r="Y2482">
        <v>78.510000000000005</v>
      </c>
      <c r="AA2482">
        <v>72.94</v>
      </c>
      <c r="AC2482">
        <v>77.349999999999994</v>
      </c>
      <c r="AE2482">
        <v>20.6</v>
      </c>
      <c r="AF2482" t="s">
        <v>71</v>
      </c>
      <c r="AG2482">
        <v>6.84</v>
      </c>
      <c r="AH2482" t="s">
        <v>71</v>
      </c>
      <c r="AS2482">
        <v>11.82</v>
      </c>
      <c r="AT2482" t="s">
        <v>71</v>
      </c>
    </row>
    <row r="2483" spans="1:46" x14ac:dyDescent="0.2">
      <c r="A2483" t="s">
        <v>544</v>
      </c>
      <c r="B2483" t="s">
        <v>545</v>
      </c>
      <c r="C2483">
        <f>-70.3038982 / 41.63656126</f>
        <v>-1.6885135580958879</v>
      </c>
      <c r="D2483" t="s">
        <v>231</v>
      </c>
      <c r="E2483" t="s">
        <v>70</v>
      </c>
      <c r="F2483" s="1">
        <v>39310</v>
      </c>
      <c r="G2483">
        <v>0.8</v>
      </c>
      <c r="K2483">
        <v>72.95</v>
      </c>
      <c r="L2483" t="s">
        <v>71</v>
      </c>
      <c r="S2483">
        <v>5.33</v>
      </c>
      <c r="T2483" t="s">
        <v>71</v>
      </c>
      <c r="U2483">
        <v>165.11</v>
      </c>
      <c r="V2483" t="s">
        <v>71</v>
      </c>
      <c r="W2483">
        <v>166.67</v>
      </c>
      <c r="X2483" t="s">
        <v>71</v>
      </c>
      <c r="Y2483">
        <v>77.790000000000006</v>
      </c>
      <c r="AA2483">
        <v>72.680000000000007</v>
      </c>
      <c r="AE2483">
        <v>20.6</v>
      </c>
      <c r="AF2483" t="s">
        <v>71</v>
      </c>
      <c r="AG2483">
        <v>6.51</v>
      </c>
      <c r="AH2483" t="s">
        <v>71</v>
      </c>
      <c r="AS2483">
        <v>6.23</v>
      </c>
      <c r="AT2483" t="s">
        <v>71</v>
      </c>
    </row>
    <row r="2484" spans="1:46" x14ac:dyDescent="0.2">
      <c r="A2484" t="s">
        <v>544</v>
      </c>
      <c r="B2484" t="s">
        <v>545</v>
      </c>
      <c r="C2484">
        <f>-70.3038982 / 41.63656126</f>
        <v>-1.6885135580958879</v>
      </c>
      <c r="D2484" t="s">
        <v>231</v>
      </c>
      <c r="E2484" t="s">
        <v>70</v>
      </c>
      <c r="F2484" s="1">
        <v>39310</v>
      </c>
      <c r="G2484">
        <v>1</v>
      </c>
      <c r="O2484">
        <v>6.63</v>
      </c>
      <c r="P2484" t="s">
        <v>71</v>
      </c>
      <c r="Q2484">
        <v>23.9</v>
      </c>
      <c r="R2484" t="s">
        <v>71</v>
      </c>
    </row>
    <row r="2485" spans="1:46" x14ac:dyDescent="0.2">
      <c r="A2485" t="s">
        <v>544</v>
      </c>
      <c r="B2485" t="s">
        <v>545</v>
      </c>
      <c r="C2485">
        <f>-70.3038982 / 41.63656126</f>
        <v>-1.6885135580958879</v>
      </c>
      <c r="D2485" t="s">
        <v>231</v>
      </c>
      <c r="E2485" t="s">
        <v>70</v>
      </c>
      <c r="F2485" s="1">
        <v>39310</v>
      </c>
      <c r="G2485">
        <v>1.5</v>
      </c>
      <c r="O2485">
        <v>5.35</v>
      </c>
      <c r="P2485" t="s">
        <v>71</v>
      </c>
      <c r="Q2485">
        <v>24.1</v>
      </c>
      <c r="R2485" t="s">
        <v>71</v>
      </c>
    </row>
    <row r="2486" spans="1:46" x14ac:dyDescent="0.2">
      <c r="A2486" t="s">
        <v>544</v>
      </c>
      <c r="B2486" t="s">
        <v>545</v>
      </c>
      <c r="C2486">
        <f>-70.3038982 / 41.63656126</f>
        <v>-1.6885135580958879</v>
      </c>
      <c r="D2486" t="s">
        <v>231</v>
      </c>
      <c r="E2486" t="s">
        <v>70</v>
      </c>
      <c r="F2486" s="1">
        <v>39736</v>
      </c>
      <c r="G2486">
        <v>0.5</v>
      </c>
      <c r="I2486">
        <v>1.98</v>
      </c>
      <c r="J2486" t="s">
        <v>71</v>
      </c>
      <c r="K2486">
        <v>14.64</v>
      </c>
      <c r="L2486" t="s">
        <v>71</v>
      </c>
      <c r="M2486">
        <v>1.52</v>
      </c>
      <c r="N2486" t="s">
        <v>71</v>
      </c>
      <c r="O2486">
        <v>10.15</v>
      </c>
      <c r="P2486" t="s">
        <v>71</v>
      </c>
      <c r="Q2486">
        <v>16.5</v>
      </c>
      <c r="R2486" t="s">
        <v>71</v>
      </c>
      <c r="S2486">
        <v>1.17</v>
      </c>
      <c r="T2486" t="s">
        <v>71</v>
      </c>
      <c r="U2486">
        <v>36.24</v>
      </c>
      <c r="V2486" t="s">
        <v>71</v>
      </c>
      <c r="W2486">
        <v>49.03</v>
      </c>
      <c r="X2486" t="s">
        <v>71</v>
      </c>
      <c r="Y2486">
        <v>55.92</v>
      </c>
      <c r="AA2486">
        <v>56.93</v>
      </c>
      <c r="AC2486">
        <v>53.97</v>
      </c>
      <c r="AE2486">
        <v>20.6</v>
      </c>
      <c r="AF2486" t="s">
        <v>71</v>
      </c>
      <c r="AG2486">
        <v>6.97</v>
      </c>
      <c r="AH2486" t="s">
        <v>71</v>
      </c>
      <c r="AS2486">
        <v>5.98</v>
      </c>
      <c r="AT2486" t="s">
        <v>71</v>
      </c>
    </row>
    <row r="2487" spans="1:46" x14ac:dyDescent="0.2">
      <c r="A2487" t="s">
        <v>544</v>
      </c>
      <c r="B2487" t="s">
        <v>545</v>
      </c>
      <c r="C2487">
        <f>-70.3038982 / 41.63656126</f>
        <v>-1.6885135580958879</v>
      </c>
      <c r="D2487" t="s">
        <v>231</v>
      </c>
      <c r="E2487" t="s">
        <v>70</v>
      </c>
      <c r="F2487" s="1">
        <v>39736</v>
      </c>
      <c r="G2487">
        <v>1</v>
      </c>
      <c r="O2487">
        <v>9.52</v>
      </c>
      <c r="P2487" t="s">
        <v>71</v>
      </c>
      <c r="Q2487">
        <v>16</v>
      </c>
      <c r="R2487" t="s">
        <v>71</v>
      </c>
    </row>
    <row r="2488" spans="1:46" x14ac:dyDescent="0.2">
      <c r="A2488" t="s">
        <v>544</v>
      </c>
      <c r="B2488" t="s">
        <v>545</v>
      </c>
      <c r="C2488">
        <f>-70.3038982 / 41.63656126</f>
        <v>-1.6885135580958879</v>
      </c>
      <c r="D2488" t="s">
        <v>231</v>
      </c>
      <c r="E2488" t="s">
        <v>70</v>
      </c>
      <c r="F2488" s="1">
        <v>39736</v>
      </c>
      <c r="G2488">
        <v>1.5</v>
      </c>
      <c r="K2488">
        <v>32.76</v>
      </c>
      <c r="L2488" t="s">
        <v>71</v>
      </c>
      <c r="S2488">
        <v>1.61</v>
      </c>
      <c r="T2488" t="s">
        <v>71</v>
      </c>
      <c r="U2488">
        <v>49.87</v>
      </c>
      <c r="V2488" t="s">
        <v>71</v>
      </c>
      <c r="W2488">
        <v>51.38</v>
      </c>
      <c r="X2488" t="s">
        <v>71</v>
      </c>
      <c r="Y2488">
        <v>60.52</v>
      </c>
      <c r="AA2488">
        <v>64.83</v>
      </c>
      <c r="AE2488">
        <v>21</v>
      </c>
      <c r="AF2488" t="s">
        <v>71</v>
      </c>
      <c r="AG2488">
        <v>6.95</v>
      </c>
      <c r="AH2488" t="s">
        <v>71</v>
      </c>
      <c r="AS2488">
        <v>0.7</v>
      </c>
      <c r="AT2488" t="s">
        <v>71</v>
      </c>
    </row>
    <row r="2489" spans="1:46" x14ac:dyDescent="0.2">
      <c r="A2489" t="s">
        <v>544</v>
      </c>
      <c r="B2489" t="s">
        <v>545</v>
      </c>
      <c r="C2489">
        <f>-70.3038982 / 41.63656126</f>
        <v>-1.6885135580958879</v>
      </c>
      <c r="D2489" t="s">
        <v>231</v>
      </c>
      <c r="E2489" t="s">
        <v>70</v>
      </c>
      <c r="F2489" s="1">
        <v>39736</v>
      </c>
      <c r="G2489">
        <v>2</v>
      </c>
      <c r="O2489">
        <v>2.5</v>
      </c>
      <c r="P2489" t="s">
        <v>71</v>
      </c>
      <c r="Q2489">
        <v>15.8</v>
      </c>
      <c r="R2489" t="s">
        <v>71</v>
      </c>
    </row>
    <row r="2490" spans="1:46" x14ac:dyDescent="0.2">
      <c r="A2490" t="s">
        <v>544</v>
      </c>
      <c r="B2490" t="s">
        <v>545</v>
      </c>
      <c r="C2490">
        <f>-70.3038982 / 41.63656126</f>
        <v>-1.6885135580958879</v>
      </c>
      <c r="D2490" t="s">
        <v>231</v>
      </c>
      <c r="E2490" t="s">
        <v>70</v>
      </c>
      <c r="F2490" s="1">
        <v>40077</v>
      </c>
      <c r="G2490">
        <v>0.5</v>
      </c>
      <c r="I2490">
        <v>1.9</v>
      </c>
      <c r="J2490" t="s">
        <v>71</v>
      </c>
      <c r="K2490">
        <v>34.93</v>
      </c>
      <c r="L2490" t="s">
        <v>71</v>
      </c>
      <c r="M2490">
        <v>1.1499999999999999</v>
      </c>
      <c r="N2490" t="s">
        <v>71</v>
      </c>
      <c r="O2490">
        <v>9.69</v>
      </c>
      <c r="P2490" t="s">
        <v>71</v>
      </c>
      <c r="Q2490">
        <v>18.100000000000001</v>
      </c>
      <c r="R2490" t="s">
        <v>71</v>
      </c>
      <c r="S2490">
        <v>2.57</v>
      </c>
      <c r="T2490" t="s">
        <v>71</v>
      </c>
      <c r="U2490">
        <v>79.75</v>
      </c>
      <c r="V2490" t="s">
        <v>71</v>
      </c>
      <c r="W2490">
        <v>70.12</v>
      </c>
      <c r="X2490" t="s">
        <v>71</v>
      </c>
      <c r="Y2490">
        <v>67.290000000000006</v>
      </c>
      <c r="AA2490">
        <v>65.459999999999994</v>
      </c>
      <c r="AC2490">
        <v>57.99</v>
      </c>
      <c r="AE2490">
        <v>22.3</v>
      </c>
      <c r="AF2490" t="s">
        <v>71</v>
      </c>
      <c r="AG2490">
        <v>6.24</v>
      </c>
      <c r="AH2490" t="s">
        <v>71</v>
      </c>
      <c r="AS2490">
        <v>9.1300000000000008</v>
      </c>
      <c r="AT2490" t="s">
        <v>71</v>
      </c>
    </row>
    <row r="2491" spans="1:46" x14ac:dyDescent="0.2">
      <c r="A2491" t="s">
        <v>544</v>
      </c>
      <c r="B2491" t="s">
        <v>545</v>
      </c>
      <c r="C2491">
        <f>-70.3038982 / 41.63656126</f>
        <v>-1.6885135580958879</v>
      </c>
      <c r="D2491" t="s">
        <v>231</v>
      </c>
      <c r="E2491" t="s">
        <v>70</v>
      </c>
      <c r="F2491" s="1">
        <v>40077</v>
      </c>
      <c r="G2491">
        <v>1</v>
      </c>
      <c r="K2491">
        <v>105.99</v>
      </c>
      <c r="L2491" t="s">
        <v>71</v>
      </c>
      <c r="O2491">
        <v>9.68</v>
      </c>
      <c r="P2491" t="s">
        <v>71</v>
      </c>
      <c r="Q2491">
        <v>18</v>
      </c>
      <c r="R2491" t="s">
        <v>71</v>
      </c>
      <c r="S2491">
        <v>3.04</v>
      </c>
      <c r="T2491" t="s">
        <v>71</v>
      </c>
      <c r="U2491">
        <v>94.17</v>
      </c>
      <c r="V2491" t="s">
        <v>71</v>
      </c>
      <c r="W2491">
        <v>75.930000000000007</v>
      </c>
      <c r="X2491" t="s">
        <v>71</v>
      </c>
      <c r="Y2491">
        <v>69.69</v>
      </c>
      <c r="AA2491">
        <v>76.349999999999994</v>
      </c>
      <c r="AE2491">
        <v>21.8</v>
      </c>
      <c r="AF2491" t="s">
        <v>71</v>
      </c>
      <c r="AG2491">
        <v>6.43</v>
      </c>
      <c r="AH2491" t="s">
        <v>71</v>
      </c>
      <c r="AS2491">
        <v>4.16</v>
      </c>
      <c r="AT2491" t="s">
        <v>71</v>
      </c>
    </row>
    <row r="2492" spans="1:46" x14ac:dyDescent="0.2">
      <c r="A2492" t="s">
        <v>544</v>
      </c>
      <c r="B2492" t="s">
        <v>545</v>
      </c>
      <c r="C2492">
        <f>-70.3038982 / 41.63656126</f>
        <v>-1.6885135580958879</v>
      </c>
      <c r="D2492" t="s">
        <v>231</v>
      </c>
      <c r="E2492" t="s">
        <v>70</v>
      </c>
      <c r="F2492" s="1">
        <v>40077</v>
      </c>
      <c r="G2492">
        <v>1.5</v>
      </c>
      <c r="O2492">
        <v>9.1999999999999993</v>
      </c>
      <c r="P2492" t="s">
        <v>71</v>
      </c>
      <c r="Q2492">
        <v>17.899999999999999</v>
      </c>
      <c r="R2492" t="s">
        <v>71</v>
      </c>
    </row>
    <row r="2493" spans="1:46" x14ac:dyDescent="0.2">
      <c r="A2493" t="s">
        <v>544</v>
      </c>
      <c r="B2493" t="s">
        <v>545</v>
      </c>
      <c r="C2493">
        <f>-70.3038982 / 41.63656126</f>
        <v>-1.6885135580958879</v>
      </c>
      <c r="D2493" t="s">
        <v>231</v>
      </c>
      <c r="E2493" t="s">
        <v>70</v>
      </c>
      <c r="F2493" s="1">
        <v>40422</v>
      </c>
      <c r="G2493">
        <v>0.5</v>
      </c>
      <c r="I2493">
        <v>1.93</v>
      </c>
      <c r="J2493" t="s">
        <v>71</v>
      </c>
      <c r="K2493">
        <v>22.89</v>
      </c>
      <c r="L2493" t="s">
        <v>71</v>
      </c>
      <c r="M2493">
        <v>1.24</v>
      </c>
      <c r="N2493" t="s">
        <v>71</v>
      </c>
      <c r="O2493">
        <v>9.98</v>
      </c>
      <c r="P2493" t="s">
        <v>71</v>
      </c>
      <c r="Q2493">
        <v>26.3</v>
      </c>
      <c r="R2493" t="s">
        <v>71</v>
      </c>
      <c r="S2493">
        <v>0.88</v>
      </c>
      <c r="T2493" t="s">
        <v>71</v>
      </c>
      <c r="U2493">
        <v>27.35</v>
      </c>
      <c r="V2493" t="s">
        <v>71</v>
      </c>
      <c r="W2493">
        <v>80.5</v>
      </c>
      <c r="X2493" t="s">
        <v>71</v>
      </c>
      <c r="Y2493">
        <v>51.86</v>
      </c>
      <c r="AA2493">
        <v>61.31</v>
      </c>
      <c r="AC2493">
        <v>56.9</v>
      </c>
      <c r="AE2493">
        <v>29.4</v>
      </c>
      <c r="AF2493" t="s">
        <v>71</v>
      </c>
      <c r="AG2493">
        <v>7.83</v>
      </c>
      <c r="AH2493" t="s">
        <v>71</v>
      </c>
      <c r="AS2493">
        <v>13.12</v>
      </c>
      <c r="AT2493" t="s">
        <v>71</v>
      </c>
    </row>
    <row r="2494" spans="1:46" x14ac:dyDescent="0.2">
      <c r="A2494" t="s">
        <v>544</v>
      </c>
      <c r="B2494" t="s">
        <v>545</v>
      </c>
      <c r="C2494">
        <f>-70.3038982 / 41.63656126</f>
        <v>-1.6885135580958879</v>
      </c>
      <c r="D2494" t="s">
        <v>231</v>
      </c>
      <c r="E2494" t="s">
        <v>70</v>
      </c>
      <c r="F2494" s="1">
        <v>40422</v>
      </c>
      <c r="G2494">
        <v>1</v>
      </c>
      <c r="K2494">
        <v>34.049999999999997</v>
      </c>
      <c r="L2494" t="s">
        <v>71</v>
      </c>
      <c r="O2494">
        <v>12.68</v>
      </c>
      <c r="P2494" t="s">
        <v>71</v>
      </c>
      <c r="Q2494">
        <v>25.3</v>
      </c>
      <c r="R2494" t="s">
        <v>71</v>
      </c>
      <c r="S2494">
        <v>1.39</v>
      </c>
      <c r="T2494" t="s">
        <v>71</v>
      </c>
      <c r="U2494">
        <v>42.94</v>
      </c>
      <c r="V2494" t="s">
        <v>71</v>
      </c>
      <c r="W2494">
        <v>92.48</v>
      </c>
      <c r="X2494" t="s">
        <v>71</v>
      </c>
      <c r="Y2494">
        <v>0</v>
      </c>
      <c r="AA2494">
        <v>65.209999999999994</v>
      </c>
      <c r="AE2494">
        <v>29.3</v>
      </c>
      <c r="AF2494" t="s">
        <v>71</v>
      </c>
      <c r="AG2494">
        <v>7.65</v>
      </c>
      <c r="AH2494" t="s">
        <v>71</v>
      </c>
      <c r="AS2494">
        <v>13.1</v>
      </c>
      <c r="AT2494" t="s">
        <v>71</v>
      </c>
    </row>
    <row r="2495" spans="1:46" x14ac:dyDescent="0.2">
      <c r="A2495" t="s">
        <v>544</v>
      </c>
      <c r="B2495" t="s">
        <v>545</v>
      </c>
      <c r="C2495">
        <f>-70.3038982 / 41.63656126</f>
        <v>-1.6885135580958879</v>
      </c>
      <c r="D2495" t="s">
        <v>231</v>
      </c>
      <c r="E2495" t="s">
        <v>70</v>
      </c>
      <c r="F2495" s="1">
        <v>40422</v>
      </c>
      <c r="G2495">
        <v>1.5</v>
      </c>
      <c r="O2495">
        <v>4.7</v>
      </c>
      <c r="P2495" t="s">
        <v>71</v>
      </c>
      <c r="Q2495">
        <v>23.4</v>
      </c>
      <c r="R2495" t="s">
        <v>71</v>
      </c>
    </row>
    <row r="2496" spans="1:46" x14ac:dyDescent="0.2">
      <c r="A2496" t="s">
        <v>544</v>
      </c>
      <c r="B2496" t="s">
        <v>545</v>
      </c>
      <c r="C2496">
        <f>-70.3038982 / 41.63656126</f>
        <v>-1.6885135580958879</v>
      </c>
      <c r="D2496" t="s">
        <v>231</v>
      </c>
      <c r="E2496" t="s">
        <v>70</v>
      </c>
      <c r="F2496" s="1">
        <v>40798</v>
      </c>
      <c r="G2496">
        <v>0.5</v>
      </c>
      <c r="I2496">
        <v>2.1</v>
      </c>
      <c r="J2496" t="s">
        <v>71</v>
      </c>
      <c r="K2496">
        <v>46.56</v>
      </c>
      <c r="L2496" t="s">
        <v>71</v>
      </c>
      <c r="M2496">
        <v>0.59</v>
      </c>
      <c r="N2496" t="s">
        <v>71</v>
      </c>
      <c r="O2496">
        <v>11.3</v>
      </c>
      <c r="P2496" t="s">
        <v>71</v>
      </c>
      <c r="Q2496">
        <v>21.2</v>
      </c>
      <c r="R2496" t="s">
        <v>71</v>
      </c>
      <c r="S2496">
        <v>1.44</v>
      </c>
      <c r="T2496" t="s">
        <v>71</v>
      </c>
      <c r="U2496">
        <v>44.6</v>
      </c>
      <c r="V2496" t="s">
        <v>71</v>
      </c>
      <c r="W2496">
        <v>100.41</v>
      </c>
      <c r="X2496" t="s">
        <v>71</v>
      </c>
      <c r="Y2496">
        <v>58.91</v>
      </c>
      <c r="AA2496">
        <v>68.28</v>
      </c>
      <c r="AC2496">
        <v>67.599999999999994</v>
      </c>
      <c r="AE2496">
        <v>26.8</v>
      </c>
      <c r="AF2496" t="s">
        <v>71</v>
      </c>
      <c r="AG2496">
        <v>7.86</v>
      </c>
      <c r="AH2496" t="s">
        <v>71</v>
      </c>
      <c r="AS2496">
        <v>10.37</v>
      </c>
      <c r="AT2496" t="s">
        <v>71</v>
      </c>
    </row>
    <row r="2497" spans="1:46" x14ac:dyDescent="0.2">
      <c r="A2497" t="s">
        <v>544</v>
      </c>
      <c r="B2497" t="s">
        <v>545</v>
      </c>
      <c r="C2497">
        <f>-70.3038982 / 41.63656126</f>
        <v>-1.6885135580958879</v>
      </c>
      <c r="D2497" t="s">
        <v>231</v>
      </c>
      <c r="E2497" t="s">
        <v>70</v>
      </c>
      <c r="F2497" s="1">
        <v>40798</v>
      </c>
      <c r="G2497">
        <v>1</v>
      </c>
      <c r="O2497">
        <v>6.67</v>
      </c>
      <c r="P2497" t="s">
        <v>71</v>
      </c>
      <c r="Q2497">
        <v>20.5</v>
      </c>
      <c r="R2497" t="s">
        <v>71</v>
      </c>
    </row>
    <row r="2498" spans="1:46" x14ac:dyDescent="0.2">
      <c r="A2498" t="s">
        <v>544</v>
      </c>
      <c r="B2498" t="s">
        <v>545</v>
      </c>
      <c r="C2498">
        <f>-70.3038982 / 41.63656126</f>
        <v>-1.6885135580958879</v>
      </c>
      <c r="D2498" t="s">
        <v>231</v>
      </c>
      <c r="E2498" t="s">
        <v>70</v>
      </c>
      <c r="F2498" s="1">
        <v>40798</v>
      </c>
      <c r="G2498">
        <v>1.5</v>
      </c>
      <c r="K2498">
        <v>49.08</v>
      </c>
      <c r="L2498" t="s">
        <v>71</v>
      </c>
      <c r="O2498">
        <v>3.38</v>
      </c>
      <c r="P2498" t="s">
        <v>71</v>
      </c>
      <c r="Q2498">
        <v>20.2</v>
      </c>
      <c r="R2498" t="s">
        <v>71</v>
      </c>
      <c r="S2498">
        <v>1.43</v>
      </c>
      <c r="T2498" t="s">
        <v>71</v>
      </c>
      <c r="U2498">
        <v>44.29</v>
      </c>
      <c r="V2498" t="s">
        <v>71</v>
      </c>
      <c r="W2498">
        <v>110.79</v>
      </c>
      <c r="X2498" t="s">
        <v>71</v>
      </c>
      <c r="Y2498">
        <v>58.81</v>
      </c>
      <c r="AA2498">
        <v>68.790000000000006</v>
      </c>
      <c r="AE2498">
        <v>27.3</v>
      </c>
      <c r="AF2498" t="s">
        <v>71</v>
      </c>
      <c r="AG2498">
        <v>7.19</v>
      </c>
      <c r="AH2498" t="s">
        <v>71</v>
      </c>
      <c r="AS2498">
        <v>22.09</v>
      </c>
      <c r="AT2498" t="s">
        <v>71</v>
      </c>
    </row>
    <row r="2499" spans="1:46" x14ac:dyDescent="0.2">
      <c r="A2499" t="s">
        <v>544</v>
      </c>
      <c r="B2499" t="s">
        <v>545</v>
      </c>
      <c r="C2499">
        <f>-70.3038982 / 41.63656126</f>
        <v>-1.6885135580958879</v>
      </c>
      <c r="D2499" t="s">
        <v>231</v>
      </c>
      <c r="E2499" t="s">
        <v>70</v>
      </c>
      <c r="F2499" s="1">
        <v>41162</v>
      </c>
      <c r="G2499">
        <v>0.5</v>
      </c>
      <c r="I2499">
        <v>2.0699999999999998</v>
      </c>
      <c r="J2499" t="s">
        <v>71</v>
      </c>
      <c r="K2499">
        <v>41.02</v>
      </c>
      <c r="L2499" t="s">
        <v>71</v>
      </c>
      <c r="M2499">
        <v>0.39</v>
      </c>
      <c r="N2499" t="s">
        <v>71</v>
      </c>
      <c r="O2499">
        <v>7.21</v>
      </c>
      <c r="P2499" t="s">
        <v>71</v>
      </c>
      <c r="Q2499">
        <v>21.8</v>
      </c>
      <c r="R2499" t="s">
        <v>71</v>
      </c>
      <c r="S2499">
        <v>4.17</v>
      </c>
      <c r="T2499" t="s">
        <v>71</v>
      </c>
      <c r="U2499">
        <v>129.16</v>
      </c>
      <c r="V2499" t="s">
        <v>71</v>
      </c>
      <c r="W2499">
        <v>179</v>
      </c>
      <c r="X2499" t="s">
        <v>71</v>
      </c>
      <c r="Y2499">
        <v>74.25</v>
      </c>
      <c r="AA2499">
        <v>67.03</v>
      </c>
      <c r="AC2499">
        <v>73.569999999999993</v>
      </c>
      <c r="AE2499">
        <v>23.3</v>
      </c>
      <c r="AF2499" t="s">
        <v>71</v>
      </c>
      <c r="AG2499">
        <v>6.91</v>
      </c>
      <c r="AH2499" t="s">
        <v>71</v>
      </c>
      <c r="AS2499">
        <v>17.920000000000002</v>
      </c>
      <c r="AT2499" t="s">
        <v>71</v>
      </c>
    </row>
    <row r="2500" spans="1:46" x14ac:dyDescent="0.2">
      <c r="A2500" t="s">
        <v>544</v>
      </c>
      <c r="B2500" t="s">
        <v>545</v>
      </c>
      <c r="C2500">
        <f>-70.3038982 / 41.63656126</f>
        <v>-1.6885135580958879</v>
      </c>
      <c r="D2500" t="s">
        <v>231</v>
      </c>
      <c r="E2500" t="s">
        <v>70</v>
      </c>
      <c r="F2500" s="1">
        <v>41162</v>
      </c>
      <c r="G2500">
        <v>1</v>
      </c>
      <c r="K2500">
        <v>67.900000000000006</v>
      </c>
      <c r="L2500" t="s">
        <v>71</v>
      </c>
      <c r="O2500">
        <v>6.63</v>
      </c>
      <c r="P2500" t="s">
        <v>71</v>
      </c>
      <c r="Q2500">
        <v>21.9</v>
      </c>
      <c r="R2500" t="s">
        <v>71</v>
      </c>
      <c r="S2500">
        <v>3.8</v>
      </c>
      <c r="T2500" t="s">
        <v>71</v>
      </c>
      <c r="U2500">
        <v>117.7</v>
      </c>
      <c r="V2500" t="s">
        <v>71</v>
      </c>
      <c r="W2500">
        <v>158</v>
      </c>
      <c r="X2500" t="s">
        <v>71</v>
      </c>
      <c r="Y2500">
        <v>0</v>
      </c>
      <c r="AA2500">
        <v>71.98</v>
      </c>
      <c r="AE2500">
        <v>23.7</v>
      </c>
      <c r="AF2500" t="s">
        <v>71</v>
      </c>
      <c r="AG2500">
        <v>6.86</v>
      </c>
      <c r="AH2500" t="s">
        <v>71</v>
      </c>
      <c r="AS2500">
        <v>17.649999999999999</v>
      </c>
      <c r="AT2500" t="s">
        <v>71</v>
      </c>
    </row>
    <row r="2501" spans="1:46" x14ac:dyDescent="0.2">
      <c r="A2501" t="s">
        <v>544</v>
      </c>
      <c r="B2501" t="s">
        <v>545</v>
      </c>
      <c r="C2501">
        <f>-70.3038982 / 41.63656126</f>
        <v>-1.6885135580958879</v>
      </c>
      <c r="D2501" t="s">
        <v>231</v>
      </c>
      <c r="E2501" t="s">
        <v>70</v>
      </c>
      <c r="F2501" s="1">
        <v>41162</v>
      </c>
      <c r="G2501">
        <v>1.5</v>
      </c>
      <c r="O2501">
        <v>4.04</v>
      </c>
      <c r="P2501" t="s">
        <v>71</v>
      </c>
      <c r="Q2501">
        <v>21.4</v>
      </c>
      <c r="R2501" t="s">
        <v>71</v>
      </c>
    </row>
    <row r="2502" spans="1:46" x14ac:dyDescent="0.2">
      <c r="A2502" t="s">
        <v>544</v>
      </c>
      <c r="B2502" t="s">
        <v>545</v>
      </c>
      <c r="C2502">
        <f>-70.3038982 / 41.63656126</f>
        <v>-1.6885135580958879</v>
      </c>
      <c r="D2502" t="s">
        <v>231</v>
      </c>
      <c r="E2502" t="s">
        <v>70</v>
      </c>
      <c r="F2502" s="1">
        <v>41526</v>
      </c>
      <c r="G2502">
        <v>0.5</v>
      </c>
      <c r="I2502">
        <v>2.1800000000000002</v>
      </c>
      <c r="J2502" t="s">
        <v>71</v>
      </c>
      <c r="K2502">
        <v>120.07</v>
      </c>
      <c r="L2502" t="s">
        <v>71</v>
      </c>
      <c r="M2502">
        <v>0.59</v>
      </c>
      <c r="N2502" t="s">
        <v>71</v>
      </c>
      <c r="O2502">
        <v>10.08</v>
      </c>
      <c r="P2502" t="s">
        <v>71</v>
      </c>
      <c r="Q2502">
        <v>20</v>
      </c>
      <c r="R2502" t="s">
        <v>71</v>
      </c>
      <c r="S2502">
        <v>7.44</v>
      </c>
      <c r="T2502" t="s">
        <v>71</v>
      </c>
      <c r="U2502">
        <v>230.44</v>
      </c>
      <c r="V2502" t="s">
        <v>71</v>
      </c>
      <c r="W2502">
        <v>133.33000000000001</v>
      </c>
      <c r="X2502" t="s">
        <v>71</v>
      </c>
      <c r="Y2502">
        <v>82.59</v>
      </c>
      <c r="AA2502">
        <v>77.569999999999993</v>
      </c>
      <c r="AC2502">
        <v>67.599999999999994</v>
      </c>
      <c r="AE2502">
        <v>31.8</v>
      </c>
      <c r="AF2502" t="s">
        <v>71</v>
      </c>
      <c r="AG2502">
        <v>7.5</v>
      </c>
      <c r="AH2502" t="s">
        <v>71</v>
      </c>
      <c r="AS2502">
        <v>0.03</v>
      </c>
      <c r="AT2502" t="s">
        <v>71</v>
      </c>
    </row>
    <row r="2503" spans="1:46" x14ac:dyDescent="0.2">
      <c r="A2503" t="s">
        <v>544</v>
      </c>
      <c r="B2503" t="s">
        <v>545</v>
      </c>
      <c r="C2503">
        <f>-70.3038982 / 41.63656126</f>
        <v>-1.6885135580958879</v>
      </c>
      <c r="D2503" t="s">
        <v>231</v>
      </c>
      <c r="E2503" t="s">
        <v>70</v>
      </c>
      <c r="F2503" s="1">
        <v>41526</v>
      </c>
      <c r="G2503">
        <v>1</v>
      </c>
      <c r="O2503">
        <v>7.58</v>
      </c>
      <c r="P2503" t="s">
        <v>71</v>
      </c>
      <c r="Q2503">
        <v>19.8</v>
      </c>
      <c r="R2503" t="s">
        <v>71</v>
      </c>
    </row>
    <row r="2504" spans="1:46" x14ac:dyDescent="0.2">
      <c r="A2504" t="s">
        <v>544</v>
      </c>
      <c r="B2504" t="s">
        <v>545</v>
      </c>
      <c r="C2504">
        <f>-70.3038982 / 41.63656126</f>
        <v>-1.6885135580958879</v>
      </c>
      <c r="D2504" t="s">
        <v>231</v>
      </c>
      <c r="E2504" t="s">
        <v>70</v>
      </c>
      <c r="F2504" s="1">
        <v>41526</v>
      </c>
      <c r="G2504">
        <v>1.2</v>
      </c>
      <c r="K2504">
        <v>105.31</v>
      </c>
      <c r="L2504" t="s">
        <v>71</v>
      </c>
      <c r="S2504">
        <v>4.5599999999999996</v>
      </c>
      <c r="T2504" t="s">
        <v>71</v>
      </c>
      <c r="U2504">
        <v>141.24</v>
      </c>
      <c r="V2504" t="s">
        <v>71</v>
      </c>
      <c r="W2504">
        <v>92.28</v>
      </c>
      <c r="X2504" t="s">
        <v>71</v>
      </c>
      <c r="Y2504">
        <v>75.540000000000006</v>
      </c>
      <c r="AA2504">
        <v>76.28</v>
      </c>
      <c r="AE2504">
        <v>34.1</v>
      </c>
      <c r="AF2504" t="s">
        <v>71</v>
      </c>
      <c r="AG2504">
        <v>7.3</v>
      </c>
      <c r="AH2504" t="s">
        <v>71</v>
      </c>
      <c r="AS2504">
        <v>0.03</v>
      </c>
      <c r="AT2504" t="s">
        <v>71</v>
      </c>
    </row>
    <row r="2505" spans="1:46" x14ac:dyDescent="0.2">
      <c r="A2505" t="s">
        <v>544</v>
      </c>
      <c r="B2505" t="s">
        <v>545</v>
      </c>
      <c r="C2505">
        <f>-70.3038982 / 41.63656126</f>
        <v>-1.6885135580958879</v>
      </c>
      <c r="D2505" t="s">
        <v>231</v>
      </c>
      <c r="E2505" t="s">
        <v>70</v>
      </c>
      <c r="F2505" s="1">
        <v>41526</v>
      </c>
      <c r="G2505">
        <v>1.5</v>
      </c>
      <c r="O2505">
        <v>6.71</v>
      </c>
      <c r="P2505" t="s">
        <v>71</v>
      </c>
      <c r="Q2505">
        <v>19.600000000000001</v>
      </c>
      <c r="R2505" t="s">
        <v>71</v>
      </c>
    </row>
    <row r="2506" spans="1:46" x14ac:dyDescent="0.2">
      <c r="A2506" t="s">
        <v>544</v>
      </c>
      <c r="B2506" t="s">
        <v>545</v>
      </c>
      <c r="C2506">
        <f>-70.3038982 / 41.63656126</f>
        <v>-1.6885135580958879</v>
      </c>
      <c r="D2506" t="s">
        <v>231</v>
      </c>
      <c r="E2506" t="s">
        <v>70</v>
      </c>
      <c r="F2506" s="1">
        <v>41526</v>
      </c>
      <c r="G2506">
        <v>2</v>
      </c>
      <c r="O2506">
        <v>6.55</v>
      </c>
      <c r="P2506" t="s">
        <v>71</v>
      </c>
      <c r="Q2506">
        <v>19.5</v>
      </c>
      <c r="R2506" t="s">
        <v>71</v>
      </c>
    </row>
    <row r="2507" spans="1:46" x14ac:dyDescent="0.2">
      <c r="A2507" t="s">
        <v>544</v>
      </c>
      <c r="B2507" t="s">
        <v>545</v>
      </c>
      <c r="C2507">
        <f>-70.3038982 / 41.63656126</f>
        <v>-1.6885135580958879</v>
      </c>
      <c r="D2507" t="s">
        <v>231</v>
      </c>
      <c r="E2507" t="s">
        <v>70</v>
      </c>
      <c r="F2507" s="1">
        <v>43353</v>
      </c>
      <c r="G2507">
        <v>0.5</v>
      </c>
      <c r="I2507">
        <v>1.85</v>
      </c>
      <c r="J2507" t="s">
        <v>150</v>
      </c>
      <c r="K2507">
        <v>28.98</v>
      </c>
      <c r="L2507" t="s">
        <v>150</v>
      </c>
      <c r="M2507">
        <v>1.1299999999999999</v>
      </c>
      <c r="N2507" t="s">
        <v>150</v>
      </c>
      <c r="O2507">
        <v>10.39</v>
      </c>
      <c r="P2507" t="s">
        <v>150</v>
      </c>
      <c r="Q2507">
        <v>20.399999999999999</v>
      </c>
      <c r="R2507" t="s">
        <v>150</v>
      </c>
      <c r="S2507">
        <v>1.79</v>
      </c>
      <c r="T2507" t="s">
        <v>150</v>
      </c>
      <c r="W2507">
        <v>70.209999999999994</v>
      </c>
      <c r="X2507" t="s">
        <v>150</v>
      </c>
      <c r="AE2507">
        <v>43.9</v>
      </c>
      <c r="AF2507" t="s">
        <v>150</v>
      </c>
      <c r="AG2507">
        <v>7.06</v>
      </c>
      <c r="AH2507" t="s">
        <v>150</v>
      </c>
      <c r="AS2507">
        <v>12.11</v>
      </c>
      <c r="AT2507" t="s">
        <v>150</v>
      </c>
    </row>
    <row r="2508" spans="1:46" x14ac:dyDescent="0.2">
      <c r="A2508" t="s">
        <v>544</v>
      </c>
      <c r="B2508" t="s">
        <v>545</v>
      </c>
      <c r="C2508">
        <f>-70.3038982 / 41.63656126</f>
        <v>-1.6885135580958879</v>
      </c>
      <c r="D2508" t="s">
        <v>231</v>
      </c>
      <c r="E2508" t="s">
        <v>70</v>
      </c>
      <c r="F2508" s="1">
        <v>43353</v>
      </c>
      <c r="G2508">
        <v>1</v>
      </c>
      <c r="K2508">
        <v>28.75</v>
      </c>
      <c r="L2508" t="s">
        <v>150</v>
      </c>
      <c r="O2508">
        <v>10.27</v>
      </c>
      <c r="P2508" t="s">
        <v>150</v>
      </c>
      <c r="Q2508">
        <v>20.399999999999999</v>
      </c>
      <c r="R2508" t="s">
        <v>150</v>
      </c>
      <c r="S2508">
        <v>1.86</v>
      </c>
      <c r="T2508" t="s">
        <v>150</v>
      </c>
      <c r="W2508">
        <v>70.459999999999994</v>
      </c>
      <c r="X2508" t="s">
        <v>150</v>
      </c>
      <c r="AE2508">
        <v>44.2</v>
      </c>
      <c r="AF2508" t="s">
        <v>150</v>
      </c>
      <c r="AG2508">
        <v>7.45</v>
      </c>
      <c r="AH2508" t="s">
        <v>150</v>
      </c>
      <c r="AS2508">
        <v>10.84</v>
      </c>
      <c r="AT2508" t="s">
        <v>150</v>
      </c>
    </row>
    <row r="2509" spans="1:46" x14ac:dyDescent="0.2">
      <c r="A2509" t="s">
        <v>544</v>
      </c>
      <c r="B2509" t="s">
        <v>545</v>
      </c>
      <c r="C2509">
        <f>-70.3038982 / 41.63656126</f>
        <v>-1.6885135580958879</v>
      </c>
      <c r="D2509" t="s">
        <v>231</v>
      </c>
      <c r="E2509" t="s">
        <v>70</v>
      </c>
      <c r="F2509" s="1">
        <v>43353</v>
      </c>
      <c r="G2509">
        <v>1.5</v>
      </c>
      <c r="K2509" t="s">
        <v>173</v>
      </c>
      <c r="L2509" t="s">
        <v>150</v>
      </c>
      <c r="O2509">
        <v>10.130000000000001</v>
      </c>
      <c r="P2509" t="s">
        <v>150</v>
      </c>
      <c r="Q2509">
        <v>20.399999999999999</v>
      </c>
      <c r="R2509" t="s">
        <v>150</v>
      </c>
      <c r="S2509" t="s">
        <v>173</v>
      </c>
      <c r="T2509" t="s">
        <v>150</v>
      </c>
      <c r="W2509" t="s">
        <v>173</v>
      </c>
      <c r="X2509" t="s">
        <v>150</v>
      </c>
      <c r="AE2509" t="s">
        <v>173</v>
      </c>
      <c r="AF2509" t="s">
        <v>150</v>
      </c>
      <c r="AG2509" t="s">
        <v>173</v>
      </c>
      <c r="AH2509" t="s">
        <v>150</v>
      </c>
      <c r="AS2509" t="s">
        <v>173</v>
      </c>
      <c r="AT2509" t="s">
        <v>150</v>
      </c>
    </row>
    <row r="2510" spans="1:46" x14ac:dyDescent="0.2">
      <c r="A2510" t="s">
        <v>544</v>
      </c>
      <c r="B2510" t="s">
        <v>545</v>
      </c>
      <c r="C2510">
        <f>-70.3038982 / 41.63656126</f>
        <v>-1.6885135580958879</v>
      </c>
      <c r="D2510" t="s">
        <v>231</v>
      </c>
      <c r="E2510" t="s">
        <v>70</v>
      </c>
      <c r="F2510" s="1">
        <v>43353.447916666664</v>
      </c>
      <c r="G2510">
        <v>0.5</v>
      </c>
      <c r="I2510">
        <v>1.85</v>
      </c>
      <c r="J2510" t="s">
        <v>150</v>
      </c>
      <c r="K2510">
        <v>28.98</v>
      </c>
      <c r="L2510" t="s">
        <v>150</v>
      </c>
      <c r="M2510">
        <v>1.04</v>
      </c>
      <c r="N2510" t="s">
        <v>150</v>
      </c>
      <c r="O2510">
        <v>10.39</v>
      </c>
      <c r="P2510" t="s">
        <v>150</v>
      </c>
      <c r="Q2510">
        <v>20.399999999999999</v>
      </c>
      <c r="R2510" t="s">
        <v>150</v>
      </c>
      <c r="S2510">
        <v>1.8</v>
      </c>
      <c r="T2510" t="s">
        <v>150</v>
      </c>
      <c r="U2510">
        <v>55.75</v>
      </c>
      <c r="V2510" t="s">
        <v>150</v>
      </c>
      <c r="AA2510">
        <v>63.63</v>
      </c>
      <c r="AC2510">
        <v>59.5</v>
      </c>
      <c r="AE2510">
        <v>43.9</v>
      </c>
      <c r="AF2510" t="s">
        <v>150</v>
      </c>
      <c r="AG2510">
        <v>7.06</v>
      </c>
      <c r="AH2510" t="s">
        <v>150</v>
      </c>
      <c r="AS2510">
        <v>12.11</v>
      </c>
      <c r="AT2510" t="s">
        <v>150</v>
      </c>
    </row>
    <row r="2511" spans="1:46" x14ac:dyDescent="0.2">
      <c r="A2511" t="s">
        <v>544</v>
      </c>
      <c r="B2511" t="s">
        <v>545</v>
      </c>
      <c r="C2511">
        <f>-70.3038982 / 41.63656126</f>
        <v>-1.6885135580958879</v>
      </c>
      <c r="D2511" t="s">
        <v>231</v>
      </c>
      <c r="E2511" t="s">
        <v>70</v>
      </c>
      <c r="F2511" s="1">
        <v>43353.447916666664</v>
      </c>
      <c r="G2511">
        <v>1</v>
      </c>
      <c r="I2511">
        <v>1.85</v>
      </c>
      <c r="J2511" t="s">
        <v>150</v>
      </c>
      <c r="K2511">
        <v>28.75</v>
      </c>
      <c r="L2511" t="s">
        <v>150</v>
      </c>
      <c r="M2511">
        <v>1.04</v>
      </c>
      <c r="N2511" t="s">
        <v>150</v>
      </c>
      <c r="O2511">
        <v>10.27</v>
      </c>
      <c r="P2511" t="s">
        <v>150</v>
      </c>
      <c r="Q2511">
        <v>20.399999999999999</v>
      </c>
      <c r="R2511" t="s">
        <v>150</v>
      </c>
      <c r="S2511">
        <v>1.9</v>
      </c>
      <c r="T2511" t="s">
        <v>150</v>
      </c>
      <c r="U2511">
        <v>58.85</v>
      </c>
      <c r="V2511" t="s">
        <v>150</v>
      </c>
      <c r="AA2511">
        <v>63.55</v>
      </c>
      <c r="AC2511">
        <v>59.5</v>
      </c>
      <c r="AE2511">
        <v>44.2</v>
      </c>
      <c r="AF2511" t="s">
        <v>150</v>
      </c>
      <c r="AG2511">
        <v>7.45</v>
      </c>
      <c r="AH2511" t="s">
        <v>150</v>
      </c>
      <c r="AS2511">
        <v>10.84</v>
      </c>
      <c r="AT2511" t="s">
        <v>150</v>
      </c>
    </row>
    <row r="2512" spans="1:46" x14ac:dyDescent="0.2">
      <c r="A2512" t="s">
        <v>544</v>
      </c>
      <c r="B2512" t="s">
        <v>545</v>
      </c>
      <c r="C2512">
        <f>-70.3038982 / 41.63656126</f>
        <v>-1.6885135580958879</v>
      </c>
      <c r="D2512" t="s">
        <v>231</v>
      </c>
      <c r="E2512" t="s">
        <v>70</v>
      </c>
      <c r="F2512" s="1">
        <v>43353.447916666664</v>
      </c>
      <c r="G2512">
        <v>1.5</v>
      </c>
      <c r="I2512">
        <v>1.85</v>
      </c>
      <c r="J2512" t="s">
        <v>150</v>
      </c>
      <c r="M2512">
        <v>1.04</v>
      </c>
      <c r="N2512" t="s">
        <v>150</v>
      </c>
      <c r="O2512">
        <v>10.130000000000001</v>
      </c>
      <c r="P2512" t="s">
        <v>150</v>
      </c>
      <c r="Q2512">
        <v>20.399999999999999</v>
      </c>
      <c r="R2512" t="s">
        <v>150</v>
      </c>
      <c r="AC2512">
        <v>59.5</v>
      </c>
    </row>
    <row r="2513" spans="1:58" x14ac:dyDescent="0.2">
      <c r="A2513" t="s">
        <v>544</v>
      </c>
      <c r="B2513" t="s">
        <v>545</v>
      </c>
      <c r="C2513">
        <f>-70.3038982 / 41.63656126</f>
        <v>-1.6885135580958879</v>
      </c>
      <c r="D2513" t="s">
        <v>231</v>
      </c>
      <c r="E2513" t="s">
        <v>70</v>
      </c>
      <c r="F2513" s="1">
        <v>43718</v>
      </c>
      <c r="G2513">
        <v>0.5</v>
      </c>
      <c r="I2513">
        <v>2</v>
      </c>
      <c r="J2513" t="s">
        <v>150</v>
      </c>
      <c r="K2513">
        <v>18.93</v>
      </c>
      <c r="L2513" t="s">
        <v>150</v>
      </c>
      <c r="M2513">
        <v>1.28</v>
      </c>
      <c r="N2513" t="s">
        <v>150</v>
      </c>
      <c r="O2513">
        <v>9.42</v>
      </c>
      <c r="P2513" t="s">
        <v>150</v>
      </c>
      <c r="Q2513">
        <v>21.7</v>
      </c>
      <c r="R2513" t="s">
        <v>150</v>
      </c>
      <c r="S2513">
        <v>1.41</v>
      </c>
      <c r="T2513" t="s">
        <v>150</v>
      </c>
      <c r="W2513">
        <v>43.99</v>
      </c>
      <c r="X2513" t="s">
        <v>150</v>
      </c>
      <c r="AE2513">
        <v>51.9</v>
      </c>
      <c r="AF2513" t="s">
        <v>150</v>
      </c>
      <c r="AG2513">
        <v>7.34</v>
      </c>
      <c r="AH2513" t="s">
        <v>150</v>
      </c>
      <c r="AS2513">
        <v>2.89</v>
      </c>
      <c r="AT2513" t="s">
        <v>150</v>
      </c>
      <c r="AU2513">
        <v>1</v>
      </c>
      <c r="AV2513" t="s">
        <v>150</v>
      </c>
      <c r="BE2513">
        <v>21.82</v>
      </c>
      <c r="BF2513" t="s">
        <v>150</v>
      </c>
    </row>
    <row r="2514" spans="1:58" x14ac:dyDescent="0.2">
      <c r="A2514" t="s">
        <v>544</v>
      </c>
      <c r="B2514" t="s">
        <v>545</v>
      </c>
      <c r="C2514">
        <f>-70.3038982 / 41.63656126</f>
        <v>-1.6885135580958879</v>
      </c>
      <c r="D2514" t="s">
        <v>231</v>
      </c>
      <c r="E2514" t="s">
        <v>70</v>
      </c>
      <c r="F2514" s="1">
        <v>43718</v>
      </c>
      <c r="G2514">
        <v>1</v>
      </c>
      <c r="K2514">
        <v>15.82</v>
      </c>
      <c r="L2514" t="s">
        <v>150</v>
      </c>
      <c r="O2514">
        <v>9.52</v>
      </c>
      <c r="P2514" t="s">
        <v>150</v>
      </c>
      <c r="Q2514">
        <v>21.2</v>
      </c>
      <c r="R2514" t="s">
        <v>150</v>
      </c>
      <c r="S2514">
        <v>2.4700000000000002</v>
      </c>
      <c r="T2514" t="s">
        <v>150</v>
      </c>
      <c r="W2514">
        <v>76.59</v>
      </c>
      <c r="X2514" t="s">
        <v>150</v>
      </c>
      <c r="AE2514">
        <v>51.7</v>
      </c>
      <c r="AF2514" t="s">
        <v>150</v>
      </c>
      <c r="AG2514">
        <v>7.36</v>
      </c>
      <c r="AH2514" t="s">
        <v>150</v>
      </c>
      <c r="AS2514">
        <v>6.14</v>
      </c>
      <c r="AT2514" t="s">
        <v>150</v>
      </c>
      <c r="BE2514">
        <v>21.96</v>
      </c>
      <c r="BF2514" t="s">
        <v>150</v>
      </c>
    </row>
    <row r="2515" spans="1:58" x14ac:dyDescent="0.2">
      <c r="A2515" t="s">
        <v>544</v>
      </c>
      <c r="B2515" t="s">
        <v>545</v>
      </c>
      <c r="C2515">
        <f>-70.3038982 / 41.63656126</f>
        <v>-1.6885135580958879</v>
      </c>
      <c r="D2515" t="s">
        <v>231</v>
      </c>
      <c r="E2515" t="s">
        <v>70</v>
      </c>
      <c r="F2515" s="1">
        <v>43718</v>
      </c>
      <c r="G2515">
        <v>1.5</v>
      </c>
      <c r="K2515" t="s">
        <v>173</v>
      </c>
      <c r="L2515" t="s">
        <v>150</v>
      </c>
      <c r="O2515">
        <v>9.59</v>
      </c>
      <c r="P2515" t="s">
        <v>150</v>
      </c>
      <c r="Q2515">
        <v>20.7</v>
      </c>
      <c r="R2515" t="s">
        <v>150</v>
      </c>
      <c r="S2515" t="s">
        <v>173</v>
      </c>
      <c r="T2515" t="s">
        <v>150</v>
      </c>
      <c r="W2515" t="s">
        <v>173</v>
      </c>
      <c r="X2515" t="s">
        <v>150</v>
      </c>
      <c r="AE2515" t="s">
        <v>173</v>
      </c>
      <c r="AF2515" t="s">
        <v>150</v>
      </c>
      <c r="AG2515" t="s">
        <v>173</v>
      </c>
      <c r="AH2515" t="s">
        <v>150</v>
      </c>
      <c r="AS2515" t="s">
        <v>173</v>
      </c>
      <c r="AT2515" t="s">
        <v>150</v>
      </c>
      <c r="BE2515" t="s">
        <v>173</v>
      </c>
      <c r="BF2515" t="s">
        <v>150</v>
      </c>
    </row>
    <row r="2516" spans="1:58" x14ac:dyDescent="0.2">
      <c r="A2516" t="s">
        <v>544</v>
      </c>
      <c r="B2516" t="s">
        <v>545</v>
      </c>
      <c r="C2516">
        <f>-70.3038982 / 41.63656126</f>
        <v>-1.6885135580958879</v>
      </c>
      <c r="D2516" t="s">
        <v>231</v>
      </c>
      <c r="E2516" t="s">
        <v>70</v>
      </c>
      <c r="F2516" s="1">
        <v>44076</v>
      </c>
      <c r="G2516">
        <v>0.5</v>
      </c>
      <c r="I2516">
        <v>1.81</v>
      </c>
      <c r="J2516" t="s">
        <v>150</v>
      </c>
      <c r="K2516">
        <v>2.2999999999999998</v>
      </c>
      <c r="L2516" t="s">
        <v>150</v>
      </c>
      <c r="M2516">
        <v>1.7</v>
      </c>
      <c r="N2516" t="s">
        <v>150</v>
      </c>
      <c r="O2516">
        <v>8.26</v>
      </c>
      <c r="P2516" t="s">
        <v>150</v>
      </c>
      <c r="Q2516">
        <v>22.7</v>
      </c>
      <c r="R2516" t="s">
        <v>150</v>
      </c>
      <c r="S2516">
        <v>1.96</v>
      </c>
      <c r="T2516" t="s">
        <v>150</v>
      </c>
      <c r="W2516">
        <v>57</v>
      </c>
      <c r="X2516" t="s">
        <v>150</v>
      </c>
      <c r="AE2516">
        <v>56.4</v>
      </c>
      <c r="AF2516" t="s">
        <v>150</v>
      </c>
      <c r="AG2516">
        <v>7.38</v>
      </c>
      <c r="AH2516" t="s">
        <v>150</v>
      </c>
      <c r="AS2516">
        <v>0.03</v>
      </c>
      <c r="AT2516" t="s">
        <v>150</v>
      </c>
    </row>
    <row r="2517" spans="1:58" x14ac:dyDescent="0.2">
      <c r="A2517" t="s">
        <v>544</v>
      </c>
      <c r="B2517" t="s">
        <v>545</v>
      </c>
      <c r="C2517">
        <f>-70.3038982 / 41.63656126</f>
        <v>-1.6885135580958879</v>
      </c>
      <c r="D2517" t="s">
        <v>231</v>
      </c>
      <c r="E2517" t="s">
        <v>70</v>
      </c>
      <c r="F2517" s="1">
        <v>44076</v>
      </c>
      <c r="G2517">
        <v>1</v>
      </c>
      <c r="K2517" t="s">
        <v>173</v>
      </c>
      <c r="L2517" t="s">
        <v>150</v>
      </c>
      <c r="O2517">
        <v>8.1999999999999993</v>
      </c>
      <c r="P2517" t="s">
        <v>150</v>
      </c>
      <c r="Q2517">
        <v>22.7</v>
      </c>
      <c r="R2517" t="s">
        <v>150</v>
      </c>
      <c r="S2517" t="s">
        <v>173</v>
      </c>
      <c r="T2517" t="s">
        <v>150</v>
      </c>
      <c r="W2517" t="s">
        <v>173</v>
      </c>
      <c r="X2517" t="s">
        <v>150</v>
      </c>
      <c r="AE2517" t="s">
        <v>173</v>
      </c>
      <c r="AF2517" t="s">
        <v>150</v>
      </c>
      <c r="AG2517" t="s">
        <v>173</v>
      </c>
      <c r="AH2517" t="s">
        <v>150</v>
      </c>
      <c r="AS2517" t="s">
        <v>173</v>
      </c>
      <c r="AT2517" t="s">
        <v>150</v>
      </c>
    </row>
    <row r="2518" spans="1:58" x14ac:dyDescent="0.2">
      <c r="A2518" t="s">
        <v>544</v>
      </c>
      <c r="B2518" t="s">
        <v>545</v>
      </c>
      <c r="C2518">
        <f>-70.3038982 / 41.63656126</f>
        <v>-1.6885135580958879</v>
      </c>
      <c r="D2518" t="s">
        <v>231</v>
      </c>
      <c r="E2518" t="s">
        <v>70</v>
      </c>
      <c r="F2518" s="1">
        <v>44076</v>
      </c>
      <c r="G2518">
        <v>1.5</v>
      </c>
      <c r="K2518">
        <v>2.86</v>
      </c>
      <c r="L2518" t="s">
        <v>150</v>
      </c>
      <c r="O2518">
        <v>7.98</v>
      </c>
      <c r="P2518" t="s">
        <v>150</v>
      </c>
      <c r="Q2518">
        <v>22.6</v>
      </c>
      <c r="R2518" t="s">
        <v>150</v>
      </c>
      <c r="S2518">
        <v>2.0299999999999998</v>
      </c>
      <c r="T2518" t="s">
        <v>150</v>
      </c>
      <c r="W2518">
        <v>61.19</v>
      </c>
      <c r="X2518" t="s">
        <v>150</v>
      </c>
      <c r="AE2518">
        <v>57.5</v>
      </c>
      <c r="AF2518" t="s">
        <v>150</v>
      </c>
      <c r="AG2518">
        <v>7.34</v>
      </c>
      <c r="AH2518" t="s">
        <v>150</v>
      </c>
      <c r="AS2518">
        <v>0.03</v>
      </c>
      <c r="AT2518" t="s">
        <v>150</v>
      </c>
    </row>
    <row r="2519" spans="1:58" x14ac:dyDescent="0.2">
      <c r="A2519" t="s">
        <v>546</v>
      </c>
      <c r="B2519" t="s">
        <v>547</v>
      </c>
      <c r="C2519">
        <f>-70.38101897 / 41.63657381</f>
        <v>-1.6903652853659237</v>
      </c>
      <c r="D2519" t="s">
        <v>548</v>
      </c>
      <c r="E2519" t="s">
        <v>70</v>
      </c>
      <c r="F2519" s="1">
        <v>37143</v>
      </c>
      <c r="G2519">
        <v>0.5</v>
      </c>
      <c r="I2519">
        <v>7.1</v>
      </c>
      <c r="J2519" t="s">
        <v>71</v>
      </c>
      <c r="K2519">
        <v>1.98</v>
      </c>
      <c r="L2519" t="s">
        <v>71</v>
      </c>
      <c r="M2519">
        <v>6.2</v>
      </c>
      <c r="N2519" t="s">
        <v>71</v>
      </c>
      <c r="O2519">
        <v>7.86</v>
      </c>
      <c r="P2519" t="s">
        <v>71</v>
      </c>
      <c r="Q2519">
        <v>26.12</v>
      </c>
      <c r="R2519" t="s">
        <v>71</v>
      </c>
      <c r="S2519">
        <v>0.05</v>
      </c>
      <c r="T2519" t="s">
        <v>71</v>
      </c>
      <c r="U2519">
        <v>1.55</v>
      </c>
      <c r="V2519" t="s">
        <v>71</v>
      </c>
      <c r="W2519">
        <v>9</v>
      </c>
      <c r="X2519" t="s">
        <v>71</v>
      </c>
      <c r="Y2519">
        <v>10.47</v>
      </c>
      <c r="AA2519">
        <v>37.299999999999997</v>
      </c>
      <c r="AC2519">
        <v>33.71</v>
      </c>
      <c r="AE2519">
        <v>0.4</v>
      </c>
      <c r="AF2519" t="s">
        <v>71</v>
      </c>
      <c r="AG2519">
        <v>4.96</v>
      </c>
      <c r="AH2519" t="s">
        <v>71</v>
      </c>
      <c r="AS2519">
        <v>1.02</v>
      </c>
      <c r="AT2519" t="s">
        <v>71</v>
      </c>
    </row>
    <row r="2520" spans="1:58" x14ac:dyDescent="0.2">
      <c r="A2520" t="s">
        <v>546</v>
      </c>
      <c r="B2520" t="s">
        <v>547</v>
      </c>
      <c r="C2520">
        <f>-70.38101897 / 41.63657381</f>
        <v>-1.6903652853659237</v>
      </c>
      <c r="D2520" t="s">
        <v>548</v>
      </c>
      <c r="E2520" t="s">
        <v>70</v>
      </c>
      <c r="F2520" s="1">
        <v>37143</v>
      </c>
      <c r="G2520">
        <v>1</v>
      </c>
      <c r="O2520">
        <v>7.86</v>
      </c>
      <c r="P2520" t="s">
        <v>71</v>
      </c>
      <c r="Q2520">
        <v>26.12</v>
      </c>
      <c r="R2520" t="s">
        <v>71</v>
      </c>
    </row>
    <row r="2521" spans="1:58" x14ac:dyDescent="0.2">
      <c r="A2521" t="s">
        <v>546</v>
      </c>
      <c r="B2521" t="s">
        <v>547</v>
      </c>
      <c r="C2521">
        <f>-70.38101897 / 41.63657381</f>
        <v>-1.6903652853659237</v>
      </c>
      <c r="D2521" t="s">
        <v>548</v>
      </c>
      <c r="E2521" t="s">
        <v>70</v>
      </c>
      <c r="F2521" s="1">
        <v>37143</v>
      </c>
      <c r="G2521">
        <v>1.5</v>
      </c>
      <c r="O2521">
        <v>7.87</v>
      </c>
      <c r="P2521" t="s">
        <v>71</v>
      </c>
      <c r="Q2521">
        <v>26.11</v>
      </c>
      <c r="R2521" t="s">
        <v>71</v>
      </c>
    </row>
    <row r="2522" spans="1:58" x14ac:dyDescent="0.2">
      <c r="A2522" t="s">
        <v>546</v>
      </c>
      <c r="B2522" t="s">
        <v>547</v>
      </c>
      <c r="C2522">
        <f>-70.38101897 / 41.63657381</f>
        <v>-1.6903652853659237</v>
      </c>
      <c r="D2522" t="s">
        <v>548</v>
      </c>
      <c r="E2522" t="s">
        <v>70</v>
      </c>
      <c r="F2522" s="1">
        <v>37143</v>
      </c>
      <c r="G2522">
        <v>2</v>
      </c>
      <c r="O2522">
        <v>7.86</v>
      </c>
      <c r="P2522" t="s">
        <v>71</v>
      </c>
      <c r="Q2522">
        <v>26.11</v>
      </c>
      <c r="R2522" t="s">
        <v>71</v>
      </c>
    </row>
    <row r="2523" spans="1:58" x14ac:dyDescent="0.2">
      <c r="A2523" t="s">
        <v>546</v>
      </c>
      <c r="B2523" t="s">
        <v>547</v>
      </c>
      <c r="C2523">
        <f>-70.38101897 / 41.63657381</f>
        <v>-1.6903652853659237</v>
      </c>
      <c r="D2523" t="s">
        <v>548</v>
      </c>
      <c r="E2523" t="s">
        <v>70</v>
      </c>
      <c r="F2523" s="1">
        <v>37143</v>
      </c>
      <c r="G2523">
        <v>2.5</v>
      </c>
      <c r="O2523">
        <v>7.81</v>
      </c>
      <c r="P2523" t="s">
        <v>71</v>
      </c>
      <c r="Q2523">
        <v>26.11</v>
      </c>
      <c r="R2523" t="s">
        <v>71</v>
      </c>
    </row>
    <row r="2524" spans="1:58" x14ac:dyDescent="0.2">
      <c r="A2524" t="s">
        <v>546</v>
      </c>
      <c r="B2524" t="s">
        <v>547</v>
      </c>
      <c r="C2524">
        <f>-70.38101897 / 41.63657381</f>
        <v>-1.6903652853659237</v>
      </c>
      <c r="D2524" t="s">
        <v>548</v>
      </c>
      <c r="E2524" t="s">
        <v>70</v>
      </c>
      <c r="F2524" s="1">
        <v>37143</v>
      </c>
      <c r="G2524">
        <v>3</v>
      </c>
      <c r="O2524">
        <v>7.84</v>
      </c>
      <c r="P2524" t="s">
        <v>71</v>
      </c>
      <c r="Q2524">
        <v>26.11</v>
      </c>
      <c r="R2524" t="s">
        <v>71</v>
      </c>
    </row>
    <row r="2525" spans="1:58" x14ac:dyDescent="0.2">
      <c r="A2525" t="s">
        <v>546</v>
      </c>
      <c r="B2525" t="s">
        <v>547</v>
      </c>
      <c r="C2525">
        <f>-70.38101897 / 41.63657381</f>
        <v>-1.6903652853659237</v>
      </c>
      <c r="D2525" t="s">
        <v>548</v>
      </c>
      <c r="E2525" t="s">
        <v>70</v>
      </c>
      <c r="F2525" s="1">
        <v>37143</v>
      </c>
      <c r="G2525">
        <v>3.5</v>
      </c>
      <c r="O2525">
        <v>7.79</v>
      </c>
      <c r="P2525" t="s">
        <v>71</v>
      </c>
      <c r="Q2525">
        <v>26.1</v>
      </c>
      <c r="R2525" t="s">
        <v>71</v>
      </c>
    </row>
    <row r="2526" spans="1:58" x14ac:dyDescent="0.2">
      <c r="A2526" t="s">
        <v>546</v>
      </c>
      <c r="B2526" t="s">
        <v>547</v>
      </c>
      <c r="C2526">
        <f>-70.38101897 / 41.63657381</f>
        <v>-1.6903652853659237</v>
      </c>
      <c r="D2526" t="s">
        <v>548</v>
      </c>
      <c r="E2526" t="s">
        <v>70</v>
      </c>
      <c r="F2526" s="1">
        <v>37143</v>
      </c>
      <c r="G2526">
        <v>4</v>
      </c>
      <c r="O2526">
        <v>7.73</v>
      </c>
      <c r="P2526" t="s">
        <v>71</v>
      </c>
      <c r="Q2526">
        <v>26.09</v>
      </c>
      <c r="R2526" t="s">
        <v>71</v>
      </c>
    </row>
    <row r="2527" spans="1:58" x14ac:dyDescent="0.2">
      <c r="A2527" t="s">
        <v>546</v>
      </c>
      <c r="B2527" t="s">
        <v>547</v>
      </c>
      <c r="C2527">
        <f>-70.38101897 / 41.63657381</f>
        <v>-1.6903652853659237</v>
      </c>
      <c r="D2527" t="s">
        <v>548</v>
      </c>
      <c r="E2527" t="s">
        <v>70</v>
      </c>
      <c r="F2527" s="1">
        <v>37143</v>
      </c>
      <c r="G2527">
        <v>4.5</v>
      </c>
      <c r="O2527">
        <v>7.71</v>
      </c>
      <c r="P2527" t="s">
        <v>71</v>
      </c>
      <c r="Q2527">
        <v>26.09</v>
      </c>
      <c r="R2527" t="s">
        <v>71</v>
      </c>
    </row>
    <row r="2528" spans="1:58" x14ac:dyDescent="0.2">
      <c r="A2528" t="s">
        <v>546</v>
      </c>
      <c r="B2528" t="s">
        <v>547</v>
      </c>
      <c r="C2528">
        <f>-70.38101897 / 41.63657381</f>
        <v>-1.6903652853659237</v>
      </c>
      <c r="D2528" t="s">
        <v>548</v>
      </c>
      <c r="E2528" t="s">
        <v>70</v>
      </c>
      <c r="F2528" s="1">
        <v>37143</v>
      </c>
      <c r="G2528">
        <v>5</v>
      </c>
      <c r="O2528">
        <v>7.5</v>
      </c>
      <c r="P2528" t="s">
        <v>71</v>
      </c>
      <c r="Q2528">
        <v>26.05</v>
      </c>
      <c r="R2528" t="s">
        <v>71</v>
      </c>
    </row>
    <row r="2529" spans="1:46" x14ac:dyDescent="0.2">
      <c r="A2529" t="s">
        <v>546</v>
      </c>
      <c r="B2529" t="s">
        <v>547</v>
      </c>
      <c r="C2529">
        <f>-70.38101897 / 41.63657381</f>
        <v>-1.6903652853659237</v>
      </c>
      <c r="D2529" t="s">
        <v>548</v>
      </c>
      <c r="E2529" t="s">
        <v>70</v>
      </c>
      <c r="F2529" s="1">
        <v>37143</v>
      </c>
      <c r="G2529">
        <v>5.5</v>
      </c>
      <c r="O2529">
        <v>7.65</v>
      </c>
      <c r="P2529" t="s">
        <v>71</v>
      </c>
      <c r="Q2529">
        <v>26.04</v>
      </c>
      <c r="R2529" t="s">
        <v>71</v>
      </c>
    </row>
    <row r="2530" spans="1:46" x14ac:dyDescent="0.2">
      <c r="A2530" t="s">
        <v>546</v>
      </c>
      <c r="B2530" t="s">
        <v>547</v>
      </c>
      <c r="C2530">
        <f>-70.38101897 / 41.63657381</f>
        <v>-1.6903652853659237</v>
      </c>
      <c r="D2530" t="s">
        <v>548</v>
      </c>
      <c r="E2530" t="s">
        <v>70</v>
      </c>
      <c r="F2530" s="1">
        <v>37143</v>
      </c>
      <c r="G2530">
        <v>6</v>
      </c>
      <c r="K2530">
        <v>1.99</v>
      </c>
      <c r="L2530" t="s">
        <v>71</v>
      </c>
      <c r="O2530">
        <v>5.8</v>
      </c>
      <c r="P2530" t="s">
        <v>71</v>
      </c>
      <c r="Q2530">
        <v>26.02</v>
      </c>
      <c r="R2530" t="s">
        <v>71</v>
      </c>
      <c r="S2530">
        <v>0.05</v>
      </c>
      <c r="T2530" t="s">
        <v>71</v>
      </c>
      <c r="U2530">
        <v>1.55</v>
      </c>
      <c r="V2530" t="s">
        <v>71</v>
      </c>
      <c r="W2530">
        <v>16.8</v>
      </c>
      <c r="X2530" t="s">
        <v>71</v>
      </c>
      <c r="Y2530">
        <v>10.47</v>
      </c>
      <c r="AA2530">
        <v>37.35</v>
      </c>
      <c r="AE2530">
        <v>0.3</v>
      </c>
      <c r="AF2530" t="s">
        <v>71</v>
      </c>
      <c r="AG2530">
        <v>4.9800000000000004</v>
      </c>
      <c r="AH2530" t="s">
        <v>71</v>
      </c>
      <c r="AS2530">
        <v>0.74</v>
      </c>
      <c r="AT2530" t="s">
        <v>71</v>
      </c>
    </row>
    <row r="2531" spans="1:46" x14ac:dyDescent="0.2">
      <c r="A2531" t="s">
        <v>546</v>
      </c>
      <c r="B2531" t="s">
        <v>547</v>
      </c>
      <c r="C2531">
        <f>-70.38101897 / 41.63657381</f>
        <v>-1.6903652853659237</v>
      </c>
      <c r="D2531" t="s">
        <v>548</v>
      </c>
      <c r="E2531" t="s">
        <v>70</v>
      </c>
      <c r="F2531" s="1">
        <v>37143</v>
      </c>
      <c r="G2531">
        <v>6.5</v>
      </c>
      <c r="O2531">
        <v>7.3</v>
      </c>
      <c r="P2531" t="s">
        <v>71</v>
      </c>
      <c r="Q2531">
        <v>26.01</v>
      </c>
      <c r="R2531" t="s">
        <v>71</v>
      </c>
    </row>
    <row r="2532" spans="1:46" x14ac:dyDescent="0.2">
      <c r="A2532" t="s">
        <v>546</v>
      </c>
      <c r="B2532" t="s">
        <v>547</v>
      </c>
      <c r="C2532">
        <f>-70.38101897 / 41.63657381</f>
        <v>-1.6903652853659237</v>
      </c>
      <c r="D2532" t="s">
        <v>548</v>
      </c>
      <c r="E2532" t="s">
        <v>70</v>
      </c>
      <c r="F2532" s="1">
        <v>37143</v>
      </c>
      <c r="G2532">
        <v>7</v>
      </c>
      <c r="O2532">
        <v>7.29</v>
      </c>
      <c r="P2532" t="s">
        <v>71</v>
      </c>
      <c r="Q2532">
        <v>26</v>
      </c>
      <c r="R2532" t="s">
        <v>71</v>
      </c>
    </row>
    <row r="2533" spans="1:46" x14ac:dyDescent="0.2">
      <c r="A2533" t="s">
        <v>546</v>
      </c>
      <c r="B2533" t="s">
        <v>547</v>
      </c>
      <c r="C2533">
        <f>-70.38101897 / 41.63657381</f>
        <v>-1.6903652853659237</v>
      </c>
      <c r="D2533" t="s">
        <v>548</v>
      </c>
      <c r="E2533" t="s">
        <v>70</v>
      </c>
      <c r="F2533" s="1">
        <v>37143</v>
      </c>
      <c r="G2533">
        <v>7.5</v>
      </c>
      <c r="O2533">
        <v>7.52</v>
      </c>
      <c r="P2533" t="s">
        <v>71</v>
      </c>
      <c r="Q2533">
        <v>25.97</v>
      </c>
      <c r="R2533" t="s">
        <v>71</v>
      </c>
    </row>
    <row r="2534" spans="1:46" x14ac:dyDescent="0.2">
      <c r="A2534" t="s">
        <v>546</v>
      </c>
      <c r="B2534" t="s">
        <v>547</v>
      </c>
      <c r="C2534">
        <f>-70.38101897 / 41.63657381</f>
        <v>-1.6903652853659237</v>
      </c>
      <c r="D2534" t="s">
        <v>548</v>
      </c>
      <c r="E2534" t="s">
        <v>70</v>
      </c>
      <c r="F2534" s="1">
        <v>37873</v>
      </c>
      <c r="G2534">
        <v>0.5</v>
      </c>
      <c r="I2534">
        <v>9.1</v>
      </c>
      <c r="J2534" t="s">
        <v>71</v>
      </c>
      <c r="K2534">
        <v>0.7</v>
      </c>
      <c r="L2534" t="s">
        <v>71</v>
      </c>
      <c r="M2534">
        <v>7.1</v>
      </c>
      <c r="N2534" t="s">
        <v>71</v>
      </c>
      <c r="O2534">
        <v>7.4</v>
      </c>
      <c r="P2534" t="s">
        <v>71</v>
      </c>
      <c r="Q2534">
        <v>25.8</v>
      </c>
      <c r="R2534" t="s">
        <v>71</v>
      </c>
      <c r="S2534">
        <v>0.1</v>
      </c>
      <c r="T2534" t="s">
        <v>71</v>
      </c>
      <c r="U2534">
        <v>3.1</v>
      </c>
      <c r="V2534" t="s">
        <v>71</v>
      </c>
      <c r="W2534">
        <v>11.1</v>
      </c>
      <c r="X2534" t="s">
        <v>71</v>
      </c>
      <c r="Y2534">
        <v>20.46</v>
      </c>
      <c r="AA2534">
        <v>27.1</v>
      </c>
      <c r="AC2534">
        <v>31.76</v>
      </c>
      <c r="AE2534">
        <v>0.05</v>
      </c>
      <c r="AF2534" t="s">
        <v>71</v>
      </c>
      <c r="AG2534">
        <v>4.97</v>
      </c>
      <c r="AH2534" t="s">
        <v>71</v>
      </c>
      <c r="AS2534">
        <v>0.06</v>
      </c>
      <c r="AT2534" t="s">
        <v>71</v>
      </c>
    </row>
    <row r="2535" spans="1:46" x14ac:dyDescent="0.2">
      <c r="A2535" t="s">
        <v>546</v>
      </c>
      <c r="B2535" t="s">
        <v>547</v>
      </c>
      <c r="C2535">
        <f>-70.38101897 / 41.63657381</f>
        <v>-1.6903652853659237</v>
      </c>
      <c r="D2535" t="s">
        <v>548</v>
      </c>
      <c r="E2535" t="s">
        <v>70</v>
      </c>
      <c r="F2535" s="1">
        <v>37873</v>
      </c>
      <c r="G2535">
        <v>1</v>
      </c>
      <c r="O2535">
        <v>7.41</v>
      </c>
      <c r="P2535" t="s">
        <v>71</v>
      </c>
      <c r="Q2535">
        <v>25.7</v>
      </c>
      <c r="R2535" t="s">
        <v>71</v>
      </c>
    </row>
    <row r="2536" spans="1:46" x14ac:dyDescent="0.2">
      <c r="A2536" t="s">
        <v>546</v>
      </c>
      <c r="B2536" t="s">
        <v>547</v>
      </c>
      <c r="C2536">
        <f>-70.38101897 / 41.63657381</f>
        <v>-1.6903652853659237</v>
      </c>
      <c r="D2536" t="s">
        <v>548</v>
      </c>
      <c r="E2536" t="s">
        <v>70</v>
      </c>
      <c r="F2536" s="1">
        <v>37873</v>
      </c>
      <c r="G2536">
        <v>1.5</v>
      </c>
      <c r="O2536">
        <v>7.43</v>
      </c>
      <c r="P2536" t="s">
        <v>71</v>
      </c>
      <c r="Q2536">
        <v>25.7</v>
      </c>
      <c r="R2536" t="s">
        <v>71</v>
      </c>
    </row>
    <row r="2537" spans="1:46" x14ac:dyDescent="0.2">
      <c r="A2537" t="s">
        <v>546</v>
      </c>
      <c r="B2537" t="s">
        <v>547</v>
      </c>
      <c r="C2537">
        <f>-70.38101897 / 41.63657381</f>
        <v>-1.6903652853659237</v>
      </c>
      <c r="D2537" t="s">
        <v>548</v>
      </c>
      <c r="E2537" t="s">
        <v>70</v>
      </c>
      <c r="F2537" s="1">
        <v>37873</v>
      </c>
      <c r="G2537">
        <v>2</v>
      </c>
      <c r="O2537">
        <v>7.43</v>
      </c>
      <c r="P2537" t="s">
        <v>71</v>
      </c>
      <c r="Q2537">
        <v>25.7</v>
      </c>
      <c r="R2537" t="s">
        <v>71</v>
      </c>
    </row>
    <row r="2538" spans="1:46" x14ac:dyDescent="0.2">
      <c r="A2538" t="s">
        <v>546</v>
      </c>
      <c r="B2538" t="s">
        <v>547</v>
      </c>
      <c r="C2538">
        <f>-70.38101897 / 41.63657381</f>
        <v>-1.6903652853659237</v>
      </c>
      <c r="D2538" t="s">
        <v>548</v>
      </c>
      <c r="E2538" t="s">
        <v>70</v>
      </c>
      <c r="F2538" s="1">
        <v>37873</v>
      </c>
      <c r="G2538">
        <v>3</v>
      </c>
      <c r="K2538">
        <v>0.84</v>
      </c>
      <c r="L2538" t="s">
        <v>71</v>
      </c>
      <c r="O2538">
        <v>7.45</v>
      </c>
      <c r="P2538" t="s">
        <v>71</v>
      </c>
      <c r="Q2538">
        <v>25.7</v>
      </c>
      <c r="R2538" t="s">
        <v>71</v>
      </c>
      <c r="S2538">
        <v>0.5</v>
      </c>
      <c r="T2538" t="s">
        <v>71</v>
      </c>
      <c r="U2538">
        <v>15.49</v>
      </c>
      <c r="V2538" t="s">
        <v>71</v>
      </c>
      <c r="W2538">
        <v>8.1</v>
      </c>
      <c r="X2538" t="s">
        <v>71</v>
      </c>
      <c r="Y2538">
        <v>43.66</v>
      </c>
      <c r="AA2538">
        <v>28.89</v>
      </c>
      <c r="AE2538">
        <v>0.05</v>
      </c>
      <c r="AF2538" t="s">
        <v>71</v>
      </c>
      <c r="AG2538">
        <v>5.01</v>
      </c>
      <c r="AH2538" t="s">
        <v>71</v>
      </c>
      <c r="AS2538">
        <v>0.21</v>
      </c>
      <c r="AT2538" t="s">
        <v>71</v>
      </c>
    </row>
    <row r="2539" spans="1:46" x14ac:dyDescent="0.2">
      <c r="A2539" t="s">
        <v>546</v>
      </c>
      <c r="B2539" t="s">
        <v>547</v>
      </c>
      <c r="C2539">
        <f>-70.38101897 / 41.63657381</f>
        <v>-1.6903652853659237</v>
      </c>
      <c r="D2539" t="s">
        <v>548</v>
      </c>
      <c r="E2539" t="s">
        <v>70</v>
      </c>
      <c r="F2539" s="1">
        <v>37873</v>
      </c>
      <c r="G2539">
        <v>4</v>
      </c>
      <c r="O2539">
        <v>7.4</v>
      </c>
      <c r="P2539" t="s">
        <v>71</v>
      </c>
      <c r="Q2539">
        <v>25.6</v>
      </c>
      <c r="R2539" t="s">
        <v>71</v>
      </c>
    </row>
    <row r="2540" spans="1:46" x14ac:dyDescent="0.2">
      <c r="A2540" t="s">
        <v>546</v>
      </c>
      <c r="B2540" t="s">
        <v>547</v>
      </c>
      <c r="C2540">
        <f>-70.38101897 / 41.63657381</f>
        <v>-1.6903652853659237</v>
      </c>
      <c r="D2540" t="s">
        <v>548</v>
      </c>
      <c r="E2540" t="s">
        <v>70</v>
      </c>
      <c r="F2540" s="1">
        <v>37873</v>
      </c>
      <c r="G2540">
        <v>5</v>
      </c>
      <c r="O2540">
        <v>7.49</v>
      </c>
      <c r="P2540" t="s">
        <v>71</v>
      </c>
      <c r="Q2540">
        <v>25.6</v>
      </c>
      <c r="R2540" t="s">
        <v>71</v>
      </c>
    </row>
    <row r="2541" spans="1:46" x14ac:dyDescent="0.2">
      <c r="A2541" t="s">
        <v>546</v>
      </c>
      <c r="B2541" t="s">
        <v>547</v>
      </c>
      <c r="C2541">
        <f>-70.38101897 / 41.63657381</f>
        <v>-1.6903652853659237</v>
      </c>
      <c r="D2541" t="s">
        <v>548</v>
      </c>
      <c r="E2541" t="s">
        <v>70</v>
      </c>
      <c r="F2541" s="1">
        <v>37873</v>
      </c>
      <c r="G2541">
        <v>6</v>
      </c>
      <c r="O2541">
        <v>8.91</v>
      </c>
      <c r="P2541" t="s">
        <v>71</v>
      </c>
      <c r="Q2541">
        <v>22.1</v>
      </c>
      <c r="R2541" t="s">
        <v>71</v>
      </c>
    </row>
    <row r="2542" spans="1:46" x14ac:dyDescent="0.2">
      <c r="A2542" t="s">
        <v>546</v>
      </c>
      <c r="B2542" t="s">
        <v>547</v>
      </c>
      <c r="C2542">
        <f>-70.38101897 / 41.63657381</f>
        <v>-1.6903652853659237</v>
      </c>
      <c r="D2542" t="s">
        <v>548</v>
      </c>
      <c r="E2542" t="s">
        <v>70</v>
      </c>
      <c r="F2542" s="1">
        <v>37873</v>
      </c>
      <c r="G2542">
        <v>7</v>
      </c>
      <c r="O2542">
        <v>10.01</v>
      </c>
      <c r="P2542" t="s">
        <v>71</v>
      </c>
      <c r="Q2542">
        <v>19</v>
      </c>
      <c r="R2542" t="s">
        <v>71</v>
      </c>
    </row>
    <row r="2543" spans="1:46" x14ac:dyDescent="0.2">
      <c r="A2543" t="s">
        <v>546</v>
      </c>
      <c r="B2543" t="s">
        <v>547</v>
      </c>
      <c r="C2543">
        <f>-70.38101897 / 41.63657381</f>
        <v>-1.6903652853659237</v>
      </c>
      <c r="D2543" t="s">
        <v>548</v>
      </c>
      <c r="E2543" t="s">
        <v>70</v>
      </c>
      <c r="F2543" s="1">
        <v>37873</v>
      </c>
      <c r="G2543">
        <v>8</v>
      </c>
      <c r="K2543">
        <v>0.89</v>
      </c>
      <c r="L2543" t="s">
        <v>71</v>
      </c>
      <c r="O2543">
        <v>11.48</v>
      </c>
      <c r="P2543" t="s">
        <v>71</v>
      </c>
      <c r="Q2543">
        <v>17.5</v>
      </c>
      <c r="R2543" t="s">
        <v>71</v>
      </c>
      <c r="S2543">
        <v>0.2</v>
      </c>
      <c r="T2543" t="s">
        <v>71</v>
      </c>
      <c r="U2543">
        <v>6.19</v>
      </c>
      <c r="V2543" t="s">
        <v>71</v>
      </c>
      <c r="W2543">
        <v>8.9</v>
      </c>
      <c r="X2543" t="s">
        <v>71</v>
      </c>
      <c r="Y2543">
        <v>30.44</v>
      </c>
      <c r="AA2543">
        <v>29.46</v>
      </c>
      <c r="AE2543">
        <v>7.0000000000000007E-2</v>
      </c>
      <c r="AF2543" t="s">
        <v>71</v>
      </c>
      <c r="AG2543">
        <v>5.09</v>
      </c>
      <c r="AH2543" t="s">
        <v>71</v>
      </c>
      <c r="AS2543">
        <v>0.73</v>
      </c>
      <c r="AT2543" t="s">
        <v>71</v>
      </c>
    </row>
    <row r="2544" spans="1:46" x14ac:dyDescent="0.2">
      <c r="A2544" t="s">
        <v>546</v>
      </c>
      <c r="B2544" t="s">
        <v>547</v>
      </c>
      <c r="C2544">
        <f>-70.38101897 / 41.63657381</f>
        <v>-1.6903652853659237</v>
      </c>
      <c r="D2544" t="s">
        <v>548</v>
      </c>
      <c r="E2544" t="s">
        <v>70</v>
      </c>
      <c r="F2544" s="1">
        <v>38602</v>
      </c>
      <c r="G2544">
        <v>0.5</v>
      </c>
      <c r="I2544">
        <v>9.5299999999999994</v>
      </c>
      <c r="J2544" t="s">
        <v>71</v>
      </c>
      <c r="K2544">
        <v>0.91</v>
      </c>
      <c r="L2544" t="s">
        <v>71</v>
      </c>
      <c r="M2544">
        <v>9.5299999999999994</v>
      </c>
      <c r="N2544" t="s">
        <v>71</v>
      </c>
      <c r="O2544">
        <v>6.35</v>
      </c>
      <c r="P2544" t="s">
        <v>71</v>
      </c>
      <c r="Q2544">
        <v>25.3</v>
      </c>
      <c r="R2544" t="s">
        <v>71</v>
      </c>
      <c r="S2544" t="s">
        <v>455</v>
      </c>
      <c r="T2544" t="s">
        <v>71</v>
      </c>
      <c r="U2544">
        <v>3.1</v>
      </c>
      <c r="V2544" t="s">
        <v>71</v>
      </c>
      <c r="W2544">
        <v>4.9000000000000004</v>
      </c>
      <c r="X2544" t="s">
        <v>71</v>
      </c>
      <c r="Y2544">
        <v>20.46</v>
      </c>
      <c r="AA2544">
        <v>29.67</v>
      </c>
      <c r="AC2544">
        <v>27.51</v>
      </c>
      <c r="AE2544">
        <v>1.61</v>
      </c>
      <c r="AF2544" t="s">
        <v>71</v>
      </c>
      <c r="AG2544">
        <v>5.21</v>
      </c>
      <c r="AH2544" t="s">
        <v>71</v>
      </c>
      <c r="AS2544">
        <v>0.31</v>
      </c>
      <c r="AT2544" t="s">
        <v>71</v>
      </c>
    </row>
    <row r="2545" spans="1:46" x14ac:dyDescent="0.2">
      <c r="A2545" t="s">
        <v>546</v>
      </c>
      <c r="B2545" t="s">
        <v>547</v>
      </c>
      <c r="C2545">
        <f>-70.38101897 / 41.63657381</f>
        <v>-1.6903652853659237</v>
      </c>
      <c r="D2545" t="s">
        <v>548</v>
      </c>
      <c r="E2545" t="s">
        <v>70</v>
      </c>
      <c r="F2545" s="1">
        <v>38602</v>
      </c>
      <c r="G2545">
        <v>1</v>
      </c>
      <c r="O2545">
        <v>6.29</v>
      </c>
      <c r="P2545" t="s">
        <v>71</v>
      </c>
      <c r="Q2545">
        <v>25.2</v>
      </c>
      <c r="R2545" t="s">
        <v>71</v>
      </c>
    </row>
    <row r="2546" spans="1:46" x14ac:dyDescent="0.2">
      <c r="A2546" t="s">
        <v>546</v>
      </c>
      <c r="B2546" t="s">
        <v>547</v>
      </c>
      <c r="C2546">
        <f>-70.38101897 / 41.63657381</f>
        <v>-1.6903652853659237</v>
      </c>
      <c r="D2546" t="s">
        <v>548</v>
      </c>
      <c r="E2546" t="s">
        <v>70</v>
      </c>
      <c r="F2546" s="1">
        <v>38602</v>
      </c>
      <c r="G2546">
        <v>2</v>
      </c>
      <c r="O2546">
        <v>6.37</v>
      </c>
      <c r="P2546" t="s">
        <v>71</v>
      </c>
      <c r="Q2546">
        <v>25.1</v>
      </c>
      <c r="R2546" t="s">
        <v>71</v>
      </c>
    </row>
    <row r="2547" spans="1:46" x14ac:dyDescent="0.2">
      <c r="A2547" t="s">
        <v>546</v>
      </c>
      <c r="B2547" t="s">
        <v>547</v>
      </c>
      <c r="C2547">
        <f>-70.38101897 / 41.63657381</f>
        <v>-1.6903652853659237</v>
      </c>
      <c r="D2547" t="s">
        <v>548</v>
      </c>
      <c r="E2547" t="s">
        <v>70</v>
      </c>
      <c r="F2547" s="1">
        <v>38602</v>
      </c>
      <c r="G2547">
        <v>3</v>
      </c>
      <c r="O2547">
        <v>6.31</v>
      </c>
      <c r="P2547" t="s">
        <v>71</v>
      </c>
      <c r="Q2547">
        <v>25.1</v>
      </c>
      <c r="R2547" t="s">
        <v>71</v>
      </c>
    </row>
    <row r="2548" spans="1:46" x14ac:dyDescent="0.2">
      <c r="A2548" t="s">
        <v>546</v>
      </c>
      <c r="B2548" t="s">
        <v>547</v>
      </c>
      <c r="C2548">
        <f>-70.38101897 / 41.63657381</f>
        <v>-1.6903652853659237</v>
      </c>
      <c r="D2548" t="s">
        <v>548</v>
      </c>
      <c r="E2548" t="s">
        <v>70</v>
      </c>
      <c r="F2548" s="1">
        <v>38602</v>
      </c>
      <c r="G2548">
        <v>4</v>
      </c>
      <c r="O2548">
        <v>6.32</v>
      </c>
      <c r="P2548" t="s">
        <v>71</v>
      </c>
      <c r="Q2548">
        <v>25</v>
      </c>
      <c r="R2548" t="s">
        <v>71</v>
      </c>
    </row>
    <row r="2549" spans="1:46" x14ac:dyDescent="0.2">
      <c r="A2549" t="s">
        <v>546</v>
      </c>
      <c r="B2549" t="s">
        <v>547</v>
      </c>
      <c r="C2549">
        <f>-70.38101897 / 41.63657381</f>
        <v>-1.6903652853659237</v>
      </c>
      <c r="D2549" t="s">
        <v>548</v>
      </c>
      <c r="E2549" t="s">
        <v>70</v>
      </c>
      <c r="F2549" s="1">
        <v>38602</v>
      </c>
      <c r="G2549">
        <v>4.5</v>
      </c>
      <c r="K2549">
        <v>0.79</v>
      </c>
      <c r="L2549" t="s">
        <v>71</v>
      </c>
      <c r="S2549">
        <v>0.1</v>
      </c>
      <c r="T2549" t="s">
        <v>71</v>
      </c>
      <c r="U2549">
        <v>3.1</v>
      </c>
      <c r="V2549" t="s">
        <v>71</v>
      </c>
      <c r="W2549">
        <v>8.52</v>
      </c>
      <c r="X2549" t="s">
        <v>71</v>
      </c>
      <c r="Y2549">
        <v>20.46</v>
      </c>
      <c r="AA2549">
        <v>28.29</v>
      </c>
      <c r="AE2549">
        <v>1.82</v>
      </c>
      <c r="AF2549" t="s">
        <v>71</v>
      </c>
      <c r="AG2549">
        <v>5.26</v>
      </c>
      <c r="AH2549" t="s">
        <v>71</v>
      </c>
      <c r="AS2549">
        <v>0.5</v>
      </c>
      <c r="AT2549" t="s">
        <v>71</v>
      </c>
    </row>
    <row r="2550" spans="1:46" x14ac:dyDescent="0.2">
      <c r="A2550" t="s">
        <v>546</v>
      </c>
      <c r="B2550" t="s">
        <v>547</v>
      </c>
      <c r="C2550">
        <f>-70.38101897 / 41.63657381</f>
        <v>-1.6903652853659237</v>
      </c>
      <c r="D2550" t="s">
        <v>548</v>
      </c>
      <c r="E2550" t="s">
        <v>70</v>
      </c>
      <c r="F2550" s="1">
        <v>38602</v>
      </c>
      <c r="G2550">
        <v>5</v>
      </c>
      <c r="O2550">
        <v>6.36</v>
      </c>
      <c r="P2550" t="s">
        <v>71</v>
      </c>
      <c r="Q2550">
        <v>25</v>
      </c>
      <c r="R2550" t="s">
        <v>71</v>
      </c>
    </row>
    <row r="2551" spans="1:46" x14ac:dyDescent="0.2">
      <c r="A2551" t="s">
        <v>546</v>
      </c>
      <c r="B2551" t="s">
        <v>547</v>
      </c>
      <c r="C2551">
        <f>-70.38101897 / 41.63657381</f>
        <v>-1.6903652853659237</v>
      </c>
      <c r="D2551" t="s">
        <v>548</v>
      </c>
      <c r="E2551" t="s">
        <v>70</v>
      </c>
      <c r="F2551" s="1">
        <v>38602</v>
      </c>
      <c r="G2551">
        <v>6</v>
      </c>
      <c r="O2551">
        <v>6.26</v>
      </c>
      <c r="P2551" t="s">
        <v>71</v>
      </c>
      <c r="Q2551">
        <v>24.9</v>
      </c>
      <c r="R2551" t="s">
        <v>71</v>
      </c>
    </row>
    <row r="2552" spans="1:46" x14ac:dyDescent="0.2">
      <c r="A2552" t="s">
        <v>546</v>
      </c>
      <c r="B2552" t="s">
        <v>547</v>
      </c>
      <c r="C2552">
        <f>-70.38101897 / 41.63657381</f>
        <v>-1.6903652853659237</v>
      </c>
      <c r="D2552" t="s">
        <v>548</v>
      </c>
      <c r="E2552" t="s">
        <v>70</v>
      </c>
      <c r="F2552" s="1">
        <v>38602</v>
      </c>
      <c r="G2552">
        <v>7</v>
      </c>
      <c r="O2552">
        <v>6.11</v>
      </c>
      <c r="P2552" t="s">
        <v>71</v>
      </c>
      <c r="Q2552">
        <v>24.9</v>
      </c>
      <c r="R2552" t="s">
        <v>71</v>
      </c>
    </row>
    <row r="2553" spans="1:46" x14ac:dyDescent="0.2">
      <c r="A2553" t="s">
        <v>546</v>
      </c>
      <c r="B2553" t="s">
        <v>547</v>
      </c>
      <c r="C2553">
        <f>-70.38101897 / 41.63657381</f>
        <v>-1.6903652853659237</v>
      </c>
      <c r="D2553" t="s">
        <v>548</v>
      </c>
      <c r="E2553" t="s">
        <v>70</v>
      </c>
      <c r="F2553" s="1">
        <v>38602</v>
      </c>
      <c r="G2553">
        <v>7.5</v>
      </c>
      <c r="O2553">
        <v>6.13</v>
      </c>
      <c r="P2553" t="s">
        <v>71</v>
      </c>
      <c r="Q2553">
        <v>24.9</v>
      </c>
      <c r="R2553" t="s">
        <v>71</v>
      </c>
    </row>
    <row r="2554" spans="1:46" x14ac:dyDescent="0.2">
      <c r="A2554" t="s">
        <v>546</v>
      </c>
      <c r="B2554" t="s">
        <v>547</v>
      </c>
      <c r="C2554">
        <f>-70.38101897 / 41.63657381</f>
        <v>-1.6903652853659237</v>
      </c>
      <c r="D2554" t="s">
        <v>548</v>
      </c>
      <c r="E2554" t="s">
        <v>70</v>
      </c>
      <c r="F2554" s="1">
        <v>38602</v>
      </c>
      <c r="G2554">
        <v>8.5</v>
      </c>
      <c r="K2554">
        <v>1.24</v>
      </c>
      <c r="L2554" t="s">
        <v>71</v>
      </c>
      <c r="S2554" t="s">
        <v>455</v>
      </c>
      <c r="T2554" t="s">
        <v>71</v>
      </c>
      <c r="U2554">
        <v>3.1</v>
      </c>
      <c r="V2554" t="s">
        <v>71</v>
      </c>
      <c r="W2554">
        <v>8.1300000000000008</v>
      </c>
      <c r="X2554" t="s">
        <v>71</v>
      </c>
      <c r="Y2554">
        <v>20.46</v>
      </c>
      <c r="AA2554">
        <v>32.71</v>
      </c>
      <c r="AE2554">
        <v>1.82</v>
      </c>
      <c r="AF2554" t="s">
        <v>71</v>
      </c>
      <c r="AG2554">
        <v>5.25</v>
      </c>
      <c r="AH2554" t="s">
        <v>71</v>
      </c>
      <c r="AS2554">
        <v>0.44</v>
      </c>
      <c r="AT2554" t="s">
        <v>71</v>
      </c>
    </row>
    <row r="2555" spans="1:46" x14ac:dyDescent="0.2">
      <c r="A2555" t="s">
        <v>546</v>
      </c>
      <c r="B2555" t="s">
        <v>547</v>
      </c>
      <c r="C2555">
        <f>-70.38101897 / 41.63657381</f>
        <v>-1.6903652853659237</v>
      </c>
      <c r="D2555" t="s">
        <v>548</v>
      </c>
      <c r="E2555" t="s">
        <v>70</v>
      </c>
      <c r="F2555" s="1">
        <v>38959</v>
      </c>
      <c r="G2555">
        <v>0.5</v>
      </c>
      <c r="I2555">
        <v>10</v>
      </c>
      <c r="J2555" t="s">
        <v>71</v>
      </c>
      <c r="K2555">
        <v>1.1299999999999999</v>
      </c>
      <c r="L2555" t="s">
        <v>71</v>
      </c>
      <c r="M2555">
        <v>6.85</v>
      </c>
      <c r="N2555" t="s">
        <v>71</v>
      </c>
      <c r="O2555">
        <v>6.32</v>
      </c>
      <c r="P2555" t="s">
        <v>71</v>
      </c>
      <c r="Q2555">
        <v>23</v>
      </c>
      <c r="R2555" t="s">
        <v>71</v>
      </c>
      <c r="S2555">
        <v>0.08</v>
      </c>
      <c r="T2555" t="s">
        <v>71</v>
      </c>
      <c r="U2555">
        <v>2.52</v>
      </c>
      <c r="V2555" t="s">
        <v>71</v>
      </c>
      <c r="W2555">
        <v>35.619999999999997</v>
      </c>
      <c r="X2555" t="s">
        <v>71</v>
      </c>
      <c r="Y2555">
        <v>17.48</v>
      </c>
      <c r="AA2555">
        <v>31.8</v>
      </c>
      <c r="AC2555">
        <v>32.270000000000003</v>
      </c>
      <c r="AE2555">
        <v>1.41</v>
      </c>
      <c r="AF2555" t="s">
        <v>71</v>
      </c>
      <c r="AG2555">
        <v>5.18</v>
      </c>
      <c r="AH2555" t="s">
        <v>71</v>
      </c>
    </row>
    <row r="2556" spans="1:46" x14ac:dyDescent="0.2">
      <c r="A2556" t="s">
        <v>546</v>
      </c>
      <c r="B2556" t="s">
        <v>547</v>
      </c>
      <c r="C2556">
        <f>-70.38101897 / 41.63657381</f>
        <v>-1.6903652853659237</v>
      </c>
      <c r="D2556" t="s">
        <v>548</v>
      </c>
      <c r="E2556" t="s">
        <v>70</v>
      </c>
      <c r="F2556" s="1">
        <v>38959</v>
      </c>
      <c r="G2556">
        <v>1.5</v>
      </c>
      <c r="O2556">
        <v>6.55</v>
      </c>
      <c r="P2556" t="s">
        <v>71</v>
      </c>
      <c r="Q2556">
        <v>23</v>
      </c>
      <c r="R2556" t="s">
        <v>71</v>
      </c>
    </row>
    <row r="2557" spans="1:46" x14ac:dyDescent="0.2">
      <c r="A2557" t="s">
        <v>546</v>
      </c>
      <c r="B2557" t="s">
        <v>547</v>
      </c>
      <c r="C2557">
        <f>-70.38101897 / 41.63657381</f>
        <v>-1.6903652853659237</v>
      </c>
      <c r="D2557" t="s">
        <v>548</v>
      </c>
      <c r="E2557" t="s">
        <v>70</v>
      </c>
      <c r="F2557" s="1">
        <v>38959</v>
      </c>
      <c r="G2557">
        <v>2.5</v>
      </c>
      <c r="O2557">
        <v>6.41</v>
      </c>
      <c r="P2557" t="s">
        <v>71</v>
      </c>
      <c r="Q2557">
        <v>22.8</v>
      </c>
      <c r="R2557" t="s">
        <v>71</v>
      </c>
    </row>
    <row r="2558" spans="1:46" x14ac:dyDescent="0.2">
      <c r="A2558" t="s">
        <v>546</v>
      </c>
      <c r="B2558" t="s">
        <v>547</v>
      </c>
      <c r="C2558">
        <f>-70.38101897 / 41.63657381</f>
        <v>-1.6903652853659237</v>
      </c>
      <c r="D2558" t="s">
        <v>548</v>
      </c>
      <c r="E2558" t="s">
        <v>70</v>
      </c>
      <c r="F2558" s="1">
        <v>38959</v>
      </c>
      <c r="G2558">
        <v>3.5</v>
      </c>
      <c r="O2558">
        <v>6.48</v>
      </c>
      <c r="P2558" t="s">
        <v>71</v>
      </c>
      <c r="Q2558">
        <v>22.8</v>
      </c>
      <c r="R2558" t="s">
        <v>71</v>
      </c>
    </row>
    <row r="2559" spans="1:46" x14ac:dyDescent="0.2">
      <c r="A2559" t="s">
        <v>546</v>
      </c>
      <c r="B2559" t="s">
        <v>547</v>
      </c>
      <c r="C2559">
        <f>-70.38101897 / 41.63657381</f>
        <v>-1.6903652853659237</v>
      </c>
      <c r="D2559" t="s">
        <v>548</v>
      </c>
      <c r="E2559" t="s">
        <v>70</v>
      </c>
      <c r="F2559" s="1">
        <v>38959</v>
      </c>
      <c r="G2559">
        <v>4.5</v>
      </c>
      <c r="K2559">
        <v>1.37</v>
      </c>
      <c r="L2559" t="s">
        <v>71</v>
      </c>
      <c r="O2559">
        <v>6.42</v>
      </c>
      <c r="P2559" t="s">
        <v>71</v>
      </c>
      <c r="Q2559">
        <v>22.8</v>
      </c>
      <c r="R2559" t="s">
        <v>71</v>
      </c>
      <c r="S2559">
        <v>0.24</v>
      </c>
      <c r="T2559" t="s">
        <v>71</v>
      </c>
      <c r="U2559">
        <v>7.48</v>
      </c>
      <c r="V2559" t="s">
        <v>71</v>
      </c>
      <c r="W2559">
        <v>34.69</v>
      </c>
      <c r="X2559" t="s">
        <v>71</v>
      </c>
      <c r="Y2559">
        <v>33.17</v>
      </c>
      <c r="AA2559">
        <v>33.69</v>
      </c>
      <c r="AE2559">
        <v>1.41</v>
      </c>
      <c r="AF2559" t="s">
        <v>71</v>
      </c>
      <c r="AG2559">
        <v>5.23</v>
      </c>
      <c r="AH2559" t="s">
        <v>71</v>
      </c>
      <c r="AS2559">
        <v>1.08</v>
      </c>
      <c r="AT2559" t="s">
        <v>71</v>
      </c>
    </row>
    <row r="2560" spans="1:46" x14ac:dyDescent="0.2">
      <c r="A2560" t="s">
        <v>546</v>
      </c>
      <c r="B2560" t="s">
        <v>547</v>
      </c>
      <c r="C2560">
        <f>-70.38101897 / 41.63657381</f>
        <v>-1.6903652853659237</v>
      </c>
      <c r="D2560" t="s">
        <v>548</v>
      </c>
      <c r="E2560" t="s">
        <v>70</v>
      </c>
      <c r="F2560" s="1">
        <v>38959</v>
      </c>
      <c r="G2560">
        <v>5.5</v>
      </c>
      <c r="O2560">
        <v>6.2</v>
      </c>
      <c r="P2560" t="s">
        <v>71</v>
      </c>
      <c r="Q2560">
        <v>22.8</v>
      </c>
      <c r="R2560" t="s">
        <v>71</v>
      </c>
    </row>
    <row r="2561" spans="1:46" x14ac:dyDescent="0.2">
      <c r="A2561" t="s">
        <v>546</v>
      </c>
      <c r="B2561" t="s">
        <v>547</v>
      </c>
      <c r="C2561">
        <f>-70.38101897 / 41.63657381</f>
        <v>-1.6903652853659237</v>
      </c>
      <c r="D2561" t="s">
        <v>548</v>
      </c>
      <c r="E2561" t="s">
        <v>70</v>
      </c>
      <c r="F2561" s="1">
        <v>38959</v>
      </c>
      <c r="G2561">
        <v>6.5</v>
      </c>
      <c r="O2561">
        <v>6.36</v>
      </c>
      <c r="P2561" t="s">
        <v>71</v>
      </c>
      <c r="Q2561">
        <v>22.8</v>
      </c>
      <c r="R2561" t="s">
        <v>71</v>
      </c>
    </row>
    <row r="2562" spans="1:46" x14ac:dyDescent="0.2">
      <c r="A2562" t="s">
        <v>546</v>
      </c>
      <c r="B2562" t="s">
        <v>547</v>
      </c>
      <c r="C2562">
        <f>-70.38101897 / 41.63657381</f>
        <v>-1.6903652853659237</v>
      </c>
      <c r="D2562" t="s">
        <v>548</v>
      </c>
      <c r="E2562" t="s">
        <v>70</v>
      </c>
      <c r="F2562" s="1">
        <v>38959</v>
      </c>
      <c r="G2562">
        <v>7.5</v>
      </c>
      <c r="O2562">
        <v>6.25</v>
      </c>
      <c r="P2562" t="s">
        <v>71</v>
      </c>
      <c r="Q2562">
        <v>22.8</v>
      </c>
      <c r="R2562" t="s">
        <v>71</v>
      </c>
    </row>
    <row r="2563" spans="1:46" x14ac:dyDescent="0.2">
      <c r="A2563" t="s">
        <v>546</v>
      </c>
      <c r="B2563" t="s">
        <v>547</v>
      </c>
      <c r="C2563">
        <f>-70.38101897 / 41.63657381</f>
        <v>-1.6903652853659237</v>
      </c>
      <c r="D2563" t="s">
        <v>548</v>
      </c>
      <c r="E2563" t="s">
        <v>70</v>
      </c>
      <c r="F2563" s="1">
        <v>38959</v>
      </c>
      <c r="G2563">
        <v>9</v>
      </c>
      <c r="K2563">
        <v>10.72</v>
      </c>
      <c r="L2563" t="s">
        <v>71</v>
      </c>
      <c r="S2563">
        <v>2.17</v>
      </c>
      <c r="T2563" t="s">
        <v>71</v>
      </c>
      <c r="U2563">
        <v>67.16</v>
      </c>
      <c r="V2563" t="s">
        <v>71</v>
      </c>
      <c r="W2563">
        <v>58.14</v>
      </c>
      <c r="X2563" t="s">
        <v>71</v>
      </c>
      <c r="Y2563">
        <v>64.819999999999993</v>
      </c>
      <c r="AA2563">
        <v>53.87</v>
      </c>
      <c r="AE2563">
        <v>1.61</v>
      </c>
      <c r="AF2563" t="s">
        <v>71</v>
      </c>
      <c r="AG2563">
        <v>5.22</v>
      </c>
      <c r="AH2563" t="s">
        <v>71</v>
      </c>
      <c r="AS2563">
        <v>23.23</v>
      </c>
      <c r="AT2563" t="s">
        <v>71</v>
      </c>
    </row>
    <row r="2564" spans="1:46" x14ac:dyDescent="0.2">
      <c r="A2564" t="s">
        <v>546</v>
      </c>
      <c r="B2564" t="s">
        <v>547</v>
      </c>
      <c r="C2564">
        <f>-70.38101897 / 41.63657381</f>
        <v>-1.6903652853659237</v>
      </c>
      <c r="D2564" t="s">
        <v>548</v>
      </c>
      <c r="E2564" t="s">
        <v>70</v>
      </c>
      <c r="F2564" s="1">
        <v>39350</v>
      </c>
      <c r="G2564">
        <v>0.5</v>
      </c>
      <c r="I2564">
        <v>8.2100000000000009</v>
      </c>
      <c r="J2564" t="s">
        <v>71</v>
      </c>
      <c r="K2564">
        <v>1.08</v>
      </c>
      <c r="L2564" t="s">
        <v>71</v>
      </c>
      <c r="M2564">
        <v>8.2100000000000009</v>
      </c>
      <c r="N2564" t="s">
        <v>71</v>
      </c>
      <c r="O2564">
        <v>6.38</v>
      </c>
      <c r="P2564" t="s">
        <v>71</v>
      </c>
      <c r="Q2564">
        <v>21.9</v>
      </c>
      <c r="R2564" t="s">
        <v>71</v>
      </c>
      <c r="S2564">
        <v>0.16</v>
      </c>
      <c r="T2564" t="s">
        <v>71</v>
      </c>
      <c r="U2564">
        <v>5.0999999999999996</v>
      </c>
      <c r="V2564" t="s">
        <v>71</v>
      </c>
      <c r="W2564">
        <v>14.16</v>
      </c>
      <c r="X2564" t="s">
        <v>71</v>
      </c>
      <c r="Y2564">
        <v>27.64</v>
      </c>
      <c r="AA2564">
        <v>31.36</v>
      </c>
      <c r="AC2564">
        <v>29.66</v>
      </c>
      <c r="AE2564">
        <v>0.4</v>
      </c>
      <c r="AF2564" t="s">
        <v>71</v>
      </c>
      <c r="AG2564">
        <v>5.07</v>
      </c>
      <c r="AH2564" t="s">
        <v>71</v>
      </c>
      <c r="AS2564">
        <v>0.38</v>
      </c>
      <c r="AT2564" t="s">
        <v>71</v>
      </c>
    </row>
    <row r="2565" spans="1:46" x14ac:dyDescent="0.2">
      <c r="A2565" t="s">
        <v>546</v>
      </c>
      <c r="B2565" t="s">
        <v>547</v>
      </c>
      <c r="C2565">
        <f>-70.38101897 / 41.63657381</f>
        <v>-1.6903652853659237</v>
      </c>
      <c r="D2565" t="s">
        <v>548</v>
      </c>
      <c r="E2565" t="s">
        <v>70</v>
      </c>
      <c r="F2565" s="1">
        <v>39350</v>
      </c>
      <c r="G2565">
        <v>1</v>
      </c>
      <c r="O2565">
        <v>6.25</v>
      </c>
      <c r="P2565" t="s">
        <v>71</v>
      </c>
      <c r="Q2565">
        <v>21.8</v>
      </c>
      <c r="R2565" t="s">
        <v>71</v>
      </c>
    </row>
    <row r="2566" spans="1:46" x14ac:dyDescent="0.2">
      <c r="A2566" t="s">
        <v>546</v>
      </c>
      <c r="B2566" t="s">
        <v>547</v>
      </c>
      <c r="C2566">
        <f>-70.38101897 / 41.63657381</f>
        <v>-1.6903652853659237</v>
      </c>
      <c r="D2566" t="s">
        <v>548</v>
      </c>
      <c r="E2566" t="s">
        <v>70</v>
      </c>
      <c r="F2566" s="1">
        <v>39350</v>
      </c>
      <c r="G2566">
        <v>2</v>
      </c>
      <c r="O2566">
        <v>6.37</v>
      </c>
      <c r="P2566" t="s">
        <v>71</v>
      </c>
      <c r="Q2566">
        <v>21.7</v>
      </c>
      <c r="R2566" t="s">
        <v>71</v>
      </c>
    </row>
    <row r="2567" spans="1:46" x14ac:dyDescent="0.2">
      <c r="A2567" t="s">
        <v>546</v>
      </c>
      <c r="B2567" t="s">
        <v>547</v>
      </c>
      <c r="C2567">
        <f>-70.38101897 / 41.63657381</f>
        <v>-1.6903652853659237</v>
      </c>
      <c r="D2567" t="s">
        <v>548</v>
      </c>
      <c r="E2567" t="s">
        <v>70</v>
      </c>
      <c r="F2567" s="1">
        <v>39350</v>
      </c>
      <c r="G2567">
        <v>3</v>
      </c>
      <c r="K2567">
        <v>0.92</v>
      </c>
      <c r="L2567" t="s">
        <v>71</v>
      </c>
      <c r="O2567">
        <v>6.23</v>
      </c>
      <c r="P2567" t="s">
        <v>71</v>
      </c>
      <c r="Q2567">
        <v>21.7</v>
      </c>
      <c r="R2567" t="s">
        <v>71</v>
      </c>
      <c r="S2567">
        <v>0.26</v>
      </c>
      <c r="T2567" t="s">
        <v>71</v>
      </c>
      <c r="U2567">
        <v>8.1300000000000008</v>
      </c>
      <c r="V2567" t="s">
        <v>71</v>
      </c>
      <c r="W2567">
        <v>12.62</v>
      </c>
      <c r="X2567" t="s">
        <v>71</v>
      </c>
      <c r="Y2567">
        <v>34.369999999999997</v>
      </c>
      <c r="AA2567">
        <v>29.8</v>
      </c>
      <c r="AE2567">
        <v>0.5</v>
      </c>
      <c r="AF2567" t="s">
        <v>71</v>
      </c>
      <c r="AG2567">
        <v>5.0599999999999996</v>
      </c>
      <c r="AH2567" t="s">
        <v>71</v>
      </c>
      <c r="AS2567">
        <v>0.3</v>
      </c>
      <c r="AT2567" t="s">
        <v>71</v>
      </c>
    </row>
    <row r="2568" spans="1:46" x14ac:dyDescent="0.2">
      <c r="A2568" t="s">
        <v>546</v>
      </c>
      <c r="B2568" t="s">
        <v>547</v>
      </c>
      <c r="C2568">
        <f>-70.38101897 / 41.63657381</f>
        <v>-1.6903652853659237</v>
      </c>
      <c r="D2568" t="s">
        <v>548</v>
      </c>
      <c r="E2568" t="s">
        <v>70</v>
      </c>
      <c r="F2568" s="1">
        <v>39350</v>
      </c>
      <c r="G2568">
        <v>4</v>
      </c>
      <c r="O2568">
        <v>6.42</v>
      </c>
      <c r="P2568" t="s">
        <v>71</v>
      </c>
      <c r="Q2568">
        <v>21.7</v>
      </c>
      <c r="R2568" t="s">
        <v>71</v>
      </c>
    </row>
    <row r="2569" spans="1:46" x14ac:dyDescent="0.2">
      <c r="A2569" t="s">
        <v>546</v>
      </c>
      <c r="B2569" t="s">
        <v>547</v>
      </c>
      <c r="C2569">
        <f>-70.38101897 / 41.63657381</f>
        <v>-1.6903652853659237</v>
      </c>
      <c r="D2569" t="s">
        <v>548</v>
      </c>
      <c r="E2569" t="s">
        <v>70</v>
      </c>
      <c r="F2569" s="1">
        <v>39350</v>
      </c>
      <c r="G2569">
        <v>5</v>
      </c>
      <c r="O2569">
        <v>6.41</v>
      </c>
      <c r="P2569" t="s">
        <v>71</v>
      </c>
      <c r="Q2569">
        <v>21.6</v>
      </c>
      <c r="R2569" t="s">
        <v>71</v>
      </c>
    </row>
    <row r="2570" spans="1:46" x14ac:dyDescent="0.2">
      <c r="A2570" t="s">
        <v>546</v>
      </c>
      <c r="B2570" t="s">
        <v>547</v>
      </c>
      <c r="C2570">
        <f>-70.38101897 / 41.63657381</f>
        <v>-1.6903652853659237</v>
      </c>
      <c r="D2570" t="s">
        <v>548</v>
      </c>
      <c r="E2570" t="s">
        <v>70</v>
      </c>
      <c r="F2570" s="1">
        <v>39350</v>
      </c>
      <c r="G2570">
        <v>6</v>
      </c>
      <c r="O2570">
        <v>6.36</v>
      </c>
      <c r="P2570" t="s">
        <v>71</v>
      </c>
      <c r="Q2570">
        <v>21.6</v>
      </c>
      <c r="R2570" t="s">
        <v>71</v>
      </c>
    </row>
    <row r="2571" spans="1:46" x14ac:dyDescent="0.2">
      <c r="A2571" t="s">
        <v>546</v>
      </c>
      <c r="B2571" t="s">
        <v>547</v>
      </c>
      <c r="C2571">
        <f>-70.38101897 / 41.63657381</f>
        <v>-1.6903652853659237</v>
      </c>
      <c r="D2571" t="s">
        <v>548</v>
      </c>
      <c r="E2571" t="s">
        <v>70</v>
      </c>
      <c r="F2571" s="1">
        <v>39350</v>
      </c>
      <c r="G2571">
        <v>7</v>
      </c>
      <c r="O2571">
        <v>6.36</v>
      </c>
      <c r="P2571" t="s">
        <v>71</v>
      </c>
      <c r="Q2571">
        <v>21.6</v>
      </c>
      <c r="R2571" t="s">
        <v>71</v>
      </c>
    </row>
    <row r="2572" spans="1:46" x14ac:dyDescent="0.2">
      <c r="A2572" t="s">
        <v>546</v>
      </c>
      <c r="B2572" t="s">
        <v>547</v>
      </c>
      <c r="C2572">
        <f>-70.38101897 / 41.63657381</f>
        <v>-1.6903652853659237</v>
      </c>
      <c r="D2572" t="s">
        <v>548</v>
      </c>
      <c r="E2572" t="s">
        <v>70</v>
      </c>
      <c r="F2572" s="1">
        <v>39350</v>
      </c>
      <c r="G2572">
        <v>7.2</v>
      </c>
      <c r="K2572">
        <v>0.69</v>
      </c>
      <c r="L2572" t="s">
        <v>71</v>
      </c>
      <c r="S2572">
        <v>0.52</v>
      </c>
      <c r="T2572" t="s">
        <v>71</v>
      </c>
      <c r="U2572">
        <v>16</v>
      </c>
      <c r="V2572" t="s">
        <v>71</v>
      </c>
      <c r="W2572">
        <v>15.32</v>
      </c>
      <c r="X2572" t="s">
        <v>71</v>
      </c>
      <c r="Y2572">
        <v>44.13</v>
      </c>
      <c r="AA2572">
        <v>26.94</v>
      </c>
      <c r="AE2572">
        <v>0.5</v>
      </c>
      <c r="AF2572" t="s">
        <v>71</v>
      </c>
      <c r="AG2572">
        <v>5.03</v>
      </c>
      <c r="AH2572" t="s">
        <v>71</v>
      </c>
      <c r="AS2572">
        <v>0.56000000000000005</v>
      </c>
      <c r="AT2572" t="s">
        <v>71</v>
      </c>
    </row>
    <row r="2573" spans="1:46" x14ac:dyDescent="0.2">
      <c r="A2573" t="s">
        <v>546</v>
      </c>
      <c r="B2573" t="s">
        <v>547</v>
      </c>
      <c r="C2573">
        <f>-70.38101897 / 41.63657381</f>
        <v>-1.6903652853659237</v>
      </c>
      <c r="D2573" t="s">
        <v>548</v>
      </c>
      <c r="E2573" t="s">
        <v>70</v>
      </c>
      <c r="F2573" s="1">
        <v>39350</v>
      </c>
      <c r="G2573">
        <v>7.5</v>
      </c>
      <c r="O2573">
        <v>6.22</v>
      </c>
      <c r="P2573" t="s">
        <v>71</v>
      </c>
      <c r="Q2573">
        <v>21.6</v>
      </c>
      <c r="R2573" t="s">
        <v>71</v>
      </c>
    </row>
    <row r="2574" spans="1:46" x14ac:dyDescent="0.2">
      <c r="A2574" t="s">
        <v>546</v>
      </c>
      <c r="B2574" t="s">
        <v>547</v>
      </c>
      <c r="C2574">
        <f>-70.38101897 / 41.63657381</f>
        <v>-1.6903652853659237</v>
      </c>
      <c r="D2574" t="s">
        <v>548</v>
      </c>
      <c r="E2574" t="s">
        <v>70</v>
      </c>
      <c r="F2574" s="1">
        <v>39714</v>
      </c>
      <c r="G2574">
        <v>0.5</v>
      </c>
      <c r="I2574">
        <v>10</v>
      </c>
      <c r="J2574" t="s">
        <v>71</v>
      </c>
      <c r="K2574">
        <v>1.23</v>
      </c>
      <c r="L2574" t="s">
        <v>71</v>
      </c>
      <c r="M2574">
        <v>9.65</v>
      </c>
      <c r="N2574" t="s">
        <v>71</v>
      </c>
      <c r="O2574">
        <v>6.05</v>
      </c>
      <c r="P2574" t="s">
        <v>71</v>
      </c>
      <c r="Q2574">
        <v>21.6</v>
      </c>
      <c r="R2574" t="s">
        <v>71</v>
      </c>
      <c r="S2574">
        <v>0.15</v>
      </c>
      <c r="T2574" t="s">
        <v>71</v>
      </c>
      <c r="U2574">
        <v>4.6500000000000004</v>
      </c>
      <c r="V2574" t="s">
        <v>71</v>
      </c>
      <c r="W2574">
        <v>15.78</v>
      </c>
      <c r="X2574" t="s">
        <v>71</v>
      </c>
      <c r="Y2574">
        <v>26.31</v>
      </c>
      <c r="AA2574">
        <v>32.630000000000003</v>
      </c>
      <c r="AC2574">
        <v>27.33</v>
      </c>
      <c r="AE2574">
        <v>0.7</v>
      </c>
      <c r="AF2574" t="s">
        <v>71</v>
      </c>
      <c r="AG2574">
        <v>5.25</v>
      </c>
      <c r="AH2574" t="s">
        <v>71</v>
      </c>
      <c r="AS2574">
        <v>0.83</v>
      </c>
      <c r="AT2574" t="s">
        <v>71</v>
      </c>
    </row>
    <row r="2575" spans="1:46" x14ac:dyDescent="0.2">
      <c r="A2575" t="s">
        <v>546</v>
      </c>
      <c r="B2575" t="s">
        <v>547</v>
      </c>
      <c r="C2575">
        <f>-70.38101897 / 41.63657381</f>
        <v>-1.6903652853659237</v>
      </c>
      <c r="D2575" t="s">
        <v>548</v>
      </c>
      <c r="E2575" t="s">
        <v>70</v>
      </c>
      <c r="F2575" s="1">
        <v>39714</v>
      </c>
      <c r="G2575">
        <v>1</v>
      </c>
      <c r="O2575">
        <v>6.02</v>
      </c>
      <c r="P2575" t="s">
        <v>71</v>
      </c>
      <c r="Q2575">
        <v>21.4</v>
      </c>
      <c r="R2575" t="s">
        <v>71</v>
      </c>
    </row>
    <row r="2576" spans="1:46" x14ac:dyDescent="0.2">
      <c r="A2576" t="s">
        <v>546</v>
      </c>
      <c r="B2576" t="s">
        <v>547</v>
      </c>
      <c r="C2576">
        <f>-70.38101897 / 41.63657381</f>
        <v>-1.6903652853659237</v>
      </c>
      <c r="D2576" t="s">
        <v>548</v>
      </c>
      <c r="E2576" t="s">
        <v>70</v>
      </c>
      <c r="F2576" s="1">
        <v>39714</v>
      </c>
      <c r="G2576">
        <v>2</v>
      </c>
      <c r="O2576">
        <v>6.01</v>
      </c>
      <c r="P2576" t="s">
        <v>71</v>
      </c>
      <c r="Q2576">
        <v>21.3</v>
      </c>
      <c r="R2576" t="s">
        <v>71</v>
      </c>
    </row>
    <row r="2577" spans="1:46" x14ac:dyDescent="0.2">
      <c r="A2577" t="s">
        <v>546</v>
      </c>
      <c r="B2577" t="s">
        <v>547</v>
      </c>
      <c r="C2577">
        <f>-70.38101897 / 41.63657381</f>
        <v>-1.6903652853659237</v>
      </c>
      <c r="D2577" t="s">
        <v>548</v>
      </c>
      <c r="E2577" t="s">
        <v>70</v>
      </c>
      <c r="F2577" s="1">
        <v>39714</v>
      </c>
      <c r="G2577">
        <v>3</v>
      </c>
      <c r="O2577">
        <v>6.06</v>
      </c>
      <c r="P2577" t="s">
        <v>71</v>
      </c>
      <c r="Q2577">
        <v>21.1</v>
      </c>
      <c r="R2577" t="s">
        <v>71</v>
      </c>
    </row>
    <row r="2578" spans="1:46" x14ac:dyDescent="0.2">
      <c r="A2578" t="s">
        <v>546</v>
      </c>
      <c r="B2578" t="s">
        <v>547</v>
      </c>
      <c r="C2578">
        <f>-70.38101897 / 41.63657381</f>
        <v>-1.6903652853659237</v>
      </c>
      <c r="D2578" t="s">
        <v>548</v>
      </c>
      <c r="E2578" t="s">
        <v>70</v>
      </c>
      <c r="F2578" s="1">
        <v>39714</v>
      </c>
      <c r="G2578">
        <v>4</v>
      </c>
      <c r="O2578">
        <v>5.95</v>
      </c>
      <c r="P2578" t="s">
        <v>71</v>
      </c>
      <c r="Q2578">
        <v>21.1</v>
      </c>
      <c r="R2578" t="s">
        <v>71</v>
      </c>
    </row>
    <row r="2579" spans="1:46" x14ac:dyDescent="0.2">
      <c r="A2579" t="s">
        <v>546</v>
      </c>
      <c r="B2579" t="s">
        <v>547</v>
      </c>
      <c r="C2579">
        <f>-70.38101897 / 41.63657381</f>
        <v>-1.6903652853659237</v>
      </c>
      <c r="D2579" t="s">
        <v>548</v>
      </c>
      <c r="E2579" t="s">
        <v>70</v>
      </c>
      <c r="F2579" s="1">
        <v>39714</v>
      </c>
      <c r="G2579">
        <v>5</v>
      </c>
      <c r="K2579">
        <v>0.59</v>
      </c>
      <c r="L2579" t="s">
        <v>71</v>
      </c>
      <c r="O2579">
        <v>9.75</v>
      </c>
      <c r="P2579" t="s">
        <v>71</v>
      </c>
      <c r="Q2579">
        <v>21</v>
      </c>
      <c r="R2579" t="s">
        <v>71</v>
      </c>
      <c r="S2579">
        <v>0.3</v>
      </c>
      <c r="T2579" t="s">
        <v>71</v>
      </c>
      <c r="U2579">
        <v>9.2899999999999991</v>
      </c>
      <c r="V2579" t="s">
        <v>71</v>
      </c>
      <c r="W2579">
        <v>16.14</v>
      </c>
      <c r="X2579" t="s">
        <v>71</v>
      </c>
      <c r="Y2579">
        <v>36.29</v>
      </c>
      <c r="AA2579">
        <v>25.42</v>
      </c>
      <c r="AE2579">
        <v>0.7</v>
      </c>
      <c r="AF2579" t="s">
        <v>71</v>
      </c>
      <c r="AG2579">
        <v>5.25</v>
      </c>
      <c r="AH2579" t="s">
        <v>71</v>
      </c>
      <c r="AS2579">
        <v>1.27</v>
      </c>
      <c r="AT2579" t="s">
        <v>71</v>
      </c>
    </row>
    <row r="2580" spans="1:46" x14ac:dyDescent="0.2">
      <c r="A2580" t="s">
        <v>546</v>
      </c>
      <c r="B2580" t="s">
        <v>547</v>
      </c>
      <c r="C2580">
        <f>-70.38101897 / 41.63657381</f>
        <v>-1.6903652853659237</v>
      </c>
      <c r="D2580" t="s">
        <v>548</v>
      </c>
      <c r="E2580" t="s">
        <v>70</v>
      </c>
      <c r="F2580" s="1">
        <v>39714</v>
      </c>
      <c r="G2580">
        <v>6</v>
      </c>
      <c r="O2580">
        <v>5.79</v>
      </c>
      <c r="P2580" t="s">
        <v>71</v>
      </c>
      <c r="Q2580">
        <v>21</v>
      </c>
      <c r="R2580" t="s">
        <v>71</v>
      </c>
    </row>
    <row r="2581" spans="1:46" x14ac:dyDescent="0.2">
      <c r="A2581" t="s">
        <v>546</v>
      </c>
      <c r="B2581" t="s">
        <v>547</v>
      </c>
      <c r="C2581">
        <f>-70.38101897 / 41.63657381</f>
        <v>-1.6903652853659237</v>
      </c>
      <c r="D2581" t="s">
        <v>548</v>
      </c>
      <c r="E2581" t="s">
        <v>70</v>
      </c>
      <c r="F2581" s="1">
        <v>39714</v>
      </c>
      <c r="G2581">
        <v>7</v>
      </c>
      <c r="O2581">
        <v>5.77</v>
      </c>
      <c r="P2581" t="s">
        <v>71</v>
      </c>
      <c r="Q2581">
        <v>21</v>
      </c>
      <c r="R2581" t="s">
        <v>71</v>
      </c>
    </row>
    <row r="2582" spans="1:46" x14ac:dyDescent="0.2">
      <c r="A2582" t="s">
        <v>546</v>
      </c>
      <c r="B2582" t="s">
        <v>547</v>
      </c>
      <c r="C2582">
        <f>-70.38101897 / 41.63657381</f>
        <v>-1.6903652853659237</v>
      </c>
      <c r="D2582" t="s">
        <v>548</v>
      </c>
      <c r="E2582" t="s">
        <v>70</v>
      </c>
      <c r="F2582" s="1">
        <v>39714</v>
      </c>
      <c r="G2582">
        <v>8</v>
      </c>
      <c r="O2582">
        <v>5.88</v>
      </c>
      <c r="P2582" t="s">
        <v>71</v>
      </c>
      <c r="Q2582">
        <v>19.5</v>
      </c>
      <c r="R2582" t="s">
        <v>71</v>
      </c>
    </row>
    <row r="2583" spans="1:46" x14ac:dyDescent="0.2">
      <c r="A2583" t="s">
        <v>546</v>
      </c>
      <c r="B2583" t="s">
        <v>547</v>
      </c>
      <c r="C2583">
        <f>-70.38101897 / 41.63657381</f>
        <v>-1.6903652853659237</v>
      </c>
      <c r="D2583" t="s">
        <v>548</v>
      </c>
      <c r="E2583" t="s">
        <v>70</v>
      </c>
      <c r="F2583" s="1">
        <v>39714</v>
      </c>
      <c r="G2583">
        <v>9</v>
      </c>
      <c r="K2583">
        <v>0.79</v>
      </c>
      <c r="L2583" t="s">
        <v>71</v>
      </c>
      <c r="S2583">
        <v>0.33</v>
      </c>
      <c r="T2583" t="s">
        <v>71</v>
      </c>
      <c r="U2583">
        <v>10.220000000000001</v>
      </c>
      <c r="V2583" t="s">
        <v>71</v>
      </c>
      <c r="W2583">
        <v>13.08</v>
      </c>
      <c r="X2583" t="s">
        <v>71</v>
      </c>
      <c r="Y2583">
        <v>37.67</v>
      </c>
      <c r="AA2583">
        <v>28.29</v>
      </c>
      <c r="AE2583">
        <v>0.7</v>
      </c>
      <c r="AF2583" t="s">
        <v>71</v>
      </c>
      <c r="AG2583">
        <v>5.26</v>
      </c>
      <c r="AH2583" t="s">
        <v>71</v>
      </c>
      <c r="AS2583">
        <v>0.98</v>
      </c>
      <c r="AT2583" t="s">
        <v>71</v>
      </c>
    </row>
    <row r="2584" spans="1:46" x14ac:dyDescent="0.2">
      <c r="A2584" t="s">
        <v>546</v>
      </c>
      <c r="B2584" t="s">
        <v>547</v>
      </c>
      <c r="C2584">
        <f>-70.38101897 / 41.63657381</f>
        <v>-1.6903652853659237</v>
      </c>
      <c r="D2584" t="s">
        <v>548</v>
      </c>
      <c r="E2584" t="s">
        <v>70</v>
      </c>
      <c r="F2584" s="1">
        <v>40078</v>
      </c>
      <c r="G2584">
        <v>0.5</v>
      </c>
      <c r="I2584">
        <v>8.4</v>
      </c>
      <c r="J2584" t="s">
        <v>71</v>
      </c>
      <c r="K2584">
        <v>0.93</v>
      </c>
      <c r="L2584" t="s">
        <v>71</v>
      </c>
      <c r="M2584">
        <v>8.4</v>
      </c>
      <c r="N2584" t="s">
        <v>71</v>
      </c>
      <c r="O2584">
        <v>6.58</v>
      </c>
      <c r="P2584" t="s">
        <v>71</v>
      </c>
      <c r="Q2584">
        <v>21</v>
      </c>
      <c r="R2584" t="s">
        <v>71</v>
      </c>
      <c r="S2584">
        <v>0.16</v>
      </c>
      <c r="T2584" t="s">
        <v>71</v>
      </c>
      <c r="U2584">
        <v>4.9400000000000004</v>
      </c>
      <c r="V2584" t="s">
        <v>71</v>
      </c>
      <c r="W2584">
        <v>12.45</v>
      </c>
      <c r="X2584" t="s">
        <v>71</v>
      </c>
      <c r="Y2584">
        <v>27.18</v>
      </c>
      <c r="AA2584">
        <v>29.88</v>
      </c>
      <c r="AC2584">
        <v>29.33</v>
      </c>
      <c r="AE2584">
        <v>0.9</v>
      </c>
      <c r="AF2584" t="s">
        <v>71</v>
      </c>
      <c r="AG2584">
        <v>5.23</v>
      </c>
      <c r="AH2584" t="s">
        <v>71</v>
      </c>
      <c r="AS2584">
        <v>0.39</v>
      </c>
      <c r="AT2584" t="s">
        <v>71</v>
      </c>
    </row>
    <row r="2585" spans="1:46" x14ac:dyDescent="0.2">
      <c r="A2585" t="s">
        <v>546</v>
      </c>
      <c r="B2585" t="s">
        <v>547</v>
      </c>
      <c r="C2585">
        <f>-70.38101897 / 41.63657381</f>
        <v>-1.6903652853659237</v>
      </c>
      <c r="D2585" t="s">
        <v>548</v>
      </c>
      <c r="E2585" t="s">
        <v>70</v>
      </c>
      <c r="F2585" s="1">
        <v>40078</v>
      </c>
      <c r="G2585">
        <v>1</v>
      </c>
      <c r="O2585">
        <v>6.54</v>
      </c>
      <c r="P2585" t="s">
        <v>71</v>
      </c>
      <c r="Q2585">
        <v>20.8</v>
      </c>
      <c r="R2585" t="s">
        <v>71</v>
      </c>
    </row>
    <row r="2586" spans="1:46" x14ac:dyDescent="0.2">
      <c r="A2586" t="s">
        <v>546</v>
      </c>
      <c r="B2586" t="s">
        <v>547</v>
      </c>
      <c r="C2586">
        <f>-70.38101897 / 41.63657381</f>
        <v>-1.6903652853659237</v>
      </c>
      <c r="D2586" t="s">
        <v>548</v>
      </c>
      <c r="E2586" t="s">
        <v>70</v>
      </c>
      <c r="F2586" s="1">
        <v>40078</v>
      </c>
      <c r="G2586">
        <v>2</v>
      </c>
      <c r="O2586">
        <v>6.51</v>
      </c>
      <c r="P2586" t="s">
        <v>71</v>
      </c>
      <c r="Q2586">
        <v>20.8</v>
      </c>
      <c r="R2586" t="s">
        <v>71</v>
      </c>
    </row>
    <row r="2587" spans="1:46" x14ac:dyDescent="0.2">
      <c r="A2587" t="s">
        <v>546</v>
      </c>
      <c r="B2587" t="s">
        <v>547</v>
      </c>
      <c r="C2587">
        <f>-70.38101897 / 41.63657381</f>
        <v>-1.6903652853659237</v>
      </c>
      <c r="D2587" t="s">
        <v>548</v>
      </c>
      <c r="E2587" t="s">
        <v>70</v>
      </c>
      <c r="F2587" s="1">
        <v>40078</v>
      </c>
      <c r="G2587">
        <v>3</v>
      </c>
      <c r="K2587">
        <v>0.85</v>
      </c>
      <c r="L2587" t="s">
        <v>71</v>
      </c>
      <c r="O2587">
        <v>6.67</v>
      </c>
      <c r="P2587" t="s">
        <v>71</v>
      </c>
      <c r="Q2587">
        <v>20.8</v>
      </c>
      <c r="R2587" t="s">
        <v>71</v>
      </c>
      <c r="S2587">
        <v>0.27</v>
      </c>
      <c r="T2587" t="s">
        <v>71</v>
      </c>
      <c r="U2587">
        <v>8.23</v>
      </c>
      <c r="V2587" t="s">
        <v>71</v>
      </c>
      <c r="W2587">
        <v>12.97</v>
      </c>
      <c r="X2587" t="s">
        <v>71</v>
      </c>
      <c r="Y2587">
        <v>34.54</v>
      </c>
      <c r="AA2587">
        <v>29</v>
      </c>
      <c r="AE2587">
        <v>1</v>
      </c>
      <c r="AF2587" t="s">
        <v>71</v>
      </c>
      <c r="AG2587">
        <v>5.24</v>
      </c>
      <c r="AH2587" t="s">
        <v>71</v>
      </c>
      <c r="AS2587">
        <v>0.44</v>
      </c>
      <c r="AT2587" t="s">
        <v>71</v>
      </c>
    </row>
    <row r="2588" spans="1:46" x14ac:dyDescent="0.2">
      <c r="A2588" t="s">
        <v>546</v>
      </c>
      <c r="B2588" t="s">
        <v>547</v>
      </c>
      <c r="C2588">
        <f>-70.38101897 / 41.63657381</f>
        <v>-1.6903652853659237</v>
      </c>
      <c r="D2588" t="s">
        <v>548</v>
      </c>
      <c r="E2588" t="s">
        <v>70</v>
      </c>
      <c r="F2588" s="1">
        <v>40078</v>
      </c>
      <c r="G2588">
        <v>4</v>
      </c>
      <c r="O2588">
        <v>6.47</v>
      </c>
      <c r="P2588" t="s">
        <v>71</v>
      </c>
      <c r="Q2588">
        <v>20.8</v>
      </c>
      <c r="R2588" t="s">
        <v>71</v>
      </c>
    </row>
    <row r="2589" spans="1:46" x14ac:dyDescent="0.2">
      <c r="A2589" t="s">
        <v>546</v>
      </c>
      <c r="B2589" t="s">
        <v>547</v>
      </c>
      <c r="C2589">
        <f>-70.38101897 / 41.63657381</f>
        <v>-1.6903652853659237</v>
      </c>
      <c r="D2589" t="s">
        <v>548</v>
      </c>
      <c r="E2589" t="s">
        <v>70</v>
      </c>
      <c r="F2589" s="1">
        <v>40078</v>
      </c>
      <c r="G2589">
        <v>5</v>
      </c>
      <c r="O2589">
        <v>6.71</v>
      </c>
      <c r="P2589" t="s">
        <v>71</v>
      </c>
      <c r="Q2589">
        <v>20.8</v>
      </c>
      <c r="R2589" t="s">
        <v>71</v>
      </c>
    </row>
    <row r="2590" spans="1:46" x14ac:dyDescent="0.2">
      <c r="A2590" t="s">
        <v>546</v>
      </c>
      <c r="B2590" t="s">
        <v>547</v>
      </c>
      <c r="C2590">
        <f>-70.38101897 / 41.63657381</f>
        <v>-1.6903652853659237</v>
      </c>
      <c r="D2590" t="s">
        <v>548</v>
      </c>
      <c r="E2590" t="s">
        <v>70</v>
      </c>
      <c r="F2590" s="1">
        <v>40078</v>
      </c>
      <c r="G2590">
        <v>6</v>
      </c>
      <c r="O2590">
        <v>6.69</v>
      </c>
      <c r="P2590" t="s">
        <v>71</v>
      </c>
      <c r="Q2590">
        <v>20.8</v>
      </c>
      <c r="R2590" t="s">
        <v>71</v>
      </c>
    </row>
    <row r="2591" spans="1:46" x14ac:dyDescent="0.2">
      <c r="A2591" t="s">
        <v>546</v>
      </c>
      <c r="B2591" t="s">
        <v>547</v>
      </c>
      <c r="C2591">
        <f>-70.38101897 / 41.63657381</f>
        <v>-1.6903652853659237</v>
      </c>
      <c r="D2591" t="s">
        <v>548</v>
      </c>
      <c r="E2591" t="s">
        <v>70</v>
      </c>
      <c r="F2591" s="1">
        <v>40078</v>
      </c>
      <c r="G2591">
        <v>7</v>
      </c>
      <c r="K2591">
        <v>0.87</v>
      </c>
      <c r="L2591" t="s">
        <v>71</v>
      </c>
      <c r="O2591">
        <v>6.66</v>
      </c>
      <c r="P2591" t="s">
        <v>71</v>
      </c>
      <c r="Q2591">
        <v>20.8</v>
      </c>
      <c r="R2591" t="s">
        <v>71</v>
      </c>
      <c r="S2591">
        <v>0.46</v>
      </c>
      <c r="T2591" t="s">
        <v>71</v>
      </c>
      <c r="U2591">
        <v>14.11</v>
      </c>
      <c r="V2591" t="s">
        <v>71</v>
      </c>
      <c r="W2591">
        <v>13.82</v>
      </c>
      <c r="X2591" t="s">
        <v>71</v>
      </c>
      <c r="Y2591">
        <v>42.32</v>
      </c>
      <c r="AA2591">
        <v>29.26</v>
      </c>
      <c r="AE2591">
        <v>1</v>
      </c>
      <c r="AF2591" t="s">
        <v>71</v>
      </c>
      <c r="AG2591">
        <v>5.29</v>
      </c>
      <c r="AH2591" t="s">
        <v>71</v>
      </c>
      <c r="AS2591">
        <v>0.43</v>
      </c>
      <c r="AT2591" t="s">
        <v>71</v>
      </c>
    </row>
    <row r="2592" spans="1:46" x14ac:dyDescent="0.2">
      <c r="A2592" t="s">
        <v>546</v>
      </c>
      <c r="B2592" t="s">
        <v>547</v>
      </c>
      <c r="C2592">
        <f>-70.38101897 / 41.63657381</f>
        <v>-1.6903652853659237</v>
      </c>
      <c r="D2592" t="s">
        <v>548</v>
      </c>
      <c r="E2592" t="s">
        <v>70</v>
      </c>
      <c r="F2592" s="1">
        <v>40078</v>
      </c>
      <c r="G2592">
        <v>7.5</v>
      </c>
      <c r="O2592">
        <v>6.7</v>
      </c>
      <c r="P2592" t="s">
        <v>71</v>
      </c>
      <c r="Q2592">
        <v>20.8</v>
      </c>
      <c r="R2592" t="s">
        <v>71</v>
      </c>
    </row>
    <row r="2593" spans="1:46" x14ac:dyDescent="0.2">
      <c r="A2593" t="s">
        <v>546</v>
      </c>
      <c r="B2593" t="s">
        <v>547</v>
      </c>
      <c r="C2593">
        <f>-70.38101897 / 41.63657381</f>
        <v>-1.6903652853659237</v>
      </c>
      <c r="D2593" t="s">
        <v>548</v>
      </c>
      <c r="E2593" t="s">
        <v>70</v>
      </c>
      <c r="F2593" s="1">
        <v>40450</v>
      </c>
      <c r="G2593">
        <v>1</v>
      </c>
      <c r="K2593">
        <v>1.1299999999999999</v>
      </c>
      <c r="L2593" t="s">
        <v>71</v>
      </c>
      <c r="S2593">
        <v>0.34</v>
      </c>
      <c r="T2593" t="s">
        <v>71</v>
      </c>
      <c r="U2593">
        <v>10.52</v>
      </c>
      <c r="V2593" t="s">
        <v>71</v>
      </c>
      <c r="Y2593">
        <v>38.08</v>
      </c>
      <c r="AA2593">
        <v>31.84</v>
      </c>
      <c r="AE2593">
        <v>1</v>
      </c>
      <c r="AF2593" t="s">
        <v>71</v>
      </c>
      <c r="AG2593">
        <v>5.31</v>
      </c>
      <c r="AH2593" t="s">
        <v>71</v>
      </c>
      <c r="AS2593">
        <v>0.51</v>
      </c>
      <c r="AT2593" t="s">
        <v>71</v>
      </c>
    </row>
    <row r="2594" spans="1:46" x14ac:dyDescent="0.2">
      <c r="A2594" t="s">
        <v>546</v>
      </c>
      <c r="B2594" t="s">
        <v>547</v>
      </c>
      <c r="C2594">
        <f>-70.38101897 / 41.63657381</f>
        <v>-1.6903652853659237</v>
      </c>
      <c r="D2594" t="s">
        <v>548</v>
      </c>
      <c r="E2594" t="s">
        <v>70</v>
      </c>
      <c r="F2594" s="1">
        <v>40450</v>
      </c>
      <c r="G2594">
        <v>2</v>
      </c>
      <c r="K2594">
        <v>0.65</v>
      </c>
      <c r="L2594" t="s">
        <v>71</v>
      </c>
      <c r="S2594">
        <v>0.28000000000000003</v>
      </c>
      <c r="T2594" t="s">
        <v>71</v>
      </c>
      <c r="U2594">
        <v>8.57</v>
      </c>
      <c r="V2594" t="s">
        <v>71</v>
      </c>
      <c r="AA2594">
        <v>26.3</v>
      </c>
      <c r="AE2594">
        <v>1.1000000000000001</v>
      </c>
      <c r="AF2594" t="s">
        <v>71</v>
      </c>
      <c r="AG2594">
        <v>5.36</v>
      </c>
      <c r="AH2594" t="s">
        <v>71</v>
      </c>
      <c r="AS2594">
        <v>0.49</v>
      </c>
      <c r="AT2594" t="s">
        <v>71</v>
      </c>
    </row>
    <row r="2595" spans="1:46" x14ac:dyDescent="0.2">
      <c r="A2595" t="s">
        <v>546</v>
      </c>
      <c r="B2595" t="s">
        <v>547</v>
      </c>
      <c r="C2595">
        <f>-70.38101897 / 41.63657381</f>
        <v>-1.6903652853659237</v>
      </c>
      <c r="D2595" t="s">
        <v>548</v>
      </c>
      <c r="E2595" t="s">
        <v>70</v>
      </c>
      <c r="F2595" s="1">
        <v>40799</v>
      </c>
      <c r="G2595">
        <v>0.5</v>
      </c>
      <c r="I2595">
        <v>8.5</v>
      </c>
      <c r="J2595" t="s">
        <v>71</v>
      </c>
      <c r="K2595">
        <v>1.52</v>
      </c>
      <c r="L2595" t="s">
        <v>71</v>
      </c>
      <c r="M2595">
        <v>6.5</v>
      </c>
      <c r="N2595" t="s">
        <v>71</v>
      </c>
      <c r="O2595">
        <v>6.69</v>
      </c>
      <c r="P2595" t="s">
        <v>71</v>
      </c>
      <c r="Q2595">
        <v>23.5</v>
      </c>
      <c r="R2595" t="s">
        <v>71</v>
      </c>
      <c r="S2595">
        <v>0.12</v>
      </c>
      <c r="T2595" t="s">
        <v>71</v>
      </c>
      <c r="U2595">
        <v>3.72</v>
      </c>
      <c r="V2595" t="s">
        <v>71</v>
      </c>
      <c r="W2595">
        <v>16.11</v>
      </c>
      <c r="X2595" t="s">
        <v>71</v>
      </c>
      <c r="Y2595">
        <v>23.09</v>
      </c>
      <c r="AA2595">
        <v>34.71</v>
      </c>
      <c r="AC2595">
        <v>33.03</v>
      </c>
      <c r="AE2595">
        <v>1.2</v>
      </c>
      <c r="AF2595" t="s">
        <v>71</v>
      </c>
      <c r="AG2595">
        <v>5.37</v>
      </c>
      <c r="AH2595" t="s">
        <v>71</v>
      </c>
      <c r="AS2595">
        <v>0.72</v>
      </c>
      <c r="AT2595" t="s">
        <v>71</v>
      </c>
    </row>
    <row r="2596" spans="1:46" x14ac:dyDescent="0.2">
      <c r="A2596" t="s">
        <v>546</v>
      </c>
      <c r="B2596" t="s">
        <v>547</v>
      </c>
      <c r="C2596">
        <f>-70.38101897 / 41.63657381</f>
        <v>-1.6903652853659237</v>
      </c>
      <c r="D2596" t="s">
        <v>548</v>
      </c>
      <c r="E2596" t="s">
        <v>70</v>
      </c>
      <c r="F2596" s="1">
        <v>40799</v>
      </c>
      <c r="G2596">
        <v>1</v>
      </c>
      <c r="O2596">
        <v>6.66</v>
      </c>
      <c r="P2596" t="s">
        <v>71</v>
      </c>
      <c r="Q2596">
        <v>23.5</v>
      </c>
      <c r="R2596" t="s">
        <v>71</v>
      </c>
    </row>
    <row r="2597" spans="1:46" x14ac:dyDescent="0.2">
      <c r="A2597" t="s">
        <v>546</v>
      </c>
      <c r="B2597" t="s">
        <v>547</v>
      </c>
      <c r="C2597">
        <f>-70.38101897 / 41.63657381</f>
        <v>-1.6903652853659237</v>
      </c>
      <c r="D2597" t="s">
        <v>548</v>
      </c>
      <c r="E2597" t="s">
        <v>70</v>
      </c>
      <c r="F2597" s="1">
        <v>40799</v>
      </c>
      <c r="G2597">
        <v>2</v>
      </c>
      <c r="O2597">
        <v>6.59</v>
      </c>
      <c r="P2597" t="s">
        <v>71</v>
      </c>
      <c r="Q2597">
        <v>23.4</v>
      </c>
      <c r="R2597" t="s">
        <v>71</v>
      </c>
    </row>
    <row r="2598" spans="1:46" x14ac:dyDescent="0.2">
      <c r="A2598" t="s">
        <v>546</v>
      </c>
      <c r="B2598" t="s">
        <v>547</v>
      </c>
      <c r="C2598">
        <f>-70.38101897 / 41.63657381</f>
        <v>-1.6903652853659237</v>
      </c>
      <c r="D2598" t="s">
        <v>548</v>
      </c>
      <c r="E2598" t="s">
        <v>70</v>
      </c>
      <c r="F2598" s="1">
        <v>40799</v>
      </c>
      <c r="G2598">
        <v>3</v>
      </c>
      <c r="O2598">
        <v>6.53</v>
      </c>
      <c r="P2598" t="s">
        <v>71</v>
      </c>
      <c r="Q2598">
        <v>23.1</v>
      </c>
      <c r="R2598" t="s">
        <v>71</v>
      </c>
    </row>
    <row r="2599" spans="1:46" x14ac:dyDescent="0.2">
      <c r="A2599" t="s">
        <v>546</v>
      </c>
      <c r="B2599" t="s">
        <v>547</v>
      </c>
      <c r="C2599">
        <f>-70.38101897 / 41.63657381</f>
        <v>-1.6903652853659237</v>
      </c>
      <c r="D2599" t="s">
        <v>548</v>
      </c>
      <c r="E2599" t="s">
        <v>70</v>
      </c>
      <c r="F2599" s="1">
        <v>40799</v>
      </c>
      <c r="G2599">
        <v>4</v>
      </c>
      <c r="O2599">
        <v>6.56</v>
      </c>
      <c r="P2599" t="s">
        <v>71</v>
      </c>
      <c r="Q2599">
        <v>23</v>
      </c>
      <c r="R2599" t="s">
        <v>71</v>
      </c>
    </row>
    <row r="2600" spans="1:46" x14ac:dyDescent="0.2">
      <c r="A2600" t="s">
        <v>546</v>
      </c>
      <c r="B2600" t="s">
        <v>547</v>
      </c>
      <c r="C2600">
        <f>-70.38101897 / 41.63657381</f>
        <v>-1.6903652853659237</v>
      </c>
      <c r="D2600" t="s">
        <v>548</v>
      </c>
      <c r="E2600" t="s">
        <v>70</v>
      </c>
      <c r="F2600" s="1">
        <v>40799</v>
      </c>
      <c r="G2600">
        <v>5</v>
      </c>
      <c r="O2600">
        <v>6.49</v>
      </c>
      <c r="P2600" t="s">
        <v>71</v>
      </c>
      <c r="Q2600">
        <v>22.9</v>
      </c>
      <c r="R2600" t="s">
        <v>71</v>
      </c>
    </row>
    <row r="2601" spans="1:46" x14ac:dyDescent="0.2">
      <c r="A2601" t="s">
        <v>546</v>
      </c>
      <c r="B2601" t="s">
        <v>547</v>
      </c>
      <c r="C2601">
        <f>-70.38101897 / 41.63657381</f>
        <v>-1.6903652853659237</v>
      </c>
      <c r="D2601" t="s">
        <v>548</v>
      </c>
      <c r="E2601" t="s">
        <v>70</v>
      </c>
      <c r="F2601" s="1">
        <v>40799</v>
      </c>
      <c r="G2601">
        <v>6</v>
      </c>
      <c r="O2601">
        <v>6.34</v>
      </c>
      <c r="P2601" t="s">
        <v>71</v>
      </c>
      <c r="Q2601">
        <v>22.9</v>
      </c>
      <c r="R2601" t="s">
        <v>71</v>
      </c>
    </row>
    <row r="2602" spans="1:46" x14ac:dyDescent="0.2">
      <c r="A2602" t="s">
        <v>546</v>
      </c>
      <c r="B2602" t="s">
        <v>547</v>
      </c>
      <c r="C2602">
        <f>-70.38101897 / 41.63657381</f>
        <v>-1.6903652853659237</v>
      </c>
      <c r="D2602" t="s">
        <v>548</v>
      </c>
      <c r="E2602" t="s">
        <v>70</v>
      </c>
      <c r="F2602" s="1">
        <v>40799</v>
      </c>
      <c r="G2602">
        <v>7</v>
      </c>
      <c r="O2602">
        <v>6.47</v>
      </c>
      <c r="P2602" t="s">
        <v>71</v>
      </c>
      <c r="Q2602">
        <v>22.9</v>
      </c>
      <c r="R2602" t="s">
        <v>71</v>
      </c>
    </row>
    <row r="2603" spans="1:46" x14ac:dyDescent="0.2">
      <c r="A2603" t="s">
        <v>546</v>
      </c>
      <c r="B2603" t="s">
        <v>547</v>
      </c>
      <c r="C2603">
        <f>-70.38101897 / 41.63657381</f>
        <v>-1.6903652853659237</v>
      </c>
      <c r="D2603" t="s">
        <v>548</v>
      </c>
      <c r="E2603" t="s">
        <v>70</v>
      </c>
      <c r="F2603" s="1">
        <v>40799</v>
      </c>
      <c r="G2603">
        <v>7.5</v>
      </c>
      <c r="K2603">
        <v>1.42</v>
      </c>
      <c r="L2603" t="s">
        <v>71</v>
      </c>
      <c r="S2603">
        <v>0.14000000000000001</v>
      </c>
      <c r="T2603" t="s">
        <v>71</v>
      </c>
      <c r="U2603">
        <v>4.34</v>
      </c>
      <c r="V2603" t="s">
        <v>71</v>
      </c>
      <c r="W2603">
        <v>24.7</v>
      </c>
      <c r="X2603" t="s">
        <v>71</v>
      </c>
      <c r="Y2603">
        <v>25.32</v>
      </c>
      <c r="AA2603">
        <v>34.04</v>
      </c>
      <c r="AE2603">
        <v>1.4</v>
      </c>
      <c r="AF2603" t="s">
        <v>71</v>
      </c>
      <c r="AG2603">
        <v>5.59</v>
      </c>
      <c r="AH2603" t="s">
        <v>71</v>
      </c>
      <c r="AS2603">
        <v>0.89</v>
      </c>
      <c r="AT2603" t="s">
        <v>71</v>
      </c>
    </row>
    <row r="2604" spans="1:46" x14ac:dyDescent="0.2">
      <c r="A2604" t="s">
        <v>546</v>
      </c>
      <c r="B2604" t="s">
        <v>547</v>
      </c>
      <c r="C2604">
        <f>-70.38101897 / 41.63657381</f>
        <v>-1.6903652853659237</v>
      </c>
      <c r="D2604" t="s">
        <v>548</v>
      </c>
      <c r="E2604" t="s">
        <v>70</v>
      </c>
      <c r="F2604" s="1">
        <v>41176</v>
      </c>
      <c r="G2604">
        <v>0.5</v>
      </c>
      <c r="I2604">
        <v>7.65</v>
      </c>
      <c r="J2604" t="s">
        <v>71</v>
      </c>
      <c r="K2604">
        <v>0.91</v>
      </c>
      <c r="L2604" t="s">
        <v>71</v>
      </c>
      <c r="M2604">
        <v>7.65</v>
      </c>
      <c r="N2604" t="s">
        <v>71</v>
      </c>
      <c r="O2604">
        <v>7.51</v>
      </c>
      <c r="P2604" t="s">
        <v>71</v>
      </c>
      <c r="Q2604">
        <v>21.9</v>
      </c>
      <c r="R2604" t="s">
        <v>71</v>
      </c>
      <c r="S2604">
        <v>0.3</v>
      </c>
      <c r="T2604" t="s">
        <v>71</v>
      </c>
      <c r="U2604">
        <v>9.2899999999999991</v>
      </c>
      <c r="V2604" t="s">
        <v>71</v>
      </c>
      <c r="W2604">
        <v>22</v>
      </c>
      <c r="X2604" t="s">
        <v>71</v>
      </c>
      <c r="Y2604">
        <v>36.29</v>
      </c>
      <c r="AA2604">
        <v>29.67</v>
      </c>
      <c r="AC2604">
        <v>30.68</v>
      </c>
      <c r="AE2604">
        <v>2</v>
      </c>
      <c r="AF2604" t="s">
        <v>71</v>
      </c>
      <c r="AG2604">
        <v>5.38</v>
      </c>
      <c r="AH2604" t="s">
        <v>71</v>
      </c>
      <c r="AS2604">
        <v>0.38</v>
      </c>
      <c r="AT2604" t="s">
        <v>71</v>
      </c>
    </row>
    <row r="2605" spans="1:46" x14ac:dyDescent="0.2">
      <c r="A2605" t="s">
        <v>546</v>
      </c>
      <c r="B2605" t="s">
        <v>547</v>
      </c>
      <c r="C2605">
        <f>-70.38101897 / 41.63657381</f>
        <v>-1.6903652853659237</v>
      </c>
      <c r="D2605" t="s">
        <v>548</v>
      </c>
      <c r="E2605" t="s">
        <v>70</v>
      </c>
      <c r="F2605" s="1">
        <v>41176</v>
      </c>
      <c r="G2605">
        <v>1</v>
      </c>
      <c r="O2605">
        <v>7.46</v>
      </c>
      <c r="P2605" t="s">
        <v>71</v>
      </c>
      <c r="Q2605">
        <v>21.7</v>
      </c>
      <c r="R2605" t="s">
        <v>71</v>
      </c>
    </row>
    <row r="2606" spans="1:46" x14ac:dyDescent="0.2">
      <c r="A2606" t="s">
        <v>546</v>
      </c>
      <c r="B2606" t="s">
        <v>547</v>
      </c>
      <c r="C2606">
        <f>-70.38101897 / 41.63657381</f>
        <v>-1.6903652853659237</v>
      </c>
      <c r="D2606" t="s">
        <v>548</v>
      </c>
      <c r="E2606" t="s">
        <v>70</v>
      </c>
      <c r="F2606" s="1">
        <v>41176</v>
      </c>
      <c r="G2606">
        <v>2</v>
      </c>
      <c r="O2606">
        <v>7.49</v>
      </c>
      <c r="P2606" t="s">
        <v>71</v>
      </c>
      <c r="Q2606">
        <v>21.6</v>
      </c>
      <c r="R2606" t="s">
        <v>71</v>
      </c>
    </row>
    <row r="2607" spans="1:46" x14ac:dyDescent="0.2">
      <c r="A2607" t="s">
        <v>546</v>
      </c>
      <c r="B2607" t="s">
        <v>547</v>
      </c>
      <c r="C2607">
        <f>-70.38101897 / 41.63657381</f>
        <v>-1.6903652853659237</v>
      </c>
      <c r="D2607" t="s">
        <v>548</v>
      </c>
      <c r="E2607" t="s">
        <v>70</v>
      </c>
      <c r="F2607" s="1">
        <v>41176</v>
      </c>
      <c r="G2607">
        <v>3</v>
      </c>
      <c r="O2607">
        <v>7.49</v>
      </c>
      <c r="P2607" t="s">
        <v>71</v>
      </c>
      <c r="Q2607">
        <v>21.6</v>
      </c>
      <c r="R2607" t="s">
        <v>71</v>
      </c>
    </row>
    <row r="2608" spans="1:46" x14ac:dyDescent="0.2">
      <c r="A2608" t="s">
        <v>546</v>
      </c>
      <c r="B2608" t="s">
        <v>547</v>
      </c>
      <c r="C2608">
        <f>-70.38101897 / 41.63657381</f>
        <v>-1.6903652853659237</v>
      </c>
      <c r="D2608" t="s">
        <v>548</v>
      </c>
      <c r="E2608" t="s">
        <v>70</v>
      </c>
      <c r="F2608" s="1">
        <v>41176</v>
      </c>
      <c r="G2608">
        <v>4</v>
      </c>
      <c r="O2608">
        <v>7.46</v>
      </c>
      <c r="P2608" t="s">
        <v>71</v>
      </c>
      <c r="Q2608">
        <v>21.5</v>
      </c>
      <c r="R2608" t="s">
        <v>71</v>
      </c>
    </row>
    <row r="2609" spans="1:58" x14ac:dyDescent="0.2">
      <c r="A2609" t="s">
        <v>546</v>
      </c>
      <c r="B2609" t="s">
        <v>547</v>
      </c>
      <c r="C2609">
        <f>-70.38101897 / 41.63657381</f>
        <v>-1.6903652853659237</v>
      </c>
      <c r="D2609" t="s">
        <v>548</v>
      </c>
      <c r="E2609" t="s">
        <v>70</v>
      </c>
      <c r="F2609" s="1">
        <v>41176</v>
      </c>
      <c r="G2609">
        <v>5</v>
      </c>
      <c r="O2609">
        <v>7.51</v>
      </c>
      <c r="P2609" t="s">
        <v>71</v>
      </c>
      <c r="Q2609">
        <v>21.5</v>
      </c>
      <c r="R2609" t="s">
        <v>71</v>
      </c>
    </row>
    <row r="2610" spans="1:58" x14ac:dyDescent="0.2">
      <c r="A2610" t="s">
        <v>546</v>
      </c>
      <c r="B2610" t="s">
        <v>547</v>
      </c>
      <c r="C2610">
        <f>-70.38101897 / 41.63657381</f>
        <v>-1.6903652853659237</v>
      </c>
      <c r="D2610" t="s">
        <v>548</v>
      </c>
      <c r="E2610" t="s">
        <v>70</v>
      </c>
      <c r="F2610" s="1">
        <v>41176</v>
      </c>
      <c r="G2610">
        <v>6</v>
      </c>
      <c r="O2610">
        <v>7.47</v>
      </c>
      <c r="P2610" t="s">
        <v>71</v>
      </c>
      <c r="Q2610">
        <v>21.5</v>
      </c>
      <c r="R2610" t="s">
        <v>71</v>
      </c>
    </row>
    <row r="2611" spans="1:58" x14ac:dyDescent="0.2">
      <c r="A2611" t="s">
        <v>546</v>
      </c>
      <c r="B2611" t="s">
        <v>547</v>
      </c>
      <c r="C2611">
        <f>-70.38101897 / 41.63657381</f>
        <v>-1.6903652853659237</v>
      </c>
      <c r="D2611" t="s">
        <v>548</v>
      </c>
      <c r="E2611" t="s">
        <v>70</v>
      </c>
      <c r="F2611" s="1">
        <v>41176</v>
      </c>
      <c r="G2611">
        <v>6.6</v>
      </c>
      <c r="K2611">
        <v>0.83</v>
      </c>
      <c r="L2611" t="s">
        <v>71</v>
      </c>
      <c r="S2611">
        <v>0.31</v>
      </c>
      <c r="T2611" t="s">
        <v>71</v>
      </c>
      <c r="U2611">
        <v>9.6</v>
      </c>
      <c r="V2611" t="s">
        <v>71</v>
      </c>
      <c r="W2611">
        <v>20.399999999999999</v>
      </c>
      <c r="X2611" t="s">
        <v>71</v>
      </c>
      <c r="Y2611">
        <v>36.76</v>
      </c>
      <c r="AA2611">
        <v>28.77</v>
      </c>
      <c r="AE2611">
        <v>1.9</v>
      </c>
      <c r="AF2611" t="s">
        <v>71</v>
      </c>
      <c r="AG2611">
        <v>5.45</v>
      </c>
      <c r="AH2611" t="s">
        <v>71</v>
      </c>
      <c r="AS2611">
        <v>0.51</v>
      </c>
      <c r="AT2611" t="s">
        <v>71</v>
      </c>
    </row>
    <row r="2612" spans="1:58" x14ac:dyDescent="0.2">
      <c r="A2612" t="s">
        <v>546</v>
      </c>
      <c r="B2612" t="s">
        <v>547</v>
      </c>
      <c r="C2612">
        <f>-70.38101897 / 41.63657381</f>
        <v>-1.6903652853659237</v>
      </c>
      <c r="D2612" t="s">
        <v>548</v>
      </c>
      <c r="E2612" t="s">
        <v>70</v>
      </c>
      <c r="F2612" s="1">
        <v>41176</v>
      </c>
      <c r="G2612">
        <v>7</v>
      </c>
      <c r="O2612">
        <v>7.41</v>
      </c>
      <c r="P2612" t="s">
        <v>71</v>
      </c>
      <c r="Q2612">
        <v>21.4</v>
      </c>
      <c r="R2612" t="s">
        <v>71</v>
      </c>
    </row>
    <row r="2613" spans="1:58" x14ac:dyDescent="0.2">
      <c r="A2613" t="s">
        <v>546</v>
      </c>
      <c r="B2613" t="s">
        <v>547</v>
      </c>
      <c r="C2613">
        <f>-70.38101897 / 41.63657381</f>
        <v>-1.6903652853659237</v>
      </c>
      <c r="D2613" t="s">
        <v>548</v>
      </c>
      <c r="E2613" t="s">
        <v>70</v>
      </c>
      <c r="F2613" s="1">
        <v>41549</v>
      </c>
      <c r="G2613">
        <v>0.5</v>
      </c>
      <c r="I2613">
        <v>7.6</v>
      </c>
      <c r="J2613" t="s">
        <v>71</v>
      </c>
      <c r="K2613">
        <v>0.85</v>
      </c>
      <c r="L2613" t="s">
        <v>71</v>
      </c>
      <c r="M2613">
        <v>5.95</v>
      </c>
      <c r="N2613" t="s">
        <v>71</v>
      </c>
      <c r="O2613">
        <v>7.95</v>
      </c>
      <c r="P2613" t="s">
        <v>71</v>
      </c>
      <c r="Q2613">
        <v>20.100000000000001</v>
      </c>
      <c r="R2613" t="s">
        <v>71</v>
      </c>
      <c r="S2613">
        <v>0.17</v>
      </c>
      <c r="T2613" t="s">
        <v>71</v>
      </c>
      <c r="U2613">
        <v>5.27</v>
      </c>
      <c r="V2613" t="s">
        <v>71</v>
      </c>
      <c r="W2613">
        <v>12.21</v>
      </c>
      <c r="X2613" t="s">
        <v>71</v>
      </c>
      <c r="Y2613">
        <v>28.12</v>
      </c>
      <c r="AA2613">
        <v>29.01</v>
      </c>
      <c r="AC2613">
        <v>34.299999999999997</v>
      </c>
      <c r="AE2613">
        <v>1.8</v>
      </c>
      <c r="AF2613" t="s">
        <v>71</v>
      </c>
      <c r="AG2613">
        <v>5.3</v>
      </c>
      <c r="AH2613" t="s">
        <v>71</v>
      </c>
      <c r="AS2613">
        <v>0.03</v>
      </c>
      <c r="AT2613" t="s">
        <v>71</v>
      </c>
    </row>
    <row r="2614" spans="1:58" x14ac:dyDescent="0.2">
      <c r="A2614" t="s">
        <v>546</v>
      </c>
      <c r="B2614" t="s">
        <v>547</v>
      </c>
      <c r="C2614">
        <f>-70.38101897 / 41.63657381</f>
        <v>-1.6903652853659237</v>
      </c>
      <c r="D2614" t="s">
        <v>548</v>
      </c>
      <c r="E2614" t="s">
        <v>70</v>
      </c>
      <c r="F2614" s="1">
        <v>41549</v>
      </c>
      <c r="G2614">
        <v>1</v>
      </c>
      <c r="O2614">
        <v>7.95</v>
      </c>
      <c r="P2614" t="s">
        <v>71</v>
      </c>
      <c r="Q2614">
        <v>20</v>
      </c>
      <c r="R2614" t="s">
        <v>71</v>
      </c>
    </row>
    <row r="2615" spans="1:58" x14ac:dyDescent="0.2">
      <c r="A2615" t="s">
        <v>546</v>
      </c>
      <c r="B2615" t="s">
        <v>547</v>
      </c>
      <c r="C2615">
        <f>-70.38101897 / 41.63657381</f>
        <v>-1.6903652853659237</v>
      </c>
      <c r="D2615" t="s">
        <v>548</v>
      </c>
      <c r="E2615" t="s">
        <v>70</v>
      </c>
      <c r="F2615" s="1">
        <v>41549</v>
      </c>
      <c r="G2615">
        <v>2</v>
      </c>
      <c r="O2615">
        <v>7.96</v>
      </c>
      <c r="P2615" t="s">
        <v>71</v>
      </c>
      <c r="Q2615">
        <v>19.899999999999999</v>
      </c>
      <c r="R2615" t="s">
        <v>71</v>
      </c>
    </row>
    <row r="2616" spans="1:58" x14ac:dyDescent="0.2">
      <c r="A2616" t="s">
        <v>546</v>
      </c>
      <c r="B2616" t="s">
        <v>547</v>
      </c>
      <c r="C2616">
        <f>-70.38101897 / 41.63657381</f>
        <v>-1.6903652853659237</v>
      </c>
      <c r="D2616" t="s">
        <v>548</v>
      </c>
      <c r="E2616" t="s">
        <v>70</v>
      </c>
      <c r="F2616" s="1">
        <v>41549</v>
      </c>
      <c r="G2616">
        <v>3</v>
      </c>
      <c r="O2616">
        <v>7.94</v>
      </c>
      <c r="P2616" t="s">
        <v>71</v>
      </c>
      <c r="Q2616">
        <v>19.8</v>
      </c>
      <c r="R2616" t="s">
        <v>71</v>
      </c>
    </row>
    <row r="2617" spans="1:58" x14ac:dyDescent="0.2">
      <c r="A2617" t="s">
        <v>546</v>
      </c>
      <c r="B2617" t="s">
        <v>547</v>
      </c>
      <c r="C2617">
        <f>-70.38101897 / 41.63657381</f>
        <v>-1.6903652853659237</v>
      </c>
      <c r="D2617" t="s">
        <v>548</v>
      </c>
      <c r="E2617" t="s">
        <v>70</v>
      </c>
      <c r="F2617" s="1">
        <v>41549</v>
      </c>
      <c r="G2617">
        <v>4</v>
      </c>
      <c r="O2617">
        <v>7.97</v>
      </c>
      <c r="P2617" t="s">
        <v>71</v>
      </c>
      <c r="Q2617">
        <v>19.8</v>
      </c>
      <c r="R2617" t="s">
        <v>71</v>
      </c>
    </row>
    <row r="2618" spans="1:58" x14ac:dyDescent="0.2">
      <c r="A2618" t="s">
        <v>546</v>
      </c>
      <c r="B2618" t="s">
        <v>547</v>
      </c>
      <c r="C2618">
        <f>-70.38101897 / 41.63657381</f>
        <v>-1.6903652853659237</v>
      </c>
      <c r="D2618" t="s">
        <v>548</v>
      </c>
      <c r="E2618" t="s">
        <v>70</v>
      </c>
      <c r="F2618" s="1">
        <v>41549</v>
      </c>
      <c r="G2618">
        <v>5</v>
      </c>
      <c r="O2618">
        <v>7.98</v>
      </c>
      <c r="P2618" t="s">
        <v>71</v>
      </c>
      <c r="Q2618">
        <v>19.8</v>
      </c>
      <c r="R2618" t="s">
        <v>71</v>
      </c>
    </row>
    <row r="2619" spans="1:58" x14ac:dyDescent="0.2">
      <c r="A2619" t="s">
        <v>546</v>
      </c>
      <c r="B2619" t="s">
        <v>547</v>
      </c>
      <c r="C2619">
        <f>-70.38101897 / 41.63657381</f>
        <v>-1.6903652853659237</v>
      </c>
      <c r="D2619" t="s">
        <v>548</v>
      </c>
      <c r="E2619" t="s">
        <v>70</v>
      </c>
      <c r="F2619" s="1">
        <v>41549</v>
      </c>
      <c r="G2619">
        <v>6</v>
      </c>
      <c r="O2619">
        <v>7.96</v>
      </c>
      <c r="P2619" t="s">
        <v>71</v>
      </c>
      <c r="Q2619">
        <v>19.8</v>
      </c>
      <c r="R2619" t="s">
        <v>71</v>
      </c>
    </row>
    <row r="2620" spans="1:58" x14ac:dyDescent="0.2">
      <c r="A2620" t="s">
        <v>546</v>
      </c>
      <c r="B2620" t="s">
        <v>547</v>
      </c>
      <c r="C2620">
        <f>-70.38101897 / 41.63657381</f>
        <v>-1.6903652853659237</v>
      </c>
      <c r="D2620" t="s">
        <v>548</v>
      </c>
      <c r="E2620" t="s">
        <v>70</v>
      </c>
      <c r="F2620" s="1">
        <v>41549</v>
      </c>
      <c r="G2620">
        <v>6.6</v>
      </c>
      <c r="K2620">
        <v>0.15</v>
      </c>
      <c r="L2620" t="s">
        <v>71</v>
      </c>
      <c r="S2620">
        <v>0.18</v>
      </c>
      <c r="T2620" t="s">
        <v>71</v>
      </c>
      <c r="U2620">
        <v>5.58</v>
      </c>
      <c r="V2620" t="s">
        <v>71</v>
      </c>
      <c r="W2620">
        <v>11.73</v>
      </c>
      <c r="X2620" t="s">
        <v>71</v>
      </c>
      <c r="Y2620">
        <v>28.94</v>
      </c>
      <c r="AA2620">
        <v>11.99</v>
      </c>
      <c r="AE2620">
        <v>2.4</v>
      </c>
      <c r="AF2620" t="s">
        <v>71</v>
      </c>
      <c r="AG2620">
        <v>5.4</v>
      </c>
      <c r="AH2620" t="s">
        <v>71</v>
      </c>
      <c r="AS2620">
        <v>1.18</v>
      </c>
      <c r="AT2620" t="s">
        <v>71</v>
      </c>
    </row>
    <row r="2621" spans="1:58" x14ac:dyDescent="0.2">
      <c r="A2621" t="s">
        <v>546</v>
      </c>
      <c r="B2621" t="s">
        <v>547</v>
      </c>
      <c r="C2621">
        <f>-70.38101897 / 41.63657381</f>
        <v>-1.6903652853659237</v>
      </c>
      <c r="D2621" t="s">
        <v>548</v>
      </c>
      <c r="E2621" t="s">
        <v>70</v>
      </c>
      <c r="F2621" s="1">
        <v>41549</v>
      </c>
      <c r="G2621">
        <v>7</v>
      </c>
      <c r="O2621">
        <v>7.92</v>
      </c>
      <c r="P2621" t="s">
        <v>71</v>
      </c>
      <c r="Q2621">
        <v>19.8</v>
      </c>
      <c r="R2621" t="s">
        <v>71</v>
      </c>
    </row>
    <row r="2622" spans="1:58" x14ac:dyDescent="0.2">
      <c r="A2622" t="s">
        <v>546</v>
      </c>
      <c r="B2622" t="s">
        <v>547</v>
      </c>
      <c r="C2622">
        <f>-70.38101897 / 41.63657381</f>
        <v>-1.6903652853659237</v>
      </c>
      <c r="D2622" t="s">
        <v>548</v>
      </c>
      <c r="E2622" t="s">
        <v>70</v>
      </c>
      <c r="F2622" s="1">
        <v>42633</v>
      </c>
      <c r="G2622">
        <v>0.15</v>
      </c>
      <c r="I2622">
        <v>8.52</v>
      </c>
      <c r="J2622" t="s">
        <v>71</v>
      </c>
      <c r="K2622">
        <v>1.57</v>
      </c>
      <c r="L2622" t="s">
        <v>71</v>
      </c>
      <c r="M2622">
        <v>8.52</v>
      </c>
      <c r="N2622" t="s">
        <v>71</v>
      </c>
      <c r="O2622">
        <v>7.02</v>
      </c>
      <c r="P2622" t="s">
        <v>71</v>
      </c>
      <c r="Q2622">
        <v>23.9</v>
      </c>
      <c r="R2622" t="s">
        <v>71</v>
      </c>
      <c r="S2622">
        <v>0.26</v>
      </c>
      <c r="T2622" t="s">
        <v>71</v>
      </c>
      <c r="U2622">
        <v>8.0500000000000007</v>
      </c>
      <c r="V2622" t="s">
        <v>71</v>
      </c>
      <c r="W2622">
        <v>19.89</v>
      </c>
      <c r="X2622" t="s">
        <v>71</v>
      </c>
      <c r="Y2622">
        <v>34.229999999999997</v>
      </c>
      <c r="AA2622">
        <v>35.03</v>
      </c>
      <c r="AC2622">
        <v>29.13</v>
      </c>
      <c r="AE2622">
        <v>1</v>
      </c>
      <c r="AF2622" t="s">
        <v>71</v>
      </c>
      <c r="AG2622">
        <v>5.36</v>
      </c>
      <c r="AH2622" t="s">
        <v>71</v>
      </c>
      <c r="AS2622">
        <v>0.54</v>
      </c>
      <c r="AT2622" t="s">
        <v>71</v>
      </c>
      <c r="BE2622">
        <v>2.1</v>
      </c>
      <c r="BF2622" t="s">
        <v>71</v>
      </c>
    </row>
    <row r="2623" spans="1:58" x14ac:dyDescent="0.2">
      <c r="A2623" t="s">
        <v>546</v>
      </c>
      <c r="B2623" t="s">
        <v>547</v>
      </c>
      <c r="C2623">
        <f>-70.38101897 / 41.63657381</f>
        <v>-1.6903652853659237</v>
      </c>
      <c r="D2623" t="s">
        <v>548</v>
      </c>
      <c r="E2623" t="s">
        <v>70</v>
      </c>
      <c r="F2623" s="1">
        <v>42633</v>
      </c>
      <c r="G2623">
        <v>1</v>
      </c>
      <c r="O2623">
        <v>7</v>
      </c>
      <c r="P2623" t="s">
        <v>71</v>
      </c>
      <c r="Q2623">
        <v>23.9</v>
      </c>
      <c r="R2623" t="s">
        <v>71</v>
      </c>
    </row>
    <row r="2624" spans="1:58" x14ac:dyDescent="0.2">
      <c r="A2624" t="s">
        <v>546</v>
      </c>
      <c r="B2624" t="s">
        <v>547</v>
      </c>
      <c r="C2624">
        <f>-70.38101897 / 41.63657381</f>
        <v>-1.6903652853659237</v>
      </c>
      <c r="D2624" t="s">
        <v>548</v>
      </c>
      <c r="E2624" t="s">
        <v>70</v>
      </c>
      <c r="F2624" s="1">
        <v>42633</v>
      </c>
      <c r="G2624">
        <v>2</v>
      </c>
      <c r="O2624">
        <v>6.9</v>
      </c>
      <c r="P2624" t="s">
        <v>71</v>
      </c>
      <c r="Q2624">
        <v>23.8</v>
      </c>
      <c r="R2624" t="s">
        <v>71</v>
      </c>
    </row>
    <row r="2625" spans="1:58" x14ac:dyDescent="0.2">
      <c r="A2625" t="s">
        <v>546</v>
      </c>
      <c r="B2625" t="s">
        <v>547</v>
      </c>
      <c r="C2625">
        <f>-70.38101897 / 41.63657381</f>
        <v>-1.6903652853659237</v>
      </c>
      <c r="D2625" t="s">
        <v>548</v>
      </c>
      <c r="E2625" t="s">
        <v>70</v>
      </c>
      <c r="F2625" s="1">
        <v>42633</v>
      </c>
      <c r="G2625">
        <v>3</v>
      </c>
      <c r="K2625">
        <v>0.91</v>
      </c>
      <c r="L2625" t="s">
        <v>71</v>
      </c>
      <c r="O2625">
        <v>6.87</v>
      </c>
      <c r="P2625" t="s">
        <v>71</v>
      </c>
      <c r="Q2625">
        <v>23.8</v>
      </c>
      <c r="R2625" t="s">
        <v>71</v>
      </c>
      <c r="S2625">
        <v>0.28999999999999998</v>
      </c>
      <c r="T2625" t="s">
        <v>71</v>
      </c>
      <c r="U2625">
        <v>8.98</v>
      </c>
      <c r="V2625" t="s">
        <v>71</v>
      </c>
      <c r="W2625">
        <v>23.16</v>
      </c>
      <c r="X2625" t="s">
        <v>71</v>
      </c>
      <c r="Y2625">
        <v>35.799999999999997</v>
      </c>
      <c r="AA2625">
        <v>29.67</v>
      </c>
      <c r="AE2625">
        <v>0.9</v>
      </c>
      <c r="AF2625" t="s">
        <v>71</v>
      </c>
      <c r="AG2625">
        <v>5.34</v>
      </c>
      <c r="AH2625" t="s">
        <v>71</v>
      </c>
      <c r="AS2625">
        <v>0.63</v>
      </c>
      <c r="AT2625" t="s">
        <v>71</v>
      </c>
      <c r="BE2625">
        <v>1.54</v>
      </c>
      <c r="BF2625" t="s">
        <v>71</v>
      </c>
    </row>
    <row r="2626" spans="1:58" x14ac:dyDescent="0.2">
      <c r="A2626" t="s">
        <v>546</v>
      </c>
      <c r="B2626" t="s">
        <v>547</v>
      </c>
      <c r="C2626">
        <f>-70.38101897 / 41.63657381</f>
        <v>-1.6903652853659237</v>
      </c>
      <c r="D2626" t="s">
        <v>548</v>
      </c>
      <c r="E2626" t="s">
        <v>70</v>
      </c>
      <c r="F2626" s="1">
        <v>42633</v>
      </c>
      <c r="G2626">
        <v>4</v>
      </c>
      <c r="O2626">
        <v>6.81</v>
      </c>
      <c r="P2626" t="s">
        <v>71</v>
      </c>
      <c r="Q2626">
        <v>23.8</v>
      </c>
      <c r="R2626" t="s">
        <v>71</v>
      </c>
    </row>
    <row r="2627" spans="1:58" x14ac:dyDescent="0.2">
      <c r="A2627" t="s">
        <v>546</v>
      </c>
      <c r="B2627" t="s">
        <v>547</v>
      </c>
      <c r="C2627">
        <f>-70.38101897 / 41.63657381</f>
        <v>-1.6903652853659237</v>
      </c>
      <c r="D2627" t="s">
        <v>548</v>
      </c>
      <c r="E2627" t="s">
        <v>70</v>
      </c>
      <c r="F2627" s="1">
        <v>42633</v>
      </c>
      <c r="G2627">
        <v>5</v>
      </c>
      <c r="O2627">
        <v>6.61</v>
      </c>
      <c r="P2627" t="s">
        <v>71</v>
      </c>
      <c r="Q2627">
        <v>23.7</v>
      </c>
      <c r="R2627" t="s">
        <v>71</v>
      </c>
    </row>
    <row r="2628" spans="1:58" x14ac:dyDescent="0.2">
      <c r="A2628" t="s">
        <v>546</v>
      </c>
      <c r="B2628" t="s">
        <v>547</v>
      </c>
      <c r="C2628">
        <f>-70.38101897 / 41.63657381</f>
        <v>-1.6903652853659237</v>
      </c>
      <c r="D2628" t="s">
        <v>548</v>
      </c>
      <c r="E2628" t="s">
        <v>70</v>
      </c>
      <c r="F2628" s="1">
        <v>42633</v>
      </c>
      <c r="G2628">
        <v>6</v>
      </c>
      <c r="O2628">
        <v>6.58</v>
      </c>
      <c r="P2628" t="s">
        <v>71</v>
      </c>
      <c r="Q2628">
        <v>23.6</v>
      </c>
      <c r="R2628" t="s">
        <v>71</v>
      </c>
    </row>
    <row r="2629" spans="1:58" x14ac:dyDescent="0.2">
      <c r="A2629" t="s">
        <v>546</v>
      </c>
      <c r="B2629" t="s">
        <v>547</v>
      </c>
      <c r="C2629">
        <f>-70.38101897 / 41.63657381</f>
        <v>-1.6903652853659237</v>
      </c>
      <c r="D2629" t="s">
        <v>548</v>
      </c>
      <c r="E2629" t="s">
        <v>70</v>
      </c>
      <c r="F2629" s="1">
        <v>42633</v>
      </c>
      <c r="G2629">
        <v>7</v>
      </c>
      <c r="K2629">
        <v>1.02</v>
      </c>
      <c r="L2629" t="s">
        <v>71</v>
      </c>
      <c r="S2629">
        <v>0.28999999999999998</v>
      </c>
      <c r="T2629" t="s">
        <v>71</v>
      </c>
      <c r="U2629">
        <v>8.98</v>
      </c>
      <c r="V2629" t="s">
        <v>71</v>
      </c>
      <c r="W2629">
        <v>24.49</v>
      </c>
      <c r="X2629" t="s">
        <v>71</v>
      </c>
      <c r="Y2629">
        <v>35.799999999999997</v>
      </c>
      <c r="AA2629">
        <v>30.79</v>
      </c>
      <c r="AE2629">
        <v>0.8</v>
      </c>
      <c r="AF2629" t="s">
        <v>71</v>
      </c>
      <c r="AG2629">
        <v>5.33</v>
      </c>
      <c r="AH2629" t="s">
        <v>71</v>
      </c>
      <c r="AS2629">
        <v>1.9</v>
      </c>
      <c r="AT2629" t="s">
        <v>71</v>
      </c>
      <c r="BE2629">
        <v>2.92</v>
      </c>
      <c r="BF2629" t="s">
        <v>71</v>
      </c>
    </row>
    <row r="2630" spans="1:58" x14ac:dyDescent="0.2">
      <c r="A2630" t="s">
        <v>546</v>
      </c>
      <c r="B2630" t="s">
        <v>547</v>
      </c>
      <c r="C2630">
        <f>-70.38101897 / 41.63657381</f>
        <v>-1.6903652853659237</v>
      </c>
      <c r="D2630" t="s">
        <v>548</v>
      </c>
      <c r="E2630" t="s">
        <v>70</v>
      </c>
      <c r="F2630" s="1">
        <v>42633</v>
      </c>
      <c r="G2630">
        <v>7.5</v>
      </c>
      <c r="O2630">
        <v>3.24</v>
      </c>
      <c r="P2630" t="s">
        <v>71</v>
      </c>
      <c r="Q2630">
        <v>23.5</v>
      </c>
      <c r="R2630" t="s">
        <v>71</v>
      </c>
    </row>
    <row r="2631" spans="1:58" x14ac:dyDescent="0.2">
      <c r="A2631" t="s">
        <v>546</v>
      </c>
      <c r="B2631" t="s">
        <v>547</v>
      </c>
      <c r="C2631">
        <f>-70.38101897 / 41.63657381</f>
        <v>-1.6903652853659237</v>
      </c>
      <c r="D2631" t="s">
        <v>548</v>
      </c>
      <c r="E2631" t="s">
        <v>70</v>
      </c>
      <c r="F2631" s="1">
        <v>43340</v>
      </c>
      <c r="G2631">
        <v>0.5</v>
      </c>
      <c r="I2631">
        <v>9.0500000000000007</v>
      </c>
      <c r="J2631" t="s">
        <v>150</v>
      </c>
      <c r="K2631">
        <v>1.05</v>
      </c>
      <c r="L2631" t="s">
        <v>150</v>
      </c>
      <c r="M2631">
        <v>8.1</v>
      </c>
      <c r="N2631" t="s">
        <v>150</v>
      </c>
      <c r="Q2631">
        <v>25.7</v>
      </c>
      <c r="R2631" t="s">
        <v>150</v>
      </c>
      <c r="S2631">
        <v>0.28999999999999998</v>
      </c>
      <c r="T2631" t="s">
        <v>150</v>
      </c>
      <c r="W2631">
        <v>15.1</v>
      </c>
      <c r="X2631" t="s">
        <v>150</v>
      </c>
      <c r="AE2631">
        <v>0.9</v>
      </c>
      <c r="AF2631" t="s">
        <v>150</v>
      </c>
      <c r="AG2631">
        <v>5.27</v>
      </c>
      <c r="AH2631" t="s">
        <v>150</v>
      </c>
      <c r="AS2631">
        <v>0.03</v>
      </c>
      <c r="AT2631" t="s">
        <v>150</v>
      </c>
    </row>
    <row r="2632" spans="1:58" x14ac:dyDescent="0.2">
      <c r="A2632" t="s">
        <v>546</v>
      </c>
      <c r="B2632" t="s">
        <v>547</v>
      </c>
      <c r="C2632">
        <f>-70.38101897 / 41.63657381</f>
        <v>-1.6903652853659237</v>
      </c>
      <c r="D2632" t="s">
        <v>548</v>
      </c>
      <c r="E2632" t="s">
        <v>70</v>
      </c>
      <c r="F2632" s="1">
        <v>43340</v>
      </c>
      <c r="G2632">
        <v>1</v>
      </c>
      <c r="K2632" t="s">
        <v>173</v>
      </c>
      <c r="L2632" t="s">
        <v>150</v>
      </c>
      <c r="Q2632">
        <v>25.6</v>
      </c>
      <c r="R2632" t="s">
        <v>150</v>
      </c>
      <c r="S2632" t="s">
        <v>173</v>
      </c>
      <c r="T2632" t="s">
        <v>150</v>
      </c>
      <c r="W2632" t="s">
        <v>173</v>
      </c>
      <c r="X2632" t="s">
        <v>150</v>
      </c>
      <c r="AE2632" t="s">
        <v>173</v>
      </c>
      <c r="AF2632" t="s">
        <v>150</v>
      </c>
      <c r="AG2632" t="s">
        <v>173</v>
      </c>
      <c r="AH2632" t="s">
        <v>150</v>
      </c>
      <c r="AS2632" t="s">
        <v>173</v>
      </c>
      <c r="AT2632" t="s">
        <v>150</v>
      </c>
    </row>
    <row r="2633" spans="1:58" x14ac:dyDescent="0.2">
      <c r="A2633" t="s">
        <v>546</v>
      </c>
      <c r="B2633" t="s">
        <v>547</v>
      </c>
      <c r="C2633">
        <f>-70.38101897 / 41.63657381</f>
        <v>-1.6903652853659237</v>
      </c>
      <c r="D2633" t="s">
        <v>548</v>
      </c>
      <c r="E2633" t="s">
        <v>70</v>
      </c>
      <c r="F2633" s="1">
        <v>43340</v>
      </c>
      <c r="G2633">
        <v>2</v>
      </c>
      <c r="K2633" t="s">
        <v>173</v>
      </c>
      <c r="L2633" t="s">
        <v>150</v>
      </c>
      <c r="Q2633">
        <v>25.5</v>
      </c>
      <c r="R2633" t="s">
        <v>150</v>
      </c>
      <c r="S2633" t="s">
        <v>173</v>
      </c>
      <c r="T2633" t="s">
        <v>150</v>
      </c>
      <c r="W2633" t="s">
        <v>173</v>
      </c>
      <c r="X2633" t="s">
        <v>150</v>
      </c>
      <c r="AE2633" t="s">
        <v>173</v>
      </c>
      <c r="AF2633" t="s">
        <v>150</v>
      </c>
      <c r="AG2633" t="s">
        <v>173</v>
      </c>
      <c r="AH2633" t="s">
        <v>150</v>
      </c>
      <c r="AS2633" t="s">
        <v>173</v>
      </c>
      <c r="AT2633" t="s">
        <v>150</v>
      </c>
    </row>
    <row r="2634" spans="1:58" x14ac:dyDescent="0.2">
      <c r="A2634" t="s">
        <v>546</v>
      </c>
      <c r="B2634" t="s">
        <v>547</v>
      </c>
      <c r="C2634">
        <f>-70.38101897 / 41.63657381</f>
        <v>-1.6903652853659237</v>
      </c>
      <c r="D2634" t="s">
        <v>548</v>
      </c>
      <c r="E2634" t="s">
        <v>70</v>
      </c>
      <c r="F2634" s="1">
        <v>43340</v>
      </c>
      <c r="G2634">
        <v>3</v>
      </c>
      <c r="K2634">
        <v>1.76</v>
      </c>
      <c r="L2634" t="s">
        <v>150</v>
      </c>
      <c r="Q2634">
        <v>25.2</v>
      </c>
      <c r="R2634" t="s">
        <v>150</v>
      </c>
      <c r="S2634">
        <v>0.44</v>
      </c>
      <c r="T2634" t="s">
        <v>150</v>
      </c>
      <c r="W2634">
        <v>16.78</v>
      </c>
      <c r="X2634" t="s">
        <v>150</v>
      </c>
      <c r="AE2634">
        <v>1</v>
      </c>
      <c r="AF2634" t="s">
        <v>150</v>
      </c>
      <c r="AG2634">
        <v>5.18</v>
      </c>
      <c r="AH2634" t="s">
        <v>150</v>
      </c>
      <c r="AS2634">
        <v>0.1</v>
      </c>
      <c r="AT2634" t="s">
        <v>150</v>
      </c>
    </row>
    <row r="2635" spans="1:58" x14ac:dyDescent="0.2">
      <c r="A2635" t="s">
        <v>546</v>
      </c>
      <c r="B2635" t="s">
        <v>547</v>
      </c>
      <c r="C2635">
        <f>-70.38101897 / 41.63657381</f>
        <v>-1.6903652853659237</v>
      </c>
      <c r="D2635" t="s">
        <v>548</v>
      </c>
      <c r="E2635" t="s">
        <v>70</v>
      </c>
      <c r="F2635" s="1">
        <v>43340</v>
      </c>
      <c r="G2635">
        <v>4</v>
      </c>
      <c r="K2635" t="s">
        <v>173</v>
      </c>
      <c r="L2635" t="s">
        <v>150</v>
      </c>
      <c r="Q2635">
        <v>22.6</v>
      </c>
      <c r="R2635" t="s">
        <v>150</v>
      </c>
      <c r="S2635" t="s">
        <v>173</v>
      </c>
      <c r="T2635" t="s">
        <v>150</v>
      </c>
      <c r="W2635" t="s">
        <v>173</v>
      </c>
      <c r="X2635" t="s">
        <v>150</v>
      </c>
      <c r="AE2635" t="s">
        <v>173</v>
      </c>
      <c r="AF2635" t="s">
        <v>150</v>
      </c>
      <c r="AG2635" t="s">
        <v>173</v>
      </c>
      <c r="AH2635" t="s">
        <v>150</v>
      </c>
      <c r="AS2635" t="s">
        <v>173</v>
      </c>
      <c r="AT2635" t="s">
        <v>150</v>
      </c>
    </row>
    <row r="2636" spans="1:58" x14ac:dyDescent="0.2">
      <c r="A2636" t="s">
        <v>546</v>
      </c>
      <c r="B2636" t="s">
        <v>547</v>
      </c>
      <c r="C2636">
        <f>-70.38101897 / 41.63657381</f>
        <v>-1.6903652853659237</v>
      </c>
      <c r="D2636" t="s">
        <v>548</v>
      </c>
      <c r="E2636" t="s">
        <v>70</v>
      </c>
      <c r="F2636" s="1">
        <v>43340</v>
      </c>
      <c r="G2636">
        <v>5</v>
      </c>
      <c r="K2636" t="s">
        <v>173</v>
      </c>
      <c r="L2636" t="s">
        <v>150</v>
      </c>
      <c r="Q2636">
        <v>16.5</v>
      </c>
      <c r="R2636" t="s">
        <v>150</v>
      </c>
      <c r="S2636" t="s">
        <v>173</v>
      </c>
      <c r="T2636" t="s">
        <v>150</v>
      </c>
      <c r="W2636" t="s">
        <v>173</v>
      </c>
      <c r="X2636" t="s">
        <v>150</v>
      </c>
      <c r="AE2636" t="s">
        <v>173</v>
      </c>
      <c r="AF2636" t="s">
        <v>150</v>
      </c>
      <c r="AG2636" t="s">
        <v>173</v>
      </c>
      <c r="AH2636" t="s">
        <v>150</v>
      </c>
      <c r="AS2636" t="s">
        <v>173</v>
      </c>
      <c r="AT2636" t="s">
        <v>150</v>
      </c>
    </row>
    <row r="2637" spans="1:58" x14ac:dyDescent="0.2">
      <c r="A2637" t="s">
        <v>546</v>
      </c>
      <c r="B2637" t="s">
        <v>547</v>
      </c>
      <c r="C2637">
        <f>-70.38101897 / 41.63657381</f>
        <v>-1.6903652853659237</v>
      </c>
      <c r="D2637" t="s">
        <v>548</v>
      </c>
      <c r="E2637" t="s">
        <v>70</v>
      </c>
      <c r="F2637" s="1">
        <v>43340</v>
      </c>
      <c r="G2637">
        <v>6</v>
      </c>
      <c r="K2637" t="s">
        <v>173</v>
      </c>
      <c r="L2637" t="s">
        <v>150</v>
      </c>
      <c r="Q2637">
        <v>13</v>
      </c>
      <c r="R2637" t="s">
        <v>150</v>
      </c>
      <c r="S2637" t="s">
        <v>173</v>
      </c>
      <c r="T2637" t="s">
        <v>150</v>
      </c>
      <c r="W2637" t="s">
        <v>173</v>
      </c>
      <c r="X2637" t="s">
        <v>150</v>
      </c>
      <c r="AE2637" t="s">
        <v>173</v>
      </c>
      <c r="AF2637" t="s">
        <v>150</v>
      </c>
      <c r="AG2637" t="s">
        <v>173</v>
      </c>
      <c r="AH2637" t="s">
        <v>150</v>
      </c>
      <c r="AS2637" t="s">
        <v>173</v>
      </c>
      <c r="AT2637" t="s">
        <v>150</v>
      </c>
    </row>
    <row r="2638" spans="1:58" x14ac:dyDescent="0.2">
      <c r="A2638" t="s">
        <v>546</v>
      </c>
      <c r="B2638" t="s">
        <v>547</v>
      </c>
      <c r="C2638">
        <f>-70.38101897 / 41.63657381</f>
        <v>-1.6903652853659237</v>
      </c>
      <c r="D2638" t="s">
        <v>548</v>
      </c>
      <c r="E2638" t="s">
        <v>70</v>
      </c>
      <c r="F2638" s="1">
        <v>43340</v>
      </c>
      <c r="G2638">
        <v>7</v>
      </c>
      <c r="K2638" t="s">
        <v>173</v>
      </c>
      <c r="L2638" t="s">
        <v>150</v>
      </c>
      <c r="Q2638">
        <v>11.7</v>
      </c>
      <c r="R2638" t="s">
        <v>150</v>
      </c>
      <c r="S2638" t="s">
        <v>173</v>
      </c>
      <c r="T2638" t="s">
        <v>150</v>
      </c>
      <c r="W2638" t="s">
        <v>173</v>
      </c>
      <c r="X2638" t="s">
        <v>150</v>
      </c>
      <c r="AE2638" t="s">
        <v>173</v>
      </c>
      <c r="AF2638" t="s">
        <v>150</v>
      </c>
      <c r="AG2638" t="s">
        <v>173</v>
      </c>
      <c r="AH2638" t="s">
        <v>150</v>
      </c>
      <c r="AS2638" t="s">
        <v>173</v>
      </c>
      <c r="AT2638" t="s">
        <v>150</v>
      </c>
    </row>
    <row r="2639" spans="1:58" x14ac:dyDescent="0.2">
      <c r="A2639" t="s">
        <v>546</v>
      </c>
      <c r="B2639" t="s">
        <v>547</v>
      </c>
      <c r="C2639">
        <f>-70.38101897 / 41.63657381</f>
        <v>-1.6903652853659237</v>
      </c>
      <c r="D2639" t="s">
        <v>548</v>
      </c>
      <c r="E2639" t="s">
        <v>70</v>
      </c>
      <c r="F2639" s="1">
        <v>43340</v>
      </c>
      <c r="G2639">
        <v>7.5</v>
      </c>
      <c r="K2639" t="s">
        <v>173</v>
      </c>
      <c r="L2639" t="s">
        <v>150</v>
      </c>
      <c r="Q2639">
        <v>11.3</v>
      </c>
      <c r="R2639" t="s">
        <v>150</v>
      </c>
      <c r="S2639" t="s">
        <v>173</v>
      </c>
      <c r="T2639" t="s">
        <v>150</v>
      </c>
      <c r="W2639" t="s">
        <v>173</v>
      </c>
      <c r="X2639" t="s">
        <v>150</v>
      </c>
      <c r="AE2639" t="s">
        <v>173</v>
      </c>
      <c r="AF2639" t="s">
        <v>150</v>
      </c>
      <c r="AG2639" t="s">
        <v>173</v>
      </c>
      <c r="AH2639" t="s">
        <v>150</v>
      </c>
      <c r="AS2639" t="s">
        <v>173</v>
      </c>
      <c r="AT2639" t="s">
        <v>150</v>
      </c>
    </row>
    <row r="2640" spans="1:58" x14ac:dyDescent="0.2">
      <c r="A2640" t="s">
        <v>546</v>
      </c>
      <c r="B2640" t="s">
        <v>547</v>
      </c>
      <c r="C2640">
        <f>-70.38101897 / 41.63657381</f>
        <v>-1.6903652853659237</v>
      </c>
      <c r="D2640" t="s">
        <v>548</v>
      </c>
      <c r="E2640" t="s">
        <v>70</v>
      </c>
      <c r="F2640" s="1">
        <v>43340</v>
      </c>
      <c r="G2640">
        <v>8</v>
      </c>
      <c r="K2640">
        <v>2.4500000000000002</v>
      </c>
      <c r="L2640" t="s">
        <v>150</v>
      </c>
      <c r="Q2640" t="s">
        <v>426</v>
      </c>
      <c r="R2640" t="s">
        <v>150</v>
      </c>
      <c r="S2640">
        <v>0.28999999999999998</v>
      </c>
      <c r="T2640" t="s">
        <v>150</v>
      </c>
      <c r="W2640">
        <v>14.8</v>
      </c>
      <c r="X2640" t="s">
        <v>150</v>
      </c>
      <c r="AE2640">
        <v>2.5</v>
      </c>
      <c r="AF2640" t="s">
        <v>150</v>
      </c>
      <c r="AG2640">
        <v>5.29</v>
      </c>
      <c r="AH2640" t="s">
        <v>150</v>
      </c>
      <c r="AS2640">
        <v>1.21</v>
      </c>
      <c r="AT2640" t="s">
        <v>150</v>
      </c>
    </row>
    <row r="2641" spans="1:58" x14ac:dyDescent="0.2">
      <c r="A2641" t="s">
        <v>546</v>
      </c>
      <c r="B2641" t="s">
        <v>547</v>
      </c>
      <c r="C2641">
        <f>-70.38101897 / 41.63657381</f>
        <v>-1.6903652853659237</v>
      </c>
      <c r="D2641" t="s">
        <v>548</v>
      </c>
      <c r="E2641" t="s">
        <v>70</v>
      </c>
      <c r="F2641" s="1">
        <v>43340.40625</v>
      </c>
      <c r="G2641">
        <v>0.5</v>
      </c>
      <c r="I2641">
        <v>9.0500000000000007</v>
      </c>
      <c r="J2641" t="s">
        <v>150</v>
      </c>
      <c r="K2641">
        <v>1.05</v>
      </c>
      <c r="L2641" t="s">
        <v>150</v>
      </c>
      <c r="M2641">
        <v>7.99</v>
      </c>
      <c r="N2641" t="s">
        <v>150</v>
      </c>
      <c r="O2641">
        <v>25.7</v>
      </c>
      <c r="P2641" t="s">
        <v>150</v>
      </c>
      <c r="Q2641">
        <v>25.7</v>
      </c>
      <c r="R2641" t="s">
        <v>150</v>
      </c>
      <c r="S2641">
        <v>0.3</v>
      </c>
      <c r="T2641" t="s">
        <v>150</v>
      </c>
      <c r="U2641">
        <v>9.2899999999999991</v>
      </c>
      <c r="V2641" t="s">
        <v>150</v>
      </c>
      <c r="AA2641">
        <v>31.08</v>
      </c>
      <c r="AC2641">
        <v>30.06</v>
      </c>
      <c r="AE2641">
        <v>0.9</v>
      </c>
      <c r="AF2641" t="s">
        <v>150</v>
      </c>
      <c r="AG2641">
        <v>5.27</v>
      </c>
      <c r="AH2641" t="s">
        <v>150</v>
      </c>
      <c r="AS2641">
        <v>0.03</v>
      </c>
      <c r="AT2641" t="s">
        <v>150</v>
      </c>
    </row>
    <row r="2642" spans="1:58" x14ac:dyDescent="0.2">
      <c r="A2642" t="s">
        <v>546</v>
      </c>
      <c r="B2642" t="s">
        <v>547</v>
      </c>
      <c r="C2642">
        <f>-70.38101897 / 41.63657381</f>
        <v>-1.6903652853659237</v>
      </c>
      <c r="D2642" t="s">
        <v>548</v>
      </c>
      <c r="E2642" t="s">
        <v>70</v>
      </c>
      <c r="F2642" s="1">
        <v>43340.40625</v>
      </c>
      <c r="G2642">
        <v>1</v>
      </c>
      <c r="I2642">
        <v>9.0500000000000007</v>
      </c>
      <c r="J2642" t="s">
        <v>150</v>
      </c>
      <c r="M2642">
        <v>7.99</v>
      </c>
      <c r="N2642" t="s">
        <v>150</v>
      </c>
      <c r="O2642">
        <v>25.6</v>
      </c>
      <c r="P2642" t="s">
        <v>150</v>
      </c>
      <c r="Q2642">
        <v>25.6</v>
      </c>
      <c r="R2642" t="s">
        <v>150</v>
      </c>
      <c r="AC2642">
        <v>30.06</v>
      </c>
    </row>
    <row r="2643" spans="1:58" x14ac:dyDescent="0.2">
      <c r="A2643" t="s">
        <v>546</v>
      </c>
      <c r="B2643" t="s">
        <v>547</v>
      </c>
      <c r="C2643">
        <f>-70.38101897 / 41.63657381</f>
        <v>-1.6903652853659237</v>
      </c>
      <c r="D2643" t="s">
        <v>548</v>
      </c>
      <c r="E2643" t="s">
        <v>70</v>
      </c>
      <c r="F2643" s="1">
        <v>43340.40625</v>
      </c>
      <c r="G2643">
        <v>2</v>
      </c>
      <c r="I2643">
        <v>9.0500000000000007</v>
      </c>
      <c r="J2643" t="s">
        <v>150</v>
      </c>
      <c r="M2643">
        <v>7.99</v>
      </c>
      <c r="N2643" t="s">
        <v>150</v>
      </c>
      <c r="O2643">
        <v>25.5</v>
      </c>
      <c r="P2643" t="s">
        <v>150</v>
      </c>
      <c r="Q2643">
        <v>25.5</v>
      </c>
      <c r="R2643" t="s">
        <v>150</v>
      </c>
      <c r="AC2643">
        <v>30.06</v>
      </c>
    </row>
    <row r="2644" spans="1:58" x14ac:dyDescent="0.2">
      <c r="A2644" t="s">
        <v>546</v>
      </c>
      <c r="B2644" t="s">
        <v>547</v>
      </c>
      <c r="C2644">
        <f>-70.38101897 / 41.63657381</f>
        <v>-1.6903652853659237</v>
      </c>
      <c r="D2644" t="s">
        <v>548</v>
      </c>
      <c r="E2644" t="s">
        <v>70</v>
      </c>
      <c r="F2644" s="1">
        <v>43340.40625</v>
      </c>
      <c r="G2644">
        <v>3</v>
      </c>
      <c r="I2644">
        <v>9.0500000000000007</v>
      </c>
      <c r="J2644" t="s">
        <v>150</v>
      </c>
      <c r="K2644">
        <v>1.76</v>
      </c>
      <c r="L2644" t="s">
        <v>150</v>
      </c>
      <c r="M2644">
        <v>7.99</v>
      </c>
      <c r="N2644" t="s">
        <v>150</v>
      </c>
      <c r="O2644">
        <v>25.2</v>
      </c>
      <c r="P2644" t="s">
        <v>150</v>
      </c>
      <c r="Q2644">
        <v>25.2</v>
      </c>
      <c r="R2644" t="s">
        <v>150</v>
      </c>
      <c r="S2644">
        <v>0.4</v>
      </c>
      <c r="T2644" t="s">
        <v>150</v>
      </c>
      <c r="U2644">
        <v>12.39</v>
      </c>
      <c r="V2644" t="s">
        <v>150</v>
      </c>
      <c r="AA2644">
        <v>36.15</v>
      </c>
      <c r="AC2644">
        <v>30.06</v>
      </c>
      <c r="AE2644">
        <v>1</v>
      </c>
      <c r="AF2644" t="s">
        <v>150</v>
      </c>
      <c r="AG2644">
        <v>5.18</v>
      </c>
      <c r="AH2644" t="s">
        <v>150</v>
      </c>
      <c r="AS2644">
        <v>0.1</v>
      </c>
      <c r="AT2644" t="s">
        <v>150</v>
      </c>
    </row>
    <row r="2645" spans="1:58" x14ac:dyDescent="0.2">
      <c r="A2645" t="s">
        <v>546</v>
      </c>
      <c r="B2645" t="s">
        <v>547</v>
      </c>
      <c r="C2645">
        <f>-70.38101897 / 41.63657381</f>
        <v>-1.6903652853659237</v>
      </c>
      <c r="D2645" t="s">
        <v>548</v>
      </c>
      <c r="E2645" t="s">
        <v>70</v>
      </c>
      <c r="F2645" s="1">
        <v>43340.40625</v>
      </c>
      <c r="G2645">
        <v>4</v>
      </c>
      <c r="I2645">
        <v>9.0500000000000007</v>
      </c>
      <c r="J2645" t="s">
        <v>150</v>
      </c>
      <c r="M2645">
        <v>7.99</v>
      </c>
      <c r="N2645" t="s">
        <v>150</v>
      </c>
      <c r="O2645">
        <v>22.6</v>
      </c>
      <c r="P2645" t="s">
        <v>150</v>
      </c>
      <c r="Q2645">
        <v>22.6</v>
      </c>
      <c r="R2645" t="s">
        <v>150</v>
      </c>
    </row>
    <row r="2646" spans="1:58" x14ac:dyDescent="0.2">
      <c r="A2646" t="s">
        <v>546</v>
      </c>
      <c r="B2646" t="s">
        <v>547</v>
      </c>
      <c r="C2646">
        <f>-70.38101897 / 41.63657381</f>
        <v>-1.6903652853659237</v>
      </c>
      <c r="D2646" t="s">
        <v>548</v>
      </c>
      <c r="E2646" t="s">
        <v>70</v>
      </c>
      <c r="F2646" s="1">
        <v>43340.40625</v>
      </c>
      <c r="G2646">
        <v>5</v>
      </c>
      <c r="I2646">
        <v>9.0500000000000007</v>
      </c>
      <c r="J2646" t="s">
        <v>150</v>
      </c>
      <c r="M2646">
        <v>7.99</v>
      </c>
      <c r="N2646" t="s">
        <v>150</v>
      </c>
      <c r="O2646">
        <v>16.5</v>
      </c>
      <c r="P2646" t="s">
        <v>150</v>
      </c>
      <c r="Q2646">
        <v>16.5</v>
      </c>
      <c r="R2646" t="s">
        <v>150</v>
      </c>
      <c r="AC2646">
        <v>30.06</v>
      </c>
    </row>
    <row r="2647" spans="1:58" x14ac:dyDescent="0.2">
      <c r="A2647" t="s">
        <v>546</v>
      </c>
      <c r="B2647" t="s">
        <v>547</v>
      </c>
      <c r="C2647">
        <f>-70.38101897 / 41.63657381</f>
        <v>-1.6903652853659237</v>
      </c>
      <c r="D2647" t="s">
        <v>548</v>
      </c>
      <c r="E2647" t="s">
        <v>70</v>
      </c>
      <c r="F2647" s="1">
        <v>43340.40625</v>
      </c>
      <c r="G2647">
        <v>6</v>
      </c>
      <c r="I2647">
        <v>9.0500000000000007</v>
      </c>
      <c r="J2647" t="s">
        <v>150</v>
      </c>
      <c r="M2647">
        <v>7.99</v>
      </c>
      <c r="N2647" t="s">
        <v>150</v>
      </c>
      <c r="O2647">
        <v>13</v>
      </c>
      <c r="P2647" t="s">
        <v>150</v>
      </c>
      <c r="Q2647">
        <v>13</v>
      </c>
      <c r="R2647" t="s">
        <v>150</v>
      </c>
      <c r="AC2647">
        <v>30.06</v>
      </c>
    </row>
    <row r="2648" spans="1:58" x14ac:dyDescent="0.2">
      <c r="A2648" t="s">
        <v>546</v>
      </c>
      <c r="B2648" t="s">
        <v>547</v>
      </c>
      <c r="C2648">
        <f>-70.38101897 / 41.63657381</f>
        <v>-1.6903652853659237</v>
      </c>
      <c r="D2648" t="s">
        <v>548</v>
      </c>
      <c r="E2648" t="s">
        <v>70</v>
      </c>
      <c r="F2648" s="1">
        <v>43340.40625</v>
      </c>
      <c r="G2648">
        <v>7</v>
      </c>
      <c r="I2648">
        <v>9.0500000000000007</v>
      </c>
      <c r="J2648" t="s">
        <v>150</v>
      </c>
      <c r="M2648">
        <v>7.99</v>
      </c>
      <c r="N2648" t="s">
        <v>150</v>
      </c>
      <c r="O2648">
        <v>11.7</v>
      </c>
      <c r="P2648" t="s">
        <v>150</v>
      </c>
      <c r="Q2648">
        <v>11.7</v>
      </c>
      <c r="R2648" t="s">
        <v>150</v>
      </c>
      <c r="AC2648">
        <v>30.06</v>
      </c>
    </row>
    <row r="2649" spans="1:58" x14ac:dyDescent="0.2">
      <c r="A2649" t="s">
        <v>546</v>
      </c>
      <c r="B2649" t="s">
        <v>547</v>
      </c>
      <c r="C2649">
        <f>-70.38101897 / 41.63657381</f>
        <v>-1.6903652853659237</v>
      </c>
      <c r="D2649" t="s">
        <v>548</v>
      </c>
      <c r="E2649" t="s">
        <v>70</v>
      </c>
      <c r="F2649" s="1">
        <v>43340.40625</v>
      </c>
      <c r="G2649">
        <v>7.5</v>
      </c>
      <c r="I2649">
        <v>9.0500000000000007</v>
      </c>
      <c r="J2649" t="s">
        <v>150</v>
      </c>
      <c r="K2649">
        <v>2.4500000000000002</v>
      </c>
      <c r="L2649" t="s">
        <v>150</v>
      </c>
      <c r="M2649">
        <v>7.99</v>
      </c>
      <c r="N2649" t="s">
        <v>150</v>
      </c>
      <c r="O2649">
        <v>11.3</v>
      </c>
      <c r="P2649" t="s">
        <v>150</v>
      </c>
      <c r="Q2649">
        <v>11.3</v>
      </c>
      <c r="R2649" t="s">
        <v>150</v>
      </c>
      <c r="S2649">
        <v>0.3</v>
      </c>
      <c r="T2649" t="s">
        <v>150</v>
      </c>
      <c r="U2649">
        <v>9.2899999999999991</v>
      </c>
      <c r="V2649" t="s">
        <v>150</v>
      </c>
      <c r="AA2649">
        <v>39.39</v>
      </c>
      <c r="AC2649">
        <v>30.06</v>
      </c>
      <c r="AE2649">
        <v>2.5</v>
      </c>
      <c r="AF2649" t="s">
        <v>150</v>
      </c>
      <c r="AG2649">
        <v>5.29</v>
      </c>
      <c r="AH2649" t="s">
        <v>150</v>
      </c>
      <c r="AS2649">
        <v>1.21</v>
      </c>
      <c r="AT2649" t="s">
        <v>150</v>
      </c>
    </row>
    <row r="2650" spans="1:58" x14ac:dyDescent="0.2">
      <c r="A2650" t="s">
        <v>546</v>
      </c>
      <c r="B2650" t="s">
        <v>547</v>
      </c>
      <c r="C2650">
        <f>-70.38101897 / 41.63657381</f>
        <v>-1.6903652853659237</v>
      </c>
      <c r="D2650" t="s">
        <v>548</v>
      </c>
      <c r="E2650" t="s">
        <v>70</v>
      </c>
      <c r="F2650" s="1">
        <v>43703</v>
      </c>
      <c r="G2650">
        <v>0.5</v>
      </c>
      <c r="I2650">
        <v>9</v>
      </c>
      <c r="J2650" t="s">
        <v>150</v>
      </c>
      <c r="K2650">
        <v>1.1599999999999999</v>
      </c>
      <c r="L2650" t="s">
        <v>150</v>
      </c>
      <c r="M2650">
        <v>6.4</v>
      </c>
      <c r="N2650" t="s">
        <v>150</v>
      </c>
      <c r="O2650">
        <v>7.91</v>
      </c>
      <c r="P2650" t="s">
        <v>150</v>
      </c>
      <c r="Q2650">
        <v>25.8</v>
      </c>
      <c r="R2650" t="s">
        <v>150</v>
      </c>
      <c r="S2650">
        <v>0.31</v>
      </c>
      <c r="T2650" t="s">
        <v>150</v>
      </c>
      <c r="W2650">
        <v>7.43</v>
      </c>
      <c r="X2650" t="s">
        <v>150</v>
      </c>
      <c r="AE2650">
        <v>0.7</v>
      </c>
      <c r="AF2650" t="s">
        <v>150</v>
      </c>
      <c r="AG2650">
        <v>5.0199999999999996</v>
      </c>
      <c r="AH2650" t="s">
        <v>150</v>
      </c>
      <c r="AS2650">
        <v>1.08</v>
      </c>
      <c r="AT2650" t="s">
        <v>150</v>
      </c>
      <c r="AU2650">
        <v>2</v>
      </c>
      <c r="AV2650" t="s">
        <v>150</v>
      </c>
      <c r="BE2650">
        <v>2.2400000000000002</v>
      </c>
      <c r="BF2650" t="s">
        <v>150</v>
      </c>
    </row>
    <row r="2651" spans="1:58" x14ac:dyDescent="0.2">
      <c r="A2651" t="s">
        <v>546</v>
      </c>
      <c r="B2651" t="s">
        <v>547</v>
      </c>
      <c r="C2651">
        <f>-70.38101897 / 41.63657381</f>
        <v>-1.6903652853659237</v>
      </c>
      <c r="D2651" t="s">
        <v>548</v>
      </c>
      <c r="E2651" t="s">
        <v>70</v>
      </c>
      <c r="F2651" s="1">
        <v>43703</v>
      </c>
      <c r="G2651">
        <v>1</v>
      </c>
      <c r="K2651" t="s">
        <v>173</v>
      </c>
      <c r="L2651" t="s">
        <v>150</v>
      </c>
      <c r="O2651">
        <v>7.86</v>
      </c>
      <c r="P2651" t="s">
        <v>150</v>
      </c>
      <c r="Q2651">
        <v>25.6</v>
      </c>
      <c r="R2651" t="s">
        <v>150</v>
      </c>
      <c r="S2651" t="s">
        <v>173</v>
      </c>
      <c r="T2651" t="s">
        <v>150</v>
      </c>
      <c r="W2651" t="s">
        <v>173</v>
      </c>
      <c r="X2651" t="s">
        <v>150</v>
      </c>
      <c r="AE2651" t="s">
        <v>173</v>
      </c>
      <c r="AF2651" t="s">
        <v>150</v>
      </c>
      <c r="AG2651" t="s">
        <v>173</v>
      </c>
      <c r="AH2651" t="s">
        <v>150</v>
      </c>
      <c r="AS2651" t="s">
        <v>173</v>
      </c>
      <c r="AT2651" t="s">
        <v>150</v>
      </c>
      <c r="BE2651" t="s">
        <v>173</v>
      </c>
      <c r="BF2651" t="s">
        <v>150</v>
      </c>
    </row>
    <row r="2652" spans="1:58" x14ac:dyDescent="0.2">
      <c r="A2652" t="s">
        <v>546</v>
      </c>
      <c r="B2652" t="s">
        <v>547</v>
      </c>
      <c r="C2652">
        <f>-70.38101897 / 41.63657381</f>
        <v>-1.6903652853659237</v>
      </c>
      <c r="D2652" t="s">
        <v>548</v>
      </c>
      <c r="E2652" t="s">
        <v>70</v>
      </c>
      <c r="F2652" s="1">
        <v>43703</v>
      </c>
      <c r="G2652">
        <v>2</v>
      </c>
      <c r="K2652" t="s">
        <v>173</v>
      </c>
      <c r="L2652" t="s">
        <v>150</v>
      </c>
      <c r="O2652">
        <v>7.86</v>
      </c>
      <c r="P2652" t="s">
        <v>150</v>
      </c>
      <c r="Q2652">
        <v>25.6</v>
      </c>
      <c r="R2652" t="s">
        <v>150</v>
      </c>
      <c r="S2652" t="s">
        <v>173</v>
      </c>
      <c r="T2652" t="s">
        <v>150</v>
      </c>
      <c r="W2652" t="s">
        <v>173</v>
      </c>
      <c r="X2652" t="s">
        <v>150</v>
      </c>
      <c r="AE2652" t="s">
        <v>173</v>
      </c>
      <c r="AF2652" t="s">
        <v>150</v>
      </c>
      <c r="AG2652" t="s">
        <v>173</v>
      </c>
      <c r="AH2652" t="s">
        <v>150</v>
      </c>
      <c r="AS2652" t="s">
        <v>173</v>
      </c>
      <c r="AT2652" t="s">
        <v>150</v>
      </c>
      <c r="BE2652" t="s">
        <v>173</v>
      </c>
      <c r="BF2652" t="s">
        <v>150</v>
      </c>
    </row>
    <row r="2653" spans="1:58" x14ac:dyDescent="0.2">
      <c r="A2653" t="s">
        <v>546</v>
      </c>
      <c r="B2653" t="s">
        <v>547</v>
      </c>
      <c r="C2653">
        <f>-70.38101897 / 41.63657381</f>
        <v>-1.6903652853659237</v>
      </c>
      <c r="D2653" t="s">
        <v>548</v>
      </c>
      <c r="E2653" t="s">
        <v>70</v>
      </c>
      <c r="F2653" s="1">
        <v>43703</v>
      </c>
      <c r="G2653">
        <v>3</v>
      </c>
      <c r="K2653">
        <v>1.3</v>
      </c>
      <c r="L2653" t="s">
        <v>150</v>
      </c>
      <c r="O2653">
        <v>7.89</v>
      </c>
      <c r="P2653" t="s">
        <v>150</v>
      </c>
      <c r="Q2653">
        <v>25.4</v>
      </c>
      <c r="R2653" t="s">
        <v>150</v>
      </c>
      <c r="S2653">
        <v>0.35</v>
      </c>
      <c r="T2653" t="s">
        <v>150</v>
      </c>
      <c r="W2653">
        <v>9.5</v>
      </c>
      <c r="X2653" t="s">
        <v>150</v>
      </c>
      <c r="AE2653">
        <v>0.8</v>
      </c>
      <c r="AF2653" t="s">
        <v>150</v>
      </c>
      <c r="AG2653">
        <v>4.9800000000000004</v>
      </c>
      <c r="AH2653" t="s">
        <v>150</v>
      </c>
      <c r="AS2653">
        <v>0.56999999999999995</v>
      </c>
      <c r="AT2653" t="s">
        <v>150</v>
      </c>
      <c r="BE2653">
        <v>1.87</v>
      </c>
      <c r="BF2653" t="s">
        <v>150</v>
      </c>
    </row>
    <row r="2654" spans="1:58" x14ac:dyDescent="0.2">
      <c r="A2654" t="s">
        <v>546</v>
      </c>
      <c r="B2654" t="s">
        <v>547</v>
      </c>
      <c r="C2654">
        <f>-70.38101897 / 41.63657381</f>
        <v>-1.6903652853659237</v>
      </c>
      <c r="D2654" t="s">
        <v>548</v>
      </c>
      <c r="E2654" t="s">
        <v>70</v>
      </c>
      <c r="F2654" s="1">
        <v>43703</v>
      </c>
      <c r="G2654">
        <v>4</v>
      </c>
      <c r="K2654" t="s">
        <v>173</v>
      </c>
      <c r="L2654" t="s">
        <v>150</v>
      </c>
      <c r="O2654">
        <v>7.9</v>
      </c>
      <c r="P2654" t="s">
        <v>150</v>
      </c>
      <c r="Q2654">
        <v>25.3</v>
      </c>
      <c r="R2654" t="s">
        <v>150</v>
      </c>
      <c r="S2654" t="s">
        <v>173</v>
      </c>
      <c r="T2654" t="s">
        <v>150</v>
      </c>
      <c r="W2654" t="s">
        <v>173</v>
      </c>
      <c r="X2654" t="s">
        <v>150</v>
      </c>
      <c r="AE2654" t="s">
        <v>173</v>
      </c>
      <c r="AF2654" t="s">
        <v>150</v>
      </c>
      <c r="AG2654" t="s">
        <v>173</v>
      </c>
      <c r="AH2654" t="s">
        <v>150</v>
      </c>
      <c r="AS2654" t="s">
        <v>173</v>
      </c>
      <c r="AT2654" t="s">
        <v>150</v>
      </c>
      <c r="BE2654" t="s">
        <v>173</v>
      </c>
      <c r="BF2654" t="s">
        <v>150</v>
      </c>
    </row>
    <row r="2655" spans="1:58" x14ac:dyDescent="0.2">
      <c r="A2655" t="s">
        <v>546</v>
      </c>
      <c r="B2655" t="s">
        <v>547</v>
      </c>
      <c r="C2655">
        <f>-70.38101897 / 41.63657381</f>
        <v>-1.6903652853659237</v>
      </c>
      <c r="D2655" t="s">
        <v>548</v>
      </c>
      <c r="E2655" t="s">
        <v>70</v>
      </c>
      <c r="F2655" s="1">
        <v>43703</v>
      </c>
      <c r="G2655">
        <v>5</v>
      </c>
      <c r="K2655" t="s">
        <v>173</v>
      </c>
      <c r="L2655" t="s">
        <v>150</v>
      </c>
      <c r="O2655">
        <v>7.8</v>
      </c>
      <c r="P2655" t="s">
        <v>150</v>
      </c>
      <c r="Q2655">
        <v>25.2</v>
      </c>
      <c r="R2655" t="s">
        <v>150</v>
      </c>
      <c r="S2655" t="s">
        <v>173</v>
      </c>
      <c r="T2655" t="s">
        <v>150</v>
      </c>
      <c r="W2655" t="s">
        <v>173</v>
      </c>
      <c r="X2655" t="s">
        <v>150</v>
      </c>
      <c r="AE2655" t="s">
        <v>173</v>
      </c>
      <c r="AF2655" t="s">
        <v>150</v>
      </c>
      <c r="AG2655" t="s">
        <v>173</v>
      </c>
      <c r="AH2655" t="s">
        <v>150</v>
      </c>
      <c r="AS2655" t="s">
        <v>173</v>
      </c>
      <c r="AT2655" t="s">
        <v>150</v>
      </c>
      <c r="BE2655" t="s">
        <v>173</v>
      </c>
      <c r="BF2655" t="s">
        <v>150</v>
      </c>
    </row>
    <row r="2656" spans="1:58" x14ac:dyDescent="0.2">
      <c r="A2656" t="s">
        <v>546</v>
      </c>
      <c r="B2656" t="s">
        <v>547</v>
      </c>
      <c r="C2656">
        <f>-70.38101897 / 41.63657381</f>
        <v>-1.6903652853659237</v>
      </c>
      <c r="D2656" t="s">
        <v>548</v>
      </c>
      <c r="E2656" t="s">
        <v>70</v>
      </c>
      <c r="F2656" s="1">
        <v>43703</v>
      </c>
      <c r="G2656">
        <v>6</v>
      </c>
      <c r="K2656" t="s">
        <v>173</v>
      </c>
      <c r="L2656" t="s">
        <v>150</v>
      </c>
      <c r="O2656">
        <v>7.82</v>
      </c>
      <c r="P2656" t="s">
        <v>150</v>
      </c>
      <c r="Q2656">
        <v>25.1</v>
      </c>
      <c r="R2656" t="s">
        <v>150</v>
      </c>
      <c r="S2656" t="s">
        <v>173</v>
      </c>
      <c r="T2656" t="s">
        <v>150</v>
      </c>
      <c r="W2656" t="s">
        <v>173</v>
      </c>
      <c r="X2656" t="s">
        <v>150</v>
      </c>
      <c r="AE2656" t="s">
        <v>173</v>
      </c>
      <c r="AF2656" t="s">
        <v>150</v>
      </c>
      <c r="AG2656" t="s">
        <v>173</v>
      </c>
      <c r="AH2656" t="s">
        <v>150</v>
      </c>
      <c r="AS2656" t="s">
        <v>173</v>
      </c>
      <c r="AT2656" t="s">
        <v>150</v>
      </c>
      <c r="BE2656" t="s">
        <v>173</v>
      </c>
      <c r="BF2656" t="s">
        <v>150</v>
      </c>
    </row>
    <row r="2657" spans="1:58" x14ac:dyDescent="0.2">
      <c r="A2657" t="s">
        <v>546</v>
      </c>
      <c r="B2657" t="s">
        <v>547</v>
      </c>
      <c r="C2657">
        <f>-70.38101897 / 41.63657381</f>
        <v>-1.6903652853659237</v>
      </c>
      <c r="D2657" t="s">
        <v>548</v>
      </c>
      <c r="E2657" t="s">
        <v>70</v>
      </c>
      <c r="F2657" s="1">
        <v>43703</v>
      </c>
      <c r="G2657">
        <v>7</v>
      </c>
      <c r="K2657">
        <v>2.14</v>
      </c>
      <c r="L2657" t="s">
        <v>150</v>
      </c>
      <c r="O2657">
        <v>12.5</v>
      </c>
      <c r="P2657" t="s">
        <v>150</v>
      </c>
      <c r="Q2657">
        <v>22.3</v>
      </c>
      <c r="R2657" t="s">
        <v>150</v>
      </c>
      <c r="S2657">
        <v>0.39</v>
      </c>
      <c r="T2657" t="s">
        <v>150</v>
      </c>
      <c r="W2657">
        <v>8.3699999999999992</v>
      </c>
      <c r="X2657" t="s">
        <v>150</v>
      </c>
      <c r="AE2657">
        <v>2.2999999999999998</v>
      </c>
      <c r="AF2657" t="s">
        <v>150</v>
      </c>
      <c r="AG2657">
        <v>5.54</v>
      </c>
      <c r="AH2657" t="s">
        <v>150</v>
      </c>
      <c r="AS2657">
        <v>2.88</v>
      </c>
      <c r="AT2657" t="s">
        <v>150</v>
      </c>
      <c r="BE2657">
        <v>5.01</v>
      </c>
      <c r="BF2657" t="s">
        <v>150</v>
      </c>
    </row>
    <row r="2658" spans="1:58" x14ac:dyDescent="0.2">
      <c r="A2658" t="s">
        <v>546</v>
      </c>
      <c r="B2658" t="s">
        <v>547</v>
      </c>
      <c r="C2658">
        <f>-70.38101897 / 41.63657381</f>
        <v>-1.6903652853659237</v>
      </c>
      <c r="D2658" t="s">
        <v>548</v>
      </c>
      <c r="E2658" t="s">
        <v>70</v>
      </c>
      <c r="F2658" s="1">
        <v>43703</v>
      </c>
      <c r="G2658">
        <v>7.5</v>
      </c>
      <c r="K2658" t="s">
        <v>173</v>
      </c>
      <c r="L2658" t="s">
        <v>150</v>
      </c>
      <c r="O2658">
        <v>12.27</v>
      </c>
      <c r="P2658" t="s">
        <v>150</v>
      </c>
      <c r="Q2658">
        <v>21.1</v>
      </c>
      <c r="R2658" t="s">
        <v>150</v>
      </c>
      <c r="S2658" t="s">
        <v>173</v>
      </c>
      <c r="T2658" t="s">
        <v>150</v>
      </c>
      <c r="W2658" t="s">
        <v>173</v>
      </c>
      <c r="X2658" t="s">
        <v>150</v>
      </c>
      <c r="AE2658" t="s">
        <v>173</v>
      </c>
      <c r="AF2658" t="s">
        <v>150</v>
      </c>
      <c r="AG2658" t="s">
        <v>173</v>
      </c>
      <c r="AH2658" t="s">
        <v>150</v>
      </c>
      <c r="AS2658" t="s">
        <v>173</v>
      </c>
      <c r="AT2658" t="s">
        <v>150</v>
      </c>
      <c r="BE2658" t="s">
        <v>173</v>
      </c>
      <c r="BF2658" t="s">
        <v>150</v>
      </c>
    </row>
    <row r="2659" spans="1:58" x14ac:dyDescent="0.2">
      <c r="A2659" t="s">
        <v>546</v>
      </c>
      <c r="B2659" t="s">
        <v>547</v>
      </c>
      <c r="C2659">
        <f>-70.38101897 / 41.63657381</f>
        <v>-1.6903652853659237</v>
      </c>
      <c r="D2659" t="s">
        <v>548</v>
      </c>
      <c r="E2659" t="s">
        <v>70</v>
      </c>
      <c r="F2659" s="1">
        <v>44068</v>
      </c>
      <c r="G2659">
        <v>0.5</v>
      </c>
      <c r="I2659">
        <v>8.0399999999999991</v>
      </c>
      <c r="J2659" t="s">
        <v>150</v>
      </c>
      <c r="K2659">
        <v>0.1</v>
      </c>
      <c r="L2659" t="s">
        <v>150</v>
      </c>
      <c r="M2659">
        <v>5.13</v>
      </c>
      <c r="N2659" t="s">
        <v>150</v>
      </c>
      <c r="O2659">
        <v>7.88</v>
      </c>
      <c r="P2659" t="s">
        <v>150</v>
      </c>
      <c r="Q2659">
        <v>27.7</v>
      </c>
      <c r="R2659" t="s">
        <v>150</v>
      </c>
      <c r="S2659">
        <v>0.39</v>
      </c>
      <c r="T2659" t="s">
        <v>150</v>
      </c>
      <c r="W2659">
        <v>19.010000000000002</v>
      </c>
      <c r="X2659" t="s">
        <v>150</v>
      </c>
      <c r="AE2659">
        <v>0.7</v>
      </c>
      <c r="AF2659" t="s">
        <v>150</v>
      </c>
      <c r="AG2659">
        <v>5.14</v>
      </c>
      <c r="AH2659" t="s">
        <v>150</v>
      </c>
      <c r="AS2659">
        <v>0.02</v>
      </c>
      <c r="AT2659" t="s">
        <v>150</v>
      </c>
    </row>
    <row r="2660" spans="1:58" x14ac:dyDescent="0.2">
      <c r="A2660" t="s">
        <v>546</v>
      </c>
      <c r="B2660" t="s">
        <v>547</v>
      </c>
      <c r="C2660">
        <f>-70.38101897 / 41.63657381</f>
        <v>-1.6903652853659237</v>
      </c>
      <c r="D2660" t="s">
        <v>548</v>
      </c>
      <c r="E2660" t="s">
        <v>70</v>
      </c>
      <c r="F2660" s="1">
        <v>44068</v>
      </c>
      <c r="G2660">
        <v>1</v>
      </c>
      <c r="K2660" t="s">
        <v>173</v>
      </c>
      <c r="L2660" t="s">
        <v>150</v>
      </c>
      <c r="O2660">
        <v>7.88</v>
      </c>
      <c r="P2660" t="s">
        <v>150</v>
      </c>
      <c r="Q2660">
        <v>27.1</v>
      </c>
      <c r="R2660" t="s">
        <v>150</v>
      </c>
      <c r="S2660" t="s">
        <v>173</v>
      </c>
      <c r="T2660" t="s">
        <v>150</v>
      </c>
      <c r="W2660" t="s">
        <v>173</v>
      </c>
      <c r="X2660" t="s">
        <v>150</v>
      </c>
      <c r="AE2660" t="s">
        <v>173</v>
      </c>
      <c r="AF2660" t="s">
        <v>150</v>
      </c>
      <c r="AG2660" t="s">
        <v>173</v>
      </c>
      <c r="AH2660" t="s">
        <v>150</v>
      </c>
      <c r="AS2660" t="s">
        <v>173</v>
      </c>
      <c r="AT2660" t="s">
        <v>150</v>
      </c>
    </row>
    <row r="2661" spans="1:58" x14ac:dyDescent="0.2">
      <c r="A2661" t="s">
        <v>546</v>
      </c>
      <c r="B2661" t="s">
        <v>547</v>
      </c>
      <c r="C2661">
        <f>-70.38101897 / 41.63657381</f>
        <v>-1.6903652853659237</v>
      </c>
      <c r="D2661" t="s">
        <v>548</v>
      </c>
      <c r="E2661" t="s">
        <v>70</v>
      </c>
      <c r="F2661" s="1">
        <v>44068</v>
      </c>
      <c r="G2661">
        <v>2</v>
      </c>
      <c r="K2661" t="s">
        <v>173</v>
      </c>
      <c r="L2661" t="s">
        <v>150</v>
      </c>
      <c r="O2661">
        <v>7.92</v>
      </c>
      <c r="P2661" t="s">
        <v>150</v>
      </c>
      <c r="Q2661">
        <v>27</v>
      </c>
      <c r="R2661" t="s">
        <v>150</v>
      </c>
      <c r="S2661" t="s">
        <v>173</v>
      </c>
      <c r="T2661" t="s">
        <v>150</v>
      </c>
      <c r="W2661" t="s">
        <v>173</v>
      </c>
      <c r="X2661" t="s">
        <v>150</v>
      </c>
      <c r="AE2661" t="s">
        <v>173</v>
      </c>
      <c r="AF2661" t="s">
        <v>150</v>
      </c>
      <c r="AG2661" t="s">
        <v>173</v>
      </c>
      <c r="AH2661" t="s">
        <v>150</v>
      </c>
      <c r="AS2661" t="s">
        <v>173</v>
      </c>
      <c r="AT2661" t="s">
        <v>150</v>
      </c>
    </row>
    <row r="2662" spans="1:58" x14ac:dyDescent="0.2">
      <c r="A2662" t="s">
        <v>546</v>
      </c>
      <c r="B2662" t="s">
        <v>547</v>
      </c>
      <c r="C2662">
        <f>-70.38101897 / 41.63657381</f>
        <v>-1.6903652853659237</v>
      </c>
      <c r="D2662" t="s">
        <v>548</v>
      </c>
      <c r="E2662" t="s">
        <v>70</v>
      </c>
      <c r="F2662" s="1">
        <v>44068</v>
      </c>
      <c r="G2662">
        <v>3</v>
      </c>
      <c r="K2662" t="s">
        <v>173</v>
      </c>
      <c r="L2662" t="s">
        <v>150</v>
      </c>
      <c r="O2662">
        <v>7.85</v>
      </c>
      <c r="P2662" t="s">
        <v>150</v>
      </c>
      <c r="Q2662">
        <v>26.6</v>
      </c>
      <c r="R2662" t="s">
        <v>150</v>
      </c>
      <c r="S2662" t="s">
        <v>173</v>
      </c>
      <c r="T2662" t="s">
        <v>150</v>
      </c>
      <c r="W2662" t="s">
        <v>173</v>
      </c>
      <c r="X2662" t="s">
        <v>150</v>
      </c>
      <c r="AE2662" t="s">
        <v>173</v>
      </c>
      <c r="AF2662" t="s">
        <v>150</v>
      </c>
      <c r="AG2662" t="s">
        <v>173</v>
      </c>
      <c r="AH2662" t="s">
        <v>150</v>
      </c>
      <c r="AS2662" t="s">
        <v>173</v>
      </c>
      <c r="AT2662" t="s">
        <v>150</v>
      </c>
    </row>
    <row r="2663" spans="1:58" x14ac:dyDescent="0.2">
      <c r="A2663" t="s">
        <v>546</v>
      </c>
      <c r="B2663" t="s">
        <v>547</v>
      </c>
      <c r="C2663">
        <f>-70.38101897 / 41.63657381</f>
        <v>-1.6903652853659237</v>
      </c>
      <c r="D2663" t="s">
        <v>548</v>
      </c>
      <c r="E2663" t="s">
        <v>70</v>
      </c>
      <c r="F2663" s="1">
        <v>44068</v>
      </c>
      <c r="G2663">
        <v>4</v>
      </c>
      <c r="K2663" t="s">
        <v>173</v>
      </c>
      <c r="L2663" t="s">
        <v>150</v>
      </c>
      <c r="O2663">
        <v>7.93</v>
      </c>
      <c r="P2663" t="s">
        <v>150</v>
      </c>
      <c r="Q2663">
        <v>26.2</v>
      </c>
      <c r="R2663" t="s">
        <v>150</v>
      </c>
      <c r="S2663" t="s">
        <v>173</v>
      </c>
      <c r="T2663" t="s">
        <v>150</v>
      </c>
      <c r="W2663" t="s">
        <v>173</v>
      </c>
      <c r="X2663" t="s">
        <v>150</v>
      </c>
      <c r="AE2663" t="s">
        <v>173</v>
      </c>
      <c r="AF2663" t="s">
        <v>150</v>
      </c>
      <c r="AG2663" t="s">
        <v>173</v>
      </c>
      <c r="AH2663" t="s">
        <v>150</v>
      </c>
      <c r="AS2663" t="s">
        <v>173</v>
      </c>
      <c r="AT2663" t="s">
        <v>150</v>
      </c>
    </row>
    <row r="2664" spans="1:58" x14ac:dyDescent="0.2">
      <c r="A2664" t="s">
        <v>546</v>
      </c>
      <c r="B2664" t="s">
        <v>547</v>
      </c>
      <c r="C2664">
        <f>-70.38101897 / 41.63657381</f>
        <v>-1.6903652853659237</v>
      </c>
      <c r="D2664" t="s">
        <v>548</v>
      </c>
      <c r="E2664" t="s">
        <v>70</v>
      </c>
      <c r="F2664" s="1">
        <v>44068</v>
      </c>
      <c r="G2664">
        <v>5</v>
      </c>
      <c r="K2664" t="s">
        <v>173</v>
      </c>
      <c r="L2664" t="s">
        <v>150</v>
      </c>
      <c r="O2664">
        <v>7.81</v>
      </c>
      <c r="P2664" t="s">
        <v>150</v>
      </c>
      <c r="Q2664">
        <v>25.7</v>
      </c>
      <c r="R2664" t="s">
        <v>150</v>
      </c>
      <c r="S2664" t="s">
        <v>173</v>
      </c>
      <c r="T2664" t="s">
        <v>150</v>
      </c>
      <c r="W2664" t="s">
        <v>173</v>
      </c>
      <c r="X2664" t="s">
        <v>150</v>
      </c>
      <c r="AE2664" t="s">
        <v>173</v>
      </c>
      <c r="AF2664" t="s">
        <v>150</v>
      </c>
      <c r="AG2664" t="s">
        <v>173</v>
      </c>
      <c r="AH2664" t="s">
        <v>150</v>
      </c>
      <c r="AS2664" t="s">
        <v>173</v>
      </c>
      <c r="AT2664" t="s">
        <v>150</v>
      </c>
    </row>
    <row r="2665" spans="1:58" x14ac:dyDescent="0.2">
      <c r="A2665" t="s">
        <v>546</v>
      </c>
      <c r="B2665" t="s">
        <v>547</v>
      </c>
      <c r="C2665">
        <f>-70.38101897 / 41.63657381</f>
        <v>-1.6903652853659237</v>
      </c>
      <c r="D2665" t="s">
        <v>548</v>
      </c>
      <c r="E2665" t="s">
        <v>70</v>
      </c>
      <c r="F2665" s="1">
        <v>44068</v>
      </c>
      <c r="G2665">
        <v>6</v>
      </c>
      <c r="K2665" t="s">
        <v>173</v>
      </c>
      <c r="L2665" t="s">
        <v>150</v>
      </c>
      <c r="O2665">
        <v>8.15</v>
      </c>
      <c r="P2665" t="s">
        <v>150</v>
      </c>
      <c r="Q2665">
        <v>24.5</v>
      </c>
      <c r="R2665" t="s">
        <v>150</v>
      </c>
      <c r="S2665" t="s">
        <v>173</v>
      </c>
      <c r="T2665" t="s">
        <v>150</v>
      </c>
      <c r="W2665" t="s">
        <v>173</v>
      </c>
      <c r="X2665" t="s">
        <v>150</v>
      </c>
      <c r="AE2665" t="s">
        <v>173</v>
      </c>
      <c r="AF2665" t="s">
        <v>150</v>
      </c>
      <c r="AG2665" t="s">
        <v>173</v>
      </c>
      <c r="AH2665" t="s">
        <v>150</v>
      </c>
      <c r="AS2665" t="s">
        <v>173</v>
      </c>
      <c r="AT2665" t="s">
        <v>150</v>
      </c>
    </row>
    <row r="2666" spans="1:58" x14ac:dyDescent="0.2">
      <c r="A2666" t="s">
        <v>546</v>
      </c>
      <c r="B2666" t="s">
        <v>547</v>
      </c>
      <c r="C2666">
        <f>-70.38101897 / 41.63657381</f>
        <v>-1.6903652853659237</v>
      </c>
      <c r="D2666" t="s">
        <v>548</v>
      </c>
      <c r="E2666" t="s">
        <v>70</v>
      </c>
      <c r="F2666" s="1">
        <v>44068</v>
      </c>
      <c r="G2666">
        <v>7</v>
      </c>
      <c r="K2666" t="s">
        <v>173</v>
      </c>
      <c r="L2666" t="s">
        <v>150</v>
      </c>
      <c r="O2666">
        <v>9.18</v>
      </c>
      <c r="P2666" t="s">
        <v>150</v>
      </c>
      <c r="Q2666">
        <v>21.5</v>
      </c>
      <c r="R2666" t="s">
        <v>150</v>
      </c>
      <c r="S2666" t="s">
        <v>173</v>
      </c>
      <c r="T2666" t="s">
        <v>150</v>
      </c>
      <c r="W2666" t="s">
        <v>173</v>
      </c>
      <c r="X2666" t="s">
        <v>150</v>
      </c>
      <c r="AE2666" t="s">
        <v>173</v>
      </c>
      <c r="AF2666" t="s">
        <v>150</v>
      </c>
      <c r="AG2666" t="s">
        <v>173</v>
      </c>
      <c r="AH2666" t="s">
        <v>150</v>
      </c>
      <c r="AS2666" t="s">
        <v>173</v>
      </c>
      <c r="AT2666" t="s">
        <v>150</v>
      </c>
    </row>
    <row r="2667" spans="1:58" x14ac:dyDescent="0.2">
      <c r="A2667" t="s">
        <v>546</v>
      </c>
      <c r="B2667" t="s">
        <v>547</v>
      </c>
      <c r="C2667">
        <f>-70.38101897 / 41.63657381</f>
        <v>-1.6903652853659237</v>
      </c>
      <c r="D2667" t="s">
        <v>548</v>
      </c>
      <c r="E2667" t="s">
        <v>70</v>
      </c>
      <c r="F2667" s="1">
        <v>44068</v>
      </c>
      <c r="G2667">
        <v>7.5</v>
      </c>
      <c r="K2667">
        <v>0.47</v>
      </c>
      <c r="L2667" t="s">
        <v>150</v>
      </c>
      <c r="O2667">
        <v>7.39</v>
      </c>
      <c r="P2667" t="s">
        <v>150</v>
      </c>
      <c r="Q2667">
        <v>19.5</v>
      </c>
      <c r="R2667" t="s">
        <v>150</v>
      </c>
      <c r="S2667">
        <v>0.94</v>
      </c>
      <c r="T2667" t="s">
        <v>150</v>
      </c>
      <c r="W2667">
        <v>25.89</v>
      </c>
      <c r="X2667" t="s">
        <v>150</v>
      </c>
      <c r="AE2667">
        <v>1.7</v>
      </c>
      <c r="AF2667" t="s">
        <v>150</v>
      </c>
      <c r="AG2667">
        <v>0.1</v>
      </c>
      <c r="AH2667" t="s">
        <v>150</v>
      </c>
      <c r="AS2667">
        <v>0.89</v>
      </c>
      <c r="AT2667" t="s">
        <v>150</v>
      </c>
    </row>
    <row r="2668" spans="1:58" x14ac:dyDescent="0.2">
      <c r="A2668" t="s">
        <v>552</v>
      </c>
      <c r="B2668" t="s">
        <v>553</v>
      </c>
      <c r="C2668">
        <f>-70.42707111 / 41.63575782</f>
        <v>-1.6915044855066841</v>
      </c>
      <c r="D2668" t="s">
        <v>354</v>
      </c>
      <c r="E2668" t="s">
        <v>70</v>
      </c>
      <c r="F2668" s="1">
        <v>37143</v>
      </c>
      <c r="G2668">
        <v>0.5</v>
      </c>
      <c r="I2668">
        <v>4.2</v>
      </c>
      <c r="J2668" t="s">
        <v>71</v>
      </c>
      <c r="K2668">
        <v>1.37</v>
      </c>
      <c r="L2668" t="s">
        <v>71</v>
      </c>
      <c r="M2668">
        <v>3.6</v>
      </c>
      <c r="N2668" t="s">
        <v>71</v>
      </c>
      <c r="O2668">
        <v>8.76</v>
      </c>
      <c r="P2668" t="s">
        <v>71</v>
      </c>
      <c r="Q2668">
        <v>25.62</v>
      </c>
      <c r="R2668" t="s">
        <v>71</v>
      </c>
      <c r="S2668">
        <v>0.05</v>
      </c>
      <c r="T2668" t="s">
        <v>71</v>
      </c>
      <c r="U2668">
        <v>1.55</v>
      </c>
      <c r="V2668" t="s">
        <v>71</v>
      </c>
      <c r="W2668">
        <v>26.7</v>
      </c>
      <c r="X2668" t="s">
        <v>71</v>
      </c>
      <c r="Y2668">
        <v>10.47</v>
      </c>
      <c r="AA2668">
        <v>33.69</v>
      </c>
      <c r="AC2668">
        <v>41.54</v>
      </c>
      <c r="AE2668">
        <v>3.1</v>
      </c>
      <c r="AF2668" t="s">
        <v>71</v>
      </c>
      <c r="AG2668">
        <v>6.52</v>
      </c>
      <c r="AH2668" t="s">
        <v>71</v>
      </c>
      <c r="AS2668">
        <v>2.0299999999999998</v>
      </c>
      <c r="AT2668" t="s">
        <v>71</v>
      </c>
    </row>
    <row r="2669" spans="1:58" x14ac:dyDescent="0.2">
      <c r="A2669" t="s">
        <v>552</v>
      </c>
      <c r="B2669" t="s">
        <v>553</v>
      </c>
      <c r="C2669">
        <f>-70.42707111 / 41.63575782</f>
        <v>-1.6915044855066841</v>
      </c>
      <c r="D2669" t="s">
        <v>354</v>
      </c>
      <c r="E2669" t="s">
        <v>70</v>
      </c>
      <c r="F2669" s="1">
        <v>37143</v>
      </c>
      <c r="G2669">
        <v>1</v>
      </c>
      <c r="O2669">
        <v>8.6999999999999993</v>
      </c>
      <c r="P2669" t="s">
        <v>71</v>
      </c>
      <c r="Q2669">
        <v>25.61</v>
      </c>
      <c r="R2669" t="s">
        <v>71</v>
      </c>
    </row>
    <row r="2670" spans="1:58" x14ac:dyDescent="0.2">
      <c r="A2670" t="s">
        <v>552</v>
      </c>
      <c r="B2670" t="s">
        <v>553</v>
      </c>
      <c r="C2670">
        <f>-70.42707111 / 41.63575782</f>
        <v>-1.6915044855066841</v>
      </c>
      <c r="D2670" t="s">
        <v>354</v>
      </c>
      <c r="E2670" t="s">
        <v>70</v>
      </c>
      <c r="F2670" s="1">
        <v>37143</v>
      </c>
      <c r="G2670">
        <v>1.5</v>
      </c>
      <c r="O2670">
        <v>8.64</v>
      </c>
      <c r="P2670" t="s">
        <v>71</v>
      </c>
      <c r="Q2670">
        <v>25.6</v>
      </c>
      <c r="R2670" t="s">
        <v>71</v>
      </c>
    </row>
    <row r="2671" spans="1:58" x14ac:dyDescent="0.2">
      <c r="A2671" t="s">
        <v>552</v>
      </c>
      <c r="B2671" t="s">
        <v>553</v>
      </c>
      <c r="C2671">
        <f>-70.42707111 / 41.63575782</f>
        <v>-1.6915044855066841</v>
      </c>
      <c r="D2671" t="s">
        <v>354</v>
      </c>
      <c r="E2671" t="s">
        <v>70</v>
      </c>
      <c r="F2671" s="1">
        <v>37143</v>
      </c>
      <c r="G2671">
        <v>2</v>
      </c>
      <c r="O2671">
        <v>8.58</v>
      </c>
      <c r="P2671" t="s">
        <v>71</v>
      </c>
      <c r="Q2671">
        <v>25.59</v>
      </c>
      <c r="R2671" t="s">
        <v>71</v>
      </c>
    </row>
    <row r="2672" spans="1:58" x14ac:dyDescent="0.2">
      <c r="A2672" t="s">
        <v>552</v>
      </c>
      <c r="B2672" t="s">
        <v>553</v>
      </c>
      <c r="C2672">
        <f>-70.42707111 / 41.63575782</f>
        <v>-1.6915044855066841</v>
      </c>
      <c r="D2672" t="s">
        <v>354</v>
      </c>
      <c r="E2672" t="s">
        <v>70</v>
      </c>
      <c r="F2672" s="1">
        <v>37143</v>
      </c>
      <c r="G2672">
        <v>2.5</v>
      </c>
      <c r="O2672">
        <v>8.34</v>
      </c>
      <c r="P2672" t="s">
        <v>71</v>
      </c>
      <c r="Q2672">
        <v>25.58</v>
      </c>
      <c r="R2672" t="s">
        <v>71</v>
      </c>
    </row>
    <row r="2673" spans="1:46" x14ac:dyDescent="0.2">
      <c r="A2673" t="s">
        <v>552</v>
      </c>
      <c r="B2673" t="s">
        <v>553</v>
      </c>
      <c r="C2673">
        <f>-70.42707111 / 41.63575782</f>
        <v>-1.6915044855066841</v>
      </c>
      <c r="D2673" t="s">
        <v>354</v>
      </c>
      <c r="E2673" t="s">
        <v>70</v>
      </c>
      <c r="F2673" s="1">
        <v>37143</v>
      </c>
      <c r="G2673">
        <v>3</v>
      </c>
      <c r="K2673">
        <v>1.54</v>
      </c>
      <c r="L2673" t="s">
        <v>71</v>
      </c>
      <c r="O2673">
        <v>8.1</v>
      </c>
      <c r="P2673" t="s">
        <v>71</v>
      </c>
      <c r="Q2673">
        <v>25.52</v>
      </c>
      <c r="R2673" t="s">
        <v>71</v>
      </c>
      <c r="S2673">
        <v>0.16</v>
      </c>
      <c r="T2673" t="s">
        <v>71</v>
      </c>
      <c r="U2673">
        <v>4.96</v>
      </c>
      <c r="V2673" t="s">
        <v>71</v>
      </c>
      <c r="W2673">
        <v>24.9</v>
      </c>
      <c r="X2673" t="s">
        <v>71</v>
      </c>
      <c r="Y2673">
        <v>27.24</v>
      </c>
      <c r="AA2673">
        <v>34.840000000000003</v>
      </c>
      <c r="AE2673">
        <v>2.8</v>
      </c>
      <c r="AF2673" t="s">
        <v>71</v>
      </c>
      <c r="AG2673">
        <v>6.54</v>
      </c>
      <c r="AH2673" t="s">
        <v>71</v>
      </c>
      <c r="AS2673">
        <v>0.97</v>
      </c>
      <c r="AT2673" t="s">
        <v>71</v>
      </c>
    </row>
    <row r="2674" spans="1:46" x14ac:dyDescent="0.2">
      <c r="A2674" t="s">
        <v>552</v>
      </c>
      <c r="B2674" t="s">
        <v>553</v>
      </c>
      <c r="C2674">
        <f>-70.42707111 / 41.63575782</f>
        <v>-1.6915044855066841</v>
      </c>
      <c r="D2674" t="s">
        <v>354</v>
      </c>
      <c r="E2674" t="s">
        <v>70</v>
      </c>
      <c r="F2674" s="1">
        <v>37143</v>
      </c>
      <c r="G2674">
        <v>3.5</v>
      </c>
      <c r="O2674">
        <v>7.34</v>
      </c>
      <c r="P2674" t="s">
        <v>71</v>
      </c>
      <c r="Q2674">
        <v>25.44</v>
      </c>
      <c r="R2674" t="s">
        <v>71</v>
      </c>
    </row>
    <row r="2675" spans="1:46" x14ac:dyDescent="0.2">
      <c r="A2675" t="s">
        <v>552</v>
      </c>
      <c r="B2675" t="s">
        <v>553</v>
      </c>
      <c r="C2675">
        <f>-70.42707111 / 41.63575782</f>
        <v>-1.6915044855066841</v>
      </c>
      <c r="D2675" t="s">
        <v>354</v>
      </c>
      <c r="E2675" t="s">
        <v>70</v>
      </c>
      <c r="F2675" s="1">
        <v>37143</v>
      </c>
      <c r="G2675">
        <v>4</v>
      </c>
      <c r="O2675">
        <v>5.76</v>
      </c>
      <c r="P2675" t="s">
        <v>71</v>
      </c>
      <c r="Q2675">
        <v>25.25</v>
      </c>
      <c r="R2675" t="s">
        <v>71</v>
      </c>
    </row>
    <row r="2676" spans="1:46" x14ac:dyDescent="0.2">
      <c r="A2676" t="s">
        <v>552</v>
      </c>
      <c r="B2676" t="s">
        <v>553</v>
      </c>
      <c r="C2676">
        <f>-70.42707111 / 41.63575782</f>
        <v>-1.6915044855066841</v>
      </c>
      <c r="D2676" t="s">
        <v>354</v>
      </c>
      <c r="E2676" t="s">
        <v>70</v>
      </c>
      <c r="F2676" s="1">
        <v>37143</v>
      </c>
      <c r="G2676">
        <v>4.5</v>
      </c>
      <c r="O2676">
        <v>4.3</v>
      </c>
      <c r="P2676" t="s">
        <v>71</v>
      </c>
      <c r="Q2676">
        <v>25.14</v>
      </c>
      <c r="R2676" t="s">
        <v>71</v>
      </c>
    </row>
    <row r="2677" spans="1:46" x14ac:dyDescent="0.2">
      <c r="A2677" t="s">
        <v>552</v>
      </c>
      <c r="B2677" t="s">
        <v>553</v>
      </c>
      <c r="C2677">
        <f>-70.42707111 / 41.63575782</f>
        <v>-1.6915044855066841</v>
      </c>
      <c r="D2677" t="s">
        <v>354</v>
      </c>
      <c r="E2677" t="s">
        <v>70</v>
      </c>
      <c r="F2677" s="1">
        <v>37873</v>
      </c>
      <c r="G2677">
        <v>0.5</v>
      </c>
      <c r="I2677">
        <v>4.2</v>
      </c>
      <c r="J2677" t="s">
        <v>71</v>
      </c>
      <c r="K2677">
        <v>17.8</v>
      </c>
      <c r="L2677" t="s">
        <v>71</v>
      </c>
      <c r="M2677">
        <v>3</v>
      </c>
      <c r="N2677" t="s">
        <v>71</v>
      </c>
      <c r="O2677">
        <v>8.4</v>
      </c>
      <c r="P2677" t="s">
        <v>71</v>
      </c>
      <c r="Q2677">
        <v>21.4</v>
      </c>
      <c r="R2677" t="s">
        <v>71</v>
      </c>
      <c r="S2677">
        <v>0.4</v>
      </c>
      <c r="T2677" t="s">
        <v>71</v>
      </c>
      <c r="U2677">
        <v>12.39</v>
      </c>
      <c r="V2677" t="s">
        <v>71</v>
      </c>
      <c r="W2677">
        <v>37.700000000000003</v>
      </c>
      <c r="X2677" t="s">
        <v>71</v>
      </c>
      <c r="Y2677">
        <v>40.44</v>
      </c>
      <c r="AA2677">
        <v>58.84</v>
      </c>
      <c r="AC2677">
        <v>44.17</v>
      </c>
      <c r="AE2677">
        <v>0.36</v>
      </c>
      <c r="AF2677" t="s">
        <v>71</v>
      </c>
      <c r="AG2677">
        <v>6.37</v>
      </c>
      <c r="AH2677" t="s">
        <v>71</v>
      </c>
      <c r="AS2677">
        <v>2.82</v>
      </c>
      <c r="AT2677" t="s">
        <v>71</v>
      </c>
    </row>
    <row r="2678" spans="1:46" x14ac:dyDescent="0.2">
      <c r="A2678" t="s">
        <v>552</v>
      </c>
      <c r="B2678" t="s">
        <v>553</v>
      </c>
      <c r="C2678">
        <f>-70.42707111 / 41.63575782</f>
        <v>-1.6915044855066841</v>
      </c>
      <c r="D2678" t="s">
        <v>354</v>
      </c>
      <c r="E2678" t="s">
        <v>70</v>
      </c>
      <c r="F2678" s="1">
        <v>37873</v>
      </c>
      <c r="G2678">
        <v>1</v>
      </c>
      <c r="O2678">
        <v>8.4</v>
      </c>
      <c r="P2678" t="s">
        <v>71</v>
      </c>
      <c r="Q2678">
        <v>21.4</v>
      </c>
      <c r="R2678" t="s">
        <v>71</v>
      </c>
    </row>
    <row r="2679" spans="1:46" x14ac:dyDescent="0.2">
      <c r="A2679" t="s">
        <v>552</v>
      </c>
      <c r="B2679" t="s">
        <v>553</v>
      </c>
      <c r="C2679">
        <f>-70.42707111 / 41.63575782</f>
        <v>-1.6915044855066841</v>
      </c>
      <c r="D2679" t="s">
        <v>354</v>
      </c>
      <c r="E2679" t="s">
        <v>70</v>
      </c>
      <c r="F2679" s="1">
        <v>37873</v>
      </c>
      <c r="G2679">
        <v>1.5</v>
      </c>
      <c r="O2679">
        <v>8.41</v>
      </c>
      <c r="P2679" t="s">
        <v>71</v>
      </c>
      <c r="Q2679">
        <v>21.4</v>
      </c>
      <c r="R2679" t="s">
        <v>71</v>
      </c>
    </row>
    <row r="2680" spans="1:46" x14ac:dyDescent="0.2">
      <c r="A2680" t="s">
        <v>552</v>
      </c>
      <c r="B2680" t="s">
        <v>553</v>
      </c>
      <c r="C2680">
        <f>-70.42707111 / 41.63575782</f>
        <v>-1.6915044855066841</v>
      </c>
      <c r="D2680" t="s">
        <v>354</v>
      </c>
      <c r="E2680" t="s">
        <v>70</v>
      </c>
      <c r="F2680" s="1">
        <v>37873</v>
      </c>
      <c r="G2680">
        <v>2</v>
      </c>
      <c r="O2680">
        <v>8.4</v>
      </c>
      <c r="P2680" t="s">
        <v>71</v>
      </c>
      <c r="Q2680">
        <v>21.4</v>
      </c>
      <c r="R2680" t="s">
        <v>71</v>
      </c>
    </row>
    <row r="2681" spans="1:46" x14ac:dyDescent="0.2">
      <c r="A2681" t="s">
        <v>552</v>
      </c>
      <c r="B2681" t="s">
        <v>553</v>
      </c>
      <c r="C2681">
        <f>-70.42707111 / 41.63575782</f>
        <v>-1.6915044855066841</v>
      </c>
      <c r="D2681" t="s">
        <v>354</v>
      </c>
      <c r="E2681" t="s">
        <v>70</v>
      </c>
      <c r="F2681" s="1">
        <v>37873</v>
      </c>
      <c r="G2681">
        <v>2.5</v>
      </c>
      <c r="O2681">
        <v>8.4</v>
      </c>
      <c r="P2681" t="s">
        <v>71</v>
      </c>
      <c r="Q2681">
        <v>21.4</v>
      </c>
      <c r="R2681" t="s">
        <v>71</v>
      </c>
    </row>
    <row r="2682" spans="1:46" x14ac:dyDescent="0.2">
      <c r="A2682" t="s">
        <v>552</v>
      </c>
      <c r="B2682" t="s">
        <v>553</v>
      </c>
      <c r="C2682">
        <f>-70.42707111 / 41.63575782</f>
        <v>-1.6915044855066841</v>
      </c>
      <c r="D2682" t="s">
        <v>354</v>
      </c>
      <c r="E2682" t="s">
        <v>70</v>
      </c>
      <c r="F2682" s="1">
        <v>37873</v>
      </c>
      <c r="G2682">
        <v>3</v>
      </c>
      <c r="K2682">
        <v>10.42</v>
      </c>
      <c r="L2682" t="s">
        <v>71</v>
      </c>
      <c r="O2682">
        <v>8.3000000000000007</v>
      </c>
      <c r="P2682" t="s">
        <v>71</v>
      </c>
      <c r="Q2682">
        <v>21.4</v>
      </c>
      <c r="R2682" t="s">
        <v>71</v>
      </c>
      <c r="S2682">
        <v>1.1000000000000001</v>
      </c>
      <c r="T2682" t="s">
        <v>71</v>
      </c>
      <c r="U2682">
        <v>34.07</v>
      </c>
      <c r="V2682" t="s">
        <v>71</v>
      </c>
      <c r="W2682">
        <v>60.2</v>
      </c>
      <c r="X2682" t="s">
        <v>71</v>
      </c>
      <c r="Y2682">
        <v>55.03</v>
      </c>
      <c r="AA2682">
        <v>53.59</v>
      </c>
      <c r="AE2682">
        <v>0.37</v>
      </c>
      <c r="AF2682" t="s">
        <v>71</v>
      </c>
      <c r="AG2682">
        <v>6.33</v>
      </c>
      <c r="AH2682" t="s">
        <v>71</v>
      </c>
      <c r="AS2682">
        <v>0.03</v>
      </c>
      <c r="AT2682" t="s">
        <v>71</v>
      </c>
    </row>
    <row r="2683" spans="1:46" x14ac:dyDescent="0.2">
      <c r="A2683" t="s">
        <v>552</v>
      </c>
      <c r="B2683" t="s">
        <v>553</v>
      </c>
      <c r="C2683">
        <f>-70.42707111 / 41.63575782</f>
        <v>-1.6915044855066841</v>
      </c>
      <c r="D2683" t="s">
        <v>354</v>
      </c>
      <c r="E2683" t="s">
        <v>70</v>
      </c>
      <c r="F2683" s="1">
        <v>37873</v>
      </c>
      <c r="G2683">
        <v>3.5</v>
      </c>
      <c r="O2683">
        <v>8.3000000000000007</v>
      </c>
      <c r="P2683" t="s">
        <v>71</v>
      </c>
      <c r="Q2683">
        <v>21.4</v>
      </c>
      <c r="R2683" t="s">
        <v>71</v>
      </c>
    </row>
    <row r="2684" spans="1:46" x14ac:dyDescent="0.2">
      <c r="A2684" t="s">
        <v>552</v>
      </c>
      <c r="B2684" t="s">
        <v>553</v>
      </c>
      <c r="C2684">
        <f>-70.42707111 / 41.63575782</f>
        <v>-1.6915044855066841</v>
      </c>
      <c r="D2684" t="s">
        <v>354</v>
      </c>
      <c r="E2684" t="s">
        <v>70</v>
      </c>
      <c r="F2684" s="1">
        <v>37873</v>
      </c>
      <c r="G2684">
        <v>4</v>
      </c>
      <c r="O2684">
        <v>8.1</v>
      </c>
      <c r="P2684" t="s">
        <v>71</v>
      </c>
      <c r="Q2684">
        <v>21.3</v>
      </c>
      <c r="R2684" t="s">
        <v>71</v>
      </c>
    </row>
    <row r="2685" spans="1:46" x14ac:dyDescent="0.2">
      <c r="A2685" t="s">
        <v>552</v>
      </c>
      <c r="B2685" t="s">
        <v>553</v>
      </c>
      <c r="C2685">
        <f>-70.42707111 / 41.63575782</f>
        <v>-1.6915044855066841</v>
      </c>
      <c r="D2685" t="s">
        <v>354</v>
      </c>
      <c r="E2685" t="s">
        <v>70</v>
      </c>
      <c r="F2685" s="1">
        <v>38951</v>
      </c>
      <c r="G2685">
        <v>0.5</v>
      </c>
      <c r="I2685">
        <v>3.75</v>
      </c>
      <c r="J2685" t="s">
        <v>71</v>
      </c>
      <c r="K2685">
        <v>1.93</v>
      </c>
      <c r="L2685" t="s">
        <v>71</v>
      </c>
      <c r="M2685">
        <v>3.36</v>
      </c>
      <c r="N2685" t="s">
        <v>71</v>
      </c>
      <c r="O2685">
        <v>6.88</v>
      </c>
      <c r="P2685" t="s">
        <v>71</v>
      </c>
      <c r="Q2685">
        <v>23.9</v>
      </c>
      <c r="R2685" t="s">
        <v>71</v>
      </c>
      <c r="S2685">
        <v>0.37</v>
      </c>
      <c r="T2685" t="s">
        <v>71</v>
      </c>
      <c r="U2685">
        <v>11.61</v>
      </c>
      <c r="V2685" t="s">
        <v>71</v>
      </c>
      <c r="W2685">
        <v>64.400000000000006</v>
      </c>
      <c r="X2685" t="s">
        <v>71</v>
      </c>
      <c r="Y2685">
        <v>39.51</v>
      </c>
      <c r="AA2685">
        <v>37.049999999999997</v>
      </c>
      <c r="AC2685">
        <v>42.54</v>
      </c>
      <c r="AE2685">
        <v>9.2799999999999994</v>
      </c>
      <c r="AF2685" t="s">
        <v>71</v>
      </c>
      <c r="AG2685">
        <v>6.35</v>
      </c>
      <c r="AH2685" t="s">
        <v>71</v>
      </c>
      <c r="AS2685">
        <v>0.79</v>
      </c>
      <c r="AT2685" t="s">
        <v>71</v>
      </c>
    </row>
    <row r="2686" spans="1:46" x14ac:dyDescent="0.2">
      <c r="A2686" t="s">
        <v>552</v>
      </c>
      <c r="B2686" t="s">
        <v>553</v>
      </c>
      <c r="C2686">
        <f>-70.42707111 / 41.63575782</f>
        <v>-1.6915044855066841</v>
      </c>
      <c r="D2686" t="s">
        <v>354</v>
      </c>
      <c r="E2686" t="s">
        <v>70</v>
      </c>
      <c r="F2686" s="1">
        <v>38951</v>
      </c>
      <c r="G2686">
        <v>1</v>
      </c>
      <c r="O2686">
        <v>7.37</v>
      </c>
      <c r="P2686" t="s">
        <v>71</v>
      </c>
      <c r="Q2686">
        <v>23.8</v>
      </c>
      <c r="R2686" t="s">
        <v>71</v>
      </c>
    </row>
    <row r="2687" spans="1:46" x14ac:dyDescent="0.2">
      <c r="A2687" t="s">
        <v>552</v>
      </c>
      <c r="B2687" t="s">
        <v>553</v>
      </c>
      <c r="C2687">
        <f>-70.42707111 / 41.63575782</f>
        <v>-1.6915044855066841</v>
      </c>
      <c r="D2687" t="s">
        <v>354</v>
      </c>
      <c r="E2687" t="s">
        <v>70</v>
      </c>
      <c r="F2687" s="1">
        <v>38951</v>
      </c>
      <c r="G2687">
        <v>2</v>
      </c>
      <c r="O2687">
        <v>7.47</v>
      </c>
      <c r="P2687" t="s">
        <v>71</v>
      </c>
      <c r="Q2687">
        <v>23.8</v>
      </c>
      <c r="R2687" t="s">
        <v>71</v>
      </c>
    </row>
    <row r="2688" spans="1:46" x14ac:dyDescent="0.2">
      <c r="A2688" t="s">
        <v>552</v>
      </c>
      <c r="B2688" t="s">
        <v>553</v>
      </c>
      <c r="C2688">
        <f>-70.42707111 / 41.63575782</f>
        <v>-1.6915044855066841</v>
      </c>
      <c r="D2688" t="s">
        <v>354</v>
      </c>
      <c r="E2688" t="s">
        <v>70</v>
      </c>
      <c r="F2688" s="1">
        <v>38951</v>
      </c>
      <c r="G2688">
        <v>2.75</v>
      </c>
      <c r="K2688">
        <v>2.0299999999999998</v>
      </c>
      <c r="L2688" t="s">
        <v>71</v>
      </c>
      <c r="S2688">
        <v>0.56999999999999995</v>
      </c>
      <c r="T2688" t="s">
        <v>71</v>
      </c>
      <c r="U2688">
        <v>17.739999999999998</v>
      </c>
      <c r="V2688" t="s">
        <v>71</v>
      </c>
      <c r="W2688">
        <v>74.25</v>
      </c>
      <c r="X2688" t="s">
        <v>71</v>
      </c>
      <c r="Y2688">
        <v>45.62</v>
      </c>
      <c r="AA2688">
        <v>37.549999999999997</v>
      </c>
      <c r="AE2688">
        <v>9.08</v>
      </c>
      <c r="AF2688" t="s">
        <v>71</v>
      </c>
      <c r="AG2688">
        <v>6.24</v>
      </c>
      <c r="AH2688" t="s">
        <v>71</v>
      </c>
      <c r="AS2688">
        <v>0.77</v>
      </c>
      <c r="AT2688" t="s">
        <v>71</v>
      </c>
    </row>
    <row r="2689" spans="1:46" x14ac:dyDescent="0.2">
      <c r="A2689" t="s">
        <v>552</v>
      </c>
      <c r="B2689" t="s">
        <v>553</v>
      </c>
      <c r="C2689">
        <f>-70.42707111 / 41.63575782</f>
        <v>-1.6915044855066841</v>
      </c>
      <c r="D2689" t="s">
        <v>354</v>
      </c>
      <c r="E2689" t="s">
        <v>70</v>
      </c>
      <c r="F2689" s="1">
        <v>38951</v>
      </c>
      <c r="G2689">
        <v>3</v>
      </c>
      <c r="O2689">
        <v>6.9</v>
      </c>
      <c r="P2689" t="s">
        <v>71</v>
      </c>
      <c r="Q2689">
        <v>23.8</v>
      </c>
      <c r="R2689" t="s">
        <v>71</v>
      </c>
    </row>
    <row r="2690" spans="1:46" x14ac:dyDescent="0.2">
      <c r="A2690" t="s">
        <v>552</v>
      </c>
      <c r="B2690" t="s">
        <v>553</v>
      </c>
      <c r="C2690">
        <f>-70.42707111 / 41.63575782</f>
        <v>-1.6915044855066841</v>
      </c>
      <c r="D2690" t="s">
        <v>354</v>
      </c>
      <c r="E2690" t="s">
        <v>70</v>
      </c>
      <c r="F2690" s="1">
        <v>38951</v>
      </c>
      <c r="G2690">
        <v>3.5</v>
      </c>
      <c r="O2690">
        <v>6.89</v>
      </c>
      <c r="P2690" t="s">
        <v>71</v>
      </c>
      <c r="Q2690">
        <v>23.7</v>
      </c>
      <c r="R2690" t="s">
        <v>71</v>
      </c>
    </row>
    <row r="2691" spans="1:46" x14ac:dyDescent="0.2">
      <c r="A2691" t="s">
        <v>552</v>
      </c>
      <c r="B2691" t="s">
        <v>553</v>
      </c>
      <c r="C2691">
        <f>-70.42707111 / 41.63575782</f>
        <v>-1.6915044855066841</v>
      </c>
      <c r="D2691" t="s">
        <v>354</v>
      </c>
      <c r="E2691" t="s">
        <v>70</v>
      </c>
      <c r="F2691" s="1">
        <v>39309</v>
      </c>
      <c r="G2691">
        <v>0.5</v>
      </c>
      <c r="I2691">
        <v>3.8</v>
      </c>
      <c r="J2691" t="s">
        <v>71</v>
      </c>
      <c r="K2691">
        <v>1.43</v>
      </c>
      <c r="L2691" t="s">
        <v>71</v>
      </c>
      <c r="M2691">
        <v>3</v>
      </c>
      <c r="N2691" t="s">
        <v>71</v>
      </c>
      <c r="O2691">
        <v>7.15</v>
      </c>
      <c r="P2691" t="s">
        <v>71</v>
      </c>
      <c r="Q2691">
        <v>24.6</v>
      </c>
      <c r="R2691" t="s">
        <v>71</v>
      </c>
      <c r="S2691">
        <v>0.37</v>
      </c>
      <c r="T2691" t="s">
        <v>71</v>
      </c>
      <c r="U2691">
        <v>11.56</v>
      </c>
      <c r="V2691" t="s">
        <v>71</v>
      </c>
      <c r="W2691">
        <v>40.07</v>
      </c>
      <c r="X2691" t="s">
        <v>71</v>
      </c>
      <c r="Y2691">
        <v>39.44</v>
      </c>
      <c r="AA2691">
        <v>34.14</v>
      </c>
      <c r="AC2691">
        <v>44.17</v>
      </c>
      <c r="AE2691">
        <v>5.0999999999999996</v>
      </c>
      <c r="AF2691" t="s">
        <v>71</v>
      </c>
      <c r="AG2691">
        <v>6.15</v>
      </c>
      <c r="AH2691" t="s">
        <v>71</v>
      </c>
      <c r="AS2691">
        <v>0.28000000000000003</v>
      </c>
      <c r="AT2691" t="s">
        <v>71</v>
      </c>
    </row>
    <row r="2692" spans="1:46" x14ac:dyDescent="0.2">
      <c r="A2692" t="s">
        <v>552</v>
      </c>
      <c r="B2692" t="s">
        <v>553</v>
      </c>
      <c r="C2692">
        <f>-70.42707111 / 41.63575782</f>
        <v>-1.6915044855066841</v>
      </c>
      <c r="D2692" t="s">
        <v>354</v>
      </c>
      <c r="E2692" t="s">
        <v>70</v>
      </c>
      <c r="F2692" s="1">
        <v>39309</v>
      </c>
      <c r="G2692">
        <v>1</v>
      </c>
      <c r="O2692">
        <v>7.14</v>
      </c>
      <c r="P2692" t="s">
        <v>71</v>
      </c>
      <c r="Q2692">
        <v>24.7</v>
      </c>
      <c r="R2692" t="s">
        <v>71</v>
      </c>
    </row>
    <row r="2693" spans="1:46" x14ac:dyDescent="0.2">
      <c r="A2693" t="s">
        <v>552</v>
      </c>
      <c r="B2693" t="s">
        <v>553</v>
      </c>
      <c r="C2693">
        <f>-70.42707111 / 41.63575782</f>
        <v>-1.6915044855066841</v>
      </c>
      <c r="D2693" t="s">
        <v>354</v>
      </c>
      <c r="E2693" t="s">
        <v>70</v>
      </c>
      <c r="F2693" s="1">
        <v>39309</v>
      </c>
      <c r="G2693">
        <v>1.5</v>
      </c>
      <c r="O2693">
        <v>7.14</v>
      </c>
      <c r="P2693" t="s">
        <v>71</v>
      </c>
      <c r="Q2693">
        <v>24.7</v>
      </c>
      <c r="R2693" t="s">
        <v>71</v>
      </c>
    </row>
    <row r="2694" spans="1:46" x14ac:dyDescent="0.2">
      <c r="A2694" t="s">
        <v>552</v>
      </c>
      <c r="B2694" t="s">
        <v>553</v>
      </c>
      <c r="C2694">
        <f>-70.42707111 / 41.63575782</f>
        <v>-1.6915044855066841</v>
      </c>
      <c r="D2694" t="s">
        <v>354</v>
      </c>
      <c r="E2694" t="s">
        <v>70</v>
      </c>
      <c r="F2694" s="1">
        <v>39309</v>
      </c>
      <c r="G2694">
        <v>2</v>
      </c>
      <c r="O2694">
        <v>7.13</v>
      </c>
      <c r="P2694" t="s">
        <v>71</v>
      </c>
      <c r="Q2694">
        <v>24.6</v>
      </c>
      <c r="R2694" t="s">
        <v>71</v>
      </c>
    </row>
    <row r="2695" spans="1:46" x14ac:dyDescent="0.2">
      <c r="A2695" t="s">
        <v>552</v>
      </c>
      <c r="B2695" t="s">
        <v>553</v>
      </c>
      <c r="C2695">
        <f>-70.42707111 / 41.63575782</f>
        <v>-1.6915044855066841</v>
      </c>
      <c r="D2695" t="s">
        <v>354</v>
      </c>
      <c r="E2695" t="s">
        <v>70</v>
      </c>
      <c r="F2695" s="1">
        <v>39309</v>
      </c>
      <c r="G2695">
        <v>2.5</v>
      </c>
      <c r="O2695">
        <v>7.09</v>
      </c>
      <c r="P2695" t="s">
        <v>71</v>
      </c>
      <c r="Q2695">
        <v>24.6</v>
      </c>
      <c r="R2695" t="s">
        <v>71</v>
      </c>
    </row>
    <row r="2696" spans="1:46" x14ac:dyDescent="0.2">
      <c r="A2696" t="s">
        <v>552</v>
      </c>
      <c r="B2696" t="s">
        <v>553</v>
      </c>
      <c r="C2696">
        <f>-70.42707111 / 41.63575782</f>
        <v>-1.6915044855066841</v>
      </c>
      <c r="D2696" t="s">
        <v>354</v>
      </c>
      <c r="E2696" t="s">
        <v>70</v>
      </c>
      <c r="F2696" s="1">
        <v>39309</v>
      </c>
      <c r="G2696">
        <v>3</v>
      </c>
      <c r="O2696">
        <v>7</v>
      </c>
      <c r="P2696" t="s">
        <v>71</v>
      </c>
      <c r="Q2696">
        <v>25</v>
      </c>
      <c r="R2696" t="s">
        <v>71</v>
      </c>
    </row>
    <row r="2697" spans="1:46" x14ac:dyDescent="0.2">
      <c r="A2697" t="s">
        <v>552</v>
      </c>
      <c r="B2697" t="s">
        <v>553</v>
      </c>
      <c r="C2697">
        <f>-70.42707111 / 41.63575782</f>
        <v>-1.6915044855066841</v>
      </c>
      <c r="D2697" t="s">
        <v>354</v>
      </c>
      <c r="E2697" t="s">
        <v>70</v>
      </c>
      <c r="F2697" s="1">
        <v>39309</v>
      </c>
      <c r="G2697">
        <v>3.2</v>
      </c>
      <c r="K2697">
        <v>2.42</v>
      </c>
      <c r="L2697" t="s">
        <v>71</v>
      </c>
      <c r="S2697">
        <v>0.44</v>
      </c>
      <c r="T2697" t="s">
        <v>71</v>
      </c>
      <c r="W2697">
        <v>49.16</v>
      </c>
      <c r="X2697" t="s">
        <v>71</v>
      </c>
      <c r="AE2697">
        <v>5.4</v>
      </c>
      <c r="AF2697" t="s">
        <v>71</v>
      </c>
      <c r="AG2697">
        <v>6.17</v>
      </c>
      <c r="AH2697" t="s">
        <v>71</v>
      </c>
      <c r="AS2697">
        <v>0.09</v>
      </c>
      <c r="AT2697" t="s">
        <v>71</v>
      </c>
    </row>
    <row r="2698" spans="1:46" x14ac:dyDescent="0.2">
      <c r="A2698" t="s">
        <v>552</v>
      </c>
      <c r="B2698" t="s">
        <v>553</v>
      </c>
      <c r="C2698">
        <f>-70.42707111 / 41.63575782</f>
        <v>-1.6915044855066841</v>
      </c>
      <c r="D2698" t="s">
        <v>354</v>
      </c>
      <c r="E2698" t="s">
        <v>70</v>
      </c>
      <c r="F2698" s="1">
        <v>39309</v>
      </c>
      <c r="G2698">
        <v>3.5</v>
      </c>
      <c r="O2698">
        <v>6.97</v>
      </c>
      <c r="P2698" t="s">
        <v>71</v>
      </c>
      <c r="Q2698">
        <v>24.4</v>
      </c>
      <c r="R2698" t="s">
        <v>71</v>
      </c>
    </row>
    <row r="2699" spans="1:46" x14ac:dyDescent="0.2">
      <c r="A2699" t="s">
        <v>552</v>
      </c>
      <c r="B2699" t="s">
        <v>553</v>
      </c>
      <c r="C2699">
        <f>-70.42707111 / 41.63575782</f>
        <v>-1.6915044855066841</v>
      </c>
      <c r="D2699" t="s">
        <v>354</v>
      </c>
      <c r="E2699" t="s">
        <v>70</v>
      </c>
      <c r="F2699" s="1">
        <v>39714</v>
      </c>
      <c r="G2699">
        <v>0.5</v>
      </c>
      <c r="I2699">
        <v>5</v>
      </c>
      <c r="J2699" t="s">
        <v>71</v>
      </c>
      <c r="K2699">
        <v>4.84</v>
      </c>
      <c r="L2699" t="s">
        <v>71</v>
      </c>
      <c r="M2699">
        <v>2.7</v>
      </c>
      <c r="N2699" t="s">
        <v>71</v>
      </c>
      <c r="O2699">
        <v>7.8</v>
      </c>
      <c r="P2699" t="s">
        <v>71</v>
      </c>
      <c r="Q2699">
        <v>19.8</v>
      </c>
      <c r="R2699" t="s">
        <v>71</v>
      </c>
      <c r="S2699">
        <v>0.38</v>
      </c>
      <c r="T2699" t="s">
        <v>71</v>
      </c>
      <c r="U2699">
        <v>11.77</v>
      </c>
      <c r="V2699" t="s">
        <v>71</v>
      </c>
      <c r="W2699">
        <v>52.7</v>
      </c>
      <c r="X2699" t="s">
        <v>71</v>
      </c>
      <c r="Y2699">
        <v>39.700000000000003</v>
      </c>
      <c r="AA2699">
        <v>46.07</v>
      </c>
      <c r="AC2699">
        <v>45.69</v>
      </c>
      <c r="AE2699">
        <v>5.2</v>
      </c>
      <c r="AF2699" t="s">
        <v>71</v>
      </c>
      <c r="AG2699">
        <v>6.4</v>
      </c>
      <c r="AH2699" t="s">
        <v>71</v>
      </c>
      <c r="AS2699">
        <v>3.14</v>
      </c>
      <c r="AT2699" t="s">
        <v>71</v>
      </c>
    </row>
    <row r="2700" spans="1:46" x14ac:dyDescent="0.2">
      <c r="A2700" t="s">
        <v>552</v>
      </c>
      <c r="B2700" t="s">
        <v>553</v>
      </c>
      <c r="C2700">
        <f>-70.42707111 / 41.63575782</f>
        <v>-1.6915044855066841</v>
      </c>
      <c r="D2700" t="s">
        <v>354</v>
      </c>
      <c r="E2700" t="s">
        <v>70</v>
      </c>
      <c r="F2700" s="1">
        <v>39714</v>
      </c>
      <c r="G2700">
        <v>1</v>
      </c>
      <c r="O2700">
        <v>8</v>
      </c>
      <c r="P2700" t="s">
        <v>71</v>
      </c>
      <c r="Q2700">
        <v>19.8</v>
      </c>
      <c r="R2700" t="s">
        <v>71</v>
      </c>
    </row>
    <row r="2701" spans="1:46" x14ac:dyDescent="0.2">
      <c r="A2701" t="s">
        <v>552</v>
      </c>
      <c r="B2701" t="s">
        <v>553</v>
      </c>
      <c r="C2701">
        <f>-70.42707111 / 41.63575782</f>
        <v>-1.6915044855066841</v>
      </c>
      <c r="D2701" t="s">
        <v>354</v>
      </c>
      <c r="E2701" t="s">
        <v>70</v>
      </c>
      <c r="F2701" s="1">
        <v>39714</v>
      </c>
      <c r="G2701">
        <v>2</v>
      </c>
      <c r="O2701">
        <v>7.92</v>
      </c>
      <c r="P2701" t="s">
        <v>71</v>
      </c>
      <c r="Q2701">
        <v>19.600000000000001</v>
      </c>
      <c r="R2701" t="s">
        <v>71</v>
      </c>
    </row>
    <row r="2702" spans="1:46" x14ac:dyDescent="0.2">
      <c r="A2702" t="s">
        <v>552</v>
      </c>
      <c r="B2702" t="s">
        <v>553</v>
      </c>
      <c r="C2702">
        <f>-70.42707111 / 41.63575782</f>
        <v>-1.6915044855066841</v>
      </c>
      <c r="D2702" t="s">
        <v>354</v>
      </c>
      <c r="E2702" t="s">
        <v>70</v>
      </c>
      <c r="F2702" s="1">
        <v>39714</v>
      </c>
      <c r="G2702">
        <v>3</v>
      </c>
      <c r="O2702">
        <v>7.85</v>
      </c>
      <c r="P2702" t="s">
        <v>71</v>
      </c>
      <c r="Q2702">
        <v>19.600000000000001</v>
      </c>
      <c r="R2702" t="s">
        <v>71</v>
      </c>
    </row>
    <row r="2703" spans="1:46" x14ac:dyDescent="0.2">
      <c r="A2703" t="s">
        <v>552</v>
      </c>
      <c r="B2703" t="s">
        <v>553</v>
      </c>
      <c r="C2703">
        <f>-70.42707111 / 41.63575782</f>
        <v>-1.6915044855066841</v>
      </c>
      <c r="D2703" t="s">
        <v>354</v>
      </c>
      <c r="E2703" t="s">
        <v>70</v>
      </c>
      <c r="F2703" s="1">
        <v>39714</v>
      </c>
      <c r="G2703">
        <v>4</v>
      </c>
      <c r="K2703">
        <v>6.63</v>
      </c>
      <c r="L2703" t="s">
        <v>71</v>
      </c>
      <c r="O2703">
        <v>8</v>
      </c>
      <c r="P2703" t="s">
        <v>71</v>
      </c>
      <c r="Q2703">
        <v>19.5</v>
      </c>
      <c r="R2703" t="s">
        <v>71</v>
      </c>
      <c r="S2703">
        <v>0.34</v>
      </c>
      <c r="T2703" t="s">
        <v>71</v>
      </c>
      <c r="U2703">
        <v>10.53</v>
      </c>
      <c r="V2703" t="s">
        <v>71</v>
      </c>
      <c r="W2703">
        <v>31.98</v>
      </c>
      <c r="X2703" t="s">
        <v>71</v>
      </c>
      <c r="Y2703">
        <v>38.1</v>
      </c>
      <c r="AA2703">
        <v>49.16</v>
      </c>
      <c r="AE2703">
        <v>5.4</v>
      </c>
      <c r="AF2703" t="s">
        <v>71</v>
      </c>
      <c r="AG2703">
        <v>6.43</v>
      </c>
      <c r="AH2703" t="s">
        <v>71</v>
      </c>
      <c r="AS2703">
        <v>4.5199999999999996</v>
      </c>
      <c r="AT2703" t="s">
        <v>71</v>
      </c>
    </row>
    <row r="2704" spans="1:46" x14ac:dyDescent="0.2">
      <c r="A2704" t="s">
        <v>552</v>
      </c>
      <c r="B2704" t="s">
        <v>553</v>
      </c>
      <c r="C2704">
        <f>-70.42707111 / 41.63575782</f>
        <v>-1.6915044855066841</v>
      </c>
      <c r="D2704" t="s">
        <v>354</v>
      </c>
      <c r="E2704" t="s">
        <v>70</v>
      </c>
      <c r="F2704" s="1">
        <v>39714</v>
      </c>
      <c r="G2704">
        <v>5</v>
      </c>
      <c r="O2704">
        <v>4.5999999999999996</v>
      </c>
      <c r="P2704" t="s">
        <v>71</v>
      </c>
      <c r="Q2704">
        <v>19.5</v>
      </c>
      <c r="R2704" t="s">
        <v>71</v>
      </c>
    </row>
    <row r="2705" spans="1:46" x14ac:dyDescent="0.2">
      <c r="A2705" t="s">
        <v>552</v>
      </c>
      <c r="B2705" t="s">
        <v>553</v>
      </c>
      <c r="C2705">
        <f>-70.42707111 / 41.63575782</f>
        <v>-1.6915044855066841</v>
      </c>
      <c r="D2705" t="s">
        <v>354</v>
      </c>
      <c r="E2705" t="s">
        <v>70</v>
      </c>
      <c r="F2705" s="1">
        <v>40064</v>
      </c>
      <c r="G2705">
        <v>0.5</v>
      </c>
      <c r="I2705">
        <v>4.75</v>
      </c>
      <c r="J2705" t="s">
        <v>71</v>
      </c>
      <c r="K2705">
        <v>1.43</v>
      </c>
      <c r="L2705" t="s">
        <v>71</v>
      </c>
      <c r="M2705">
        <v>4</v>
      </c>
      <c r="N2705" t="s">
        <v>71</v>
      </c>
      <c r="O2705">
        <v>6.67</v>
      </c>
      <c r="P2705" t="s">
        <v>71</v>
      </c>
      <c r="Q2705">
        <v>21.9</v>
      </c>
      <c r="R2705" t="s">
        <v>71</v>
      </c>
      <c r="S2705">
        <v>0.87</v>
      </c>
      <c r="T2705" t="s">
        <v>71</v>
      </c>
      <c r="U2705">
        <v>27.02</v>
      </c>
      <c r="V2705" t="s">
        <v>71</v>
      </c>
      <c r="W2705">
        <v>41.68</v>
      </c>
      <c r="X2705" t="s">
        <v>71</v>
      </c>
      <c r="Y2705">
        <v>51.69</v>
      </c>
      <c r="AA2705">
        <v>34.11</v>
      </c>
      <c r="AC2705">
        <v>40.020000000000003</v>
      </c>
      <c r="AE2705">
        <v>6.7</v>
      </c>
      <c r="AF2705" t="s">
        <v>71</v>
      </c>
      <c r="AG2705">
        <v>5.8</v>
      </c>
      <c r="AH2705" t="s">
        <v>71</v>
      </c>
      <c r="AS2705">
        <v>0.9</v>
      </c>
      <c r="AT2705" t="s">
        <v>71</v>
      </c>
    </row>
    <row r="2706" spans="1:46" x14ac:dyDescent="0.2">
      <c r="A2706" t="s">
        <v>552</v>
      </c>
      <c r="B2706" t="s">
        <v>553</v>
      </c>
      <c r="C2706">
        <f>-70.42707111 / 41.63575782</f>
        <v>-1.6915044855066841</v>
      </c>
      <c r="D2706" t="s">
        <v>354</v>
      </c>
      <c r="E2706" t="s">
        <v>70</v>
      </c>
      <c r="F2706" s="1">
        <v>40064</v>
      </c>
      <c r="G2706">
        <v>1</v>
      </c>
      <c r="O2706">
        <v>6.73</v>
      </c>
      <c r="P2706" t="s">
        <v>71</v>
      </c>
      <c r="Q2706">
        <v>21.9</v>
      </c>
      <c r="R2706" t="s">
        <v>71</v>
      </c>
    </row>
    <row r="2707" spans="1:46" x14ac:dyDescent="0.2">
      <c r="A2707" t="s">
        <v>552</v>
      </c>
      <c r="B2707" t="s">
        <v>553</v>
      </c>
      <c r="C2707">
        <f>-70.42707111 / 41.63575782</f>
        <v>-1.6915044855066841</v>
      </c>
      <c r="D2707" t="s">
        <v>354</v>
      </c>
      <c r="E2707" t="s">
        <v>70</v>
      </c>
      <c r="F2707" s="1">
        <v>40064</v>
      </c>
      <c r="G2707">
        <v>2</v>
      </c>
      <c r="O2707">
        <v>6.68</v>
      </c>
      <c r="P2707" t="s">
        <v>71</v>
      </c>
      <c r="Q2707">
        <v>21.9</v>
      </c>
      <c r="R2707" t="s">
        <v>71</v>
      </c>
    </row>
    <row r="2708" spans="1:46" x14ac:dyDescent="0.2">
      <c r="A2708" t="s">
        <v>552</v>
      </c>
      <c r="B2708" t="s">
        <v>553</v>
      </c>
      <c r="C2708">
        <f>-70.42707111 / 41.63575782</f>
        <v>-1.6915044855066841</v>
      </c>
      <c r="D2708" t="s">
        <v>354</v>
      </c>
      <c r="E2708" t="s">
        <v>70</v>
      </c>
      <c r="F2708" s="1">
        <v>40064</v>
      </c>
      <c r="G2708">
        <v>3</v>
      </c>
      <c r="O2708">
        <v>6.61</v>
      </c>
      <c r="P2708" t="s">
        <v>71</v>
      </c>
      <c r="Q2708">
        <v>21.8</v>
      </c>
      <c r="R2708" t="s">
        <v>71</v>
      </c>
    </row>
    <row r="2709" spans="1:46" x14ac:dyDescent="0.2">
      <c r="A2709" t="s">
        <v>552</v>
      </c>
      <c r="B2709" t="s">
        <v>553</v>
      </c>
      <c r="C2709">
        <f>-70.42707111 / 41.63575782</f>
        <v>-1.6915044855066841</v>
      </c>
      <c r="D2709" t="s">
        <v>354</v>
      </c>
      <c r="E2709" t="s">
        <v>70</v>
      </c>
      <c r="F2709" s="1">
        <v>40064</v>
      </c>
      <c r="G2709">
        <v>4</v>
      </c>
      <c r="K2709">
        <v>1.65</v>
      </c>
      <c r="L2709" t="s">
        <v>71</v>
      </c>
      <c r="O2709">
        <v>6.67</v>
      </c>
      <c r="P2709" t="s">
        <v>71</v>
      </c>
      <c r="Q2709">
        <v>21.8</v>
      </c>
      <c r="R2709" t="s">
        <v>71</v>
      </c>
      <c r="S2709">
        <v>0.55000000000000004</v>
      </c>
      <c r="T2709" t="s">
        <v>71</v>
      </c>
      <c r="U2709">
        <v>16.98</v>
      </c>
      <c r="V2709" t="s">
        <v>71</v>
      </c>
      <c r="W2709">
        <v>42.3</v>
      </c>
      <c r="X2709" t="s">
        <v>71</v>
      </c>
      <c r="Y2709">
        <v>44.99</v>
      </c>
      <c r="AA2709">
        <v>35.51</v>
      </c>
      <c r="AE2709">
        <v>6.7</v>
      </c>
      <c r="AF2709" t="s">
        <v>71</v>
      </c>
      <c r="AG2709">
        <v>5.78</v>
      </c>
      <c r="AH2709" t="s">
        <v>71</v>
      </c>
      <c r="AS2709">
        <v>0.86</v>
      </c>
      <c r="AT2709" t="s">
        <v>71</v>
      </c>
    </row>
    <row r="2710" spans="1:46" x14ac:dyDescent="0.2">
      <c r="A2710" t="s">
        <v>552</v>
      </c>
      <c r="B2710" t="s">
        <v>553</v>
      </c>
      <c r="C2710">
        <f>-70.42707111 / 41.63575782</f>
        <v>-1.6915044855066841</v>
      </c>
      <c r="D2710" t="s">
        <v>354</v>
      </c>
      <c r="E2710" t="s">
        <v>70</v>
      </c>
      <c r="F2710" s="1">
        <v>40408</v>
      </c>
      <c r="G2710">
        <v>0.5</v>
      </c>
      <c r="I2710">
        <v>4.6500000000000004</v>
      </c>
      <c r="J2710" t="s">
        <v>71</v>
      </c>
      <c r="K2710">
        <v>2.96</v>
      </c>
      <c r="L2710" t="s">
        <v>71</v>
      </c>
      <c r="M2710">
        <v>2.15</v>
      </c>
      <c r="N2710" t="s">
        <v>71</v>
      </c>
      <c r="O2710">
        <v>7.35</v>
      </c>
      <c r="P2710" t="s">
        <v>71</v>
      </c>
      <c r="Q2710">
        <v>25.3</v>
      </c>
      <c r="R2710" t="s">
        <v>71</v>
      </c>
      <c r="S2710">
        <v>0.18</v>
      </c>
      <c r="T2710" t="s">
        <v>71</v>
      </c>
      <c r="U2710">
        <v>5.65</v>
      </c>
      <c r="V2710" t="s">
        <v>71</v>
      </c>
      <c r="W2710">
        <v>51.27</v>
      </c>
      <c r="X2710" t="s">
        <v>71</v>
      </c>
      <c r="Y2710">
        <v>29.12</v>
      </c>
      <c r="AA2710">
        <v>41.26</v>
      </c>
      <c r="AC2710">
        <v>48.97</v>
      </c>
      <c r="AE2710">
        <v>7.4</v>
      </c>
      <c r="AF2710" t="s">
        <v>71</v>
      </c>
      <c r="AG2710">
        <v>6.75</v>
      </c>
      <c r="AH2710" t="s">
        <v>71</v>
      </c>
    </row>
    <row r="2711" spans="1:46" x14ac:dyDescent="0.2">
      <c r="A2711" t="s">
        <v>552</v>
      </c>
      <c r="B2711" t="s">
        <v>553</v>
      </c>
      <c r="C2711">
        <f>-70.42707111 / 41.63575782</f>
        <v>-1.6915044855066841</v>
      </c>
      <c r="D2711" t="s">
        <v>354</v>
      </c>
      <c r="E2711" t="s">
        <v>70</v>
      </c>
      <c r="F2711" s="1">
        <v>40408</v>
      </c>
      <c r="G2711">
        <v>1</v>
      </c>
      <c r="O2711">
        <v>7.56</v>
      </c>
      <c r="P2711" t="s">
        <v>71</v>
      </c>
      <c r="Q2711">
        <v>25.3</v>
      </c>
      <c r="R2711" t="s">
        <v>71</v>
      </c>
    </row>
    <row r="2712" spans="1:46" x14ac:dyDescent="0.2">
      <c r="A2712" t="s">
        <v>552</v>
      </c>
      <c r="B2712" t="s">
        <v>553</v>
      </c>
      <c r="C2712">
        <f>-70.42707111 / 41.63575782</f>
        <v>-1.6915044855066841</v>
      </c>
      <c r="D2712" t="s">
        <v>354</v>
      </c>
      <c r="E2712" t="s">
        <v>70</v>
      </c>
      <c r="F2712" s="1">
        <v>40408</v>
      </c>
      <c r="G2712">
        <v>2</v>
      </c>
      <c r="O2712">
        <v>7.44</v>
      </c>
      <c r="P2712" t="s">
        <v>71</v>
      </c>
      <c r="Q2712">
        <v>25.2</v>
      </c>
      <c r="R2712" t="s">
        <v>71</v>
      </c>
    </row>
    <row r="2713" spans="1:46" x14ac:dyDescent="0.2">
      <c r="A2713" t="s">
        <v>552</v>
      </c>
      <c r="B2713" t="s">
        <v>553</v>
      </c>
      <c r="C2713">
        <f>-70.42707111 / 41.63575782</f>
        <v>-1.6915044855066841</v>
      </c>
      <c r="D2713" t="s">
        <v>354</v>
      </c>
      <c r="E2713" t="s">
        <v>70</v>
      </c>
      <c r="F2713" s="1">
        <v>40408</v>
      </c>
      <c r="G2713">
        <v>3</v>
      </c>
      <c r="K2713">
        <v>2.29</v>
      </c>
      <c r="L2713" t="s">
        <v>71</v>
      </c>
      <c r="O2713">
        <v>7.33</v>
      </c>
      <c r="P2713" t="s">
        <v>71</v>
      </c>
      <c r="Q2713">
        <v>25.1</v>
      </c>
      <c r="R2713" t="s">
        <v>71</v>
      </c>
      <c r="S2713">
        <v>0.3</v>
      </c>
      <c r="T2713" t="s">
        <v>71</v>
      </c>
      <c r="U2713">
        <v>9.35</v>
      </c>
      <c r="V2713" t="s">
        <v>71</v>
      </c>
      <c r="W2713">
        <v>44.26</v>
      </c>
      <c r="X2713" t="s">
        <v>71</v>
      </c>
      <c r="Y2713">
        <v>0</v>
      </c>
      <c r="AA2713">
        <v>38.72</v>
      </c>
      <c r="AE2713">
        <v>7.4</v>
      </c>
      <c r="AF2713" t="s">
        <v>71</v>
      </c>
      <c r="AG2713">
        <v>6.59</v>
      </c>
      <c r="AH2713" t="s">
        <v>71</v>
      </c>
      <c r="AS2713">
        <v>1.6</v>
      </c>
      <c r="AT2713" t="s">
        <v>71</v>
      </c>
    </row>
    <row r="2714" spans="1:46" x14ac:dyDescent="0.2">
      <c r="A2714" t="s">
        <v>552</v>
      </c>
      <c r="B2714" t="s">
        <v>553</v>
      </c>
      <c r="C2714">
        <f>-70.42707111 / 41.63575782</f>
        <v>-1.6915044855066841</v>
      </c>
      <c r="D2714" t="s">
        <v>354</v>
      </c>
      <c r="E2714" t="s">
        <v>70</v>
      </c>
      <c r="F2714" s="1">
        <v>40408</v>
      </c>
      <c r="G2714">
        <v>4</v>
      </c>
      <c r="O2714">
        <v>6.02</v>
      </c>
      <c r="P2714" t="s">
        <v>71</v>
      </c>
      <c r="Q2714">
        <v>24.9</v>
      </c>
      <c r="R2714" t="s">
        <v>71</v>
      </c>
    </row>
    <row r="2715" spans="1:46" x14ac:dyDescent="0.2">
      <c r="A2715" t="s">
        <v>552</v>
      </c>
      <c r="B2715" t="s">
        <v>553</v>
      </c>
      <c r="C2715">
        <f>-70.42707111 / 41.63575782</f>
        <v>-1.6915044855066841</v>
      </c>
      <c r="D2715" t="s">
        <v>354</v>
      </c>
      <c r="E2715" t="s">
        <v>70</v>
      </c>
      <c r="F2715" s="1">
        <v>40408</v>
      </c>
      <c r="G2715">
        <v>4.4000000000000004</v>
      </c>
      <c r="O2715">
        <v>4.03</v>
      </c>
      <c r="P2715" t="s">
        <v>71</v>
      </c>
      <c r="Q2715">
        <v>24.6</v>
      </c>
      <c r="R2715" t="s">
        <v>71</v>
      </c>
    </row>
    <row r="2716" spans="1:46" x14ac:dyDescent="0.2">
      <c r="A2716" t="s">
        <v>552</v>
      </c>
      <c r="B2716" t="s">
        <v>553</v>
      </c>
      <c r="C2716">
        <f>-70.42707111 / 41.63575782</f>
        <v>-1.6915044855066841</v>
      </c>
      <c r="D2716" t="s">
        <v>354</v>
      </c>
      <c r="E2716" t="s">
        <v>70</v>
      </c>
      <c r="F2716" s="1">
        <v>40799</v>
      </c>
      <c r="G2716">
        <v>0.5</v>
      </c>
      <c r="I2716">
        <v>4.4000000000000004</v>
      </c>
      <c r="J2716" t="s">
        <v>71</v>
      </c>
      <c r="K2716">
        <v>0.93</v>
      </c>
      <c r="L2716" t="s">
        <v>71</v>
      </c>
      <c r="M2716">
        <v>4.1500000000000004</v>
      </c>
      <c r="N2716" t="s">
        <v>71</v>
      </c>
      <c r="O2716">
        <v>6.59</v>
      </c>
      <c r="P2716" t="s">
        <v>71</v>
      </c>
      <c r="Q2716">
        <v>21.9</v>
      </c>
      <c r="R2716" t="s">
        <v>71</v>
      </c>
      <c r="S2716">
        <v>0.32</v>
      </c>
      <c r="T2716" t="s">
        <v>71</v>
      </c>
      <c r="U2716">
        <v>9.91</v>
      </c>
      <c r="V2716" t="s">
        <v>71</v>
      </c>
      <c r="W2716">
        <v>34.380000000000003</v>
      </c>
      <c r="X2716" t="s">
        <v>71</v>
      </c>
      <c r="Y2716">
        <v>37.22</v>
      </c>
      <c r="AA2716">
        <v>29.89</v>
      </c>
      <c r="AC2716">
        <v>39.49</v>
      </c>
      <c r="AE2716">
        <v>6.4</v>
      </c>
      <c r="AF2716" t="s">
        <v>71</v>
      </c>
      <c r="AG2716">
        <v>6.52</v>
      </c>
      <c r="AH2716" t="s">
        <v>71</v>
      </c>
      <c r="AS2716">
        <v>0.06</v>
      </c>
      <c r="AT2716" t="s">
        <v>71</v>
      </c>
    </row>
    <row r="2717" spans="1:46" x14ac:dyDescent="0.2">
      <c r="A2717" t="s">
        <v>552</v>
      </c>
      <c r="B2717" t="s">
        <v>553</v>
      </c>
      <c r="C2717">
        <f>-70.42707111 / 41.63575782</f>
        <v>-1.6915044855066841</v>
      </c>
      <c r="D2717" t="s">
        <v>354</v>
      </c>
      <c r="E2717" t="s">
        <v>70</v>
      </c>
      <c r="F2717" s="1">
        <v>40799</v>
      </c>
      <c r="G2717">
        <v>1</v>
      </c>
      <c r="O2717">
        <v>6.61</v>
      </c>
      <c r="P2717" t="s">
        <v>71</v>
      </c>
      <c r="Q2717">
        <v>21.9</v>
      </c>
      <c r="R2717" t="s">
        <v>71</v>
      </c>
    </row>
    <row r="2718" spans="1:46" x14ac:dyDescent="0.2">
      <c r="A2718" t="s">
        <v>552</v>
      </c>
      <c r="B2718" t="s">
        <v>553</v>
      </c>
      <c r="C2718">
        <f>-70.42707111 / 41.63575782</f>
        <v>-1.6915044855066841</v>
      </c>
      <c r="D2718" t="s">
        <v>354</v>
      </c>
      <c r="E2718" t="s">
        <v>70</v>
      </c>
      <c r="F2718" s="1">
        <v>40799</v>
      </c>
      <c r="G2718">
        <v>1.5</v>
      </c>
      <c r="O2718">
        <v>6.57</v>
      </c>
      <c r="P2718" t="s">
        <v>71</v>
      </c>
      <c r="Q2718">
        <v>21.9</v>
      </c>
      <c r="R2718" t="s">
        <v>71</v>
      </c>
    </row>
    <row r="2719" spans="1:46" x14ac:dyDescent="0.2">
      <c r="A2719" t="s">
        <v>552</v>
      </c>
      <c r="B2719" t="s">
        <v>553</v>
      </c>
      <c r="C2719">
        <f>-70.42707111 / 41.63575782</f>
        <v>-1.6915044855066841</v>
      </c>
      <c r="D2719" t="s">
        <v>354</v>
      </c>
      <c r="E2719" t="s">
        <v>70</v>
      </c>
      <c r="F2719" s="1">
        <v>40799</v>
      </c>
      <c r="G2719">
        <v>2</v>
      </c>
      <c r="O2719">
        <v>6.58</v>
      </c>
      <c r="P2719" t="s">
        <v>71</v>
      </c>
      <c r="Q2719">
        <v>21.9</v>
      </c>
      <c r="R2719" t="s">
        <v>71</v>
      </c>
    </row>
    <row r="2720" spans="1:46" x14ac:dyDescent="0.2">
      <c r="A2720" t="s">
        <v>552</v>
      </c>
      <c r="B2720" t="s">
        <v>553</v>
      </c>
      <c r="C2720">
        <f>-70.42707111 / 41.63575782</f>
        <v>-1.6915044855066841</v>
      </c>
      <c r="D2720" t="s">
        <v>354</v>
      </c>
      <c r="E2720" t="s">
        <v>70</v>
      </c>
      <c r="F2720" s="1">
        <v>40799</v>
      </c>
      <c r="G2720">
        <v>2.5</v>
      </c>
      <c r="O2720">
        <v>6.4</v>
      </c>
      <c r="P2720" t="s">
        <v>71</v>
      </c>
      <c r="Q2720">
        <v>21.9</v>
      </c>
      <c r="R2720" t="s">
        <v>71</v>
      </c>
    </row>
    <row r="2721" spans="1:46" x14ac:dyDescent="0.2">
      <c r="A2721" t="s">
        <v>552</v>
      </c>
      <c r="B2721" t="s">
        <v>553</v>
      </c>
      <c r="C2721">
        <f>-70.42707111 / 41.63575782</f>
        <v>-1.6915044855066841</v>
      </c>
      <c r="D2721" t="s">
        <v>354</v>
      </c>
      <c r="E2721" t="s">
        <v>70</v>
      </c>
      <c r="F2721" s="1">
        <v>40799</v>
      </c>
      <c r="G2721">
        <v>3</v>
      </c>
      <c r="O2721">
        <v>6.3</v>
      </c>
      <c r="P2721" t="s">
        <v>71</v>
      </c>
      <c r="Q2721">
        <v>21.8</v>
      </c>
      <c r="R2721" t="s">
        <v>71</v>
      </c>
    </row>
    <row r="2722" spans="1:46" x14ac:dyDescent="0.2">
      <c r="A2722" t="s">
        <v>552</v>
      </c>
      <c r="B2722" t="s">
        <v>553</v>
      </c>
      <c r="C2722">
        <f>-70.42707111 / 41.63575782</f>
        <v>-1.6915044855066841</v>
      </c>
      <c r="D2722" t="s">
        <v>354</v>
      </c>
      <c r="E2722" t="s">
        <v>70</v>
      </c>
      <c r="F2722" s="1">
        <v>40799</v>
      </c>
      <c r="G2722">
        <v>3.5</v>
      </c>
      <c r="K2722">
        <v>1.01</v>
      </c>
      <c r="L2722" t="s">
        <v>71</v>
      </c>
      <c r="O2722">
        <v>6.23</v>
      </c>
      <c r="P2722" t="s">
        <v>71</v>
      </c>
      <c r="Q2722">
        <v>21.7</v>
      </c>
      <c r="R2722" t="s">
        <v>71</v>
      </c>
      <c r="S2722">
        <v>0.41</v>
      </c>
      <c r="T2722" t="s">
        <v>71</v>
      </c>
      <c r="U2722">
        <v>12.7</v>
      </c>
      <c r="V2722" t="s">
        <v>71</v>
      </c>
      <c r="W2722">
        <v>41.93</v>
      </c>
      <c r="X2722" t="s">
        <v>71</v>
      </c>
      <c r="Y2722">
        <v>40.799999999999997</v>
      </c>
      <c r="AA2722">
        <v>30.7</v>
      </c>
      <c r="AE2722">
        <v>6.4</v>
      </c>
      <c r="AF2722" t="s">
        <v>71</v>
      </c>
      <c r="AG2722">
        <v>6.44</v>
      </c>
      <c r="AH2722" t="s">
        <v>71</v>
      </c>
      <c r="AS2722">
        <v>0.03</v>
      </c>
      <c r="AT2722" t="s">
        <v>71</v>
      </c>
    </row>
    <row r="2723" spans="1:46" x14ac:dyDescent="0.2">
      <c r="A2723" t="s">
        <v>552</v>
      </c>
      <c r="B2723" t="s">
        <v>553</v>
      </c>
      <c r="C2723">
        <f>-70.42707111 / 41.63575782</f>
        <v>-1.6915044855066841</v>
      </c>
      <c r="D2723" t="s">
        <v>354</v>
      </c>
      <c r="E2723" t="s">
        <v>70</v>
      </c>
      <c r="F2723" s="1">
        <v>40799</v>
      </c>
      <c r="G2723">
        <v>4</v>
      </c>
      <c r="O2723">
        <v>5.73</v>
      </c>
      <c r="P2723" t="s">
        <v>71</v>
      </c>
      <c r="Q2723">
        <v>21.6</v>
      </c>
      <c r="R2723" t="s">
        <v>71</v>
      </c>
    </row>
    <row r="2724" spans="1:46" x14ac:dyDescent="0.2">
      <c r="A2724" t="s">
        <v>552</v>
      </c>
      <c r="B2724" t="s">
        <v>553</v>
      </c>
      <c r="C2724">
        <f>-70.42707111 / 41.63575782</f>
        <v>-1.6915044855066841</v>
      </c>
      <c r="D2724" t="s">
        <v>354</v>
      </c>
      <c r="E2724" t="s">
        <v>70</v>
      </c>
      <c r="F2724" s="1">
        <v>41151</v>
      </c>
      <c r="G2724">
        <v>0.5</v>
      </c>
      <c r="I2724">
        <v>4.2</v>
      </c>
      <c r="J2724" t="s">
        <v>71</v>
      </c>
      <c r="K2724">
        <v>1.57</v>
      </c>
      <c r="L2724" t="s">
        <v>71</v>
      </c>
      <c r="M2724">
        <v>2.75</v>
      </c>
      <c r="N2724" t="s">
        <v>71</v>
      </c>
      <c r="O2724">
        <v>6.58</v>
      </c>
      <c r="P2724" t="s">
        <v>71</v>
      </c>
      <c r="Q2724">
        <v>25</v>
      </c>
      <c r="R2724" t="s">
        <v>71</v>
      </c>
      <c r="S2724">
        <v>0.5</v>
      </c>
      <c r="T2724" t="s">
        <v>71</v>
      </c>
      <c r="U2724">
        <v>15.49</v>
      </c>
      <c r="V2724" t="s">
        <v>71</v>
      </c>
      <c r="W2724">
        <v>35.5</v>
      </c>
      <c r="X2724" t="s">
        <v>71</v>
      </c>
      <c r="Y2724">
        <v>43.66</v>
      </c>
      <c r="AA2724">
        <v>35.03</v>
      </c>
      <c r="AC2724">
        <v>45.42</v>
      </c>
      <c r="AE2724">
        <v>6.9</v>
      </c>
      <c r="AF2724" t="s">
        <v>71</v>
      </c>
      <c r="AG2724">
        <v>6.53</v>
      </c>
      <c r="AH2724" t="s">
        <v>71</v>
      </c>
      <c r="AS2724">
        <v>3.13</v>
      </c>
      <c r="AT2724" t="s">
        <v>71</v>
      </c>
    </row>
    <row r="2725" spans="1:46" x14ac:dyDescent="0.2">
      <c r="A2725" t="s">
        <v>552</v>
      </c>
      <c r="B2725" t="s">
        <v>553</v>
      </c>
      <c r="C2725">
        <f>-70.42707111 / 41.63575782</f>
        <v>-1.6915044855066841</v>
      </c>
      <c r="D2725" t="s">
        <v>354</v>
      </c>
      <c r="E2725" t="s">
        <v>70</v>
      </c>
      <c r="F2725" s="1">
        <v>41151</v>
      </c>
      <c r="G2725">
        <v>1</v>
      </c>
      <c r="O2725">
        <v>6.66</v>
      </c>
      <c r="P2725" t="s">
        <v>71</v>
      </c>
      <c r="Q2725">
        <v>25</v>
      </c>
      <c r="R2725" t="s">
        <v>71</v>
      </c>
    </row>
    <row r="2726" spans="1:46" x14ac:dyDescent="0.2">
      <c r="A2726" t="s">
        <v>552</v>
      </c>
      <c r="B2726" t="s">
        <v>553</v>
      </c>
      <c r="C2726">
        <f>-70.42707111 / 41.63575782</f>
        <v>-1.6915044855066841</v>
      </c>
      <c r="D2726" t="s">
        <v>354</v>
      </c>
      <c r="E2726" t="s">
        <v>70</v>
      </c>
      <c r="F2726" s="1">
        <v>41151</v>
      </c>
      <c r="G2726">
        <v>1.5</v>
      </c>
      <c r="O2726">
        <v>6.65</v>
      </c>
      <c r="P2726" t="s">
        <v>71</v>
      </c>
      <c r="Q2726">
        <v>25.1</v>
      </c>
      <c r="R2726" t="s">
        <v>71</v>
      </c>
    </row>
    <row r="2727" spans="1:46" x14ac:dyDescent="0.2">
      <c r="A2727" t="s">
        <v>552</v>
      </c>
      <c r="B2727" t="s">
        <v>553</v>
      </c>
      <c r="C2727">
        <f>-70.42707111 / 41.63575782</f>
        <v>-1.6915044855066841</v>
      </c>
      <c r="D2727" t="s">
        <v>354</v>
      </c>
      <c r="E2727" t="s">
        <v>70</v>
      </c>
      <c r="F2727" s="1">
        <v>41151</v>
      </c>
      <c r="G2727">
        <v>2</v>
      </c>
      <c r="O2727">
        <v>6.61</v>
      </c>
      <c r="P2727" t="s">
        <v>71</v>
      </c>
      <c r="Q2727">
        <v>25.1</v>
      </c>
      <c r="R2727" t="s">
        <v>71</v>
      </c>
    </row>
    <row r="2728" spans="1:46" x14ac:dyDescent="0.2">
      <c r="A2728" t="s">
        <v>552</v>
      </c>
      <c r="B2728" t="s">
        <v>553</v>
      </c>
      <c r="C2728">
        <f>-70.42707111 / 41.63575782</f>
        <v>-1.6915044855066841</v>
      </c>
      <c r="D2728" t="s">
        <v>354</v>
      </c>
      <c r="E2728" t="s">
        <v>70</v>
      </c>
      <c r="F2728" s="1">
        <v>41151</v>
      </c>
      <c r="G2728">
        <v>2.5</v>
      </c>
      <c r="O2728">
        <v>6.61</v>
      </c>
      <c r="P2728" t="s">
        <v>71</v>
      </c>
      <c r="Q2728">
        <v>25</v>
      </c>
      <c r="R2728" t="s">
        <v>71</v>
      </c>
    </row>
    <row r="2729" spans="1:46" x14ac:dyDescent="0.2">
      <c r="A2729" t="s">
        <v>552</v>
      </c>
      <c r="B2729" t="s">
        <v>553</v>
      </c>
      <c r="C2729">
        <f>-70.42707111 / 41.63575782</f>
        <v>-1.6915044855066841</v>
      </c>
      <c r="D2729" t="s">
        <v>354</v>
      </c>
      <c r="E2729" t="s">
        <v>70</v>
      </c>
      <c r="F2729" s="1">
        <v>41151</v>
      </c>
      <c r="G2729">
        <v>3</v>
      </c>
      <c r="O2729">
        <v>6.55</v>
      </c>
      <c r="P2729" t="s">
        <v>71</v>
      </c>
      <c r="Q2729">
        <v>25</v>
      </c>
      <c r="R2729" t="s">
        <v>71</v>
      </c>
    </row>
    <row r="2730" spans="1:46" x14ac:dyDescent="0.2">
      <c r="A2730" t="s">
        <v>552</v>
      </c>
      <c r="B2730" t="s">
        <v>553</v>
      </c>
      <c r="C2730">
        <f>-70.42707111 / 41.63575782</f>
        <v>-1.6915044855066841</v>
      </c>
      <c r="D2730" t="s">
        <v>354</v>
      </c>
      <c r="E2730" t="s">
        <v>70</v>
      </c>
      <c r="F2730" s="1">
        <v>41151</v>
      </c>
      <c r="G2730">
        <v>3.2</v>
      </c>
      <c r="K2730">
        <v>1.33</v>
      </c>
      <c r="L2730" t="s">
        <v>71</v>
      </c>
      <c r="S2730">
        <v>0.48</v>
      </c>
      <c r="T2730" t="s">
        <v>71</v>
      </c>
      <c r="U2730">
        <v>14.87</v>
      </c>
      <c r="V2730" t="s">
        <v>71</v>
      </c>
      <c r="W2730">
        <v>37.799999999999997</v>
      </c>
      <c r="X2730" t="s">
        <v>71</v>
      </c>
      <c r="Y2730">
        <v>43.07</v>
      </c>
      <c r="AA2730">
        <v>33.4</v>
      </c>
      <c r="AE2730">
        <v>6.7</v>
      </c>
      <c r="AF2730" t="s">
        <v>71</v>
      </c>
      <c r="AG2730">
        <v>6.5</v>
      </c>
      <c r="AH2730" t="s">
        <v>71</v>
      </c>
      <c r="AS2730">
        <v>1.39</v>
      </c>
      <c r="AT2730" t="s">
        <v>71</v>
      </c>
    </row>
    <row r="2731" spans="1:46" x14ac:dyDescent="0.2">
      <c r="A2731" t="s">
        <v>552</v>
      </c>
      <c r="B2731" t="s">
        <v>553</v>
      </c>
      <c r="C2731">
        <f>-70.42707111 / 41.63575782</f>
        <v>-1.6915044855066841</v>
      </c>
      <c r="D2731" t="s">
        <v>354</v>
      </c>
      <c r="E2731" t="s">
        <v>70</v>
      </c>
      <c r="F2731" s="1">
        <v>41151</v>
      </c>
      <c r="G2731">
        <v>3.5</v>
      </c>
      <c r="O2731">
        <v>6.48</v>
      </c>
      <c r="P2731" t="s">
        <v>71</v>
      </c>
      <c r="Q2731">
        <v>25</v>
      </c>
      <c r="R2731" t="s">
        <v>71</v>
      </c>
    </row>
    <row r="2732" spans="1:46" x14ac:dyDescent="0.2">
      <c r="A2732" t="s">
        <v>552</v>
      </c>
      <c r="B2732" t="s">
        <v>553</v>
      </c>
      <c r="C2732">
        <f>-70.42707111 / 41.63575782</f>
        <v>-1.6915044855066841</v>
      </c>
      <c r="D2732" t="s">
        <v>354</v>
      </c>
      <c r="E2732" t="s">
        <v>70</v>
      </c>
      <c r="F2732" s="1">
        <v>41151</v>
      </c>
      <c r="G2732">
        <v>4</v>
      </c>
      <c r="O2732">
        <v>6.15</v>
      </c>
      <c r="P2732" t="s">
        <v>71</v>
      </c>
      <c r="Q2732">
        <v>25</v>
      </c>
      <c r="R2732" t="s">
        <v>71</v>
      </c>
    </row>
    <row r="2733" spans="1:46" x14ac:dyDescent="0.2">
      <c r="A2733" t="s">
        <v>552</v>
      </c>
      <c r="B2733" t="s">
        <v>553</v>
      </c>
      <c r="C2733">
        <f>-70.42707111 / 41.63575782</f>
        <v>-1.6915044855066841</v>
      </c>
      <c r="D2733" t="s">
        <v>354</v>
      </c>
      <c r="E2733" t="s">
        <v>70</v>
      </c>
      <c r="F2733" s="1">
        <v>41534</v>
      </c>
      <c r="G2733">
        <v>0.5</v>
      </c>
      <c r="I2733">
        <v>4.6500000000000004</v>
      </c>
      <c r="J2733" t="s">
        <v>71</v>
      </c>
      <c r="K2733">
        <v>0.6</v>
      </c>
      <c r="L2733" t="s">
        <v>71</v>
      </c>
      <c r="M2733">
        <v>4.0999999999999996</v>
      </c>
      <c r="N2733" t="s">
        <v>71</v>
      </c>
      <c r="O2733">
        <v>6.23</v>
      </c>
      <c r="P2733" t="s">
        <v>71</v>
      </c>
      <c r="Q2733">
        <v>20.399999999999999</v>
      </c>
      <c r="R2733" t="s">
        <v>71</v>
      </c>
      <c r="S2733">
        <v>0.11</v>
      </c>
      <c r="T2733" t="s">
        <v>71</v>
      </c>
      <c r="U2733">
        <v>3.41</v>
      </c>
      <c r="V2733" t="s">
        <v>71</v>
      </c>
      <c r="W2733">
        <v>48.6</v>
      </c>
      <c r="X2733" t="s">
        <v>71</v>
      </c>
      <c r="Y2733">
        <v>21.84</v>
      </c>
      <c r="AA2733">
        <v>25.59</v>
      </c>
      <c r="AC2733">
        <v>39.67</v>
      </c>
      <c r="AE2733">
        <v>8.4</v>
      </c>
      <c r="AF2733" t="s">
        <v>71</v>
      </c>
      <c r="AG2733">
        <v>6.5</v>
      </c>
      <c r="AH2733" t="s">
        <v>71</v>
      </c>
      <c r="AS2733">
        <v>0.17</v>
      </c>
      <c r="AT2733" t="s">
        <v>71</v>
      </c>
    </row>
    <row r="2734" spans="1:46" x14ac:dyDescent="0.2">
      <c r="A2734" t="s">
        <v>552</v>
      </c>
      <c r="B2734" t="s">
        <v>553</v>
      </c>
      <c r="C2734">
        <f>-70.42707111 / 41.63575782</f>
        <v>-1.6915044855066841</v>
      </c>
      <c r="D2734" t="s">
        <v>354</v>
      </c>
      <c r="E2734" t="s">
        <v>70</v>
      </c>
      <c r="F2734" s="1">
        <v>41534</v>
      </c>
      <c r="G2734">
        <v>1</v>
      </c>
      <c r="O2734">
        <v>6.27</v>
      </c>
      <c r="P2734" t="s">
        <v>71</v>
      </c>
      <c r="Q2734">
        <v>20.399999999999999</v>
      </c>
      <c r="R2734" t="s">
        <v>71</v>
      </c>
    </row>
    <row r="2735" spans="1:46" x14ac:dyDescent="0.2">
      <c r="A2735" t="s">
        <v>552</v>
      </c>
      <c r="B2735" t="s">
        <v>553</v>
      </c>
      <c r="C2735">
        <f>-70.42707111 / 41.63575782</f>
        <v>-1.6915044855066841</v>
      </c>
      <c r="D2735" t="s">
        <v>354</v>
      </c>
      <c r="E2735" t="s">
        <v>70</v>
      </c>
      <c r="F2735" s="1">
        <v>41534</v>
      </c>
      <c r="G2735">
        <v>1.5</v>
      </c>
      <c r="O2735">
        <v>6.26</v>
      </c>
      <c r="P2735" t="s">
        <v>71</v>
      </c>
      <c r="Q2735">
        <v>20.399999999999999</v>
      </c>
      <c r="R2735" t="s">
        <v>71</v>
      </c>
    </row>
    <row r="2736" spans="1:46" x14ac:dyDescent="0.2">
      <c r="A2736" t="s">
        <v>552</v>
      </c>
      <c r="B2736" t="s">
        <v>553</v>
      </c>
      <c r="C2736">
        <f>-70.42707111 / 41.63575782</f>
        <v>-1.6915044855066841</v>
      </c>
      <c r="D2736" t="s">
        <v>354</v>
      </c>
      <c r="E2736" t="s">
        <v>70</v>
      </c>
      <c r="F2736" s="1">
        <v>41534</v>
      </c>
      <c r="G2736">
        <v>2</v>
      </c>
      <c r="O2736">
        <v>6.22</v>
      </c>
      <c r="P2736" t="s">
        <v>71</v>
      </c>
      <c r="Q2736">
        <v>20.399999999999999</v>
      </c>
      <c r="R2736" t="s">
        <v>71</v>
      </c>
    </row>
    <row r="2737" spans="1:46" x14ac:dyDescent="0.2">
      <c r="A2737" t="s">
        <v>552</v>
      </c>
      <c r="B2737" t="s">
        <v>553</v>
      </c>
      <c r="C2737">
        <f>-70.42707111 / 41.63575782</f>
        <v>-1.6915044855066841</v>
      </c>
      <c r="D2737" t="s">
        <v>354</v>
      </c>
      <c r="E2737" t="s">
        <v>70</v>
      </c>
      <c r="F2737" s="1">
        <v>41534</v>
      </c>
      <c r="G2737">
        <v>2.5</v>
      </c>
      <c r="O2737">
        <v>6.18</v>
      </c>
      <c r="P2737" t="s">
        <v>71</v>
      </c>
      <c r="Q2737">
        <v>20.399999999999999</v>
      </c>
      <c r="R2737" t="s">
        <v>71</v>
      </c>
    </row>
    <row r="2738" spans="1:46" x14ac:dyDescent="0.2">
      <c r="A2738" t="s">
        <v>552</v>
      </c>
      <c r="B2738" t="s">
        <v>553</v>
      </c>
      <c r="C2738">
        <f>-70.42707111 / 41.63575782</f>
        <v>-1.6915044855066841</v>
      </c>
      <c r="D2738" t="s">
        <v>354</v>
      </c>
      <c r="E2738" t="s">
        <v>70</v>
      </c>
      <c r="F2738" s="1">
        <v>41534</v>
      </c>
      <c r="G2738">
        <v>3</v>
      </c>
      <c r="O2738">
        <v>6.18</v>
      </c>
      <c r="P2738" t="s">
        <v>71</v>
      </c>
      <c r="Q2738">
        <v>20.399999999999999</v>
      </c>
      <c r="R2738" t="s">
        <v>71</v>
      </c>
    </row>
    <row r="2739" spans="1:46" x14ac:dyDescent="0.2">
      <c r="A2739" t="s">
        <v>552</v>
      </c>
      <c r="B2739" t="s">
        <v>553</v>
      </c>
      <c r="C2739">
        <f>-70.42707111 / 41.63575782</f>
        <v>-1.6915044855066841</v>
      </c>
      <c r="D2739" t="s">
        <v>354</v>
      </c>
      <c r="E2739" t="s">
        <v>70</v>
      </c>
      <c r="F2739" s="1">
        <v>41534</v>
      </c>
      <c r="G2739">
        <v>3.5</v>
      </c>
      <c r="O2739">
        <v>6.2</v>
      </c>
      <c r="P2739" t="s">
        <v>71</v>
      </c>
      <c r="Q2739">
        <v>20.399999999999999</v>
      </c>
      <c r="R2739" t="s">
        <v>71</v>
      </c>
    </row>
    <row r="2740" spans="1:46" x14ac:dyDescent="0.2">
      <c r="A2740" t="s">
        <v>552</v>
      </c>
      <c r="B2740" t="s">
        <v>553</v>
      </c>
      <c r="C2740">
        <f>-70.42707111 / 41.63575782</f>
        <v>-1.6915044855066841</v>
      </c>
      <c r="D2740" t="s">
        <v>354</v>
      </c>
      <c r="E2740" t="s">
        <v>70</v>
      </c>
      <c r="F2740" s="1">
        <v>41534</v>
      </c>
      <c r="G2740">
        <v>3.6</v>
      </c>
      <c r="K2740">
        <v>0.59</v>
      </c>
      <c r="L2740" t="s">
        <v>71</v>
      </c>
      <c r="S2740">
        <v>7.0000000000000007E-2</v>
      </c>
      <c r="T2740" t="s">
        <v>71</v>
      </c>
      <c r="U2740">
        <v>2.17</v>
      </c>
      <c r="V2740" t="s">
        <v>71</v>
      </c>
      <c r="W2740">
        <v>47.48</v>
      </c>
      <c r="X2740" t="s">
        <v>71</v>
      </c>
      <c r="AA2740">
        <v>25.42</v>
      </c>
      <c r="AE2740">
        <v>8.1999999999999993</v>
      </c>
      <c r="AF2740" t="s">
        <v>71</v>
      </c>
      <c r="AG2740">
        <v>6.5</v>
      </c>
      <c r="AH2740" t="s">
        <v>71</v>
      </c>
      <c r="AS2740">
        <v>0.42</v>
      </c>
      <c r="AT2740" t="s">
        <v>71</v>
      </c>
    </row>
    <row r="2741" spans="1:46" x14ac:dyDescent="0.2">
      <c r="A2741" t="s">
        <v>552</v>
      </c>
      <c r="B2741" t="s">
        <v>553</v>
      </c>
      <c r="C2741">
        <f>-70.42707111 / 41.63575782</f>
        <v>-1.6915044855066841</v>
      </c>
      <c r="D2741" t="s">
        <v>354</v>
      </c>
      <c r="E2741" t="s">
        <v>70</v>
      </c>
      <c r="F2741" s="1">
        <v>41534</v>
      </c>
      <c r="G2741">
        <v>4</v>
      </c>
      <c r="O2741">
        <v>6.1</v>
      </c>
      <c r="P2741" t="s">
        <v>71</v>
      </c>
      <c r="Q2741">
        <v>20.399999999999999</v>
      </c>
      <c r="R2741" t="s">
        <v>71</v>
      </c>
    </row>
    <row r="2742" spans="1:46" x14ac:dyDescent="0.2">
      <c r="A2742" t="s">
        <v>552</v>
      </c>
      <c r="B2742" t="s">
        <v>553</v>
      </c>
      <c r="C2742">
        <f>-70.42707111 / 41.63575782</f>
        <v>-1.6915044855066841</v>
      </c>
      <c r="D2742" t="s">
        <v>354</v>
      </c>
      <c r="E2742" t="s">
        <v>70</v>
      </c>
      <c r="F2742" s="1">
        <v>41884</v>
      </c>
      <c r="G2742">
        <v>0.5</v>
      </c>
      <c r="I2742">
        <v>3.75</v>
      </c>
      <c r="J2742" t="s">
        <v>71</v>
      </c>
      <c r="K2742">
        <v>2.74</v>
      </c>
      <c r="L2742" t="s">
        <v>71</v>
      </c>
      <c r="M2742">
        <v>3.75</v>
      </c>
      <c r="N2742" t="s">
        <v>71</v>
      </c>
      <c r="O2742">
        <v>7.61</v>
      </c>
      <c r="P2742" t="s">
        <v>71</v>
      </c>
      <c r="Q2742">
        <v>24.1</v>
      </c>
      <c r="R2742" t="s">
        <v>71</v>
      </c>
      <c r="S2742">
        <v>0.33</v>
      </c>
      <c r="T2742" t="s">
        <v>71</v>
      </c>
      <c r="U2742">
        <v>10.220000000000001</v>
      </c>
      <c r="V2742" t="s">
        <v>71</v>
      </c>
      <c r="W2742">
        <v>27.41</v>
      </c>
      <c r="X2742" t="s">
        <v>71</v>
      </c>
      <c r="Y2742">
        <v>37.67</v>
      </c>
      <c r="AA2742">
        <v>40.49</v>
      </c>
      <c r="AC2742">
        <v>40.950000000000003</v>
      </c>
      <c r="AE2742">
        <v>6.2</v>
      </c>
      <c r="AF2742" t="s">
        <v>71</v>
      </c>
      <c r="AG2742">
        <v>6.73</v>
      </c>
      <c r="AH2742" t="s">
        <v>71</v>
      </c>
      <c r="AS2742">
        <v>0.12</v>
      </c>
      <c r="AT2742" t="s">
        <v>71</v>
      </c>
    </row>
    <row r="2743" spans="1:46" x14ac:dyDescent="0.2">
      <c r="A2743" t="s">
        <v>552</v>
      </c>
      <c r="B2743" t="s">
        <v>553</v>
      </c>
      <c r="C2743">
        <f>-70.42707111 / 41.63575782</f>
        <v>-1.6915044855066841</v>
      </c>
      <c r="D2743" t="s">
        <v>354</v>
      </c>
      <c r="E2743" t="s">
        <v>70</v>
      </c>
      <c r="F2743" s="1">
        <v>41884</v>
      </c>
      <c r="G2743">
        <v>1</v>
      </c>
      <c r="O2743">
        <v>7.58</v>
      </c>
      <c r="P2743" t="s">
        <v>71</v>
      </c>
      <c r="Q2743">
        <v>24.1</v>
      </c>
      <c r="R2743" t="s">
        <v>71</v>
      </c>
    </row>
    <row r="2744" spans="1:46" x14ac:dyDescent="0.2">
      <c r="A2744" t="s">
        <v>552</v>
      </c>
      <c r="B2744" t="s">
        <v>553</v>
      </c>
      <c r="C2744">
        <f>-70.42707111 / 41.63575782</f>
        <v>-1.6915044855066841</v>
      </c>
      <c r="D2744" t="s">
        <v>354</v>
      </c>
      <c r="E2744" t="s">
        <v>70</v>
      </c>
      <c r="F2744" s="1">
        <v>41884</v>
      </c>
      <c r="G2744">
        <v>1.5</v>
      </c>
      <c r="O2744">
        <v>7.39</v>
      </c>
      <c r="P2744" t="s">
        <v>71</v>
      </c>
      <c r="Q2744">
        <v>24.1</v>
      </c>
      <c r="R2744" t="s">
        <v>71</v>
      </c>
    </row>
    <row r="2745" spans="1:46" x14ac:dyDescent="0.2">
      <c r="A2745" t="s">
        <v>552</v>
      </c>
      <c r="B2745" t="s">
        <v>553</v>
      </c>
      <c r="C2745">
        <f>-70.42707111 / 41.63575782</f>
        <v>-1.6915044855066841</v>
      </c>
      <c r="D2745" t="s">
        <v>354</v>
      </c>
      <c r="E2745" t="s">
        <v>70</v>
      </c>
      <c r="F2745" s="1">
        <v>41884</v>
      </c>
      <c r="G2745">
        <v>2</v>
      </c>
      <c r="O2745">
        <v>7.56</v>
      </c>
      <c r="P2745" t="s">
        <v>71</v>
      </c>
      <c r="Q2745">
        <v>24</v>
      </c>
      <c r="R2745" t="s">
        <v>71</v>
      </c>
    </row>
    <row r="2746" spans="1:46" x14ac:dyDescent="0.2">
      <c r="A2746" t="s">
        <v>552</v>
      </c>
      <c r="B2746" t="s">
        <v>553</v>
      </c>
      <c r="C2746">
        <f>-70.42707111 / 41.63575782</f>
        <v>-1.6915044855066841</v>
      </c>
      <c r="D2746" t="s">
        <v>354</v>
      </c>
      <c r="E2746" t="s">
        <v>70</v>
      </c>
      <c r="F2746" s="1">
        <v>41884</v>
      </c>
      <c r="G2746">
        <v>2.5</v>
      </c>
      <c r="K2746">
        <v>4.87</v>
      </c>
      <c r="L2746" t="s">
        <v>71</v>
      </c>
      <c r="O2746">
        <v>7.54</v>
      </c>
      <c r="P2746" t="s">
        <v>71</v>
      </c>
      <c r="Q2746">
        <v>23.9</v>
      </c>
      <c r="R2746" t="s">
        <v>71</v>
      </c>
      <c r="S2746">
        <v>0.36</v>
      </c>
      <c r="T2746" t="s">
        <v>71</v>
      </c>
      <c r="U2746">
        <v>11.15</v>
      </c>
      <c r="V2746" t="s">
        <v>71</v>
      </c>
      <c r="W2746">
        <v>31.91</v>
      </c>
      <c r="X2746" t="s">
        <v>71</v>
      </c>
      <c r="Y2746">
        <v>38.92</v>
      </c>
      <c r="AA2746">
        <v>46.13</v>
      </c>
      <c r="AE2746">
        <v>6.1</v>
      </c>
      <c r="AF2746" t="s">
        <v>71</v>
      </c>
      <c r="AG2746">
        <v>6.7</v>
      </c>
      <c r="AH2746" t="s">
        <v>71</v>
      </c>
      <c r="AS2746">
        <v>1.97</v>
      </c>
      <c r="AT2746" t="s">
        <v>71</v>
      </c>
    </row>
    <row r="2747" spans="1:46" x14ac:dyDescent="0.2">
      <c r="A2747" t="s">
        <v>552</v>
      </c>
      <c r="B2747" t="s">
        <v>553</v>
      </c>
      <c r="C2747">
        <f>-70.42707111 / 41.63575782</f>
        <v>-1.6915044855066841</v>
      </c>
      <c r="D2747" t="s">
        <v>354</v>
      </c>
      <c r="E2747" t="s">
        <v>70</v>
      </c>
      <c r="F2747" s="1">
        <v>41884</v>
      </c>
      <c r="G2747">
        <v>3</v>
      </c>
      <c r="O2747">
        <v>7.41</v>
      </c>
      <c r="P2747" t="s">
        <v>71</v>
      </c>
      <c r="Q2747">
        <v>23.8</v>
      </c>
      <c r="R2747" t="s">
        <v>71</v>
      </c>
    </row>
    <row r="2748" spans="1:46" x14ac:dyDescent="0.2">
      <c r="A2748" t="s">
        <v>552</v>
      </c>
      <c r="B2748" t="s">
        <v>553</v>
      </c>
      <c r="C2748">
        <f>-70.42707111 / 41.63575782</f>
        <v>-1.6915044855066841</v>
      </c>
      <c r="D2748" t="s">
        <v>354</v>
      </c>
      <c r="E2748" t="s">
        <v>70</v>
      </c>
      <c r="F2748" s="1">
        <v>41884</v>
      </c>
      <c r="G2748">
        <v>3.5</v>
      </c>
      <c r="O2748">
        <v>6.61</v>
      </c>
      <c r="P2748" t="s">
        <v>71</v>
      </c>
      <c r="Q2748">
        <v>23.8</v>
      </c>
      <c r="R2748" t="s">
        <v>71</v>
      </c>
    </row>
    <row r="2749" spans="1:46" x14ac:dyDescent="0.2">
      <c r="A2749" t="s">
        <v>552</v>
      </c>
      <c r="B2749" t="s">
        <v>553</v>
      </c>
      <c r="C2749">
        <f>-70.42707111 / 41.63575782</f>
        <v>-1.6915044855066841</v>
      </c>
      <c r="D2749" t="s">
        <v>354</v>
      </c>
      <c r="E2749" t="s">
        <v>70</v>
      </c>
      <c r="F2749" s="1">
        <v>43342</v>
      </c>
      <c r="G2749">
        <v>0.5</v>
      </c>
      <c r="I2749">
        <v>3.95</v>
      </c>
      <c r="J2749" t="s">
        <v>150</v>
      </c>
      <c r="K2749">
        <v>2.14</v>
      </c>
      <c r="L2749" t="s">
        <v>150</v>
      </c>
      <c r="M2749">
        <v>3.54</v>
      </c>
      <c r="N2749" t="s">
        <v>150</v>
      </c>
      <c r="O2749">
        <v>8.41</v>
      </c>
      <c r="P2749" t="s">
        <v>150</v>
      </c>
      <c r="Q2749">
        <v>27.2</v>
      </c>
      <c r="R2749" t="s">
        <v>150</v>
      </c>
      <c r="S2749">
        <v>0.36</v>
      </c>
      <c r="T2749" t="s">
        <v>150</v>
      </c>
      <c r="W2749">
        <v>45.87</v>
      </c>
      <c r="X2749" t="s">
        <v>150</v>
      </c>
      <c r="AE2749">
        <v>13.8</v>
      </c>
      <c r="AF2749" t="s">
        <v>150</v>
      </c>
      <c r="AG2749">
        <v>6.86</v>
      </c>
      <c r="AH2749" t="s">
        <v>150</v>
      </c>
      <c r="AS2749">
        <v>0.02</v>
      </c>
      <c r="AT2749" t="s">
        <v>150</v>
      </c>
    </row>
    <row r="2750" spans="1:46" x14ac:dyDescent="0.2">
      <c r="A2750" t="s">
        <v>552</v>
      </c>
      <c r="B2750" t="s">
        <v>553</v>
      </c>
      <c r="C2750">
        <f>-70.42707111 / 41.63575782</f>
        <v>-1.6915044855066841</v>
      </c>
      <c r="D2750" t="s">
        <v>354</v>
      </c>
      <c r="E2750" t="s">
        <v>70</v>
      </c>
      <c r="F2750" s="1">
        <v>43342</v>
      </c>
      <c r="G2750">
        <v>1</v>
      </c>
      <c r="K2750" t="s">
        <v>173</v>
      </c>
      <c r="L2750" t="s">
        <v>150</v>
      </c>
      <c r="O2750">
        <v>8.25</v>
      </c>
      <c r="P2750" t="s">
        <v>150</v>
      </c>
      <c r="Q2750">
        <v>26.9</v>
      </c>
      <c r="R2750" t="s">
        <v>150</v>
      </c>
      <c r="S2750" t="s">
        <v>173</v>
      </c>
      <c r="T2750" t="s">
        <v>150</v>
      </c>
      <c r="W2750" t="s">
        <v>173</v>
      </c>
      <c r="X2750" t="s">
        <v>150</v>
      </c>
      <c r="AE2750" t="s">
        <v>173</v>
      </c>
      <c r="AF2750" t="s">
        <v>150</v>
      </c>
      <c r="AG2750" t="s">
        <v>173</v>
      </c>
      <c r="AH2750" t="s">
        <v>150</v>
      </c>
      <c r="AS2750" t="s">
        <v>173</v>
      </c>
      <c r="AT2750" t="s">
        <v>150</v>
      </c>
    </row>
    <row r="2751" spans="1:46" x14ac:dyDescent="0.2">
      <c r="A2751" t="s">
        <v>552</v>
      </c>
      <c r="B2751" t="s">
        <v>553</v>
      </c>
      <c r="C2751">
        <f>-70.42707111 / 41.63575782</f>
        <v>-1.6915044855066841</v>
      </c>
      <c r="D2751" t="s">
        <v>354</v>
      </c>
      <c r="E2751" t="s">
        <v>70</v>
      </c>
      <c r="F2751" s="1">
        <v>43342</v>
      </c>
      <c r="G2751">
        <v>2</v>
      </c>
      <c r="K2751" t="s">
        <v>173</v>
      </c>
      <c r="L2751" t="s">
        <v>150</v>
      </c>
      <c r="O2751">
        <v>8.76</v>
      </c>
      <c r="P2751" t="s">
        <v>150</v>
      </c>
      <c r="Q2751">
        <v>26</v>
      </c>
      <c r="R2751" t="s">
        <v>150</v>
      </c>
      <c r="S2751" t="s">
        <v>173</v>
      </c>
      <c r="T2751" t="s">
        <v>150</v>
      </c>
      <c r="W2751" t="s">
        <v>173</v>
      </c>
      <c r="X2751" t="s">
        <v>150</v>
      </c>
      <c r="AE2751" t="s">
        <v>173</v>
      </c>
      <c r="AF2751" t="s">
        <v>150</v>
      </c>
      <c r="AG2751" t="s">
        <v>173</v>
      </c>
      <c r="AH2751" t="s">
        <v>150</v>
      </c>
      <c r="AS2751" t="s">
        <v>173</v>
      </c>
      <c r="AT2751" t="s">
        <v>150</v>
      </c>
    </row>
    <row r="2752" spans="1:46" x14ac:dyDescent="0.2">
      <c r="A2752" t="s">
        <v>552</v>
      </c>
      <c r="B2752" t="s">
        <v>553</v>
      </c>
      <c r="C2752">
        <f>-70.42707111 / 41.63575782</f>
        <v>-1.6915044855066841</v>
      </c>
      <c r="D2752" t="s">
        <v>354</v>
      </c>
      <c r="E2752" t="s">
        <v>70</v>
      </c>
      <c r="F2752" s="1">
        <v>43342</v>
      </c>
      <c r="G2752">
        <v>3</v>
      </c>
      <c r="K2752">
        <v>3.91</v>
      </c>
      <c r="L2752" t="s">
        <v>150</v>
      </c>
      <c r="O2752">
        <v>7.6</v>
      </c>
      <c r="P2752" t="s">
        <v>150</v>
      </c>
      <c r="Q2752">
        <v>25</v>
      </c>
      <c r="R2752" t="s">
        <v>150</v>
      </c>
      <c r="S2752">
        <v>0.73</v>
      </c>
      <c r="T2752" t="s">
        <v>150</v>
      </c>
      <c r="W2752">
        <v>51.17</v>
      </c>
      <c r="X2752" t="s">
        <v>150</v>
      </c>
      <c r="AE2752">
        <v>14.2</v>
      </c>
      <c r="AF2752" t="s">
        <v>150</v>
      </c>
      <c r="AG2752">
        <v>6.53</v>
      </c>
      <c r="AH2752" t="s">
        <v>150</v>
      </c>
      <c r="AS2752">
        <v>2.02</v>
      </c>
      <c r="AT2752" t="s">
        <v>150</v>
      </c>
    </row>
    <row r="2753" spans="1:58" x14ac:dyDescent="0.2">
      <c r="A2753" t="s">
        <v>552</v>
      </c>
      <c r="B2753" t="s">
        <v>553</v>
      </c>
      <c r="C2753">
        <f>-70.42707111 / 41.63575782</f>
        <v>-1.6915044855066841</v>
      </c>
      <c r="D2753" t="s">
        <v>354</v>
      </c>
      <c r="E2753" t="s">
        <v>70</v>
      </c>
      <c r="F2753" s="1">
        <v>43342</v>
      </c>
      <c r="G2753">
        <v>3.5</v>
      </c>
      <c r="K2753" t="s">
        <v>173</v>
      </c>
      <c r="L2753" t="s">
        <v>150</v>
      </c>
      <c r="O2753">
        <v>6.71</v>
      </c>
      <c r="P2753" t="s">
        <v>150</v>
      </c>
      <c r="Q2753">
        <v>24.7</v>
      </c>
      <c r="R2753" t="s">
        <v>150</v>
      </c>
      <c r="S2753" t="s">
        <v>173</v>
      </c>
      <c r="T2753" t="s">
        <v>150</v>
      </c>
      <c r="W2753" t="s">
        <v>173</v>
      </c>
      <c r="X2753" t="s">
        <v>150</v>
      </c>
      <c r="AE2753" t="s">
        <v>173</v>
      </c>
      <c r="AF2753" t="s">
        <v>150</v>
      </c>
      <c r="AG2753" t="s">
        <v>173</v>
      </c>
      <c r="AH2753" t="s">
        <v>150</v>
      </c>
      <c r="AS2753" t="s">
        <v>173</v>
      </c>
      <c r="AT2753" t="s">
        <v>150</v>
      </c>
    </row>
    <row r="2754" spans="1:58" x14ac:dyDescent="0.2">
      <c r="A2754" t="s">
        <v>552</v>
      </c>
      <c r="B2754" t="s">
        <v>553</v>
      </c>
      <c r="C2754">
        <f>-70.42707111 / 41.63575782</f>
        <v>-1.6915044855066841</v>
      </c>
      <c r="D2754" t="s">
        <v>354</v>
      </c>
      <c r="E2754" t="s">
        <v>70</v>
      </c>
      <c r="F2754" s="1">
        <v>43342.430555555555</v>
      </c>
      <c r="G2754">
        <v>0.5</v>
      </c>
      <c r="I2754">
        <v>3.95</v>
      </c>
      <c r="J2754" t="s">
        <v>150</v>
      </c>
      <c r="K2754">
        <v>2.14</v>
      </c>
      <c r="L2754" t="s">
        <v>150</v>
      </c>
      <c r="M2754">
        <v>3.49</v>
      </c>
      <c r="N2754" t="s">
        <v>150</v>
      </c>
      <c r="O2754">
        <v>8.41</v>
      </c>
      <c r="P2754" t="s">
        <v>150</v>
      </c>
      <c r="Q2754">
        <v>27.2</v>
      </c>
      <c r="R2754" t="s">
        <v>150</v>
      </c>
      <c r="S2754">
        <v>0.4</v>
      </c>
      <c r="T2754" t="s">
        <v>150</v>
      </c>
      <c r="U2754">
        <v>12.39</v>
      </c>
      <c r="V2754" t="s">
        <v>150</v>
      </c>
      <c r="AA2754">
        <v>38.06</v>
      </c>
      <c r="AC2754">
        <v>41.99</v>
      </c>
      <c r="AE2754">
        <v>13.8</v>
      </c>
      <c r="AF2754" t="s">
        <v>150</v>
      </c>
      <c r="AG2754">
        <v>6.86</v>
      </c>
      <c r="AH2754" t="s">
        <v>150</v>
      </c>
      <c r="AS2754">
        <v>0.02</v>
      </c>
      <c r="AT2754" t="s">
        <v>150</v>
      </c>
    </row>
    <row r="2755" spans="1:58" x14ac:dyDescent="0.2">
      <c r="A2755" t="s">
        <v>552</v>
      </c>
      <c r="B2755" t="s">
        <v>553</v>
      </c>
      <c r="C2755">
        <f>-70.42707111 / 41.63575782</f>
        <v>-1.6915044855066841</v>
      </c>
      <c r="D2755" t="s">
        <v>354</v>
      </c>
      <c r="E2755" t="s">
        <v>70</v>
      </c>
      <c r="F2755" s="1">
        <v>43342.430555555555</v>
      </c>
      <c r="G2755">
        <v>1</v>
      </c>
      <c r="I2755">
        <v>3.95</v>
      </c>
      <c r="J2755" t="s">
        <v>150</v>
      </c>
      <c r="M2755">
        <v>3.49</v>
      </c>
      <c r="N2755" t="s">
        <v>150</v>
      </c>
      <c r="O2755">
        <v>8.25</v>
      </c>
      <c r="P2755" t="s">
        <v>150</v>
      </c>
      <c r="Q2755">
        <v>26.9</v>
      </c>
      <c r="R2755" t="s">
        <v>150</v>
      </c>
      <c r="AC2755">
        <v>41.99</v>
      </c>
    </row>
    <row r="2756" spans="1:58" x14ac:dyDescent="0.2">
      <c r="A2756" t="s">
        <v>552</v>
      </c>
      <c r="B2756" t="s">
        <v>553</v>
      </c>
      <c r="C2756">
        <f>-70.42707111 / 41.63575782</f>
        <v>-1.6915044855066841</v>
      </c>
      <c r="D2756" t="s">
        <v>354</v>
      </c>
      <c r="E2756" t="s">
        <v>70</v>
      </c>
      <c r="F2756" s="1">
        <v>43342.430555555555</v>
      </c>
      <c r="G2756">
        <v>2</v>
      </c>
      <c r="I2756">
        <v>3.95</v>
      </c>
      <c r="J2756" t="s">
        <v>150</v>
      </c>
      <c r="M2756">
        <v>3.49</v>
      </c>
      <c r="N2756" t="s">
        <v>150</v>
      </c>
      <c r="O2756">
        <v>8.76</v>
      </c>
      <c r="P2756" t="s">
        <v>150</v>
      </c>
      <c r="Q2756">
        <v>26</v>
      </c>
      <c r="R2756" t="s">
        <v>150</v>
      </c>
      <c r="AC2756">
        <v>41.99</v>
      </c>
    </row>
    <row r="2757" spans="1:58" x14ac:dyDescent="0.2">
      <c r="A2757" t="s">
        <v>552</v>
      </c>
      <c r="B2757" t="s">
        <v>553</v>
      </c>
      <c r="C2757">
        <f>-70.42707111 / 41.63575782</f>
        <v>-1.6915044855066841</v>
      </c>
      <c r="D2757" t="s">
        <v>354</v>
      </c>
      <c r="E2757" t="s">
        <v>70</v>
      </c>
      <c r="F2757" s="1">
        <v>43342.430555555555</v>
      </c>
      <c r="G2757">
        <v>3</v>
      </c>
      <c r="I2757">
        <v>3.95</v>
      </c>
      <c r="J2757" t="s">
        <v>150</v>
      </c>
      <c r="K2757">
        <v>3.91</v>
      </c>
      <c r="L2757" t="s">
        <v>150</v>
      </c>
      <c r="M2757">
        <v>3.49</v>
      </c>
      <c r="N2757" t="s">
        <v>150</v>
      </c>
      <c r="O2757">
        <v>7.6</v>
      </c>
      <c r="P2757" t="s">
        <v>150</v>
      </c>
      <c r="Q2757">
        <v>25</v>
      </c>
      <c r="R2757" t="s">
        <v>150</v>
      </c>
      <c r="S2757">
        <v>0.7</v>
      </c>
      <c r="T2757" t="s">
        <v>150</v>
      </c>
      <c r="U2757">
        <v>21.68</v>
      </c>
      <c r="V2757" t="s">
        <v>150</v>
      </c>
      <c r="AA2757">
        <v>43.98</v>
      </c>
      <c r="AC2757">
        <v>41.99</v>
      </c>
      <c r="AE2757">
        <v>14.2</v>
      </c>
      <c r="AF2757" t="s">
        <v>150</v>
      </c>
      <c r="AG2757">
        <v>6.53</v>
      </c>
      <c r="AH2757" t="s">
        <v>150</v>
      </c>
      <c r="AS2757">
        <v>2.02</v>
      </c>
      <c r="AT2757" t="s">
        <v>150</v>
      </c>
    </row>
    <row r="2758" spans="1:58" x14ac:dyDescent="0.2">
      <c r="A2758" t="s">
        <v>552</v>
      </c>
      <c r="B2758" t="s">
        <v>553</v>
      </c>
      <c r="C2758">
        <f>-70.42707111 / 41.63575782</f>
        <v>-1.6915044855066841</v>
      </c>
      <c r="D2758" t="s">
        <v>354</v>
      </c>
      <c r="E2758" t="s">
        <v>70</v>
      </c>
      <c r="F2758" s="1">
        <v>43342.430555555555</v>
      </c>
      <c r="G2758">
        <v>3.5</v>
      </c>
      <c r="I2758">
        <v>3.95</v>
      </c>
      <c r="J2758" t="s">
        <v>150</v>
      </c>
      <c r="M2758">
        <v>3.49</v>
      </c>
      <c r="N2758" t="s">
        <v>150</v>
      </c>
      <c r="O2758">
        <v>6.71</v>
      </c>
      <c r="P2758" t="s">
        <v>150</v>
      </c>
      <c r="Q2758">
        <v>24.7</v>
      </c>
      <c r="R2758" t="s">
        <v>150</v>
      </c>
      <c r="AC2758">
        <v>41.99</v>
      </c>
    </row>
    <row r="2759" spans="1:58" x14ac:dyDescent="0.2">
      <c r="A2759" t="s">
        <v>552</v>
      </c>
      <c r="B2759" t="s">
        <v>553</v>
      </c>
      <c r="C2759">
        <f>-70.42707111 / 41.63575782</f>
        <v>-1.6915044855066841</v>
      </c>
      <c r="D2759" t="s">
        <v>354</v>
      </c>
      <c r="E2759" t="s">
        <v>70</v>
      </c>
      <c r="F2759" s="1">
        <v>43705</v>
      </c>
      <c r="G2759">
        <v>0.5</v>
      </c>
      <c r="I2759">
        <v>5</v>
      </c>
      <c r="J2759" t="s">
        <v>150</v>
      </c>
      <c r="K2759">
        <v>1.67</v>
      </c>
      <c r="L2759" t="s">
        <v>150</v>
      </c>
      <c r="M2759">
        <v>3.78</v>
      </c>
      <c r="N2759" t="s">
        <v>150</v>
      </c>
      <c r="O2759">
        <v>6.6</v>
      </c>
      <c r="P2759" t="s">
        <v>150</v>
      </c>
      <c r="Q2759">
        <v>24</v>
      </c>
      <c r="R2759" t="s">
        <v>150</v>
      </c>
      <c r="S2759">
        <v>0.39</v>
      </c>
      <c r="T2759" t="s">
        <v>150</v>
      </c>
      <c r="W2759">
        <v>48.06</v>
      </c>
      <c r="X2759" t="s">
        <v>150</v>
      </c>
      <c r="AE2759">
        <v>13.7</v>
      </c>
      <c r="AF2759" t="s">
        <v>150</v>
      </c>
      <c r="AG2759">
        <v>6.31</v>
      </c>
      <c r="AH2759" t="s">
        <v>150</v>
      </c>
      <c r="AS2759">
        <v>0.48</v>
      </c>
      <c r="AT2759" t="s">
        <v>150</v>
      </c>
      <c r="AU2759">
        <v>2</v>
      </c>
      <c r="AV2759" t="s">
        <v>150</v>
      </c>
      <c r="BE2759">
        <v>2.15</v>
      </c>
      <c r="BF2759" t="s">
        <v>150</v>
      </c>
    </row>
    <row r="2760" spans="1:58" x14ac:dyDescent="0.2">
      <c r="A2760" t="s">
        <v>552</v>
      </c>
      <c r="B2760" t="s">
        <v>553</v>
      </c>
      <c r="C2760">
        <f>-70.42707111 / 41.63575782</f>
        <v>-1.6915044855066841</v>
      </c>
      <c r="D2760" t="s">
        <v>354</v>
      </c>
      <c r="E2760" t="s">
        <v>70</v>
      </c>
      <c r="F2760" s="1">
        <v>43705</v>
      </c>
      <c r="G2760">
        <v>1</v>
      </c>
      <c r="K2760" t="s">
        <v>173</v>
      </c>
      <c r="L2760" t="s">
        <v>150</v>
      </c>
      <c r="O2760">
        <v>6.67</v>
      </c>
      <c r="P2760" t="s">
        <v>150</v>
      </c>
      <c r="Q2760">
        <v>23.7</v>
      </c>
      <c r="R2760" t="s">
        <v>150</v>
      </c>
      <c r="S2760" t="s">
        <v>173</v>
      </c>
      <c r="T2760" t="s">
        <v>150</v>
      </c>
      <c r="W2760" t="s">
        <v>173</v>
      </c>
      <c r="X2760" t="s">
        <v>150</v>
      </c>
      <c r="AE2760" t="s">
        <v>173</v>
      </c>
      <c r="AF2760" t="s">
        <v>150</v>
      </c>
      <c r="AG2760" t="s">
        <v>173</v>
      </c>
      <c r="AH2760" t="s">
        <v>150</v>
      </c>
      <c r="AS2760" t="s">
        <v>173</v>
      </c>
      <c r="AT2760" t="s">
        <v>150</v>
      </c>
      <c r="BE2760" t="s">
        <v>173</v>
      </c>
      <c r="BF2760" t="s">
        <v>150</v>
      </c>
    </row>
    <row r="2761" spans="1:58" x14ac:dyDescent="0.2">
      <c r="A2761" t="s">
        <v>552</v>
      </c>
      <c r="B2761" t="s">
        <v>553</v>
      </c>
      <c r="C2761">
        <f>-70.42707111 / 41.63575782</f>
        <v>-1.6915044855066841</v>
      </c>
      <c r="D2761" t="s">
        <v>354</v>
      </c>
      <c r="E2761" t="s">
        <v>70</v>
      </c>
      <c r="F2761" s="1">
        <v>43705</v>
      </c>
      <c r="G2761">
        <v>2</v>
      </c>
      <c r="K2761" t="s">
        <v>173</v>
      </c>
      <c r="L2761" t="s">
        <v>150</v>
      </c>
      <c r="O2761">
        <v>6.59</v>
      </c>
      <c r="P2761" t="s">
        <v>150</v>
      </c>
      <c r="Q2761">
        <v>23.6</v>
      </c>
      <c r="R2761" t="s">
        <v>150</v>
      </c>
      <c r="S2761" t="s">
        <v>173</v>
      </c>
      <c r="T2761" t="s">
        <v>150</v>
      </c>
      <c r="W2761" t="s">
        <v>173</v>
      </c>
      <c r="X2761" t="s">
        <v>150</v>
      </c>
      <c r="AE2761" t="s">
        <v>173</v>
      </c>
      <c r="AF2761" t="s">
        <v>150</v>
      </c>
      <c r="AG2761" t="s">
        <v>173</v>
      </c>
      <c r="AH2761" t="s">
        <v>150</v>
      </c>
      <c r="AS2761" t="s">
        <v>173</v>
      </c>
      <c r="AT2761" t="s">
        <v>150</v>
      </c>
      <c r="BE2761" t="s">
        <v>173</v>
      </c>
      <c r="BF2761" t="s">
        <v>150</v>
      </c>
    </row>
    <row r="2762" spans="1:58" x14ac:dyDescent="0.2">
      <c r="A2762" t="s">
        <v>552</v>
      </c>
      <c r="B2762" t="s">
        <v>553</v>
      </c>
      <c r="C2762">
        <f>-70.42707111 / 41.63575782</f>
        <v>-1.6915044855066841</v>
      </c>
      <c r="D2762" t="s">
        <v>354</v>
      </c>
      <c r="E2762" t="s">
        <v>70</v>
      </c>
      <c r="F2762" s="1">
        <v>43705</v>
      </c>
      <c r="G2762">
        <v>3</v>
      </c>
      <c r="K2762" t="s">
        <v>173</v>
      </c>
      <c r="L2762" t="s">
        <v>150</v>
      </c>
      <c r="O2762">
        <v>6.55</v>
      </c>
      <c r="P2762" t="s">
        <v>150</v>
      </c>
      <c r="Q2762">
        <v>23.5</v>
      </c>
      <c r="R2762" t="s">
        <v>150</v>
      </c>
      <c r="S2762" t="s">
        <v>173</v>
      </c>
      <c r="T2762" t="s">
        <v>150</v>
      </c>
      <c r="W2762" t="s">
        <v>173</v>
      </c>
      <c r="X2762" t="s">
        <v>150</v>
      </c>
      <c r="AE2762" t="s">
        <v>173</v>
      </c>
      <c r="AF2762" t="s">
        <v>150</v>
      </c>
      <c r="AG2762" t="s">
        <v>173</v>
      </c>
      <c r="AH2762" t="s">
        <v>150</v>
      </c>
      <c r="AS2762" t="s">
        <v>173</v>
      </c>
      <c r="AT2762" t="s">
        <v>150</v>
      </c>
      <c r="BE2762" t="s">
        <v>173</v>
      </c>
      <c r="BF2762" t="s">
        <v>150</v>
      </c>
    </row>
    <row r="2763" spans="1:58" x14ac:dyDescent="0.2">
      <c r="A2763" t="s">
        <v>552</v>
      </c>
      <c r="B2763" t="s">
        <v>553</v>
      </c>
      <c r="C2763">
        <f>-70.42707111 / 41.63575782</f>
        <v>-1.6915044855066841</v>
      </c>
      <c r="D2763" t="s">
        <v>354</v>
      </c>
      <c r="E2763" t="s">
        <v>70</v>
      </c>
      <c r="F2763" s="1">
        <v>43705</v>
      </c>
      <c r="G2763">
        <v>4</v>
      </c>
      <c r="K2763" t="s">
        <v>173</v>
      </c>
      <c r="L2763" t="s">
        <v>150</v>
      </c>
      <c r="O2763">
        <v>6.45</v>
      </c>
      <c r="P2763" t="s">
        <v>150</v>
      </c>
      <c r="Q2763">
        <v>23.5</v>
      </c>
      <c r="R2763" t="s">
        <v>150</v>
      </c>
      <c r="S2763" t="s">
        <v>173</v>
      </c>
      <c r="T2763" t="s">
        <v>150</v>
      </c>
      <c r="W2763" t="s">
        <v>173</v>
      </c>
      <c r="X2763" t="s">
        <v>150</v>
      </c>
      <c r="AE2763" t="s">
        <v>173</v>
      </c>
      <c r="AF2763" t="s">
        <v>150</v>
      </c>
      <c r="AG2763" t="s">
        <v>173</v>
      </c>
      <c r="AH2763" t="s">
        <v>150</v>
      </c>
      <c r="AS2763" t="s">
        <v>173</v>
      </c>
      <c r="AT2763" t="s">
        <v>150</v>
      </c>
      <c r="BE2763" t="s">
        <v>173</v>
      </c>
      <c r="BF2763" t="s">
        <v>150</v>
      </c>
    </row>
    <row r="2764" spans="1:58" x14ac:dyDescent="0.2">
      <c r="A2764" t="s">
        <v>552</v>
      </c>
      <c r="B2764" t="s">
        <v>553</v>
      </c>
      <c r="C2764">
        <f>-70.42707111 / 41.63575782</f>
        <v>-1.6915044855066841</v>
      </c>
      <c r="D2764" t="s">
        <v>354</v>
      </c>
      <c r="E2764" t="s">
        <v>70</v>
      </c>
      <c r="F2764" s="1">
        <v>43705</v>
      </c>
      <c r="G2764">
        <v>5</v>
      </c>
      <c r="K2764">
        <v>1.51</v>
      </c>
      <c r="L2764" t="s">
        <v>150</v>
      </c>
      <c r="O2764">
        <v>6.43</v>
      </c>
      <c r="P2764" t="s">
        <v>150</v>
      </c>
      <c r="Q2764">
        <v>23.4</v>
      </c>
      <c r="R2764" t="s">
        <v>150</v>
      </c>
      <c r="S2764">
        <v>0.47</v>
      </c>
      <c r="T2764" t="s">
        <v>150</v>
      </c>
      <c r="W2764">
        <v>40.5</v>
      </c>
      <c r="X2764" t="s">
        <v>150</v>
      </c>
      <c r="AE2764">
        <v>13.5</v>
      </c>
      <c r="AF2764" t="s">
        <v>150</v>
      </c>
      <c r="AG2764">
        <v>6.28</v>
      </c>
      <c r="AH2764" t="s">
        <v>150</v>
      </c>
      <c r="AS2764">
        <v>1.48</v>
      </c>
      <c r="AT2764" t="s">
        <v>150</v>
      </c>
      <c r="BE2764">
        <v>2.99</v>
      </c>
      <c r="BF2764" t="s">
        <v>150</v>
      </c>
    </row>
    <row r="2765" spans="1:58" x14ac:dyDescent="0.2">
      <c r="A2765" t="s">
        <v>552</v>
      </c>
      <c r="B2765" t="s">
        <v>553</v>
      </c>
      <c r="C2765">
        <f>-70.42707111 / 41.63575782</f>
        <v>-1.6915044855066841</v>
      </c>
      <c r="D2765" t="s">
        <v>354</v>
      </c>
      <c r="E2765" t="s">
        <v>70</v>
      </c>
      <c r="F2765" s="1">
        <v>44069</v>
      </c>
      <c r="G2765">
        <v>0.5</v>
      </c>
      <c r="I2765">
        <v>4.97</v>
      </c>
      <c r="J2765" t="s">
        <v>150</v>
      </c>
      <c r="K2765">
        <v>0</v>
      </c>
      <c r="L2765" t="s">
        <v>150</v>
      </c>
      <c r="M2765">
        <v>4.37</v>
      </c>
      <c r="N2765" t="s">
        <v>150</v>
      </c>
      <c r="O2765">
        <v>7.68</v>
      </c>
      <c r="P2765" t="s">
        <v>150</v>
      </c>
      <c r="Q2765">
        <v>25.7</v>
      </c>
      <c r="R2765" t="s">
        <v>150</v>
      </c>
      <c r="S2765">
        <v>0.62</v>
      </c>
      <c r="T2765" t="s">
        <v>150</v>
      </c>
      <c r="W2765">
        <v>38.450000000000003</v>
      </c>
      <c r="X2765" t="s">
        <v>150</v>
      </c>
      <c r="AE2765">
        <v>14.6</v>
      </c>
      <c r="AF2765" t="s">
        <v>150</v>
      </c>
      <c r="AG2765">
        <v>6.57</v>
      </c>
      <c r="AH2765" t="s">
        <v>150</v>
      </c>
      <c r="AS2765">
        <v>0.19</v>
      </c>
      <c r="AT2765" t="s">
        <v>150</v>
      </c>
    </row>
    <row r="2766" spans="1:58" x14ac:dyDescent="0.2">
      <c r="A2766" t="s">
        <v>552</v>
      </c>
      <c r="B2766" t="s">
        <v>553</v>
      </c>
      <c r="C2766">
        <f>-70.42707111 / 41.63575782</f>
        <v>-1.6915044855066841</v>
      </c>
      <c r="D2766" t="s">
        <v>354</v>
      </c>
      <c r="E2766" t="s">
        <v>70</v>
      </c>
      <c r="F2766" s="1">
        <v>44069</v>
      </c>
      <c r="G2766">
        <v>1</v>
      </c>
      <c r="K2766" t="s">
        <v>173</v>
      </c>
      <c r="L2766" t="s">
        <v>150</v>
      </c>
      <c r="O2766">
        <v>7.67</v>
      </c>
      <c r="P2766" t="s">
        <v>150</v>
      </c>
      <c r="Q2766">
        <v>25.7</v>
      </c>
      <c r="R2766" t="s">
        <v>150</v>
      </c>
      <c r="S2766" t="s">
        <v>173</v>
      </c>
      <c r="T2766" t="s">
        <v>150</v>
      </c>
      <c r="W2766" t="s">
        <v>173</v>
      </c>
      <c r="X2766" t="s">
        <v>150</v>
      </c>
      <c r="AE2766" t="s">
        <v>173</v>
      </c>
      <c r="AF2766" t="s">
        <v>150</v>
      </c>
      <c r="AG2766" t="s">
        <v>173</v>
      </c>
      <c r="AH2766" t="s">
        <v>150</v>
      </c>
      <c r="AS2766" t="s">
        <v>173</v>
      </c>
      <c r="AT2766" t="s">
        <v>150</v>
      </c>
    </row>
    <row r="2767" spans="1:58" x14ac:dyDescent="0.2">
      <c r="A2767" t="s">
        <v>552</v>
      </c>
      <c r="B2767" t="s">
        <v>553</v>
      </c>
      <c r="C2767">
        <f>-70.42707111 / 41.63575782</f>
        <v>-1.6915044855066841</v>
      </c>
      <c r="D2767" t="s">
        <v>354</v>
      </c>
      <c r="E2767" t="s">
        <v>70</v>
      </c>
      <c r="F2767" s="1">
        <v>44069</v>
      </c>
      <c r="G2767">
        <v>2</v>
      </c>
      <c r="K2767" t="s">
        <v>173</v>
      </c>
      <c r="L2767" t="s">
        <v>150</v>
      </c>
      <c r="O2767">
        <v>7.67</v>
      </c>
      <c r="P2767" t="s">
        <v>150</v>
      </c>
      <c r="Q2767">
        <v>25.7</v>
      </c>
      <c r="R2767" t="s">
        <v>150</v>
      </c>
      <c r="S2767" t="s">
        <v>173</v>
      </c>
      <c r="T2767" t="s">
        <v>150</v>
      </c>
      <c r="W2767" t="s">
        <v>173</v>
      </c>
      <c r="X2767" t="s">
        <v>150</v>
      </c>
      <c r="AE2767" t="s">
        <v>173</v>
      </c>
      <c r="AF2767" t="s">
        <v>150</v>
      </c>
      <c r="AG2767" t="s">
        <v>173</v>
      </c>
      <c r="AH2767" t="s">
        <v>150</v>
      </c>
      <c r="AS2767" t="s">
        <v>173</v>
      </c>
      <c r="AT2767" t="s">
        <v>150</v>
      </c>
    </row>
    <row r="2768" spans="1:58" x14ac:dyDescent="0.2">
      <c r="A2768" t="s">
        <v>552</v>
      </c>
      <c r="B2768" t="s">
        <v>553</v>
      </c>
      <c r="C2768">
        <f>-70.42707111 / 41.63575782</f>
        <v>-1.6915044855066841</v>
      </c>
      <c r="D2768" t="s">
        <v>354</v>
      </c>
      <c r="E2768" t="s">
        <v>70</v>
      </c>
      <c r="F2768" s="1">
        <v>44069</v>
      </c>
      <c r="G2768">
        <v>3</v>
      </c>
      <c r="K2768" t="s">
        <v>173</v>
      </c>
      <c r="L2768" t="s">
        <v>150</v>
      </c>
      <c r="O2768">
        <v>7.56</v>
      </c>
      <c r="P2768" t="s">
        <v>150</v>
      </c>
      <c r="Q2768">
        <v>25.6</v>
      </c>
      <c r="R2768" t="s">
        <v>150</v>
      </c>
      <c r="S2768" t="s">
        <v>173</v>
      </c>
      <c r="T2768" t="s">
        <v>150</v>
      </c>
      <c r="W2768" t="s">
        <v>173</v>
      </c>
      <c r="X2768" t="s">
        <v>150</v>
      </c>
      <c r="AE2768" t="s">
        <v>173</v>
      </c>
      <c r="AF2768" t="s">
        <v>150</v>
      </c>
      <c r="AG2768" t="s">
        <v>173</v>
      </c>
      <c r="AH2768" t="s">
        <v>150</v>
      </c>
      <c r="AS2768" t="s">
        <v>173</v>
      </c>
      <c r="AT2768" t="s">
        <v>150</v>
      </c>
    </row>
    <row r="2769" spans="1:46" x14ac:dyDescent="0.2">
      <c r="A2769" t="s">
        <v>552</v>
      </c>
      <c r="B2769" t="s">
        <v>553</v>
      </c>
      <c r="C2769">
        <f>-70.42707111 / 41.63575782</f>
        <v>-1.6915044855066841</v>
      </c>
      <c r="D2769" t="s">
        <v>354</v>
      </c>
      <c r="E2769" t="s">
        <v>70</v>
      </c>
      <c r="F2769" s="1">
        <v>44069</v>
      </c>
      <c r="G2769">
        <v>4</v>
      </c>
      <c r="K2769" t="s">
        <v>173</v>
      </c>
      <c r="L2769" t="s">
        <v>150</v>
      </c>
      <c r="O2769">
        <v>5.6</v>
      </c>
      <c r="P2769" t="s">
        <v>150</v>
      </c>
      <c r="Q2769">
        <v>25.3</v>
      </c>
      <c r="R2769" t="s">
        <v>150</v>
      </c>
      <c r="S2769" t="s">
        <v>173</v>
      </c>
      <c r="T2769" t="s">
        <v>150</v>
      </c>
      <c r="W2769" t="s">
        <v>173</v>
      </c>
      <c r="X2769" t="s">
        <v>150</v>
      </c>
      <c r="AE2769" t="s">
        <v>173</v>
      </c>
      <c r="AF2769" t="s">
        <v>150</v>
      </c>
      <c r="AG2769" t="s">
        <v>173</v>
      </c>
      <c r="AH2769" t="s">
        <v>150</v>
      </c>
      <c r="AS2769" t="s">
        <v>173</v>
      </c>
      <c r="AT2769" t="s">
        <v>150</v>
      </c>
    </row>
    <row r="2770" spans="1:46" x14ac:dyDescent="0.2">
      <c r="A2770" t="s">
        <v>552</v>
      </c>
      <c r="B2770" t="s">
        <v>553</v>
      </c>
      <c r="C2770">
        <f>-70.42707111 / 41.63575782</f>
        <v>-1.6915044855066841</v>
      </c>
      <c r="D2770" t="s">
        <v>354</v>
      </c>
      <c r="E2770" t="s">
        <v>70</v>
      </c>
      <c r="F2770" s="1">
        <v>44069</v>
      </c>
      <c r="G2770">
        <v>4.5</v>
      </c>
      <c r="K2770">
        <v>0.88</v>
      </c>
      <c r="L2770" t="s">
        <v>150</v>
      </c>
      <c r="O2770">
        <v>4.5999999999999996</v>
      </c>
      <c r="P2770" t="s">
        <v>150</v>
      </c>
      <c r="Q2770">
        <v>25.1</v>
      </c>
      <c r="R2770" t="s">
        <v>150</v>
      </c>
      <c r="S2770">
        <v>0.8</v>
      </c>
      <c r="T2770" t="s">
        <v>150</v>
      </c>
      <c r="W2770">
        <v>47.13</v>
      </c>
      <c r="X2770" t="s">
        <v>150</v>
      </c>
      <c r="AE2770">
        <v>16.2</v>
      </c>
      <c r="AF2770" t="s">
        <v>150</v>
      </c>
      <c r="AG2770">
        <v>6.35</v>
      </c>
      <c r="AH2770" t="s">
        <v>150</v>
      </c>
      <c r="AS2770">
        <v>0.08</v>
      </c>
      <c r="AT2770" t="s">
        <v>150</v>
      </c>
    </row>
    <row r="2771" spans="1:46" x14ac:dyDescent="0.2">
      <c r="A2771" t="s">
        <v>554</v>
      </c>
      <c r="B2771" t="s">
        <v>555</v>
      </c>
      <c r="C2771">
        <f>-70.36531393 / 41.63366754</f>
        <v>-1.6901060628971916</v>
      </c>
      <c r="D2771" t="s">
        <v>556</v>
      </c>
      <c r="E2771" t="s">
        <v>70</v>
      </c>
      <c r="F2771" s="1">
        <v>37143</v>
      </c>
      <c r="G2771">
        <v>0.5</v>
      </c>
      <c r="I2771">
        <v>3.1</v>
      </c>
      <c r="J2771" t="s">
        <v>71</v>
      </c>
      <c r="K2771">
        <v>3.9</v>
      </c>
      <c r="L2771" t="s">
        <v>71</v>
      </c>
      <c r="M2771">
        <v>2.5</v>
      </c>
      <c r="N2771" t="s">
        <v>71</v>
      </c>
      <c r="O2771">
        <v>7.18</v>
      </c>
      <c r="P2771" t="s">
        <v>71</v>
      </c>
      <c r="Q2771">
        <v>24.4</v>
      </c>
      <c r="R2771" t="s">
        <v>71</v>
      </c>
      <c r="S2771">
        <v>0.56000000000000005</v>
      </c>
      <c r="T2771" t="s">
        <v>71</v>
      </c>
      <c r="U2771">
        <v>17.350000000000001</v>
      </c>
      <c r="V2771" t="s">
        <v>71</v>
      </c>
      <c r="W2771">
        <v>31.6</v>
      </c>
      <c r="X2771" t="s">
        <v>71</v>
      </c>
      <c r="Y2771">
        <v>45.3</v>
      </c>
      <c r="AA2771">
        <v>43.95</v>
      </c>
      <c r="AC2771">
        <v>46.8</v>
      </c>
      <c r="AE2771">
        <v>2.1</v>
      </c>
      <c r="AF2771" t="s">
        <v>71</v>
      </c>
      <c r="AG2771">
        <v>6.11</v>
      </c>
      <c r="AH2771" t="s">
        <v>71</v>
      </c>
      <c r="AS2771">
        <v>2.25</v>
      </c>
      <c r="AT2771" t="s">
        <v>71</v>
      </c>
    </row>
    <row r="2772" spans="1:46" x14ac:dyDescent="0.2">
      <c r="A2772" t="s">
        <v>554</v>
      </c>
      <c r="B2772" t="s">
        <v>555</v>
      </c>
      <c r="C2772">
        <f>-70.36531393 / 41.63366754</f>
        <v>-1.6901060628971916</v>
      </c>
      <c r="D2772" t="s">
        <v>556</v>
      </c>
      <c r="E2772" t="s">
        <v>70</v>
      </c>
      <c r="F2772" s="1">
        <v>37143</v>
      </c>
      <c r="G2772">
        <v>1</v>
      </c>
      <c r="O2772">
        <v>7.3</v>
      </c>
      <c r="P2772" t="s">
        <v>71</v>
      </c>
      <c r="Q2772">
        <v>24.3</v>
      </c>
      <c r="R2772" t="s">
        <v>71</v>
      </c>
    </row>
    <row r="2773" spans="1:46" x14ac:dyDescent="0.2">
      <c r="A2773" t="s">
        <v>554</v>
      </c>
      <c r="B2773" t="s">
        <v>555</v>
      </c>
      <c r="C2773">
        <f>-70.36531393 / 41.63366754</f>
        <v>-1.6901060628971916</v>
      </c>
      <c r="D2773" t="s">
        <v>556</v>
      </c>
      <c r="E2773" t="s">
        <v>70</v>
      </c>
      <c r="F2773" s="1">
        <v>37143</v>
      </c>
      <c r="G2773">
        <v>1.5</v>
      </c>
      <c r="O2773">
        <v>7.29</v>
      </c>
      <c r="P2773" t="s">
        <v>71</v>
      </c>
      <c r="Q2773">
        <v>24.1</v>
      </c>
      <c r="R2773" t="s">
        <v>71</v>
      </c>
    </row>
    <row r="2774" spans="1:46" x14ac:dyDescent="0.2">
      <c r="A2774" t="s">
        <v>554</v>
      </c>
      <c r="B2774" t="s">
        <v>555</v>
      </c>
      <c r="C2774">
        <f>-70.36531393 / 41.63366754</f>
        <v>-1.6901060628971916</v>
      </c>
      <c r="D2774" t="s">
        <v>556</v>
      </c>
      <c r="E2774" t="s">
        <v>70</v>
      </c>
      <c r="F2774" s="1">
        <v>37143</v>
      </c>
      <c r="G2774">
        <v>2</v>
      </c>
      <c r="K2774">
        <v>2.74</v>
      </c>
      <c r="L2774" t="s">
        <v>71</v>
      </c>
      <c r="O2774">
        <v>7.05</v>
      </c>
      <c r="P2774" t="s">
        <v>71</v>
      </c>
      <c r="Q2774">
        <v>24</v>
      </c>
      <c r="R2774" t="s">
        <v>71</v>
      </c>
      <c r="S2774">
        <v>0.57999999999999996</v>
      </c>
      <c r="T2774" t="s">
        <v>71</v>
      </c>
      <c r="U2774">
        <v>17.96</v>
      </c>
      <c r="V2774" t="s">
        <v>71</v>
      </c>
      <c r="W2774">
        <v>31.9</v>
      </c>
      <c r="X2774" t="s">
        <v>71</v>
      </c>
      <c r="Y2774">
        <v>45.8</v>
      </c>
      <c r="AA2774">
        <v>40.49</v>
      </c>
      <c r="AE2774">
        <v>12.9</v>
      </c>
      <c r="AF2774" t="s">
        <v>71</v>
      </c>
      <c r="AG2774">
        <v>6.15</v>
      </c>
      <c r="AH2774" t="s">
        <v>71</v>
      </c>
      <c r="AS2774">
        <v>2.12</v>
      </c>
      <c r="AT2774" t="s">
        <v>71</v>
      </c>
    </row>
    <row r="2775" spans="1:46" x14ac:dyDescent="0.2">
      <c r="A2775" t="s">
        <v>554</v>
      </c>
      <c r="B2775" t="s">
        <v>555</v>
      </c>
      <c r="C2775">
        <f>-70.36531393 / 41.63366754</f>
        <v>-1.6901060628971916</v>
      </c>
      <c r="D2775" t="s">
        <v>556</v>
      </c>
      <c r="E2775" t="s">
        <v>70</v>
      </c>
      <c r="F2775" s="1">
        <v>37143</v>
      </c>
      <c r="G2775">
        <v>2.5</v>
      </c>
      <c r="O2775">
        <v>7</v>
      </c>
      <c r="P2775" t="s">
        <v>71</v>
      </c>
      <c r="Q2775">
        <v>24</v>
      </c>
      <c r="R2775" t="s">
        <v>71</v>
      </c>
    </row>
    <row r="2776" spans="1:46" x14ac:dyDescent="0.2">
      <c r="A2776" t="s">
        <v>554</v>
      </c>
      <c r="B2776" t="s">
        <v>555</v>
      </c>
      <c r="C2776">
        <f>-70.36531393 / 41.63366754</f>
        <v>-1.6901060628971916</v>
      </c>
      <c r="D2776" t="s">
        <v>556</v>
      </c>
      <c r="E2776" t="s">
        <v>70</v>
      </c>
      <c r="F2776" s="1">
        <v>37143</v>
      </c>
      <c r="G2776">
        <v>3</v>
      </c>
      <c r="O2776">
        <v>6.91</v>
      </c>
      <c r="P2776" t="s">
        <v>71</v>
      </c>
      <c r="Q2776">
        <v>24</v>
      </c>
      <c r="R2776" t="s">
        <v>71</v>
      </c>
    </row>
    <row r="2777" spans="1:46" x14ac:dyDescent="0.2">
      <c r="A2777" t="s">
        <v>568</v>
      </c>
      <c r="B2777" t="s">
        <v>569</v>
      </c>
      <c r="C2777">
        <f>-70.38290052 / 41.61930507</f>
        <v>-1.6911118626709929</v>
      </c>
      <c r="D2777" t="s">
        <v>570</v>
      </c>
      <c r="E2777" t="s">
        <v>70</v>
      </c>
      <c r="F2777" s="1">
        <v>37143</v>
      </c>
      <c r="G2777">
        <v>0.5</v>
      </c>
      <c r="I2777">
        <v>11.28</v>
      </c>
      <c r="J2777" t="s">
        <v>71</v>
      </c>
      <c r="K2777">
        <v>1.35</v>
      </c>
      <c r="L2777" t="s">
        <v>71</v>
      </c>
      <c r="M2777">
        <v>5.72</v>
      </c>
      <c r="N2777" t="s">
        <v>71</v>
      </c>
      <c r="O2777">
        <v>4.9000000000000004</v>
      </c>
      <c r="P2777" t="s">
        <v>71</v>
      </c>
      <c r="Q2777">
        <v>22.2</v>
      </c>
      <c r="R2777" t="s">
        <v>71</v>
      </c>
      <c r="S2777">
        <v>0.05</v>
      </c>
      <c r="T2777" t="s">
        <v>71</v>
      </c>
      <c r="U2777">
        <v>1.55</v>
      </c>
      <c r="V2777" t="s">
        <v>71</v>
      </c>
      <c r="W2777">
        <v>31.1</v>
      </c>
      <c r="X2777" t="s">
        <v>71</v>
      </c>
      <c r="Y2777">
        <v>10.47</v>
      </c>
      <c r="AA2777">
        <v>33.54</v>
      </c>
      <c r="AC2777">
        <v>34.869999999999997</v>
      </c>
      <c r="AE2777">
        <v>6</v>
      </c>
      <c r="AF2777" t="s">
        <v>71</v>
      </c>
      <c r="AG2777">
        <v>6.46</v>
      </c>
      <c r="AH2777" t="s">
        <v>71</v>
      </c>
      <c r="AS2777">
        <v>0</v>
      </c>
      <c r="AT2777" t="s">
        <v>71</v>
      </c>
    </row>
    <row r="2778" spans="1:46" x14ac:dyDescent="0.2">
      <c r="A2778" t="s">
        <v>568</v>
      </c>
      <c r="B2778" t="s">
        <v>569</v>
      </c>
      <c r="C2778">
        <f>-70.38290052 / 41.61930507</f>
        <v>-1.6911118626709929</v>
      </c>
      <c r="D2778" t="s">
        <v>570</v>
      </c>
      <c r="E2778" t="s">
        <v>70</v>
      </c>
      <c r="F2778" s="1">
        <v>37143</v>
      </c>
      <c r="G2778">
        <v>3</v>
      </c>
      <c r="O2778">
        <v>4.6500000000000004</v>
      </c>
      <c r="P2778" t="s">
        <v>71</v>
      </c>
      <c r="Q2778">
        <v>22.2</v>
      </c>
      <c r="R2778" t="s">
        <v>71</v>
      </c>
    </row>
    <row r="2779" spans="1:46" x14ac:dyDescent="0.2">
      <c r="A2779" t="s">
        <v>568</v>
      </c>
      <c r="B2779" t="s">
        <v>569</v>
      </c>
      <c r="C2779">
        <f>-70.38290052 / 41.61930507</f>
        <v>-1.6911118626709929</v>
      </c>
      <c r="D2779" t="s">
        <v>570</v>
      </c>
      <c r="E2779" t="s">
        <v>70</v>
      </c>
      <c r="F2779" s="1">
        <v>37143</v>
      </c>
      <c r="G2779">
        <v>8</v>
      </c>
      <c r="O2779">
        <v>3.6</v>
      </c>
      <c r="P2779" t="s">
        <v>71</v>
      </c>
      <c r="Q2779">
        <v>19.100000000000001</v>
      </c>
      <c r="R2779" t="s">
        <v>71</v>
      </c>
    </row>
    <row r="2780" spans="1:46" x14ac:dyDescent="0.2">
      <c r="A2780" t="s">
        <v>568</v>
      </c>
      <c r="B2780" t="s">
        <v>569</v>
      </c>
      <c r="C2780">
        <f>-70.38290052 / 41.61930507</f>
        <v>-1.6911118626709929</v>
      </c>
      <c r="D2780" t="s">
        <v>570</v>
      </c>
      <c r="E2780" t="s">
        <v>70</v>
      </c>
      <c r="F2780" s="1">
        <v>37143</v>
      </c>
      <c r="G2780">
        <v>9</v>
      </c>
      <c r="O2780">
        <v>4.5999999999999996</v>
      </c>
      <c r="P2780" t="s">
        <v>71</v>
      </c>
      <c r="Q2780">
        <v>22.2</v>
      </c>
      <c r="R2780" t="s">
        <v>71</v>
      </c>
    </row>
    <row r="2781" spans="1:46" x14ac:dyDescent="0.2">
      <c r="A2781" t="s">
        <v>568</v>
      </c>
      <c r="B2781" t="s">
        <v>569</v>
      </c>
      <c r="C2781">
        <f>-70.38290052 / 41.61930507</f>
        <v>-1.6911118626709929</v>
      </c>
      <c r="D2781" t="s">
        <v>570</v>
      </c>
      <c r="E2781" t="s">
        <v>70</v>
      </c>
      <c r="F2781" s="1">
        <v>37143</v>
      </c>
      <c r="G2781">
        <v>10</v>
      </c>
      <c r="K2781">
        <v>1.54</v>
      </c>
      <c r="L2781" t="s">
        <v>71</v>
      </c>
      <c r="O2781">
        <v>4.62</v>
      </c>
      <c r="P2781" t="s">
        <v>71</v>
      </c>
      <c r="Q2781">
        <v>22.2</v>
      </c>
      <c r="R2781" t="s">
        <v>71</v>
      </c>
      <c r="S2781">
        <v>0.57999999999999996</v>
      </c>
      <c r="T2781" t="s">
        <v>71</v>
      </c>
      <c r="U2781">
        <v>17.96</v>
      </c>
      <c r="V2781" t="s">
        <v>71</v>
      </c>
      <c r="W2781">
        <v>24.1</v>
      </c>
      <c r="X2781" t="s">
        <v>71</v>
      </c>
      <c r="Y2781">
        <v>45.8</v>
      </c>
      <c r="AA2781">
        <v>34.840000000000003</v>
      </c>
      <c r="AE2781">
        <v>6.1</v>
      </c>
      <c r="AF2781" t="s">
        <v>71</v>
      </c>
      <c r="AG2781">
        <v>6.39</v>
      </c>
      <c r="AH2781" t="s">
        <v>71</v>
      </c>
      <c r="AS2781">
        <v>0</v>
      </c>
      <c r="AT2781" t="s">
        <v>71</v>
      </c>
    </row>
    <row r="2782" spans="1:46" x14ac:dyDescent="0.2">
      <c r="A2782" t="s">
        <v>568</v>
      </c>
      <c r="B2782" t="s">
        <v>569</v>
      </c>
      <c r="C2782">
        <f>-70.38290052 / 41.61930507</f>
        <v>-1.6911118626709929</v>
      </c>
      <c r="D2782" t="s">
        <v>570</v>
      </c>
      <c r="E2782" t="s">
        <v>70</v>
      </c>
      <c r="F2782" s="1">
        <v>37873</v>
      </c>
      <c r="G2782">
        <v>0.5</v>
      </c>
      <c r="I2782">
        <v>9.91</v>
      </c>
      <c r="J2782" t="s">
        <v>71</v>
      </c>
      <c r="K2782">
        <v>1.17</v>
      </c>
      <c r="L2782" t="s">
        <v>71</v>
      </c>
      <c r="M2782">
        <v>4.6900000000000004</v>
      </c>
      <c r="N2782" t="s">
        <v>71</v>
      </c>
      <c r="O2782">
        <v>8.3699999999999992</v>
      </c>
      <c r="P2782" t="s">
        <v>71</v>
      </c>
      <c r="Q2782">
        <v>22.6</v>
      </c>
      <c r="R2782" t="s">
        <v>71</v>
      </c>
      <c r="S2782">
        <v>0.1</v>
      </c>
      <c r="T2782" t="s">
        <v>71</v>
      </c>
      <c r="U2782">
        <v>3.1</v>
      </c>
      <c r="V2782" t="s">
        <v>71</v>
      </c>
      <c r="W2782">
        <v>28.7</v>
      </c>
      <c r="X2782" t="s">
        <v>71</v>
      </c>
      <c r="Y2782">
        <v>20.46</v>
      </c>
      <c r="AA2782">
        <v>32.14</v>
      </c>
      <c r="AC2782">
        <v>37.729999999999997</v>
      </c>
      <c r="AE2782">
        <v>0.59</v>
      </c>
      <c r="AF2782" t="s">
        <v>71</v>
      </c>
      <c r="AG2782">
        <v>6.48</v>
      </c>
      <c r="AH2782" t="s">
        <v>71</v>
      </c>
      <c r="AS2782">
        <v>0.14000000000000001</v>
      </c>
      <c r="AT2782" t="s">
        <v>71</v>
      </c>
    </row>
    <row r="2783" spans="1:46" x14ac:dyDescent="0.2">
      <c r="A2783" t="s">
        <v>568</v>
      </c>
      <c r="B2783" t="s">
        <v>569</v>
      </c>
      <c r="C2783">
        <f>-70.38290052 / 41.61930507</f>
        <v>-1.6911118626709929</v>
      </c>
      <c r="D2783" t="s">
        <v>570</v>
      </c>
      <c r="E2783" t="s">
        <v>70</v>
      </c>
      <c r="F2783" s="1">
        <v>37873</v>
      </c>
      <c r="G2783">
        <v>1</v>
      </c>
      <c r="O2783">
        <v>8.48</v>
      </c>
      <c r="P2783" t="s">
        <v>71</v>
      </c>
      <c r="Q2783">
        <v>22.6</v>
      </c>
      <c r="R2783" t="s">
        <v>71</v>
      </c>
    </row>
    <row r="2784" spans="1:46" x14ac:dyDescent="0.2">
      <c r="A2784" t="s">
        <v>568</v>
      </c>
      <c r="B2784" t="s">
        <v>569</v>
      </c>
      <c r="C2784">
        <f>-70.38290052 / 41.61930507</f>
        <v>-1.6911118626709929</v>
      </c>
      <c r="D2784" t="s">
        <v>570</v>
      </c>
      <c r="E2784" t="s">
        <v>70</v>
      </c>
      <c r="F2784" s="1">
        <v>37873</v>
      </c>
      <c r="G2784">
        <v>2</v>
      </c>
      <c r="O2784">
        <v>8.48</v>
      </c>
      <c r="P2784" t="s">
        <v>71</v>
      </c>
      <c r="Q2784">
        <v>22.5</v>
      </c>
      <c r="R2784" t="s">
        <v>71</v>
      </c>
    </row>
    <row r="2785" spans="1:46" x14ac:dyDescent="0.2">
      <c r="A2785" t="s">
        <v>568</v>
      </c>
      <c r="B2785" t="s">
        <v>569</v>
      </c>
      <c r="C2785">
        <f>-70.38290052 / 41.61930507</f>
        <v>-1.6911118626709929</v>
      </c>
      <c r="D2785" t="s">
        <v>570</v>
      </c>
      <c r="E2785" t="s">
        <v>70</v>
      </c>
      <c r="F2785" s="1">
        <v>37873</v>
      </c>
      <c r="G2785">
        <v>3</v>
      </c>
      <c r="K2785">
        <v>0.99</v>
      </c>
      <c r="L2785" t="s">
        <v>71</v>
      </c>
      <c r="O2785">
        <v>8.36</v>
      </c>
      <c r="P2785" t="s">
        <v>71</v>
      </c>
      <c r="Q2785">
        <v>22.4</v>
      </c>
      <c r="R2785" t="s">
        <v>71</v>
      </c>
      <c r="S2785">
        <v>0.3</v>
      </c>
      <c r="T2785" t="s">
        <v>71</v>
      </c>
      <c r="U2785">
        <v>9.2899999999999991</v>
      </c>
      <c r="V2785" t="s">
        <v>71</v>
      </c>
      <c r="W2785">
        <v>22.6</v>
      </c>
      <c r="X2785" t="s">
        <v>71</v>
      </c>
      <c r="Y2785">
        <v>36.29</v>
      </c>
      <c r="AA2785">
        <v>30.5</v>
      </c>
      <c r="AE2785">
        <v>0.61</v>
      </c>
      <c r="AF2785" t="s">
        <v>71</v>
      </c>
      <c r="AG2785">
        <v>6.69</v>
      </c>
      <c r="AH2785" t="s">
        <v>71</v>
      </c>
      <c r="AS2785">
        <v>0.06</v>
      </c>
      <c r="AT2785" t="s">
        <v>71</v>
      </c>
    </row>
    <row r="2786" spans="1:46" x14ac:dyDescent="0.2">
      <c r="A2786" t="s">
        <v>568</v>
      </c>
      <c r="B2786" t="s">
        <v>569</v>
      </c>
      <c r="C2786">
        <f>-70.38290052 / 41.61930507</f>
        <v>-1.6911118626709929</v>
      </c>
      <c r="D2786" t="s">
        <v>570</v>
      </c>
      <c r="E2786" t="s">
        <v>70</v>
      </c>
      <c r="F2786" s="1">
        <v>37873</v>
      </c>
      <c r="G2786">
        <v>4</v>
      </c>
      <c r="O2786">
        <v>7.77</v>
      </c>
      <c r="P2786" t="s">
        <v>71</v>
      </c>
      <c r="Q2786">
        <v>22.3</v>
      </c>
      <c r="R2786" t="s">
        <v>71</v>
      </c>
    </row>
    <row r="2787" spans="1:46" x14ac:dyDescent="0.2">
      <c r="A2787" t="s">
        <v>568</v>
      </c>
      <c r="B2787" t="s">
        <v>569</v>
      </c>
      <c r="C2787">
        <f>-70.38290052 / 41.61930507</f>
        <v>-1.6911118626709929</v>
      </c>
      <c r="D2787" t="s">
        <v>570</v>
      </c>
      <c r="E2787" t="s">
        <v>70</v>
      </c>
      <c r="F2787" s="1">
        <v>37873</v>
      </c>
      <c r="G2787">
        <v>5</v>
      </c>
      <c r="O2787">
        <v>8.02</v>
      </c>
      <c r="P2787" t="s">
        <v>71</v>
      </c>
      <c r="Q2787">
        <v>22.2</v>
      </c>
      <c r="R2787" t="s">
        <v>71</v>
      </c>
    </row>
    <row r="2788" spans="1:46" x14ac:dyDescent="0.2">
      <c r="A2788" t="s">
        <v>568</v>
      </c>
      <c r="B2788" t="s">
        <v>569</v>
      </c>
      <c r="C2788">
        <f>-70.38290052 / 41.61930507</f>
        <v>-1.6911118626709929</v>
      </c>
      <c r="D2788" t="s">
        <v>570</v>
      </c>
      <c r="E2788" t="s">
        <v>70</v>
      </c>
      <c r="F2788" s="1">
        <v>37873</v>
      </c>
      <c r="G2788">
        <v>6</v>
      </c>
      <c r="K2788">
        <v>0.9</v>
      </c>
      <c r="L2788" t="s">
        <v>71</v>
      </c>
      <c r="O2788">
        <v>8.1300000000000008</v>
      </c>
      <c r="P2788" t="s">
        <v>71</v>
      </c>
      <c r="Q2788">
        <v>21.6</v>
      </c>
      <c r="R2788" t="s">
        <v>71</v>
      </c>
      <c r="S2788">
        <v>0.4</v>
      </c>
      <c r="T2788" t="s">
        <v>71</v>
      </c>
      <c r="U2788">
        <v>12.39</v>
      </c>
      <c r="V2788" t="s">
        <v>71</v>
      </c>
      <c r="W2788">
        <v>23.3</v>
      </c>
      <c r="X2788" t="s">
        <v>71</v>
      </c>
      <c r="Y2788">
        <v>0</v>
      </c>
      <c r="AA2788">
        <v>29.57</v>
      </c>
      <c r="AE2788">
        <v>0.61</v>
      </c>
      <c r="AF2788" t="s">
        <v>71</v>
      </c>
      <c r="AG2788">
        <v>6.72</v>
      </c>
      <c r="AH2788" t="s">
        <v>71</v>
      </c>
      <c r="AS2788">
        <v>0.23</v>
      </c>
      <c r="AT2788" t="s">
        <v>71</v>
      </c>
    </row>
    <row r="2789" spans="1:46" x14ac:dyDescent="0.2">
      <c r="A2789" t="s">
        <v>568</v>
      </c>
      <c r="B2789" t="s">
        <v>569</v>
      </c>
      <c r="C2789">
        <f>-70.38290052 / 41.61930507</f>
        <v>-1.6911118626709929</v>
      </c>
      <c r="D2789" t="s">
        <v>570</v>
      </c>
      <c r="E2789" t="s">
        <v>70</v>
      </c>
      <c r="F2789" s="1">
        <v>37873</v>
      </c>
      <c r="G2789">
        <v>7</v>
      </c>
      <c r="O2789">
        <v>8.5299999999999994</v>
      </c>
      <c r="P2789" t="s">
        <v>71</v>
      </c>
      <c r="Q2789">
        <v>16.399999999999999</v>
      </c>
      <c r="R2789" t="s">
        <v>71</v>
      </c>
    </row>
    <row r="2790" spans="1:46" x14ac:dyDescent="0.2">
      <c r="A2790" t="s">
        <v>568</v>
      </c>
      <c r="B2790" t="s">
        <v>569</v>
      </c>
      <c r="C2790">
        <f>-70.38290052 / 41.61930507</f>
        <v>-1.6911118626709929</v>
      </c>
      <c r="D2790" t="s">
        <v>570</v>
      </c>
      <c r="E2790" t="s">
        <v>70</v>
      </c>
      <c r="F2790" s="1">
        <v>37873</v>
      </c>
      <c r="G2790">
        <v>8</v>
      </c>
      <c r="O2790">
        <v>6.53</v>
      </c>
      <c r="P2790" t="s">
        <v>71</v>
      </c>
      <c r="Q2790">
        <v>14.7</v>
      </c>
      <c r="R2790" t="s">
        <v>71</v>
      </c>
    </row>
    <row r="2791" spans="1:46" x14ac:dyDescent="0.2">
      <c r="A2791" t="s">
        <v>568</v>
      </c>
      <c r="B2791" t="s">
        <v>569</v>
      </c>
      <c r="C2791">
        <f>-70.38290052 / 41.61930507</f>
        <v>-1.6911118626709929</v>
      </c>
      <c r="D2791" t="s">
        <v>570</v>
      </c>
      <c r="E2791" t="s">
        <v>70</v>
      </c>
      <c r="F2791" s="1">
        <v>37873</v>
      </c>
      <c r="G2791">
        <v>9</v>
      </c>
      <c r="K2791">
        <v>0.95</v>
      </c>
      <c r="L2791" t="s">
        <v>71</v>
      </c>
      <c r="S2791">
        <v>0.5</v>
      </c>
      <c r="T2791" t="s">
        <v>71</v>
      </c>
      <c r="U2791">
        <v>15.49</v>
      </c>
      <c r="V2791" t="s">
        <v>71</v>
      </c>
      <c r="W2791">
        <v>25.7</v>
      </c>
      <c r="X2791" t="s">
        <v>71</v>
      </c>
      <c r="Y2791">
        <v>0</v>
      </c>
      <c r="AA2791">
        <v>30.1</v>
      </c>
      <c r="AE2791">
        <v>0.61</v>
      </c>
      <c r="AF2791" t="s">
        <v>71</v>
      </c>
      <c r="AG2791">
        <v>6.73</v>
      </c>
      <c r="AH2791" t="s">
        <v>71</v>
      </c>
      <c r="AS2791">
        <v>0.35</v>
      </c>
      <c r="AT2791" t="s">
        <v>71</v>
      </c>
    </row>
    <row r="2792" spans="1:46" x14ac:dyDescent="0.2">
      <c r="A2792" t="s">
        <v>568</v>
      </c>
      <c r="B2792" t="s">
        <v>569</v>
      </c>
      <c r="C2792">
        <f>-70.38290052 / 41.61930507</f>
        <v>-1.6911118626709929</v>
      </c>
      <c r="D2792" t="s">
        <v>570</v>
      </c>
      <c r="E2792" t="s">
        <v>70</v>
      </c>
      <c r="F2792" s="1">
        <v>38623</v>
      </c>
      <c r="G2792">
        <v>0.5</v>
      </c>
      <c r="I2792">
        <v>9.2899999999999991</v>
      </c>
      <c r="J2792" t="s">
        <v>71</v>
      </c>
      <c r="K2792">
        <v>1.37</v>
      </c>
      <c r="L2792" t="s">
        <v>71</v>
      </c>
      <c r="M2792">
        <v>8.1999999999999993</v>
      </c>
      <c r="N2792" t="s">
        <v>71</v>
      </c>
      <c r="O2792">
        <v>8.06</v>
      </c>
      <c r="P2792" t="s">
        <v>71</v>
      </c>
      <c r="Q2792">
        <v>22.4</v>
      </c>
      <c r="R2792" t="s">
        <v>71</v>
      </c>
      <c r="S2792">
        <v>0.2</v>
      </c>
      <c r="T2792" t="s">
        <v>71</v>
      </c>
      <c r="U2792">
        <v>6.19</v>
      </c>
      <c r="V2792" t="s">
        <v>71</v>
      </c>
      <c r="W2792">
        <v>19.04</v>
      </c>
      <c r="X2792" t="s">
        <v>71</v>
      </c>
      <c r="Y2792">
        <v>30.44</v>
      </c>
      <c r="AA2792">
        <v>33.69</v>
      </c>
      <c r="AC2792">
        <v>29.68</v>
      </c>
      <c r="AE2792">
        <v>13.12</v>
      </c>
      <c r="AF2792" t="s">
        <v>71</v>
      </c>
      <c r="AG2792">
        <v>6.74</v>
      </c>
      <c r="AH2792" t="s">
        <v>71</v>
      </c>
      <c r="AS2792">
        <v>0.18</v>
      </c>
      <c r="AT2792" t="s">
        <v>71</v>
      </c>
    </row>
    <row r="2793" spans="1:46" x14ac:dyDescent="0.2">
      <c r="A2793" t="s">
        <v>568</v>
      </c>
      <c r="B2793" t="s">
        <v>569</v>
      </c>
      <c r="C2793">
        <f>-70.38290052 / 41.61930507</f>
        <v>-1.6911118626709929</v>
      </c>
      <c r="D2793" t="s">
        <v>570</v>
      </c>
      <c r="E2793" t="s">
        <v>70</v>
      </c>
      <c r="F2793" s="1">
        <v>38623</v>
      </c>
      <c r="G2793">
        <v>1</v>
      </c>
      <c r="O2793">
        <v>8.0299999999999994</v>
      </c>
      <c r="P2793" t="s">
        <v>71</v>
      </c>
      <c r="Q2793">
        <v>22.2</v>
      </c>
      <c r="R2793" t="s">
        <v>71</v>
      </c>
    </row>
    <row r="2794" spans="1:46" x14ac:dyDescent="0.2">
      <c r="A2794" t="s">
        <v>568</v>
      </c>
      <c r="B2794" t="s">
        <v>569</v>
      </c>
      <c r="C2794">
        <f>-70.38290052 / 41.61930507</f>
        <v>-1.6911118626709929</v>
      </c>
      <c r="D2794" t="s">
        <v>570</v>
      </c>
      <c r="E2794" t="s">
        <v>70</v>
      </c>
      <c r="F2794" s="1">
        <v>38623</v>
      </c>
      <c r="G2794">
        <v>2</v>
      </c>
      <c r="O2794">
        <v>8.0500000000000007</v>
      </c>
      <c r="P2794" t="s">
        <v>71</v>
      </c>
      <c r="Q2794">
        <v>22.1</v>
      </c>
      <c r="R2794" t="s">
        <v>71</v>
      </c>
    </row>
    <row r="2795" spans="1:46" x14ac:dyDescent="0.2">
      <c r="A2795" t="s">
        <v>568</v>
      </c>
      <c r="B2795" t="s">
        <v>569</v>
      </c>
      <c r="C2795">
        <f>-70.38290052 / 41.61930507</f>
        <v>-1.6911118626709929</v>
      </c>
      <c r="D2795" t="s">
        <v>570</v>
      </c>
      <c r="E2795" t="s">
        <v>70</v>
      </c>
      <c r="F2795" s="1">
        <v>38623</v>
      </c>
      <c r="G2795">
        <v>3</v>
      </c>
      <c r="K2795">
        <v>1.4</v>
      </c>
      <c r="L2795" t="s">
        <v>71</v>
      </c>
      <c r="O2795">
        <v>8.0500000000000007</v>
      </c>
      <c r="P2795" t="s">
        <v>71</v>
      </c>
      <c r="Q2795">
        <v>22.1</v>
      </c>
      <c r="R2795" t="s">
        <v>71</v>
      </c>
      <c r="S2795">
        <v>0.2</v>
      </c>
      <c r="T2795" t="s">
        <v>71</v>
      </c>
      <c r="U2795">
        <v>6.19</v>
      </c>
      <c r="V2795" t="s">
        <v>71</v>
      </c>
      <c r="W2795">
        <v>19.78</v>
      </c>
      <c r="X2795" t="s">
        <v>71</v>
      </c>
      <c r="Y2795">
        <v>30.44</v>
      </c>
      <c r="AA2795">
        <v>33.9</v>
      </c>
      <c r="AE2795">
        <v>13.32</v>
      </c>
      <c r="AF2795" t="s">
        <v>71</v>
      </c>
      <c r="AG2795">
        <v>6.65</v>
      </c>
      <c r="AH2795" t="s">
        <v>71</v>
      </c>
      <c r="AS2795">
        <v>0.25</v>
      </c>
      <c r="AT2795" t="s">
        <v>71</v>
      </c>
    </row>
    <row r="2796" spans="1:46" x14ac:dyDescent="0.2">
      <c r="A2796" t="s">
        <v>568</v>
      </c>
      <c r="B2796" t="s">
        <v>569</v>
      </c>
      <c r="C2796">
        <f>-70.38290052 / 41.61930507</f>
        <v>-1.6911118626709929</v>
      </c>
      <c r="D2796" t="s">
        <v>570</v>
      </c>
      <c r="E2796" t="s">
        <v>70</v>
      </c>
      <c r="F2796" s="1">
        <v>38623</v>
      </c>
      <c r="G2796">
        <v>4</v>
      </c>
      <c r="O2796">
        <v>8.1</v>
      </c>
      <c r="P2796" t="s">
        <v>71</v>
      </c>
      <c r="Q2796">
        <v>22</v>
      </c>
      <c r="R2796" t="s">
        <v>71</v>
      </c>
    </row>
    <row r="2797" spans="1:46" x14ac:dyDescent="0.2">
      <c r="A2797" t="s">
        <v>568</v>
      </c>
      <c r="B2797" t="s">
        <v>569</v>
      </c>
      <c r="C2797">
        <f>-70.38290052 / 41.61930507</f>
        <v>-1.6911118626709929</v>
      </c>
      <c r="D2797" t="s">
        <v>570</v>
      </c>
      <c r="E2797" t="s">
        <v>70</v>
      </c>
      <c r="F2797" s="1">
        <v>38623</v>
      </c>
      <c r="G2797">
        <v>5</v>
      </c>
      <c r="O2797">
        <v>8.08</v>
      </c>
      <c r="P2797" t="s">
        <v>71</v>
      </c>
      <c r="Q2797">
        <v>21.9</v>
      </c>
      <c r="R2797" t="s">
        <v>71</v>
      </c>
    </row>
    <row r="2798" spans="1:46" x14ac:dyDescent="0.2">
      <c r="A2798" t="s">
        <v>568</v>
      </c>
      <c r="B2798" t="s">
        <v>569</v>
      </c>
      <c r="C2798">
        <f>-70.38290052 / 41.61930507</f>
        <v>-1.6911118626709929</v>
      </c>
      <c r="D2798" t="s">
        <v>570</v>
      </c>
      <c r="E2798" t="s">
        <v>70</v>
      </c>
      <c r="F2798" s="1">
        <v>38623</v>
      </c>
      <c r="G2798">
        <v>6</v>
      </c>
      <c r="O2798">
        <v>8.3000000000000007</v>
      </c>
      <c r="P2798" t="s">
        <v>71</v>
      </c>
      <c r="Q2798">
        <v>21.5</v>
      </c>
      <c r="R2798" t="s">
        <v>71</v>
      </c>
    </row>
    <row r="2799" spans="1:46" x14ac:dyDescent="0.2">
      <c r="A2799" t="s">
        <v>568</v>
      </c>
      <c r="B2799" t="s">
        <v>569</v>
      </c>
      <c r="C2799">
        <f>-70.38290052 / 41.61930507</f>
        <v>-1.6911118626709929</v>
      </c>
      <c r="D2799" t="s">
        <v>570</v>
      </c>
      <c r="E2799" t="s">
        <v>70</v>
      </c>
      <c r="F2799" s="1">
        <v>38623</v>
      </c>
      <c r="G2799">
        <v>7</v>
      </c>
      <c r="O2799">
        <v>9.39</v>
      </c>
      <c r="P2799" t="s">
        <v>71</v>
      </c>
      <c r="Q2799">
        <v>16.600000000000001</v>
      </c>
      <c r="R2799" t="s">
        <v>71</v>
      </c>
    </row>
    <row r="2800" spans="1:46" x14ac:dyDescent="0.2">
      <c r="A2800" t="s">
        <v>568</v>
      </c>
      <c r="B2800" t="s">
        <v>569</v>
      </c>
      <c r="C2800">
        <f>-70.38290052 / 41.61930507</f>
        <v>-1.6911118626709929</v>
      </c>
      <c r="D2800" t="s">
        <v>570</v>
      </c>
      <c r="E2800" t="s">
        <v>70</v>
      </c>
      <c r="F2800" s="1">
        <v>38623</v>
      </c>
      <c r="G2800">
        <v>7.5</v>
      </c>
      <c r="O2800">
        <v>7.97</v>
      </c>
      <c r="P2800" t="s">
        <v>71</v>
      </c>
      <c r="Q2800">
        <v>14.7</v>
      </c>
      <c r="R2800" t="s">
        <v>71</v>
      </c>
    </row>
    <row r="2801" spans="1:46" x14ac:dyDescent="0.2">
      <c r="A2801" t="s">
        <v>568</v>
      </c>
      <c r="B2801" t="s">
        <v>569</v>
      </c>
      <c r="C2801">
        <f>-70.38290052 / 41.61930507</f>
        <v>-1.6911118626709929</v>
      </c>
      <c r="D2801" t="s">
        <v>570</v>
      </c>
      <c r="E2801" t="s">
        <v>70</v>
      </c>
      <c r="F2801" s="1">
        <v>38623</v>
      </c>
      <c r="G2801">
        <v>9</v>
      </c>
      <c r="K2801">
        <v>1.1100000000000001</v>
      </c>
      <c r="L2801" t="s">
        <v>71</v>
      </c>
      <c r="S2801">
        <v>0.2</v>
      </c>
      <c r="T2801" t="s">
        <v>71</v>
      </c>
      <c r="U2801">
        <v>6.19</v>
      </c>
      <c r="V2801" t="s">
        <v>71</v>
      </c>
      <c r="W2801">
        <v>22.08</v>
      </c>
      <c r="X2801" t="s">
        <v>71</v>
      </c>
      <c r="Y2801">
        <v>0</v>
      </c>
      <c r="AA2801">
        <v>31.62</v>
      </c>
      <c r="AE2801">
        <v>13.52</v>
      </c>
      <c r="AF2801" t="s">
        <v>71</v>
      </c>
      <c r="AG2801">
        <v>6.69</v>
      </c>
      <c r="AH2801" t="s">
        <v>71</v>
      </c>
      <c r="AS2801">
        <v>0.38</v>
      </c>
      <c r="AT2801" t="s">
        <v>71</v>
      </c>
    </row>
    <row r="2802" spans="1:46" x14ac:dyDescent="0.2">
      <c r="A2802" t="s">
        <v>568</v>
      </c>
      <c r="B2802" t="s">
        <v>569</v>
      </c>
      <c r="C2802">
        <f>-70.38290052 / 41.61930507</f>
        <v>-1.6911118626709929</v>
      </c>
      <c r="D2802" t="s">
        <v>570</v>
      </c>
      <c r="E2802" t="s">
        <v>70</v>
      </c>
      <c r="F2802" s="1">
        <v>38959</v>
      </c>
      <c r="G2802">
        <v>0.5</v>
      </c>
      <c r="I2802">
        <v>9.8000000000000007</v>
      </c>
      <c r="J2802" t="s">
        <v>71</v>
      </c>
      <c r="K2802">
        <v>0.88</v>
      </c>
      <c r="L2802" t="s">
        <v>71</v>
      </c>
      <c r="M2802">
        <v>5.4</v>
      </c>
      <c r="N2802" t="s">
        <v>71</v>
      </c>
      <c r="O2802">
        <v>7.3</v>
      </c>
      <c r="P2802" t="s">
        <v>71</v>
      </c>
      <c r="Q2802">
        <v>22</v>
      </c>
      <c r="R2802" t="s">
        <v>71</v>
      </c>
      <c r="S2802">
        <v>0.18</v>
      </c>
      <c r="T2802" t="s">
        <v>71</v>
      </c>
      <c r="U2802">
        <v>5.43</v>
      </c>
      <c r="V2802" t="s">
        <v>71</v>
      </c>
      <c r="W2802">
        <v>48.45</v>
      </c>
      <c r="X2802" t="s">
        <v>71</v>
      </c>
      <c r="Y2802">
        <v>28.55</v>
      </c>
      <c r="AA2802">
        <v>29.35</v>
      </c>
      <c r="AC2802">
        <v>35.700000000000003</v>
      </c>
      <c r="AE2802">
        <v>13.52</v>
      </c>
      <c r="AF2802" t="s">
        <v>71</v>
      </c>
      <c r="AG2802">
        <v>6.51</v>
      </c>
      <c r="AH2802" t="s">
        <v>71</v>
      </c>
      <c r="AS2802">
        <v>0.5</v>
      </c>
      <c r="AT2802" t="s">
        <v>71</v>
      </c>
    </row>
    <row r="2803" spans="1:46" x14ac:dyDescent="0.2">
      <c r="A2803" t="s">
        <v>568</v>
      </c>
      <c r="B2803" t="s">
        <v>569</v>
      </c>
      <c r="C2803">
        <f>-70.38290052 / 41.61930507</f>
        <v>-1.6911118626709929</v>
      </c>
      <c r="D2803" t="s">
        <v>570</v>
      </c>
      <c r="E2803" t="s">
        <v>70</v>
      </c>
      <c r="F2803" s="1">
        <v>38959</v>
      </c>
      <c r="G2803">
        <v>1.5</v>
      </c>
      <c r="O2803">
        <v>7.33</v>
      </c>
      <c r="P2803" t="s">
        <v>71</v>
      </c>
      <c r="Q2803">
        <v>22.6</v>
      </c>
      <c r="R2803" t="s">
        <v>71</v>
      </c>
    </row>
    <row r="2804" spans="1:46" x14ac:dyDescent="0.2">
      <c r="A2804" t="s">
        <v>568</v>
      </c>
      <c r="B2804" t="s">
        <v>569</v>
      </c>
      <c r="C2804">
        <f>-70.38290052 / 41.61930507</f>
        <v>-1.6911118626709929</v>
      </c>
      <c r="D2804" t="s">
        <v>570</v>
      </c>
      <c r="E2804" t="s">
        <v>70</v>
      </c>
      <c r="F2804" s="1">
        <v>38959</v>
      </c>
      <c r="G2804">
        <v>2.5</v>
      </c>
      <c r="O2804">
        <v>7.26</v>
      </c>
      <c r="P2804" t="s">
        <v>71</v>
      </c>
      <c r="Q2804">
        <v>22.6</v>
      </c>
      <c r="R2804" t="s">
        <v>71</v>
      </c>
    </row>
    <row r="2805" spans="1:46" x14ac:dyDescent="0.2">
      <c r="A2805" t="s">
        <v>568</v>
      </c>
      <c r="B2805" t="s">
        <v>569</v>
      </c>
      <c r="C2805">
        <f>-70.38290052 / 41.61930507</f>
        <v>-1.6911118626709929</v>
      </c>
      <c r="D2805" t="s">
        <v>570</v>
      </c>
      <c r="E2805" t="s">
        <v>70</v>
      </c>
      <c r="F2805" s="1">
        <v>38959</v>
      </c>
      <c r="G2805">
        <v>3</v>
      </c>
      <c r="K2805">
        <v>1.05</v>
      </c>
      <c r="L2805" t="s">
        <v>71</v>
      </c>
      <c r="S2805">
        <v>0.42</v>
      </c>
      <c r="T2805" t="s">
        <v>71</v>
      </c>
      <c r="U2805">
        <v>12.89</v>
      </c>
      <c r="V2805" t="s">
        <v>71</v>
      </c>
      <c r="W2805">
        <v>41.88</v>
      </c>
      <c r="X2805" t="s">
        <v>71</v>
      </c>
      <c r="Y2805">
        <v>41.01</v>
      </c>
      <c r="AA2805">
        <v>31.08</v>
      </c>
      <c r="AE2805">
        <v>13.12</v>
      </c>
      <c r="AF2805" t="s">
        <v>71</v>
      </c>
      <c r="AG2805">
        <v>6.56</v>
      </c>
      <c r="AH2805" t="s">
        <v>71</v>
      </c>
      <c r="AS2805">
        <v>0.37</v>
      </c>
      <c r="AT2805" t="s">
        <v>71</v>
      </c>
    </row>
    <row r="2806" spans="1:46" x14ac:dyDescent="0.2">
      <c r="A2806" t="s">
        <v>568</v>
      </c>
      <c r="B2806" t="s">
        <v>569</v>
      </c>
      <c r="C2806">
        <f>-70.38290052 / 41.61930507</f>
        <v>-1.6911118626709929</v>
      </c>
      <c r="D2806" t="s">
        <v>570</v>
      </c>
      <c r="E2806" t="s">
        <v>70</v>
      </c>
      <c r="F2806" s="1">
        <v>38959</v>
      </c>
      <c r="G2806">
        <v>3.5</v>
      </c>
      <c r="O2806">
        <v>7.09</v>
      </c>
      <c r="P2806" t="s">
        <v>71</v>
      </c>
      <c r="Q2806">
        <v>22.6</v>
      </c>
      <c r="R2806" t="s">
        <v>71</v>
      </c>
    </row>
    <row r="2807" spans="1:46" x14ac:dyDescent="0.2">
      <c r="A2807" t="s">
        <v>568</v>
      </c>
      <c r="B2807" t="s">
        <v>569</v>
      </c>
      <c r="C2807">
        <f>-70.38290052 / 41.61930507</f>
        <v>-1.6911118626709929</v>
      </c>
      <c r="D2807" t="s">
        <v>570</v>
      </c>
      <c r="E2807" t="s">
        <v>70</v>
      </c>
      <c r="F2807" s="1">
        <v>38959</v>
      </c>
      <c r="G2807">
        <v>4.5</v>
      </c>
      <c r="O2807">
        <v>6.95</v>
      </c>
      <c r="P2807" t="s">
        <v>71</v>
      </c>
      <c r="Q2807">
        <v>22.8</v>
      </c>
      <c r="R2807" t="s">
        <v>71</v>
      </c>
    </row>
    <row r="2808" spans="1:46" x14ac:dyDescent="0.2">
      <c r="A2808" t="s">
        <v>568</v>
      </c>
      <c r="B2808" t="s">
        <v>569</v>
      </c>
      <c r="C2808">
        <f>-70.38290052 / 41.61930507</f>
        <v>-1.6911118626709929</v>
      </c>
      <c r="D2808" t="s">
        <v>570</v>
      </c>
      <c r="E2808" t="s">
        <v>70</v>
      </c>
      <c r="F2808" s="1">
        <v>38959</v>
      </c>
      <c r="G2808">
        <v>5.5</v>
      </c>
      <c r="O2808">
        <v>7.01</v>
      </c>
      <c r="P2808" t="s">
        <v>71</v>
      </c>
      <c r="Q2808">
        <v>22.8</v>
      </c>
      <c r="R2808" t="s">
        <v>71</v>
      </c>
    </row>
    <row r="2809" spans="1:46" x14ac:dyDescent="0.2">
      <c r="A2809" t="s">
        <v>568</v>
      </c>
      <c r="B2809" t="s">
        <v>569</v>
      </c>
      <c r="C2809">
        <f>-70.38290052 / 41.61930507</f>
        <v>-1.6911118626709929</v>
      </c>
      <c r="D2809" t="s">
        <v>570</v>
      </c>
      <c r="E2809" t="s">
        <v>70</v>
      </c>
      <c r="F2809" s="1">
        <v>38959</v>
      </c>
      <c r="G2809">
        <v>6.5</v>
      </c>
      <c r="O2809">
        <v>7.95</v>
      </c>
      <c r="P2809" t="s">
        <v>71</v>
      </c>
      <c r="Q2809">
        <v>18</v>
      </c>
      <c r="R2809" t="s">
        <v>71</v>
      </c>
    </row>
    <row r="2810" spans="1:46" x14ac:dyDescent="0.2">
      <c r="A2810" t="s">
        <v>568</v>
      </c>
      <c r="B2810" t="s">
        <v>569</v>
      </c>
      <c r="C2810">
        <f>-70.38290052 / 41.61930507</f>
        <v>-1.6911118626709929</v>
      </c>
      <c r="D2810" t="s">
        <v>570</v>
      </c>
      <c r="E2810" t="s">
        <v>70</v>
      </c>
      <c r="F2810" s="1">
        <v>38959</v>
      </c>
      <c r="G2810">
        <v>7.5</v>
      </c>
      <c r="O2810">
        <v>5.21</v>
      </c>
      <c r="P2810" t="s">
        <v>71</v>
      </c>
      <c r="Q2810">
        <v>16</v>
      </c>
      <c r="R2810" t="s">
        <v>71</v>
      </c>
    </row>
    <row r="2811" spans="1:46" x14ac:dyDescent="0.2">
      <c r="A2811" t="s">
        <v>568</v>
      </c>
      <c r="B2811" t="s">
        <v>569</v>
      </c>
      <c r="C2811">
        <f>-70.38290052 / 41.61930507</f>
        <v>-1.6911118626709929</v>
      </c>
      <c r="D2811" t="s">
        <v>570</v>
      </c>
      <c r="E2811" t="s">
        <v>70</v>
      </c>
      <c r="F2811" s="1">
        <v>38959</v>
      </c>
      <c r="G2811">
        <v>9</v>
      </c>
      <c r="K2811">
        <v>0.88</v>
      </c>
      <c r="L2811" t="s">
        <v>71</v>
      </c>
      <c r="S2811">
        <v>0.75</v>
      </c>
      <c r="T2811" t="s">
        <v>71</v>
      </c>
      <c r="U2811">
        <v>23.27</v>
      </c>
      <c r="V2811" t="s">
        <v>71</v>
      </c>
      <c r="W2811">
        <v>52.2</v>
      </c>
      <c r="X2811" t="s">
        <v>71</v>
      </c>
      <c r="Y2811">
        <v>49.53</v>
      </c>
      <c r="AA2811">
        <v>29.35</v>
      </c>
      <c r="AE2811">
        <v>24.01</v>
      </c>
      <c r="AF2811" t="s">
        <v>71</v>
      </c>
      <c r="AG2811">
        <v>6.25</v>
      </c>
      <c r="AH2811" t="s">
        <v>71</v>
      </c>
      <c r="AS2811">
        <v>0.72</v>
      </c>
      <c r="AT2811" t="s">
        <v>71</v>
      </c>
    </row>
    <row r="2812" spans="1:46" x14ac:dyDescent="0.2">
      <c r="A2812" t="s">
        <v>568</v>
      </c>
      <c r="B2812" t="s">
        <v>569</v>
      </c>
      <c r="C2812">
        <f>-70.38290052 / 41.61930507</f>
        <v>-1.6911118626709929</v>
      </c>
      <c r="D2812" t="s">
        <v>570</v>
      </c>
      <c r="E2812" t="s">
        <v>70</v>
      </c>
      <c r="F2812" s="1">
        <v>39349</v>
      </c>
      <c r="G2812">
        <v>0.5</v>
      </c>
      <c r="I2812">
        <v>10.039999999999999</v>
      </c>
      <c r="J2812" t="s">
        <v>71</v>
      </c>
      <c r="K2812">
        <v>1.04</v>
      </c>
      <c r="L2812" t="s">
        <v>71</v>
      </c>
      <c r="M2812">
        <v>8.31</v>
      </c>
      <c r="N2812" t="s">
        <v>71</v>
      </c>
      <c r="O2812">
        <v>6.87</v>
      </c>
      <c r="P2812" t="s">
        <v>71</v>
      </c>
      <c r="Q2812">
        <v>22.3</v>
      </c>
      <c r="R2812" t="s">
        <v>71</v>
      </c>
      <c r="S2812">
        <v>0.22</v>
      </c>
      <c r="T2812" t="s">
        <v>71</v>
      </c>
      <c r="U2812">
        <v>6.92</v>
      </c>
      <c r="V2812" t="s">
        <v>71</v>
      </c>
      <c r="W2812">
        <v>24.78</v>
      </c>
      <c r="X2812" t="s">
        <v>71</v>
      </c>
      <c r="Y2812">
        <v>32.04</v>
      </c>
      <c r="AA2812">
        <v>30.99</v>
      </c>
      <c r="AC2812">
        <v>29.49</v>
      </c>
      <c r="AE2812">
        <v>6.6</v>
      </c>
      <c r="AF2812" t="s">
        <v>71</v>
      </c>
      <c r="AG2812">
        <v>6.52</v>
      </c>
      <c r="AH2812" t="s">
        <v>71</v>
      </c>
      <c r="AS2812">
        <v>7.0000000000000007E-2</v>
      </c>
      <c r="AT2812" t="s">
        <v>71</v>
      </c>
    </row>
    <row r="2813" spans="1:46" x14ac:dyDescent="0.2">
      <c r="A2813" t="s">
        <v>568</v>
      </c>
      <c r="B2813" t="s">
        <v>569</v>
      </c>
      <c r="C2813">
        <f>-70.38290052 / 41.61930507</f>
        <v>-1.6911118626709929</v>
      </c>
      <c r="D2813" t="s">
        <v>570</v>
      </c>
      <c r="E2813" t="s">
        <v>70</v>
      </c>
      <c r="F2813" s="1">
        <v>39349</v>
      </c>
      <c r="G2813">
        <v>1</v>
      </c>
      <c r="O2813">
        <v>6.84</v>
      </c>
      <c r="P2813" t="s">
        <v>71</v>
      </c>
      <c r="Q2813">
        <v>21.9</v>
      </c>
      <c r="R2813" t="s">
        <v>71</v>
      </c>
    </row>
    <row r="2814" spans="1:46" x14ac:dyDescent="0.2">
      <c r="A2814" t="s">
        <v>568</v>
      </c>
      <c r="B2814" t="s">
        <v>569</v>
      </c>
      <c r="C2814">
        <f>-70.38290052 / 41.61930507</f>
        <v>-1.6911118626709929</v>
      </c>
      <c r="D2814" t="s">
        <v>570</v>
      </c>
      <c r="E2814" t="s">
        <v>70</v>
      </c>
      <c r="F2814" s="1">
        <v>39349</v>
      </c>
      <c r="G2814">
        <v>2</v>
      </c>
      <c r="O2814">
        <v>6.94</v>
      </c>
      <c r="P2814" t="s">
        <v>71</v>
      </c>
      <c r="Q2814">
        <v>21.6</v>
      </c>
      <c r="R2814" t="s">
        <v>71</v>
      </c>
    </row>
    <row r="2815" spans="1:46" x14ac:dyDescent="0.2">
      <c r="A2815" t="s">
        <v>568</v>
      </c>
      <c r="B2815" t="s">
        <v>569</v>
      </c>
      <c r="C2815">
        <f>-70.38290052 / 41.61930507</f>
        <v>-1.6911118626709929</v>
      </c>
      <c r="D2815" t="s">
        <v>570</v>
      </c>
      <c r="E2815" t="s">
        <v>70</v>
      </c>
      <c r="F2815" s="1">
        <v>39349</v>
      </c>
      <c r="G2815">
        <v>3</v>
      </c>
      <c r="K2815">
        <v>0.75</v>
      </c>
      <c r="L2815" t="s">
        <v>71</v>
      </c>
      <c r="O2815">
        <v>7.03</v>
      </c>
      <c r="P2815" t="s">
        <v>71</v>
      </c>
      <c r="Q2815">
        <v>21.5</v>
      </c>
      <c r="R2815" t="s">
        <v>71</v>
      </c>
      <c r="S2815">
        <v>0.36</v>
      </c>
      <c r="T2815" t="s">
        <v>71</v>
      </c>
      <c r="U2815">
        <v>11.16</v>
      </c>
      <c r="V2815" t="s">
        <v>71</v>
      </c>
      <c r="W2815">
        <v>22.8</v>
      </c>
      <c r="X2815" t="s">
        <v>71</v>
      </c>
      <c r="Y2815">
        <v>38.94</v>
      </c>
      <c r="AA2815">
        <v>27.78</v>
      </c>
      <c r="AE2815">
        <v>6.8</v>
      </c>
      <c r="AF2815" t="s">
        <v>71</v>
      </c>
      <c r="AG2815">
        <v>6.46</v>
      </c>
      <c r="AH2815" t="s">
        <v>71</v>
      </c>
      <c r="AS2815">
        <v>0.13</v>
      </c>
      <c r="AT2815" t="s">
        <v>71</v>
      </c>
    </row>
    <row r="2816" spans="1:46" x14ac:dyDescent="0.2">
      <c r="A2816" t="s">
        <v>568</v>
      </c>
      <c r="B2816" t="s">
        <v>569</v>
      </c>
      <c r="C2816">
        <f>-70.38290052 / 41.61930507</f>
        <v>-1.6911118626709929</v>
      </c>
      <c r="D2816" t="s">
        <v>570</v>
      </c>
      <c r="E2816" t="s">
        <v>70</v>
      </c>
      <c r="F2816" s="1">
        <v>39349</v>
      </c>
      <c r="G2816">
        <v>4</v>
      </c>
      <c r="O2816">
        <v>7.04</v>
      </c>
      <c r="P2816" t="s">
        <v>71</v>
      </c>
      <c r="Q2816">
        <v>21.5</v>
      </c>
      <c r="R2816" t="s">
        <v>71</v>
      </c>
    </row>
    <row r="2817" spans="1:46" x14ac:dyDescent="0.2">
      <c r="A2817" t="s">
        <v>568</v>
      </c>
      <c r="B2817" t="s">
        <v>569</v>
      </c>
      <c r="C2817">
        <f>-70.38290052 / 41.61930507</f>
        <v>-1.6911118626709929</v>
      </c>
      <c r="D2817" t="s">
        <v>570</v>
      </c>
      <c r="E2817" t="s">
        <v>70</v>
      </c>
      <c r="F2817" s="1">
        <v>39349</v>
      </c>
      <c r="G2817">
        <v>5</v>
      </c>
      <c r="O2817">
        <v>7.03</v>
      </c>
      <c r="P2817" t="s">
        <v>71</v>
      </c>
      <c r="Q2817">
        <v>21.3</v>
      </c>
      <c r="R2817" t="s">
        <v>71</v>
      </c>
    </row>
    <row r="2818" spans="1:46" x14ac:dyDescent="0.2">
      <c r="A2818" t="s">
        <v>568</v>
      </c>
      <c r="B2818" t="s">
        <v>569</v>
      </c>
      <c r="C2818">
        <f>-70.38290052 / 41.61930507</f>
        <v>-1.6911118626709929</v>
      </c>
      <c r="D2818" t="s">
        <v>570</v>
      </c>
      <c r="E2818" t="s">
        <v>70</v>
      </c>
      <c r="F2818" s="1">
        <v>39349</v>
      </c>
      <c r="G2818">
        <v>6</v>
      </c>
      <c r="K2818">
        <v>1.08</v>
      </c>
      <c r="L2818" t="s">
        <v>71</v>
      </c>
      <c r="O2818">
        <v>6.97</v>
      </c>
      <c r="P2818" t="s">
        <v>71</v>
      </c>
      <c r="Q2818">
        <v>21.2</v>
      </c>
      <c r="R2818" t="s">
        <v>71</v>
      </c>
      <c r="S2818">
        <v>0.22</v>
      </c>
      <c r="T2818" t="s">
        <v>71</v>
      </c>
      <c r="U2818">
        <v>6.71</v>
      </c>
      <c r="V2818" t="s">
        <v>71</v>
      </c>
      <c r="W2818">
        <v>23.15</v>
      </c>
      <c r="X2818" t="s">
        <v>71</v>
      </c>
      <c r="Y2818">
        <v>0</v>
      </c>
      <c r="AA2818">
        <v>31.34</v>
      </c>
      <c r="AE2818">
        <v>6.7</v>
      </c>
      <c r="AF2818" t="s">
        <v>71</v>
      </c>
      <c r="AG2818">
        <v>6.43</v>
      </c>
      <c r="AH2818" t="s">
        <v>71</v>
      </c>
      <c r="AS2818">
        <v>0.05</v>
      </c>
      <c r="AT2818" t="s">
        <v>71</v>
      </c>
    </row>
    <row r="2819" spans="1:46" x14ac:dyDescent="0.2">
      <c r="A2819" t="s">
        <v>568</v>
      </c>
      <c r="B2819" t="s">
        <v>569</v>
      </c>
      <c r="C2819">
        <f>-70.38290052 / 41.61930507</f>
        <v>-1.6911118626709929</v>
      </c>
      <c r="D2819" t="s">
        <v>570</v>
      </c>
      <c r="E2819" t="s">
        <v>70</v>
      </c>
      <c r="F2819" s="1">
        <v>39349</v>
      </c>
      <c r="G2819">
        <v>7</v>
      </c>
      <c r="O2819">
        <v>6.57</v>
      </c>
      <c r="P2819" t="s">
        <v>71</v>
      </c>
      <c r="Q2819">
        <v>20.9</v>
      </c>
      <c r="R2819" t="s">
        <v>71</v>
      </c>
    </row>
    <row r="2820" spans="1:46" x14ac:dyDescent="0.2">
      <c r="A2820" t="s">
        <v>568</v>
      </c>
      <c r="B2820" t="s">
        <v>569</v>
      </c>
      <c r="C2820">
        <f>-70.38290052 / 41.61930507</f>
        <v>-1.6911118626709929</v>
      </c>
      <c r="D2820" t="s">
        <v>570</v>
      </c>
      <c r="E2820" t="s">
        <v>70</v>
      </c>
      <c r="F2820" s="1">
        <v>39349</v>
      </c>
      <c r="G2820">
        <v>7.5</v>
      </c>
      <c r="O2820">
        <v>4.3099999999999996</v>
      </c>
      <c r="P2820" t="s">
        <v>71</v>
      </c>
      <c r="Q2820">
        <v>19.399999999999999</v>
      </c>
      <c r="R2820" t="s">
        <v>71</v>
      </c>
    </row>
    <row r="2821" spans="1:46" x14ac:dyDescent="0.2">
      <c r="A2821" t="s">
        <v>568</v>
      </c>
      <c r="B2821" t="s">
        <v>569</v>
      </c>
      <c r="C2821">
        <f>-70.38290052 / 41.61930507</f>
        <v>-1.6911118626709929</v>
      </c>
      <c r="D2821" t="s">
        <v>570</v>
      </c>
      <c r="E2821" t="s">
        <v>70</v>
      </c>
      <c r="F2821" s="1">
        <v>39349</v>
      </c>
      <c r="G2821">
        <v>9</v>
      </c>
      <c r="K2821">
        <v>1.45</v>
      </c>
      <c r="L2821" t="s">
        <v>71</v>
      </c>
      <c r="S2821">
        <v>0.43</v>
      </c>
      <c r="T2821" t="s">
        <v>71</v>
      </c>
      <c r="U2821">
        <v>13.18</v>
      </c>
      <c r="V2821" t="s">
        <v>71</v>
      </c>
      <c r="W2821">
        <v>31.3</v>
      </c>
      <c r="X2821" t="s">
        <v>71</v>
      </c>
      <c r="Y2821">
        <v>41.33</v>
      </c>
      <c r="AA2821">
        <v>34.229999999999997</v>
      </c>
      <c r="AE2821">
        <v>12</v>
      </c>
      <c r="AF2821" t="s">
        <v>71</v>
      </c>
      <c r="AG2821">
        <v>6.22</v>
      </c>
      <c r="AH2821" t="s">
        <v>71</v>
      </c>
      <c r="AS2821">
        <v>1.59</v>
      </c>
      <c r="AT2821" t="s">
        <v>71</v>
      </c>
    </row>
    <row r="2822" spans="1:46" x14ac:dyDescent="0.2">
      <c r="A2822" t="s">
        <v>568</v>
      </c>
      <c r="B2822" t="s">
        <v>569</v>
      </c>
      <c r="C2822">
        <f>-70.38290052 / 41.61930507</f>
        <v>-1.6911118626709929</v>
      </c>
      <c r="D2822" t="s">
        <v>570</v>
      </c>
      <c r="E2822" t="s">
        <v>70</v>
      </c>
      <c r="F2822" s="1">
        <v>39695</v>
      </c>
      <c r="G2822">
        <v>0.5</v>
      </c>
      <c r="I2822">
        <v>10</v>
      </c>
      <c r="J2822" t="s">
        <v>71</v>
      </c>
      <c r="K2822">
        <v>1.31</v>
      </c>
      <c r="L2822" t="s">
        <v>71</v>
      </c>
      <c r="M2822">
        <v>6.5</v>
      </c>
      <c r="N2822" t="s">
        <v>71</v>
      </c>
      <c r="O2822">
        <v>4.95</v>
      </c>
      <c r="P2822" t="s">
        <v>71</v>
      </c>
      <c r="Q2822">
        <v>24.2</v>
      </c>
      <c r="R2822" t="s">
        <v>71</v>
      </c>
      <c r="S2822">
        <v>0.23</v>
      </c>
      <c r="T2822" t="s">
        <v>71</v>
      </c>
      <c r="U2822">
        <v>7.12</v>
      </c>
      <c r="V2822" t="s">
        <v>71</v>
      </c>
      <c r="W2822">
        <v>22.75</v>
      </c>
      <c r="X2822" t="s">
        <v>71</v>
      </c>
      <c r="Y2822">
        <v>32.46</v>
      </c>
      <c r="AA2822">
        <v>33.25</v>
      </c>
      <c r="AC2822">
        <v>33.03</v>
      </c>
      <c r="AE2822">
        <v>7.7</v>
      </c>
      <c r="AF2822" t="s">
        <v>71</v>
      </c>
      <c r="AG2822">
        <v>6.53</v>
      </c>
      <c r="AH2822" t="s">
        <v>71</v>
      </c>
      <c r="AS2822">
        <v>0.82</v>
      </c>
      <c r="AT2822" t="s">
        <v>71</v>
      </c>
    </row>
    <row r="2823" spans="1:46" x14ac:dyDescent="0.2">
      <c r="A2823" t="s">
        <v>568</v>
      </c>
      <c r="B2823" t="s">
        <v>569</v>
      </c>
      <c r="C2823">
        <f>-70.38290052 / 41.61930507</f>
        <v>-1.6911118626709929</v>
      </c>
      <c r="D2823" t="s">
        <v>570</v>
      </c>
      <c r="E2823" t="s">
        <v>70</v>
      </c>
      <c r="F2823" s="1">
        <v>39695</v>
      </c>
      <c r="G2823">
        <v>1</v>
      </c>
      <c r="O2823">
        <v>5.95</v>
      </c>
      <c r="P2823" t="s">
        <v>71</v>
      </c>
      <c r="Q2823">
        <v>24</v>
      </c>
      <c r="R2823" t="s">
        <v>71</v>
      </c>
    </row>
    <row r="2824" spans="1:46" x14ac:dyDescent="0.2">
      <c r="A2824" t="s">
        <v>568</v>
      </c>
      <c r="B2824" t="s">
        <v>569</v>
      </c>
      <c r="C2824">
        <f>-70.38290052 / 41.61930507</f>
        <v>-1.6911118626709929</v>
      </c>
      <c r="D2824" t="s">
        <v>570</v>
      </c>
      <c r="E2824" t="s">
        <v>70</v>
      </c>
      <c r="F2824" s="1">
        <v>39695</v>
      </c>
      <c r="G2824">
        <v>2</v>
      </c>
      <c r="O2824">
        <v>4.96</v>
      </c>
      <c r="P2824" t="s">
        <v>71</v>
      </c>
      <c r="Q2824">
        <v>23.7</v>
      </c>
      <c r="R2824" t="s">
        <v>71</v>
      </c>
    </row>
    <row r="2825" spans="1:46" x14ac:dyDescent="0.2">
      <c r="A2825" t="s">
        <v>568</v>
      </c>
      <c r="B2825" t="s">
        <v>569</v>
      </c>
      <c r="C2825">
        <f>-70.38290052 / 41.61930507</f>
        <v>-1.6911118626709929</v>
      </c>
      <c r="D2825" t="s">
        <v>570</v>
      </c>
      <c r="E2825" t="s">
        <v>70</v>
      </c>
      <c r="F2825" s="1">
        <v>39695</v>
      </c>
      <c r="G2825">
        <v>3</v>
      </c>
      <c r="K2825">
        <v>1.25</v>
      </c>
      <c r="L2825" t="s">
        <v>71</v>
      </c>
      <c r="O2825">
        <v>4.97</v>
      </c>
      <c r="P2825" t="s">
        <v>71</v>
      </c>
      <c r="Q2825">
        <v>23.6</v>
      </c>
      <c r="R2825" t="s">
        <v>71</v>
      </c>
      <c r="S2825">
        <v>0.41</v>
      </c>
      <c r="T2825" t="s">
        <v>71</v>
      </c>
      <c r="U2825">
        <v>12.7</v>
      </c>
      <c r="V2825" t="s">
        <v>71</v>
      </c>
      <c r="W2825">
        <v>19.78</v>
      </c>
      <c r="X2825" t="s">
        <v>71</v>
      </c>
      <c r="Y2825">
        <v>40.799999999999997</v>
      </c>
      <c r="AA2825">
        <v>32.79</v>
      </c>
      <c r="AE2825">
        <v>7.7</v>
      </c>
      <c r="AF2825" t="s">
        <v>71</v>
      </c>
      <c r="AG2825">
        <v>6.47</v>
      </c>
      <c r="AH2825" t="s">
        <v>71</v>
      </c>
      <c r="AS2825">
        <v>0.6</v>
      </c>
      <c r="AT2825" t="s">
        <v>71</v>
      </c>
    </row>
    <row r="2826" spans="1:46" x14ac:dyDescent="0.2">
      <c r="A2826" t="s">
        <v>568</v>
      </c>
      <c r="B2826" t="s">
        <v>569</v>
      </c>
      <c r="C2826">
        <f>-70.38290052 / 41.61930507</f>
        <v>-1.6911118626709929</v>
      </c>
      <c r="D2826" t="s">
        <v>570</v>
      </c>
      <c r="E2826" t="s">
        <v>70</v>
      </c>
      <c r="F2826" s="1">
        <v>39695</v>
      </c>
      <c r="G2826">
        <v>4</v>
      </c>
      <c r="O2826">
        <v>5</v>
      </c>
      <c r="P2826" t="s">
        <v>71</v>
      </c>
      <c r="Q2826">
        <v>23.6</v>
      </c>
      <c r="R2826" t="s">
        <v>71</v>
      </c>
    </row>
    <row r="2827" spans="1:46" x14ac:dyDescent="0.2">
      <c r="A2827" t="s">
        <v>568</v>
      </c>
      <c r="B2827" t="s">
        <v>569</v>
      </c>
      <c r="C2827">
        <f>-70.38290052 / 41.61930507</f>
        <v>-1.6911118626709929</v>
      </c>
      <c r="D2827" t="s">
        <v>570</v>
      </c>
      <c r="E2827" t="s">
        <v>70</v>
      </c>
      <c r="F2827" s="1">
        <v>39695</v>
      </c>
      <c r="G2827">
        <v>5</v>
      </c>
      <c r="O2827">
        <v>4.8600000000000003</v>
      </c>
      <c r="P2827" t="s">
        <v>71</v>
      </c>
      <c r="Q2827">
        <v>23.6</v>
      </c>
      <c r="R2827" t="s">
        <v>71</v>
      </c>
    </row>
    <row r="2828" spans="1:46" x14ac:dyDescent="0.2">
      <c r="A2828" t="s">
        <v>568</v>
      </c>
      <c r="B2828" t="s">
        <v>569</v>
      </c>
      <c r="C2828">
        <f>-70.38290052 / 41.61930507</f>
        <v>-1.6911118626709929</v>
      </c>
      <c r="D2828" t="s">
        <v>570</v>
      </c>
      <c r="E2828" t="s">
        <v>70</v>
      </c>
      <c r="F2828" s="1">
        <v>39695</v>
      </c>
      <c r="G2828">
        <v>6</v>
      </c>
      <c r="K2828">
        <v>1.1299999999999999</v>
      </c>
      <c r="L2828" t="s">
        <v>71</v>
      </c>
      <c r="O2828">
        <v>4.84</v>
      </c>
      <c r="P2828" t="s">
        <v>71</v>
      </c>
      <c r="Q2828">
        <v>23.5</v>
      </c>
      <c r="R2828" t="s">
        <v>71</v>
      </c>
      <c r="S2828">
        <v>0.4</v>
      </c>
      <c r="T2828" t="s">
        <v>71</v>
      </c>
      <c r="U2828">
        <v>12.39</v>
      </c>
      <c r="V2828" t="s">
        <v>71</v>
      </c>
      <c r="W2828">
        <v>27.57</v>
      </c>
      <c r="X2828" t="s">
        <v>71</v>
      </c>
      <c r="Y2828">
        <v>0</v>
      </c>
      <c r="AA2828">
        <v>31.8</v>
      </c>
      <c r="AE2828">
        <v>8.1</v>
      </c>
      <c r="AF2828" t="s">
        <v>71</v>
      </c>
      <c r="AG2828">
        <v>6.3</v>
      </c>
      <c r="AH2828" t="s">
        <v>71</v>
      </c>
      <c r="AS2828">
        <v>0.73</v>
      </c>
      <c r="AT2828" t="s">
        <v>71</v>
      </c>
    </row>
    <row r="2829" spans="1:46" x14ac:dyDescent="0.2">
      <c r="A2829" t="s">
        <v>568</v>
      </c>
      <c r="B2829" t="s">
        <v>569</v>
      </c>
      <c r="C2829">
        <f>-70.38290052 / 41.61930507</f>
        <v>-1.6911118626709929</v>
      </c>
      <c r="D2829" t="s">
        <v>570</v>
      </c>
      <c r="E2829" t="s">
        <v>70</v>
      </c>
      <c r="F2829" s="1">
        <v>39695</v>
      </c>
      <c r="G2829">
        <v>7</v>
      </c>
      <c r="O2829">
        <v>3.63</v>
      </c>
      <c r="P2829" t="s">
        <v>71</v>
      </c>
      <c r="Q2829">
        <v>20.3</v>
      </c>
      <c r="R2829" t="s">
        <v>71</v>
      </c>
    </row>
    <row r="2830" spans="1:46" x14ac:dyDescent="0.2">
      <c r="A2830" t="s">
        <v>568</v>
      </c>
      <c r="B2830" t="s">
        <v>569</v>
      </c>
      <c r="C2830">
        <f>-70.38290052 / 41.61930507</f>
        <v>-1.6911118626709929</v>
      </c>
      <c r="D2830" t="s">
        <v>570</v>
      </c>
      <c r="E2830" t="s">
        <v>70</v>
      </c>
      <c r="F2830" s="1">
        <v>39695</v>
      </c>
      <c r="G2830">
        <v>8</v>
      </c>
      <c r="O2830">
        <v>3.17</v>
      </c>
      <c r="P2830" t="s">
        <v>71</v>
      </c>
      <c r="Q2830">
        <v>18.100000000000001</v>
      </c>
      <c r="R2830" t="s">
        <v>71</v>
      </c>
    </row>
    <row r="2831" spans="1:46" x14ac:dyDescent="0.2">
      <c r="A2831" t="s">
        <v>568</v>
      </c>
      <c r="B2831" t="s">
        <v>569</v>
      </c>
      <c r="C2831">
        <f>-70.38290052 / 41.61930507</f>
        <v>-1.6911118626709929</v>
      </c>
      <c r="D2831" t="s">
        <v>570</v>
      </c>
      <c r="E2831" t="s">
        <v>70</v>
      </c>
      <c r="F2831" s="1">
        <v>39695</v>
      </c>
      <c r="G2831">
        <v>9</v>
      </c>
      <c r="K2831">
        <v>2.95</v>
      </c>
      <c r="L2831" t="s">
        <v>71</v>
      </c>
      <c r="S2831">
        <v>0.15</v>
      </c>
      <c r="T2831" t="s">
        <v>71</v>
      </c>
      <c r="U2831">
        <v>4.6500000000000004</v>
      </c>
      <c r="V2831" t="s">
        <v>71</v>
      </c>
      <c r="W2831">
        <v>42.12</v>
      </c>
      <c r="X2831" t="s">
        <v>71</v>
      </c>
      <c r="Y2831">
        <v>26.31</v>
      </c>
      <c r="AA2831">
        <v>41.21</v>
      </c>
      <c r="AE2831">
        <v>20.8</v>
      </c>
      <c r="AF2831" t="s">
        <v>71</v>
      </c>
      <c r="AG2831">
        <v>6.42</v>
      </c>
      <c r="AH2831" t="s">
        <v>71</v>
      </c>
      <c r="AS2831">
        <v>3.41</v>
      </c>
      <c r="AT2831" t="s">
        <v>71</v>
      </c>
    </row>
    <row r="2832" spans="1:46" x14ac:dyDescent="0.2">
      <c r="A2832" t="s">
        <v>568</v>
      </c>
      <c r="B2832" t="s">
        <v>569</v>
      </c>
      <c r="C2832">
        <f>-70.38290052 / 41.61930507</f>
        <v>-1.6911118626709929</v>
      </c>
      <c r="D2832" t="s">
        <v>570</v>
      </c>
      <c r="E2832" t="s">
        <v>70</v>
      </c>
      <c r="F2832" s="1">
        <v>40078</v>
      </c>
      <c r="G2832">
        <v>0.5</v>
      </c>
      <c r="I2832">
        <v>9.85</v>
      </c>
      <c r="J2832" t="s">
        <v>71</v>
      </c>
      <c r="K2832">
        <v>0.62</v>
      </c>
      <c r="L2832" t="s">
        <v>71</v>
      </c>
      <c r="M2832">
        <v>9.4</v>
      </c>
      <c r="N2832" t="s">
        <v>71</v>
      </c>
      <c r="O2832">
        <v>7.51</v>
      </c>
      <c r="P2832" t="s">
        <v>71</v>
      </c>
      <c r="Q2832">
        <v>20.9</v>
      </c>
      <c r="R2832" t="s">
        <v>71</v>
      </c>
      <c r="S2832">
        <v>0.12</v>
      </c>
      <c r="T2832" t="s">
        <v>71</v>
      </c>
      <c r="U2832">
        <v>3.76</v>
      </c>
      <c r="V2832" t="s">
        <v>71</v>
      </c>
      <c r="W2832">
        <v>22.02</v>
      </c>
      <c r="X2832" t="s">
        <v>71</v>
      </c>
      <c r="Y2832">
        <v>23.25</v>
      </c>
      <c r="AA2832">
        <v>25.98</v>
      </c>
      <c r="AC2832">
        <v>27.71</v>
      </c>
      <c r="AE2832">
        <v>8.3000000000000007</v>
      </c>
      <c r="AF2832" t="s">
        <v>71</v>
      </c>
      <c r="AG2832">
        <v>6.59</v>
      </c>
      <c r="AH2832" t="s">
        <v>71</v>
      </c>
      <c r="AS2832">
        <v>0.24</v>
      </c>
      <c r="AT2832" t="s">
        <v>71</v>
      </c>
    </row>
    <row r="2833" spans="1:46" x14ac:dyDescent="0.2">
      <c r="A2833" t="s">
        <v>568</v>
      </c>
      <c r="B2833" t="s">
        <v>569</v>
      </c>
      <c r="C2833">
        <f>-70.38290052 / 41.61930507</f>
        <v>-1.6911118626709929</v>
      </c>
      <c r="D2833" t="s">
        <v>570</v>
      </c>
      <c r="E2833" t="s">
        <v>70</v>
      </c>
      <c r="F2833" s="1">
        <v>40078</v>
      </c>
      <c r="G2833">
        <v>1</v>
      </c>
      <c r="O2833">
        <v>6.9</v>
      </c>
      <c r="P2833" t="s">
        <v>71</v>
      </c>
      <c r="Q2833">
        <v>20.8</v>
      </c>
      <c r="R2833" t="s">
        <v>71</v>
      </c>
    </row>
    <row r="2834" spans="1:46" x14ac:dyDescent="0.2">
      <c r="A2834" t="s">
        <v>568</v>
      </c>
      <c r="B2834" t="s">
        <v>569</v>
      </c>
      <c r="C2834">
        <f>-70.38290052 / 41.61930507</f>
        <v>-1.6911118626709929</v>
      </c>
      <c r="D2834" t="s">
        <v>570</v>
      </c>
      <c r="E2834" t="s">
        <v>70</v>
      </c>
      <c r="F2834" s="1">
        <v>40078</v>
      </c>
      <c r="G2834">
        <v>2</v>
      </c>
      <c r="O2834">
        <v>7.2</v>
      </c>
      <c r="P2834" t="s">
        <v>71</v>
      </c>
      <c r="Q2834">
        <v>20.7</v>
      </c>
      <c r="R2834" t="s">
        <v>71</v>
      </c>
    </row>
    <row r="2835" spans="1:46" x14ac:dyDescent="0.2">
      <c r="A2835" t="s">
        <v>568</v>
      </c>
      <c r="B2835" t="s">
        <v>569</v>
      </c>
      <c r="C2835">
        <f>-70.38290052 / 41.61930507</f>
        <v>-1.6911118626709929</v>
      </c>
      <c r="D2835" t="s">
        <v>570</v>
      </c>
      <c r="E2835" t="s">
        <v>70</v>
      </c>
      <c r="F2835" s="1">
        <v>40078</v>
      </c>
      <c r="G2835">
        <v>3</v>
      </c>
      <c r="K2835">
        <v>0.8</v>
      </c>
      <c r="L2835" t="s">
        <v>71</v>
      </c>
      <c r="O2835">
        <v>6.96</v>
      </c>
      <c r="P2835" t="s">
        <v>71</v>
      </c>
      <c r="Q2835">
        <v>20.6</v>
      </c>
      <c r="R2835" t="s">
        <v>71</v>
      </c>
      <c r="S2835">
        <v>0.14000000000000001</v>
      </c>
      <c r="T2835" t="s">
        <v>71</v>
      </c>
      <c r="U2835">
        <v>4.47</v>
      </c>
      <c r="V2835" t="s">
        <v>71</v>
      </c>
      <c r="W2835">
        <v>23.61</v>
      </c>
      <c r="X2835" t="s">
        <v>71</v>
      </c>
      <c r="Y2835">
        <v>25.74</v>
      </c>
      <c r="AA2835">
        <v>28.46</v>
      </c>
      <c r="AE2835">
        <v>8</v>
      </c>
      <c r="AF2835" t="s">
        <v>71</v>
      </c>
      <c r="AG2835">
        <v>6.64</v>
      </c>
      <c r="AH2835" t="s">
        <v>71</v>
      </c>
      <c r="AS2835">
        <v>0.55000000000000004</v>
      </c>
      <c r="AT2835" t="s">
        <v>71</v>
      </c>
    </row>
    <row r="2836" spans="1:46" x14ac:dyDescent="0.2">
      <c r="A2836" t="s">
        <v>568</v>
      </c>
      <c r="B2836" t="s">
        <v>569</v>
      </c>
      <c r="C2836">
        <f>-70.38290052 / 41.61930507</f>
        <v>-1.6911118626709929</v>
      </c>
      <c r="D2836" t="s">
        <v>570</v>
      </c>
      <c r="E2836" t="s">
        <v>70</v>
      </c>
      <c r="F2836" s="1">
        <v>40078</v>
      </c>
      <c r="G2836">
        <v>4</v>
      </c>
      <c r="O2836">
        <v>6.7</v>
      </c>
      <c r="P2836" t="s">
        <v>71</v>
      </c>
      <c r="Q2836">
        <v>20.5</v>
      </c>
      <c r="R2836" t="s">
        <v>71</v>
      </c>
    </row>
    <row r="2837" spans="1:46" x14ac:dyDescent="0.2">
      <c r="A2837" t="s">
        <v>568</v>
      </c>
      <c r="B2837" t="s">
        <v>569</v>
      </c>
      <c r="C2837">
        <f>-70.38290052 / 41.61930507</f>
        <v>-1.6911118626709929</v>
      </c>
      <c r="D2837" t="s">
        <v>570</v>
      </c>
      <c r="E2837" t="s">
        <v>70</v>
      </c>
      <c r="F2837" s="1">
        <v>40078</v>
      </c>
      <c r="G2837">
        <v>5</v>
      </c>
      <c r="O2837">
        <v>6.62</v>
      </c>
      <c r="P2837" t="s">
        <v>71</v>
      </c>
      <c r="Q2837">
        <v>20.399999999999999</v>
      </c>
      <c r="R2837" t="s">
        <v>71</v>
      </c>
    </row>
    <row r="2838" spans="1:46" x14ac:dyDescent="0.2">
      <c r="A2838" t="s">
        <v>568</v>
      </c>
      <c r="B2838" t="s">
        <v>569</v>
      </c>
      <c r="C2838">
        <f>-70.38290052 / 41.61930507</f>
        <v>-1.6911118626709929</v>
      </c>
      <c r="D2838" t="s">
        <v>570</v>
      </c>
      <c r="E2838" t="s">
        <v>70</v>
      </c>
      <c r="F2838" s="1">
        <v>40078</v>
      </c>
      <c r="G2838">
        <v>6</v>
      </c>
      <c r="K2838">
        <v>1.1599999999999999</v>
      </c>
      <c r="L2838" t="s">
        <v>71</v>
      </c>
      <c r="O2838">
        <v>6.71</v>
      </c>
      <c r="P2838" t="s">
        <v>71</v>
      </c>
      <c r="Q2838">
        <v>20.399999999999999</v>
      </c>
      <c r="R2838" t="s">
        <v>71</v>
      </c>
      <c r="S2838">
        <v>0.19</v>
      </c>
      <c r="T2838" t="s">
        <v>71</v>
      </c>
      <c r="W2838">
        <v>22.94</v>
      </c>
      <c r="X2838" t="s">
        <v>71</v>
      </c>
      <c r="AE2838">
        <v>8.3000000000000007</v>
      </c>
      <c r="AF2838" t="s">
        <v>71</v>
      </c>
      <c r="AG2838">
        <v>6.68</v>
      </c>
      <c r="AH2838" t="s">
        <v>71</v>
      </c>
      <c r="AS2838">
        <v>7.0000000000000007E-2</v>
      </c>
      <c r="AT2838" t="s">
        <v>71</v>
      </c>
    </row>
    <row r="2839" spans="1:46" x14ac:dyDescent="0.2">
      <c r="A2839" t="s">
        <v>568</v>
      </c>
      <c r="B2839" t="s">
        <v>569</v>
      </c>
      <c r="C2839">
        <f>-70.38290052 / 41.61930507</f>
        <v>-1.6911118626709929</v>
      </c>
      <c r="D2839" t="s">
        <v>570</v>
      </c>
      <c r="E2839" t="s">
        <v>70</v>
      </c>
      <c r="F2839" s="1">
        <v>40078</v>
      </c>
      <c r="G2839">
        <v>7</v>
      </c>
      <c r="O2839">
        <v>6.42</v>
      </c>
      <c r="P2839" t="s">
        <v>71</v>
      </c>
      <c r="Q2839">
        <v>19.899999999999999</v>
      </c>
      <c r="R2839" t="s">
        <v>71</v>
      </c>
    </row>
    <row r="2840" spans="1:46" x14ac:dyDescent="0.2">
      <c r="A2840" t="s">
        <v>568</v>
      </c>
      <c r="B2840" t="s">
        <v>569</v>
      </c>
      <c r="C2840">
        <f>-70.38290052 / 41.61930507</f>
        <v>-1.6911118626709929</v>
      </c>
      <c r="D2840" t="s">
        <v>570</v>
      </c>
      <c r="E2840" t="s">
        <v>70</v>
      </c>
      <c r="F2840" s="1">
        <v>40078</v>
      </c>
      <c r="G2840">
        <v>9</v>
      </c>
      <c r="K2840">
        <v>5.44</v>
      </c>
      <c r="L2840" t="s">
        <v>71</v>
      </c>
      <c r="S2840">
        <v>0.9</v>
      </c>
      <c r="T2840" t="s">
        <v>71</v>
      </c>
      <c r="U2840">
        <v>27.81</v>
      </c>
      <c r="V2840" t="s">
        <v>71</v>
      </c>
      <c r="W2840">
        <v>155.16999999999999</v>
      </c>
      <c r="X2840" t="s">
        <v>71</v>
      </c>
      <c r="Y2840">
        <v>52.1</v>
      </c>
      <c r="AA2840">
        <v>47.21</v>
      </c>
      <c r="AE2840">
        <v>13.8</v>
      </c>
      <c r="AF2840" t="s">
        <v>71</v>
      </c>
      <c r="AG2840">
        <v>6.5</v>
      </c>
      <c r="AH2840" t="s">
        <v>71</v>
      </c>
      <c r="AS2840">
        <v>4.05</v>
      </c>
      <c r="AT2840" t="s">
        <v>71</v>
      </c>
    </row>
    <row r="2841" spans="1:46" x14ac:dyDescent="0.2">
      <c r="A2841" t="s">
        <v>568</v>
      </c>
      <c r="B2841" t="s">
        <v>569</v>
      </c>
      <c r="C2841">
        <f>-70.38290052 / 41.61930507</f>
        <v>-1.6911118626709929</v>
      </c>
      <c r="D2841" t="s">
        <v>570</v>
      </c>
      <c r="E2841" t="s">
        <v>70</v>
      </c>
      <c r="F2841" s="1">
        <v>40442</v>
      </c>
      <c r="G2841">
        <v>0.5</v>
      </c>
      <c r="I2841">
        <v>10.8</v>
      </c>
      <c r="J2841" t="s">
        <v>71</v>
      </c>
      <c r="K2841">
        <v>4.32</v>
      </c>
      <c r="L2841" t="s">
        <v>71</v>
      </c>
      <c r="M2841">
        <v>5.4</v>
      </c>
      <c r="N2841" t="s">
        <v>71</v>
      </c>
      <c r="O2841">
        <v>6.46</v>
      </c>
      <c r="P2841" t="s">
        <v>71</v>
      </c>
      <c r="Q2841">
        <v>20.9</v>
      </c>
      <c r="R2841" t="s">
        <v>71</v>
      </c>
      <c r="S2841">
        <v>0.28000000000000003</v>
      </c>
      <c r="T2841" t="s">
        <v>71</v>
      </c>
      <c r="U2841">
        <v>8.57</v>
      </c>
      <c r="V2841" t="s">
        <v>71</v>
      </c>
      <c r="W2841">
        <v>27.31</v>
      </c>
      <c r="X2841" t="s">
        <v>71</v>
      </c>
      <c r="Y2841">
        <v>35.130000000000003</v>
      </c>
      <c r="AA2841">
        <v>44.96</v>
      </c>
      <c r="AC2841">
        <v>35.700000000000003</v>
      </c>
      <c r="AE2841">
        <v>8.3000000000000007</v>
      </c>
      <c r="AF2841" t="s">
        <v>71</v>
      </c>
      <c r="AG2841">
        <v>6.65</v>
      </c>
      <c r="AH2841" t="s">
        <v>71</v>
      </c>
      <c r="AS2841">
        <v>1.63</v>
      </c>
      <c r="AT2841" t="s">
        <v>71</v>
      </c>
    </row>
    <row r="2842" spans="1:46" x14ac:dyDescent="0.2">
      <c r="A2842" t="s">
        <v>568</v>
      </c>
      <c r="B2842" t="s">
        <v>569</v>
      </c>
      <c r="C2842">
        <f>-70.38290052 / 41.61930507</f>
        <v>-1.6911118626709929</v>
      </c>
      <c r="D2842" t="s">
        <v>570</v>
      </c>
      <c r="E2842" t="s">
        <v>70</v>
      </c>
      <c r="F2842" s="1">
        <v>40442</v>
      </c>
      <c r="G2842">
        <v>1</v>
      </c>
      <c r="O2842">
        <v>5.97</v>
      </c>
      <c r="P2842" t="s">
        <v>71</v>
      </c>
      <c r="Q2842">
        <v>20.7</v>
      </c>
      <c r="R2842" t="s">
        <v>71</v>
      </c>
    </row>
    <row r="2843" spans="1:46" x14ac:dyDescent="0.2">
      <c r="A2843" t="s">
        <v>568</v>
      </c>
      <c r="B2843" t="s">
        <v>569</v>
      </c>
      <c r="C2843">
        <f>-70.38290052 / 41.61930507</f>
        <v>-1.6911118626709929</v>
      </c>
      <c r="D2843" t="s">
        <v>570</v>
      </c>
      <c r="E2843" t="s">
        <v>70</v>
      </c>
      <c r="F2843" s="1">
        <v>40442</v>
      </c>
      <c r="G2843">
        <v>2</v>
      </c>
      <c r="O2843">
        <v>6.11</v>
      </c>
      <c r="P2843" t="s">
        <v>71</v>
      </c>
      <c r="Q2843">
        <v>20.6</v>
      </c>
      <c r="R2843" t="s">
        <v>71</v>
      </c>
    </row>
    <row r="2844" spans="1:46" x14ac:dyDescent="0.2">
      <c r="A2844" t="s">
        <v>568</v>
      </c>
      <c r="B2844" t="s">
        <v>569</v>
      </c>
      <c r="C2844">
        <f>-70.38290052 / 41.61930507</f>
        <v>-1.6911118626709929</v>
      </c>
      <c r="D2844" t="s">
        <v>570</v>
      </c>
      <c r="E2844" t="s">
        <v>70</v>
      </c>
      <c r="F2844" s="1">
        <v>40442</v>
      </c>
      <c r="G2844">
        <v>3</v>
      </c>
      <c r="K2844">
        <v>1.29</v>
      </c>
      <c r="L2844" t="s">
        <v>71</v>
      </c>
      <c r="O2844">
        <v>5.54</v>
      </c>
      <c r="P2844" t="s">
        <v>71</v>
      </c>
      <c r="Q2844">
        <v>20.5</v>
      </c>
      <c r="R2844" t="s">
        <v>71</v>
      </c>
      <c r="S2844">
        <v>0.26</v>
      </c>
      <c r="T2844" t="s">
        <v>71</v>
      </c>
      <c r="U2844">
        <v>7.99</v>
      </c>
      <c r="V2844" t="s">
        <v>71</v>
      </c>
      <c r="W2844">
        <v>26.72</v>
      </c>
      <c r="X2844" t="s">
        <v>71</v>
      </c>
      <c r="Y2844">
        <v>0</v>
      </c>
      <c r="AA2844">
        <v>33.06</v>
      </c>
      <c r="AE2844">
        <v>8.3000000000000007</v>
      </c>
      <c r="AF2844" t="s">
        <v>71</v>
      </c>
      <c r="AG2844">
        <v>6.94</v>
      </c>
      <c r="AH2844" t="s">
        <v>71</v>
      </c>
      <c r="AS2844">
        <v>0.79</v>
      </c>
      <c r="AT2844" t="s">
        <v>71</v>
      </c>
    </row>
    <row r="2845" spans="1:46" x14ac:dyDescent="0.2">
      <c r="A2845" t="s">
        <v>568</v>
      </c>
      <c r="B2845" t="s">
        <v>569</v>
      </c>
      <c r="C2845">
        <f>-70.38290052 / 41.61930507</f>
        <v>-1.6911118626709929</v>
      </c>
      <c r="D2845" t="s">
        <v>570</v>
      </c>
      <c r="E2845" t="s">
        <v>70</v>
      </c>
      <c r="F2845" s="1">
        <v>40442</v>
      </c>
      <c r="G2845">
        <v>4</v>
      </c>
      <c r="O2845">
        <v>5.76</v>
      </c>
      <c r="P2845" t="s">
        <v>71</v>
      </c>
      <c r="Q2845">
        <v>20.5</v>
      </c>
      <c r="R2845" t="s">
        <v>71</v>
      </c>
    </row>
    <row r="2846" spans="1:46" x14ac:dyDescent="0.2">
      <c r="A2846" t="s">
        <v>568</v>
      </c>
      <c r="B2846" t="s">
        <v>569</v>
      </c>
      <c r="C2846">
        <f>-70.38290052 / 41.61930507</f>
        <v>-1.6911118626709929</v>
      </c>
      <c r="D2846" t="s">
        <v>570</v>
      </c>
      <c r="E2846" t="s">
        <v>70</v>
      </c>
      <c r="F2846" s="1">
        <v>40442</v>
      </c>
      <c r="G2846">
        <v>5</v>
      </c>
      <c r="O2846">
        <v>5.85</v>
      </c>
      <c r="P2846" t="s">
        <v>71</v>
      </c>
      <c r="Q2846">
        <v>20.399999999999999</v>
      </c>
      <c r="R2846" t="s">
        <v>71</v>
      </c>
    </row>
    <row r="2847" spans="1:46" x14ac:dyDescent="0.2">
      <c r="A2847" t="s">
        <v>568</v>
      </c>
      <c r="B2847" t="s">
        <v>569</v>
      </c>
      <c r="C2847">
        <f>-70.38290052 / 41.61930507</f>
        <v>-1.6911118626709929</v>
      </c>
      <c r="D2847" t="s">
        <v>570</v>
      </c>
      <c r="E2847" t="s">
        <v>70</v>
      </c>
      <c r="F2847" s="1">
        <v>40442</v>
      </c>
      <c r="G2847">
        <v>6</v>
      </c>
      <c r="K2847">
        <v>0.96</v>
      </c>
      <c r="L2847" t="s">
        <v>71</v>
      </c>
      <c r="O2847">
        <v>5.86</v>
      </c>
      <c r="P2847" t="s">
        <v>71</v>
      </c>
      <c r="Q2847">
        <v>20.399999999999999</v>
      </c>
      <c r="R2847" t="s">
        <v>71</v>
      </c>
      <c r="S2847">
        <v>0.39</v>
      </c>
      <c r="T2847" t="s">
        <v>71</v>
      </c>
      <c r="W2847">
        <v>27.89</v>
      </c>
      <c r="X2847" t="s">
        <v>71</v>
      </c>
      <c r="AE2847">
        <v>8.3000000000000007</v>
      </c>
      <c r="AF2847" t="s">
        <v>71</v>
      </c>
      <c r="AG2847">
        <v>9.9700000000000006</v>
      </c>
      <c r="AH2847" t="s">
        <v>71</v>
      </c>
      <c r="AS2847">
        <v>0.19</v>
      </c>
      <c r="AT2847" t="s">
        <v>71</v>
      </c>
    </row>
    <row r="2848" spans="1:46" x14ac:dyDescent="0.2">
      <c r="A2848" t="s">
        <v>568</v>
      </c>
      <c r="B2848" t="s">
        <v>569</v>
      </c>
      <c r="C2848">
        <f>-70.38290052 / 41.61930507</f>
        <v>-1.6911118626709929</v>
      </c>
      <c r="D2848" t="s">
        <v>570</v>
      </c>
      <c r="E2848" t="s">
        <v>70</v>
      </c>
      <c r="F2848" s="1">
        <v>40442</v>
      </c>
      <c r="G2848">
        <v>7</v>
      </c>
      <c r="O2848">
        <v>5.28</v>
      </c>
      <c r="P2848" t="s">
        <v>71</v>
      </c>
      <c r="Q2848">
        <v>19.7</v>
      </c>
      <c r="R2848" t="s">
        <v>71</v>
      </c>
    </row>
    <row r="2849" spans="1:46" x14ac:dyDescent="0.2">
      <c r="A2849" t="s">
        <v>568</v>
      </c>
      <c r="B2849" t="s">
        <v>569</v>
      </c>
      <c r="C2849">
        <f>-70.38290052 / 41.61930507</f>
        <v>-1.6911118626709929</v>
      </c>
      <c r="D2849" t="s">
        <v>570</v>
      </c>
      <c r="E2849" t="s">
        <v>70</v>
      </c>
      <c r="F2849" s="1">
        <v>40442</v>
      </c>
      <c r="G2849">
        <v>7.5</v>
      </c>
      <c r="K2849">
        <v>1.04</v>
      </c>
      <c r="L2849" t="s">
        <v>71</v>
      </c>
      <c r="O2849">
        <v>3.82</v>
      </c>
      <c r="P2849" t="s">
        <v>71</v>
      </c>
      <c r="Q2849">
        <v>16.600000000000001</v>
      </c>
      <c r="R2849" t="s">
        <v>71</v>
      </c>
      <c r="S2849">
        <v>0.38</v>
      </c>
      <c r="T2849" t="s">
        <v>71</v>
      </c>
      <c r="U2849">
        <v>11.69</v>
      </c>
      <c r="V2849" t="s">
        <v>71</v>
      </c>
      <c r="W2849">
        <v>30.52</v>
      </c>
      <c r="X2849" t="s">
        <v>71</v>
      </c>
      <c r="Y2849">
        <v>39.6</v>
      </c>
      <c r="AA2849">
        <v>31.02</v>
      </c>
      <c r="AE2849">
        <v>9.6</v>
      </c>
      <c r="AF2849" t="s">
        <v>71</v>
      </c>
      <c r="AG2849">
        <v>6.38</v>
      </c>
      <c r="AH2849" t="s">
        <v>71</v>
      </c>
      <c r="AS2849">
        <v>0.51</v>
      </c>
      <c r="AT2849" t="s">
        <v>71</v>
      </c>
    </row>
    <row r="2850" spans="1:46" x14ac:dyDescent="0.2">
      <c r="A2850" t="s">
        <v>568</v>
      </c>
      <c r="B2850" t="s">
        <v>569</v>
      </c>
      <c r="C2850">
        <f>-70.38290052 / 41.61930507</f>
        <v>-1.6911118626709929</v>
      </c>
      <c r="D2850" t="s">
        <v>570</v>
      </c>
      <c r="E2850" t="s">
        <v>70</v>
      </c>
      <c r="F2850" s="1">
        <v>40807</v>
      </c>
      <c r="G2850">
        <v>0.5</v>
      </c>
      <c r="I2850">
        <v>9.9</v>
      </c>
      <c r="J2850" t="s">
        <v>71</v>
      </c>
      <c r="K2850">
        <v>0.6</v>
      </c>
      <c r="L2850" t="s">
        <v>71</v>
      </c>
      <c r="M2850">
        <v>8.4</v>
      </c>
      <c r="N2850" t="s">
        <v>71</v>
      </c>
      <c r="O2850">
        <v>7.45</v>
      </c>
      <c r="P2850" t="s">
        <v>71</v>
      </c>
      <c r="Q2850">
        <v>21.2</v>
      </c>
      <c r="R2850" t="s">
        <v>71</v>
      </c>
      <c r="S2850">
        <v>0.23</v>
      </c>
      <c r="T2850" t="s">
        <v>71</v>
      </c>
      <c r="U2850">
        <v>7.12</v>
      </c>
      <c r="V2850" t="s">
        <v>71</v>
      </c>
      <c r="W2850">
        <v>27.32</v>
      </c>
      <c r="X2850" t="s">
        <v>71</v>
      </c>
      <c r="Y2850">
        <v>32.46</v>
      </c>
      <c r="AA2850">
        <v>25.59</v>
      </c>
      <c r="AC2850">
        <v>29.33</v>
      </c>
      <c r="AE2850">
        <v>9.5</v>
      </c>
      <c r="AF2850" t="s">
        <v>71</v>
      </c>
      <c r="AG2850">
        <v>6.77</v>
      </c>
      <c r="AH2850" t="s">
        <v>71</v>
      </c>
      <c r="AS2850">
        <v>0.13</v>
      </c>
      <c r="AT2850" t="s">
        <v>71</v>
      </c>
    </row>
    <row r="2851" spans="1:46" x14ac:dyDescent="0.2">
      <c r="A2851" t="s">
        <v>568</v>
      </c>
      <c r="B2851" t="s">
        <v>569</v>
      </c>
      <c r="C2851">
        <f>-70.38290052 / 41.61930507</f>
        <v>-1.6911118626709929</v>
      </c>
      <c r="D2851" t="s">
        <v>570</v>
      </c>
      <c r="E2851" t="s">
        <v>70</v>
      </c>
      <c r="F2851" s="1">
        <v>40807</v>
      </c>
      <c r="G2851">
        <v>1</v>
      </c>
      <c r="O2851">
        <v>7.17</v>
      </c>
      <c r="P2851" t="s">
        <v>71</v>
      </c>
      <c r="Q2851">
        <v>21.1</v>
      </c>
      <c r="R2851" t="s">
        <v>71</v>
      </c>
    </row>
    <row r="2852" spans="1:46" x14ac:dyDescent="0.2">
      <c r="A2852" t="s">
        <v>568</v>
      </c>
      <c r="B2852" t="s">
        <v>569</v>
      </c>
      <c r="C2852">
        <f>-70.38290052 / 41.61930507</f>
        <v>-1.6911118626709929</v>
      </c>
      <c r="D2852" t="s">
        <v>570</v>
      </c>
      <c r="E2852" t="s">
        <v>70</v>
      </c>
      <c r="F2852" s="1">
        <v>40807</v>
      </c>
      <c r="G2852">
        <v>2</v>
      </c>
      <c r="O2852">
        <v>7.25</v>
      </c>
      <c r="P2852" t="s">
        <v>71</v>
      </c>
      <c r="Q2852">
        <v>21.1</v>
      </c>
      <c r="R2852" t="s">
        <v>71</v>
      </c>
    </row>
    <row r="2853" spans="1:46" x14ac:dyDescent="0.2">
      <c r="A2853" t="s">
        <v>568</v>
      </c>
      <c r="B2853" t="s">
        <v>569</v>
      </c>
      <c r="C2853">
        <f>-70.38290052 / 41.61930507</f>
        <v>-1.6911118626709929</v>
      </c>
      <c r="D2853" t="s">
        <v>570</v>
      </c>
      <c r="E2853" t="s">
        <v>70</v>
      </c>
      <c r="F2853" s="1">
        <v>40807</v>
      </c>
      <c r="G2853">
        <v>3</v>
      </c>
      <c r="K2853">
        <v>0.89</v>
      </c>
      <c r="L2853" t="s">
        <v>71</v>
      </c>
      <c r="O2853">
        <v>7.54</v>
      </c>
      <c r="P2853" t="s">
        <v>71</v>
      </c>
      <c r="Q2853">
        <v>21</v>
      </c>
      <c r="R2853" t="s">
        <v>71</v>
      </c>
      <c r="S2853">
        <v>0.11</v>
      </c>
      <c r="T2853" t="s">
        <v>71</v>
      </c>
      <c r="U2853">
        <v>3.41</v>
      </c>
      <c r="V2853" t="s">
        <v>71</v>
      </c>
      <c r="W2853">
        <v>20.260000000000002</v>
      </c>
      <c r="X2853" t="s">
        <v>71</v>
      </c>
      <c r="Y2853">
        <v>0</v>
      </c>
      <c r="AA2853">
        <v>29.46</v>
      </c>
      <c r="AE2853">
        <v>9.5</v>
      </c>
      <c r="AF2853" t="s">
        <v>71</v>
      </c>
      <c r="AG2853">
        <v>6.76</v>
      </c>
      <c r="AH2853" t="s">
        <v>71</v>
      </c>
      <c r="AS2853">
        <v>0.03</v>
      </c>
      <c r="AT2853" t="s">
        <v>71</v>
      </c>
    </row>
    <row r="2854" spans="1:46" x14ac:dyDescent="0.2">
      <c r="A2854" t="s">
        <v>568</v>
      </c>
      <c r="B2854" t="s">
        <v>569</v>
      </c>
      <c r="C2854">
        <f>-70.38290052 / 41.61930507</f>
        <v>-1.6911118626709929</v>
      </c>
      <c r="D2854" t="s">
        <v>570</v>
      </c>
      <c r="E2854" t="s">
        <v>70</v>
      </c>
      <c r="F2854" s="1">
        <v>40807</v>
      </c>
      <c r="G2854">
        <v>4</v>
      </c>
      <c r="O2854">
        <v>7.5</v>
      </c>
      <c r="P2854" t="s">
        <v>71</v>
      </c>
      <c r="Q2854">
        <v>21</v>
      </c>
      <c r="R2854" t="s">
        <v>71</v>
      </c>
    </row>
    <row r="2855" spans="1:46" x14ac:dyDescent="0.2">
      <c r="A2855" t="s">
        <v>568</v>
      </c>
      <c r="B2855" t="s">
        <v>569</v>
      </c>
      <c r="C2855">
        <f>-70.38290052 / 41.61930507</f>
        <v>-1.6911118626709929</v>
      </c>
      <c r="D2855" t="s">
        <v>570</v>
      </c>
      <c r="E2855" t="s">
        <v>70</v>
      </c>
      <c r="F2855" s="1">
        <v>40807</v>
      </c>
      <c r="G2855">
        <v>5</v>
      </c>
      <c r="O2855">
        <v>7.38</v>
      </c>
      <c r="P2855" t="s">
        <v>71</v>
      </c>
      <c r="Q2855">
        <v>21</v>
      </c>
      <c r="R2855" t="s">
        <v>71</v>
      </c>
    </row>
    <row r="2856" spans="1:46" x14ac:dyDescent="0.2">
      <c r="A2856" t="s">
        <v>568</v>
      </c>
      <c r="B2856" t="s">
        <v>569</v>
      </c>
      <c r="C2856">
        <f>-70.38290052 / 41.61930507</f>
        <v>-1.6911118626709929</v>
      </c>
      <c r="D2856" t="s">
        <v>570</v>
      </c>
      <c r="E2856" t="s">
        <v>70</v>
      </c>
      <c r="F2856" s="1">
        <v>40807</v>
      </c>
      <c r="G2856">
        <v>6</v>
      </c>
      <c r="O2856">
        <v>7.55</v>
      </c>
      <c r="P2856" t="s">
        <v>71</v>
      </c>
      <c r="Q2856">
        <v>21</v>
      </c>
      <c r="R2856" t="s">
        <v>71</v>
      </c>
    </row>
    <row r="2857" spans="1:46" x14ac:dyDescent="0.2">
      <c r="A2857" t="s">
        <v>568</v>
      </c>
      <c r="B2857" t="s">
        <v>569</v>
      </c>
      <c r="C2857">
        <f>-70.38290052 / 41.61930507</f>
        <v>-1.6911118626709929</v>
      </c>
      <c r="D2857" t="s">
        <v>570</v>
      </c>
      <c r="E2857" t="s">
        <v>70</v>
      </c>
      <c r="F2857" s="1">
        <v>40807</v>
      </c>
      <c r="G2857">
        <v>7</v>
      </c>
      <c r="O2857">
        <v>7.51</v>
      </c>
      <c r="P2857" t="s">
        <v>71</v>
      </c>
      <c r="Q2857">
        <v>20.9</v>
      </c>
      <c r="R2857" t="s">
        <v>71</v>
      </c>
    </row>
    <row r="2858" spans="1:46" x14ac:dyDescent="0.2">
      <c r="A2858" t="s">
        <v>568</v>
      </c>
      <c r="B2858" t="s">
        <v>569</v>
      </c>
      <c r="C2858">
        <f>-70.38290052 / 41.61930507</f>
        <v>-1.6911118626709929</v>
      </c>
      <c r="D2858" t="s">
        <v>570</v>
      </c>
      <c r="E2858" t="s">
        <v>70</v>
      </c>
      <c r="F2858" s="1">
        <v>40807</v>
      </c>
      <c r="G2858">
        <v>7.5</v>
      </c>
      <c r="O2858">
        <v>7.24</v>
      </c>
      <c r="P2858" t="s">
        <v>71</v>
      </c>
      <c r="Q2858">
        <v>20.8</v>
      </c>
      <c r="R2858" t="s">
        <v>71</v>
      </c>
    </row>
    <row r="2859" spans="1:46" x14ac:dyDescent="0.2">
      <c r="A2859" t="s">
        <v>568</v>
      </c>
      <c r="B2859" t="s">
        <v>569</v>
      </c>
      <c r="C2859">
        <f>-70.38290052 / 41.61930507</f>
        <v>-1.6911118626709929</v>
      </c>
      <c r="D2859" t="s">
        <v>570</v>
      </c>
      <c r="E2859" t="s">
        <v>70</v>
      </c>
      <c r="F2859" s="1">
        <v>40807</v>
      </c>
      <c r="G2859">
        <v>8.9</v>
      </c>
      <c r="K2859">
        <v>0.78</v>
      </c>
      <c r="L2859" t="s">
        <v>71</v>
      </c>
      <c r="S2859">
        <v>0.44</v>
      </c>
      <c r="T2859" t="s">
        <v>71</v>
      </c>
      <c r="U2859">
        <v>13.63</v>
      </c>
      <c r="V2859" t="s">
        <v>71</v>
      </c>
      <c r="W2859">
        <v>40.1</v>
      </c>
      <c r="X2859" t="s">
        <v>71</v>
      </c>
      <c r="Y2859">
        <v>41.82</v>
      </c>
      <c r="AA2859">
        <v>28.16</v>
      </c>
      <c r="AE2859">
        <v>15.5</v>
      </c>
      <c r="AF2859" t="s">
        <v>71</v>
      </c>
      <c r="AG2859">
        <v>6.41</v>
      </c>
      <c r="AH2859" t="s">
        <v>71</v>
      </c>
      <c r="AS2859">
        <v>0.03</v>
      </c>
      <c r="AT2859" t="s">
        <v>71</v>
      </c>
    </row>
    <row r="2860" spans="1:46" x14ac:dyDescent="0.2">
      <c r="A2860" t="s">
        <v>568</v>
      </c>
      <c r="B2860" t="s">
        <v>569</v>
      </c>
      <c r="C2860">
        <f>-70.38290052 / 41.61930507</f>
        <v>-1.6911118626709929</v>
      </c>
      <c r="D2860" t="s">
        <v>570</v>
      </c>
      <c r="E2860" t="s">
        <v>70</v>
      </c>
      <c r="F2860" s="1">
        <v>40807</v>
      </c>
      <c r="G2860">
        <v>9</v>
      </c>
      <c r="K2860">
        <v>1.69</v>
      </c>
      <c r="L2860" t="s">
        <v>71</v>
      </c>
      <c r="S2860">
        <v>0.13</v>
      </c>
      <c r="T2860" t="s">
        <v>71</v>
      </c>
      <c r="U2860">
        <v>4.03</v>
      </c>
      <c r="V2860" t="s">
        <v>71</v>
      </c>
      <c r="W2860">
        <v>19.91</v>
      </c>
      <c r="X2860" t="s">
        <v>71</v>
      </c>
      <c r="Y2860">
        <v>24.25</v>
      </c>
      <c r="AA2860">
        <v>35.75</v>
      </c>
      <c r="AE2860">
        <v>9.6999999999999993</v>
      </c>
      <c r="AF2860" t="s">
        <v>71</v>
      </c>
      <c r="AG2860">
        <v>6.93</v>
      </c>
      <c r="AH2860" t="s">
        <v>71</v>
      </c>
      <c r="AS2860">
        <v>1.95</v>
      </c>
      <c r="AT2860" t="s">
        <v>71</v>
      </c>
    </row>
    <row r="2861" spans="1:46" x14ac:dyDescent="0.2">
      <c r="A2861" t="s">
        <v>568</v>
      </c>
      <c r="B2861" t="s">
        <v>569</v>
      </c>
      <c r="C2861">
        <f>-70.38290052 / 41.61930507</f>
        <v>-1.6911118626709929</v>
      </c>
      <c r="D2861" t="s">
        <v>570</v>
      </c>
      <c r="E2861" t="s">
        <v>70</v>
      </c>
      <c r="F2861" s="1">
        <v>41176</v>
      </c>
      <c r="G2861">
        <v>0.5</v>
      </c>
      <c r="I2861">
        <v>9.5500000000000007</v>
      </c>
      <c r="J2861" t="s">
        <v>71</v>
      </c>
      <c r="K2861">
        <v>1.05</v>
      </c>
      <c r="L2861" t="s">
        <v>71</v>
      </c>
      <c r="M2861">
        <v>5.98</v>
      </c>
      <c r="N2861" t="s">
        <v>71</v>
      </c>
      <c r="O2861">
        <v>7.71</v>
      </c>
      <c r="P2861" t="s">
        <v>71</v>
      </c>
      <c r="Q2861">
        <v>21.9</v>
      </c>
      <c r="R2861" t="s">
        <v>71</v>
      </c>
      <c r="S2861">
        <v>0.44</v>
      </c>
      <c r="T2861" t="s">
        <v>71</v>
      </c>
      <c r="U2861">
        <v>13.63</v>
      </c>
      <c r="V2861" t="s">
        <v>71</v>
      </c>
      <c r="W2861">
        <v>37.799999999999997</v>
      </c>
      <c r="X2861" t="s">
        <v>71</v>
      </c>
      <c r="Y2861">
        <v>41.82</v>
      </c>
      <c r="AA2861">
        <v>31.08</v>
      </c>
      <c r="AC2861">
        <v>34.24</v>
      </c>
      <c r="AE2861">
        <v>9.4</v>
      </c>
      <c r="AF2861" t="s">
        <v>71</v>
      </c>
      <c r="AG2861">
        <v>6.81</v>
      </c>
      <c r="AH2861" t="s">
        <v>71</v>
      </c>
      <c r="AS2861">
        <v>0.24</v>
      </c>
      <c r="AT2861" t="s">
        <v>71</v>
      </c>
    </row>
    <row r="2862" spans="1:46" x14ac:dyDescent="0.2">
      <c r="A2862" t="s">
        <v>568</v>
      </c>
      <c r="B2862" t="s">
        <v>569</v>
      </c>
      <c r="C2862">
        <f>-70.38290052 / 41.61930507</f>
        <v>-1.6911118626709929</v>
      </c>
      <c r="D2862" t="s">
        <v>570</v>
      </c>
      <c r="E2862" t="s">
        <v>70</v>
      </c>
      <c r="F2862" s="1">
        <v>41176</v>
      </c>
      <c r="G2862">
        <v>1</v>
      </c>
      <c r="O2862">
        <v>7.7</v>
      </c>
      <c r="P2862" t="s">
        <v>71</v>
      </c>
      <c r="Q2862">
        <v>21.9</v>
      </c>
      <c r="R2862" t="s">
        <v>71</v>
      </c>
    </row>
    <row r="2863" spans="1:46" x14ac:dyDescent="0.2">
      <c r="A2863" t="s">
        <v>568</v>
      </c>
      <c r="B2863" t="s">
        <v>569</v>
      </c>
      <c r="C2863">
        <f>-70.38290052 / 41.61930507</f>
        <v>-1.6911118626709929</v>
      </c>
      <c r="D2863" t="s">
        <v>570</v>
      </c>
      <c r="E2863" t="s">
        <v>70</v>
      </c>
      <c r="F2863" s="1">
        <v>41176</v>
      </c>
      <c r="G2863">
        <v>2</v>
      </c>
      <c r="O2863">
        <v>7.82</v>
      </c>
      <c r="P2863" t="s">
        <v>71</v>
      </c>
      <c r="Q2863">
        <v>21.6</v>
      </c>
      <c r="R2863" t="s">
        <v>71</v>
      </c>
    </row>
    <row r="2864" spans="1:46" x14ac:dyDescent="0.2">
      <c r="A2864" t="s">
        <v>568</v>
      </c>
      <c r="B2864" t="s">
        <v>569</v>
      </c>
      <c r="C2864">
        <f>-70.38290052 / 41.61930507</f>
        <v>-1.6911118626709929</v>
      </c>
      <c r="D2864" t="s">
        <v>570</v>
      </c>
      <c r="E2864" t="s">
        <v>70</v>
      </c>
      <c r="F2864" s="1">
        <v>41176</v>
      </c>
      <c r="G2864">
        <v>3</v>
      </c>
      <c r="K2864">
        <v>1.42</v>
      </c>
      <c r="L2864" t="s">
        <v>71</v>
      </c>
      <c r="O2864">
        <v>7.79</v>
      </c>
      <c r="P2864" t="s">
        <v>71</v>
      </c>
      <c r="Q2864">
        <v>21.5</v>
      </c>
      <c r="R2864" t="s">
        <v>71</v>
      </c>
      <c r="S2864">
        <v>0.4</v>
      </c>
      <c r="T2864" t="s">
        <v>71</v>
      </c>
      <c r="U2864">
        <v>12.39</v>
      </c>
      <c r="V2864" t="s">
        <v>71</v>
      </c>
      <c r="W2864">
        <v>31.8</v>
      </c>
      <c r="X2864" t="s">
        <v>71</v>
      </c>
      <c r="Y2864">
        <v>0</v>
      </c>
      <c r="AA2864">
        <v>34.04</v>
      </c>
      <c r="AE2864">
        <v>9.6999999999999993</v>
      </c>
      <c r="AF2864" t="s">
        <v>71</v>
      </c>
      <c r="AG2864">
        <v>6.87</v>
      </c>
      <c r="AH2864" t="s">
        <v>71</v>
      </c>
      <c r="AS2864">
        <v>0.17</v>
      </c>
      <c r="AT2864" t="s">
        <v>71</v>
      </c>
    </row>
    <row r="2865" spans="1:46" x14ac:dyDescent="0.2">
      <c r="A2865" t="s">
        <v>568</v>
      </c>
      <c r="B2865" t="s">
        <v>569</v>
      </c>
      <c r="C2865">
        <f>-70.38290052 / 41.61930507</f>
        <v>-1.6911118626709929</v>
      </c>
      <c r="D2865" t="s">
        <v>570</v>
      </c>
      <c r="E2865" t="s">
        <v>70</v>
      </c>
      <c r="F2865" s="1">
        <v>41176</v>
      </c>
      <c r="G2865">
        <v>4</v>
      </c>
      <c r="O2865">
        <v>7.77</v>
      </c>
      <c r="P2865" t="s">
        <v>71</v>
      </c>
      <c r="Q2865">
        <v>21.5</v>
      </c>
      <c r="R2865" t="s">
        <v>71</v>
      </c>
    </row>
    <row r="2866" spans="1:46" x14ac:dyDescent="0.2">
      <c r="A2866" t="s">
        <v>568</v>
      </c>
      <c r="B2866" t="s">
        <v>569</v>
      </c>
      <c r="C2866">
        <f>-70.38290052 / 41.61930507</f>
        <v>-1.6911118626709929</v>
      </c>
      <c r="D2866" t="s">
        <v>570</v>
      </c>
      <c r="E2866" t="s">
        <v>70</v>
      </c>
      <c r="F2866" s="1">
        <v>41176</v>
      </c>
      <c r="G2866">
        <v>5</v>
      </c>
      <c r="O2866">
        <v>7.8</v>
      </c>
      <c r="P2866" t="s">
        <v>71</v>
      </c>
      <c r="Q2866">
        <v>21.4</v>
      </c>
      <c r="R2866" t="s">
        <v>71</v>
      </c>
    </row>
    <row r="2867" spans="1:46" x14ac:dyDescent="0.2">
      <c r="A2867" t="s">
        <v>568</v>
      </c>
      <c r="B2867" t="s">
        <v>569</v>
      </c>
      <c r="C2867">
        <f>-70.38290052 / 41.61930507</f>
        <v>-1.6911118626709929</v>
      </c>
      <c r="D2867" t="s">
        <v>570</v>
      </c>
      <c r="E2867" t="s">
        <v>70</v>
      </c>
      <c r="F2867" s="1">
        <v>41176</v>
      </c>
      <c r="G2867">
        <v>6</v>
      </c>
      <c r="O2867">
        <v>7.74</v>
      </c>
      <c r="P2867" t="s">
        <v>71</v>
      </c>
      <c r="Q2867">
        <v>21.3</v>
      </c>
      <c r="R2867" t="s">
        <v>71</v>
      </c>
    </row>
    <row r="2868" spans="1:46" x14ac:dyDescent="0.2">
      <c r="A2868" t="s">
        <v>568</v>
      </c>
      <c r="B2868" t="s">
        <v>569</v>
      </c>
      <c r="C2868">
        <f>-70.38290052 / 41.61930507</f>
        <v>-1.6911118626709929</v>
      </c>
      <c r="D2868" t="s">
        <v>570</v>
      </c>
      <c r="E2868" t="s">
        <v>70</v>
      </c>
      <c r="F2868" s="1">
        <v>41176</v>
      </c>
      <c r="G2868">
        <v>7</v>
      </c>
      <c r="O2868">
        <v>7.67</v>
      </c>
      <c r="P2868" t="s">
        <v>71</v>
      </c>
      <c r="Q2868">
        <v>21.3</v>
      </c>
      <c r="R2868" t="s">
        <v>71</v>
      </c>
    </row>
    <row r="2869" spans="1:46" x14ac:dyDescent="0.2">
      <c r="A2869" t="s">
        <v>568</v>
      </c>
      <c r="B2869" t="s">
        <v>569</v>
      </c>
      <c r="C2869">
        <f>-70.38290052 / 41.61930507</f>
        <v>-1.6911118626709929</v>
      </c>
      <c r="D2869" t="s">
        <v>570</v>
      </c>
      <c r="E2869" t="s">
        <v>70</v>
      </c>
      <c r="F2869" s="1">
        <v>41176</v>
      </c>
      <c r="G2869">
        <v>8.5</v>
      </c>
      <c r="K2869">
        <v>1.31</v>
      </c>
      <c r="L2869" t="s">
        <v>71</v>
      </c>
      <c r="S2869">
        <v>0.59</v>
      </c>
      <c r="T2869" t="s">
        <v>71</v>
      </c>
      <c r="U2869">
        <v>18.27</v>
      </c>
      <c r="V2869" t="s">
        <v>71</v>
      </c>
      <c r="W2869">
        <v>41.2</v>
      </c>
      <c r="X2869" t="s">
        <v>71</v>
      </c>
      <c r="Y2869">
        <v>46.04</v>
      </c>
      <c r="AA2869">
        <v>33.25</v>
      </c>
      <c r="AE2869">
        <v>14.1</v>
      </c>
      <c r="AF2869" t="s">
        <v>71</v>
      </c>
      <c r="AG2869">
        <v>6.47</v>
      </c>
      <c r="AH2869" t="s">
        <v>71</v>
      </c>
      <c r="AS2869">
        <v>1.84</v>
      </c>
      <c r="AT2869" t="s">
        <v>71</v>
      </c>
    </row>
    <row r="2870" spans="1:46" x14ac:dyDescent="0.2">
      <c r="A2870" t="s">
        <v>568</v>
      </c>
      <c r="B2870" t="s">
        <v>569</v>
      </c>
      <c r="C2870">
        <f>-70.38290052 / 41.61930507</f>
        <v>-1.6911118626709929</v>
      </c>
      <c r="D2870" t="s">
        <v>570</v>
      </c>
      <c r="E2870" t="s">
        <v>70</v>
      </c>
      <c r="F2870" s="1">
        <v>41176</v>
      </c>
      <c r="G2870">
        <v>9</v>
      </c>
      <c r="K2870">
        <v>1.08</v>
      </c>
      <c r="L2870" t="s">
        <v>71</v>
      </c>
      <c r="S2870">
        <v>0.78</v>
      </c>
      <c r="T2870" t="s">
        <v>71</v>
      </c>
      <c r="U2870">
        <v>24.16</v>
      </c>
      <c r="V2870" t="s">
        <v>71</v>
      </c>
      <c r="W2870">
        <v>63</v>
      </c>
      <c r="X2870" t="s">
        <v>71</v>
      </c>
      <c r="Y2870">
        <v>50.07</v>
      </c>
      <c r="AA2870">
        <v>31.35</v>
      </c>
      <c r="AE2870">
        <v>20.399999999999999</v>
      </c>
      <c r="AF2870" t="s">
        <v>71</v>
      </c>
      <c r="AG2870">
        <v>6.51</v>
      </c>
      <c r="AH2870" t="s">
        <v>71</v>
      </c>
      <c r="AS2870">
        <v>2.4500000000000002</v>
      </c>
      <c r="AT2870" t="s">
        <v>71</v>
      </c>
    </row>
    <row r="2871" spans="1:46" x14ac:dyDescent="0.2">
      <c r="A2871" t="s">
        <v>568</v>
      </c>
      <c r="B2871" t="s">
        <v>569</v>
      </c>
      <c r="C2871">
        <f>-70.38290052 / 41.61930507</f>
        <v>-1.6911118626709929</v>
      </c>
      <c r="D2871" t="s">
        <v>570</v>
      </c>
      <c r="E2871" t="s">
        <v>70</v>
      </c>
      <c r="F2871" s="1">
        <v>41548</v>
      </c>
      <c r="G2871">
        <v>0.5</v>
      </c>
      <c r="I2871">
        <v>9.5500000000000007</v>
      </c>
      <c r="J2871" t="s">
        <v>71</v>
      </c>
      <c r="K2871">
        <v>0.55000000000000004</v>
      </c>
      <c r="L2871" t="s">
        <v>71</v>
      </c>
      <c r="M2871">
        <v>4.9000000000000004</v>
      </c>
      <c r="N2871" t="s">
        <v>71</v>
      </c>
      <c r="O2871">
        <v>7.67</v>
      </c>
      <c r="P2871" t="s">
        <v>71</v>
      </c>
      <c r="Q2871">
        <v>19.600000000000001</v>
      </c>
      <c r="R2871" t="s">
        <v>71</v>
      </c>
      <c r="S2871">
        <v>0.27</v>
      </c>
      <c r="T2871" t="s">
        <v>71</v>
      </c>
      <c r="U2871">
        <v>8.36</v>
      </c>
      <c r="V2871" t="s">
        <v>71</v>
      </c>
      <c r="W2871">
        <v>27.73</v>
      </c>
      <c r="X2871" t="s">
        <v>71</v>
      </c>
      <c r="Y2871">
        <v>34.770000000000003</v>
      </c>
      <c r="AA2871">
        <v>24.74</v>
      </c>
      <c r="AC2871">
        <v>37.1</v>
      </c>
      <c r="AE2871">
        <v>11.2</v>
      </c>
      <c r="AF2871" t="s">
        <v>71</v>
      </c>
      <c r="AG2871">
        <v>7.2</v>
      </c>
      <c r="AH2871" t="s">
        <v>71</v>
      </c>
      <c r="AS2871">
        <v>0.14000000000000001</v>
      </c>
      <c r="AT2871" t="s">
        <v>71</v>
      </c>
    </row>
    <row r="2872" spans="1:46" x14ac:dyDescent="0.2">
      <c r="A2872" t="s">
        <v>568</v>
      </c>
      <c r="B2872" t="s">
        <v>569</v>
      </c>
      <c r="C2872">
        <f>-70.38290052 / 41.61930507</f>
        <v>-1.6911118626709929</v>
      </c>
      <c r="D2872" t="s">
        <v>570</v>
      </c>
      <c r="E2872" t="s">
        <v>70</v>
      </c>
      <c r="F2872" s="1">
        <v>41548</v>
      </c>
      <c r="G2872">
        <v>1</v>
      </c>
      <c r="O2872">
        <v>7.75</v>
      </c>
      <c r="P2872" t="s">
        <v>71</v>
      </c>
      <c r="Q2872">
        <v>19.399999999999999</v>
      </c>
      <c r="R2872" t="s">
        <v>71</v>
      </c>
    </row>
    <row r="2873" spans="1:46" x14ac:dyDescent="0.2">
      <c r="A2873" t="s">
        <v>568</v>
      </c>
      <c r="B2873" t="s">
        <v>569</v>
      </c>
      <c r="C2873">
        <f>-70.38290052 / 41.61930507</f>
        <v>-1.6911118626709929</v>
      </c>
      <c r="D2873" t="s">
        <v>570</v>
      </c>
      <c r="E2873" t="s">
        <v>70</v>
      </c>
      <c r="F2873" s="1">
        <v>41548</v>
      </c>
      <c r="G2873">
        <v>2</v>
      </c>
      <c r="O2873">
        <v>7.79</v>
      </c>
      <c r="P2873" t="s">
        <v>71</v>
      </c>
      <c r="Q2873">
        <v>19.3</v>
      </c>
      <c r="R2873" t="s">
        <v>71</v>
      </c>
    </row>
    <row r="2874" spans="1:46" x14ac:dyDescent="0.2">
      <c r="A2874" t="s">
        <v>568</v>
      </c>
      <c r="B2874" t="s">
        <v>569</v>
      </c>
      <c r="C2874">
        <f>-70.38290052 / 41.61930507</f>
        <v>-1.6911118626709929</v>
      </c>
      <c r="D2874" t="s">
        <v>570</v>
      </c>
      <c r="E2874" t="s">
        <v>70</v>
      </c>
      <c r="F2874" s="1">
        <v>41548</v>
      </c>
      <c r="G2874">
        <v>3</v>
      </c>
      <c r="K2874">
        <v>0.78</v>
      </c>
      <c r="L2874" t="s">
        <v>71</v>
      </c>
      <c r="O2874">
        <v>7.78</v>
      </c>
      <c r="P2874" t="s">
        <v>71</v>
      </c>
      <c r="Q2874">
        <v>19.2</v>
      </c>
      <c r="R2874" t="s">
        <v>71</v>
      </c>
      <c r="S2874">
        <v>0.17</v>
      </c>
      <c r="T2874" t="s">
        <v>71</v>
      </c>
      <c r="U2874">
        <v>5.27</v>
      </c>
      <c r="V2874" t="s">
        <v>71</v>
      </c>
      <c r="W2874">
        <v>28.56</v>
      </c>
      <c r="X2874" t="s">
        <v>71</v>
      </c>
      <c r="Y2874">
        <v>0</v>
      </c>
      <c r="AA2874">
        <v>28.16</v>
      </c>
      <c r="AE2874">
        <v>10.9</v>
      </c>
      <c r="AF2874" t="s">
        <v>71</v>
      </c>
      <c r="AG2874">
        <v>7.2</v>
      </c>
      <c r="AH2874" t="s">
        <v>71</v>
      </c>
      <c r="AS2874">
        <v>0.03</v>
      </c>
      <c r="AT2874" t="s">
        <v>71</v>
      </c>
    </row>
    <row r="2875" spans="1:46" x14ac:dyDescent="0.2">
      <c r="A2875" t="s">
        <v>568</v>
      </c>
      <c r="B2875" t="s">
        <v>569</v>
      </c>
      <c r="C2875">
        <f>-70.38290052 / 41.61930507</f>
        <v>-1.6911118626709929</v>
      </c>
      <c r="D2875" t="s">
        <v>570</v>
      </c>
      <c r="E2875" t="s">
        <v>70</v>
      </c>
      <c r="F2875" s="1">
        <v>41548</v>
      </c>
      <c r="G2875">
        <v>4</v>
      </c>
      <c r="O2875">
        <v>7.73</v>
      </c>
      <c r="P2875" t="s">
        <v>71</v>
      </c>
      <c r="Q2875">
        <v>19.2</v>
      </c>
      <c r="R2875" t="s">
        <v>71</v>
      </c>
    </row>
    <row r="2876" spans="1:46" x14ac:dyDescent="0.2">
      <c r="A2876" t="s">
        <v>568</v>
      </c>
      <c r="B2876" t="s">
        <v>569</v>
      </c>
      <c r="C2876">
        <f>-70.38290052 / 41.61930507</f>
        <v>-1.6911118626709929</v>
      </c>
      <c r="D2876" t="s">
        <v>570</v>
      </c>
      <c r="E2876" t="s">
        <v>70</v>
      </c>
      <c r="F2876" s="1">
        <v>41548</v>
      </c>
      <c r="G2876">
        <v>5</v>
      </c>
      <c r="O2876">
        <v>7.77</v>
      </c>
      <c r="P2876" t="s">
        <v>71</v>
      </c>
      <c r="Q2876">
        <v>19.2</v>
      </c>
      <c r="R2876" t="s">
        <v>71</v>
      </c>
    </row>
    <row r="2877" spans="1:46" x14ac:dyDescent="0.2">
      <c r="A2877" t="s">
        <v>568</v>
      </c>
      <c r="B2877" t="s">
        <v>569</v>
      </c>
      <c r="C2877">
        <f>-70.38290052 / 41.61930507</f>
        <v>-1.6911118626709929</v>
      </c>
      <c r="D2877" t="s">
        <v>570</v>
      </c>
      <c r="E2877" t="s">
        <v>70</v>
      </c>
      <c r="F2877" s="1">
        <v>41548</v>
      </c>
      <c r="G2877">
        <v>6</v>
      </c>
      <c r="O2877">
        <v>7.87</v>
      </c>
      <c r="P2877" t="s">
        <v>71</v>
      </c>
      <c r="Q2877">
        <v>19.100000000000001</v>
      </c>
      <c r="R2877" t="s">
        <v>71</v>
      </c>
    </row>
    <row r="2878" spans="1:46" x14ac:dyDescent="0.2">
      <c r="A2878" t="s">
        <v>568</v>
      </c>
      <c r="B2878" t="s">
        <v>569</v>
      </c>
      <c r="C2878">
        <f>-70.38290052 / 41.61930507</f>
        <v>-1.6911118626709929</v>
      </c>
      <c r="D2878" t="s">
        <v>570</v>
      </c>
      <c r="E2878" t="s">
        <v>70</v>
      </c>
      <c r="F2878" s="1">
        <v>41548</v>
      </c>
      <c r="G2878">
        <v>7</v>
      </c>
      <c r="O2878">
        <v>5.65</v>
      </c>
      <c r="P2878" t="s">
        <v>71</v>
      </c>
      <c r="Q2878">
        <v>17.3</v>
      </c>
      <c r="R2878" t="s">
        <v>71</v>
      </c>
    </row>
    <row r="2879" spans="1:46" x14ac:dyDescent="0.2">
      <c r="A2879" t="s">
        <v>568</v>
      </c>
      <c r="B2879" t="s">
        <v>569</v>
      </c>
      <c r="C2879">
        <f>-70.38290052 / 41.61930507</f>
        <v>-1.6911118626709929</v>
      </c>
      <c r="D2879" t="s">
        <v>570</v>
      </c>
      <c r="E2879" t="s">
        <v>70</v>
      </c>
      <c r="F2879" s="1">
        <v>41548</v>
      </c>
      <c r="G2879">
        <v>8</v>
      </c>
      <c r="O2879">
        <v>2.75</v>
      </c>
      <c r="P2879" t="s">
        <v>71</v>
      </c>
      <c r="Q2879">
        <v>14.9</v>
      </c>
      <c r="R2879" t="s">
        <v>71</v>
      </c>
    </row>
    <row r="2880" spans="1:46" x14ac:dyDescent="0.2">
      <c r="A2880" t="s">
        <v>568</v>
      </c>
      <c r="B2880" t="s">
        <v>569</v>
      </c>
      <c r="C2880">
        <f>-70.38290052 / 41.61930507</f>
        <v>-1.6911118626709929</v>
      </c>
      <c r="D2880" t="s">
        <v>570</v>
      </c>
      <c r="E2880" t="s">
        <v>70</v>
      </c>
      <c r="F2880" s="1">
        <v>41548</v>
      </c>
      <c r="G2880">
        <v>9</v>
      </c>
      <c r="K2880">
        <v>0.91</v>
      </c>
      <c r="L2880" t="s">
        <v>71</v>
      </c>
      <c r="S2880">
        <v>0.21</v>
      </c>
      <c r="T2880" t="s">
        <v>71</v>
      </c>
      <c r="U2880">
        <v>6.5</v>
      </c>
      <c r="V2880" t="s">
        <v>71</v>
      </c>
      <c r="W2880">
        <v>26.39</v>
      </c>
      <c r="X2880" t="s">
        <v>71</v>
      </c>
      <c r="Y2880">
        <v>31.14</v>
      </c>
      <c r="AA2880">
        <v>29.67</v>
      </c>
      <c r="AE2880">
        <v>11.9</v>
      </c>
      <c r="AF2880" t="s">
        <v>71</v>
      </c>
      <c r="AG2880">
        <v>7.1</v>
      </c>
      <c r="AH2880" t="s">
        <v>71</v>
      </c>
      <c r="AS2880">
        <v>0.03</v>
      </c>
      <c r="AT2880" t="s">
        <v>71</v>
      </c>
    </row>
    <row r="2881" spans="1:58" x14ac:dyDescent="0.2">
      <c r="A2881" t="s">
        <v>568</v>
      </c>
      <c r="B2881" t="s">
        <v>569</v>
      </c>
      <c r="C2881">
        <f>-70.38290052 / 41.61930507</f>
        <v>-1.6911118626709929</v>
      </c>
      <c r="D2881" t="s">
        <v>570</v>
      </c>
      <c r="E2881" t="s">
        <v>70</v>
      </c>
      <c r="F2881" s="1">
        <v>42641</v>
      </c>
      <c r="G2881">
        <v>0.15</v>
      </c>
      <c r="I2881">
        <v>9.8000000000000007</v>
      </c>
      <c r="J2881" t="s">
        <v>71</v>
      </c>
      <c r="K2881">
        <v>0.03</v>
      </c>
      <c r="L2881" t="s">
        <v>71</v>
      </c>
      <c r="M2881">
        <v>7.05</v>
      </c>
      <c r="N2881" t="s">
        <v>71</v>
      </c>
      <c r="O2881">
        <v>13.6</v>
      </c>
      <c r="P2881" t="s">
        <v>71</v>
      </c>
      <c r="Q2881">
        <v>21.5</v>
      </c>
      <c r="R2881" t="s">
        <v>71</v>
      </c>
      <c r="S2881">
        <v>1.27</v>
      </c>
      <c r="T2881" t="s">
        <v>71</v>
      </c>
      <c r="U2881">
        <v>39.340000000000003</v>
      </c>
      <c r="V2881" t="s">
        <v>71</v>
      </c>
      <c r="W2881">
        <v>32.409999999999997</v>
      </c>
      <c r="X2881" t="s">
        <v>71</v>
      </c>
      <c r="Y2881">
        <v>57.1</v>
      </c>
      <c r="AA2881">
        <v>-3.8</v>
      </c>
      <c r="AC2881">
        <v>31.86</v>
      </c>
      <c r="AE2881">
        <v>19.8</v>
      </c>
      <c r="AF2881" t="s">
        <v>71</v>
      </c>
      <c r="AG2881">
        <v>6.74</v>
      </c>
      <c r="AH2881" t="s">
        <v>71</v>
      </c>
      <c r="AS2881">
        <v>7.8</v>
      </c>
      <c r="AT2881" t="s">
        <v>71</v>
      </c>
      <c r="BE2881">
        <v>7.83</v>
      </c>
      <c r="BF2881" t="s">
        <v>71</v>
      </c>
    </row>
    <row r="2882" spans="1:58" x14ac:dyDescent="0.2">
      <c r="A2882" t="s">
        <v>568</v>
      </c>
      <c r="B2882" t="s">
        <v>569</v>
      </c>
      <c r="C2882">
        <f>-70.38290052 / 41.61930507</f>
        <v>-1.6911118626709929</v>
      </c>
      <c r="D2882" t="s">
        <v>570</v>
      </c>
      <c r="E2882" t="s">
        <v>70</v>
      </c>
      <c r="F2882" s="1">
        <v>42641</v>
      </c>
      <c r="G2882">
        <v>1</v>
      </c>
      <c r="O2882">
        <v>13.65</v>
      </c>
      <c r="P2882" t="s">
        <v>71</v>
      </c>
      <c r="Q2882">
        <v>21.5</v>
      </c>
      <c r="R2882" t="s">
        <v>71</v>
      </c>
    </row>
    <row r="2883" spans="1:58" x14ac:dyDescent="0.2">
      <c r="A2883" t="s">
        <v>568</v>
      </c>
      <c r="B2883" t="s">
        <v>569</v>
      </c>
      <c r="C2883">
        <f>-70.38290052 / 41.61930507</f>
        <v>-1.6911118626709929</v>
      </c>
      <c r="D2883" t="s">
        <v>570</v>
      </c>
      <c r="E2883" t="s">
        <v>70</v>
      </c>
      <c r="F2883" s="1">
        <v>42641</v>
      </c>
      <c r="G2883">
        <v>2</v>
      </c>
      <c r="O2883">
        <v>13.55</v>
      </c>
      <c r="P2883" t="s">
        <v>71</v>
      </c>
      <c r="Q2883">
        <v>21.5</v>
      </c>
      <c r="R2883" t="s">
        <v>71</v>
      </c>
    </row>
    <row r="2884" spans="1:58" x14ac:dyDescent="0.2">
      <c r="A2884" t="s">
        <v>568</v>
      </c>
      <c r="B2884" t="s">
        <v>569</v>
      </c>
      <c r="C2884">
        <f>-70.38290052 / 41.61930507</f>
        <v>-1.6911118626709929</v>
      </c>
      <c r="D2884" t="s">
        <v>570</v>
      </c>
      <c r="E2884" t="s">
        <v>70</v>
      </c>
      <c r="F2884" s="1">
        <v>42641</v>
      </c>
      <c r="G2884">
        <v>3</v>
      </c>
      <c r="K2884">
        <v>0.34</v>
      </c>
      <c r="L2884" t="s">
        <v>71</v>
      </c>
      <c r="O2884">
        <v>13.6</v>
      </c>
      <c r="P2884" t="s">
        <v>71</v>
      </c>
      <c r="Q2884">
        <v>21.5</v>
      </c>
      <c r="R2884" t="s">
        <v>71</v>
      </c>
      <c r="S2884">
        <v>1.1399999999999999</v>
      </c>
      <c r="T2884" t="s">
        <v>71</v>
      </c>
      <c r="U2884">
        <v>35.31</v>
      </c>
      <c r="V2884" t="s">
        <v>71</v>
      </c>
      <c r="W2884">
        <v>31.18</v>
      </c>
      <c r="X2884" t="s">
        <v>71</v>
      </c>
      <c r="Y2884">
        <v>55.55</v>
      </c>
      <c r="AA2884">
        <v>20.02</v>
      </c>
      <c r="AE2884">
        <v>20.3</v>
      </c>
      <c r="AF2884" t="s">
        <v>71</v>
      </c>
      <c r="AG2884">
        <v>7.08</v>
      </c>
      <c r="AH2884" t="s">
        <v>71</v>
      </c>
      <c r="AS2884">
        <v>2.82</v>
      </c>
      <c r="AT2884" t="s">
        <v>71</v>
      </c>
      <c r="BE2884">
        <v>3.16</v>
      </c>
      <c r="BF2884" t="s">
        <v>71</v>
      </c>
    </row>
    <row r="2885" spans="1:58" x14ac:dyDescent="0.2">
      <c r="A2885" t="s">
        <v>568</v>
      </c>
      <c r="B2885" t="s">
        <v>569</v>
      </c>
      <c r="C2885">
        <f>-70.38290052 / 41.61930507</f>
        <v>-1.6911118626709929</v>
      </c>
      <c r="D2885" t="s">
        <v>570</v>
      </c>
      <c r="E2885" t="s">
        <v>70</v>
      </c>
      <c r="F2885" s="1">
        <v>42641</v>
      </c>
      <c r="G2885">
        <v>4</v>
      </c>
      <c r="O2885">
        <v>13.54</v>
      </c>
      <c r="P2885" t="s">
        <v>71</v>
      </c>
      <c r="Q2885">
        <v>21.5</v>
      </c>
      <c r="R2885" t="s">
        <v>71</v>
      </c>
    </row>
    <row r="2886" spans="1:58" x14ac:dyDescent="0.2">
      <c r="A2886" t="s">
        <v>568</v>
      </c>
      <c r="B2886" t="s">
        <v>569</v>
      </c>
      <c r="C2886">
        <f>-70.38290052 / 41.61930507</f>
        <v>-1.6911118626709929</v>
      </c>
      <c r="D2886" t="s">
        <v>570</v>
      </c>
      <c r="E2886" t="s">
        <v>70</v>
      </c>
      <c r="F2886" s="1">
        <v>42641</v>
      </c>
      <c r="G2886">
        <v>5</v>
      </c>
      <c r="O2886">
        <v>13.45</v>
      </c>
      <c r="P2886" t="s">
        <v>71</v>
      </c>
      <c r="Q2886">
        <v>21.5</v>
      </c>
      <c r="R2886" t="s">
        <v>71</v>
      </c>
    </row>
    <row r="2887" spans="1:58" x14ac:dyDescent="0.2">
      <c r="A2887" t="s">
        <v>568</v>
      </c>
      <c r="B2887" t="s">
        <v>569</v>
      </c>
      <c r="C2887">
        <f>-70.38290052 / 41.61930507</f>
        <v>-1.6911118626709929</v>
      </c>
      <c r="D2887" t="s">
        <v>570</v>
      </c>
      <c r="E2887" t="s">
        <v>70</v>
      </c>
      <c r="F2887" s="1">
        <v>42641</v>
      </c>
      <c r="G2887">
        <v>6</v>
      </c>
      <c r="K2887">
        <v>1.1399999999999999</v>
      </c>
      <c r="L2887" t="s">
        <v>71</v>
      </c>
      <c r="O2887">
        <v>13.22</v>
      </c>
      <c r="P2887" t="s">
        <v>71</v>
      </c>
      <c r="Q2887">
        <v>21.4</v>
      </c>
      <c r="R2887" t="s">
        <v>71</v>
      </c>
      <c r="S2887">
        <v>1.17</v>
      </c>
      <c r="T2887" t="s">
        <v>71</v>
      </c>
      <c r="U2887">
        <v>36.24</v>
      </c>
      <c r="V2887" t="s">
        <v>71</v>
      </c>
      <c r="W2887">
        <v>33.65</v>
      </c>
      <c r="X2887" t="s">
        <v>71</v>
      </c>
      <c r="Y2887">
        <v>55.92</v>
      </c>
      <c r="AA2887">
        <v>31.89</v>
      </c>
      <c r="AE2887">
        <v>20.399999999999999</v>
      </c>
      <c r="AF2887" t="s">
        <v>71</v>
      </c>
      <c r="AG2887">
        <v>7.14</v>
      </c>
      <c r="AH2887" t="s">
        <v>71</v>
      </c>
      <c r="AS2887">
        <v>1.33</v>
      </c>
      <c r="AT2887" t="s">
        <v>71</v>
      </c>
      <c r="BE2887">
        <v>2.48</v>
      </c>
      <c r="BF2887" t="s">
        <v>71</v>
      </c>
    </row>
    <row r="2888" spans="1:58" x14ac:dyDescent="0.2">
      <c r="A2888" t="s">
        <v>568</v>
      </c>
      <c r="B2888" t="s">
        <v>569</v>
      </c>
      <c r="C2888">
        <f>-70.38290052 / 41.61930507</f>
        <v>-1.6911118626709929</v>
      </c>
      <c r="D2888" t="s">
        <v>570</v>
      </c>
      <c r="E2888" t="s">
        <v>70</v>
      </c>
      <c r="F2888" s="1">
        <v>42641</v>
      </c>
      <c r="G2888">
        <v>7</v>
      </c>
      <c r="O2888">
        <v>12.18</v>
      </c>
      <c r="P2888" t="s">
        <v>71</v>
      </c>
      <c r="Q2888">
        <v>21.3</v>
      </c>
      <c r="R2888" t="s">
        <v>71</v>
      </c>
    </row>
    <row r="2889" spans="1:58" x14ac:dyDescent="0.2">
      <c r="A2889" t="s">
        <v>568</v>
      </c>
      <c r="B2889" t="s">
        <v>569</v>
      </c>
      <c r="C2889">
        <f>-70.38290052 / 41.61930507</f>
        <v>-1.6911118626709929</v>
      </c>
      <c r="D2889" t="s">
        <v>570</v>
      </c>
      <c r="E2889" t="s">
        <v>70</v>
      </c>
      <c r="F2889" s="1">
        <v>42641</v>
      </c>
      <c r="G2889">
        <v>7.5</v>
      </c>
      <c r="K2889">
        <v>2.39</v>
      </c>
      <c r="L2889" t="s">
        <v>71</v>
      </c>
      <c r="O2889">
        <v>1.3</v>
      </c>
      <c r="P2889" t="s">
        <v>71</v>
      </c>
      <c r="Q2889">
        <v>18.8</v>
      </c>
      <c r="R2889" t="s">
        <v>71</v>
      </c>
      <c r="S2889">
        <v>1.21</v>
      </c>
      <c r="T2889" t="s">
        <v>71</v>
      </c>
      <c r="U2889">
        <v>37.479999999999997</v>
      </c>
      <c r="V2889" t="s">
        <v>71</v>
      </c>
      <c r="W2889">
        <v>35.799999999999997</v>
      </c>
      <c r="X2889" t="s">
        <v>71</v>
      </c>
      <c r="Y2889">
        <v>56.41</v>
      </c>
      <c r="AA2889">
        <v>39.15</v>
      </c>
      <c r="AE2889">
        <v>34.200000000000003</v>
      </c>
      <c r="AF2889" t="s">
        <v>71</v>
      </c>
      <c r="AG2889">
        <v>6.65</v>
      </c>
      <c r="AH2889" t="s">
        <v>71</v>
      </c>
      <c r="AS2889">
        <v>5.67</v>
      </c>
      <c r="AT2889" t="s">
        <v>71</v>
      </c>
      <c r="BE2889">
        <v>8.06</v>
      </c>
      <c r="BF2889" t="s">
        <v>71</v>
      </c>
    </row>
    <row r="2890" spans="1:58" x14ac:dyDescent="0.2">
      <c r="A2890" t="s">
        <v>568</v>
      </c>
      <c r="B2890" t="s">
        <v>569</v>
      </c>
      <c r="C2890">
        <f>-70.38290052 / 41.61930507</f>
        <v>-1.6911118626709929</v>
      </c>
      <c r="D2890" t="s">
        <v>570</v>
      </c>
      <c r="E2890" t="s">
        <v>70</v>
      </c>
      <c r="F2890" s="1">
        <v>43333</v>
      </c>
      <c r="G2890">
        <v>0.5</v>
      </c>
      <c r="I2890">
        <v>10.55</v>
      </c>
      <c r="J2890" t="s">
        <v>150</v>
      </c>
      <c r="K2890">
        <v>2.54</v>
      </c>
      <c r="L2890" t="s">
        <v>150</v>
      </c>
      <c r="M2890">
        <v>4.57</v>
      </c>
      <c r="N2890" t="s">
        <v>150</v>
      </c>
      <c r="O2890">
        <v>6.45</v>
      </c>
      <c r="P2890" t="s">
        <v>150</v>
      </c>
      <c r="Q2890">
        <v>25.7</v>
      </c>
      <c r="R2890" t="s">
        <v>150</v>
      </c>
      <c r="S2890">
        <v>0.22</v>
      </c>
      <c r="T2890" t="s">
        <v>150</v>
      </c>
      <c r="W2890">
        <v>26.12</v>
      </c>
      <c r="X2890" t="s">
        <v>150</v>
      </c>
      <c r="AE2890">
        <v>20.7</v>
      </c>
      <c r="AF2890" t="s">
        <v>150</v>
      </c>
      <c r="AG2890">
        <v>6.94</v>
      </c>
      <c r="AH2890" t="s">
        <v>150</v>
      </c>
      <c r="AS2890">
        <v>1.34</v>
      </c>
      <c r="AT2890" t="s">
        <v>150</v>
      </c>
    </row>
    <row r="2891" spans="1:58" x14ac:dyDescent="0.2">
      <c r="A2891" t="s">
        <v>568</v>
      </c>
      <c r="B2891" t="s">
        <v>569</v>
      </c>
      <c r="C2891">
        <f>-70.38290052 / 41.61930507</f>
        <v>-1.6911118626709929</v>
      </c>
      <c r="D2891" t="s">
        <v>570</v>
      </c>
      <c r="E2891" t="s">
        <v>70</v>
      </c>
      <c r="F2891" s="1">
        <v>43333</v>
      </c>
      <c r="G2891">
        <v>1</v>
      </c>
      <c r="K2891" t="s">
        <v>173</v>
      </c>
      <c r="L2891" t="s">
        <v>150</v>
      </c>
      <c r="O2891">
        <v>6.36</v>
      </c>
      <c r="P2891" t="s">
        <v>150</v>
      </c>
      <c r="Q2891">
        <v>25.7</v>
      </c>
      <c r="R2891" t="s">
        <v>150</v>
      </c>
      <c r="S2891" t="s">
        <v>173</v>
      </c>
      <c r="T2891" t="s">
        <v>150</v>
      </c>
      <c r="W2891" t="s">
        <v>173</v>
      </c>
      <c r="X2891" t="s">
        <v>150</v>
      </c>
      <c r="AE2891" t="s">
        <v>173</v>
      </c>
      <c r="AF2891" t="s">
        <v>150</v>
      </c>
      <c r="AG2891" t="s">
        <v>173</v>
      </c>
      <c r="AH2891" t="s">
        <v>150</v>
      </c>
      <c r="AS2891" t="s">
        <v>173</v>
      </c>
      <c r="AT2891" t="s">
        <v>150</v>
      </c>
    </row>
    <row r="2892" spans="1:58" x14ac:dyDescent="0.2">
      <c r="A2892" t="s">
        <v>568</v>
      </c>
      <c r="B2892" t="s">
        <v>569</v>
      </c>
      <c r="C2892">
        <f>-70.38290052 / 41.61930507</f>
        <v>-1.6911118626709929</v>
      </c>
      <c r="D2892" t="s">
        <v>570</v>
      </c>
      <c r="E2892" t="s">
        <v>70</v>
      </c>
      <c r="F2892" s="1">
        <v>43333</v>
      </c>
      <c r="G2892">
        <v>2</v>
      </c>
      <c r="K2892" t="s">
        <v>173</v>
      </c>
      <c r="L2892" t="s">
        <v>150</v>
      </c>
      <c r="O2892">
        <v>6.36</v>
      </c>
      <c r="P2892" t="s">
        <v>150</v>
      </c>
      <c r="Q2892">
        <v>25.7</v>
      </c>
      <c r="R2892" t="s">
        <v>150</v>
      </c>
      <c r="S2892" t="s">
        <v>173</v>
      </c>
      <c r="T2892" t="s">
        <v>150</v>
      </c>
      <c r="W2892" t="s">
        <v>173</v>
      </c>
      <c r="X2892" t="s">
        <v>150</v>
      </c>
      <c r="AE2892" t="s">
        <v>173</v>
      </c>
      <c r="AF2892" t="s">
        <v>150</v>
      </c>
      <c r="AG2892" t="s">
        <v>173</v>
      </c>
      <c r="AH2892" t="s">
        <v>150</v>
      </c>
      <c r="AS2892" t="s">
        <v>173</v>
      </c>
      <c r="AT2892" t="s">
        <v>150</v>
      </c>
    </row>
    <row r="2893" spans="1:58" x14ac:dyDescent="0.2">
      <c r="A2893" t="s">
        <v>568</v>
      </c>
      <c r="B2893" t="s">
        <v>569</v>
      </c>
      <c r="C2893">
        <f>-70.38290052 / 41.61930507</f>
        <v>-1.6911118626709929</v>
      </c>
      <c r="D2893" t="s">
        <v>570</v>
      </c>
      <c r="E2893" t="s">
        <v>70</v>
      </c>
      <c r="F2893" s="1">
        <v>43333</v>
      </c>
      <c r="G2893">
        <v>3</v>
      </c>
      <c r="K2893">
        <v>1.46</v>
      </c>
      <c r="L2893" t="s">
        <v>150</v>
      </c>
      <c r="O2893">
        <v>6.34</v>
      </c>
      <c r="P2893" t="s">
        <v>150</v>
      </c>
      <c r="Q2893">
        <v>25.6</v>
      </c>
      <c r="R2893" t="s">
        <v>150</v>
      </c>
      <c r="S2893">
        <v>0.28999999999999998</v>
      </c>
      <c r="T2893" t="s">
        <v>150</v>
      </c>
      <c r="W2893">
        <v>26.71</v>
      </c>
      <c r="X2893" t="s">
        <v>150</v>
      </c>
      <c r="AE2893">
        <v>20</v>
      </c>
      <c r="AF2893" t="s">
        <v>150</v>
      </c>
      <c r="AG2893">
        <v>9.6300000000000008</v>
      </c>
      <c r="AH2893" t="s">
        <v>150</v>
      </c>
      <c r="AS2893">
        <v>1.36</v>
      </c>
      <c r="AT2893" t="s">
        <v>150</v>
      </c>
    </row>
    <row r="2894" spans="1:58" x14ac:dyDescent="0.2">
      <c r="A2894" t="s">
        <v>568</v>
      </c>
      <c r="B2894" t="s">
        <v>569</v>
      </c>
      <c r="C2894">
        <f>-70.38290052 / 41.61930507</f>
        <v>-1.6911118626709929</v>
      </c>
      <c r="D2894" t="s">
        <v>570</v>
      </c>
      <c r="E2894" t="s">
        <v>70</v>
      </c>
      <c r="F2894" s="1">
        <v>43333</v>
      </c>
      <c r="G2894">
        <v>4</v>
      </c>
      <c r="K2894" t="s">
        <v>173</v>
      </c>
      <c r="L2894" t="s">
        <v>150</v>
      </c>
      <c r="O2894">
        <v>6.46</v>
      </c>
      <c r="P2894" t="s">
        <v>150</v>
      </c>
      <c r="Q2894">
        <v>25.4</v>
      </c>
      <c r="R2894" t="s">
        <v>150</v>
      </c>
      <c r="S2894" t="s">
        <v>173</v>
      </c>
      <c r="T2894" t="s">
        <v>150</v>
      </c>
      <c r="W2894" t="s">
        <v>173</v>
      </c>
      <c r="X2894" t="s">
        <v>150</v>
      </c>
      <c r="AE2894" t="s">
        <v>173</v>
      </c>
      <c r="AF2894" t="s">
        <v>150</v>
      </c>
      <c r="AG2894" t="s">
        <v>173</v>
      </c>
      <c r="AH2894" t="s">
        <v>150</v>
      </c>
      <c r="AS2894" t="s">
        <v>173</v>
      </c>
      <c r="AT2894" t="s">
        <v>150</v>
      </c>
    </row>
    <row r="2895" spans="1:58" x14ac:dyDescent="0.2">
      <c r="A2895" t="s">
        <v>568</v>
      </c>
      <c r="B2895" t="s">
        <v>569</v>
      </c>
      <c r="C2895">
        <f>-70.38290052 / 41.61930507</f>
        <v>-1.6911118626709929</v>
      </c>
      <c r="D2895" t="s">
        <v>570</v>
      </c>
      <c r="E2895" t="s">
        <v>70</v>
      </c>
      <c r="F2895" s="1">
        <v>43333</v>
      </c>
      <c r="G2895">
        <v>5</v>
      </c>
      <c r="K2895" t="s">
        <v>173</v>
      </c>
      <c r="L2895" t="s">
        <v>150</v>
      </c>
      <c r="O2895">
        <v>9.6999999999999993</v>
      </c>
      <c r="P2895" t="s">
        <v>150</v>
      </c>
      <c r="Q2895">
        <v>19.100000000000001</v>
      </c>
      <c r="R2895" t="s">
        <v>150</v>
      </c>
      <c r="S2895" t="s">
        <v>173</v>
      </c>
      <c r="T2895" t="s">
        <v>150</v>
      </c>
      <c r="W2895" t="s">
        <v>173</v>
      </c>
      <c r="X2895" t="s">
        <v>150</v>
      </c>
      <c r="AE2895" t="s">
        <v>173</v>
      </c>
      <c r="AF2895" t="s">
        <v>150</v>
      </c>
      <c r="AG2895" t="s">
        <v>173</v>
      </c>
      <c r="AH2895" t="s">
        <v>150</v>
      </c>
      <c r="AS2895" t="s">
        <v>173</v>
      </c>
      <c r="AT2895" t="s">
        <v>150</v>
      </c>
    </row>
    <row r="2896" spans="1:58" x14ac:dyDescent="0.2">
      <c r="A2896" t="s">
        <v>568</v>
      </c>
      <c r="B2896" t="s">
        <v>569</v>
      </c>
      <c r="C2896">
        <f>-70.38290052 / 41.61930507</f>
        <v>-1.6911118626709929</v>
      </c>
      <c r="D2896" t="s">
        <v>570</v>
      </c>
      <c r="E2896" t="s">
        <v>70</v>
      </c>
      <c r="F2896" s="1">
        <v>43333</v>
      </c>
      <c r="G2896">
        <v>6</v>
      </c>
      <c r="K2896">
        <v>2.2799999999999998</v>
      </c>
      <c r="L2896" t="s">
        <v>150</v>
      </c>
      <c r="O2896">
        <v>9.92</v>
      </c>
      <c r="P2896" t="s">
        <v>150</v>
      </c>
      <c r="Q2896">
        <v>14.5</v>
      </c>
      <c r="R2896" t="s">
        <v>150</v>
      </c>
      <c r="S2896">
        <v>0.44</v>
      </c>
      <c r="T2896" t="s">
        <v>150</v>
      </c>
      <c r="W2896">
        <v>30.54</v>
      </c>
      <c r="X2896" t="s">
        <v>150</v>
      </c>
      <c r="AE2896">
        <v>21.1</v>
      </c>
      <c r="AF2896" t="s">
        <v>150</v>
      </c>
      <c r="AG2896">
        <v>6.71</v>
      </c>
      <c r="AH2896" t="s">
        <v>150</v>
      </c>
      <c r="AS2896">
        <v>2.77</v>
      </c>
      <c r="AT2896" t="s">
        <v>150</v>
      </c>
    </row>
    <row r="2897" spans="1:58" x14ac:dyDescent="0.2">
      <c r="A2897" t="s">
        <v>568</v>
      </c>
      <c r="B2897" t="s">
        <v>569</v>
      </c>
      <c r="C2897">
        <f>-70.38290052 / 41.61930507</f>
        <v>-1.6911118626709929</v>
      </c>
      <c r="D2897" t="s">
        <v>570</v>
      </c>
      <c r="E2897" t="s">
        <v>70</v>
      </c>
      <c r="F2897" s="1">
        <v>43333</v>
      </c>
      <c r="G2897">
        <v>7</v>
      </c>
      <c r="K2897" t="s">
        <v>173</v>
      </c>
      <c r="L2897" t="s">
        <v>150</v>
      </c>
      <c r="O2897">
        <v>5.53</v>
      </c>
      <c r="P2897" t="s">
        <v>150</v>
      </c>
      <c r="Q2897">
        <v>12</v>
      </c>
      <c r="R2897" t="s">
        <v>150</v>
      </c>
      <c r="S2897" t="s">
        <v>173</v>
      </c>
      <c r="T2897" t="s">
        <v>150</v>
      </c>
      <c r="W2897" t="s">
        <v>173</v>
      </c>
      <c r="X2897" t="s">
        <v>150</v>
      </c>
      <c r="AE2897" t="s">
        <v>173</v>
      </c>
      <c r="AF2897" t="s">
        <v>150</v>
      </c>
      <c r="AG2897" t="s">
        <v>173</v>
      </c>
      <c r="AH2897" t="s">
        <v>150</v>
      </c>
      <c r="AS2897" t="s">
        <v>173</v>
      </c>
      <c r="AT2897" t="s">
        <v>150</v>
      </c>
    </row>
    <row r="2898" spans="1:58" x14ac:dyDescent="0.2">
      <c r="A2898" t="s">
        <v>568</v>
      </c>
      <c r="B2898" t="s">
        <v>569</v>
      </c>
      <c r="C2898">
        <f>-70.38290052 / 41.61930507</f>
        <v>-1.6911118626709929</v>
      </c>
      <c r="D2898" t="s">
        <v>570</v>
      </c>
      <c r="E2898" t="s">
        <v>70</v>
      </c>
      <c r="F2898" s="1">
        <v>43333</v>
      </c>
      <c r="G2898">
        <v>7.5</v>
      </c>
      <c r="K2898" t="s">
        <v>173</v>
      </c>
      <c r="L2898" t="s">
        <v>150</v>
      </c>
      <c r="O2898">
        <v>3.71</v>
      </c>
      <c r="P2898" t="s">
        <v>150</v>
      </c>
      <c r="Q2898">
        <v>10.9</v>
      </c>
      <c r="R2898" t="s">
        <v>150</v>
      </c>
      <c r="S2898" t="s">
        <v>173</v>
      </c>
      <c r="T2898" t="s">
        <v>150</v>
      </c>
      <c r="W2898" t="s">
        <v>173</v>
      </c>
      <c r="X2898" t="s">
        <v>150</v>
      </c>
      <c r="AE2898" t="s">
        <v>173</v>
      </c>
      <c r="AF2898" t="s">
        <v>150</v>
      </c>
      <c r="AG2898" t="s">
        <v>173</v>
      </c>
      <c r="AH2898" t="s">
        <v>150</v>
      </c>
      <c r="AS2898" t="s">
        <v>173</v>
      </c>
      <c r="AT2898" t="s">
        <v>150</v>
      </c>
    </row>
    <row r="2899" spans="1:58" x14ac:dyDescent="0.2">
      <c r="A2899" t="s">
        <v>568</v>
      </c>
      <c r="B2899" t="s">
        <v>569</v>
      </c>
      <c r="C2899">
        <f>-70.38290052 / 41.61930507</f>
        <v>-1.6911118626709929</v>
      </c>
      <c r="D2899" t="s">
        <v>570</v>
      </c>
      <c r="E2899" t="s">
        <v>70</v>
      </c>
      <c r="F2899" s="1">
        <v>43333</v>
      </c>
      <c r="G2899">
        <v>9.5</v>
      </c>
      <c r="K2899">
        <v>0.03</v>
      </c>
      <c r="L2899" t="s">
        <v>150</v>
      </c>
      <c r="Q2899" t="s">
        <v>426</v>
      </c>
      <c r="R2899" t="s">
        <v>150</v>
      </c>
      <c r="S2899">
        <v>1.17</v>
      </c>
      <c r="T2899" t="s">
        <v>150</v>
      </c>
      <c r="W2899">
        <v>57.36</v>
      </c>
      <c r="X2899" t="s">
        <v>150</v>
      </c>
      <c r="AE2899">
        <v>36.700000000000003</v>
      </c>
      <c r="AF2899" t="s">
        <v>150</v>
      </c>
      <c r="AG2899">
        <v>6.34</v>
      </c>
      <c r="AH2899" t="s">
        <v>150</v>
      </c>
      <c r="AS2899">
        <v>29.26</v>
      </c>
      <c r="AT2899" t="s">
        <v>150</v>
      </c>
    </row>
    <row r="2900" spans="1:58" x14ac:dyDescent="0.2">
      <c r="A2900" t="s">
        <v>568</v>
      </c>
      <c r="B2900" t="s">
        <v>569</v>
      </c>
      <c r="C2900">
        <f>-70.38290052 / 41.61930507</f>
        <v>-1.6911118626709929</v>
      </c>
      <c r="D2900" t="s">
        <v>570</v>
      </c>
      <c r="E2900" t="s">
        <v>70</v>
      </c>
      <c r="F2900" s="1">
        <v>43333.504166666666</v>
      </c>
      <c r="G2900">
        <v>0.5</v>
      </c>
      <c r="I2900">
        <v>10.55</v>
      </c>
      <c r="J2900" t="s">
        <v>150</v>
      </c>
      <c r="K2900">
        <v>2.54</v>
      </c>
      <c r="L2900" t="s">
        <v>150</v>
      </c>
      <c r="M2900">
        <v>4.54</v>
      </c>
      <c r="N2900" t="s">
        <v>150</v>
      </c>
      <c r="O2900">
        <v>6.45</v>
      </c>
      <c r="P2900" t="s">
        <v>150</v>
      </c>
      <c r="Q2900">
        <v>25.7</v>
      </c>
      <c r="R2900" t="s">
        <v>150</v>
      </c>
      <c r="S2900">
        <v>0.2</v>
      </c>
      <c r="T2900" t="s">
        <v>150</v>
      </c>
      <c r="U2900">
        <v>6.19</v>
      </c>
      <c r="V2900" t="s">
        <v>150</v>
      </c>
      <c r="AA2900">
        <v>39.74</v>
      </c>
      <c r="AC2900">
        <v>38.21</v>
      </c>
      <c r="AE2900">
        <v>20.7</v>
      </c>
      <c r="AF2900" t="s">
        <v>150</v>
      </c>
      <c r="AG2900">
        <v>6.94</v>
      </c>
      <c r="AH2900" t="s">
        <v>150</v>
      </c>
      <c r="AS2900">
        <v>1.34</v>
      </c>
      <c r="AT2900" t="s">
        <v>150</v>
      </c>
    </row>
    <row r="2901" spans="1:58" x14ac:dyDescent="0.2">
      <c r="A2901" t="s">
        <v>568</v>
      </c>
      <c r="B2901" t="s">
        <v>569</v>
      </c>
      <c r="C2901">
        <f>-70.38290052 / 41.61930507</f>
        <v>-1.6911118626709929</v>
      </c>
      <c r="D2901" t="s">
        <v>570</v>
      </c>
      <c r="E2901" t="s">
        <v>70</v>
      </c>
      <c r="F2901" s="1">
        <v>43333.504166666666</v>
      </c>
      <c r="G2901">
        <v>1</v>
      </c>
      <c r="I2901">
        <v>10.55</v>
      </c>
      <c r="J2901" t="s">
        <v>150</v>
      </c>
      <c r="M2901">
        <v>4.54</v>
      </c>
      <c r="N2901" t="s">
        <v>150</v>
      </c>
      <c r="O2901">
        <v>6.36</v>
      </c>
      <c r="P2901" t="s">
        <v>150</v>
      </c>
      <c r="Q2901">
        <v>25.7</v>
      </c>
      <c r="R2901" t="s">
        <v>150</v>
      </c>
      <c r="AC2901">
        <v>38.21</v>
      </c>
    </row>
    <row r="2902" spans="1:58" x14ac:dyDescent="0.2">
      <c r="A2902" t="s">
        <v>568</v>
      </c>
      <c r="B2902" t="s">
        <v>569</v>
      </c>
      <c r="C2902">
        <f>-70.38290052 / 41.61930507</f>
        <v>-1.6911118626709929</v>
      </c>
      <c r="D2902" t="s">
        <v>570</v>
      </c>
      <c r="E2902" t="s">
        <v>70</v>
      </c>
      <c r="F2902" s="1">
        <v>43333.504166666666</v>
      </c>
      <c r="G2902">
        <v>2</v>
      </c>
      <c r="I2902">
        <v>10.55</v>
      </c>
      <c r="J2902" t="s">
        <v>150</v>
      </c>
      <c r="M2902">
        <v>4.54</v>
      </c>
      <c r="N2902" t="s">
        <v>150</v>
      </c>
      <c r="O2902">
        <v>6.36</v>
      </c>
      <c r="P2902" t="s">
        <v>150</v>
      </c>
      <c r="Q2902">
        <v>25.7</v>
      </c>
      <c r="R2902" t="s">
        <v>150</v>
      </c>
      <c r="AC2902">
        <v>38.21</v>
      </c>
    </row>
    <row r="2903" spans="1:58" x14ac:dyDescent="0.2">
      <c r="A2903" t="s">
        <v>568</v>
      </c>
      <c r="B2903" t="s">
        <v>569</v>
      </c>
      <c r="C2903">
        <f>-70.38290052 / 41.61930507</f>
        <v>-1.6911118626709929</v>
      </c>
      <c r="D2903" t="s">
        <v>570</v>
      </c>
      <c r="E2903" t="s">
        <v>70</v>
      </c>
      <c r="F2903" s="1">
        <v>43333.504166666666</v>
      </c>
      <c r="G2903">
        <v>3</v>
      </c>
      <c r="I2903">
        <v>10.55</v>
      </c>
      <c r="J2903" t="s">
        <v>150</v>
      </c>
      <c r="K2903">
        <v>1.46</v>
      </c>
      <c r="L2903" t="s">
        <v>150</v>
      </c>
      <c r="M2903">
        <v>4.54</v>
      </c>
      <c r="N2903" t="s">
        <v>150</v>
      </c>
      <c r="O2903">
        <v>6.34</v>
      </c>
      <c r="P2903" t="s">
        <v>150</v>
      </c>
      <c r="Q2903">
        <v>25.6</v>
      </c>
      <c r="R2903" t="s">
        <v>150</v>
      </c>
      <c r="S2903">
        <v>0.3</v>
      </c>
      <c r="T2903" t="s">
        <v>150</v>
      </c>
      <c r="U2903">
        <v>9.2899999999999991</v>
      </c>
      <c r="V2903" t="s">
        <v>150</v>
      </c>
      <c r="AA2903">
        <v>34.31</v>
      </c>
      <c r="AC2903">
        <v>38.21</v>
      </c>
      <c r="AE2903">
        <v>20</v>
      </c>
      <c r="AF2903" t="s">
        <v>150</v>
      </c>
      <c r="AG2903">
        <v>9.6300000000000008</v>
      </c>
      <c r="AH2903" t="s">
        <v>150</v>
      </c>
      <c r="AS2903">
        <v>1.36</v>
      </c>
      <c r="AT2903" t="s">
        <v>150</v>
      </c>
    </row>
    <row r="2904" spans="1:58" x14ac:dyDescent="0.2">
      <c r="A2904" t="s">
        <v>568</v>
      </c>
      <c r="B2904" t="s">
        <v>569</v>
      </c>
      <c r="C2904">
        <f>-70.38290052 / 41.61930507</f>
        <v>-1.6911118626709929</v>
      </c>
      <c r="D2904" t="s">
        <v>570</v>
      </c>
      <c r="E2904" t="s">
        <v>70</v>
      </c>
      <c r="F2904" s="1">
        <v>43333.504166666666</v>
      </c>
      <c r="G2904">
        <v>4</v>
      </c>
      <c r="I2904">
        <v>10.55</v>
      </c>
      <c r="J2904" t="s">
        <v>150</v>
      </c>
      <c r="M2904">
        <v>4.54</v>
      </c>
      <c r="N2904" t="s">
        <v>150</v>
      </c>
      <c r="O2904">
        <v>6.46</v>
      </c>
      <c r="P2904" t="s">
        <v>150</v>
      </c>
      <c r="Q2904">
        <v>25.4</v>
      </c>
      <c r="R2904" t="s">
        <v>150</v>
      </c>
      <c r="AC2904">
        <v>38.21</v>
      </c>
    </row>
    <row r="2905" spans="1:58" x14ac:dyDescent="0.2">
      <c r="A2905" t="s">
        <v>568</v>
      </c>
      <c r="B2905" t="s">
        <v>569</v>
      </c>
      <c r="C2905">
        <f>-70.38290052 / 41.61930507</f>
        <v>-1.6911118626709929</v>
      </c>
      <c r="D2905" t="s">
        <v>570</v>
      </c>
      <c r="E2905" t="s">
        <v>70</v>
      </c>
      <c r="F2905" s="1">
        <v>43333.504166666666</v>
      </c>
      <c r="G2905">
        <v>5</v>
      </c>
      <c r="I2905">
        <v>10.55</v>
      </c>
      <c r="J2905" t="s">
        <v>150</v>
      </c>
      <c r="M2905">
        <v>4.54</v>
      </c>
      <c r="N2905" t="s">
        <v>150</v>
      </c>
      <c r="O2905">
        <v>9.6999999999999993</v>
      </c>
      <c r="P2905" t="s">
        <v>150</v>
      </c>
      <c r="Q2905">
        <v>19.100000000000001</v>
      </c>
      <c r="R2905" t="s">
        <v>150</v>
      </c>
    </row>
    <row r="2906" spans="1:58" x14ac:dyDescent="0.2">
      <c r="A2906" t="s">
        <v>568</v>
      </c>
      <c r="B2906" t="s">
        <v>569</v>
      </c>
      <c r="C2906">
        <f>-70.38290052 / 41.61930507</f>
        <v>-1.6911118626709929</v>
      </c>
      <c r="D2906" t="s">
        <v>570</v>
      </c>
      <c r="E2906" t="s">
        <v>70</v>
      </c>
      <c r="F2906" s="1">
        <v>43333.504166666666</v>
      </c>
      <c r="G2906">
        <v>6</v>
      </c>
      <c r="I2906">
        <v>10.55</v>
      </c>
      <c r="J2906" t="s">
        <v>150</v>
      </c>
      <c r="K2906">
        <v>2.2799999999999998</v>
      </c>
      <c r="L2906" t="s">
        <v>150</v>
      </c>
      <c r="M2906">
        <v>4.54</v>
      </c>
      <c r="N2906" t="s">
        <v>150</v>
      </c>
      <c r="O2906">
        <v>9.92</v>
      </c>
      <c r="P2906" t="s">
        <v>150</v>
      </c>
      <c r="Q2906">
        <v>14.5</v>
      </c>
      <c r="R2906" t="s">
        <v>150</v>
      </c>
      <c r="S2906">
        <v>0.4</v>
      </c>
      <c r="T2906" t="s">
        <v>150</v>
      </c>
      <c r="U2906">
        <v>12.39</v>
      </c>
      <c r="V2906" t="s">
        <v>150</v>
      </c>
      <c r="AA2906">
        <v>38.69</v>
      </c>
      <c r="AC2906">
        <v>38.21</v>
      </c>
      <c r="AE2906">
        <v>21.1</v>
      </c>
      <c r="AF2906" t="s">
        <v>150</v>
      </c>
      <c r="AG2906">
        <v>6.71</v>
      </c>
      <c r="AH2906" t="s">
        <v>150</v>
      </c>
      <c r="AS2906">
        <v>2.77</v>
      </c>
      <c r="AT2906" t="s">
        <v>150</v>
      </c>
    </row>
    <row r="2907" spans="1:58" x14ac:dyDescent="0.2">
      <c r="A2907" t="s">
        <v>568</v>
      </c>
      <c r="B2907" t="s">
        <v>569</v>
      </c>
      <c r="C2907">
        <f>-70.38290052 / 41.61930507</f>
        <v>-1.6911118626709929</v>
      </c>
      <c r="D2907" t="s">
        <v>570</v>
      </c>
      <c r="E2907" t="s">
        <v>70</v>
      </c>
      <c r="F2907" s="1">
        <v>43333.504166666666</v>
      </c>
      <c r="G2907">
        <v>7</v>
      </c>
      <c r="I2907">
        <v>10.55</v>
      </c>
      <c r="J2907" t="s">
        <v>150</v>
      </c>
      <c r="M2907">
        <v>4.54</v>
      </c>
      <c r="N2907" t="s">
        <v>150</v>
      </c>
      <c r="O2907">
        <v>5.53</v>
      </c>
      <c r="P2907" t="s">
        <v>150</v>
      </c>
      <c r="Q2907">
        <v>12</v>
      </c>
      <c r="R2907" t="s">
        <v>150</v>
      </c>
      <c r="AC2907">
        <v>38.21</v>
      </c>
    </row>
    <row r="2908" spans="1:58" x14ac:dyDescent="0.2">
      <c r="A2908" t="s">
        <v>568</v>
      </c>
      <c r="B2908" t="s">
        <v>569</v>
      </c>
      <c r="C2908">
        <f>-70.38290052 / 41.61930507</f>
        <v>-1.6911118626709929</v>
      </c>
      <c r="D2908" t="s">
        <v>570</v>
      </c>
      <c r="E2908" t="s">
        <v>70</v>
      </c>
      <c r="F2908" s="1">
        <v>43333.504166666666</v>
      </c>
      <c r="G2908">
        <v>7.5</v>
      </c>
      <c r="I2908">
        <v>10.55</v>
      </c>
      <c r="J2908" t="s">
        <v>150</v>
      </c>
      <c r="K2908">
        <v>0.03</v>
      </c>
      <c r="L2908" t="s">
        <v>150</v>
      </c>
      <c r="M2908">
        <v>4.54</v>
      </c>
      <c r="N2908" t="s">
        <v>150</v>
      </c>
      <c r="O2908">
        <v>3.71</v>
      </c>
      <c r="P2908" t="s">
        <v>150</v>
      </c>
      <c r="Q2908">
        <v>10.9</v>
      </c>
      <c r="R2908" t="s">
        <v>150</v>
      </c>
      <c r="S2908">
        <v>1.2</v>
      </c>
      <c r="T2908" t="s">
        <v>150</v>
      </c>
      <c r="U2908">
        <v>37.17</v>
      </c>
      <c r="V2908" t="s">
        <v>150</v>
      </c>
      <c r="AA2908">
        <v>-3.8</v>
      </c>
      <c r="AC2908">
        <v>38.21</v>
      </c>
      <c r="AE2908">
        <v>36.700000000000003</v>
      </c>
      <c r="AF2908" t="s">
        <v>150</v>
      </c>
      <c r="AG2908">
        <v>6.34</v>
      </c>
      <c r="AH2908" t="s">
        <v>150</v>
      </c>
      <c r="AS2908">
        <v>29.26</v>
      </c>
      <c r="AT2908" t="s">
        <v>150</v>
      </c>
    </row>
    <row r="2909" spans="1:58" x14ac:dyDescent="0.2">
      <c r="A2909" t="s">
        <v>568</v>
      </c>
      <c r="B2909" t="s">
        <v>569</v>
      </c>
      <c r="C2909">
        <f>-70.38290052 / 41.61930507</f>
        <v>-1.6911118626709929</v>
      </c>
      <c r="D2909" t="s">
        <v>570</v>
      </c>
      <c r="E2909" t="s">
        <v>70</v>
      </c>
      <c r="F2909" s="1">
        <v>43717</v>
      </c>
      <c r="G2909">
        <v>0.5</v>
      </c>
      <c r="I2909">
        <v>11.5</v>
      </c>
      <c r="J2909" t="s">
        <v>150</v>
      </c>
      <c r="K2909">
        <v>3.29</v>
      </c>
      <c r="L2909" t="s">
        <v>150</v>
      </c>
      <c r="M2909">
        <v>7</v>
      </c>
      <c r="N2909" t="s">
        <v>150</v>
      </c>
      <c r="O2909">
        <v>7.6</v>
      </c>
      <c r="P2909" t="s">
        <v>150</v>
      </c>
      <c r="Q2909">
        <v>22.3</v>
      </c>
      <c r="R2909" t="s">
        <v>150</v>
      </c>
      <c r="S2909">
        <v>0.34</v>
      </c>
      <c r="T2909" t="s">
        <v>150</v>
      </c>
      <c r="W2909">
        <v>24.78</v>
      </c>
      <c r="X2909" t="s">
        <v>150</v>
      </c>
      <c r="AE2909">
        <v>18.2</v>
      </c>
      <c r="AF2909" t="s">
        <v>150</v>
      </c>
      <c r="AG2909">
        <v>6.55</v>
      </c>
      <c r="AH2909" t="s">
        <v>150</v>
      </c>
      <c r="AS2909">
        <v>0.39</v>
      </c>
      <c r="AT2909" t="s">
        <v>150</v>
      </c>
      <c r="AU2909">
        <v>2</v>
      </c>
      <c r="AV2909" t="s">
        <v>150</v>
      </c>
      <c r="BE2909">
        <v>3.67</v>
      </c>
      <c r="BF2909" t="s">
        <v>150</v>
      </c>
    </row>
    <row r="2910" spans="1:58" x14ac:dyDescent="0.2">
      <c r="A2910" t="s">
        <v>568</v>
      </c>
      <c r="B2910" t="s">
        <v>569</v>
      </c>
      <c r="C2910">
        <f>-70.38290052 / 41.61930507</f>
        <v>-1.6911118626709929</v>
      </c>
      <c r="D2910" t="s">
        <v>570</v>
      </c>
      <c r="E2910" t="s">
        <v>70</v>
      </c>
      <c r="F2910" s="1">
        <v>43717</v>
      </c>
      <c r="G2910">
        <v>1</v>
      </c>
      <c r="K2910" t="s">
        <v>173</v>
      </c>
      <c r="L2910" t="s">
        <v>150</v>
      </c>
      <c r="O2910">
        <v>7.71</v>
      </c>
      <c r="P2910" t="s">
        <v>150</v>
      </c>
      <c r="Q2910">
        <v>22.3</v>
      </c>
      <c r="R2910" t="s">
        <v>150</v>
      </c>
      <c r="S2910" t="s">
        <v>173</v>
      </c>
      <c r="T2910" t="s">
        <v>150</v>
      </c>
      <c r="W2910" t="s">
        <v>173</v>
      </c>
      <c r="X2910" t="s">
        <v>150</v>
      </c>
      <c r="AE2910" t="s">
        <v>173</v>
      </c>
      <c r="AF2910" t="s">
        <v>150</v>
      </c>
      <c r="AG2910" t="s">
        <v>173</v>
      </c>
      <c r="AH2910" t="s">
        <v>150</v>
      </c>
      <c r="AS2910" t="s">
        <v>173</v>
      </c>
      <c r="AT2910" t="s">
        <v>150</v>
      </c>
      <c r="BE2910" t="s">
        <v>173</v>
      </c>
      <c r="BF2910" t="s">
        <v>150</v>
      </c>
    </row>
    <row r="2911" spans="1:58" x14ac:dyDescent="0.2">
      <c r="A2911" t="s">
        <v>568</v>
      </c>
      <c r="B2911" t="s">
        <v>569</v>
      </c>
      <c r="C2911">
        <f>-70.38290052 / 41.61930507</f>
        <v>-1.6911118626709929</v>
      </c>
      <c r="D2911" t="s">
        <v>570</v>
      </c>
      <c r="E2911" t="s">
        <v>70</v>
      </c>
      <c r="F2911" s="1">
        <v>43717</v>
      </c>
      <c r="G2911">
        <v>2</v>
      </c>
      <c r="K2911" t="s">
        <v>173</v>
      </c>
      <c r="L2911" t="s">
        <v>150</v>
      </c>
      <c r="O2911">
        <v>7.7</v>
      </c>
      <c r="P2911" t="s">
        <v>150</v>
      </c>
      <c r="Q2911">
        <v>22.3</v>
      </c>
      <c r="R2911" t="s">
        <v>150</v>
      </c>
      <c r="S2911" t="s">
        <v>173</v>
      </c>
      <c r="T2911" t="s">
        <v>150</v>
      </c>
      <c r="W2911" t="s">
        <v>173</v>
      </c>
      <c r="X2911" t="s">
        <v>150</v>
      </c>
      <c r="AE2911" t="s">
        <v>173</v>
      </c>
      <c r="AF2911" t="s">
        <v>150</v>
      </c>
      <c r="AG2911" t="s">
        <v>173</v>
      </c>
      <c r="AH2911" t="s">
        <v>150</v>
      </c>
      <c r="AS2911" t="s">
        <v>173</v>
      </c>
      <c r="AT2911" t="s">
        <v>150</v>
      </c>
      <c r="BE2911" t="s">
        <v>173</v>
      </c>
      <c r="BF2911" t="s">
        <v>150</v>
      </c>
    </row>
    <row r="2912" spans="1:58" x14ac:dyDescent="0.2">
      <c r="A2912" t="s">
        <v>568</v>
      </c>
      <c r="B2912" t="s">
        <v>569</v>
      </c>
      <c r="C2912">
        <f>-70.38290052 / 41.61930507</f>
        <v>-1.6911118626709929</v>
      </c>
      <c r="D2912" t="s">
        <v>570</v>
      </c>
      <c r="E2912" t="s">
        <v>70</v>
      </c>
      <c r="F2912" s="1">
        <v>43717</v>
      </c>
      <c r="G2912">
        <v>3</v>
      </c>
      <c r="K2912">
        <v>1.27</v>
      </c>
      <c r="L2912" t="s">
        <v>150</v>
      </c>
      <c r="O2912">
        <v>7.65</v>
      </c>
      <c r="P2912" t="s">
        <v>150</v>
      </c>
      <c r="Q2912">
        <v>22.2</v>
      </c>
      <c r="R2912" t="s">
        <v>150</v>
      </c>
      <c r="S2912">
        <v>0.27</v>
      </c>
      <c r="T2912" t="s">
        <v>150</v>
      </c>
      <c r="W2912">
        <v>19.75</v>
      </c>
      <c r="X2912" t="s">
        <v>150</v>
      </c>
      <c r="AE2912">
        <v>18.3</v>
      </c>
      <c r="AF2912" t="s">
        <v>150</v>
      </c>
      <c r="AG2912">
        <v>6.56</v>
      </c>
      <c r="AH2912" t="s">
        <v>150</v>
      </c>
      <c r="AS2912">
        <v>1.1399999999999999</v>
      </c>
      <c r="AT2912" t="s">
        <v>150</v>
      </c>
      <c r="BE2912">
        <v>2.41</v>
      </c>
      <c r="BF2912" t="s">
        <v>150</v>
      </c>
    </row>
    <row r="2913" spans="1:58" x14ac:dyDescent="0.2">
      <c r="A2913" t="s">
        <v>568</v>
      </c>
      <c r="B2913" t="s">
        <v>569</v>
      </c>
      <c r="C2913">
        <f>-70.38290052 / 41.61930507</f>
        <v>-1.6911118626709929</v>
      </c>
      <c r="D2913" t="s">
        <v>570</v>
      </c>
      <c r="E2913" t="s">
        <v>70</v>
      </c>
      <c r="F2913" s="1">
        <v>43717</v>
      </c>
      <c r="G2913">
        <v>4</v>
      </c>
      <c r="K2913" t="s">
        <v>173</v>
      </c>
      <c r="L2913" t="s">
        <v>150</v>
      </c>
      <c r="O2913">
        <v>7.58</v>
      </c>
      <c r="P2913" t="s">
        <v>150</v>
      </c>
      <c r="Q2913">
        <v>22.2</v>
      </c>
      <c r="R2913" t="s">
        <v>150</v>
      </c>
      <c r="S2913" t="s">
        <v>173</v>
      </c>
      <c r="T2913" t="s">
        <v>150</v>
      </c>
      <c r="W2913" t="s">
        <v>173</v>
      </c>
      <c r="X2913" t="s">
        <v>150</v>
      </c>
      <c r="AE2913" t="s">
        <v>173</v>
      </c>
      <c r="AF2913" t="s">
        <v>150</v>
      </c>
      <c r="AG2913" t="s">
        <v>173</v>
      </c>
      <c r="AH2913" t="s">
        <v>150</v>
      </c>
      <c r="AS2913" t="s">
        <v>173</v>
      </c>
      <c r="AT2913" t="s">
        <v>150</v>
      </c>
      <c r="BE2913" t="s">
        <v>173</v>
      </c>
      <c r="BF2913" t="s">
        <v>150</v>
      </c>
    </row>
    <row r="2914" spans="1:58" x14ac:dyDescent="0.2">
      <c r="A2914" t="s">
        <v>568</v>
      </c>
      <c r="B2914" t="s">
        <v>569</v>
      </c>
      <c r="C2914">
        <f>-70.38290052 / 41.61930507</f>
        <v>-1.6911118626709929</v>
      </c>
      <c r="D2914" t="s">
        <v>570</v>
      </c>
      <c r="E2914" t="s">
        <v>70</v>
      </c>
      <c r="F2914" s="1">
        <v>43717</v>
      </c>
      <c r="G2914">
        <v>5</v>
      </c>
      <c r="K2914" t="s">
        <v>173</v>
      </c>
      <c r="L2914" t="s">
        <v>150</v>
      </c>
      <c r="O2914">
        <v>7.59</v>
      </c>
      <c r="P2914" t="s">
        <v>150</v>
      </c>
      <c r="Q2914">
        <v>22.1</v>
      </c>
      <c r="R2914" t="s">
        <v>150</v>
      </c>
      <c r="S2914" t="s">
        <v>173</v>
      </c>
      <c r="T2914" t="s">
        <v>150</v>
      </c>
      <c r="W2914" t="s">
        <v>173</v>
      </c>
      <c r="X2914" t="s">
        <v>150</v>
      </c>
      <c r="AE2914" t="s">
        <v>173</v>
      </c>
      <c r="AF2914" t="s">
        <v>150</v>
      </c>
      <c r="AG2914" t="s">
        <v>173</v>
      </c>
      <c r="AH2914" t="s">
        <v>150</v>
      </c>
      <c r="AS2914" t="s">
        <v>173</v>
      </c>
      <c r="AT2914" t="s">
        <v>150</v>
      </c>
      <c r="BE2914" t="s">
        <v>173</v>
      </c>
      <c r="BF2914" t="s">
        <v>150</v>
      </c>
    </row>
    <row r="2915" spans="1:58" x14ac:dyDescent="0.2">
      <c r="A2915" t="s">
        <v>568</v>
      </c>
      <c r="B2915" t="s">
        <v>569</v>
      </c>
      <c r="C2915">
        <f>-70.38290052 / 41.61930507</f>
        <v>-1.6911118626709929</v>
      </c>
      <c r="D2915" t="s">
        <v>570</v>
      </c>
      <c r="E2915" t="s">
        <v>70</v>
      </c>
      <c r="F2915" s="1">
        <v>43717</v>
      </c>
      <c r="G2915">
        <v>6</v>
      </c>
      <c r="K2915" t="s">
        <v>173</v>
      </c>
      <c r="L2915" t="s">
        <v>150</v>
      </c>
      <c r="O2915">
        <v>7.5</v>
      </c>
      <c r="P2915" t="s">
        <v>150</v>
      </c>
      <c r="Q2915">
        <v>21.8</v>
      </c>
      <c r="R2915" t="s">
        <v>150</v>
      </c>
      <c r="S2915" t="s">
        <v>173</v>
      </c>
      <c r="T2915" t="s">
        <v>150</v>
      </c>
      <c r="W2915" t="s">
        <v>173</v>
      </c>
      <c r="X2915" t="s">
        <v>150</v>
      </c>
      <c r="AE2915" t="s">
        <v>173</v>
      </c>
      <c r="AF2915" t="s">
        <v>150</v>
      </c>
      <c r="AG2915" t="s">
        <v>173</v>
      </c>
      <c r="AH2915" t="s">
        <v>150</v>
      </c>
      <c r="AS2915" t="s">
        <v>173</v>
      </c>
      <c r="AT2915" t="s">
        <v>150</v>
      </c>
      <c r="BE2915" t="s">
        <v>173</v>
      </c>
      <c r="BF2915" t="s">
        <v>150</v>
      </c>
    </row>
    <row r="2916" spans="1:58" x14ac:dyDescent="0.2">
      <c r="A2916" t="s">
        <v>568</v>
      </c>
      <c r="B2916" t="s">
        <v>569</v>
      </c>
      <c r="C2916">
        <f>-70.38290052 / 41.61930507</f>
        <v>-1.6911118626709929</v>
      </c>
      <c r="D2916" t="s">
        <v>570</v>
      </c>
      <c r="E2916" t="s">
        <v>70</v>
      </c>
      <c r="F2916" s="1">
        <v>43717</v>
      </c>
      <c r="G2916">
        <v>7</v>
      </c>
      <c r="K2916" t="s">
        <v>173</v>
      </c>
      <c r="L2916" t="s">
        <v>150</v>
      </c>
      <c r="O2916">
        <v>5.63</v>
      </c>
      <c r="P2916" t="s">
        <v>150</v>
      </c>
      <c r="Q2916">
        <v>17</v>
      </c>
      <c r="R2916" t="s">
        <v>150</v>
      </c>
      <c r="S2916" t="s">
        <v>173</v>
      </c>
      <c r="T2916" t="s">
        <v>150</v>
      </c>
      <c r="W2916" t="s">
        <v>173</v>
      </c>
      <c r="X2916" t="s">
        <v>150</v>
      </c>
      <c r="AE2916" t="s">
        <v>173</v>
      </c>
      <c r="AF2916" t="s">
        <v>150</v>
      </c>
      <c r="AG2916" t="s">
        <v>173</v>
      </c>
      <c r="AH2916" t="s">
        <v>150</v>
      </c>
      <c r="AS2916" t="s">
        <v>173</v>
      </c>
      <c r="AT2916" t="s">
        <v>150</v>
      </c>
      <c r="BE2916" t="s">
        <v>173</v>
      </c>
      <c r="BF2916" t="s">
        <v>150</v>
      </c>
    </row>
    <row r="2917" spans="1:58" x14ac:dyDescent="0.2">
      <c r="A2917" t="s">
        <v>568</v>
      </c>
      <c r="B2917" t="s">
        <v>569</v>
      </c>
      <c r="C2917">
        <f>-70.38290052 / 41.61930507</f>
        <v>-1.6911118626709929</v>
      </c>
      <c r="D2917" t="s">
        <v>570</v>
      </c>
      <c r="E2917" t="s">
        <v>70</v>
      </c>
      <c r="F2917" s="1">
        <v>43717</v>
      </c>
      <c r="G2917">
        <v>7.75</v>
      </c>
      <c r="K2917" t="s">
        <v>173</v>
      </c>
      <c r="L2917" t="s">
        <v>150</v>
      </c>
      <c r="O2917">
        <v>1.7</v>
      </c>
      <c r="P2917" t="s">
        <v>150</v>
      </c>
      <c r="Q2917">
        <v>14.7</v>
      </c>
      <c r="R2917" t="s">
        <v>150</v>
      </c>
      <c r="S2917" t="s">
        <v>173</v>
      </c>
      <c r="T2917" t="s">
        <v>150</v>
      </c>
      <c r="W2917" t="s">
        <v>173</v>
      </c>
      <c r="X2917" t="s">
        <v>150</v>
      </c>
      <c r="AE2917" t="s">
        <v>173</v>
      </c>
      <c r="AF2917" t="s">
        <v>150</v>
      </c>
      <c r="AG2917" t="s">
        <v>173</v>
      </c>
      <c r="AH2917" t="s">
        <v>150</v>
      </c>
      <c r="AS2917" t="s">
        <v>173</v>
      </c>
      <c r="AT2917" t="s">
        <v>150</v>
      </c>
      <c r="BE2917" t="s">
        <v>173</v>
      </c>
      <c r="BF2917" t="s">
        <v>150</v>
      </c>
    </row>
    <row r="2918" spans="1:58" x14ac:dyDescent="0.2">
      <c r="A2918" t="s">
        <v>568</v>
      </c>
      <c r="B2918" t="s">
        <v>569</v>
      </c>
      <c r="C2918">
        <f>-70.38290052 / 41.61930507</f>
        <v>-1.6911118626709929</v>
      </c>
      <c r="D2918" t="s">
        <v>570</v>
      </c>
      <c r="E2918" t="s">
        <v>70</v>
      </c>
      <c r="F2918" s="1">
        <v>43717</v>
      </c>
      <c r="G2918">
        <v>9</v>
      </c>
      <c r="K2918">
        <v>3.92</v>
      </c>
      <c r="L2918" t="s">
        <v>150</v>
      </c>
      <c r="O2918">
        <v>0.8</v>
      </c>
      <c r="P2918" t="s">
        <v>150</v>
      </c>
      <c r="Q2918">
        <v>12.1</v>
      </c>
      <c r="R2918" t="s">
        <v>150</v>
      </c>
      <c r="S2918">
        <v>0.47</v>
      </c>
      <c r="T2918" t="s">
        <v>150</v>
      </c>
      <c r="W2918">
        <v>17.739999999999998</v>
      </c>
      <c r="X2918" t="s">
        <v>150</v>
      </c>
      <c r="AE2918">
        <v>31</v>
      </c>
      <c r="AF2918" t="s">
        <v>150</v>
      </c>
      <c r="AG2918">
        <v>6.08</v>
      </c>
      <c r="AH2918" t="s">
        <v>150</v>
      </c>
      <c r="AS2918">
        <v>3.85</v>
      </c>
      <c r="AT2918" t="s">
        <v>150</v>
      </c>
      <c r="BE2918">
        <v>7.77</v>
      </c>
      <c r="BF2918" t="s">
        <v>150</v>
      </c>
    </row>
    <row r="2919" spans="1:58" x14ac:dyDescent="0.2">
      <c r="A2919" t="s">
        <v>568</v>
      </c>
      <c r="B2919" t="s">
        <v>569</v>
      </c>
      <c r="C2919">
        <f>-70.38290052 / 41.61930507</f>
        <v>-1.6911118626709929</v>
      </c>
      <c r="D2919" t="s">
        <v>570</v>
      </c>
      <c r="E2919" t="s">
        <v>70</v>
      </c>
      <c r="F2919" s="1">
        <v>43717</v>
      </c>
      <c r="G2919">
        <v>10.5</v>
      </c>
      <c r="K2919">
        <v>33.380000000000003</v>
      </c>
      <c r="L2919" t="s">
        <v>150</v>
      </c>
      <c r="O2919">
        <v>0.51</v>
      </c>
      <c r="P2919" t="s">
        <v>150</v>
      </c>
      <c r="Q2919">
        <v>11.4</v>
      </c>
      <c r="R2919" t="s">
        <v>150</v>
      </c>
      <c r="S2919">
        <v>5.87</v>
      </c>
      <c r="T2919" t="s">
        <v>150</v>
      </c>
      <c r="W2919">
        <v>127.23</v>
      </c>
      <c r="X2919" t="s">
        <v>150</v>
      </c>
      <c r="AE2919">
        <v>57.3</v>
      </c>
      <c r="AF2919" t="s">
        <v>150</v>
      </c>
      <c r="AG2919">
        <v>6.09</v>
      </c>
      <c r="AH2919" t="s">
        <v>150</v>
      </c>
      <c r="AS2919">
        <v>5.33</v>
      </c>
      <c r="AT2919" t="s">
        <v>150</v>
      </c>
      <c r="BE2919">
        <v>38.71</v>
      </c>
      <c r="BF2919" t="s">
        <v>150</v>
      </c>
    </row>
    <row r="2920" spans="1:58" x14ac:dyDescent="0.2">
      <c r="A2920" t="s">
        <v>568</v>
      </c>
      <c r="B2920" t="s">
        <v>569</v>
      </c>
      <c r="C2920">
        <f>-70.38290052 / 41.61930507</f>
        <v>-1.6911118626709929</v>
      </c>
      <c r="D2920" t="s">
        <v>570</v>
      </c>
      <c r="E2920" t="s">
        <v>70</v>
      </c>
      <c r="F2920" s="1">
        <v>44075</v>
      </c>
      <c r="G2920">
        <v>0.5</v>
      </c>
      <c r="I2920">
        <v>10.73</v>
      </c>
      <c r="J2920" t="s">
        <v>150</v>
      </c>
      <c r="M2920">
        <v>5.8</v>
      </c>
      <c r="N2920" t="s">
        <v>150</v>
      </c>
      <c r="O2920">
        <v>8.11</v>
      </c>
      <c r="P2920" t="s">
        <v>150</v>
      </c>
      <c r="Q2920">
        <v>24.5</v>
      </c>
      <c r="R2920" t="s">
        <v>150</v>
      </c>
    </row>
    <row r="2921" spans="1:58" x14ac:dyDescent="0.2">
      <c r="A2921" t="s">
        <v>568</v>
      </c>
      <c r="B2921" t="s">
        <v>569</v>
      </c>
      <c r="C2921">
        <f>-70.38290052 / 41.61930507</f>
        <v>-1.6911118626709929</v>
      </c>
      <c r="D2921" t="s">
        <v>570</v>
      </c>
      <c r="E2921" t="s">
        <v>70</v>
      </c>
      <c r="F2921" s="1">
        <v>44075</v>
      </c>
      <c r="G2921">
        <v>1</v>
      </c>
      <c r="K2921" t="s">
        <v>173</v>
      </c>
      <c r="L2921" t="s">
        <v>150</v>
      </c>
      <c r="O2921">
        <v>8.09</v>
      </c>
      <c r="P2921" t="s">
        <v>150</v>
      </c>
      <c r="Q2921">
        <v>24.5</v>
      </c>
      <c r="R2921" t="s">
        <v>150</v>
      </c>
      <c r="S2921" t="s">
        <v>173</v>
      </c>
      <c r="T2921" t="s">
        <v>150</v>
      </c>
      <c r="W2921" t="s">
        <v>173</v>
      </c>
      <c r="X2921" t="s">
        <v>150</v>
      </c>
      <c r="AE2921" t="s">
        <v>173</v>
      </c>
      <c r="AF2921" t="s">
        <v>150</v>
      </c>
      <c r="AG2921" t="s">
        <v>173</v>
      </c>
      <c r="AH2921" t="s">
        <v>150</v>
      </c>
      <c r="AS2921" t="s">
        <v>173</v>
      </c>
      <c r="AT2921" t="s">
        <v>150</v>
      </c>
    </row>
    <row r="2922" spans="1:58" x14ac:dyDescent="0.2">
      <c r="A2922" t="s">
        <v>568</v>
      </c>
      <c r="B2922" t="s">
        <v>569</v>
      </c>
      <c r="C2922">
        <f>-70.38290052 / 41.61930507</f>
        <v>-1.6911118626709929</v>
      </c>
      <c r="D2922" t="s">
        <v>570</v>
      </c>
      <c r="E2922" t="s">
        <v>70</v>
      </c>
      <c r="F2922" s="1">
        <v>44075</v>
      </c>
      <c r="G2922">
        <v>2</v>
      </c>
      <c r="K2922" t="s">
        <v>173</v>
      </c>
      <c r="L2922" t="s">
        <v>150</v>
      </c>
      <c r="O2922">
        <v>8.08</v>
      </c>
      <c r="P2922" t="s">
        <v>150</v>
      </c>
      <c r="Q2922">
        <v>24.5</v>
      </c>
      <c r="R2922" t="s">
        <v>150</v>
      </c>
      <c r="S2922" t="s">
        <v>173</v>
      </c>
      <c r="T2922" t="s">
        <v>150</v>
      </c>
      <c r="W2922" t="s">
        <v>173</v>
      </c>
      <c r="X2922" t="s">
        <v>150</v>
      </c>
      <c r="AE2922" t="s">
        <v>173</v>
      </c>
      <c r="AF2922" t="s">
        <v>150</v>
      </c>
      <c r="AG2922" t="s">
        <v>173</v>
      </c>
      <c r="AH2922" t="s">
        <v>150</v>
      </c>
      <c r="AS2922" t="s">
        <v>173</v>
      </c>
      <c r="AT2922" t="s">
        <v>150</v>
      </c>
    </row>
    <row r="2923" spans="1:58" x14ac:dyDescent="0.2">
      <c r="A2923" t="s">
        <v>568</v>
      </c>
      <c r="B2923" t="s">
        <v>569</v>
      </c>
      <c r="C2923">
        <f>-70.38290052 / 41.61930507</f>
        <v>-1.6911118626709929</v>
      </c>
      <c r="D2923" t="s">
        <v>570</v>
      </c>
      <c r="E2923" t="s">
        <v>70</v>
      </c>
      <c r="F2923" s="1">
        <v>44075</v>
      </c>
      <c r="G2923">
        <v>3</v>
      </c>
      <c r="K2923" t="s">
        <v>173</v>
      </c>
      <c r="L2923" t="s">
        <v>150</v>
      </c>
      <c r="O2923">
        <v>8.08</v>
      </c>
      <c r="P2923" t="s">
        <v>150</v>
      </c>
      <c r="Q2923">
        <v>24.4</v>
      </c>
      <c r="R2923" t="s">
        <v>150</v>
      </c>
      <c r="S2923" t="s">
        <v>173</v>
      </c>
      <c r="T2923" t="s">
        <v>150</v>
      </c>
      <c r="W2923" t="s">
        <v>173</v>
      </c>
      <c r="X2923" t="s">
        <v>150</v>
      </c>
      <c r="AE2923" t="s">
        <v>173</v>
      </c>
      <c r="AF2923" t="s">
        <v>150</v>
      </c>
      <c r="AG2923" t="s">
        <v>173</v>
      </c>
      <c r="AH2923" t="s">
        <v>150</v>
      </c>
      <c r="AS2923" t="s">
        <v>173</v>
      </c>
      <c r="AT2923" t="s">
        <v>150</v>
      </c>
    </row>
    <row r="2924" spans="1:58" x14ac:dyDescent="0.2">
      <c r="A2924" t="s">
        <v>568</v>
      </c>
      <c r="B2924" t="s">
        <v>569</v>
      </c>
      <c r="C2924">
        <f>-70.38290052 / 41.61930507</f>
        <v>-1.6911118626709929</v>
      </c>
      <c r="D2924" t="s">
        <v>570</v>
      </c>
      <c r="E2924" t="s">
        <v>70</v>
      </c>
      <c r="F2924" s="1">
        <v>44075</v>
      </c>
      <c r="G2924">
        <v>4</v>
      </c>
      <c r="K2924" t="s">
        <v>173</v>
      </c>
      <c r="L2924" t="s">
        <v>150</v>
      </c>
      <c r="O2924">
        <v>8.08</v>
      </c>
      <c r="P2924" t="s">
        <v>150</v>
      </c>
      <c r="Q2924">
        <v>24.4</v>
      </c>
      <c r="R2924" t="s">
        <v>150</v>
      </c>
      <c r="S2924" t="s">
        <v>173</v>
      </c>
      <c r="T2924" t="s">
        <v>150</v>
      </c>
      <c r="W2924" t="s">
        <v>173</v>
      </c>
      <c r="X2924" t="s">
        <v>150</v>
      </c>
      <c r="AE2924" t="s">
        <v>173</v>
      </c>
      <c r="AF2924" t="s">
        <v>150</v>
      </c>
      <c r="AG2924" t="s">
        <v>173</v>
      </c>
      <c r="AH2924" t="s">
        <v>150</v>
      </c>
      <c r="AS2924" t="s">
        <v>173</v>
      </c>
      <c r="AT2924" t="s">
        <v>150</v>
      </c>
    </row>
    <row r="2925" spans="1:58" x14ac:dyDescent="0.2">
      <c r="A2925" t="s">
        <v>568</v>
      </c>
      <c r="B2925" t="s">
        <v>569</v>
      </c>
      <c r="C2925">
        <f>-70.38290052 / 41.61930507</f>
        <v>-1.6911118626709929</v>
      </c>
      <c r="D2925" t="s">
        <v>570</v>
      </c>
      <c r="E2925" t="s">
        <v>70</v>
      </c>
      <c r="F2925" s="1">
        <v>44075</v>
      </c>
      <c r="G2925">
        <v>5</v>
      </c>
      <c r="K2925" t="s">
        <v>173</v>
      </c>
      <c r="L2925" t="s">
        <v>150</v>
      </c>
      <c r="O2925">
        <v>8.09</v>
      </c>
      <c r="P2925" t="s">
        <v>150</v>
      </c>
      <c r="Q2925">
        <v>24.2</v>
      </c>
      <c r="R2925" t="s">
        <v>150</v>
      </c>
      <c r="S2925" t="s">
        <v>173</v>
      </c>
      <c r="T2925" t="s">
        <v>150</v>
      </c>
      <c r="W2925" t="s">
        <v>173</v>
      </c>
      <c r="X2925" t="s">
        <v>150</v>
      </c>
      <c r="AE2925" t="s">
        <v>173</v>
      </c>
      <c r="AF2925" t="s">
        <v>150</v>
      </c>
      <c r="AG2925" t="s">
        <v>173</v>
      </c>
      <c r="AH2925" t="s">
        <v>150</v>
      </c>
      <c r="AS2925" t="s">
        <v>173</v>
      </c>
      <c r="AT2925" t="s">
        <v>150</v>
      </c>
    </row>
    <row r="2926" spans="1:58" x14ac:dyDescent="0.2">
      <c r="A2926" t="s">
        <v>568</v>
      </c>
      <c r="B2926" t="s">
        <v>569</v>
      </c>
      <c r="C2926">
        <f>-70.38290052 / 41.61930507</f>
        <v>-1.6911118626709929</v>
      </c>
      <c r="D2926" t="s">
        <v>570</v>
      </c>
      <c r="E2926" t="s">
        <v>70</v>
      </c>
      <c r="F2926" s="1">
        <v>44075</v>
      </c>
      <c r="G2926">
        <v>6</v>
      </c>
      <c r="K2926" t="s">
        <v>173</v>
      </c>
      <c r="L2926" t="s">
        <v>150</v>
      </c>
      <c r="O2926">
        <v>8.8699999999999992</v>
      </c>
      <c r="P2926" t="s">
        <v>150</v>
      </c>
      <c r="Q2926">
        <v>20.8</v>
      </c>
      <c r="R2926" t="s">
        <v>150</v>
      </c>
      <c r="S2926" t="s">
        <v>173</v>
      </c>
      <c r="T2926" t="s">
        <v>150</v>
      </c>
      <c r="W2926" t="s">
        <v>173</v>
      </c>
      <c r="X2926" t="s">
        <v>150</v>
      </c>
      <c r="AE2926" t="s">
        <v>173</v>
      </c>
      <c r="AF2926" t="s">
        <v>150</v>
      </c>
      <c r="AG2926" t="s">
        <v>173</v>
      </c>
      <c r="AH2926" t="s">
        <v>150</v>
      </c>
      <c r="AS2926" t="s">
        <v>173</v>
      </c>
      <c r="AT2926" t="s">
        <v>150</v>
      </c>
    </row>
    <row r="2927" spans="1:58" x14ac:dyDescent="0.2">
      <c r="A2927" t="s">
        <v>568</v>
      </c>
      <c r="B2927" t="s">
        <v>569</v>
      </c>
      <c r="C2927">
        <f>-70.38290052 / 41.61930507</f>
        <v>-1.6911118626709929</v>
      </c>
      <c r="D2927" t="s">
        <v>570</v>
      </c>
      <c r="E2927" t="s">
        <v>70</v>
      </c>
      <c r="F2927" s="1">
        <v>44075</v>
      </c>
      <c r="G2927">
        <v>7</v>
      </c>
      <c r="K2927" t="s">
        <v>173</v>
      </c>
      <c r="L2927" t="s">
        <v>150</v>
      </c>
      <c r="O2927">
        <v>7</v>
      </c>
      <c r="P2927" t="s">
        <v>150</v>
      </c>
      <c r="Q2927">
        <v>16.899999999999999</v>
      </c>
      <c r="R2927" t="s">
        <v>150</v>
      </c>
      <c r="S2927" t="s">
        <v>173</v>
      </c>
      <c r="T2927" t="s">
        <v>150</v>
      </c>
      <c r="W2927" t="s">
        <v>173</v>
      </c>
      <c r="X2927" t="s">
        <v>150</v>
      </c>
      <c r="AE2927" t="s">
        <v>173</v>
      </c>
      <c r="AF2927" t="s">
        <v>150</v>
      </c>
      <c r="AG2927" t="s">
        <v>173</v>
      </c>
      <c r="AH2927" t="s">
        <v>150</v>
      </c>
      <c r="AS2927" t="s">
        <v>173</v>
      </c>
      <c r="AT2927" t="s">
        <v>150</v>
      </c>
    </row>
    <row r="2928" spans="1:58" x14ac:dyDescent="0.2">
      <c r="A2928" t="s">
        <v>568</v>
      </c>
      <c r="B2928" t="s">
        <v>569</v>
      </c>
      <c r="C2928">
        <f>-70.38290052 / 41.61930507</f>
        <v>-1.6911118626709929</v>
      </c>
      <c r="D2928" t="s">
        <v>570</v>
      </c>
      <c r="E2928" t="s">
        <v>70</v>
      </c>
      <c r="F2928" s="1">
        <v>44075</v>
      </c>
      <c r="G2928">
        <v>8</v>
      </c>
      <c r="K2928" t="s">
        <v>173</v>
      </c>
      <c r="L2928" t="s">
        <v>150</v>
      </c>
      <c r="O2928">
        <v>1.06</v>
      </c>
      <c r="P2928" t="s">
        <v>150</v>
      </c>
      <c r="Q2928">
        <v>14.6</v>
      </c>
      <c r="R2928" t="s">
        <v>150</v>
      </c>
      <c r="S2928" t="s">
        <v>173</v>
      </c>
      <c r="T2928" t="s">
        <v>150</v>
      </c>
      <c r="W2928" t="s">
        <v>173</v>
      </c>
      <c r="X2928" t="s">
        <v>150</v>
      </c>
      <c r="AE2928" t="s">
        <v>173</v>
      </c>
      <c r="AF2928" t="s">
        <v>150</v>
      </c>
      <c r="AG2928" t="s">
        <v>173</v>
      </c>
      <c r="AH2928" t="s">
        <v>150</v>
      </c>
      <c r="AS2928" t="s">
        <v>173</v>
      </c>
      <c r="AT2928" t="s">
        <v>150</v>
      </c>
    </row>
    <row r="2929" spans="1:46" x14ac:dyDescent="0.2">
      <c r="A2929" t="s">
        <v>568</v>
      </c>
      <c r="B2929" t="s">
        <v>569</v>
      </c>
      <c r="C2929">
        <f>-70.38290052 / 41.61930507</f>
        <v>-1.6911118626709929</v>
      </c>
      <c r="D2929" t="s">
        <v>570</v>
      </c>
      <c r="E2929" t="s">
        <v>70</v>
      </c>
      <c r="F2929" s="1">
        <v>44075</v>
      </c>
      <c r="G2929">
        <v>9</v>
      </c>
      <c r="K2929" t="s">
        <v>173</v>
      </c>
      <c r="L2929" t="s">
        <v>150</v>
      </c>
      <c r="O2929">
        <v>0.32</v>
      </c>
      <c r="P2929" t="s">
        <v>150</v>
      </c>
      <c r="Q2929">
        <v>13.3</v>
      </c>
      <c r="R2929" t="s">
        <v>150</v>
      </c>
      <c r="S2929" t="s">
        <v>173</v>
      </c>
      <c r="T2929" t="s">
        <v>150</v>
      </c>
      <c r="W2929" t="s">
        <v>173</v>
      </c>
      <c r="X2929" t="s">
        <v>150</v>
      </c>
      <c r="AE2929" t="s">
        <v>173</v>
      </c>
      <c r="AF2929" t="s">
        <v>150</v>
      </c>
      <c r="AG2929" t="s">
        <v>173</v>
      </c>
      <c r="AH2929" t="s">
        <v>150</v>
      </c>
      <c r="AS2929" t="s">
        <v>173</v>
      </c>
      <c r="AT2929" t="s">
        <v>150</v>
      </c>
    </row>
    <row r="2930" spans="1:46" x14ac:dyDescent="0.2">
      <c r="A2930" t="s">
        <v>568</v>
      </c>
      <c r="B2930" t="s">
        <v>569</v>
      </c>
      <c r="C2930">
        <f>-70.38290052 / 41.61930507</f>
        <v>-1.6911118626709929</v>
      </c>
      <c r="D2930" t="s">
        <v>570</v>
      </c>
      <c r="E2930" t="s">
        <v>70</v>
      </c>
      <c r="F2930" s="1">
        <v>44075</v>
      </c>
      <c r="G2930">
        <v>10</v>
      </c>
      <c r="O2930">
        <v>0.31</v>
      </c>
      <c r="P2930" t="s">
        <v>150</v>
      </c>
      <c r="Q2930">
        <v>12.5</v>
      </c>
      <c r="R2930" t="s">
        <v>150</v>
      </c>
    </row>
    <row r="2931" spans="1:46" x14ac:dyDescent="0.2">
      <c r="A2931" t="s">
        <v>571</v>
      </c>
      <c r="B2931" t="s">
        <v>572</v>
      </c>
      <c r="C2931">
        <f>-70.38749956 / 41.61867394</f>
        <v>-1.6912480119254851</v>
      </c>
      <c r="D2931" t="s">
        <v>573</v>
      </c>
      <c r="E2931" t="s">
        <v>70</v>
      </c>
      <c r="F2931" s="1">
        <v>37143</v>
      </c>
      <c r="G2931">
        <v>0.5</v>
      </c>
      <c r="I2931">
        <v>5.83</v>
      </c>
      <c r="J2931" t="s">
        <v>71</v>
      </c>
      <c r="K2931">
        <v>7.7</v>
      </c>
      <c r="L2931" t="s">
        <v>71</v>
      </c>
      <c r="M2931">
        <v>0.82</v>
      </c>
      <c r="N2931" t="s">
        <v>71</v>
      </c>
      <c r="O2931">
        <v>7.56</v>
      </c>
      <c r="P2931" t="s">
        <v>71</v>
      </c>
      <c r="Q2931">
        <v>21.6</v>
      </c>
      <c r="R2931" t="s">
        <v>71</v>
      </c>
      <c r="S2931">
        <v>0.45</v>
      </c>
      <c r="T2931" t="s">
        <v>71</v>
      </c>
      <c r="U2931">
        <v>13.94</v>
      </c>
      <c r="V2931" t="s">
        <v>71</v>
      </c>
      <c r="W2931">
        <v>71.5</v>
      </c>
      <c r="X2931" t="s">
        <v>71</v>
      </c>
      <c r="Y2931">
        <v>42.14</v>
      </c>
      <c r="AA2931">
        <v>50.62</v>
      </c>
      <c r="AC2931">
        <v>62.86</v>
      </c>
      <c r="AE2931">
        <v>16.8</v>
      </c>
      <c r="AF2931" t="s">
        <v>71</v>
      </c>
      <c r="AG2931">
        <v>8.16</v>
      </c>
      <c r="AH2931" t="s">
        <v>71</v>
      </c>
      <c r="AS2931">
        <v>3.3</v>
      </c>
      <c r="AT2931" t="s">
        <v>71</v>
      </c>
    </row>
    <row r="2932" spans="1:46" x14ac:dyDescent="0.2">
      <c r="A2932" t="s">
        <v>571</v>
      </c>
      <c r="B2932" t="s">
        <v>572</v>
      </c>
      <c r="C2932">
        <f>-70.38749956 / 41.61867394</f>
        <v>-1.6912480119254851</v>
      </c>
      <c r="D2932" t="s">
        <v>573</v>
      </c>
      <c r="E2932" t="s">
        <v>70</v>
      </c>
      <c r="F2932" s="1">
        <v>37143</v>
      </c>
      <c r="G2932">
        <v>1</v>
      </c>
      <c r="O2932">
        <v>7.73</v>
      </c>
      <c r="P2932" t="s">
        <v>71</v>
      </c>
      <c r="Q2932">
        <v>21.5</v>
      </c>
      <c r="R2932" t="s">
        <v>71</v>
      </c>
    </row>
    <row r="2933" spans="1:46" x14ac:dyDescent="0.2">
      <c r="A2933" t="s">
        <v>571</v>
      </c>
      <c r="B2933" t="s">
        <v>572</v>
      </c>
      <c r="C2933">
        <f>-70.38749956 / 41.61867394</f>
        <v>-1.6912480119254851</v>
      </c>
      <c r="D2933" t="s">
        <v>573</v>
      </c>
      <c r="E2933" t="s">
        <v>70</v>
      </c>
      <c r="F2933" s="1">
        <v>37143</v>
      </c>
      <c r="G2933">
        <v>2</v>
      </c>
      <c r="O2933">
        <v>8.11</v>
      </c>
      <c r="P2933" t="s">
        <v>71</v>
      </c>
      <c r="Q2933">
        <v>20.3</v>
      </c>
      <c r="R2933" t="s">
        <v>71</v>
      </c>
    </row>
    <row r="2934" spans="1:46" x14ac:dyDescent="0.2">
      <c r="A2934" t="s">
        <v>571</v>
      </c>
      <c r="B2934" t="s">
        <v>572</v>
      </c>
      <c r="C2934">
        <f>-70.38749956 / 41.61867394</f>
        <v>-1.6912480119254851</v>
      </c>
      <c r="D2934" t="s">
        <v>573</v>
      </c>
      <c r="E2934" t="s">
        <v>70</v>
      </c>
      <c r="F2934" s="1">
        <v>37143</v>
      </c>
      <c r="G2934">
        <v>3</v>
      </c>
      <c r="O2934">
        <v>6.18</v>
      </c>
      <c r="P2934" t="s">
        <v>71</v>
      </c>
      <c r="Q2934">
        <v>15.6</v>
      </c>
      <c r="R2934" t="s">
        <v>71</v>
      </c>
    </row>
    <row r="2935" spans="1:46" x14ac:dyDescent="0.2">
      <c r="A2935" t="s">
        <v>571</v>
      </c>
      <c r="B2935" t="s">
        <v>572</v>
      </c>
      <c r="C2935">
        <f>-70.38749956 / 41.61867394</f>
        <v>-1.6912480119254851</v>
      </c>
      <c r="D2935" t="s">
        <v>573</v>
      </c>
      <c r="E2935" t="s">
        <v>70</v>
      </c>
      <c r="F2935" s="1">
        <v>37143</v>
      </c>
      <c r="G2935">
        <v>4</v>
      </c>
      <c r="O2935">
        <v>1.75</v>
      </c>
      <c r="P2935" t="s">
        <v>71</v>
      </c>
      <c r="Q2935">
        <v>16.600000000000001</v>
      </c>
      <c r="R2935" t="s">
        <v>71</v>
      </c>
    </row>
    <row r="2936" spans="1:46" x14ac:dyDescent="0.2">
      <c r="A2936" t="s">
        <v>571</v>
      </c>
      <c r="B2936" t="s">
        <v>572</v>
      </c>
      <c r="C2936">
        <f>-70.38749956 / 41.61867394</f>
        <v>-1.6912480119254851</v>
      </c>
      <c r="D2936" t="s">
        <v>573</v>
      </c>
      <c r="E2936" t="s">
        <v>70</v>
      </c>
      <c r="F2936" s="1">
        <v>37143</v>
      </c>
      <c r="G2936">
        <v>5</v>
      </c>
      <c r="K2936">
        <v>6.43</v>
      </c>
      <c r="L2936" t="s">
        <v>71</v>
      </c>
      <c r="O2936">
        <v>0.11</v>
      </c>
      <c r="P2936" t="s">
        <v>71</v>
      </c>
      <c r="Q2936">
        <v>13.3</v>
      </c>
      <c r="R2936" t="s">
        <v>71</v>
      </c>
      <c r="S2936">
        <v>0.87</v>
      </c>
      <c r="T2936" t="s">
        <v>71</v>
      </c>
      <c r="U2936">
        <v>26.95</v>
      </c>
      <c r="V2936" t="s">
        <v>71</v>
      </c>
      <c r="W2936">
        <v>72.8</v>
      </c>
      <c r="X2936" t="s">
        <v>71</v>
      </c>
      <c r="Y2936">
        <v>51.65</v>
      </c>
      <c r="AA2936">
        <v>48.86</v>
      </c>
      <c r="AE2936">
        <v>16.8</v>
      </c>
      <c r="AF2936" t="s">
        <v>71</v>
      </c>
      <c r="AG2936">
        <v>8.2799999999999994</v>
      </c>
      <c r="AH2936" t="s">
        <v>71</v>
      </c>
      <c r="AS2936">
        <v>1.41</v>
      </c>
      <c r="AT2936" t="s">
        <v>71</v>
      </c>
    </row>
    <row r="2937" spans="1:46" x14ac:dyDescent="0.2">
      <c r="A2937" t="s">
        <v>571</v>
      </c>
      <c r="B2937" t="s">
        <v>572</v>
      </c>
      <c r="C2937">
        <f>-70.38749956 / 41.61867394</f>
        <v>-1.6912480119254851</v>
      </c>
      <c r="D2937" t="s">
        <v>573</v>
      </c>
      <c r="E2937" t="s">
        <v>70</v>
      </c>
      <c r="F2937" s="1">
        <v>37873</v>
      </c>
      <c r="G2937">
        <v>0.5</v>
      </c>
      <c r="I2937">
        <v>6.07</v>
      </c>
      <c r="J2937" t="s">
        <v>71</v>
      </c>
      <c r="K2937">
        <v>7.2</v>
      </c>
      <c r="L2937" t="s">
        <v>71</v>
      </c>
      <c r="M2937">
        <v>0.92</v>
      </c>
      <c r="N2937" t="s">
        <v>71</v>
      </c>
      <c r="O2937">
        <v>9.8000000000000007</v>
      </c>
      <c r="P2937" t="s">
        <v>71</v>
      </c>
      <c r="Q2937">
        <v>22.2</v>
      </c>
      <c r="R2937" t="s">
        <v>71</v>
      </c>
      <c r="S2937">
        <v>0.5</v>
      </c>
      <c r="T2937" t="s">
        <v>71</v>
      </c>
      <c r="U2937">
        <v>15.49</v>
      </c>
      <c r="V2937" t="s">
        <v>71</v>
      </c>
      <c r="W2937">
        <v>46.3</v>
      </c>
      <c r="X2937" t="s">
        <v>71</v>
      </c>
      <c r="Y2937">
        <v>43.66</v>
      </c>
      <c r="AA2937">
        <v>49.97</v>
      </c>
      <c r="AC2937">
        <v>61.2</v>
      </c>
      <c r="AE2937">
        <v>1.7</v>
      </c>
      <c r="AF2937" t="s">
        <v>71</v>
      </c>
      <c r="AG2937">
        <v>7.21</v>
      </c>
      <c r="AH2937" t="s">
        <v>71</v>
      </c>
      <c r="AS2937">
        <v>0.31</v>
      </c>
      <c r="AT2937" t="s">
        <v>71</v>
      </c>
    </row>
    <row r="2938" spans="1:46" x14ac:dyDescent="0.2">
      <c r="A2938" t="s">
        <v>571</v>
      </c>
      <c r="B2938" t="s">
        <v>572</v>
      </c>
      <c r="C2938">
        <f>-70.38749956 / 41.61867394</f>
        <v>-1.6912480119254851</v>
      </c>
      <c r="D2938" t="s">
        <v>573</v>
      </c>
      <c r="E2938" t="s">
        <v>70</v>
      </c>
      <c r="F2938" s="1">
        <v>37873</v>
      </c>
      <c r="G2938">
        <v>1</v>
      </c>
      <c r="O2938">
        <v>9.75</v>
      </c>
      <c r="P2938" t="s">
        <v>71</v>
      </c>
      <c r="Q2938">
        <v>22.1</v>
      </c>
      <c r="R2938" t="s">
        <v>71</v>
      </c>
    </row>
    <row r="2939" spans="1:46" x14ac:dyDescent="0.2">
      <c r="A2939" t="s">
        <v>571</v>
      </c>
      <c r="B2939" t="s">
        <v>572</v>
      </c>
      <c r="C2939">
        <f>-70.38749956 / 41.61867394</f>
        <v>-1.6912480119254851</v>
      </c>
      <c r="D2939" t="s">
        <v>573</v>
      </c>
      <c r="E2939" t="s">
        <v>70</v>
      </c>
      <c r="F2939" s="1">
        <v>37873</v>
      </c>
      <c r="G2939">
        <v>2</v>
      </c>
      <c r="O2939">
        <v>9.17</v>
      </c>
      <c r="P2939" t="s">
        <v>71</v>
      </c>
      <c r="Q2939">
        <v>21.4</v>
      </c>
      <c r="R2939" t="s">
        <v>71</v>
      </c>
    </row>
    <row r="2940" spans="1:46" x14ac:dyDescent="0.2">
      <c r="A2940" t="s">
        <v>571</v>
      </c>
      <c r="B2940" t="s">
        <v>572</v>
      </c>
      <c r="C2940">
        <f>-70.38749956 / 41.61867394</f>
        <v>-1.6912480119254851</v>
      </c>
      <c r="D2940" t="s">
        <v>573</v>
      </c>
      <c r="E2940" t="s">
        <v>70</v>
      </c>
      <c r="F2940" s="1">
        <v>37873</v>
      </c>
      <c r="G2940">
        <v>3</v>
      </c>
      <c r="K2940">
        <v>9.3699999999999992</v>
      </c>
      <c r="L2940" t="s">
        <v>71</v>
      </c>
      <c r="O2940">
        <v>7.69</v>
      </c>
      <c r="P2940" t="s">
        <v>71</v>
      </c>
      <c r="Q2940">
        <v>20.9</v>
      </c>
      <c r="R2940" t="s">
        <v>71</v>
      </c>
      <c r="S2940">
        <v>1.4</v>
      </c>
      <c r="T2940" t="s">
        <v>71</v>
      </c>
      <c r="U2940">
        <v>43.36</v>
      </c>
      <c r="V2940" t="s">
        <v>71</v>
      </c>
      <c r="W2940">
        <v>45.1</v>
      </c>
      <c r="X2940" t="s">
        <v>71</v>
      </c>
      <c r="Y2940">
        <v>58.51</v>
      </c>
      <c r="AA2940">
        <v>52.55</v>
      </c>
      <c r="AE2940">
        <v>1.74</v>
      </c>
      <c r="AF2940" t="s">
        <v>71</v>
      </c>
      <c r="AG2940">
        <v>7.27</v>
      </c>
      <c r="AH2940" t="s">
        <v>71</v>
      </c>
      <c r="AS2940">
        <v>2.19</v>
      </c>
      <c r="AT2940" t="s">
        <v>71</v>
      </c>
    </row>
    <row r="2941" spans="1:46" x14ac:dyDescent="0.2">
      <c r="A2941" t="s">
        <v>571</v>
      </c>
      <c r="B2941" t="s">
        <v>572</v>
      </c>
      <c r="C2941">
        <f>-70.38749956 / 41.61867394</f>
        <v>-1.6912480119254851</v>
      </c>
      <c r="D2941" t="s">
        <v>573</v>
      </c>
      <c r="E2941" t="s">
        <v>70</v>
      </c>
      <c r="F2941" s="1">
        <v>37873</v>
      </c>
      <c r="G2941">
        <v>4</v>
      </c>
      <c r="O2941">
        <v>2.4300000000000002</v>
      </c>
      <c r="P2941" t="s">
        <v>71</v>
      </c>
      <c r="Q2941">
        <v>16.5</v>
      </c>
      <c r="R2941" t="s">
        <v>71</v>
      </c>
    </row>
    <row r="2942" spans="1:46" x14ac:dyDescent="0.2">
      <c r="A2942" t="s">
        <v>571</v>
      </c>
      <c r="B2942" t="s">
        <v>572</v>
      </c>
      <c r="C2942">
        <f>-70.38749956 / 41.61867394</f>
        <v>-1.6912480119254851</v>
      </c>
      <c r="D2942" t="s">
        <v>573</v>
      </c>
      <c r="E2942" t="s">
        <v>70</v>
      </c>
      <c r="F2942" s="1">
        <v>37873</v>
      </c>
      <c r="G2942">
        <v>5</v>
      </c>
      <c r="K2942">
        <v>11.15</v>
      </c>
      <c r="L2942" t="s">
        <v>71</v>
      </c>
      <c r="O2942">
        <v>0.39</v>
      </c>
      <c r="P2942" t="s">
        <v>71</v>
      </c>
      <c r="Q2942">
        <v>13</v>
      </c>
      <c r="R2942" t="s">
        <v>71</v>
      </c>
      <c r="S2942">
        <v>0.9</v>
      </c>
      <c r="T2942" t="s">
        <v>71</v>
      </c>
      <c r="U2942">
        <v>27.88</v>
      </c>
      <c r="V2942" t="s">
        <v>71</v>
      </c>
      <c r="W2942">
        <v>52.3</v>
      </c>
      <c r="X2942" t="s">
        <v>71</v>
      </c>
      <c r="Y2942">
        <v>52.14</v>
      </c>
      <c r="AA2942">
        <v>54.26</v>
      </c>
      <c r="AE2942">
        <v>1.75</v>
      </c>
      <c r="AF2942" t="s">
        <v>71</v>
      </c>
      <c r="AG2942">
        <v>7.2</v>
      </c>
      <c r="AH2942" t="s">
        <v>71</v>
      </c>
      <c r="AS2942">
        <v>4.33</v>
      </c>
      <c r="AT2942" t="s">
        <v>71</v>
      </c>
    </row>
    <row r="2943" spans="1:46" x14ac:dyDescent="0.2">
      <c r="A2943" t="s">
        <v>571</v>
      </c>
      <c r="B2943" t="s">
        <v>572</v>
      </c>
      <c r="C2943">
        <f>-70.38749956 / 41.61867394</f>
        <v>-1.6912480119254851</v>
      </c>
      <c r="D2943" t="s">
        <v>573</v>
      </c>
      <c r="E2943" t="s">
        <v>70</v>
      </c>
      <c r="F2943" s="1">
        <v>38601</v>
      </c>
      <c r="G2943">
        <v>0.5</v>
      </c>
      <c r="I2943">
        <v>5.7</v>
      </c>
      <c r="J2943" t="s">
        <v>71</v>
      </c>
      <c r="K2943">
        <v>42.12</v>
      </c>
      <c r="L2943" t="s">
        <v>71</v>
      </c>
      <c r="M2943">
        <v>0.62</v>
      </c>
      <c r="N2943" t="s">
        <v>71</v>
      </c>
      <c r="O2943">
        <v>8.94</v>
      </c>
      <c r="P2943" t="s">
        <v>71</v>
      </c>
      <c r="Q2943">
        <v>24.6</v>
      </c>
      <c r="R2943" t="s">
        <v>71</v>
      </c>
      <c r="S2943">
        <v>0.6</v>
      </c>
      <c r="T2943" t="s">
        <v>71</v>
      </c>
      <c r="U2943">
        <v>18.579999999999998</v>
      </c>
      <c r="V2943" t="s">
        <v>71</v>
      </c>
      <c r="W2943">
        <v>77.540000000000006</v>
      </c>
      <c r="X2943" t="s">
        <v>71</v>
      </c>
      <c r="Y2943">
        <v>46.29</v>
      </c>
      <c r="AA2943">
        <v>67.290000000000006</v>
      </c>
      <c r="AC2943">
        <v>66.89</v>
      </c>
      <c r="AE2943">
        <v>38.340000000000003</v>
      </c>
      <c r="AF2943" t="s">
        <v>71</v>
      </c>
      <c r="AG2943">
        <v>8.7200000000000006</v>
      </c>
      <c r="AH2943" t="s">
        <v>71</v>
      </c>
      <c r="AS2943">
        <v>3.72</v>
      </c>
      <c r="AT2943" t="s">
        <v>71</v>
      </c>
    </row>
    <row r="2944" spans="1:46" x14ac:dyDescent="0.2">
      <c r="A2944" t="s">
        <v>571</v>
      </c>
      <c r="B2944" t="s">
        <v>572</v>
      </c>
      <c r="C2944">
        <f>-70.38749956 / 41.61867394</f>
        <v>-1.6912480119254851</v>
      </c>
      <c r="D2944" t="s">
        <v>573</v>
      </c>
      <c r="E2944" t="s">
        <v>70</v>
      </c>
      <c r="F2944" s="1">
        <v>38601</v>
      </c>
      <c r="G2944">
        <v>1</v>
      </c>
      <c r="O2944">
        <v>8.99</v>
      </c>
      <c r="P2944" t="s">
        <v>71</v>
      </c>
      <c r="Q2944">
        <v>24.3</v>
      </c>
      <c r="R2944" t="s">
        <v>71</v>
      </c>
    </row>
    <row r="2945" spans="1:46" x14ac:dyDescent="0.2">
      <c r="A2945" t="s">
        <v>571</v>
      </c>
      <c r="B2945" t="s">
        <v>572</v>
      </c>
      <c r="C2945">
        <f>-70.38749956 / 41.61867394</f>
        <v>-1.6912480119254851</v>
      </c>
      <c r="D2945" t="s">
        <v>573</v>
      </c>
      <c r="E2945" t="s">
        <v>70</v>
      </c>
      <c r="F2945" s="1">
        <v>38601</v>
      </c>
      <c r="G2945">
        <v>2</v>
      </c>
      <c r="O2945">
        <v>8.1999999999999993</v>
      </c>
      <c r="P2945" t="s">
        <v>71</v>
      </c>
      <c r="Q2945">
        <v>23.3</v>
      </c>
      <c r="R2945" t="s">
        <v>71</v>
      </c>
    </row>
    <row r="2946" spans="1:46" x14ac:dyDescent="0.2">
      <c r="A2946" t="s">
        <v>571</v>
      </c>
      <c r="B2946" t="s">
        <v>572</v>
      </c>
      <c r="C2946">
        <f>-70.38749956 / 41.61867394</f>
        <v>-1.6912480119254851</v>
      </c>
      <c r="D2946" t="s">
        <v>573</v>
      </c>
      <c r="E2946" t="s">
        <v>70</v>
      </c>
      <c r="F2946" s="1">
        <v>38601</v>
      </c>
      <c r="G2946">
        <v>3</v>
      </c>
      <c r="K2946">
        <v>40.56</v>
      </c>
      <c r="L2946" t="s">
        <v>71</v>
      </c>
      <c r="O2946">
        <v>2.2799999999999998</v>
      </c>
      <c r="P2946" t="s">
        <v>71</v>
      </c>
      <c r="Q2946">
        <v>20.7</v>
      </c>
      <c r="R2946" t="s">
        <v>71</v>
      </c>
      <c r="S2946">
        <v>0.9</v>
      </c>
      <c r="T2946" t="s">
        <v>71</v>
      </c>
      <c r="U2946">
        <v>27.88</v>
      </c>
      <c r="V2946" t="s">
        <v>71</v>
      </c>
      <c r="W2946">
        <v>69.489999999999995</v>
      </c>
      <c r="X2946" t="s">
        <v>71</v>
      </c>
      <c r="Y2946">
        <v>0</v>
      </c>
      <c r="AA2946">
        <v>66.92</v>
      </c>
      <c r="AE2946">
        <v>37.53</v>
      </c>
      <c r="AF2946" t="s">
        <v>71</v>
      </c>
      <c r="AG2946">
        <v>8.5500000000000007</v>
      </c>
      <c r="AH2946" t="s">
        <v>71</v>
      </c>
      <c r="AS2946">
        <v>0.03</v>
      </c>
      <c r="AT2946" t="s">
        <v>71</v>
      </c>
    </row>
    <row r="2947" spans="1:46" x14ac:dyDescent="0.2">
      <c r="A2947" t="s">
        <v>571</v>
      </c>
      <c r="B2947" t="s">
        <v>572</v>
      </c>
      <c r="C2947">
        <f>-70.38749956 / 41.61867394</f>
        <v>-1.6912480119254851</v>
      </c>
      <c r="D2947" t="s">
        <v>573</v>
      </c>
      <c r="E2947" t="s">
        <v>70</v>
      </c>
      <c r="F2947" s="1">
        <v>38601</v>
      </c>
      <c r="G2947">
        <v>4</v>
      </c>
      <c r="O2947">
        <v>0.55000000000000004</v>
      </c>
      <c r="P2947" t="s">
        <v>71</v>
      </c>
      <c r="Q2947">
        <v>15.9</v>
      </c>
      <c r="R2947" t="s">
        <v>71</v>
      </c>
    </row>
    <row r="2948" spans="1:46" x14ac:dyDescent="0.2">
      <c r="A2948" t="s">
        <v>571</v>
      </c>
      <c r="B2948" t="s">
        <v>572</v>
      </c>
      <c r="C2948">
        <f>-70.38749956 / 41.61867394</f>
        <v>-1.6912480119254851</v>
      </c>
      <c r="D2948" t="s">
        <v>573</v>
      </c>
      <c r="E2948" t="s">
        <v>70</v>
      </c>
      <c r="F2948" s="1">
        <v>38601</v>
      </c>
      <c r="G2948">
        <v>5</v>
      </c>
      <c r="K2948">
        <v>17.27</v>
      </c>
      <c r="L2948" t="s">
        <v>71</v>
      </c>
      <c r="O2948">
        <v>0.09</v>
      </c>
      <c r="P2948" t="s">
        <v>71</v>
      </c>
      <c r="Q2948">
        <v>11.9</v>
      </c>
      <c r="R2948" t="s">
        <v>71</v>
      </c>
      <c r="S2948">
        <v>0.7</v>
      </c>
      <c r="T2948" t="s">
        <v>71</v>
      </c>
      <c r="U2948">
        <v>21.68</v>
      </c>
      <c r="V2948" t="s">
        <v>71</v>
      </c>
      <c r="W2948">
        <v>58.77</v>
      </c>
      <c r="X2948" t="s">
        <v>71</v>
      </c>
      <c r="AA2948">
        <v>58.55</v>
      </c>
      <c r="AE2948">
        <v>38.14</v>
      </c>
      <c r="AF2948" t="s">
        <v>71</v>
      </c>
      <c r="AG2948">
        <v>6.6</v>
      </c>
      <c r="AH2948" t="s">
        <v>71</v>
      </c>
      <c r="AS2948">
        <v>14.89</v>
      </c>
      <c r="AT2948" t="s">
        <v>71</v>
      </c>
    </row>
    <row r="2949" spans="1:46" x14ac:dyDescent="0.2">
      <c r="A2949" t="s">
        <v>571</v>
      </c>
      <c r="B2949" t="s">
        <v>572</v>
      </c>
      <c r="C2949">
        <f>-70.38749956 / 41.61867394</f>
        <v>-1.6912480119254851</v>
      </c>
      <c r="D2949" t="s">
        <v>573</v>
      </c>
      <c r="E2949" t="s">
        <v>70</v>
      </c>
      <c r="F2949" s="1">
        <v>38960</v>
      </c>
      <c r="G2949">
        <v>0.5</v>
      </c>
      <c r="I2949">
        <v>6.24</v>
      </c>
      <c r="J2949" t="s">
        <v>71</v>
      </c>
      <c r="K2949">
        <v>6.33</v>
      </c>
      <c r="L2949" t="s">
        <v>71</v>
      </c>
      <c r="M2949">
        <v>0.94</v>
      </c>
      <c r="N2949" t="s">
        <v>71</v>
      </c>
      <c r="O2949">
        <v>7.8</v>
      </c>
      <c r="P2949" t="s">
        <v>71</v>
      </c>
      <c r="Q2949">
        <v>21.6</v>
      </c>
      <c r="R2949" t="s">
        <v>71</v>
      </c>
      <c r="S2949">
        <v>0.93</v>
      </c>
      <c r="T2949" t="s">
        <v>71</v>
      </c>
      <c r="U2949">
        <v>28.73</v>
      </c>
      <c r="V2949" t="s">
        <v>71</v>
      </c>
      <c r="W2949">
        <v>73.47</v>
      </c>
      <c r="X2949" t="s">
        <v>71</v>
      </c>
      <c r="Y2949">
        <v>52.57</v>
      </c>
      <c r="AA2949">
        <v>48.7</v>
      </c>
      <c r="AC2949">
        <v>60.89</v>
      </c>
      <c r="AE2949">
        <v>30.67</v>
      </c>
      <c r="AF2949" t="s">
        <v>71</v>
      </c>
      <c r="AG2949">
        <v>6.59</v>
      </c>
      <c r="AH2949" t="s">
        <v>71</v>
      </c>
      <c r="AS2949">
        <v>4.18</v>
      </c>
      <c r="AT2949" t="s">
        <v>71</v>
      </c>
    </row>
    <row r="2950" spans="1:46" x14ac:dyDescent="0.2">
      <c r="A2950" t="s">
        <v>571</v>
      </c>
      <c r="B2950" t="s">
        <v>572</v>
      </c>
      <c r="C2950">
        <f>-70.38749956 / 41.61867394</f>
        <v>-1.6912480119254851</v>
      </c>
      <c r="D2950" t="s">
        <v>573</v>
      </c>
      <c r="E2950" t="s">
        <v>70</v>
      </c>
      <c r="F2950" s="1">
        <v>38960</v>
      </c>
      <c r="G2950">
        <v>1.5</v>
      </c>
      <c r="O2950">
        <v>7.64</v>
      </c>
      <c r="P2950" t="s">
        <v>71</v>
      </c>
      <c r="Q2950">
        <v>21.6</v>
      </c>
      <c r="R2950" t="s">
        <v>71</v>
      </c>
    </row>
    <row r="2951" spans="1:46" x14ac:dyDescent="0.2">
      <c r="A2951" t="s">
        <v>571</v>
      </c>
      <c r="B2951" t="s">
        <v>572</v>
      </c>
      <c r="C2951">
        <f>-70.38749956 / 41.61867394</f>
        <v>-1.6912480119254851</v>
      </c>
      <c r="D2951" t="s">
        <v>573</v>
      </c>
      <c r="E2951" t="s">
        <v>70</v>
      </c>
      <c r="F2951" s="1">
        <v>38960</v>
      </c>
      <c r="G2951">
        <v>2.5</v>
      </c>
      <c r="O2951">
        <v>7.33</v>
      </c>
      <c r="P2951" t="s">
        <v>71</v>
      </c>
      <c r="Q2951">
        <v>20.8</v>
      </c>
      <c r="R2951" t="s">
        <v>71</v>
      </c>
    </row>
    <row r="2952" spans="1:46" x14ac:dyDescent="0.2">
      <c r="A2952" t="s">
        <v>571</v>
      </c>
      <c r="B2952" t="s">
        <v>572</v>
      </c>
      <c r="C2952">
        <f>-70.38749956 / 41.61867394</f>
        <v>-1.6912480119254851</v>
      </c>
      <c r="D2952" t="s">
        <v>573</v>
      </c>
      <c r="E2952" t="s">
        <v>70</v>
      </c>
      <c r="F2952" s="1">
        <v>38960</v>
      </c>
      <c r="G2952">
        <v>3</v>
      </c>
      <c r="K2952">
        <v>12.7</v>
      </c>
      <c r="L2952" t="s">
        <v>71</v>
      </c>
      <c r="S2952">
        <v>0.73</v>
      </c>
      <c r="T2952" t="s">
        <v>71</v>
      </c>
      <c r="W2952">
        <v>64.709999999999994</v>
      </c>
      <c r="X2952" t="s">
        <v>71</v>
      </c>
      <c r="AE2952">
        <v>30.47</v>
      </c>
      <c r="AF2952" t="s">
        <v>71</v>
      </c>
      <c r="AG2952">
        <v>6.81</v>
      </c>
      <c r="AH2952" t="s">
        <v>71</v>
      </c>
      <c r="AS2952">
        <v>2.0099999999999998</v>
      </c>
      <c r="AT2952" t="s">
        <v>71</v>
      </c>
    </row>
    <row r="2953" spans="1:46" x14ac:dyDescent="0.2">
      <c r="A2953" t="s">
        <v>571</v>
      </c>
      <c r="B2953" t="s">
        <v>572</v>
      </c>
      <c r="C2953">
        <f>-70.38749956 / 41.61867394</f>
        <v>-1.6912480119254851</v>
      </c>
      <c r="D2953" t="s">
        <v>573</v>
      </c>
      <c r="E2953" t="s">
        <v>70</v>
      </c>
      <c r="F2953" s="1">
        <v>38960</v>
      </c>
      <c r="G2953">
        <v>3.5</v>
      </c>
      <c r="O2953">
        <v>0.54</v>
      </c>
      <c r="P2953" t="s">
        <v>71</v>
      </c>
      <c r="Q2953">
        <v>18.8</v>
      </c>
      <c r="R2953" t="s">
        <v>71</v>
      </c>
    </row>
    <row r="2954" spans="1:46" x14ac:dyDescent="0.2">
      <c r="A2954" t="s">
        <v>571</v>
      </c>
      <c r="B2954" t="s">
        <v>572</v>
      </c>
      <c r="C2954">
        <f>-70.38749956 / 41.61867394</f>
        <v>-1.6912480119254851</v>
      </c>
      <c r="D2954" t="s">
        <v>573</v>
      </c>
      <c r="E2954" t="s">
        <v>70</v>
      </c>
      <c r="F2954" s="1">
        <v>38960</v>
      </c>
      <c r="G2954">
        <v>4.5</v>
      </c>
      <c r="O2954">
        <v>1.5</v>
      </c>
      <c r="P2954" t="s">
        <v>71</v>
      </c>
      <c r="Q2954">
        <v>14.6</v>
      </c>
      <c r="R2954" t="s">
        <v>71</v>
      </c>
    </row>
    <row r="2955" spans="1:46" x14ac:dyDescent="0.2">
      <c r="A2955" t="s">
        <v>571</v>
      </c>
      <c r="B2955" t="s">
        <v>572</v>
      </c>
      <c r="C2955">
        <f>-70.38749956 / 41.61867394</f>
        <v>-1.6912480119254851</v>
      </c>
      <c r="D2955" t="s">
        <v>573</v>
      </c>
      <c r="E2955" t="s">
        <v>70</v>
      </c>
      <c r="F2955" s="1">
        <v>38960</v>
      </c>
      <c r="G2955">
        <v>5</v>
      </c>
      <c r="K2955">
        <v>54.27</v>
      </c>
      <c r="L2955" t="s">
        <v>71</v>
      </c>
      <c r="S2955">
        <v>2.65</v>
      </c>
      <c r="T2955" t="s">
        <v>71</v>
      </c>
      <c r="U2955">
        <v>82.1</v>
      </c>
      <c r="V2955" t="s">
        <v>71</v>
      </c>
      <c r="W2955">
        <v>368.8</v>
      </c>
      <c r="X2955" t="s">
        <v>71</v>
      </c>
      <c r="Y2955">
        <v>67.709999999999994</v>
      </c>
      <c r="AA2955">
        <v>69.78</v>
      </c>
      <c r="AE2955">
        <v>105.94</v>
      </c>
      <c r="AF2955" t="s">
        <v>71</v>
      </c>
      <c r="AG2955">
        <v>6.42</v>
      </c>
      <c r="AH2955" t="s">
        <v>71</v>
      </c>
      <c r="AS2955">
        <v>26.76</v>
      </c>
      <c r="AT2955" t="s">
        <v>71</v>
      </c>
    </row>
    <row r="2956" spans="1:46" x14ac:dyDescent="0.2">
      <c r="A2956" t="s">
        <v>571</v>
      </c>
      <c r="B2956" t="s">
        <v>572</v>
      </c>
      <c r="C2956">
        <f>-70.38749956 / 41.61867394</f>
        <v>-1.6912480119254851</v>
      </c>
      <c r="D2956" t="s">
        <v>573</v>
      </c>
      <c r="E2956" t="s">
        <v>70</v>
      </c>
      <c r="F2956" s="1">
        <v>38960</v>
      </c>
      <c r="G2956">
        <v>5.5</v>
      </c>
      <c r="O2956">
        <v>0.25</v>
      </c>
      <c r="P2956" t="s">
        <v>71</v>
      </c>
      <c r="Q2956">
        <v>11.8</v>
      </c>
      <c r="R2956" t="s">
        <v>71</v>
      </c>
    </row>
    <row r="2957" spans="1:46" x14ac:dyDescent="0.2">
      <c r="A2957" t="s">
        <v>571</v>
      </c>
      <c r="B2957" t="s">
        <v>572</v>
      </c>
      <c r="C2957">
        <f>-70.38749956 / 41.61867394</f>
        <v>-1.6912480119254851</v>
      </c>
      <c r="D2957" t="s">
        <v>573</v>
      </c>
      <c r="E2957" t="s">
        <v>70</v>
      </c>
      <c r="F2957" s="1">
        <v>38960</v>
      </c>
      <c r="G2957">
        <v>6</v>
      </c>
      <c r="O2957">
        <v>0.2</v>
      </c>
      <c r="P2957" t="s">
        <v>71</v>
      </c>
      <c r="Q2957">
        <v>10.8</v>
      </c>
      <c r="R2957" t="s">
        <v>71</v>
      </c>
    </row>
    <row r="2958" spans="1:46" x14ac:dyDescent="0.2">
      <c r="A2958" t="s">
        <v>571</v>
      </c>
      <c r="B2958" t="s">
        <v>572</v>
      </c>
      <c r="C2958">
        <f>-70.38749956 / 41.61867394</f>
        <v>-1.6912480119254851</v>
      </c>
      <c r="D2958" t="s">
        <v>573</v>
      </c>
      <c r="E2958" t="s">
        <v>70</v>
      </c>
      <c r="F2958" s="1">
        <v>39350</v>
      </c>
      <c r="G2958">
        <v>0.5</v>
      </c>
      <c r="I2958">
        <v>5.82</v>
      </c>
      <c r="J2958" t="s">
        <v>71</v>
      </c>
      <c r="K2958">
        <v>12.84</v>
      </c>
      <c r="L2958" t="s">
        <v>71</v>
      </c>
      <c r="M2958">
        <v>1.25</v>
      </c>
      <c r="N2958" t="s">
        <v>71</v>
      </c>
      <c r="O2958">
        <v>8.9</v>
      </c>
      <c r="P2958" t="s">
        <v>71</v>
      </c>
      <c r="Q2958">
        <v>20.7</v>
      </c>
      <c r="R2958" t="s">
        <v>71</v>
      </c>
      <c r="S2958">
        <v>0.54</v>
      </c>
      <c r="T2958" t="s">
        <v>71</v>
      </c>
      <c r="U2958">
        <v>16.61</v>
      </c>
      <c r="V2958" t="s">
        <v>71</v>
      </c>
      <c r="W2958">
        <v>51.04</v>
      </c>
      <c r="X2958" t="s">
        <v>71</v>
      </c>
      <c r="Y2958">
        <v>44.67</v>
      </c>
      <c r="AA2958">
        <v>55.64</v>
      </c>
      <c r="AC2958">
        <v>56.78</v>
      </c>
      <c r="AE2958">
        <v>15.9</v>
      </c>
      <c r="AF2958" t="s">
        <v>71</v>
      </c>
      <c r="AG2958">
        <v>6.89</v>
      </c>
      <c r="AH2958" t="s">
        <v>71</v>
      </c>
      <c r="AS2958">
        <v>4.97</v>
      </c>
      <c r="AT2958" t="s">
        <v>71</v>
      </c>
    </row>
    <row r="2959" spans="1:46" x14ac:dyDescent="0.2">
      <c r="A2959" t="s">
        <v>571</v>
      </c>
      <c r="B2959" t="s">
        <v>572</v>
      </c>
      <c r="C2959">
        <f>-70.38749956 / 41.61867394</f>
        <v>-1.6912480119254851</v>
      </c>
      <c r="D2959" t="s">
        <v>573</v>
      </c>
      <c r="E2959" t="s">
        <v>70</v>
      </c>
      <c r="F2959" s="1">
        <v>39350</v>
      </c>
      <c r="G2959">
        <v>1</v>
      </c>
      <c r="O2959">
        <v>8.8699999999999992</v>
      </c>
      <c r="P2959" t="s">
        <v>71</v>
      </c>
      <c r="Q2959">
        <v>20.5</v>
      </c>
      <c r="R2959" t="s">
        <v>71</v>
      </c>
    </row>
    <row r="2960" spans="1:46" x14ac:dyDescent="0.2">
      <c r="A2960" t="s">
        <v>571</v>
      </c>
      <c r="B2960" t="s">
        <v>572</v>
      </c>
      <c r="C2960">
        <f>-70.38749956 / 41.61867394</f>
        <v>-1.6912480119254851</v>
      </c>
      <c r="D2960" t="s">
        <v>573</v>
      </c>
      <c r="E2960" t="s">
        <v>70</v>
      </c>
      <c r="F2960" s="1">
        <v>39350</v>
      </c>
      <c r="G2960">
        <v>2</v>
      </c>
      <c r="O2960">
        <v>8.93</v>
      </c>
      <c r="P2960" t="s">
        <v>71</v>
      </c>
      <c r="Q2960">
        <v>20.3</v>
      </c>
      <c r="R2960" t="s">
        <v>71</v>
      </c>
    </row>
    <row r="2961" spans="1:46" x14ac:dyDescent="0.2">
      <c r="A2961" t="s">
        <v>571</v>
      </c>
      <c r="B2961" t="s">
        <v>572</v>
      </c>
      <c r="C2961">
        <f>-70.38749956 / 41.61867394</f>
        <v>-1.6912480119254851</v>
      </c>
      <c r="D2961" t="s">
        <v>573</v>
      </c>
      <c r="E2961" t="s">
        <v>70</v>
      </c>
      <c r="F2961" s="1">
        <v>39350</v>
      </c>
      <c r="G2961">
        <v>3</v>
      </c>
      <c r="I2961">
        <v>0.76</v>
      </c>
      <c r="J2961" t="s">
        <v>71</v>
      </c>
      <c r="K2961">
        <v>13.63</v>
      </c>
      <c r="L2961" t="s">
        <v>71</v>
      </c>
      <c r="O2961">
        <v>8.86</v>
      </c>
      <c r="P2961" t="s">
        <v>71</v>
      </c>
      <c r="Q2961">
        <v>19.7</v>
      </c>
      <c r="R2961" t="s">
        <v>71</v>
      </c>
      <c r="S2961">
        <v>0.76</v>
      </c>
      <c r="T2961" t="s">
        <v>71</v>
      </c>
      <c r="U2961">
        <v>23.5</v>
      </c>
      <c r="V2961" t="s">
        <v>71</v>
      </c>
      <c r="W2961">
        <v>48.22</v>
      </c>
      <c r="X2961" t="s">
        <v>71</v>
      </c>
      <c r="AA2961">
        <v>56.23</v>
      </c>
      <c r="AE2961">
        <v>15.6</v>
      </c>
      <c r="AF2961" t="s">
        <v>71</v>
      </c>
      <c r="AG2961">
        <v>6.7</v>
      </c>
      <c r="AH2961" t="s">
        <v>71</v>
      </c>
      <c r="AS2961">
        <v>7.52</v>
      </c>
      <c r="AT2961" t="s">
        <v>71</v>
      </c>
    </row>
    <row r="2962" spans="1:46" x14ac:dyDescent="0.2">
      <c r="A2962" t="s">
        <v>571</v>
      </c>
      <c r="B2962" t="s">
        <v>572</v>
      </c>
      <c r="C2962">
        <f>-70.38749956 / 41.61867394</f>
        <v>-1.6912480119254851</v>
      </c>
      <c r="D2962" t="s">
        <v>573</v>
      </c>
      <c r="E2962" t="s">
        <v>70</v>
      </c>
      <c r="F2962" s="1">
        <v>39350</v>
      </c>
      <c r="G2962">
        <v>4</v>
      </c>
      <c r="O2962">
        <v>1.85</v>
      </c>
      <c r="P2962" t="s">
        <v>71</v>
      </c>
      <c r="Q2962">
        <v>17.8</v>
      </c>
      <c r="R2962" t="s">
        <v>71</v>
      </c>
    </row>
    <row r="2963" spans="1:46" x14ac:dyDescent="0.2">
      <c r="A2963" t="s">
        <v>571</v>
      </c>
      <c r="B2963" t="s">
        <v>572</v>
      </c>
      <c r="C2963">
        <f>-70.38749956 / 41.61867394</f>
        <v>-1.6912480119254851</v>
      </c>
      <c r="D2963" t="s">
        <v>573</v>
      </c>
      <c r="E2963" t="s">
        <v>70</v>
      </c>
      <c r="F2963" s="1">
        <v>39350</v>
      </c>
      <c r="G2963">
        <v>4.8</v>
      </c>
      <c r="I2963">
        <v>2.73</v>
      </c>
      <c r="J2963" t="s">
        <v>71</v>
      </c>
      <c r="K2963">
        <v>76.11</v>
      </c>
      <c r="L2963" t="s">
        <v>71</v>
      </c>
      <c r="S2963">
        <v>2.73</v>
      </c>
      <c r="T2963" t="s">
        <v>71</v>
      </c>
      <c r="U2963">
        <v>84.61</v>
      </c>
      <c r="V2963" t="s">
        <v>71</v>
      </c>
      <c r="W2963">
        <v>363.29</v>
      </c>
      <c r="X2963" t="s">
        <v>71</v>
      </c>
      <c r="AA2963">
        <v>73.099999999999994</v>
      </c>
      <c r="AE2963">
        <v>51.7</v>
      </c>
      <c r="AF2963" t="s">
        <v>71</v>
      </c>
      <c r="AG2963">
        <v>6.2</v>
      </c>
      <c r="AH2963" t="s">
        <v>71</v>
      </c>
      <c r="AS2963">
        <v>55.45</v>
      </c>
      <c r="AT2963" t="s">
        <v>71</v>
      </c>
    </row>
    <row r="2964" spans="1:46" x14ac:dyDescent="0.2">
      <c r="A2964" t="s">
        <v>571</v>
      </c>
      <c r="B2964" t="s">
        <v>572</v>
      </c>
      <c r="C2964">
        <f>-70.38749956 / 41.61867394</f>
        <v>-1.6912480119254851</v>
      </c>
      <c r="D2964" t="s">
        <v>573</v>
      </c>
      <c r="E2964" t="s">
        <v>70</v>
      </c>
      <c r="F2964" s="1">
        <v>39350</v>
      </c>
      <c r="G2964">
        <v>5</v>
      </c>
      <c r="O2964">
        <v>0.4</v>
      </c>
      <c r="P2964" t="s">
        <v>71</v>
      </c>
      <c r="Q2964">
        <v>13.3</v>
      </c>
      <c r="R2964" t="s">
        <v>71</v>
      </c>
    </row>
    <row r="2965" spans="1:46" x14ac:dyDescent="0.2">
      <c r="A2965" t="s">
        <v>571</v>
      </c>
      <c r="B2965" t="s">
        <v>572</v>
      </c>
      <c r="C2965">
        <f>-70.38749956 / 41.61867394</f>
        <v>-1.6912480119254851</v>
      </c>
      <c r="D2965" t="s">
        <v>573</v>
      </c>
      <c r="E2965" t="s">
        <v>70</v>
      </c>
      <c r="F2965" s="1">
        <v>39713</v>
      </c>
      <c r="G2965">
        <v>0.5</v>
      </c>
      <c r="I2965">
        <v>9.5</v>
      </c>
      <c r="J2965" t="s">
        <v>71</v>
      </c>
      <c r="K2965">
        <v>6.34</v>
      </c>
      <c r="L2965" t="s">
        <v>71</v>
      </c>
      <c r="M2965">
        <v>6.75</v>
      </c>
      <c r="N2965" t="s">
        <v>71</v>
      </c>
      <c r="O2965">
        <v>4.99</v>
      </c>
      <c r="P2965" t="s">
        <v>71</v>
      </c>
      <c r="Q2965">
        <v>20.399999999999999</v>
      </c>
      <c r="R2965" t="s">
        <v>71</v>
      </c>
      <c r="S2965">
        <v>0.42</v>
      </c>
      <c r="T2965" t="s">
        <v>71</v>
      </c>
      <c r="U2965">
        <v>13.01</v>
      </c>
      <c r="V2965" t="s">
        <v>71</v>
      </c>
      <c r="W2965">
        <v>39.03</v>
      </c>
      <c r="X2965" t="s">
        <v>71</v>
      </c>
      <c r="Y2965">
        <v>41.15</v>
      </c>
      <c r="AA2965">
        <v>48.72</v>
      </c>
      <c r="AC2965">
        <v>32.479999999999997</v>
      </c>
      <c r="AE2965">
        <v>16.899999999999999</v>
      </c>
      <c r="AF2965" t="s">
        <v>71</v>
      </c>
      <c r="AG2965">
        <v>7.04</v>
      </c>
      <c r="AH2965" t="s">
        <v>71</v>
      </c>
      <c r="AS2965">
        <v>1.1100000000000001</v>
      </c>
      <c r="AT2965" t="s">
        <v>71</v>
      </c>
    </row>
    <row r="2966" spans="1:46" x14ac:dyDescent="0.2">
      <c r="A2966" t="s">
        <v>571</v>
      </c>
      <c r="B2966" t="s">
        <v>572</v>
      </c>
      <c r="C2966">
        <f>-70.38749956 / 41.61867394</f>
        <v>-1.6912480119254851</v>
      </c>
      <c r="D2966" t="s">
        <v>573</v>
      </c>
      <c r="E2966" t="s">
        <v>70</v>
      </c>
      <c r="F2966" s="1">
        <v>39713</v>
      </c>
      <c r="G2966">
        <v>1</v>
      </c>
      <c r="O2966">
        <v>4.93</v>
      </c>
      <c r="P2966" t="s">
        <v>71</v>
      </c>
      <c r="Q2966">
        <v>20.9</v>
      </c>
      <c r="R2966" t="s">
        <v>71</v>
      </c>
    </row>
    <row r="2967" spans="1:46" x14ac:dyDescent="0.2">
      <c r="A2967" t="s">
        <v>571</v>
      </c>
      <c r="B2967" t="s">
        <v>572</v>
      </c>
      <c r="C2967">
        <f>-70.38749956 / 41.61867394</f>
        <v>-1.6912480119254851</v>
      </c>
      <c r="D2967" t="s">
        <v>573</v>
      </c>
      <c r="E2967" t="s">
        <v>70</v>
      </c>
      <c r="F2967" s="1">
        <v>39713</v>
      </c>
      <c r="G2967">
        <v>2</v>
      </c>
      <c r="O2967">
        <v>4.8899999999999997</v>
      </c>
      <c r="P2967" t="s">
        <v>71</v>
      </c>
      <c r="Q2967">
        <v>20.399999999999999</v>
      </c>
      <c r="R2967" t="s">
        <v>71</v>
      </c>
    </row>
    <row r="2968" spans="1:46" x14ac:dyDescent="0.2">
      <c r="A2968" t="s">
        <v>571</v>
      </c>
      <c r="B2968" t="s">
        <v>572</v>
      </c>
      <c r="C2968">
        <f>-70.38749956 / 41.61867394</f>
        <v>-1.6912480119254851</v>
      </c>
      <c r="D2968" t="s">
        <v>573</v>
      </c>
      <c r="E2968" t="s">
        <v>70</v>
      </c>
      <c r="F2968" s="1">
        <v>39713</v>
      </c>
      <c r="G2968">
        <v>3</v>
      </c>
      <c r="K2968">
        <v>13.16</v>
      </c>
      <c r="L2968" t="s">
        <v>71</v>
      </c>
      <c r="O2968">
        <v>4.62</v>
      </c>
      <c r="P2968" t="s">
        <v>71</v>
      </c>
      <c r="Q2968">
        <v>20</v>
      </c>
      <c r="R2968" t="s">
        <v>71</v>
      </c>
      <c r="S2968">
        <v>0.45</v>
      </c>
      <c r="T2968" t="s">
        <v>71</v>
      </c>
      <c r="U2968">
        <v>13.94</v>
      </c>
      <c r="V2968" t="s">
        <v>71</v>
      </c>
      <c r="W2968">
        <v>38.15</v>
      </c>
      <c r="X2968" t="s">
        <v>71</v>
      </c>
      <c r="Y2968">
        <v>0</v>
      </c>
      <c r="AA2968">
        <v>55.88</v>
      </c>
      <c r="AE2968">
        <v>17</v>
      </c>
      <c r="AF2968" t="s">
        <v>71</v>
      </c>
      <c r="AG2968">
        <v>6.65</v>
      </c>
      <c r="AH2968" t="s">
        <v>71</v>
      </c>
      <c r="AS2968">
        <v>4.3099999999999996</v>
      </c>
      <c r="AT2968" t="s">
        <v>71</v>
      </c>
    </row>
    <row r="2969" spans="1:46" x14ac:dyDescent="0.2">
      <c r="A2969" t="s">
        <v>571</v>
      </c>
      <c r="B2969" t="s">
        <v>572</v>
      </c>
      <c r="C2969">
        <f>-70.38749956 / 41.61867394</f>
        <v>-1.6912480119254851</v>
      </c>
      <c r="D2969" t="s">
        <v>573</v>
      </c>
      <c r="E2969" t="s">
        <v>70</v>
      </c>
      <c r="F2969" s="1">
        <v>39713</v>
      </c>
      <c r="G2969">
        <v>4</v>
      </c>
      <c r="O2969">
        <v>3.98</v>
      </c>
      <c r="P2969" t="s">
        <v>71</v>
      </c>
      <c r="Q2969">
        <v>19.7</v>
      </c>
      <c r="R2969" t="s">
        <v>71</v>
      </c>
    </row>
    <row r="2970" spans="1:46" x14ac:dyDescent="0.2">
      <c r="A2970" t="s">
        <v>571</v>
      </c>
      <c r="B2970" t="s">
        <v>572</v>
      </c>
      <c r="C2970">
        <f>-70.38749956 / 41.61867394</f>
        <v>-1.6912480119254851</v>
      </c>
      <c r="D2970" t="s">
        <v>573</v>
      </c>
      <c r="E2970" t="s">
        <v>70</v>
      </c>
      <c r="F2970" s="1">
        <v>39713</v>
      </c>
      <c r="G2970">
        <v>5</v>
      </c>
      <c r="O2970">
        <v>1.31</v>
      </c>
      <c r="P2970" t="s">
        <v>71</v>
      </c>
      <c r="Q2970">
        <v>17.600000000000001</v>
      </c>
      <c r="R2970" t="s">
        <v>71</v>
      </c>
    </row>
    <row r="2971" spans="1:46" x14ac:dyDescent="0.2">
      <c r="A2971" t="s">
        <v>571</v>
      </c>
      <c r="B2971" t="s">
        <v>572</v>
      </c>
      <c r="C2971">
        <f>-70.38749956 / 41.61867394</f>
        <v>-1.6912480119254851</v>
      </c>
      <c r="D2971" t="s">
        <v>573</v>
      </c>
      <c r="E2971" t="s">
        <v>70</v>
      </c>
      <c r="F2971" s="1">
        <v>39713</v>
      </c>
      <c r="G2971">
        <v>6</v>
      </c>
      <c r="O2971">
        <v>0.94</v>
      </c>
      <c r="P2971" t="s">
        <v>71</v>
      </c>
      <c r="Q2971">
        <v>14.7</v>
      </c>
      <c r="R2971" t="s">
        <v>71</v>
      </c>
    </row>
    <row r="2972" spans="1:46" x14ac:dyDescent="0.2">
      <c r="A2972" t="s">
        <v>571</v>
      </c>
      <c r="B2972" t="s">
        <v>572</v>
      </c>
      <c r="C2972">
        <f>-70.38749956 / 41.61867394</f>
        <v>-1.6912480119254851</v>
      </c>
      <c r="D2972" t="s">
        <v>573</v>
      </c>
      <c r="E2972" t="s">
        <v>70</v>
      </c>
      <c r="F2972" s="1">
        <v>39713</v>
      </c>
      <c r="G2972">
        <v>7</v>
      </c>
      <c r="O2972">
        <v>0.52</v>
      </c>
      <c r="P2972" t="s">
        <v>71</v>
      </c>
      <c r="Q2972">
        <v>14.6</v>
      </c>
      <c r="R2972" t="s">
        <v>71</v>
      </c>
    </row>
    <row r="2973" spans="1:46" x14ac:dyDescent="0.2">
      <c r="A2973" t="s">
        <v>571</v>
      </c>
      <c r="B2973" t="s">
        <v>572</v>
      </c>
      <c r="C2973">
        <f>-70.38749956 / 41.61867394</f>
        <v>-1.6912480119254851</v>
      </c>
      <c r="D2973" t="s">
        <v>573</v>
      </c>
      <c r="E2973" t="s">
        <v>70</v>
      </c>
      <c r="F2973" s="1">
        <v>39713</v>
      </c>
      <c r="G2973">
        <v>8</v>
      </c>
      <c r="O2973">
        <v>0.39</v>
      </c>
      <c r="P2973" t="s">
        <v>71</v>
      </c>
      <c r="Q2973">
        <v>14.3</v>
      </c>
      <c r="R2973" t="s">
        <v>71</v>
      </c>
    </row>
    <row r="2974" spans="1:46" x14ac:dyDescent="0.2">
      <c r="A2974" t="s">
        <v>571</v>
      </c>
      <c r="B2974" t="s">
        <v>572</v>
      </c>
      <c r="C2974">
        <f>-70.38749956 / 41.61867394</f>
        <v>-1.6912480119254851</v>
      </c>
      <c r="D2974" t="s">
        <v>573</v>
      </c>
      <c r="E2974" t="s">
        <v>70</v>
      </c>
      <c r="F2974" s="1">
        <v>39713</v>
      </c>
      <c r="G2974">
        <v>9</v>
      </c>
      <c r="K2974">
        <v>89.33</v>
      </c>
      <c r="L2974" t="s">
        <v>71</v>
      </c>
      <c r="S2974">
        <v>1.1100000000000001</v>
      </c>
      <c r="T2974" t="s">
        <v>71</v>
      </c>
      <c r="U2974">
        <v>34.380000000000003</v>
      </c>
      <c r="V2974" t="s">
        <v>71</v>
      </c>
      <c r="W2974">
        <v>725.76</v>
      </c>
      <c r="X2974" t="s">
        <v>71</v>
      </c>
      <c r="Y2974">
        <v>55.16</v>
      </c>
      <c r="AA2974">
        <v>74.67</v>
      </c>
      <c r="AE2974">
        <v>52.4</v>
      </c>
      <c r="AF2974" t="s">
        <v>71</v>
      </c>
      <c r="AG2974">
        <v>6.29</v>
      </c>
      <c r="AH2974" t="s">
        <v>71</v>
      </c>
      <c r="AS2974">
        <v>276.23</v>
      </c>
      <c r="AT2974" t="s">
        <v>71</v>
      </c>
    </row>
    <row r="2975" spans="1:46" x14ac:dyDescent="0.2">
      <c r="A2975" t="s">
        <v>571</v>
      </c>
      <c r="B2975" t="s">
        <v>572</v>
      </c>
      <c r="C2975">
        <f>-70.38749956 / 41.61867394</f>
        <v>-1.6912480119254851</v>
      </c>
      <c r="D2975" t="s">
        <v>573</v>
      </c>
      <c r="E2975" t="s">
        <v>70</v>
      </c>
      <c r="F2975" s="1">
        <v>40044</v>
      </c>
      <c r="G2975">
        <v>0.5</v>
      </c>
      <c r="I2975">
        <v>6.4</v>
      </c>
      <c r="J2975" t="s">
        <v>71</v>
      </c>
      <c r="K2975">
        <v>6.03</v>
      </c>
      <c r="L2975" t="s">
        <v>71</v>
      </c>
      <c r="M2975">
        <v>1.85</v>
      </c>
      <c r="N2975" t="s">
        <v>71</v>
      </c>
      <c r="S2975">
        <v>0.45</v>
      </c>
      <c r="T2975" t="s">
        <v>71</v>
      </c>
      <c r="U2975">
        <v>13.88</v>
      </c>
      <c r="V2975" t="s">
        <v>71</v>
      </c>
      <c r="W2975">
        <v>43.89</v>
      </c>
      <c r="X2975" t="s">
        <v>71</v>
      </c>
      <c r="Y2975">
        <v>42.08</v>
      </c>
      <c r="AA2975">
        <v>48.23</v>
      </c>
      <c r="AC2975">
        <v>51.14</v>
      </c>
      <c r="AE2975">
        <v>16.399999999999999</v>
      </c>
      <c r="AF2975" t="s">
        <v>71</v>
      </c>
      <c r="AG2975">
        <v>6.64</v>
      </c>
      <c r="AH2975" t="s">
        <v>71</v>
      </c>
      <c r="AS2975">
        <v>1.1299999999999999</v>
      </c>
      <c r="AT2975" t="s">
        <v>71</v>
      </c>
    </row>
    <row r="2976" spans="1:46" x14ac:dyDescent="0.2">
      <c r="A2976" t="s">
        <v>571</v>
      </c>
      <c r="B2976" t="s">
        <v>572</v>
      </c>
      <c r="C2976">
        <f>-70.38749956 / 41.61867394</f>
        <v>-1.6912480119254851</v>
      </c>
      <c r="D2976" t="s">
        <v>573</v>
      </c>
      <c r="E2976" t="s">
        <v>70</v>
      </c>
      <c r="F2976" s="1">
        <v>40044</v>
      </c>
      <c r="G2976">
        <v>1</v>
      </c>
      <c r="O2976">
        <v>7.87</v>
      </c>
      <c r="P2976" t="s">
        <v>71</v>
      </c>
      <c r="Q2976">
        <v>27.7</v>
      </c>
      <c r="R2976" t="s">
        <v>71</v>
      </c>
    </row>
    <row r="2977" spans="1:46" x14ac:dyDescent="0.2">
      <c r="A2977" t="s">
        <v>571</v>
      </c>
      <c r="B2977" t="s">
        <v>572</v>
      </c>
      <c r="C2977">
        <f>-70.38749956 / 41.61867394</f>
        <v>-1.6912480119254851</v>
      </c>
      <c r="D2977" t="s">
        <v>573</v>
      </c>
      <c r="E2977" t="s">
        <v>70</v>
      </c>
      <c r="F2977" s="1">
        <v>40044</v>
      </c>
      <c r="G2977">
        <v>2</v>
      </c>
      <c r="O2977">
        <v>8.9</v>
      </c>
      <c r="P2977" t="s">
        <v>71</v>
      </c>
      <c r="Q2977">
        <v>24.7</v>
      </c>
      <c r="R2977" t="s">
        <v>71</v>
      </c>
    </row>
    <row r="2978" spans="1:46" x14ac:dyDescent="0.2">
      <c r="A2978" t="s">
        <v>571</v>
      </c>
      <c r="B2978" t="s">
        <v>572</v>
      </c>
      <c r="C2978">
        <f>-70.38749956 / 41.61867394</f>
        <v>-1.6912480119254851</v>
      </c>
      <c r="D2978" t="s">
        <v>573</v>
      </c>
      <c r="E2978" t="s">
        <v>70</v>
      </c>
      <c r="F2978" s="1">
        <v>40044</v>
      </c>
      <c r="G2978">
        <v>3</v>
      </c>
      <c r="O2978">
        <v>5.8</v>
      </c>
      <c r="P2978" t="s">
        <v>71</v>
      </c>
      <c r="Q2978">
        <v>23.8</v>
      </c>
      <c r="R2978" t="s">
        <v>71</v>
      </c>
    </row>
    <row r="2979" spans="1:46" x14ac:dyDescent="0.2">
      <c r="A2979" t="s">
        <v>571</v>
      </c>
      <c r="B2979" t="s">
        <v>572</v>
      </c>
      <c r="C2979">
        <f>-70.38749956 / 41.61867394</f>
        <v>-1.6912480119254851</v>
      </c>
      <c r="D2979" t="s">
        <v>573</v>
      </c>
      <c r="E2979" t="s">
        <v>70</v>
      </c>
      <c r="F2979" s="1">
        <v>40044</v>
      </c>
      <c r="G2979">
        <v>4</v>
      </c>
      <c r="O2979">
        <v>2</v>
      </c>
      <c r="P2979" t="s">
        <v>71</v>
      </c>
      <c r="Q2979">
        <v>17.899999999999999</v>
      </c>
      <c r="R2979" t="s">
        <v>71</v>
      </c>
    </row>
    <row r="2980" spans="1:46" x14ac:dyDescent="0.2">
      <c r="A2980" t="s">
        <v>571</v>
      </c>
      <c r="B2980" t="s">
        <v>572</v>
      </c>
      <c r="C2980">
        <f>-70.38749956 / 41.61867394</f>
        <v>-1.6912480119254851</v>
      </c>
      <c r="D2980" t="s">
        <v>573</v>
      </c>
      <c r="E2980" t="s">
        <v>70</v>
      </c>
      <c r="F2980" s="1">
        <v>40044</v>
      </c>
      <c r="G2980">
        <v>5</v>
      </c>
      <c r="K2980">
        <v>4.4800000000000004</v>
      </c>
      <c r="L2980" t="s">
        <v>71</v>
      </c>
      <c r="O2980">
        <v>0.23</v>
      </c>
      <c r="P2980" t="s">
        <v>71</v>
      </c>
      <c r="Q2980">
        <v>13.3</v>
      </c>
      <c r="R2980" t="s">
        <v>71</v>
      </c>
      <c r="S2980">
        <v>0.39</v>
      </c>
      <c r="T2980" t="s">
        <v>71</v>
      </c>
      <c r="W2980">
        <v>43.89</v>
      </c>
      <c r="X2980" t="s">
        <v>71</v>
      </c>
      <c r="AE2980">
        <v>15.9</v>
      </c>
      <c r="AF2980" t="s">
        <v>71</v>
      </c>
      <c r="AG2980">
        <v>6.56</v>
      </c>
      <c r="AH2980" t="s">
        <v>71</v>
      </c>
      <c r="AS2980">
        <v>1.01</v>
      </c>
      <c r="AT2980" t="s">
        <v>71</v>
      </c>
    </row>
    <row r="2981" spans="1:46" x14ac:dyDescent="0.2">
      <c r="A2981" t="s">
        <v>571</v>
      </c>
      <c r="B2981" t="s">
        <v>572</v>
      </c>
      <c r="C2981">
        <f>-70.38749956 / 41.61867394</f>
        <v>-1.6912480119254851</v>
      </c>
      <c r="D2981" t="s">
        <v>573</v>
      </c>
      <c r="E2981" t="s">
        <v>70</v>
      </c>
      <c r="F2981" s="1">
        <v>40044</v>
      </c>
      <c r="G2981">
        <v>6</v>
      </c>
      <c r="O2981">
        <v>0.11</v>
      </c>
      <c r="P2981" t="s">
        <v>71</v>
      </c>
      <c r="Q2981">
        <v>11.7</v>
      </c>
      <c r="R2981" t="s">
        <v>71</v>
      </c>
    </row>
    <row r="2982" spans="1:46" x14ac:dyDescent="0.2">
      <c r="A2982" t="s">
        <v>571</v>
      </c>
      <c r="B2982" t="s">
        <v>572</v>
      </c>
      <c r="C2982">
        <f>-70.38749956 / 41.61867394</f>
        <v>-1.6912480119254851</v>
      </c>
      <c r="D2982" t="s">
        <v>573</v>
      </c>
      <c r="E2982" t="s">
        <v>70</v>
      </c>
      <c r="F2982" s="1">
        <v>40442</v>
      </c>
      <c r="G2982">
        <v>0.5</v>
      </c>
      <c r="I2982">
        <v>6.1</v>
      </c>
      <c r="J2982" t="s">
        <v>71</v>
      </c>
      <c r="K2982">
        <v>7.48</v>
      </c>
      <c r="L2982" t="s">
        <v>71</v>
      </c>
      <c r="M2982">
        <v>1.3</v>
      </c>
      <c r="N2982" t="s">
        <v>71</v>
      </c>
      <c r="O2982">
        <v>6.37</v>
      </c>
      <c r="P2982" t="s">
        <v>71</v>
      </c>
      <c r="Q2982">
        <v>19.7</v>
      </c>
      <c r="R2982" t="s">
        <v>71</v>
      </c>
      <c r="S2982">
        <v>0.47</v>
      </c>
      <c r="T2982" t="s">
        <v>71</v>
      </c>
      <c r="U2982">
        <v>14.42</v>
      </c>
      <c r="V2982" t="s">
        <v>71</v>
      </c>
      <c r="W2982">
        <v>43.67</v>
      </c>
      <c r="X2982" t="s">
        <v>71</v>
      </c>
      <c r="Y2982">
        <v>42.63</v>
      </c>
      <c r="AA2982">
        <v>50.34</v>
      </c>
      <c r="AC2982">
        <v>56.22</v>
      </c>
      <c r="AE2982">
        <v>15.5</v>
      </c>
      <c r="AF2982" t="s">
        <v>71</v>
      </c>
      <c r="AG2982">
        <v>6.81</v>
      </c>
      <c r="AH2982" t="s">
        <v>71</v>
      </c>
      <c r="AS2982">
        <v>2.5299999999999998</v>
      </c>
      <c r="AT2982" t="s">
        <v>71</v>
      </c>
    </row>
    <row r="2983" spans="1:46" x14ac:dyDescent="0.2">
      <c r="A2983" t="s">
        <v>571</v>
      </c>
      <c r="B2983" t="s">
        <v>572</v>
      </c>
      <c r="C2983">
        <f>-70.38749956 / 41.61867394</f>
        <v>-1.6912480119254851</v>
      </c>
      <c r="D2983" t="s">
        <v>573</v>
      </c>
      <c r="E2983" t="s">
        <v>70</v>
      </c>
      <c r="F2983" s="1">
        <v>40442</v>
      </c>
      <c r="G2983">
        <v>1</v>
      </c>
      <c r="O2983">
        <v>6.47</v>
      </c>
      <c r="P2983" t="s">
        <v>71</v>
      </c>
      <c r="Q2983">
        <v>19.5</v>
      </c>
      <c r="R2983" t="s">
        <v>71</v>
      </c>
    </row>
    <row r="2984" spans="1:46" x14ac:dyDescent="0.2">
      <c r="A2984" t="s">
        <v>571</v>
      </c>
      <c r="B2984" t="s">
        <v>572</v>
      </c>
      <c r="C2984">
        <f>-70.38749956 / 41.61867394</f>
        <v>-1.6912480119254851</v>
      </c>
      <c r="D2984" t="s">
        <v>573</v>
      </c>
      <c r="E2984" t="s">
        <v>70</v>
      </c>
      <c r="F2984" s="1">
        <v>40442</v>
      </c>
      <c r="G2984">
        <v>2</v>
      </c>
      <c r="O2984">
        <v>6.61</v>
      </c>
      <c r="P2984" t="s">
        <v>71</v>
      </c>
      <c r="Q2984">
        <v>19.399999999999999</v>
      </c>
      <c r="R2984" t="s">
        <v>71</v>
      </c>
    </row>
    <row r="2985" spans="1:46" x14ac:dyDescent="0.2">
      <c r="A2985" t="s">
        <v>571</v>
      </c>
      <c r="B2985" t="s">
        <v>572</v>
      </c>
      <c r="C2985">
        <f>-70.38749956 / 41.61867394</f>
        <v>-1.6912480119254851</v>
      </c>
      <c r="D2985" t="s">
        <v>573</v>
      </c>
      <c r="E2985" t="s">
        <v>70</v>
      </c>
      <c r="F2985" s="1">
        <v>40442</v>
      </c>
      <c r="G2985">
        <v>3</v>
      </c>
      <c r="O2985">
        <v>6.56</v>
      </c>
      <c r="P2985" t="s">
        <v>71</v>
      </c>
      <c r="Q2985">
        <v>19.3</v>
      </c>
      <c r="R2985" t="s">
        <v>71</v>
      </c>
    </row>
    <row r="2986" spans="1:46" x14ac:dyDescent="0.2">
      <c r="A2986" t="s">
        <v>571</v>
      </c>
      <c r="B2986" t="s">
        <v>572</v>
      </c>
      <c r="C2986">
        <f>-70.38749956 / 41.61867394</f>
        <v>-1.6912480119254851</v>
      </c>
      <c r="D2986" t="s">
        <v>573</v>
      </c>
      <c r="E2986" t="s">
        <v>70</v>
      </c>
      <c r="F2986" s="1">
        <v>40442</v>
      </c>
      <c r="G2986">
        <v>4</v>
      </c>
      <c r="O2986">
        <v>6.39</v>
      </c>
      <c r="P2986" t="s">
        <v>71</v>
      </c>
      <c r="Q2986">
        <v>19.2</v>
      </c>
      <c r="R2986" t="s">
        <v>71</v>
      </c>
    </row>
    <row r="2987" spans="1:46" x14ac:dyDescent="0.2">
      <c r="A2987" t="s">
        <v>571</v>
      </c>
      <c r="B2987" t="s">
        <v>572</v>
      </c>
      <c r="C2987">
        <f>-70.38749956 / 41.61867394</f>
        <v>-1.6912480119254851</v>
      </c>
      <c r="D2987" t="s">
        <v>573</v>
      </c>
      <c r="E2987" t="s">
        <v>70</v>
      </c>
      <c r="F2987" s="1">
        <v>40442</v>
      </c>
      <c r="G2987">
        <v>5</v>
      </c>
      <c r="K2987">
        <v>58.1</v>
      </c>
      <c r="L2987" t="s">
        <v>71</v>
      </c>
      <c r="O2987">
        <v>0.27</v>
      </c>
      <c r="P2987" t="s">
        <v>71</v>
      </c>
      <c r="Q2987">
        <v>17.8</v>
      </c>
      <c r="R2987" t="s">
        <v>71</v>
      </c>
      <c r="S2987">
        <v>1.79</v>
      </c>
      <c r="T2987" t="s">
        <v>71</v>
      </c>
      <c r="U2987">
        <v>55.5</v>
      </c>
      <c r="V2987" t="s">
        <v>71</v>
      </c>
      <c r="W2987">
        <v>178.59</v>
      </c>
      <c r="X2987" t="s">
        <v>71</v>
      </c>
      <c r="AA2987">
        <v>70.45</v>
      </c>
      <c r="AE2987">
        <v>35.1</v>
      </c>
      <c r="AF2987" t="s">
        <v>71</v>
      </c>
      <c r="AG2987">
        <v>6.46</v>
      </c>
      <c r="AH2987" t="s">
        <v>71</v>
      </c>
      <c r="AS2987">
        <v>65.58</v>
      </c>
      <c r="AT2987" t="s">
        <v>71</v>
      </c>
    </row>
    <row r="2988" spans="1:46" x14ac:dyDescent="0.2">
      <c r="A2988" t="s">
        <v>571</v>
      </c>
      <c r="B2988" t="s">
        <v>572</v>
      </c>
      <c r="C2988">
        <f>-70.38749956 / 41.61867394</f>
        <v>-1.6912480119254851</v>
      </c>
      <c r="D2988" t="s">
        <v>573</v>
      </c>
      <c r="E2988" t="s">
        <v>70</v>
      </c>
      <c r="F2988" s="1">
        <v>40442</v>
      </c>
      <c r="G2988">
        <v>6</v>
      </c>
      <c r="O2988">
        <v>0.14000000000000001</v>
      </c>
      <c r="P2988" t="s">
        <v>71</v>
      </c>
      <c r="Q2988">
        <v>16.600000000000001</v>
      </c>
      <c r="R2988" t="s">
        <v>71</v>
      </c>
    </row>
    <row r="2989" spans="1:46" x14ac:dyDescent="0.2">
      <c r="A2989" t="s">
        <v>571</v>
      </c>
      <c r="B2989" t="s">
        <v>572</v>
      </c>
      <c r="C2989">
        <f>-70.38749956 / 41.61867394</f>
        <v>-1.6912480119254851</v>
      </c>
      <c r="D2989" t="s">
        <v>573</v>
      </c>
      <c r="E2989" t="s">
        <v>70</v>
      </c>
      <c r="F2989" s="1">
        <v>40799</v>
      </c>
      <c r="G2989">
        <v>0.5</v>
      </c>
      <c r="I2989">
        <v>6.1</v>
      </c>
      <c r="J2989" t="s">
        <v>71</v>
      </c>
      <c r="K2989">
        <v>5.41</v>
      </c>
      <c r="L2989" t="s">
        <v>71</v>
      </c>
      <c r="M2989">
        <v>1.35</v>
      </c>
      <c r="N2989" t="s">
        <v>71</v>
      </c>
      <c r="O2989">
        <v>8.15</v>
      </c>
      <c r="P2989" t="s">
        <v>71</v>
      </c>
      <c r="Q2989">
        <v>23</v>
      </c>
      <c r="R2989" t="s">
        <v>71</v>
      </c>
      <c r="S2989">
        <v>0.56999999999999995</v>
      </c>
      <c r="T2989" t="s">
        <v>71</v>
      </c>
      <c r="U2989">
        <v>17.66</v>
      </c>
      <c r="V2989" t="s">
        <v>71</v>
      </c>
      <c r="W2989">
        <v>40.67</v>
      </c>
      <c r="X2989" t="s">
        <v>71</v>
      </c>
      <c r="Y2989">
        <v>45.55</v>
      </c>
      <c r="AA2989">
        <v>47.16</v>
      </c>
      <c r="AC2989">
        <v>55.68</v>
      </c>
      <c r="AE2989">
        <v>15.8</v>
      </c>
      <c r="AF2989" t="s">
        <v>71</v>
      </c>
      <c r="AG2989">
        <v>7.3</v>
      </c>
      <c r="AH2989" t="s">
        <v>71</v>
      </c>
      <c r="AS2989">
        <v>2.41</v>
      </c>
      <c r="AT2989" t="s">
        <v>71</v>
      </c>
    </row>
    <row r="2990" spans="1:46" x14ac:dyDescent="0.2">
      <c r="A2990" t="s">
        <v>571</v>
      </c>
      <c r="B2990" t="s">
        <v>572</v>
      </c>
      <c r="C2990">
        <f>-70.38749956 / 41.61867394</f>
        <v>-1.6912480119254851</v>
      </c>
      <c r="D2990" t="s">
        <v>573</v>
      </c>
      <c r="E2990" t="s">
        <v>70</v>
      </c>
      <c r="F2990" s="1">
        <v>40799</v>
      </c>
      <c r="G2990">
        <v>1</v>
      </c>
      <c r="O2990">
        <v>7.94</v>
      </c>
      <c r="P2990" t="s">
        <v>71</v>
      </c>
      <c r="Q2990">
        <v>22.5</v>
      </c>
      <c r="R2990" t="s">
        <v>71</v>
      </c>
    </row>
    <row r="2991" spans="1:46" x14ac:dyDescent="0.2">
      <c r="A2991" t="s">
        <v>571</v>
      </c>
      <c r="B2991" t="s">
        <v>572</v>
      </c>
      <c r="C2991">
        <f>-70.38749956 / 41.61867394</f>
        <v>-1.6912480119254851</v>
      </c>
      <c r="D2991" t="s">
        <v>573</v>
      </c>
      <c r="E2991" t="s">
        <v>70</v>
      </c>
      <c r="F2991" s="1">
        <v>40799</v>
      </c>
      <c r="G2991">
        <v>2</v>
      </c>
      <c r="O2991">
        <v>8.1</v>
      </c>
      <c r="P2991" t="s">
        <v>71</v>
      </c>
      <c r="Q2991">
        <v>21.7</v>
      </c>
      <c r="R2991" t="s">
        <v>71</v>
      </c>
    </row>
    <row r="2992" spans="1:46" x14ac:dyDescent="0.2">
      <c r="A2992" t="s">
        <v>571</v>
      </c>
      <c r="B2992" t="s">
        <v>572</v>
      </c>
      <c r="C2992">
        <f>-70.38749956 / 41.61867394</f>
        <v>-1.6912480119254851</v>
      </c>
      <c r="D2992" t="s">
        <v>573</v>
      </c>
      <c r="E2992" t="s">
        <v>70</v>
      </c>
      <c r="F2992" s="1">
        <v>40799</v>
      </c>
      <c r="G2992">
        <v>3</v>
      </c>
      <c r="O2992">
        <v>7.15</v>
      </c>
      <c r="P2992" t="s">
        <v>71</v>
      </c>
      <c r="Q2992">
        <v>21.4</v>
      </c>
      <c r="R2992" t="s">
        <v>71</v>
      </c>
    </row>
    <row r="2993" spans="1:46" x14ac:dyDescent="0.2">
      <c r="A2993" t="s">
        <v>571</v>
      </c>
      <c r="B2993" t="s">
        <v>572</v>
      </c>
      <c r="C2993">
        <f>-70.38749956 / 41.61867394</f>
        <v>-1.6912480119254851</v>
      </c>
      <c r="D2993" t="s">
        <v>573</v>
      </c>
      <c r="E2993" t="s">
        <v>70</v>
      </c>
      <c r="F2993" s="1">
        <v>40799</v>
      </c>
      <c r="G2993">
        <v>4</v>
      </c>
      <c r="O2993">
        <v>4.83</v>
      </c>
      <c r="P2993" t="s">
        <v>71</v>
      </c>
      <c r="Q2993">
        <v>20.8</v>
      </c>
      <c r="R2993" t="s">
        <v>71</v>
      </c>
    </row>
    <row r="2994" spans="1:46" x14ac:dyDescent="0.2">
      <c r="A2994" t="s">
        <v>571</v>
      </c>
      <c r="B2994" t="s">
        <v>572</v>
      </c>
      <c r="C2994">
        <f>-70.38749956 / 41.61867394</f>
        <v>-1.6912480119254851</v>
      </c>
      <c r="D2994" t="s">
        <v>573</v>
      </c>
      <c r="E2994" t="s">
        <v>70</v>
      </c>
      <c r="F2994" s="1">
        <v>40799</v>
      </c>
      <c r="G2994">
        <v>5</v>
      </c>
      <c r="O2994">
        <v>0.59</v>
      </c>
      <c r="P2994" t="s">
        <v>71</v>
      </c>
      <c r="Q2994">
        <v>17.7</v>
      </c>
      <c r="R2994" t="s">
        <v>71</v>
      </c>
    </row>
    <row r="2995" spans="1:46" x14ac:dyDescent="0.2">
      <c r="A2995" t="s">
        <v>571</v>
      </c>
      <c r="B2995" t="s">
        <v>572</v>
      </c>
      <c r="C2995">
        <f>-70.38749956 / 41.61867394</f>
        <v>-1.6912480119254851</v>
      </c>
      <c r="D2995" t="s">
        <v>573</v>
      </c>
      <c r="E2995" t="s">
        <v>70</v>
      </c>
      <c r="F2995" s="1">
        <v>40799</v>
      </c>
      <c r="G2995">
        <v>5.0999999999999996</v>
      </c>
      <c r="K2995">
        <v>10.08</v>
      </c>
      <c r="L2995" t="s">
        <v>71</v>
      </c>
      <c r="S2995">
        <v>0.74</v>
      </c>
      <c r="T2995" t="s">
        <v>71</v>
      </c>
      <c r="U2995">
        <v>22.92</v>
      </c>
      <c r="V2995" t="s">
        <v>71</v>
      </c>
      <c r="W2995">
        <v>35.950000000000003</v>
      </c>
      <c r="X2995" t="s">
        <v>71</v>
      </c>
      <c r="Y2995">
        <v>0</v>
      </c>
      <c r="AA2995">
        <v>53.27</v>
      </c>
      <c r="AE2995">
        <v>15.7</v>
      </c>
      <c r="AF2995" t="s">
        <v>71</v>
      </c>
      <c r="AG2995">
        <v>6.94</v>
      </c>
      <c r="AH2995" t="s">
        <v>71</v>
      </c>
      <c r="AS2995">
        <v>7.47</v>
      </c>
      <c r="AT2995" t="s">
        <v>71</v>
      </c>
    </row>
    <row r="2996" spans="1:46" x14ac:dyDescent="0.2">
      <c r="A2996" t="s">
        <v>571</v>
      </c>
      <c r="B2996" t="s">
        <v>572</v>
      </c>
      <c r="C2996">
        <f>-70.38749956 / 41.61867394</f>
        <v>-1.6912480119254851</v>
      </c>
      <c r="D2996" t="s">
        <v>573</v>
      </c>
      <c r="E2996" t="s">
        <v>70</v>
      </c>
      <c r="F2996" s="1">
        <v>40799</v>
      </c>
      <c r="G2996">
        <v>6</v>
      </c>
      <c r="O2996">
        <v>0.73</v>
      </c>
      <c r="P2996" t="s">
        <v>71</v>
      </c>
      <c r="Q2996">
        <v>14.3</v>
      </c>
      <c r="R2996" t="s">
        <v>71</v>
      </c>
    </row>
    <row r="2997" spans="1:46" x14ac:dyDescent="0.2">
      <c r="A2997" t="s">
        <v>571</v>
      </c>
      <c r="B2997" t="s">
        <v>572</v>
      </c>
      <c r="C2997">
        <f>-70.38749956 / 41.61867394</f>
        <v>-1.6912480119254851</v>
      </c>
      <c r="D2997" t="s">
        <v>573</v>
      </c>
      <c r="E2997" t="s">
        <v>70</v>
      </c>
      <c r="F2997" s="1">
        <v>41176</v>
      </c>
      <c r="G2997">
        <v>0.5</v>
      </c>
      <c r="I2997">
        <v>5.8</v>
      </c>
      <c r="J2997" t="s">
        <v>71</v>
      </c>
      <c r="K2997">
        <v>3.97</v>
      </c>
      <c r="L2997" t="s">
        <v>71</v>
      </c>
      <c r="M2997">
        <v>1.9</v>
      </c>
      <c r="N2997" t="s">
        <v>71</v>
      </c>
      <c r="O2997">
        <v>7.65</v>
      </c>
      <c r="P2997" t="s">
        <v>71</v>
      </c>
      <c r="Q2997">
        <v>20.399999999999999</v>
      </c>
      <c r="R2997" t="s">
        <v>71</v>
      </c>
      <c r="S2997">
        <v>0.59</v>
      </c>
      <c r="T2997" t="s">
        <v>71</v>
      </c>
      <c r="U2997">
        <v>18.27</v>
      </c>
      <c r="V2997" t="s">
        <v>71</v>
      </c>
      <c r="W2997">
        <v>81.8</v>
      </c>
      <c r="X2997" t="s">
        <v>71</v>
      </c>
      <c r="Y2997">
        <v>46.04</v>
      </c>
      <c r="AA2997">
        <v>44.13</v>
      </c>
      <c r="AC2997">
        <v>50.75</v>
      </c>
      <c r="AE2997">
        <v>17.3</v>
      </c>
      <c r="AF2997" t="s">
        <v>71</v>
      </c>
      <c r="AG2997">
        <v>6.96</v>
      </c>
      <c r="AH2997" t="s">
        <v>71</v>
      </c>
      <c r="AS2997">
        <v>2.0499999999999998</v>
      </c>
      <c r="AT2997" t="s">
        <v>71</v>
      </c>
    </row>
    <row r="2998" spans="1:46" x14ac:dyDescent="0.2">
      <c r="A2998" t="s">
        <v>571</v>
      </c>
      <c r="B2998" t="s">
        <v>572</v>
      </c>
      <c r="C2998">
        <f>-70.38749956 / 41.61867394</f>
        <v>-1.6912480119254851</v>
      </c>
      <c r="D2998" t="s">
        <v>573</v>
      </c>
      <c r="E2998" t="s">
        <v>70</v>
      </c>
      <c r="F2998" s="1">
        <v>41176</v>
      </c>
      <c r="G2998">
        <v>1</v>
      </c>
      <c r="O2998">
        <v>7.48</v>
      </c>
      <c r="P2998" t="s">
        <v>71</v>
      </c>
      <c r="Q2998">
        <v>20.3</v>
      </c>
      <c r="R2998" t="s">
        <v>71</v>
      </c>
    </row>
    <row r="2999" spans="1:46" x14ac:dyDescent="0.2">
      <c r="A2999" t="s">
        <v>571</v>
      </c>
      <c r="B2999" t="s">
        <v>572</v>
      </c>
      <c r="C2999">
        <f>-70.38749956 / 41.61867394</f>
        <v>-1.6912480119254851</v>
      </c>
      <c r="D2999" t="s">
        <v>573</v>
      </c>
      <c r="E2999" t="s">
        <v>70</v>
      </c>
      <c r="F2999" s="1">
        <v>41176</v>
      </c>
      <c r="G2999">
        <v>2</v>
      </c>
      <c r="O2999">
        <v>7.63</v>
      </c>
      <c r="P2999" t="s">
        <v>71</v>
      </c>
      <c r="Q2999">
        <v>20.100000000000001</v>
      </c>
      <c r="R2999" t="s">
        <v>71</v>
      </c>
    </row>
    <row r="3000" spans="1:46" x14ac:dyDescent="0.2">
      <c r="A3000" t="s">
        <v>571</v>
      </c>
      <c r="B3000" t="s">
        <v>572</v>
      </c>
      <c r="C3000">
        <f>-70.38749956 / 41.61867394</f>
        <v>-1.6912480119254851</v>
      </c>
      <c r="D3000" t="s">
        <v>573</v>
      </c>
      <c r="E3000" t="s">
        <v>70</v>
      </c>
      <c r="F3000" s="1">
        <v>41176</v>
      </c>
      <c r="G3000">
        <v>3</v>
      </c>
      <c r="O3000">
        <v>7.33</v>
      </c>
      <c r="P3000" t="s">
        <v>71</v>
      </c>
      <c r="Q3000">
        <v>19.899999999999999</v>
      </c>
      <c r="R3000" t="s">
        <v>71</v>
      </c>
    </row>
    <row r="3001" spans="1:46" x14ac:dyDescent="0.2">
      <c r="A3001" t="s">
        <v>571</v>
      </c>
      <c r="B3001" t="s">
        <v>572</v>
      </c>
      <c r="C3001">
        <f>-70.38749956 / 41.61867394</f>
        <v>-1.6912480119254851</v>
      </c>
      <c r="D3001" t="s">
        <v>573</v>
      </c>
      <c r="E3001" t="s">
        <v>70</v>
      </c>
      <c r="F3001" s="1">
        <v>41176</v>
      </c>
      <c r="G3001">
        <v>4</v>
      </c>
      <c r="O3001">
        <v>4.18</v>
      </c>
      <c r="P3001" t="s">
        <v>71</v>
      </c>
      <c r="Q3001">
        <v>19.5</v>
      </c>
      <c r="R3001" t="s">
        <v>71</v>
      </c>
    </row>
    <row r="3002" spans="1:46" x14ac:dyDescent="0.2">
      <c r="A3002" t="s">
        <v>571</v>
      </c>
      <c r="B3002" t="s">
        <v>572</v>
      </c>
      <c r="C3002">
        <f>-70.38749956 / 41.61867394</f>
        <v>-1.6912480119254851</v>
      </c>
      <c r="D3002" t="s">
        <v>573</v>
      </c>
      <c r="E3002" t="s">
        <v>70</v>
      </c>
      <c r="F3002" s="1">
        <v>41176</v>
      </c>
      <c r="G3002">
        <v>4.8</v>
      </c>
      <c r="K3002">
        <v>32.020000000000003</v>
      </c>
      <c r="L3002" t="s">
        <v>71</v>
      </c>
      <c r="S3002">
        <v>1.73</v>
      </c>
      <c r="T3002" t="s">
        <v>71</v>
      </c>
      <c r="U3002">
        <v>53.58</v>
      </c>
      <c r="V3002" t="s">
        <v>71</v>
      </c>
      <c r="W3002">
        <v>137.30000000000001</v>
      </c>
      <c r="X3002" t="s">
        <v>71</v>
      </c>
      <c r="Y3002">
        <v>61.56</v>
      </c>
      <c r="AA3002">
        <v>64.599999999999994</v>
      </c>
      <c r="AE3002">
        <v>36.700000000000003</v>
      </c>
      <c r="AF3002" t="s">
        <v>71</v>
      </c>
      <c r="AG3002">
        <v>6.44</v>
      </c>
      <c r="AH3002" t="s">
        <v>71</v>
      </c>
      <c r="AS3002">
        <v>16.260000000000002</v>
      </c>
      <c r="AT3002" t="s">
        <v>71</v>
      </c>
    </row>
    <row r="3003" spans="1:46" x14ac:dyDescent="0.2">
      <c r="A3003" t="s">
        <v>571</v>
      </c>
      <c r="B3003" t="s">
        <v>572</v>
      </c>
      <c r="C3003">
        <f>-70.38749956 / 41.61867394</f>
        <v>-1.6912480119254851</v>
      </c>
      <c r="D3003" t="s">
        <v>573</v>
      </c>
      <c r="E3003" t="s">
        <v>70</v>
      </c>
      <c r="F3003" s="1">
        <v>41176</v>
      </c>
      <c r="G3003">
        <v>5</v>
      </c>
      <c r="O3003">
        <v>0.24</v>
      </c>
      <c r="P3003" t="s">
        <v>71</v>
      </c>
      <c r="Q3003">
        <v>16.100000000000001</v>
      </c>
      <c r="R3003" t="s">
        <v>71</v>
      </c>
    </row>
    <row r="3004" spans="1:46" x14ac:dyDescent="0.2">
      <c r="A3004" t="s">
        <v>571</v>
      </c>
      <c r="B3004" t="s">
        <v>572</v>
      </c>
      <c r="C3004">
        <f>-70.38749956 / 41.61867394</f>
        <v>-1.6912480119254851</v>
      </c>
      <c r="D3004" t="s">
        <v>573</v>
      </c>
      <c r="E3004" t="s">
        <v>70</v>
      </c>
      <c r="F3004" s="1">
        <v>41548</v>
      </c>
      <c r="G3004">
        <v>0.5</v>
      </c>
      <c r="I3004">
        <v>6.05</v>
      </c>
      <c r="J3004" t="s">
        <v>71</v>
      </c>
      <c r="K3004">
        <v>3.62</v>
      </c>
      <c r="L3004" t="s">
        <v>71</v>
      </c>
      <c r="M3004">
        <v>1.6</v>
      </c>
      <c r="N3004" t="s">
        <v>71</v>
      </c>
      <c r="O3004">
        <v>8.84</v>
      </c>
      <c r="P3004" t="s">
        <v>71</v>
      </c>
      <c r="Q3004">
        <v>19.2</v>
      </c>
      <c r="R3004" t="s">
        <v>71</v>
      </c>
      <c r="S3004">
        <v>0.45</v>
      </c>
      <c r="T3004" t="s">
        <v>71</v>
      </c>
      <c r="U3004">
        <v>13.94</v>
      </c>
      <c r="V3004" t="s">
        <v>71</v>
      </c>
      <c r="W3004">
        <v>44.14</v>
      </c>
      <c r="X3004" t="s">
        <v>71</v>
      </c>
      <c r="Y3004">
        <v>42.14</v>
      </c>
      <c r="AA3004">
        <v>43.22</v>
      </c>
      <c r="AC3004">
        <v>53.23</v>
      </c>
      <c r="AE3004">
        <v>17.8</v>
      </c>
      <c r="AF3004" t="s">
        <v>71</v>
      </c>
      <c r="AG3004">
        <v>7.3</v>
      </c>
      <c r="AH3004" t="s">
        <v>71</v>
      </c>
      <c r="AS3004">
        <v>2.27</v>
      </c>
      <c r="AT3004" t="s">
        <v>71</v>
      </c>
    </row>
    <row r="3005" spans="1:46" x14ac:dyDescent="0.2">
      <c r="A3005" t="s">
        <v>571</v>
      </c>
      <c r="B3005" t="s">
        <v>572</v>
      </c>
      <c r="C3005">
        <f>-70.38749956 / 41.61867394</f>
        <v>-1.6912480119254851</v>
      </c>
      <c r="D3005" t="s">
        <v>573</v>
      </c>
      <c r="E3005" t="s">
        <v>70</v>
      </c>
      <c r="F3005" s="1">
        <v>41548</v>
      </c>
      <c r="G3005">
        <v>1</v>
      </c>
      <c r="O3005">
        <v>8.7899999999999991</v>
      </c>
      <c r="P3005" t="s">
        <v>71</v>
      </c>
      <c r="Q3005">
        <v>18.8</v>
      </c>
      <c r="R3005" t="s">
        <v>71</v>
      </c>
    </row>
    <row r="3006" spans="1:46" x14ac:dyDescent="0.2">
      <c r="A3006" t="s">
        <v>571</v>
      </c>
      <c r="B3006" t="s">
        <v>572</v>
      </c>
      <c r="C3006">
        <f>-70.38749956 / 41.61867394</f>
        <v>-1.6912480119254851</v>
      </c>
      <c r="D3006" t="s">
        <v>573</v>
      </c>
      <c r="E3006" t="s">
        <v>70</v>
      </c>
      <c r="F3006" s="1">
        <v>41548</v>
      </c>
      <c r="G3006">
        <v>2</v>
      </c>
      <c r="O3006">
        <v>8.6300000000000008</v>
      </c>
      <c r="P3006" t="s">
        <v>71</v>
      </c>
      <c r="Q3006">
        <v>18.399999999999999</v>
      </c>
      <c r="R3006" t="s">
        <v>71</v>
      </c>
    </row>
    <row r="3007" spans="1:46" x14ac:dyDescent="0.2">
      <c r="A3007" t="s">
        <v>571</v>
      </c>
      <c r="B3007" t="s">
        <v>572</v>
      </c>
      <c r="C3007">
        <f>-70.38749956 / 41.61867394</f>
        <v>-1.6912480119254851</v>
      </c>
      <c r="D3007" t="s">
        <v>573</v>
      </c>
      <c r="E3007" t="s">
        <v>70</v>
      </c>
      <c r="F3007" s="1">
        <v>41548</v>
      </c>
      <c r="G3007">
        <v>3</v>
      </c>
      <c r="K3007">
        <v>5.28</v>
      </c>
      <c r="L3007" t="s">
        <v>71</v>
      </c>
      <c r="O3007">
        <v>8.15</v>
      </c>
      <c r="P3007" t="s">
        <v>71</v>
      </c>
      <c r="Q3007">
        <v>18.100000000000001</v>
      </c>
      <c r="R3007" t="s">
        <v>71</v>
      </c>
      <c r="S3007">
        <v>0.47</v>
      </c>
      <c r="T3007" t="s">
        <v>71</v>
      </c>
      <c r="W3007">
        <v>43.03</v>
      </c>
      <c r="X3007" t="s">
        <v>71</v>
      </c>
      <c r="AE3007">
        <v>17.600000000000001</v>
      </c>
      <c r="AF3007" t="s">
        <v>71</v>
      </c>
      <c r="AG3007">
        <v>7.1</v>
      </c>
      <c r="AH3007" t="s">
        <v>71</v>
      </c>
      <c r="AS3007">
        <v>3.89</v>
      </c>
      <c r="AT3007" t="s">
        <v>71</v>
      </c>
    </row>
    <row r="3008" spans="1:46" x14ac:dyDescent="0.2">
      <c r="A3008" t="s">
        <v>571</v>
      </c>
      <c r="B3008" t="s">
        <v>572</v>
      </c>
      <c r="C3008">
        <f>-70.38749956 / 41.61867394</f>
        <v>-1.6912480119254851</v>
      </c>
      <c r="D3008" t="s">
        <v>573</v>
      </c>
      <c r="E3008" t="s">
        <v>70</v>
      </c>
      <c r="F3008" s="1">
        <v>41548</v>
      </c>
      <c r="G3008">
        <v>4</v>
      </c>
      <c r="O3008">
        <v>3.96</v>
      </c>
      <c r="P3008" t="s">
        <v>71</v>
      </c>
      <c r="Q3008">
        <v>17</v>
      </c>
      <c r="R3008" t="s">
        <v>71</v>
      </c>
    </row>
    <row r="3009" spans="1:58" x14ac:dyDescent="0.2">
      <c r="A3009" t="s">
        <v>571</v>
      </c>
      <c r="B3009" t="s">
        <v>572</v>
      </c>
      <c r="C3009">
        <f>-70.38749956 / 41.61867394</f>
        <v>-1.6912480119254851</v>
      </c>
      <c r="D3009" t="s">
        <v>573</v>
      </c>
      <c r="E3009" t="s">
        <v>70</v>
      </c>
      <c r="F3009" s="1">
        <v>41548</v>
      </c>
      <c r="G3009">
        <v>5</v>
      </c>
      <c r="K3009">
        <v>71.98</v>
      </c>
      <c r="L3009" t="s">
        <v>71</v>
      </c>
      <c r="O3009">
        <v>0.48</v>
      </c>
      <c r="P3009" t="s">
        <v>71</v>
      </c>
      <c r="Q3009">
        <v>13.5</v>
      </c>
      <c r="R3009" t="s">
        <v>71</v>
      </c>
      <c r="S3009">
        <v>2.84</v>
      </c>
      <c r="T3009" t="s">
        <v>71</v>
      </c>
      <c r="W3009">
        <v>315.69</v>
      </c>
      <c r="X3009" t="s">
        <v>71</v>
      </c>
      <c r="AE3009">
        <v>67.3</v>
      </c>
      <c r="AF3009" t="s">
        <v>71</v>
      </c>
      <c r="AG3009">
        <v>6.7</v>
      </c>
      <c r="AH3009" t="s">
        <v>71</v>
      </c>
      <c r="AS3009">
        <v>31.2</v>
      </c>
      <c r="AT3009" t="s">
        <v>71</v>
      </c>
    </row>
    <row r="3010" spans="1:58" x14ac:dyDescent="0.2">
      <c r="A3010" t="s">
        <v>571</v>
      </c>
      <c r="B3010" t="s">
        <v>572</v>
      </c>
      <c r="C3010">
        <f>-70.38749956 / 41.61867394</f>
        <v>-1.6912480119254851</v>
      </c>
      <c r="D3010" t="s">
        <v>573</v>
      </c>
      <c r="E3010" t="s">
        <v>70</v>
      </c>
      <c r="F3010" s="1">
        <v>41548</v>
      </c>
      <c r="G3010">
        <v>5.5</v>
      </c>
      <c r="O3010">
        <v>0.37</v>
      </c>
      <c r="P3010" t="s">
        <v>71</v>
      </c>
      <c r="Q3010">
        <v>11.1</v>
      </c>
      <c r="R3010" t="s">
        <v>71</v>
      </c>
    </row>
    <row r="3011" spans="1:58" x14ac:dyDescent="0.2">
      <c r="A3011" t="s">
        <v>571</v>
      </c>
      <c r="B3011" t="s">
        <v>572</v>
      </c>
      <c r="C3011">
        <f>-70.38749956 / 41.61867394</f>
        <v>-1.6912480119254851</v>
      </c>
      <c r="D3011" t="s">
        <v>573</v>
      </c>
      <c r="E3011" t="s">
        <v>70</v>
      </c>
      <c r="F3011" s="1">
        <v>42627</v>
      </c>
      <c r="G3011">
        <v>1</v>
      </c>
      <c r="I3011">
        <v>3.65</v>
      </c>
      <c r="J3011" t="s">
        <v>71</v>
      </c>
      <c r="K3011">
        <v>6.31</v>
      </c>
      <c r="L3011" t="s">
        <v>71</v>
      </c>
      <c r="M3011">
        <v>1.88</v>
      </c>
      <c r="N3011" t="s">
        <v>71</v>
      </c>
      <c r="O3011">
        <v>5.87</v>
      </c>
      <c r="P3011" t="s">
        <v>71</v>
      </c>
      <c r="Q3011">
        <v>23.2</v>
      </c>
      <c r="R3011" t="s">
        <v>71</v>
      </c>
      <c r="S3011">
        <v>0.46</v>
      </c>
      <c r="T3011" t="s">
        <v>71</v>
      </c>
      <c r="U3011">
        <v>14.25</v>
      </c>
      <c r="V3011" t="s">
        <v>71</v>
      </c>
      <c r="W3011">
        <v>54</v>
      </c>
      <c r="X3011" t="s">
        <v>71</v>
      </c>
      <c r="Y3011">
        <v>42.46</v>
      </c>
      <c r="AA3011">
        <v>48.67</v>
      </c>
      <c r="AC3011">
        <v>50.94</v>
      </c>
      <c r="AE3011">
        <v>35.1</v>
      </c>
      <c r="AF3011" t="s">
        <v>71</v>
      </c>
      <c r="AG3011">
        <v>7.18</v>
      </c>
      <c r="AH3011" t="s">
        <v>71</v>
      </c>
      <c r="AS3011">
        <v>8.75</v>
      </c>
      <c r="AT3011" t="s">
        <v>71</v>
      </c>
      <c r="BE3011">
        <v>15.06</v>
      </c>
      <c r="BF3011" t="s">
        <v>71</v>
      </c>
    </row>
    <row r="3012" spans="1:58" x14ac:dyDescent="0.2">
      <c r="A3012" t="s">
        <v>571</v>
      </c>
      <c r="B3012" t="s">
        <v>572</v>
      </c>
      <c r="C3012">
        <f>-70.38749956 / 41.61867394</f>
        <v>-1.6912480119254851</v>
      </c>
      <c r="D3012" t="s">
        <v>573</v>
      </c>
      <c r="E3012" t="s">
        <v>70</v>
      </c>
      <c r="F3012" s="1">
        <v>42627</v>
      </c>
      <c r="G3012">
        <v>3</v>
      </c>
      <c r="K3012">
        <v>199.97</v>
      </c>
      <c r="L3012" t="s">
        <v>71</v>
      </c>
      <c r="O3012">
        <v>5.29</v>
      </c>
      <c r="P3012" t="s">
        <v>71</v>
      </c>
      <c r="Q3012">
        <v>22.3</v>
      </c>
      <c r="R3012" t="s">
        <v>71</v>
      </c>
      <c r="S3012">
        <v>1.41</v>
      </c>
      <c r="T3012" t="s">
        <v>71</v>
      </c>
      <c r="U3012">
        <v>43.67</v>
      </c>
      <c r="V3012" t="s">
        <v>71</v>
      </c>
      <c r="W3012">
        <v>36.11</v>
      </c>
      <c r="X3012" t="s">
        <v>71</v>
      </c>
      <c r="Y3012">
        <v>58.61</v>
      </c>
      <c r="AA3012">
        <v>82.58</v>
      </c>
      <c r="AE3012">
        <v>29</v>
      </c>
      <c r="AF3012" t="s">
        <v>71</v>
      </c>
      <c r="AG3012">
        <v>6.34</v>
      </c>
      <c r="AH3012" t="s">
        <v>71</v>
      </c>
      <c r="AS3012">
        <v>68.150000000000006</v>
      </c>
      <c r="AT3012" t="s">
        <v>71</v>
      </c>
      <c r="BE3012">
        <v>268.12</v>
      </c>
      <c r="BF3012" t="s">
        <v>71</v>
      </c>
    </row>
    <row r="3013" spans="1:58" x14ac:dyDescent="0.2">
      <c r="A3013" t="s">
        <v>571</v>
      </c>
      <c r="B3013" t="s">
        <v>572</v>
      </c>
      <c r="C3013">
        <f>-70.38749956 / 41.61867394</f>
        <v>-1.6912480119254851</v>
      </c>
      <c r="D3013" t="s">
        <v>573</v>
      </c>
      <c r="E3013" t="s">
        <v>70</v>
      </c>
      <c r="F3013" s="1">
        <v>42627</v>
      </c>
      <c r="G3013">
        <v>4</v>
      </c>
      <c r="O3013">
        <v>1.38</v>
      </c>
      <c r="P3013" t="s">
        <v>71</v>
      </c>
      <c r="Q3013">
        <v>19.5</v>
      </c>
      <c r="R3013" t="s">
        <v>71</v>
      </c>
    </row>
    <row r="3014" spans="1:58" x14ac:dyDescent="0.2">
      <c r="A3014" t="s">
        <v>571</v>
      </c>
      <c r="B3014" t="s">
        <v>572</v>
      </c>
      <c r="C3014">
        <f>-70.38749956 / 41.61867394</f>
        <v>-1.6912480119254851</v>
      </c>
      <c r="D3014" t="s">
        <v>573</v>
      </c>
      <c r="E3014" t="s">
        <v>70</v>
      </c>
      <c r="F3014" s="1">
        <v>43333</v>
      </c>
      <c r="G3014">
        <v>0.5</v>
      </c>
      <c r="I3014">
        <v>6.14</v>
      </c>
      <c r="J3014" t="s">
        <v>150</v>
      </c>
      <c r="K3014">
        <v>3</v>
      </c>
      <c r="L3014" t="s">
        <v>150</v>
      </c>
      <c r="M3014">
        <v>1.49</v>
      </c>
      <c r="N3014" t="s">
        <v>150</v>
      </c>
      <c r="O3014">
        <v>6.43</v>
      </c>
      <c r="P3014" t="s">
        <v>150</v>
      </c>
      <c r="Q3014">
        <v>24.2</v>
      </c>
      <c r="R3014" t="s">
        <v>150</v>
      </c>
      <c r="S3014">
        <v>0.65</v>
      </c>
      <c r="T3014" t="s">
        <v>150</v>
      </c>
      <c r="W3014">
        <v>46.16</v>
      </c>
      <c r="X3014" t="s">
        <v>150</v>
      </c>
      <c r="AE3014">
        <v>29</v>
      </c>
      <c r="AF3014" t="s">
        <v>150</v>
      </c>
      <c r="AG3014">
        <v>6.95</v>
      </c>
      <c r="AH3014" t="s">
        <v>150</v>
      </c>
      <c r="AS3014">
        <v>12.8</v>
      </c>
      <c r="AT3014" t="s">
        <v>150</v>
      </c>
    </row>
    <row r="3015" spans="1:58" x14ac:dyDescent="0.2">
      <c r="A3015" t="s">
        <v>571</v>
      </c>
      <c r="B3015" t="s">
        <v>572</v>
      </c>
      <c r="C3015">
        <f>-70.38749956 / 41.61867394</f>
        <v>-1.6912480119254851</v>
      </c>
      <c r="D3015" t="s">
        <v>573</v>
      </c>
      <c r="E3015" t="s">
        <v>70</v>
      </c>
      <c r="F3015" s="1">
        <v>43333</v>
      </c>
      <c r="G3015">
        <v>1</v>
      </c>
      <c r="K3015" t="s">
        <v>173</v>
      </c>
      <c r="L3015" t="s">
        <v>150</v>
      </c>
      <c r="O3015">
        <v>6.36</v>
      </c>
      <c r="P3015" t="s">
        <v>150</v>
      </c>
      <c r="Q3015">
        <v>24.3</v>
      </c>
      <c r="R3015" t="s">
        <v>150</v>
      </c>
      <c r="S3015" t="s">
        <v>173</v>
      </c>
      <c r="T3015" t="s">
        <v>150</v>
      </c>
      <c r="W3015" t="s">
        <v>173</v>
      </c>
      <c r="X3015" t="s">
        <v>150</v>
      </c>
      <c r="AE3015" t="s">
        <v>173</v>
      </c>
      <c r="AF3015" t="s">
        <v>150</v>
      </c>
      <c r="AG3015" t="s">
        <v>173</v>
      </c>
      <c r="AH3015" t="s">
        <v>150</v>
      </c>
      <c r="AS3015" t="s">
        <v>173</v>
      </c>
      <c r="AT3015" t="s">
        <v>150</v>
      </c>
    </row>
    <row r="3016" spans="1:58" x14ac:dyDescent="0.2">
      <c r="A3016" t="s">
        <v>571</v>
      </c>
      <c r="B3016" t="s">
        <v>572</v>
      </c>
      <c r="C3016">
        <f>-70.38749956 / 41.61867394</f>
        <v>-1.6912480119254851</v>
      </c>
      <c r="D3016" t="s">
        <v>573</v>
      </c>
      <c r="E3016" t="s">
        <v>70</v>
      </c>
      <c r="F3016" s="1">
        <v>43333</v>
      </c>
      <c r="G3016">
        <v>2</v>
      </c>
      <c r="K3016" t="s">
        <v>173</v>
      </c>
      <c r="L3016" t="s">
        <v>150</v>
      </c>
      <c r="O3016">
        <v>6.3</v>
      </c>
      <c r="P3016" t="s">
        <v>150</v>
      </c>
      <c r="Q3016">
        <v>24.2</v>
      </c>
      <c r="R3016" t="s">
        <v>150</v>
      </c>
      <c r="S3016" t="s">
        <v>173</v>
      </c>
      <c r="T3016" t="s">
        <v>150</v>
      </c>
      <c r="W3016" t="s">
        <v>173</v>
      </c>
      <c r="X3016" t="s">
        <v>150</v>
      </c>
      <c r="AE3016" t="s">
        <v>173</v>
      </c>
      <c r="AF3016" t="s">
        <v>150</v>
      </c>
      <c r="AG3016" t="s">
        <v>173</v>
      </c>
      <c r="AH3016" t="s">
        <v>150</v>
      </c>
      <c r="AS3016" t="s">
        <v>173</v>
      </c>
      <c r="AT3016" t="s">
        <v>150</v>
      </c>
    </row>
    <row r="3017" spans="1:58" x14ac:dyDescent="0.2">
      <c r="A3017" t="s">
        <v>571</v>
      </c>
      <c r="B3017" t="s">
        <v>572</v>
      </c>
      <c r="C3017">
        <f>-70.38749956 / 41.61867394</f>
        <v>-1.6912480119254851</v>
      </c>
      <c r="D3017" t="s">
        <v>573</v>
      </c>
      <c r="E3017" t="s">
        <v>70</v>
      </c>
      <c r="F3017" s="1">
        <v>43333</v>
      </c>
      <c r="G3017">
        <v>3</v>
      </c>
      <c r="K3017" t="s">
        <v>173</v>
      </c>
      <c r="L3017" t="s">
        <v>150</v>
      </c>
      <c r="O3017">
        <v>6.21</v>
      </c>
      <c r="P3017" t="s">
        <v>150</v>
      </c>
      <c r="Q3017">
        <v>23.5</v>
      </c>
      <c r="R3017" t="s">
        <v>150</v>
      </c>
      <c r="S3017" t="s">
        <v>173</v>
      </c>
      <c r="T3017" t="s">
        <v>150</v>
      </c>
      <c r="W3017" t="s">
        <v>173</v>
      </c>
      <c r="X3017" t="s">
        <v>150</v>
      </c>
      <c r="AE3017" t="s">
        <v>173</v>
      </c>
      <c r="AF3017" t="s">
        <v>150</v>
      </c>
      <c r="AG3017" t="s">
        <v>173</v>
      </c>
      <c r="AH3017" t="s">
        <v>150</v>
      </c>
      <c r="AS3017" t="s">
        <v>173</v>
      </c>
      <c r="AT3017" t="s">
        <v>150</v>
      </c>
    </row>
    <row r="3018" spans="1:58" x14ac:dyDescent="0.2">
      <c r="A3018" t="s">
        <v>571</v>
      </c>
      <c r="B3018" t="s">
        <v>572</v>
      </c>
      <c r="C3018">
        <f>-70.38749956 / 41.61867394</f>
        <v>-1.6912480119254851</v>
      </c>
      <c r="D3018" t="s">
        <v>573</v>
      </c>
      <c r="E3018" t="s">
        <v>70</v>
      </c>
      <c r="F3018" s="1">
        <v>43333</v>
      </c>
      <c r="G3018">
        <v>4</v>
      </c>
      <c r="K3018" t="s">
        <v>173</v>
      </c>
      <c r="L3018" t="s">
        <v>150</v>
      </c>
      <c r="O3018">
        <v>1.34</v>
      </c>
      <c r="P3018" t="s">
        <v>150</v>
      </c>
      <c r="Q3018">
        <v>16.3</v>
      </c>
      <c r="R3018" t="s">
        <v>150</v>
      </c>
      <c r="S3018" t="s">
        <v>173</v>
      </c>
      <c r="T3018" t="s">
        <v>150</v>
      </c>
      <c r="W3018" t="s">
        <v>173</v>
      </c>
      <c r="X3018" t="s">
        <v>150</v>
      </c>
      <c r="AE3018" t="s">
        <v>173</v>
      </c>
      <c r="AF3018" t="s">
        <v>150</v>
      </c>
      <c r="AG3018" t="s">
        <v>173</v>
      </c>
      <c r="AH3018" t="s">
        <v>150</v>
      </c>
      <c r="AS3018" t="s">
        <v>173</v>
      </c>
      <c r="AT3018" t="s">
        <v>150</v>
      </c>
    </row>
    <row r="3019" spans="1:58" x14ac:dyDescent="0.2">
      <c r="A3019" t="s">
        <v>571</v>
      </c>
      <c r="B3019" t="s">
        <v>572</v>
      </c>
      <c r="C3019">
        <f>-70.38749956 / 41.61867394</f>
        <v>-1.6912480119254851</v>
      </c>
      <c r="D3019" t="s">
        <v>573</v>
      </c>
      <c r="E3019" t="s">
        <v>70</v>
      </c>
      <c r="F3019" s="1">
        <v>43333</v>
      </c>
      <c r="G3019">
        <v>5</v>
      </c>
      <c r="K3019" t="s">
        <v>173</v>
      </c>
      <c r="L3019" t="s">
        <v>150</v>
      </c>
      <c r="O3019">
        <v>0.22</v>
      </c>
      <c r="P3019" t="s">
        <v>150</v>
      </c>
      <c r="Q3019">
        <v>11.7</v>
      </c>
      <c r="R3019" t="s">
        <v>150</v>
      </c>
      <c r="S3019" t="s">
        <v>173</v>
      </c>
      <c r="T3019" t="s">
        <v>150</v>
      </c>
      <c r="W3019" t="s">
        <v>173</v>
      </c>
      <c r="X3019" t="s">
        <v>150</v>
      </c>
      <c r="AE3019" t="s">
        <v>173</v>
      </c>
      <c r="AF3019" t="s">
        <v>150</v>
      </c>
      <c r="AG3019" t="s">
        <v>173</v>
      </c>
      <c r="AH3019" t="s">
        <v>150</v>
      </c>
      <c r="AS3019" t="s">
        <v>173</v>
      </c>
      <c r="AT3019" t="s">
        <v>150</v>
      </c>
    </row>
    <row r="3020" spans="1:58" x14ac:dyDescent="0.2">
      <c r="A3020" t="s">
        <v>571</v>
      </c>
      <c r="B3020" t="s">
        <v>572</v>
      </c>
      <c r="C3020">
        <f>-70.38749956 / 41.61867394</f>
        <v>-1.6912480119254851</v>
      </c>
      <c r="D3020" t="s">
        <v>573</v>
      </c>
      <c r="E3020" t="s">
        <v>70</v>
      </c>
      <c r="F3020" s="1">
        <v>43333</v>
      </c>
      <c r="G3020">
        <v>6</v>
      </c>
      <c r="K3020">
        <v>125.35</v>
      </c>
      <c r="L3020" t="s">
        <v>150</v>
      </c>
      <c r="O3020">
        <v>0.24</v>
      </c>
      <c r="P3020" t="s">
        <v>150</v>
      </c>
      <c r="Q3020">
        <v>9.3000000000000007</v>
      </c>
      <c r="R3020" t="s">
        <v>150</v>
      </c>
      <c r="S3020">
        <v>0.8</v>
      </c>
      <c r="T3020" t="s">
        <v>150</v>
      </c>
      <c r="W3020">
        <v>436.68</v>
      </c>
      <c r="X3020" t="s">
        <v>150</v>
      </c>
      <c r="AE3020">
        <v>147.9</v>
      </c>
      <c r="AF3020" t="s">
        <v>150</v>
      </c>
      <c r="AG3020">
        <v>6.55</v>
      </c>
      <c r="AH3020" t="s">
        <v>150</v>
      </c>
      <c r="AS3020">
        <v>119.27</v>
      </c>
      <c r="AT3020" t="s">
        <v>150</v>
      </c>
    </row>
    <row r="3021" spans="1:58" x14ac:dyDescent="0.2">
      <c r="A3021" t="s">
        <v>571</v>
      </c>
      <c r="B3021" t="s">
        <v>572</v>
      </c>
      <c r="C3021">
        <f>-70.38749956 / 41.61867394</f>
        <v>-1.6912480119254851</v>
      </c>
      <c r="D3021" t="s">
        <v>573</v>
      </c>
      <c r="E3021" t="s">
        <v>70</v>
      </c>
      <c r="F3021" s="1">
        <v>43333.479166666664</v>
      </c>
      <c r="G3021">
        <v>0.5</v>
      </c>
      <c r="I3021">
        <v>6.14</v>
      </c>
      <c r="J3021" t="s">
        <v>150</v>
      </c>
      <c r="K3021">
        <v>3</v>
      </c>
      <c r="L3021" t="s">
        <v>150</v>
      </c>
      <c r="M3021">
        <v>1.4</v>
      </c>
      <c r="N3021" t="s">
        <v>150</v>
      </c>
      <c r="O3021">
        <v>6.45</v>
      </c>
      <c r="P3021" t="s">
        <v>150</v>
      </c>
      <c r="Q3021">
        <v>24.2</v>
      </c>
      <c r="R3021" t="s">
        <v>150</v>
      </c>
      <c r="S3021">
        <v>0.7</v>
      </c>
      <c r="T3021" t="s">
        <v>150</v>
      </c>
      <c r="U3021">
        <v>21.68</v>
      </c>
      <c r="V3021" t="s">
        <v>150</v>
      </c>
      <c r="AA3021">
        <v>41.38</v>
      </c>
      <c r="AC3021">
        <v>55.2</v>
      </c>
      <c r="AE3021">
        <v>29</v>
      </c>
      <c r="AF3021" t="s">
        <v>150</v>
      </c>
      <c r="AG3021">
        <v>6.95</v>
      </c>
      <c r="AH3021" t="s">
        <v>150</v>
      </c>
      <c r="AS3021">
        <v>12.8</v>
      </c>
      <c r="AT3021" t="s">
        <v>150</v>
      </c>
    </row>
    <row r="3022" spans="1:58" x14ac:dyDescent="0.2">
      <c r="A3022" t="s">
        <v>571</v>
      </c>
      <c r="B3022" t="s">
        <v>572</v>
      </c>
      <c r="C3022">
        <f>-70.38749956 / 41.61867394</f>
        <v>-1.6912480119254851</v>
      </c>
      <c r="D3022" t="s">
        <v>573</v>
      </c>
      <c r="E3022" t="s">
        <v>70</v>
      </c>
      <c r="F3022" s="1">
        <v>43333.479166666664</v>
      </c>
      <c r="G3022">
        <v>1</v>
      </c>
      <c r="I3022">
        <v>6.14</v>
      </c>
      <c r="J3022" t="s">
        <v>150</v>
      </c>
      <c r="M3022">
        <v>1.4</v>
      </c>
      <c r="N3022" t="s">
        <v>150</v>
      </c>
      <c r="O3022">
        <v>6.36</v>
      </c>
      <c r="P3022" t="s">
        <v>150</v>
      </c>
      <c r="Q3022">
        <v>24.36</v>
      </c>
      <c r="R3022" t="s">
        <v>150</v>
      </c>
      <c r="AC3022">
        <v>55.2</v>
      </c>
    </row>
    <row r="3023" spans="1:58" x14ac:dyDescent="0.2">
      <c r="A3023" t="s">
        <v>571</v>
      </c>
      <c r="B3023" t="s">
        <v>572</v>
      </c>
      <c r="C3023">
        <f>-70.38749956 / 41.61867394</f>
        <v>-1.6912480119254851</v>
      </c>
      <c r="D3023" t="s">
        <v>573</v>
      </c>
      <c r="E3023" t="s">
        <v>70</v>
      </c>
      <c r="F3023" s="1">
        <v>43333.479166666664</v>
      </c>
      <c r="G3023">
        <v>2</v>
      </c>
      <c r="I3023">
        <v>6.14</v>
      </c>
      <c r="J3023" t="s">
        <v>150</v>
      </c>
      <c r="M3023">
        <v>1.4</v>
      </c>
      <c r="N3023" t="s">
        <v>150</v>
      </c>
      <c r="O3023">
        <v>6.3</v>
      </c>
      <c r="P3023" t="s">
        <v>150</v>
      </c>
      <c r="Q3023">
        <v>24.2</v>
      </c>
      <c r="R3023" t="s">
        <v>150</v>
      </c>
      <c r="AC3023">
        <v>55.2</v>
      </c>
    </row>
    <row r="3024" spans="1:58" x14ac:dyDescent="0.2">
      <c r="A3024" t="s">
        <v>571</v>
      </c>
      <c r="B3024" t="s">
        <v>572</v>
      </c>
      <c r="C3024">
        <f>-70.38749956 / 41.61867394</f>
        <v>-1.6912480119254851</v>
      </c>
      <c r="D3024" t="s">
        <v>573</v>
      </c>
      <c r="E3024" t="s">
        <v>70</v>
      </c>
      <c r="F3024" s="1">
        <v>43333.479166666664</v>
      </c>
      <c r="G3024">
        <v>3</v>
      </c>
      <c r="I3024">
        <v>6.14</v>
      </c>
      <c r="J3024" t="s">
        <v>150</v>
      </c>
      <c r="M3024">
        <v>1.4</v>
      </c>
      <c r="N3024" t="s">
        <v>150</v>
      </c>
      <c r="O3024">
        <v>6.21</v>
      </c>
      <c r="P3024" t="s">
        <v>150</v>
      </c>
      <c r="Q3024">
        <v>23.5</v>
      </c>
      <c r="R3024" t="s">
        <v>150</v>
      </c>
      <c r="AC3024">
        <v>55.2</v>
      </c>
    </row>
    <row r="3025" spans="1:58" x14ac:dyDescent="0.2">
      <c r="A3025" t="s">
        <v>571</v>
      </c>
      <c r="B3025" t="s">
        <v>572</v>
      </c>
      <c r="C3025">
        <f>-70.38749956 / 41.61867394</f>
        <v>-1.6912480119254851</v>
      </c>
      <c r="D3025" t="s">
        <v>573</v>
      </c>
      <c r="E3025" t="s">
        <v>70</v>
      </c>
      <c r="F3025" s="1">
        <v>43333.479166666664</v>
      </c>
      <c r="G3025">
        <v>4</v>
      </c>
      <c r="I3025">
        <v>6.14</v>
      </c>
      <c r="J3025" t="s">
        <v>150</v>
      </c>
      <c r="M3025">
        <v>1.4</v>
      </c>
      <c r="N3025" t="s">
        <v>150</v>
      </c>
      <c r="O3025">
        <v>1.34</v>
      </c>
      <c r="P3025" t="s">
        <v>150</v>
      </c>
      <c r="Q3025">
        <v>16.3</v>
      </c>
      <c r="R3025" t="s">
        <v>150</v>
      </c>
      <c r="AC3025">
        <v>55.2</v>
      </c>
    </row>
    <row r="3026" spans="1:58" x14ac:dyDescent="0.2">
      <c r="A3026" t="s">
        <v>571</v>
      </c>
      <c r="B3026" t="s">
        <v>572</v>
      </c>
      <c r="C3026">
        <f>-70.38749956 / 41.61867394</f>
        <v>-1.6912480119254851</v>
      </c>
      <c r="D3026" t="s">
        <v>573</v>
      </c>
      <c r="E3026" t="s">
        <v>70</v>
      </c>
      <c r="F3026" s="1">
        <v>43333.479166666664</v>
      </c>
      <c r="G3026">
        <v>5</v>
      </c>
      <c r="I3026">
        <v>6.14</v>
      </c>
      <c r="J3026" t="s">
        <v>150</v>
      </c>
      <c r="M3026">
        <v>1.4</v>
      </c>
      <c r="N3026" t="s">
        <v>150</v>
      </c>
      <c r="O3026">
        <v>0.22</v>
      </c>
      <c r="P3026" t="s">
        <v>150</v>
      </c>
      <c r="Q3026">
        <v>11.7</v>
      </c>
      <c r="R3026" t="s">
        <v>150</v>
      </c>
      <c r="AC3026">
        <v>55.2</v>
      </c>
    </row>
    <row r="3027" spans="1:58" x14ac:dyDescent="0.2">
      <c r="A3027" t="s">
        <v>571</v>
      </c>
      <c r="B3027" t="s">
        <v>572</v>
      </c>
      <c r="C3027">
        <f>-70.38749956 / 41.61867394</f>
        <v>-1.6912480119254851</v>
      </c>
      <c r="D3027" t="s">
        <v>573</v>
      </c>
      <c r="E3027" t="s">
        <v>70</v>
      </c>
      <c r="F3027" s="1">
        <v>43333.479166666664</v>
      </c>
      <c r="G3027">
        <v>6</v>
      </c>
      <c r="I3027">
        <v>6.14</v>
      </c>
      <c r="J3027" t="s">
        <v>150</v>
      </c>
      <c r="K3027">
        <v>125.35</v>
      </c>
      <c r="L3027" t="s">
        <v>150</v>
      </c>
      <c r="M3027">
        <v>1.4</v>
      </c>
      <c r="N3027" t="s">
        <v>150</v>
      </c>
      <c r="O3027">
        <v>0.24</v>
      </c>
      <c r="P3027" t="s">
        <v>150</v>
      </c>
      <c r="Q3027">
        <v>9.3000000000000007</v>
      </c>
      <c r="R3027" t="s">
        <v>150</v>
      </c>
      <c r="S3027">
        <v>0.8</v>
      </c>
      <c r="T3027" t="s">
        <v>150</v>
      </c>
      <c r="AE3027">
        <v>147.9</v>
      </c>
      <c r="AF3027" t="s">
        <v>150</v>
      </c>
      <c r="AG3027">
        <v>6.55</v>
      </c>
      <c r="AH3027" t="s">
        <v>150</v>
      </c>
      <c r="AS3027">
        <v>119.27</v>
      </c>
      <c r="AT3027" t="s">
        <v>150</v>
      </c>
    </row>
    <row r="3028" spans="1:58" x14ac:dyDescent="0.2">
      <c r="A3028" t="s">
        <v>571</v>
      </c>
      <c r="B3028" t="s">
        <v>572</v>
      </c>
      <c r="C3028">
        <f>-70.38749956 / 41.61867394</f>
        <v>-1.6912480119254851</v>
      </c>
      <c r="D3028" t="s">
        <v>573</v>
      </c>
      <c r="E3028" t="s">
        <v>70</v>
      </c>
      <c r="F3028" s="1">
        <v>43717</v>
      </c>
      <c r="G3028">
        <v>0.5</v>
      </c>
      <c r="I3028">
        <v>6.2</v>
      </c>
      <c r="J3028" t="s">
        <v>150</v>
      </c>
      <c r="K3028">
        <v>10.58</v>
      </c>
      <c r="L3028" t="s">
        <v>150</v>
      </c>
      <c r="M3028">
        <v>1.44</v>
      </c>
      <c r="N3028" t="s">
        <v>150</v>
      </c>
      <c r="O3028">
        <v>8.6</v>
      </c>
      <c r="P3028" t="s">
        <v>150</v>
      </c>
      <c r="Q3028">
        <v>21</v>
      </c>
      <c r="R3028" t="s">
        <v>150</v>
      </c>
      <c r="S3028">
        <v>0.76</v>
      </c>
      <c r="T3028" t="s">
        <v>150</v>
      </c>
      <c r="W3028">
        <v>34.39</v>
      </c>
      <c r="X3028" t="s">
        <v>150</v>
      </c>
      <c r="AE3028">
        <v>25.8</v>
      </c>
      <c r="AF3028" t="s">
        <v>150</v>
      </c>
      <c r="AG3028">
        <v>6.8</v>
      </c>
      <c r="AH3028" t="s">
        <v>150</v>
      </c>
      <c r="AS3028">
        <v>7.95</v>
      </c>
      <c r="AT3028" t="s">
        <v>150</v>
      </c>
      <c r="AU3028">
        <v>2</v>
      </c>
      <c r="AV3028" t="s">
        <v>150</v>
      </c>
      <c r="BE3028">
        <v>18.52</v>
      </c>
      <c r="BF3028" t="s">
        <v>150</v>
      </c>
    </row>
    <row r="3029" spans="1:58" x14ac:dyDescent="0.2">
      <c r="A3029" t="s">
        <v>571</v>
      </c>
      <c r="B3029" t="s">
        <v>572</v>
      </c>
      <c r="C3029">
        <f>-70.38749956 / 41.61867394</f>
        <v>-1.6912480119254851</v>
      </c>
      <c r="D3029" t="s">
        <v>573</v>
      </c>
      <c r="E3029" t="s">
        <v>70</v>
      </c>
      <c r="F3029" s="1">
        <v>43717</v>
      </c>
      <c r="G3029">
        <v>1</v>
      </c>
      <c r="K3029" t="s">
        <v>173</v>
      </c>
      <c r="L3029" t="s">
        <v>150</v>
      </c>
      <c r="O3029">
        <v>8.5299999999999994</v>
      </c>
      <c r="P3029" t="s">
        <v>150</v>
      </c>
      <c r="Q3029">
        <v>20.9</v>
      </c>
      <c r="R3029" t="s">
        <v>150</v>
      </c>
      <c r="S3029" t="s">
        <v>173</v>
      </c>
      <c r="T3029" t="s">
        <v>150</v>
      </c>
      <c r="W3029" t="s">
        <v>173</v>
      </c>
      <c r="X3029" t="s">
        <v>150</v>
      </c>
      <c r="AE3029" t="s">
        <v>173</v>
      </c>
      <c r="AF3029" t="s">
        <v>150</v>
      </c>
      <c r="AG3029" t="s">
        <v>173</v>
      </c>
      <c r="AH3029" t="s">
        <v>150</v>
      </c>
      <c r="AS3029" t="s">
        <v>173</v>
      </c>
      <c r="AT3029" t="s">
        <v>150</v>
      </c>
      <c r="BE3029" t="s">
        <v>173</v>
      </c>
      <c r="BF3029" t="s">
        <v>150</v>
      </c>
    </row>
    <row r="3030" spans="1:58" x14ac:dyDescent="0.2">
      <c r="A3030" t="s">
        <v>571</v>
      </c>
      <c r="B3030" t="s">
        <v>572</v>
      </c>
      <c r="C3030">
        <f>-70.38749956 / 41.61867394</f>
        <v>-1.6912480119254851</v>
      </c>
      <c r="D3030" t="s">
        <v>573</v>
      </c>
      <c r="E3030" t="s">
        <v>70</v>
      </c>
      <c r="F3030" s="1">
        <v>43717</v>
      </c>
      <c r="G3030">
        <v>2</v>
      </c>
      <c r="K3030" t="s">
        <v>173</v>
      </c>
      <c r="L3030" t="s">
        <v>150</v>
      </c>
      <c r="O3030">
        <v>8.36</v>
      </c>
      <c r="P3030" t="s">
        <v>150</v>
      </c>
      <c r="Q3030">
        <v>20.7</v>
      </c>
      <c r="R3030" t="s">
        <v>150</v>
      </c>
      <c r="S3030" t="s">
        <v>173</v>
      </c>
      <c r="T3030" t="s">
        <v>150</v>
      </c>
      <c r="W3030" t="s">
        <v>173</v>
      </c>
      <c r="X3030" t="s">
        <v>150</v>
      </c>
      <c r="AE3030" t="s">
        <v>173</v>
      </c>
      <c r="AF3030" t="s">
        <v>150</v>
      </c>
      <c r="AG3030" t="s">
        <v>173</v>
      </c>
      <c r="AH3030" t="s">
        <v>150</v>
      </c>
      <c r="AS3030" t="s">
        <v>173</v>
      </c>
      <c r="AT3030" t="s">
        <v>150</v>
      </c>
      <c r="BE3030" t="s">
        <v>173</v>
      </c>
      <c r="BF3030" t="s">
        <v>150</v>
      </c>
    </row>
    <row r="3031" spans="1:58" x14ac:dyDescent="0.2">
      <c r="A3031" t="s">
        <v>571</v>
      </c>
      <c r="B3031" t="s">
        <v>572</v>
      </c>
      <c r="C3031">
        <f>-70.38749956 / 41.61867394</f>
        <v>-1.6912480119254851</v>
      </c>
      <c r="D3031" t="s">
        <v>573</v>
      </c>
      <c r="E3031" t="s">
        <v>70</v>
      </c>
      <c r="F3031" s="1">
        <v>43717</v>
      </c>
      <c r="G3031">
        <v>3</v>
      </c>
      <c r="K3031" t="s">
        <v>173</v>
      </c>
      <c r="L3031" t="s">
        <v>150</v>
      </c>
      <c r="O3031">
        <v>7.86</v>
      </c>
      <c r="P3031" t="s">
        <v>150</v>
      </c>
      <c r="Q3031">
        <v>20.5</v>
      </c>
      <c r="R3031" t="s">
        <v>150</v>
      </c>
      <c r="S3031" t="s">
        <v>173</v>
      </c>
      <c r="T3031" t="s">
        <v>150</v>
      </c>
      <c r="W3031" t="s">
        <v>173</v>
      </c>
      <c r="X3031" t="s">
        <v>150</v>
      </c>
      <c r="AE3031" t="s">
        <v>173</v>
      </c>
      <c r="AF3031" t="s">
        <v>150</v>
      </c>
      <c r="AG3031" t="s">
        <v>173</v>
      </c>
      <c r="AH3031" t="s">
        <v>150</v>
      </c>
      <c r="AS3031" t="s">
        <v>173</v>
      </c>
      <c r="AT3031" t="s">
        <v>150</v>
      </c>
      <c r="BE3031" t="s">
        <v>173</v>
      </c>
      <c r="BF3031" t="s">
        <v>150</v>
      </c>
    </row>
    <row r="3032" spans="1:58" x14ac:dyDescent="0.2">
      <c r="A3032" t="s">
        <v>571</v>
      </c>
      <c r="B3032" t="s">
        <v>572</v>
      </c>
      <c r="C3032">
        <f>-70.38749956 / 41.61867394</f>
        <v>-1.6912480119254851</v>
      </c>
      <c r="D3032" t="s">
        <v>573</v>
      </c>
      <c r="E3032" t="s">
        <v>70</v>
      </c>
      <c r="F3032" s="1">
        <v>43717</v>
      </c>
      <c r="G3032">
        <v>4</v>
      </c>
      <c r="K3032" t="s">
        <v>173</v>
      </c>
      <c r="L3032" t="s">
        <v>150</v>
      </c>
      <c r="O3032">
        <v>3.55</v>
      </c>
      <c r="P3032" t="s">
        <v>150</v>
      </c>
      <c r="Q3032">
        <v>18.899999999999999</v>
      </c>
      <c r="R3032" t="s">
        <v>150</v>
      </c>
      <c r="S3032" t="s">
        <v>173</v>
      </c>
      <c r="T3032" t="s">
        <v>150</v>
      </c>
      <c r="W3032" t="s">
        <v>173</v>
      </c>
      <c r="X3032" t="s">
        <v>150</v>
      </c>
      <c r="AE3032" t="s">
        <v>173</v>
      </c>
      <c r="AF3032" t="s">
        <v>150</v>
      </c>
      <c r="AG3032" t="s">
        <v>173</v>
      </c>
      <c r="AH3032" t="s">
        <v>150</v>
      </c>
      <c r="AS3032" t="s">
        <v>173</v>
      </c>
      <c r="AT3032" t="s">
        <v>150</v>
      </c>
      <c r="BE3032" t="s">
        <v>173</v>
      </c>
      <c r="BF3032" t="s">
        <v>150</v>
      </c>
    </row>
    <row r="3033" spans="1:58" x14ac:dyDescent="0.2">
      <c r="A3033" t="s">
        <v>571</v>
      </c>
      <c r="B3033" t="s">
        <v>572</v>
      </c>
      <c r="C3033">
        <f>-70.38749956 / 41.61867394</f>
        <v>-1.6912480119254851</v>
      </c>
      <c r="D3033" t="s">
        <v>573</v>
      </c>
      <c r="E3033" t="s">
        <v>70</v>
      </c>
      <c r="F3033" s="1">
        <v>43717</v>
      </c>
      <c r="G3033">
        <v>5</v>
      </c>
      <c r="K3033">
        <v>109.03</v>
      </c>
      <c r="L3033" t="s">
        <v>150</v>
      </c>
      <c r="O3033">
        <v>0.2</v>
      </c>
      <c r="P3033" t="s">
        <v>150</v>
      </c>
      <c r="Q3033">
        <v>13.1</v>
      </c>
      <c r="R3033" t="s">
        <v>150</v>
      </c>
      <c r="S3033">
        <v>3.04</v>
      </c>
      <c r="T3033" t="s">
        <v>150</v>
      </c>
      <c r="W3033">
        <v>219.5</v>
      </c>
      <c r="X3033" t="s">
        <v>150</v>
      </c>
      <c r="AE3033">
        <v>113.9</v>
      </c>
      <c r="AF3033" t="s">
        <v>150</v>
      </c>
      <c r="AG3033">
        <v>6.27</v>
      </c>
      <c r="AH3033" t="s">
        <v>150</v>
      </c>
      <c r="AS3033">
        <v>81.99</v>
      </c>
      <c r="AT3033" t="s">
        <v>150</v>
      </c>
      <c r="BE3033">
        <v>191.02</v>
      </c>
      <c r="BF3033" t="s">
        <v>150</v>
      </c>
    </row>
    <row r="3034" spans="1:58" x14ac:dyDescent="0.2">
      <c r="A3034" t="s">
        <v>571</v>
      </c>
      <c r="B3034" t="s">
        <v>572</v>
      </c>
      <c r="C3034">
        <f>-70.38749956 / 41.61867394</f>
        <v>-1.6912480119254851</v>
      </c>
      <c r="D3034" t="s">
        <v>573</v>
      </c>
      <c r="E3034" t="s">
        <v>70</v>
      </c>
      <c r="F3034" s="1">
        <v>43717</v>
      </c>
      <c r="G3034">
        <v>5.5</v>
      </c>
      <c r="K3034" t="s">
        <v>173</v>
      </c>
      <c r="L3034" t="s">
        <v>150</v>
      </c>
      <c r="O3034">
        <v>7.0000000000000007E-2</v>
      </c>
      <c r="P3034" t="s">
        <v>150</v>
      </c>
      <c r="Q3034">
        <v>11.2</v>
      </c>
      <c r="R3034" t="s">
        <v>150</v>
      </c>
      <c r="S3034" t="s">
        <v>173</v>
      </c>
      <c r="T3034" t="s">
        <v>150</v>
      </c>
      <c r="W3034" t="s">
        <v>173</v>
      </c>
      <c r="X3034" t="s">
        <v>150</v>
      </c>
      <c r="AE3034" t="s">
        <v>173</v>
      </c>
      <c r="AF3034" t="s">
        <v>150</v>
      </c>
      <c r="AG3034" t="s">
        <v>173</v>
      </c>
      <c r="AH3034" t="s">
        <v>150</v>
      </c>
      <c r="AS3034" t="s">
        <v>173</v>
      </c>
      <c r="AT3034" t="s">
        <v>150</v>
      </c>
      <c r="BE3034" t="s">
        <v>173</v>
      </c>
      <c r="BF3034" t="s">
        <v>150</v>
      </c>
    </row>
    <row r="3035" spans="1:58" x14ac:dyDescent="0.2">
      <c r="A3035" t="s">
        <v>571</v>
      </c>
      <c r="B3035" t="s">
        <v>572</v>
      </c>
      <c r="C3035">
        <f>-70.38749956 / 41.61867394</f>
        <v>-1.6912480119254851</v>
      </c>
      <c r="D3035" t="s">
        <v>573</v>
      </c>
      <c r="E3035" t="s">
        <v>70</v>
      </c>
      <c r="F3035" s="1">
        <v>44075</v>
      </c>
      <c r="G3035">
        <v>0.5</v>
      </c>
      <c r="I3035">
        <v>5.96</v>
      </c>
      <c r="J3035" t="s">
        <v>150</v>
      </c>
      <c r="M3035">
        <v>1.39</v>
      </c>
      <c r="N3035" t="s">
        <v>150</v>
      </c>
      <c r="O3035">
        <v>9.42</v>
      </c>
      <c r="P3035" t="s">
        <v>150</v>
      </c>
      <c r="Q3035">
        <v>23.5</v>
      </c>
      <c r="R3035" t="s">
        <v>150</v>
      </c>
    </row>
    <row r="3036" spans="1:58" x14ac:dyDescent="0.2">
      <c r="A3036" t="s">
        <v>571</v>
      </c>
      <c r="B3036" t="s">
        <v>572</v>
      </c>
      <c r="C3036">
        <f>-70.38749956 / 41.61867394</f>
        <v>-1.6912480119254851</v>
      </c>
      <c r="D3036" t="s">
        <v>573</v>
      </c>
      <c r="E3036" t="s">
        <v>70</v>
      </c>
      <c r="F3036" s="1">
        <v>44075</v>
      </c>
      <c r="G3036">
        <v>1</v>
      </c>
      <c r="K3036" t="s">
        <v>173</v>
      </c>
      <c r="L3036" t="s">
        <v>150</v>
      </c>
      <c r="O3036">
        <v>9.43</v>
      </c>
      <c r="P3036" t="s">
        <v>150</v>
      </c>
      <c r="Q3036">
        <v>23.5</v>
      </c>
      <c r="R3036" t="s">
        <v>150</v>
      </c>
      <c r="S3036" t="s">
        <v>173</v>
      </c>
      <c r="T3036" t="s">
        <v>150</v>
      </c>
      <c r="W3036" t="s">
        <v>173</v>
      </c>
      <c r="X3036" t="s">
        <v>150</v>
      </c>
      <c r="AE3036" t="s">
        <v>173</v>
      </c>
      <c r="AF3036" t="s">
        <v>150</v>
      </c>
      <c r="AG3036" t="s">
        <v>173</v>
      </c>
      <c r="AH3036" t="s">
        <v>150</v>
      </c>
      <c r="AS3036" t="s">
        <v>173</v>
      </c>
      <c r="AT3036" t="s">
        <v>150</v>
      </c>
    </row>
    <row r="3037" spans="1:58" x14ac:dyDescent="0.2">
      <c r="A3037" t="s">
        <v>571</v>
      </c>
      <c r="B3037" t="s">
        <v>572</v>
      </c>
      <c r="C3037">
        <f>-70.38749956 / 41.61867394</f>
        <v>-1.6912480119254851</v>
      </c>
      <c r="D3037" t="s">
        <v>573</v>
      </c>
      <c r="E3037" t="s">
        <v>70</v>
      </c>
      <c r="F3037" s="1">
        <v>44075</v>
      </c>
      <c r="G3037">
        <v>2</v>
      </c>
      <c r="K3037" t="s">
        <v>173</v>
      </c>
      <c r="L3037" t="s">
        <v>150</v>
      </c>
      <c r="O3037">
        <v>9.3699999999999992</v>
      </c>
      <c r="P3037" t="s">
        <v>150</v>
      </c>
      <c r="Q3037">
        <v>23.3</v>
      </c>
      <c r="R3037" t="s">
        <v>150</v>
      </c>
      <c r="S3037" t="s">
        <v>173</v>
      </c>
      <c r="T3037" t="s">
        <v>150</v>
      </c>
      <c r="W3037" t="s">
        <v>173</v>
      </c>
      <c r="X3037" t="s">
        <v>150</v>
      </c>
      <c r="AE3037" t="s">
        <v>173</v>
      </c>
      <c r="AF3037" t="s">
        <v>150</v>
      </c>
      <c r="AG3037" t="s">
        <v>173</v>
      </c>
      <c r="AH3037" t="s">
        <v>150</v>
      </c>
      <c r="AS3037" t="s">
        <v>173</v>
      </c>
      <c r="AT3037" t="s">
        <v>150</v>
      </c>
    </row>
    <row r="3038" spans="1:58" x14ac:dyDescent="0.2">
      <c r="A3038" t="s">
        <v>571</v>
      </c>
      <c r="B3038" t="s">
        <v>572</v>
      </c>
      <c r="C3038">
        <f>-70.38749956 / 41.61867394</f>
        <v>-1.6912480119254851</v>
      </c>
      <c r="D3038" t="s">
        <v>573</v>
      </c>
      <c r="E3038" t="s">
        <v>70</v>
      </c>
      <c r="F3038" s="1">
        <v>44075</v>
      </c>
      <c r="G3038">
        <v>3</v>
      </c>
      <c r="K3038" t="s">
        <v>173</v>
      </c>
      <c r="L3038" t="s">
        <v>150</v>
      </c>
      <c r="O3038">
        <v>6.8</v>
      </c>
      <c r="P3038" t="s">
        <v>150</v>
      </c>
      <c r="Q3038">
        <v>22</v>
      </c>
      <c r="R3038" t="s">
        <v>150</v>
      </c>
      <c r="S3038" t="s">
        <v>173</v>
      </c>
      <c r="T3038" t="s">
        <v>150</v>
      </c>
      <c r="W3038" t="s">
        <v>173</v>
      </c>
      <c r="X3038" t="s">
        <v>150</v>
      </c>
      <c r="AE3038" t="s">
        <v>173</v>
      </c>
      <c r="AF3038" t="s">
        <v>150</v>
      </c>
      <c r="AG3038" t="s">
        <v>173</v>
      </c>
      <c r="AH3038" t="s">
        <v>150</v>
      </c>
      <c r="AS3038" t="s">
        <v>173</v>
      </c>
      <c r="AT3038" t="s">
        <v>150</v>
      </c>
    </row>
    <row r="3039" spans="1:58" x14ac:dyDescent="0.2">
      <c r="A3039" t="s">
        <v>571</v>
      </c>
      <c r="B3039" t="s">
        <v>572</v>
      </c>
      <c r="C3039">
        <f>-70.38749956 / 41.61867394</f>
        <v>-1.6912480119254851</v>
      </c>
      <c r="D3039" t="s">
        <v>573</v>
      </c>
      <c r="E3039" t="s">
        <v>70</v>
      </c>
      <c r="F3039" s="1">
        <v>44075</v>
      </c>
      <c r="G3039">
        <v>4</v>
      </c>
      <c r="K3039" t="s">
        <v>173</v>
      </c>
      <c r="L3039" t="s">
        <v>150</v>
      </c>
      <c r="O3039">
        <v>0.44</v>
      </c>
      <c r="P3039" t="s">
        <v>150</v>
      </c>
      <c r="Q3039">
        <v>17.100000000000001</v>
      </c>
      <c r="R3039" t="s">
        <v>150</v>
      </c>
      <c r="S3039" t="s">
        <v>173</v>
      </c>
      <c r="T3039" t="s">
        <v>150</v>
      </c>
      <c r="W3039" t="s">
        <v>173</v>
      </c>
      <c r="X3039" t="s">
        <v>150</v>
      </c>
      <c r="AE3039" t="s">
        <v>173</v>
      </c>
      <c r="AF3039" t="s">
        <v>150</v>
      </c>
      <c r="AG3039" t="s">
        <v>173</v>
      </c>
      <c r="AH3039" t="s">
        <v>150</v>
      </c>
      <c r="AS3039" t="s">
        <v>173</v>
      </c>
      <c r="AT3039" t="s">
        <v>150</v>
      </c>
    </row>
    <row r="3040" spans="1:58" x14ac:dyDescent="0.2">
      <c r="A3040" t="s">
        <v>571</v>
      </c>
      <c r="B3040" t="s">
        <v>572</v>
      </c>
      <c r="C3040">
        <f>-70.38749956 / 41.61867394</f>
        <v>-1.6912480119254851</v>
      </c>
      <c r="D3040" t="s">
        <v>573</v>
      </c>
      <c r="E3040" t="s">
        <v>70</v>
      </c>
      <c r="F3040" s="1">
        <v>44075</v>
      </c>
      <c r="G3040">
        <v>5</v>
      </c>
      <c r="O3040">
        <v>0.06</v>
      </c>
      <c r="P3040" t="s">
        <v>150</v>
      </c>
      <c r="Q3040">
        <v>12.3</v>
      </c>
      <c r="R3040" t="s">
        <v>150</v>
      </c>
    </row>
    <row r="3041" spans="1:46" x14ac:dyDescent="0.2">
      <c r="A3041" t="s">
        <v>571</v>
      </c>
      <c r="B3041" t="s">
        <v>572</v>
      </c>
      <c r="C3041">
        <f>-70.38749956 / 41.61867394</f>
        <v>-1.6912480119254851</v>
      </c>
      <c r="D3041" t="s">
        <v>573</v>
      </c>
      <c r="E3041" t="s">
        <v>70</v>
      </c>
      <c r="F3041" s="1">
        <v>44075</v>
      </c>
      <c r="G3041">
        <v>5.5</v>
      </c>
      <c r="K3041" t="s">
        <v>173</v>
      </c>
      <c r="L3041" t="s">
        <v>150</v>
      </c>
      <c r="O3041">
        <v>0.03</v>
      </c>
      <c r="P3041" t="s">
        <v>150</v>
      </c>
      <c r="Q3041">
        <v>11.1</v>
      </c>
      <c r="R3041" t="s">
        <v>150</v>
      </c>
      <c r="S3041" t="s">
        <v>173</v>
      </c>
      <c r="T3041" t="s">
        <v>150</v>
      </c>
      <c r="W3041" t="s">
        <v>173</v>
      </c>
      <c r="X3041" t="s">
        <v>150</v>
      </c>
      <c r="AE3041" t="s">
        <v>173</v>
      </c>
      <c r="AF3041" t="s">
        <v>150</v>
      </c>
      <c r="AG3041" t="s">
        <v>173</v>
      </c>
      <c r="AH3041" t="s">
        <v>150</v>
      </c>
      <c r="AS3041" t="s">
        <v>173</v>
      </c>
      <c r="AT3041" t="s">
        <v>150</v>
      </c>
    </row>
    <row r="3042" spans="1:46" x14ac:dyDescent="0.2">
      <c r="A3042" t="s">
        <v>574</v>
      </c>
      <c r="B3042" t="s">
        <v>575</v>
      </c>
      <c r="C3042">
        <f>-70.37280245 / 41.61821469</f>
        <v>-1.6909135332734282</v>
      </c>
      <c r="D3042" t="s">
        <v>576</v>
      </c>
      <c r="E3042" t="s">
        <v>70</v>
      </c>
      <c r="F3042" s="1">
        <v>37143</v>
      </c>
      <c r="G3042">
        <v>0.5</v>
      </c>
      <c r="I3042">
        <v>9.8000000000000007</v>
      </c>
      <c r="J3042" t="s">
        <v>71</v>
      </c>
      <c r="K3042">
        <v>2.86</v>
      </c>
      <c r="L3042" t="s">
        <v>71</v>
      </c>
      <c r="M3042">
        <v>3.4</v>
      </c>
      <c r="N3042" t="s">
        <v>71</v>
      </c>
      <c r="O3042">
        <v>8.8000000000000007</v>
      </c>
      <c r="P3042" t="s">
        <v>71</v>
      </c>
      <c r="Q3042">
        <v>25.31</v>
      </c>
      <c r="R3042" t="s">
        <v>71</v>
      </c>
      <c r="S3042">
        <v>0.24</v>
      </c>
      <c r="T3042" t="s">
        <v>71</v>
      </c>
      <c r="U3042">
        <v>7.43</v>
      </c>
      <c r="V3042" t="s">
        <v>71</v>
      </c>
      <c r="W3042">
        <v>27.6</v>
      </c>
      <c r="X3042" t="s">
        <v>71</v>
      </c>
      <c r="Y3042">
        <v>33.07</v>
      </c>
      <c r="AA3042">
        <v>40.909999999999997</v>
      </c>
      <c r="AC3042">
        <v>42.37</v>
      </c>
      <c r="AE3042">
        <v>4.0999999999999996</v>
      </c>
      <c r="AF3042" t="s">
        <v>71</v>
      </c>
      <c r="AG3042">
        <v>6.51</v>
      </c>
      <c r="AH3042" t="s">
        <v>71</v>
      </c>
      <c r="AS3042">
        <v>0</v>
      </c>
      <c r="AT3042" t="s">
        <v>71</v>
      </c>
    </row>
    <row r="3043" spans="1:46" x14ac:dyDescent="0.2">
      <c r="A3043" t="s">
        <v>574</v>
      </c>
      <c r="B3043" t="s">
        <v>575</v>
      </c>
      <c r="C3043">
        <f>-70.37280245 / 41.61821469</f>
        <v>-1.6909135332734282</v>
      </c>
      <c r="D3043" t="s">
        <v>576</v>
      </c>
      <c r="E3043" t="s">
        <v>70</v>
      </c>
      <c r="F3043" s="1">
        <v>37143</v>
      </c>
      <c r="G3043">
        <v>1</v>
      </c>
      <c r="O3043">
        <v>8.7200000000000006</v>
      </c>
      <c r="P3043" t="s">
        <v>71</v>
      </c>
      <c r="Q3043">
        <v>25.28</v>
      </c>
      <c r="R3043" t="s">
        <v>71</v>
      </c>
    </row>
    <row r="3044" spans="1:46" x14ac:dyDescent="0.2">
      <c r="A3044" t="s">
        <v>574</v>
      </c>
      <c r="B3044" t="s">
        <v>575</v>
      </c>
      <c r="C3044">
        <f>-70.37280245 / 41.61821469</f>
        <v>-1.6909135332734282</v>
      </c>
      <c r="D3044" t="s">
        <v>576</v>
      </c>
      <c r="E3044" t="s">
        <v>70</v>
      </c>
      <c r="F3044" s="1">
        <v>37143</v>
      </c>
      <c r="G3044">
        <v>1.5</v>
      </c>
      <c r="O3044">
        <v>8.85</v>
      </c>
      <c r="P3044" t="s">
        <v>71</v>
      </c>
      <c r="Q3044">
        <v>25.26</v>
      </c>
      <c r="R3044" t="s">
        <v>71</v>
      </c>
    </row>
    <row r="3045" spans="1:46" x14ac:dyDescent="0.2">
      <c r="A3045" t="s">
        <v>574</v>
      </c>
      <c r="B3045" t="s">
        <v>575</v>
      </c>
      <c r="C3045">
        <f>-70.37280245 / 41.61821469</f>
        <v>-1.6909135332734282</v>
      </c>
      <c r="D3045" t="s">
        <v>576</v>
      </c>
      <c r="E3045" t="s">
        <v>70</v>
      </c>
      <c r="F3045" s="1">
        <v>37143</v>
      </c>
      <c r="G3045">
        <v>2</v>
      </c>
      <c r="O3045">
        <v>8.8800000000000008</v>
      </c>
      <c r="P3045" t="s">
        <v>71</v>
      </c>
      <c r="Q3045">
        <v>25.23</v>
      </c>
      <c r="R3045" t="s">
        <v>71</v>
      </c>
    </row>
    <row r="3046" spans="1:46" x14ac:dyDescent="0.2">
      <c r="A3046" t="s">
        <v>574</v>
      </c>
      <c r="B3046" t="s">
        <v>575</v>
      </c>
      <c r="C3046">
        <f>-70.37280245 / 41.61821469</f>
        <v>-1.6909135332734282</v>
      </c>
      <c r="D3046" t="s">
        <v>576</v>
      </c>
      <c r="E3046" t="s">
        <v>70</v>
      </c>
      <c r="F3046" s="1">
        <v>37143</v>
      </c>
      <c r="G3046">
        <v>2.5</v>
      </c>
      <c r="O3046">
        <v>9.0299999999999994</v>
      </c>
      <c r="P3046" t="s">
        <v>71</v>
      </c>
      <c r="Q3046">
        <v>25.19</v>
      </c>
      <c r="R3046" t="s">
        <v>71</v>
      </c>
    </row>
    <row r="3047" spans="1:46" x14ac:dyDescent="0.2">
      <c r="A3047" t="s">
        <v>574</v>
      </c>
      <c r="B3047" t="s">
        <v>575</v>
      </c>
      <c r="C3047">
        <f>-70.37280245 / 41.61821469</f>
        <v>-1.6909135332734282</v>
      </c>
      <c r="D3047" t="s">
        <v>576</v>
      </c>
      <c r="E3047" t="s">
        <v>70</v>
      </c>
      <c r="F3047" s="1">
        <v>37143</v>
      </c>
      <c r="G3047">
        <v>3</v>
      </c>
      <c r="K3047">
        <v>2.77</v>
      </c>
      <c r="L3047" t="s">
        <v>71</v>
      </c>
      <c r="O3047">
        <v>8.9600000000000009</v>
      </c>
      <c r="P3047" t="s">
        <v>71</v>
      </c>
      <c r="Q3047">
        <v>25.03</v>
      </c>
      <c r="R3047" t="s">
        <v>71</v>
      </c>
      <c r="S3047">
        <v>0.24</v>
      </c>
      <c r="T3047" t="s">
        <v>71</v>
      </c>
      <c r="U3047">
        <v>7.43</v>
      </c>
      <c r="V3047" t="s">
        <v>71</v>
      </c>
      <c r="W3047">
        <v>28.8</v>
      </c>
      <c r="X3047" t="s">
        <v>71</v>
      </c>
      <c r="Y3047">
        <v>0</v>
      </c>
      <c r="AA3047">
        <v>40.590000000000003</v>
      </c>
      <c r="AE3047">
        <v>4</v>
      </c>
      <c r="AF3047" t="s">
        <v>71</v>
      </c>
      <c r="AG3047">
        <v>6.45</v>
      </c>
      <c r="AH3047" t="s">
        <v>71</v>
      </c>
      <c r="AS3047">
        <v>0.06</v>
      </c>
      <c r="AT3047" t="s">
        <v>71</v>
      </c>
    </row>
    <row r="3048" spans="1:46" x14ac:dyDescent="0.2">
      <c r="A3048" t="s">
        <v>574</v>
      </c>
      <c r="B3048" t="s">
        <v>575</v>
      </c>
      <c r="C3048">
        <f>-70.37280245 / 41.61821469</f>
        <v>-1.6909135332734282</v>
      </c>
      <c r="D3048" t="s">
        <v>576</v>
      </c>
      <c r="E3048" t="s">
        <v>70</v>
      </c>
      <c r="F3048" s="1">
        <v>37143</v>
      </c>
      <c r="G3048">
        <v>3.5</v>
      </c>
      <c r="O3048">
        <v>8.99</v>
      </c>
      <c r="P3048" t="s">
        <v>71</v>
      </c>
      <c r="Q3048">
        <v>25</v>
      </c>
      <c r="R3048" t="s">
        <v>71</v>
      </c>
    </row>
    <row r="3049" spans="1:46" x14ac:dyDescent="0.2">
      <c r="A3049" t="s">
        <v>574</v>
      </c>
      <c r="B3049" t="s">
        <v>575</v>
      </c>
      <c r="C3049">
        <f>-70.37280245 / 41.61821469</f>
        <v>-1.6909135332734282</v>
      </c>
      <c r="D3049" t="s">
        <v>576</v>
      </c>
      <c r="E3049" t="s">
        <v>70</v>
      </c>
      <c r="F3049" s="1">
        <v>37143</v>
      </c>
      <c r="G3049">
        <v>4</v>
      </c>
      <c r="O3049">
        <v>8.9</v>
      </c>
      <c r="P3049" t="s">
        <v>71</v>
      </c>
      <c r="Q3049">
        <v>24.86</v>
      </c>
      <c r="R3049" t="s">
        <v>71</v>
      </c>
    </row>
    <row r="3050" spans="1:46" x14ac:dyDescent="0.2">
      <c r="A3050" t="s">
        <v>574</v>
      </c>
      <c r="B3050" t="s">
        <v>575</v>
      </c>
      <c r="C3050">
        <f>-70.37280245 / 41.61821469</f>
        <v>-1.6909135332734282</v>
      </c>
      <c r="D3050" t="s">
        <v>576</v>
      </c>
      <c r="E3050" t="s">
        <v>70</v>
      </c>
      <c r="F3050" s="1">
        <v>37143</v>
      </c>
      <c r="G3050">
        <v>4.5</v>
      </c>
      <c r="O3050">
        <v>9.01</v>
      </c>
      <c r="P3050" t="s">
        <v>71</v>
      </c>
      <c r="Q3050">
        <v>24.8</v>
      </c>
      <c r="R3050" t="s">
        <v>71</v>
      </c>
    </row>
    <row r="3051" spans="1:46" x14ac:dyDescent="0.2">
      <c r="A3051" t="s">
        <v>574</v>
      </c>
      <c r="B3051" t="s">
        <v>575</v>
      </c>
      <c r="C3051">
        <f>-70.37280245 / 41.61821469</f>
        <v>-1.6909135332734282</v>
      </c>
      <c r="D3051" t="s">
        <v>576</v>
      </c>
      <c r="E3051" t="s">
        <v>70</v>
      </c>
      <c r="F3051" s="1">
        <v>37143</v>
      </c>
      <c r="G3051">
        <v>5</v>
      </c>
      <c r="O3051">
        <v>8.4499999999999993</v>
      </c>
      <c r="P3051" t="s">
        <v>71</v>
      </c>
      <c r="Q3051">
        <v>24.52</v>
      </c>
      <c r="R3051" t="s">
        <v>71</v>
      </c>
    </row>
    <row r="3052" spans="1:46" x14ac:dyDescent="0.2">
      <c r="A3052" t="s">
        <v>574</v>
      </c>
      <c r="B3052" t="s">
        <v>575</v>
      </c>
      <c r="C3052">
        <f>-70.37280245 / 41.61821469</f>
        <v>-1.6909135332734282</v>
      </c>
      <c r="D3052" t="s">
        <v>576</v>
      </c>
      <c r="E3052" t="s">
        <v>70</v>
      </c>
      <c r="F3052" s="1">
        <v>37143</v>
      </c>
      <c r="G3052">
        <v>5.5</v>
      </c>
      <c r="O3052">
        <v>6.46</v>
      </c>
      <c r="P3052" t="s">
        <v>71</v>
      </c>
      <c r="Q3052">
        <v>23.18</v>
      </c>
      <c r="R3052" t="s">
        <v>71</v>
      </c>
    </row>
    <row r="3053" spans="1:46" x14ac:dyDescent="0.2">
      <c r="A3053" t="s">
        <v>574</v>
      </c>
      <c r="B3053" t="s">
        <v>575</v>
      </c>
      <c r="C3053">
        <f>-70.37280245 / 41.61821469</f>
        <v>-1.6909135332734282</v>
      </c>
      <c r="D3053" t="s">
        <v>576</v>
      </c>
      <c r="E3053" t="s">
        <v>70</v>
      </c>
      <c r="F3053" s="1">
        <v>37143</v>
      </c>
      <c r="G3053">
        <v>6</v>
      </c>
      <c r="O3053">
        <v>3.38</v>
      </c>
      <c r="P3053" t="s">
        <v>71</v>
      </c>
      <c r="Q3053">
        <v>19.989999999999998</v>
      </c>
      <c r="R3053" t="s">
        <v>71</v>
      </c>
    </row>
    <row r="3054" spans="1:46" x14ac:dyDescent="0.2">
      <c r="A3054" t="s">
        <v>574</v>
      </c>
      <c r="B3054" t="s">
        <v>575</v>
      </c>
      <c r="C3054">
        <f>-70.37280245 / 41.61821469</f>
        <v>-1.6909135332734282</v>
      </c>
      <c r="D3054" t="s">
        <v>576</v>
      </c>
      <c r="E3054" t="s">
        <v>70</v>
      </c>
      <c r="F3054" s="1">
        <v>37143</v>
      </c>
      <c r="G3054">
        <v>6.5</v>
      </c>
      <c r="O3054">
        <v>1.9</v>
      </c>
      <c r="P3054" t="s">
        <v>71</v>
      </c>
      <c r="Q3054">
        <v>18.89</v>
      </c>
      <c r="R3054" t="s">
        <v>71</v>
      </c>
    </row>
    <row r="3055" spans="1:46" x14ac:dyDescent="0.2">
      <c r="A3055" t="s">
        <v>574</v>
      </c>
      <c r="B3055" t="s">
        <v>575</v>
      </c>
      <c r="C3055">
        <f>-70.37280245 / 41.61821469</f>
        <v>-1.6909135332734282</v>
      </c>
      <c r="D3055" t="s">
        <v>576</v>
      </c>
      <c r="E3055" t="s">
        <v>70</v>
      </c>
      <c r="F3055" s="1">
        <v>37143</v>
      </c>
      <c r="G3055">
        <v>7</v>
      </c>
      <c r="O3055">
        <v>1.65</v>
      </c>
      <c r="P3055" t="s">
        <v>71</v>
      </c>
      <c r="Q3055">
        <v>16.61</v>
      </c>
      <c r="R3055" t="s">
        <v>71</v>
      </c>
    </row>
    <row r="3056" spans="1:46" x14ac:dyDescent="0.2">
      <c r="A3056" t="s">
        <v>574</v>
      </c>
      <c r="B3056" t="s">
        <v>575</v>
      </c>
      <c r="C3056">
        <f>-70.37280245 / 41.61821469</f>
        <v>-1.6909135332734282</v>
      </c>
      <c r="D3056" t="s">
        <v>576</v>
      </c>
      <c r="E3056" t="s">
        <v>70</v>
      </c>
      <c r="F3056" s="1">
        <v>37143</v>
      </c>
      <c r="G3056">
        <v>7.5</v>
      </c>
      <c r="O3056">
        <v>1.3</v>
      </c>
      <c r="P3056" t="s">
        <v>71</v>
      </c>
      <c r="Q3056">
        <v>14.85</v>
      </c>
      <c r="R3056" t="s">
        <v>71</v>
      </c>
    </row>
    <row r="3057" spans="1:46" x14ac:dyDescent="0.2">
      <c r="A3057" t="s">
        <v>574</v>
      </c>
      <c r="B3057" t="s">
        <v>575</v>
      </c>
      <c r="C3057">
        <f>-70.37280245 / 41.61821469</f>
        <v>-1.6909135332734282</v>
      </c>
      <c r="D3057" t="s">
        <v>576</v>
      </c>
      <c r="E3057" t="s">
        <v>70</v>
      </c>
      <c r="F3057" s="1">
        <v>37143</v>
      </c>
      <c r="G3057">
        <v>8</v>
      </c>
      <c r="O3057">
        <v>0.45</v>
      </c>
      <c r="P3057" t="s">
        <v>71</v>
      </c>
      <c r="Q3057">
        <v>13.04</v>
      </c>
      <c r="R3057" t="s">
        <v>71</v>
      </c>
    </row>
    <row r="3058" spans="1:46" x14ac:dyDescent="0.2">
      <c r="A3058" t="s">
        <v>574</v>
      </c>
      <c r="B3058" t="s">
        <v>575</v>
      </c>
      <c r="C3058">
        <f>-70.37280245 / 41.61821469</f>
        <v>-1.6909135332734282</v>
      </c>
      <c r="D3058" t="s">
        <v>576</v>
      </c>
      <c r="E3058" t="s">
        <v>70</v>
      </c>
      <c r="F3058" s="1">
        <v>37143</v>
      </c>
      <c r="G3058">
        <v>8.5</v>
      </c>
      <c r="O3058">
        <v>0.28000000000000003</v>
      </c>
      <c r="P3058" t="s">
        <v>71</v>
      </c>
      <c r="Q3058">
        <v>11.99</v>
      </c>
      <c r="R3058" t="s">
        <v>71</v>
      </c>
    </row>
    <row r="3059" spans="1:46" x14ac:dyDescent="0.2">
      <c r="A3059" t="s">
        <v>574</v>
      </c>
      <c r="B3059" t="s">
        <v>575</v>
      </c>
      <c r="C3059">
        <f>-70.37280245 / 41.61821469</f>
        <v>-1.6909135332734282</v>
      </c>
      <c r="D3059" t="s">
        <v>576</v>
      </c>
      <c r="E3059" t="s">
        <v>70</v>
      </c>
      <c r="F3059" s="1">
        <v>37143</v>
      </c>
      <c r="G3059">
        <v>9</v>
      </c>
      <c r="K3059">
        <v>2.54</v>
      </c>
      <c r="L3059" t="s">
        <v>71</v>
      </c>
      <c r="O3059">
        <v>0.27</v>
      </c>
      <c r="P3059" t="s">
        <v>71</v>
      </c>
      <c r="Q3059">
        <v>11.46</v>
      </c>
      <c r="R3059" t="s">
        <v>71</v>
      </c>
      <c r="S3059">
        <v>0.45</v>
      </c>
      <c r="T3059" t="s">
        <v>71</v>
      </c>
      <c r="U3059">
        <v>13.94</v>
      </c>
      <c r="V3059" t="s">
        <v>71</v>
      </c>
      <c r="W3059">
        <v>26.5</v>
      </c>
      <c r="X3059" t="s">
        <v>71</v>
      </c>
      <c r="Y3059">
        <v>42.14</v>
      </c>
      <c r="AA3059">
        <v>39.74</v>
      </c>
      <c r="AE3059">
        <v>5.6</v>
      </c>
      <c r="AF3059" t="s">
        <v>71</v>
      </c>
      <c r="AG3059">
        <v>6.03</v>
      </c>
      <c r="AH3059" t="s">
        <v>71</v>
      </c>
      <c r="AS3059">
        <v>3.24</v>
      </c>
      <c r="AT3059" t="s">
        <v>71</v>
      </c>
    </row>
    <row r="3060" spans="1:46" x14ac:dyDescent="0.2">
      <c r="A3060" t="s">
        <v>574</v>
      </c>
      <c r="B3060" t="s">
        <v>575</v>
      </c>
      <c r="C3060">
        <f>-70.37280245 / 41.61821469</f>
        <v>-1.6909135332734282</v>
      </c>
      <c r="D3060" t="s">
        <v>576</v>
      </c>
      <c r="E3060" t="s">
        <v>70</v>
      </c>
      <c r="F3060" s="1">
        <v>37143</v>
      </c>
      <c r="G3060">
        <v>9.5</v>
      </c>
      <c r="O3060">
        <v>0.27</v>
      </c>
      <c r="P3060" t="s">
        <v>71</v>
      </c>
      <c r="Q3060">
        <v>11.01</v>
      </c>
      <c r="R3060" t="s">
        <v>71</v>
      </c>
    </row>
    <row r="3061" spans="1:46" x14ac:dyDescent="0.2">
      <c r="A3061" t="s">
        <v>574</v>
      </c>
      <c r="B3061" t="s">
        <v>575</v>
      </c>
      <c r="C3061">
        <f>-70.37280245 / 41.61821469</f>
        <v>-1.6909135332734282</v>
      </c>
      <c r="D3061" t="s">
        <v>576</v>
      </c>
      <c r="E3061" t="s">
        <v>70</v>
      </c>
      <c r="F3061" s="1">
        <v>37143</v>
      </c>
      <c r="G3061">
        <v>10</v>
      </c>
      <c r="O3061">
        <v>0.26</v>
      </c>
      <c r="P3061" t="s">
        <v>71</v>
      </c>
      <c r="Q3061">
        <v>10.86</v>
      </c>
      <c r="R3061" t="s">
        <v>71</v>
      </c>
    </row>
    <row r="3062" spans="1:46" x14ac:dyDescent="0.2">
      <c r="A3062" t="s">
        <v>574</v>
      </c>
      <c r="B3062" t="s">
        <v>575</v>
      </c>
      <c r="C3062">
        <f>-70.37280245 / 41.61821469</f>
        <v>-1.6909135332734282</v>
      </c>
      <c r="D3062" t="s">
        <v>576</v>
      </c>
      <c r="E3062" t="s">
        <v>70</v>
      </c>
      <c r="F3062" s="1">
        <v>37873</v>
      </c>
      <c r="G3062">
        <v>0.5</v>
      </c>
      <c r="I3062">
        <v>10.8</v>
      </c>
      <c r="J3062" t="s">
        <v>71</v>
      </c>
      <c r="K3062">
        <v>4.33</v>
      </c>
      <c r="L3062" t="s">
        <v>71</v>
      </c>
      <c r="M3062">
        <v>3.9</v>
      </c>
      <c r="N3062" t="s">
        <v>71</v>
      </c>
      <c r="O3062">
        <v>8.6999999999999993</v>
      </c>
      <c r="P3062" t="s">
        <v>71</v>
      </c>
      <c r="Q3062">
        <v>23.51</v>
      </c>
      <c r="R3062" t="s">
        <v>71</v>
      </c>
      <c r="S3062">
        <v>0.05</v>
      </c>
      <c r="T3062" t="s">
        <v>71</v>
      </c>
      <c r="U3062">
        <v>1.55</v>
      </c>
      <c r="V3062" t="s">
        <v>71</v>
      </c>
      <c r="W3062">
        <v>28.4</v>
      </c>
      <c r="X3062" t="s">
        <v>71</v>
      </c>
      <c r="Y3062">
        <v>10.47</v>
      </c>
      <c r="AA3062">
        <v>44.98</v>
      </c>
      <c r="AC3062">
        <v>40.39</v>
      </c>
      <c r="AE3062">
        <v>0.43</v>
      </c>
      <c r="AF3062" t="s">
        <v>71</v>
      </c>
      <c r="AG3062">
        <v>6.72</v>
      </c>
      <c r="AH3062" t="s">
        <v>71</v>
      </c>
      <c r="AS3062">
        <v>0.16</v>
      </c>
      <c r="AT3062" t="s">
        <v>71</v>
      </c>
    </row>
    <row r="3063" spans="1:46" x14ac:dyDescent="0.2">
      <c r="A3063" t="s">
        <v>574</v>
      </c>
      <c r="B3063" t="s">
        <v>575</v>
      </c>
      <c r="C3063">
        <f>-70.37280245 / 41.61821469</f>
        <v>-1.6909135332734282</v>
      </c>
      <c r="D3063" t="s">
        <v>576</v>
      </c>
      <c r="E3063" t="s">
        <v>70</v>
      </c>
      <c r="F3063" s="1">
        <v>37873</v>
      </c>
      <c r="G3063">
        <v>1</v>
      </c>
      <c r="O3063">
        <v>8.68</v>
      </c>
      <c r="P3063" t="s">
        <v>71</v>
      </c>
      <c r="Q3063">
        <v>23.35</v>
      </c>
      <c r="R3063" t="s">
        <v>71</v>
      </c>
    </row>
    <row r="3064" spans="1:46" x14ac:dyDescent="0.2">
      <c r="A3064" t="s">
        <v>574</v>
      </c>
      <c r="B3064" t="s">
        <v>575</v>
      </c>
      <c r="C3064">
        <f>-70.37280245 / 41.61821469</f>
        <v>-1.6909135332734282</v>
      </c>
      <c r="D3064" t="s">
        <v>576</v>
      </c>
      <c r="E3064" t="s">
        <v>70</v>
      </c>
      <c r="F3064" s="1">
        <v>37873</v>
      </c>
      <c r="G3064">
        <v>2</v>
      </c>
      <c r="O3064">
        <v>8.6</v>
      </c>
      <c r="P3064" t="s">
        <v>71</v>
      </c>
      <c r="Q3064">
        <v>23.19</v>
      </c>
      <c r="R3064" t="s">
        <v>71</v>
      </c>
    </row>
    <row r="3065" spans="1:46" x14ac:dyDescent="0.2">
      <c r="A3065" t="s">
        <v>574</v>
      </c>
      <c r="B3065" t="s">
        <v>575</v>
      </c>
      <c r="C3065">
        <f>-70.37280245 / 41.61821469</f>
        <v>-1.6909135332734282</v>
      </c>
      <c r="D3065" t="s">
        <v>576</v>
      </c>
      <c r="E3065" t="s">
        <v>70</v>
      </c>
      <c r="F3065" s="1">
        <v>37873</v>
      </c>
      <c r="G3065">
        <v>3</v>
      </c>
      <c r="K3065">
        <v>4.68</v>
      </c>
      <c r="L3065" t="s">
        <v>71</v>
      </c>
      <c r="O3065">
        <v>8.6300000000000008</v>
      </c>
      <c r="P3065" t="s">
        <v>71</v>
      </c>
      <c r="Q3065">
        <v>23.05</v>
      </c>
      <c r="R3065" t="s">
        <v>71</v>
      </c>
      <c r="S3065">
        <v>2</v>
      </c>
      <c r="T3065" t="s">
        <v>71</v>
      </c>
      <c r="U3065">
        <v>61.95</v>
      </c>
      <c r="V3065" t="s">
        <v>71</v>
      </c>
      <c r="W3065">
        <v>28.7</v>
      </c>
      <c r="X3065" t="s">
        <v>71</v>
      </c>
      <c r="Y3065">
        <v>63.65</v>
      </c>
      <c r="AA3065">
        <v>45.74</v>
      </c>
      <c r="AE3065">
        <v>0.44</v>
      </c>
      <c r="AF3065" t="s">
        <v>71</v>
      </c>
      <c r="AG3065">
        <v>6.78</v>
      </c>
      <c r="AH3065" t="s">
        <v>71</v>
      </c>
      <c r="AS3065">
        <v>0.41</v>
      </c>
      <c r="AT3065" t="s">
        <v>71</v>
      </c>
    </row>
    <row r="3066" spans="1:46" x14ac:dyDescent="0.2">
      <c r="A3066" t="s">
        <v>574</v>
      </c>
      <c r="B3066" t="s">
        <v>575</v>
      </c>
      <c r="C3066">
        <f>-70.37280245 / 41.61821469</f>
        <v>-1.6909135332734282</v>
      </c>
      <c r="D3066" t="s">
        <v>576</v>
      </c>
      <c r="E3066" t="s">
        <v>70</v>
      </c>
      <c r="F3066" s="1">
        <v>37873</v>
      </c>
      <c r="G3066">
        <v>4</v>
      </c>
      <c r="O3066">
        <v>8.5</v>
      </c>
      <c r="P3066" t="s">
        <v>71</v>
      </c>
      <c r="Q3066">
        <v>22.95</v>
      </c>
      <c r="R3066" t="s">
        <v>71</v>
      </c>
    </row>
    <row r="3067" spans="1:46" x14ac:dyDescent="0.2">
      <c r="A3067" t="s">
        <v>574</v>
      </c>
      <c r="B3067" t="s">
        <v>575</v>
      </c>
      <c r="C3067">
        <f>-70.37280245 / 41.61821469</f>
        <v>-1.6909135332734282</v>
      </c>
      <c r="D3067" t="s">
        <v>576</v>
      </c>
      <c r="E3067" t="s">
        <v>70</v>
      </c>
      <c r="F3067" s="1">
        <v>37873</v>
      </c>
      <c r="G3067">
        <v>5</v>
      </c>
      <c r="O3067">
        <v>7.75</v>
      </c>
      <c r="P3067" t="s">
        <v>71</v>
      </c>
      <c r="Q3067">
        <v>22.18</v>
      </c>
      <c r="R3067" t="s">
        <v>71</v>
      </c>
    </row>
    <row r="3068" spans="1:46" x14ac:dyDescent="0.2">
      <c r="A3068" t="s">
        <v>574</v>
      </c>
      <c r="B3068" t="s">
        <v>575</v>
      </c>
      <c r="C3068">
        <f>-70.37280245 / 41.61821469</f>
        <v>-1.6909135332734282</v>
      </c>
      <c r="D3068" t="s">
        <v>576</v>
      </c>
      <c r="E3068" t="s">
        <v>70</v>
      </c>
      <c r="F3068" s="1">
        <v>37873</v>
      </c>
      <c r="G3068">
        <v>6</v>
      </c>
      <c r="O3068">
        <v>0.67</v>
      </c>
      <c r="P3068" t="s">
        <v>71</v>
      </c>
      <c r="Q3068">
        <v>18.07</v>
      </c>
      <c r="R3068" t="s">
        <v>71</v>
      </c>
    </row>
    <row r="3069" spans="1:46" x14ac:dyDescent="0.2">
      <c r="A3069" t="s">
        <v>574</v>
      </c>
      <c r="B3069" t="s">
        <v>575</v>
      </c>
      <c r="C3069">
        <f>-70.37280245 / 41.61821469</f>
        <v>-1.6909135332734282</v>
      </c>
      <c r="D3069" t="s">
        <v>576</v>
      </c>
      <c r="E3069" t="s">
        <v>70</v>
      </c>
      <c r="F3069" s="1">
        <v>37873</v>
      </c>
      <c r="G3069">
        <v>7</v>
      </c>
      <c r="O3069">
        <v>0.46</v>
      </c>
      <c r="P3069" t="s">
        <v>71</v>
      </c>
      <c r="Q3069">
        <v>11.92</v>
      </c>
      <c r="R3069" t="s">
        <v>71</v>
      </c>
    </row>
    <row r="3070" spans="1:46" x14ac:dyDescent="0.2">
      <c r="A3070" t="s">
        <v>574</v>
      </c>
      <c r="B3070" t="s">
        <v>575</v>
      </c>
      <c r="C3070">
        <f>-70.37280245 / 41.61821469</f>
        <v>-1.6909135332734282</v>
      </c>
      <c r="D3070" t="s">
        <v>576</v>
      </c>
      <c r="E3070" t="s">
        <v>70</v>
      </c>
      <c r="F3070" s="1">
        <v>37873</v>
      </c>
      <c r="G3070">
        <v>8</v>
      </c>
      <c r="O3070">
        <v>0.27</v>
      </c>
      <c r="P3070" t="s">
        <v>71</v>
      </c>
      <c r="Q3070">
        <v>9.39</v>
      </c>
      <c r="R3070" t="s">
        <v>71</v>
      </c>
    </row>
    <row r="3071" spans="1:46" x14ac:dyDescent="0.2">
      <c r="A3071" t="s">
        <v>574</v>
      </c>
      <c r="B3071" t="s">
        <v>575</v>
      </c>
      <c r="C3071">
        <f>-70.37280245 / 41.61821469</f>
        <v>-1.6909135332734282</v>
      </c>
      <c r="D3071" t="s">
        <v>576</v>
      </c>
      <c r="E3071" t="s">
        <v>70</v>
      </c>
      <c r="F3071" s="1">
        <v>37873</v>
      </c>
      <c r="G3071">
        <v>9</v>
      </c>
      <c r="K3071">
        <v>65.37</v>
      </c>
      <c r="L3071" t="s">
        <v>71</v>
      </c>
      <c r="O3071">
        <v>0.28000000000000003</v>
      </c>
      <c r="P3071" t="s">
        <v>71</v>
      </c>
      <c r="Q3071">
        <v>8.7799999999999994</v>
      </c>
      <c r="R3071" t="s">
        <v>71</v>
      </c>
      <c r="S3071">
        <v>2.5</v>
      </c>
      <c r="T3071" t="s">
        <v>71</v>
      </c>
      <c r="U3071">
        <v>77.430000000000007</v>
      </c>
      <c r="V3071" t="s">
        <v>71</v>
      </c>
      <c r="W3071">
        <v>104.9</v>
      </c>
      <c r="X3071" t="s">
        <v>71</v>
      </c>
      <c r="Y3071">
        <v>66.87</v>
      </c>
      <c r="AA3071">
        <v>71.61</v>
      </c>
      <c r="AE3071">
        <v>2.2000000000000002</v>
      </c>
      <c r="AF3071" t="s">
        <v>71</v>
      </c>
      <c r="AG3071">
        <v>6.44</v>
      </c>
      <c r="AH3071" t="s">
        <v>71</v>
      </c>
      <c r="AS3071">
        <v>47.06</v>
      </c>
      <c r="AT3071" t="s">
        <v>71</v>
      </c>
    </row>
    <row r="3072" spans="1:46" x14ac:dyDescent="0.2">
      <c r="A3072" t="s">
        <v>574</v>
      </c>
      <c r="B3072" t="s">
        <v>575</v>
      </c>
      <c r="C3072">
        <f>-70.37280245 / 41.61821469</f>
        <v>-1.6909135332734282</v>
      </c>
      <c r="D3072" t="s">
        <v>576</v>
      </c>
      <c r="E3072" t="s">
        <v>70</v>
      </c>
      <c r="F3072" s="1">
        <v>37873</v>
      </c>
      <c r="G3072">
        <v>10</v>
      </c>
      <c r="K3072">
        <v>58.91</v>
      </c>
      <c r="L3072" t="s">
        <v>71</v>
      </c>
      <c r="O3072">
        <v>0.24</v>
      </c>
      <c r="P3072" t="s">
        <v>71</v>
      </c>
      <c r="Q3072">
        <v>7.91</v>
      </c>
      <c r="R3072" t="s">
        <v>71</v>
      </c>
      <c r="S3072">
        <v>3.1</v>
      </c>
      <c r="T3072" t="s">
        <v>71</v>
      </c>
      <c r="U3072">
        <v>96.02</v>
      </c>
      <c r="V3072" t="s">
        <v>71</v>
      </c>
      <c r="W3072">
        <v>35.4</v>
      </c>
      <c r="X3072" t="s">
        <v>71</v>
      </c>
      <c r="Y3072">
        <v>69.97</v>
      </c>
      <c r="AA3072">
        <v>70.59</v>
      </c>
      <c r="AE3072">
        <v>0.74</v>
      </c>
      <c r="AF3072" t="s">
        <v>71</v>
      </c>
      <c r="AG3072">
        <v>6.44</v>
      </c>
      <c r="AH3072" t="s">
        <v>71</v>
      </c>
      <c r="AS3072">
        <v>5.89</v>
      </c>
      <c r="AT3072" t="s">
        <v>71</v>
      </c>
    </row>
    <row r="3073" spans="1:46" x14ac:dyDescent="0.2">
      <c r="A3073" t="s">
        <v>574</v>
      </c>
      <c r="B3073" t="s">
        <v>575</v>
      </c>
      <c r="C3073">
        <f>-70.37280245 / 41.61821469</f>
        <v>-1.6909135332734282</v>
      </c>
      <c r="D3073" t="s">
        <v>576</v>
      </c>
      <c r="E3073" t="s">
        <v>70</v>
      </c>
      <c r="F3073" s="1">
        <v>37873</v>
      </c>
      <c r="G3073">
        <v>11</v>
      </c>
      <c r="O3073">
        <v>0.24</v>
      </c>
      <c r="P3073" t="s">
        <v>71</v>
      </c>
      <c r="Q3073">
        <v>7.9</v>
      </c>
      <c r="R3073" t="s">
        <v>71</v>
      </c>
    </row>
    <row r="3074" spans="1:46" x14ac:dyDescent="0.2">
      <c r="A3074" t="s">
        <v>574</v>
      </c>
      <c r="B3074" t="s">
        <v>575</v>
      </c>
      <c r="C3074">
        <f>-70.37280245 / 41.61821469</f>
        <v>-1.6909135332734282</v>
      </c>
      <c r="D3074" t="s">
        <v>576</v>
      </c>
      <c r="E3074" t="s">
        <v>70</v>
      </c>
      <c r="F3074" s="1">
        <v>38623</v>
      </c>
      <c r="G3074">
        <v>0.5</v>
      </c>
      <c r="I3074">
        <v>11.69</v>
      </c>
      <c r="J3074" t="s">
        <v>71</v>
      </c>
      <c r="K3074">
        <v>4.49</v>
      </c>
      <c r="L3074" t="s">
        <v>71</v>
      </c>
      <c r="M3074">
        <v>3.25</v>
      </c>
      <c r="N3074" t="s">
        <v>71</v>
      </c>
      <c r="O3074">
        <v>7.89</v>
      </c>
      <c r="P3074" t="s">
        <v>71</v>
      </c>
      <c r="Q3074">
        <v>22.4</v>
      </c>
      <c r="R3074" t="s">
        <v>71</v>
      </c>
      <c r="S3074" t="s">
        <v>455</v>
      </c>
      <c r="T3074" t="s">
        <v>71</v>
      </c>
      <c r="U3074">
        <v>3.1</v>
      </c>
      <c r="V3074" t="s">
        <v>71</v>
      </c>
      <c r="W3074">
        <v>24.7</v>
      </c>
      <c r="X3074" t="s">
        <v>71</v>
      </c>
      <c r="Y3074">
        <v>20.46</v>
      </c>
      <c r="AA3074">
        <v>45.33</v>
      </c>
      <c r="AC3074">
        <v>43.02</v>
      </c>
      <c r="AE3074">
        <v>7.87</v>
      </c>
      <c r="AF3074" t="s">
        <v>71</v>
      </c>
      <c r="AG3074">
        <v>6.56</v>
      </c>
      <c r="AH3074" t="s">
        <v>71</v>
      </c>
      <c r="AS3074">
        <v>2.0499999999999998</v>
      </c>
      <c r="AT3074" t="s">
        <v>71</v>
      </c>
    </row>
    <row r="3075" spans="1:46" x14ac:dyDescent="0.2">
      <c r="A3075" t="s">
        <v>574</v>
      </c>
      <c r="B3075" t="s">
        <v>575</v>
      </c>
      <c r="C3075">
        <f>-70.37280245 / 41.61821469</f>
        <v>-1.6909135332734282</v>
      </c>
      <c r="D3075" t="s">
        <v>576</v>
      </c>
      <c r="E3075" t="s">
        <v>70</v>
      </c>
      <c r="F3075" s="1">
        <v>38623</v>
      </c>
      <c r="G3075">
        <v>1</v>
      </c>
      <c r="O3075">
        <v>7.91</v>
      </c>
      <c r="P3075" t="s">
        <v>71</v>
      </c>
      <c r="Q3075">
        <v>22.3</v>
      </c>
      <c r="R3075" t="s">
        <v>71</v>
      </c>
    </row>
    <row r="3076" spans="1:46" x14ac:dyDescent="0.2">
      <c r="A3076" t="s">
        <v>574</v>
      </c>
      <c r="B3076" t="s">
        <v>575</v>
      </c>
      <c r="C3076">
        <f>-70.37280245 / 41.61821469</f>
        <v>-1.6909135332734282</v>
      </c>
      <c r="D3076" t="s">
        <v>576</v>
      </c>
      <c r="E3076" t="s">
        <v>70</v>
      </c>
      <c r="F3076" s="1">
        <v>38623</v>
      </c>
      <c r="G3076">
        <v>2</v>
      </c>
      <c r="O3076">
        <v>7.9</v>
      </c>
      <c r="P3076" t="s">
        <v>71</v>
      </c>
      <c r="Q3076">
        <v>22.1</v>
      </c>
      <c r="R3076" t="s">
        <v>71</v>
      </c>
    </row>
    <row r="3077" spans="1:46" x14ac:dyDescent="0.2">
      <c r="A3077" t="s">
        <v>574</v>
      </c>
      <c r="B3077" t="s">
        <v>575</v>
      </c>
      <c r="C3077">
        <f>-70.37280245 / 41.61821469</f>
        <v>-1.6909135332734282</v>
      </c>
      <c r="D3077" t="s">
        <v>576</v>
      </c>
      <c r="E3077" t="s">
        <v>70</v>
      </c>
      <c r="F3077" s="1">
        <v>38623</v>
      </c>
      <c r="G3077">
        <v>3</v>
      </c>
      <c r="K3077">
        <v>4.54</v>
      </c>
      <c r="L3077" t="s">
        <v>71</v>
      </c>
      <c r="O3077">
        <v>7.92</v>
      </c>
      <c r="P3077" t="s">
        <v>71</v>
      </c>
      <c r="Q3077">
        <v>22</v>
      </c>
      <c r="R3077" t="s">
        <v>71</v>
      </c>
      <c r="S3077">
        <v>0.1</v>
      </c>
      <c r="T3077" t="s">
        <v>71</v>
      </c>
      <c r="U3077">
        <v>3.1</v>
      </c>
      <c r="V3077" t="s">
        <v>71</v>
      </c>
      <c r="W3077">
        <v>25.68</v>
      </c>
      <c r="X3077" t="s">
        <v>71</v>
      </c>
      <c r="Y3077">
        <v>20.46</v>
      </c>
      <c r="AA3077">
        <v>45.44</v>
      </c>
      <c r="AE3077">
        <v>8.07</v>
      </c>
      <c r="AF3077" t="s">
        <v>71</v>
      </c>
      <c r="AG3077">
        <v>6.53</v>
      </c>
      <c r="AH3077" t="s">
        <v>71</v>
      </c>
      <c r="AS3077">
        <v>1.18</v>
      </c>
      <c r="AT3077" t="s">
        <v>71</v>
      </c>
    </row>
    <row r="3078" spans="1:46" x14ac:dyDescent="0.2">
      <c r="A3078" t="s">
        <v>574</v>
      </c>
      <c r="B3078" t="s">
        <v>575</v>
      </c>
      <c r="C3078">
        <f>-70.37280245 / 41.61821469</f>
        <v>-1.6909135332734282</v>
      </c>
      <c r="D3078" t="s">
        <v>576</v>
      </c>
      <c r="E3078" t="s">
        <v>70</v>
      </c>
      <c r="F3078" s="1">
        <v>38623</v>
      </c>
      <c r="G3078">
        <v>4</v>
      </c>
      <c r="O3078">
        <v>7.95</v>
      </c>
      <c r="P3078" t="s">
        <v>71</v>
      </c>
      <c r="Q3078">
        <v>22</v>
      </c>
      <c r="R3078" t="s">
        <v>71</v>
      </c>
    </row>
    <row r="3079" spans="1:46" x14ac:dyDescent="0.2">
      <c r="A3079" t="s">
        <v>574</v>
      </c>
      <c r="B3079" t="s">
        <v>575</v>
      </c>
      <c r="C3079">
        <f>-70.37280245 / 41.61821469</f>
        <v>-1.6909135332734282</v>
      </c>
      <c r="D3079" t="s">
        <v>576</v>
      </c>
      <c r="E3079" t="s">
        <v>70</v>
      </c>
      <c r="F3079" s="1">
        <v>38623</v>
      </c>
      <c r="G3079">
        <v>5</v>
      </c>
      <c r="O3079">
        <v>7.87</v>
      </c>
      <c r="P3079" t="s">
        <v>71</v>
      </c>
      <c r="Q3079">
        <v>21.9</v>
      </c>
      <c r="R3079" t="s">
        <v>71</v>
      </c>
    </row>
    <row r="3080" spans="1:46" x14ac:dyDescent="0.2">
      <c r="A3080" t="s">
        <v>574</v>
      </c>
      <c r="B3080" t="s">
        <v>575</v>
      </c>
      <c r="C3080">
        <f>-70.37280245 / 41.61821469</f>
        <v>-1.6909135332734282</v>
      </c>
      <c r="D3080" t="s">
        <v>576</v>
      </c>
      <c r="E3080" t="s">
        <v>70</v>
      </c>
      <c r="F3080" s="1">
        <v>38623</v>
      </c>
      <c r="G3080">
        <v>6</v>
      </c>
      <c r="O3080">
        <v>7.78</v>
      </c>
      <c r="P3080" t="s">
        <v>71</v>
      </c>
      <c r="Q3080">
        <v>21.8</v>
      </c>
      <c r="R3080" t="s">
        <v>71</v>
      </c>
    </row>
    <row r="3081" spans="1:46" x14ac:dyDescent="0.2">
      <c r="A3081" t="s">
        <v>574</v>
      </c>
      <c r="B3081" t="s">
        <v>575</v>
      </c>
      <c r="C3081">
        <f>-70.37280245 / 41.61821469</f>
        <v>-1.6909135332734282</v>
      </c>
      <c r="D3081" t="s">
        <v>576</v>
      </c>
      <c r="E3081" t="s">
        <v>70</v>
      </c>
      <c r="F3081" s="1">
        <v>38623</v>
      </c>
      <c r="G3081">
        <v>7</v>
      </c>
      <c r="O3081">
        <v>0.54</v>
      </c>
      <c r="P3081" t="s">
        <v>71</v>
      </c>
      <c r="Q3081">
        <v>16.8</v>
      </c>
      <c r="R3081" t="s">
        <v>71</v>
      </c>
    </row>
    <row r="3082" spans="1:46" x14ac:dyDescent="0.2">
      <c r="A3082" t="s">
        <v>574</v>
      </c>
      <c r="B3082" t="s">
        <v>575</v>
      </c>
      <c r="C3082">
        <f>-70.37280245 / 41.61821469</f>
        <v>-1.6909135332734282</v>
      </c>
      <c r="D3082" t="s">
        <v>576</v>
      </c>
      <c r="E3082" t="s">
        <v>70</v>
      </c>
      <c r="F3082" s="1">
        <v>38623</v>
      </c>
      <c r="G3082">
        <v>7.5</v>
      </c>
      <c r="O3082">
        <v>0.35</v>
      </c>
      <c r="P3082" t="s">
        <v>71</v>
      </c>
      <c r="Q3082">
        <v>14.9</v>
      </c>
      <c r="R3082" t="s">
        <v>71</v>
      </c>
    </row>
    <row r="3083" spans="1:46" x14ac:dyDescent="0.2">
      <c r="A3083" t="s">
        <v>574</v>
      </c>
      <c r="B3083" t="s">
        <v>575</v>
      </c>
      <c r="C3083">
        <f>-70.37280245 / 41.61821469</f>
        <v>-1.6909135332734282</v>
      </c>
      <c r="D3083" t="s">
        <v>576</v>
      </c>
      <c r="E3083" t="s">
        <v>70</v>
      </c>
      <c r="F3083" s="1">
        <v>38623</v>
      </c>
      <c r="G3083">
        <v>9</v>
      </c>
      <c r="K3083">
        <v>4.8499999999999996</v>
      </c>
      <c r="L3083" t="s">
        <v>71</v>
      </c>
      <c r="S3083" t="s">
        <v>455</v>
      </c>
      <c r="T3083" t="s">
        <v>71</v>
      </c>
      <c r="U3083">
        <v>3.1</v>
      </c>
      <c r="V3083" t="s">
        <v>71</v>
      </c>
      <c r="W3083">
        <v>24.51</v>
      </c>
      <c r="X3083" t="s">
        <v>71</v>
      </c>
      <c r="Y3083">
        <v>20.46</v>
      </c>
      <c r="AA3083">
        <v>46.09</v>
      </c>
      <c r="AE3083">
        <v>7.87</v>
      </c>
      <c r="AF3083" t="s">
        <v>71</v>
      </c>
      <c r="AG3083">
        <v>6.5</v>
      </c>
      <c r="AH3083" t="s">
        <v>71</v>
      </c>
      <c r="AS3083">
        <v>1.49</v>
      </c>
      <c r="AT3083" t="s">
        <v>71</v>
      </c>
    </row>
    <row r="3084" spans="1:46" x14ac:dyDescent="0.2">
      <c r="A3084" t="s">
        <v>574</v>
      </c>
      <c r="B3084" t="s">
        <v>575</v>
      </c>
      <c r="C3084">
        <f>-70.37280245 / 41.61821469</f>
        <v>-1.6909135332734282</v>
      </c>
      <c r="D3084" t="s">
        <v>576</v>
      </c>
      <c r="E3084" t="s">
        <v>70</v>
      </c>
      <c r="F3084" s="1">
        <v>38623</v>
      </c>
      <c r="G3084">
        <v>10.5</v>
      </c>
      <c r="K3084">
        <v>4.5</v>
      </c>
      <c r="L3084" t="s">
        <v>71</v>
      </c>
      <c r="S3084" t="s">
        <v>455</v>
      </c>
      <c r="T3084" t="s">
        <v>71</v>
      </c>
      <c r="U3084">
        <v>3.1</v>
      </c>
      <c r="V3084" t="s">
        <v>71</v>
      </c>
      <c r="W3084">
        <v>25.09</v>
      </c>
      <c r="X3084" t="s">
        <v>71</v>
      </c>
      <c r="Y3084">
        <v>20.46</v>
      </c>
      <c r="AA3084">
        <v>45.36</v>
      </c>
      <c r="AE3084">
        <v>7.67</v>
      </c>
      <c r="AF3084" t="s">
        <v>71</v>
      </c>
      <c r="AG3084">
        <v>6.53</v>
      </c>
      <c r="AH3084" t="s">
        <v>71</v>
      </c>
      <c r="AS3084">
        <v>1.1200000000000001</v>
      </c>
      <c r="AT3084" t="s">
        <v>71</v>
      </c>
    </row>
    <row r="3085" spans="1:46" x14ac:dyDescent="0.2">
      <c r="A3085" t="s">
        <v>574</v>
      </c>
      <c r="B3085" t="s">
        <v>575</v>
      </c>
      <c r="C3085">
        <f>-70.37280245 / 41.61821469</f>
        <v>-1.6909135332734282</v>
      </c>
      <c r="D3085" t="s">
        <v>576</v>
      </c>
      <c r="E3085" t="s">
        <v>70</v>
      </c>
      <c r="F3085" s="1">
        <v>38960</v>
      </c>
      <c r="G3085">
        <v>0.5</v>
      </c>
      <c r="I3085">
        <v>11</v>
      </c>
      <c r="J3085" t="s">
        <v>71</v>
      </c>
      <c r="K3085">
        <v>1.98</v>
      </c>
      <c r="L3085" t="s">
        <v>71</v>
      </c>
      <c r="M3085">
        <v>3.4</v>
      </c>
      <c r="N3085" t="s">
        <v>71</v>
      </c>
      <c r="O3085">
        <v>7.55</v>
      </c>
      <c r="P3085" t="s">
        <v>71</v>
      </c>
      <c r="Q3085">
        <v>22.6</v>
      </c>
      <c r="R3085" t="s">
        <v>71</v>
      </c>
      <c r="S3085">
        <v>0.34</v>
      </c>
      <c r="T3085" t="s">
        <v>71</v>
      </c>
      <c r="U3085">
        <v>10.6</v>
      </c>
      <c r="V3085" t="s">
        <v>71</v>
      </c>
      <c r="W3085">
        <v>49.38</v>
      </c>
      <c r="X3085" t="s">
        <v>71</v>
      </c>
      <c r="Y3085">
        <v>38.19</v>
      </c>
      <c r="AA3085">
        <v>37.299999999999997</v>
      </c>
      <c r="AC3085">
        <v>42.37</v>
      </c>
      <c r="AE3085">
        <v>7.26</v>
      </c>
      <c r="AF3085" t="s">
        <v>71</v>
      </c>
      <c r="AG3085">
        <v>6.46</v>
      </c>
      <c r="AH3085" t="s">
        <v>71</v>
      </c>
      <c r="AS3085">
        <v>0.34</v>
      </c>
      <c r="AT3085" t="s">
        <v>71</v>
      </c>
    </row>
    <row r="3086" spans="1:46" x14ac:dyDescent="0.2">
      <c r="A3086" t="s">
        <v>574</v>
      </c>
      <c r="B3086" t="s">
        <v>575</v>
      </c>
      <c r="C3086">
        <f>-70.37280245 / 41.61821469</f>
        <v>-1.6909135332734282</v>
      </c>
      <c r="D3086" t="s">
        <v>576</v>
      </c>
      <c r="E3086" t="s">
        <v>70</v>
      </c>
      <c r="F3086" s="1">
        <v>38960</v>
      </c>
      <c r="G3086">
        <v>1.5</v>
      </c>
      <c r="O3086">
        <v>7.5</v>
      </c>
      <c r="P3086" t="s">
        <v>71</v>
      </c>
      <c r="Q3086">
        <v>22.8</v>
      </c>
      <c r="R3086" t="s">
        <v>71</v>
      </c>
    </row>
    <row r="3087" spans="1:46" x14ac:dyDescent="0.2">
      <c r="A3087" t="s">
        <v>574</v>
      </c>
      <c r="B3087" t="s">
        <v>575</v>
      </c>
      <c r="C3087">
        <f>-70.37280245 / 41.61821469</f>
        <v>-1.6909135332734282</v>
      </c>
      <c r="D3087" t="s">
        <v>576</v>
      </c>
      <c r="E3087" t="s">
        <v>70</v>
      </c>
      <c r="F3087" s="1">
        <v>38960</v>
      </c>
      <c r="G3087">
        <v>2.5</v>
      </c>
      <c r="O3087">
        <v>7.47</v>
      </c>
      <c r="P3087" t="s">
        <v>71</v>
      </c>
      <c r="Q3087">
        <v>22.8</v>
      </c>
      <c r="R3087" t="s">
        <v>71</v>
      </c>
    </row>
    <row r="3088" spans="1:46" x14ac:dyDescent="0.2">
      <c r="A3088" t="s">
        <v>574</v>
      </c>
      <c r="B3088" t="s">
        <v>575</v>
      </c>
      <c r="C3088">
        <f>-70.37280245 / 41.61821469</f>
        <v>-1.6909135332734282</v>
      </c>
      <c r="D3088" t="s">
        <v>576</v>
      </c>
      <c r="E3088" t="s">
        <v>70</v>
      </c>
      <c r="F3088" s="1">
        <v>38960</v>
      </c>
      <c r="G3088">
        <v>3</v>
      </c>
      <c r="K3088">
        <v>2.44</v>
      </c>
      <c r="L3088" t="s">
        <v>71</v>
      </c>
      <c r="S3088">
        <v>0.47</v>
      </c>
      <c r="T3088" t="s">
        <v>71</v>
      </c>
      <c r="U3088">
        <v>14.61</v>
      </c>
      <c r="V3088" t="s">
        <v>71</v>
      </c>
      <c r="W3088">
        <v>56.89</v>
      </c>
      <c r="X3088" t="s">
        <v>71</v>
      </c>
      <c r="Y3088">
        <v>0</v>
      </c>
      <c r="AA3088">
        <v>39.35</v>
      </c>
      <c r="AE3088">
        <v>6.86</v>
      </c>
      <c r="AF3088" t="s">
        <v>71</v>
      </c>
      <c r="AG3088">
        <v>6.63</v>
      </c>
      <c r="AH3088" t="s">
        <v>71</v>
      </c>
      <c r="AS3088">
        <v>1.1499999999999999</v>
      </c>
      <c r="AT3088" t="s">
        <v>71</v>
      </c>
    </row>
    <row r="3089" spans="1:46" x14ac:dyDescent="0.2">
      <c r="A3089" t="s">
        <v>574</v>
      </c>
      <c r="B3089" t="s">
        <v>575</v>
      </c>
      <c r="C3089">
        <f>-70.37280245 / 41.61821469</f>
        <v>-1.6909135332734282</v>
      </c>
      <c r="D3089" t="s">
        <v>576</v>
      </c>
      <c r="E3089" t="s">
        <v>70</v>
      </c>
      <c r="F3089" s="1">
        <v>38960</v>
      </c>
      <c r="G3089">
        <v>3.5</v>
      </c>
      <c r="O3089">
        <v>7.39</v>
      </c>
      <c r="P3089" t="s">
        <v>71</v>
      </c>
      <c r="Q3089">
        <v>22</v>
      </c>
      <c r="R3089" t="s">
        <v>71</v>
      </c>
    </row>
    <row r="3090" spans="1:46" x14ac:dyDescent="0.2">
      <c r="A3090" t="s">
        <v>574</v>
      </c>
      <c r="B3090" t="s">
        <v>575</v>
      </c>
      <c r="C3090">
        <f>-70.37280245 / 41.61821469</f>
        <v>-1.6909135332734282</v>
      </c>
      <c r="D3090" t="s">
        <v>576</v>
      </c>
      <c r="E3090" t="s">
        <v>70</v>
      </c>
      <c r="F3090" s="1">
        <v>38960</v>
      </c>
      <c r="G3090">
        <v>4.5</v>
      </c>
      <c r="O3090">
        <v>7.49</v>
      </c>
      <c r="P3090" t="s">
        <v>71</v>
      </c>
      <c r="Q3090">
        <v>22</v>
      </c>
      <c r="R3090" t="s">
        <v>71</v>
      </c>
    </row>
    <row r="3091" spans="1:46" x14ac:dyDescent="0.2">
      <c r="A3091" t="s">
        <v>574</v>
      </c>
      <c r="B3091" t="s">
        <v>575</v>
      </c>
      <c r="C3091">
        <f>-70.37280245 / 41.61821469</f>
        <v>-1.6909135332734282</v>
      </c>
      <c r="D3091" t="s">
        <v>576</v>
      </c>
      <c r="E3091" t="s">
        <v>70</v>
      </c>
      <c r="F3091" s="1">
        <v>38960</v>
      </c>
      <c r="G3091">
        <v>5.5</v>
      </c>
      <c r="O3091">
        <v>7.12</v>
      </c>
      <c r="P3091" t="s">
        <v>71</v>
      </c>
      <c r="Q3091">
        <v>22</v>
      </c>
      <c r="R3091" t="s">
        <v>71</v>
      </c>
    </row>
    <row r="3092" spans="1:46" x14ac:dyDescent="0.2">
      <c r="A3092" t="s">
        <v>574</v>
      </c>
      <c r="B3092" t="s">
        <v>575</v>
      </c>
      <c r="C3092">
        <f>-70.37280245 / 41.61821469</f>
        <v>-1.6909135332734282</v>
      </c>
      <c r="D3092" t="s">
        <v>576</v>
      </c>
      <c r="E3092" t="s">
        <v>70</v>
      </c>
      <c r="F3092" s="1">
        <v>38960</v>
      </c>
      <c r="G3092">
        <v>6.5</v>
      </c>
      <c r="O3092">
        <v>2.44</v>
      </c>
      <c r="P3092" t="s">
        <v>71</v>
      </c>
      <c r="Q3092">
        <v>15</v>
      </c>
      <c r="R3092" t="s">
        <v>71</v>
      </c>
    </row>
    <row r="3093" spans="1:46" x14ac:dyDescent="0.2">
      <c r="A3093" t="s">
        <v>574</v>
      </c>
      <c r="B3093" t="s">
        <v>575</v>
      </c>
      <c r="C3093">
        <f>-70.37280245 / 41.61821469</f>
        <v>-1.6909135332734282</v>
      </c>
      <c r="D3093" t="s">
        <v>576</v>
      </c>
      <c r="E3093" t="s">
        <v>70</v>
      </c>
      <c r="F3093" s="1">
        <v>38960</v>
      </c>
      <c r="G3093">
        <v>7.5</v>
      </c>
      <c r="O3093">
        <v>0.87</v>
      </c>
      <c r="P3093" t="s">
        <v>71</v>
      </c>
      <c r="Q3093">
        <v>14.8</v>
      </c>
      <c r="R3093" t="s">
        <v>71</v>
      </c>
    </row>
    <row r="3094" spans="1:46" x14ac:dyDescent="0.2">
      <c r="A3094" t="s">
        <v>574</v>
      </c>
      <c r="B3094" t="s">
        <v>575</v>
      </c>
      <c r="C3094">
        <f>-70.37280245 / 41.61821469</f>
        <v>-1.6909135332734282</v>
      </c>
      <c r="D3094" t="s">
        <v>576</v>
      </c>
      <c r="E3094" t="s">
        <v>70</v>
      </c>
      <c r="F3094" s="1">
        <v>38960</v>
      </c>
      <c r="G3094">
        <v>9</v>
      </c>
      <c r="S3094">
        <v>2.0699999999999998</v>
      </c>
      <c r="T3094" t="s">
        <v>71</v>
      </c>
      <c r="U3094">
        <v>64.02</v>
      </c>
      <c r="V3094" t="s">
        <v>71</v>
      </c>
      <c r="W3094">
        <v>82.53</v>
      </c>
      <c r="X3094" t="s">
        <v>71</v>
      </c>
      <c r="Y3094">
        <v>64.13</v>
      </c>
      <c r="AE3094">
        <v>16.75</v>
      </c>
      <c r="AF3094" t="s">
        <v>71</v>
      </c>
      <c r="AG3094">
        <v>5.96</v>
      </c>
      <c r="AH3094" t="s">
        <v>71</v>
      </c>
      <c r="AS3094">
        <v>148</v>
      </c>
      <c r="AT3094" t="s">
        <v>71</v>
      </c>
    </row>
    <row r="3095" spans="1:46" x14ac:dyDescent="0.2">
      <c r="A3095" t="s">
        <v>574</v>
      </c>
      <c r="B3095" t="s">
        <v>575</v>
      </c>
      <c r="C3095">
        <f>-70.37280245 / 41.61821469</f>
        <v>-1.6909135332734282</v>
      </c>
      <c r="D3095" t="s">
        <v>576</v>
      </c>
      <c r="E3095" t="s">
        <v>70</v>
      </c>
      <c r="F3095" s="1">
        <v>38960</v>
      </c>
      <c r="G3095">
        <v>10.5</v>
      </c>
      <c r="S3095">
        <v>7.78</v>
      </c>
      <c r="T3095" t="s">
        <v>71</v>
      </c>
      <c r="U3095">
        <v>240.99</v>
      </c>
      <c r="V3095" t="s">
        <v>71</v>
      </c>
      <c r="W3095">
        <v>150.4</v>
      </c>
      <c r="X3095" t="s">
        <v>71</v>
      </c>
      <c r="Y3095">
        <v>83.24</v>
      </c>
      <c r="AE3095">
        <v>29.66</v>
      </c>
      <c r="AF3095" t="s">
        <v>71</v>
      </c>
      <c r="AG3095">
        <v>6.19</v>
      </c>
      <c r="AH3095" t="s">
        <v>71</v>
      </c>
      <c r="AS3095">
        <v>160.25</v>
      </c>
      <c r="AT3095" t="s">
        <v>71</v>
      </c>
    </row>
    <row r="3096" spans="1:46" x14ac:dyDescent="0.2">
      <c r="A3096" t="s">
        <v>574</v>
      </c>
      <c r="B3096" t="s">
        <v>575</v>
      </c>
      <c r="C3096">
        <f>-70.37280245 / 41.61821469</f>
        <v>-1.6909135332734282</v>
      </c>
      <c r="D3096" t="s">
        <v>576</v>
      </c>
      <c r="E3096" t="s">
        <v>70</v>
      </c>
      <c r="F3096" s="1">
        <v>39349</v>
      </c>
      <c r="G3096">
        <v>0.5</v>
      </c>
      <c r="I3096">
        <v>7.7</v>
      </c>
      <c r="J3096" t="s">
        <v>71</v>
      </c>
      <c r="K3096">
        <v>1.67</v>
      </c>
      <c r="L3096" t="s">
        <v>71</v>
      </c>
      <c r="M3096">
        <v>6.77</v>
      </c>
      <c r="N3096" t="s">
        <v>71</v>
      </c>
      <c r="O3096">
        <v>6.48</v>
      </c>
      <c r="P3096" t="s">
        <v>71</v>
      </c>
      <c r="Q3096">
        <v>21.7</v>
      </c>
      <c r="R3096" t="s">
        <v>71</v>
      </c>
      <c r="S3096">
        <v>0.3</v>
      </c>
      <c r="T3096" t="s">
        <v>71</v>
      </c>
      <c r="U3096">
        <v>9.34</v>
      </c>
      <c r="V3096" t="s">
        <v>71</v>
      </c>
      <c r="W3096">
        <v>29.73</v>
      </c>
      <c r="X3096" t="s">
        <v>71</v>
      </c>
      <c r="Y3096">
        <v>36.369999999999997</v>
      </c>
      <c r="AA3096">
        <v>35.64</v>
      </c>
      <c r="AC3096">
        <v>32.44</v>
      </c>
      <c r="AE3096">
        <v>3.6</v>
      </c>
      <c r="AF3096" t="s">
        <v>71</v>
      </c>
      <c r="AG3096">
        <v>6.2</v>
      </c>
      <c r="AH3096" t="s">
        <v>71</v>
      </c>
      <c r="AS3096">
        <v>0.28000000000000003</v>
      </c>
      <c r="AT3096" t="s">
        <v>71</v>
      </c>
    </row>
    <row r="3097" spans="1:46" x14ac:dyDescent="0.2">
      <c r="A3097" t="s">
        <v>574</v>
      </c>
      <c r="B3097" t="s">
        <v>575</v>
      </c>
      <c r="C3097">
        <f>-70.37280245 / 41.61821469</f>
        <v>-1.6909135332734282</v>
      </c>
      <c r="D3097" t="s">
        <v>576</v>
      </c>
      <c r="E3097" t="s">
        <v>70</v>
      </c>
      <c r="F3097" s="1">
        <v>39349</v>
      </c>
      <c r="G3097">
        <v>1</v>
      </c>
      <c r="O3097">
        <v>6.6</v>
      </c>
      <c r="P3097" t="s">
        <v>71</v>
      </c>
      <c r="Q3097">
        <v>21.6</v>
      </c>
      <c r="R3097" t="s">
        <v>71</v>
      </c>
    </row>
    <row r="3098" spans="1:46" x14ac:dyDescent="0.2">
      <c r="A3098" t="s">
        <v>574</v>
      </c>
      <c r="B3098" t="s">
        <v>575</v>
      </c>
      <c r="C3098">
        <f>-70.37280245 / 41.61821469</f>
        <v>-1.6909135332734282</v>
      </c>
      <c r="D3098" t="s">
        <v>576</v>
      </c>
      <c r="E3098" t="s">
        <v>70</v>
      </c>
      <c r="F3098" s="1">
        <v>39349</v>
      </c>
      <c r="G3098">
        <v>2</v>
      </c>
      <c r="O3098">
        <v>6.61</v>
      </c>
      <c r="P3098" t="s">
        <v>71</v>
      </c>
      <c r="Q3098">
        <v>21.3</v>
      </c>
      <c r="R3098" t="s">
        <v>71</v>
      </c>
    </row>
    <row r="3099" spans="1:46" x14ac:dyDescent="0.2">
      <c r="A3099" t="s">
        <v>574</v>
      </c>
      <c r="B3099" t="s">
        <v>575</v>
      </c>
      <c r="C3099">
        <f>-70.37280245 / 41.61821469</f>
        <v>-1.6909135332734282</v>
      </c>
      <c r="D3099" t="s">
        <v>576</v>
      </c>
      <c r="E3099" t="s">
        <v>70</v>
      </c>
      <c r="F3099" s="1">
        <v>39349</v>
      </c>
      <c r="G3099">
        <v>3</v>
      </c>
      <c r="I3099">
        <v>0.37</v>
      </c>
      <c r="J3099" t="s">
        <v>71</v>
      </c>
      <c r="K3099">
        <v>1.69</v>
      </c>
      <c r="L3099" t="s">
        <v>71</v>
      </c>
      <c r="O3099">
        <v>6.63</v>
      </c>
      <c r="P3099" t="s">
        <v>71</v>
      </c>
      <c r="Q3099">
        <v>21.2</v>
      </c>
      <c r="R3099" t="s">
        <v>71</v>
      </c>
      <c r="S3099">
        <v>0.37</v>
      </c>
      <c r="T3099" t="s">
        <v>71</v>
      </c>
      <c r="U3099">
        <v>11.56</v>
      </c>
      <c r="V3099" t="s">
        <v>71</v>
      </c>
      <c r="W3099">
        <v>29.73</v>
      </c>
      <c r="X3099" t="s">
        <v>71</v>
      </c>
      <c r="Y3099">
        <v>0</v>
      </c>
      <c r="AA3099">
        <v>35.729999999999997</v>
      </c>
      <c r="AE3099">
        <v>3.5</v>
      </c>
      <c r="AF3099" t="s">
        <v>71</v>
      </c>
      <c r="AG3099">
        <v>6.19</v>
      </c>
      <c r="AH3099" t="s">
        <v>71</v>
      </c>
      <c r="AS3099">
        <v>0.5</v>
      </c>
      <c r="AT3099" t="s">
        <v>71</v>
      </c>
    </row>
    <row r="3100" spans="1:46" x14ac:dyDescent="0.2">
      <c r="A3100" t="s">
        <v>574</v>
      </c>
      <c r="B3100" t="s">
        <v>575</v>
      </c>
      <c r="C3100">
        <f>-70.37280245 / 41.61821469</f>
        <v>-1.6909135332734282</v>
      </c>
      <c r="D3100" t="s">
        <v>576</v>
      </c>
      <c r="E3100" t="s">
        <v>70</v>
      </c>
      <c r="F3100" s="1">
        <v>39349</v>
      </c>
      <c r="G3100">
        <v>4</v>
      </c>
      <c r="O3100">
        <v>6.65</v>
      </c>
      <c r="P3100" t="s">
        <v>71</v>
      </c>
      <c r="Q3100">
        <v>21.2</v>
      </c>
      <c r="R3100" t="s">
        <v>71</v>
      </c>
    </row>
    <row r="3101" spans="1:46" x14ac:dyDescent="0.2">
      <c r="A3101" t="s">
        <v>574</v>
      </c>
      <c r="B3101" t="s">
        <v>575</v>
      </c>
      <c r="C3101">
        <f>-70.37280245 / 41.61821469</f>
        <v>-1.6909135332734282</v>
      </c>
      <c r="D3101" t="s">
        <v>576</v>
      </c>
      <c r="E3101" t="s">
        <v>70</v>
      </c>
      <c r="F3101" s="1">
        <v>39349</v>
      </c>
      <c r="G3101">
        <v>5</v>
      </c>
      <c r="O3101">
        <v>6.44</v>
      </c>
      <c r="P3101" t="s">
        <v>71</v>
      </c>
      <c r="Q3101">
        <v>21</v>
      </c>
      <c r="R3101" t="s">
        <v>71</v>
      </c>
    </row>
    <row r="3102" spans="1:46" x14ac:dyDescent="0.2">
      <c r="A3102" t="s">
        <v>574</v>
      </c>
      <c r="B3102" t="s">
        <v>575</v>
      </c>
      <c r="C3102">
        <f>-70.37280245 / 41.61821469</f>
        <v>-1.6909135332734282</v>
      </c>
      <c r="D3102" t="s">
        <v>576</v>
      </c>
      <c r="E3102" t="s">
        <v>70</v>
      </c>
      <c r="F3102" s="1">
        <v>39349</v>
      </c>
      <c r="G3102">
        <v>6</v>
      </c>
      <c r="O3102">
        <v>5.94</v>
      </c>
      <c r="P3102" t="s">
        <v>71</v>
      </c>
      <c r="Q3102">
        <v>20.9</v>
      </c>
      <c r="R3102" t="s">
        <v>71</v>
      </c>
    </row>
    <row r="3103" spans="1:46" x14ac:dyDescent="0.2">
      <c r="A3103" t="s">
        <v>574</v>
      </c>
      <c r="B3103" t="s">
        <v>575</v>
      </c>
      <c r="C3103">
        <f>-70.37280245 / 41.61821469</f>
        <v>-1.6909135332734282</v>
      </c>
      <c r="D3103" t="s">
        <v>576</v>
      </c>
      <c r="E3103" t="s">
        <v>70</v>
      </c>
      <c r="F3103" s="1">
        <v>39349</v>
      </c>
      <c r="G3103">
        <v>6.7</v>
      </c>
      <c r="I3103">
        <v>0.76</v>
      </c>
      <c r="J3103" t="s">
        <v>71</v>
      </c>
      <c r="K3103">
        <v>4.37</v>
      </c>
      <c r="L3103" t="s">
        <v>71</v>
      </c>
      <c r="S3103">
        <v>0.76</v>
      </c>
      <c r="T3103" t="s">
        <v>71</v>
      </c>
      <c r="U3103">
        <v>23.5</v>
      </c>
      <c r="V3103" t="s">
        <v>71</v>
      </c>
      <c r="W3103">
        <v>27.07</v>
      </c>
      <c r="X3103" t="s">
        <v>71</v>
      </c>
      <c r="AA3103">
        <v>45.07</v>
      </c>
      <c r="AE3103">
        <v>5.4</v>
      </c>
      <c r="AF3103" t="s">
        <v>71</v>
      </c>
      <c r="AG3103">
        <v>5.85</v>
      </c>
      <c r="AH3103" t="s">
        <v>71</v>
      </c>
      <c r="AS3103">
        <v>2.0699999999999998</v>
      </c>
      <c r="AT3103" t="s">
        <v>71</v>
      </c>
    </row>
    <row r="3104" spans="1:46" x14ac:dyDescent="0.2">
      <c r="A3104" t="s">
        <v>574</v>
      </c>
      <c r="B3104" t="s">
        <v>575</v>
      </c>
      <c r="C3104">
        <f>-70.37280245 / 41.61821469</f>
        <v>-1.6909135332734282</v>
      </c>
      <c r="D3104" t="s">
        <v>576</v>
      </c>
      <c r="E3104" t="s">
        <v>70</v>
      </c>
      <c r="F3104" s="1">
        <v>39349</v>
      </c>
      <c r="G3104">
        <v>7</v>
      </c>
      <c r="O3104">
        <v>0.68</v>
      </c>
      <c r="P3104" t="s">
        <v>71</v>
      </c>
      <c r="Q3104">
        <v>18</v>
      </c>
      <c r="R3104" t="s">
        <v>71</v>
      </c>
    </row>
    <row r="3105" spans="1:46" x14ac:dyDescent="0.2">
      <c r="A3105" t="s">
        <v>574</v>
      </c>
      <c r="B3105" t="s">
        <v>575</v>
      </c>
      <c r="C3105">
        <f>-70.37280245 / 41.61821469</f>
        <v>-1.6909135332734282</v>
      </c>
      <c r="D3105" t="s">
        <v>576</v>
      </c>
      <c r="E3105" t="s">
        <v>70</v>
      </c>
      <c r="F3105" s="1">
        <v>39693</v>
      </c>
      <c r="G3105">
        <v>0.5</v>
      </c>
      <c r="I3105">
        <v>7.1</v>
      </c>
      <c r="J3105" t="s">
        <v>71</v>
      </c>
      <c r="K3105">
        <v>2.2000000000000002</v>
      </c>
      <c r="L3105" t="s">
        <v>71</v>
      </c>
      <c r="M3105">
        <v>6.75</v>
      </c>
      <c r="N3105" t="s">
        <v>71</v>
      </c>
      <c r="O3105">
        <v>5.12</v>
      </c>
      <c r="P3105" t="s">
        <v>71</v>
      </c>
      <c r="Q3105">
        <v>23.9</v>
      </c>
      <c r="R3105" t="s">
        <v>71</v>
      </c>
      <c r="S3105">
        <v>0.18</v>
      </c>
      <c r="T3105" t="s">
        <v>71</v>
      </c>
      <c r="U3105">
        <v>5.58</v>
      </c>
      <c r="V3105" t="s">
        <v>71</v>
      </c>
      <c r="W3105">
        <v>30.51</v>
      </c>
      <c r="X3105" t="s">
        <v>71</v>
      </c>
      <c r="Y3105">
        <v>28.94</v>
      </c>
      <c r="AA3105">
        <v>38.33</v>
      </c>
      <c r="AC3105">
        <v>32.479999999999997</v>
      </c>
      <c r="AE3105">
        <v>3.9</v>
      </c>
      <c r="AF3105" t="s">
        <v>71</v>
      </c>
      <c r="AG3105">
        <v>6.67</v>
      </c>
      <c r="AH3105" t="s">
        <v>71</v>
      </c>
      <c r="AS3105">
        <v>1.1200000000000001</v>
      </c>
      <c r="AT3105" t="s">
        <v>71</v>
      </c>
    </row>
    <row r="3106" spans="1:46" x14ac:dyDescent="0.2">
      <c r="A3106" t="s">
        <v>574</v>
      </c>
      <c r="B3106" t="s">
        <v>575</v>
      </c>
      <c r="C3106">
        <f>-70.37280245 / 41.61821469</f>
        <v>-1.6909135332734282</v>
      </c>
      <c r="D3106" t="s">
        <v>576</v>
      </c>
      <c r="E3106" t="s">
        <v>70</v>
      </c>
      <c r="F3106" s="1">
        <v>39693</v>
      </c>
      <c r="G3106">
        <v>1</v>
      </c>
      <c r="O3106">
        <v>4.97</v>
      </c>
      <c r="P3106" t="s">
        <v>71</v>
      </c>
      <c r="Q3106">
        <v>23.9</v>
      </c>
      <c r="R3106" t="s">
        <v>71</v>
      </c>
    </row>
    <row r="3107" spans="1:46" x14ac:dyDescent="0.2">
      <c r="A3107" t="s">
        <v>574</v>
      </c>
      <c r="B3107" t="s">
        <v>575</v>
      </c>
      <c r="C3107">
        <f>-70.37280245 / 41.61821469</f>
        <v>-1.6909135332734282</v>
      </c>
      <c r="D3107" t="s">
        <v>576</v>
      </c>
      <c r="E3107" t="s">
        <v>70</v>
      </c>
      <c r="F3107" s="1">
        <v>39693</v>
      </c>
      <c r="G3107">
        <v>2</v>
      </c>
      <c r="O3107">
        <v>5.0599999999999996</v>
      </c>
      <c r="P3107" t="s">
        <v>71</v>
      </c>
      <c r="Q3107">
        <v>23.9</v>
      </c>
      <c r="R3107" t="s">
        <v>71</v>
      </c>
    </row>
    <row r="3108" spans="1:46" x14ac:dyDescent="0.2">
      <c r="A3108" t="s">
        <v>574</v>
      </c>
      <c r="B3108" t="s">
        <v>575</v>
      </c>
      <c r="C3108">
        <f>-70.37280245 / 41.61821469</f>
        <v>-1.6909135332734282</v>
      </c>
      <c r="D3108" t="s">
        <v>576</v>
      </c>
      <c r="E3108" t="s">
        <v>70</v>
      </c>
      <c r="F3108" s="1">
        <v>39693</v>
      </c>
      <c r="G3108">
        <v>3</v>
      </c>
      <c r="K3108">
        <v>1.53</v>
      </c>
      <c r="L3108" t="s">
        <v>71</v>
      </c>
      <c r="O3108">
        <v>4.9800000000000004</v>
      </c>
      <c r="P3108" t="s">
        <v>71</v>
      </c>
      <c r="Q3108">
        <v>23.7</v>
      </c>
      <c r="R3108" t="s">
        <v>71</v>
      </c>
      <c r="S3108">
        <v>0.23</v>
      </c>
      <c r="T3108" t="s">
        <v>71</v>
      </c>
      <c r="U3108">
        <v>7.12</v>
      </c>
      <c r="V3108" t="s">
        <v>71</v>
      </c>
      <c r="W3108">
        <v>26.28</v>
      </c>
      <c r="X3108" t="s">
        <v>71</v>
      </c>
      <c r="Y3108">
        <v>0</v>
      </c>
      <c r="AA3108">
        <v>34.770000000000003</v>
      </c>
      <c r="AE3108">
        <v>3.7</v>
      </c>
      <c r="AF3108" t="s">
        <v>71</v>
      </c>
      <c r="AG3108">
        <v>6.53</v>
      </c>
      <c r="AH3108" t="s">
        <v>71</v>
      </c>
      <c r="AS3108">
        <v>1.05</v>
      </c>
      <c r="AT3108" t="s">
        <v>71</v>
      </c>
    </row>
    <row r="3109" spans="1:46" x14ac:dyDescent="0.2">
      <c r="A3109" t="s">
        <v>574</v>
      </c>
      <c r="B3109" t="s">
        <v>575</v>
      </c>
      <c r="C3109">
        <f>-70.37280245 / 41.61821469</f>
        <v>-1.6909135332734282</v>
      </c>
      <c r="D3109" t="s">
        <v>576</v>
      </c>
      <c r="E3109" t="s">
        <v>70</v>
      </c>
      <c r="F3109" s="1">
        <v>39693</v>
      </c>
      <c r="G3109">
        <v>4</v>
      </c>
      <c r="O3109">
        <v>4.92</v>
      </c>
      <c r="P3109" t="s">
        <v>71</v>
      </c>
      <c r="Q3109">
        <v>23.6</v>
      </c>
      <c r="R3109" t="s">
        <v>71</v>
      </c>
    </row>
    <row r="3110" spans="1:46" x14ac:dyDescent="0.2">
      <c r="A3110" t="s">
        <v>574</v>
      </c>
      <c r="B3110" t="s">
        <v>575</v>
      </c>
      <c r="C3110">
        <f>-70.37280245 / 41.61821469</f>
        <v>-1.6909135332734282</v>
      </c>
      <c r="D3110" t="s">
        <v>576</v>
      </c>
      <c r="E3110" t="s">
        <v>70</v>
      </c>
      <c r="F3110" s="1">
        <v>39693</v>
      </c>
      <c r="G3110">
        <v>5</v>
      </c>
      <c r="O3110">
        <v>4.72</v>
      </c>
      <c r="P3110" t="s">
        <v>71</v>
      </c>
      <c r="Q3110">
        <v>23.5</v>
      </c>
      <c r="R3110" t="s">
        <v>71</v>
      </c>
    </row>
    <row r="3111" spans="1:46" x14ac:dyDescent="0.2">
      <c r="A3111" t="s">
        <v>574</v>
      </c>
      <c r="B3111" t="s">
        <v>575</v>
      </c>
      <c r="C3111">
        <f>-70.37280245 / 41.61821469</f>
        <v>-1.6909135332734282</v>
      </c>
      <c r="D3111" t="s">
        <v>576</v>
      </c>
      <c r="E3111" t="s">
        <v>70</v>
      </c>
      <c r="F3111" s="1">
        <v>39693</v>
      </c>
      <c r="G3111">
        <v>6</v>
      </c>
      <c r="K3111">
        <v>10.77</v>
      </c>
      <c r="L3111" t="s">
        <v>71</v>
      </c>
      <c r="O3111">
        <v>4.6500000000000004</v>
      </c>
      <c r="P3111" t="s">
        <v>71</v>
      </c>
      <c r="Q3111">
        <v>23.4</v>
      </c>
      <c r="R3111" t="s">
        <v>71</v>
      </c>
      <c r="S3111">
        <v>0.97</v>
      </c>
      <c r="T3111" t="s">
        <v>71</v>
      </c>
      <c r="U3111">
        <v>30.04</v>
      </c>
      <c r="V3111" t="s">
        <v>71</v>
      </c>
      <c r="W3111">
        <v>56.37</v>
      </c>
      <c r="X3111" t="s">
        <v>71</v>
      </c>
      <c r="Y3111">
        <v>53.21</v>
      </c>
      <c r="AA3111">
        <v>53.92</v>
      </c>
      <c r="AE3111">
        <v>3.9</v>
      </c>
      <c r="AF3111" t="s">
        <v>71</v>
      </c>
      <c r="AG3111">
        <v>6.35</v>
      </c>
      <c r="AH3111" t="s">
        <v>71</v>
      </c>
      <c r="AS3111">
        <v>18.96</v>
      </c>
      <c r="AT3111" t="s">
        <v>71</v>
      </c>
    </row>
    <row r="3112" spans="1:46" x14ac:dyDescent="0.2">
      <c r="A3112" t="s">
        <v>574</v>
      </c>
      <c r="B3112" t="s">
        <v>575</v>
      </c>
      <c r="C3112">
        <f>-70.37280245 / 41.61821469</f>
        <v>-1.6909135332734282</v>
      </c>
      <c r="D3112" t="s">
        <v>576</v>
      </c>
      <c r="E3112" t="s">
        <v>70</v>
      </c>
      <c r="F3112" s="1">
        <v>39693</v>
      </c>
      <c r="G3112">
        <v>7</v>
      </c>
      <c r="O3112">
        <v>4.59</v>
      </c>
      <c r="P3112" t="s">
        <v>71</v>
      </c>
      <c r="Q3112">
        <v>23.3</v>
      </c>
      <c r="R3112" t="s">
        <v>71</v>
      </c>
    </row>
    <row r="3113" spans="1:46" x14ac:dyDescent="0.2">
      <c r="A3113" t="s">
        <v>574</v>
      </c>
      <c r="B3113" t="s">
        <v>575</v>
      </c>
      <c r="C3113">
        <f>-70.37280245 / 41.61821469</f>
        <v>-1.6909135332734282</v>
      </c>
      <c r="D3113" t="s">
        <v>576</v>
      </c>
      <c r="E3113" t="s">
        <v>70</v>
      </c>
      <c r="F3113" s="1">
        <v>40044</v>
      </c>
      <c r="G3113">
        <v>0.5</v>
      </c>
      <c r="I3113">
        <v>7.9</v>
      </c>
      <c r="J3113" t="s">
        <v>71</v>
      </c>
      <c r="K3113">
        <v>1.45</v>
      </c>
      <c r="L3113" t="s">
        <v>71</v>
      </c>
      <c r="M3113">
        <v>5.95</v>
      </c>
      <c r="N3113" t="s">
        <v>71</v>
      </c>
      <c r="S3113">
        <v>0.51</v>
      </c>
      <c r="T3113" t="s">
        <v>71</v>
      </c>
      <c r="U3113">
        <v>15.64</v>
      </c>
      <c r="V3113" t="s">
        <v>71</v>
      </c>
      <c r="W3113">
        <v>31.34</v>
      </c>
      <c r="X3113" t="s">
        <v>71</v>
      </c>
      <c r="Y3113">
        <v>43.8</v>
      </c>
      <c r="AA3113">
        <v>34.26</v>
      </c>
      <c r="AC3113">
        <v>34.299999999999997</v>
      </c>
      <c r="AE3113">
        <v>3.9</v>
      </c>
      <c r="AF3113" t="s">
        <v>71</v>
      </c>
      <c r="AG3113">
        <v>6.45</v>
      </c>
      <c r="AH3113" t="s">
        <v>71</v>
      </c>
      <c r="AS3113">
        <v>0.26</v>
      </c>
      <c r="AT3113" t="s">
        <v>71</v>
      </c>
    </row>
    <row r="3114" spans="1:46" x14ac:dyDescent="0.2">
      <c r="A3114" t="s">
        <v>574</v>
      </c>
      <c r="B3114" t="s">
        <v>575</v>
      </c>
      <c r="C3114">
        <f>-70.37280245 / 41.61821469</f>
        <v>-1.6909135332734282</v>
      </c>
      <c r="D3114" t="s">
        <v>576</v>
      </c>
      <c r="E3114" t="s">
        <v>70</v>
      </c>
      <c r="F3114" s="1">
        <v>40044</v>
      </c>
      <c r="G3114">
        <v>1</v>
      </c>
      <c r="O3114">
        <v>7.55</v>
      </c>
      <c r="P3114" t="s">
        <v>71</v>
      </c>
      <c r="Q3114">
        <v>27.1</v>
      </c>
      <c r="R3114" t="s">
        <v>71</v>
      </c>
    </row>
    <row r="3115" spans="1:46" x14ac:dyDescent="0.2">
      <c r="A3115" t="s">
        <v>574</v>
      </c>
      <c r="B3115" t="s">
        <v>575</v>
      </c>
      <c r="C3115">
        <f>-70.37280245 / 41.61821469</f>
        <v>-1.6909135332734282</v>
      </c>
      <c r="D3115" t="s">
        <v>576</v>
      </c>
      <c r="E3115" t="s">
        <v>70</v>
      </c>
      <c r="F3115" s="1">
        <v>40044</v>
      </c>
      <c r="G3115">
        <v>2</v>
      </c>
      <c r="O3115">
        <v>7.59</v>
      </c>
      <c r="P3115" t="s">
        <v>71</v>
      </c>
      <c r="Q3115">
        <v>27</v>
      </c>
      <c r="R3115" t="s">
        <v>71</v>
      </c>
    </row>
    <row r="3116" spans="1:46" x14ac:dyDescent="0.2">
      <c r="A3116" t="s">
        <v>574</v>
      </c>
      <c r="B3116" t="s">
        <v>575</v>
      </c>
      <c r="C3116">
        <f>-70.37280245 / 41.61821469</f>
        <v>-1.6909135332734282</v>
      </c>
      <c r="D3116" t="s">
        <v>576</v>
      </c>
      <c r="E3116" t="s">
        <v>70</v>
      </c>
      <c r="F3116" s="1">
        <v>40044</v>
      </c>
      <c r="G3116">
        <v>3</v>
      </c>
      <c r="O3116">
        <v>7.61</v>
      </c>
      <c r="P3116" t="s">
        <v>71</v>
      </c>
      <c r="Q3116">
        <v>26.6</v>
      </c>
      <c r="R3116" t="s">
        <v>71</v>
      </c>
    </row>
    <row r="3117" spans="1:46" x14ac:dyDescent="0.2">
      <c r="A3117" t="s">
        <v>574</v>
      </c>
      <c r="B3117" t="s">
        <v>575</v>
      </c>
      <c r="C3117">
        <f>-70.37280245 / 41.61821469</f>
        <v>-1.6909135332734282</v>
      </c>
      <c r="D3117" t="s">
        <v>576</v>
      </c>
      <c r="E3117" t="s">
        <v>70</v>
      </c>
      <c r="F3117" s="1">
        <v>40044</v>
      </c>
      <c r="G3117">
        <v>4</v>
      </c>
      <c r="O3117">
        <v>7.6</v>
      </c>
      <c r="P3117" t="s">
        <v>71</v>
      </c>
      <c r="Q3117">
        <v>26.1</v>
      </c>
      <c r="R3117" t="s">
        <v>71</v>
      </c>
    </row>
    <row r="3118" spans="1:46" x14ac:dyDescent="0.2">
      <c r="A3118" t="s">
        <v>574</v>
      </c>
      <c r="B3118" t="s">
        <v>575</v>
      </c>
      <c r="C3118">
        <f>-70.37280245 / 41.61821469</f>
        <v>-1.6909135332734282</v>
      </c>
      <c r="D3118" t="s">
        <v>576</v>
      </c>
      <c r="E3118" t="s">
        <v>70</v>
      </c>
      <c r="F3118" s="1">
        <v>40044</v>
      </c>
      <c r="G3118">
        <v>5</v>
      </c>
      <c r="O3118">
        <v>7.58</v>
      </c>
      <c r="P3118" t="s">
        <v>71</v>
      </c>
      <c r="Q3118">
        <v>24.3</v>
      </c>
      <c r="R3118" t="s">
        <v>71</v>
      </c>
    </row>
    <row r="3119" spans="1:46" x14ac:dyDescent="0.2">
      <c r="A3119" t="s">
        <v>574</v>
      </c>
      <c r="B3119" t="s">
        <v>575</v>
      </c>
      <c r="C3119">
        <f>-70.37280245 / 41.61821469</f>
        <v>-1.6909135332734282</v>
      </c>
      <c r="D3119" t="s">
        <v>576</v>
      </c>
      <c r="E3119" t="s">
        <v>70</v>
      </c>
      <c r="F3119" s="1">
        <v>40044</v>
      </c>
      <c r="G3119">
        <v>6</v>
      </c>
      <c r="K3119">
        <v>1.67</v>
      </c>
      <c r="L3119" t="s">
        <v>71</v>
      </c>
      <c r="O3119">
        <v>7.56</v>
      </c>
      <c r="P3119" t="s">
        <v>71</v>
      </c>
      <c r="Q3119">
        <v>20.5</v>
      </c>
      <c r="R3119" t="s">
        <v>71</v>
      </c>
      <c r="S3119">
        <v>0.52</v>
      </c>
      <c r="T3119" t="s">
        <v>71</v>
      </c>
      <c r="U3119">
        <v>16.059999999999999</v>
      </c>
      <c r="V3119" t="s">
        <v>71</v>
      </c>
      <c r="W3119">
        <v>25.12</v>
      </c>
      <c r="X3119" t="s">
        <v>71</v>
      </c>
      <c r="Y3119">
        <v>44.18</v>
      </c>
      <c r="AA3119">
        <v>35.61</v>
      </c>
      <c r="AE3119">
        <v>4.0999999999999996</v>
      </c>
      <c r="AF3119" t="s">
        <v>71</v>
      </c>
      <c r="AG3119">
        <v>6.3</v>
      </c>
      <c r="AH3119" t="s">
        <v>71</v>
      </c>
      <c r="AS3119">
        <v>0.7</v>
      </c>
      <c r="AT3119" t="s">
        <v>71</v>
      </c>
    </row>
    <row r="3120" spans="1:46" x14ac:dyDescent="0.2">
      <c r="A3120" t="s">
        <v>574</v>
      </c>
      <c r="B3120" t="s">
        <v>575</v>
      </c>
      <c r="C3120">
        <f>-70.37280245 / 41.61821469</f>
        <v>-1.6909135332734282</v>
      </c>
      <c r="D3120" t="s">
        <v>576</v>
      </c>
      <c r="E3120" t="s">
        <v>70</v>
      </c>
      <c r="F3120" s="1">
        <v>40044</v>
      </c>
      <c r="G3120">
        <v>7</v>
      </c>
      <c r="O3120">
        <v>4.5199999999999996</v>
      </c>
      <c r="P3120" t="s">
        <v>71</v>
      </c>
      <c r="Q3120">
        <v>16.600000000000001</v>
      </c>
      <c r="R3120" t="s">
        <v>71</v>
      </c>
    </row>
    <row r="3121" spans="1:46" x14ac:dyDescent="0.2">
      <c r="A3121" t="s">
        <v>574</v>
      </c>
      <c r="B3121" t="s">
        <v>575</v>
      </c>
      <c r="C3121">
        <f>-70.37280245 / 41.61821469</f>
        <v>-1.6909135332734282</v>
      </c>
      <c r="D3121" t="s">
        <v>576</v>
      </c>
      <c r="E3121" t="s">
        <v>70</v>
      </c>
      <c r="F3121" s="1">
        <v>40442</v>
      </c>
      <c r="G3121">
        <v>0.5</v>
      </c>
      <c r="I3121">
        <v>7.85</v>
      </c>
      <c r="J3121" t="s">
        <v>71</v>
      </c>
      <c r="K3121">
        <v>1.66</v>
      </c>
      <c r="L3121" t="s">
        <v>71</v>
      </c>
      <c r="M3121">
        <v>5.8</v>
      </c>
      <c r="N3121" t="s">
        <v>71</v>
      </c>
      <c r="O3121">
        <v>5.73</v>
      </c>
      <c r="P3121" t="s">
        <v>71</v>
      </c>
      <c r="Q3121">
        <v>20.5</v>
      </c>
      <c r="R3121" t="s">
        <v>71</v>
      </c>
      <c r="S3121">
        <v>0.44</v>
      </c>
      <c r="T3121" t="s">
        <v>71</v>
      </c>
      <c r="U3121">
        <v>13.64</v>
      </c>
      <c r="V3121" t="s">
        <v>71</v>
      </c>
      <c r="W3121">
        <v>29.35</v>
      </c>
      <c r="X3121" t="s">
        <v>71</v>
      </c>
      <c r="Y3121">
        <v>41.83</v>
      </c>
      <c r="AA3121">
        <v>35.590000000000003</v>
      </c>
      <c r="AC3121">
        <v>34.67</v>
      </c>
      <c r="AE3121">
        <v>4.0999999999999996</v>
      </c>
      <c r="AF3121" t="s">
        <v>71</v>
      </c>
      <c r="AG3121">
        <v>6.53</v>
      </c>
      <c r="AH3121" t="s">
        <v>71</v>
      </c>
      <c r="AS3121">
        <v>0.2</v>
      </c>
      <c r="AT3121" t="s">
        <v>71</v>
      </c>
    </row>
    <row r="3122" spans="1:46" x14ac:dyDescent="0.2">
      <c r="A3122" t="s">
        <v>574</v>
      </c>
      <c r="B3122" t="s">
        <v>575</v>
      </c>
      <c r="C3122">
        <f>-70.37280245 / 41.61821469</f>
        <v>-1.6909135332734282</v>
      </c>
      <c r="D3122" t="s">
        <v>576</v>
      </c>
      <c r="E3122" t="s">
        <v>70</v>
      </c>
      <c r="F3122" s="1">
        <v>40442</v>
      </c>
      <c r="G3122">
        <v>1</v>
      </c>
      <c r="O3122">
        <v>6</v>
      </c>
      <c r="P3122" t="s">
        <v>71</v>
      </c>
      <c r="Q3122">
        <v>20.5</v>
      </c>
      <c r="R3122" t="s">
        <v>71</v>
      </c>
    </row>
    <row r="3123" spans="1:46" x14ac:dyDescent="0.2">
      <c r="A3123" t="s">
        <v>574</v>
      </c>
      <c r="B3123" t="s">
        <v>575</v>
      </c>
      <c r="C3123">
        <f>-70.37280245 / 41.61821469</f>
        <v>-1.6909135332734282</v>
      </c>
      <c r="D3123" t="s">
        <v>576</v>
      </c>
      <c r="E3123" t="s">
        <v>70</v>
      </c>
      <c r="F3123" s="1">
        <v>40442</v>
      </c>
      <c r="G3123">
        <v>2</v>
      </c>
      <c r="O3123">
        <v>6.03</v>
      </c>
      <c r="P3123" t="s">
        <v>71</v>
      </c>
      <c r="Q3123">
        <v>20.399999999999999</v>
      </c>
      <c r="R3123" t="s">
        <v>71</v>
      </c>
    </row>
    <row r="3124" spans="1:46" x14ac:dyDescent="0.2">
      <c r="A3124" t="s">
        <v>574</v>
      </c>
      <c r="B3124" t="s">
        <v>575</v>
      </c>
      <c r="C3124">
        <f>-70.37280245 / 41.61821469</f>
        <v>-1.6909135332734282</v>
      </c>
      <c r="D3124" t="s">
        <v>576</v>
      </c>
      <c r="E3124" t="s">
        <v>70</v>
      </c>
      <c r="F3124" s="1">
        <v>40442</v>
      </c>
      <c r="G3124">
        <v>3</v>
      </c>
      <c r="K3124">
        <v>1.83</v>
      </c>
      <c r="L3124" t="s">
        <v>71</v>
      </c>
      <c r="O3124">
        <v>6.09</v>
      </c>
      <c r="P3124" t="s">
        <v>71</v>
      </c>
      <c r="Q3124">
        <v>20.399999999999999</v>
      </c>
      <c r="R3124" t="s">
        <v>71</v>
      </c>
      <c r="S3124">
        <v>0.45</v>
      </c>
      <c r="T3124" t="s">
        <v>71</v>
      </c>
      <c r="U3124">
        <v>13.84</v>
      </c>
      <c r="V3124" t="s">
        <v>71</v>
      </c>
      <c r="W3124">
        <v>34.03</v>
      </c>
      <c r="X3124" t="s">
        <v>71</v>
      </c>
      <c r="Y3124">
        <v>42.04</v>
      </c>
      <c r="AA3124">
        <v>36.5</v>
      </c>
      <c r="AE3124">
        <v>4.2</v>
      </c>
      <c r="AF3124" t="s">
        <v>71</v>
      </c>
      <c r="AG3124">
        <v>6.45</v>
      </c>
      <c r="AH3124" t="s">
        <v>71</v>
      </c>
      <c r="AS3124">
        <v>0.66</v>
      </c>
      <c r="AT3124" t="s">
        <v>71</v>
      </c>
    </row>
    <row r="3125" spans="1:46" x14ac:dyDescent="0.2">
      <c r="A3125" t="s">
        <v>574</v>
      </c>
      <c r="B3125" t="s">
        <v>575</v>
      </c>
      <c r="C3125">
        <f>-70.37280245 / 41.61821469</f>
        <v>-1.6909135332734282</v>
      </c>
      <c r="D3125" t="s">
        <v>576</v>
      </c>
      <c r="E3125" t="s">
        <v>70</v>
      </c>
      <c r="F3125" s="1">
        <v>40442</v>
      </c>
      <c r="G3125">
        <v>4</v>
      </c>
      <c r="O3125">
        <v>5.6</v>
      </c>
      <c r="P3125" t="s">
        <v>71</v>
      </c>
      <c r="Q3125">
        <v>20.3</v>
      </c>
      <c r="R3125" t="s">
        <v>71</v>
      </c>
    </row>
    <row r="3126" spans="1:46" x14ac:dyDescent="0.2">
      <c r="A3126" t="s">
        <v>574</v>
      </c>
      <c r="B3126" t="s">
        <v>575</v>
      </c>
      <c r="C3126">
        <f>-70.37280245 / 41.61821469</f>
        <v>-1.6909135332734282</v>
      </c>
      <c r="D3126" t="s">
        <v>576</v>
      </c>
      <c r="E3126" t="s">
        <v>70</v>
      </c>
      <c r="F3126" s="1">
        <v>40442</v>
      </c>
      <c r="G3126">
        <v>5</v>
      </c>
      <c r="O3126">
        <v>5.83</v>
      </c>
      <c r="P3126" t="s">
        <v>71</v>
      </c>
      <c r="Q3126">
        <v>20.2</v>
      </c>
      <c r="R3126" t="s">
        <v>71</v>
      </c>
    </row>
    <row r="3127" spans="1:46" x14ac:dyDescent="0.2">
      <c r="A3127" t="s">
        <v>574</v>
      </c>
      <c r="B3127" t="s">
        <v>575</v>
      </c>
      <c r="C3127">
        <f>-70.37280245 / 41.61821469</f>
        <v>-1.6909135332734282</v>
      </c>
      <c r="D3127" t="s">
        <v>576</v>
      </c>
      <c r="E3127" t="s">
        <v>70</v>
      </c>
      <c r="F3127" s="1">
        <v>40442</v>
      </c>
      <c r="G3127">
        <v>6</v>
      </c>
      <c r="O3127">
        <v>5.0199999999999996</v>
      </c>
      <c r="P3127" t="s">
        <v>71</v>
      </c>
      <c r="Q3127">
        <v>20</v>
      </c>
      <c r="R3127" t="s">
        <v>71</v>
      </c>
    </row>
    <row r="3128" spans="1:46" x14ac:dyDescent="0.2">
      <c r="A3128" t="s">
        <v>574</v>
      </c>
      <c r="B3128" t="s">
        <v>575</v>
      </c>
      <c r="C3128">
        <f>-70.37280245 / 41.61821469</f>
        <v>-1.6909135332734282</v>
      </c>
      <c r="D3128" t="s">
        <v>576</v>
      </c>
      <c r="E3128" t="s">
        <v>70</v>
      </c>
      <c r="F3128" s="1">
        <v>40442</v>
      </c>
      <c r="G3128">
        <v>7</v>
      </c>
      <c r="O3128">
        <v>2.37</v>
      </c>
      <c r="P3128" t="s">
        <v>71</v>
      </c>
      <c r="Q3128">
        <v>18.2</v>
      </c>
      <c r="R3128" t="s">
        <v>71</v>
      </c>
    </row>
    <row r="3129" spans="1:46" x14ac:dyDescent="0.2">
      <c r="A3129" t="s">
        <v>574</v>
      </c>
      <c r="B3129" t="s">
        <v>575</v>
      </c>
      <c r="C3129">
        <f>-70.37280245 / 41.61821469</f>
        <v>-1.6909135332734282</v>
      </c>
      <c r="D3129" t="s">
        <v>576</v>
      </c>
      <c r="E3129" t="s">
        <v>70</v>
      </c>
      <c r="F3129" s="1">
        <v>40442</v>
      </c>
      <c r="G3129">
        <v>7.5</v>
      </c>
      <c r="O3129">
        <v>0.88</v>
      </c>
      <c r="P3129" t="s">
        <v>71</v>
      </c>
      <c r="Q3129">
        <v>14.9</v>
      </c>
      <c r="R3129" t="s">
        <v>71</v>
      </c>
    </row>
    <row r="3130" spans="1:46" x14ac:dyDescent="0.2">
      <c r="A3130" t="s">
        <v>574</v>
      </c>
      <c r="B3130" t="s">
        <v>575</v>
      </c>
      <c r="C3130">
        <f>-70.37280245 / 41.61821469</f>
        <v>-1.6909135332734282</v>
      </c>
      <c r="D3130" t="s">
        <v>576</v>
      </c>
      <c r="E3130" t="s">
        <v>70</v>
      </c>
      <c r="F3130" s="1">
        <v>40799</v>
      </c>
      <c r="G3130">
        <v>0.5</v>
      </c>
      <c r="I3130">
        <v>10.1</v>
      </c>
      <c r="J3130" t="s">
        <v>71</v>
      </c>
      <c r="K3130">
        <v>2.2799999999999998</v>
      </c>
      <c r="L3130" t="s">
        <v>71</v>
      </c>
      <c r="M3130">
        <v>3.2</v>
      </c>
      <c r="N3130" t="s">
        <v>71</v>
      </c>
      <c r="O3130">
        <v>4.79</v>
      </c>
      <c r="P3130" t="s">
        <v>71</v>
      </c>
      <c r="Q3130">
        <v>22.7</v>
      </c>
      <c r="R3130" t="s">
        <v>71</v>
      </c>
      <c r="S3130">
        <v>0.27</v>
      </c>
      <c r="T3130" t="s">
        <v>71</v>
      </c>
      <c r="U3130">
        <v>8.36</v>
      </c>
      <c r="V3130" t="s">
        <v>71</v>
      </c>
      <c r="W3130">
        <v>29.98</v>
      </c>
      <c r="X3130" t="s">
        <v>71</v>
      </c>
      <c r="Y3130">
        <v>34.770000000000003</v>
      </c>
      <c r="AA3130">
        <v>38.69</v>
      </c>
      <c r="AC3130">
        <v>43.24</v>
      </c>
      <c r="AE3130">
        <v>4.5999999999999996</v>
      </c>
      <c r="AF3130" t="s">
        <v>71</v>
      </c>
      <c r="AG3130">
        <v>6.64</v>
      </c>
      <c r="AH3130" t="s">
        <v>71</v>
      </c>
      <c r="AS3130">
        <v>1.0900000000000001</v>
      </c>
      <c r="AT3130" t="s">
        <v>71</v>
      </c>
    </row>
    <row r="3131" spans="1:46" x14ac:dyDescent="0.2">
      <c r="A3131" t="s">
        <v>574</v>
      </c>
      <c r="B3131" t="s">
        <v>575</v>
      </c>
      <c r="C3131">
        <f>-70.37280245 / 41.61821469</f>
        <v>-1.6909135332734282</v>
      </c>
      <c r="D3131" t="s">
        <v>576</v>
      </c>
      <c r="E3131" t="s">
        <v>70</v>
      </c>
      <c r="F3131" s="1">
        <v>40799</v>
      </c>
      <c r="G3131">
        <v>1</v>
      </c>
      <c r="O3131">
        <v>4.75</v>
      </c>
      <c r="P3131" t="s">
        <v>71</v>
      </c>
      <c r="Q3131">
        <v>22.6</v>
      </c>
      <c r="R3131" t="s">
        <v>71</v>
      </c>
    </row>
    <row r="3132" spans="1:46" x14ac:dyDescent="0.2">
      <c r="A3132" t="s">
        <v>574</v>
      </c>
      <c r="B3132" t="s">
        <v>575</v>
      </c>
      <c r="C3132">
        <f>-70.37280245 / 41.61821469</f>
        <v>-1.6909135332734282</v>
      </c>
      <c r="D3132" t="s">
        <v>576</v>
      </c>
      <c r="E3132" t="s">
        <v>70</v>
      </c>
      <c r="F3132" s="1">
        <v>40799</v>
      </c>
      <c r="G3132">
        <v>2</v>
      </c>
      <c r="O3132">
        <v>4.63</v>
      </c>
      <c r="P3132" t="s">
        <v>71</v>
      </c>
      <c r="Q3132">
        <v>22.5</v>
      </c>
      <c r="R3132" t="s">
        <v>71</v>
      </c>
    </row>
    <row r="3133" spans="1:46" x14ac:dyDescent="0.2">
      <c r="A3133" t="s">
        <v>574</v>
      </c>
      <c r="B3133" t="s">
        <v>575</v>
      </c>
      <c r="C3133">
        <f>-70.37280245 / 41.61821469</f>
        <v>-1.6909135332734282</v>
      </c>
      <c r="D3133" t="s">
        <v>576</v>
      </c>
      <c r="E3133" t="s">
        <v>70</v>
      </c>
      <c r="F3133" s="1">
        <v>40799</v>
      </c>
      <c r="G3133">
        <v>3</v>
      </c>
      <c r="K3133">
        <v>3.25</v>
      </c>
      <c r="L3133" t="s">
        <v>71</v>
      </c>
      <c r="O3133">
        <v>4.63</v>
      </c>
      <c r="P3133" t="s">
        <v>71</v>
      </c>
      <c r="Q3133">
        <v>22.5</v>
      </c>
      <c r="R3133" t="s">
        <v>71</v>
      </c>
      <c r="S3133">
        <v>0.38</v>
      </c>
      <c r="T3133" t="s">
        <v>71</v>
      </c>
      <c r="U3133">
        <v>11.77</v>
      </c>
      <c r="V3133" t="s">
        <v>71</v>
      </c>
      <c r="W3133">
        <v>32.49</v>
      </c>
      <c r="X3133" t="s">
        <v>71</v>
      </c>
      <c r="Y3133">
        <v>39.700000000000003</v>
      </c>
      <c r="AA3133">
        <v>42.16</v>
      </c>
      <c r="AE3133">
        <v>4.5</v>
      </c>
      <c r="AF3133" t="s">
        <v>71</v>
      </c>
      <c r="AG3133">
        <v>6.59</v>
      </c>
      <c r="AH3133" t="s">
        <v>71</v>
      </c>
      <c r="AS3133">
        <v>1.35</v>
      </c>
      <c r="AT3133" t="s">
        <v>71</v>
      </c>
    </row>
    <row r="3134" spans="1:46" x14ac:dyDescent="0.2">
      <c r="A3134" t="s">
        <v>574</v>
      </c>
      <c r="B3134" t="s">
        <v>575</v>
      </c>
      <c r="C3134">
        <f>-70.37280245 / 41.61821469</f>
        <v>-1.6909135332734282</v>
      </c>
      <c r="D3134" t="s">
        <v>576</v>
      </c>
      <c r="E3134" t="s">
        <v>70</v>
      </c>
      <c r="F3134" s="1">
        <v>40799</v>
      </c>
      <c r="G3134">
        <v>4</v>
      </c>
      <c r="O3134">
        <v>4.5999999999999996</v>
      </c>
      <c r="P3134" t="s">
        <v>71</v>
      </c>
      <c r="Q3134">
        <v>22.3</v>
      </c>
      <c r="R3134" t="s">
        <v>71</v>
      </c>
    </row>
    <row r="3135" spans="1:46" x14ac:dyDescent="0.2">
      <c r="A3135" t="s">
        <v>574</v>
      </c>
      <c r="B3135" t="s">
        <v>575</v>
      </c>
      <c r="C3135">
        <f>-70.37280245 / 41.61821469</f>
        <v>-1.6909135332734282</v>
      </c>
      <c r="D3135" t="s">
        <v>576</v>
      </c>
      <c r="E3135" t="s">
        <v>70</v>
      </c>
      <c r="F3135" s="1">
        <v>40799</v>
      </c>
      <c r="G3135">
        <v>5</v>
      </c>
      <c r="O3135">
        <v>4.37</v>
      </c>
      <c r="P3135" t="s">
        <v>71</v>
      </c>
      <c r="Q3135">
        <v>22.1</v>
      </c>
      <c r="R3135" t="s">
        <v>71</v>
      </c>
    </row>
    <row r="3136" spans="1:46" x14ac:dyDescent="0.2">
      <c r="A3136" t="s">
        <v>574</v>
      </c>
      <c r="B3136" t="s">
        <v>575</v>
      </c>
      <c r="C3136">
        <f>-70.37280245 / 41.61821469</f>
        <v>-1.6909135332734282</v>
      </c>
      <c r="D3136" t="s">
        <v>576</v>
      </c>
      <c r="E3136" t="s">
        <v>70</v>
      </c>
      <c r="F3136" s="1">
        <v>40799</v>
      </c>
      <c r="G3136">
        <v>6</v>
      </c>
      <c r="K3136">
        <v>2.02</v>
      </c>
      <c r="L3136" t="s">
        <v>71</v>
      </c>
      <c r="O3136">
        <v>3.96</v>
      </c>
      <c r="P3136" t="s">
        <v>71</v>
      </c>
      <c r="Q3136">
        <v>21.8</v>
      </c>
      <c r="R3136" t="s">
        <v>71</v>
      </c>
      <c r="S3136">
        <v>0.46</v>
      </c>
      <c r="T3136" t="s">
        <v>71</v>
      </c>
      <c r="U3136">
        <v>14.25</v>
      </c>
      <c r="V3136" t="s">
        <v>71</v>
      </c>
      <c r="W3136">
        <v>25.12</v>
      </c>
      <c r="X3136" t="s">
        <v>71</v>
      </c>
      <c r="Y3136">
        <v>42.46</v>
      </c>
      <c r="AA3136">
        <v>37.5</v>
      </c>
      <c r="AE3136">
        <v>5.6</v>
      </c>
      <c r="AF3136" t="s">
        <v>71</v>
      </c>
      <c r="AG3136">
        <v>6.09</v>
      </c>
      <c r="AH3136" t="s">
        <v>71</v>
      </c>
      <c r="AS3136">
        <v>2.57</v>
      </c>
      <c r="AT3136" t="s">
        <v>71</v>
      </c>
    </row>
    <row r="3137" spans="1:46" x14ac:dyDescent="0.2">
      <c r="A3137" t="s">
        <v>574</v>
      </c>
      <c r="B3137" t="s">
        <v>575</v>
      </c>
      <c r="C3137">
        <f>-70.37280245 / 41.61821469</f>
        <v>-1.6909135332734282</v>
      </c>
      <c r="D3137" t="s">
        <v>576</v>
      </c>
      <c r="E3137" t="s">
        <v>70</v>
      </c>
      <c r="F3137" s="1">
        <v>40799</v>
      </c>
      <c r="G3137">
        <v>7</v>
      </c>
      <c r="O3137">
        <v>1.1299999999999999</v>
      </c>
      <c r="P3137" t="s">
        <v>71</v>
      </c>
      <c r="Q3137">
        <v>17.899999999999999</v>
      </c>
      <c r="R3137" t="s">
        <v>71</v>
      </c>
    </row>
    <row r="3138" spans="1:46" x14ac:dyDescent="0.2">
      <c r="A3138" t="s">
        <v>574</v>
      </c>
      <c r="B3138" t="s">
        <v>575</v>
      </c>
      <c r="C3138">
        <f>-70.37280245 / 41.61821469</f>
        <v>-1.6909135332734282</v>
      </c>
      <c r="D3138" t="s">
        <v>576</v>
      </c>
      <c r="E3138" t="s">
        <v>70</v>
      </c>
      <c r="F3138" s="1">
        <v>40799</v>
      </c>
      <c r="G3138">
        <v>9</v>
      </c>
      <c r="K3138">
        <v>0.03</v>
      </c>
      <c r="L3138" t="s">
        <v>71</v>
      </c>
      <c r="S3138">
        <v>1.84</v>
      </c>
      <c r="T3138" t="s">
        <v>71</v>
      </c>
      <c r="U3138">
        <v>56.99</v>
      </c>
      <c r="V3138" t="s">
        <v>71</v>
      </c>
      <c r="W3138">
        <v>32.49</v>
      </c>
      <c r="X3138" t="s">
        <v>71</v>
      </c>
      <c r="Y3138">
        <v>62.45</v>
      </c>
      <c r="AA3138">
        <v>-5.59</v>
      </c>
      <c r="AE3138">
        <v>8</v>
      </c>
      <c r="AF3138" t="s">
        <v>71</v>
      </c>
      <c r="AG3138">
        <v>6.19</v>
      </c>
      <c r="AH3138" t="s">
        <v>71</v>
      </c>
      <c r="AS3138">
        <v>22.31</v>
      </c>
      <c r="AT3138" t="s">
        <v>71</v>
      </c>
    </row>
    <row r="3139" spans="1:46" x14ac:dyDescent="0.2">
      <c r="A3139" t="s">
        <v>574</v>
      </c>
      <c r="B3139" t="s">
        <v>575</v>
      </c>
      <c r="C3139">
        <f>-70.37280245 / 41.61821469</f>
        <v>-1.6909135332734282</v>
      </c>
      <c r="D3139" t="s">
        <v>576</v>
      </c>
      <c r="E3139" t="s">
        <v>70</v>
      </c>
      <c r="F3139" s="1">
        <v>41176</v>
      </c>
      <c r="G3139">
        <v>0.5</v>
      </c>
      <c r="I3139">
        <v>5.8</v>
      </c>
      <c r="J3139" t="s">
        <v>71</v>
      </c>
      <c r="K3139">
        <v>1.03</v>
      </c>
      <c r="L3139" t="s">
        <v>71</v>
      </c>
      <c r="M3139">
        <v>4.0999999999999996</v>
      </c>
      <c r="N3139" t="s">
        <v>71</v>
      </c>
      <c r="O3139">
        <v>7.77</v>
      </c>
      <c r="P3139" t="s">
        <v>71</v>
      </c>
      <c r="Q3139">
        <v>21.1</v>
      </c>
      <c r="R3139" t="s">
        <v>71</v>
      </c>
      <c r="S3139">
        <v>0.56999999999999995</v>
      </c>
      <c r="T3139" t="s">
        <v>71</v>
      </c>
      <c r="U3139">
        <v>17.66</v>
      </c>
      <c r="V3139" t="s">
        <v>71</v>
      </c>
      <c r="W3139">
        <v>26.2</v>
      </c>
      <c r="X3139" t="s">
        <v>71</v>
      </c>
      <c r="Y3139">
        <v>45.55</v>
      </c>
      <c r="AA3139">
        <v>30.89</v>
      </c>
      <c r="AC3139">
        <v>39.67</v>
      </c>
      <c r="AE3139">
        <v>5.3</v>
      </c>
      <c r="AF3139" t="s">
        <v>71</v>
      </c>
      <c r="AG3139">
        <v>6.55</v>
      </c>
      <c r="AH3139" t="s">
        <v>71</v>
      </c>
      <c r="AS3139">
        <v>1.1599999999999999</v>
      </c>
      <c r="AT3139" t="s">
        <v>71</v>
      </c>
    </row>
    <row r="3140" spans="1:46" x14ac:dyDescent="0.2">
      <c r="A3140" t="s">
        <v>574</v>
      </c>
      <c r="B3140" t="s">
        <v>575</v>
      </c>
      <c r="C3140">
        <f>-70.37280245 / 41.61821469</f>
        <v>-1.6909135332734282</v>
      </c>
      <c r="D3140" t="s">
        <v>576</v>
      </c>
      <c r="E3140" t="s">
        <v>70</v>
      </c>
      <c r="F3140" s="1">
        <v>41176</v>
      </c>
      <c r="G3140">
        <v>1</v>
      </c>
      <c r="O3140">
        <v>7.77</v>
      </c>
      <c r="P3140" t="s">
        <v>71</v>
      </c>
      <c r="Q3140">
        <v>21.1</v>
      </c>
      <c r="R3140" t="s">
        <v>71</v>
      </c>
    </row>
    <row r="3141" spans="1:46" x14ac:dyDescent="0.2">
      <c r="A3141" t="s">
        <v>574</v>
      </c>
      <c r="B3141" t="s">
        <v>575</v>
      </c>
      <c r="C3141">
        <f>-70.37280245 / 41.61821469</f>
        <v>-1.6909135332734282</v>
      </c>
      <c r="D3141" t="s">
        <v>576</v>
      </c>
      <c r="E3141" t="s">
        <v>70</v>
      </c>
      <c r="F3141" s="1">
        <v>41176</v>
      </c>
      <c r="G3141">
        <v>2</v>
      </c>
      <c r="O3141">
        <v>7.72</v>
      </c>
      <c r="P3141" t="s">
        <v>71</v>
      </c>
      <c r="Q3141">
        <v>21.1</v>
      </c>
      <c r="R3141" t="s">
        <v>71</v>
      </c>
    </row>
    <row r="3142" spans="1:46" x14ac:dyDescent="0.2">
      <c r="A3142" t="s">
        <v>574</v>
      </c>
      <c r="B3142" t="s">
        <v>575</v>
      </c>
      <c r="C3142">
        <f>-70.37280245 / 41.61821469</f>
        <v>-1.6909135332734282</v>
      </c>
      <c r="D3142" t="s">
        <v>576</v>
      </c>
      <c r="E3142" t="s">
        <v>70</v>
      </c>
      <c r="F3142" s="1">
        <v>41176</v>
      </c>
      <c r="G3142">
        <v>3</v>
      </c>
      <c r="O3142">
        <v>7.71</v>
      </c>
      <c r="P3142" t="s">
        <v>71</v>
      </c>
      <c r="Q3142">
        <v>21</v>
      </c>
      <c r="R3142" t="s">
        <v>71</v>
      </c>
    </row>
    <row r="3143" spans="1:46" x14ac:dyDescent="0.2">
      <c r="A3143" t="s">
        <v>574</v>
      </c>
      <c r="B3143" t="s">
        <v>575</v>
      </c>
      <c r="C3143">
        <f>-70.37280245 / 41.61821469</f>
        <v>-1.6909135332734282</v>
      </c>
      <c r="D3143" t="s">
        <v>576</v>
      </c>
      <c r="E3143" t="s">
        <v>70</v>
      </c>
      <c r="F3143" s="1">
        <v>41176</v>
      </c>
      <c r="G3143">
        <v>4</v>
      </c>
      <c r="O3143">
        <v>7.72</v>
      </c>
      <c r="P3143" t="s">
        <v>71</v>
      </c>
      <c r="Q3143">
        <v>21</v>
      </c>
      <c r="R3143" t="s">
        <v>71</v>
      </c>
    </row>
    <row r="3144" spans="1:46" x14ac:dyDescent="0.2">
      <c r="A3144" t="s">
        <v>574</v>
      </c>
      <c r="B3144" t="s">
        <v>575</v>
      </c>
      <c r="C3144">
        <f>-70.37280245 / 41.61821469</f>
        <v>-1.6909135332734282</v>
      </c>
      <c r="D3144" t="s">
        <v>576</v>
      </c>
      <c r="E3144" t="s">
        <v>70</v>
      </c>
      <c r="F3144" s="1">
        <v>41176</v>
      </c>
      <c r="G3144">
        <v>4.8</v>
      </c>
      <c r="K3144">
        <v>1.37</v>
      </c>
      <c r="L3144" t="s">
        <v>71</v>
      </c>
      <c r="S3144">
        <v>0.53</v>
      </c>
      <c r="T3144" t="s">
        <v>71</v>
      </c>
      <c r="U3144">
        <v>16.420000000000002</v>
      </c>
      <c r="V3144" t="s">
        <v>71</v>
      </c>
      <c r="W3144">
        <v>29.9</v>
      </c>
      <c r="X3144" t="s">
        <v>71</v>
      </c>
      <c r="Y3144">
        <v>44.5</v>
      </c>
      <c r="AA3144">
        <v>33.69</v>
      </c>
      <c r="AE3144">
        <v>5.3</v>
      </c>
      <c r="AF3144" t="s">
        <v>71</v>
      </c>
      <c r="AG3144">
        <v>6.54</v>
      </c>
      <c r="AH3144" t="s">
        <v>71</v>
      </c>
      <c r="AS3144">
        <v>0.88</v>
      </c>
      <c r="AT3144" t="s">
        <v>71</v>
      </c>
    </row>
    <row r="3145" spans="1:46" x14ac:dyDescent="0.2">
      <c r="A3145" t="s">
        <v>574</v>
      </c>
      <c r="B3145" t="s">
        <v>575</v>
      </c>
      <c r="C3145">
        <f>-70.37280245 / 41.61821469</f>
        <v>-1.6909135332734282</v>
      </c>
      <c r="D3145" t="s">
        <v>576</v>
      </c>
      <c r="E3145" t="s">
        <v>70</v>
      </c>
      <c r="F3145" s="1">
        <v>41176</v>
      </c>
      <c r="G3145">
        <v>5</v>
      </c>
      <c r="O3145">
        <v>7.74</v>
      </c>
      <c r="P3145" t="s">
        <v>71</v>
      </c>
      <c r="Q3145">
        <v>21</v>
      </c>
      <c r="R3145" t="s">
        <v>71</v>
      </c>
    </row>
    <row r="3146" spans="1:46" x14ac:dyDescent="0.2">
      <c r="A3146" t="s">
        <v>574</v>
      </c>
      <c r="B3146" t="s">
        <v>575</v>
      </c>
      <c r="C3146">
        <f>-70.37280245 / 41.61821469</f>
        <v>-1.6909135332734282</v>
      </c>
      <c r="D3146" t="s">
        <v>576</v>
      </c>
      <c r="E3146" t="s">
        <v>70</v>
      </c>
      <c r="F3146" s="1">
        <v>41548</v>
      </c>
      <c r="G3146">
        <v>0.5</v>
      </c>
      <c r="I3146">
        <v>7.4</v>
      </c>
      <c r="J3146" t="s">
        <v>71</v>
      </c>
      <c r="K3146">
        <v>1.25</v>
      </c>
      <c r="L3146" t="s">
        <v>71</v>
      </c>
      <c r="M3146">
        <v>4.3</v>
      </c>
      <c r="N3146" t="s">
        <v>71</v>
      </c>
      <c r="O3146">
        <v>7.74</v>
      </c>
      <c r="P3146" t="s">
        <v>71</v>
      </c>
      <c r="Q3146">
        <v>19.399999999999999</v>
      </c>
      <c r="R3146" t="s">
        <v>71</v>
      </c>
      <c r="S3146">
        <v>0.44</v>
      </c>
      <c r="T3146" t="s">
        <v>71</v>
      </c>
      <c r="U3146">
        <v>13.63</v>
      </c>
      <c r="V3146" t="s">
        <v>71</v>
      </c>
      <c r="W3146">
        <v>26.61</v>
      </c>
      <c r="X3146" t="s">
        <v>71</v>
      </c>
      <c r="Y3146">
        <v>41.82</v>
      </c>
      <c r="AA3146">
        <v>32.79</v>
      </c>
      <c r="AC3146">
        <v>38.979999999999997</v>
      </c>
      <c r="AE3146">
        <v>6.5</v>
      </c>
      <c r="AF3146" t="s">
        <v>71</v>
      </c>
      <c r="AG3146">
        <v>6.7</v>
      </c>
      <c r="AH3146" t="s">
        <v>71</v>
      </c>
      <c r="AS3146">
        <v>0.31</v>
      </c>
      <c r="AT3146" t="s">
        <v>71</v>
      </c>
    </row>
    <row r="3147" spans="1:46" x14ac:dyDescent="0.2">
      <c r="A3147" t="s">
        <v>574</v>
      </c>
      <c r="B3147" t="s">
        <v>575</v>
      </c>
      <c r="C3147">
        <f>-70.37280245 / 41.61821469</f>
        <v>-1.6909135332734282</v>
      </c>
      <c r="D3147" t="s">
        <v>576</v>
      </c>
      <c r="E3147" t="s">
        <v>70</v>
      </c>
      <c r="F3147" s="1">
        <v>41548</v>
      </c>
      <c r="G3147">
        <v>1</v>
      </c>
      <c r="O3147">
        <v>7.69</v>
      </c>
      <c r="P3147" t="s">
        <v>71</v>
      </c>
      <c r="Q3147">
        <v>19.399999999999999</v>
      </c>
      <c r="R3147" t="s">
        <v>71</v>
      </c>
    </row>
    <row r="3148" spans="1:46" x14ac:dyDescent="0.2">
      <c r="A3148" t="s">
        <v>574</v>
      </c>
      <c r="B3148" t="s">
        <v>575</v>
      </c>
      <c r="C3148">
        <f>-70.37280245 / 41.61821469</f>
        <v>-1.6909135332734282</v>
      </c>
      <c r="D3148" t="s">
        <v>576</v>
      </c>
      <c r="E3148" t="s">
        <v>70</v>
      </c>
      <c r="F3148" s="1">
        <v>41548</v>
      </c>
      <c r="G3148">
        <v>2</v>
      </c>
      <c r="O3148">
        <v>7.71</v>
      </c>
      <c r="P3148" t="s">
        <v>71</v>
      </c>
      <c r="Q3148">
        <v>19.399999999999999</v>
      </c>
      <c r="R3148" t="s">
        <v>71</v>
      </c>
    </row>
    <row r="3149" spans="1:46" x14ac:dyDescent="0.2">
      <c r="A3149" t="s">
        <v>574</v>
      </c>
      <c r="B3149" t="s">
        <v>575</v>
      </c>
      <c r="C3149">
        <f>-70.37280245 / 41.61821469</f>
        <v>-1.6909135332734282</v>
      </c>
      <c r="D3149" t="s">
        <v>576</v>
      </c>
      <c r="E3149" t="s">
        <v>70</v>
      </c>
      <c r="F3149" s="1">
        <v>41548</v>
      </c>
      <c r="G3149">
        <v>3</v>
      </c>
      <c r="K3149">
        <v>1.1299999999999999</v>
      </c>
      <c r="L3149" t="s">
        <v>71</v>
      </c>
      <c r="O3149">
        <v>7.76</v>
      </c>
      <c r="P3149" t="s">
        <v>71</v>
      </c>
      <c r="Q3149">
        <v>19.3</v>
      </c>
      <c r="R3149" t="s">
        <v>71</v>
      </c>
      <c r="S3149">
        <v>0.26</v>
      </c>
      <c r="T3149" t="s">
        <v>71</v>
      </c>
      <c r="U3149">
        <v>8.0500000000000007</v>
      </c>
      <c r="V3149" t="s">
        <v>71</v>
      </c>
      <c r="W3149">
        <v>25.05</v>
      </c>
      <c r="X3149" t="s">
        <v>71</v>
      </c>
      <c r="Y3149">
        <v>0</v>
      </c>
      <c r="AA3149">
        <v>31.8</v>
      </c>
      <c r="AE3149">
        <v>6.1</v>
      </c>
      <c r="AF3149" t="s">
        <v>71</v>
      </c>
      <c r="AG3149">
        <v>6.7</v>
      </c>
      <c r="AH3149" t="s">
        <v>71</v>
      </c>
      <c r="AS3149">
        <v>0.36</v>
      </c>
      <c r="AT3149" t="s">
        <v>71</v>
      </c>
    </row>
    <row r="3150" spans="1:46" x14ac:dyDescent="0.2">
      <c r="A3150" t="s">
        <v>574</v>
      </c>
      <c r="B3150" t="s">
        <v>575</v>
      </c>
      <c r="C3150">
        <f>-70.37280245 / 41.61821469</f>
        <v>-1.6909135332734282</v>
      </c>
      <c r="D3150" t="s">
        <v>576</v>
      </c>
      <c r="E3150" t="s">
        <v>70</v>
      </c>
      <c r="F3150" s="1">
        <v>41548</v>
      </c>
      <c r="G3150">
        <v>4</v>
      </c>
      <c r="O3150">
        <v>7.73</v>
      </c>
      <c r="P3150" t="s">
        <v>71</v>
      </c>
      <c r="Q3150">
        <v>19.2</v>
      </c>
      <c r="R3150" t="s">
        <v>71</v>
      </c>
    </row>
    <row r="3151" spans="1:46" x14ac:dyDescent="0.2">
      <c r="A3151" t="s">
        <v>574</v>
      </c>
      <c r="B3151" t="s">
        <v>575</v>
      </c>
      <c r="C3151">
        <f>-70.37280245 / 41.61821469</f>
        <v>-1.6909135332734282</v>
      </c>
      <c r="D3151" t="s">
        <v>576</v>
      </c>
      <c r="E3151" t="s">
        <v>70</v>
      </c>
      <c r="F3151" s="1">
        <v>41548</v>
      </c>
      <c r="G3151">
        <v>5</v>
      </c>
      <c r="O3151">
        <v>7.76</v>
      </c>
      <c r="P3151" t="s">
        <v>71</v>
      </c>
      <c r="Q3151">
        <v>19.2</v>
      </c>
      <c r="R3151" t="s">
        <v>71</v>
      </c>
    </row>
    <row r="3152" spans="1:46" x14ac:dyDescent="0.2">
      <c r="A3152" t="s">
        <v>574</v>
      </c>
      <c r="B3152" t="s">
        <v>575</v>
      </c>
      <c r="C3152">
        <f>-70.37280245 / 41.61821469</f>
        <v>-1.6909135332734282</v>
      </c>
      <c r="D3152" t="s">
        <v>576</v>
      </c>
      <c r="E3152" t="s">
        <v>70</v>
      </c>
      <c r="F3152" s="1">
        <v>41548</v>
      </c>
      <c r="G3152">
        <v>6</v>
      </c>
      <c r="K3152">
        <v>0.97</v>
      </c>
      <c r="L3152" t="s">
        <v>71</v>
      </c>
      <c r="O3152">
        <v>7.78</v>
      </c>
      <c r="P3152" t="s">
        <v>71</v>
      </c>
      <c r="Q3152">
        <v>19.3</v>
      </c>
      <c r="R3152" t="s">
        <v>71</v>
      </c>
      <c r="S3152">
        <v>0.9</v>
      </c>
      <c r="T3152" t="s">
        <v>71</v>
      </c>
      <c r="U3152">
        <v>27.88</v>
      </c>
      <c r="V3152" t="s">
        <v>71</v>
      </c>
      <c r="W3152">
        <v>24.08</v>
      </c>
      <c r="X3152" t="s">
        <v>71</v>
      </c>
      <c r="Y3152">
        <v>52.14</v>
      </c>
      <c r="AA3152">
        <v>30.3</v>
      </c>
      <c r="AE3152">
        <v>6.1</v>
      </c>
      <c r="AF3152" t="s">
        <v>71</v>
      </c>
      <c r="AG3152">
        <v>6.7</v>
      </c>
      <c r="AH3152" t="s">
        <v>71</v>
      </c>
      <c r="AS3152">
        <v>0.61</v>
      </c>
      <c r="AT3152" t="s">
        <v>71</v>
      </c>
    </row>
    <row r="3153" spans="1:58" x14ac:dyDescent="0.2">
      <c r="A3153" t="s">
        <v>574</v>
      </c>
      <c r="B3153" t="s">
        <v>575</v>
      </c>
      <c r="C3153">
        <f>-70.37280245 / 41.61821469</f>
        <v>-1.6909135332734282</v>
      </c>
      <c r="D3153" t="s">
        <v>576</v>
      </c>
      <c r="E3153" t="s">
        <v>70</v>
      </c>
      <c r="F3153" s="1">
        <v>42641</v>
      </c>
      <c r="G3153">
        <v>0.15</v>
      </c>
      <c r="I3153">
        <v>11.01</v>
      </c>
      <c r="J3153" t="s">
        <v>71</v>
      </c>
      <c r="K3153">
        <v>4.8899999999999997</v>
      </c>
      <c r="L3153" t="s">
        <v>71</v>
      </c>
      <c r="M3153">
        <v>4.37</v>
      </c>
      <c r="N3153" t="s">
        <v>71</v>
      </c>
      <c r="O3153">
        <v>13.23</v>
      </c>
      <c r="P3153" t="s">
        <v>71</v>
      </c>
      <c r="Q3153">
        <v>21.1</v>
      </c>
      <c r="R3153" t="s">
        <v>71</v>
      </c>
      <c r="S3153">
        <v>1.07</v>
      </c>
      <c r="T3153" t="s">
        <v>71</v>
      </c>
      <c r="U3153">
        <v>33.14</v>
      </c>
      <c r="V3153" t="s">
        <v>71</v>
      </c>
      <c r="W3153">
        <v>42.59</v>
      </c>
      <c r="X3153" t="s">
        <v>71</v>
      </c>
      <c r="Y3153">
        <v>54.63</v>
      </c>
      <c r="AA3153">
        <v>46.17</v>
      </c>
      <c r="AC3153">
        <v>38.75</v>
      </c>
      <c r="AE3153">
        <v>9.6</v>
      </c>
      <c r="AF3153" t="s">
        <v>71</v>
      </c>
      <c r="AG3153">
        <v>6.62</v>
      </c>
      <c r="AH3153" t="s">
        <v>71</v>
      </c>
      <c r="AS3153">
        <v>4.74</v>
      </c>
      <c r="AT3153" t="s">
        <v>71</v>
      </c>
      <c r="BE3153">
        <v>9.64</v>
      </c>
      <c r="BF3153" t="s">
        <v>71</v>
      </c>
    </row>
    <row r="3154" spans="1:58" x14ac:dyDescent="0.2">
      <c r="A3154" t="s">
        <v>574</v>
      </c>
      <c r="B3154" t="s">
        <v>575</v>
      </c>
      <c r="C3154">
        <f>-70.37280245 / 41.61821469</f>
        <v>-1.6909135332734282</v>
      </c>
      <c r="D3154" t="s">
        <v>576</v>
      </c>
      <c r="E3154" t="s">
        <v>70</v>
      </c>
      <c r="F3154" s="1">
        <v>42641</v>
      </c>
      <c r="G3154">
        <v>1</v>
      </c>
      <c r="O3154">
        <v>13.28</v>
      </c>
      <c r="P3154" t="s">
        <v>71</v>
      </c>
      <c r="Q3154">
        <v>21.1</v>
      </c>
      <c r="R3154" t="s">
        <v>71</v>
      </c>
    </row>
    <row r="3155" spans="1:58" x14ac:dyDescent="0.2">
      <c r="A3155" t="s">
        <v>574</v>
      </c>
      <c r="B3155" t="s">
        <v>575</v>
      </c>
      <c r="C3155">
        <f>-70.37280245 / 41.61821469</f>
        <v>-1.6909135332734282</v>
      </c>
      <c r="D3155" t="s">
        <v>576</v>
      </c>
      <c r="E3155" t="s">
        <v>70</v>
      </c>
      <c r="F3155" s="1">
        <v>42641</v>
      </c>
      <c r="G3155">
        <v>2</v>
      </c>
      <c r="O3155">
        <v>13.28</v>
      </c>
      <c r="P3155" t="s">
        <v>71</v>
      </c>
      <c r="Q3155">
        <v>21.1</v>
      </c>
      <c r="R3155" t="s">
        <v>71</v>
      </c>
    </row>
    <row r="3156" spans="1:58" x14ac:dyDescent="0.2">
      <c r="A3156" t="s">
        <v>574</v>
      </c>
      <c r="B3156" t="s">
        <v>575</v>
      </c>
      <c r="C3156">
        <f>-70.37280245 / 41.61821469</f>
        <v>-1.6909135332734282</v>
      </c>
      <c r="D3156" t="s">
        <v>576</v>
      </c>
      <c r="E3156" t="s">
        <v>70</v>
      </c>
      <c r="F3156" s="1">
        <v>42641</v>
      </c>
      <c r="G3156">
        <v>3</v>
      </c>
      <c r="K3156">
        <v>3.14</v>
      </c>
      <c r="L3156" t="s">
        <v>71</v>
      </c>
      <c r="O3156">
        <v>13.3</v>
      </c>
      <c r="P3156" t="s">
        <v>71</v>
      </c>
      <c r="Q3156">
        <v>21.1</v>
      </c>
      <c r="R3156" t="s">
        <v>71</v>
      </c>
      <c r="S3156">
        <v>1.21</v>
      </c>
      <c r="T3156" t="s">
        <v>71</v>
      </c>
      <c r="U3156">
        <v>37.479999999999997</v>
      </c>
      <c r="V3156" t="s">
        <v>71</v>
      </c>
      <c r="W3156">
        <v>40.74</v>
      </c>
      <c r="X3156" t="s">
        <v>71</v>
      </c>
      <c r="AA3156">
        <v>41.82</v>
      </c>
      <c r="AE3156">
        <v>10.5</v>
      </c>
      <c r="AF3156" t="s">
        <v>71</v>
      </c>
      <c r="AG3156">
        <v>6.53</v>
      </c>
      <c r="AH3156" t="s">
        <v>71</v>
      </c>
      <c r="AS3156">
        <v>2.88</v>
      </c>
      <c r="AT3156" t="s">
        <v>71</v>
      </c>
      <c r="BE3156">
        <v>6.02</v>
      </c>
      <c r="BF3156" t="s">
        <v>71</v>
      </c>
    </row>
    <row r="3157" spans="1:58" x14ac:dyDescent="0.2">
      <c r="A3157" t="s">
        <v>574</v>
      </c>
      <c r="B3157" t="s">
        <v>575</v>
      </c>
      <c r="C3157">
        <f>-70.37280245 / 41.61821469</f>
        <v>-1.6909135332734282</v>
      </c>
      <c r="D3157" t="s">
        <v>576</v>
      </c>
      <c r="E3157" t="s">
        <v>70</v>
      </c>
      <c r="F3157" s="1">
        <v>42641</v>
      </c>
      <c r="G3157">
        <v>4</v>
      </c>
      <c r="O3157">
        <v>13.3</v>
      </c>
      <c r="P3157" t="s">
        <v>71</v>
      </c>
      <c r="Q3157">
        <v>21.1</v>
      </c>
      <c r="R3157" t="s">
        <v>71</v>
      </c>
    </row>
    <row r="3158" spans="1:58" x14ac:dyDescent="0.2">
      <c r="A3158" t="s">
        <v>574</v>
      </c>
      <c r="B3158" t="s">
        <v>575</v>
      </c>
      <c r="C3158">
        <f>-70.37280245 / 41.61821469</f>
        <v>-1.6909135332734282</v>
      </c>
      <c r="D3158" t="s">
        <v>576</v>
      </c>
      <c r="E3158" t="s">
        <v>70</v>
      </c>
      <c r="F3158" s="1">
        <v>42641</v>
      </c>
      <c r="G3158">
        <v>5</v>
      </c>
      <c r="O3158">
        <v>13.27</v>
      </c>
      <c r="P3158" t="s">
        <v>71</v>
      </c>
      <c r="Q3158">
        <v>21.1</v>
      </c>
      <c r="R3158" t="s">
        <v>71</v>
      </c>
    </row>
    <row r="3159" spans="1:58" x14ac:dyDescent="0.2">
      <c r="A3159" t="s">
        <v>574</v>
      </c>
      <c r="B3159" t="s">
        <v>575</v>
      </c>
      <c r="C3159">
        <f>-70.37280245 / 41.61821469</f>
        <v>-1.6909135332734282</v>
      </c>
      <c r="D3159" t="s">
        <v>576</v>
      </c>
      <c r="E3159" t="s">
        <v>70</v>
      </c>
      <c r="F3159" s="1">
        <v>42641</v>
      </c>
      <c r="G3159">
        <v>6</v>
      </c>
      <c r="K3159">
        <v>4.0599999999999996</v>
      </c>
      <c r="L3159" t="s">
        <v>71</v>
      </c>
      <c r="O3159">
        <v>12.9</v>
      </c>
      <c r="P3159" t="s">
        <v>71</v>
      </c>
      <c r="Q3159">
        <v>21</v>
      </c>
      <c r="R3159" t="s">
        <v>71</v>
      </c>
      <c r="S3159">
        <v>0.94</v>
      </c>
      <c r="T3159" t="s">
        <v>71</v>
      </c>
      <c r="U3159">
        <v>29.12</v>
      </c>
      <c r="V3159" t="s">
        <v>71</v>
      </c>
      <c r="W3159">
        <v>51.22</v>
      </c>
      <c r="X3159" t="s">
        <v>71</v>
      </c>
      <c r="Y3159">
        <v>52.77</v>
      </c>
      <c r="AA3159">
        <v>44.35</v>
      </c>
      <c r="AE3159">
        <v>12.4</v>
      </c>
      <c r="AF3159" t="s">
        <v>71</v>
      </c>
      <c r="AG3159">
        <v>6.19</v>
      </c>
      <c r="AH3159" t="s">
        <v>71</v>
      </c>
      <c r="AS3159">
        <v>4.3600000000000003</v>
      </c>
      <c r="AT3159" t="s">
        <v>71</v>
      </c>
      <c r="BE3159">
        <v>8.42</v>
      </c>
      <c r="BF3159" t="s">
        <v>71</v>
      </c>
    </row>
    <row r="3160" spans="1:58" x14ac:dyDescent="0.2">
      <c r="A3160" t="s">
        <v>574</v>
      </c>
      <c r="B3160" t="s">
        <v>575</v>
      </c>
      <c r="C3160">
        <f>-70.37280245 / 41.61821469</f>
        <v>-1.6909135332734282</v>
      </c>
      <c r="D3160" t="s">
        <v>576</v>
      </c>
      <c r="E3160" t="s">
        <v>70</v>
      </c>
      <c r="F3160" s="1">
        <v>42641</v>
      </c>
      <c r="G3160">
        <v>7</v>
      </c>
      <c r="O3160">
        <v>0.45</v>
      </c>
      <c r="P3160" t="s">
        <v>71</v>
      </c>
      <c r="Q3160">
        <v>16.5</v>
      </c>
      <c r="R3160" t="s">
        <v>71</v>
      </c>
    </row>
    <row r="3161" spans="1:58" x14ac:dyDescent="0.2">
      <c r="A3161" t="s">
        <v>574</v>
      </c>
      <c r="B3161" t="s">
        <v>575</v>
      </c>
      <c r="C3161">
        <f>-70.37280245 / 41.61821469</f>
        <v>-1.6909135332734282</v>
      </c>
      <c r="D3161" t="s">
        <v>576</v>
      </c>
      <c r="E3161" t="s">
        <v>70</v>
      </c>
      <c r="F3161" s="1">
        <v>42641</v>
      </c>
      <c r="G3161">
        <v>7.5</v>
      </c>
      <c r="O3161">
        <v>0.43</v>
      </c>
      <c r="P3161" t="s">
        <v>71</v>
      </c>
      <c r="Q3161">
        <v>14.3</v>
      </c>
      <c r="R3161" t="s">
        <v>71</v>
      </c>
    </row>
    <row r="3162" spans="1:58" x14ac:dyDescent="0.2">
      <c r="A3162" t="s">
        <v>574</v>
      </c>
      <c r="B3162" t="s">
        <v>575</v>
      </c>
      <c r="C3162">
        <f>-70.37280245 / 41.61821469</f>
        <v>-1.6909135332734282</v>
      </c>
      <c r="D3162" t="s">
        <v>576</v>
      </c>
      <c r="E3162" t="s">
        <v>70</v>
      </c>
      <c r="F3162" s="1">
        <v>42641</v>
      </c>
      <c r="G3162">
        <v>10</v>
      </c>
      <c r="K3162">
        <v>0.03</v>
      </c>
      <c r="L3162" t="s">
        <v>71</v>
      </c>
      <c r="S3162">
        <v>1.27</v>
      </c>
      <c r="T3162" t="s">
        <v>71</v>
      </c>
      <c r="U3162">
        <v>39.340000000000003</v>
      </c>
      <c r="V3162" t="s">
        <v>71</v>
      </c>
      <c r="W3162">
        <v>136.65</v>
      </c>
      <c r="X3162" t="s">
        <v>71</v>
      </c>
      <c r="Y3162">
        <v>57.1</v>
      </c>
      <c r="AA3162">
        <v>-3.8</v>
      </c>
      <c r="AE3162">
        <v>44.8</v>
      </c>
      <c r="AF3162" t="s">
        <v>71</v>
      </c>
      <c r="AG3162">
        <v>6.7</v>
      </c>
      <c r="AH3162" t="s">
        <v>71</v>
      </c>
      <c r="AS3162">
        <v>166.29</v>
      </c>
      <c r="AT3162" t="s">
        <v>71</v>
      </c>
      <c r="BE3162">
        <v>166.31</v>
      </c>
      <c r="BF3162" t="s">
        <v>71</v>
      </c>
    </row>
    <row r="3163" spans="1:58" x14ac:dyDescent="0.2">
      <c r="A3163" t="s">
        <v>574</v>
      </c>
      <c r="B3163" t="s">
        <v>575</v>
      </c>
      <c r="C3163">
        <f>-70.37280245 / 41.61821469</f>
        <v>-1.6909135332734282</v>
      </c>
      <c r="D3163" t="s">
        <v>576</v>
      </c>
      <c r="E3163" t="s">
        <v>70</v>
      </c>
      <c r="F3163" s="1">
        <v>43354</v>
      </c>
      <c r="G3163">
        <v>0.5</v>
      </c>
      <c r="I3163">
        <v>11.9</v>
      </c>
      <c r="J3163" t="s">
        <v>150</v>
      </c>
      <c r="K3163">
        <v>2.96</v>
      </c>
      <c r="L3163" t="s">
        <v>150</v>
      </c>
      <c r="M3163">
        <v>4.71</v>
      </c>
      <c r="N3163" t="s">
        <v>150</v>
      </c>
      <c r="O3163">
        <v>8.85</v>
      </c>
      <c r="P3163" t="s">
        <v>150</v>
      </c>
      <c r="Q3163">
        <v>22.6</v>
      </c>
      <c r="R3163" t="s">
        <v>150</v>
      </c>
      <c r="S3163">
        <v>0.48</v>
      </c>
      <c r="T3163" t="s">
        <v>150</v>
      </c>
      <c r="W3163">
        <v>28.13</v>
      </c>
      <c r="X3163" t="s">
        <v>150</v>
      </c>
      <c r="AE3163">
        <v>12.2</v>
      </c>
      <c r="AF3163" t="s">
        <v>150</v>
      </c>
      <c r="AG3163">
        <v>6.71</v>
      </c>
      <c r="AH3163" t="s">
        <v>150</v>
      </c>
      <c r="AS3163">
        <v>1.76</v>
      </c>
      <c r="AT3163" t="s">
        <v>150</v>
      </c>
    </row>
    <row r="3164" spans="1:58" x14ac:dyDescent="0.2">
      <c r="A3164" t="s">
        <v>574</v>
      </c>
      <c r="B3164" t="s">
        <v>575</v>
      </c>
      <c r="C3164">
        <f>-70.37280245 / 41.61821469</f>
        <v>-1.6909135332734282</v>
      </c>
      <c r="D3164" t="s">
        <v>576</v>
      </c>
      <c r="E3164" t="s">
        <v>70</v>
      </c>
      <c r="F3164" s="1">
        <v>43354</v>
      </c>
      <c r="G3164">
        <v>1</v>
      </c>
      <c r="K3164" t="s">
        <v>173</v>
      </c>
      <c r="L3164" t="s">
        <v>150</v>
      </c>
      <c r="O3164">
        <v>8.7899999999999991</v>
      </c>
      <c r="P3164" t="s">
        <v>150</v>
      </c>
      <c r="Q3164">
        <v>22.5</v>
      </c>
      <c r="R3164" t="s">
        <v>150</v>
      </c>
      <c r="S3164" t="s">
        <v>173</v>
      </c>
      <c r="T3164" t="s">
        <v>150</v>
      </c>
      <c r="W3164" t="s">
        <v>173</v>
      </c>
      <c r="X3164" t="s">
        <v>150</v>
      </c>
      <c r="AE3164" t="s">
        <v>173</v>
      </c>
      <c r="AF3164" t="s">
        <v>150</v>
      </c>
      <c r="AG3164" t="s">
        <v>173</v>
      </c>
      <c r="AH3164" t="s">
        <v>150</v>
      </c>
      <c r="AS3164" t="s">
        <v>173</v>
      </c>
      <c r="AT3164" t="s">
        <v>150</v>
      </c>
    </row>
    <row r="3165" spans="1:58" x14ac:dyDescent="0.2">
      <c r="A3165" t="s">
        <v>574</v>
      </c>
      <c r="B3165" t="s">
        <v>575</v>
      </c>
      <c r="C3165">
        <f>-70.37280245 / 41.61821469</f>
        <v>-1.6909135332734282</v>
      </c>
      <c r="D3165" t="s">
        <v>576</v>
      </c>
      <c r="E3165" t="s">
        <v>70</v>
      </c>
      <c r="F3165" s="1">
        <v>43354</v>
      </c>
      <c r="G3165">
        <v>2</v>
      </c>
      <c r="K3165" t="s">
        <v>173</v>
      </c>
      <c r="L3165" t="s">
        <v>150</v>
      </c>
      <c r="O3165">
        <v>8.77</v>
      </c>
      <c r="P3165" t="s">
        <v>150</v>
      </c>
      <c r="Q3165">
        <v>22.5</v>
      </c>
      <c r="R3165" t="s">
        <v>150</v>
      </c>
      <c r="S3165" t="s">
        <v>173</v>
      </c>
      <c r="T3165" t="s">
        <v>150</v>
      </c>
      <c r="W3165" t="s">
        <v>173</v>
      </c>
      <c r="X3165" t="s">
        <v>150</v>
      </c>
      <c r="AE3165" t="s">
        <v>173</v>
      </c>
      <c r="AF3165" t="s">
        <v>150</v>
      </c>
      <c r="AG3165" t="s">
        <v>173</v>
      </c>
      <c r="AH3165" t="s">
        <v>150</v>
      </c>
      <c r="AS3165" t="s">
        <v>173</v>
      </c>
      <c r="AT3165" t="s">
        <v>150</v>
      </c>
    </row>
    <row r="3166" spans="1:58" x14ac:dyDescent="0.2">
      <c r="A3166" t="s">
        <v>574</v>
      </c>
      <c r="B3166" t="s">
        <v>575</v>
      </c>
      <c r="C3166">
        <f>-70.37280245 / 41.61821469</f>
        <v>-1.6909135332734282</v>
      </c>
      <c r="D3166" t="s">
        <v>576</v>
      </c>
      <c r="E3166" t="s">
        <v>70</v>
      </c>
      <c r="F3166" s="1">
        <v>43354</v>
      </c>
      <c r="G3166">
        <v>3</v>
      </c>
      <c r="K3166">
        <v>3.16</v>
      </c>
      <c r="L3166" t="s">
        <v>150</v>
      </c>
      <c r="O3166">
        <v>8.7799999999999994</v>
      </c>
      <c r="P3166" t="s">
        <v>150</v>
      </c>
      <c r="Q3166">
        <v>22.5</v>
      </c>
      <c r="R3166" t="s">
        <v>150</v>
      </c>
      <c r="S3166">
        <v>0.55000000000000004</v>
      </c>
      <c r="T3166" t="s">
        <v>150</v>
      </c>
      <c r="W3166">
        <v>28.13</v>
      </c>
      <c r="X3166" t="s">
        <v>150</v>
      </c>
      <c r="AE3166">
        <v>11.6</v>
      </c>
      <c r="AF3166" t="s">
        <v>150</v>
      </c>
      <c r="AG3166">
        <v>6.71</v>
      </c>
      <c r="AH3166" t="s">
        <v>150</v>
      </c>
      <c r="AS3166">
        <v>2.58</v>
      </c>
      <c r="AT3166" t="s">
        <v>150</v>
      </c>
    </row>
    <row r="3167" spans="1:58" x14ac:dyDescent="0.2">
      <c r="A3167" t="s">
        <v>574</v>
      </c>
      <c r="B3167" t="s">
        <v>575</v>
      </c>
      <c r="C3167">
        <f>-70.37280245 / 41.61821469</f>
        <v>-1.6909135332734282</v>
      </c>
      <c r="D3167" t="s">
        <v>576</v>
      </c>
      <c r="E3167" t="s">
        <v>70</v>
      </c>
      <c r="F3167" s="1">
        <v>43354</v>
      </c>
      <c r="G3167">
        <v>4</v>
      </c>
      <c r="K3167" t="s">
        <v>173</v>
      </c>
      <c r="L3167" t="s">
        <v>150</v>
      </c>
      <c r="O3167">
        <v>8.7799999999999994</v>
      </c>
      <c r="P3167" t="s">
        <v>150</v>
      </c>
      <c r="Q3167">
        <v>22.5</v>
      </c>
      <c r="R3167" t="s">
        <v>150</v>
      </c>
      <c r="S3167" t="s">
        <v>173</v>
      </c>
      <c r="T3167" t="s">
        <v>150</v>
      </c>
      <c r="W3167" t="s">
        <v>173</v>
      </c>
      <c r="X3167" t="s">
        <v>150</v>
      </c>
      <c r="AE3167" t="s">
        <v>173</v>
      </c>
      <c r="AF3167" t="s">
        <v>150</v>
      </c>
      <c r="AG3167" t="s">
        <v>173</v>
      </c>
      <c r="AH3167" t="s">
        <v>150</v>
      </c>
      <c r="AS3167" t="s">
        <v>173</v>
      </c>
      <c r="AT3167" t="s">
        <v>150</v>
      </c>
    </row>
    <row r="3168" spans="1:58" x14ac:dyDescent="0.2">
      <c r="A3168" t="s">
        <v>574</v>
      </c>
      <c r="B3168" t="s">
        <v>575</v>
      </c>
      <c r="C3168">
        <f>-70.37280245 / 41.61821469</f>
        <v>-1.6909135332734282</v>
      </c>
      <c r="D3168" t="s">
        <v>576</v>
      </c>
      <c r="E3168" t="s">
        <v>70</v>
      </c>
      <c r="F3168" s="1">
        <v>43354</v>
      </c>
      <c r="G3168">
        <v>5</v>
      </c>
      <c r="K3168" t="s">
        <v>173</v>
      </c>
      <c r="L3168" t="s">
        <v>150</v>
      </c>
      <c r="O3168">
        <v>7.66</v>
      </c>
      <c r="P3168" t="s">
        <v>150</v>
      </c>
      <c r="Q3168">
        <v>22</v>
      </c>
      <c r="R3168" t="s">
        <v>150</v>
      </c>
      <c r="S3168" t="s">
        <v>173</v>
      </c>
      <c r="T3168" t="s">
        <v>150</v>
      </c>
      <c r="W3168" t="s">
        <v>173</v>
      </c>
      <c r="X3168" t="s">
        <v>150</v>
      </c>
      <c r="AE3168" t="s">
        <v>173</v>
      </c>
      <c r="AF3168" t="s">
        <v>150</v>
      </c>
      <c r="AG3168" t="s">
        <v>173</v>
      </c>
      <c r="AH3168" t="s">
        <v>150</v>
      </c>
      <c r="AS3168" t="s">
        <v>173</v>
      </c>
      <c r="AT3168" t="s">
        <v>150</v>
      </c>
    </row>
    <row r="3169" spans="1:58" x14ac:dyDescent="0.2">
      <c r="A3169" t="s">
        <v>574</v>
      </c>
      <c r="B3169" t="s">
        <v>575</v>
      </c>
      <c r="C3169">
        <f>-70.37280245 / 41.61821469</f>
        <v>-1.6909135332734282</v>
      </c>
      <c r="D3169" t="s">
        <v>576</v>
      </c>
      <c r="E3169" t="s">
        <v>70</v>
      </c>
      <c r="F3169" s="1">
        <v>43354</v>
      </c>
      <c r="G3169">
        <v>6</v>
      </c>
      <c r="K3169" t="s">
        <v>173</v>
      </c>
      <c r="L3169" t="s">
        <v>150</v>
      </c>
      <c r="O3169">
        <v>0.27</v>
      </c>
      <c r="P3169" t="s">
        <v>150</v>
      </c>
      <c r="Q3169">
        <v>16.100000000000001</v>
      </c>
      <c r="R3169" t="s">
        <v>150</v>
      </c>
      <c r="S3169" t="s">
        <v>173</v>
      </c>
      <c r="T3169" t="s">
        <v>150</v>
      </c>
      <c r="W3169" t="s">
        <v>173</v>
      </c>
      <c r="X3169" t="s">
        <v>150</v>
      </c>
      <c r="AE3169" t="s">
        <v>173</v>
      </c>
      <c r="AF3169" t="s">
        <v>150</v>
      </c>
      <c r="AG3169" t="s">
        <v>173</v>
      </c>
      <c r="AH3169" t="s">
        <v>150</v>
      </c>
      <c r="AS3169" t="s">
        <v>173</v>
      </c>
      <c r="AT3169" t="s">
        <v>150</v>
      </c>
    </row>
    <row r="3170" spans="1:58" x14ac:dyDescent="0.2">
      <c r="A3170" t="s">
        <v>574</v>
      </c>
      <c r="B3170" t="s">
        <v>575</v>
      </c>
      <c r="C3170">
        <f>-70.37280245 / 41.61821469</f>
        <v>-1.6909135332734282</v>
      </c>
      <c r="D3170" t="s">
        <v>576</v>
      </c>
      <c r="E3170" t="s">
        <v>70</v>
      </c>
      <c r="F3170" s="1">
        <v>43354</v>
      </c>
      <c r="G3170">
        <v>7</v>
      </c>
      <c r="K3170" t="s">
        <v>173</v>
      </c>
      <c r="L3170" t="s">
        <v>150</v>
      </c>
      <c r="O3170">
        <v>0.27</v>
      </c>
      <c r="P3170" t="s">
        <v>150</v>
      </c>
      <c r="Q3170">
        <v>12.5</v>
      </c>
      <c r="R3170" t="s">
        <v>150</v>
      </c>
      <c r="S3170" t="s">
        <v>173</v>
      </c>
      <c r="T3170" t="s">
        <v>150</v>
      </c>
      <c r="W3170" t="s">
        <v>173</v>
      </c>
      <c r="X3170" t="s">
        <v>150</v>
      </c>
      <c r="AE3170" t="s">
        <v>173</v>
      </c>
      <c r="AF3170" t="s">
        <v>150</v>
      </c>
      <c r="AG3170" t="s">
        <v>173</v>
      </c>
      <c r="AH3170" t="s">
        <v>150</v>
      </c>
      <c r="AS3170" t="s">
        <v>173</v>
      </c>
      <c r="AT3170" t="s">
        <v>150</v>
      </c>
    </row>
    <row r="3171" spans="1:58" x14ac:dyDescent="0.2">
      <c r="A3171" t="s">
        <v>574</v>
      </c>
      <c r="B3171" t="s">
        <v>575</v>
      </c>
      <c r="C3171">
        <f>-70.37280245 / 41.61821469</f>
        <v>-1.6909135332734282</v>
      </c>
      <c r="D3171" t="s">
        <v>576</v>
      </c>
      <c r="E3171" t="s">
        <v>70</v>
      </c>
      <c r="F3171" s="1">
        <v>43354</v>
      </c>
      <c r="G3171">
        <v>7.5</v>
      </c>
      <c r="K3171" t="s">
        <v>173</v>
      </c>
      <c r="L3171" t="s">
        <v>150</v>
      </c>
      <c r="O3171">
        <v>0.28999999999999998</v>
      </c>
      <c r="P3171" t="s">
        <v>150</v>
      </c>
      <c r="Q3171">
        <v>11.1</v>
      </c>
      <c r="R3171" t="s">
        <v>150</v>
      </c>
      <c r="S3171" t="s">
        <v>173</v>
      </c>
      <c r="T3171" t="s">
        <v>150</v>
      </c>
      <c r="W3171" t="s">
        <v>173</v>
      </c>
      <c r="X3171" t="s">
        <v>150</v>
      </c>
      <c r="AE3171" t="s">
        <v>173</v>
      </c>
      <c r="AF3171" t="s">
        <v>150</v>
      </c>
      <c r="AG3171" t="s">
        <v>173</v>
      </c>
      <c r="AH3171" t="s">
        <v>150</v>
      </c>
      <c r="AS3171" t="s">
        <v>173</v>
      </c>
      <c r="AT3171" t="s">
        <v>150</v>
      </c>
    </row>
    <row r="3172" spans="1:58" x14ac:dyDescent="0.2">
      <c r="A3172" t="s">
        <v>574</v>
      </c>
      <c r="B3172" t="s">
        <v>575</v>
      </c>
      <c r="C3172">
        <f>-70.37280245 / 41.61821469</f>
        <v>-1.6909135332734282</v>
      </c>
      <c r="D3172" t="s">
        <v>576</v>
      </c>
      <c r="E3172" t="s">
        <v>70</v>
      </c>
      <c r="F3172" s="1">
        <v>43354</v>
      </c>
      <c r="G3172">
        <v>9</v>
      </c>
      <c r="K3172">
        <v>0.03</v>
      </c>
      <c r="L3172" t="s">
        <v>150</v>
      </c>
      <c r="Q3172" t="s">
        <v>426</v>
      </c>
      <c r="R3172" t="s">
        <v>150</v>
      </c>
      <c r="S3172">
        <v>3.16</v>
      </c>
      <c r="T3172" t="s">
        <v>150</v>
      </c>
      <c r="W3172">
        <v>81.87</v>
      </c>
      <c r="X3172" t="s">
        <v>150</v>
      </c>
      <c r="AE3172">
        <v>24.7</v>
      </c>
      <c r="AF3172" t="s">
        <v>150</v>
      </c>
      <c r="AG3172">
        <v>6.2</v>
      </c>
      <c r="AH3172" t="s">
        <v>150</v>
      </c>
      <c r="AS3172">
        <v>163.09</v>
      </c>
      <c r="AT3172" t="s">
        <v>150</v>
      </c>
    </row>
    <row r="3173" spans="1:58" x14ac:dyDescent="0.2">
      <c r="A3173" t="s">
        <v>574</v>
      </c>
      <c r="B3173" t="s">
        <v>575</v>
      </c>
      <c r="C3173">
        <f>-70.37280245 / 41.61821469</f>
        <v>-1.6909135332734282</v>
      </c>
      <c r="D3173" t="s">
        <v>576</v>
      </c>
      <c r="E3173" t="s">
        <v>70</v>
      </c>
      <c r="F3173" s="1">
        <v>43354</v>
      </c>
      <c r="G3173">
        <v>10.5</v>
      </c>
      <c r="K3173">
        <v>0.03</v>
      </c>
      <c r="L3173" t="s">
        <v>150</v>
      </c>
      <c r="Q3173" t="s">
        <v>426</v>
      </c>
      <c r="R3173" t="s">
        <v>150</v>
      </c>
      <c r="S3173">
        <v>4.1900000000000004</v>
      </c>
      <c r="T3173" t="s">
        <v>150</v>
      </c>
      <c r="W3173">
        <v>118.13</v>
      </c>
      <c r="X3173" t="s">
        <v>150</v>
      </c>
      <c r="AE3173">
        <v>42.2</v>
      </c>
      <c r="AF3173" t="s">
        <v>150</v>
      </c>
      <c r="AG3173">
        <v>6.43</v>
      </c>
      <c r="AH3173" t="s">
        <v>150</v>
      </c>
      <c r="AS3173">
        <v>155.6</v>
      </c>
      <c r="AT3173" t="s">
        <v>150</v>
      </c>
    </row>
    <row r="3174" spans="1:58" x14ac:dyDescent="0.2">
      <c r="A3174" t="s">
        <v>574</v>
      </c>
      <c r="B3174" t="s">
        <v>575</v>
      </c>
      <c r="C3174">
        <f>-70.37280245 / 41.61821469</f>
        <v>-1.6909135332734282</v>
      </c>
      <c r="D3174" t="s">
        <v>576</v>
      </c>
      <c r="E3174" t="s">
        <v>70</v>
      </c>
      <c r="F3174" s="1">
        <v>43354</v>
      </c>
      <c r="G3174">
        <v>11</v>
      </c>
      <c r="K3174" t="s">
        <v>173</v>
      </c>
      <c r="L3174" t="s">
        <v>150</v>
      </c>
      <c r="Q3174">
        <v>9</v>
      </c>
      <c r="R3174" t="s">
        <v>150</v>
      </c>
      <c r="S3174" t="s">
        <v>173</v>
      </c>
      <c r="T3174" t="s">
        <v>150</v>
      </c>
      <c r="W3174" t="s">
        <v>173</v>
      </c>
      <c r="X3174" t="s">
        <v>150</v>
      </c>
      <c r="AE3174" t="s">
        <v>173</v>
      </c>
      <c r="AF3174" t="s">
        <v>150</v>
      </c>
      <c r="AG3174" t="s">
        <v>173</v>
      </c>
      <c r="AH3174" t="s">
        <v>150</v>
      </c>
      <c r="AS3174" t="s">
        <v>173</v>
      </c>
      <c r="AT3174" t="s">
        <v>150</v>
      </c>
    </row>
    <row r="3175" spans="1:58" x14ac:dyDescent="0.2">
      <c r="A3175" t="s">
        <v>574</v>
      </c>
      <c r="B3175" t="s">
        <v>575</v>
      </c>
      <c r="C3175">
        <f>-70.37280245 / 41.61821469</f>
        <v>-1.6909135332734282</v>
      </c>
      <c r="D3175" t="s">
        <v>576</v>
      </c>
      <c r="E3175" t="s">
        <v>70</v>
      </c>
      <c r="F3175" s="1">
        <v>43354.375</v>
      </c>
      <c r="G3175">
        <v>0.5</v>
      </c>
      <c r="I3175">
        <v>11.9</v>
      </c>
      <c r="J3175" t="s">
        <v>150</v>
      </c>
      <c r="K3175">
        <v>2.96</v>
      </c>
      <c r="L3175" t="s">
        <v>150</v>
      </c>
      <c r="M3175">
        <v>4.6100000000000003</v>
      </c>
      <c r="N3175" t="s">
        <v>150</v>
      </c>
      <c r="O3175">
        <v>8.85</v>
      </c>
      <c r="P3175" t="s">
        <v>150</v>
      </c>
      <c r="Q3175">
        <v>22.6</v>
      </c>
      <c r="R3175" t="s">
        <v>150</v>
      </c>
      <c r="S3175">
        <v>0.5</v>
      </c>
      <c r="T3175" t="s">
        <v>150</v>
      </c>
      <c r="U3175">
        <v>15.49</v>
      </c>
      <c r="V3175" t="s">
        <v>150</v>
      </c>
      <c r="AA3175">
        <v>41.25</v>
      </c>
      <c r="AC3175">
        <v>37.99</v>
      </c>
      <c r="AE3175">
        <v>12.2</v>
      </c>
      <c r="AF3175" t="s">
        <v>150</v>
      </c>
      <c r="AG3175">
        <v>6.71</v>
      </c>
      <c r="AH3175" t="s">
        <v>150</v>
      </c>
      <c r="AS3175">
        <v>1.76</v>
      </c>
      <c r="AT3175" t="s">
        <v>150</v>
      </c>
    </row>
    <row r="3176" spans="1:58" x14ac:dyDescent="0.2">
      <c r="A3176" t="s">
        <v>574</v>
      </c>
      <c r="B3176" t="s">
        <v>575</v>
      </c>
      <c r="C3176">
        <f>-70.37280245 / 41.61821469</f>
        <v>-1.6909135332734282</v>
      </c>
      <c r="D3176" t="s">
        <v>576</v>
      </c>
      <c r="E3176" t="s">
        <v>70</v>
      </c>
      <c r="F3176" s="1">
        <v>43354.375</v>
      </c>
      <c r="G3176">
        <v>1</v>
      </c>
      <c r="I3176">
        <v>11.9</v>
      </c>
      <c r="J3176" t="s">
        <v>150</v>
      </c>
      <c r="M3176">
        <v>4.6100000000000003</v>
      </c>
      <c r="N3176" t="s">
        <v>150</v>
      </c>
      <c r="O3176">
        <v>8.7899999999999991</v>
      </c>
      <c r="P3176" t="s">
        <v>150</v>
      </c>
      <c r="Q3176">
        <v>22.5</v>
      </c>
      <c r="R3176" t="s">
        <v>150</v>
      </c>
    </row>
    <row r="3177" spans="1:58" x14ac:dyDescent="0.2">
      <c r="A3177" t="s">
        <v>574</v>
      </c>
      <c r="B3177" t="s">
        <v>575</v>
      </c>
      <c r="C3177">
        <f>-70.37280245 / 41.61821469</f>
        <v>-1.6909135332734282</v>
      </c>
      <c r="D3177" t="s">
        <v>576</v>
      </c>
      <c r="E3177" t="s">
        <v>70</v>
      </c>
      <c r="F3177" s="1">
        <v>43354.375</v>
      </c>
      <c r="G3177">
        <v>2</v>
      </c>
      <c r="I3177">
        <v>11.9</v>
      </c>
      <c r="J3177" t="s">
        <v>150</v>
      </c>
      <c r="M3177">
        <v>4.6100000000000003</v>
      </c>
      <c r="N3177" t="s">
        <v>150</v>
      </c>
      <c r="O3177">
        <v>8.77</v>
      </c>
      <c r="P3177" t="s">
        <v>150</v>
      </c>
      <c r="Q3177">
        <v>22.5</v>
      </c>
      <c r="R3177" t="s">
        <v>150</v>
      </c>
    </row>
    <row r="3178" spans="1:58" x14ac:dyDescent="0.2">
      <c r="A3178" t="s">
        <v>574</v>
      </c>
      <c r="B3178" t="s">
        <v>575</v>
      </c>
      <c r="C3178">
        <f>-70.37280245 / 41.61821469</f>
        <v>-1.6909135332734282</v>
      </c>
      <c r="D3178" t="s">
        <v>576</v>
      </c>
      <c r="E3178" t="s">
        <v>70</v>
      </c>
      <c r="F3178" s="1">
        <v>43354.375</v>
      </c>
      <c r="G3178">
        <v>3</v>
      </c>
      <c r="I3178">
        <v>11.9</v>
      </c>
      <c r="J3178" t="s">
        <v>150</v>
      </c>
      <c r="K3178">
        <v>3.16</v>
      </c>
      <c r="L3178" t="s">
        <v>150</v>
      </c>
      <c r="M3178">
        <v>4.6100000000000003</v>
      </c>
      <c r="N3178" t="s">
        <v>150</v>
      </c>
      <c r="O3178">
        <v>8.7799999999999994</v>
      </c>
      <c r="P3178" t="s">
        <v>150</v>
      </c>
      <c r="Q3178">
        <v>22.5</v>
      </c>
      <c r="R3178" t="s">
        <v>150</v>
      </c>
      <c r="S3178">
        <v>0.6</v>
      </c>
      <c r="T3178" t="s">
        <v>150</v>
      </c>
      <c r="AE3178">
        <v>11.6</v>
      </c>
      <c r="AF3178" t="s">
        <v>150</v>
      </c>
      <c r="AG3178">
        <v>6.71</v>
      </c>
      <c r="AH3178" t="s">
        <v>150</v>
      </c>
      <c r="AS3178">
        <v>2.58</v>
      </c>
      <c r="AT3178" t="s">
        <v>150</v>
      </c>
    </row>
    <row r="3179" spans="1:58" x14ac:dyDescent="0.2">
      <c r="A3179" t="s">
        <v>574</v>
      </c>
      <c r="B3179" t="s">
        <v>575</v>
      </c>
      <c r="C3179">
        <f>-70.37280245 / 41.61821469</f>
        <v>-1.6909135332734282</v>
      </c>
      <c r="D3179" t="s">
        <v>576</v>
      </c>
      <c r="E3179" t="s">
        <v>70</v>
      </c>
      <c r="F3179" s="1">
        <v>43354.375</v>
      </c>
      <c r="G3179">
        <v>4</v>
      </c>
      <c r="I3179">
        <v>11.9</v>
      </c>
      <c r="J3179" t="s">
        <v>150</v>
      </c>
      <c r="M3179">
        <v>4.6100000000000003</v>
      </c>
      <c r="N3179" t="s">
        <v>150</v>
      </c>
      <c r="O3179">
        <v>8</v>
      </c>
      <c r="P3179" t="s">
        <v>150</v>
      </c>
      <c r="Q3179">
        <v>22.5</v>
      </c>
      <c r="R3179" t="s">
        <v>150</v>
      </c>
      <c r="AC3179">
        <v>37.99</v>
      </c>
    </row>
    <row r="3180" spans="1:58" x14ac:dyDescent="0.2">
      <c r="A3180" t="s">
        <v>574</v>
      </c>
      <c r="B3180" t="s">
        <v>575</v>
      </c>
      <c r="C3180">
        <f>-70.37280245 / 41.61821469</f>
        <v>-1.6909135332734282</v>
      </c>
      <c r="D3180" t="s">
        <v>576</v>
      </c>
      <c r="E3180" t="s">
        <v>70</v>
      </c>
      <c r="F3180" s="1">
        <v>43354.375</v>
      </c>
      <c r="G3180">
        <v>5</v>
      </c>
      <c r="I3180">
        <v>11.9</v>
      </c>
      <c r="J3180" t="s">
        <v>150</v>
      </c>
      <c r="M3180">
        <v>4.6100000000000003</v>
      </c>
      <c r="N3180" t="s">
        <v>150</v>
      </c>
      <c r="O3180">
        <v>7.14</v>
      </c>
      <c r="P3180" t="s">
        <v>150</v>
      </c>
      <c r="Q3180">
        <v>22</v>
      </c>
      <c r="R3180" t="s">
        <v>150</v>
      </c>
      <c r="AC3180">
        <v>37.99</v>
      </c>
    </row>
    <row r="3181" spans="1:58" x14ac:dyDescent="0.2">
      <c r="A3181" t="s">
        <v>574</v>
      </c>
      <c r="B3181" t="s">
        <v>575</v>
      </c>
      <c r="C3181">
        <f>-70.37280245 / 41.61821469</f>
        <v>-1.6909135332734282</v>
      </c>
      <c r="D3181" t="s">
        <v>576</v>
      </c>
      <c r="E3181" t="s">
        <v>70</v>
      </c>
      <c r="F3181" s="1">
        <v>43354.375</v>
      </c>
      <c r="G3181">
        <v>6</v>
      </c>
      <c r="I3181">
        <v>11.9</v>
      </c>
      <c r="J3181" t="s">
        <v>150</v>
      </c>
      <c r="M3181">
        <v>4.6100000000000003</v>
      </c>
      <c r="N3181" t="s">
        <v>150</v>
      </c>
      <c r="O3181">
        <v>0.27</v>
      </c>
      <c r="P3181" t="s">
        <v>150</v>
      </c>
      <c r="Q3181">
        <v>16.100000000000001</v>
      </c>
      <c r="R3181" t="s">
        <v>150</v>
      </c>
      <c r="AC3181">
        <v>37.99</v>
      </c>
    </row>
    <row r="3182" spans="1:58" x14ac:dyDescent="0.2">
      <c r="A3182" t="s">
        <v>574</v>
      </c>
      <c r="B3182" t="s">
        <v>575</v>
      </c>
      <c r="C3182">
        <f>-70.37280245 / 41.61821469</f>
        <v>-1.6909135332734282</v>
      </c>
      <c r="D3182" t="s">
        <v>576</v>
      </c>
      <c r="E3182" t="s">
        <v>70</v>
      </c>
      <c r="F3182" s="1">
        <v>43354.375</v>
      </c>
      <c r="G3182">
        <v>7</v>
      </c>
      <c r="I3182">
        <v>11.9</v>
      </c>
      <c r="J3182" t="s">
        <v>150</v>
      </c>
      <c r="M3182">
        <v>4.6100000000000003</v>
      </c>
      <c r="N3182" t="s">
        <v>150</v>
      </c>
      <c r="O3182">
        <v>0.37</v>
      </c>
      <c r="P3182" t="s">
        <v>150</v>
      </c>
      <c r="Q3182">
        <v>12.5</v>
      </c>
      <c r="R3182" t="s">
        <v>150</v>
      </c>
    </row>
    <row r="3183" spans="1:58" x14ac:dyDescent="0.2">
      <c r="A3183" t="s">
        <v>574</v>
      </c>
      <c r="B3183" t="s">
        <v>575</v>
      </c>
      <c r="C3183">
        <f>-70.37280245 / 41.61821469</f>
        <v>-1.6909135332734282</v>
      </c>
      <c r="D3183" t="s">
        <v>576</v>
      </c>
      <c r="E3183" t="s">
        <v>70</v>
      </c>
      <c r="F3183" s="1">
        <v>43354.375</v>
      </c>
      <c r="G3183">
        <v>7.5</v>
      </c>
      <c r="I3183">
        <v>11.9</v>
      </c>
      <c r="J3183" t="s">
        <v>150</v>
      </c>
      <c r="K3183">
        <v>0.03</v>
      </c>
      <c r="L3183" t="s">
        <v>150</v>
      </c>
      <c r="M3183">
        <v>4.6100000000000003</v>
      </c>
      <c r="N3183" t="s">
        <v>150</v>
      </c>
      <c r="O3183">
        <v>0.89</v>
      </c>
      <c r="P3183" t="s">
        <v>150</v>
      </c>
      <c r="Q3183">
        <v>11.1</v>
      </c>
      <c r="R3183" t="s">
        <v>150</v>
      </c>
      <c r="S3183">
        <v>3.2</v>
      </c>
      <c r="T3183" t="s">
        <v>150</v>
      </c>
      <c r="AE3183">
        <v>24.7</v>
      </c>
      <c r="AF3183" t="s">
        <v>150</v>
      </c>
      <c r="AG3183">
        <v>6.2</v>
      </c>
      <c r="AH3183" t="s">
        <v>150</v>
      </c>
      <c r="AS3183">
        <v>163.09</v>
      </c>
      <c r="AT3183" t="s">
        <v>150</v>
      </c>
    </row>
    <row r="3184" spans="1:58" x14ac:dyDescent="0.2">
      <c r="A3184" t="s">
        <v>574</v>
      </c>
      <c r="B3184" t="s">
        <v>575</v>
      </c>
      <c r="C3184">
        <f>-70.37280245 / 41.61821469</f>
        <v>-1.6909135332734282</v>
      </c>
      <c r="D3184" t="s">
        <v>576</v>
      </c>
      <c r="E3184" t="s">
        <v>70</v>
      </c>
      <c r="F3184" s="1">
        <v>43717</v>
      </c>
      <c r="G3184">
        <v>0.5</v>
      </c>
      <c r="I3184">
        <v>12.2</v>
      </c>
      <c r="J3184" t="s">
        <v>150</v>
      </c>
      <c r="K3184">
        <v>2.29</v>
      </c>
      <c r="L3184" t="s">
        <v>150</v>
      </c>
      <c r="M3184">
        <v>5.58</v>
      </c>
      <c r="N3184" t="s">
        <v>150</v>
      </c>
      <c r="O3184">
        <v>7.51</v>
      </c>
      <c r="P3184" t="s">
        <v>150</v>
      </c>
      <c r="Q3184">
        <v>22.5</v>
      </c>
      <c r="R3184" t="s">
        <v>150</v>
      </c>
      <c r="S3184">
        <v>0.37</v>
      </c>
      <c r="T3184" t="s">
        <v>150</v>
      </c>
      <c r="W3184">
        <v>19.02</v>
      </c>
      <c r="X3184" t="s">
        <v>150</v>
      </c>
      <c r="AE3184">
        <v>10</v>
      </c>
      <c r="AF3184" t="s">
        <v>150</v>
      </c>
      <c r="AG3184">
        <v>6.4</v>
      </c>
      <c r="AH3184" t="s">
        <v>150</v>
      </c>
      <c r="AS3184">
        <v>0.85</v>
      </c>
      <c r="AT3184" t="s">
        <v>150</v>
      </c>
      <c r="AU3184">
        <v>2</v>
      </c>
      <c r="AV3184" t="s">
        <v>150</v>
      </c>
      <c r="BE3184">
        <v>3.14</v>
      </c>
      <c r="BF3184" t="s">
        <v>150</v>
      </c>
    </row>
    <row r="3185" spans="1:58" x14ac:dyDescent="0.2">
      <c r="A3185" t="s">
        <v>574</v>
      </c>
      <c r="B3185" t="s">
        <v>575</v>
      </c>
      <c r="C3185">
        <f>-70.37280245 / 41.61821469</f>
        <v>-1.6909135332734282</v>
      </c>
      <c r="D3185" t="s">
        <v>576</v>
      </c>
      <c r="E3185" t="s">
        <v>70</v>
      </c>
      <c r="F3185" s="1">
        <v>43717</v>
      </c>
      <c r="G3185">
        <v>1</v>
      </c>
      <c r="K3185" t="s">
        <v>173</v>
      </c>
      <c r="L3185" t="s">
        <v>150</v>
      </c>
      <c r="O3185">
        <v>7.56</v>
      </c>
      <c r="P3185" t="s">
        <v>150</v>
      </c>
      <c r="Q3185">
        <v>22.3</v>
      </c>
      <c r="R3185" t="s">
        <v>150</v>
      </c>
      <c r="S3185" t="s">
        <v>173</v>
      </c>
      <c r="T3185" t="s">
        <v>150</v>
      </c>
      <c r="W3185" t="s">
        <v>173</v>
      </c>
      <c r="X3185" t="s">
        <v>150</v>
      </c>
      <c r="AE3185" t="s">
        <v>173</v>
      </c>
      <c r="AF3185" t="s">
        <v>150</v>
      </c>
      <c r="AG3185" t="s">
        <v>173</v>
      </c>
      <c r="AH3185" t="s">
        <v>150</v>
      </c>
      <c r="AS3185" t="s">
        <v>173</v>
      </c>
      <c r="AT3185" t="s">
        <v>150</v>
      </c>
      <c r="BE3185" t="s">
        <v>173</v>
      </c>
      <c r="BF3185" t="s">
        <v>150</v>
      </c>
    </row>
    <row r="3186" spans="1:58" x14ac:dyDescent="0.2">
      <c r="A3186" t="s">
        <v>574</v>
      </c>
      <c r="B3186" t="s">
        <v>575</v>
      </c>
      <c r="C3186">
        <f>-70.37280245 / 41.61821469</f>
        <v>-1.6909135332734282</v>
      </c>
      <c r="D3186" t="s">
        <v>576</v>
      </c>
      <c r="E3186" t="s">
        <v>70</v>
      </c>
      <c r="F3186" s="1">
        <v>43717</v>
      </c>
      <c r="G3186">
        <v>2</v>
      </c>
      <c r="K3186" t="s">
        <v>173</v>
      </c>
      <c r="L3186" t="s">
        <v>150</v>
      </c>
      <c r="O3186">
        <v>7.63</v>
      </c>
      <c r="P3186" t="s">
        <v>150</v>
      </c>
      <c r="Q3186">
        <v>22.2</v>
      </c>
      <c r="R3186" t="s">
        <v>150</v>
      </c>
      <c r="S3186" t="s">
        <v>173</v>
      </c>
      <c r="T3186" t="s">
        <v>150</v>
      </c>
      <c r="W3186" t="s">
        <v>173</v>
      </c>
      <c r="X3186" t="s">
        <v>150</v>
      </c>
      <c r="AE3186" t="s">
        <v>173</v>
      </c>
      <c r="AF3186" t="s">
        <v>150</v>
      </c>
      <c r="AG3186" t="s">
        <v>173</v>
      </c>
      <c r="AH3186" t="s">
        <v>150</v>
      </c>
      <c r="AS3186" t="s">
        <v>173</v>
      </c>
      <c r="AT3186" t="s">
        <v>150</v>
      </c>
      <c r="BE3186" t="s">
        <v>173</v>
      </c>
      <c r="BF3186" t="s">
        <v>150</v>
      </c>
    </row>
    <row r="3187" spans="1:58" x14ac:dyDescent="0.2">
      <c r="A3187" t="s">
        <v>574</v>
      </c>
      <c r="B3187" t="s">
        <v>575</v>
      </c>
      <c r="C3187">
        <f>-70.37280245 / 41.61821469</f>
        <v>-1.6909135332734282</v>
      </c>
      <c r="D3187" t="s">
        <v>576</v>
      </c>
      <c r="E3187" t="s">
        <v>70</v>
      </c>
      <c r="F3187" s="1">
        <v>43717</v>
      </c>
      <c r="G3187">
        <v>3</v>
      </c>
      <c r="K3187">
        <v>1.75</v>
      </c>
      <c r="L3187" t="s">
        <v>150</v>
      </c>
      <c r="O3187">
        <v>7.5</v>
      </c>
      <c r="P3187" t="s">
        <v>150</v>
      </c>
      <c r="Q3187">
        <v>22.1</v>
      </c>
      <c r="R3187" t="s">
        <v>150</v>
      </c>
      <c r="S3187">
        <v>0.4</v>
      </c>
      <c r="T3187" t="s">
        <v>150</v>
      </c>
      <c r="W3187">
        <v>21.78</v>
      </c>
      <c r="X3187" t="s">
        <v>150</v>
      </c>
      <c r="AE3187">
        <v>9.8000000000000007</v>
      </c>
      <c r="AF3187" t="s">
        <v>150</v>
      </c>
      <c r="AG3187">
        <v>6.3</v>
      </c>
      <c r="AH3187" t="s">
        <v>150</v>
      </c>
      <c r="AS3187">
        <v>2.4900000000000002</v>
      </c>
      <c r="AT3187" t="s">
        <v>150</v>
      </c>
      <c r="BE3187">
        <v>4.24</v>
      </c>
      <c r="BF3187" t="s">
        <v>150</v>
      </c>
    </row>
    <row r="3188" spans="1:58" x14ac:dyDescent="0.2">
      <c r="A3188" t="s">
        <v>574</v>
      </c>
      <c r="B3188" t="s">
        <v>575</v>
      </c>
      <c r="C3188">
        <f>-70.37280245 / 41.61821469</f>
        <v>-1.6909135332734282</v>
      </c>
      <c r="D3188" t="s">
        <v>576</v>
      </c>
      <c r="E3188" t="s">
        <v>70</v>
      </c>
      <c r="F3188" s="1">
        <v>43717</v>
      </c>
      <c r="G3188">
        <v>4</v>
      </c>
      <c r="K3188" t="s">
        <v>173</v>
      </c>
      <c r="L3188" t="s">
        <v>150</v>
      </c>
      <c r="O3188">
        <v>7.38</v>
      </c>
      <c r="P3188" t="s">
        <v>150</v>
      </c>
      <c r="Q3188">
        <v>22</v>
      </c>
      <c r="R3188" t="s">
        <v>150</v>
      </c>
      <c r="S3188" t="s">
        <v>173</v>
      </c>
      <c r="T3188" t="s">
        <v>150</v>
      </c>
      <c r="W3188" t="s">
        <v>173</v>
      </c>
      <c r="X3188" t="s">
        <v>150</v>
      </c>
      <c r="AE3188" t="s">
        <v>173</v>
      </c>
      <c r="AF3188" t="s">
        <v>150</v>
      </c>
      <c r="AG3188" t="s">
        <v>173</v>
      </c>
      <c r="AH3188" t="s">
        <v>150</v>
      </c>
      <c r="AS3188" t="s">
        <v>173</v>
      </c>
      <c r="AT3188" t="s">
        <v>150</v>
      </c>
      <c r="BE3188" t="s">
        <v>173</v>
      </c>
      <c r="BF3188" t="s">
        <v>150</v>
      </c>
    </row>
    <row r="3189" spans="1:58" x14ac:dyDescent="0.2">
      <c r="A3189" t="s">
        <v>574</v>
      </c>
      <c r="B3189" t="s">
        <v>575</v>
      </c>
      <c r="C3189">
        <f>-70.37280245 / 41.61821469</f>
        <v>-1.6909135332734282</v>
      </c>
      <c r="D3189" t="s">
        <v>576</v>
      </c>
      <c r="E3189" t="s">
        <v>70</v>
      </c>
      <c r="F3189" s="1">
        <v>43717</v>
      </c>
      <c r="G3189">
        <v>5</v>
      </c>
      <c r="K3189" t="s">
        <v>173</v>
      </c>
      <c r="L3189" t="s">
        <v>150</v>
      </c>
      <c r="O3189">
        <v>7.35</v>
      </c>
      <c r="P3189" t="s">
        <v>150</v>
      </c>
      <c r="Q3189">
        <v>21.9</v>
      </c>
      <c r="R3189" t="s">
        <v>150</v>
      </c>
      <c r="S3189" t="s">
        <v>173</v>
      </c>
      <c r="T3189" t="s">
        <v>150</v>
      </c>
      <c r="W3189" t="s">
        <v>173</v>
      </c>
      <c r="X3189" t="s">
        <v>150</v>
      </c>
      <c r="AE3189" t="s">
        <v>173</v>
      </c>
      <c r="AF3189" t="s">
        <v>150</v>
      </c>
      <c r="AG3189" t="s">
        <v>173</v>
      </c>
      <c r="AH3189" t="s">
        <v>150</v>
      </c>
      <c r="AS3189" t="s">
        <v>173</v>
      </c>
      <c r="AT3189" t="s">
        <v>150</v>
      </c>
      <c r="BE3189" t="s">
        <v>173</v>
      </c>
      <c r="BF3189" t="s">
        <v>150</v>
      </c>
    </row>
    <row r="3190" spans="1:58" x14ac:dyDescent="0.2">
      <c r="A3190" t="s">
        <v>574</v>
      </c>
      <c r="B3190" t="s">
        <v>575</v>
      </c>
      <c r="C3190">
        <f>-70.37280245 / 41.61821469</f>
        <v>-1.6909135332734282</v>
      </c>
      <c r="D3190" t="s">
        <v>576</v>
      </c>
      <c r="E3190" t="s">
        <v>70</v>
      </c>
      <c r="F3190" s="1">
        <v>43717</v>
      </c>
      <c r="G3190">
        <v>6</v>
      </c>
      <c r="K3190" t="s">
        <v>173</v>
      </c>
      <c r="L3190" t="s">
        <v>150</v>
      </c>
      <c r="O3190">
        <v>1.07</v>
      </c>
      <c r="P3190" t="s">
        <v>150</v>
      </c>
      <c r="Q3190">
        <v>19.399999999999999</v>
      </c>
      <c r="R3190" t="s">
        <v>150</v>
      </c>
      <c r="S3190" t="s">
        <v>173</v>
      </c>
      <c r="T3190" t="s">
        <v>150</v>
      </c>
      <c r="W3190" t="s">
        <v>173</v>
      </c>
      <c r="X3190" t="s">
        <v>150</v>
      </c>
      <c r="AE3190" t="s">
        <v>173</v>
      </c>
      <c r="AF3190" t="s">
        <v>150</v>
      </c>
      <c r="AG3190" t="s">
        <v>173</v>
      </c>
      <c r="AH3190" t="s">
        <v>150</v>
      </c>
      <c r="AS3190" t="s">
        <v>173</v>
      </c>
      <c r="AT3190" t="s">
        <v>150</v>
      </c>
      <c r="BE3190" t="s">
        <v>173</v>
      </c>
      <c r="BF3190" t="s">
        <v>150</v>
      </c>
    </row>
    <row r="3191" spans="1:58" x14ac:dyDescent="0.2">
      <c r="A3191" t="s">
        <v>574</v>
      </c>
      <c r="B3191" t="s">
        <v>575</v>
      </c>
      <c r="C3191">
        <f>-70.37280245 / 41.61821469</f>
        <v>-1.6909135332734282</v>
      </c>
      <c r="D3191" t="s">
        <v>576</v>
      </c>
      <c r="E3191" t="s">
        <v>70</v>
      </c>
      <c r="F3191" s="1">
        <v>43717</v>
      </c>
      <c r="G3191">
        <v>7</v>
      </c>
      <c r="K3191" t="s">
        <v>173</v>
      </c>
      <c r="L3191" t="s">
        <v>150</v>
      </c>
      <c r="O3191">
        <v>0.39</v>
      </c>
      <c r="P3191" t="s">
        <v>150</v>
      </c>
      <c r="Q3191">
        <v>14.2</v>
      </c>
      <c r="R3191" t="s">
        <v>150</v>
      </c>
      <c r="S3191" t="s">
        <v>173</v>
      </c>
      <c r="T3191" t="s">
        <v>150</v>
      </c>
      <c r="W3191" t="s">
        <v>173</v>
      </c>
      <c r="X3191" t="s">
        <v>150</v>
      </c>
      <c r="AE3191" t="s">
        <v>173</v>
      </c>
      <c r="AF3191" t="s">
        <v>150</v>
      </c>
      <c r="AG3191" t="s">
        <v>173</v>
      </c>
      <c r="AH3191" t="s">
        <v>150</v>
      </c>
      <c r="AS3191" t="s">
        <v>173</v>
      </c>
      <c r="AT3191" t="s">
        <v>150</v>
      </c>
      <c r="BE3191" t="s">
        <v>173</v>
      </c>
      <c r="BF3191" t="s">
        <v>150</v>
      </c>
    </row>
    <row r="3192" spans="1:58" x14ac:dyDescent="0.2">
      <c r="A3192" t="s">
        <v>574</v>
      </c>
      <c r="B3192" t="s">
        <v>575</v>
      </c>
      <c r="C3192">
        <f>-70.37280245 / 41.61821469</f>
        <v>-1.6909135332734282</v>
      </c>
      <c r="D3192" t="s">
        <v>576</v>
      </c>
      <c r="E3192" t="s">
        <v>70</v>
      </c>
      <c r="F3192" s="1">
        <v>43717</v>
      </c>
      <c r="G3192">
        <v>7.75</v>
      </c>
      <c r="K3192" t="s">
        <v>173</v>
      </c>
      <c r="L3192" t="s">
        <v>150</v>
      </c>
      <c r="O3192">
        <v>0.13</v>
      </c>
      <c r="P3192" t="s">
        <v>150</v>
      </c>
      <c r="Q3192">
        <v>11.5</v>
      </c>
      <c r="R3192" t="s">
        <v>150</v>
      </c>
      <c r="S3192" t="s">
        <v>173</v>
      </c>
      <c r="T3192" t="s">
        <v>150</v>
      </c>
      <c r="W3192" t="s">
        <v>173</v>
      </c>
      <c r="X3192" t="s">
        <v>150</v>
      </c>
      <c r="AE3192" t="s">
        <v>173</v>
      </c>
      <c r="AF3192" t="s">
        <v>150</v>
      </c>
      <c r="AG3192" t="s">
        <v>173</v>
      </c>
      <c r="AH3192" t="s">
        <v>150</v>
      </c>
      <c r="AS3192" t="s">
        <v>173</v>
      </c>
      <c r="AT3192" t="s">
        <v>150</v>
      </c>
      <c r="BE3192" t="s">
        <v>173</v>
      </c>
      <c r="BF3192" t="s">
        <v>150</v>
      </c>
    </row>
    <row r="3193" spans="1:58" x14ac:dyDescent="0.2">
      <c r="A3193" t="s">
        <v>574</v>
      </c>
      <c r="B3193" t="s">
        <v>575</v>
      </c>
      <c r="C3193">
        <f>-70.37280245 / 41.61821469</f>
        <v>-1.6909135332734282</v>
      </c>
      <c r="D3193" t="s">
        <v>576</v>
      </c>
      <c r="E3193" t="s">
        <v>70</v>
      </c>
      <c r="F3193" s="1">
        <v>43717</v>
      </c>
      <c r="G3193">
        <v>9</v>
      </c>
      <c r="K3193">
        <v>0.03</v>
      </c>
      <c r="L3193" t="s">
        <v>150</v>
      </c>
      <c r="O3193">
        <v>0.5</v>
      </c>
      <c r="P3193" t="s">
        <v>150</v>
      </c>
      <c r="Q3193">
        <v>9.8000000000000007</v>
      </c>
      <c r="R3193" t="s">
        <v>150</v>
      </c>
      <c r="S3193">
        <v>3.37</v>
      </c>
      <c r="T3193" t="s">
        <v>150</v>
      </c>
      <c r="W3193">
        <v>52.43</v>
      </c>
      <c r="X3193" t="s">
        <v>150</v>
      </c>
      <c r="AE3193">
        <v>20.7</v>
      </c>
      <c r="AF3193" t="s">
        <v>150</v>
      </c>
      <c r="AG3193">
        <v>5.76</v>
      </c>
      <c r="AH3193" t="s">
        <v>150</v>
      </c>
      <c r="AS3193">
        <v>54.24</v>
      </c>
      <c r="AT3193" t="s">
        <v>150</v>
      </c>
      <c r="BE3193">
        <v>54.26</v>
      </c>
      <c r="BF3193" t="s">
        <v>150</v>
      </c>
    </row>
    <row r="3194" spans="1:58" x14ac:dyDescent="0.2">
      <c r="A3194" t="s">
        <v>574</v>
      </c>
      <c r="B3194" t="s">
        <v>575</v>
      </c>
      <c r="C3194">
        <f>-70.37280245 / 41.61821469</f>
        <v>-1.6909135332734282</v>
      </c>
      <c r="D3194" t="s">
        <v>576</v>
      </c>
      <c r="E3194" t="s">
        <v>70</v>
      </c>
      <c r="F3194" s="1">
        <v>43717</v>
      </c>
      <c r="G3194">
        <v>10</v>
      </c>
      <c r="K3194" t="s">
        <v>173</v>
      </c>
      <c r="L3194" t="s">
        <v>150</v>
      </c>
      <c r="Q3194">
        <v>8.9</v>
      </c>
      <c r="R3194" t="s">
        <v>150</v>
      </c>
      <c r="S3194" t="s">
        <v>173</v>
      </c>
      <c r="T3194" t="s">
        <v>150</v>
      </c>
      <c r="W3194" t="s">
        <v>173</v>
      </c>
      <c r="X3194" t="s">
        <v>150</v>
      </c>
      <c r="AE3194" t="s">
        <v>173</v>
      </c>
      <c r="AF3194" t="s">
        <v>150</v>
      </c>
      <c r="AG3194" t="s">
        <v>173</v>
      </c>
      <c r="AH3194" t="s">
        <v>150</v>
      </c>
      <c r="AS3194" t="s">
        <v>173</v>
      </c>
      <c r="AT3194" t="s">
        <v>150</v>
      </c>
      <c r="BE3194" t="s">
        <v>173</v>
      </c>
      <c r="BF3194" t="s">
        <v>150</v>
      </c>
    </row>
    <row r="3195" spans="1:58" x14ac:dyDescent="0.2">
      <c r="A3195" t="s">
        <v>574</v>
      </c>
      <c r="B3195" t="s">
        <v>575</v>
      </c>
      <c r="C3195">
        <f>-70.37280245 / 41.61821469</f>
        <v>-1.6909135332734282</v>
      </c>
      <c r="D3195" t="s">
        <v>576</v>
      </c>
      <c r="E3195" t="s">
        <v>70</v>
      </c>
      <c r="F3195" s="1">
        <v>43717</v>
      </c>
      <c r="G3195">
        <v>11</v>
      </c>
      <c r="K3195">
        <v>0.03</v>
      </c>
      <c r="L3195" t="s">
        <v>150</v>
      </c>
      <c r="Q3195">
        <v>8.9</v>
      </c>
      <c r="R3195" t="s">
        <v>150</v>
      </c>
      <c r="S3195">
        <v>8.19</v>
      </c>
      <c r="T3195" t="s">
        <v>150</v>
      </c>
      <c r="W3195">
        <v>112.68</v>
      </c>
      <c r="X3195" t="s">
        <v>150</v>
      </c>
      <c r="AE3195">
        <v>43.8</v>
      </c>
      <c r="AF3195" t="s">
        <v>150</v>
      </c>
      <c r="AG3195">
        <v>6</v>
      </c>
      <c r="AH3195" t="s">
        <v>150</v>
      </c>
      <c r="AS3195">
        <v>166.9</v>
      </c>
      <c r="AT3195" t="s">
        <v>150</v>
      </c>
      <c r="BE3195">
        <v>166.92</v>
      </c>
      <c r="BF3195" t="s">
        <v>150</v>
      </c>
    </row>
    <row r="3196" spans="1:58" x14ac:dyDescent="0.2">
      <c r="A3196" t="s">
        <v>574</v>
      </c>
      <c r="B3196" t="s">
        <v>575</v>
      </c>
      <c r="C3196">
        <f>-70.37280245 / 41.61821469</f>
        <v>-1.6909135332734282</v>
      </c>
      <c r="D3196" t="s">
        <v>576</v>
      </c>
      <c r="E3196" t="s">
        <v>70</v>
      </c>
      <c r="F3196" s="1">
        <v>44075</v>
      </c>
      <c r="G3196">
        <v>0.5</v>
      </c>
      <c r="I3196">
        <v>11.62</v>
      </c>
      <c r="J3196" t="s">
        <v>150</v>
      </c>
      <c r="M3196">
        <v>4.5</v>
      </c>
      <c r="N3196" t="s">
        <v>150</v>
      </c>
      <c r="O3196">
        <v>8.41</v>
      </c>
      <c r="P3196" t="s">
        <v>150</v>
      </c>
      <c r="Q3196">
        <v>24.9</v>
      </c>
      <c r="R3196" t="s">
        <v>150</v>
      </c>
    </row>
    <row r="3197" spans="1:58" x14ac:dyDescent="0.2">
      <c r="A3197" t="s">
        <v>574</v>
      </c>
      <c r="B3197" t="s">
        <v>575</v>
      </c>
      <c r="C3197">
        <f>-70.37280245 / 41.61821469</f>
        <v>-1.6909135332734282</v>
      </c>
      <c r="D3197" t="s">
        <v>576</v>
      </c>
      <c r="E3197" t="s">
        <v>70</v>
      </c>
      <c r="F3197" s="1">
        <v>44075</v>
      </c>
      <c r="G3197">
        <v>1</v>
      </c>
      <c r="K3197" t="s">
        <v>173</v>
      </c>
      <c r="L3197" t="s">
        <v>150</v>
      </c>
      <c r="O3197">
        <v>8.41</v>
      </c>
      <c r="P3197" t="s">
        <v>150</v>
      </c>
      <c r="Q3197">
        <v>24.8</v>
      </c>
      <c r="R3197" t="s">
        <v>150</v>
      </c>
      <c r="S3197" t="s">
        <v>173</v>
      </c>
      <c r="T3197" t="s">
        <v>150</v>
      </c>
      <c r="W3197" t="s">
        <v>173</v>
      </c>
      <c r="X3197" t="s">
        <v>150</v>
      </c>
      <c r="AE3197" t="s">
        <v>173</v>
      </c>
      <c r="AF3197" t="s">
        <v>150</v>
      </c>
      <c r="AG3197" t="s">
        <v>173</v>
      </c>
      <c r="AH3197" t="s">
        <v>150</v>
      </c>
      <c r="AS3197" t="s">
        <v>173</v>
      </c>
      <c r="AT3197" t="s">
        <v>150</v>
      </c>
    </row>
    <row r="3198" spans="1:58" x14ac:dyDescent="0.2">
      <c r="A3198" t="s">
        <v>574</v>
      </c>
      <c r="B3198" t="s">
        <v>575</v>
      </c>
      <c r="C3198">
        <f>-70.37280245 / 41.61821469</f>
        <v>-1.6909135332734282</v>
      </c>
      <c r="D3198" t="s">
        <v>576</v>
      </c>
      <c r="E3198" t="s">
        <v>70</v>
      </c>
      <c r="F3198" s="1">
        <v>44075</v>
      </c>
      <c r="G3198">
        <v>2</v>
      </c>
      <c r="K3198" t="s">
        <v>173</v>
      </c>
      <c r="L3198" t="s">
        <v>150</v>
      </c>
      <c r="O3198">
        <v>8.41</v>
      </c>
      <c r="P3198" t="s">
        <v>150</v>
      </c>
      <c r="Q3198">
        <v>24.3</v>
      </c>
      <c r="R3198" t="s">
        <v>150</v>
      </c>
      <c r="S3198" t="s">
        <v>173</v>
      </c>
      <c r="T3198" t="s">
        <v>150</v>
      </c>
      <c r="W3198" t="s">
        <v>173</v>
      </c>
      <c r="X3198" t="s">
        <v>150</v>
      </c>
      <c r="AE3198" t="s">
        <v>173</v>
      </c>
      <c r="AF3198" t="s">
        <v>150</v>
      </c>
      <c r="AG3198" t="s">
        <v>173</v>
      </c>
      <c r="AH3198" t="s">
        <v>150</v>
      </c>
      <c r="AS3198" t="s">
        <v>173</v>
      </c>
      <c r="AT3198" t="s">
        <v>150</v>
      </c>
    </row>
    <row r="3199" spans="1:58" x14ac:dyDescent="0.2">
      <c r="A3199" t="s">
        <v>574</v>
      </c>
      <c r="B3199" t="s">
        <v>575</v>
      </c>
      <c r="C3199">
        <f>-70.37280245 / 41.61821469</f>
        <v>-1.6909135332734282</v>
      </c>
      <c r="D3199" t="s">
        <v>576</v>
      </c>
      <c r="E3199" t="s">
        <v>70</v>
      </c>
      <c r="F3199" s="1">
        <v>44075</v>
      </c>
      <c r="G3199">
        <v>3</v>
      </c>
      <c r="O3199">
        <v>8.43</v>
      </c>
      <c r="P3199" t="s">
        <v>150</v>
      </c>
      <c r="Q3199">
        <v>24.3</v>
      </c>
      <c r="R3199" t="s">
        <v>150</v>
      </c>
    </row>
    <row r="3200" spans="1:58" x14ac:dyDescent="0.2">
      <c r="A3200" t="s">
        <v>574</v>
      </c>
      <c r="B3200" t="s">
        <v>575</v>
      </c>
      <c r="C3200">
        <f>-70.37280245 / 41.61821469</f>
        <v>-1.6909135332734282</v>
      </c>
      <c r="D3200" t="s">
        <v>576</v>
      </c>
      <c r="E3200" t="s">
        <v>70</v>
      </c>
      <c r="F3200" s="1">
        <v>44075</v>
      </c>
      <c r="G3200">
        <v>4</v>
      </c>
      <c r="K3200" t="s">
        <v>173</v>
      </c>
      <c r="L3200" t="s">
        <v>150</v>
      </c>
      <c r="O3200">
        <v>8.39</v>
      </c>
      <c r="P3200" t="s">
        <v>150</v>
      </c>
      <c r="Q3200">
        <v>24.2</v>
      </c>
      <c r="R3200" t="s">
        <v>150</v>
      </c>
      <c r="S3200" t="s">
        <v>173</v>
      </c>
      <c r="T3200" t="s">
        <v>150</v>
      </c>
      <c r="W3200" t="s">
        <v>173</v>
      </c>
      <c r="X3200" t="s">
        <v>150</v>
      </c>
      <c r="AE3200" t="s">
        <v>173</v>
      </c>
      <c r="AF3200" t="s">
        <v>150</v>
      </c>
      <c r="AG3200" t="s">
        <v>173</v>
      </c>
      <c r="AH3200" t="s">
        <v>150</v>
      </c>
      <c r="AS3200" t="s">
        <v>173</v>
      </c>
      <c r="AT3200" t="s">
        <v>150</v>
      </c>
    </row>
    <row r="3201" spans="1:46" x14ac:dyDescent="0.2">
      <c r="A3201" t="s">
        <v>574</v>
      </c>
      <c r="B3201" t="s">
        <v>575</v>
      </c>
      <c r="C3201">
        <f>-70.37280245 / 41.61821469</f>
        <v>-1.6909135332734282</v>
      </c>
      <c r="D3201" t="s">
        <v>576</v>
      </c>
      <c r="E3201" t="s">
        <v>70</v>
      </c>
      <c r="F3201" s="1">
        <v>44075</v>
      </c>
      <c r="G3201">
        <v>5</v>
      </c>
      <c r="K3201" t="s">
        <v>173</v>
      </c>
      <c r="L3201" t="s">
        <v>150</v>
      </c>
      <c r="O3201">
        <v>7.3</v>
      </c>
      <c r="P3201" t="s">
        <v>150</v>
      </c>
      <c r="Q3201">
        <v>23.5</v>
      </c>
      <c r="R3201" t="s">
        <v>150</v>
      </c>
      <c r="S3201" t="s">
        <v>173</v>
      </c>
      <c r="T3201" t="s">
        <v>150</v>
      </c>
      <c r="W3201" t="s">
        <v>173</v>
      </c>
      <c r="X3201" t="s">
        <v>150</v>
      </c>
      <c r="AE3201" t="s">
        <v>173</v>
      </c>
      <c r="AF3201" t="s">
        <v>150</v>
      </c>
      <c r="AG3201" t="s">
        <v>173</v>
      </c>
      <c r="AH3201" t="s">
        <v>150</v>
      </c>
      <c r="AS3201" t="s">
        <v>173</v>
      </c>
      <c r="AT3201" t="s">
        <v>150</v>
      </c>
    </row>
    <row r="3202" spans="1:46" x14ac:dyDescent="0.2">
      <c r="A3202" t="s">
        <v>574</v>
      </c>
      <c r="B3202" t="s">
        <v>575</v>
      </c>
      <c r="C3202">
        <f>-70.37280245 / 41.61821469</f>
        <v>-1.6909135332734282</v>
      </c>
      <c r="D3202" t="s">
        <v>576</v>
      </c>
      <c r="E3202" t="s">
        <v>70</v>
      </c>
      <c r="F3202" s="1">
        <v>44075</v>
      </c>
      <c r="G3202">
        <v>6</v>
      </c>
      <c r="K3202" t="s">
        <v>173</v>
      </c>
      <c r="L3202" t="s">
        <v>150</v>
      </c>
      <c r="O3202">
        <v>3.27</v>
      </c>
      <c r="P3202" t="s">
        <v>150</v>
      </c>
      <c r="Q3202">
        <v>18</v>
      </c>
      <c r="R3202" t="s">
        <v>150</v>
      </c>
      <c r="S3202" t="s">
        <v>173</v>
      </c>
      <c r="T3202" t="s">
        <v>150</v>
      </c>
      <c r="W3202" t="s">
        <v>173</v>
      </c>
      <c r="X3202" t="s">
        <v>150</v>
      </c>
      <c r="AE3202" t="s">
        <v>173</v>
      </c>
      <c r="AF3202" t="s">
        <v>150</v>
      </c>
      <c r="AG3202" t="s">
        <v>173</v>
      </c>
      <c r="AH3202" t="s">
        <v>150</v>
      </c>
      <c r="AS3202" t="s">
        <v>173</v>
      </c>
      <c r="AT3202" t="s">
        <v>150</v>
      </c>
    </row>
    <row r="3203" spans="1:46" x14ac:dyDescent="0.2">
      <c r="A3203" t="s">
        <v>574</v>
      </c>
      <c r="B3203" t="s">
        <v>575</v>
      </c>
      <c r="C3203">
        <f>-70.37280245 / 41.61821469</f>
        <v>-1.6909135332734282</v>
      </c>
      <c r="D3203" t="s">
        <v>576</v>
      </c>
      <c r="E3203" t="s">
        <v>70</v>
      </c>
      <c r="F3203" s="1">
        <v>44075</v>
      </c>
      <c r="G3203">
        <v>7</v>
      </c>
      <c r="K3203" t="s">
        <v>173</v>
      </c>
      <c r="L3203" t="s">
        <v>150</v>
      </c>
      <c r="O3203">
        <v>0.62</v>
      </c>
      <c r="P3203" t="s">
        <v>150</v>
      </c>
      <c r="Q3203">
        <v>14.9</v>
      </c>
      <c r="R3203" t="s">
        <v>150</v>
      </c>
      <c r="S3203" t="s">
        <v>173</v>
      </c>
      <c r="T3203" t="s">
        <v>150</v>
      </c>
      <c r="W3203" t="s">
        <v>173</v>
      </c>
      <c r="X3203" t="s">
        <v>150</v>
      </c>
      <c r="AE3203" t="s">
        <v>173</v>
      </c>
      <c r="AF3203" t="s">
        <v>150</v>
      </c>
      <c r="AG3203" t="s">
        <v>173</v>
      </c>
      <c r="AH3203" t="s">
        <v>150</v>
      </c>
      <c r="AS3203" t="s">
        <v>173</v>
      </c>
      <c r="AT3203" t="s">
        <v>150</v>
      </c>
    </row>
    <row r="3204" spans="1:46" x14ac:dyDescent="0.2">
      <c r="A3204" t="s">
        <v>574</v>
      </c>
      <c r="B3204" t="s">
        <v>575</v>
      </c>
      <c r="C3204">
        <f>-70.37280245 / 41.61821469</f>
        <v>-1.6909135332734282</v>
      </c>
      <c r="D3204" t="s">
        <v>576</v>
      </c>
      <c r="E3204" t="s">
        <v>70</v>
      </c>
      <c r="F3204" s="1">
        <v>44075</v>
      </c>
      <c r="G3204">
        <v>8</v>
      </c>
      <c r="K3204" t="s">
        <v>173</v>
      </c>
      <c r="L3204" t="s">
        <v>150</v>
      </c>
      <c r="O3204">
        <v>0.12</v>
      </c>
      <c r="P3204" t="s">
        <v>150</v>
      </c>
      <c r="Q3204">
        <v>12.9</v>
      </c>
      <c r="R3204" t="s">
        <v>150</v>
      </c>
      <c r="S3204" t="s">
        <v>173</v>
      </c>
      <c r="T3204" t="s">
        <v>150</v>
      </c>
      <c r="W3204" t="s">
        <v>173</v>
      </c>
      <c r="X3204" t="s">
        <v>150</v>
      </c>
      <c r="AE3204" t="s">
        <v>173</v>
      </c>
      <c r="AF3204" t="s">
        <v>150</v>
      </c>
      <c r="AG3204" t="s">
        <v>173</v>
      </c>
      <c r="AH3204" t="s">
        <v>150</v>
      </c>
      <c r="AS3204" t="s">
        <v>173</v>
      </c>
      <c r="AT3204" t="s">
        <v>150</v>
      </c>
    </row>
    <row r="3205" spans="1:46" x14ac:dyDescent="0.2">
      <c r="A3205" t="s">
        <v>574</v>
      </c>
      <c r="B3205" t="s">
        <v>575</v>
      </c>
      <c r="C3205">
        <f>-70.37280245 / 41.61821469</f>
        <v>-1.6909135332734282</v>
      </c>
      <c r="D3205" t="s">
        <v>576</v>
      </c>
      <c r="E3205" t="s">
        <v>70</v>
      </c>
      <c r="F3205" s="1">
        <v>44075</v>
      </c>
      <c r="G3205">
        <v>9</v>
      </c>
      <c r="K3205" t="s">
        <v>173</v>
      </c>
      <c r="L3205" t="s">
        <v>150</v>
      </c>
      <c r="O3205">
        <v>7.0000000000000007E-2</v>
      </c>
      <c r="P3205" t="s">
        <v>150</v>
      </c>
      <c r="Q3205">
        <v>11.4</v>
      </c>
      <c r="R3205" t="s">
        <v>150</v>
      </c>
      <c r="S3205" t="s">
        <v>173</v>
      </c>
      <c r="T3205" t="s">
        <v>150</v>
      </c>
      <c r="W3205" t="s">
        <v>173</v>
      </c>
      <c r="X3205" t="s">
        <v>150</v>
      </c>
      <c r="AE3205" t="s">
        <v>173</v>
      </c>
      <c r="AF3205" t="s">
        <v>150</v>
      </c>
      <c r="AG3205" t="s">
        <v>173</v>
      </c>
      <c r="AH3205" t="s">
        <v>150</v>
      </c>
      <c r="AS3205" t="s">
        <v>173</v>
      </c>
      <c r="AT3205" t="s">
        <v>150</v>
      </c>
    </row>
    <row r="3206" spans="1:46" x14ac:dyDescent="0.2">
      <c r="A3206" t="s">
        <v>574</v>
      </c>
      <c r="B3206" t="s">
        <v>575</v>
      </c>
      <c r="C3206">
        <f>-70.37280245 / 41.61821469</f>
        <v>-1.6909135332734282</v>
      </c>
      <c r="D3206" t="s">
        <v>576</v>
      </c>
      <c r="E3206" t="s">
        <v>70</v>
      </c>
      <c r="F3206" s="1">
        <v>44075</v>
      </c>
      <c r="G3206">
        <v>10</v>
      </c>
      <c r="K3206" t="s">
        <v>173</v>
      </c>
      <c r="L3206" t="s">
        <v>150</v>
      </c>
      <c r="O3206">
        <v>0.04</v>
      </c>
      <c r="P3206" t="s">
        <v>150</v>
      </c>
      <c r="Q3206">
        <v>10.3</v>
      </c>
      <c r="R3206" t="s">
        <v>150</v>
      </c>
      <c r="S3206" t="s">
        <v>173</v>
      </c>
      <c r="T3206" t="s">
        <v>150</v>
      </c>
      <c r="W3206" t="s">
        <v>173</v>
      </c>
      <c r="X3206" t="s">
        <v>150</v>
      </c>
      <c r="AE3206" t="s">
        <v>173</v>
      </c>
      <c r="AF3206" t="s">
        <v>150</v>
      </c>
      <c r="AG3206" t="s">
        <v>173</v>
      </c>
      <c r="AH3206" t="s">
        <v>150</v>
      </c>
      <c r="AS3206" t="s">
        <v>173</v>
      </c>
      <c r="AT3206" t="s">
        <v>150</v>
      </c>
    </row>
    <row r="3207" spans="1:46" x14ac:dyDescent="0.2">
      <c r="A3207" t="s">
        <v>574</v>
      </c>
      <c r="B3207" t="s">
        <v>575</v>
      </c>
      <c r="C3207">
        <f>-70.37280245 / 41.61821469</f>
        <v>-1.6909135332734282</v>
      </c>
      <c r="D3207" t="s">
        <v>576</v>
      </c>
      <c r="E3207" t="s">
        <v>70</v>
      </c>
      <c r="F3207" s="1">
        <v>44075</v>
      </c>
      <c r="G3207">
        <v>11</v>
      </c>
      <c r="O3207">
        <v>0.03</v>
      </c>
      <c r="P3207" t="s">
        <v>150</v>
      </c>
      <c r="Q3207">
        <v>9.9</v>
      </c>
      <c r="R3207" t="s">
        <v>150</v>
      </c>
    </row>
    <row r="3208" spans="1:46" x14ac:dyDescent="0.2">
      <c r="A3208" t="s">
        <v>574</v>
      </c>
      <c r="B3208" t="s">
        <v>575</v>
      </c>
      <c r="C3208">
        <f>-70.37280245 / 41.61821469</f>
        <v>-1.6909135332734282</v>
      </c>
      <c r="D3208" t="s">
        <v>576</v>
      </c>
      <c r="E3208" t="s">
        <v>70</v>
      </c>
      <c r="F3208" s="1">
        <v>44075</v>
      </c>
      <c r="G3208">
        <v>11.25</v>
      </c>
      <c r="K3208" t="s">
        <v>173</v>
      </c>
      <c r="L3208" t="s">
        <v>150</v>
      </c>
      <c r="O3208">
        <v>0.02</v>
      </c>
      <c r="P3208" t="s">
        <v>150</v>
      </c>
      <c r="Q3208">
        <v>9.8000000000000007</v>
      </c>
      <c r="R3208" t="s">
        <v>150</v>
      </c>
      <c r="S3208" t="s">
        <v>173</v>
      </c>
      <c r="T3208" t="s">
        <v>150</v>
      </c>
      <c r="W3208" t="s">
        <v>173</v>
      </c>
      <c r="X3208" t="s">
        <v>150</v>
      </c>
      <c r="AE3208" t="s">
        <v>173</v>
      </c>
      <c r="AF3208" t="s">
        <v>150</v>
      </c>
      <c r="AG3208" t="s">
        <v>173</v>
      </c>
      <c r="AH3208" t="s">
        <v>150</v>
      </c>
      <c r="AS3208" t="s">
        <v>173</v>
      </c>
      <c r="AT3208" t="s">
        <v>150</v>
      </c>
    </row>
    <row r="3209" spans="1:46" x14ac:dyDescent="0.2">
      <c r="A3209" t="s">
        <v>577</v>
      </c>
      <c r="B3209" t="s">
        <v>578</v>
      </c>
      <c r="C3209">
        <f>-70.44337258 / 41.61880544</f>
        <v>-1.6925851627710724</v>
      </c>
      <c r="D3209" t="s">
        <v>579</v>
      </c>
      <c r="E3209" t="s">
        <v>70</v>
      </c>
      <c r="F3209" s="1">
        <v>37143</v>
      </c>
      <c r="G3209">
        <v>0.5</v>
      </c>
      <c r="I3209">
        <v>3.45</v>
      </c>
      <c r="J3209" t="s">
        <v>71</v>
      </c>
      <c r="K3209">
        <v>7.31</v>
      </c>
      <c r="L3209" t="s">
        <v>71</v>
      </c>
      <c r="M3209">
        <v>0.71</v>
      </c>
      <c r="N3209" t="s">
        <v>71</v>
      </c>
      <c r="O3209">
        <v>7.73</v>
      </c>
      <c r="P3209" t="s">
        <v>71</v>
      </c>
      <c r="Q3209">
        <v>22</v>
      </c>
      <c r="R3209" t="s">
        <v>71</v>
      </c>
      <c r="S3209">
        <v>0.66</v>
      </c>
      <c r="T3209" t="s">
        <v>71</v>
      </c>
      <c r="U3209">
        <v>20.440000000000001</v>
      </c>
      <c r="V3209" t="s">
        <v>71</v>
      </c>
      <c r="W3209">
        <v>47.5</v>
      </c>
      <c r="X3209" t="s">
        <v>71</v>
      </c>
      <c r="Y3209">
        <v>47.66</v>
      </c>
      <c r="AA3209">
        <v>50.11</v>
      </c>
      <c r="AC3209">
        <v>64.94</v>
      </c>
      <c r="AE3209">
        <v>12</v>
      </c>
      <c r="AF3209" t="s">
        <v>71</v>
      </c>
      <c r="AG3209">
        <v>6.84</v>
      </c>
      <c r="AH3209" t="s">
        <v>71</v>
      </c>
      <c r="AS3209">
        <v>2.87</v>
      </c>
      <c r="AT3209" t="s">
        <v>71</v>
      </c>
    </row>
    <row r="3210" spans="1:46" x14ac:dyDescent="0.2">
      <c r="A3210" t="s">
        <v>577</v>
      </c>
      <c r="B3210" t="s">
        <v>578</v>
      </c>
      <c r="C3210">
        <f>-70.44337258 / 41.61880544</f>
        <v>-1.6925851627710724</v>
      </c>
      <c r="D3210" t="s">
        <v>579</v>
      </c>
      <c r="E3210" t="s">
        <v>70</v>
      </c>
      <c r="F3210" s="1">
        <v>37143</v>
      </c>
      <c r="G3210">
        <v>1</v>
      </c>
      <c r="O3210">
        <v>7.84</v>
      </c>
      <c r="P3210" t="s">
        <v>71</v>
      </c>
      <c r="Q3210">
        <v>20.7</v>
      </c>
      <c r="R3210" t="s">
        <v>71</v>
      </c>
    </row>
    <row r="3211" spans="1:46" x14ac:dyDescent="0.2">
      <c r="A3211" t="s">
        <v>577</v>
      </c>
      <c r="B3211" t="s">
        <v>578</v>
      </c>
      <c r="C3211">
        <f>-70.44337258 / 41.61880544</f>
        <v>-1.6925851627710724</v>
      </c>
      <c r="D3211" t="s">
        <v>579</v>
      </c>
      <c r="E3211" t="s">
        <v>70</v>
      </c>
      <c r="F3211" s="1">
        <v>37143</v>
      </c>
      <c r="G3211">
        <v>2</v>
      </c>
      <c r="O3211">
        <v>6.83</v>
      </c>
      <c r="P3211" t="s">
        <v>71</v>
      </c>
      <c r="Q3211">
        <v>20.100000000000001</v>
      </c>
      <c r="R3211" t="s">
        <v>71</v>
      </c>
    </row>
    <row r="3212" spans="1:46" x14ac:dyDescent="0.2">
      <c r="A3212" t="s">
        <v>577</v>
      </c>
      <c r="B3212" t="s">
        <v>578</v>
      </c>
      <c r="C3212">
        <f>-70.44337258 / 41.61880544</f>
        <v>-1.6925851627710724</v>
      </c>
      <c r="D3212" t="s">
        <v>579</v>
      </c>
      <c r="E3212" t="s">
        <v>70</v>
      </c>
      <c r="F3212" s="1">
        <v>37143</v>
      </c>
      <c r="G3212">
        <v>3</v>
      </c>
      <c r="K3212">
        <v>5.28</v>
      </c>
      <c r="L3212" t="s">
        <v>71</v>
      </c>
      <c r="O3212">
        <v>4.0199999999999996</v>
      </c>
      <c r="P3212" t="s">
        <v>71</v>
      </c>
      <c r="Q3212">
        <v>19.8</v>
      </c>
      <c r="R3212" t="s">
        <v>71</v>
      </c>
      <c r="S3212">
        <v>1.08</v>
      </c>
      <c r="T3212" t="s">
        <v>71</v>
      </c>
      <c r="U3212">
        <v>33.450000000000003</v>
      </c>
      <c r="V3212" t="s">
        <v>71</v>
      </c>
      <c r="W3212">
        <v>117.4</v>
      </c>
      <c r="X3212" t="s">
        <v>71</v>
      </c>
      <c r="AA3212">
        <v>46.92</v>
      </c>
      <c r="AE3212">
        <v>12.8</v>
      </c>
      <c r="AF3212" t="s">
        <v>71</v>
      </c>
      <c r="AG3212">
        <v>6.39</v>
      </c>
      <c r="AH3212" t="s">
        <v>71</v>
      </c>
      <c r="AS3212">
        <v>0.97</v>
      </c>
      <c r="AT3212" t="s">
        <v>71</v>
      </c>
    </row>
    <row r="3213" spans="1:46" x14ac:dyDescent="0.2">
      <c r="A3213" t="s">
        <v>577</v>
      </c>
      <c r="B3213" t="s">
        <v>578</v>
      </c>
      <c r="C3213">
        <f>-70.44337258 / 41.61880544</f>
        <v>-1.6925851627710724</v>
      </c>
      <c r="D3213" t="s">
        <v>579</v>
      </c>
      <c r="E3213" t="s">
        <v>70</v>
      </c>
      <c r="F3213" s="1">
        <v>37873</v>
      </c>
      <c r="G3213">
        <v>0.5</v>
      </c>
      <c r="I3213">
        <v>3.8</v>
      </c>
      <c r="J3213" t="s">
        <v>71</v>
      </c>
      <c r="K3213">
        <v>22.62</v>
      </c>
      <c r="L3213" t="s">
        <v>71</v>
      </c>
      <c r="M3213">
        <v>1.01</v>
      </c>
      <c r="N3213" t="s">
        <v>71</v>
      </c>
      <c r="S3213">
        <v>0.9</v>
      </c>
      <c r="T3213" t="s">
        <v>71</v>
      </c>
      <c r="U3213">
        <v>27.88</v>
      </c>
      <c r="V3213" t="s">
        <v>71</v>
      </c>
      <c r="W3213">
        <v>35.799999999999997</v>
      </c>
      <c r="X3213" t="s">
        <v>71</v>
      </c>
      <c r="Y3213">
        <v>52.14</v>
      </c>
      <c r="AA3213">
        <v>61.2</v>
      </c>
      <c r="AC3213">
        <v>59.86</v>
      </c>
      <c r="AE3213">
        <v>1.1000000000000001</v>
      </c>
      <c r="AF3213" t="s">
        <v>71</v>
      </c>
      <c r="AG3213">
        <v>6.74</v>
      </c>
      <c r="AH3213" t="s">
        <v>71</v>
      </c>
      <c r="AS3213">
        <v>1.23</v>
      </c>
      <c r="AT3213" t="s">
        <v>71</v>
      </c>
    </row>
    <row r="3214" spans="1:46" x14ac:dyDescent="0.2">
      <c r="A3214" t="s">
        <v>577</v>
      </c>
      <c r="B3214" t="s">
        <v>578</v>
      </c>
      <c r="C3214">
        <f>-70.44337258 / 41.61880544</f>
        <v>-1.6925851627710724</v>
      </c>
      <c r="D3214" t="s">
        <v>579</v>
      </c>
      <c r="E3214" t="s">
        <v>70</v>
      </c>
      <c r="F3214" s="1">
        <v>37873</v>
      </c>
      <c r="G3214">
        <v>1</v>
      </c>
      <c r="O3214">
        <v>7.15</v>
      </c>
      <c r="P3214" t="s">
        <v>71</v>
      </c>
      <c r="Q3214">
        <v>21.8</v>
      </c>
      <c r="R3214" t="s">
        <v>71</v>
      </c>
    </row>
    <row r="3215" spans="1:46" x14ac:dyDescent="0.2">
      <c r="A3215" t="s">
        <v>577</v>
      </c>
      <c r="B3215" t="s">
        <v>578</v>
      </c>
      <c r="C3215">
        <f>-70.44337258 / 41.61880544</f>
        <v>-1.6925851627710724</v>
      </c>
      <c r="D3215" t="s">
        <v>579</v>
      </c>
      <c r="E3215" t="s">
        <v>70</v>
      </c>
      <c r="F3215" s="1">
        <v>37873</v>
      </c>
      <c r="G3215">
        <v>2</v>
      </c>
      <c r="O3215">
        <v>6.78</v>
      </c>
      <c r="P3215" t="s">
        <v>71</v>
      </c>
      <c r="Q3215">
        <v>21.8</v>
      </c>
      <c r="R3215" t="s">
        <v>71</v>
      </c>
    </row>
    <row r="3216" spans="1:46" x14ac:dyDescent="0.2">
      <c r="A3216" t="s">
        <v>577</v>
      </c>
      <c r="B3216" t="s">
        <v>578</v>
      </c>
      <c r="C3216">
        <f>-70.44337258 / 41.61880544</f>
        <v>-1.6925851627710724</v>
      </c>
      <c r="D3216" t="s">
        <v>579</v>
      </c>
      <c r="E3216" t="s">
        <v>70</v>
      </c>
      <c r="F3216" s="1">
        <v>37873</v>
      </c>
      <c r="G3216">
        <v>3</v>
      </c>
      <c r="K3216">
        <v>128.63</v>
      </c>
      <c r="L3216" t="s">
        <v>71</v>
      </c>
      <c r="O3216">
        <v>6.25</v>
      </c>
      <c r="P3216" t="s">
        <v>71</v>
      </c>
      <c r="Q3216">
        <v>21.7</v>
      </c>
      <c r="R3216" t="s">
        <v>71</v>
      </c>
      <c r="S3216">
        <v>2.2000000000000002</v>
      </c>
      <c r="T3216" t="s">
        <v>71</v>
      </c>
      <c r="U3216">
        <v>68.14</v>
      </c>
      <c r="V3216" t="s">
        <v>71</v>
      </c>
      <c r="W3216">
        <v>75.599999999999994</v>
      </c>
      <c r="X3216" t="s">
        <v>71</v>
      </c>
      <c r="Y3216">
        <v>65.02</v>
      </c>
      <c r="AA3216">
        <v>78.25</v>
      </c>
      <c r="AE3216">
        <v>4.5</v>
      </c>
      <c r="AF3216" t="s">
        <v>71</v>
      </c>
      <c r="AG3216">
        <v>6.28</v>
      </c>
      <c r="AH3216" t="s">
        <v>71</v>
      </c>
      <c r="AS3216">
        <v>29.43</v>
      </c>
      <c r="AT3216" t="s">
        <v>71</v>
      </c>
    </row>
    <row r="3217" spans="1:46" x14ac:dyDescent="0.2">
      <c r="A3217" t="s">
        <v>577</v>
      </c>
      <c r="B3217" t="s">
        <v>578</v>
      </c>
      <c r="C3217">
        <f>-70.44337258 / 41.61880544</f>
        <v>-1.6925851627710724</v>
      </c>
      <c r="D3217" t="s">
        <v>579</v>
      </c>
      <c r="E3217" t="s">
        <v>70</v>
      </c>
      <c r="F3217" s="1">
        <v>38622</v>
      </c>
      <c r="G3217">
        <v>0.5</v>
      </c>
      <c r="I3217">
        <v>4.03</v>
      </c>
      <c r="J3217" t="s">
        <v>71</v>
      </c>
      <c r="K3217">
        <v>28.22</v>
      </c>
      <c r="L3217" t="s">
        <v>71</v>
      </c>
      <c r="M3217">
        <v>0.75</v>
      </c>
      <c r="N3217" t="s">
        <v>71</v>
      </c>
      <c r="O3217">
        <v>9.11</v>
      </c>
      <c r="P3217" t="s">
        <v>71</v>
      </c>
      <c r="Q3217">
        <v>21.6</v>
      </c>
      <c r="R3217" t="s">
        <v>71</v>
      </c>
      <c r="S3217">
        <v>0.1</v>
      </c>
      <c r="T3217" t="s">
        <v>71</v>
      </c>
      <c r="U3217">
        <v>3.1</v>
      </c>
      <c r="V3217" t="s">
        <v>71</v>
      </c>
      <c r="W3217">
        <v>56.38</v>
      </c>
      <c r="X3217" t="s">
        <v>71</v>
      </c>
      <c r="Y3217">
        <v>20.46</v>
      </c>
      <c r="AA3217">
        <v>63.37</v>
      </c>
      <c r="AC3217">
        <v>64.150000000000006</v>
      </c>
      <c r="AE3217">
        <v>22.4</v>
      </c>
      <c r="AF3217" t="s">
        <v>71</v>
      </c>
      <c r="AG3217">
        <v>6.94</v>
      </c>
      <c r="AH3217" t="s">
        <v>71</v>
      </c>
      <c r="AS3217">
        <v>1.5</v>
      </c>
      <c r="AT3217" t="s">
        <v>71</v>
      </c>
    </row>
    <row r="3218" spans="1:46" x14ac:dyDescent="0.2">
      <c r="A3218" t="s">
        <v>577</v>
      </c>
      <c r="B3218" t="s">
        <v>578</v>
      </c>
      <c r="C3218">
        <f>-70.44337258 / 41.61880544</f>
        <v>-1.6925851627710724</v>
      </c>
      <c r="D3218" t="s">
        <v>579</v>
      </c>
      <c r="E3218" t="s">
        <v>70</v>
      </c>
      <c r="F3218" s="1">
        <v>38622</v>
      </c>
      <c r="G3218">
        <v>1</v>
      </c>
      <c r="O3218">
        <v>9.08</v>
      </c>
      <c r="P3218" t="s">
        <v>71</v>
      </c>
      <c r="Q3218">
        <v>21.5</v>
      </c>
      <c r="R3218" t="s">
        <v>71</v>
      </c>
    </row>
    <row r="3219" spans="1:46" x14ac:dyDescent="0.2">
      <c r="A3219" t="s">
        <v>577</v>
      </c>
      <c r="B3219" t="s">
        <v>578</v>
      </c>
      <c r="C3219">
        <f>-70.44337258 / 41.61880544</f>
        <v>-1.6925851627710724</v>
      </c>
      <c r="D3219" t="s">
        <v>579</v>
      </c>
      <c r="E3219" t="s">
        <v>70</v>
      </c>
      <c r="F3219" s="1">
        <v>38622</v>
      </c>
      <c r="G3219">
        <v>2</v>
      </c>
      <c r="O3219">
        <v>4.5599999999999996</v>
      </c>
      <c r="P3219" t="s">
        <v>71</v>
      </c>
      <c r="Q3219">
        <v>20.2</v>
      </c>
      <c r="R3219" t="s">
        <v>71</v>
      </c>
    </row>
    <row r="3220" spans="1:46" x14ac:dyDescent="0.2">
      <c r="A3220" t="s">
        <v>577</v>
      </c>
      <c r="B3220" t="s">
        <v>578</v>
      </c>
      <c r="C3220">
        <f>-70.44337258 / 41.61880544</f>
        <v>-1.6925851627710724</v>
      </c>
      <c r="D3220" t="s">
        <v>579</v>
      </c>
      <c r="E3220" t="s">
        <v>70</v>
      </c>
      <c r="F3220" s="1">
        <v>38622</v>
      </c>
      <c r="G3220">
        <v>3</v>
      </c>
      <c r="K3220">
        <v>92.66</v>
      </c>
      <c r="L3220" t="s">
        <v>71</v>
      </c>
      <c r="O3220">
        <v>0.17</v>
      </c>
      <c r="P3220" t="s">
        <v>71</v>
      </c>
      <c r="Q3220">
        <v>16.3</v>
      </c>
      <c r="R3220" t="s">
        <v>71</v>
      </c>
      <c r="S3220">
        <v>1.3</v>
      </c>
      <c r="T3220" t="s">
        <v>71</v>
      </c>
      <c r="U3220">
        <v>40.270000000000003</v>
      </c>
      <c r="V3220" t="s">
        <v>71</v>
      </c>
      <c r="W3220">
        <v>55.19</v>
      </c>
      <c r="X3220" t="s">
        <v>71</v>
      </c>
      <c r="AA3220">
        <v>75.03</v>
      </c>
      <c r="AE3220">
        <v>23.01</v>
      </c>
      <c r="AF3220" t="s">
        <v>71</v>
      </c>
      <c r="AG3220">
        <v>6.72</v>
      </c>
      <c r="AH3220" t="s">
        <v>71</v>
      </c>
      <c r="AS3220">
        <v>7.97</v>
      </c>
      <c r="AT3220" t="s">
        <v>71</v>
      </c>
    </row>
    <row r="3221" spans="1:46" x14ac:dyDescent="0.2">
      <c r="A3221" t="s">
        <v>577</v>
      </c>
      <c r="B3221" t="s">
        <v>578</v>
      </c>
      <c r="C3221">
        <f>-70.44337258 / 41.61880544</f>
        <v>-1.6925851627710724</v>
      </c>
      <c r="D3221" t="s">
        <v>579</v>
      </c>
      <c r="E3221" t="s">
        <v>70</v>
      </c>
      <c r="F3221" s="1">
        <v>38951</v>
      </c>
      <c r="G3221">
        <v>0.5</v>
      </c>
      <c r="I3221">
        <v>3.98</v>
      </c>
      <c r="J3221" t="s">
        <v>71</v>
      </c>
      <c r="K3221">
        <v>40.83</v>
      </c>
      <c r="L3221" t="s">
        <v>71</v>
      </c>
      <c r="M3221">
        <v>0.75</v>
      </c>
      <c r="N3221" t="s">
        <v>71</v>
      </c>
      <c r="O3221">
        <v>10.98</v>
      </c>
      <c r="P3221" t="s">
        <v>71</v>
      </c>
      <c r="Q3221">
        <v>23.6</v>
      </c>
      <c r="R3221" t="s">
        <v>71</v>
      </c>
      <c r="S3221">
        <v>0.65</v>
      </c>
      <c r="T3221" t="s">
        <v>71</v>
      </c>
      <c r="U3221">
        <v>19.989999999999998</v>
      </c>
      <c r="V3221" t="s">
        <v>71</v>
      </c>
      <c r="W3221">
        <v>62.21</v>
      </c>
      <c r="X3221" t="s">
        <v>71</v>
      </c>
      <c r="Y3221">
        <v>47.34</v>
      </c>
      <c r="AA3221">
        <v>66.989999999999995</v>
      </c>
      <c r="AC3221">
        <v>64.150000000000006</v>
      </c>
      <c r="AE3221">
        <v>24.22</v>
      </c>
      <c r="AF3221" t="s">
        <v>71</v>
      </c>
      <c r="AG3221">
        <v>8.64</v>
      </c>
      <c r="AH3221" t="s">
        <v>71</v>
      </c>
      <c r="AS3221">
        <v>15.47</v>
      </c>
      <c r="AT3221" t="s">
        <v>71</v>
      </c>
    </row>
    <row r="3222" spans="1:46" x14ac:dyDescent="0.2">
      <c r="A3222" t="s">
        <v>577</v>
      </c>
      <c r="B3222" t="s">
        <v>578</v>
      </c>
      <c r="C3222">
        <f>-70.44337258 / 41.61880544</f>
        <v>-1.6925851627710724</v>
      </c>
      <c r="D3222" t="s">
        <v>579</v>
      </c>
      <c r="E3222" t="s">
        <v>70</v>
      </c>
      <c r="F3222" s="1">
        <v>38951</v>
      </c>
      <c r="G3222">
        <v>1</v>
      </c>
      <c r="O3222">
        <v>11</v>
      </c>
      <c r="P3222" t="s">
        <v>71</v>
      </c>
      <c r="Q3222">
        <v>23.5</v>
      </c>
      <c r="R3222" t="s">
        <v>71</v>
      </c>
    </row>
    <row r="3223" spans="1:46" x14ac:dyDescent="0.2">
      <c r="A3223" t="s">
        <v>577</v>
      </c>
      <c r="B3223" t="s">
        <v>578</v>
      </c>
      <c r="C3223">
        <f>-70.44337258 / 41.61880544</f>
        <v>-1.6925851627710724</v>
      </c>
      <c r="D3223" t="s">
        <v>579</v>
      </c>
      <c r="E3223" t="s">
        <v>70</v>
      </c>
      <c r="F3223" s="1">
        <v>38951</v>
      </c>
      <c r="G3223">
        <v>2</v>
      </c>
      <c r="O3223">
        <v>10.1</v>
      </c>
      <c r="P3223" t="s">
        <v>71</v>
      </c>
      <c r="Q3223">
        <v>23.3</v>
      </c>
      <c r="R3223" t="s">
        <v>71</v>
      </c>
    </row>
    <row r="3224" spans="1:46" x14ac:dyDescent="0.2">
      <c r="A3224" t="s">
        <v>577</v>
      </c>
      <c r="B3224" t="s">
        <v>578</v>
      </c>
      <c r="C3224">
        <f>-70.44337258 / 41.61880544</f>
        <v>-1.6925851627710724</v>
      </c>
      <c r="D3224" t="s">
        <v>579</v>
      </c>
      <c r="E3224" t="s">
        <v>70</v>
      </c>
      <c r="F3224" s="1">
        <v>38951</v>
      </c>
      <c r="G3224">
        <v>3</v>
      </c>
      <c r="K3224">
        <v>32.17</v>
      </c>
      <c r="L3224" t="s">
        <v>71</v>
      </c>
      <c r="O3224">
        <v>0.7</v>
      </c>
      <c r="P3224" t="s">
        <v>71</v>
      </c>
      <c r="Q3224">
        <v>20.5</v>
      </c>
      <c r="R3224" t="s">
        <v>71</v>
      </c>
      <c r="S3224">
        <v>1.39</v>
      </c>
      <c r="T3224" t="s">
        <v>71</v>
      </c>
      <c r="U3224">
        <v>42.94</v>
      </c>
      <c r="V3224" t="s">
        <v>71</v>
      </c>
      <c r="W3224">
        <v>75.97</v>
      </c>
      <c r="X3224" t="s">
        <v>71</v>
      </c>
      <c r="Y3224">
        <v>58.37</v>
      </c>
      <c r="AA3224">
        <v>64.650000000000006</v>
      </c>
      <c r="AE3224">
        <v>40.36</v>
      </c>
      <c r="AF3224" t="s">
        <v>71</v>
      </c>
      <c r="AG3224">
        <v>6.32</v>
      </c>
      <c r="AH3224" t="s">
        <v>71</v>
      </c>
      <c r="AS3224">
        <v>11.53</v>
      </c>
      <c r="AT3224" t="s">
        <v>71</v>
      </c>
    </row>
    <row r="3225" spans="1:46" x14ac:dyDescent="0.2">
      <c r="A3225" t="s">
        <v>577</v>
      </c>
      <c r="B3225" t="s">
        <v>578</v>
      </c>
      <c r="C3225">
        <f>-70.44337258 / 41.61880544</f>
        <v>-1.6925851627710724</v>
      </c>
      <c r="D3225" t="s">
        <v>579</v>
      </c>
      <c r="E3225" t="s">
        <v>70</v>
      </c>
      <c r="F3225" s="1">
        <v>38951</v>
      </c>
      <c r="G3225">
        <v>3.5</v>
      </c>
      <c r="O3225">
        <v>0.34</v>
      </c>
      <c r="P3225" t="s">
        <v>71</v>
      </c>
      <c r="Q3225">
        <v>17.5</v>
      </c>
      <c r="R3225" t="s">
        <v>71</v>
      </c>
    </row>
    <row r="3226" spans="1:46" x14ac:dyDescent="0.2">
      <c r="A3226" t="s">
        <v>577</v>
      </c>
      <c r="B3226" t="s">
        <v>578</v>
      </c>
      <c r="C3226">
        <f>-70.44337258 / 41.61880544</f>
        <v>-1.6925851627710724</v>
      </c>
      <c r="D3226" t="s">
        <v>579</v>
      </c>
      <c r="E3226" t="s">
        <v>70</v>
      </c>
      <c r="F3226" s="1">
        <v>38951</v>
      </c>
      <c r="G3226">
        <v>3.75</v>
      </c>
      <c r="O3226">
        <v>0.3</v>
      </c>
      <c r="P3226" t="s">
        <v>71</v>
      </c>
      <c r="Q3226">
        <v>15.7</v>
      </c>
      <c r="R3226" t="s">
        <v>71</v>
      </c>
    </row>
    <row r="3227" spans="1:46" x14ac:dyDescent="0.2">
      <c r="A3227" t="s">
        <v>577</v>
      </c>
      <c r="B3227" t="s">
        <v>578</v>
      </c>
      <c r="C3227">
        <f>-70.44337258 / 41.61880544</f>
        <v>-1.6925851627710724</v>
      </c>
      <c r="D3227" t="s">
        <v>579</v>
      </c>
      <c r="E3227" t="s">
        <v>70</v>
      </c>
      <c r="F3227" s="1">
        <v>39714</v>
      </c>
      <c r="G3227">
        <v>0.5</v>
      </c>
      <c r="I3227">
        <v>3.85</v>
      </c>
      <c r="J3227" t="s">
        <v>71</v>
      </c>
      <c r="K3227">
        <v>9.25</v>
      </c>
      <c r="L3227" t="s">
        <v>71</v>
      </c>
      <c r="M3227">
        <v>1.1499999999999999</v>
      </c>
      <c r="N3227" t="s">
        <v>71</v>
      </c>
      <c r="O3227">
        <v>5.88</v>
      </c>
      <c r="P3227" t="s">
        <v>71</v>
      </c>
      <c r="Q3227">
        <v>20.6</v>
      </c>
      <c r="R3227" t="s">
        <v>71</v>
      </c>
      <c r="S3227">
        <v>0.44</v>
      </c>
      <c r="T3227" t="s">
        <v>71</v>
      </c>
      <c r="U3227">
        <v>13.63</v>
      </c>
      <c r="V3227" t="s">
        <v>71</v>
      </c>
      <c r="W3227">
        <v>27.07</v>
      </c>
      <c r="X3227" t="s">
        <v>71</v>
      </c>
      <c r="Y3227">
        <v>41.82</v>
      </c>
      <c r="AA3227">
        <v>52.42</v>
      </c>
      <c r="AC3227">
        <v>57.99</v>
      </c>
      <c r="AE3227">
        <v>14.2</v>
      </c>
      <c r="AF3227" t="s">
        <v>71</v>
      </c>
      <c r="AG3227">
        <v>6.28</v>
      </c>
      <c r="AH3227" t="s">
        <v>71</v>
      </c>
      <c r="AS3227">
        <v>3.64</v>
      </c>
      <c r="AT3227" t="s">
        <v>71</v>
      </c>
    </row>
    <row r="3228" spans="1:46" x14ac:dyDescent="0.2">
      <c r="A3228" t="s">
        <v>577</v>
      </c>
      <c r="B3228" t="s">
        <v>578</v>
      </c>
      <c r="C3228">
        <f>-70.44337258 / 41.61880544</f>
        <v>-1.6925851627710724</v>
      </c>
      <c r="D3228" t="s">
        <v>579</v>
      </c>
      <c r="E3228" t="s">
        <v>70</v>
      </c>
      <c r="F3228" s="1">
        <v>39714</v>
      </c>
      <c r="G3228">
        <v>1</v>
      </c>
      <c r="O3228">
        <v>5.66</v>
      </c>
      <c r="P3228" t="s">
        <v>71</v>
      </c>
      <c r="Q3228">
        <v>20.2</v>
      </c>
      <c r="R3228" t="s">
        <v>71</v>
      </c>
    </row>
    <row r="3229" spans="1:46" x14ac:dyDescent="0.2">
      <c r="A3229" t="s">
        <v>577</v>
      </c>
      <c r="B3229" t="s">
        <v>578</v>
      </c>
      <c r="C3229">
        <f>-70.44337258 / 41.61880544</f>
        <v>-1.6925851627710724</v>
      </c>
      <c r="D3229" t="s">
        <v>579</v>
      </c>
      <c r="E3229" t="s">
        <v>70</v>
      </c>
      <c r="F3229" s="1">
        <v>39714</v>
      </c>
      <c r="G3229">
        <v>2</v>
      </c>
      <c r="O3229">
        <v>5.41</v>
      </c>
      <c r="P3229" t="s">
        <v>71</v>
      </c>
      <c r="Q3229">
        <v>19.7</v>
      </c>
      <c r="R3229" t="s">
        <v>71</v>
      </c>
    </row>
    <row r="3230" spans="1:46" x14ac:dyDescent="0.2">
      <c r="A3230" t="s">
        <v>577</v>
      </c>
      <c r="B3230" t="s">
        <v>578</v>
      </c>
      <c r="C3230">
        <f>-70.44337258 / 41.61880544</f>
        <v>-1.6925851627710724</v>
      </c>
      <c r="D3230" t="s">
        <v>579</v>
      </c>
      <c r="E3230" t="s">
        <v>70</v>
      </c>
      <c r="F3230" s="1">
        <v>39714</v>
      </c>
      <c r="G3230">
        <v>3</v>
      </c>
      <c r="K3230">
        <v>12.38</v>
      </c>
      <c r="L3230" t="s">
        <v>71</v>
      </c>
      <c r="O3230">
        <v>5.05</v>
      </c>
      <c r="P3230" t="s">
        <v>71</v>
      </c>
      <c r="Q3230">
        <v>19.5</v>
      </c>
      <c r="R3230" t="s">
        <v>71</v>
      </c>
      <c r="S3230">
        <v>0.43</v>
      </c>
      <c r="T3230" t="s">
        <v>71</v>
      </c>
      <c r="U3230">
        <v>13.32</v>
      </c>
      <c r="V3230" t="s">
        <v>71</v>
      </c>
      <c r="W3230">
        <v>29.63</v>
      </c>
      <c r="X3230" t="s">
        <v>71</v>
      </c>
      <c r="Y3230">
        <v>0</v>
      </c>
      <c r="AA3230">
        <v>55.28</v>
      </c>
      <c r="AE3230">
        <v>14</v>
      </c>
      <c r="AF3230" t="s">
        <v>71</v>
      </c>
      <c r="AG3230">
        <v>6.33</v>
      </c>
      <c r="AH3230" t="s">
        <v>71</v>
      </c>
      <c r="AS3230">
        <v>5.86</v>
      </c>
      <c r="AT3230" t="s">
        <v>71</v>
      </c>
    </row>
    <row r="3231" spans="1:46" x14ac:dyDescent="0.2">
      <c r="A3231" t="s">
        <v>577</v>
      </c>
      <c r="B3231" t="s">
        <v>578</v>
      </c>
      <c r="C3231">
        <f>-70.44337258 / 41.61880544</f>
        <v>-1.6925851627710724</v>
      </c>
      <c r="D3231" t="s">
        <v>579</v>
      </c>
      <c r="E3231" t="s">
        <v>70</v>
      </c>
      <c r="F3231" s="1">
        <v>39714</v>
      </c>
      <c r="G3231">
        <v>3.5</v>
      </c>
      <c r="O3231">
        <v>4.87</v>
      </c>
      <c r="P3231" t="s">
        <v>71</v>
      </c>
      <c r="Q3231">
        <v>19.399999999999999</v>
      </c>
      <c r="R3231" t="s">
        <v>71</v>
      </c>
    </row>
    <row r="3232" spans="1:46" x14ac:dyDescent="0.2">
      <c r="A3232" t="s">
        <v>577</v>
      </c>
      <c r="B3232" t="s">
        <v>578</v>
      </c>
      <c r="C3232">
        <f>-70.44337258 / 41.61880544</f>
        <v>-1.6925851627710724</v>
      </c>
      <c r="D3232" t="s">
        <v>579</v>
      </c>
      <c r="E3232" t="s">
        <v>70</v>
      </c>
      <c r="F3232" s="1">
        <v>40064</v>
      </c>
      <c r="G3232">
        <v>0.5</v>
      </c>
      <c r="I3232">
        <v>4</v>
      </c>
      <c r="J3232" t="s">
        <v>71</v>
      </c>
      <c r="K3232">
        <v>19.88</v>
      </c>
      <c r="L3232" t="s">
        <v>71</v>
      </c>
      <c r="M3232">
        <v>1.2</v>
      </c>
      <c r="N3232" t="s">
        <v>71</v>
      </c>
      <c r="O3232">
        <v>7.75</v>
      </c>
      <c r="P3232" t="s">
        <v>71</v>
      </c>
      <c r="Q3232">
        <v>21.5</v>
      </c>
      <c r="R3232" t="s">
        <v>71</v>
      </c>
      <c r="S3232">
        <v>0.43</v>
      </c>
      <c r="T3232" t="s">
        <v>71</v>
      </c>
      <c r="U3232">
        <v>13.41</v>
      </c>
      <c r="V3232" t="s">
        <v>71</v>
      </c>
      <c r="W3232">
        <v>34.96</v>
      </c>
      <c r="X3232" t="s">
        <v>71</v>
      </c>
      <c r="Y3232">
        <v>41.58</v>
      </c>
      <c r="AA3232">
        <v>59.93</v>
      </c>
      <c r="AC3232">
        <v>57.37</v>
      </c>
      <c r="AE3232">
        <v>11.4</v>
      </c>
      <c r="AF3232" t="s">
        <v>71</v>
      </c>
      <c r="AG3232">
        <v>6.44</v>
      </c>
      <c r="AH3232" t="s">
        <v>71</v>
      </c>
      <c r="AS3232">
        <v>2.79</v>
      </c>
      <c r="AT3232" t="s">
        <v>71</v>
      </c>
    </row>
    <row r="3233" spans="1:46" x14ac:dyDescent="0.2">
      <c r="A3233" t="s">
        <v>577</v>
      </c>
      <c r="B3233" t="s">
        <v>578</v>
      </c>
      <c r="C3233">
        <f>-70.44337258 / 41.61880544</f>
        <v>-1.6925851627710724</v>
      </c>
      <c r="D3233" t="s">
        <v>579</v>
      </c>
      <c r="E3233" t="s">
        <v>70</v>
      </c>
      <c r="F3233" s="1">
        <v>40064</v>
      </c>
      <c r="G3233">
        <v>1</v>
      </c>
      <c r="O3233">
        <v>7.85</v>
      </c>
      <c r="P3233" t="s">
        <v>71</v>
      </c>
      <c r="Q3233">
        <v>21.5</v>
      </c>
      <c r="R3233" t="s">
        <v>71</v>
      </c>
    </row>
    <row r="3234" spans="1:46" x14ac:dyDescent="0.2">
      <c r="A3234" t="s">
        <v>577</v>
      </c>
      <c r="B3234" t="s">
        <v>578</v>
      </c>
      <c r="C3234">
        <f>-70.44337258 / 41.61880544</f>
        <v>-1.6925851627710724</v>
      </c>
      <c r="D3234" t="s">
        <v>579</v>
      </c>
      <c r="E3234" t="s">
        <v>70</v>
      </c>
      <c r="F3234" s="1">
        <v>40064</v>
      </c>
      <c r="G3234">
        <v>2</v>
      </c>
      <c r="O3234">
        <v>6.96</v>
      </c>
      <c r="P3234" t="s">
        <v>71</v>
      </c>
      <c r="Q3234">
        <v>21.5</v>
      </c>
      <c r="R3234" t="s">
        <v>71</v>
      </c>
    </row>
    <row r="3235" spans="1:46" x14ac:dyDescent="0.2">
      <c r="A3235" t="s">
        <v>577</v>
      </c>
      <c r="B3235" t="s">
        <v>578</v>
      </c>
      <c r="C3235">
        <f>-70.44337258 / 41.61880544</f>
        <v>-1.6925851627710724</v>
      </c>
      <c r="D3235" t="s">
        <v>579</v>
      </c>
      <c r="E3235" t="s">
        <v>70</v>
      </c>
      <c r="F3235" s="1">
        <v>40064</v>
      </c>
      <c r="G3235">
        <v>3</v>
      </c>
      <c r="O3235">
        <v>5.3</v>
      </c>
      <c r="P3235" t="s">
        <v>71</v>
      </c>
      <c r="Q3235">
        <v>21.4</v>
      </c>
      <c r="R3235" t="s">
        <v>71</v>
      </c>
    </row>
    <row r="3236" spans="1:46" x14ac:dyDescent="0.2">
      <c r="A3236" t="s">
        <v>577</v>
      </c>
      <c r="B3236" t="s">
        <v>578</v>
      </c>
      <c r="C3236">
        <f>-70.44337258 / 41.61880544</f>
        <v>-1.6925851627710724</v>
      </c>
      <c r="D3236" t="s">
        <v>579</v>
      </c>
      <c r="E3236" t="s">
        <v>70</v>
      </c>
      <c r="F3236" s="1">
        <v>40064</v>
      </c>
      <c r="G3236">
        <v>3.9</v>
      </c>
      <c r="K3236">
        <v>25.29</v>
      </c>
      <c r="L3236" t="s">
        <v>71</v>
      </c>
      <c r="O3236">
        <v>0.94</v>
      </c>
      <c r="P3236" t="s">
        <v>71</v>
      </c>
      <c r="Q3236">
        <v>20.7</v>
      </c>
      <c r="R3236" t="s">
        <v>71</v>
      </c>
      <c r="S3236">
        <v>1.4</v>
      </c>
      <c r="T3236" t="s">
        <v>71</v>
      </c>
      <c r="U3236">
        <v>43.32</v>
      </c>
      <c r="V3236" t="s">
        <v>71</v>
      </c>
      <c r="W3236">
        <v>39.85</v>
      </c>
      <c r="X3236" t="s">
        <v>71</v>
      </c>
      <c r="Y3236">
        <v>58.49</v>
      </c>
      <c r="AA3236">
        <v>62.29</v>
      </c>
      <c r="AE3236">
        <v>11.7</v>
      </c>
      <c r="AF3236" t="s">
        <v>71</v>
      </c>
      <c r="AG3236">
        <v>5.94</v>
      </c>
      <c r="AH3236" t="s">
        <v>71</v>
      </c>
      <c r="AS3236">
        <v>4.84</v>
      </c>
      <c r="AT3236" t="s">
        <v>71</v>
      </c>
    </row>
    <row r="3237" spans="1:46" x14ac:dyDescent="0.2">
      <c r="A3237" t="s">
        <v>577</v>
      </c>
      <c r="B3237" t="s">
        <v>578</v>
      </c>
      <c r="C3237">
        <f>-70.44337258 / 41.61880544</f>
        <v>-1.6925851627710724</v>
      </c>
      <c r="D3237" t="s">
        <v>579</v>
      </c>
      <c r="E3237" t="s">
        <v>70</v>
      </c>
      <c r="F3237" s="1">
        <v>40408</v>
      </c>
      <c r="G3237">
        <v>0.5</v>
      </c>
      <c r="I3237">
        <v>3.94</v>
      </c>
      <c r="J3237" t="s">
        <v>71</v>
      </c>
      <c r="K3237">
        <v>22.66</v>
      </c>
      <c r="L3237" t="s">
        <v>71</v>
      </c>
      <c r="M3237">
        <v>1.35</v>
      </c>
      <c r="N3237" t="s">
        <v>71</v>
      </c>
      <c r="O3237">
        <v>9.15</v>
      </c>
      <c r="P3237" t="s">
        <v>71</v>
      </c>
      <c r="Q3237">
        <v>25.4</v>
      </c>
      <c r="R3237" t="s">
        <v>71</v>
      </c>
      <c r="S3237">
        <v>0.43</v>
      </c>
      <c r="T3237" t="s">
        <v>71</v>
      </c>
      <c r="U3237">
        <v>13.45</v>
      </c>
      <c r="V3237" t="s">
        <v>71</v>
      </c>
      <c r="W3237">
        <v>40.46</v>
      </c>
      <c r="X3237" t="s">
        <v>71</v>
      </c>
      <c r="Y3237">
        <v>41.63</v>
      </c>
      <c r="AA3237">
        <v>61.21</v>
      </c>
      <c r="AC3237">
        <v>55.68</v>
      </c>
      <c r="AE3237">
        <v>13.2</v>
      </c>
      <c r="AF3237" t="s">
        <v>71</v>
      </c>
      <c r="AG3237">
        <v>7.47</v>
      </c>
      <c r="AH3237" t="s">
        <v>71</v>
      </c>
    </row>
    <row r="3238" spans="1:46" x14ac:dyDescent="0.2">
      <c r="A3238" t="s">
        <v>577</v>
      </c>
      <c r="B3238" t="s">
        <v>578</v>
      </c>
      <c r="C3238">
        <f>-70.44337258 / 41.61880544</f>
        <v>-1.6925851627710724</v>
      </c>
      <c r="D3238" t="s">
        <v>579</v>
      </c>
      <c r="E3238" t="s">
        <v>70</v>
      </c>
      <c r="F3238" s="1">
        <v>40408</v>
      </c>
      <c r="G3238">
        <v>1</v>
      </c>
      <c r="O3238">
        <v>9.23</v>
      </c>
      <c r="P3238" t="s">
        <v>71</v>
      </c>
      <c r="Q3238">
        <v>25.2</v>
      </c>
      <c r="R3238" t="s">
        <v>71</v>
      </c>
    </row>
    <row r="3239" spans="1:46" x14ac:dyDescent="0.2">
      <c r="A3239" t="s">
        <v>577</v>
      </c>
      <c r="B3239" t="s">
        <v>578</v>
      </c>
      <c r="C3239">
        <f>-70.44337258 / 41.61880544</f>
        <v>-1.6925851627710724</v>
      </c>
      <c r="D3239" t="s">
        <v>579</v>
      </c>
      <c r="E3239" t="s">
        <v>70</v>
      </c>
      <c r="F3239" s="1">
        <v>40408</v>
      </c>
      <c r="G3239">
        <v>2</v>
      </c>
      <c r="O3239">
        <v>9.19</v>
      </c>
      <c r="P3239" t="s">
        <v>71</v>
      </c>
      <c r="Q3239">
        <v>24.9</v>
      </c>
      <c r="R3239" t="s">
        <v>71</v>
      </c>
    </row>
    <row r="3240" spans="1:46" x14ac:dyDescent="0.2">
      <c r="A3240" t="s">
        <v>577</v>
      </c>
      <c r="B3240" t="s">
        <v>578</v>
      </c>
      <c r="C3240">
        <f>-70.44337258 / 41.61880544</f>
        <v>-1.6925851627710724</v>
      </c>
      <c r="D3240" t="s">
        <v>579</v>
      </c>
      <c r="E3240" t="s">
        <v>70</v>
      </c>
      <c r="F3240" s="1">
        <v>40408</v>
      </c>
      <c r="G3240">
        <v>3</v>
      </c>
      <c r="K3240">
        <v>31.6</v>
      </c>
      <c r="L3240" t="s">
        <v>71</v>
      </c>
      <c r="O3240">
        <v>2.41</v>
      </c>
      <c r="P3240" t="s">
        <v>71</v>
      </c>
      <c r="Q3240">
        <v>22.7</v>
      </c>
      <c r="R3240" t="s">
        <v>71</v>
      </c>
      <c r="S3240">
        <v>0.57999999999999996</v>
      </c>
      <c r="T3240" t="s">
        <v>71</v>
      </c>
      <c r="U3240">
        <v>17.93</v>
      </c>
      <c r="V3240" t="s">
        <v>71</v>
      </c>
      <c r="W3240">
        <v>43.67</v>
      </c>
      <c r="X3240" t="s">
        <v>71</v>
      </c>
      <c r="AA3240">
        <v>64.48</v>
      </c>
      <c r="AE3240">
        <v>13.3</v>
      </c>
      <c r="AF3240" t="s">
        <v>71</v>
      </c>
      <c r="AG3240">
        <v>7.33</v>
      </c>
      <c r="AH3240" t="s">
        <v>71</v>
      </c>
    </row>
    <row r="3241" spans="1:46" x14ac:dyDescent="0.2">
      <c r="A3241" t="s">
        <v>577</v>
      </c>
      <c r="B3241" t="s">
        <v>578</v>
      </c>
      <c r="C3241">
        <f>-70.44337258 / 41.61880544</f>
        <v>-1.6925851627710724</v>
      </c>
      <c r="D3241" t="s">
        <v>579</v>
      </c>
      <c r="E3241" t="s">
        <v>70</v>
      </c>
      <c r="F3241" s="1">
        <v>40408</v>
      </c>
      <c r="G3241">
        <v>3.5</v>
      </c>
      <c r="O3241">
        <v>0.66</v>
      </c>
      <c r="P3241" t="s">
        <v>71</v>
      </c>
      <c r="Q3241">
        <v>20</v>
      </c>
      <c r="R3241" t="s">
        <v>71</v>
      </c>
    </row>
    <row r="3242" spans="1:46" x14ac:dyDescent="0.2">
      <c r="A3242" t="s">
        <v>577</v>
      </c>
      <c r="B3242" t="s">
        <v>578</v>
      </c>
      <c r="C3242">
        <f>-70.44337258 / 41.61880544</f>
        <v>-1.6925851627710724</v>
      </c>
      <c r="D3242" t="s">
        <v>579</v>
      </c>
      <c r="E3242" t="s">
        <v>70</v>
      </c>
      <c r="F3242" s="1">
        <v>40799</v>
      </c>
      <c r="G3242">
        <v>0.5</v>
      </c>
      <c r="I3242">
        <v>4.12</v>
      </c>
      <c r="J3242" t="s">
        <v>71</v>
      </c>
      <c r="K3242">
        <v>27.26</v>
      </c>
      <c r="L3242" t="s">
        <v>71</v>
      </c>
      <c r="M3242">
        <v>0.47</v>
      </c>
      <c r="N3242" t="s">
        <v>71</v>
      </c>
      <c r="O3242">
        <v>9.06</v>
      </c>
      <c r="P3242" t="s">
        <v>71</v>
      </c>
      <c r="Q3242">
        <v>22.2</v>
      </c>
      <c r="R3242" t="s">
        <v>71</v>
      </c>
      <c r="S3242">
        <v>0.27</v>
      </c>
      <c r="T3242" t="s">
        <v>71</v>
      </c>
      <c r="U3242">
        <v>8.36</v>
      </c>
      <c r="V3242" t="s">
        <v>71</v>
      </c>
      <c r="W3242">
        <v>33.119999999999997</v>
      </c>
      <c r="X3242" t="s">
        <v>71</v>
      </c>
      <c r="Y3242">
        <v>34.770000000000003</v>
      </c>
      <c r="AA3242">
        <v>63.03</v>
      </c>
      <c r="AC3242">
        <v>71.03</v>
      </c>
      <c r="AE3242">
        <v>13.2</v>
      </c>
      <c r="AF3242" t="s">
        <v>71</v>
      </c>
      <c r="AG3242">
        <v>7.12</v>
      </c>
      <c r="AH3242" t="s">
        <v>71</v>
      </c>
      <c r="AS3242">
        <v>5.4</v>
      </c>
      <c r="AT3242" t="s">
        <v>71</v>
      </c>
    </row>
    <row r="3243" spans="1:46" x14ac:dyDescent="0.2">
      <c r="A3243" t="s">
        <v>577</v>
      </c>
      <c r="B3243" t="s">
        <v>578</v>
      </c>
      <c r="C3243">
        <f>-70.44337258 / 41.61880544</f>
        <v>-1.6925851627710724</v>
      </c>
      <c r="D3243" t="s">
        <v>579</v>
      </c>
      <c r="E3243" t="s">
        <v>70</v>
      </c>
      <c r="F3243" s="1">
        <v>40799</v>
      </c>
      <c r="G3243">
        <v>1</v>
      </c>
      <c r="O3243">
        <v>9.14</v>
      </c>
      <c r="P3243" t="s">
        <v>71</v>
      </c>
      <c r="Q3243">
        <v>22</v>
      </c>
      <c r="R3243" t="s">
        <v>71</v>
      </c>
    </row>
    <row r="3244" spans="1:46" x14ac:dyDescent="0.2">
      <c r="A3244" t="s">
        <v>577</v>
      </c>
      <c r="B3244" t="s">
        <v>578</v>
      </c>
      <c r="C3244">
        <f>-70.44337258 / 41.61880544</f>
        <v>-1.6925851627710724</v>
      </c>
      <c r="D3244" t="s">
        <v>579</v>
      </c>
      <c r="E3244" t="s">
        <v>70</v>
      </c>
      <c r="F3244" s="1">
        <v>40799</v>
      </c>
      <c r="G3244">
        <v>1.5</v>
      </c>
      <c r="O3244">
        <v>9.1999999999999993</v>
      </c>
      <c r="P3244" t="s">
        <v>71</v>
      </c>
      <c r="Q3244">
        <v>21.7</v>
      </c>
      <c r="R3244" t="s">
        <v>71</v>
      </c>
    </row>
    <row r="3245" spans="1:46" x14ac:dyDescent="0.2">
      <c r="A3245" t="s">
        <v>577</v>
      </c>
      <c r="B3245" t="s">
        <v>578</v>
      </c>
      <c r="C3245">
        <f>-70.44337258 / 41.61880544</f>
        <v>-1.6925851627710724</v>
      </c>
      <c r="D3245" t="s">
        <v>579</v>
      </c>
      <c r="E3245" t="s">
        <v>70</v>
      </c>
      <c r="F3245" s="1">
        <v>40799</v>
      </c>
      <c r="G3245">
        <v>2</v>
      </c>
      <c r="O3245">
        <v>8.57</v>
      </c>
      <c r="P3245" t="s">
        <v>71</v>
      </c>
      <c r="Q3245">
        <v>21.5</v>
      </c>
      <c r="R3245" t="s">
        <v>71</v>
      </c>
    </row>
    <row r="3246" spans="1:46" x14ac:dyDescent="0.2">
      <c r="A3246" t="s">
        <v>577</v>
      </c>
      <c r="B3246" t="s">
        <v>578</v>
      </c>
      <c r="C3246">
        <f>-70.44337258 / 41.61880544</f>
        <v>-1.6925851627710724</v>
      </c>
      <c r="D3246" t="s">
        <v>579</v>
      </c>
      <c r="E3246" t="s">
        <v>70</v>
      </c>
      <c r="F3246" s="1">
        <v>40799</v>
      </c>
      <c r="G3246">
        <v>2.5</v>
      </c>
      <c r="O3246">
        <v>5.99</v>
      </c>
      <c r="P3246" t="s">
        <v>71</v>
      </c>
      <c r="Q3246">
        <v>21.2</v>
      </c>
      <c r="R3246" t="s">
        <v>71</v>
      </c>
    </row>
    <row r="3247" spans="1:46" x14ac:dyDescent="0.2">
      <c r="A3247" t="s">
        <v>577</v>
      </c>
      <c r="B3247" t="s">
        <v>578</v>
      </c>
      <c r="C3247">
        <f>-70.44337258 / 41.61880544</f>
        <v>-1.6925851627710724</v>
      </c>
      <c r="D3247" t="s">
        <v>579</v>
      </c>
      <c r="E3247" t="s">
        <v>70</v>
      </c>
      <c r="F3247" s="1">
        <v>40799</v>
      </c>
      <c r="G3247">
        <v>3</v>
      </c>
      <c r="O3247">
        <v>2.95</v>
      </c>
      <c r="P3247" t="s">
        <v>71</v>
      </c>
      <c r="Q3247">
        <v>20.9</v>
      </c>
      <c r="R3247" t="s">
        <v>71</v>
      </c>
    </row>
    <row r="3248" spans="1:46" x14ac:dyDescent="0.2">
      <c r="A3248" t="s">
        <v>577</v>
      </c>
      <c r="B3248" t="s">
        <v>578</v>
      </c>
      <c r="C3248">
        <f>-70.44337258 / 41.61880544</f>
        <v>-1.6925851627710724</v>
      </c>
      <c r="D3248" t="s">
        <v>579</v>
      </c>
      <c r="E3248" t="s">
        <v>70</v>
      </c>
      <c r="F3248" s="1">
        <v>40799</v>
      </c>
      <c r="G3248">
        <v>3.1</v>
      </c>
      <c r="K3248">
        <v>20.399999999999999</v>
      </c>
      <c r="L3248" t="s">
        <v>71</v>
      </c>
      <c r="S3248">
        <v>0.87</v>
      </c>
      <c r="T3248" t="s">
        <v>71</v>
      </c>
      <c r="U3248">
        <v>26.95</v>
      </c>
      <c r="V3248" t="s">
        <v>71</v>
      </c>
      <c r="W3248">
        <v>63.62</v>
      </c>
      <c r="X3248" t="s">
        <v>71</v>
      </c>
      <c r="Y3248">
        <v>51.65</v>
      </c>
      <c r="AA3248">
        <v>60.18</v>
      </c>
      <c r="AE3248">
        <v>69.5</v>
      </c>
      <c r="AF3248" t="s">
        <v>71</v>
      </c>
      <c r="AG3248">
        <v>6.37</v>
      </c>
      <c r="AH3248" t="s">
        <v>71</v>
      </c>
      <c r="AS3248">
        <v>6.85</v>
      </c>
      <c r="AT3248" t="s">
        <v>71</v>
      </c>
    </row>
    <row r="3249" spans="1:46" x14ac:dyDescent="0.2">
      <c r="A3249" t="s">
        <v>577</v>
      </c>
      <c r="B3249" t="s">
        <v>578</v>
      </c>
      <c r="C3249">
        <f>-70.44337258 / 41.61880544</f>
        <v>-1.6925851627710724</v>
      </c>
      <c r="D3249" t="s">
        <v>579</v>
      </c>
      <c r="E3249" t="s">
        <v>70</v>
      </c>
      <c r="F3249" s="1">
        <v>40799</v>
      </c>
      <c r="G3249">
        <v>3.5</v>
      </c>
      <c r="O3249">
        <v>0.38</v>
      </c>
      <c r="P3249" t="s">
        <v>71</v>
      </c>
      <c r="Q3249">
        <v>20.3</v>
      </c>
      <c r="R3249" t="s">
        <v>71</v>
      </c>
    </row>
    <row r="3250" spans="1:46" x14ac:dyDescent="0.2">
      <c r="A3250" t="s">
        <v>577</v>
      </c>
      <c r="B3250" t="s">
        <v>578</v>
      </c>
      <c r="C3250">
        <f>-70.44337258 / 41.61880544</f>
        <v>-1.6925851627710724</v>
      </c>
      <c r="D3250" t="s">
        <v>579</v>
      </c>
      <c r="E3250" t="s">
        <v>70</v>
      </c>
      <c r="F3250" s="1">
        <v>40799</v>
      </c>
      <c r="G3250">
        <v>4</v>
      </c>
      <c r="O3250">
        <v>0.28999999999999998</v>
      </c>
      <c r="P3250" t="s">
        <v>71</v>
      </c>
      <c r="Q3250">
        <v>18.8</v>
      </c>
      <c r="R3250" t="s">
        <v>71</v>
      </c>
    </row>
    <row r="3251" spans="1:46" x14ac:dyDescent="0.2">
      <c r="A3251" t="s">
        <v>577</v>
      </c>
      <c r="B3251" t="s">
        <v>578</v>
      </c>
      <c r="C3251">
        <f>-70.44337258 / 41.61880544</f>
        <v>-1.6925851627710724</v>
      </c>
      <c r="D3251" t="s">
        <v>579</v>
      </c>
      <c r="E3251" t="s">
        <v>70</v>
      </c>
      <c r="F3251" s="1">
        <v>41151</v>
      </c>
      <c r="G3251">
        <v>0.5</v>
      </c>
      <c r="I3251">
        <v>3.95</v>
      </c>
      <c r="J3251" t="s">
        <v>71</v>
      </c>
      <c r="K3251">
        <v>4.1900000000000004</v>
      </c>
      <c r="L3251" t="s">
        <v>71</v>
      </c>
      <c r="M3251">
        <v>1.45</v>
      </c>
      <c r="N3251" t="s">
        <v>71</v>
      </c>
      <c r="O3251">
        <v>7.33</v>
      </c>
      <c r="P3251" t="s">
        <v>71</v>
      </c>
      <c r="Q3251">
        <v>25.1</v>
      </c>
      <c r="R3251" t="s">
        <v>71</v>
      </c>
      <c r="S3251">
        <v>0.63</v>
      </c>
      <c r="T3251" t="s">
        <v>71</v>
      </c>
      <c r="U3251">
        <v>19.510000000000002</v>
      </c>
      <c r="V3251" t="s">
        <v>71</v>
      </c>
      <c r="W3251">
        <v>29.8</v>
      </c>
      <c r="X3251" t="s">
        <v>71</v>
      </c>
      <c r="Y3251">
        <v>46.99</v>
      </c>
      <c r="AA3251">
        <v>44.65</v>
      </c>
      <c r="AC3251">
        <v>54.65</v>
      </c>
      <c r="AE3251">
        <v>13.3</v>
      </c>
      <c r="AF3251" t="s">
        <v>71</v>
      </c>
      <c r="AG3251">
        <v>6.95</v>
      </c>
      <c r="AH3251" t="s">
        <v>71</v>
      </c>
      <c r="AS3251">
        <v>1.75</v>
      </c>
      <c r="AT3251" t="s">
        <v>71</v>
      </c>
    </row>
    <row r="3252" spans="1:46" x14ac:dyDescent="0.2">
      <c r="A3252" t="s">
        <v>577</v>
      </c>
      <c r="B3252" t="s">
        <v>578</v>
      </c>
      <c r="C3252">
        <f>-70.44337258 / 41.61880544</f>
        <v>-1.6925851627710724</v>
      </c>
      <c r="D3252" t="s">
        <v>579</v>
      </c>
      <c r="E3252" t="s">
        <v>70</v>
      </c>
      <c r="F3252" s="1">
        <v>41151</v>
      </c>
      <c r="G3252">
        <v>1</v>
      </c>
      <c r="O3252">
        <v>7.44</v>
      </c>
      <c r="P3252" t="s">
        <v>71</v>
      </c>
      <c r="Q3252">
        <v>24.9</v>
      </c>
      <c r="R3252" t="s">
        <v>71</v>
      </c>
    </row>
    <row r="3253" spans="1:46" x14ac:dyDescent="0.2">
      <c r="A3253" t="s">
        <v>577</v>
      </c>
      <c r="B3253" t="s">
        <v>578</v>
      </c>
      <c r="C3253">
        <f>-70.44337258 / 41.61880544</f>
        <v>-1.6925851627710724</v>
      </c>
      <c r="D3253" t="s">
        <v>579</v>
      </c>
      <c r="E3253" t="s">
        <v>70</v>
      </c>
      <c r="F3253" s="1">
        <v>41151</v>
      </c>
      <c r="G3253">
        <v>1.5</v>
      </c>
      <c r="O3253">
        <v>7.31</v>
      </c>
      <c r="P3253" t="s">
        <v>71</v>
      </c>
      <c r="Q3253">
        <v>24.8</v>
      </c>
      <c r="R3253" t="s">
        <v>71</v>
      </c>
    </row>
    <row r="3254" spans="1:46" x14ac:dyDescent="0.2">
      <c r="A3254" t="s">
        <v>577</v>
      </c>
      <c r="B3254" t="s">
        <v>578</v>
      </c>
      <c r="C3254">
        <f>-70.44337258 / 41.61880544</f>
        <v>-1.6925851627710724</v>
      </c>
      <c r="D3254" t="s">
        <v>579</v>
      </c>
      <c r="E3254" t="s">
        <v>70</v>
      </c>
      <c r="F3254" s="1">
        <v>41151</v>
      </c>
      <c r="G3254">
        <v>2</v>
      </c>
      <c r="O3254">
        <v>7.02</v>
      </c>
      <c r="P3254" t="s">
        <v>71</v>
      </c>
      <c r="Q3254">
        <v>24.7</v>
      </c>
      <c r="R3254" t="s">
        <v>71</v>
      </c>
    </row>
    <row r="3255" spans="1:46" x14ac:dyDescent="0.2">
      <c r="A3255" t="s">
        <v>577</v>
      </c>
      <c r="B3255" t="s">
        <v>578</v>
      </c>
      <c r="C3255">
        <f>-70.44337258 / 41.61880544</f>
        <v>-1.6925851627710724</v>
      </c>
      <c r="D3255" t="s">
        <v>579</v>
      </c>
      <c r="E3255" t="s">
        <v>70</v>
      </c>
      <c r="F3255" s="1">
        <v>41151</v>
      </c>
      <c r="G3255">
        <v>2.5</v>
      </c>
      <c r="O3255">
        <v>7.09</v>
      </c>
      <c r="P3255" t="s">
        <v>71</v>
      </c>
      <c r="Q3255">
        <v>24.7</v>
      </c>
      <c r="R3255" t="s">
        <v>71</v>
      </c>
    </row>
    <row r="3256" spans="1:46" x14ac:dyDescent="0.2">
      <c r="A3256" t="s">
        <v>577</v>
      </c>
      <c r="B3256" t="s">
        <v>578</v>
      </c>
      <c r="C3256">
        <f>-70.44337258 / 41.61880544</f>
        <v>-1.6925851627710724</v>
      </c>
      <c r="D3256" t="s">
        <v>579</v>
      </c>
      <c r="E3256" t="s">
        <v>70</v>
      </c>
      <c r="F3256" s="1">
        <v>41151</v>
      </c>
      <c r="G3256">
        <v>3</v>
      </c>
      <c r="K3256">
        <v>9.69</v>
      </c>
      <c r="L3256" t="s">
        <v>71</v>
      </c>
      <c r="O3256">
        <v>6.63</v>
      </c>
      <c r="P3256" t="s">
        <v>71</v>
      </c>
      <c r="Q3256">
        <v>24.6</v>
      </c>
      <c r="R3256" t="s">
        <v>71</v>
      </c>
      <c r="S3256">
        <v>1.54</v>
      </c>
      <c r="T3256" t="s">
        <v>71</v>
      </c>
      <c r="U3256">
        <v>47.7</v>
      </c>
      <c r="V3256" t="s">
        <v>71</v>
      </c>
      <c r="W3256">
        <v>36.299999999999997</v>
      </c>
      <c r="X3256" t="s">
        <v>71</v>
      </c>
      <c r="Y3256">
        <v>59.88</v>
      </c>
      <c r="AA3256">
        <v>52.88</v>
      </c>
      <c r="AE3256">
        <v>15.9</v>
      </c>
      <c r="AF3256" t="s">
        <v>71</v>
      </c>
      <c r="AG3256">
        <v>6.63</v>
      </c>
      <c r="AH3256" t="s">
        <v>71</v>
      </c>
      <c r="AS3256">
        <v>4.2699999999999996</v>
      </c>
      <c r="AT3256" t="s">
        <v>71</v>
      </c>
    </row>
    <row r="3257" spans="1:46" x14ac:dyDescent="0.2">
      <c r="A3257" t="s">
        <v>577</v>
      </c>
      <c r="B3257" t="s">
        <v>578</v>
      </c>
      <c r="C3257">
        <f>-70.44337258 / 41.61880544</f>
        <v>-1.6925851627710724</v>
      </c>
      <c r="D3257" t="s">
        <v>579</v>
      </c>
      <c r="E3257" t="s">
        <v>70</v>
      </c>
      <c r="F3257" s="1">
        <v>41151</v>
      </c>
      <c r="G3257">
        <v>3.5</v>
      </c>
      <c r="O3257">
        <v>0.34</v>
      </c>
      <c r="P3257" t="s">
        <v>71</v>
      </c>
      <c r="Q3257">
        <v>22.5</v>
      </c>
      <c r="R3257" t="s">
        <v>71</v>
      </c>
    </row>
    <row r="3258" spans="1:46" x14ac:dyDescent="0.2">
      <c r="A3258" t="s">
        <v>577</v>
      </c>
      <c r="B3258" t="s">
        <v>578</v>
      </c>
      <c r="C3258">
        <f>-70.44337258 / 41.61880544</f>
        <v>-1.6925851627710724</v>
      </c>
      <c r="D3258" t="s">
        <v>579</v>
      </c>
      <c r="E3258" t="s">
        <v>70</v>
      </c>
      <c r="F3258" s="1">
        <v>41534</v>
      </c>
      <c r="G3258">
        <v>0.5</v>
      </c>
      <c r="I3258">
        <v>3.9</v>
      </c>
      <c r="J3258" t="s">
        <v>71</v>
      </c>
      <c r="K3258">
        <v>10.09</v>
      </c>
      <c r="L3258" t="s">
        <v>71</v>
      </c>
      <c r="M3258">
        <v>1.25</v>
      </c>
      <c r="N3258" t="s">
        <v>71</v>
      </c>
      <c r="O3258">
        <v>6.01</v>
      </c>
      <c r="P3258" t="s">
        <v>71</v>
      </c>
      <c r="Q3258">
        <v>19.600000000000001</v>
      </c>
      <c r="R3258" t="s">
        <v>71</v>
      </c>
      <c r="S3258">
        <v>0.2</v>
      </c>
      <c r="T3258" t="s">
        <v>71</v>
      </c>
      <c r="U3258">
        <v>6.19</v>
      </c>
      <c r="V3258" t="s">
        <v>71</v>
      </c>
      <c r="W3258">
        <v>28.56</v>
      </c>
      <c r="X3258" t="s">
        <v>71</v>
      </c>
      <c r="Y3258">
        <v>30.44</v>
      </c>
      <c r="AA3258">
        <v>53.28</v>
      </c>
      <c r="AC3258">
        <v>56.78</v>
      </c>
      <c r="AE3258">
        <v>17.5</v>
      </c>
      <c r="AF3258" t="s">
        <v>71</v>
      </c>
      <c r="AG3258">
        <v>6.7</v>
      </c>
      <c r="AH3258" t="s">
        <v>71</v>
      </c>
      <c r="AS3258">
        <v>1.61</v>
      </c>
      <c r="AT3258" t="s">
        <v>71</v>
      </c>
    </row>
    <row r="3259" spans="1:46" x14ac:dyDescent="0.2">
      <c r="A3259" t="s">
        <v>577</v>
      </c>
      <c r="B3259" t="s">
        <v>578</v>
      </c>
      <c r="C3259">
        <f>-70.44337258 / 41.61880544</f>
        <v>-1.6925851627710724</v>
      </c>
      <c r="D3259" t="s">
        <v>579</v>
      </c>
      <c r="E3259" t="s">
        <v>70</v>
      </c>
      <c r="F3259" s="1">
        <v>41534</v>
      </c>
      <c r="G3259">
        <v>1</v>
      </c>
      <c r="O3259">
        <v>5.99</v>
      </c>
      <c r="P3259" t="s">
        <v>71</v>
      </c>
      <c r="Q3259">
        <v>19.7</v>
      </c>
      <c r="R3259" t="s">
        <v>71</v>
      </c>
    </row>
    <row r="3260" spans="1:46" x14ac:dyDescent="0.2">
      <c r="A3260" t="s">
        <v>577</v>
      </c>
      <c r="B3260" t="s">
        <v>578</v>
      </c>
      <c r="C3260">
        <f>-70.44337258 / 41.61880544</f>
        <v>-1.6925851627710724</v>
      </c>
      <c r="D3260" t="s">
        <v>579</v>
      </c>
      <c r="E3260" t="s">
        <v>70</v>
      </c>
      <c r="F3260" s="1">
        <v>41534</v>
      </c>
      <c r="G3260">
        <v>1.5</v>
      </c>
      <c r="O3260">
        <v>5.96</v>
      </c>
      <c r="P3260" t="s">
        <v>71</v>
      </c>
      <c r="Q3260">
        <v>19.8</v>
      </c>
      <c r="R3260" t="s">
        <v>71</v>
      </c>
    </row>
    <row r="3261" spans="1:46" x14ac:dyDescent="0.2">
      <c r="A3261" t="s">
        <v>577</v>
      </c>
      <c r="B3261" t="s">
        <v>578</v>
      </c>
      <c r="C3261">
        <f>-70.44337258 / 41.61880544</f>
        <v>-1.6925851627710724</v>
      </c>
      <c r="D3261" t="s">
        <v>579</v>
      </c>
      <c r="E3261" t="s">
        <v>70</v>
      </c>
      <c r="F3261" s="1">
        <v>41534</v>
      </c>
      <c r="G3261">
        <v>2</v>
      </c>
      <c r="O3261">
        <v>5.88</v>
      </c>
      <c r="P3261" t="s">
        <v>71</v>
      </c>
      <c r="Q3261">
        <v>19.8</v>
      </c>
      <c r="R3261" t="s">
        <v>71</v>
      </c>
    </row>
    <row r="3262" spans="1:46" x14ac:dyDescent="0.2">
      <c r="A3262" t="s">
        <v>577</v>
      </c>
      <c r="B3262" t="s">
        <v>578</v>
      </c>
      <c r="C3262">
        <f>-70.44337258 / 41.61880544</f>
        <v>-1.6925851627710724</v>
      </c>
      <c r="D3262" t="s">
        <v>579</v>
      </c>
      <c r="E3262" t="s">
        <v>70</v>
      </c>
      <c r="F3262" s="1">
        <v>41534</v>
      </c>
      <c r="G3262">
        <v>2.5</v>
      </c>
      <c r="O3262">
        <v>5.69</v>
      </c>
      <c r="P3262" t="s">
        <v>71</v>
      </c>
      <c r="Q3262">
        <v>19.8</v>
      </c>
      <c r="R3262" t="s">
        <v>71</v>
      </c>
    </row>
    <row r="3263" spans="1:46" x14ac:dyDescent="0.2">
      <c r="A3263" t="s">
        <v>577</v>
      </c>
      <c r="B3263" t="s">
        <v>578</v>
      </c>
      <c r="C3263">
        <f>-70.44337258 / 41.61880544</f>
        <v>-1.6925851627710724</v>
      </c>
      <c r="D3263" t="s">
        <v>579</v>
      </c>
      <c r="E3263" t="s">
        <v>70</v>
      </c>
      <c r="F3263" s="1">
        <v>41534</v>
      </c>
      <c r="G3263">
        <v>2.9</v>
      </c>
      <c r="K3263">
        <v>8.77</v>
      </c>
      <c r="L3263" t="s">
        <v>71</v>
      </c>
      <c r="S3263">
        <v>0.28000000000000003</v>
      </c>
      <c r="T3263" t="s">
        <v>71</v>
      </c>
      <c r="U3263">
        <v>8.67</v>
      </c>
      <c r="V3263" t="s">
        <v>71</v>
      </c>
      <c r="W3263">
        <v>31.9</v>
      </c>
      <c r="X3263" t="s">
        <v>71</v>
      </c>
      <c r="Y3263">
        <v>35.299999999999997</v>
      </c>
      <c r="AA3263">
        <v>51.9</v>
      </c>
      <c r="AE3263">
        <v>17.399999999999999</v>
      </c>
      <c r="AF3263" t="s">
        <v>71</v>
      </c>
      <c r="AG3263">
        <v>6.5</v>
      </c>
      <c r="AH3263" t="s">
        <v>71</v>
      </c>
      <c r="AS3263">
        <v>2.65</v>
      </c>
      <c r="AT3263" t="s">
        <v>71</v>
      </c>
    </row>
    <row r="3264" spans="1:46" x14ac:dyDescent="0.2">
      <c r="A3264" t="s">
        <v>577</v>
      </c>
      <c r="B3264" t="s">
        <v>578</v>
      </c>
      <c r="C3264">
        <f>-70.44337258 / 41.61880544</f>
        <v>-1.6925851627710724</v>
      </c>
      <c r="D3264" t="s">
        <v>579</v>
      </c>
      <c r="E3264" t="s">
        <v>70</v>
      </c>
      <c r="F3264" s="1">
        <v>41534</v>
      </c>
      <c r="G3264">
        <v>3</v>
      </c>
      <c r="O3264">
        <v>5</v>
      </c>
      <c r="P3264" t="s">
        <v>71</v>
      </c>
      <c r="Q3264">
        <v>19.7</v>
      </c>
      <c r="R3264" t="s">
        <v>71</v>
      </c>
    </row>
    <row r="3265" spans="1:46" x14ac:dyDescent="0.2">
      <c r="A3265" t="s">
        <v>577</v>
      </c>
      <c r="B3265" t="s">
        <v>578</v>
      </c>
      <c r="C3265">
        <f>-70.44337258 / 41.61880544</f>
        <v>-1.6925851627710724</v>
      </c>
      <c r="D3265" t="s">
        <v>579</v>
      </c>
      <c r="E3265" t="s">
        <v>70</v>
      </c>
      <c r="F3265" s="1">
        <v>41534</v>
      </c>
      <c r="G3265">
        <v>3.5</v>
      </c>
      <c r="O3265">
        <v>0.59</v>
      </c>
      <c r="P3265" t="s">
        <v>71</v>
      </c>
      <c r="Q3265">
        <v>19.2</v>
      </c>
      <c r="R3265" t="s">
        <v>71</v>
      </c>
    </row>
    <row r="3266" spans="1:46" x14ac:dyDescent="0.2">
      <c r="A3266" t="s">
        <v>577</v>
      </c>
      <c r="B3266" t="s">
        <v>578</v>
      </c>
      <c r="C3266">
        <f>-70.44337258 / 41.61880544</f>
        <v>-1.6925851627710724</v>
      </c>
      <c r="D3266" t="s">
        <v>579</v>
      </c>
      <c r="E3266" t="s">
        <v>70</v>
      </c>
      <c r="F3266" s="1">
        <v>41878</v>
      </c>
      <c r="G3266">
        <v>0.15</v>
      </c>
      <c r="I3266">
        <v>3.77</v>
      </c>
      <c r="J3266" t="s">
        <v>71</v>
      </c>
      <c r="K3266">
        <v>13</v>
      </c>
      <c r="L3266" t="s">
        <v>71</v>
      </c>
      <c r="M3266">
        <v>1.38</v>
      </c>
      <c r="N3266" t="s">
        <v>71</v>
      </c>
      <c r="S3266">
        <v>0.59</v>
      </c>
      <c r="T3266" t="s">
        <v>71</v>
      </c>
      <c r="U3266">
        <v>18.27</v>
      </c>
      <c r="V3266" t="s">
        <v>71</v>
      </c>
      <c r="W3266">
        <v>29.04</v>
      </c>
      <c r="X3266" t="s">
        <v>71</v>
      </c>
      <c r="Y3266">
        <v>46.04</v>
      </c>
      <c r="AA3266">
        <v>55.76</v>
      </c>
      <c r="AC3266">
        <v>55.41</v>
      </c>
      <c r="AE3266">
        <v>14.2</v>
      </c>
      <c r="AF3266" t="s">
        <v>71</v>
      </c>
      <c r="AG3266">
        <v>7.13</v>
      </c>
      <c r="AH3266" t="s">
        <v>71</v>
      </c>
      <c r="AS3266">
        <v>0.03</v>
      </c>
      <c r="AT3266" t="s">
        <v>71</v>
      </c>
    </row>
    <row r="3267" spans="1:46" x14ac:dyDescent="0.2">
      <c r="A3267" t="s">
        <v>577</v>
      </c>
      <c r="B3267" t="s">
        <v>578</v>
      </c>
      <c r="C3267">
        <f>-70.44337258 / 41.61880544</f>
        <v>-1.6925851627710724</v>
      </c>
      <c r="D3267" t="s">
        <v>579</v>
      </c>
      <c r="E3267" t="s">
        <v>70</v>
      </c>
      <c r="F3267" s="1">
        <v>41878</v>
      </c>
      <c r="G3267">
        <v>0.5</v>
      </c>
      <c r="O3267">
        <v>8.15</v>
      </c>
      <c r="P3267" t="s">
        <v>71</v>
      </c>
      <c r="Q3267">
        <v>24</v>
      </c>
      <c r="R3267" t="s">
        <v>71</v>
      </c>
    </row>
    <row r="3268" spans="1:46" x14ac:dyDescent="0.2">
      <c r="A3268" t="s">
        <v>577</v>
      </c>
      <c r="B3268" t="s">
        <v>578</v>
      </c>
      <c r="C3268">
        <f>-70.44337258 / 41.61880544</f>
        <v>-1.6925851627710724</v>
      </c>
      <c r="D3268" t="s">
        <v>579</v>
      </c>
      <c r="E3268" t="s">
        <v>70</v>
      </c>
      <c r="F3268" s="1">
        <v>41878</v>
      </c>
      <c r="G3268">
        <v>1</v>
      </c>
      <c r="O3268">
        <v>8.2899999999999991</v>
      </c>
      <c r="P3268" t="s">
        <v>71</v>
      </c>
      <c r="Q3268">
        <v>23.8</v>
      </c>
      <c r="R3268" t="s">
        <v>71</v>
      </c>
    </row>
    <row r="3269" spans="1:46" x14ac:dyDescent="0.2">
      <c r="A3269" t="s">
        <v>577</v>
      </c>
      <c r="B3269" t="s">
        <v>578</v>
      </c>
      <c r="C3269">
        <f>-70.44337258 / 41.61880544</f>
        <v>-1.6925851627710724</v>
      </c>
      <c r="D3269" t="s">
        <v>579</v>
      </c>
      <c r="E3269" t="s">
        <v>70</v>
      </c>
      <c r="F3269" s="1">
        <v>41878</v>
      </c>
      <c r="G3269">
        <v>1.5</v>
      </c>
      <c r="O3269">
        <v>8.2899999999999991</v>
      </c>
      <c r="P3269" t="s">
        <v>71</v>
      </c>
      <c r="Q3269">
        <v>23.7</v>
      </c>
      <c r="R3269" t="s">
        <v>71</v>
      </c>
    </row>
    <row r="3270" spans="1:46" x14ac:dyDescent="0.2">
      <c r="A3270" t="s">
        <v>577</v>
      </c>
      <c r="B3270" t="s">
        <v>578</v>
      </c>
      <c r="C3270">
        <f>-70.44337258 / 41.61880544</f>
        <v>-1.6925851627710724</v>
      </c>
      <c r="D3270" t="s">
        <v>579</v>
      </c>
      <c r="E3270" t="s">
        <v>70</v>
      </c>
      <c r="F3270" s="1">
        <v>41878</v>
      </c>
      <c r="G3270">
        <v>2</v>
      </c>
      <c r="O3270">
        <v>8.1300000000000008</v>
      </c>
      <c r="P3270" t="s">
        <v>71</v>
      </c>
      <c r="Q3270">
        <v>23.6</v>
      </c>
      <c r="R3270" t="s">
        <v>71</v>
      </c>
    </row>
    <row r="3271" spans="1:46" x14ac:dyDescent="0.2">
      <c r="A3271" t="s">
        <v>577</v>
      </c>
      <c r="B3271" t="s">
        <v>578</v>
      </c>
      <c r="C3271">
        <f>-70.44337258 / 41.61880544</f>
        <v>-1.6925851627710724</v>
      </c>
      <c r="D3271" t="s">
        <v>579</v>
      </c>
      <c r="E3271" t="s">
        <v>70</v>
      </c>
      <c r="F3271" s="1">
        <v>41878</v>
      </c>
      <c r="G3271">
        <v>2.5</v>
      </c>
      <c r="O3271">
        <v>7.7</v>
      </c>
      <c r="P3271" t="s">
        <v>71</v>
      </c>
      <c r="Q3271">
        <v>23.2</v>
      </c>
      <c r="R3271" t="s">
        <v>71</v>
      </c>
    </row>
    <row r="3272" spans="1:46" x14ac:dyDescent="0.2">
      <c r="A3272" t="s">
        <v>577</v>
      </c>
      <c r="B3272" t="s">
        <v>578</v>
      </c>
      <c r="C3272">
        <f>-70.44337258 / 41.61880544</f>
        <v>-1.6925851627710724</v>
      </c>
      <c r="D3272" t="s">
        <v>579</v>
      </c>
      <c r="E3272" t="s">
        <v>70</v>
      </c>
      <c r="F3272" s="1">
        <v>41878</v>
      </c>
      <c r="G3272">
        <v>2.77</v>
      </c>
      <c r="K3272">
        <v>16.39</v>
      </c>
      <c r="L3272" t="s">
        <v>71</v>
      </c>
      <c r="S3272">
        <v>0.56000000000000005</v>
      </c>
      <c r="T3272" t="s">
        <v>71</v>
      </c>
      <c r="U3272">
        <v>17.350000000000001</v>
      </c>
      <c r="V3272" t="s">
        <v>71</v>
      </c>
      <c r="W3272">
        <v>25.17</v>
      </c>
      <c r="X3272" t="s">
        <v>71</v>
      </c>
      <c r="Y3272">
        <v>0</v>
      </c>
      <c r="AA3272">
        <v>58.04</v>
      </c>
      <c r="AE3272">
        <v>14.2</v>
      </c>
      <c r="AF3272" t="s">
        <v>71</v>
      </c>
      <c r="AG3272">
        <v>7.2</v>
      </c>
      <c r="AH3272" t="s">
        <v>71</v>
      </c>
      <c r="AS3272">
        <v>7.69</v>
      </c>
      <c r="AT3272" t="s">
        <v>71</v>
      </c>
    </row>
    <row r="3273" spans="1:46" x14ac:dyDescent="0.2">
      <c r="A3273" t="s">
        <v>577</v>
      </c>
      <c r="B3273" t="s">
        <v>578</v>
      </c>
      <c r="C3273">
        <f>-70.44337258 / 41.61880544</f>
        <v>-1.6925851627710724</v>
      </c>
      <c r="D3273" t="s">
        <v>579</v>
      </c>
      <c r="E3273" t="s">
        <v>70</v>
      </c>
      <c r="F3273" s="1">
        <v>41878</v>
      </c>
      <c r="G3273">
        <v>3</v>
      </c>
      <c r="O3273">
        <v>0.77</v>
      </c>
      <c r="P3273" t="s">
        <v>71</v>
      </c>
      <c r="Q3273">
        <v>22.8</v>
      </c>
      <c r="R3273" t="s">
        <v>71</v>
      </c>
    </row>
    <row r="3274" spans="1:46" x14ac:dyDescent="0.2">
      <c r="A3274" t="s">
        <v>577</v>
      </c>
      <c r="B3274" t="s">
        <v>578</v>
      </c>
      <c r="C3274">
        <f>-70.44337258 / 41.61880544</f>
        <v>-1.6925851627710724</v>
      </c>
      <c r="D3274" t="s">
        <v>579</v>
      </c>
      <c r="E3274" t="s">
        <v>70</v>
      </c>
      <c r="F3274" s="1">
        <v>41878</v>
      </c>
      <c r="G3274">
        <v>3.5</v>
      </c>
      <c r="O3274">
        <v>0.15</v>
      </c>
      <c r="P3274" t="s">
        <v>71</v>
      </c>
      <c r="Q3274">
        <v>22.5</v>
      </c>
      <c r="R3274" t="s">
        <v>71</v>
      </c>
    </row>
    <row r="3275" spans="1:46" x14ac:dyDescent="0.2">
      <c r="A3275" t="s">
        <v>577</v>
      </c>
      <c r="B3275" t="s">
        <v>578</v>
      </c>
      <c r="C3275">
        <f>-70.44337258 / 41.61880544</f>
        <v>-1.6925851627710724</v>
      </c>
      <c r="D3275" t="s">
        <v>579</v>
      </c>
      <c r="E3275" t="s">
        <v>70</v>
      </c>
      <c r="F3275" s="1">
        <v>43342</v>
      </c>
      <c r="G3275">
        <v>0.5</v>
      </c>
      <c r="I3275">
        <v>4.16</v>
      </c>
      <c r="J3275" t="s">
        <v>150</v>
      </c>
      <c r="K3275">
        <v>13.65</v>
      </c>
      <c r="L3275" t="s">
        <v>150</v>
      </c>
      <c r="M3275">
        <v>1.21</v>
      </c>
      <c r="N3275" t="s">
        <v>150</v>
      </c>
      <c r="O3275">
        <v>9.1300000000000008</v>
      </c>
      <c r="P3275" t="s">
        <v>150</v>
      </c>
      <c r="Q3275">
        <v>28</v>
      </c>
      <c r="R3275" t="s">
        <v>150</v>
      </c>
      <c r="S3275">
        <v>0.69</v>
      </c>
      <c r="T3275" t="s">
        <v>150</v>
      </c>
      <c r="W3275">
        <v>32.9</v>
      </c>
      <c r="X3275" t="s">
        <v>150</v>
      </c>
      <c r="AE3275">
        <v>25.9</v>
      </c>
      <c r="AF3275" t="s">
        <v>150</v>
      </c>
      <c r="AG3275">
        <v>7.21</v>
      </c>
      <c r="AH3275" t="s">
        <v>150</v>
      </c>
      <c r="AS3275">
        <v>1.28</v>
      </c>
      <c r="AT3275" t="s">
        <v>150</v>
      </c>
    </row>
    <row r="3276" spans="1:46" x14ac:dyDescent="0.2">
      <c r="A3276" t="s">
        <v>577</v>
      </c>
      <c r="B3276" t="s">
        <v>578</v>
      </c>
      <c r="C3276">
        <f>-70.44337258 / 41.61880544</f>
        <v>-1.6925851627710724</v>
      </c>
      <c r="D3276" t="s">
        <v>579</v>
      </c>
      <c r="E3276" t="s">
        <v>70</v>
      </c>
      <c r="F3276" s="1">
        <v>43342</v>
      </c>
      <c r="G3276">
        <v>1</v>
      </c>
      <c r="K3276" t="s">
        <v>173</v>
      </c>
      <c r="L3276" t="s">
        <v>150</v>
      </c>
      <c r="O3276">
        <v>10.37</v>
      </c>
      <c r="P3276" t="s">
        <v>150</v>
      </c>
      <c r="Q3276">
        <v>26</v>
      </c>
      <c r="R3276" t="s">
        <v>150</v>
      </c>
      <c r="S3276" t="s">
        <v>173</v>
      </c>
      <c r="T3276" t="s">
        <v>150</v>
      </c>
      <c r="W3276" t="s">
        <v>173</v>
      </c>
      <c r="X3276" t="s">
        <v>150</v>
      </c>
      <c r="AE3276" t="s">
        <v>173</v>
      </c>
      <c r="AF3276" t="s">
        <v>150</v>
      </c>
      <c r="AG3276" t="s">
        <v>173</v>
      </c>
      <c r="AH3276" t="s">
        <v>150</v>
      </c>
      <c r="AS3276" t="s">
        <v>173</v>
      </c>
      <c r="AT3276" t="s">
        <v>150</v>
      </c>
    </row>
    <row r="3277" spans="1:46" x14ac:dyDescent="0.2">
      <c r="A3277" t="s">
        <v>577</v>
      </c>
      <c r="B3277" t="s">
        <v>578</v>
      </c>
      <c r="C3277">
        <f>-70.44337258 / 41.61880544</f>
        <v>-1.6925851627710724</v>
      </c>
      <c r="D3277" t="s">
        <v>579</v>
      </c>
      <c r="E3277" t="s">
        <v>70</v>
      </c>
      <c r="F3277" s="1">
        <v>43342</v>
      </c>
      <c r="G3277">
        <v>2</v>
      </c>
      <c r="K3277" t="s">
        <v>173</v>
      </c>
      <c r="L3277" t="s">
        <v>150</v>
      </c>
      <c r="O3277">
        <v>5.14</v>
      </c>
      <c r="P3277" t="s">
        <v>150</v>
      </c>
      <c r="Q3277">
        <v>27.2</v>
      </c>
      <c r="R3277" t="s">
        <v>150</v>
      </c>
      <c r="S3277" t="s">
        <v>173</v>
      </c>
      <c r="T3277" t="s">
        <v>150</v>
      </c>
      <c r="W3277" t="s">
        <v>173</v>
      </c>
      <c r="X3277" t="s">
        <v>150</v>
      </c>
      <c r="AE3277" t="s">
        <v>173</v>
      </c>
      <c r="AF3277" t="s">
        <v>150</v>
      </c>
      <c r="AG3277" t="s">
        <v>173</v>
      </c>
      <c r="AH3277" t="s">
        <v>150</v>
      </c>
      <c r="AS3277" t="s">
        <v>173</v>
      </c>
      <c r="AT3277" t="s">
        <v>150</v>
      </c>
    </row>
    <row r="3278" spans="1:46" x14ac:dyDescent="0.2">
      <c r="A3278" t="s">
        <v>577</v>
      </c>
      <c r="B3278" t="s">
        <v>578</v>
      </c>
      <c r="C3278">
        <f>-70.44337258 / 41.61880544</f>
        <v>-1.6925851627710724</v>
      </c>
      <c r="D3278" t="s">
        <v>579</v>
      </c>
      <c r="E3278" t="s">
        <v>70</v>
      </c>
      <c r="F3278" s="1">
        <v>43342</v>
      </c>
      <c r="G3278">
        <v>3</v>
      </c>
      <c r="K3278">
        <v>67.88</v>
      </c>
      <c r="L3278" t="s">
        <v>150</v>
      </c>
      <c r="O3278">
        <v>0.6</v>
      </c>
      <c r="P3278" t="s">
        <v>150</v>
      </c>
      <c r="Q3278">
        <v>18.600000000000001</v>
      </c>
      <c r="R3278" t="s">
        <v>150</v>
      </c>
      <c r="S3278">
        <v>2.81</v>
      </c>
      <c r="T3278" t="s">
        <v>150</v>
      </c>
      <c r="W3278">
        <v>66.790000000000006</v>
      </c>
      <c r="X3278" t="s">
        <v>150</v>
      </c>
      <c r="AE3278">
        <v>97.3</v>
      </c>
      <c r="AF3278" t="s">
        <v>150</v>
      </c>
      <c r="AG3278">
        <v>6.43</v>
      </c>
      <c r="AH3278" t="s">
        <v>150</v>
      </c>
      <c r="AS3278">
        <v>14.05</v>
      </c>
      <c r="AT3278" t="s">
        <v>150</v>
      </c>
    </row>
    <row r="3279" spans="1:46" x14ac:dyDescent="0.2">
      <c r="A3279" t="s">
        <v>577</v>
      </c>
      <c r="B3279" t="s">
        <v>578</v>
      </c>
      <c r="C3279">
        <f>-70.44337258 / 41.61880544</f>
        <v>-1.6925851627710724</v>
      </c>
      <c r="D3279" t="s">
        <v>579</v>
      </c>
      <c r="E3279" t="s">
        <v>70</v>
      </c>
      <c r="F3279" s="1">
        <v>43342</v>
      </c>
      <c r="G3279">
        <v>4</v>
      </c>
      <c r="K3279" t="s">
        <v>173</v>
      </c>
      <c r="L3279" t="s">
        <v>150</v>
      </c>
      <c r="O3279">
        <v>0.38</v>
      </c>
      <c r="P3279" t="s">
        <v>150</v>
      </c>
      <c r="Q3279">
        <v>14.9</v>
      </c>
      <c r="R3279" t="s">
        <v>150</v>
      </c>
      <c r="S3279" t="s">
        <v>173</v>
      </c>
      <c r="T3279" t="s">
        <v>150</v>
      </c>
      <c r="W3279" t="s">
        <v>173</v>
      </c>
      <c r="X3279" t="s">
        <v>150</v>
      </c>
      <c r="AE3279" t="s">
        <v>173</v>
      </c>
      <c r="AF3279" t="s">
        <v>150</v>
      </c>
      <c r="AG3279" t="s">
        <v>173</v>
      </c>
      <c r="AH3279" t="s">
        <v>150</v>
      </c>
      <c r="AS3279" t="s">
        <v>173</v>
      </c>
      <c r="AT3279" t="s">
        <v>150</v>
      </c>
    </row>
    <row r="3280" spans="1:46" x14ac:dyDescent="0.2">
      <c r="A3280" t="s">
        <v>577</v>
      </c>
      <c r="B3280" t="s">
        <v>578</v>
      </c>
      <c r="C3280">
        <f>-70.44337258 / 41.61880544</f>
        <v>-1.6925851627710724</v>
      </c>
      <c r="D3280" t="s">
        <v>579</v>
      </c>
      <c r="E3280" t="s">
        <v>70</v>
      </c>
      <c r="F3280" s="1">
        <v>43342.479166666664</v>
      </c>
      <c r="G3280">
        <v>0.5</v>
      </c>
      <c r="I3280">
        <v>4.16</v>
      </c>
      <c r="J3280" t="s">
        <v>150</v>
      </c>
      <c r="K3280">
        <v>13.65</v>
      </c>
      <c r="L3280" t="s">
        <v>150</v>
      </c>
      <c r="M3280">
        <v>1.55</v>
      </c>
      <c r="N3280" t="s">
        <v>150</v>
      </c>
      <c r="O3280">
        <v>9.1300000000000008</v>
      </c>
      <c r="P3280" t="s">
        <v>150</v>
      </c>
      <c r="Q3280">
        <v>28</v>
      </c>
      <c r="R3280" t="s">
        <v>150</v>
      </c>
      <c r="S3280">
        <v>0.7</v>
      </c>
      <c r="T3280" t="s">
        <v>150</v>
      </c>
      <c r="U3280">
        <v>21.68</v>
      </c>
      <c r="V3280" t="s">
        <v>150</v>
      </c>
      <c r="AA3280">
        <v>56.24</v>
      </c>
      <c r="AC3280">
        <v>53.68</v>
      </c>
      <c r="AE3280">
        <v>25.9</v>
      </c>
      <c r="AF3280" t="s">
        <v>150</v>
      </c>
      <c r="AG3280">
        <v>7.21</v>
      </c>
      <c r="AH3280" t="s">
        <v>150</v>
      </c>
      <c r="AS3280">
        <v>1.28</v>
      </c>
      <c r="AT3280" t="s">
        <v>150</v>
      </c>
    </row>
    <row r="3281" spans="1:58" x14ac:dyDescent="0.2">
      <c r="A3281" t="s">
        <v>577</v>
      </c>
      <c r="B3281" t="s">
        <v>578</v>
      </c>
      <c r="C3281">
        <f>-70.44337258 / 41.61880544</f>
        <v>-1.6925851627710724</v>
      </c>
      <c r="D3281" t="s">
        <v>579</v>
      </c>
      <c r="E3281" t="s">
        <v>70</v>
      </c>
      <c r="F3281" s="1">
        <v>43342.479166666664</v>
      </c>
      <c r="G3281">
        <v>1</v>
      </c>
      <c r="I3281">
        <v>4.16</v>
      </c>
      <c r="J3281" t="s">
        <v>150</v>
      </c>
      <c r="M3281">
        <v>1.55</v>
      </c>
      <c r="N3281" t="s">
        <v>150</v>
      </c>
      <c r="O3281">
        <v>10.37</v>
      </c>
      <c r="P3281" t="s">
        <v>150</v>
      </c>
      <c r="Q3281">
        <v>26</v>
      </c>
      <c r="R3281" t="s">
        <v>150</v>
      </c>
      <c r="AC3281">
        <v>53.68</v>
      </c>
    </row>
    <row r="3282" spans="1:58" x14ac:dyDescent="0.2">
      <c r="A3282" t="s">
        <v>577</v>
      </c>
      <c r="B3282" t="s">
        <v>578</v>
      </c>
      <c r="C3282">
        <f>-70.44337258 / 41.61880544</f>
        <v>-1.6925851627710724</v>
      </c>
      <c r="D3282" t="s">
        <v>579</v>
      </c>
      <c r="E3282" t="s">
        <v>70</v>
      </c>
      <c r="F3282" s="1">
        <v>43342.479166666664</v>
      </c>
      <c r="G3282">
        <v>2</v>
      </c>
      <c r="I3282">
        <v>4.16</v>
      </c>
      <c r="J3282" t="s">
        <v>150</v>
      </c>
      <c r="M3282">
        <v>1.55</v>
      </c>
      <c r="N3282" t="s">
        <v>150</v>
      </c>
      <c r="O3282">
        <v>5.14</v>
      </c>
      <c r="P3282" t="s">
        <v>150</v>
      </c>
      <c r="Q3282">
        <v>27.2</v>
      </c>
      <c r="R3282" t="s">
        <v>150</v>
      </c>
      <c r="AC3282">
        <v>53.68</v>
      </c>
    </row>
    <row r="3283" spans="1:58" x14ac:dyDescent="0.2">
      <c r="A3283" t="s">
        <v>577</v>
      </c>
      <c r="B3283" t="s">
        <v>578</v>
      </c>
      <c r="C3283">
        <f>-70.44337258 / 41.61880544</f>
        <v>-1.6925851627710724</v>
      </c>
      <c r="D3283" t="s">
        <v>579</v>
      </c>
      <c r="E3283" t="s">
        <v>70</v>
      </c>
      <c r="F3283" s="1">
        <v>43342.479166666664</v>
      </c>
      <c r="G3283">
        <v>3</v>
      </c>
      <c r="I3283">
        <v>4.16</v>
      </c>
      <c r="J3283" t="s">
        <v>150</v>
      </c>
      <c r="K3283">
        <v>67.88</v>
      </c>
      <c r="L3283" t="s">
        <v>150</v>
      </c>
      <c r="M3283">
        <v>1.55</v>
      </c>
      <c r="N3283" t="s">
        <v>150</v>
      </c>
      <c r="O3283">
        <v>0.6</v>
      </c>
      <c r="P3283" t="s">
        <v>150</v>
      </c>
      <c r="Q3283">
        <v>18.600000000000001</v>
      </c>
      <c r="R3283" t="s">
        <v>150</v>
      </c>
      <c r="S3283">
        <v>2.8</v>
      </c>
      <c r="T3283" t="s">
        <v>150</v>
      </c>
      <c r="U3283">
        <v>86.73</v>
      </c>
      <c r="V3283" t="s">
        <v>150</v>
      </c>
      <c r="AA3283">
        <v>71.98</v>
      </c>
      <c r="AC3283">
        <v>53.68</v>
      </c>
      <c r="AE3283">
        <v>97.3</v>
      </c>
      <c r="AF3283" t="s">
        <v>150</v>
      </c>
      <c r="AG3283">
        <v>6.43</v>
      </c>
      <c r="AH3283" t="s">
        <v>150</v>
      </c>
      <c r="AS3283">
        <v>14.05</v>
      </c>
      <c r="AT3283" t="s">
        <v>150</v>
      </c>
    </row>
    <row r="3284" spans="1:58" x14ac:dyDescent="0.2">
      <c r="A3284" t="s">
        <v>577</v>
      </c>
      <c r="B3284" t="s">
        <v>578</v>
      </c>
      <c r="C3284">
        <f>-70.44337258 / 41.61880544</f>
        <v>-1.6925851627710724</v>
      </c>
      <c r="D3284" t="s">
        <v>579</v>
      </c>
      <c r="E3284" t="s">
        <v>70</v>
      </c>
      <c r="F3284" s="1">
        <v>43342.479166666664</v>
      </c>
      <c r="G3284">
        <v>3.75</v>
      </c>
      <c r="I3284">
        <v>4.16</v>
      </c>
      <c r="J3284" t="s">
        <v>150</v>
      </c>
      <c r="M3284">
        <v>1.55</v>
      </c>
      <c r="N3284" t="s">
        <v>150</v>
      </c>
      <c r="O3284">
        <v>0.38</v>
      </c>
      <c r="P3284" t="s">
        <v>150</v>
      </c>
      <c r="Q3284">
        <v>14.9</v>
      </c>
      <c r="R3284" t="s">
        <v>150</v>
      </c>
      <c r="AC3284">
        <v>53.68</v>
      </c>
    </row>
    <row r="3285" spans="1:58" x14ac:dyDescent="0.2">
      <c r="A3285" t="s">
        <v>577</v>
      </c>
      <c r="B3285" t="s">
        <v>578</v>
      </c>
      <c r="C3285">
        <f>-70.44337258 / 41.61880544</f>
        <v>-1.6925851627710724</v>
      </c>
      <c r="D3285" t="s">
        <v>579</v>
      </c>
      <c r="E3285" t="s">
        <v>70</v>
      </c>
      <c r="F3285" s="1">
        <v>43705</v>
      </c>
      <c r="G3285">
        <v>0.5</v>
      </c>
      <c r="I3285">
        <v>3.8</v>
      </c>
      <c r="J3285" t="s">
        <v>150</v>
      </c>
      <c r="K3285">
        <v>10</v>
      </c>
      <c r="L3285" t="s">
        <v>150</v>
      </c>
      <c r="M3285">
        <v>1.2</v>
      </c>
      <c r="N3285" t="s">
        <v>150</v>
      </c>
      <c r="O3285">
        <v>8.1</v>
      </c>
      <c r="P3285" t="s">
        <v>150</v>
      </c>
      <c r="Q3285">
        <v>23.3</v>
      </c>
      <c r="R3285" t="s">
        <v>150</v>
      </c>
      <c r="S3285">
        <v>0.98</v>
      </c>
      <c r="T3285" t="s">
        <v>150</v>
      </c>
      <c r="W3285">
        <v>20.65</v>
      </c>
      <c r="X3285" t="s">
        <v>150</v>
      </c>
      <c r="AE3285">
        <v>23.4</v>
      </c>
      <c r="AF3285" t="s">
        <v>150</v>
      </c>
      <c r="AG3285">
        <v>6.79</v>
      </c>
      <c r="AH3285" t="s">
        <v>150</v>
      </c>
      <c r="AS3285">
        <v>5.12</v>
      </c>
      <c r="AT3285" t="s">
        <v>150</v>
      </c>
      <c r="AU3285">
        <v>2</v>
      </c>
      <c r="AV3285" t="s">
        <v>150</v>
      </c>
      <c r="BE3285">
        <v>15.12</v>
      </c>
      <c r="BF3285" t="s">
        <v>150</v>
      </c>
    </row>
    <row r="3286" spans="1:58" x14ac:dyDescent="0.2">
      <c r="A3286" t="s">
        <v>577</v>
      </c>
      <c r="B3286" t="s">
        <v>578</v>
      </c>
      <c r="C3286">
        <f>-70.44337258 / 41.61880544</f>
        <v>-1.6925851627710724</v>
      </c>
      <c r="D3286" t="s">
        <v>579</v>
      </c>
      <c r="E3286" t="s">
        <v>70</v>
      </c>
      <c r="F3286" s="1">
        <v>43705</v>
      </c>
      <c r="G3286">
        <v>1</v>
      </c>
      <c r="K3286" t="s">
        <v>173</v>
      </c>
      <c r="L3286" t="s">
        <v>150</v>
      </c>
      <c r="O3286">
        <v>8.09</v>
      </c>
      <c r="P3286" t="s">
        <v>150</v>
      </c>
      <c r="Q3286">
        <v>22.9</v>
      </c>
      <c r="R3286" t="s">
        <v>150</v>
      </c>
      <c r="S3286" t="s">
        <v>173</v>
      </c>
      <c r="T3286" t="s">
        <v>150</v>
      </c>
      <c r="W3286" t="s">
        <v>173</v>
      </c>
      <c r="X3286" t="s">
        <v>150</v>
      </c>
      <c r="AE3286" t="s">
        <v>173</v>
      </c>
      <c r="AF3286" t="s">
        <v>150</v>
      </c>
      <c r="AG3286" t="s">
        <v>173</v>
      </c>
      <c r="AH3286" t="s">
        <v>150</v>
      </c>
      <c r="AS3286" t="s">
        <v>173</v>
      </c>
      <c r="AT3286" t="s">
        <v>150</v>
      </c>
      <c r="BE3286" t="s">
        <v>173</v>
      </c>
      <c r="BF3286" t="s">
        <v>150</v>
      </c>
    </row>
    <row r="3287" spans="1:58" x14ac:dyDescent="0.2">
      <c r="A3287" t="s">
        <v>577</v>
      </c>
      <c r="B3287" t="s">
        <v>578</v>
      </c>
      <c r="C3287">
        <f>-70.44337258 / 41.61880544</f>
        <v>-1.6925851627710724</v>
      </c>
      <c r="D3287" t="s">
        <v>579</v>
      </c>
      <c r="E3287" t="s">
        <v>70</v>
      </c>
      <c r="F3287" s="1">
        <v>43705</v>
      </c>
      <c r="G3287">
        <v>1.5</v>
      </c>
      <c r="K3287" t="s">
        <v>173</v>
      </c>
      <c r="L3287" t="s">
        <v>150</v>
      </c>
      <c r="O3287">
        <v>7.98</v>
      </c>
      <c r="P3287" t="s">
        <v>150</v>
      </c>
      <c r="Q3287">
        <v>22.7</v>
      </c>
      <c r="R3287" t="s">
        <v>150</v>
      </c>
      <c r="S3287" t="s">
        <v>173</v>
      </c>
      <c r="T3287" t="s">
        <v>150</v>
      </c>
      <c r="W3287" t="s">
        <v>173</v>
      </c>
      <c r="X3287" t="s">
        <v>150</v>
      </c>
      <c r="AE3287" t="s">
        <v>173</v>
      </c>
      <c r="AF3287" t="s">
        <v>150</v>
      </c>
      <c r="AG3287" t="s">
        <v>173</v>
      </c>
      <c r="AH3287" t="s">
        <v>150</v>
      </c>
      <c r="AS3287" t="s">
        <v>173</v>
      </c>
      <c r="AT3287" t="s">
        <v>150</v>
      </c>
      <c r="BE3287" t="s">
        <v>173</v>
      </c>
      <c r="BF3287" t="s">
        <v>150</v>
      </c>
    </row>
    <row r="3288" spans="1:58" x14ac:dyDescent="0.2">
      <c r="A3288" t="s">
        <v>577</v>
      </c>
      <c r="B3288" t="s">
        <v>578</v>
      </c>
      <c r="C3288">
        <f>-70.44337258 / 41.61880544</f>
        <v>-1.6925851627710724</v>
      </c>
      <c r="D3288" t="s">
        <v>579</v>
      </c>
      <c r="E3288" t="s">
        <v>70</v>
      </c>
      <c r="F3288" s="1">
        <v>43705</v>
      </c>
      <c r="G3288">
        <v>2</v>
      </c>
      <c r="K3288" t="s">
        <v>173</v>
      </c>
      <c r="L3288" t="s">
        <v>150</v>
      </c>
      <c r="O3288">
        <v>7.79</v>
      </c>
      <c r="P3288" t="s">
        <v>150</v>
      </c>
      <c r="Q3288">
        <v>22.6</v>
      </c>
      <c r="R3288" t="s">
        <v>150</v>
      </c>
      <c r="S3288" t="s">
        <v>173</v>
      </c>
      <c r="T3288" t="s">
        <v>150</v>
      </c>
      <c r="W3288" t="s">
        <v>173</v>
      </c>
      <c r="X3288" t="s">
        <v>150</v>
      </c>
      <c r="AE3288" t="s">
        <v>173</v>
      </c>
      <c r="AF3288" t="s">
        <v>150</v>
      </c>
      <c r="AG3288" t="s">
        <v>173</v>
      </c>
      <c r="AH3288" t="s">
        <v>150</v>
      </c>
      <c r="AS3288" t="s">
        <v>173</v>
      </c>
      <c r="AT3288" t="s">
        <v>150</v>
      </c>
      <c r="BE3288" t="s">
        <v>173</v>
      </c>
      <c r="BF3288" t="s">
        <v>150</v>
      </c>
    </row>
    <row r="3289" spans="1:58" x14ac:dyDescent="0.2">
      <c r="A3289" t="s">
        <v>577</v>
      </c>
      <c r="B3289" t="s">
        <v>578</v>
      </c>
      <c r="C3289">
        <f>-70.44337258 / 41.61880544</f>
        <v>-1.6925851627710724</v>
      </c>
      <c r="D3289" t="s">
        <v>579</v>
      </c>
      <c r="E3289" t="s">
        <v>70</v>
      </c>
      <c r="F3289" s="1">
        <v>43705</v>
      </c>
      <c r="G3289">
        <v>2.5</v>
      </c>
      <c r="K3289" t="s">
        <v>173</v>
      </c>
      <c r="L3289" t="s">
        <v>150</v>
      </c>
      <c r="O3289">
        <v>5.72</v>
      </c>
      <c r="P3289" t="s">
        <v>150</v>
      </c>
      <c r="Q3289">
        <v>22.3</v>
      </c>
      <c r="R3289" t="s">
        <v>150</v>
      </c>
      <c r="S3289" t="s">
        <v>173</v>
      </c>
      <c r="T3289" t="s">
        <v>150</v>
      </c>
      <c r="W3289" t="s">
        <v>173</v>
      </c>
      <c r="X3289" t="s">
        <v>150</v>
      </c>
      <c r="AE3289" t="s">
        <v>173</v>
      </c>
      <c r="AF3289" t="s">
        <v>150</v>
      </c>
      <c r="AG3289" t="s">
        <v>173</v>
      </c>
      <c r="AH3289" t="s">
        <v>150</v>
      </c>
      <c r="AS3289" t="s">
        <v>173</v>
      </c>
      <c r="AT3289" t="s">
        <v>150</v>
      </c>
      <c r="BE3289" t="s">
        <v>173</v>
      </c>
      <c r="BF3289" t="s">
        <v>150</v>
      </c>
    </row>
    <row r="3290" spans="1:58" x14ac:dyDescent="0.2">
      <c r="A3290" t="s">
        <v>577</v>
      </c>
      <c r="B3290" t="s">
        <v>578</v>
      </c>
      <c r="C3290">
        <f>-70.44337258 / 41.61880544</f>
        <v>-1.6925851627710724</v>
      </c>
      <c r="D3290" t="s">
        <v>579</v>
      </c>
      <c r="E3290" t="s">
        <v>70</v>
      </c>
      <c r="F3290" s="1">
        <v>43705</v>
      </c>
      <c r="G3290">
        <v>3</v>
      </c>
      <c r="K3290" t="s">
        <v>173</v>
      </c>
      <c r="L3290" t="s">
        <v>150</v>
      </c>
      <c r="O3290">
        <v>0.75</v>
      </c>
      <c r="P3290" t="s">
        <v>150</v>
      </c>
      <c r="Q3290">
        <v>20.7</v>
      </c>
      <c r="R3290" t="s">
        <v>150</v>
      </c>
      <c r="S3290" t="s">
        <v>173</v>
      </c>
      <c r="T3290" t="s">
        <v>150</v>
      </c>
      <c r="W3290" t="s">
        <v>173</v>
      </c>
      <c r="X3290" t="s">
        <v>150</v>
      </c>
      <c r="AE3290" t="s">
        <v>173</v>
      </c>
      <c r="AF3290" t="s">
        <v>150</v>
      </c>
      <c r="AG3290" t="s">
        <v>173</v>
      </c>
      <c r="AH3290" t="s">
        <v>150</v>
      </c>
      <c r="AS3290" t="s">
        <v>173</v>
      </c>
      <c r="AT3290" t="s">
        <v>150</v>
      </c>
      <c r="BE3290" t="s">
        <v>173</v>
      </c>
      <c r="BF3290" t="s">
        <v>150</v>
      </c>
    </row>
    <row r="3291" spans="1:58" x14ac:dyDescent="0.2">
      <c r="A3291" t="s">
        <v>577</v>
      </c>
      <c r="B3291" t="s">
        <v>578</v>
      </c>
      <c r="C3291">
        <f>-70.44337258 / 41.61880544</f>
        <v>-1.6925851627710724</v>
      </c>
      <c r="D3291" t="s">
        <v>579</v>
      </c>
      <c r="E3291" t="s">
        <v>70</v>
      </c>
      <c r="F3291" s="1">
        <v>43705</v>
      </c>
      <c r="G3291">
        <v>3.5</v>
      </c>
      <c r="K3291" t="s">
        <v>173</v>
      </c>
      <c r="L3291" t="s">
        <v>150</v>
      </c>
      <c r="O3291">
        <v>0.18</v>
      </c>
      <c r="P3291" t="s">
        <v>150</v>
      </c>
      <c r="Q3291">
        <v>17.600000000000001</v>
      </c>
      <c r="R3291" t="s">
        <v>150</v>
      </c>
      <c r="S3291" t="s">
        <v>173</v>
      </c>
      <c r="T3291" t="s">
        <v>150</v>
      </c>
      <c r="W3291" t="s">
        <v>173</v>
      </c>
      <c r="X3291" t="s">
        <v>150</v>
      </c>
      <c r="AE3291" t="s">
        <v>173</v>
      </c>
      <c r="AF3291" t="s">
        <v>150</v>
      </c>
      <c r="AG3291" t="s">
        <v>173</v>
      </c>
      <c r="AH3291" t="s">
        <v>150</v>
      </c>
      <c r="AS3291" t="s">
        <v>173</v>
      </c>
      <c r="AT3291" t="s">
        <v>150</v>
      </c>
      <c r="BE3291" t="s">
        <v>173</v>
      </c>
      <c r="BF3291" t="s">
        <v>150</v>
      </c>
    </row>
    <row r="3292" spans="1:58" x14ac:dyDescent="0.2">
      <c r="A3292" t="s">
        <v>577</v>
      </c>
      <c r="B3292" t="s">
        <v>578</v>
      </c>
      <c r="C3292">
        <f>-70.44337258 / 41.61880544</f>
        <v>-1.6925851627710724</v>
      </c>
      <c r="D3292" t="s">
        <v>579</v>
      </c>
      <c r="E3292" t="s">
        <v>70</v>
      </c>
      <c r="F3292" s="1">
        <v>43705</v>
      </c>
      <c r="G3292">
        <v>4</v>
      </c>
      <c r="K3292">
        <v>51.1</v>
      </c>
      <c r="L3292" t="s">
        <v>150</v>
      </c>
      <c r="O3292">
        <v>0.12</v>
      </c>
      <c r="P3292" t="s">
        <v>150</v>
      </c>
      <c r="Q3292">
        <v>15.4</v>
      </c>
      <c r="R3292" t="s">
        <v>150</v>
      </c>
      <c r="S3292">
        <v>1.19</v>
      </c>
      <c r="T3292" t="s">
        <v>150</v>
      </c>
      <c r="W3292">
        <v>24.2</v>
      </c>
      <c r="X3292" t="s">
        <v>150</v>
      </c>
      <c r="AE3292">
        <v>35.5</v>
      </c>
      <c r="AF3292" t="s">
        <v>150</v>
      </c>
      <c r="AG3292">
        <v>6.78</v>
      </c>
      <c r="AH3292" t="s">
        <v>150</v>
      </c>
      <c r="AS3292">
        <v>10.82</v>
      </c>
      <c r="AT3292" t="s">
        <v>150</v>
      </c>
      <c r="BE3292">
        <v>61.93</v>
      </c>
      <c r="BF3292" t="s">
        <v>150</v>
      </c>
    </row>
    <row r="3293" spans="1:58" x14ac:dyDescent="0.2">
      <c r="A3293" t="s">
        <v>577</v>
      </c>
      <c r="B3293" t="s">
        <v>578</v>
      </c>
      <c r="C3293">
        <f>-70.44337258 / 41.61880544</f>
        <v>-1.6925851627710724</v>
      </c>
      <c r="D3293" t="s">
        <v>579</v>
      </c>
      <c r="E3293" t="s">
        <v>70</v>
      </c>
      <c r="F3293" s="1">
        <v>44069</v>
      </c>
      <c r="G3293">
        <v>0.5</v>
      </c>
      <c r="I3293">
        <v>4.07</v>
      </c>
      <c r="J3293" t="s">
        <v>150</v>
      </c>
      <c r="K3293">
        <v>1.1499999999999999</v>
      </c>
      <c r="L3293" t="s">
        <v>150</v>
      </c>
      <c r="M3293">
        <v>1.59</v>
      </c>
      <c r="N3293" t="s">
        <v>150</v>
      </c>
      <c r="O3293">
        <v>8.1199999999999992</v>
      </c>
      <c r="P3293" t="s">
        <v>150</v>
      </c>
      <c r="Q3293">
        <v>25.5</v>
      </c>
      <c r="R3293" t="s">
        <v>150</v>
      </c>
      <c r="S3293">
        <v>0.8</v>
      </c>
      <c r="T3293" t="s">
        <v>150</v>
      </c>
      <c r="W3293">
        <v>33.96</v>
      </c>
      <c r="X3293" t="s">
        <v>150</v>
      </c>
      <c r="AE3293">
        <v>25.6</v>
      </c>
      <c r="AF3293" t="s">
        <v>150</v>
      </c>
      <c r="AG3293">
        <v>7</v>
      </c>
      <c r="AH3293" t="s">
        <v>150</v>
      </c>
      <c r="AS3293">
        <v>0.03</v>
      </c>
      <c r="AT3293" t="s">
        <v>150</v>
      </c>
    </row>
    <row r="3294" spans="1:58" x14ac:dyDescent="0.2">
      <c r="A3294" t="s">
        <v>577</v>
      </c>
      <c r="B3294" t="s">
        <v>578</v>
      </c>
      <c r="C3294">
        <f>-70.44337258 / 41.61880544</f>
        <v>-1.6925851627710724</v>
      </c>
      <c r="D3294" t="s">
        <v>579</v>
      </c>
      <c r="E3294" t="s">
        <v>70</v>
      </c>
      <c r="F3294" s="1">
        <v>44069</v>
      </c>
      <c r="G3294">
        <v>1</v>
      </c>
      <c r="K3294" t="s">
        <v>173</v>
      </c>
      <c r="L3294" t="s">
        <v>150</v>
      </c>
      <c r="O3294">
        <v>8.11</v>
      </c>
      <c r="P3294" t="s">
        <v>150</v>
      </c>
      <c r="Q3294">
        <v>25.5</v>
      </c>
      <c r="R3294" t="s">
        <v>150</v>
      </c>
      <c r="S3294" t="s">
        <v>173</v>
      </c>
      <c r="T3294" t="s">
        <v>150</v>
      </c>
      <c r="W3294" t="s">
        <v>173</v>
      </c>
      <c r="X3294" t="s">
        <v>150</v>
      </c>
      <c r="AE3294" t="s">
        <v>173</v>
      </c>
      <c r="AF3294" t="s">
        <v>150</v>
      </c>
      <c r="AG3294" t="s">
        <v>173</v>
      </c>
      <c r="AH3294" t="s">
        <v>150</v>
      </c>
      <c r="AS3294" t="s">
        <v>173</v>
      </c>
      <c r="AT3294" t="s">
        <v>150</v>
      </c>
    </row>
    <row r="3295" spans="1:58" x14ac:dyDescent="0.2">
      <c r="A3295" t="s">
        <v>577</v>
      </c>
      <c r="B3295" t="s">
        <v>578</v>
      </c>
      <c r="C3295">
        <f>-70.44337258 / 41.61880544</f>
        <v>-1.6925851627710724</v>
      </c>
      <c r="D3295" t="s">
        <v>579</v>
      </c>
      <c r="E3295" t="s">
        <v>70</v>
      </c>
      <c r="F3295" s="1">
        <v>44069</v>
      </c>
      <c r="G3295">
        <v>2</v>
      </c>
      <c r="K3295" t="s">
        <v>173</v>
      </c>
      <c r="L3295" t="s">
        <v>150</v>
      </c>
      <c r="O3295">
        <v>7.04</v>
      </c>
      <c r="P3295" t="s">
        <v>150</v>
      </c>
      <c r="Q3295">
        <v>24.8</v>
      </c>
      <c r="R3295" t="s">
        <v>150</v>
      </c>
      <c r="S3295" t="s">
        <v>173</v>
      </c>
      <c r="T3295" t="s">
        <v>150</v>
      </c>
      <c r="W3295" t="s">
        <v>173</v>
      </c>
      <c r="X3295" t="s">
        <v>150</v>
      </c>
      <c r="AE3295" t="s">
        <v>173</v>
      </c>
      <c r="AF3295" t="s">
        <v>150</v>
      </c>
      <c r="AG3295" t="s">
        <v>173</v>
      </c>
      <c r="AH3295" t="s">
        <v>150</v>
      </c>
      <c r="AS3295" t="s">
        <v>173</v>
      </c>
      <c r="AT3295" t="s">
        <v>150</v>
      </c>
    </row>
    <row r="3296" spans="1:58" x14ac:dyDescent="0.2">
      <c r="A3296" t="s">
        <v>577</v>
      </c>
      <c r="B3296" t="s">
        <v>578</v>
      </c>
      <c r="C3296">
        <f>-70.44337258 / 41.61880544</f>
        <v>-1.6925851627710724</v>
      </c>
      <c r="D3296" t="s">
        <v>579</v>
      </c>
      <c r="E3296" t="s">
        <v>70</v>
      </c>
      <c r="F3296" s="1">
        <v>44069</v>
      </c>
      <c r="G3296">
        <v>3</v>
      </c>
      <c r="K3296" t="s">
        <v>173</v>
      </c>
      <c r="L3296" t="s">
        <v>150</v>
      </c>
      <c r="O3296">
        <v>0.2</v>
      </c>
      <c r="P3296" t="s">
        <v>150</v>
      </c>
      <c r="Q3296">
        <v>21.1</v>
      </c>
      <c r="R3296" t="s">
        <v>150</v>
      </c>
      <c r="S3296" t="s">
        <v>173</v>
      </c>
      <c r="T3296" t="s">
        <v>150</v>
      </c>
      <c r="W3296" t="s">
        <v>173</v>
      </c>
      <c r="X3296" t="s">
        <v>150</v>
      </c>
      <c r="AE3296" t="s">
        <v>173</v>
      </c>
      <c r="AF3296" t="s">
        <v>150</v>
      </c>
      <c r="AG3296" t="s">
        <v>173</v>
      </c>
      <c r="AH3296" t="s">
        <v>150</v>
      </c>
      <c r="AS3296" t="s">
        <v>173</v>
      </c>
      <c r="AT3296" t="s">
        <v>150</v>
      </c>
    </row>
    <row r="3297" spans="1:46" x14ac:dyDescent="0.2">
      <c r="A3297" t="s">
        <v>577</v>
      </c>
      <c r="B3297" t="s">
        <v>578</v>
      </c>
      <c r="C3297">
        <f>-70.44337258 / 41.61880544</f>
        <v>-1.6925851627710724</v>
      </c>
      <c r="D3297" t="s">
        <v>579</v>
      </c>
      <c r="E3297" t="s">
        <v>70</v>
      </c>
      <c r="F3297" s="1">
        <v>44069</v>
      </c>
      <c r="G3297">
        <v>3.5</v>
      </c>
      <c r="K3297">
        <v>8.82</v>
      </c>
      <c r="L3297" t="s">
        <v>150</v>
      </c>
      <c r="O3297">
        <v>0.11</v>
      </c>
      <c r="P3297" t="s">
        <v>150</v>
      </c>
      <c r="Q3297">
        <v>17.8</v>
      </c>
      <c r="R3297" t="s">
        <v>150</v>
      </c>
      <c r="S3297">
        <v>4.87</v>
      </c>
      <c r="T3297" t="s">
        <v>150</v>
      </c>
      <c r="W3297">
        <v>54.61</v>
      </c>
      <c r="X3297" t="s">
        <v>150</v>
      </c>
      <c r="AE3297">
        <v>101.2</v>
      </c>
      <c r="AF3297" t="s">
        <v>150</v>
      </c>
      <c r="AG3297">
        <v>6.2</v>
      </c>
      <c r="AH3297" t="s">
        <v>150</v>
      </c>
      <c r="AS3297">
        <v>1.55</v>
      </c>
      <c r="AT3297" t="s">
        <v>150</v>
      </c>
    </row>
    <row r="3298" spans="1:46" x14ac:dyDescent="0.2">
      <c r="A3298" t="s">
        <v>594</v>
      </c>
      <c r="B3298" t="s">
        <v>595</v>
      </c>
      <c r="C3298">
        <f>-70.44517605 / 41.59958189</f>
        <v>-1.6934106750465707</v>
      </c>
      <c r="D3298" t="s">
        <v>596</v>
      </c>
      <c r="E3298" t="s">
        <v>70</v>
      </c>
      <c r="F3298" s="1">
        <v>37873</v>
      </c>
      <c r="G3298">
        <v>0.5</v>
      </c>
      <c r="I3298">
        <v>1.52</v>
      </c>
      <c r="J3298" t="s">
        <v>71</v>
      </c>
      <c r="K3298">
        <v>15.4</v>
      </c>
      <c r="L3298" t="s">
        <v>71</v>
      </c>
      <c r="M3298">
        <v>0.52</v>
      </c>
      <c r="N3298" t="s">
        <v>71</v>
      </c>
      <c r="O3298">
        <v>7.82</v>
      </c>
      <c r="P3298" t="s">
        <v>71</v>
      </c>
      <c r="Q3298">
        <v>19.100000000000001</v>
      </c>
      <c r="R3298" t="s">
        <v>71</v>
      </c>
      <c r="S3298">
        <v>2</v>
      </c>
      <c r="T3298" t="s">
        <v>71</v>
      </c>
      <c r="U3298">
        <v>61.95</v>
      </c>
      <c r="V3298" t="s">
        <v>71</v>
      </c>
      <c r="W3298">
        <v>90.2</v>
      </c>
      <c r="X3298" t="s">
        <v>71</v>
      </c>
      <c r="Y3298">
        <v>63.65</v>
      </c>
      <c r="AA3298">
        <v>57.42</v>
      </c>
      <c r="AC3298">
        <v>69.42</v>
      </c>
      <c r="AE3298">
        <v>2.63</v>
      </c>
      <c r="AF3298" t="s">
        <v>71</v>
      </c>
      <c r="AG3298">
        <v>7</v>
      </c>
      <c r="AH3298" t="s">
        <v>71</v>
      </c>
      <c r="AS3298">
        <v>1.32</v>
      </c>
      <c r="AT3298" t="s">
        <v>71</v>
      </c>
    </row>
    <row r="3299" spans="1:46" x14ac:dyDescent="0.2">
      <c r="A3299" t="s">
        <v>594</v>
      </c>
      <c r="B3299" t="s">
        <v>595</v>
      </c>
      <c r="C3299">
        <f>-70.44517605 / 41.59958189</f>
        <v>-1.6934106750465707</v>
      </c>
      <c r="D3299" t="s">
        <v>596</v>
      </c>
      <c r="E3299" t="s">
        <v>70</v>
      </c>
      <c r="F3299" s="1">
        <v>37873</v>
      </c>
      <c r="G3299">
        <v>1</v>
      </c>
      <c r="K3299">
        <v>19.739999999999998</v>
      </c>
      <c r="L3299" t="s">
        <v>71</v>
      </c>
      <c r="O3299">
        <v>5.2</v>
      </c>
      <c r="P3299" t="s">
        <v>71</v>
      </c>
      <c r="Q3299">
        <v>19.5</v>
      </c>
      <c r="R3299" t="s">
        <v>71</v>
      </c>
      <c r="S3299">
        <v>1.8</v>
      </c>
      <c r="T3299" t="s">
        <v>71</v>
      </c>
      <c r="U3299">
        <v>55.75</v>
      </c>
      <c r="V3299" t="s">
        <v>71</v>
      </c>
      <c r="W3299">
        <v>85.4</v>
      </c>
      <c r="X3299" t="s">
        <v>71</v>
      </c>
      <c r="Y3299">
        <v>62.13</v>
      </c>
      <c r="AA3299">
        <v>59.86</v>
      </c>
      <c r="AE3299">
        <v>2.65</v>
      </c>
      <c r="AF3299" t="s">
        <v>71</v>
      </c>
      <c r="AG3299">
        <v>7.2</v>
      </c>
      <c r="AH3299" t="s">
        <v>71</v>
      </c>
      <c r="AS3299">
        <v>0.15</v>
      </c>
      <c r="AT3299" t="s">
        <v>71</v>
      </c>
    </row>
    <row r="3300" spans="1:46" x14ac:dyDescent="0.2">
      <c r="A3300" t="s">
        <v>594</v>
      </c>
      <c r="B3300" t="s">
        <v>595</v>
      </c>
      <c r="C3300">
        <f>-70.44517605 / 41.59958189</f>
        <v>-1.6934106750465707</v>
      </c>
      <c r="D3300" t="s">
        <v>596</v>
      </c>
      <c r="E3300" t="s">
        <v>70</v>
      </c>
      <c r="F3300" s="1">
        <v>40064</v>
      </c>
      <c r="G3300">
        <v>0.5</v>
      </c>
      <c r="I3300">
        <v>2.15</v>
      </c>
      <c r="J3300" t="s">
        <v>71</v>
      </c>
      <c r="K3300">
        <v>14.94</v>
      </c>
      <c r="L3300" t="s">
        <v>71</v>
      </c>
      <c r="M3300">
        <v>0.98</v>
      </c>
      <c r="N3300" t="s">
        <v>71</v>
      </c>
      <c r="O3300">
        <v>7.89</v>
      </c>
      <c r="P3300" t="s">
        <v>71</v>
      </c>
      <c r="Q3300">
        <v>21.4</v>
      </c>
      <c r="R3300" t="s">
        <v>71</v>
      </c>
      <c r="S3300">
        <v>1.71</v>
      </c>
      <c r="T3300" t="s">
        <v>71</v>
      </c>
      <c r="U3300">
        <v>52.87</v>
      </c>
      <c r="V3300" t="s">
        <v>71</v>
      </c>
      <c r="W3300">
        <v>68.900000000000006</v>
      </c>
      <c r="X3300" t="s">
        <v>71</v>
      </c>
      <c r="Y3300">
        <v>61.37</v>
      </c>
      <c r="AA3300">
        <v>57.13</v>
      </c>
      <c r="AC3300">
        <v>60.29</v>
      </c>
      <c r="AE3300">
        <v>25.8</v>
      </c>
      <c r="AF3300" t="s">
        <v>71</v>
      </c>
      <c r="AG3300">
        <v>6.32</v>
      </c>
      <c r="AH3300" t="s">
        <v>71</v>
      </c>
      <c r="AS3300">
        <v>5.45</v>
      </c>
      <c r="AT3300" t="s">
        <v>71</v>
      </c>
    </row>
    <row r="3301" spans="1:46" x14ac:dyDescent="0.2">
      <c r="A3301" t="s">
        <v>594</v>
      </c>
      <c r="B3301" t="s">
        <v>595</v>
      </c>
      <c r="C3301">
        <f>-70.44517605 / 41.59958189</f>
        <v>-1.6934106750465707</v>
      </c>
      <c r="D3301" t="s">
        <v>596</v>
      </c>
      <c r="E3301" t="s">
        <v>70</v>
      </c>
      <c r="F3301" s="1">
        <v>40064</v>
      </c>
      <c r="G3301">
        <v>1</v>
      </c>
      <c r="O3301">
        <v>7.35</v>
      </c>
      <c r="P3301" t="s">
        <v>71</v>
      </c>
      <c r="Q3301">
        <v>21.1</v>
      </c>
      <c r="R3301" t="s">
        <v>71</v>
      </c>
    </row>
    <row r="3302" spans="1:46" x14ac:dyDescent="0.2">
      <c r="A3302" t="s">
        <v>594</v>
      </c>
      <c r="B3302" t="s">
        <v>595</v>
      </c>
      <c r="C3302">
        <f>-70.44517605 / 41.59958189</f>
        <v>-1.6934106750465707</v>
      </c>
      <c r="D3302" t="s">
        <v>596</v>
      </c>
      <c r="E3302" t="s">
        <v>70</v>
      </c>
      <c r="F3302" s="1">
        <v>40064</v>
      </c>
      <c r="G3302">
        <v>2</v>
      </c>
      <c r="K3302">
        <v>15.4</v>
      </c>
      <c r="L3302" t="s">
        <v>71</v>
      </c>
      <c r="O3302">
        <v>4.59</v>
      </c>
      <c r="P3302" t="s">
        <v>71</v>
      </c>
      <c r="Q3302">
        <v>20.6</v>
      </c>
      <c r="R3302" t="s">
        <v>71</v>
      </c>
      <c r="S3302">
        <v>2.44</v>
      </c>
      <c r="T3302" t="s">
        <v>71</v>
      </c>
      <c r="U3302">
        <v>75.7</v>
      </c>
      <c r="V3302" t="s">
        <v>71</v>
      </c>
      <c r="W3302">
        <v>86.33</v>
      </c>
      <c r="X3302" t="s">
        <v>71</v>
      </c>
      <c r="Y3302">
        <v>66.540000000000006</v>
      </c>
      <c r="AA3302">
        <v>57.42</v>
      </c>
      <c r="AE3302">
        <v>27.1</v>
      </c>
      <c r="AF3302" t="s">
        <v>71</v>
      </c>
      <c r="AG3302">
        <v>6</v>
      </c>
      <c r="AH3302" t="s">
        <v>71</v>
      </c>
      <c r="AS3302">
        <v>29.46</v>
      </c>
      <c r="AT3302" t="s">
        <v>71</v>
      </c>
    </row>
    <row r="3303" spans="1:46" x14ac:dyDescent="0.2">
      <c r="A3303" t="s">
        <v>594</v>
      </c>
      <c r="B3303" t="s">
        <v>595</v>
      </c>
      <c r="C3303">
        <f>-70.44517605 / 41.59958189</f>
        <v>-1.6934106750465707</v>
      </c>
      <c r="D3303" t="s">
        <v>596</v>
      </c>
      <c r="E3303" t="s">
        <v>70</v>
      </c>
      <c r="F3303" s="1">
        <v>40408</v>
      </c>
      <c r="G3303">
        <v>0.2</v>
      </c>
      <c r="K3303">
        <v>4.12</v>
      </c>
      <c r="L3303" t="s">
        <v>71</v>
      </c>
      <c r="S3303">
        <v>5.45</v>
      </c>
      <c r="T3303" t="s">
        <v>71</v>
      </c>
      <c r="U3303">
        <v>168.93</v>
      </c>
      <c r="V3303" t="s">
        <v>71</v>
      </c>
      <c r="W3303">
        <v>122.88</v>
      </c>
      <c r="X3303" t="s">
        <v>71</v>
      </c>
      <c r="Y3303">
        <v>78.12</v>
      </c>
      <c r="AA3303">
        <v>44.49</v>
      </c>
      <c r="AE3303">
        <v>35.700000000000003</v>
      </c>
      <c r="AF3303" t="s">
        <v>71</v>
      </c>
      <c r="AG3303">
        <v>8.0299999999999994</v>
      </c>
      <c r="AH3303" t="s">
        <v>71</v>
      </c>
      <c r="AS3303">
        <v>0.46</v>
      </c>
      <c r="AT3303" t="s">
        <v>71</v>
      </c>
    </row>
    <row r="3304" spans="1:46" x14ac:dyDescent="0.2">
      <c r="A3304" t="s">
        <v>594</v>
      </c>
      <c r="B3304" t="s">
        <v>595</v>
      </c>
      <c r="C3304">
        <f>-70.44517605 / 41.59958189</f>
        <v>-1.6934106750465707</v>
      </c>
      <c r="D3304" t="s">
        <v>596</v>
      </c>
      <c r="E3304" t="s">
        <v>70</v>
      </c>
      <c r="F3304" s="1">
        <v>40408</v>
      </c>
      <c r="G3304">
        <v>0.5</v>
      </c>
      <c r="O3304">
        <v>9.48</v>
      </c>
      <c r="P3304" t="s">
        <v>71</v>
      </c>
      <c r="Q3304">
        <v>24.8</v>
      </c>
      <c r="R3304" t="s">
        <v>71</v>
      </c>
    </row>
    <row r="3305" spans="1:46" x14ac:dyDescent="0.2">
      <c r="A3305" t="s">
        <v>594</v>
      </c>
      <c r="B3305" t="s">
        <v>595</v>
      </c>
      <c r="C3305">
        <f>-70.44517605 / 41.59958189</f>
        <v>-1.6934106750465707</v>
      </c>
      <c r="D3305" t="s">
        <v>596</v>
      </c>
      <c r="E3305" t="s">
        <v>70</v>
      </c>
      <c r="F3305" s="1">
        <v>40408</v>
      </c>
      <c r="G3305">
        <v>1</v>
      </c>
      <c r="O3305">
        <v>8.8000000000000007</v>
      </c>
      <c r="P3305" t="s">
        <v>71</v>
      </c>
      <c r="Q3305">
        <v>24.7</v>
      </c>
      <c r="R3305" t="s">
        <v>71</v>
      </c>
    </row>
    <row r="3306" spans="1:46" x14ac:dyDescent="0.2">
      <c r="A3306" t="s">
        <v>594</v>
      </c>
      <c r="B3306" t="s">
        <v>595</v>
      </c>
      <c r="C3306">
        <f>-70.44517605 / 41.59958189</f>
        <v>-1.6934106750465707</v>
      </c>
      <c r="D3306" t="s">
        <v>596</v>
      </c>
      <c r="E3306" t="s">
        <v>70</v>
      </c>
      <c r="F3306" s="1">
        <v>40408</v>
      </c>
      <c r="G3306">
        <v>1.5</v>
      </c>
      <c r="K3306">
        <v>28.87</v>
      </c>
      <c r="L3306" t="s">
        <v>71</v>
      </c>
      <c r="O3306">
        <v>4.76</v>
      </c>
      <c r="P3306" t="s">
        <v>71</v>
      </c>
      <c r="Q3306">
        <v>24.1</v>
      </c>
      <c r="R3306" t="s">
        <v>71</v>
      </c>
      <c r="S3306">
        <v>5.26</v>
      </c>
      <c r="T3306" t="s">
        <v>71</v>
      </c>
      <c r="U3306">
        <v>162.86000000000001</v>
      </c>
      <c r="V3306" t="s">
        <v>71</v>
      </c>
      <c r="W3306">
        <v>116.45</v>
      </c>
      <c r="X3306" t="s">
        <v>71</v>
      </c>
      <c r="Y3306">
        <v>77.59</v>
      </c>
      <c r="AA3306">
        <v>63.59</v>
      </c>
      <c r="AE3306">
        <v>34.799999999999997</v>
      </c>
      <c r="AF3306" t="s">
        <v>71</v>
      </c>
      <c r="AG3306">
        <v>7.47</v>
      </c>
      <c r="AH3306" t="s">
        <v>71</v>
      </c>
      <c r="AS3306">
        <v>11.31</v>
      </c>
      <c r="AT3306" t="s">
        <v>71</v>
      </c>
    </row>
    <row r="3307" spans="1:46" x14ac:dyDescent="0.2">
      <c r="A3307" t="s">
        <v>594</v>
      </c>
      <c r="B3307" t="s">
        <v>595</v>
      </c>
      <c r="C3307">
        <f>-70.44517605 / 41.59958189</f>
        <v>-1.6934106750465707</v>
      </c>
      <c r="D3307" t="s">
        <v>596</v>
      </c>
      <c r="E3307" t="s">
        <v>70</v>
      </c>
      <c r="F3307" s="1">
        <v>40408</v>
      </c>
      <c r="G3307">
        <v>2</v>
      </c>
      <c r="O3307">
        <v>3.5</v>
      </c>
      <c r="P3307" t="s">
        <v>71</v>
      </c>
      <c r="Q3307">
        <v>23.8</v>
      </c>
      <c r="R3307" t="s">
        <v>71</v>
      </c>
    </row>
    <row r="3308" spans="1:46" x14ac:dyDescent="0.2">
      <c r="A3308" t="s">
        <v>594</v>
      </c>
      <c r="B3308" t="s">
        <v>595</v>
      </c>
      <c r="C3308">
        <f>-70.44517605 / 41.59958189</f>
        <v>-1.6934106750465707</v>
      </c>
      <c r="D3308" t="s">
        <v>596</v>
      </c>
      <c r="E3308" t="s">
        <v>70</v>
      </c>
      <c r="F3308" s="1">
        <v>40799</v>
      </c>
      <c r="G3308">
        <v>0.5</v>
      </c>
      <c r="I3308">
        <v>2.5</v>
      </c>
      <c r="J3308" t="s">
        <v>71</v>
      </c>
      <c r="K3308">
        <v>3.05</v>
      </c>
      <c r="L3308" t="s">
        <v>71</v>
      </c>
      <c r="M3308">
        <v>1.35</v>
      </c>
      <c r="N3308" t="s">
        <v>71</v>
      </c>
      <c r="O3308">
        <v>7.19</v>
      </c>
      <c r="P3308" t="s">
        <v>71</v>
      </c>
      <c r="Q3308">
        <v>22.1</v>
      </c>
      <c r="R3308" t="s">
        <v>71</v>
      </c>
      <c r="S3308">
        <v>0.72</v>
      </c>
      <c r="T3308" t="s">
        <v>71</v>
      </c>
      <c r="U3308">
        <v>22.3</v>
      </c>
      <c r="V3308" t="s">
        <v>71</v>
      </c>
      <c r="W3308">
        <v>29.35</v>
      </c>
      <c r="X3308" t="s">
        <v>71</v>
      </c>
      <c r="Y3308">
        <v>48.92</v>
      </c>
      <c r="AA3308">
        <v>41.54</v>
      </c>
      <c r="AC3308">
        <v>55.68</v>
      </c>
      <c r="AE3308">
        <v>24</v>
      </c>
      <c r="AF3308" t="s">
        <v>71</v>
      </c>
      <c r="AG3308">
        <v>7.14</v>
      </c>
      <c r="AH3308" t="s">
        <v>71</v>
      </c>
      <c r="AS3308">
        <v>2.8</v>
      </c>
      <c r="AT3308" t="s">
        <v>71</v>
      </c>
    </row>
    <row r="3309" spans="1:46" x14ac:dyDescent="0.2">
      <c r="A3309" t="s">
        <v>594</v>
      </c>
      <c r="B3309" t="s">
        <v>595</v>
      </c>
      <c r="C3309">
        <f>-70.44517605 / 41.59958189</f>
        <v>-1.6934106750465707</v>
      </c>
      <c r="D3309" t="s">
        <v>596</v>
      </c>
      <c r="E3309" t="s">
        <v>70</v>
      </c>
      <c r="F3309" s="1">
        <v>40799</v>
      </c>
      <c r="G3309">
        <v>1</v>
      </c>
      <c r="O3309">
        <v>6.72</v>
      </c>
      <c r="P3309" t="s">
        <v>71</v>
      </c>
      <c r="Q3309">
        <v>22</v>
      </c>
      <c r="R3309" t="s">
        <v>71</v>
      </c>
    </row>
    <row r="3310" spans="1:46" x14ac:dyDescent="0.2">
      <c r="A3310" t="s">
        <v>594</v>
      </c>
      <c r="B3310" t="s">
        <v>595</v>
      </c>
      <c r="C3310">
        <f>-70.44517605 / 41.59958189</f>
        <v>-1.6934106750465707</v>
      </c>
      <c r="D3310" t="s">
        <v>596</v>
      </c>
      <c r="E3310" t="s">
        <v>70</v>
      </c>
      <c r="F3310" s="1">
        <v>40799</v>
      </c>
      <c r="G3310">
        <v>1.5</v>
      </c>
      <c r="K3310">
        <v>4.24</v>
      </c>
      <c r="L3310" t="s">
        <v>71</v>
      </c>
      <c r="O3310">
        <v>6.7</v>
      </c>
      <c r="P3310" t="s">
        <v>71</v>
      </c>
      <c r="Q3310">
        <v>21.7</v>
      </c>
      <c r="R3310" t="s">
        <v>71</v>
      </c>
      <c r="S3310">
        <v>1.1599999999999999</v>
      </c>
      <c r="T3310" t="s">
        <v>71</v>
      </c>
      <c r="U3310">
        <v>35.93</v>
      </c>
      <c r="V3310" t="s">
        <v>71</v>
      </c>
      <c r="W3310">
        <v>47.59</v>
      </c>
      <c r="X3310" t="s">
        <v>71</v>
      </c>
      <c r="Y3310">
        <v>55.8</v>
      </c>
      <c r="AA3310">
        <v>44.77</v>
      </c>
      <c r="AE3310">
        <v>24.1</v>
      </c>
      <c r="AF3310" t="s">
        <v>71</v>
      </c>
      <c r="AG3310">
        <v>7.1</v>
      </c>
      <c r="AH3310" t="s">
        <v>71</v>
      </c>
      <c r="AS3310">
        <v>3.44</v>
      </c>
      <c r="AT3310" t="s">
        <v>71</v>
      </c>
    </row>
    <row r="3311" spans="1:46" x14ac:dyDescent="0.2">
      <c r="A3311" t="s">
        <v>594</v>
      </c>
      <c r="B3311" t="s">
        <v>595</v>
      </c>
      <c r="C3311">
        <f>-70.44517605 / 41.59958189</f>
        <v>-1.6934106750465707</v>
      </c>
      <c r="D3311" t="s">
        <v>596</v>
      </c>
      <c r="E3311" t="s">
        <v>70</v>
      </c>
      <c r="F3311" s="1">
        <v>40799</v>
      </c>
      <c r="G3311">
        <v>2</v>
      </c>
      <c r="O3311">
        <v>6.44</v>
      </c>
      <c r="P3311" t="s">
        <v>71</v>
      </c>
      <c r="Q3311">
        <v>21.3</v>
      </c>
      <c r="R3311" t="s">
        <v>71</v>
      </c>
    </row>
    <row r="3312" spans="1:46" x14ac:dyDescent="0.2">
      <c r="A3312" t="s">
        <v>594</v>
      </c>
      <c r="B3312" t="s">
        <v>595</v>
      </c>
      <c r="C3312">
        <f>-70.44517605 / 41.59958189</f>
        <v>-1.6934106750465707</v>
      </c>
      <c r="D3312" t="s">
        <v>596</v>
      </c>
      <c r="E3312" t="s">
        <v>70</v>
      </c>
      <c r="F3312" s="1">
        <v>40799</v>
      </c>
      <c r="G3312">
        <v>2.4</v>
      </c>
      <c r="O3312">
        <v>5.27</v>
      </c>
      <c r="P3312" t="s">
        <v>71</v>
      </c>
      <c r="Q3312">
        <v>21.1</v>
      </c>
      <c r="R3312" t="s">
        <v>71</v>
      </c>
    </row>
    <row r="3313" spans="1:46" x14ac:dyDescent="0.2">
      <c r="A3313" t="s">
        <v>594</v>
      </c>
      <c r="B3313" t="s">
        <v>595</v>
      </c>
      <c r="C3313">
        <f>-70.44517605 / 41.59958189</f>
        <v>-1.6934106750465707</v>
      </c>
      <c r="D3313" t="s">
        <v>596</v>
      </c>
      <c r="E3313" t="s">
        <v>70</v>
      </c>
      <c r="F3313" s="1">
        <v>41151</v>
      </c>
      <c r="G3313">
        <v>0.5</v>
      </c>
      <c r="I3313">
        <v>2.3199999999999998</v>
      </c>
      <c r="J3313" t="s">
        <v>71</v>
      </c>
      <c r="K3313">
        <v>6.71</v>
      </c>
      <c r="L3313" t="s">
        <v>71</v>
      </c>
      <c r="M3313">
        <v>1.1599999999999999</v>
      </c>
      <c r="N3313" t="s">
        <v>71</v>
      </c>
      <c r="O3313">
        <v>5.4</v>
      </c>
      <c r="P3313" t="s">
        <v>71</v>
      </c>
      <c r="Q3313">
        <v>24.5</v>
      </c>
      <c r="R3313" t="s">
        <v>71</v>
      </c>
      <c r="S3313">
        <v>3.66</v>
      </c>
      <c r="T3313" t="s">
        <v>71</v>
      </c>
      <c r="U3313">
        <v>113.36</v>
      </c>
      <c r="V3313" t="s">
        <v>71</v>
      </c>
      <c r="W3313">
        <v>72.8</v>
      </c>
      <c r="X3313" t="s">
        <v>71</v>
      </c>
      <c r="Y3313">
        <v>72.36</v>
      </c>
      <c r="AA3313">
        <v>49.27</v>
      </c>
      <c r="AC3313">
        <v>57.92</v>
      </c>
      <c r="AE3313">
        <v>96.6</v>
      </c>
      <c r="AF3313" t="s">
        <v>71</v>
      </c>
      <c r="AG3313">
        <v>7.62</v>
      </c>
      <c r="AH3313" t="s">
        <v>71</v>
      </c>
      <c r="AS3313">
        <v>6.79</v>
      </c>
      <c r="AT3313" t="s">
        <v>71</v>
      </c>
    </row>
    <row r="3314" spans="1:46" x14ac:dyDescent="0.2">
      <c r="A3314" t="s">
        <v>594</v>
      </c>
      <c r="B3314" t="s">
        <v>595</v>
      </c>
      <c r="C3314">
        <f>-70.44517605 / 41.59958189</f>
        <v>-1.6934106750465707</v>
      </c>
      <c r="D3314" t="s">
        <v>596</v>
      </c>
      <c r="E3314" t="s">
        <v>70</v>
      </c>
      <c r="F3314" s="1">
        <v>41151</v>
      </c>
      <c r="G3314">
        <v>1</v>
      </c>
      <c r="O3314">
        <v>5.39</v>
      </c>
      <c r="P3314" t="s">
        <v>71</v>
      </c>
      <c r="Q3314">
        <v>24.5</v>
      </c>
      <c r="R3314" t="s">
        <v>71</v>
      </c>
    </row>
    <row r="3315" spans="1:46" x14ac:dyDescent="0.2">
      <c r="A3315" t="s">
        <v>594</v>
      </c>
      <c r="B3315" t="s">
        <v>595</v>
      </c>
      <c r="C3315">
        <f>-70.44517605 / 41.59958189</f>
        <v>-1.6934106750465707</v>
      </c>
      <c r="D3315" t="s">
        <v>596</v>
      </c>
      <c r="E3315" t="s">
        <v>70</v>
      </c>
      <c r="F3315" s="1">
        <v>41151</v>
      </c>
      <c r="G3315">
        <v>1.32</v>
      </c>
      <c r="K3315">
        <v>6.57</v>
      </c>
      <c r="L3315" t="s">
        <v>71</v>
      </c>
      <c r="S3315">
        <v>3.61</v>
      </c>
      <c r="T3315" t="s">
        <v>71</v>
      </c>
      <c r="U3315">
        <v>111.82</v>
      </c>
      <c r="V3315" t="s">
        <v>71</v>
      </c>
      <c r="W3315">
        <v>75</v>
      </c>
      <c r="X3315" t="s">
        <v>71</v>
      </c>
      <c r="Y3315">
        <v>72.17</v>
      </c>
      <c r="AA3315">
        <v>49.07</v>
      </c>
      <c r="AE3315">
        <v>97.9</v>
      </c>
      <c r="AF3315" t="s">
        <v>71</v>
      </c>
      <c r="AG3315">
        <v>7.63</v>
      </c>
      <c r="AH3315" t="s">
        <v>71</v>
      </c>
      <c r="AS3315">
        <v>5.36</v>
      </c>
      <c r="AT3315" t="s">
        <v>71</v>
      </c>
    </row>
    <row r="3316" spans="1:46" x14ac:dyDescent="0.2">
      <c r="A3316" t="s">
        <v>594</v>
      </c>
      <c r="B3316" t="s">
        <v>595</v>
      </c>
      <c r="C3316">
        <f>-70.44517605 / 41.59958189</f>
        <v>-1.6934106750465707</v>
      </c>
      <c r="D3316" t="s">
        <v>596</v>
      </c>
      <c r="E3316" t="s">
        <v>70</v>
      </c>
      <c r="F3316" s="1">
        <v>41151</v>
      </c>
      <c r="G3316">
        <v>1.5</v>
      </c>
      <c r="O3316">
        <v>5.33</v>
      </c>
      <c r="P3316" t="s">
        <v>71</v>
      </c>
      <c r="Q3316">
        <v>24.4</v>
      </c>
      <c r="R3316" t="s">
        <v>71</v>
      </c>
    </row>
    <row r="3317" spans="1:46" x14ac:dyDescent="0.2">
      <c r="A3317" t="s">
        <v>594</v>
      </c>
      <c r="B3317" t="s">
        <v>595</v>
      </c>
      <c r="C3317">
        <f>-70.44517605 / 41.59958189</f>
        <v>-1.6934106750465707</v>
      </c>
      <c r="D3317" t="s">
        <v>596</v>
      </c>
      <c r="E3317" t="s">
        <v>70</v>
      </c>
      <c r="F3317" s="1">
        <v>41151</v>
      </c>
      <c r="G3317">
        <v>2</v>
      </c>
      <c r="O3317">
        <v>5.24</v>
      </c>
      <c r="P3317" t="s">
        <v>71</v>
      </c>
      <c r="Q3317">
        <v>24.4</v>
      </c>
      <c r="R3317" t="s">
        <v>71</v>
      </c>
    </row>
    <row r="3318" spans="1:46" x14ac:dyDescent="0.2">
      <c r="A3318" t="s">
        <v>594</v>
      </c>
      <c r="B3318" t="s">
        <v>595</v>
      </c>
      <c r="C3318">
        <f>-70.44517605 / 41.59958189</f>
        <v>-1.6934106750465707</v>
      </c>
      <c r="D3318" t="s">
        <v>596</v>
      </c>
      <c r="E3318" t="s">
        <v>70</v>
      </c>
      <c r="F3318" s="1">
        <v>41534</v>
      </c>
      <c r="G3318">
        <v>0.5</v>
      </c>
      <c r="I3318">
        <v>1.7</v>
      </c>
      <c r="J3318" t="s">
        <v>71</v>
      </c>
      <c r="K3318">
        <v>29.03</v>
      </c>
      <c r="L3318" t="s">
        <v>71</v>
      </c>
      <c r="M3318">
        <v>0.46</v>
      </c>
      <c r="N3318" t="s">
        <v>71</v>
      </c>
      <c r="O3318">
        <v>7.73</v>
      </c>
      <c r="P3318" t="s">
        <v>71</v>
      </c>
      <c r="Q3318">
        <v>18.3</v>
      </c>
      <c r="R3318" t="s">
        <v>71</v>
      </c>
      <c r="S3318">
        <v>4.37</v>
      </c>
      <c r="T3318" t="s">
        <v>71</v>
      </c>
      <c r="U3318">
        <v>135.36000000000001</v>
      </c>
      <c r="V3318" t="s">
        <v>71</v>
      </c>
      <c r="W3318">
        <v>85.05</v>
      </c>
      <c r="X3318" t="s">
        <v>71</v>
      </c>
      <c r="Y3318">
        <v>74.92</v>
      </c>
      <c r="AA3318">
        <v>63.64</v>
      </c>
      <c r="AC3318">
        <v>71.19</v>
      </c>
      <c r="AE3318">
        <v>42</v>
      </c>
      <c r="AF3318" t="s">
        <v>71</v>
      </c>
      <c r="AG3318">
        <v>7.5</v>
      </c>
      <c r="AH3318" t="s">
        <v>71</v>
      </c>
      <c r="AS3318">
        <v>11.07</v>
      </c>
      <c r="AT3318" t="s">
        <v>71</v>
      </c>
    </row>
    <row r="3319" spans="1:46" x14ac:dyDescent="0.2">
      <c r="A3319" t="s">
        <v>594</v>
      </c>
      <c r="B3319" t="s">
        <v>595</v>
      </c>
      <c r="C3319">
        <f>-70.44517605 / 41.59958189</f>
        <v>-1.6934106750465707</v>
      </c>
      <c r="D3319" t="s">
        <v>596</v>
      </c>
      <c r="E3319" t="s">
        <v>70</v>
      </c>
      <c r="F3319" s="1">
        <v>41534</v>
      </c>
      <c r="G3319">
        <v>0.7</v>
      </c>
      <c r="K3319">
        <v>39.32</v>
      </c>
      <c r="L3319" t="s">
        <v>71</v>
      </c>
      <c r="S3319">
        <v>3.96</v>
      </c>
      <c r="T3319" t="s">
        <v>71</v>
      </c>
      <c r="U3319">
        <v>122.66</v>
      </c>
      <c r="V3319" t="s">
        <v>71</v>
      </c>
      <c r="W3319">
        <v>85.74</v>
      </c>
      <c r="X3319" t="s">
        <v>71</v>
      </c>
      <c r="Y3319">
        <v>73.5</v>
      </c>
      <c r="AA3319">
        <v>66.62</v>
      </c>
      <c r="AE3319">
        <v>42.8</v>
      </c>
      <c r="AF3319" t="s">
        <v>71</v>
      </c>
      <c r="AG3319">
        <v>7.6</v>
      </c>
      <c r="AH3319" t="s">
        <v>71</v>
      </c>
      <c r="AS3319">
        <v>15.51</v>
      </c>
      <c r="AT3319" t="s">
        <v>71</v>
      </c>
    </row>
    <row r="3320" spans="1:46" x14ac:dyDescent="0.2">
      <c r="A3320" t="s">
        <v>594</v>
      </c>
      <c r="B3320" t="s">
        <v>595</v>
      </c>
      <c r="C3320">
        <f>-70.44517605 / 41.59958189</f>
        <v>-1.6934106750465707</v>
      </c>
      <c r="D3320" t="s">
        <v>596</v>
      </c>
      <c r="E3320" t="s">
        <v>70</v>
      </c>
      <c r="F3320" s="1">
        <v>41534</v>
      </c>
      <c r="G3320">
        <v>1</v>
      </c>
      <c r="O3320">
        <v>7.74</v>
      </c>
      <c r="P3320" t="s">
        <v>71</v>
      </c>
      <c r="Q3320">
        <v>18.399999999999999</v>
      </c>
      <c r="R3320" t="s">
        <v>71</v>
      </c>
    </row>
    <row r="3321" spans="1:46" x14ac:dyDescent="0.2">
      <c r="A3321" t="s">
        <v>594</v>
      </c>
      <c r="B3321" t="s">
        <v>595</v>
      </c>
      <c r="C3321">
        <f>-70.44517605 / 41.59958189</f>
        <v>-1.6934106750465707</v>
      </c>
      <c r="D3321" t="s">
        <v>596</v>
      </c>
      <c r="E3321" t="s">
        <v>70</v>
      </c>
      <c r="F3321" s="1">
        <v>41534</v>
      </c>
      <c r="G3321">
        <v>1.5</v>
      </c>
      <c r="O3321">
        <v>7.63</v>
      </c>
      <c r="P3321" t="s">
        <v>71</v>
      </c>
      <c r="Q3321">
        <v>18.399999999999999</v>
      </c>
      <c r="R3321" t="s">
        <v>71</v>
      </c>
    </row>
    <row r="3322" spans="1:46" x14ac:dyDescent="0.2">
      <c r="A3322" t="s">
        <v>594</v>
      </c>
      <c r="B3322" t="s">
        <v>595</v>
      </c>
      <c r="C3322">
        <f>-70.44517605 / 41.59958189</f>
        <v>-1.6934106750465707</v>
      </c>
      <c r="D3322" t="s">
        <v>596</v>
      </c>
      <c r="E3322" t="s">
        <v>70</v>
      </c>
      <c r="F3322" s="1">
        <v>41884</v>
      </c>
      <c r="G3322">
        <v>0.5</v>
      </c>
      <c r="I3322">
        <v>2.2999999999999998</v>
      </c>
      <c r="J3322" t="s">
        <v>71</v>
      </c>
      <c r="K3322">
        <v>22.36</v>
      </c>
      <c r="L3322" t="s">
        <v>71</v>
      </c>
      <c r="M3322">
        <v>1.23</v>
      </c>
      <c r="N3322" t="s">
        <v>71</v>
      </c>
      <c r="O3322">
        <v>9.06</v>
      </c>
      <c r="P3322" t="s">
        <v>71</v>
      </c>
      <c r="Q3322">
        <v>24.4</v>
      </c>
      <c r="R3322" t="s">
        <v>71</v>
      </c>
      <c r="S3322">
        <v>1.34</v>
      </c>
      <c r="T3322" t="s">
        <v>71</v>
      </c>
      <c r="U3322">
        <v>41.5</v>
      </c>
      <c r="V3322" t="s">
        <v>71</v>
      </c>
      <c r="W3322">
        <v>54.42</v>
      </c>
      <c r="X3322" t="s">
        <v>71</v>
      </c>
      <c r="Y3322">
        <v>57.87</v>
      </c>
      <c r="AA3322">
        <v>61.08</v>
      </c>
      <c r="AC3322">
        <v>57.08</v>
      </c>
      <c r="AE3322">
        <v>27.9</v>
      </c>
      <c r="AF3322" t="s">
        <v>71</v>
      </c>
      <c r="AG3322">
        <v>7.59</v>
      </c>
      <c r="AH3322" t="s">
        <v>71</v>
      </c>
      <c r="AS3322">
        <v>7.89</v>
      </c>
      <c r="AT3322" t="s">
        <v>71</v>
      </c>
    </row>
    <row r="3323" spans="1:46" x14ac:dyDescent="0.2">
      <c r="A3323" t="s">
        <v>594</v>
      </c>
      <c r="B3323" t="s">
        <v>595</v>
      </c>
      <c r="C3323">
        <f>-70.44517605 / 41.59958189</f>
        <v>-1.6934106750465707</v>
      </c>
      <c r="D3323" t="s">
        <v>596</v>
      </c>
      <c r="E3323" t="s">
        <v>70</v>
      </c>
      <c r="F3323" s="1">
        <v>41884</v>
      </c>
      <c r="G3323">
        <v>1</v>
      </c>
      <c r="O3323">
        <v>9.17</v>
      </c>
      <c r="P3323" t="s">
        <v>71</v>
      </c>
      <c r="Q3323">
        <v>24.2</v>
      </c>
      <c r="R3323" t="s">
        <v>71</v>
      </c>
    </row>
    <row r="3324" spans="1:46" x14ac:dyDescent="0.2">
      <c r="A3324" t="s">
        <v>594</v>
      </c>
      <c r="B3324" t="s">
        <v>595</v>
      </c>
      <c r="C3324">
        <f>-70.44517605 / 41.59958189</f>
        <v>-1.6934106750465707</v>
      </c>
      <c r="D3324" t="s">
        <v>596</v>
      </c>
      <c r="E3324" t="s">
        <v>70</v>
      </c>
      <c r="F3324" s="1">
        <v>41884</v>
      </c>
      <c r="G3324">
        <v>1.3</v>
      </c>
      <c r="K3324">
        <v>24.79</v>
      </c>
      <c r="L3324" t="s">
        <v>71</v>
      </c>
      <c r="S3324">
        <v>1.55</v>
      </c>
      <c r="T3324" t="s">
        <v>71</v>
      </c>
      <c r="U3324">
        <v>48.01</v>
      </c>
      <c r="V3324" t="s">
        <v>71</v>
      </c>
      <c r="W3324">
        <v>59.06</v>
      </c>
      <c r="X3324" t="s">
        <v>71</v>
      </c>
      <c r="Y3324">
        <v>59.98</v>
      </c>
      <c r="AA3324">
        <v>62.09</v>
      </c>
      <c r="AE3324">
        <v>28.3</v>
      </c>
      <c r="AF3324" t="s">
        <v>71</v>
      </c>
      <c r="AG3324">
        <v>7.31</v>
      </c>
      <c r="AH3324" t="s">
        <v>71</v>
      </c>
      <c r="AS3324">
        <v>8.4499999999999993</v>
      </c>
      <c r="AT3324" t="s">
        <v>71</v>
      </c>
    </row>
    <row r="3325" spans="1:46" x14ac:dyDescent="0.2">
      <c r="A3325" t="s">
        <v>594</v>
      </c>
      <c r="B3325" t="s">
        <v>595</v>
      </c>
      <c r="C3325">
        <f>-70.44517605 / 41.59958189</f>
        <v>-1.6934106750465707</v>
      </c>
      <c r="D3325" t="s">
        <v>596</v>
      </c>
      <c r="E3325" t="s">
        <v>70</v>
      </c>
      <c r="F3325" s="1">
        <v>41884</v>
      </c>
      <c r="G3325">
        <v>1.5</v>
      </c>
      <c r="O3325">
        <v>6.88</v>
      </c>
      <c r="P3325" t="s">
        <v>71</v>
      </c>
      <c r="Q3325">
        <v>23.6</v>
      </c>
      <c r="R3325" t="s">
        <v>71</v>
      </c>
    </row>
    <row r="3326" spans="1:46" x14ac:dyDescent="0.2">
      <c r="A3326" t="s">
        <v>594</v>
      </c>
      <c r="B3326" t="s">
        <v>595</v>
      </c>
      <c r="C3326">
        <f>-70.44517605 / 41.59958189</f>
        <v>-1.6934106750465707</v>
      </c>
      <c r="D3326" t="s">
        <v>596</v>
      </c>
      <c r="E3326" t="s">
        <v>70</v>
      </c>
      <c r="F3326" s="1">
        <v>41884</v>
      </c>
      <c r="G3326">
        <v>2</v>
      </c>
      <c r="O3326">
        <v>4.8</v>
      </c>
      <c r="P3326" t="s">
        <v>71</v>
      </c>
      <c r="Q3326">
        <v>23.3</v>
      </c>
      <c r="R3326" t="s">
        <v>71</v>
      </c>
    </row>
    <row r="3327" spans="1:46" x14ac:dyDescent="0.2">
      <c r="A3327" t="s">
        <v>389</v>
      </c>
      <c r="B3327" t="s">
        <v>390</v>
      </c>
      <c r="C3327">
        <f>-70.60417677 / 41.69696144</f>
        <v>-1.693269109587185</v>
      </c>
      <c r="D3327" t="s">
        <v>391</v>
      </c>
      <c r="E3327" t="s">
        <v>70</v>
      </c>
      <c r="F3327" s="1">
        <v>38252</v>
      </c>
      <c r="G3327">
        <v>0.5</v>
      </c>
      <c r="I3327">
        <v>1.4</v>
      </c>
      <c r="J3327" t="s">
        <v>71</v>
      </c>
      <c r="K3327">
        <v>5.0999999999999996</v>
      </c>
      <c r="L3327" t="s">
        <v>71</v>
      </c>
      <c r="M3327">
        <v>1.4</v>
      </c>
      <c r="N3327" t="s">
        <v>71</v>
      </c>
      <c r="O3327">
        <v>10.79</v>
      </c>
      <c r="P3327" t="s">
        <v>71</v>
      </c>
      <c r="Q3327">
        <v>15.78</v>
      </c>
      <c r="R3327" t="s">
        <v>71</v>
      </c>
      <c r="S3327">
        <v>0.45</v>
      </c>
      <c r="T3327" t="s">
        <v>71</v>
      </c>
      <c r="U3327">
        <v>13.94</v>
      </c>
      <c r="V3327" t="s">
        <v>71</v>
      </c>
      <c r="W3327">
        <v>34.08</v>
      </c>
      <c r="X3327" t="s">
        <v>71</v>
      </c>
      <c r="Y3327">
        <v>42.14</v>
      </c>
      <c r="AA3327">
        <v>46.58</v>
      </c>
      <c r="AC3327">
        <v>55.15</v>
      </c>
      <c r="AE3327">
        <v>15.34</v>
      </c>
      <c r="AF3327" t="s">
        <v>71</v>
      </c>
      <c r="AG3327">
        <v>6.62</v>
      </c>
      <c r="AH3327" t="s">
        <v>71</v>
      </c>
      <c r="AS3327">
        <v>1</v>
      </c>
      <c r="AT3327" t="s">
        <v>71</v>
      </c>
    </row>
    <row r="3328" spans="1:46" x14ac:dyDescent="0.2">
      <c r="A3328" t="s">
        <v>389</v>
      </c>
      <c r="B3328" t="s">
        <v>390</v>
      </c>
      <c r="C3328">
        <f>-70.60417677 / 41.69696144</f>
        <v>-1.693269109587185</v>
      </c>
      <c r="D3328" t="s">
        <v>391</v>
      </c>
      <c r="E3328" t="s">
        <v>70</v>
      </c>
      <c r="F3328" s="1">
        <v>38252</v>
      </c>
      <c r="G3328">
        <v>1</v>
      </c>
      <c r="K3328">
        <v>3.5</v>
      </c>
      <c r="L3328" t="s">
        <v>71</v>
      </c>
      <c r="O3328">
        <v>9.56</v>
      </c>
      <c r="P3328" t="s">
        <v>71</v>
      </c>
      <c r="Q3328">
        <v>15.56</v>
      </c>
      <c r="R3328" t="s">
        <v>71</v>
      </c>
      <c r="S3328">
        <v>0.32</v>
      </c>
      <c r="T3328" t="s">
        <v>71</v>
      </c>
      <c r="U3328">
        <v>9.91</v>
      </c>
      <c r="V3328" t="s">
        <v>71</v>
      </c>
      <c r="W3328">
        <v>39.33</v>
      </c>
      <c r="X3328" t="s">
        <v>71</v>
      </c>
      <c r="Y3328">
        <v>37.22</v>
      </c>
      <c r="AA3328">
        <v>42.89</v>
      </c>
      <c r="AE3328">
        <v>15.54</v>
      </c>
      <c r="AF3328" t="s">
        <v>71</v>
      </c>
      <c r="AG3328">
        <v>6.45</v>
      </c>
      <c r="AH3328" t="s">
        <v>71</v>
      </c>
      <c r="AS3328">
        <v>1.5</v>
      </c>
      <c r="AT3328" t="s">
        <v>71</v>
      </c>
    </row>
    <row r="3329" spans="1:46" x14ac:dyDescent="0.2">
      <c r="A3329" t="s">
        <v>389</v>
      </c>
      <c r="B3329" t="s">
        <v>390</v>
      </c>
      <c r="C3329">
        <f>-70.60417677 / 41.69696144</f>
        <v>-1.693269109587185</v>
      </c>
      <c r="D3329" t="s">
        <v>391</v>
      </c>
      <c r="E3329" t="s">
        <v>70</v>
      </c>
      <c r="F3329" s="1">
        <v>38252</v>
      </c>
      <c r="G3329">
        <v>1.3</v>
      </c>
      <c r="O3329">
        <v>9.6</v>
      </c>
      <c r="P3329" t="s">
        <v>71</v>
      </c>
      <c r="Q3329">
        <v>15.49</v>
      </c>
      <c r="R3329" t="s">
        <v>71</v>
      </c>
    </row>
    <row r="3330" spans="1:46" x14ac:dyDescent="0.2">
      <c r="A3330" t="s">
        <v>389</v>
      </c>
      <c r="B3330" t="s">
        <v>390</v>
      </c>
      <c r="C3330">
        <f>-70.60417677 / 41.69696144</f>
        <v>-1.693269109587185</v>
      </c>
      <c r="D3330" t="s">
        <v>391</v>
      </c>
      <c r="E3330" t="s">
        <v>70</v>
      </c>
      <c r="F3330" s="1">
        <v>38610</v>
      </c>
      <c r="G3330">
        <v>0.15</v>
      </c>
      <c r="I3330">
        <v>1.5</v>
      </c>
      <c r="J3330" t="s">
        <v>71</v>
      </c>
      <c r="K3330">
        <v>1.79</v>
      </c>
      <c r="L3330" t="s">
        <v>71</v>
      </c>
      <c r="M3330">
        <v>1.5</v>
      </c>
      <c r="N3330" t="s">
        <v>71</v>
      </c>
      <c r="O3330">
        <v>10.06</v>
      </c>
      <c r="P3330" t="s">
        <v>71</v>
      </c>
      <c r="Q3330">
        <v>21.47</v>
      </c>
      <c r="R3330" t="s">
        <v>71</v>
      </c>
      <c r="S3330">
        <v>0.2</v>
      </c>
      <c r="T3330" t="s">
        <v>71</v>
      </c>
      <c r="U3330">
        <v>6.19</v>
      </c>
      <c r="V3330" t="s">
        <v>71</v>
      </c>
      <c r="W3330">
        <v>42.37</v>
      </c>
      <c r="X3330" t="s">
        <v>71</v>
      </c>
      <c r="Y3330">
        <v>30.44</v>
      </c>
      <c r="AA3330">
        <v>36.31</v>
      </c>
      <c r="AC3330">
        <v>54.16</v>
      </c>
      <c r="AE3330">
        <v>14.53</v>
      </c>
      <c r="AF3330" t="s">
        <v>71</v>
      </c>
      <c r="AG3330">
        <v>6.42</v>
      </c>
      <c r="AH3330" t="s">
        <v>71</v>
      </c>
      <c r="AS3330">
        <v>1.1100000000000001</v>
      </c>
      <c r="AT3330" t="s">
        <v>71</v>
      </c>
    </row>
    <row r="3331" spans="1:46" x14ac:dyDescent="0.2">
      <c r="A3331" t="s">
        <v>389</v>
      </c>
      <c r="B3331" t="s">
        <v>390</v>
      </c>
      <c r="C3331">
        <f>-70.60417677 / 41.69696144</f>
        <v>-1.693269109587185</v>
      </c>
      <c r="D3331" t="s">
        <v>391</v>
      </c>
      <c r="E3331" t="s">
        <v>70</v>
      </c>
      <c r="F3331" s="1">
        <v>38610</v>
      </c>
      <c r="G3331">
        <v>0.5</v>
      </c>
      <c r="O3331">
        <v>10.56</v>
      </c>
      <c r="P3331" t="s">
        <v>71</v>
      </c>
      <c r="Q3331">
        <v>20.57</v>
      </c>
      <c r="R3331" t="s">
        <v>71</v>
      </c>
    </row>
    <row r="3332" spans="1:46" x14ac:dyDescent="0.2">
      <c r="A3332" t="s">
        <v>389</v>
      </c>
      <c r="B3332" t="s">
        <v>390</v>
      </c>
      <c r="C3332">
        <f>-70.60417677 / 41.69696144</f>
        <v>-1.693269109587185</v>
      </c>
      <c r="D3332" t="s">
        <v>391</v>
      </c>
      <c r="E3332" t="s">
        <v>70</v>
      </c>
      <c r="F3332" s="1">
        <v>38610</v>
      </c>
      <c r="G3332">
        <v>1</v>
      </c>
      <c r="K3332">
        <v>7.62</v>
      </c>
      <c r="L3332" t="s">
        <v>71</v>
      </c>
      <c r="O3332">
        <v>11.99</v>
      </c>
      <c r="P3332" t="s">
        <v>71</v>
      </c>
      <c r="Q3332">
        <v>20.18</v>
      </c>
      <c r="R3332" t="s">
        <v>71</v>
      </c>
      <c r="S3332">
        <v>0.3</v>
      </c>
      <c r="T3332" t="s">
        <v>71</v>
      </c>
      <c r="U3332">
        <v>9.2899999999999991</v>
      </c>
      <c r="V3332" t="s">
        <v>71</v>
      </c>
      <c r="W3332">
        <v>46.25</v>
      </c>
      <c r="X3332" t="s">
        <v>71</v>
      </c>
      <c r="Y3332">
        <v>36.29</v>
      </c>
      <c r="AA3332">
        <v>50.52</v>
      </c>
      <c r="AE3332">
        <v>14.53</v>
      </c>
      <c r="AF3332" t="s">
        <v>71</v>
      </c>
      <c r="AG3332">
        <v>6.52</v>
      </c>
      <c r="AH3332" t="s">
        <v>71</v>
      </c>
      <c r="AS3332">
        <v>2.83</v>
      </c>
      <c r="AT3332" t="s">
        <v>71</v>
      </c>
    </row>
    <row r="3333" spans="1:46" x14ac:dyDescent="0.2">
      <c r="A3333" t="s">
        <v>389</v>
      </c>
      <c r="B3333" t="s">
        <v>390</v>
      </c>
      <c r="C3333">
        <f>-70.60417677 / 41.69696144</f>
        <v>-1.693269109587185</v>
      </c>
      <c r="D3333" t="s">
        <v>391</v>
      </c>
      <c r="E3333" t="s">
        <v>70</v>
      </c>
      <c r="F3333" s="1">
        <v>38610</v>
      </c>
      <c r="G3333">
        <v>1.3</v>
      </c>
      <c r="O3333">
        <v>10.48</v>
      </c>
      <c r="P3333" t="s">
        <v>71</v>
      </c>
      <c r="Q3333">
        <v>19.39</v>
      </c>
      <c r="R3333" t="s">
        <v>71</v>
      </c>
    </row>
    <row r="3334" spans="1:46" x14ac:dyDescent="0.2">
      <c r="A3334" t="s">
        <v>389</v>
      </c>
      <c r="B3334" t="s">
        <v>390</v>
      </c>
      <c r="C3334">
        <f>-70.60417677 / 41.69696144</f>
        <v>-1.693269109587185</v>
      </c>
      <c r="D3334" t="s">
        <v>391</v>
      </c>
      <c r="E3334" t="s">
        <v>70</v>
      </c>
      <c r="F3334" s="1">
        <v>39350</v>
      </c>
      <c r="G3334">
        <v>0.15</v>
      </c>
      <c r="I3334">
        <v>1.54</v>
      </c>
      <c r="J3334" t="s">
        <v>71</v>
      </c>
      <c r="K3334">
        <v>2.2599999999999998</v>
      </c>
      <c r="L3334" t="s">
        <v>71</v>
      </c>
      <c r="M3334">
        <v>1.54</v>
      </c>
      <c r="N3334" t="s">
        <v>71</v>
      </c>
      <c r="S3334">
        <v>0.39</v>
      </c>
      <c r="T3334" t="s">
        <v>71</v>
      </c>
      <c r="U3334">
        <v>12.1</v>
      </c>
      <c r="V3334" t="s">
        <v>71</v>
      </c>
      <c r="W3334">
        <v>43.28</v>
      </c>
      <c r="X3334" t="s">
        <v>71</v>
      </c>
      <c r="Y3334">
        <v>40.1</v>
      </c>
      <c r="AA3334">
        <v>38.61</v>
      </c>
      <c r="AC3334">
        <v>53.78</v>
      </c>
      <c r="AE3334">
        <v>7.1</v>
      </c>
      <c r="AF3334" t="s">
        <v>71</v>
      </c>
      <c r="AG3334">
        <v>6.23</v>
      </c>
      <c r="AH3334" t="s">
        <v>71</v>
      </c>
      <c r="AS3334">
        <v>1.48</v>
      </c>
      <c r="AT3334" t="s">
        <v>71</v>
      </c>
    </row>
    <row r="3335" spans="1:46" x14ac:dyDescent="0.2">
      <c r="A3335" t="s">
        <v>389</v>
      </c>
      <c r="B3335" t="s">
        <v>390</v>
      </c>
      <c r="C3335">
        <f>-70.60417677 / 41.69696144</f>
        <v>-1.693269109587185</v>
      </c>
      <c r="D3335" t="s">
        <v>391</v>
      </c>
      <c r="E3335" t="s">
        <v>70</v>
      </c>
      <c r="F3335" s="1">
        <v>39350</v>
      </c>
      <c r="G3335">
        <v>0.5</v>
      </c>
      <c r="K3335">
        <v>1.54</v>
      </c>
      <c r="L3335" t="s">
        <v>71</v>
      </c>
      <c r="O3335">
        <v>10.37</v>
      </c>
      <c r="P3335" t="s">
        <v>71</v>
      </c>
      <c r="Q3335">
        <v>17.82</v>
      </c>
      <c r="R3335" t="s">
        <v>71</v>
      </c>
      <c r="S3335">
        <v>0.37</v>
      </c>
      <c r="T3335" t="s">
        <v>71</v>
      </c>
      <c r="U3335">
        <v>11.51</v>
      </c>
      <c r="V3335" t="s">
        <v>71</v>
      </c>
      <c r="W3335">
        <v>44.5</v>
      </c>
      <c r="X3335" t="s">
        <v>71</v>
      </c>
      <c r="Y3335">
        <v>39.380000000000003</v>
      </c>
      <c r="AA3335">
        <v>34.86</v>
      </c>
      <c r="AE3335">
        <v>7.2</v>
      </c>
      <c r="AF3335" t="s">
        <v>71</v>
      </c>
      <c r="AG3335">
        <v>6.23</v>
      </c>
      <c r="AH3335" t="s">
        <v>71</v>
      </c>
      <c r="AS3335">
        <v>2.57</v>
      </c>
      <c r="AT3335" t="s">
        <v>71</v>
      </c>
    </row>
    <row r="3336" spans="1:46" x14ac:dyDescent="0.2">
      <c r="A3336" t="s">
        <v>389</v>
      </c>
      <c r="B3336" t="s">
        <v>390</v>
      </c>
      <c r="C3336">
        <f>-70.60417677 / 41.69696144</f>
        <v>-1.693269109587185</v>
      </c>
      <c r="D3336" t="s">
        <v>391</v>
      </c>
      <c r="E3336" t="s">
        <v>70</v>
      </c>
      <c r="F3336" s="1">
        <v>39350</v>
      </c>
      <c r="G3336">
        <v>1</v>
      </c>
      <c r="O3336">
        <v>11.32</v>
      </c>
      <c r="P3336" t="s">
        <v>71</v>
      </c>
      <c r="Q3336">
        <v>17.43</v>
      </c>
      <c r="R3336" t="s">
        <v>71</v>
      </c>
    </row>
    <row r="3337" spans="1:46" x14ac:dyDescent="0.2">
      <c r="A3337" t="s">
        <v>389</v>
      </c>
      <c r="B3337" t="s">
        <v>390</v>
      </c>
      <c r="C3337">
        <f>-70.60417677 / 41.69696144</f>
        <v>-1.693269109587185</v>
      </c>
      <c r="D3337" t="s">
        <v>391</v>
      </c>
      <c r="E3337" t="s">
        <v>70</v>
      </c>
      <c r="F3337" s="1">
        <v>39350</v>
      </c>
      <c r="G3337">
        <v>1.5</v>
      </c>
      <c r="O3337">
        <v>9.2200000000000006</v>
      </c>
      <c r="P3337" t="s">
        <v>71</v>
      </c>
      <c r="Q3337">
        <v>17.22</v>
      </c>
      <c r="R3337" t="s">
        <v>71</v>
      </c>
    </row>
    <row r="3338" spans="1:46" x14ac:dyDescent="0.2">
      <c r="A3338" t="s">
        <v>409</v>
      </c>
      <c r="B3338" t="s">
        <v>410</v>
      </c>
      <c r="C3338">
        <f>-70.59347953 / 41.6926119</f>
        <v>-1.6931891841969247</v>
      </c>
      <c r="D3338" t="s">
        <v>411</v>
      </c>
      <c r="E3338" t="s">
        <v>70</v>
      </c>
      <c r="F3338" s="1">
        <v>37143</v>
      </c>
      <c r="G3338">
        <v>0.5</v>
      </c>
      <c r="I3338">
        <v>0.6</v>
      </c>
      <c r="J3338" t="s">
        <v>71</v>
      </c>
      <c r="K3338">
        <v>0.79</v>
      </c>
      <c r="L3338" t="s">
        <v>71</v>
      </c>
      <c r="M3338">
        <v>0.6</v>
      </c>
      <c r="N3338" t="s">
        <v>71</v>
      </c>
      <c r="O3338">
        <v>6.21</v>
      </c>
      <c r="P3338" t="s">
        <v>71</v>
      </c>
      <c r="Q3338">
        <v>19.8</v>
      </c>
      <c r="R3338" t="s">
        <v>71</v>
      </c>
      <c r="S3338">
        <v>0.37</v>
      </c>
      <c r="T3338" t="s">
        <v>71</v>
      </c>
      <c r="U3338">
        <v>11.46</v>
      </c>
      <c r="V3338" t="s">
        <v>71</v>
      </c>
      <c r="W3338">
        <v>41.2</v>
      </c>
      <c r="X3338" t="s">
        <v>71</v>
      </c>
      <c r="Y3338">
        <v>39.32</v>
      </c>
      <c r="AA3338">
        <v>28.29</v>
      </c>
      <c r="AC3338">
        <v>67.36</v>
      </c>
      <c r="AE3338">
        <v>5.5</v>
      </c>
      <c r="AF3338" t="s">
        <v>71</v>
      </c>
      <c r="AG3338">
        <v>6.26</v>
      </c>
      <c r="AH3338" t="s">
        <v>71</v>
      </c>
      <c r="AS3338">
        <v>0.97</v>
      </c>
      <c r="AT3338" t="s">
        <v>71</v>
      </c>
    </row>
    <row r="3339" spans="1:46" x14ac:dyDescent="0.2">
      <c r="A3339" t="s">
        <v>409</v>
      </c>
      <c r="B3339" t="s">
        <v>410</v>
      </c>
      <c r="C3339">
        <f>-70.59347953 / 41.6926119</f>
        <v>-1.6931891841969247</v>
      </c>
      <c r="D3339" t="s">
        <v>411</v>
      </c>
      <c r="E3339" t="s">
        <v>70</v>
      </c>
      <c r="F3339" s="1">
        <v>37873</v>
      </c>
      <c r="G3339">
        <v>0.5</v>
      </c>
      <c r="I3339">
        <v>1</v>
      </c>
      <c r="J3339" t="s">
        <v>71</v>
      </c>
      <c r="K3339">
        <v>64.22</v>
      </c>
      <c r="L3339" t="s">
        <v>71</v>
      </c>
      <c r="O3339">
        <v>8.86</v>
      </c>
      <c r="P3339" t="s">
        <v>71</v>
      </c>
      <c r="Q3339">
        <v>11.03</v>
      </c>
      <c r="R3339" t="s">
        <v>71</v>
      </c>
      <c r="S3339">
        <v>2</v>
      </c>
      <c r="T3339" t="s">
        <v>71</v>
      </c>
      <c r="U3339">
        <v>61.95</v>
      </c>
      <c r="V3339" t="s">
        <v>71</v>
      </c>
      <c r="W3339">
        <v>94.2</v>
      </c>
      <c r="X3339" t="s">
        <v>71</v>
      </c>
      <c r="Y3339">
        <v>63.65</v>
      </c>
      <c r="AA3339">
        <v>71.430000000000007</v>
      </c>
      <c r="AE3339">
        <v>0.12</v>
      </c>
      <c r="AF3339" t="s">
        <v>71</v>
      </c>
      <c r="AG3339">
        <v>5.3</v>
      </c>
      <c r="AH3339" t="s">
        <v>71</v>
      </c>
      <c r="AS3339">
        <v>10.9</v>
      </c>
      <c r="AT3339" t="s">
        <v>71</v>
      </c>
    </row>
    <row r="3340" spans="1:46" x14ac:dyDescent="0.2">
      <c r="A3340" t="s">
        <v>409</v>
      </c>
      <c r="B3340" t="s">
        <v>410</v>
      </c>
      <c r="C3340">
        <f>-70.59347953 / 41.6926119</f>
        <v>-1.6931891841969247</v>
      </c>
      <c r="D3340" t="s">
        <v>411</v>
      </c>
      <c r="E3340" t="s">
        <v>70</v>
      </c>
      <c r="F3340" s="1">
        <v>38610</v>
      </c>
      <c r="G3340">
        <v>0.15</v>
      </c>
      <c r="I3340">
        <v>0.65</v>
      </c>
      <c r="J3340" t="s">
        <v>71</v>
      </c>
      <c r="K3340">
        <v>5.13</v>
      </c>
      <c r="L3340" t="s">
        <v>71</v>
      </c>
      <c r="M3340">
        <v>0.65</v>
      </c>
      <c r="N3340" t="s">
        <v>71</v>
      </c>
      <c r="O3340">
        <v>6.28</v>
      </c>
      <c r="P3340" t="s">
        <v>71</v>
      </c>
      <c r="Q3340">
        <v>25.11</v>
      </c>
      <c r="R3340" t="s">
        <v>71</v>
      </c>
      <c r="S3340">
        <v>0.4</v>
      </c>
      <c r="T3340" t="s">
        <v>71</v>
      </c>
      <c r="U3340">
        <v>12.39</v>
      </c>
      <c r="V3340" t="s">
        <v>71</v>
      </c>
      <c r="W3340">
        <v>43.27</v>
      </c>
      <c r="X3340" t="s">
        <v>71</v>
      </c>
      <c r="Y3340">
        <v>40.44</v>
      </c>
      <c r="AA3340">
        <v>46.64</v>
      </c>
      <c r="AC3340">
        <v>66.209999999999994</v>
      </c>
      <c r="AE3340">
        <v>5.25</v>
      </c>
      <c r="AF3340" t="s">
        <v>71</v>
      </c>
      <c r="AG3340">
        <v>5.83</v>
      </c>
      <c r="AH3340" t="s">
        <v>71</v>
      </c>
      <c r="AS3340">
        <v>1.99</v>
      </c>
      <c r="AT3340" t="s">
        <v>71</v>
      </c>
    </row>
    <row r="3341" spans="1:46" x14ac:dyDescent="0.2">
      <c r="A3341" t="s">
        <v>409</v>
      </c>
      <c r="B3341" t="s">
        <v>410</v>
      </c>
      <c r="C3341">
        <f>-70.59347953 / 41.6926119</f>
        <v>-1.6931891841969247</v>
      </c>
      <c r="D3341" t="s">
        <v>411</v>
      </c>
      <c r="E3341" t="s">
        <v>70</v>
      </c>
      <c r="F3341" s="1">
        <v>38610</v>
      </c>
      <c r="G3341">
        <v>0.45</v>
      </c>
      <c r="O3341">
        <v>6.51</v>
      </c>
      <c r="P3341" t="s">
        <v>71</v>
      </c>
      <c r="Q3341">
        <v>24.85</v>
      </c>
      <c r="R3341" t="s">
        <v>71</v>
      </c>
    </row>
    <row r="3342" spans="1:46" x14ac:dyDescent="0.2">
      <c r="A3342" t="s">
        <v>409</v>
      </c>
      <c r="B3342" t="s">
        <v>410</v>
      </c>
      <c r="C3342">
        <f>-70.59347953 / 41.6926119</f>
        <v>-1.6931891841969247</v>
      </c>
      <c r="D3342" t="s">
        <v>411</v>
      </c>
      <c r="E3342" t="s">
        <v>70</v>
      </c>
      <c r="F3342" s="1">
        <v>39350</v>
      </c>
      <c r="G3342">
        <v>0.15</v>
      </c>
      <c r="I3342">
        <v>0.74</v>
      </c>
      <c r="J3342" t="s">
        <v>71</v>
      </c>
      <c r="K3342">
        <v>4.41</v>
      </c>
      <c r="L3342" t="s">
        <v>71</v>
      </c>
      <c r="M3342">
        <v>0.74</v>
      </c>
      <c r="N3342" t="s">
        <v>71</v>
      </c>
      <c r="S3342">
        <v>0.54</v>
      </c>
      <c r="T3342" t="s">
        <v>71</v>
      </c>
      <c r="U3342">
        <v>16.86</v>
      </c>
      <c r="V3342" t="s">
        <v>71</v>
      </c>
      <c r="W3342">
        <v>46.92</v>
      </c>
      <c r="X3342" t="s">
        <v>71</v>
      </c>
      <c r="Y3342">
        <v>44.89</v>
      </c>
      <c r="AA3342">
        <v>45.15</v>
      </c>
      <c r="AC3342">
        <v>64.34</v>
      </c>
      <c r="AE3342">
        <v>3.5</v>
      </c>
      <c r="AF3342" t="s">
        <v>71</v>
      </c>
      <c r="AG3342">
        <v>6.07</v>
      </c>
      <c r="AH3342" t="s">
        <v>71</v>
      </c>
      <c r="AS3342">
        <v>1.93</v>
      </c>
      <c r="AT3342" t="s">
        <v>71</v>
      </c>
    </row>
    <row r="3343" spans="1:46" x14ac:dyDescent="0.2">
      <c r="A3343" t="s">
        <v>409</v>
      </c>
      <c r="B3343" t="s">
        <v>410</v>
      </c>
      <c r="C3343">
        <f>-70.59347953 / 41.6926119</f>
        <v>-1.6931891841969247</v>
      </c>
      <c r="D3343" t="s">
        <v>411</v>
      </c>
      <c r="E3343" t="s">
        <v>70</v>
      </c>
      <c r="F3343" s="1">
        <v>39350</v>
      </c>
      <c r="G3343">
        <v>0.5</v>
      </c>
      <c r="O3343">
        <v>5.77</v>
      </c>
      <c r="P3343" t="s">
        <v>71</v>
      </c>
      <c r="Q3343">
        <v>22</v>
      </c>
      <c r="R3343" t="s">
        <v>71</v>
      </c>
    </row>
    <row r="3344" spans="1:46" x14ac:dyDescent="0.2">
      <c r="A3344" t="s">
        <v>409</v>
      </c>
      <c r="B3344" t="s">
        <v>410</v>
      </c>
      <c r="C3344">
        <f>-70.59347953 / 41.6926119</f>
        <v>-1.6931891841969247</v>
      </c>
      <c r="D3344" t="s">
        <v>411</v>
      </c>
      <c r="E3344" t="s">
        <v>70</v>
      </c>
      <c r="F3344" s="1">
        <v>39724</v>
      </c>
      <c r="G3344">
        <v>0.5</v>
      </c>
      <c r="I3344">
        <v>0.9</v>
      </c>
      <c r="J3344" t="s">
        <v>71</v>
      </c>
      <c r="K3344">
        <v>3.95</v>
      </c>
      <c r="L3344" t="s">
        <v>71</v>
      </c>
      <c r="M3344">
        <v>0.9</v>
      </c>
      <c r="N3344" t="s">
        <v>71</v>
      </c>
      <c r="O3344">
        <v>6.7</v>
      </c>
      <c r="P3344" t="s">
        <v>71</v>
      </c>
      <c r="Q3344">
        <v>18.2</v>
      </c>
      <c r="R3344" t="s">
        <v>71</v>
      </c>
      <c r="S3344">
        <v>0.46</v>
      </c>
      <c r="T3344" t="s">
        <v>71</v>
      </c>
      <c r="U3344">
        <v>14.25</v>
      </c>
      <c r="V3344" t="s">
        <v>71</v>
      </c>
      <c r="W3344">
        <v>31.74</v>
      </c>
      <c r="X3344" t="s">
        <v>71</v>
      </c>
      <c r="Y3344">
        <v>42.46</v>
      </c>
      <c r="AA3344">
        <v>44.08</v>
      </c>
      <c r="AC3344">
        <v>61.52</v>
      </c>
      <c r="AE3344">
        <v>3.4</v>
      </c>
      <c r="AF3344" t="s">
        <v>71</v>
      </c>
      <c r="AG3344">
        <v>6.15</v>
      </c>
      <c r="AH3344" t="s">
        <v>71</v>
      </c>
      <c r="AS3344">
        <v>2.46</v>
      </c>
      <c r="AT3344" t="s">
        <v>71</v>
      </c>
    </row>
    <row r="3345" spans="1:46" x14ac:dyDescent="0.2">
      <c r="A3345" t="s">
        <v>417</v>
      </c>
      <c r="B3345" t="s">
        <v>418</v>
      </c>
      <c r="C3345">
        <f>-70.59512446 / 41.68883878</f>
        <v>-1.6933818865174926</v>
      </c>
      <c r="D3345" t="s">
        <v>303</v>
      </c>
      <c r="E3345" t="s">
        <v>70</v>
      </c>
      <c r="F3345" s="1">
        <v>37143</v>
      </c>
      <c r="G3345">
        <v>0.5</v>
      </c>
      <c r="I3345">
        <v>1.65</v>
      </c>
      <c r="J3345" t="s">
        <v>71</v>
      </c>
      <c r="K3345">
        <v>1.04</v>
      </c>
      <c r="L3345" t="s">
        <v>71</v>
      </c>
      <c r="M3345">
        <v>1.65</v>
      </c>
      <c r="N3345" t="s">
        <v>71</v>
      </c>
      <c r="O3345">
        <v>7.9</v>
      </c>
      <c r="P3345" t="s">
        <v>71</v>
      </c>
      <c r="Q3345">
        <v>20.77</v>
      </c>
      <c r="R3345" t="s">
        <v>71</v>
      </c>
      <c r="S3345">
        <v>0.17</v>
      </c>
      <c r="T3345" t="s">
        <v>71</v>
      </c>
      <c r="U3345">
        <v>5.27</v>
      </c>
      <c r="V3345" t="s">
        <v>71</v>
      </c>
      <c r="W3345">
        <v>26.5</v>
      </c>
      <c r="X3345" t="s">
        <v>71</v>
      </c>
      <c r="Y3345">
        <v>28.12</v>
      </c>
      <c r="AA3345">
        <v>30.98</v>
      </c>
      <c r="AC3345">
        <v>52.78</v>
      </c>
      <c r="AE3345">
        <v>6.1</v>
      </c>
      <c r="AF3345" t="s">
        <v>71</v>
      </c>
      <c r="AG3345">
        <v>6.47</v>
      </c>
      <c r="AH3345" t="s">
        <v>71</v>
      </c>
      <c r="AS3345">
        <v>0.44</v>
      </c>
      <c r="AT3345" t="s">
        <v>71</v>
      </c>
    </row>
    <row r="3346" spans="1:46" x14ac:dyDescent="0.2">
      <c r="A3346" t="s">
        <v>417</v>
      </c>
      <c r="B3346" t="s">
        <v>418</v>
      </c>
      <c r="C3346">
        <f>-70.59512446 / 41.68883878</f>
        <v>-1.6933818865174926</v>
      </c>
      <c r="D3346" t="s">
        <v>303</v>
      </c>
      <c r="E3346" t="s">
        <v>70</v>
      </c>
      <c r="F3346" s="1">
        <v>37143</v>
      </c>
      <c r="G3346">
        <v>1</v>
      </c>
      <c r="O3346">
        <v>7.87</v>
      </c>
      <c r="P3346" t="s">
        <v>71</v>
      </c>
      <c r="Q3346">
        <v>20.77</v>
      </c>
      <c r="R3346" t="s">
        <v>71</v>
      </c>
    </row>
    <row r="3347" spans="1:46" x14ac:dyDescent="0.2">
      <c r="A3347" t="s">
        <v>417</v>
      </c>
      <c r="B3347" t="s">
        <v>418</v>
      </c>
      <c r="C3347">
        <f>-70.59512446 / 41.68883878</f>
        <v>-1.6933818865174926</v>
      </c>
      <c r="D3347" t="s">
        <v>303</v>
      </c>
      <c r="E3347" t="s">
        <v>70</v>
      </c>
      <c r="F3347" s="1">
        <v>37143</v>
      </c>
      <c r="G3347">
        <v>1.5</v>
      </c>
      <c r="O3347">
        <v>7.96</v>
      </c>
      <c r="P3347" t="s">
        <v>71</v>
      </c>
      <c r="Q3347">
        <v>20.85</v>
      </c>
      <c r="R3347" t="s">
        <v>71</v>
      </c>
    </row>
    <row r="3348" spans="1:46" x14ac:dyDescent="0.2">
      <c r="A3348" t="s">
        <v>417</v>
      </c>
      <c r="B3348" t="s">
        <v>418</v>
      </c>
      <c r="C3348">
        <f>-70.59512446 / 41.68883878</f>
        <v>-1.6933818865174926</v>
      </c>
      <c r="D3348" t="s">
        <v>303</v>
      </c>
      <c r="E3348" t="s">
        <v>70</v>
      </c>
      <c r="F3348" s="1">
        <v>37873</v>
      </c>
      <c r="G3348">
        <v>0.5</v>
      </c>
      <c r="O3348">
        <v>8.77</v>
      </c>
      <c r="P3348" t="s">
        <v>71</v>
      </c>
      <c r="Q3348">
        <v>16.59</v>
      </c>
      <c r="R3348" t="s">
        <v>71</v>
      </c>
      <c r="AS3348">
        <v>0.45</v>
      </c>
      <c r="AT3348" t="s">
        <v>71</v>
      </c>
    </row>
    <row r="3349" spans="1:46" x14ac:dyDescent="0.2">
      <c r="A3349" t="s">
        <v>417</v>
      </c>
      <c r="B3349" t="s">
        <v>418</v>
      </c>
      <c r="C3349">
        <f>-70.59512446 / 41.68883878</f>
        <v>-1.6933818865174926</v>
      </c>
      <c r="D3349" t="s">
        <v>303</v>
      </c>
      <c r="E3349" t="s">
        <v>70</v>
      </c>
      <c r="F3349" s="1">
        <v>37873</v>
      </c>
      <c r="G3349">
        <v>1</v>
      </c>
      <c r="K3349">
        <v>1.72</v>
      </c>
      <c r="L3349" t="s">
        <v>71</v>
      </c>
      <c r="S3349">
        <v>0.1</v>
      </c>
      <c r="T3349" t="s">
        <v>71</v>
      </c>
      <c r="U3349">
        <v>3.1</v>
      </c>
      <c r="V3349" t="s">
        <v>71</v>
      </c>
      <c r="W3349">
        <v>43.5</v>
      </c>
      <c r="X3349" t="s">
        <v>71</v>
      </c>
      <c r="Y3349">
        <v>20.46</v>
      </c>
      <c r="AA3349">
        <v>35.92</v>
      </c>
      <c r="AE3349">
        <v>0.25</v>
      </c>
      <c r="AF3349" t="s">
        <v>71</v>
      </c>
      <c r="AG3349">
        <v>6</v>
      </c>
      <c r="AH3349" t="s">
        <v>71</v>
      </c>
    </row>
    <row r="3350" spans="1:46" x14ac:dyDescent="0.2">
      <c r="A3350" t="s">
        <v>417</v>
      </c>
      <c r="B3350" t="s">
        <v>418</v>
      </c>
      <c r="C3350">
        <f>-70.59512446 / 41.68883878</f>
        <v>-1.6933818865174926</v>
      </c>
      <c r="D3350" t="s">
        <v>303</v>
      </c>
      <c r="E3350" t="s">
        <v>70</v>
      </c>
      <c r="F3350" s="1">
        <v>38252</v>
      </c>
      <c r="G3350">
        <v>0.15</v>
      </c>
      <c r="I3350">
        <v>1.3</v>
      </c>
      <c r="J3350" t="s">
        <v>71</v>
      </c>
      <c r="K3350">
        <v>0.7</v>
      </c>
      <c r="L3350" t="s">
        <v>71</v>
      </c>
      <c r="M3350">
        <v>1.3</v>
      </c>
      <c r="N3350" t="s">
        <v>71</v>
      </c>
      <c r="O3350">
        <v>9.25</v>
      </c>
      <c r="P3350" t="s">
        <v>71</v>
      </c>
      <c r="Q3350">
        <v>19.3</v>
      </c>
      <c r="R3350" t="s">
        <v>71</v>
      </c>
      <c r="S3350">
        <v>0.12</v>
      </c>
      <c r="T3350" t="s">
        <v>71</v>
      </c>
      <c r="U3350">
        <v>3.72</v>
      </c>
      <c r="V3350" t="s">
        <v>71</v>
      </c>
      <c r="W3350">
        <v>18.329999999999998</v>
      </c>
      <c r="X3350" t="s">
        <v>71</v>
      </c>
      <c r="Y3350">
        <v>23.09</v>
      </c>
      <c r="AA3350">
        <v>27.1</v>
      </c>
      <c r="AC3350">
        <v>56.22</v>
      </c>
      <c r="AE3350">
        <v>5.65</v>
      </c>
      <c r="AF3350" t="s">
        <v>71</v>
      </c>
      <c r="AG3350">
        <v>6.27</v>
      </c>
      <c r="AH3350" t="s">
        <v>71</v>
      </c>
      <c r="AS3350">
        <v>0.1</v>
      </c>
      <c r="AT3350" t="s">
        <v>71</v>
      </c>
    </row>
    <row r="3351" spans="1:46" x14ac:dyDescent="0.2">
      <c r="A3351" t="s">
        <v>417</v>
      </c>
      <c r="B3351" t="s">
        <v>418</v>
      </c>
      <c r="C3351">
        <f>-70.59512446 / 41.68883878</f>
        <v>-1.6933818865174926</v>
      </c>
      <c r="D3351" t="s">
        <v>303</v>
      </c>
      <c r="E3351" t="s">
        <v>70</v>
      </c>
      <c r="F3351" s="1">
        <v>38252</v>
      </c>
      <c r="G3351">
        <v>0.5</v>
      </c>
      <c r="K3351">
        <v>1.5</v>
      </c>
      <c r="L3351" t="s">
        <v>71</v>
      </c>
      <c r="O3351">
        <v>9.24</v>
      </c>
      <c r="P3351" t="s">
        <v>71</v>
      </c>
      <c r="Q3351">
        <v>19.12</v>
      </c>
      <c r="R3351" t="s">
        <v>71</v>
      </c>
      <c r="S3351">
        <v>0.12</v>
      </c>
      <c r="T3351" t="s">
        <v>71</v>
      </c>
      <c r="U3351">
        <v>3.72</v>
      </c>
      <c r="V3351" t="s">
        <v>71</v>
      </c>
      <c r="W3351">
        <v>33.25</v>
      </c>
      <c r="X3351" t="s">
        <v>71</v>
      </c>
      <c r="Y3351">
        <v>23.09</v>
      </c>
      <c r="AA3351">
        <v>34.58</v>
      </c>
      <c r="AE3351">
        <v>5.85</v>
      </c>
      <c r="AF3351" t="s">
        <v>71</v>
      </c>
      <c r="AG3351">
        <v>6.35</v>
      </c>
      <c r="AH3351" t="s">
        <v>71</v>
      </c>
      <c r="AS3351">
        <v>0.03</v>
      </c>
      <c r="AT3351" t="s">
        <v>71</v>
      </c>
    </row>
    <row r="3352" spans="1:46" x14ac:dyDescent="0.2">
      <c r="A3352" t="s">
        <v>417</v>
      </c>
      <c r="B3352" t="s">
        <v>418</v>
      </c>
      <c r="C3352">
        <f>-70.59512446 / 41.68883878</f>
        <v>-1.6933818865174926</v>
      </c>
      <c r="D3352" t="s">
        <v>303</v>
      </c>
      <c r="E3352" t="s">
        <v>70</v>
      </c>
      <c r="F3352" s="1">
        <v>38252</v>
      </c>
      <c r="G3352">
        <v>1</v>
      </c>
      <c r="O3352">
        <v>9.43</v>
      </c>
      <c r="P3352" t="s">
        <v>71</v>
      </c>
      <c r="Q3352">
        <v>19.14</v>
      </c>
      <c r="R3352" t="s">
        <v>71</v>
      </c>
    </row>
    <row r="3353" spans="1:46" x14ac:dyDescent="0.2">
      <c r="A3353" t="s">
        <v>417</v>
      </c>
      <c r="B3353" t="s">
        <v>418</v>
      </c>
      <c r="C3353">
        <f>-70.59512446 / 41.68883878</f>
        <v>-1.6933818865174926</v>
      </c>
      <c r="D3353" t="s">
        <v>303</v>
      </c>
      <c r="E3353" t="s">
        <v>70</v>
      </c>
      <c r="F3353" s="1">
        <v>38610</v>
      </c>
      <c r="G3353">
        <v>0.15</v>
      </c>
      <c r="I3353">
        <v>1.75</v>
      </c>
      <c r="J3353" t="s">
        <v>71</v>
      </c>
      <c r="K3353">
        <v>1.1299999999999999</v>
      </c>
      <c r="L3353" t="s">
        <v>71</v>
      </c>
      <c r="M3353">
        <v>1.75</v>
      </c>
      <c r="N3353" t="s">
        <v>71</v>
      </c>
      <c r="O3353">
        <v>7.66</v>
      </c>
      <c r="P3353" t="s">
        <v>71</v>
      </c>
      <c r="Q3353">
        <v>24.82</v>
      </c>
      <c r="R3353" t="s">
        <v>71</v>
      </c>
      <c r="S3353">
        <v>0.1</v>
      </c>
      <c r="T3353" t="s">
        <v>71</v>
      </c>
      <c r="U3353">
        <v>3.1</v>
      </c>
      <c r="V3353" t="s">
        <v>71</v>
      </c>
      <c r="W3353">
        <v>25.09</v>
      </c>
      <c r="X3353" t="s">
        <v>71</v>
      </c>
      <c r="Y3353">
        <v>20.46</v>
      </c>
      <c r="AA3353">
        <v>31.8</v>
      </c>
      <c r="AC3353">
        <v>51.94</v>
      </c>
      <c r="AE3353">
        <v>8.27</v>
      </c>
      <c r="AF3353" t="s">
        <v>71</v>
      </c>
      <c r="AG3353">
        <v>6.52</v>
      </c>
      <c r="AH3353" t="s">
        <v>71</v>
      </c>
      <c r="AS3353">
        <v>0.19</v>
      </c>
      <c r="AT3353" t="s">
        <v>71</v>
      </c>
    </row>
    <row r="3354" spans="1:46" x14ac:dyDescent="0.2">
      <c r="A3354" t="s">
        <v>417</v>
      </c>
      <c r="B3354" t="s">
        <v>418</v>
      </c>
      <c r="C3354">
        <f>-70.59512446 / 41.68883878</f>
        <v>-1.6933818865174926</v>
      </c>
      <c r="D3354" t="s">
        <v>303</v>
      </c>
      <c r="E3354" t="s">
        <v>70</v>
      </c>
      <c r="F3354" s="1">
        <v>38610</v>
      </c>
      <c r="G3354">
        <v>0.5</v>
      </c>
      <c r="O3354">
        <v>7.68</v>
      </c>
      <c r="P3354" t="s">
        <v>71</v>
      </c>
      <c r="Q3354">
        <v>24.78</v>
      </c>
      <c r="R3354" t="s">
        <v>71</v>
      </c>
    </row>
    <row r="3355" spans="1:46" x14ac:dyDescent="0.2">
      <c r="A3355" t="s">
        <v>417</v>
      </c>
      <c r="B3355" t="s">
        <v>418</v>
      </c>
      <c r="C3355">
        <f>-70.59512446 / 41.68883878</f>
        <v>-1.6933818865174926</v>
      </c>
      <c r="D3355" t="s">
        <v>303</v>
      </c>
      <c r="E3355" t="s">
        <v>70</v>
      </c>
      <c r="F3355" s="1">
        <v>38610</v>
      </c>
      <c r="G3355">
        <v>1</v>
      </c>
      <c r="K3355">
        <v>10.5</v>
      </c>
      <c r="L3355" t="s">
        <v>71</v>
      </c>
      <c r="O3355">
        <v>7.73</v>
      </c>
      <c r="P3355" t="s">
        <v>71</v>
      </c>
      <c r="Q3355">
        <v>24.7</v>
      </c>
      <c r="R3355" t="s">
        <v>71</v>
      </c>
      <c r="S3355">
        <v>0.4</v>
      </c>
      <c r="T3355" t="s">
        <v>71</v>
      </c>
      <c r="U3355">
        <v>12.39</v>
      </c>
      <c r="V3355" t="s">
        <v>71</v>
      </c>
      <c r="W3355">
        <v>24.79</v>
      </c>
      <c r="X3355" t="s">
        <v>71</v>
      </c>
      <c r="Y3355">
        <v>40.44</v>
      </c>
      <c r="AA3355">
        <v>53.67</v>
      </c>
      <c r="AE3355">
        <v>8.48</v>
      </c>
      <c r="AF3355" t="s">
        <v>71</v>
      </c>
      <c r="AG3355">
        <v>6.57</v>
      </c>
      <c r="AH3355" t="s">
        <v>71</v>
      </c>
      <c r="AS3355">
        <v>0.85</v>
      </c>
      <c r="AT3355" t="s">
        <v>71</v>
      </c>
    </row>
    <row r="3356" spans="1:46" x14ac:dyDescent="0.2">
      <c r="A3356" t="s">
        <v>417</v>
      </c>
      <c r="B3356" t="s">
        <v>418</v>
      </c>
      <c r="C3356">
        <f>-70.59512446 / 41.68883878</f>
        <v>-1.6933818865174926</v>
      </c>
      <c r="D3356" t="s">
        <v>303</v>
      </c>
      <c r="E3356" t="s">
        <v>70</v>
      </c>
      <c r="F3356" s="1">
        <v>38610</v>
      </c>
      <c r="G3356">
        <v>1.5</v>
      </c>
      <c r="O3356">
        <v>7.84</v>
      </c>
      <c r="P3356" t="s">
        <v>71</v>
      </c>
      <c r="Q3356">
        <v>24.63</v>
      </c>
      <c r="R3356" t="s">
        <v>71</v>
      </c>
    </row>
    <row r="3357" spans="1:46" x14ac:dyDescent="0.2">
      <c r="A3357" t="s">
        <v>417</v>
      </c>
      <c r="B3357" t="s">
        <v>418</v>
      </c>
      <c r="C3357">
        <f>-70.59512446 / 41.68883878</f>
        <v>-1.6933818865174926</v>
      </c>
      <c r="D3357" t="s">
        <v>303</v>
      </c>
      <c r="E3357" t="s">
        <v>70</v>
      </c>
      <c r="F3357" s="1">
        <v>39350</v>
      </c>
      <c r="G3357">
        <v>0.15</v>
      </c>
      <c r="I3357">
        <v>1.85</v>
      </c>
      <c r="J3357" t="s">
        <v>71</v>
      </c>
      <c r="K3357">
        <v>0.65</v>
      </c>
      <c r="L3357" t="s">
        <v>71</v>
      </c>
      <c r="M3357">
        <v>1.85</v>
      </c>
      <c r="N3357" t="s">
        <v>71</v>
      </c>
      <c r="S3357">
        <v>0.17</v>
      </c>
      <c r="T3357" t="s">
        <v>71</v>
      </c>
      <c r="U3357">
        <v>5.36</v>
      </c>
      <c r="V3357" t="s">
        <v>71</v>
      </c>
      <c r="W3357">
        <v>34.21</v>
      </c>
      <c r="X3357" t="s">
        <v>71</v>
      </c>
      <c r="Y3357">
        <v>28.36</v>
      </c>
      <c r="AA3357">
        <v>26.33</v>
      </c>
      <c r="AC3357">
        <v>51.14</v>
      </c>
      <c r="AE3357">
        <v>6.2</v>
      </c>
      <c r="AF3357" t="s">
        <v>71</v>
      </c>
      <c r="AG3357">
        <v>6.36</v>
      </c>
      <c r="AH3357" t="s">
        <v>71</v>
      </c>
      <c r="AS3357">
        <v>0.11</v>
      </c>
      <c r="AT3357" t="s">
        <v>71</v>
      </c>
    </row>
    <row r="3358" spans="1:46" x14ac:dyDescent="0.2">
      <c r="A3358" t="s">
        <v>417</v>
      </c>
      <c r="B3358" t="s">
        <v>418</v>
      </c>
      <c r="C3358">
        <f>-70.59512446 / 41.68883878</f>
        <v>-1.6933818865174926</v>
      </c>
      <c r="D3358" t="s">
        <v>303</v>
      </c>
      <c r="E3358" t="s">
        <v>70</v>
      </c>
      <c r="F3358" s="1">
        <v>39350</v>
      </c>
      <c r="G3358">
        <v>0.5</v>
      </c>
      <c r="O3358">
        <v>9.16</v>
      </c>
      <c r="P3358" t="s">
        <v>71</v>
      </c>
      <c r="Q3358">
        <v>22.22</v>
      </c>
      <c r="R3358" t="s">
        <v>71</v>
      </c>
    </row>
    <row r="3359" spans="1:46" x14ac:dyDescent="0.2">
      <c r="A3359" t="s">
        <v>417</v>
      </c>
      <c r="B3359" t="s">
        <v>418</v>
      </c>
      <c r="C3359">
        <f>-70.59512446 / 41.68883878</f>
        <v>-1.6933818865174926</v>
      </c>
      <c r="D3359" t="s">
        <v>303</v>
      </c>
      <c r="E3359" t="s">
        <v>70</v>
      </c>
      <c r="F3359" s="1">
        <v>39350</v>
      </c>
      <c r="G3359">
        <v>0.85</v>
      </c>
      <c r="K3359">
        <v>0.57999999999999996</v>
      </c>
      <c r="L3359" t="s">
        <v>71</v>
      </c>
      <c r="S3359">
        <v>0.32</v>
      </c>
      <c r="T3359" t="s">
        <v>71</v>
      </c>
      <c r="U3359">
        <v>9.92</v>
      </c>
      <c r="V3359" t="s">
        <v>71</v>
      </c>
      <c r="W3359">
        <v>32.090000000000003</v>
      </c>
      <c r="X3359" t="s">
        <v>71</v>
      </c>
      <c r="Y3359">
        <v>37.24</v>
      </c>
      <c r="AA3359">
        <v>25.31</v>
      </c>
      <c r="AE3359">
        <v>6.2</v>
      </c>
      <c r="AF3359" t="s">
        <v>71</v>
      </c>
      <c r="AG3359">
        <v>6.51</v>
      </c>
      <c r="AH3359" t="s">
        <v>71</v>
      </c>
      <c r="AS3359">
        <v>0.13</v>
      </c>
      <c r="AT3359" t="s">
        <v>71</v>
      </c>
    </row>
    <row r="3360" spans="1:46" x14ac:dyDescent="0.2">
      <c r="A3360" t="s">
        <v>417</v>
      </c>
      <c r="B3360" t="s">
        <v>418</v>
      </c>
      <c r="C3360">
        <f>-70.59512446 / 41.68883878</f>
        <v>-1.6933818865174926</v>
      </c>
      <c r="D3360" t="s">
        <v>303</v>
      </c>
      <c r="E3360" t="s">
        <v>70</v>
      </c>
      <c r="F3360" s="1">
        <v>39350</v>
      </c>
      <c r="G3360">
        <v>1</v>
      </c>
      <c r="O3360">
        <v>9.16</v>
      </c>
      <c r="P3360" t="s">
        <v>71</v>
      </c>
      <c r="Q3360">
        <v>22.21</v>
      </c>
      <c r="R3360" t="s">
        <v>71</v>
      </c>
    </row>
    <row r="3361" spans="1:46" x14ac:dyDescent="0.2">
      <c r="A3361" t="s">
        <v>417</v>
      </c>
      <c r="B3361" t="s">
        <v>418</v>
      </c>
      <c r="C3361">
        <f>-70.59512446 / 41.68883878</f>
        <v>-1.6933818865174926</v>
      </c>
      <c r="D3361" t="s">
        <v>303</v>
      </c>
      <c r="E3361" t="s">
        <v>70</v>
      </c>
      <c r="F3361" s="1">
        <v>39350</v>
      </c>
      <c r="G3361">
        <v>1.5</v>
      </c>
      <c r="O3361">
        <v>9.19</v>
      </c>
      <c r="P3361" t="s">
        <v>71</v>
      </c>
      <c r="Q3361">
        <v>22.23</v>
      </c>
      <c r="R3361" t="s">
        <v>71</v>
      </c>
    </row>
    <row r="3362" spans="1:46" x14ac:dyDescent="0.2">
      <c r="A3362" t="s">
        <v>417</v>
      </c>
      <c r="B3362" t="s">
        <v>418</v>
      </c>
      <c r="C3362">
        <f>-70.59512446 / 41.68883878</f>
        <v>-1.6933818865174926</v>
      </c>
      <c r="D3362" t="s">
        <v>303</v>
      </c>
      <c r="E3362" t="s">
        <v>70</v>
      </c>
      <c r="F3362" s="1">
        <v>39724</v>
      </c>
      <c r="G3362">
        <v>0.5</v>
      </c>
      <c r="I3362">
        <v>1.96</v>
      </c>
      <c r="J3362" t="s">
        <v>71</v>
      </c>
      <c r="K3362">
        <v>0.81</v>
      </c>
      <c r="L3362" t="s">
        <v>71</v>
      </c>
      <c r="M3362">
        <v>1.96</v>
      </c>
      <c r="N3362" t="s">
        <v>71</v>
      </c>
      <c r="O3362">
        <v>8.6300000000000008</v>
      </c>
      <c r="P3362" t="s">
        <v>71</v>
      </c>
      <c r="Q3362">
        <v>18.5</v>
      </c>
      <c r="R3362" t="s">
        <v>71</v>
      </c>
      <c r="S3362">
        <v>0.2</v>
      </c>
      <c r="T3362" t="s">
        <v>71</v>
      </c>
      <c r="U3362">
        <v>6.19</v>
      </c>
      <c r="V3362" t="s">
        <v>71</v>
      </c>
      <c r="W3362">
        <v>21.66</v>
      </c>
      <c r="X3362" t="s">
        <v>71</v>
      </c>
      <c r="Y3362">
        <v>30.44</v>
      </c>
      <c r="AA3362">
        <v>28.53</v>
      </c>
      <c r="AC3362">
        <v>50.3</v>
      </c>
      <c r="AE3362">
        <v>4.9000000000000004</v>
      </c>
      <c r="AF3362" t="s">
        <v>71</v>
      </c>
      <c r="AG3362">
        <v>6.65</v>
      </c>
      <c r="AH3362" t="s">
        <v>71</v>
      </c>
      <c r="AS3362">
        <v>0.42</v>
      </c>
      <c r="AT3362" t="s">
        <v>71</v>
      </c>
    </row>
    <row r="3363" spans="1:46" x14ac:dyDescent="0.2">
      <c r="A3363" t="s">
        <v>417</v>
      </c>
      <c r="B3363" t="s">
        <v>418</v>
      </c>
      <c r="C3363">
        <f>-70.59512446 / 41.68883878</f>
        <v>-1.6933818865174926</v>
      </c>
      <c r="D3363" t="s">
        <v>303</v>
      </c>
      <c r="E3363" t="s">
        <v>70</v>
      </c>
      <c r="F3363" s="1">
        <v>39724</v>
      </c>
      <c r="G3363">
        <v>1</v>
      </c>
      <c r="K3363">
        <v>0.72</v>
      </c>
      <c r="L3363" t="s">
        <v>71</v>
      </c>
      <c r="O3363">
        <v>8.59</v>
      </c>
      <c r="P3363" t="s">
        <v>71</v>
      </c>
      <c r="Q3363">
        <v>18.5</v>
      </c>
      <c r="R3363" t="s">
        <v>71</v>
      </c>
      <c r="S3363">
        <v>0.22</v>
      </c>
      <c r="T3363" t="s">
        <v>71</v>
      </c>
      <c r="U3363">
        <v>6.81</v>
      </c>
      <c r="V3363" t="s">
        <v>71</v>
      </c>
      <c r="W3363">
        <v>20.65</v>
      </c>
      <c r="X3363" t="s">
        <v>71</v>
      </c>
      <c r="Y3363">
        <v>31.81</v>
      </c>
      <c r="AA3363">
        <v>27.38</v>
      </c>
      <c r="AE3363">
        <v>4.8</v>
      </c>
      <c r="AF3363" t="s">
        <v>71</v>
      </c>
      <c r="AG3363">
        <v>6.58</v>
      </c>
      <c r="AH3363" t="s">
        <v>71</v>
      </c>
      <c r="AS3363">
        <v>0.75</v>
      </c>
      <c r="AT3363" t="s">
        <v>71</v>
      </c>
    </row>
    <row r="3364" spans="1:46" x14ac:dyDescent="0.2">
      <c r="A3364" t="s">
        <v>417</v>
      </c>
      <c r="B3364" t="s">
        <v>418</v>
      </c>
      <c r="C3364">
        <f>-70.59512446 / 41.68883878</f>
        <v>-1.6933818865174926</v>
      </c>
      <c r="D3364" t="s">
        <v>303</v>
      </c>
      <c r="E3364" t="s">
        <v>70</v>
      </c>
      <c r="F3364" s="1">
        <v>39724</v>
      </c>
      <c r="G3364">
        <v>1.5</v>
      </c>
      <c r="O3364">
        <v>8.57</v>
      </c>
      <c r="P3364" t="s">
        <v>71</v>
      </c>
      <c r="Q3364">
        <v>18.5</v>
      </c>
      <c r="R3364" t="s">
        <v>71</v>
      </c>
    </row>
    <row r="3365" spans="1:46" x14ac:dyDescent="0.2">
      <c r="A3365" t="s">
        <v>432</v>
      </c>
      <c r="B3365" t="s">
        <v>433</v>
      </c>
      <c r="C3365">
        <f>-70.5879291 / 41.68557224</f>
        <v>-1.6933419719800875</v>
      </c>
      <c r="D3365" t="s">
        <v>434</v>
      </c>
      <c r="E3365" t="s">
        <v>70</v>
      </c>
      <c r="F3365" s="1">
        <v>37143</v>
      </c>
      <c r="G3365">
        <v>0.5</v>
      </c>
      <c r="I3365">
        <v>0.8</v>
      </c>
      <c r="J3365" t="s">
        <v>71</v>
      </c>
      <c r="K3365">
        <v>2.88</v>
      </c>
      <c r="L3365" t="s">
        <v>71</v>
      </c>
      <c r="M3365">
        <v>0.8</v>
      </c>
      <c r="N3365" t="s">
        <v>71</v>
      </c>
      <c r="O3365">
        <v>7.88</v>
      </c>
      <c r="P3365" t="s">
        <v>71</v>
      </c>
      <c r="Q3365">
        <v>20.399999999999999</v>
      </c>
      <c r="R3365" t="s">
        <v>71</v>
      </c>
      <c r="S3365">
        <v>0.77</v>
      </c>
      <c r="T3365" t="s">
        <v>71</v>
      </c>
      <c r="U3365">
        <v>23.85</v>
      </c>
      <c r="V3365" t="s">
        <v>71</v>
      </c>
      <c r="W3365">
        <v>59</v>
      </c>
      <c r="X3365" t="s">
        <v>71</v>
      </c>
      <c r="Y3365">
        <v>49.89</v>
      </c>
      <c r="AA3365">
        <v>40.98</v>
      </c>
      <c r="AC3365">
        <v>63.22</v>
      </c>
      <c r="AE3365">
        <v>5</v>
      </c>
      <c r="AF3365" t="s">
        <v>71</v>
      </c>
      <c r="AG3365">
        <v>6.5</v>
      </c>
      <c r="AH3365" t="s">
        <v>71</v>
      </c>
      <c r="AS3365">
        <v>3.97</v>
      </c>
      <c r="AT3365" t="s">
        <v>71</v>
      </c>
    </row>
    <row r="3366" spans="1:46" x14ac:dyDescent="0.2">
      <c r="A3366" t="s">
        <v>475</v>
      </c>
      <c r="B3366" t="s">
        <v>476</v>
      </c>
      <c r="C3366">
        <f>-70.6088561 / 41.67788311</f>
        <v>-1.6941564885539599</v>
      </c>
      <c r="D3366" t="s">
        <v>477</v>
      </c>
      <c r="E3366" t="s">
        <v>70</v>
      </c>
      <c r="F3366" s="1">
        <v>37143</v>
      </c>
      <c r="G3366">
        <v>0.5</v>
      </c>
      <c r="I3366">
        <v>1.75</v>
      </c>
      <c r="J3366" t="s">
        <v>71</v>
      </c>
      <c r="K3366">
        <v>3.66</v>
      </c>
      <c r="L3366" t="s">
        <v>71</v>
      </c>
      <c r="M3366">
        <v>1.75</v>
      </c>
      <c r="N3366" t="s">
        <v>71</v>
      </c>
      <c r="O3366">
        <v>8.49</v>
      </c>
      <c r="P3366" t="s">
        <v>71</v>
      </c>
      <c r="Q3366">
        <v>18.7</v>
      </c>
      <c r="R3366" t="s">
        <v>71</v>
      </c>
      <c r="S3366">
        <v>0.43</v>
      </c>
      <c r="T3366" t="s">
        <v>71</v>
      </c>
      <c r="U3366">
        <v>13.32</v>
      </c>
      <c r="V3366" t="s">
        <v>71</v>
      </c>
      <c r="W3366">
        <v>18.899999999999999</v>
      </c>
      <c r="X3366" t="s">
        <v>71</v>
      </c>
      <c r="Y3366">
        <v>41.49</v>
      </c>
      <c r="AA3366">
        <v>43.33</v>
      </c>
      <c r="AC3366">
        <v>51.94</v>
      </c>
      <c r="AE3366">
        <v>9.4</v>
      </c>
      <c r="AF3366" t="s">
        <v>71</v>
      </c>
      <c r="AG3366">
        <v>6.34</v>
      </c>
      <c r="AH3366" t="s">
        <v>71</v>
      </c>
      <c r="AS3366">
        <v>1.29</v>
      </c>
      <c r="AT3366" t="s">
        <v>71</v>
      </c>
    </row>
    <row r="3367" spans="1:46" x14ac:dyDescent="0.2">
      <c r="A3367" t="s">
        <v>475</v>
      </c>
      <c r="B3367" t="s">
        <v>476</v>
      </c>
      <c r="C3367">
        <f>-70.6088561 / 41.67788311</f>
        <v>-1.6941564885539599</v>
      </c>
      <c r="D3367" t="s">
        <v>477</v>
      </c>
      <c r="E3367" t="s">
        <v>70</v>
      </c>
      <c r="F3367" s="1">
        <v>37143</v>
      </c>
      <c r="G3367">
        <v>1</v>
      </c>
      <c r="K3367">
        <v>4.72</v>
      </c>
      <c r="L3367" t="s">
        <v>71</v>
      </c>
      <c r="O3367">
        <v>8.8699999999999992</v>
      </c>
      <c r="P3367" t="s">
        <v>71</v>
      </c>
      <c r="Q3367">
        <v>17.16</v>
      </c>
      <c r="R3367" t="s">
        <v>71</v>
      </c>
      <c r="S3367">
        <v>0.54</v>
      </c>
      <c r="T3367" t="s">
        <v>71</v>
      </c>
      <c r="U3367">
        <v>16.73</v>
      </c>
      <c r="V3367" t="s">
        <v>71</v>
      </c>
      <c r="W3367">
        <v>18</v>
      </c>
      <c r="X3367" t="s">
        <v>71</v>
      </c>
      <c r="Y3367">
        <v>44.77</v>
      </c>
      <c r="AA3367">
        <v>45.82</v>
      </c>
      <c r="AE3367">
        <v>9.8000000000000007</v>
      </c>
      <c r="AF3367" t="s">
        <v>71</v>
      </c>
      <c r="AG3367">
        <v>6.58</v>
      </c>
      <c r="AH3367" t="s">
        <v>71</v>
      </c>
      <c r="AS3367">
        <v>2.2200000000000002</v>
      </c>
      <c r="AT3367" t="s">
        <v>71</v>
      </c>
    </row>
    <row r="3368" spans="1:46" x14ac:dyDescent="0.2">
      <c r="A3368" t="s">
        <v>475</v>
      </c>
      <c r="B3368" t="s">
        <v>476</v>
      </c>
      <c r="C3368">
        <f>-70.6088561 / 41.67788311</f>
        <v>-1.6941564885539599</v>
      </c>
      <c r="D3368" t="s">
        <v>477</v>
      </c>
      <c r="E3368" t="s">
        <v>70</v>
      </c>
      <c r="F3368" s="1">
        <v>37873</v>
      </c>
      <c r="G3368">
        <v>0.5</v>
      </c>
      <c r="K3368">
        <v>3.4</v>
      </c>
      <c r="L3368" t="s">
        <v>71</v>
      </c>
      <c r="O3368">
        <v>8.6199999999999992</v>
      </c>
      <c r="P3368" t="s">
        <v>71</v>
      </c>
      <c r="Q3368">
        <v>16.579999999999998</v>
      </c>
      <c r="R3368" t="s">
        <v>71</v>
      </c>
      <c r="AA3368">
        <v>42.61</v>
      </c>
      <c r="AS3368">
        <v>1.57</v>
      </c>
      <c r="AT3368" t="s">
        <v>71</v>
      </c>
    </row>
    <row r="3369" spans="1:46" x14ac:dyDescent="0.2">
      <c r="A3369" t="s">
        <v>475</v>
      </c>
      <c r="B3369" t="s">
        <v>476</v>
      </c>
      <c r="C3369">
        <f>-70.6088561 / 41.67788311</f>
        <v>-1.6941564885539599</v>
      </c>
      <c r="D3369" t="s">
        <v>477</v>
      </c>
      <c r="E3369" t="s">
        <v>70</v>
      </c>
      <c r="F3369" s="1">
        <v>37873</v>
      </c>
      <c r="G3369">
        <v>1</v>
      </c>
      <c r="S3369">
        <v>0.3</v>
      </c>
      <c r="T3369" t="s">
        <v>71</v>
      </c>
      <c r="U3369">
        <v>9.2899999999999991</v>
      </c>
      <c r="V3369" t="s">
        <v>71</v>
      </c>
      <c r="W3369">
        <v>42.9</v>
      </c>
      <c r="X3369" t="s">
        <v>71</v>
      </c>
      <c r="Y3369">
        <v>0</v>
      </c>
      <c r="AE3369">
        <v>0.9</v>
      </c>
      <c r="AF3369" t="s">
        <v>71</v>
      </c>
      <c r="AG3369">
        <v>6.28</v>
      </c>
      <c r="AH3369" t="s">
        <v>71</v>
      </c>
    </row>
    <row r="3370" spans="1:46" x14ac:dyDescent="0.2">
      <c r="A3370" t="s">
        <v>475</v>
      </c>
      <c r="B3370" t="s">
        <v>476</v>
      </c>
      <c r="C3370">
        <f>-70.6088561 / 41.67788311</f>
        <v>-1.6941564885539599</v>
      </c>
      <c r="D3370" t="s">
        <v>477</v>
      </c>
      <c r="E3370" t="s">
        <v>70</v>
      </c>
      <c r="F3370" s="1">
        <v>37873</v>
      </c>
      <c r="G3370">
        <v>1.5</v>
      </c>
      <c r="O3370">
        <v>8.6999999999999993</v>
      </c>
      <c r="P3370" t="s">
        <v>71</v>
      </c>
      <c r="Q3370">
        <v>16.55</v>
      </c>
      <c r="R3370" t="s">
        <v>71</v>
      </c>
    </row>
    <row r="3371" spans="1:46" x14ac:dyDescent="0.2">
      <c r="A3371" t="s">
        <v>475</v>
      </c>
      <c r="B3371" t="s">
        <v>476</v>
      </c>
      <c r="C3371">
        <f>-70.6088561 / 41.67788311</f>
        <v>-1.6941564885539599</v>
      </c>
      <c r="D3371" t="s">
        <v>477</v>
      </c>
      <c r="E3371" t="s">
        <v>70</v>
      </c>
      <c r="F3371" s="1">
        <v>38252</v>
      </c>
      <c r="G3371">
        <v>0.15</v>
      </c>
      <c r="I3371">
        <v>2.2000000000000002</v>
      </c>
      <c r="J3371" t="s">
        <v>71</v>
      </c>
      <c r="K3371">
        <v>2.6</v>
      </c>
      <c r="L3371" t="s">
        <v>71</v>
      </c>
      <c r="M3371">
        <v>2</v>
      </c>
      <c r="N3371" t="s">
        <v>71</v>
      </c>
      <c r="O3371">
        <v>10.37</v>
      </c>
      <c r="P3371" t="s">
        <v>71</v>
      </c>
      <c r="Q3371">
        <v>18.86</v>
      </c>
      <c r="R3371" t="s">
        <v>71</v>
      </c>
      <c r="S3371">
        <v>0.3</v>
      </c>
      <c r="T3371" t="s">
        <v>71</v>
      </c>
      <c r="U3371">
        <v>9.2899999999999991</v>
      </c>
      <c r="V3371" t="s">
        <v>71</v>
      </c>
      <c r="W3371">
        <v>15.38</v>
      </c>
      <c r="X3371" t="s">
        <v>71</v>
      </c>
      <c r="Y3371">
        <v>36.29</v>
      </c>
      <c r="AA3371">
        <v>39.97</v>
      </c>
      <c r="AC3371">
        <v>50.01</v>
      </c>
      <c r="AE3371">
        <v>19.57</v>
      </c>
      <c r="AF3371" t="s">
        <v>71</v>
      </c>
      <c r="AG3371">
        <v>6.58</v>
      </c>
      <c r="AH3371" t="s">
        <v>71</v>
      </c>
      <c r="AS3371">
        <v>0.8</v>
      </c>
      <c r="AT3371" t="s">
        <v>71</v>
      </c>
    </row>
    <row r="3372" spans="1:46" x14ac:dyDescent="0.2">
      <c r="A3372" t="s">
        <v>475</v>
      </c>
      <c r="B3372" t="s">
        <v>476</v>
      </c>
      <c r="C3372">
        <f>-70.6088561 / 41.67788311</f>
        <v>-1.6941564885539599</v>
      </c>
      <c r="D3372" t="s">
        <v>477</v>
      </c>
      <c r="E3372" t="s">
        <v>70</v>
      </c>
      <c r="F3372" s="1">
        <v>38252</v>
      </c>
      <c r="G3372">
        <v>0.5</v>
      </c>
      <c r="O3372">
        <v>11.55</v>
      </c>
      <c r="P3372" t="s">
        <v>71</v>
      </c>
      <c r="Q3372">
        <v>17.559999999999999</v>
      </c>
      <c r="R3372" t="s">
        <v>71</v>
      </c>
    </row>
    <row r="3373" spans="1:46" x14ac:dyDescent="0.2">
      <c r="A3373" t="s">
        <v>475</v>
      </c>
      <c r="B3373" t="s">
        <v>476</v>
      </c>
      <c r="C3373">
        <f>-70.6088561 / 41.67788311</f>
        <v>-1.6941564885539599</v>
      </c>
      <c r="D3373" t="s">
        <v>477</v>
      </c>
      <c r="E3373" t="s">
        <v>70</v>
      </c>
      <c r="F3373" s="1">
        <v>38252</v>
      </c>
      <c r="G3373">
        <v>1</v>
      </c>
      <c r="O3373">
        <v>11.83</v>
      </c>
      <c r="P3373" t="s">
        <v>71</v>
      </c>
      <c r="Q3373">
        <v>17.5</v>
      </c>
      <c r="R3373" t="s">
        <v>71</v>
      </c>
    </row>
    <row r="3374" spans="1:46" x14ac:dyDescent="0.2">
      <c r="A3374" t="s">
        <v>475</v>
      </c>
      <c r="B3374" t="s">
        <v>476</v>
      </c>
      <c r="C3374">
        <f>-70.6088561 / 41.67788311</f>
        <v>-1.6941564885539599</v>
      </c>
      <c r="D3374" t="s">
        <v>477</v>
      </c>
      <c r="E3374" t="s">
        <v>70</v>
      </c>
      <c r="F3374" s="1">
        <v>38252</v>
      </c>
      <c r="G3374">
        <v>1.5</v>
      </c>
      <c r="K3374">
        <v>12.5</v>
      </c>
      <c r="L3374" t="s">
        <v>71</v>
      </c>
      <c r="O3374">
        <v>10.029999999999999</v>
      </c>
      <c r="P3374" t="s">
        <v>71</v>
      </c>
      <c r="Q3374">
        <v>16.920000000000002</v>
      </c>
      <c r="R3374" t="s">
        <v>71</v>
      </c>
      <c r="S3374">
        <v>0.56999999999999995</v>
      </c>
      <c r="T3374" t="s">
        <v>71</v>
      </c>
      <c r="W3374">
        <v>17.05</v>
      </c>
      <c r="X3374" t="s">
        <v>71</v>
      </c>
      <c r="Y3374">
        <v>-3.96</v>
      </c>
      <c r="AA3374">
        <v>55.38</v>
      </c>
      <c r="AE3374">
        <v>19.57</v>
      </c>
      <c r="AF3374" t="s">
        <v>71</v>
      </c>
      <c r="AG3374">
        <v>6.66</v>
      </c>
      <c r="AH3374" t="s">
        <v>71</v>
      </c>
      <c r="AS3374">
        <v>2.2000000000000002</v>
      </c>
      <c r="AT3374" t="s">
        <v>71</v>
      </c>
    </row>
    <row r="3375" spans="1:46" x14ac:dyDescent="0.2">
      <c r="A3375" t="s">
        <v>475</v>
      </c>
      <c r="B3375" t="s">
        <v>476</v>
      </c>
      <c r="C3375">
        <f>-70.6088561 / 41.67788311</f>
        <v>-1.6941564885539599</v>
      </c>
      <c r="D3375" t="s">
        <v>477</v>
      </c>
      <c r="E3375" t="s">
        <v>70</v>
      </c>
      <c r="F3375" s="1">
        <v>38252</v>
      </c>
      <c r="G3375">
        <v>2</v>
      </c>
      <c r="O3375">
        <v>8.01</v>
      </c>
      <c r="P3375" t="s">
        <v>71</v>
      </c>
      <c r="Q3375">
        <v>16.28</v>
      </c>
      <c r="R3375" t="s">
        <v>71</v>
      </c>
    </row>
    <row r="3376" spans="1:46" x14ac:dyDescent="0.2">
      <c r="A3376" t="s">
        <v>475</v>
      </c>
      <c r="B3376" t="s">
        <v>476</v>
      </c>
      <c r="C3376">
        <f>-70.6088561 / 41.67788311</f>
        <v>-1.6941564885539599</v>
      </c>
      <c r="D3376" t="s">
        <v>477</v>
      </c>
      <c r="E3376" t="s">
        <v>70</v>
      </c>
      <c r="F3376" s="1">
        <v>38610</v>
      </c>
      <c r="G3376">
        <v>0.15</v>
      </c>
      <c r="I3376">
        <v>1.85</v>
      </c>
      <c r="J3376" t="s">
        <v>71</v>
      </c>
      <c r="K3376">
        <v>4.08</v>
      </c>
      <c r="L3376" t="s">
        <v>71</v>
      </c>
      <c r="M3376">
        <v>1.65</v>
      </c>
      <c r="N3376" t="s">
        <v>71</v>
      </c>
      <c r="O3376">
        <v>9.9</v>
      </c>
      <c r="P3376" t="s">
        <v>71</v>
      </c>
      <c r="Q3376">
        <v>23.1</v>
      </c>
      <c r="R3376" t="s">
        <v>71</v>
      </c>
      <c r="S3376">
        <v>0.4</v>
      </c>
      <c r="T3376" t="s">
        <v>71</v>
      </c>
      <c r="U3376">
        <v>12.39</v>
      </c>
      <c r="V3376" t="s">
        <v>71</v>
      </c>
      <c r="W3376">
        <v>16.71</v>
      </c>
      <c r="X3376" t="s">
        <v>71</v>
      </c>
      <c r="Y3376">
        <v>40.44</v>
      </c>
      <c r="AA3376">
        <v>44.39</v>
      </c>
      <c r="AC3376">
        <v>52.78</v>
      </c>
      <c r="AE3376">
        <v>18.36</v>
      </c>
      <c r="AF3376" t="s">
        <v>71</v>
      </c>
      <c r="AG3376">
        <v>6.77</v>
      </c>
      <c r="AH3376" t="s">
        <v>71</v>
      </c>
      <c r="AS3376">
        <v>1.54</v>
      </c>
      <c r="AT3376" t="s">
        <v>71</v>
      </c>
    </row>
    <row r="3377" spans="1:46" x14ac:dyDescent="0.2">
      <c r="A3377" t="s">
        <v>475</v>
      </c>
      <c r="B3377" t="s">
        <v>476</v>
      </c>
      <c r="C3377">
        <f>-70.6088561 / 41.67788311</f>
        <v>-1.6941564885539599</v>
      </c>
      <c r="D3377" t="s">
        <v>477</v>
      </c>
      <c r="E3377" t="s">
        <v>70</v>
      </c>
      <c r="F3377" s="1">
        <v>38610</v>
      </c>
      <c r="G3377">
        <v>0.5</v>
      </c>
      <c r="O3377">
        <v>10.199999999999999</v>
      </c>
      <c r="P3377" t="s">
        <v>71</v>
      </c>
      <c r="Q3377">
        <v>22.95</v>
      </c>
      <c r="R3377" t="s">
        <v>71</v>
      </c>
    </row>
    <row r="3378" spans="1:46" x14ac:dyDescent="0.2">
      <c r="A3378" t="s">
        <v>475</v>
      </c>
      <c r="B3378" t="s">
        <v>476</v>
      </c>
      <c r="C3378">
        <f>-70.6088561 / 41.67788311</f>
        <v>-1.6941564885539599</v>
      </c>
      <c r="D3378" t="s">
        <v>477</v>
      </c>
      <c r="E3378" t="s">
        <v>70</v>
      </c>
      <c r="F3378" s="1">
        <v>38610</v>
      </c>
      <c r="G3378">
        <v>1</v>
      </c>
      <c r="K3378">
        <v>5.62</v>
      </c>
      <c r="L3378" t="s">
        <v>71</v>
      </c>
      <c r="O3378">
        <v>11.66</v>
      </c>
      <c r="P3378" t="s">
        <v>71</v>
      </c>
      <c r="Q3378">
        <v>21.45</v>
      </c>
      <c r="R3378" t="s">
        <v>71</v>
      </c>
      <c r="S3378">
        <v>0.8</v>
      </c>
      <c r="T3378" t="s">
        <v>71</v>
      </c>
      <c r="U3378">
        <v>24.78</v>
      </c>
      <c r="V3378" t="s">
        <v>71</v>
      </c>
      <c r="W3378">
        <v>20.23</v>
      </c>
      <c r="X3378" t="s">
        <v>71</v>
      </c>
      <c r="Y3378">
        <v>50.44</v>
      </c>
      <c r="AA3378">
        <v>47.54</v>
      </c>
      <c r="AE3378">
        <v>18.36</v>
      </c>
      <c r="AF3378" t="s">
        <v>71</v>
      </c>
      <c r="AG3378">
        <v>6.65</v>
      </c>
      <c r="AH3378" t="s">
        <v>71</v>
      </c>
      <c r="AS3378">
        <v>2.36</v>
      </c>
      <c r="AT3378" t="s">
        <v>71</v>
      </c>
    </row>
    <row r="3379" spans="1:46" x14ac:dyDescent="0.2">
      <c r="A3379" t="s">
        <v>475</v>
      </c>
      <c r="B3379" t="s">
        <v>476</v>
      </c>
      <c r="C3379">
        <f>-70.6088561 / 41.67788311</f>
        <v>-1.6941564885539599</v>
      </c>
      <c r="D3379" t="s">
        <v>477</v>
      </c>
      <c r="E3379" t="s">
        <v>70</v>
      </c>
      <c r="F3379" s="1">
        <v>38610</v>
      </c>
      <c r="G3379">
        <v>1.5</v>
      </c>
      <c r="O3379">
        <v>8.34</v>
      </c>
      <c r="P3379" t="s">
        <v>71</v>
      </c>
      <c r="Q3379">
        <v>19.100000000000001</v>
      </c>
      <c r="R3379" t="s">
        <v>71</v>
      </c>
    </row>
    <row r="3380" spans="1:46" x14ac:dyDescent="0.2">
      <c r="A3380" t="s">
        <v>475</v>
      </c>
      <c r="B3380" t="s">
        <v>476</v>
      </c>
      <c r="C3380">
        <f>-70.6088561 / 41.67788311</f>
        <v>-1.6941564885539599</v>
      </c>
      <c r="D3380" t="s">
        <v>477</v>
      </c>
      <c r="E3380" t="s">
        <v>70</v>
      </c>
      <c r="F3380" s="1">
        <v>38987</v>
      </c>
      <c r="G3380">
        <v>0.15</v>
      </c>
      <c r="I3380">
        <v>2.2000000000000002</v>
      </c>
      <c r="J3380" t="s">
        <v>71</v>
      </c>
      <c r="K3380">
        <v>7.24</v>
      </c>
      <c r="L3380" t="s">
        <v>71</v>
      </c>
      <c r="M3380">
        <v>1.8</v>
      </c>
      <c r="N3380" t="s">
        <v>71</v>
      </c>
      <c r="O3380">
        <v>10.95</v>
      </c>
      <c r="P3380" t="s">
        <v>71</v>
      </c>
      <c r="Q3380">
        <v>18.43</v>
      </c>
      <c r="R3380" t="s">
        <v>71</v>
      </c>
      <c r="S3380">
        <v>0.56000000000000005</v>
      </c>
      <c r="T3380" t="s">
        <v>71</v>
      </c>
      <c r="U3380">
        <v>17.440000000000001</v>
      </c>
      <c r="V3380" t="s">
        <v>71</v>
      </c>
      <c r="W3380">
        <v>24.26</v>
      </c>
      <c r="X3380" t="s">
        <v>71</v>
      </c>
      <c r="Y3380">
        <v>45.37</v>
      </c>
      <c r="AA3380">
        <v>50.02</v>
      </c>
      <c r="AC3380">
        <v>51.53</v>
      </c>
      <c r="AE3380">
        <v>18.77</v>
      </c>
      <c r="AF3380" t="s">
        <v>71</v>
      </c>
      <c r="AG3380">
        <v>6.43</v>
      </c>
      <c r="AH3380" t="s">
        <v>71</v>
      </c>
      <c r="AS3380">
        <v>3.7</v>
      </c>
      <c r="AT3380" t="s">
        <v>71</v>
      </c>
    </row>
    <row r="3381" spans="1:46" x14ac:dyDescent="0.2">
      <c r="A3381" t="s">
        <v>475</v>
      </c>
      <c r="B3381" t="s">
        <v>476</v>
      </c>
      <c r="C3381">
        <f>-70.6088561 / 41.67788311</f>
        <v>-1.6941564885539599</v>
      </c>
      <c r="D3381" t="s">
        <v>477</v>
      </c>
      <c r="E3381" t="s">
        <v>70</v>
      </c>
      <c r="F3381" s="1">
        <v>38987</v>
      </c>
      <c r="G3381">
        <v>0.5</v>
      </c>
      <c r="O3381">
        <v>11.27</v>
      </c>
      <c r="P3381" t="s">
        <v>71</v>
      </c>
      <c r="Q3381">
        <v>17.34</v>
      </c>
      <c r="R3381" t="s">
        <v>71</v>
      </c>
    </row>
    <row r="3382" spans="1:46" x14ac:dyDescent="0.2">
      <c r="A3382" t="s">
        <v>475</v>
      </c>
      <c r="B3382" t="s">
        <v>476</v>
      </c>
      <c r="C3382">
        <f>-70.6088561 / 41.67788311</f>
        <v>-1.6941564885539599</v>
      </c>
      <c r="D3382" t="s">
        <v>477</v>
      </c>
      <c r="E3382" t="s">
        <v>70</v>
      </c>
      <c r="F3382" s="1">
        <v>38987</v>
      </c>
      <c r="G3382">
        <v>1</v>
      </c>
      <c r="O3382">
        <v>12.12</v>
      </c>
      <c r="P3382" t="s">
        <v>71</v>
      </c>
      <c r="Q3382">
        <v>16.71</v>
      </c>
      <c r="R3382" t="s">
        <v>71</v>
      </c>
    </row>
    <row r="3383" spans="1:46" x14ac:dyDescent="0.2">
      <c r="A3383" t="s">
        <v>475</v>
      </c>
      <c r="B3383" t="s">
        <v>476</v>
      </c>
      <c r="C3383">
        <f>-70.6088561 / 41.67788311</f>
        <v>-1.6941564885539599</v>
      </c>
      <c r="D3383" t="s">
        <v>477</v>
      </c>
      <c r="E3383" t="s">
        <v>70</v>
      </c>
      <c r="F3383" s="1">
        <v>38987</v>
      </c>
      <c r="G3383">
        <v>1.2</v>
      </c>
      <c r="K3383">
        <v>5.25</v>
      </c>
      <c r="L3383" t="s">
        <v>71</v>
      </c>
      <c r="S3383">
        <v>0.63</v>
      </c>
      <c r="T3383" t="s">
        <v>71</v>
      </c>
      <c r="U3383">
        <v>19.440000000000001</v>
      </c>
      <c r="V3383" t="s">
        <v>71</v>
      </c>
      <c r="W3383">
        <v>20.68</v>
      </c>
      <c r="X3383" t="s">
        <v>71</v>
      </c>
      <c r="Y3383">
        <v>46.94</v>
      </c>
      <c r="AA3383">
        <v>46.87</v>
      </c>
      <c r="AE3383">
        <v>18.57</v>
      </c>
      <c r="AF3383" t="s">
        <v>71</v>
      </c>
      <c r="AG3383">
        <v>6.34</v>
      </c>
      <c r="AH3383" t="s">
        <v>71</v>
      </c>
      <c r="AS3383">
        <v>2.44</v>
      </c>
      <c r="AT3383" t="s">
        <v>71</v>
      </c>
    </row>
    <row r="3384" spans="1:46" x14ac:dyDescent="0.2">
      <c r="A3384" t="s">
        <v>475</v>
      </c>
      <c r="B3384" t="s">
        <v>476</v>
      </c>
      <c r="C3384">
        <f>-70.6088561 / 41.67788311</f>
        <v>-1.6941564885539599</v>
      </c>
      <c r="D3384" t="s">
        <v>477</v>
      </c>
      <c r="E3384" t="s">
        <v>70</v>
      </c>
      <c r="F3384" s="1">
        <v>38987</v>
      </c>
      <c r="G3384">
        <v>1.5</v>
      </c>
      <c r="O3384">
        <v>12.36</v>
      </c>
      <c r="P3384" t="s">
        <v>71</v>
      </c>
      <c r="Q3384">
        <v>16.7</v>
      </c>
      <c r="R3384" t="s">
        <v>71</v>
      </c>
    </row>
    <row r="3385" spans="1:46" x14ac:dyDescent="0.2">
      <c r="A3385" t="s">
        <v>475</v>
      </c>
      <c r="B3385" t="s">
        <v>476</v>
      </c>
      <c r="C3385">
        <f>-70.6088561 / 41.67788311</f>
        <v>-1.6941564885539599</v>
      </c>
      <c r="D3385" t="s">
        <v>477</v>
      </c>
      <c r="E3385" t="s">
        <v>70</v>
      </c>
      <c r="F3385" s="1">
        <v>38987</v>
      </c>
      <c r="G3385">
        <v>2</v>
      </c>
      <c r="O3385">
        <v>4.74</v>
      </c>
      <c r="P3385" t="s">
        <v>71</v>
      </c>
      <c r="Q3385">
        <v>15.98</v>
      </c>
      <c r="R3385" t="s">
        <v>71</v>
      </c>
    </row>
    <row r="3386" spans="1:46" x14ac:dyDescent="0.2">
      <c r="A3386" t="s">
        <v>475</v>
      </c>
      <c r="B3386" t="s">
        <v>476</v>
      </c>
      <c r="C3386">
        <f>-70.6088561 / 41.67788311</f>
        <v>-1.6941564885539599</v>
      </c>
      <c r="D3386" t="s">
        <v>477</v>
      </c>
      <c r="E3386" t="s">
        <v>70</v>
      </c>
      <c r="F3386" s="1">
        <v>39350</v>
      </c>
      <c r="G3386">
        <v>0.15</v>
      </c>
      <c r="I3386">
        <v>2.11</v>
      </c>
      <c r="J3386" t="s">
        <v>71</v>
      </c>
      <c r="K3386">
        <v>1.7</v>
      </c>
      <c r="L3386" t="s">
        <v>71</v>
      </c>
      <c r="M3386">
        <v>1.42</v>
      </c>
      <c r="N3386" t="s">
        <v>71</v>
      </c>
      <c r="S3386">
        <v>0.32</v>
      </c>
      <c r="T3386" t="s">
        <v>71</v>
      </c>
      <c r="U3386">
        <v>9.92</v>
      </c>
      <c r="V3386" t="s">
        <v>71</v>
      </c>
      <c r="W3386">
        <v>22.12</v>
      </c>
      <c r="X3386" t="s">
        <v>71</v>
      </c>
      <c r="Y3386">
        <v>37.24</v>
      </c>
      <c r="AA3386">
        <v>35.81</v>
      </c>
      <c r="AC3386">
        <v>54.95</v>
      </c>
      <c r="AE3386">
        <v>9.1</v>
      </c>
      <c r="AF3386" t="s">
        <v>71</v>
      </c>
      <c r="AG3386">
        <v>6.62</v>
      </c>
      <c r="AH3386" t="s">
        <v>71</v>
      </c>
      <c r="AS3386">
        <v>1.3</v>
      </c>
      <c r="AT3386" t="s">
        <v>71</v>
      </c>
    </row>
    <row r="3387" spans="1:46" x14ac:dyDescent="0.2">
      <c r="A3387" t="s">
        <v>475</v>
      </c>
      <c r="B3387" t="s">
        <v>476</v>
      </c>
      <c r="C3387">
        <f>-70.6088561 / 41.67788311</f>
        <v>-1.6941564885539599</v>
      </c>
      <c r="D3387" t="s">
        <v>477</v>
      </c>
      <c r="E3387" t="s">
        <v>70</v>
      </c>
      <c r="F3387" s="1">
        <v>39350</v>
      </c>
      <c r="G3387">
        <v>0.5</v>
      </c>
      <c r="O3387">
        <v>10.4</v>
      </c>
      <c r="P3387" t="s">
        <v>71</v>
      </c>
      <c r="Q3387">
        <v>20.190000000000001</v>
      </c>
      <c r="R3387" t="s">
        <v>71</v>
      </c>
    </row>
    <row r="3388" spans="1:46" x14ac:dyDescent="0.2">
      <c r="A3388" t="s">
        <v>475</v>
      </c>
      <c r="B3388" t="s">
        <v>476</v>
      </c>
      <c r="C3388">
        <f>-70.6088561 / 41.67788311</f>
        <v>-1.6941564885539599</v>
      </c>
      <c r="D3388" t="s">
        <v>477</v>
      </c>
      <c r="E3388" t="s">
        <v>70</v>
      </c>
      <c r="F3388" s="1">
        <v>39350</v>
      </c>
      <c r="G3388">
        <v>1</v>
      </c>
      <c r="O3388">
        <v>11.36</v>
      </c>
      <c r="P3388" t="s">
        <v>71</v>
      </c>
      <c r="Q3388">
        <v>19.559999999999999</v>
      </c>
      <c r="R3388" t="s">
        <v>71</v>
      </c>
    </row>
    <row r="3389" spans="1:46" x14ac:dyDescent="0.2">
      <c r="A3389" t="s">
        <v>475</v>
      </c>
      <c r="B3389" t="s">
        <v>476</v>
      </c>
      <c r="C3389">
        <f>-70.6088561 / 41.67788311</f>
        <v>-1.6941564885539599</v>
      </c>
      <c r="D3389" t="s">
        <v>477</v>
      </c>
      <c r="E3389" t="s">
        <v>70</v>
      </c>
      <c r="F3389" s="1">
        <v>39350</v>
      </c>
      <c r="G3389">
        <v>1.5</v>
      </c>
      <c r="K3389">
        <v>4.55</v>
      </c>
      <c r="L3389" t="s">
        <v>71</v>
      </c>
      <c r="O3389">
        <v>11.62</v>
      </c>
      <c r="P3389" t="s">
        <v>71</v>
      </c>
      <c r="Q3389">
        <v>18.8</v>
      </c>
      <c r="R3389" t="s">
        <v>71</v>
      </c>
      <c r="S3389">
        <v>0.69</v>
      </c>
      <c r="T3389" t="s">
        <v>71</v>
      </c>
      <c r="W3389">
        <v>26.19</v>
      </c>
      <c r="X3389" t="s">
        <v>71</v>
      </c>
      <c r="Y3389">
        <v>-1.1299999999999999</v>
      </c>
      <c r="AA3389">
        <v>45.47</v>
      </c>
      <c r="AE3389">
        <v>8.5</v>
      </c>
      <c r="AF3389" t="s">
        <v>71</v>
      </c>
      <c r="AG3389">
        <v>6.55</v>
      </c>
      <c r="AH3389" t="s">
        <v>71</v>
      </c>
      <c r="AS3389">
        <v>3.28</v>
      </c>
      <c r="AT3389" t="s">
        <v>71</v>
      </c>
    </row>
    <row r="3390" spans="1:46" x14ac:dyDescent="0.2">
      <c r="A3390" t="s">
        <v>475</v>
      </c>
      <c r="B3390" t="s">
        <v>476</v>
      </c>
      <c r="C3390">
        <f>-70.6088561 / 41.67788311</f>
        <v>-1.6941564885539599</v>
      </c>
      <c r="D3390" t="s">
        <v>477</v>
      </c>
      <c r="E3390" t="s">
        <v>70</v>
      </c>
      <c r="F3390" s="1">
        <v>39350</v>
      </c>
      <c r="G3390">
        <v>2</v>
      </c>
      <c r="O3390">
        <v>4.26</v>
      </c>
      <c r="P3390" t="s">
        <v>71</v>
      </c>
      <c r="Q3390">
        <v>17.16</v>
      </c>
      <c r="R3390" t="s">
        <v>71</v>
      </c>
    </row>
    <row r="3391" spans="1:46" x14ac:dyDescent="0.2">
      <c r="A3391" t="s">
        <v>475</v>
      </c>
      <c r="B3391" t="s">
        <v>476</v>
      </c>
      <c r="C3391">
        <f>-70.6088561 / 41.67788311</f>
        <v>-1.6941564885539599</v>
      </c>
      <c r="D3391" t="s">
        <v>477</v>
      </c>
      <c r="E3391" t="s">
        <v>70</v>
      </c>
      <c r="F3391" s="1">
        <v>39724</v>
      </c>
      <c r="G3391">
        <v>0.5</v>
      </c>
      <c r="I3391">
        <v>2.1</v>
      </c>
      <c r="J3391" t="s">
        <v>71</v>
      </c>
      <c r="M3391">
        <v>1.42</v>
      </c>
      <c r="N3391" t="s">
        <v>71</v>
      </c>
      <c r="O3391">
        <v>8.7799999999999994</v>
      </c>
      <c r="P3391" t="s">
        <v>71</v>
      </c>
      <c r="Q3391">
        <v>16.7</v>
      </c>
      <c r="R3391" t="s">
        <v>71</v>
      </c>
      <c r="S3391">
        <v>0.71</v>
      </c>
      <c r="T3391" t="s">
        <v>71</v>
      </c>
      <c r="U3391">
        <v>21.99</v>
      </c>
      <c r="V3391" t="s">
        <v>71</v>
      </c>
      <c r="W3391">
        <v>25.93</v>
      </c>
      <c r="X3391" t="s">
        <v>71</v>
      </c>
      <c r="Y3391">
        <v>48.72</v>
      </c>
      <c r="AC3391">
        <v>54.95</v>
      </c>
      <c r="AE3391">
        <v>8.1</v>
      </c>
      <c r="AF3391" t="s">
        <v>71</v>
      </c>
      <c r="AG3391">
        <v>6.52</v>
      </c>
      <c r="AH3391" t="s">
        <v>71</v>
      </c>
    </row>
    <row r="3392" spans="1:46" x14ac:dyDescent="0.2">
      <c r="A3392" t="s">
        <v>475</v>
      </c>
      <c r="B3392" t="s">
        <v>476</v>
      </c>
      <c r="C3392">
        <f>-70.6088561 / 41.67788311</f>
        <v>-1.6941564885539599</v>
      </c>
      <c r="D3392" t="s">
        <v>477</v>
      </c>
      <c r="E3392" t="s">
        <v>70</v>
      </c>
      <c r="F3392" s="1">
        <v>39724</v>
      </c>
      <c r="G3392">
        <v>1</v>
      </c>
      <c r="K3392">
        <v>4.34</v>
      </c>
      <c r="L3392" t="s">
        <v>71</v>
      </c>
      <c r="O3392">
        <v>8.83</v>
      </c>
      <c r="P3392" t="s">
        <v>71</v>
      </c>
      <c r="Q3392">
        <v>16.7</v>
      </c>
      <c r="R3392" t="s">
        <v>71</v>
      </c>
      <c r="S3392">
        <v>0.77</v>
      </c>
      <c r="T3392" t="s">
        <v>71</v>
      </c>
      <c r="U3392">
        <v>23.85</v>
      </c>
      <c r="V3392" t="s">
        <v>71</v>
      </c>
      <c r="W3392">
        <v>25.39</v>
      </c>
      <c r="X3392" t="s">
        <v>71</v>
      </c>
      <c r="Y3392">
        <v>49.89</v>
      </c>
      <c r="AA3392">
        <v>45</v>
      </c>
      <c r="AE3392">
        <v>8.1999999999999993</v>
      </c>
      <c r="AF3392" t="s">
        <v>71</v>
      </c>
      <c r="AG3392">
        <v>6.42</v>
      </c>
      <c r="AH3392" t="s">
        <v>71</v>
      </c>
      <c r="AS3392">
        <v>3.45</v>
      </c>
      <c r="AT3392" t="s">
        <v>71</v>
      </c>
    </row>
    <row r="3393" spans="1:46" x14ac:dyDescent="0.2">
      <c r="A3393" t="s">
        <v>475</v>
      </c>
      <c r="B3393" t="s">
        <v>476</v>
      </c>
      <c r="C3393">
        <f>-70.6088561 / 41.67788311</f>
        <v>-1.6941564885539599</v>
      </c>
      <c r="D3393" t="s">
        <v>477</v>
      </c>
      <c r="E3393" t="s">
        <v>70</v>
      </c>
      <c r="F3393" s="1">
        <v>39724</v>
      </c>
      <c r="G3393">
        <v>1.5</v>
      </c>
      <c r="O3393">
        <v>8.8000000000000007</v>
      </c>
      <c r="P3393" t="s">
        <v>71</v>
      </c>
      <c r="Q3393">
        <v>16.7</v>
      </c>
      <c r="R3393" t="s">
        <v>71</v>
      </c>
    </row>
    <row r="3394" spans="1:46" x14ac:dyDescent="0.2">
      <c r="A3394" t="s">
        <v>214</v>
      </c>
      <c r="B3394" t="s">
        <v>215</v>
      </c>
      <c r="C3394">
        <f>-70.02398814 / 41.75807499</f>
        <v>-1.6768969392571131</v>
      </c>
      <c r="D3394" t="s">
        <v>216</v>
      </c>
      <c r="E3394" t="s">
        <v>70</v>
      </c>
      <c r="F3394" s="1">
        <v>37143</v>
      </c>
      <c r="G3394">
        <v>0.5</v>
      </c>
      <c r="I3394">
        <v>20.41</v>
      </c>
      <c r="J3394" t="s">
        <v>71</v>
      </c>
      <c r="K3394">
        <v>5.83</v>
      </c>
      <c r="L3394" t="s">
        <v>71</v>
      </c>
      <c r="M3394">
        <v>2.23</v>
      </c>
      <c r="N3394" t="s">
        <v>71</v>
      </c>
      <c r="O3394">
        <v>8.5399999999999991</v>
      </c>
      <c r="P3394" t="s">
        <v>71</v>
      </c>
      <c r="Q3394">
        <v>24.3</v>
      </c>
      <c r="R3394" t="s">
        <v>71</v>
      </c>
      <c r="W3394">
        <v>29.9</v>
      </c>
      <c r="X3394" t="s">
        <v>71</v>
      </c>
      <c r="AA3394">
        <v>47.9</v>
      </c>
      <c r="AC3394">
        <v>48.44</v>
      </c>
      <c r="AE3394">
        <v>2</v>
      </c>
      <c r="AF3394" t="s">
        <v>71</v>
      </c>
      <c r="AG3394">
        <v>6.24</v>
      </c>
      <c r="AH3394" t="s">
        <v>71</v>
      </c>
      <c r="AS3394">
        <v>0.89</v>
      </c>
      <c r="AT3394" t="s">
        <v>71</v>
      </c>
    </row>
    <row r="3395" spans="1:46" x14ac:dyDescent="0.2">
      <c r="A3395" t="s">
        <v>214</v>
      </c>
      <c r="B3395" t="s">
        <v>215</v>
      </c>
      <c r="C3395">
        <f>-70.02398814 / 41.75807499</f>
        <v>-1.6768969392571131</v>
      </c>
      <c r="D3395" t="s">
        <v>216</v>
      </c>
      <c r="E3395" t="s">
        <v>70</v>
      </c>
      <c r="F3395" s="1">
        <v>37143</v>
      </c>
      <c r="G3395">
        <v>1</v>
      </c>
      <c r="O3395">
        <v>8.4600000000000009</v>
      </c>
      <c r="P3395" t="s">
        <v>71</v>
      </c>
      <c r="Q3395">
        <v>24.3</v>
      </c>
      <c r="R3395" t="s">
        <v>71</v>
      </c>
    </row>
    <row r="3396" spans="1:46" x14ac:dyDescent="0.2">
      <c r="A3396" t="s">
        <v>214</v>
      </c>
      <c r="B3396" t="s">
        <v>215</v>
      </c>
      <c r="C3396">
        <f>-70.02398814 / 41.75807499</f>
        <v>-1.6768969392571131</v>
      </c>
      <c r="D3396" t="s">
        <v>216</v>
      </c>
      <c r="E3396" t="s">
        <v>70</v>
      </c>
      <c r="F3396" s="1">
        <v>37143</v>
      </c>
      <c r="G3396">
        <v>2</v>
      </c>
      <c r="O3396">
        <v>8.4499999999999993</v>
      </c>
      <c r="P3396" t="s">
        <v>71</v>
      </c>
      <c r="Q3396">
        <v>24.3</v>
      </c>
      <c r="R3396" t="s">
        <v>71</v>
      </c>
    </row>
    <row r="3397" spans="1:46" x14ac:dyDescent="0.2">
      <c r="A3397" t="s">
        <v>214</v>
      </c>
      <c r="B3397" t="s">
        <v>215</v>
      </c>
      <c r="C3397">
        <f>-70.02398814 / 41.75807499</f>
        <v>-1.6768969392571131</v>
      </c>
      <c r="D3397" t="s">
        <v>216</v>
      </c>
      <c r="E3397" t="s">
        <v>70</v>
      </c>
      <c r="F3397" s="1">
        <v>37143</v>
      </c>
      <c r="G3397">
        <v>3</v>
      </c>
      <c r="K3397">
        <v>7.1</v>
      </c>
      <c r="L3397" t="s">
        <v>71</v>
      </c>
      <c r="O3397">
        <v>8.42</v>
      </c>
      <c r="P3397" t="s">
        <v>71</v>
      </c>
      <c r="Q3397">
        <v>24.2</v>
      </c>
      <c r="R3397" t="s">
        <v>71</v>
      </c>
      <c r="S3397">
        <v>0.45</v>
      </c>
      <c r="T3397" t="s">
        <v>71</v>
      </c>
      <c r="U3397">
        <v>13.94</v>
      </c>
      <c r="V3397" t="s">
        <v>71</v>
      </c>
      <c r="W3397">
        <v>32.1</v>
      </c>
      <c r="X3397" t="s">
        <v>71</v>
      </c>
      <c r="Y3397">
        <v>42.14</v>
      </c>
      <c r="AA3397">
        <v>49.83</v>
      </c>
      <c r="AE3397">
        <v>2.1</v>
      </c>
      <c r="AF3397" t="s">
        <v>71</v>
      </c>
      <c r="AG3397">
        <v>6.25</v>
      </c>
      <c r="AH3397" t="s">
        <v>71</v>
      </c>
      <c r="AS3397">
        <v>0.72</v>
      </c>
      <c r="AT3397" t="s">
        <v>71</v>
      </c>
    </row>
    <row r="3398" spans="1:46" x14ac:dyDescent="0.2">
      <c r="A3398" t="s">
        <v>214</v>
      </c>
      <c r="B3398" t="s">
        <v>215</v>
      </c>
      <c r="C3398">
        <f>-70.02398814 / 41.75807499</f>
        <v>-1.6768969392571131</v>
      </c>
      <c r="D3398" t="s">
        <v>216</v>
      </c>
      <c r="E3398" t="s">
        <v>70</v>
      </c>
      <c r="F3398" s="1">
        <v>37143</v>
      </c>
      <c r="G3398">
        <v>4</v>
      </c>
      <c r="O3398">
        <v>8.3699999999999992</v>
      </c>
      <c r="P3398" t="s">
        <v>71</v>
      </c>
      <c r="Q3398">
        <v>24.2</v>
      </c>
      <c r="R3398" t="s">
        <v>71</v>
      </c>
    </row>
    <row r="3399" spans="1:46" x14ac:dyDescent="0.2">
      <c r="A3399" t="s">
        <v>214</v>
      </c>
      <c r="B3399" t="s">
        <v>215</v>
      </c>
      <c r="C3399">
        <f>-70.02398814 / 41.75807499</f>
        <v>-1.6768969392571131</v>
      </c>
      <c r="D3399" t="s">
        <v>216</v>
      </c>
      <c r="E3399" t="s">
        <v>70</v>
      </c>
      <c r="F3399" s="1">
        <v>37143</v>
      </c>
      <c r="G3399">
        <v>5</v>
      </c>
      <c r="O3399">
        <v>8.27</v>
      </c>
      <c r="P3399" t="s">
        <v>71</v>
      </c>
      <c r="Q3399">
        <v>24.2</v>
      </c>
      <c r="R3399" t="s">
        <v>71</v>
      </c>
    </row>
    <row r="3400" spans="1:46" x14ac:dyDescent="0.2">
      <c r="A3400" t="s">
        <v>214</v>
      </c>
      <c r="B3400" t="s">
        <v>215</v>
      </c>
      <c r="C3400">
        <f>-70.02398814 / 41.75807499</f>
        <v>-1.6768969392571131</v>
      </c>
      <c r="D3400" t="s">
        <v>216</v>
      </c>
      <c r="E3400" t="s">
        <v>70</v>
      </c>
      <c r="F3400" s="1">
        <v>37143</v>
      </c>
      <c r="G3400">
        <v>6</v>
      </c>
      <c r="O3400">
        <v>7.98</v>
      </c>
      <c r="P3400" t="s">
        <v>71</v>
      </c>
      <c r="Q3400">
        <v>24.1</v>
      </c>
      <c r="R3400" t="s">
        <v>71</v>
      </c>
    </row>
    <row r="3401" spans="1:46" x14ac:dyDescent="0.2">
      <c r="A3401" t="s">
        <v>214</v>
      </c>
      <c r="B3401" t="s">
        <v>215</v>
      </c>
      <c r="C3401">
        <f>-70.02398814 / 41.75807499</f>
        <v>-1.6768969392571131</v>
      </c>
      <c r="D3401" t="s">
        <v>216</v>
      </c>
      <c r="E3401" t="s">
        <v>70</v>
      </c>
      <c r="F3401" s="1">
        <v>37143</v>
      </c>
      <c r="G3401">
        <v>7</v>
      </c>
      <c r="O3401">
        <v>7.36</v>
      </c>
      <c r="P3401" t="s">
        <v>71</v>
      </c>
      <c r="Q3401">
        <v>23.2</v>
      </c>
      <c r="R3401" t="s">
        <v>71</v>
      </c>
    </row>
    <row r="3402" spans="1:46" x14ac:dyDescent="0.2">
      <c r="A3402" t="s">
        <v>214</v>
      </c>
      <c r="B3402" t="s">
        <v>215</v>
      </c>
      <c r="C3402">
        <f>-70.02398814 / 41.75807499</f>
        <v>-1.6768969392571131</v>
      </c>
      <c r="D3402" t="s">
        <v>216</v>
      </c>
      <c r="E3402" t="s">
        <v>70</v>
      </c>
      <c r="F3402" s="1">
        <v>37143</v>
      </c>
      <c r="G3402">
        <v>8</v>
      </c>
      <c r="O3402">
        <v>6.24</v>
      </c>
      <c r="P3402" t="s">
        <v>71</v>
      </c>
      <c r="Q3402">
        <v>22.7</v>
      </c>
      <c r="R3402" t="s">
        <v>71</v>
      </c>
    </row>
    <row r="3403" spans="1:46" x14ac:dyDescent="0.2">
      <c r="A3403" t="s">
        <v>214</v>
      </c>
      <c r="B3403" t="s">
        <v>215</v>
      </c>
      <c r="C3403">
        <f>-70.02398814 / 41.75807499</f>
        <v>-1.6768969392571131</v>
      </c>
      <c r="D3403" t="s">
        <v>216</v>
      </c>
      <c r="E3403" t="s">
        <v>70</v>
      </c>
      <c r="F3403" s="1">
        <v>37143</v>
      </c>
      <c r="G3403">
        <v>9</v>
      </c>
      <c r="K3403">
        <v>2.84</v>
      </c>
      <c r="L3403" t="s">
        <v>71</v>
      </c>
      <c r="O3403">
        <v>3.12</v>
      </c>
      <c r="P3403" t="s">
        <v>71</v>
      </c>
      <c r="Q3403">
        <v>19.8</v>
      </c>
      <c r="R3403" t="s">
        <v>71</v>
      </c>
      <c r="S3403">
        <v>0.45</v>
      </c>
      <c r="T3403" t="s">
        <v>71</v>
      </c>
      <c r="U3403">
        <v>13.94</v>
      </c>
      <c r="V3403" t="s">
        <v>71</v>
      </c>
      <c r="W3403">
        <v>30.5</v>
      </c>
      <c r="X3403" t="s">
        <v>71</v>
      </c>
      <c r="Y3403">
        <v>42.14</v>
      </c>
      <c r="AA3403">
        <v>40.840000000000003</v>
      </c>
      <c r="AE3403">
        <v>2.6</v>
      </c>
      <c r="AF3403" t="s">
        <v>71</v>
      </c>
      <c r="AG3403">
        <v>5.8</v>
      </c>
      <c r="AH3403" t="s">
        <v>71</v>
      </c>
      <c r="AS3403">
        <v>3.17</v>
      </c>
      <c r="AT3403" t="s">
        <v>71</v>
      </c>
    </row>
    <row r="3404" spans="1:46" x14ac:dyDescent="0.2">
      <c r="A3404" t="s">
        <v>214</v>
      </c>
      <c r="B3404" t="s">
        <v>215</v>
      </c>
      <c r="C3404">
        <f>-70.02398814 / 41.75807499</f>
        <v>-1.6768969392571131</v>
      </c>
      <c r="D3404" t="s">
        <v>216</v>
      </c>
      <c r="E3404" t="s">
        <v>70</v>
      </c>
      <c r="F3404" s="1">
        <v>37143</v>
      </c>
      <c r="G3404">
        <v>10</v>
      </c>
      <c r="O3404">
        <v>1.6</v>
      </c>
      <c r="P3404" t="s">
        <v>71</v>
      </c>
      <c r="Q3404">
        <v>15.7</v>
      </c>
      <c r="R3404" t="s">
        <v>71</v>
      </c>
    </row>
    <row r="3405" spans="1:46" x14ac:dyDescent="0.2">
      <c r="A3405" t="s">
        <v>214</v>
      </c>
      <c r="B3405" t="s">
        <v>215</v>
      </c>
      <c r="C3405">
        <f>-70.02398814 / 41.75807499</f>
        <v>-1.6768969392571131</v>
      </c>
      <c r="D3405" t="s">
        <v>216</v>
      </c>
      <c r="E3405" t="s">
        <v>70</v>
      </c>
      <c r="F3405" s="1">
        <v>37143</v>
      </c>
      <c r="G3405">
        <v>11</v>
      </c>
      <c r="O3405">
        <v>0.35</v>
      </c>
      <c r="P3405" t="s">
        <v>71</v>
      </c>
      <c r="Q3405">
        <v>13.6</v>
      </c>
      <c r="R3405" t="s">
        <v>71</v>
      </c>
    </row>
    <row r="3406" spans="1:46" x14ac:dyDescent="0.2">
      <c r="A3406" t="s">
        <v>214</v>
      </c>
      <c r="B3406" t="s">
        <v>215</v>
      </c>
      <c r="C3406">
        <f>-70.02398814 / 41.75807499</f>
        <v>-1.6768969392571131</v>
      </c>
      <c r="D3406" t="s">
        <v>216</v>
      </c>
      <c r="E3406" t="s">
        <v>70</v>
      </c>
      <c r="F3406" s="1">
        <v>37143</v>
      </c>
      <c r="G3406">
        <v>12</v>
      </c>
      <c r="O3406">
        <v>0.27</v>
      </c>
      <c r="P3406" t="s">
        <v>71</v>
      </c>
      <c r="Q3406">
        <v>11.1</v>
      </c>
      <c r="R3406" t="s">
        <v>71</v>
      </c>
    </row>
    <row r="3407" spans="1:46" x14ac:dyDescent="0.2">
      <c r="A3407" t="s">
        <v>214</v>
      </c>
      <c r="B3407" t="s">
        <v>215</v>
      </c>
      <c r="C3407">
        <f>-70.02398814 / 41.75807499</f>
        <v>-1.6768969392571131</v>
      </c>
      <c r="D3407" t="s">
        <v>216</v>
      </c>
      <c r="E3407" t="s">
        <v>70</v>
      </c>
      <c r="F3407" s="1">
        <v>37143</v>
      </c>
      <c r="G3407">
        <v>13</v>
      </c>
      <c r="O3407">
        <v>0.25</v>
      </c>
      <c r="P3407" t="s">
        <v>71</v>
      </c>
      <c r="Q3407">
        <v>10.199999999999999</v>
      </c>
      <c r="R3407" t="s">
        <v>71</v>
      </c>
    </row>
    <row r="3408" spans="1:46" x14ac:dyDescent="0.2">
      <c r="A3408" t="s">
        <v>214</v>
      </c>
      <c r="B3408" t="s">
        <v>215</v>
      </c>
      <c r="C3408">
        <f>-70.02398814 / 41.75807499</f>
        <v>-1.6768969392571131</v>
      </c>
      <c r="D3408" t="s">
        <v>216</v>
      </c>
      <c r="E3408" t="s">
        <v>70</v>
      </c>
      <c r="F3408" s="1">
        <v>37143</v>
      </c>
      <c r="G3408">
        <v>14</v>
      </c>
      <c r="O3408">
        <v>0.24</v>
      </c>
      <c r="P3408" t="s">
        <v>71</v>
      </c>
      <c r="Q3408">
        <v>9</v>
      </c>
      <c r="R3408" t="s">
        <v>71</v>
      </c>
    </row>
    <row r="3409" spans="1:46" x14ac:dyDescent="0.2">
      <c r="A3409" t="s">
        <v>214</v>
      </c>
      <c r="B3409" t="s">
        <v>215</v>
      </c>
      <c r="C3409">
        <f>-70.02398814 / 41.75807499</f>
        <v>-1.6768969392571131</v>
      </c>
      <c r="D3409" t="s">
        <v>216</v>
      </c>
      <c r="E3409" t="s">
        <v>70</v>
      </c>
      <c r="F3409" s="1">
        <v>37143</v>
      </c>
      <c r="G3409">
        <v>15</v>
      </c>
      <c r="O3409">
        <v>0.22</v>
      </c>
      <c r="P3409" t="s">
        <v>71</v>
      </c>
      <c r="Q3409">
        <v>8.5</v>
      </c>
      <c r="R3409" t="s">
        <v>71</v>
      </c>
    </row>
    <row r="3410" spans="1:46" x14ac:dyDescent="0.2">
      <c r="A3410" t="s">
        <v>214</v>
      </c>
      <c r="B3410" t="s">
        <v>215</v>
      </c>
      <c r="C3410">
        <f>-70.02398814 / 41.75807499</f>
        <v>-1.6768969392571131</v>
      </c>
      <c r="D3410" t="s">
        <v>216</v>
      </c>
      <c r="E3410" t="s">
        <v>70</v>
      </c>
      <c r="F3410" s="1">
        <v>37143</v>
      </c>
      <c r="G3410">
        <v>16</v>
      </c>
      <c r="O3410">
        <v>0.2</v>
      </c>
      <c r="P3410" t="s">
        <v>71</v>
      </c>
      <c r="Q3410">
        <v>8.1999999999999993</v>
      </c>
      <c r="R3410" t="s">
        <v>71</v>
      </c>
    </row>
    <row r="3411" spans="1:46" x14ac:dyDescent="0.2">
      <c r="A3411" t="s">
        <v>214</v>
      </c>
      <c r="B3411" t="s">
        <v>215</v>
      </c>
      <c r="C3411">
        <f>-70.02398814 / 41.75807499</f>
        <v>-1.6768969392571131</v>
      </c>
      <c r="D3411" t="s">
        <v>216</v>
      </c>
      <c r="E3411" t="s">
        <v>70</v>
      </c>
      <c r="F3411" s="1">
        <v>37143</v>
      </c>
      <c r="G3411">
        <v>17</v>
      </c>
      <c r="O3411">
        <v>0.18</v>
      </c>
      <c r="P3411" t="s">
        <v>71</v>
      </c>
      <c r="Q3411">
        <v>8</v>
      </c>
      <c r="R3411" t="s">
        <v>71</v>
      </c>
    </row>
    <row r="3412" spans="1:46" x14ac:dyDescent="0.2">
      <c r="A3412" t="s">
        <v>214</v>
      </c>
      <c r="B3412" t="s">
        <v>215</v>
      </c>
      <c r="C3412">
        <f>-70.02398814 / 41.75807499</f>
        <v>-1.6768969392571131</v>
      </c>
      <c r="D3412" t="s">
        <v>216</v>
      </c>
      <c r="E3412" t="s">
        <v>70</v>
      </c>
      <c r="F3412" s="1">
        <v>37143</v>
      </c>
      <c r="G3412">
        <v>18</v>
      </c>
      <c r="O3412">
        <v>0.17</v>
      </c>
      <c r="P3412" t="s">
        <v>71</v>
      </c>
      <c r="Q3412">
        <v>7.9</v>
      </c>
      <c r="R3412" t="s">
        <v>71</v>
      </c>
    </row>
    <row r="3413" spans="1:46" x14ac:dyDescent="0.2">
      <c r="A3413" t="s">
        <v>214</v>
      </c>
      <c r="B3413" t="s">
        <v>215</v>
      </c>
      <c r="C3413">
        <f>-70.02398814 / 41.75807499</f>
        <v>-1.6768969392571131</v>
      </c>
      <c r="D3413" t="s">
        <v>216</v>
      </c>
      <c r="E3413" t="s">
        <v>70</v>
      </c>
      <c r="F3413" s="1">
        <v>37143</v>
      </c>
      <c r="G3413">
        <v>19</v>
      </c>
      <c r="K3413">
        <v>1.01</v>
      </c>
      <c r="L3413" t="s">
        <v>71</v>
      </c>
      <c r="O3413">
        <v>0.16</v>
      </c>
      <c r="P3413" t="s">
        <v>71</v>
      </c>
      <c r="Q3413">
        <v>7.8</v>
      </c>
      <c r="R3413" t="s">
        <v>71</v>
      </c>
      <c r="S3413">
        <v>5.73</v>
      </c>
      <c r="T3413" t="s">
        <v>71</v>
      </c>
      <c r="U3413">
        <v>177.48</v>
      </c>
      <c r="V3413" t="s">
        <v>71</v>
      </c>
      <c r="W3413">
        <v>63</v>
      </c>
      <c r="X3413" t="s">
        <v>71</v>
      </c>
      <c r="Y3413">
        <v>78.83</v>
      </c>
      <c r="AA3413">
        <v>30.7</v>
      </c>
      <c r="AE3413">
        <v>14.2</v>
      </c>
      <c r="AF3413" t="s">
        <v>71</v>
      </c>
      <c r="AG3413">
        <v>6.3</v>
      </c>
      <c r="AH3413" t="s">
        <v>71</v>
      </c>
      <c r="AS3413">
        <v>6.17</v>
      </c>
      <c r="AT3413" t="s">
        <v>71</v>
      </c>
    </row>
    <row r="3414" spans="1:46" x14ac:dyDescent="0.2">
      <c r="A3414" t="s">
        <v>214</v>
      </c>
      <c r="B3414" t="s">
        <v>215</v>
      </c>
      <c r="C3414">
        <f>-70.02398814 / 41.75807499</f>
        <v>-1.6768969392571131</v>
      </c>
      <c r="D3414" t="s">
        <v>216</v>
      </c>
      <c r="E3414" t="s">
        <v>70</v>
      </c>
      <c r="F3414" s="1">
        <v>37143</v>
      </c>
      <c r="G3414">
        <v>20</v>
      </c>
      <c r="O3414">
        <v>0.17</v>
      </c>
      <c r="P3414" t="s">
        <v>71</v>
      </c>
      <c r="Q3414">
        <v>7.8</v>
      </c>
      <c r="R3414" t="s">
        <v>71</v>
      </c>
    </row>
    <row r="3415" spans="1:46" x14ac:dyDescent="0.2">
      <c r="A3415" t="s">
        <v>214</v>
      </c>
      <c r="B3415" t="s">
        <v>215</v>
      </c>
      <c r="C3415">
        <f>-70.02398814 / 41.75807499</f>
        <v>-1.6768969392571131</v>
      </c>
      <c r="D3415" t="s">
        <v>216</v>
      </c>
      <c r="E3415" t="s">
        <v>70</v>
      </c>
      <c r="F3415" s="1">
        <v>37873</v>
      </c>
      <c r="G3415">
        <v>0.5</v>
      </c>
      <c r="I3415">
        <v>26.2</v>
      </c>
      <c r="J3415" t="s">
        <v>71</v>
      </c>
      <c r="K3415">
        <v>1.49</v>
      </c>
      <c r="L3415" t="s">
        <v>71</v>
      </c>
      <c r="M3415">
        <v>5.0199999999999996</v>
      </c>
      <c r="N3415" t="s">
        <v>71</v>
      </c>
      <c r="O3415">
        <v>8.24</v>
      </c>
      <c r="P3415" t="s">
        <v>71</v>
      </c>
      <c r="Q3415">
        <v>25.1</v>
      </c>
      <c r="R3415" t="s">
        <v>71</v>
      </c>
      <c r="S3415">
        <v>0.5</v>
      </c>
      <c r="T3415" t="s">
        <v>71</v>
      </c>
      <c r="U3415">
        <v>15.49</v>
      </c>
      <c r="V3415" t="s">
        <v>71</v>
      </c>
      <c r="W3415">
        <v>17.899999999999999</v>
      </c>
      <c r="X3415" t="s">
        <v>71</v>
      </c>
      <c r="Y3415">
        <v>43.66</v>
      </c>
      <c r="AA3415">
        <v>34.51</v>
      </c>
      <c r="AC3415">
        <v>36.75</v>
      </c>
      <c r="AE3415">
        <v>0.2</v>
      </c>
      <c r="AF3415" t="s">
        <v>71</v>
      </c>
      <c r="AG3415">
        <v>6.32</v>
      </c>
      <c r="AH3415" t="s">
        <v>71</v>
      </c>
      <c r="AS3415">
        <v>0.03</v>
      </c>
      <c r="AT3415" t="s">
        <v>71</v>
      </c>
    </row>
    <row r="3416" spans="1:46" x14ac:dyDescent="0.2">
      <c r="A3416" t="s">
        <v>214</v>
      </c>
      <c r="B3416" t="s">
        <v>215</v>
      </c>
      <c r="C3416">
        <f>-70.02398814 / 41.75807499</f>
        <v>-1.6768969392571131</v>
      </c>
      <c r="D3416" t="s">
        <v>216</v>
      </c>
      <c r="E3416" t="s">
        <v>70</v>
      </c>
      <c r="F3416" s="1">
        <v>37873</v>
      </c>
      <c r="G3416">
        <v>1</v>
      </c>
      <c r="O3416">
        <v>8.2799999999999994</v>
      </c>
      <c r="P3416" t="s">
        <v>71</v>
      </c>
      <c r="Q3416">
        <v>25.1</v>
      </c>
      <c r="R3416" t="s">
        <v>71</v>
      </c>
    </row>
    <row r="3417" spans="1:46" x14ac:dyDescent="0.2">
      <c r="A3417" t="s">
        <v>214</v>
      </c>
      <c r="B3417" t="s">
        <v>215</v>
      </c>
      <c r="C3417">
        <f>-70.02398814 / 41.75807499</f>
        <v>-1.6768969392571131</v>
      </c>
      <c r="D3417" t="s">
        <v>216</v>
      </c>
      <c r="E3417" t="s">
        <v>70</v>
      </c>
      <c r="F3417" s="1">
        <v>37873</v>
      </c>
      <c r="G3417">
        <v>2</v>
      </c>
      <c r="O3417">
        <v>8.2899999999999991</v>
      </c>
      <c r="P3417" t="s">
        <v>71</v>
      </c>
      <c r="Q3417">
        <v>25.1</v>
      </c>
      <c r="R3417" t="s">
        <v>71</v>
      </c>
    </row>
    <row r="3418" spans="1:46" x14ac:dyDescent="0.2">
      <c r="A3418" t="s">
        <v>214</v>
      </c>
      <c r="B3418" t="s">
        <v>215</v>
      </c>
      <c r="C3418">
        <f>-70.02398814 / 41.75807499</f>
        <v>-1.6768969392571131</v>
      </c>
      <c r="D3418" t="s">
        <v>216</v>
      </c>
      <c r="E3418" t="s">
        <v>70</v>
      </c>
      <c r="F3418" s="1">
        <v>37873</v>
      </c>
      <c r="G3418">
        <v>3</v>
      </c>
      <c r="K3418">
        <v>1.4</v>
      </c>
      <c r="L3418" t="s">
        <v>71</v>
      </c>
      <c r="O3418">
        <v>8.2899999999999991</v>
      </c>
      <c r="P3418" t="s">
        <v>71</v>
      </c>
      <c r="Q3418">
        <v>25.1</v>
      </c>
      <c r="R3418" t="s">
        <v>71</v>
      </c>
      <c r="S3418">
        <v>0.5</v>
      </c>
      <c r="T3418" t="s">
        <v>71</v>
      </c>
      <c r="U3418">
        <v>15.49</v>
      </c>
      <c r="V3418" t="s">
        <v>71</v>
      </c>
      <c r="W3418">
        <v>19.399999999999999</v>
      </c>
      <c r="X3418" t="s">
        <v>71</v>
      </c>
      <c r="Y3418">
        <v>43.66</v>
      </c>
      <c r="AA3418">
        <v>33.9</v>
      </c>
      <c r="AE3418">
        <v>0.2</v>
      </c>
      <c r="AF3418" t="s">
        <v>71</v>
      </c>
      <c r="AG3418">
        <v>6.25</v>
      </c>
      <c r="AH3418" t="s">
        <v>71</v>
      </c>
      <c r="AS3418">
        <v>0.03</v>
      </c>
      <c r="AT3418" t="s">
        <v>71</v>
      </c>
    </row>
    <row r="3419" spans="1:46" x14ac:dyDescent="0.2">
      <c r="A3419" t="s">
        <v>214</v>
      </c>
      <c r="B3419" t="s">
        <v>215</v>
      </c>
      <c r="C3419">
        <f>-70.02398814 / 41.75807499</f>
        <v>-1.6768969392571131</v>
      </c>
      <c r="D3419" t="s">
        <v>216</v>
      </c>
      <c r="E3419" t="s">
        <v>70</v>
      </c>
      <c r="F3419" s="1">
        <v>37873</v>
      </c>
      <c r="G3419">
        <v>4</v>
      </c>
      <c r="O3419">
        <v>8.2799999999999994</v>
      </c>
      <c r="P3419" t="s">
        <v>71</v>
      </c>
      <c r="Q3419">
        <v>25.1</v>
      </c>
      <c r="R3419" t="s">
        <v>71</v>
      </c>
    </row>
    <row r="3420" spans="1:46" x14ac:dyDescent="0.2">
      <c r="A3420" t="s">
        <v>214</v>
      </c>
      <c r="B3420" t="s">
        <v>215</v>
      </c>
      <c r="C3420">
        <f>-70.02398814 / 41.75807499</f>
        <v>-1.6768969392571131</v>
      </c>
      <c r="D3420" t="s">
        <v>216</v>
      </c>
      <c r="E3420" t="s">
        <v>70</v>
      </c>
      <c r="F3420" s="1">
        <v>37873</v>
      </c>
      <c r="G3420">
        <v>5</v>
      </c>
      <c r="O3420">
        <v>8.27</v>
      </c>
      <c r="P3420" t="s">
        <v>71</v>
      </c>
      <c r="Q3420">
        <v>25.1</v>
      </c>
      <c r="R3420" t="s">
        <v>71</v>
      </c>
    </row>
    <row r="3421" spans="1:46" x14ac:dyDescent="0.2">
      <c r="A3421" t="s">
        <v>214</v>
      </c>
      <c r="B3421" t="s">
        <v>215</v>
      </c>
      <c r="C3421">
        <f>-70.02398814 / 41.75807499</f>
        <v>-1.6768969392571131</v>
      </c>
      <c r="D3421" t="s">
        <v>216</v>
      </c>
      <c r="E3421" t="s">
        <v>70</v>
      </c>
      <c r="F3421" s="1">
        <v>37873</v>
      </c>
      <c r="G3421">
        <v>6</v>
      </c>
      <c r="O3421">
        <v>8.26</v>
      </c>
      <c r="P3421" t="s">
        <v>71</v>
      </c>
      <c r="Q3421">
        <v>25.1</v>
      </c>
      <c r="R3421" t="s">
        <v>71</v>
      </c>
    </row>
    <row r="3422" spans="1:46" x14ac:dyDescent="0.2">
      <c r="A3422" t="s">
        <v>214</v>
      </c>
      <c r="B3422" t="s">
        <v>215</v>
      </c>
      <c r="C3422">
        <f>-70.02398814 / 41.75807499</f>
        <v>-1.6768969392571131</v>
      </c>
      <c r="D3422" t="s">
        <v>216</v>
      </c>
      <c r="E3422" t="s">
        <v>70</v>
      </c>
      <c r="F3422" s="1">
        <v>37873</v>
      </c>
      <c r="G3422">
        <v>7</v>
      </c>
      <c r="O3422">
        <v>8.19</v>
      </c>
      <c r="P3422" t="s">
        <v>71</v>
      </c>
      <c r="Q3422">
        <v>24.9</v>
      </c>
      <c r="R3422" t="s">
        <v>71</v>
      </c>
    </row>
    <row r="3423" spans="1:46" x14ac:dyDescent="0.2">
      <c r="A3423" t="s">
        <v>214</v>
      </c>
      <c r="B3423" t="s">
        <v>215</v>
      </c>
      <c r="C3423">
        <f>-70.02398814 / 41.75807499</f>
        <v>-1.6768969392571131</v>
      </c>
      <c r="D3423" t="s">
        <v>216</v>
      </c>
      <c r="E3423" t="s">
        <v>70</v>
      </c>
      <c r="F3423" s="1">
        <v>37873</v>
      </c>
      <c r="G3423">
        <v>8</v>
      </c>
      <c r="O3423">
        <v>8.8800000000000008</v>
      </c>
      <c r="P3423" t="s">
        <v>71</v>
      </c>
      <c r="Q3423">
        <v>22.6</v>
      </c>
      <c r="R3423" t="s">
        <v>71</v>
      </c>
    </row>
    <row r="3424" spans="1:46" x14ac:dyDescent="0.2">
      <c r="A3424" t="s">
        <v>214</v>
      </c>
      <c r="B3424" t="s">
        <v>215</v>
      </c>
      <c r="C3424">
        <f>-70.02398814 / 41.75807499</f>
        <v>-1.6768969392571131</v>
      </c>
      <c r="D3424" t="s">
        <v>216</v>
      </c>
      <c r="E3424" t="s">
        <v>70</v>
      </c>
      <c r="F3424" s="1">
        <v>37873</v>
      </c>
      <c r="G3424">
        <v>9</v>
      </c>
      <c r="K3424">
        <v>4.62</v>
      </c>
      <c r="L3424" t="s">
        <v>71</v>
      </c>
      <c r="O3424">
        <v>9.26</v>
      </c>
      <c r="P3424" t="s">
        <v>71</v>
      </c>
      <c r="Q3424">
        <v>17.3</v>
      </c>
      <c r="R3424" t="s">
        <v>71</v>
      </c>
      <c r="S3424">
        <v>0.4</v>
      </c>
      <c r="T3424" t="s">
        <v>71</v>
      </c>
      <c r="U3424">
        <v>12.39</v>
      </c>
      <c r="V3424" t="s">
        <v>71</v>
      </c>
      <c r="W3424">
        <v>23.7</v>
      </c>
      <c r="X3424" t="s">
        <v>71</v>
      </c>
      <c r="Y3424">
        <v>40.44</v>
      </c>
      <c r="AA3424">
        <v>45.61</v>
      </c>
      <c r="AE3424">
        <v>0.2</v>
      </c>
      <c r="AF3424" t="s">
        <v>71</v>
      </c>
      <c r="AG3424">
        <v>5.34</v>
      </c>
      <c r="AH3424" t="s">
        <v>71</v>
      </c>
      <c r="AS3424">
        <v>0.82</v>
      </c>
      <c r="AT3424" t="s">
        <v>71</v>
      </c>
    </row>
    <row r="3425" spans="1:46" x14ac:dyDescent="0.2">
      <c r="A3425" t="s">
        <v>214</v>
      </c>
      <c r="B3425" t="s">
        <v>215</v>
      </c>
      <c r="C3425">
        <f>-70.02398814 / 41.75807499</f>
        <v>-1.6768969392571131</v>
      </c>
      <c r="D3425" t="s">
        <v>216</v>
      </c>
      <c r="E3425" t="s">
        <v>70</v>
      </c>
      <c r="F3425" s="1">
        <v>37873</v>
      </c>
      <c r="G3425">
        <v>10</v>
      </c>
      <c r="O3425">
        <v>7.05</v>
      </c>
      <c r="P3425" t="s">
        <v>71</v>
      </c>
      <c r="Q3425">
        <v>14.9</v>
      </c>
      <c r="R3425" t="s">
        <v>71</v>
      </c>
    </row>
    <row r="3426" spans="1:46" x14ac:dyDescent="0.2">
      <c r="A3426" t="s">
        <v>214</v>
      </c>
      <c r="B3426" t="s">
        <v>215</v>
      </c>
      <c r="C3426">
        <f>-70.02398814 / 41.75807499</f>
        <v>-1.6768969392571131</v>
      </c>
      <c r="D3426" t="s">
        <v>216</v>
      </c>
      <c r="E3426" t="s">
        <v>70</v>
      </c>
      <c r="F3426" s="1">
        <v>37873</v>
      </c>
      <c r="G3426">
        <v>11</v>
      </c>
      <c r="O3426">
        <v>3.88</v>
      </c>
      <c r="P3426" t="s">
        <v>71</v>
      </c>
      <c r="Q3426">
        <v>12.7</v>
      </c>
      <c r="R3426" t="s">
        <v>71</v>
      </c>
    </row>
    <row r="3427" spans="1:46" x14ac:dyDescent="0.2">
      <c r="A3427" t="s">
        <v>214</v>
      </c>
      <c r="B3427" t="s">
        <v>215</v>
      </c>
      <c r="C3427">
        <f>-70.02398814 / 41.75807499</f>
        <v>-1.6768969392571131</v>
      </c>
      <c r="D3427" t="s">
        <v>216</v>
      </c>
      <c r="E3427" t="s">
        <v>70</v>
      </c>
      <c r="F3427" s="1">
        <v>37873</v>
      </c>
      <c r="G3427">
        <v>12</v>
      </c>
      <c r="O3427">
        <v>2.13</v>
      </c>
      <c r="P3427" t="s">
        <v>71</v>
      </c>
      <c r="Q3427">
        <v>11.8</v>
      </c>
      <c r="R3427" t="s">
        <v>71</v>
      </c>
    </row>
    <row r="3428" spans="1:46" x14ac:dyDescent="0.2">
      <c r="A3428" t="s">
        <v>214</v>
      </c>
      <c r="B3428" t="s">
        <v>215</v>
      </c>
      <c r="C3428">
        <f>-70.02398814 / 41.75807499</f>
        <v>-1.6768969392571131</v>
      </c>
      <c r="D3428" t="s">
        <v>216</v>
      </c>
      <c r="E3428" t="s">
        <v>70</v>
      </c>
      <c r="F3428" s="1">
        <v>37873</v>
      </c>
      <c r="G3428">
        <v>13</v>
      </c>
      <c r="O3428">
        <v>0.64</v>
      </c>
      <c r="P3428" t="s">
        <v>71</v>
      </c>
      <c r="Q3428">
        <v>10.8</v>
      </c>
      <c r="R3428" t="s">
        <v>71</v>
      </c>
    </row>
    <row r="3429" spans="1:46" x14ac:dyDescent="0.2">
      <c r="A3429" t="s">
        <v>214</v>
      </c>
      <c r="B3429" t="s">
        <v>215</v>
      </c>
      <c r="C3429">
        <f>-70.02398814 / 41.75807499</f>
        <v>-1.6768969392571131</v>
      </c>
      <c r="D3429" t="s">
        <v>216</v>
      </c>
      <c r="E3429" t="s">
        <v>70</v>
      </c>
      <c r="F3429" s="1">
        <v>37873</v>
      </c>
      <c r="G3429">
        <v>14</v>
      </c>
      <c r="O3429">
        <v>0.05</v>
      </c>
      <c r="P3429" t="s">
        <v>71</v>
      </c>
      <c r="Q3429">
        <v>10.1</v>
      </c>
      <c r="R3429" t="s">
        <v>71</v>
      </c>
    </row>
    <row r="3430" spans="1:46" x14ac:dyDescent="0.2">
      <c r="A3430" t="s">
        <v>214</v>
      </c>
      <c r="B3430" t="s">
        <v>215</v>
      </c>
      <c r="C3430">
        <f>-70.02398814 / 41.75807499</f>
        <v>-1.6768969392571131</v>
      </c>
      <c r="D3430" t="s">
        <v>216</v>
      </c>
      <c r="E3430" t="s">
        <v>70</v>
      </c>
      <c r="F3430" s="1">
        <v>37873</v>
      </c>
      <c r="G3430">
        <v>15</v>
      </c>
      <c r="O3430">
        <v>0.04</v>
      </c>
      <c r="P3430" t="s">
        <v>71</v>
      </c>
      <c r="Q3430">
        <v>9.6</v>
      </c>
      <c r="R3430" t="s">
        <v>71</v>
      </c>
    </row>
    <row r="3431" spans="1:46" x14ac:dyDescent="0.2">
      <c r="A3431" t="s">
        <v>214</v>
      </c>
      <c r="B3431" t="s">
        <v>215</v>
      </c>
      <c r="C3431">
        <f>-70.02398814 / 41.75807499</f>
        <v>-1.6768969392571131</v>
      </c>
      <c r="D3431" t="s">
        <v>216</v>
      </c>
      <c r="E3431" t="s">
        <v>70</v>
      </c>
      <c r="F3431" s="1">
        <v>37873</v>
      </c>
      <c r="G3431">
        <v>16</v>
      </c>
      <c r="O3431">
        <v>0.04</v>
      </c>
      <c r="P3431" t="s">
        <v>71</v>
      </c>
      <c r="Q3431">
        <v>9.4</v>
      </c>
      <c r="R3431" t="s">
        <v>71</v>
      </c>
    </row>
    <row r="3432" spans="1:46" x14ac:dyDescent="0.2">
      <c r="A3432" t="s">
        <v>214</v>
      </c>
      <c r="B3432" t="s">
        <v>215</v>
      </c>
      <c r="C3432">
        <f>-70.02398814 / 41.75807499</f>
        <v>-1.6768969392571131</v>
      </c>
      <c r="D3432" t="s">
        <v>216</v>
      </c>
      <c r="E3432" t="s">
        <v>70</v>
      </c>
      <c r="F3432" s="1">
        <v>37873</v>
      </c>
      <c r="G3432">
        <v>17</v>
      </c>
      <c r="O3432">
        <v>0.04</v>
      </c>
      <c r="P3432" t="s">
        <v>71</v>
      </c>
      <c r="Q3432">
        <v>9.1</v>
      </c>
      <c r="R3432" t="s">
        <v>71</v>
      </c>
    </row>
    <row r="3433" spans="1:46" x14ac:dyDescent="0.2">
      <c r="A3433" t="s">
        <v>214</v>
      </c>
      <c r="B3433" t="s">
        <v>215</v>
      </c>
      <c r="C3433">
        <f>-70.02398814 / 41.75807499</f>
        <v>-1.6768969392571131</v>
      </c>
      <c r="D3433" t="s">
        <v>216</v>
      </c>
      <c r="E3433" t="s">
        <v>70</v>
      </c>
      <c r="F3433" s="1">
        <v>37873</v>
      </c>
      <c r="G3433">
        <v>18</v>
      </c>
      <c r="O3433">
        <v>0.03</v>
      </c>
      <c r="P3433" t="s">
        <v>71</v>
      </c>
      <c r="Q3433">
        <v>8.9</v>
      </c>
      <c r="R3433" t="s">
        <v>71</v>
      </c>
    </row>
    <row r="3434" spans="1:46" x14ac:dyDescent="0.2">
      <c r="A3434" t="s">
        <v>214</v>
      </c>
      <c r="B3434" t="s">
        <v>215</v>
      </c>
      <c r="C3434">
        <f>-70.02398814 / 41.75807499</f>
        <v>-1.6768969392571131</v>
      </c>
      <c r="D3434" t="s">
        <v>216</v>
      </c>
      <c r="E3434" t="s">
        <v>70</v>
      </c>
      <c r="F3434" s="1">
        <v>37873</v>
      </c>
      <c r="G3434">
        <v>19</v>
      </c>
      <c r="O3434">
        <v>0.03</v>
      </c>
      <c r="P3434" t="s">
        <v>71</v>
      </c>
      <c r="Q3434">
        <v>8.8000000000000007</v>
      </c>
      <c r="R3434" t="s">
        <v>71</v>
      </c>
    </row>
    <row r="3435" spans="1:46" x14ac:dyDescent="0.2">
      <c r="A3435" t="s">
        <v>214</v>
      </c>
      <c r="B3435" t="s">
        <v>215</v>
      </c>
      <c r="C3435">
        <f>-70.02398814 / 41.75807499</f>
        <v>-1.6768969392571131</v>
      </c>
      <c r="D3435" t="s">
        <v>216</v>
      </c>
      <c r="E3435" t="s">
        <v>70</v>
      </c>
      <c r="F3435" s="1">
        <v>37873</v>
      </c>
      <c r="G3435">
        <v>20</v>
      </c>
      <c r="K3435">
        <v>1.56</v>
      </c>
      <c r="L3435" t="s">
        <v>71</v>
      </c>
      <c r="O3435">
        <v>0.03</v>
      </c>
      <c r="P3435" t="s">
        <v>71</v>
      </c>
      <c r="Q3435">
        <v>8.6999999999999993</v>
      </c>
      <c r="R3435" t="s">
        <v>71</v>
      </c>
      <c r="S3435">
        <v>3.2</v>
      </c>
      <c r="T3435" t="s">
        <v>71</v>
      </c>
      <c r="U3435">
        <v>99.12</v>
      </c>
      <c r="V3435" t="s">
        <v>71</v>
      </c>
      <c r="W3435">
        <v>61.8</v>
      </c>
      <c r="X3435" t="s">
        <v>71</v>
      </c>
      <c r="Y3435">
        <v>70.430000000000007</v>
      </c>
      <c r="AA3435">
        <v>34.96</v>
      </c>
      <c r="AE3435">
        <v>0.43</v>
      </c>
      <c r="AF3435" t="s">
        <v>71</v>
      </c>
      <c r="AG3435">
        <v>5.85</v>
      </c>
      <c r="AH3435" t="s">
        <v>71</v>
      </c>
      <c r="AS3435">
        <v>4.01</v>
      </c>
      <c r="AT3435" t="s">
        <v>71</v>
      </c>
    </row>
    <row r="3436" spans="1:46" x14ac:dyDescent="0.2">
      <c r="A3436" t="s">
        <v>214</v>
      </c>
      <c r="B3436" t="s">
        <v>215</v>
      </c>
      <c r="C3436">
        <f>-70.02398814 / 41.75807499</f>
        <v>-1.6768969392571131</v>
      </c>
      <c r="D3436" t="s">
        <v>216</v>
      </c>
      <c r="E3436" t="s">
        <v>70</v>
      </c>
      <c r="F3436" s="1">
        <v>38229</v>
      </c>
      <c r="G3436">
        <v>0.5</v>
      </c>
      <c r="I3436">
        <v>25.91</v>
      </c>
      <c r="J3436" t="s">
        <v>71</v>
      </c>
      <c r="K3436">
        <v>7.65</v>
      </c>
      <c r="L3436" t="s">
        <v>71</v>
      </c>
      <c r="M3436">
        <v>2.34</v>
      </c>
      <c r="N3436" t="s">
        <v>71</v>
      </c>
      <c r="O3436">
        <v>8.82</v>
      </c>
      <c r="P3436" t="s">
        <v>71</v>
      </c>
      <c r="Q3436">
        <v>24.8</v>
      </c>
      <c r="R3436" t="s">
        <v>71</v>
      </c>
      <c r="S3436">
        <v>0.98</v>
      </c>
      <c r="T3436" t="s">
        <v>71</v>
      </c>
      <c r="U3436">
        <v>30.35</v>
      </c>
      <c r="V3436" t="s">
        <v>71</v>
      </c>
      <c r="W3436">
        <v>32.76</v>
      </c>
      <c r="X3436" t="s">
        <v>71</v>
      </c>
      <c r="Y3436">
        <v>53.36</v>
      </c>
      <c r="AA3436">
        <v>50.56</v>
      </c>
      <c r="AC3436">
        <v>47.75</v>
      </c>
      <c r="AE3436">
        <v>4.04</v>
      </c>
      <c r="AF3436" t="s">
        <v>71</v>
      </c>
      <c r="AG3436">
        <v>6.69</v>
      </c>
      <c r="AH3436" t="s">
        <v>71</v>
      </c>
      <c r="AS3436">
        <v>1.51</v>
      </c>
      <c r="AT3436" t="s">
        <v>71</v>
      </c>
    </row>
    <row r="3437" spans="1:46" x14ac:dyDescent="0.2">
      <c r="A3437" t="s">
        <v>214</v>
      </c>
      <c r="B3437" t="s">
        <v>215</v>
      </c>
      <c r="C3437">
        <f>-70.02398814 / 41.75807499</f>
        <v>-1.6768969392571131</v>
      </c>
      <c r="D3437" t="s">
        <v>216</v>
      </c>
      <c r="E3437" t="s">
        <v>70</v>
      </c>
      <c r="F3437" s="1">
        <v>38229</v>
      </c>
      <c r="G3437">
        <v>1</v>
      </c>
      <c r="O3437">
        <v>8.84</v>
      </c>
      <c r="P3437" t="s">
        <v>71</v>
      </c>
      <c r="Q3437">
        <v>24.7</v>
      </c>
      <c r="R3437" t="s">
        <v>71</v>
      </c>
    </row>
    <row r="3438" spans="1:46" x14ac:dyDescent="0.2">
      <c r="A3438" t="s">
        <v>214</v>
      </c>
      <c r="B3438" t="s">
        <v>215</v>
      </c>
      <c r="C3438">
        <f>-70.02398814 / 41.75807499</f>
        <v>-1.6768969392571131</v>
      </c>
      <c r="D3438" t="s">
        <v>216</v>
      </c>
      <c r="E3438" t="s">
        <v>70</v>
      </c>
      <c r="F3438" s="1">
        <v>38229</v>
      </c>
      <c r="G3438">
        <v>2</v>
      </c>
      <c r="O3438">
        <v>8.85</v>
      </c>
      <c r="P3438" t="s">
        <v>71</v>
      </c>
      <c r="Q3438">
        <v>24.7</v>
      </c>
      <c r="R3438" t="s">
        <v>71</v>
      </c>
    </row>
    <row r="3439" spans="1:46" x14ac:dyDescent="0.2">
      <c r="A3439" t="s">
        <v>214</v>
      </c>
      <c r="B3439" t="s">
        <v>215</v>
      </c>
      <c r="C3439">
        <f>-70.02398814 / 41.75807499</f>
        <v>-1.6768969392571131</v>
      </c>
      <c r="D3439" t="s">
        <v>216</v>
      </c>
      <c r="E3439" t="s">
        <v>70</v>
      </c>
      <c r="F3439" s="1">
        <v>38229</v>
      </c>
      <c r="G3439">
        <v>3</v>
      </c>
      <c r="K3439">
        <v>11.97</v>
      </c>
      <c r="L3439" t="s">
        <v>71</v>
      </c>
      <c r="O3439">
        <v>8.81</v>
      </c>
      <c r="P3439" t="s">
        <v>71</v>
      </c>
      <c r="Q3439">
        <v>24.6</v>
      </c>
      <c r="R3439" t="s">
        <v>71</v>
      </c>
      <c r="S3439">
        <v>0.47</v>
      </c>
      <c r="T3439" t="s">
        <v>71</v>
      </c>
      <c r="U3439">
        <v>14.56</v>
      </c>
      <c r="V3439" t="s">
        <v>71</v>
      </c>
      <c r="W3439">
        <v>17.989999999999998</v>
      </c>
      <c r="X3439" t="s">
        <v>71</v>
      </c>
      <c r="Y3439">
        <v>42.77</v>
      </c>
      <c r="AA3439">
        <v>54.95</v>
      </c>
      <c r="AE3439">
        <v>3.63</v>
      </c>
      <c r="AF3439" t="s">
        <v>71</v>
      </c>
      <c r="AG3439">
        <v>6.49</v>
      </c>
      <c r="AH3439" t="s">
        <v>71</v>
      </c>
      <c r="AS3439">
        <v>0.03</v>
      </c>
      <c r="AT3439" t="s">
        <v>71</v>
      </c>
    </row>
    <row r="3440" spans="1:46" x14ac:dyDescent="0.2">
      <c r="A3440" t="s">
        <v>214</v>
      </c>
      <c r="B3440" t="s">
        <v>215</v>
      </c>
      <c r="C3440">
        <f>-70.02398814 / 41.75807499</f>
        <v>-1.6768969392571131</v>
      </c>
      <c r="D3440" t="s">
        <v>216</v>
      </c>
      <c r="E3440" t="s">
        <v>70</v>
      </c>
      <c r="F3440" s="1">
        <v>38229</v>
      </c>
      <c r="G3440">
        <v>4</v>
      </c>
      <c r="O3440">
        <v>8.8000000000000007</v>
      </c>
      <c r="P3440" t="s">
        <v>71</v>
      </c>
      <c r="Q3440">
        <v>24.5</v>
      </c>
      <c r="R3440" t="s">
        <v>71</v>
      </c>
    </row>
    <row r="3441" spans="1:46" x14ac:dyDescent="0.2">
      <c r="A3441" t="s">
        <v>214</v>
      </c>
      <c r="B3441" t="s">
        <v>215</v>
      </c>
      <c r="C3441">
        <f>-70.02398814 / 41.75807499</f>
        <v>-1.6768969392571131</v>
      </c>
      <c r="D3441" t="s">
        <v>216</v>
      </c>
      <c r="E3441" t="s">
        <v>70</v>
      </c>
      <c r="F3441" s="1">
        <v>38229</v>
      </c>
      <c r="G3441">
        <v>5</v>
      </c>
      <c r="O3441">
        <v>8.6999999999999993</v>
      </c>
      <c r="P3441" t="s">
        <v>71</v>
      </c>
      <c r="Q3441">
        <v>24.3</v>
      </c>
      <c r="R3441" t="s">
        <v>71</v>
      </c>
    </row>
    <row r="3442" spans="1:46" x14ac:dyDescent="0.2">
      <c r="A3442" t="s">
        <v>214</v>
      </c>
      <c r="B3442" t="s">
        <v>215</v>
      </c>
      <c r="C3442">
        <f>-70.02398814 / 41.75807499</f>
        <v>-1.6768969392571131</v>
      </c>
      <c r="D3442" t="s">
        <v>216</v>
      </c>
      <c r="E3442" t="s">
        <v>70</v>
      </c>
      <c r="F3442" s="1">
        <v>38229</v>
      </c>
      <c r="G3442">
        <v>6</v>
      </c>
      <c r="O3442">
        <v>8.75</v>
      </c>
      <c r="P3442" t="s">
        <v>71</v>
      </c>
      <c r="Q3442">
        <v>23.8</v>
      </c>
      <c r="R3442" t="s">
        <v>71</v>
      </c>
    </row>
    <row r="3443" spans="1:46" x14ac:dyDescent="0.2">
      <c r="A3443" t="s">
        <v>214</v>
      </c>
      <c r="B3443" t="s">
        <v>215</v>
      </c>
      <c r="C3443">
        <f>-70.02398814 / 41.75807499</f>
        <v>-1.6768969392571131</v>
      </c>
      <c r="D3443" t="s">
        <v>216</v>
      </c>
      <c r="E3443" t="s">
        <v>70</v>
      </c>
      <c r="F3443" s="1">
        <v>38229</v>
      </c>
      <c r="G3443">
        <v>7</v>
      </c>
      <c r="O3443">
        <v>8.4499999999999993</v>
      </c>
      <c r="P3443" t="s">
        <v>71</v>
      </c>
      <c r="Q3443">
        <v>23.4</v>
      </c>
      <c r="R3443" t="s">
        <v>71</v>
      </c>
    </row>
    <row r="3444" spans="1:46" x14ac:dyDescent="0.2">
      <c r="A3444" t="s">
        <v>214</v>
      </c>
      <c r="B3444" t="s">
        <v>215</v>
      </c>
      <c r="C3444">
        <f>-70.02398814 / 41.75807499</f>
        <v>-1.6768969392571131</v>
      </c>
      <c r="D3444" t="s">
        <v>216</v>
      </c>
      <c r="E3444" t="s">
        <v>70</v>
      </c>
      <c r="F3444" s="1">
        <v>38229</v>
      </c>
      <c r="G3444">
        <v>8</v>
      </c>
      <c r="O3444">
        <v>7.24</v>
      </c>
      <c r="P3444" t="s">
        <v>71</v>
      </c>
      <c r="Q3444">
        <v>22.6</v>
      </c>
      <c r="R3444" t="s">
        <v>71</v>
      </c>
    </row>
    <row r="3445" spans="1:46" x14ac:dyDescent="0.2">
      <c r="A3445" t="s">
        <v>214</v>
      </c>
      <c r="B3445" t="s">
        <v>215</v>
      </c>
      <c r="C3445">
        <f>-70.02398814 / 41.75807499</f>
        <v>-1.6768969392571131</v>
      </c>
      <c r="D3445" t="s">
        <v>216</v>
      </c>
      <c r="E3445" t="s">
        <v>70</v>
      </c>
      <c r="F3445" s="1">
        <v>38229</v>
      </c>
      <c r="G3445">
        <v>9</v>
      </c>
      <c r="K3445">
        <v>28.11</v>
      </c>
      <c r="L3445" t="s">
        <v>71</v>
      </c>
      <c r="O3445">
        <v>5.38</v>
      </c>
      <c r="P3445" t="s">
        <v>71</v>
      </c>
      <c r="Q3445">
        <v>20.2</v>
      </c>
      <c r="R3445" t="s">
        <v>71</v>
      </c>
      <c r="S3445">
        <v>0.87</v>
      </c>
      <c r="T3445" t="s">
        <v>71</v>
      </c>
      <c r="U3445">
        <v>26.95</v>
      </c>
      <c r="V3445" t="s">
        <v>71</v>
      </c>
      <c r="W3445">
        <v>18.04</v>
      </c>
      <c r="X3445" t="s">
        <v>71</v>
      </c>
      <c r="Y3445">
        <v>51.65</v>
      </c>
      <c r="AA3445">
        <v>63.33</v>
      </c>
      <c r="AE3445">
        <v>4.04</v>
      </c>
      <c r="AF3445" t="s">
        <v>71</v>
      </c>
      <c r="AG3445">
        <v>6.05</v>
      </c>
      <c r="AH3445" t="s">
        <v>71</v>
      </c>
      <c r="AS3445">
        <v>0.03</v>
      </c>
      <c r="AT3445" t="s">
        <v>71</v>
      </c>
    </row>
    <row r="3446" spans="1:46" x14ac:dyDescent="0.2">
      <c r="A3446" t="s">
        <v>214</v>
      </c>
      <c r="B3446" t="s">
        <v>215</v>
      </c>
      <c r="C3446">
        <f>-70.02398814 / 41.75807499</f>
        <v>-1.6768969392571131</v>
      </c>
      <c r="D3446" t="s">
        <v>216</v>
      </c>
      <c r="E3446" t="s">
        <v>70</v>
      </c>
      <c r="F3446" s="1">
        <v>38229</v>
      </c>
      <c r="G3446">
        <v>10</v>
      </c>
      <c r="O3446">
        <v>5.19</v>
      </c>
      <c r="P3446" t="s">
        <v>71</v>
      </c>
      <c r="Q3446">
        <v>14.9</v>
      </c>
      <c r="R3446" t="s">
        <v>71</v>
      </c>
    </row>
    <row r="3447" spans="1:46" x14ac:dyDescent="0.2">
      <c r="A3447" t="s">
        <v>214</v>
      </c>
      <c r="B3447" t="s">
        <v>215</v>
      </c>
      <c r="C3447">
        <f>-70.02398814 / 41.75807499</f>
        <v>-1.6768969392571131</v>
      </c>
      <c r="D3447" t="s">
        <v>216</v>
      </c>
      <c r="E3447" t="s">
        <v>70</v>
      </c>
      <c r="F3447" s="1">
        <v>38229</v>
      </c>
      <c r="G3447">
        <v>11</v>
      </c>
      <c r="O3447">
        <v>2.2599999999999998</v>
      </c>
      <c r="P3447" t="s">
        <v>71</v>
      </c>
      <c r="Q3447">
        <v>12.6</v>
      </c>
      <c r="R3447" t="s">
        <v>71</v>
      </c>
    </row>
    <row r="3448" spans="1:46" x14ac:dyDescent="0.2">
      <c r="A3448" t="s">
        <v>214</v>
      </c>
      <c r="B3448" t="s">
        <v>215</v>
      </c>
      <c r="C3448">
        <f>-70.02398814 / 41.75807499</f>
        <v>-1.6768969392571131</v>
      </c>
      <c r="D3448" t="s">
        <v>216</v>
      </c>
      <c r="E3448" t="s">
        <v>70</v>
      </c>
      <c r="F3448" s="1">
        <v>38229</v>
      </c>
      <c r="G3448">
        <v>12</v>
      </c>
      <c r="O3448">
        <v>1.17</v>
      </c>
      <c r="P3448" t="s">
        <v>71</v>
      </c>
      <c r="Q3448">
        <v>11.6</v>
      </c>
      <c r="R3448" t="s">
        <v>71</v>
      </c>
    </row>
    <row r="3449" spans="1:46" x14ac:dyDescent="0.2">
      <c r="A3449" t="s">
        <v>214</v>
      </c>
      <c r="B3449" t="s">
        <v>215</v>
      </c>
      <c r="C3449">
        <f>-70.02398814 / 41.75807499</f>
        <v>-1.6768969392571131</v>
      </c>
      <c r="D3449" t="s">
        <v>216</v>
      </c>
      <c r="E3449" t="s">
        <v>70</v>
      </c>
      <c r="F3449" s="1">
        <v>38229</v>
      </c>
      <c r="G3449">
        <v>13</v>
      </c>
      <c r="O3449">
        <v>0.33</v>
      </c>
      <c r="P3449" t="s">
        <v>71</v>
      </c>
      <c r="Q3449">
        <v>10.7</v>
      </c>
      <c r="R3449" t="s">
        <v>71</v>
      </c>
    </row>
    <row r="3450" spans="1:46" x14ac:dyDescent="0.2">
      <c r="A3450" t="s">
        <v>214</v>
      </c>
      <c r="B3450" t="s">
        <v>215</v>
      </c>
      <c r="C3450">
        <f>-70.02398814 / 41.75807499</f>
        <v>-1.6768969392571131</v>
      </c>
      <c r="D3450" t="s">
        <v>216</v>
      </c>
      <c r="E3450" t="s">
        <v>70</v>
      </c>
      <c r="F3450" s="1">
        <v>38229</v>
      </c>
      <c r="G3450">
        <v>14</v>
      </c>
      <c r="O3450">
        <v>0.22</v>
      </c>
      <c r="P3450" t="s">
        <v>71</v>
      </c>
      <c r="Q3450">
        <v>9.9</v>
      </c>
      <c r="R3450" t="s">
        <v>71</v>
      </c>
    </row>
    <row r="3451" spans="1:46" x14ac:dyDescent="0.2">
      <c r="A3451" t="s">
        <v>214</v>
      </c>
      <c r="B3451" t="s">
        <v>215</v>
      </c>
      <c r="C3451">
        <f>-70.02398814 / 41.75807499</f>
        <v>-1.6768969392571131</v>
      </c>
      <c r="D3451" t="s">
        <v>216</v>
      </c>
      <c r="E3451" t="s">
        <v>70</v>
      </c>
      <c r="F3451" s="1">
        <v>38229</v>
      </c>
      <c r="G3451">
        <v>15</v>
      </c>
      <c r="O3451">
        <v>0.23</v>
      </c>
      <c r="P3451" t="s">
        <v>71</v>
      </c>
      <c r="Q3451">
        <v>9.1</v>
      </c>
      <c r="R3451" t="s">
        <v>71</v>
      </c>
    </row>
    <row r="3452" spans="1:46" x14ac:dyDescent="0.2">
      <c r="A3452" t="s">
        <v>214</v>
      </c>
      <c r="B3452" t="s">
        <v>215</v>
      </c>
      <c r="C3452">
        <f>-70.02398814 / 41.75807499</f>
        <v>-1.6768969392571131</v>
      </c>
      <c r="D3452" t="s">
        <v>216</v>
      </c>
      <c r="E3452" t="s">
        <v>70</v>
      </c>
      <c r="F3452" s="1">
        <v>38229</v>
      </c>
      <c r="G3452">
        <v>16</v>
      </c>
      <c r="O3452">
        <v>0.23</v>
      </c>
      <c r="P3452" t="s">
        <v>71</v>
      </c>
      <c r="Q3452">
        <v>8.6999999999999993</v>
      </c>
      <c r="R3452" t="s">
        <v>71</v>
      </c>
    </row>
    <row r="3453" spans="1:46" x14ac:dyDescent="0.2">
      <c r="A3453" t="s">
        <v>214</v>
      </c>
      <c r="B3453" t="s">
        <v>215</v>
      </c>
      <c r="C3453">
        <f>-70.02398814 / 41.75807499</f>
        <v>-1.6768969392571131</v>
      </c>
      <c r="D3453" t="s">
        <v>216</v>
      </c>
      <c r="E3453" t="s">
        <v>70</v>
      </c>
      <c r="F3453" s="1">
        <v>38229</v>
      </c>
      <c r="G3453">
        <v>17</v>
      </c>
      <c r="O3453">
        <v>0.23</v>
      </c>
      <c r="P3453" t="s">
        <v>71</v>
      </c>
      <c r="Q3453">
        <v>8.5</v>
      </c>
      <c r="R3453" t="s">
        <v>71</v>
      </c>
    </row>
    <row r="3454" spans="1:46" x14ac:dyDescent="0.2">
      <c r="A3454" t="s">
        <v>214</v>
      </c>
      <c r="B3454" t="s">
        <v>215</v>
      </c>
      <c r="C3454">
        <f>-70.02398814 / 41.75807499</f>
        <v>-1.6768969392571131</v>
      </c>
      <c r="D3454" t="s">
        <v>216</v>
      </c>
      <c r="E3454" t="s">
        <v>70</v>
      </c>
      <c r="F3454" s="1">
        <v>38229</v>
      </c>
      <c r="G3454">
        <v>18</v>
      </c>
      <c r="O3454">
        <v>0.24</v>
      </c>
      <c r="P3454" t="s">
        <v>71</v>
      </c>
      <c r="Q3454">
        <v>8.1999999999999993</v>
      </c>
      <c r="R3454" t="s">
        <v>71</v>
      </c>
    </row>
    <row r="3455" spans="1:46" x14ac:dyDescent="0.2">
      <c r="A3455" t="s">
        <v>214</v>
      </c>
      <c r="B3455" t="s">
        <v>215</v>
      </c>
      <c r="C3455">
        <f>-70.02398814 / 41.75807499</f>
        <v>-1.6768969392571131</v>
      </c>
      <c r="D3455" t="s">
        <v>216</v>
      </c>
      <c r="E3455" t="s">
        <v>70</v>
      </c>
      <c r="F3455" s="1">
        <v>38229</v>
      </c>
      <c r="G3455">
        <v>19</v>
      </c>
      <c r="O3455">
        <v>0.24</v>
      </c>
      <c r="P3455" t="s">
        <v>71</v>
      </c>
      <c r="Q3455">
        <v>8.1</v>
      </c>
      <c r="R3455" t="s">
        <v>71</v>
      </c>
    </row>
    <row r="3456" spans="1:46" x14ac:dyDescent="0.2">
      <c r="A3456" t="s">
        <v>214</v>
      </c>
      <c r="B3456" t="s">
        <v>215</v>
      </c>
      <c r="C3456">
        <f>-70.02398814 / 41.75807499</f>
        <v>-1.6768969392571131</v>
      </c>
      <c r="D3456" t="s">
        <v>216</v>
      </c>
      <c r="E3456" t="s">
        <v>70</v>
      </c>
      <c r="F3456" s="1">
        <v>38229</v>
      </c>
      <c r="G3456">
        <v>20</v>
      </c>
      <c r="O3456">
        <v>0.24</v>
      </c>
      <c r="P3456" t="s">
        <v>71</v>
      </c>
      <c r="Q3456">
        <v>8.1</v>
      </c>
      <c r="R3456" t="s">
        <v>71</v>
      </c>
    </row>
    <row r="3457" spans="1:46" x14ac:dyDescent="0.2">
      <c r="A3457" t="s">
        <v>214</v>
      </c>
      <c r="B3457" t="s">
        <v>215</v>
      </c>
      <c r="C3457">
        <f>-70.02398814 / 41.75807499</f>
        <v>-1.6768969392571131</v>
      </c>
      <c r="D3457" t="s">
        <v>216</v>
      </c>
      <c r="E3457" t="s">
        <v>70</v>
      </c>
      <c r="F3457" s="1">
        <v>38229</v>
      </c>
      <c r="G3457">
        <v>25</v>
      </c>
      <c r="K3457">
        <v>1.62</v>
      </c>
      <c r="L3457" t="s">
        <v>71</v>
      </c>
      <c r="O3457">
        <v>0.34</v>
      </c>
      <c r="P3457" t="s">
        <v>71</v>
      </c>
      <c r="Q3457">
        <v>8</v>
      </c>
      <c r="R3457" t="s">
        <v>71</v>
      </c>
      <c r="S3457">
        <v>3.32</v>
      </c>
      <c r="T3457" t="s">
        <v>71</v>
      </c>
      <c r="U3457">
        <v>102.83</v>
      </c>
      <c r="V3457" t="s">
        <v>71</v>
      </c>
      <c r="W3457">
        <v>34.4</v>
      </c>
      <c r="X3457" t="s">
        <v>71</v>
      </c>
      <c r="Y3457">
        <v>70.959999999999994</v>
      </c>
      <c r="AA3457">
        <v>35.33</v>
      </c>
      <c r="AE3457">
        <v>9.69</v>
      </c>
      <c r="AF3457" t="s">
        <v>71</v>
      </c>
      <c r="AG3457">
        <v>5.87</v>
      </c>
      <c r="AH3457" t="s">
        <v>71</v>
      </c>
      <c r="AS3457">
        <v>6.51</v>
      </c>
      <c r="AT3457" t="s">
        <v>71</v>
      </c>
    </row>
    <row r="3458" spans="1:46" x14ac:dyDescent="0.2">
      <c r="A3458" t="s">
        <v>214</v>
      </c>
      <c r="B3458" t="s">
        <v>215</v>
      </c>
      <c r="C3458">
        <f>-70.02398814 / 41.75807499</f>
        <v>-1.6768969392571131</v>
      </c>
      <c r="D3458" t="s">
        <v>216</v>
      </c>
      <c r="E3458" t="s">
        <v>70</v>
      </c>
      <c r="F3458" s="1">
        <v>38602</v>
      </c>
      <c r="G3458">
        <v>0.5</v>
      </c>
      <c r="I3458">
        <v>26.86</v>
      </c>
      <c r="J3458" t="s">
        <v>71</v>
      </c>
      <c r="K3458">
        <v>10.45</v>
      </c>
      <c r="L3458" t="s">
        <v>71</v>
      </c>
      <c r="M3458">
        <v>2.88</v>
      </c>
      <c r="N3458" t="s">
        <v>71</v>
      </c>
      <c r="O3458">
        <v>8.8000000000000007</v>
      </c>
      <c r="P3458" t="s">
        <v>71</v>
      </c>
      <c r="Q3458">
        <v>24.8</v>
      </c>
      <c r="R3458" t="s">
        <v>71</v>
      </c>
      <c r="S3458">
        <v>0.3</v>
      </c>
      <c r="T3458" t="s">
        <v>71</v>
      </c>
      <c r="U3458">
        <v>9.2899999999999991</v>
      </c>
      <c r="V3458" t="s">
        <v>71</v>
      </c>
      <c r="W3458">
        <v>23.66</v>
      </c>
      <c r="X3458" t="s">
        <v>71</v>
      </c>
      <c r="Y3458">
        <v>36.29</v>
      </c>
      <c r="AA3458">
        <v>53.62</v>
      </c>
      <c r="AC3458">
        <v>44.76</v>
      </c>
      <c r="AE3458">
        <v>5.04</v>
      </c>
      <c r="AF3458" t="s">
        <v>71</v>
      </c>
      <c r="AG3458">
        <v>6.72</v>
      </c>
      <c r="AH3458" t="s">
        <v>71</v>
      </c>
      <c r="AS3458">
        <v>0.56999999999999995</v>
      </c>
      <c r="AT3458" t="s">
        <v>71</v>
      </c>
    </row>
    <row r="3459" spans="1:46" x14ac:dyDescent="0.2">
      <c r="A3459" t="s">
        <v>214</v>
      </c>
      <c r="B3459" t="s">
        <v>215</v>
      </c>
      <c r="C3459">
        <f>-70.02398814 / 41.75807499</f>
        <v>-1.6768969392571131</v>
      </c>
      <c r="D3459" t="s">
        <v>216</v>
      </c>
      <c r="E3459" t="s">
        <v>70</v>
      </c>
      <c r="F3459" s="1">
        <v>38602</v>
      </c>
      <c r="G3459">
        <v>1</v>
      </c>
      <c r="O3459">
        <v>8.8699999999999992</v>
      </c>
      <c r="P3459" t="s">
        <v>71</v>
      </c>
      <c r="Q3459">
        <v>24.6</v>
      </c>
      <c r="R3459" t="s">
        <v>71</v>
      </c>
    </row>
    <row r="3460" spans="1:46" x14ac:dyDescent="0.2">
      <c r="A3460" t="s">
        <v>214</v>
      </c>
      <c r="B3460" t="s">
        <v>215</v>
      </c>
      <c r="C3460">
        <f>-70.02398814 / 41.75807499</f>
        <v>-1.6768969392571131</v>
      </c>
      <c r="D3460" t="s">
        <v>216</v>
      </c>
      <c r="E3460" t="s">
        <v>70</v>
      </c>
      <c r="F3460" s="1">
        <v>38602</v>
      </c>
      <c r="G3460">
        <v>2</v>
      </c>
      <c r="O3460">
        <v>8.81</v>
      </c>
      <c r="P3460" t="s">
        <v>71</v>
      </c>
      <c r="Q3460">
        <v>24.5</v>
      </c>
      <c r="R3460" t="s">
        <v>71</v>
      </c>
    </row>
    <row r="3461" spans="1:46" x14ac:dyDescent="0.2">
      <c r="A3461" t="s">
        <v>214</v>
      </c>
      <c r="B3461" t="s">
        <v>215</v>
      </c>
      <c r="C3461">
        <f>-70.02398814 / 41.75807499</f>
        <v>-1.6768969392571131</v>
      </c>
      <c r="D3461" t="s">
        <v>216</v>
      </c>
      <c r="E3461" t="s">
        <v>70</v>
      </c>
      <c r="F3461" s="1">
        <v>38602</v>
      </c>
      <c r="G3461">
        <v>3</v>
      </c>
      <c r="K3461">
        <v>12.2</v>
      </c>
      <c r="L3461" t="s">
        <v>71</v>
      </c>
      <c r="O3461">
        <v>8.68</v>
      </c>
      <c r="P3461" t="s">
        <v>71</v>
      </c>
      <c r="Q3461">
        <v>24.4</v>
      </c>
      <c r="R3461" t="s">
        <v>71</v>
      </c>
      <c r="S3461">
        <v>0.4</v>
      </c>
      <c r="T3461" t="s">
        <v>71</v>
      </c>
      <c r="U3461">
        <v>12.39</v>
      </c>
      <c r="V3461" t="s">
        <v>71</v>
      </c>
      <c r="W3461">
        <v>23.87</v>
      </c>
      <c r="X3461" t="s">
        <v>71</v>
      </c>
      <c r="Y3461">
        <v>40.44</v>
      </c>
      <c r="AA3461">
        <v>55.14</v>
      </c>
      <c r="AE3461">
        <v>5.04</v>
      </c>
      <c r="AF3461" t="s">
        <v>71</v>
      </c>
      <c r="AG3461">
        <v>6.58</v>
      </c>
      <c r="AH3461" t="s">
        <v>71</v>
      </c>
      <c r="AS3461">
        <v>0.36</v>
      </c>
      <c r="AT3461" t="s">
        <v>71</v>
      </c>
    </row>
    <row r="3462" spans="1:46" x14ac:dyDescent="0.2">
      <c r="A3462" t="s">
        <v>214</v>
      </c>
      <c r="B3462" t="s">
        <v>215</v>
      </c>
      <c r="C3462">
        <f>-70.02398814 / 41.75807499</f>
        <v>-1.6768969392571131</v>
      </c>
      <c r="D3462" t="s">
        <v>216</v>
      </c>
      <c r="E3462" t="s">
        <v>70</v>
      </c>
      <c r="F3462" s="1">
        <v>38602</v>
      </c>
      <c r="G3462">
        <v>4</v>
      </c>
      <c r="O3462">
        <v>8.68</v>
      </c>
      <c r="P3462" t="s">
        <v>71</v>
      </c>
      <c r="Q3462">
        <v>24.3</v>
      </c>
      <c r="R3462" t="s">
        <v>71</v>
      </c>
    </row>
    <row r="3463" spans="1:46" x14ac:dyDescent="0.2">
      <c r="A3463" t="s">
        <v>214</v>
      </c>
      <c r="B3463" t="s">
        <v>215</v>
      </c>
      <c r="C3463">
        <f>-70.02398814 / 41.75807499</f>
        <v>-1.6768969392571131</v>
      </c>
      <c r="D3463" t="s">
        <v>216</v>
      </c>
      <c r="E3463" t="s">
        <v>70</v>
      </c>
      <c r="F3463" s="1">
        <v>38602</v>
      </c>
      <c r="G3463">
        <v>5</v>
      </c>
      <c r="O3463">
        <v>8.67</v>
      </c>
      <c r="P3463" t="s">
        <v>71</v>
      </c>
      <c r="Q3463">
        <v>24.3</v>
      </c>
      <c r="R3463" t="s">
        <v>71</v>
      </c>
    </row>
    <row r="3464" spans="1:46" x14ac:dyDescent="0.2">
      <c r="A3464" t="s">
        <v>214</v>
      </c>
      <c r="B3464" t="s">
        <v>215</v>
      </c>
      <c r="C3464">
        <f>-70.02398814 / 41.75807499</f>
        <v>-1.6768969392571131</v>
      </c>
      <c r="D3464" t="s">
        <v>216</v>
      </c>
      <c r="E3464" t="s">
        <v>70</v>
      </c>
      <c r="F3464" s="1">
        <v>38602</v>
      </c>
      <c r="G3464">
        <v>6</v>
      </c>
      <c r="O3464">
        <v>8.41</v>
      </c>
      <c r="P3464" t="s">
        <v>71</v>
      </c>
      <c r="Q3464">
        <v>24.1</v>
      </c>
      <c r="R3464" t="s">
        <v>71</v>
      </c>
    </row>
    <row r="3465" spans="1:46" x14ac:dyDescent="0.2">
      <c r="A3465" t="s">
        <v>214</v>
      </c>
      <c r="B3465" t="s">
        <v>215</v>
      </c>
      <c r="C3465">
        <f>-70.02398814 / 41.75807499</f>
        <v>-1.6768969392571131</v>
      </c>
      <c r="D3465" t="s">
        <v>216</v>
      </c>
      <c r="E3465" t="s">
        <v>70</v>
      </c>
      <c r="F3465" s="1">
        <v>38602</v>
      </c>
      <c r="G3465">
        <v>7</v>
      </c>
      <c r="O3465">
        <v>7.79</v>
      </c>
      <c r="P3465" t="s">
        <v>71</v>
      </c>
      <c r="Q3465">
        <v>23.9</v>
      </c>
      <c r="R3465" t="s">
        <v>71</v>
      </c>
    </row>
    <row r="3466" spans="1:46" x14ac:dyDescent="0.2">
      <c r="A3466" t="s">
        <v>214</v>
      </c>
      <c r="B3466" t="s">
        <v>215</v>
      </c>
      <c r="C3466">
        <f>-70.02398814 / 41.75807499</f>
        <v>-1.6768969392571131</v>
      </c>
      <c r="D3466" t="s">
        <v>216</v>
      </c>
      <c r="E3466" t="s">
        <v>70</v>
      </c>
      <c r="F3466" s="1">
        <v>38602</v>
      </c>
      <c r="G3466">
        <v>8</v>
      </c>
      <c r="O3466">
        <v>8.27</v>
      </c>
      <c r="P3466" t="s">
        <v>71</v>
      </c>
      <c r="Q3466">
        <v>19.600000000000001</v>
      </c>
      <c r="R3466" t="s">
        <v>71</v>
      </c>
    </row>
    <row r="3467" spans="1:46" x14ac:dyDescent="0.2">
      <c r="A3467" t="s">
        <v>214</v>
      </c>
      <c r="B3467" t="s">
        <v>215</v>
      </c>
      <c r="C3467">
        <f>-70.02398814 / 41.75807499</f>
        <v>-1.6768969392571131</v>
      </c>
      <c r="D3467" t="s">
        <v>216</v>
      </c>
      <c r="E3467" t="s">
        <v>70</v>
      </c>
      <c r="F3467" s="1">
        <v>38602</v>
      </c>
      <c r="G3467">
        <v>9</v>
      </c>
      <c r="K3467">
        <v>14.12</v>
      </c>
      <c r="L3467" t="s">
        <v>71</v>
      </c>
      <c r="O3467">
        <v>8.5399999999999991</v>
      </c>
      <c r="P3467" t="s">
        <v>71</v>
      </c>
      <c r="Q3467">
        <v>15.6</v>
      </c>
      <c r="R3467" t="s">
        <v>71</v>
      </c>
      <c r="S3467">
        <v>0.7</v>
      </c>
      <c r="T3467" t="s">
        <v>71</v>
      </c>
      <c r="U3467">
        <v>21.68</v>
      </c>
      <c r="V3467" t="s">
        <v>71</v>
      </c>
      <c r="W3467">
        <v>28.07</v>
      </c>
      <c r="X3467" t="s">
        <v>71</v>
      </c>
      <c r="Y3467">
        <v>48.51</v>
      </c>
      <c r="AA3467">
        <v>56.57</v>
      </c>
      <c r="AE3467">
        <v>5.25</v>
      </c>
      <c r="AF3467" t="s">
        <v>71</v>
      </c>
      <c r="AG3467">
        <v>6.2</v>
      </c>
      <c r="AH3467" t="s">
        <v>71</v>
      </c>
      <c r="AS3467">
        <v>1.04</v>
      </c>
      <c r="AT3467" t="s">
        <v>71</v>
      </c>
    </row>
    <row r="3468" spans="1:46" x14ac:dyDescent="0.2">
      <c r="A3468" t="s">
        <v>214</v>
      </c>
      <c r="B3468" t="s">
        <v>215</v>
      </c>
      <c r="C3468">
        <f>-70.02398814 / 41.75807499</f>
        <v>-1.6768969392571131</v>
      </c>
      <c r="D3468" t="s">
        <v>216</v>
      </c>
      <c r="E3468" t="s">
        <v>70</v>
      </c>
      <c r="F3468" s="1">
        <v>38602</v>
      </c>
      <c r="G3468">
        <v>10</v>
      </c>
      <c r="O3468">
        <v>7.28</v>
      </c>
      <c r="P3468" t="s">
        <v>71</v>
      </c>
      <c r="Q3468">
        <v>13.6</v>
      </c>
      <c r="R3468" t="s">
        <v>71</v>
      </c>
    </row>
    <row r="3469" spans="1:46" x14ac:dyDescent="0.2">
      <c r="A3469" t="s">
        <v>214</v>
      </c>
      <c r="B3469" t="s">
        <v>215</v>
      </c>
      <c r="C3469">
        <f>-70.02398814 / 41.75807499</f>
        <v>-1.6768969392571131</v>
      </c>
      <c r="D3469" t="s">
        <v>216</v>
      </c>
      <c r="E3469" t="s">
        <v>70</v>
      </c>
      <c r="F3469" s="1">
        <v>38602</v>
      </c>
      <c r="G3469">
        <v>11</v>
      </c>
      <c r="O3469">
        <v>3</v>
      </c>
      <c r="P3469" t="s">
        <v>71</v>
      </c>
      <c r="Q3469">
        <v>12.6</v>
      </c>
      <c r="R3469" t="s">
        <v>71</v>
      </c>
    </row>
    <row r="3470" spans="1:46" x14ac:dyDescent="0.2">
      <c r="A3470" t="s">
        <v>214</v>
      </c>
      <c r="B3470" t="s">
        <v>215</v>
      </c>
      <c r="C3470">
        <f>-70.02398814 / 41.75807499</f>
        <v>-1.6768969392571131</v>
      </c>
      <c r="D3470" t="s">
        <v>216</v>
      </c>
      <c r="E3470" t="s">
        <v>70</v>
      </c>
      <c r="F3470" s="1">
        <v>38602</v>
      </c>
      <c r="G3470">
        <v>12</v>
      </c>
      <c r="O3470">
        <v>1.25</v>
      </c>
      <c r="P3470" t="s">
        <v>71</v>
      </c>
      <c r="Q3470">
        <v>11.9</v>
      </c>
      <c r="R3470" t="s">
        <v>71</v>
      </c>
    </row>
    <row r="3471" spans="1:46" x14ac:dyDescent="0.2">
      <c r="A3471" t="s">
        <v>214</v>
      </c>
      <c r="B3471" t="s">
        <v>215</v>
      </c>
      <c r="C3471">
        <f>-70.02398814 / 41.75807499</f>
        <v>-1.6768969392571131</v>
      </c>
      <c r="D3471" t="s">
        <v>216</v>
      </c>
      <c r="E3471" t="s">
        <v>70</v>
      </c>
      <c r="F3471" s="1">
        <v>38602</v>
      </c>
      <c r="G3471">
        <v>13</v>
      </c>
      <c r="O3471">
        <v>0.83</v>
      </c>
      <c r="P3471" t="s">
        <v>71</v>
      </c>
      <c r="Q3471">
        <v>11.3</v>
      </c>
      <c r="R3471" t="s">
        <v>71</v>
      </c>
    </row>
    <row r="3472" spans="1:46" x14ac:dyDescent="0.2">
      <c r="A3472" t="s">
        <v>214</v>
      </c>
      <c r="B3472" t="s">
        <v>215</v>
      </c>
      <c r="C3472">
        <f>-70.02398814 / 41.75807499</f>
        <v>-1.6768969392571131</v>
      </c>
      <c r="D3472" t="s">
        <v>216</v>
      </c>
      <c r="E3472" t="s">
        <v>70</v>
      </c>
      <c r="F3472" s="1">
        <v>38602</v>
      </c>
      <c r="G3472">
        <v>14</v>
      </c>
      <c r="O3472">
        <v>0.86</v>
      </c>
      <c r="P3472" t="s">
        <v>71</v>
      </c>
      <c r="Q3472">
        <v>11</v>
      </c>
      <c r="R3472" t="s">
        <v>71</v>
      </c>
    </row>
    <row r="3473" spans="1:46" x14ac:dyDescent="0.2">
      <c r="A3473" t="s">
        <v>214</v>
      </c>
      <c r="B3473" t="s">
        <v>215</v>
      </c>
      <c r="C3473">
        <f>-70.02398814 / 41.75807499</f>
        <v>-1.6768969392571131</v>
      </c>
      <c r="D3473" t="s">
        <v>216</v>
      </c>
      <c r="E3473" t="s">
        <v>70</v>
      </c>
      <c r="F3473" s="1">
        <v>38602</v>
      </c>
      <c r="G3473">
        <v>15</v>
      </c>
      <c r="O3473">
        <v>0.85</v>
      </c>
      <c r="P3473" t="s">
        <v>71</v>
      </c>
      <c r="Q3473">
        <v>10.4</v>
      </c>
      <c r="R3473" t="s">
        <v>71</v>
      </c>
    </row>
    <row r="3474" spans="1:46" x14ac:dyDescent="0.2">
      <c r="A3474" t="s">
        <v>214</v>
      </c>
      <c r="B3474" t="s">
        <v>215</v>
      </c>
      <c r="C3474">
        <f>-70.02398814 / 41.75807499</f>
        <v>-1.6768969392571131</v>
      </c>
      <c r="D3474" t="s">
        <v>216</v>
      </c>
      <c r="E3474" t="s">
        <v>70</v>
      </c>
      <c r="F3474" s="1">
        <v>38602</v>
      </c>
      <c r="G3474">
        <v>26</v>
      </c>
      <c r="K3474">
        <v>3.13</v>
      </c>
      <c r="L3474" t="s">
        <v>71</v>
      </c>
      <c r="S3474">
        <v>3.9</v>
      </c>
      <c r="T3474" t="s">
        <v>71</v>
      </c>
      <c r="U3474">
        <v>120.8</v>
      </c>
      <c r="V3474" t="s">
        <v>71</v>
      </c>
      <c r="W3474">
        <v>74.41</v>
      </c>
      <c r="X3474" t="s">
        <v>71</v>
      </c>
      <c r="Y3474">
        <v>73.28</v>
      </c>
      <c r="AA3474">
        <v>41.79</v>
      </c>
      <c r="AE3474">
        <v>25.02</v>
      </c>
      <c r="AF3474" t="s">
        <v>71</v>
      </c>
      <c r="AG3474">
        <v>6.33</v>
      </c>
      <c r="AH3474" t="s">
        <v>71</v>
      </c>
      <c r="AS3474">
        <v>7.16</v>
      </c>
      <c r="AT3474" t="s">
        <v>71</v>
      </c>
    </row>
    <row r="3475" spans="1:46" x14ac:dyDescent="0.2">
      <c r="A3475" t="s">
        <v>214</v>
      </c>
      <c r="B3475" t="s">
        <v>215</v>
      </c>
      <c r="C3475">
        <f>-70.02398814 / 41.75807499</f>
        <v>-1.6768969392571131</v>
      </c>
      <c r="D3475" t="s">
        <v>216</v>
      </c>
      <c r="E3475" t="s">
        <v>70</v>
      </c>
      <c r="F3475" s="1">
        <v>38946</v>
      </c>
      <c r="G3475">
        <v>0.5</v>
      </c>
      <c r="I3475">
        <v>27.14</v>
      </c>
      <c r="J3475" t="s">
        <v>71</v>
      </c>
      <c r="K3475">
        <v>2.38</v>
      </c>
      <c r="L3475" t="s">
        <v>71</v>
      </c>
      <c r="M3475">
        <v>5.29</v>
      </c>
      <c r="N3475" t="s">
        <v>71</v>
      </c>
      <c r="O3475">
        <v>8.34</v>
      </c>
      <c r="P3475" t="s">
        <v>71</v>
      </c>
      <c r="Q3475">
        <v>24.8</v>
      </c>
      <c r="R3475" t="s">
        <v>71</v>
      </c>
      <c r="S3475">
        <v>0.33</v>
      </c>
      <c r="T3475" t="s">
        <v>71</v>
      </c>
      <c r="U3475">
        <v>10.27</v>
      </c>
      <c r="V3475" t="s">
        <v>71</v>
      </c>
      <c r="W3475">
        <v>45.01</v>
      </c>
      <c r="X3475" t="s">
        <v>71</v>
      </c>
      <c r="Y3475">
        <v>37.74</v>
      </c>
      <c r="AA3475">
        <v>39.119999999999997</v>
      </c>
      <c r="AC3475">
        <v>36</v>
      </c>
      <c r="AE3475">
        <v>4.6399999999999997</v>
      </c>
      <c r="AF3475" t="s">
        <v>71</v>
      </c>
      <c r="AG3475">
        <v>6.54</v>
      </c>
      <c r="AH3475" t="s">
        <v>71</v>
      </c>
      <c r="AS3475">
        <v>0.46</v>
      </c>
      <c r="AT3475" t="s">
        <v>71</v>
      </c>
    </row>
    <row r="3476" spans="1:46" x14ac:dyDescent="0.2">
      <c r="A3476" t="s">
        <v>214</v>
      </c>
      <c r="B3476" t="s">
        <v>215</v>
      </c>
      <c r="C3476">
        <f>-70.02398814 / 41.75807499</f>
        <v>-1.6768969392571131</v>
      </c>
      <c r="D3476" t="s">
        <v>216</v>
      </c>
      <c r="E3476" t="s">
        <v>70</v>
      </c>
      <c r="F3476" s="1">
        <v>38946</v>
      </c>
      <c r="G3476">
        <v>1</v>
      </c>
      <c r="O3476">
        <v>8.35</v>
      </c>
      <c r="P3476" t="s">
        <v>71</v>
      </c>
      <c r="Q3476">
        <v>24.7</v>
      </c>
      <c r="R3476" t="s">
        <v>71</v>
      </c>
    </row>
    <row r="3477" spans="1:46" x14ac:dyDescent="0.2">
      <c r="A3477" t="s">
        <v>214</v>
      </c>
      <c r="B3477" t="s">
        <v>215</v>
      </c>
      <c r="C3477">
        <f>-70.02398814 / 41.75807499</f>
        <v>-1.6768969392571131</v>
      </c>
      <c r="D3477" t="s">
        <v>216</v>
      </c>
      <c r="E3477" t="s">
        <v>70</v>
      </c>
      <c r="F3477" s="1">
        <v>38946</v>
      </c>
      <c r="G3477">
        <v>2</v>
      </c>
      <c r="O3477">
        <v>8.3699999999999992</v>
      </c>
      <c r="P3477" t="s">
        <v>71</v>
      </c>
      <c r="Q3477">
        <v>24.7</v>
      </c>
      <c r="R3477" t="s">
        <v>71</v>
      </c>
    </row>
    <row r="3478" spans="1:46" x14ac:dyDescent="0.2">
      <c r="A3478" t="s">
        <v>214</v>
      </c>
      <c r="B3478" t="s">
        <v>215</v>
      </c>
      <c r="C3478">
        <f>-70.02398814 / 41.75807499</f>
        <v>-1.6768969392571131</v>
      </c>
      <c r="D3478" t="s">
        <v>216</v>
      </c>
      <c r="E3478" t="s">
        <v>70</v>
      </c>
      <c r="F3478" s="1">
        <v>38946</v>
      </c>
      <c r="G3478">
        <v>3</v>
      </c>
      <c r="K3478">
        <v>3.19</v>
      </c>
      <c r="L3478" t="s">
        <v>71</v>
      </c>
      <c r="O3478">
        <v>8.3699999999999992</v>
      </c>
      <c r="P3478" t="s">
        <v>71</v>
      </c>
      <c r="Q3478">
        <v>24.6</v>
      </c>
      <c r="R3478" t="s">
        <v>71</v>
      </c>
      <c r="S3478">
        <v>0.33</v>
      </c>
      <c r="T3478" t="s">
        <v>71</v>
      </c>
      <c r="U3478">
        <v>10.1</v>
      </c>
      <c r="V3478" t="s">
        <v>71</v>
      </c>
      <c r="W3478">
        <v>36.56</v>
      </c>
      <c r="X3478" t="s">
        <v>71</v>
      </c>
      <c r="Y3478">
        <v>37.5</v>
      </c>
      <c r="AA3478">
        <v>41.99</v>
      </c>
      <c r="AE3478">
        <v>4.84</v>
      </c>
      <c r="AF3478" t="s">
        <v>71</v>
      </c>
      <c r="AG3478">
        <v>6.42</v>
      </c>
      <c r="AH3478" t="s">
        <v>71</v>
      </c>
    </row>
    <row r="3479" spans="1:46" x14ac:dyDescent="0.2">
      <c r="A3479" t="s">
        <v>214</v>
      </c>
      <c r="B3479" t="s">
        <v>215</v>
      </c>
      <c r="C3479">
        <f>-70.02398814 / 41.75807499</f>
        <v>-1.6768969392571131</v>
      </c>
      <c r="D3479" t="s">
        <v>216</v>
      </c>
      <c r="E3479" t="s">
        <v>70</v>
      </c>
      <c r="F3479" s="1">
        <v>38946</v>
      </c>
      <c r="G3479">
        <v>4</v>
      </c>
      <c r="O3479">
        <v>8.3800000000000008</v>
      </c>
      <c r="P3479" t="s">
        <v>71</v>
      </c>
      <c r="Q3479">
        <v>24.5</v>
      </c>
      <c r="R3479" t="s">
        <v>71</v>
      </c>
    </row>
    <row r="3480" spans="1:46" x14ac:dyDescent="0.2">
      <c r="A3480" t="s">
        <v>214</v>
      </c>
      <c r="B3480" t="s">
        <v>215</v>
      </c>
      <c r="C3480">
        <f>-70.02398814 / 41.75807499</f>
        <v>-1.6768969392571131</v>
      </c>
      <c r="D3480" t="s">
        <v>216</v>
      </c>
      <c r="E3480" t="s">
        <v>70</v>
      </c>
      <c r="F3480" s="1">
        <v>38946</v>
      </c>
      <c r="G3480">
        <v>5</v>
      </c>
      <c r="O3480">
        <v>8.35</v>
      </c>
      <c r="P3480" t="s">
        <v>71</v>
      </c>
      <c r="Q3480">
        <v>24.4</v>
      </c>
      <c r="R3480" t="s">
        <v>71</v>
      </c>
    </row>
    <row r="3481" spans="1:46" x14ac:dyDescent="0.2">
      <c r="A3481" t="s">
        <v>214</v>
      </c>
      <c r="B3481" t="s">
        <v>215</v>
      </c>
      <c r="C3481">
        <f>-70.02398814 / 41.75807499</f>
        <v>-1.6768969392571131</v>
      </c>
      <c r="D3481" t="s">
        <v>216</v>
      </c>
      <c r="E3481" t="s">
        <v>70</v>
      </c>
      <c r="F3481" s="1">
        <v>38946</v>
      </c>
      <c r="G3481">
        <v>6</v>
      </c>
      <c r="O3481">
        <v>8.1999999999999993</v>
      </c>
      <c r="P3481" t="s">
        <v>71</v>
      </c>
      <c r="Q3481">
        <v>24.2</v>
      </c>
      <c r="R3481" t="s">
        <v>71</v>
      </c>
    </row>
    <row r="3482" spans="1:46" x14ac:dyDescent="0.2">
      <c r="A3482" t="s">
        <v>214</v>
      </c>
      <c r="B3482" t="s">
        <v>215</v>
      </c>
      <c r="C3482">
        <f>-70.02398814 / 41.75807499</f>
        <v>-1.6768969392571131</v>
      </c>
      <c r="D3482" t="s">
        <v>216</v>
      </c>
      <c r="E3482" t="s">
        <v>70</v>
      </c>
      <c r="F3482" s="1">
        <v>38946</v>
      </c>
      <c r="G3482">
        <v>7</v>
      </c>
      <c r="O3482">
        <v>8.09</v>
      </c>
      <c r="P3482" t="s">
        <v>71</v>
      </c>
      <c r="Q3482">
        <v>24</v>
      </c>
      <c r="R3482" t="s">
        <v>71</v>
      </c>
    </row>
    <row r="3483" spans="1:46" x14ac:dyDescent="0.2">
      <c r="A3483" t="s">
        <v>214</v>
      </c>
      <c r="B3483" t="s">
        <v>215</v>
      </c>
      <c r="C3483">
        <f>-70.02398814 / 41.75807499</f>
        <v>-1.6768969392571131</v>
      </c>
      <c r="D3483" t="s">
        <v>216</v>
      </c>
      <c r="E3483" t="s">
        <v>70</v>
      </c>
      <c r="F3483" s="1">
        <v>38946</v>
      </c>
      <c r="G3483">
        <v>8</v>
      </c>
      <c r="O3483">
        <v>8.7799999999999994</v>
      </c>
      <c r="P3483" t="s">
        <v>71</v>
      </c>
      <c r="Q3483">
        <v>21.8</v>
      </c>
      <c r="R3483" t="s">
        <v>71</v>
      </c>
    </row>
    <row r="3484" spans="1:46" x14ac:dyDescent="0.2">
      <c r="A3484" t="s">
        <v>214</v>
      </c>
      <c r="B3484" t="s">
        <v>215</v>
      </c>
      <c r="C3484">
        <f>-70.02398814 / 41.75807499</f>
        <v>-1.6768969392571131</v>
      </c>
      <c r="D3484" t="s">
        <v>216</v>
      </c>
      <c r="E3484" t="s">
        <v>70</v>
      </c>
      <c r="F3484" s="1">
        <v>38946</v>
      </c>
      <c r="G3484">
        <v>9</v>
      </c>
      <c r="K3484">
        <v>3.76</v>
      </c>
      <c r="L3484" t="s">
        <v>71</v>
      </c>
      <c r="O3484">
        <v>9.36</v>
      </c>
      <c r="P3484" t="s">
        <v>71</v>
      </c>
      <c r="Q3484">
        <v>16.600000000000001</v>
      </c>
      <c r="R3484" t="s">
        <v>71</v>
      </c>
      <c r="S3484">
        <v>0.43</v>
      </c>
      <c r="T3484" t="s">
        <v>71</v>
      </c>
      <c r="U3484">
        <v>13.32</v>
      </c>
      <c r="V3484" t="s">
        <v>71</v>
      </c>
      <c r="W3484">
        <v>40.32</v>
      </c>
      <c r="X3484" t="s">
        <v>71</v>
      </c>
      <c r="Y3484">
        <v>41.49</v>
      </c>
      <c r="AA3484">
        <v>43.59</v>
      </c>
      <c r="AE3484">
        <v>4.84</v>
      </c>
      <c r="AF3484" t="s">
        <v>71</v>
      </c>
      <c r="AG3484">
        <v>6.09</v>
      </c>
      <c r="AH3484" t="s">
        <v>71</v>
      </c>
      <c r="AS3484">
        <v>0.6</v>
      </c>
      <c r="AT3484" t="s">
        <v>71</v>
      </c>
    </row>
    <row r="3485" spans="1:46" x14ac:dyDescent="0.2">
      <c r="A3485" t="s">
        <v>214</v>
      </c>
      <c r="B3485" t="s">
        <v>215</v>
      </c>
      <c r="C3485">
        <f>-70.02398814 / 41.75807499</f>
        <v>-1.6768969392571131</v>
      </c>
      <c r="D3485" t="s">
        <v>216</v>
      </c>
      <c r="E3485" t="s">
        <v>70</v>
      </c>
      <c r="F3485" s="1">
        <v>38946</v>
      </c>
      <c r="G3485">
        <v>10</v>
      </c>
      <c r="O3485">
        <v>7.84</v>
      </c>
      <c r="P3485" t="s">
        <v>71</v>
      </c>
      <c r="Q3485">
        <v>14.4</v>
      </c>
      <c r="R3485" t="s">
        <v>71</v>
      </c>
    </row>
    <row r="3486" spans="1:46" x14ac:dyDescent="0.2">
      <c r="A3486" t="s">
        <v>214</v>
      </c>
      <c r="B3486" t="s">
        <v>215</v>
      </c>
      <c r="C3486">
        <f>-70.02398814 / 41.75807499</f>
        <v>-1.6768969392571131</v>
      </c>
      <c r="D3486" t="s">
        <v>216</v>
      </c>
      <c r="E3486" t="s">
        <v>70</v>
      </c>
      <c r="F3486" s="1">
        <v>38946</v>
      </c>
      <c r="G3486">
        <v>11</v>
      </c>
      <c r="O3486">
        <v>4.55</v>
      </c>
      <c r="P3486" t="s">
        <v>71</v>
      </c>
      <c r="Q3486">
        <v>12.8</v>
      </c>
      <c r="R3486" t="s">
        <v>71</v>
      </c>
    </row>
    <row r="3487" spans="1:46" x14ac:dyDescent="0.2">
      <c r="A3487" t="s">
        <v>214</v>
      </c>
      <c r="B3487" t="s">
        <v>215</v>
      </c>
      <c r="C3487">
        <f>-70.02398814 / 41.75807499</f>
        <v>-1.6768969392571131</v>
      </c>
      <c r="D3487" t="s">
        <v>216</v>
      </c>
      <c r="E3487" t="s">
        <v>70</v>
      </c>
      <c r="F3487" s="1">
        <v>38946</v>
      </c>
      <c r="G3487">
        <v>12</v>
      </c>
      <c r="O3487">
        <v>2.35</v>
      </c>
      <c r="P3487" t="s">
        <v>71</v>
      </c>
      <c r="Q3487">
        <v>11.6</v>
      </c>
      <c r="R3487" t="s">
        <v>71</v>
      </c>
    </row>
    <row r="3488" spans="1:46" x14ac:dyDescent="0.2">
      <c r="A3488" t="s">
        <v>214</v>
      </c>
      <c r="B3488" t="s">
        <v>215</v>
      </c>
      <c r="C3488">
        <f>-70.02398814 / 41.75807499</f>
        <v>-1.6768969392571131</v>
      </c>
      <c r="D3488" t="s">
        <v>216</v>
      </c>
      <c r="E3488" t="s">
        <v>70</v>
      </c>
      <c r="F3488" s="1">
        <v>38946</v>
      </c>
      <c r="G3488">
        <v>13</v>
      </c>
      <c r="O3488">
        <v>1.42</v>
      </c>
      <c r="P3488" t="s">
        <v>71</v>
      </c>
      <c r="Q3488">
        <v>10.7</v>
      </c>
      <c r="R3488" t="s">
        <v>71</v>
      </c>
    </row>
    <row r="3489" spans="1:46" x14ac:dyDescent="0.2">
      <c r="A3489" t="s">
        <v>214</v>
      </c>
      <c r="B3489" t="s">
        <v>215</v>
      </c>
      <c r="C3489">
        <f>-70.02398814 / 41.75807499</f>
        <v>-1.6768969392571131</v>
      </c>
      <c r="D3489" t="s">
        <v>216</v>
      </c>
      <c r="E3489" t="s">
        <v>70</v>
      </c>
      <c r="F3489" s="1">
        <v>38946</v>
      </c>
      <c r="G3489">
        <v>14</v>
      </c>
      <c r="O3489">
        <v>1.03</v>
      </c>
      <c r="P3489" t="s">
        <v>71</v>
      </c>
      <c r="Q3489">
        <v>10</v>
      </c>
      <c r="R3489" t="s">
        <v>71</v>
      </c>
    </row>
    <row r="3490" spans="1:46" x14ac:dyDescent="0.2">
      <c r="A3490" t="s">
        <v>214</v>
      </c>
      <c r="B3490" t="s">
        <v>215</v>
      </c>
      <c r="C3490">
        <f>-70.02398814 / 41.75807499</f>
        <v>-1.6768969392571131</v>
      </c>
      <c r="D3490" t="s">
        <v>216</v>
      </c>
      <c r="E3490" t="s">
        <v>70</v>
      </c>
      <c r="F3490" s="1">
        <v>38946</v>
      </c>
      <c r="G3490">
        <v>15</v>
      </c>
      <c r="O3490">
        <v>0.65</v>
      </c>
      <c r="P3490" t="s">
        <v>71</v>
      </c>
      <c r="Q3490">
        <v>9.4</v>
      </c>
      <c r="R3490" t="s">
        <v>71</v>
      </c>
    </row>
    <row r="3491" spans="1:46" x14ac:dyDescent="0.2">
      <c r="A3491" t="s">
        <v>214</v>
      </c>
      <c r="B3491" t="s">
        <v>215</v>
      </c>
      <c r="C3491">
        <f>-70.02398814 / 41.75807499</f>
        <v>-1.6768969392571131</v>
      </c>
      <c r="D3491" t="s">
        <v>216</v>
      </c>
      <c r="E3491" t="s">
        <v>70</v>
      </c>
      <c r="F3491" s="1">
        <v>38946</v>
      </c>
      <c r="G3491">
        <v>16</v>
      </c>
      <c r="O3491">
        <v>0.11</v>
      </c>
      <c r="P3491" t="s">
        <v>71</v>
      </c>
      <c r="Q3491">
        <v>8.9</v>
      </c>
      <c r="R3491" t="s">
        <v>71</v>
      </c>
    </row>
    <row r="3492" spans="1:46" x14ac:dyDescent="0.2">
      <c r="A3492" t="s">
        <v>214</v>
      </c>
      <c r="B3492" t="s">
        <v>215</v>
      </c>
      <c r="C3492">
        <f>-70.02398814 / 41.75807499</f>
        <v>-1.6768969392571131</v>
      </c>
      <c r="D3492" t="s">
        <v>216</v>
      </c>
      <c r="E3492" t="s">
        <v>70</v>
      </c>
      <c r="F3492" s="1">
        <v>38946</v>
      </c>
      <c r="G3492">
        <v>17</v>
      </c>
      <c r="O3492">
        <v>0.1</v>
      </c>
      <c r="P3492" t="s">
        <v>71</v>
      </c>
      <c r="Q3492">
        <v>8.8000000000000007</v>
      </c>
      <c r="R3492" t="s">
        <v>71</v>
      </c>
    </row>
    <row r="3493" spans="1:46" x14ac:dyDescent="0.2">
      <c r="A3493" t="s">
        <v>214</v>
      </c>
      <c r="B3493" t="s">
        <v>215</v>
      </c>
      <c r="C3493">
        <f>-70.02398814 / 41.75807499</f>
        <v>-1.6768969392571131</v>
      </c>
      <c r="D3493" t="s">
        <v>216</v>
      </c>
      <c r="E3493" t="s">
        <v>70</v>
      </c>
      <c r="F3493" s="1">
        <v>38946</v>
      </c>
      <c r="G3493">
        <v>18</v>
      </c>
      <c r="O3493">
        <v>0.11</v>
      </c>
      <c r="P3493" t="s">
        <v>71</v>
      </c>
      <c r="Q3493">
        <v>8.3000000000000007</v>
      </c>
      <c r="R3493" t="s">
        <v>71</v>
      </c>
    </row>
    <row r="3494" spans="1:46" x14ac:dyDescent="0.2">
      <c r="A3494" t="s">
        <v>214</v>
      </c>
      <c r="B3494" t="s">
        <v>215</v>
      </c>
      <c r="C3494">
        <f>-70.02398814 / 41.75807499</f>
        <v>-1.6768969392571131</v>
      </c>
      <c r="D3494" t="s">
        <v>216</v>
      </c>
      <c r="E3494" t="s">
        <v>70</v>
      </c>
      <c r="F3494" s="1">
        <v>38946</v>
      </c>
      <c r="G3494">
        <v>19</v>
      </c>
      <c r="O3494">
        <v>0.12</v>
      </c>
      <c r="P3494" t="s">
        <v>71</v>
      </c>
      <c r="Q3494">
        <v>8.1999999999999993</v>
      </c>
      <c r="R3494" t="s">
        <v>71</v>
      </c>
    </row>
    <row r="3495" spans="1:46" x14ac:dyDescent="0.2">
      <c r="A3495" t="s">
        <v>214</v>
      </c>
      <c r="B3495" t="s">
        <v>215</v>
      </c>
      <c r="C3495">
        <f>-70.02398814 / 41.75807499</f>
        <v>-1.6768969392571131</v>
      </c>
      <c r="D3495" t="s">
        <v>216</v>
      </c>
      <c r="E3495" t="s">
        <v>70</v>
      </c>
      <c r="F3495" s="1">
        <v>38946</v>
      </c>
      <c r="G3495">
        <v>20</v>
      </c>
      <c r="O3495">
        <v>0.12</v>
      </c>
      <c r="P3495" t="s">
        <v>71</v>
      </c>
      <c r="Q3495">
        <v>8.1</v>
      </c>
      <c r="R3495" t="s">
        <v>71</v>
      </c>
    </row>
    <row r="3496" spans="1:46" x14ac:dyDescent="0.2">
      <c r="A3496" t="s">
        <v>214</v>
      </c>
      <c r="B3496" t="s">
        <v>215</v>
      </c>
      <c r="C3496">
        <f>-70.02398814 / 41.75807499</f>
        <v>-1.6768969392571131</v>
      </c>
      <c r="D3496" t="s">
        <v>216</v>
      </c>
      <c r="E3496" t="s">
        <v>70</v>
      </c>
      <c r="F3496" s="1">
        <v>38946</v>
      </c>
      <c r="G3496">
        <v>21</v>
      </c>
      <c r="O3496">
        <v>0.12</v>
      </c>
      <c r="P3496" t="s">
        <v>71</v>
      </c>
      <c r="Q3496">
        <v>8.1</v>
      </c>
      <c r="R3496" t="s">
        <v>71</v>
      </c>
    </row>
    <row r="3497" spans="1:46" x14ac:dyDescent="0.2">
      <c r="A3497" t="s">
        <v>214</v>
      </c>
      <c r="B3497" t="s">
        <v>215</v>
      </c>
      <c r="C3497">
        <f>-70.02398814 / 41.75807499</f>
        <v>-1.6768969392571131</v>
      </c>
      <c r="D3497" t="s">
        <v>216</v>
      </c>
      <c r="E3497" t="s">
        <v>70</v>
      </c>
      <c r="F3497" s="1">
        <v>38946</v>
      </c>
      <c r="G3497">
        <v>22</v>
      </c>
      <c r="O3497">
        <v>0.12</v>
      </c>
      <c r="P3497" t="s">
        <v>71</v>
      </c>
      <c r="Q3497">
        <v>8</v>
      </c>
      <c r="R3497" t="s">
        <v>71</v>
      </c>
    </row>
    <row r="3498" spans="1:46" x14ac:dyDescent="0.2">
      <c r="A3498" t="s">
        <v>214</v>
      </c>
      <c r="B3498" t="s">
        <v>215</v>
      </c>
      <c r="C3498">
        <f>-70.02398814 / 41.75807499</f>
        <v>-1.6768969392571131</v>
      </c>
      <c r="D3498" t="s">
        <v>216</v>
      </c>
      <c r="E3498" t="s">
        <v>70</v>
      </c>
      <c r="F3498" s="1">
        <v>38946</v>
      </c>
      <c r="G3498">
        <v>23</v>
      </c>
      <c r="O3498">
        <v>0.13</v>
      </c>
      <c r="P3498" t="s">
        <v>71</v>
      </c>
      <c r="Q3498">
        <v>8</v>
      </c>
      <c r="R3498" t="s">
        <v>71</v>
      </c>
    </row>
    <row r="3499" spans="1:46" x14ac:dyDescent="0.2">
      <c r="A3499" t="s">
        <v>214</v>
      </c>
      <c r="B3499" t="s">
        <v>215</v>
      </c>
      <c r="C3499">
        <f>-70.02398814 / 41.75807499</f>
        <v>-1.6768969392571131</v>
      </c>
      <c r="D3499" t="s">
        <v>216</v>
      </c>
      <c r="E3499" t="s">
        <v>70</v>
      </c>
      <c r="F3499" s="1">
        <v>38946</v>
      </c>
      <c r="G3499">
        <v>24</v>
      </c>
      <c r="O3499">
        <v>0.13</v>
      </c>
      <c r="P3499" t="s">
        <v>71</v>
      </c>
      <c r="Q3499">
        <v>8</v>
      </c>
      <c r="R3499" t="s">
        <v>71</v>
      </c>
    </row>
    <row r="3500" spans="1:46" x14ac:dyDescent="0.2">
      <c r="A3500" t="s">
        <v>214</v>
      </c>
      <c r="B3500" t="s">
        <v>215</v>
      </c>
      <c r="C3500">
        <f>-70.02398814 / 41.75807499</f>
        <v>-1.6768969392571131</v>
      </c>
      <c r="D3500" t="s">
        <v>216</v>
      </c>
      <c r="E3500" t="s">
        <v>70</v>
      </c>
      <c r="F3500" s="1">
        <v>38946</v>
      </c>
      <c r="G3500">
        <v>25</v>
      </c>
      <c r="O3500">
        <v>0.15</v>
      </c>
      <c r="P3500" t="s">
        <v>71</v>
      </c>
      <c r="Q3500">
        <v>8.1</v>
      </c>
      <c r="R3500" t="s">
        <v>71</v>
      </c>
    </row>
    <row r="3501" spans="1:46" x14ac:dyDescent="0.2">
      <c r="A3501" t="s">
        <v>214</v>
      </c>
      <c r="B3501" t="s">
        <v>215</v>
      </c>
      <c r="C3501">
        <f>-70.02398814 / 41.75807499</f>
        <v>-1.6768969392571131</v>
      </c>
      <c r="D3501" t="s">
        <v>216</v>
      </c>
      <c r="E3501" t="s">
        <v>70</v>
      </c>
      <c r="F3501" s="1">
        <v>38946</v>
      </c>
      <c r="G3501">
        <v>26</v>
      </c>
      <c r="K3501">
        <v>1.72</v>
      </c>
      <c r="L3501" t="s">
        <v>71</v>
      </c>
      <c r="O3501">
        <v>0.18</v>
      </c>
      <c r="P3501" t="s">
        <v>71</v>
      </c>
      <c r="Q3501">
        <v>8.1999999999999993</v>
      </c>
      <c r="R3501" t="s">
        <v>71</v>
      </c>
      <c r="S3501">
        <v>2.4500000000000002</v>
      </c>
      <c r="T3501" t="s">
        <v>71</v>
      </c>
      <c r="U3501">
        <v>76</v>
      </c>
      <c r="V3501" t="s">
        <v>71</v>
      </c>
      <c r="W3501">
        <v>70.34</v>
      </c>
      <c r="X3501" t="s">
        <v>71</v>
      </c>
      <c r="Y3501">
        <v>66.599999999999994</v>
      </c>
      <c r="AA3501">
        <v>35.9</v>
      </c>
      <c r="AE3501">
        <v>7.06</v>
      </c>
      <c r="AF3501" t="s">
        <v>71</v>
      </c>
      <c r="AG3501">
        <v>5.71</v>
      </c>
      <c r="AH3501" t="s">
        <v>71</v>
      </c>
      <c r="AS3501">
        <v>3.34</v>
      </c>
      <c r="AT3501" t="s">
        <v>71</v>
      </c>
    </row>
    <row r="3502" spans="1:46" x14ac:dyDescent="0.2">
      <c r="A3502" t="s">
        <v>214</v>
      </c>
      <c r="B3502" t="s">
        <v>215</v>
      </c>
      <c r="C3502">
        <f>-70.02398814 / 41.75807499</f>
        <v>-1.6768969392571131</v>
      </c>
      <c r="D3502" t="s">
        <v>216</v>
      </c>
      <c r="E3502" t="s">
        <v>70</v>
      </c>
      <c r="F3502" s="1">
        <v>39351</v>
      </c>
      <c r="G3502">
        <v>0.5</v>
      </c>
      <c r="I3502">
        <v>26.6</v>
      </c>
      <c r="J3502" t="s">
        <v>71</v>
      </c>
      <c r="K3502">
        <v>5.49</v>
      </c>
      <c r="L3502" t="s">
        <v>71</v>
      </c>
      <c r="M3502">
        <v>3.46</v>
      </c>
      <c r="N3502" t="s">
        <v>71</v>
      </c>
      <c r="O3502">
        <v>8.51</v>
      </c>
      <c r="P3502" t="s">
        <v>71</v>
      </c>
      <c r="Q3502">
        <v>21</v>
      </c>
      <c r="R3502" t="s">
        <v>71</v>
      </c>
      <c r="S3502">
        <v>0.35</v>
      </c>
      <c r="T3502" t="s">
        <v>71</v>
      </c>
      <c r="U3502">
        <v>10.75</v>
      </c>
      <c r="V3502" t="s">
        <v>71</v>
      </c>
      <c r="W3502">
        <v>24.62</v>
      </c>
      <c r="X3502" t="s">
        <v>71</v>
      </c>
      <c r="Y3502">
        <v>38.4</v>
      </c>
      <c r="AA3502">
        <v>47.31</v>
      </c>
      <c r="AC3502">
        <v>42.11</v>
      </c>
      <c r="AE3502">
        <v>2.5</v>
      </c>
      <c r="AF3502" t="s">
        <v>71</v>
      </c>
      <c r="AG3502">
        <v>6.23</v>
      </c>
      <c r="AH3502" t="s">
        <v>71</v>
      </c>
      <c r="AS3502">
        <v>1.04</v>
      </c>
      <c r="AT3502" t="s">
        <v>71</v>
      </c>
    </row>
    <row r="3503" spans="1:46" x14ac:dyDescent="0.2">
      <c r="A3503" t="s">
        <v>214</v>
      </c>
      <c r="B3503" t="s">
        <v>215</v>
      </c>
      <c r="C3503">
        <f>-70.02398814 / 41.75807499</f>
        <v>-1.6768969392571131</v>
      </c>
      <c r="D3503" t="s">
        <v>216</v>
      </c>
      <c r="E3503" t="s">
        <v>70</v>
      </c>
      <c r="F3503" s="1">
        <v>39351</v>
      </c>
      <c r="G3503">
        <v>1</v>
      </c>
      <c r="O3503">
        <v>8.51</v>
      </c>
      <c r="P3503" t="s">
        <v>71</v>
      </c>
      <c r="Q3503">
        <v>21</v>
      </c>
      <c r="R3503" t="s">
        <v>71</v>
      </c>
    </row>
    <row r="3504" spans="1:46" x14ac:dyDescent="0.2">
      <c r="A3504" t="s">
        <v>214</v>
      </c>
      <c r="B3504" t="s">
        <v>215</v>
      </c>
      <c r="C3504">
        <f>-70.02398814 / 41.75807499</f>
        <v>-1.6768969392571131</v>
      </c>
      <c r="D3504" t="s">
        <v>216</v>
      </c>
      <c r="E3504" t="s">
        <v>70</v>
      </c>
      <c r="F3504" s="1">
        <v>39351</v>
      </c>
      <c r="G3504">
        <v>2</v>
      </c>
      <c r="O3504">
        <v>8.52</v>
      </c>
      <c r="P3504" t="s">
        <v>71</v>
      </c>
      <c r="Q3504">
        <v>21</v>
      </c>
      <c r="R3504" t="s">
        <v>71</v>
      </c>
    </row>
    <row r="3505" spans="1:46" x14ac:dyDescent="0.2">
      <c r="A3505" t="s">
        <v>214</v>
      </c>
      <c r="B3505" t="s">
        <v>215</v>
      </c>
      <c r="C3505">
        <f>-70.02398814 / 41.75807499</f>
        <v>-1.6768969392571131</v>
      </c>
      <c r="D3505" t="s">
        <v>216</v>
      </c>
      <c r="E3505" t="s">
        <v>70</v>
      </c>
      <c r="F3505" s="1">
        <v>39351</v>
      </c>
      <c r="G3505">
        <v>3</v>
      </c>
      <c r="K3505">
        <v>5.43</v>
      </c>
      <c r="L3505" t="s">
        <v>71</v>
      </c>
      <c r="O3505">
        <v>8.5299999999999994</v>
      </c>
      <c r="P3505" t="s">
        <v>71</v>
      </c>
      <c r="Q3505">
        <v>21</v>
      </c>
      <c r="R3505" t="s">
        <v>71</v>
      </c>
      <c r="S3505">
        <v>0.43</v>
      </c>
      <c r="T3505" t="s">
        <v>71</v>
      </c>
      <c r="U3505">
        <v>13.38</v>
      </c>
      <c r="V3505" t="s">
        <v>71</v>
      </c>
      <c r="W3505">
        <v>25.31</v>
      </c>
      <c r="X3505" t="s">
        <v>71</v>
      </c>
      <c r="Y3505">
        <v>41.55</v>
      </c>
      <c r="AA3505">
        <v>47.2</v>
      </c>
      <c r="AE3505">
        <v>2.4</v>
      </c>
      <c r="AF3505" t="s">
        <v>71</v>
      </c>
      <c r="AG3505">
        <v>6.2</v>
      </c>
      <c r="AH3505" t="s">
        <v>71</v>
      </c>
      <c r="AS3505">
        <v>1.18</v>
      </c>
      <c r="AT3505" t="s">
        <v>71</v>
      </c>
    </row>
    <row r="3506" spans="1:46" x14ac:dyDescent="0.2">
      <c r="A3506" t="s">
        <v>214</v>
      </c>
      <c r="B3506" t="s">
        <v>215</v>
      </c>
      <c r="C3506">
        <f>-70.02398814 / 41.75807499</f>
        <v>-1.6768969392571131</v>
      </c>
      <c r="D3506" t="s">
        <v>216</v>
      </c>
      <c r="E3506" t="s">
        <v>70</v>
      </c>
      <c r="F3506" s="1">
        <v>39351</v>
      </c>
      <c r="G3506">
        <v>4</v>
      </c>
      <c r="O3506">
        <v>8.5399999999999991</v>
      </c>
      <c r="P3506" t="s">
        <v>71</v>
      </c>
      <c r="Q3506">
        <v>20.9</v>
      </c>
      <c r="R3506" t="s">
        <v>71</v>
      </c>
    </row>
    <row r="3507" spans="1:46" x14ac:dyDescent="0.2">
      <c r="A3507" t="s">
        <v>214</v>
      </c>
      <c r="B3507" t="s">
        <v>215</v>
      </c>
      <c r="C3507">
        <f>-70.02398814 / 41.75807499</f>
        <v>-1.6768969392571131</v>
      </c>
      <c r="D3507" t="s">
        <v>216</v>
      </c>
      <c r="E3507" t="s">
        <v>70</v>
      </c>
      <c r="F3507" s="1">
        <v>39351</v>
      </c>
      <c r="G3507">
        <v>5</v>
      </c>
      <c r="O3507">
        <v>8.5500000000000007</v>
      </c>
      <c r="P3507" t="s">
        <v>71</v>
      </c>
      <c r="Q3507">
        <v>20.9</v>
      </c>
      <c r="R3507" t="s">
        <v>71</v>
      </c>
    </row>
    <row r="3508" spans="1:46" x14ac:dyDescent="0.2">
      <c r="A3508" t="s">
        <v>214</v>
      </c>
      <c r="B3508" t="s">
        <v>215</v>
      </c>
      <c r="C3508">
        <f>-70.02398814 / 41.75807499</f>
        <v>-1.6768969392571131</v>
      </c>
      <c r="D3508" t="s">
        <v>216</v>
      </c>
      <c r="E3508" t="s">
        <v>70</v>
      </c>
      <c r="F3508" s="1">
        <v>39351</v>
      </c>
      <c r="G3508">
        <v>6</v>
      </c>
      <c r="O3508">
        <v>8.5299999999999994</v>
      </c>
      <c r="P3508" t="s">
        <v>71</v>
      </c>
      <c r="Q3508">
        <v>20.9</v>
      </c>
      <c r="R3508" t="s">
        <v>71</v>
      </c>
    </row>
    <row r="3509" spans="1:46" x14ac:dyDescent="0.2">
      <c r="A3509" t="s">
        <v>214</v>
      </c>
      <c r="B3509" t="s">
        <v>215</v>
      </c>
      <c r="C3509">
        <f>-70.02398814 / 41.75807499</f>
        <v>-1.6768969392571131</v>
      </c>
      <c r="D3509" t="s">
        <v>216</v>
      </c>
      <c r="E3509" t="s">
        <v>70</v>
      </c>
      <c r="F3509" s="1">
        <v>39351</v>
      </c>
      <c r="G3509">
        <v>7</v>
      </c>
      <c r="O3509">
        <v>8.5299999999999994</v>
      </c>
      <c r="P3509" t="s">
        <v>71</v>
      </c>
      <c r="Q3509">
        <v>20.8</v>
      </c>
      <c r="R3509" t="s">
        <v>71</v>
      </c>
    </row>
    <row r="3510" spans="1:46" x14ac:dyDescent="0.2">
      <c r="A3510" t="s">
        <v>214</v>
      </c>
      <c r="B3510" t="s">
        <v>215</v>
      </c>
      <c r="C3510">
        <f>-70.02398814 / 41.75807499</f>
        <v>-1.6768969392571131</v>
      </c>
      <c r="D3510" t="s">
        <v>216</v>
      </c>
      <c r="E3510" t="s">
        <v>70</v>
      </c>
      <c r="F3510" s="1">
        <v>39351</v>
      </c>
      <c r="G3510">
        <v>8</v>
      </c>
      <c r="O3510">
        <v>8.15</v>
      </c>
      <c r="P3510" t="s">
        <v>71</v>
      </c>
      <c r="Q3510">
        <v>20.6</v>
      </c>
      <c r="R3510" t="s">
        <v>71</v>
      </c>
    </row>
    <row r="3511" spans="1:46" x14ac:dyDescent="0.2">
      <c r="A3511" t="s">
        <v>214</v>
      </c>
      <c r="B3511" t="s">
        <v>215</v>
      </c>
      <c r="C3511">
        <f>-70.02398814 / 41.75807499</f>
        <v>-1.6768969392571131</v>
      </c>
      <c r="D3511" t="s">
        <v>216</v>
      </c>
      <c r="E3511" t="s">
        <v>70</v>
      </c>
      <c r="F3511" s="1">
        <v>39351</v>
      </c>
      <c r="G3511">
        <v>9</v>
      </c>
      <c r="K3511">
        <v>6.25</v>
      </c>
      <c r="L3511" t="s">
        <v>71</v>
      </c>
      <c r="O3511">
        <v>7.74</v>
      </c>
      <c r="P3511" t="s">
        <v>71</v>
      </c>
      <c r="Q3511">
        <v>20.399999999999999</v>
      </c>
      <c r="R3511" t="s">
        <v>71</v>
      </c>
      <c r="S3511">
        <v>0.43</v>
      </c>
      <c r="T3511" t="s">
        <v>71</v>
      </c>
      <c r="U3511">
        <v>13.38</v>
      </c>
      <c r="V3511" t="s">
        <v>71</v>
      </c>
      <c r="W3511">
        <v>25.12</v>
      </c>
      <c r="X3511" t="s">
        <v>71</v>
      </c>
      <c r="Y3511">
        <v>41.55</v>
      </c>
      <c r="AA3511">
        <v>48.57</v>
      </c>
      <c r="AE3511">
        <v>2.4</v>
      </c>
      <c r="AF3511" t="s">
        <v>71</v>
      </c>
      <c r="AG3511">
        <v>6.1</v>
      </c>
      <c r="AH3511" t="s">
        <v>71</v>
      </c>
      <c r="AS3511">
        <v>1.81</v>
      </c>
      <c r="AT3511" t="s">
        <v>71</v>
      </c>
    </row>
    <row r="3512" spans="1:46" x14ac:dyDescent="0.2">
      <c r="A3512" t="s">
        <v>214</v>
      </c>
      <c r="B3512" t="s">
        <v>215</v>
      </c>
      <c r="C3512">
        <f>-70.02398814 / 41.75807499</f>
        <v>-1.6768969392571131</v>
      </c>
      <c r="D3512" t="s">
        <v>216</v>
      </c>
      <c r="E3512" t="s">
        <v>70</v>
      </c>
      <c r="F3512" s="1">
        <v>39351</v>
      </c>
      <c r="G3512">
        <v>10</v>
      </c>
      <c r="O3512">
        <v>4.3499999999999996</v>
      </c>
      <c r="P3512" t="s">
        <v>71</v>
      </c>
      <c r="Q3512">
        <v>17.8</v>
      </c>
      <c r="R3512" t="s">
        <v>71</v>
      </c>
    </row>
    <row r="3513" spans="1:46" x14ac:dyDescent="0.2">
      <c r="A3513" t="s">
        <v>214</v>
      </c>
      <c r="B3513" t="s">
        <v>215</v>
      </c>
      <c r="C3513">
        <f>-70.02398814 / 41.75807499</f>
        <v>-1.6768969392571131</v>
      </c>
      <c r="D3513" t="s">
        <v>216</v>
      </c>
      <c r="E3513" t="s">
        <v>70</v>
      </c>
      <c r="F3513" s="1">
        <v>39351</v>
      </c>
      <c r="G3513">
        <v>11</v>
      </c>
      <c r="O3513">
        <v>1.65</v>
      </c>
      <c r="P3513" t="s">
        <v>71</v>
      </c>
      <c r="Q3513">
        <v>12.8</v>
      </c>
      <c r="R3513" t="s">
        <v>71</v>
      </c>
    </row>
    <row r="3514" spans="1:46" x14ac:dyDescent="0.2">
      <c r="A3514" t="s">
        <v>214</v>
      </c>
      <c r="B3514" t="s">
        <v>215</v>
      </c>
      <c r="C3514">
        <f>-70.02398814 / 41.75807499</f>
        <v>-1.6768969392571131</v>
      </c>
      <c r="D3514" t="s">
        <v>216</v>
      </c>
      <c r="E3514" t="s">
        <v>70</v>
      </c>
      <c r="F3514" s="1">
        <v>39351</v>
      </c>
      <c r="G3514">
        <v>12</v>
      </c>
      <c r="O3514">
        <v>0.75</v>
      </c>
      <c r="P3514" t="s">
        <v>71</v>
      </c>
      <c r="Q3514">
        <v>10.199999999999999</v>
      </c>
      <c r="R3514" t="s">
        <v>71</v>
      </c>
    </row>
    <row r="3515" spans="1:46" x14ac:dyDescent="0.2">
      <c r="A3515" t="s">
        <v>214</v>
      </c>
      <c r="B3515" t="s">
        <v>215</v>
      </c>
      <c r="C3515">
        <f>-70.02398814 / 41.75807499</f>
        <v>-1.6768969392571131</v>
      </c>
      <c r="D3515" t="s">
        <v>216</v>
      </c>
      <c r="E3515" t="s">
        <v>70</v>
      </c>
      <c r="F3515" s="1">
        <v>39351</v>
      </c>
      <c r="G3515">
        <v>13</v>
      </c>
      <c r="O3515">
        <v>0.77</v>
      </c>
      <c r="P3515" t="s">
        <v>71</v>
      </c>
      <c r="Q3515">
        <v>9.3000000000000007</v>
      </c>
      <c r="R3515" t="s">
        <v>71</v>
      </c>
    </row>
    <row r="3516" spans="1:46" x14ac:dyDescent="0.2">
      <c r="A3516" t="s">
        <v>214</v>
      </c>
      <c r="B3516" t="s">
        <v>215</v>
      </c>
      <c r="C3516">
        <f>-70.02398814 / 41.75807499</f>
        <v>-1.6768969392571131</v>
      </c>
      <c r="D3516" t="s">
        <v>216</v>
      </c>
      <c r="E3516" t="s">
        <v>70</v>
      </c>
      <c r="F3516" s="1">
        <v>39351</v>
      </c>
      <c r="G3516">
        <v>14</v>
      </c>
      <c r="O3516">
        <v>0.79</v>
      </c>
      <c r="P3516" t="s">
        <v>71</v>
      </c>
      <c r="Q3516">
        <v>8.9</v>
      </c>
      <c r="R3516" t="s">
        <v>71</v>
      </c>
    </row>
    <row r="3517" spans="1:46" x14ac:dyDescent="0.2">
      <c r="A3517" t="s">
        <v>214</v>
      </c>
      <c r="B3517" t="s">
        <v>215</v>
      </c>
      <c r="C3517">
        <f>-70.02398814 / 41.75807499</f>
        <v>-1.6768969392571131</v>
      </c>
      <c r="D3517" t="s">
        <v>216</v>
      </c>
      <c r="E3517" t="s">
        <v>70</v>
      </c>
      <c r="F3517" s="1">
        <v>39351</v>
      </c>
      <c r="G3517">
        <v>15</v>
      </c>
      <c r="O3517">
        <v>0.81</v>
      </c>
      <c r="P3517" t="s">
        <v>71</v>
      </c>
      <c r="Q3517">
        <v>8.14</v>
      </c>
      <c r="R3517" t="s">
        <v>71</v>
      </c>
    </row>
    <row r="3518" spans="1:46" x14ac:dyDescent="0.2">
      <c r="A3518" t="s">
        <v>214</v>
      </c>
      <c r="B3518" t="s">
        <v>215</v>
      </c>
      <c r="C3518">
        <f>-70.02398814 / 41.75807499</f>
        <v>-1.6768969392571131</v>
      </c>
      <c r="D3518" t="s">
        <v>216</v>
      </c>
      <c r="E3518" t="s">
        <v>70</v>
      </c>
      <c r="F3518" s="1">
        <v>39351</v>
      </c>
      <c r="G3518">
        <v>16</v>
      </c>
      <c r="O3518">
        <v>0.83</v>
      </c>
      <c r="P3518" t="s">
        <v>71</v>
      </c>
      <c r="Q3518">
        <v>8</v>
      </c>
      <c r="R3518" t="s">
        <v>71</v>
      </c>
    </row>
    <row r="3519" spans="1:46" x14ac:dyDescent="0.2">
      <c r="A3519" t="s">
        <v>214</v>
      </c>
      <c r="B3519" t="s">
        <v>215</v>
      </c>
      <c r="C3519">
        <f>-70.02398814 / 41.75807499</f>
        <v>-1.6768969392571131</v>
      </c>
      <c r="D3519" t="s">
        <v>216</v>
      </c>
      <c r="E3519" t="s">
        <v>70</v>
      </c>
      <c r="F3519" s="1">
        <v>39351</v>
      </c>
      <c r="G3519">
        <v>17</v>
      </c>
      <c r="O3519">
        <v>0.84</v>
      </c>
      <c r="P3519" t="s">
        <v>71</v>
      </c>
      <c r="Q3519">
        <v>7.8</v>
      </c>
      <c r="R3519" t="s">
        <v>71</v>
      </c>
    </row>
    <row r="3520" spans="1:46" x14ac:dyDescent="0.2">
      <c r="A3520" t="s">
        <v>214</v>
      </c>
      <c r="B3520" t="s">
        <v>215</v>
      </c>
      <c r="C3520">
        <f>-70.02398814 / 41.75807499</f>
        <v>-1.6768969392571131</v>
      </c>
      <c r="D3520" t="s">
        <v>216</v>
      </c>
      <c r="E3520" t="s">
        <v>70</v>
      </c>
      <c r="F3520" s="1">
        <v>39351</v>
      </c>
      <c r="G3520">
        <v>18</v>
      </c>
      <c r="O3520">
        <v>0.86</v>
      </c>
      <c r="P3520" t="s">
        <v>71</v>
      </c>
      <c r="Q3520">
        <v>7.6</v>
      </c>
      <c r="R3520" t="s">
        <v>71</v>
      </c>
    </row>
    <row r="3521" spans="1:46" x14ac:dyDescent="0.2">
      <c r="A3521" t="s">
        <v>214</v>
      </c>
      <c r="B3521" t="s">
        <v>215</v>
      </c>
      <c r="C3521">
        <f>-70.02398814 / 41.75807499</f>
        <v>-1.6768969392571131</v>
      </c>
      <c r="D3521" t="s">
        <v>216</v>
      </c>
      <c r="E3521" t="s">
        <v>70</v>
      </c>
      <c r="F3521" s="1">
        <v>39351</v>
      </c>
      <c r="G3521">
        <v>19</v>
      </c>
      <c r="O3521">
        <v>0.86</v>
      </c>
      <c r="P3521" t="s">
        <v>71</v>
      </c>
      <c r="Q3521">
        <v>7.6</v>
      </c>
      <c r="R3521" t="s">
        <v>71</v>
      </c>
    </row>
    <row r="3522" spans="1:46" x14ac:dyDescent="0.2">
      <c r="A3522" t="s">
        <v>214</v>
      </c>
      <c r="B3522" t="s">
        <v>215</v>
      </c>
      <c r="C3522">
        <f>-70.02398814 / 41.75807499</f>
        <v>-1.6768969392571131</v>
      </c>
      <c r="D3522" t="s">
        <v>216</v>
      </c>
      <c r="E3522" t="s">
        <v>70</v>
      </c>
      <c r="F3522" s="1">
        <v>39351</v>
      </c>
      <c r="G3522">
        <v>20</v>
      </c>
      <c r="O3522">
        <v>0.89</v>
      </c>
      <c r="P3522" t="s">
        <v>71</v>
      </c>
      <c r="Q3522">
        <v>7.6</v>
      </c>
      <c r="R3522" t="s">
        <v>71</v>
      </c>
    </row>
    <row r="3523" spans="1:46" x14ac:dyDescent="0.2">
      <c r="A3523" t="s">
        <v>214</v>
      </c>
      <c r="B3523" t="s">
        <v>215</v>
      </c>
      <c r="C3523">
        <f>-70.02398814 / 41.75807499</f>
        <v>-1.6768969392571131</v>
      </c>
      <c r="D3523" t="s">
        <v>216</v>
      </c>
      <c r="E3523" t="s">
        <v>70</v>
      </c>
      <c r="F3523" s="1">
        <v>39351</v>
      </c>
      <c r="G3523">
        <v>21</v>
      </c>
      <c r="O3523">
        <v>0.88</v>
      </c>
      <c r="P3523" t="s">
        <v>71</v>
      </c>
      <c r="Q3523">
        <v>7.6</v>
      </c>
      <c r="R3523" t="s">
        <v>71</v>
      </c>
    </row>
    <row r="3524" spans="1:46" x14ac:dyDescent="0.2">
      <c r="A3524" t="s">
        <v>214</v>
      </c>
      <c r="B3524" t="s">
        <v>215</v>
      </c>
      <c r="C3524">
        <f>-70.02398814 / 41.75807499</f>
        <v>-1.6768969392571131</v>
      </c>
      <c r="D3524" t="s">
        <v>216</v>
      </c>
      <c r="E3524" t="s">
        <v>70</v>
      </c>
      <c r="F3524" s="1">
        <v>39351</v>
      </c>
      <c r="G3524">
        <v>22</v>
      </c>
      <c r="O3524">
        <v>0.88</v>
      </c>
      <c r="P3524" t="s">
        <v>71</v>
      </c>
      <c r="Q3524">
        <v>7.5</v>
      </c>
      <c r="R3524" t="s">
        <v>71</v>
      </c>
    </row>
    <row r="3525" spans="1:46" x14ac:dyDescent="0.2">
      <c r="A3525" t="s">
        <v>214</v>
      </c>
      <c r="B3525" t="s">
        <v>215</v>
      </c>
      <c r="C3525">
        <f>-70.02398814 / 41.75807499</f>
        <v>-1.6768969392571131</v>
      </c>
      <c r="D3525" t="s">
        <v>216</v>
      </c>
      <c r="E3525" t="s">
        <v>70</v>
      </c>
      <c r="F3525" s="1">
        <v>39351</v>
      </c>
      <c r="G3525">
        <v>23</v>
      </c>
      <c r="O3525">
        <v>0.89</v>
      </c>
      <c r="P3525" t="s">
        <v>71</v>
      </c>
      <c r="Q3525">
        <v>7.5</v>
      </c>
      <c r="R3525" t="s">
        <v>71</v>
      </c>
    </row>
    <row r="3526" spans="1:46" x14ac:dyDescent="0.2">
      <c r="A3526" t="s">
        <v>214</v>
      </c>
      <c r="B3526" t="s">
        <v>215</v>
      </c>
      <c r="C3526">
        <f>-70.02398814 / 41.75807499</f>
        <v>-1.6768969392571131</v>
      </c>
      <c r="D3526" t="s">
        <v>216</v>
      </c>
      <c r="E3526" t="s">
        <v>70</v>
      </c>
      <c r="F3526" s="1">
        <v>39351</v>
      </c>
      <c r="G3526">
        <v>24</v>
      </c>
      <c r="O3526">
        <v>0.88</v>
      </c>
      <c r="P3526" t="s">
        <v>71</v>
      </c>
      <c r="Q3526">
        <v>7.5</v>
      </c>
      <c r="R3526" t="s">
        <v>71</v>
      </c>
    </row>
    <row r="3527" spans="1:46" x14ac:dyDescent="0.2">
      <c r="A3527" t="s">
        <v>214</v>
      </c>
      <c r="B3527" t="s">
        <v>215</v>
      </c>
      <c r="C3527">
        <f>-70.02398814 / 41.75807499</f>
        <v>-1.6768969392571131</v>
      </c>
      <c r="D3527" t="s">
        <v>216</v>
      </c>
      <c r="E3527" t="s">
        <v>70</v>
      </c>
      <c r="F3527" s="1">
        <v>39351</v>
      </c>
      <c r="G3527">
        <v>25</v>
      </c>
      <c r="O3527">
        <v>0.87</v>
      </c>
      <c r="P3527" t="s">
        <v>71</v>
      </c>
      <c r="Q3527">
        <v>7.5</v>
      </c>
      <c r="R3527" t="s">
        <v>71</v>
      </c>
    </row>
    <row r="3528" spans="1:46" x14ac:dyDescent="0.2">
      <c r="A3528" t="s">
        <v>214</v>
      </c>
      <c r="B3528" t="s">
        <v>215</v>
      </c>
      <c r="C3528">
        <f>-70.02398814 / 41.75807499</f>
        <v>-1.6768969392571131</v>
      </c>
      <c r="D3528" t="s">
        <v>216</v>
      </c>
      <c r="E3528" t="s">
        <v>70</v>
      </c>
      <c r="F3528" s="1">
        <v>39351</v>
      </c>
      <c r="G3528">
        <v>25.5</v>
      </c>
      <c r="K3528">
        <v>6.18</v>
      </c>
      <c r="L3528" t="s">
        <v>71</v>
      </c>
      <c r="O3528">
        <v>0.87</v>
      </c>
      <c r="P3528" t="s">
        <v>71</v>
      </c>
      <c r="Q3528">
        <v>7.5</v>
      </c>
      <c r="R3528" t="s">
        <v>71</v>
      </c>
      <c r="S3528">
        <v>4.72</v>
      </c>
      <c r="T3528" t="s">
        <v>71</v>
      </c>
      <c r="U3528">
        <v>146.34</v>
      </c>
      <c r="V3528" t="s">
        <v>71</v>
      </c>
      <c r="W3528">
        <v>59.5</v>
      </c>
      <c r="X3528" t="s">
        <v>71</v>
      </c>
      <c r="Y3528">
        <v>76.05</v>
      </c>
      <c r="AA3528">
        <v>48.47</v>
      </c>
      <c r="AE3528">
        <v>14.5</v>
      </c>
      <c r="AF3528" t="s">
        <v>71</v>
      </c>
      <c r="AG3528">
        <v>6.12</v>
      </c>
      <c r="AH3528" t="s">
        <v>71</v>
      </c>
      <c r="AS3528">
        <v>6.52</v>
      </c>
      <c r="AT3528" t="s">
        <v>71</v>
      </c>
    </row>
    <row r="3529" spans="1:46" x14ac:dyDescent="0.2">
      <c r="A3529" t="s">
        <v>214</v>
      </c>
      <c r="B3529" t="s">
        <v>215</v>
      </c>
      <c r="C3529">
        <f>-70.02398814 / 41.75807499</f>
        <v>-1.6768969392571131</v>
      </c>
      <c r="D3529" t="s">
        <v>216</v>
      </c>
      <c r="E3529" t="s">
        <v>70</v>
      </c>
      <c r="F3529" s="1">
        <v>39699</v>
      </c>
      <c r="G3529">
        <v>0.5</v>
      </c>
      <c r="I3529">
        <v>26.56</v>
      </c>
      <c r="J3529" t="s">
        <v>71</v>
      </c>
      <c r="K3529">
        <v>3.8</v>
      </c>
      <c r="L3529" t="s">
        <v>71</v>
      </c>
      <c r="M3529">
        <v>5.15</v>
      </c>
      <c r="N3529" t="s">
        <v>71</v>
      </c>
      <c r="O3529">
        <v>8.5500000000000007</v>
      </c>
      <c r="P3529" t="s">
        <v>71</v>
      </c>
      <c r="Q3529">
        <v>23.5</v>
      </c>
      <c r="R3529" t="s">
        <v>71</v>
      </c>
      <c r="S3529">
        <v>0.18</v>
      </c>
      <c r="T3529" t="s">
        <v>71</v>
      </c>
      <c r="U3529">
        <v>5.58</v>
      </c>
      <c r="V3529" t="s">
        <v>71</v>
      </c>
      <c r="W3529">
        <v>19.5</v>
      </c>
      <c r="X3529" t="s">
        <v>71</v>
      </c>
      <c r="Y3529">
        <v>28.94</v>
      </c>
      <c r="AA3529">
        <v>43.7</v>
      </c>
      <c r="AC3529">
        <v>36.380000000000003</v>
      </c>
      <c r="AE3529">
        <v>3</v>
      </c>
      <c r="AF3529" t="s">
        <v>71</v>
      </c>
      <c r="AG3529">
        <v>6.43</v>
      </c>
      <c r="AH3529" t="s">
        <v>71</v>
      </c>
      <c r="AS3529">
        <v>0.3</v>
      </c>
      <c r="AT3529" t="s">
        <v>71</v>
      </c>
    </row>
    <row r="3530" spans="1:46" x14ac:dyDescent="0.2">
      <c r="A3530" t="s">
        <v>214</v>
      </c>
      <c r="B3530" t="s">
        <v>215</v>
      </c>
      <c r="C3530">
        <f>-70.02398814 / 41.75807499</f>
        <v>-1.6768969392571131</v>
      </c>
      <c r="D3530" t="s">
        <v>216</v>
      </c>
      <c r="E3530" t="s">
        <v>70</v>
      </c>
      <c r="F3530" s="1">
        <v>39699</v>
      </c>
      <c r="G3530">
        <v>1</v>
      </c>
      <c r="O3530">
        <v>8.5399999999999991</v>
      </c>
      <c r="P3530" t="s">
        <v>71</v>
      </c>
      <c r="Q3530">
        <v>23.6</v>
      </c>
      <c r="R3530" t="s">
        <v>71</v>
      </c>
    </row>
    <row r="3531" spans="1:46" x14ac:dyDescent="0.2">
      <c r="A3531" t="s">
        <v>214</v>
      </c>
      <c r="B3531" t="s">
        <v>215</v>
      </c>
      <c r="C3531">
        <f>-70.02398814 / 41.75807499</f>
        <v>-1.6768969392571131</v>
      </c>
      <c r="D3531" t="s">
        <v>216</v>
      </c>
      <c r="E3531" t="s">
        <v>70</v>
      </c>
      <c r="F3531" s="1">
        <v>39699</v>
      </c>
      <c r="G3531">
        <v>2</v>
      </c>
      <c r="O3531">
        <v>8.5500000000000007</v>
      </c>
      <c r="P3531" t="s">
        <v>71</v>
      </c>
      <c r="Q3531">
        <v>23.5</v>
      </c>
      <c r="R3531" t="s">
        <v>71</v>
      </c>
    </row>
    <row r="3532" spans="1:46" x14ac:dyDescent="0.2">
      <c r="A3532" t="s">
        <v>214</v>
      </c>
      <c r="B3532" t="s">
        <v>215</v>
      </c>
      <c r="C3532">
        <f>-70.02398814 / 41.75807499</f>
        <v>-1.6768969392571131</v>
      </c>
      <c r="D3532" t="s">
        <v>216</v>
      </c>
      <c r="E3532" t="s">
        <v>70</v>
      </c>
      <c r="F3532" s="1">
        <v>39699</v>
      </c>
      <c r="G3532">
        <v>3</v>
      </c>
      <c r="K3532">
        <v>4.7300000000000004</v>
      </c>
      <c r="L3532" t="s">
        <v>71</v>
      </c>
      <c r="O3532">
        <v>8.5500000000000007</v>
      </c>
      <c r="P3532" t="s">
        <v>71</v>
      </c>
      <c r="Q3532">
        <v>23.5</v>
      </c>
      <c r="R3532" t="s">
        <v>71</v>
      </c>
      <c r="S3532">
        <v>0.34</v>
      </c>
      <c r="T3532" t="s">
        <v>71</v>
      </c>
      <c r="U3532">
        <v>10.53</v>
      </c>
      <c r="V3532" t="s">
        <v>71</v>
      </c>
      <c r="W3532">
        <v>20.49</v>
      </c>
      <c r="X3532" t="s">
        <v>71</v>
      </c>
      <c r="Y3532">
        <v>38.1</v>
      </c>
      <c r="AA3532">
        <v>45.84</v>
      </c>
      <c r="AE3532">
        <v>2.9</v>
      </c>
      <c r="AF3532" t="s">
        <v>71</v>
      </c>
      <c r="AG3532">
        <v>6.28</v>
      </c>
      <c r="AH3532" t="s">
        <v>71</v>
      </c>
      <c r="AS3532">
        <v>0.03</v>
      </c>
      <c r="AT3532" t="s">
        <v>71</v>
      </c>
    </row>
    <row r="3533" spans="1:46" x14ac:dyDescent="0.2">
      <c r="A3533" t="s">
        <v>214</v>
      </c>
      <c r="B3533" t="s">
        <v>215</v>
      </c>
      <c r="C3533">
        <f>-70.02398814 / 41.75807499</f>
        <v>-1.6768969392571131</v>
      </c>
      <c r="D3533" t="s">
        <v>216</v>
      </c>
      <c r="E3533" t="s">
        <v>70</v>
      </c>
      <c r="F3533" s="1">
        <v>39699</v>
      </c>
      <c r="G3533">
        <v>4</v>
      </c>
      <c r="O3533">
        <v>8.57</v>
      </c>
      <c r="P3533" t="s">
        <v>71</v>
      </c>
      <c r="Q3533">
        <v>23.4</v>
      </c>
      <c r="R3533" t="s">
        <v>71</v>
      </c>
    </row>
    <row r="3534" spans="1:46" x14ac:dyDescent="0.2">
      <c r="A3534" t="s">
        <v>214</v>
      </c>
      <c r="B3534" t="s">
        <v>215</v>
      </c>
      <c r="C3534">
        <f>-70.02398814 / 41.75807499</f>
        <v>-1.6768969392571131</v>
      </c>
      <c r="D3534" t="s">
        <v>216</v>
      </c>
      <c r="E3534" t="s">
        <v>70</v>
      </c>
      <c r="F3534" s="1">
        <v>39699</v>
      </c>
      <c r="G3534">
        <v>5</v>
      </c>
      <c r="O3534">
        <v>8.5299999999999994</v>
      </c>
      <c r="P3534" t="s">
        <v>71</v>
      </c>
      <c r="Q3534">
        <v>23.4</v>
      </c>
      <c r="R3534" t="s">
        <v>71</v>
      </c>
    </row>
    <row r="3535" spans="1:46" x14ac:dyDescent="0.2">
      <c r="A3535" t="s">
        <v>214</v>
      </c>
      <c r="B3535" t="s">
        <v>215</v>
      </c>
      <c r="C3535">
        <f>-70.02398814 / 41.75807499</f>
        <v>-1.6768969392571131</v>
      </c>
      <c r="D3535" t="s">
        <v>216</v>
      </c>
      <c r="E3535" t="s">
        <v>70</v>
      </c>
      <c r="F3535" s="1">
        <v>39699</v>
      </c>
      <c r="G3535">
        <v>6</v>
      </c>
      <c r="O3535">
        <v>8.5</v>
      </c>
      <c r="P3535" t="s">
        <v>71</v>
      </c>
      <c r="Q3535">
        <v>23.3</v>
      </c>
      <c r="R3535" t="s">
        <v>71</v>
      </c>
    </row>
    <row r="3536" spans="1:46" x14ac:dyDescent="0.2">
      <c r="A3536" t="s">
        <v>214</v>
      </c>
      <c r="B3536" t="s">
        <v>215</v>
      </c>
      <c r="C3536">
        <f>-70.02398814 / 41.75807499</f>
        <v>-1.6768969392571131</v>
      </c>
      <c r="D3536" t="s">
        <v>216</v>
      </c>
      <c r="E3536" t="s">
        <v>70</v>
      </c>
      <c r="F3536" s="1">
        <v>39699</v>
      </c>
      <c r="G3536">
        <v>7</v>
      </c>
      <c r="O3536">
        <v>8.5299999999999994</v>
      </c>
      <c r="P3536" t="s">
        <v>71</v>
      </c>
      <c r="Q3536">
        <v>23.2</v>
      </c>
      <c r="R3536" t="s">
        <v>71</v>
      </c>
    </row>
    <row r="3537" spans="1:46" x14ac:dyDescent="0.2">
      <c r="A3537" t="s">
        <v>214</v>
      </c>
      <c r="B3537" t="s">
        <v>215</v>
      </c>
      <c r="C3537">
        <f>-70.02398814 / 41.75807499</f>
        <v>-1.6768969392571131</v>
      </c>
      <c r="D3537" t="s">
        <v>216</v>
      </c>
      <c r="E3537" t="s">
        <v>70</v>
      </c>
      <c r="F3537" s="1">
        <v>39699</v>
      </c>
      <c r="G3537">
        <v>8</v>
      </c>
      <c r="O3537">
        <v>8.5399999999999991</v>
      </c>
      <c r="P3537" t="s">
        <v>71</v>
      </c>
      <c r="Q3537">
        <v>22.9</v>
      </c>
      <c r="R3537" t="s">
        <v>71</v>
      </c>
    </row>
    <row r="3538" spans="1:46" x14ac:dyDescent="0.2">
      <c r="A3538" t="s">
        <v>214</v>
      </c>
      <c r="B3538" t="s">
        <v>215</v>
      </c>
      <c r="C3538">
        <f>-70.02398814 / 41.75807499</f>
        <v>-1.6768969392571131</v>
      </c>
      <c r="D3538" t="s">
        <v>216</v>
      </c>
      <c r="E3538" t="s">
        <v>70</v>
      </c>
      <c r="F3538" s="1">
        <v>39699</v>
      </c>
      <c r="G3538">
        <v>9</v>
      </c>
      <c r="K3538">
        <v>17.52</v>
      </c>
      <c r="L3538" t="s">
        <v>71</v>
      </c>
      <c r="O3538">
        <v>8.51</v>
      </c>
      <c r="P3538" t="s">
        <v>71</v>
      </c>
      <c r="Q3538">
        <v>22.3</v>
      </c>
      <c r="R3538" t="s">
        <v>71</v>
      </c>
      <c r="S3538">
        <v>0.38</v>
      </c>
      <c r="T3538" t="s">
        <v>71</v>
      </c>
      <c r="U3538">
        <v>11.77</v>
      </c>
      <c r="V3538" t="s">
        <v>71</v>
      </c>
      <c r="W3538">
        <v>21.81</v>
      </c>
      <c r="X3538" t="s">
        <v>71</v>
      </c>
      <c r="Y3538">
        <v>39.700000000000003</v>
      </c>
      <c r="AA3538">
        <v>58.69</v>
      </c>
      <c r="AE3538">
        <v>3</v>
      </c>
      <c r="AF3538" t="s">
        <v>71</v>
      </c>
      <c r="AG3538">
        <v>6.06</v>
      </c>
      <c r="AH3538" t="s">
        <v>71</v>
      </c>
      <c r="AS3538">
        <v>1.8</v>
      </c>
      <c r="AT3538" t="s">
        <v>71</v>
      </c>
    </row>
    <row r="3539" spans="1:46" x14ac:dyDescent="0.2">
      <c r="A3539" t="s">
        <v>214</v>
      </c>
      <c r="B3539" t="s">
        <v>215</v>
      </c>
      <c r="C3539">
        <f>-70.02398814 / 41.75807499</f>
        <v>-1.6768969392571131</v>
      </c>
      <c r="D3539" t="s">
        <v>216</v>
      </c>
      <c r="E3539" t="s">
        <v>70</v>
      </c>
      <c r="F3539" s="1">
        <v>39699</v>
      </c>
      <c r="G3539">
        <v>10</v>
      </c>
      <c r="O3539">
        <v>7.26</v>
      </c>
      <c r="P3539" t="s">
        <v>71</v>
      </c>
      <c r="Q3539">
        <v>18.8</v>
      </c>
      <c r="R3539" t="s">
        <v>71</v>
      </c>
    </row>
    <row r="3540" spans="1:46" x14ac:dyDescent="0.2">
      <c r="A3540" t="s">
        <v>214</v>
      </c>
      <c r="B3540" t="s">
        <v>215</v>
      </c>
      <c r="C3540">
        <f>-70.02398814 / 41.75807499</f>
        <v>-1.6768969392571131</v>
      </c>
      <c r="D3540" t="s">
        <v>216</v>
      </c>
      <c r="E3540" t="s">
        <v>70</v>
      </c>
      <c r="F3540" s="1">
        <v>39699</v>
      </c>
      <c r="G3540">
        <v>11</v>
      </c>
      <c r="O3540">
        <v>3.71</v>
      </c>
      <c r="P3540" t="s">
        <v>71</v>
      </c>
      <c r="Q3540">
        <v>13.7</v>
      </c>
      <c r="R3540" t="s">
        <v>71</v>
      </c>
    </row>
    <row r="3541" spans="1:46" x14ac:dyDescent="0.2">
      <c r="A3541" t="s">
        <v>214</v>
      </c>
      <c r="B3541" t="s">
        <v>215</v>
      </c>
      <c r="C3541">
        <f>-70.02398814 / 41.75807499</f>
        <v>-1.6768969392571131</v>
      </c>
      <c r="D3541" t="s">
        <v>216</v>
      </c>
      <c r="E3541" t="s">
        <v>70</v>
      </c>
      <c r="F3541" s="1">
        <v>39699</v>
      </c>
      <c r="G3541">
        <v>12</v>
      </c>
      <c r="O3541">
        <v>0.09</v>
      </c>
      <c r="P3541" t="s">
        <v>71</v>
      </c>
      <c r="Q3541">
        <v>11.3</v>
      </c>
      <c r="R3541" t="s">
        <v>71</v>
      </c>
    </row>
    <row r="3542" spans="1:46" x14ac:dyDescent="0.2">
      <c r="A3542" t="s">
        <v>214</v>
      </c>
      <c r="B3542" t="s">
        <v>215</v>
      </c>
      <c r="C3542">
        <f>-70.02398814 / 41.75807499</f>
        <v>-1.6768969392571131</v>
      </c>
      <c r="D3542" t="s">
        <v>216</v>
      </c>
      <c r="E3542" t="s">
        <v>70</v>
      </c>
      <c r="F3542" s="1">
        <v>39699</v>
      </c>
      <c r="G3542">
        <v>13</v>
      </c>
      <c r="O3542">
        <v>0.08</v>
      </c>
      <c r="P3542" t="s">
        <v>71</v>
      </c>
      <c r="Q3542">
        <v>9.9</v>
      </c>
      <c r="R3542" t="s">
        <v>71</v>
      </c>
    </row>
    <row r="3543" spans="1:46" x14ac:dyDescent="0.2">
      <c r="A3543" t="s">
        <v>214</v>
      </c>
      <c r="B3543" t="s">
        <v>215</v>
      </c>
      <c r="C3543">
        <f>-70.02398814 / 41.75807499</f>
        <v>-1.6768969392571131</v>
      </c>
      <c r="D3543" t="s">
        <v>216</v>
      </c>
      <c r="E3543" t="s">
        <v>70</v>
      </c>
      <c r="F3543" s="1">
        <v>39699</v>
      </c>
      <c r="G3543">
        <v>14</v>
      </c>
      <c r="O3543">
        <v>0.08</v>
      </c>
      <c r="P3543" t="s">
        <v>71</v>
      </c>
      <c r="Q3543">
        <v>9</v>
      </c>
      <c r="R3543" t="s">
        <v>71</v>
      </c>
    </row>
    <row r="3544" spans="1:46" x14ac:dyDescent="0.2">
      <c r="A3544" t="s">
        <v>214</v>
      </c>
      <c r="B3544" t="s">
        <v>215</v>
      </c>
      <c r="C3544">
        <f>-70.02398814 / 41.75807499</f>
        <v>-1.6768969392571131</v>
      </c>
      <c r="D3544" t="s">
        <v>216</v>
      </c>
      <c r="E3544" t="s">
        <v>70</v>
      </c>
      <c r="F3544" s="1">
        <v>39699</v>
      </c>
      <c r="G3544">
        <v>15</v>
      </c>
      <c r="O3544">
        <v>7.0000000000000007E-2</v>
      </c>
      <c r="P3544" t="s">
        <v>71</v>
      </c>
      <c r="Q3544">
        <v>8.1999999999999993</v>
      </c>
      <c r="R3544" t="s">
        <v>71</v>
      </c>
    </row>
    <row r="3545" spans="1:46" x14ac:dyDescent="0.2">
      <c r="A3545" t="s">
        <v>214</v>
      </c>
      <c r="B3545" t="s">
        <v>215</v>
      </c>
      <c r="C3545">
        <f>-70.02398814 / 41.75807499</f>
        <v>-1.6768969392571131</v>
      </c>
      <c r="D3545" t="s">
        <v>216</v>
      </c>
      <c r="E3545" t="s">
        <v>70</v>
      </c>
      <c r="F3545" s="1">
        <v>39699</v>
      </c>
      <c r="G3545">
        <v>16</v>
      </c>
      <c r="O3545">
        <v>7.0000000000000007E-2</v>
      </c>
      <c r="P3545" t="s">
        <v>71</v>
      </c>
      <c r="Q3545">
        <v>7.9</v>
      </c>
      <c r="R3545" t="s">
        <v>71</v>
      </c>
    </row>
    <row r="3546" spans="1:46" x14ac:dyDescent="0.2">
      <c r="A3546" t="s">
        <v>214</v>
      </c>
      <c r="B3546" t="s">
        <v>215</v>
      </c>
      <c r="C3546">
        <f>-70.02398814 / 41.75807499</f>
        <v>-1.6768969392571131</v>
      </c>
      <c r="D3546" t="s">
        <v>216</v>
      </c>
      <c r="E3546" t="s">
        <v>70</v>
      </c>
      <c r="F3546" s="1">
        <v>39699</v>
      </c>
      <c r="G3546">
        <v>17</v>
      </c>
      <c r="O3546">
        <v>7.0000000000000007E-2</v>
      </c>
      <c r="P3546" t="s">
        <v>71</v>
      </c>
      <c r="Q3546">
        <v>7.7</v>
      </c>
      <c r="R3546" t="s">
        <v>71</v>
      </c>
    </row>
    <row r="3547" spans="1:46" x14ac:dyDescent="0.2">
      <c r="A3547" t="s">
        <v>214</v>
      </c>
      <c r="B3547" t="s">
        <v>215</v>
      </c>
      <c r="C3547">
        <f>-70.02398814 / 41.75807499</f>
        <v>-1.6768969392571131</v>
      </c>
      <c r="D3547" t="s">
        <v>216</v>
      </c>
      <c r="E3547" t="s">
        <v>70</v>
      </c>
      <c r="F3547" s="1">
        <v>39699</v>
      </c>
      <c r="G3547">
        <v>18</v>
      </c>
      <c r="O3547">
        <v>7.0000000000000007E-2</v>
      </c>
      <c r="P3547" t="s">
        <v>71</v>
      </c>
      <c r="Q3547">
        <v>7.5</v>
      </c>
      <c r="R3547" t="s">
        <v>71</v>
      </c>
    </row>
    <row r="3548" spans="1:46" x14ac:dyDescent="0.2">
      <c r="A3548" t="s">
        <v>214</v>
      </c>
      <c r="B3548" t="s">
        <v>215</v>
      </c>
      <c r="C3548">
        <f>-70.02398814 / 41.75807499</f>
        <v>-1.6768969392571131</v>
      </c>
      <c r="D3548" t="s">
        <v>216</v>
      </c>
      <c r="E3548" t="s">
        <v>70</v>
      </c>
      <c r="F3548" s="1">
        <v>39699</v>
      </c>
      <c r="G3548">
        <v>19</v>
      </c>
      <c r="O3548">
        <v>0.09</v>
      </c>
      <c r="P3548" t="s">
        <v>71</v>
      </c>
      <c r="Q3548">
        <v>7.4</v>
      </c>
      <c r="R3548" t="s">
        <v>71</v>
      </c>
    </row>
    <row r="3549" spans="1:46" x14ac:dyDescent="0.2">
      <c r="A3549" t="s">
        <v>214</v>
      </c>
      <c r="B3549" t="s">
        <v>215</v>
      </c>
      <c r="C3549">
        <f>-70.02398814 / 41.75807499</f>
        <v>-1.6768969392571131</v>
      </c>
      <c r="D3549" t="s">
        <v>216</v>
      </c>
      <c r="E3549" t="s">
        <v>70</v>
      </c>
      <c r="F3549" s="1">
        <v>39699</v>
      </c>
      <c r="G3549">
        <v>20</v>
      </c>
      <c r="O3549">
        <v>0.09</v>
      </c>
      <c r="P3549" t="s">
        <v>71</v>
      </c>
      <c r="Q3549">
        <v>7.3</v>
      </c>
      <c r="R3549" t="s">
        <v>71</v>
      </c>
    </row>
    <row r="3550" spans="1:46" x14ac:dyDescent="0.2">
      <c r="A3550" t="s">
        <v>214</v>
      </c>
      <c r="B3550" t="s">
        <v>215</v>
      </c>
      <c r="C3550">
        <f>-70.02398814 / 41.75807499</f>
        <v>-1.6768969392571131</v>
      </c>
      <c r="D3550" t="s">
        <v>216</v>
      </c>
      <c r="E3550" t="s">
        <v>70</v>
      </c>
      <c r="F3550" s="1">
        <v>39699</v>
      </c>
      <c r="G3550">
        <v>21</v>
      </c>
      <c r="O3550">
        <v>0.08</v>
      </c>
      <c r="P3550" t="s">
        <v>71</v>
      </c>
      <c r="Q3550">
        <v>7.2</v>
      </c>
      <c r="R3550" t="s">
        <v>71</v>
      </c>
    </row>
    <row r="3551" spans="1:46" x14ac:dyDescent="0.2">
      <c r="A3551" t="s">
        <v>214</v>
      </c>
      <c r="B3551" t="s">
        <v>215</v>
      </c>
      <c r="C3551">
        <f>-70.02398814 / 41.75807499</f>
        <v>-1.6768969392571131</v>
      </c>
      <c r="D3551" t="s">
        <v>216</v>
      </c>
      <c r="E3551" t="s">
        <v>70</v>
      </c>
      <c r="F3551" s="1">
        <v>39699</v>
      </c>
      <c r="G3551">
        <v>22</v>
      </c>
      <c r="O3551">
        <v>0.08</v>
      </c>
      <c r="P3551" t="s">
        <v>71</v>
      </c>
      <c r="Q3551">
        <v>7.2</v>
      </c>
      <c r="R3551" t="s">
        <v>71</v>
      </c>
    </row>
    <row r="3552" spans="1:46" x14ac:dyDescent="0.2">
      <c r="A3552" t="s">
        <v>214</v>
      </c>
      <c r="B3552" t="s">
        <v>215</v>
      </c>
      <c r="C3552">
        <f>-70.02398814 / 41.75807499</f>
        <v>-1.6768969392571131</v>
      </c>
      <c r="D3552" t="s">
        <v>216</v>
      </c>
      <c r="E3552" t="s">
        <v>70</v>
      </c>
      <c r="F3552" s="1">
        <v>39699</v>
      </c>
      <c r="G3552">
        <v>23</v>
      </c>
      <c r="O3552">
        <v>0.08</v>
      </c>
      <c r="P3552" t="s">
        <v>71</v>
      </c>
      <c r="Q3552">
        <v>7.2</v>
      </c>
      <c r="R3552" t="s">
        <v>71</v>
      </c>
    </row>
    <row r="3553" spans="1:46" x14ac:dyDescent="0.2">
      <c r="A3553" t="s">
        <v>214</v>
      </c>
      <c r="B3553" t="s">
        <v>215</v>
      </c>
      <c r="C3553">
        <f>-70.02398814 / 41.75807499</f>
        <v>-1.6768969392571131</v>
      </c>
      <c r="D3553" t="s">
        <v>216</v>
      </c>
      <c r="E3553" t="s">
        <v>70</v>
      </c>
      <c r="F3553" s="1">
        <v>39699</v>
      </c>
      <c r="G3553">
        <v>24</v>
      </c>
      <c r="O3553">
        <v>0.08</v>
      </c>
      <c r="P3553" t="s">
        <v>71</v>
      </c>
      <c r="Q3553">
        <v>7.2</v>
      </c>
      <c r="R3553" t="s">
        <v>71</v>
      </c>
    </row>
    <row r="3554" spans="1:46" x14ac:dyDescent="0.2">
      <c r="A3554" t="s">
        <v>214</v>
      </c>
      <c r="B3554" t="s">
        <v>215</v>
      </c>
      <c r="C3554">
        <f>-70.02398814 / 41.75807499</f>
        <v>-1.6768969392571131</v>
      </c>
      <c r="D3554" t="s">
        <v>216</v>
      </c>
      <c r="E3554" t="s">
        <v>70</v>
      </c>
      <c r="F3554" s="1">
        <v>39699</v>
      </c>
      <c r="G3554">
        <v>25</v>
      </c>
      <c r="O3554">
        <v>0.08</v>
      </c>
      <c r="P3554" t="s">
        <v>71</v>
      </c>
      <c r="Q3554">
        <v>7.2</v>
      </c>
      <c r="R3554" t="s">
        <v>71</v>
      </c>
    </row>
    <row r="3555" spans="1:46" x14ac:dyDescent="0.2">
      <c r="A3555" t="s">
        <v>214</v>
      </c>
      <c r="B3555" t="s">
        <v>215</v>
      </c>
      <c r="C3555">
        <f>-70.02398814 / 41.75807499</f>
        <v>-1.6768969392571131</v>
      </c>
      <c r="D3555" t="s">
        <v>216</v>
      </c>
      <c r="E3555" t="s">
        <v>70</v>
      </c>
      <c r="F3555" s="1">
        <v>39699</v>
      </c>
      <c r="G3555">
        <v>25.5</v>
      </c>
      <c r="K3555">
        <v>1.03</v>
      </c>
      <c r="L3555" t="s">
        <v>71</v>
      </c>
      <c r="S3555">
        <v>4.2300000000000004</v>
      </c>
      <c r="T3555" t="s">
        <v>71</v>
      </c>
      <c r="U3555">
        <v>131.02000000000001</v>
      </c>
      <c r="V3555" t="s">
        <v>71</v>
      </c>
      <c r="W3555">
        <v>65.48</v>
      </c>
      <c r="X3555" t="s">
        <v>71</v>
      </c>
      <c r="Y3555">
        <v>74.45</v>
      </c>
      <c r="AA3555">
        <v>30.89</v>
      </c>
      <c r="AE3555">
        <v>14.8</v>
      </c>
      <c r="AF3555" t="s">
        <v>71</v>
      </c>
      <c r="AG3555">
        <v>6.34</v>
      </c>
      <c r="AH3555" t="s">
        <v>71</v>
      </c>
      <c r="AS3555">
        <v>8.83</v>
      </c>
      <c r="AT3555" t="s">
        <v>71</v>
      </c>
    </row>
    <row r="3556" spans="1:46" x14ac:dyDescent="0.2">
      <c r="A3556" t="s">
        <v>214</v>
      </c>
      <c r="B3556" t="s">
        <v>215</v>
      </c>
      <c r="C3556">
        <f>-70.02398814 / 41.75807499</f>
        <v>-1.6768969392571131</v>
      </c>
      <c r="D3556" t="s">
        <v>216</v>
      </c>
      <c r="E3556" t="s">
        <v>70</v>
      </c>
      <c r="F3556" s="1">
        <v>40077</v>
      </c>
      <c r="G3556">
        <v>0.5</v>
      </c>
      <c r="I3556">
        <v>26.41</v>
      </c>
      <c r="J3556" t="s">
        <v>71</v>
      </c>
      <c r="K3556">
        <v>1.98</v>
      </c>
      <c r="L3556" t="s">
        <v>71</v>
      </c>
      <c r="M3556">
        <v>5.24</v>
      </c>
      <c r="N3556" t="s">
        <v>71</v>
      </c>
      <c r="O3556">
        <v>8.6300000000000008</v>
      </c>
      <c r="P3556" t="s">
        <v>71</v>
      </c>
      <c r="Q3556">
        <v>20.3</v>
      </c>
      <c r="R3556" t="s">
        <v>71</v>
      </c>
      <c r="S3556">
        <v>0.4</v>
      </c>
      <c r="T3556" t="s">
        <v>71</v>
      </c>
      <c r="U3556">
        <v>12.54</v>
      </c>
      <c r="V3556" t="s">
        <v>71</v>
      </c>
      <c r="W3556">
        <v>22.96</v>
      </c>
      <c r="X3556" t="s">
        <v>71</v>
      </c>
      <c r="Y3556">
        <v>40.619999999999997</v>
      </c>
      <c r="AA3556">
        <v>37.29</v>
      </c>
      <c r="AC3556">
        <v>36.130000000000003</v>
      </c>
      <c r="AE3556">
        <v>3.3</v>
      </c>
      <c r="AF3556" t="s">
        <v>71</v>
      </c>
      <c r="AG3556">
        <v>6.29</v>
      </c>
      <c r="AH3556" t="s">
        <v>71</v>
      </c>
      <c r="AS3556">
        <v>0.65</v>
      </c>
      <c r="AT3556" t="s">
        <v>71</v>
      </c>
    </row>
    <row r="3557" spans="1:46" x14ac:dyDescent="0.2">
      <c r="A3557" t="s">
        <v>214</v>
      </c>
      <c r="B3557" t="s">
        <v>215</v>
      </c>
      <c r="C3557">
        <f>-70.02398814 / 41.75807499</f>
        <v>-1.6768969392571131</v>
      </c>
      <c r="D3557" t="s">
        <v>216</v>
      </c>
      <c r="E3557" t="s">
        <v>70</v>
      </c>
      <c r="F3557" s="1">
        <v>40077</v>
      </c>
      <c r="G3557">
        <v>1</v>
      </c>
      <c r="O3557">
        <v>8.67</v>
      </c>
      <c r="P3557" t="s">
        <v>71</v>
      </c>
      <c r="Q3557">
        <v>20.100000000000001</v>
      </c>
      <c r="R3557" t="s">
        <v>71</v>
      </c>
    </row>
    <row r="3558" spans="1:46" x14ac:dyDescent="0.2">
      <c r="A3558" t="s">
        <v>214</v>
      </c>
      <c r="B3558" t="s">
        <v>215</v>
      </c>
      <c r="C3558">
        <f>-70.02398814 / 41.75807499</f>
        <v>-1.6768969392571131</v>
      </c>
      <c r="D3558" t="s">
        <v>216</v>
      </c>
      <c r="E3558" t="s">
        <v>70</v>
      </c>
      <c r="F3558" s="1">
        <v>40077</v>
      </c>
      <c r="G3558">
        <v>2</v>
      </c>
      <c r="O3558">
        <v>8.7200000000000006</v>
      </c>
      <c r="P3558" t="s">
        <v>71</v>
      </c>
      <c r="Q3558">
        <v>20</v>
      </c>
      <c r="R3558" t="s">
        <v>71</v>
      </c>
    </row>
    <row r="3559" spans="1:46" x14ac:dyDescent="0.2">
      <c r="A3559" t="s">
        <v>214</v>
      </c>
      <c r="B3559" t="s">
        <v>215</v>
      </c>
      <c r="C3559">
        <f>-70.02398814 / 41.75807499</f>
        <v>-1.6768969392571131</v>
      </c>
      <c r="D3559" t="s">
        <v>216</v>
      </c>
      <c r="E3559" t="s">
        <v>70</v>
      </c>
      <c r="F3559" s="1">
        <v>40077</v>
      </c>
      <c r="G3559">
        <v>3</v>
      </c>
      <c r="K3559">
        <v>2.5</v>
      </c>
      <c r="L3559" t="s">
        <v>71</v>
      </c>
      <c r="O3559">
        <v>8.69</v>
      </c>
      <c r="P3559" t="s">
        <v>71</v>
      </c>
      <c r="Q3559">
        <v>19.899999999999999</v>
      </c>
      <c r="R3559" t="s">
        <v>71</v>
      </c>
      <c r="S3559">
        <v>0.45</v>
      </c>
      <c r="T3559" t="s">
        <v>71</v>
      </c>
      <c r="U3559">
        <v>14.01</v>
      </c>
      <c r="V3559" t="s">
        <v>71</v>
      </c>
      <c r="W3559">
        <v>21.53</v>
      </c>
      <c r="X3559" t="s">
        <v>71</v>
      </c>
      <c r="Y3559">
        <v>42.22</v>
      </c>
      <c r="AA3559">
        <v>39.58</v>
      </c>
      <c r="AE3559">
        <v>3.2</v>
      </c>
      <c r="AF3559" t="s">
        <v>71</v>
      </c>
      <c r="AG3559">
        <v>5.75</v>
      </c>
      <c r="AH3559" t="s">
        <v>71</v>
      </c>
      <c r="AS3559">
        <v>1.28</v>
      </c>
      <c r="AT3559" t="s">
        <v>71</v>
      </c>
    </row>
    <row r="3560" spans="1:46" x14ac:dyDescent="0.2">
      <c r="A3560" t="s">
        <v>214</v>
      </c>
      <c r="B3560" t="s">
        <v>215</v>
      </c>
      <c r="C3560">
        <f>-70.02398814 / 41.75807499</f>
        <v>-1.6768969392571131</v>
      </c>
      <c r="D3560" t="s">
        <v>216</v>
      </c>
      <c r="E3560" t="s">
        <v>70</v>
      </c>
      <c r="F3560" s="1">
        <v>40077</v>
      </c>
      <c r="G3560">
        <v>4</v>
      </c>
      <c r="O3560">
        <v>8.69</v>
      </c>
      <c r="P3560" t="s">
        <v>71</v>
      </c>
      <c r="Q3560">
        <v>19.899999999999999</v>
      </c>
      <c r="R3560" t="s">
        <v>71</v>
      </c>
    </row>
    <row r="3561" spans="1:46" x14ac:dyDescent="0.2">
      <c r="A3561" t="s">
        <v>214</v>
      </c>
      <c r="B3561" t="s">
        <v>215</v>
      </c>
      <c r="C3561">
        <f>-70.02398814 / 41.75807499</f>
        <v>-1.6768969392571131</v>
      </c>
      <c r="D3561" t="s">
        <v>216</v>
      </c>
      <c r="E3561" t="s">
        <v>70</v>
      </c>
      <c r="F3561" s="1">
        <v>40077</v>
      </c>
      <c r="G3561">
        <v>5</v>
      </c>
      <c r="O3561">
        <v>8.69</v>
      </c>
      <c r="P3561" t="s">
        <v>71</v>
      </c>
      <c r="Q3561">
        <v>19.899999999999999</v>
      </c>
      <c r="R3561" t="s">
        <v>71</v>
      </c>
    </row>
    <row r="3562" spans="1:46" x14ac:dyDescent="0.2">
      <c r="A3562" t="s">
        <v>214</v>
      </c>
      <c r="B3562" t="s">
        <v>215</v>
      </c>
      <c r="C3562">
        <f>-70.02398814 / 41.75807499</f>
        <v>-1.6768969392571131</v>
      </c>
      <c r="D3562" t="s">
        <v>216</v>
      </c>
      <c r="E3562" t="s">
        <v>70</v>
      </c>
      <c r="F3562" s="1">
        <v>40077</v>
      </c>
      <c r="G3562">
        <v>6</v>
      </c>
      <c r="O3562">
        <v>8.68</v>
      </c>
      <c r="P3562" t="s">
        <v>71</v>
      </c>
      <c r="Q3562">
        <v>19.899999999999999</v>
      </c>
      <c r="R3562" t="s">
        <v>71</v>
      </c>
    </row>
    <row r="3563" spans="1:46" x14ac:dyDescent="0.2">
      <c r="A3563" t="s">
        <v>214</v>
      </c>
      <c r="B3563" t="s">
        <v>215</v>
      </c>
      <c r="C3563">
        <f>-70.02398814 / 41.75807499</f>
        <v>-1.6768969392571131</v>
      </c>
      <c r="D3563" t="s">
        <v>216</v>
      </c>
      <c r="E3563" t="s">
        <v>70</v>
      </c>
      <c r="F3563" s="1">
        <v>40077</v>
      </c>
      <c r="G3563">
        <v>7</v>
      </c>
      <c r="O3563">
        <v>8.68</v>
      </c>
      <c r="P3563" t="s">
        <v>71</v>
      </c>
      <c r="Q3563">
        <v>19.8</v>
      </c>
      <c r="R3563" t="s">
        <v>71</v>
      </c>
    </row>
    <row r="3564" spans="1:46" x14ac:dyDescent="0.2">
      <c r="A3564" t="s">
        <v>214</v>
      </c>
      <c r="B3564" t="s">
        <v>215</v>
      </c>
      <c r="C3564">
        <f>-70.02398814 / 41.75807499</f>
        <v>-1.6768969392571131</v>
      </c>
      <c r="D3564" t="s">
        <v>216</v>
      </c>
      <c r="E3564" t="s">
        <v>70</v>
      </c>
      <c r="F3564" s="1">
        <v>40077</v>
      </c>
      <c r="G3564">
        <v>8</v>
      </c>
      <c r="O3564">
        <v>8.6300000000000008</v>
      </c>
      <c r="P3564" t="s">
        <v>71</v>
      </c>
      <c r="Q3564">
        <v>19.8</v>
      </c>
      <c r="R3564" t="s">
        <v>71</v>
      </c>
    </row>
    <row r="3565" spans="1:46" x14ac:dyDescent="0.2">
      <c r="A3565" t="s">
        <v>214</v>
      </c>
      <c r="B3565" t="s">
        <v>215</v>
      </c>
      <c r="C3565">
        <f>-70.02398814 / 41.75807499</f>
        <v>-1.6768969392571131</v>
      </c>
      <c r="D3565" t="s">
        <v>216</v>
      </c>
      <c r="E3565" t="s">
        <v>70</v>
      </c>
      <c r="F3565" s="1">
        <v>40077</v>
      </c>
      <c r="G3565">
        <v>9</v>
      </c>
      <c r="K3565">
        <v>9.23</v>
      </c>
      <c r="L3565" t="s">
        <v>71</v>
      </c>
      <c r="O3565">
        <v>8.6199999999999992</v>
      </c>
      <c r="P3565" t="s">
        <v>71</v>
      </c>
      <c r="Q3565">
        <v>19.8</v>
      </c>
      <c r="R3565" t="s">
        <v>71</v>
      </c>
      <c r="S3565">
        <v>0.68</v>
      </c>
      <c r="T3565" t="s">
        <v>71</v>
      </c>
      <c r="U3565">
        <v>21.04</v>
      </c>
      <c r="V3565" t="s">
        <v>71</v>
      </c>
      <c r="W3565">
        <v>21.7</v>
      </c>
      <c r="X3565" t="s">
        <v>71</v>
      </c>
      <c r="Y3565">
        <v>48.08</v>
      </c>
      <c r="AA3565">
        <v>52.4</v>
      </c>
      <c r="AE3565">
        <v>3.4</v>
      </c>
      <c r="AF3565" t="s">
        <v>71</v>
      </c>
      <c r="AG3565">
        <v>5.75</v>
      </c>
      <c r="AH3565" t="s">
        <v>71</v>
      </c>
      <c r="AS3565">
        <v>0.86</v>
      </c>
      <c r="AT3565" t="s">
        <v>71</v>
      </c>
    </row>
    <row r="3566" spans="1:46" x14ac:dyDescent="0.2">
      <c r="A3566" t="s">
        <v>214</v>
      </c>
      <c r="B3566" t="s">
        <v>215</v>
      </c>
      <c r="C3566">
        <f>-70.02398814 / 41.75807499</f>
        <v>-1.6768969392571131</v>
      </c>
      <c r="D3566" t="s">
        <v>216</v>
      </c>
      <c r="E3566" t="s">
        <v>70</v>
      </c>
      <c r="F3566" s="1">
        <v>40077</v>
      </c>
      <c r="G3566">
        <v>10</v>
      </c>
      <c r="O3566">
        <v>8.5299999999999994</v>
      </c>
      <c r="P3566" t="s">
        <v>71</v>
      </c>
      <c r="Q3566">
        <v>19.7</v>
      </c>
      <c r="R3566" t="s">
        <v>71</v>
      </c>
    </row>
    <row r="3567" spans="1:46" x14ac:dyDescent="0.2">
      <c r="A3567" t="s">
        <v>214</v>
      </c>
      <c r="B3567" t="s">
        <v>215</v>
      </c>
      <c r="C3567">
        <f>-70.02398814 / 41.75807499</f>
        <v>-1.6768969392571131</v>
      </c>
      <c r="D3567" t="s">
        <v>216</v>
      </c>
      <c r="E3567" t="s">
        <v>70</v>
      </c>
      <c r="F3567" s="1">
        <v>40077</v>
      </c>
      <c r="G3567">
        <v>11</v>
      </c>
      <c r="O3567">
        <v>6.82</v>
      </c>
      <c r="P3567" t="s">
        <v>71</v>
      </c>
      <c r="Q3567">
        <v>18.5</v>
      </c>
      <c r="R3567" t="s">
        <v>71</v>
      </c>
    </row>
    <row r="3568" spans="1:46" x14ac:dyDescent="0.2">
      <c r="A3568" t="s">
        <v>214</v>
      </c>
      <c r="B3568" t="s">
        <v>215</v>
      </c>
      <c r="C3568">
        <f>-70.02398814 / 41.75807499</f>
        <v>-1.6768969392571131</v>
      </c>
      <c r="D3568" t="s">
        <v>216</v>
      </c>
      <c r="E3568" t="s">
        <v>70</v>
      </c>
      <c r="F3568" s="1">
        <v>40077</v>
      </c>
      <c r="G3568">
        <v>12</v>
      </c>
      <c r="O3568">
        <v>0.25</v>
      </c>
      <c r="P3568" t="s">
        <v>71</v>
      </c>
      <c r="Q3568">
        <v>13.8</v>
      </c>
      <c r="R3568" t="s">
        <v>71</v>
      </c>
    </row>
    <row r="3569" spans="1:46" x14ac:dyDescent="0.2">
      <c r="A3569" t="s">
        <v>214</v>
      </c>
      <c r="B3569" t="s">
        <v>215</v>
      </c>
      <c r="C3569">
        <f>-70.02398814 / 41.75807499</f>
        <v>-1.6768969392571131</v>
      </c>
      <c r="D3569" t="s">
        <v>216</v>
      </c>
      <c r="E3569" t="s">
        <v>70</v>
      </c>
      <c r="F3569" s="1">
        <v>40077</v>
      </c>
      <c r="G3569">
        <v>13</v>
      </c>
      <c r="O3569">
        <v>0.17</v>
      </c>
      <c r="P3569" t="s">
        <v>71</v>
      </c>
      <c r="Q3569">
        <v>11.4</v>
      </c>
      <c r="R3569" t="s">
        <v>71</v>
      </c>
    </row>
    <row r="3570" spans="1:46" x14ac:dyDescent="0.2">
      <c r="A3570" t="s">
        <v>214</v>
      </c>
      <c r="B3570" t="s">
        <v>215</v>
      </c>
      <c r="C3570">
        <f>-70.02398814 / 41.75807499</f>
        <v>-1.6768969392571131</v>
      </c>
      <c r="D3570" t="s">
        <v>216</v>
      </c>
      <c r="E3570" t="s">
        <v>70</v>
      </c>
      <c r="F3570" s="1">
        <v>40077</v>
      </c>
      <c r="G3570">
        <v>14</v>
      </c>
      <c r="O3570">
        <v>0.16</v>
      </c>
      <c r="P3570" t="s">
        <v>71</v>
      </c>
      <c r="Q3570">
        <v>11.4</v>
      </c>
      <c r="R3570" t="s">
        <v>71</v>
      </c>
    </row>
    <row r="3571" spans="1:46" x14ac:dyDescent="0.2">
      <c r="A3571" t="s">
        <v>214</v>
      </c>
      <c r="B3571" t="s">
        <v>215</v>
      </c>
      <c r="C3571">
        <f>-70.02398814 / 41.75807499</f>
        <v>-1.6768969392571131</v>
      </c>
      <c r="D3571" t="s">
        <v>216</v>
      </c>
      <c r="E3571" t="s">
        <v>70</v>
      </c>
      <c r="F3571" s="1">
        <v>40077</v>
      </c>
      <c r="G3571">
        <v>15</v>
      </c>
      <c r="O3571">
        <v>0.15</v>
      </c>
      <c r="P3571" t="s">
        <v>71</v>
      </c>
      <c r="Q3571">
        <v>9.6</v>
      </c>
      <c r="R3571" t="s">
        <v>71</v>
      </c>
    </row>
    <row r="3572" spans="1:46" x14ac:dyDescent="0.2">
      <c r="A3572" t="s">
        <v>214</v>
      </c>
      <c r="B3572" t="s">
        <v>215</v>
      </c>
      <c r="C3572">
        <f>-70.02398814 / 41.75807499</f>
        <v>-1.6768969392571131</v>
      </c>
      <c r="D3572" t="s">
        <v>216</v>
      </c>
      <c r="E3572" t="s">
        <v>70</v>
      </c>
      <c r="F3572" s="1">
        <v>40077</v>
      </c>
      <c r="G3572">
        <v>16</v>
      </c>
      <c r="O3572">
        <v>0.15</v>
      </c>
      <c r="P3572" t="s">
        <v>71</v>
      </c>
      <c r="Q3572">
        <v>9.1</v>
      </c>
      <c r="R3572" t="s">
        <v>71</v>
      </c>
    </row>
    <row r="3573" spans="1:46" x14ac:dyDescent="0.2">
      <c r="A3573" t="s">
        <v>214</v>
      </c>
      <c r="B3573" t="s">
        <v>215</v>
      </c>
      <c r="C3573">
        <f>-70.02398814 / 41.75807499</f>
        <v>-1.6768969392571131</v>
      </c>
      <c r="D3573" t="s">
        <v>216</v>
      </c>
      <c r="E3573" t="s">
        <v>70</v>
      </c>
      <c r="F3573" s="1">
        <v>40077</v>
      </c>
      <c r="G3573">
        <v>17</v>
      </c>
      <c r="O3573">
        <v>0.15</v>
      </c>
      <c r="P3573" t="s">
        <v>71</v>
      </c>
      <c r="Q3573">
        <v>8.9</v>
      </c>
      <c r="R3573" t="s">
        <v>71</v>
      </c>
    </row>
    <row r="3574" spans="1:46" x14ac:dyDescent="0.2">
      <c r="A3574" t="s">
        <v>214</v>
      </c>
      <c r="B3574" t="s">
        <v>215</v>
      </c>
      <c r="C3574">
        <f>-70.02398814 / 41.75807499</f>
        <v>-1.6768969392571131</v>
      </c>
      <c r="D3574" t="s">
        <v>216</v>
      </c>
      <c r="E3574" t="s">
        <v>70</v>
      </c>
      <c r="F3574" s="1">
        <v>40077</v>
      </c>
      <c r="G3574">
        <v>18</v>
      </c>
      <c r="O3574">
        <v>0.15</v>
      </c>
      <c r="P3574" t="s">
        <v>71</v>
      </c>
      <c r="Q3574">
        <v>8.6999999999999993</v>
      </c>
      <c r="R3574" t="s">
        <v>71</v>
      </c>
    </row>
    <row r="3575" spans="1:46" x14ac:dyDescent="0.2">
      <c r="A3575" t="s">
        <v>214</v>
      </c>
      <c r="B3575" t="s">
        <v>215</v>
      </c>
      <c r="C3575">
        <f>-70.02398814 / 41.75807499</f>
        <v>-1.6768969392571131</v>
      </c>
      <c r="D3575" t="s">
        <v>216</v>
      </c>
      <c r="E3575" t="s">
        <v>70</v>
      </c>
      <c r="F3575" s="1">
        <v>40077</v>
      </c>
      <c r="G3575">
        <v>19</v>
      </c>
      <c r="O3575">
        <v>0.14000000000000001</v>
      </c>
      <c r="P3575" t="s">
        <v>71</v>
      </c>
      <c r="Q3575">
        <v>8.6999999999999993</v>
      </c>
      <c r="R3575" t="s">
        <v>71</v>
      </c>
    </row>
    <row r="3576" spans="1:46" x14ac:dyDescent="0.2">
      <c r="A3576" t="s">
        <v>214</v>
      </c>
      <c r="B3576" t="s">
        <v>215</v>
      </c>
      <c r="C3576">
        <f>-70.02398814 / 41.75807499</f>
        <v>-1.6768969392571131</v>
      </c>
      <c r="D3576" t="s">
        <v>216</v>
      </c>
      <c r="E3576" t="s">
        <v>70</v>
      </c>
      <c r="F3576" s="1">
        <v>40077</v>
      </c>
      <c r="G3576">
        <v>20</v>
      </c>
      <c r="O3576">
        <v>0.14000000000000001</v>
      </c>
      <c r="P3576" t="s">
        <v>71</v>
      </c>
      <c r="Q3576">
        <v>8.6</v>
      </c>
      <c r="R3576" t="s">
        <v>71</v>
      </c>
    </row>
    <row r="3577" spans="1:46" x14ac:dyDescent="0.2">
      <c r="A3577" t="s">
        <v>214</v>
      </c>
      <c r="B3577" t="s">
        <v>215</v>
      </c>
      <c r="C3577">
        <f>-70.02398814 / 41.75807499</f>
        <v>-1.6768969392571131</v>
      </c>
      <c r="D3577" t="s">
        <v>216</v>
      </c>
      <c r="E3577" t="s">
        <v>70</v>
      </c>
      <c r="F3577" s="1">
        <v>40077</v>
      </c>
      <c r="G3577">
        <v>21</v>
      </c>
      <c r="O3577">
        <v>0.14000000000000001</v>
      </c>
      <c r="P3577" t="s">
        <v>71</v>
      </c>
      <c r="Q3577">
        <v>8.5</v>
      </c>
      <c r="R3577" t="s">
        <v>71</v>
      </c>
    </row>
    <row r="3578" spans="1:46" x14ac:dyDescent="0.2">
      <c r="A3578" t="s">
        <v>214</v>
      </c>
      <c r="B3578" t="s">
        <v>215</v>
      </c>
      <c r="C3578">
        <f>-70.02398814 / 41.75807499</f>
        <v>-1.6768969392571131</v>
      </c>
      <c r="D3578" t="s">
        <v>216</v>
      </c>
      <c r="E3578" t="s">
        <v>70</v>
      </c>
      <c r="F3578" s="1">
        <v>40077</v>
      </c>
      <c r="G3578">
        <v>22</v>
      </c>
      <c r="O3578">
        <v>0.14000000000000001</v>
      </c>
      <c r="P3578" t="s">
        <v>71</v>
      </c>
      <c r="Q3578">
        <v>8.5</v>
      </c>
      <c r="R3578" t="s">
        <v>71</v>
      </c>
    </row>
    <row r="3579" spans="1:46" x14ac:dyDescent="0.2">
      <c r="A3579" t="s">
        <v>214</v>
      </c>
      <c r="B3579" t="s">
        <v>215</v>
      </c>
      <c r="C3579">
        <f>-70.02398814 / 41.75807499</f>
        <v>-1.6768969392571131</v>
      </c>
      <c r="D3579" t="s">
        <v>216</v>
      </c>
      <c r="E3579" t="s">
        <v>70</v>
      </c>
      <c r="F3579" s="1">
        <v>40077</v>
      </c>
      <c r="G3579">
        <v>23</v>
      </c>
      <c r="O3579">
        <v>0.14000000000000001</v>
      </c>
      <c r="P3579" t="s">
        <v>71</v>
      </c>
      <c r="Q3579">
        <v>8.5</v>
      </c>
      <c r="R3579" t="s">
        <v>71</v>
      </c>
    </row>
    <row r="3580" spans="1:46" x14ac:dyDescent="0.2">
      <c r="A3580" t="s">
        <v>214</v>
      </c>
      <c r="B3580" t="s">
        <v>215</v>
      </c>
      <c r="C3580">
        <f>-70.02398814 / 41.75807499</f>
        <v>-1.6768969392571131</v>
      </c>
      <c r="D3580" t="s">
        <v>216</v>
      </c>
      <c r="E3580" t="s">
        <v>70</v>
      </c>
      <c r="F3580" s="1">
        <v>40077</v>
      </c>
      <c r="G3580">
        <v>24</v>
      </c>
      <c r="O3580">
        <v>0.14000000000000001</v>
      </c>
      <c r="P3580" t="s">
        <v>71</v>
      </c>
      <c r="Q3580">
        <v>8.5</v>
      </c>
      <c r="R3580" t="s">
        <v>71</v>
      </c>
    </row>
    <row r="3581" spans="1:46" x14ac:dyDescent="0.2">
      <c r="A3581" t="s">
        <v>214</v>
      </c>
      <c r="B3581" t="s">
        <v>215</v>
      </c>
      <c r="C3581">
        <f>-70.02398814 / 41.75807499</f>
        <v>-1.6768969392571131</v>
      </c>
      <c r="D3581" t="s">
        <v>216</v>
      </c>
      <c r="E3581" t="s">
        <v>70</v>
      </c>
      <c r="F3581" s="1">
        <v>40077</v>
      </c>
      <c r="G3581">
        <v>25</v>
      </c>
      <c r="O3581">
        <v>0.13</v>
      </c>
      <c r="P3581" t="s">
        <v>71</v>
      </c>
      <c r="Q3581">
        <v>8.5</v>
      </c>
      <c r="R3581" t="s">
        <v>71</v>
      </c>
    </row>
    <row r="3582" spans="1:46" x14ac:dyDescent="0.2">
      <c r="A3582" t="s">
        <v>214</v>
      </c>
      <c r="B3582" t="s">
        <v>215</v>
      </c>
      <c r="C3582">
        <f>-70.02398814 / 41.75807499</f>
        <v>-1.6768969392571131</v>
      </c>
      <c r="D3582" t="s">
        <v>216</v>
      </c>
      <c r="E3582" t="s">
        <v>70</v>
      </c>
      <c r="F3582" s="1">
        <v>40077</v>
      </c>
      <c r="G3582">
        <v>25.5</v>
      </c>
      <c r="S3582">
        <v>7.48</v>
      </c>
      <c r="T3582" t="s">
        <v>71</v>
      </c>
      <c r="U3582">
        <v>231.81</v>
      </c>
      <c r="V3582" t="s">
        <v>71</v>
      </c>
      <c r="W3582">
        <v>101.12</v>
      </c>
      <c r="X3582" t="s">
        <v>71</v>
      </c>
      <c r="Y3582">
        <v>82.68</v>
      </c>
      <c r="AE3582">
        <v>20.100000000000001</v>
      </c>
      <c r="AF3582" t="s">
        <v>71</v>
      </c>
      <c r="AG3582">
        <v>6.33</v>
      </c>
      <c r="AH3582" t="s">
        <v>71</v>
      </c>
      <c r="AS3582">
        <v>14.13</v>
      </c>
      <c r="AT3582" t="s">
        <v>71</v>
      </c>
    </row>
    <row r="3583" spans="1:46" x14ac:dyDescent="0.2">
      <c r="A3583" t="s">
        <v>214</v>
      </c>
      <c r="B3583" t="s">
        <v>215</v>
      </c>
      <c r="C3583">
        <f>-70.02398814 / 41.75807499</f>
        <v>-1.6768969392571131</v>
      </c>
      <c r="D3583" t="s">
        <v>216</v>
      </c>
      <c r="E3583" t="s">
        <v>70</v>
      </c>
      <c r="F3583" s="1">
        <v>40422</v>
      </c>
      <c r="G3583">
        <v>0.5</v>
      </c>
      <c r="I3583">
        <v>26.92</v>
      </c>
      <c r="J3583" t="s">
        <v>71</v>
      </c>
      <c r="K3583">
        <v>5.41</v>
      </c>
      <c r="L3583" t="s">
        <v>71</v>
      </c>
      <c r="M3583">
        <v>5.5</v>
      </c>
      <c r="N3583" t="s">
        <v>71</v>
      </c>
      <c r="O3583">
        <v>8.6199999999999992</v>
      </c>
      <c r="P3583" t="s">
        <v>71</v>
      </c>
      <c r="Q3583">
        <v>24.7</v>
      </c>
      <c r="R3583" t="s">
        <v>71</v>
      </c>
      <c r="S3583">
        <v>0.48</v>
      </c>
      <c r="T3583" t="s">
        <v>71</v>
      </c>
      <c r="U3583">
        <v>15</v>
      </c>
      <c r="V3583" t="s">
        <v>71</v>
      </c>
      <c r="W3583">
        <v>46.3</v>
      </c>
      <c r="X3583" t="s">
        <v>71</v>
      </c>
      <c r="Y3583">
        <v>43.2</v>
      </c>
      <c r="AA3583">
        <v>47.16</v>
      </c>
      <c r="AC3583">
        <v>35.43</v>
      </c>
      <c r="AE3583">
        <v>3.3</v>
      </c>
      <c r="AF3583" t="s">
        <v>71</v>
      </c>
      <c r="AG3583">
        <v>6.65</v>
      </c>
      <c r="AH3583" t="s">
        <v>71</v>
      </c>
    </row>
    <row r="3584" spans="1:46" x14ac:dyDescent="0.2">
      <c r="A3584" t="s">
        <v>214</v>
      </c>
      <c r="B3584" t="s">
        <v>215</v>
      </c>
      <c r="C3584">
        <f>-70.02398814 / 41.75807499</f>
        <v>-1.6768969392571131</v>
      </c>
      <c r="D3584" t="s">
        <v>216</v>
      </c>
      <c r="E3584" t="s">
        <v>70</v>
      </c>
      <c r="F3584" s="1">
        <v>40422</v>
      </c>
      <c r="G3584">
        <v>1</v>
      </c>
      <c r="O3584">
        <v>8.69</v>
      </c>
      <c r="P3584" t="s">
        <v>71</v>
      </c>
      <c r="Q3584">
        <v>24.5</v>
      </c>
      <c r="R3584" t="s">
        <v>71</v>
      </c>
    </row>
    <row r="3585" spans="1:34" x14ac:dyDescent="0.2">
      <c r="A3585" t="s">
        <v>214</v>
      </c>
      <c r="B3585" t="s">
        <v>215</v>
      </c>
      <c r="C3585">
        <f>-70.02398814 / 41.75807499</f>
        <v>-1.6768969392571131</v>
      </c>
      <c r="D3585" t="s">
        <v>216</v>
      </c>
      <c r="E3585" t="s">
        <v>70</v>
      </c>
      <c r="F3585" s="1">
        <v>40422</v>
      </c>
      <c r="G3585">
        <v>2</v>
      </c>
      <c r="O3585">
        <v>8.7100000000000009</v>
      </c>
      <c r="P3585" t="s">
        <v>71</v>
      </c>
      <c r="Q3585">
        <v>24.3</v>
      </c>
      <c r="R3585" t="s">
        <v>71</v>
      </c>
    </row>
    <row r="3586" spans="1:34" x14ac:dyDescent="0.2">
      <c r="A3586" t="s">
        <v>214</v>
      </c>
      <c r="B3586" t="s">
        <v>215</v>
      </c>
      <c r="C3586">
        <f>-70.02398814 / 41.75807499</f>
        <v>-1.6768969392571131</v>
      </c>
      <c r="D3586" t="s">
        <v>216</v>
      </c>
      <c r="E3586" t="s">
        <v>70</v>
      </c>
      <c r="F3586" s="1">
        <v>40422</v>
      </c>
      <c r="G3586">
        <v>3</v>
      </c>
      <c r="K3586">
        <v>1</v>
      </c>
      <c r="L3586" t="s">
        <v>71</v>
      </c>
      <c r="O3586">
        <v>8.8000000000000007</v>
      </c>
      <c r="P3586" t="s">
        <v>71</v>
      </c>
      <c r="Q3586">
        <v>23.9</v>
      </c>
      <c r="R3586" t="s">
        <v>71</v>
      </c>
      <c r="S3586">
        <v>0.28000000000000003</v>
      </c>
      <c r="T3586" t="s">
        <v>71</v>
      </c>
      <c r="U3586">
        <v>8.77</v>
      </c>
      <c r="V3586" t="s">
        <v>71</v>
      </c>
      <c r="W3586">
        <v>34.47</v>
      </c>
      <c r="X3586" t="s">
        <v>71</v>
      </c>
      <c r="Y3586">
        <v>35.46</v>
      </c>
      <c r="AA3586">
        <v>30.62</v>
      </c>
      <c r="AE3586">
        <v>3</v>
      </c>
      <c r="AF3586" t="s">
        <v>71</v>
      </c>
      <c r="AG3586">
        <v>6.01</v>
      </c>
      <c r="AH3586" t="s">
        <v>71</v>
      </c>
    </row>
    <row r="3587" spans="1:34" x14ac:dyDescent="0.2">
      <c r="A3587" t="s">
        <v>214</v>
      </c>
      <c r="B3587" t="s">
        <v>215</v>
      </c>
      <c r="C3587">
        <f>-70.02398814 / 41.75807499</f>
        <v>-1.6768969392571131</v>
      </c>
      <c r="D3587" t="s">
        <v>216</v>
      </c>
      <c r="E3587" t="s">
        <v>70</v>
      </c>
      <c r="F3587" s="1">
        <v>40422</v>
      </c>
      <c r="G3587">
        <v>4</v>
      </c>
      <c r="O3587">
        <v>8.84</v>
      </c>
      <c r="P3587" t="s">
        <v>71</v>
      </c>
      <c r="Q3587">
        <v>23.5</v>
      </c>
      <c r="R3587" t="s">
        <v>71</v>
      </c>
    </row>
    <row r="3588" spans="1:34" x14ac:dyDescent="0.2">
      <c r="A3588" t="s">
        <v>214</v>
      </c>
      <c r="B3588" t="s">
        <v>215</v>
      </c>
      <c r="C3588">
        <f>-70.02398814 / 41.75807499</f>
        <v>-1.6768969392571131</v>
      </c>
      <c r="D3588" t="s">
        <v>216</v>
      </c>
      <c r="E3588" t="s">
        <v>70</v>
      </c>
      <c r="F3588" s="1">
        <v>40422</v>
      </c>
      <c r="G3588">
        <v>5</v>
      </c>
      <c r="O3588">
        <v>8.8000000000000007</v>
      </c>
      <c r="P3588" t="s">
        <v>71</v>
      </c>
      <c r="Q3588">
        <v>23.2</v>
      </c>
      <c r="R3588" t="s">
        <v>71</v>
      </c>
    </row>
    <row r="3589" spans="1:34" x14ac:dyDescent="0.2">
      <c r="A3589" t="s">
        <v>214</v>
      </c>
      <c r="B3589" t="s">
        <v>215</v>
      </c>
      <c r="C3589">
        <f>-70.02398814 / 41.75807499</f>
        <v>-1.6768969392571131</v>
      </c>
      <c r="D3589" t="s">
        <v>216</v>
      </c>
      <c r="E3589" t="s">
        <v>70</v>
      </c>
      <c r="F3589" s="1">
        <v>40422</v>
      </c>
      <c r="G3589">
        <v>6</v>
      </c>
      <c r="O3589">
        <v>8.86</v>
      </c>
      <c r="P3589" t="s">
        <v>71</v>
      </c>
      <c r="Q3589">
        <v>23</v>
      </c>
      <c r="R3589" t="s">
        <v>71</v>
      </c>
    </row>
    <row r="3590" spans="1:34" x14ac:dyDescent="0.2">
      <c r="A3590" t="s">
        <v>214</v>
      </c>
      <c r="B3590" t="s">
        <v>215</v>
      </c>
      <c r="C3590">
        <f>-70.02398814 / 41.75807499</f>
        <v>-1.6768969392571131</v>
      </c>
      <c r="D3590" t="s">
        <v>216</v>
      </c>
      <c r="E3590" t="s">
        <v>70</v>
      </c>
      <c r="F3590" s="1">
        <v>40422</v>
      </c>
      <c r="G3590">
        <v>7</v>
      </c>
      <c r="O3590">
        <v>8.84</v>
      </c>
      <c r="P3590" t="s">
        <v>71</v>
      </c>
      <c r="Q3590">
        <v>22.6</v>
      </c>
      <c r="R3590" t="s">
        <v>71</v>
      </c>
    </row>
    <row r="3591" spans="1:34" x14ac:dyDescent="0.2">
      <c r="A3591" t="s">
        <v>214</v>
      </c>
      <c r="B3591" t="s">
        <v>215</v>
      </c>
      <c r="C3591">
        <f>-70.02398814 / 41.75807499</f>
        <v>-1.6768969392571131</v>
      </c>
      <c r="D3591" t="s">
        <v>216</v>
      </c>
      <c r="E3591" t="s">
        <v>70</v>
      </c>
      <c r="F3591" s="1">
        <v>40422</v>
      </c>
      <c r="G3591">
        <v>8</v>
      </c>
      <c r="O3591">
        <v>8.82</v>
      </c>
      <c r="P3591" t="s">
        <v>71</v>
      </c>
      <c r="Q3591">
        <v>22.4</v>
      </c>
      <c r="R3591" t="s">
        <v>71</v>
      </c>
    </row>
    <row r="3592" spans="1:34" x14ac:dyDescent="0.2">
      <c r="A3592" t="s">
        <v>214</v>
      </c>
      <c r="B3592" t="s">
        <v>215</v>
      </c>
      <c r="C3592">
        <f>-70.02398814 / 41.75807499</f>
        <v>-1.6768969392571131</v>
      </c>
      <c r="D3592" t="s">
        <v>216</v>
      </c>
      <c r="E3592" t="s">
        <v>70</v>
      </c>
      <c r="F3592" s="1">
        <v>40422</v>
      </c>
      <c r="G3592">
        <v>9</v>
      </c>
      <c r="O3592">
        <v>8.4700000000000006</v>
      </c>
      <c r="P3592" t="s">
        <v>71</v>
      </c>
      <c r="Q3592">
        <v>21.9</v>
      </c>
      <c r="R3592" t="s">
        <v>71</v>
      </c>
      <c r="S3592">
        <v>0.34</v>
      </c>
      <c r="T3592" t="s">
        <v>71</v>
      </c>
      <c r="U3592">
        <v>10.52</v>
      </c>
      <c r="V3592" t="s">
        <v>71</v>
      </c>
      <c r="W3592">
        <v>27.31</v>
      </c>
      <c r="X3592" t="s">
        <v>71</v>
      </c>
      <c r="Y3592">
        <v>38.08</v>
      </c>
      <c r="AE3592">
        <v>2.9</v>
      </c>
      <c r="AF3592" t="s">
        <v>71</v>
      </c>
      <c r="AG3592">
        <v>6.5</v>
      </c>
      <c r="AH3592" t="s">
        <v>71</v>
      </c>
    </row>
    <row r="3593" spans="1:34" x14ac:dyDescent="0.2">
      <c r="A3593" t="s">
        <v>214</v>
      </c>
      <c r="B3593" t="s">
        <v>215</v>
      </c>
      <c r="C3593">
        <f>-70.02398814 / 41.75807499</f>
        <v>-1.6768969392571131</v>
      </c>
      <c r="D3593" t="s">
        <v>216</v>
      </c>
      <c r="E3593" t="s">
        <v>70</v>
      </c>
      <c r="F3593" s="1">
        <v>40422</v>
      </c>
      <c r="G3593">
        <v>10</v>
      </c>
      <c r="O3593">
        <v>8</v>
      </c>
      <c r="P3593" t="s">
        <v>71</v>
      </c>
      <c r="Q3593">
        <v>20.7</v>
      </c>
      <c r="R3593" t="s">
        <v>71</v>
      </c>
    </row>
    <row r="3594" spans="1:34" x14ac:dyDescent="0.2">
      <c r="A3594" t="s">
        <v>214</v>
      </c>
      <c r="B3594" t="s">
        <v>215</v>
      </c>
      <c r="C3594">
        <f>-70.02398814 / 41.75807499</f>
        <v>-1.6768969392571131</v>
      </c>
      <c r="D3594" t="s">
        <v>216</v>
      </c>
      <c r="E3594" t="s">
        <v>70</v>
      </c>
      <c r="F3594" s="1">
        <v>40422</v>
      </c>
      <c r="G3594">
        <v>11</v>
      </c>
      <c r="O3594">
        <v>6.1</v>
      </c>
      <c r="P3594" t="s">
        <v>71</v>
      </c>
      <c r="Q3594">
        <v>16.2</v>
      </c>
      <c r="R3594" t="s">
        <v>71</v>
      </c>
    </row>
    <row r="3595" spans="1:34" x14ac:dyDescent="0.2">
      <c r="A3595" t="s">
        <v>214</v>
      </c>
      <c r="B3595" t="s">
        <v>215</v>
      </c>
      <c r="C3595">
        <f>-70.02398814 / 41.75807499</f>
        <v>-1.6768969392571131</v>
      </c>
      <c r="D3595" t="s">
        <v>216</v>
      </c>
      <c r="E3595" t="s">
        <v>70</v>
      </c>
      <c r="F3595" s="1">
        <v>40422</v>
      </c>
      <c r="G3595">
        <v>12</v>
      </c>
      <c r="O3595">
        <v>1.5</v>
      </c>
      <c r="P3595" t="s">
        <v>71</v>
      </c>
      <c r="Q3595">
        <v>12.6</v>
      </c>
      <c r="R3595" t="s">
        <v>71</v>
      </c>
    </row>
    <row r="3596" spans="1:34" x14ac:dyDescent="0.2">
      <c r="A3596" t="s">
        <v>214</v>
      </c>
      <c r="B3596" t="s">
        <v>215</v>
      </c>
      <c r="C3596">
        <f>-70.02398814 / 41.75807499</f>
        <v>-1.6768969392571131</v>
      </c>
      <c r="D3596" t="s">
        <v>216</v>
      </c>
      <c r="E3596" t="s">
        <v>70</v>
      </c>
      <c r="F3596" s="1">
        <v>40422</v>
      </c>
      <c r="G3596">
        <v>13</v>
      </c>
      <c r="O3596">
        <v>0.2</v>
      </c>
      <c r="P3596" t="s">
        <v>71</v>
      </c>
      <c r="Q3596">
        <v>11.1</v>
      </c>
      <c r="R3596" t="s">
        <v>71</v>
      </c>
    </row>
    <row r="3597" spans="1:34" x14ac:dyDescent="0.2">
      <c r="A3597" t="s">
        <v>214</v>
      </c>
      <c r="B3597" t="s">
        <v>215</v>
      </c>
      <c r="C3597">
        <f>-70.02398814 / 41.75807499</f>
        <v>-1.6768969392571131</v>
      </c>
      <c r="D3597" t="s">
        <v>216</v>
      </c>
      <c r="E3597" t="s">
        <v>70</v>
      </c>
      <c r="F3597" s="1">
        <v>40422</v>
      </c>
      <c r="G3597">
        <v>14</v>
      </c>
      <c r="O3597">
        <v>0.14000000000000001</v>
      </c>
      <c r="P3597" t="s">
        <v>71</v>
      </c>
      <c r="Q3597">
        <v>10.4</v>
      </c>
      <c r="R3597" t="s">
        <v>71</v>
      </c>
    </row>
    <row r="3598" spans="1:34" x14ac:dyDescent="0.2">
      <c r="A3598" t="s">
        <v>214</v>
      </c>
      <c r="B3598" t="s">
        <v>215</v>
      </c>
      <c r="C3598">
        <f>-70.02398814 / 41.75807499</f>
        <v>-1.6768969392571131</v>
      </c>
      <c r="D3598" t="s">
        <v>216</v>
      </c>
      <c r="E3598" t="s">
        <v>70</v>
      </c>
      <c r="F3598" s="1">
        <v>40422</v>
      </c>
      <c r="G3598">
        <v>15</v>
      </c>
      <c r="O3598">
        <v>0.13</v>
      </c>
      <c r="P3598" t="s">
        <v>71</v>
      </c>
      <c r="Q3598">
        <v>9.6</v>
      </c>
      <c r="R3598" t="s">
        <v>71</v>
      </c>
    </row>
    <row r="3599" spans="1:34" x14ac:dyDescent="0.2">
      <c r="A3599" t="s">
        <v>214</v>
      </c>
      <c r="B3599" t="s">
        <v>215</v>
      </c>
      <c r="C3599">
        <f>-70.02398814 / 41.75807499</f>
        <v>-1.6768969392571131</v>
      </c>
      <c r="D3599" t="s">
        <v>216</v>
      </c>
      <c r="E3599" t="s">
        <v>70</v>
      </c>
      <c r="F3599" s="1">
        <v>40422</v>
      </c>
      <c r="G3599">
        <v>16</v>
      </c>
      <c r="O3599">
        <v>0.13</v>
      </c>
      <c r="P3599" t="s">
        <v>71</v>
      </c>
      <c r="Q3599">
        <v>9</v>
      </c>
      <c r="R3599" t="s">
        <v>71</v>
      </c>
    </row>
    <row r="3600" spans="1:34" x14ac:dyDescent="0.2">
      <c r="A3600" t="s">
        <v>214</v>
      </c>
      <c r="B3600" t="s">
        <v>215</v>
      </c>
      <c r="C3600">
        <f>-70.02398814 / 41.75807499</f>
        <v>-1.6768969392571131</v>
      </c>
      <c r="D3600" t="s">
        <v>216</v>
      </c>
      <c r="E3600" t="s">
        <v>70</v>
      </c>
      <c r="F3600" s="1">
        <v>40422</v>
      </c>
      <c r="G3600">
        <v>17</v>
      </c>
      <c r="O3600">
        <v>0.12</v>
      </c>
      <c r="P3600" t="s">
        <v>71</v>
      </c>
      <c r="Q3600">
        <v>8.5</v>
      </c>
      <c r="R3600" t="s">
        <v>71</v>
      </c>
    </row>
    <row r="3601" spans="1:46" x14ac:dyDescent="0.2">
      <c r="A3601" t="s">
        <v>214</v>
      </c>
      <c r="B3601" t="s">
        <v>215</v>
      </c>
      <c r="C3601">
        <f>-70.02398814 / 41.75807499</f>
        <v>-1.6768969392571131</v>
      </c>
      <c r="D3601" t="s">
        <v>216</v>
      </c>
      <c r="E3601" t="s">
        <v>70</v>
      </c>
      <c r="F3601" s="1">
        <v>40422</v>
      </c>
      <c r="G3601">
        <v>18</v>
      </c>
      <c r="O3601">
        <v>0.12</v>
      </c>
      <c r="P3601" t="s">
        <v>71</v>
      </c>
      <c r="Q3601">
        <v>8.3000000000000007</v>
      </c>
      <c r="R3601" t="s">
        <v>71</v>
      </c>
    </row>
    <row r="3602" spans="1:46" x14ac:dyDescent="0.2">
      <c r="A3602" t="s">
        <v>214</v>
      </c>
      <c r="B3602" t="s">
        <v>215</v>
      </c>
      <c r="C3602">
        <f>-70.02398814 / 41.75807499</f>
        <v>-1.6768969392571131</v>
      </c>
      <c r="D3602" t="s">
        <v>216</v>
      </c>
      <c r="E3602" t="s">
        <v>70</v>
      </c>
      <c r="F3602" s="1">
        <v>40422</v>
      </c>
      <c r="G3602">
        <v>19</v>
      </c>
      <c r="O3602">
        <v>0.11</v>
      </c>
      <c r="P3602" t="s">
        <v>71</v>
      </c>
      <c r="Q3602">
        <v>8.1999999999999993</v>
      </c>
      <c r="R3602" t="s">
        <v>71</v>
      </c>
    </row>
    <row r="3603" spans="1:46" x14ac:dyDescent="0.2">
      <c r="A3603" t="s">
        <v>214</v>
      </c>
      <c r="B3603" t="s">
        <v>215</v>
      </c>
      <c r="C3603">
        <f>-70.02398814 / 41.75807499</f>
        <v>-1.6768969392571131</v>
      </c>
      <c r="D3603" t="s">
        <v>216</v>
      </c>
      <c r="E3603" t="s">
        <v>70</v>
      </c>
      <c r="F3603" s="1">
        <v>40422</v>
      </c>
      <c r="G3603">
        <v>21</v>
      </c>
      <c r="O3603">
        <v>0.11</v>
      </c>
      <c r="P3603" t="s">
        <v>71</v>
      </c>
      <c r="Q3603">
        <v>8.1999999999999993</v>
      </c>
      <c r="R3603" t="s">
        <v>71</v>
      </c>
    </row>
    <row r="3604" spans="1:46" x14ac:dyDescent="0.2">
      <c r="A3604" t="s">
        <v>214</v>
      </c>
      <c r="B3604" t="s">
        <v>215</v>
      </c>
      <c r="C3604">
        <f>-70.02398814 / 41.75807499</f>
        <v>-1.6768969392571131</v>
      </c>
      <c r="D3604" t="s">
        <v>216</v>
      </c>
      <c r="E3604" t="s">
        <v>70</v>
      </c>
      <c r="F3604" s="1">
        <v>40422</v>
      </c>
      <c r="G3604">
        <v>22</v>
      </c>
      <c r="O3604">
        <v>0.11</v>
      </c>
      <c r="P3604" t="s">
        <v>71</v>
      </c>
      <c r="Q3604">
        <v>8.1999999999999993</v>
      </c>
      <c r="R3604" t="s">
        <v>71</v>
      </c>
    </row>
    <row r="3605" spans="1:46" x14ac:dyDescent="0.2">
      <c r="A3605" t="s">
        <v>214</v>
      </c>
      <c r="B3605" t="s">
        <v>215</v>
      </c>
      <c r="C3605">
        <f>-70.02398814 / 41.75807499</f>
        <v>-1.6768969392571131</v>
      </c>
      <c r="D3605" t="s">
        <v>216</v>
      </c>
      <c r="E3605" t="s">
        <v>70</v>
      </c>
      <c r="F3605" s="1">
        <v>40422</v>
      </c>
      <c r="G3605">
        <v>23</v>
      </c>
      <c r="O3605">
        <v>0.11</v>
      </c>
      <c r="P3605" t="s">
        <v>71</v>
      </c>
      <c r="Q3605">
        <v>8.1</v>
      </c>
      <c r="R3605" t="s">
        <v>71</v>
      </c>
    </row>
    <row r="3606" spans="1:46" x14ac:dyDescent="0.2">
      <c r="A3606" t="s">
        <v>214</v>
      </c>
      <c r="B3606" t="s">
        <v>215</v>
      </c>
      <c r="C3606">
        <f>-70.02398814 / 41.75807499</f>
        <v>-1.6768969392571131</v>
      </c>
      <c r="D3606" t="s">
        <v>216</v>
      </c>
      <c r="E3606" t="s">
        <v>70</v>
      </c>
      <c r="F3606" s="1">
        <v>40422</v>
      </c>
      <c r="G3606">
        <v>24</v>
      </c>
      <c r="O3606">
        <v>0.1</v>
      </c>
      <c r="P3606" t="s">
        <v>71</v>
      </c>
      <c r="Q3606">
        <v>8.1</v>
      </c>
      <c r="R3606" t="s">
        <v>71</v>
      </c>
    </row>
    <row r="3607" spans="1:46" x14ac:dyDescent="0.2">
      <c r="A3607" t="s">
        <v>214</v>
      </c>
      <c r="B3607" t="s">
        <v>215</v>
      </c>
      <c r="C3607">
        <f>-70.02398814 / 41.75807499</f>
        <v>-1.6768969392571131</v>
      </c>
      <c r="D3607" t="s">
        <v>216</v>
      </c>
      <c r="E3607" t="s">
        <v>70</v>
      </c>
      <c r="F3607" s="1">
        <v>40422</v>
      </c>
      <c r="G3607">
        <v>25</v>
      </c>
      <c r="O3607">
        <v>0.11</v>
      </c>
      <c r="P3607" t="s">
        <v>71</v>
      </c>
      <c r="Q3607">
        <v>8.1</v>
      </c>
      <c r="R3607" t="s">
        <v>71</v>
      </c>
    </row>
    <row r="3608" spans="1:46" x14ac:dyDescent="0.2">
      <c r="A3608" t="s">
        <v>214</v>
      </c>
      <c r="B3608" t="s">
        <v>215</v>
      </c>
      <c r="C3608">
        <f>-70.02398814 / 41.75807499</f>
        <v>-1.6768969392571131</v>
      </c>
      <c r="D3608" t="s">
        <v>216</v>
      </c>
      <c r="E3608" t="s">
        <v>70</v>
      </c>
      <c r="F3608" s="1">
        <v>40422</v>
      </c>
      <c r="G3608">
        <v>26</v>
      </c>
      <c r="K3608">
        <v>2</v>
      </c>
      <c r="L3608" t="s">
        <v>71</v>
      </c>
      <c r="O3608">
        <v>0.1</v>
      </c>
      <c r="P3608" t="s">
        <v>71</v>
      </c>
      <c r="Q3608">
        <v>8</v>
      </c>
      <c r="R3608" t="s">
        <v>71</v>
      </c>
      <c r="S3608">
        <v>0.5</v>
      </c>
      <c r="T3608" t="s">
        <v>71</v>
      </c>
      <c r="U3608">
        <v>15.39</v>
      </c>
      <c r="V3608" t="s">
        <v>71</v>
      </c>
      <c r="W3608">
        <v>76.7</v>
      </c>
      <c r="X3608" t="s">
        <v>71</v>
      </c>
      <c r="Y3608">
        <v>43.57</v>
      </c>
      <c r="AA3608">
        <v>37.42</v>
      </c>
      <c r="AE3608">
        <v>15.4</v>
      </c>
      <c r="AF3608" t="s">
        <v>71</v>
      </c>
      <c r="AG3608">
        <v>6.65</v>
      </c>
      <c r="AH3608" t="s">
        <v>71</v>
      </c>
      <c r="AS3608">
        <v>9.08</v>
      </c>
      <c r="AT3608" t="s">
        <v>71</v>
      </c>
    </row>
    <row r="3609" spans="1:46" x14ac:dyDescent="0.2">
      <c r="A3609" t="s">
        <v>214</v>
      </c>
      <c r="B3609" t="s">
        <v>215</v>
      </c>
      <c r="C3609">
        <f>-70.02398814 / 41.75807499</f>
        <v>-1.6768969392571131</v>
      </c>
      <c r="D3609" t="s">
        <v>216</v>
      </c>
      <c r="E3609" t="s">
        <v>70</v>
      </c>
      <c r="F3609" s="1">
        <v>40787</v>
      </c>
      <c r="G3609">
        <v>0.5</v>
      </c>
      <c r="I3609">
        <v>26.81</v>
      </c>
      <c r="J3609" t="s">
        <v>71</v>
      </c>
      <c r="K3609">
        <v>41.69</v>
      </c>
      <c r="L3609" t="s">
        <v>71</v>
      </c>
      <c r="M3609">
        <v>1.24</v>
      </c>
      <c r="N3609" t="s">
        <v>71</v>
      </c>
      <c r="O3609">
        <v>9.51</v>
      </c>
      <c r="P3609" t="s">
        <v>71</v>
      </c>
      <c r="Q3609">
        <v>23.9</v>
      </c>
      <c r="R3609" t="s">
        <v>71</v>
      </c>
      <c r="S3609">
        <v>0.26</v>
      </c>
      <c r="T3609" t="s">
        <v>71</v>
      </c>
      <c r="U3609">
        <v>8.0500000000000007</v>
      </c>
      <c r="V3609" t="s">
        <v>71</v>
      </c>
      <c r="W3609">
        <v>46.22</v>
      </c>
      <c r="X3609" t="s">
        <v>71</v>
      </c>
      <c r="Y3609">
        <v>34.229999999999997</v>
      </c>
      <c r="AA3609">
        <v>67.19</v>
      </c>
      <c r="AC3609">
        <v>56.9</v>
      </c>
      <c r="AE3609">
        <v>4</v>
      </c>
      <c r="AF3609" t="s">
        <v>71</v>
      </c>
      <c r="AG3609">
        <v>6.59</v>
      </c>
      <c r="AH3609" t="s">
        <v>71</v>
      </c>
      <c r="AS3609">
        <v>3.46</v>
      </c>
      <c r="AT3609" t="s">
        <v>71</v>
      </c>
    </row>
    <row r="3610" spans="1:46" x14ac:dyDescent="0.2">
      <c r="A3610" t="s">
        <v>214</v>
      </c>
      <c r="B3610" t="s">
        <v>215</v>
      </c>
      <c r="C3610">
        <f>-70.02398814 / 41.75807499</f>
        <v>-1.6768969392571131</v>
      </c>
      <c r="D3610" t="s">
        <v>216</v>
      </c>
      <c r="E3610" t="s">
        <v>70</v>
      </c>
      <c r="F3610" s="1">
        <v>40787</v>
      </c>
      <c r="G3610">
        <v>1</v>
      </c>
      <c r="O3610">
        <v>9.5399999999999991</v>
      </c>
      <c r="P3610" t="s">
        <v>71</v>
      </c>
      <c r="Q3610">
        <v>23.9</v>
      </c>
      <c r="R3610" t="s">
        <v>71</v>
      </c>
    </row>
    <row r="3611" spans="1:46" x14ac:dyDescent="0.2">
      <c r="A3611" t="s">
        <v>214</v>
      </c>
      <c r="B3611" t="s">
        <v>215</v>
      </c>
      <c r="C3611">
        <f>-70.02398814 / 41.75807499</f>
        <v>-1.6768969392571131</v>
      </c>
      <c r="D3611" t="s">
        <v>216</v>
      </c>
      <c r="E3611" t="s">
        <v>70</v>
      </c>
      <c r="F3611" s="1">
        <v>40787</v>
      </c>
      <c r="G3611">
        <v>2</v>
      </c>
      <c r="O3611">
        <v>9.57</v>
      </c>
      <c r="P3611" t="s">
        <v>71</v>
      </c>
      <c r="Q3611">
        <v>23.8</v>
      </c>
      <c r="R3611" t="s">
        <v>71</v>
      </c>
    </row>
    <row r="3612" spans="1:46" x14ac:dyDescent="0.2">
      <c r="A3612" t="s">
        <v>214</v>
      </c>
      <c r="B3612" t="s">
        <v>215</v>
      </c>
      <c r="C3612">
        <f>-70.02398814 / 41.75807499</f>
        <v>-1.6768969392571131</v>
      </c>
      <c r="D3612" t="s">
        <v>216</v>
      </c>
      <c r="E3612" t="s">
        <v>70</v>
      </c>
      <c r="F3612" s="1">
        <v>40787</v>
      </c>
      <c r="G3612">
        <v>3</v>
      </c>
      <c r="K3612">
        <v>45.88</v>
      </c>
      <c r="L3612" t="s">
        <v>71</v>
      </c>
      <c r="O3612">
        <v>9.23</v>
      </c>
      <c r="P3612" t="s">
        <v>71</v>
      </c>
      <c r="Q3612">
        <v>23.7</v>
      </c>
      <c r="R3612" t="s">
        <v>71</v>
      </c>
      <c r="S3612">
        <v>0.43</v>
      </c>
      <c r="T3612" t="s">
        <v>71</v>
      </c>
      <c r="U3612">
        <v>13.32</v>
      </c>
      <c r="V3612" t="s">
        <v>71</v>
      </c>
      <c r="W3612">
        <v>38.840000000000003</v>
      </c>
      <c r="X3612" t="s">
        <v>71</v>
      </c>
      <c r="Y3612">
        <v>41.49</v>
      </c>
      <c r="AA3612">
        <v>68.13</v>
      </c>
      <c r="AE3612">
        <v>4</v>
      </c>
      <c r="AF3612" t="s">
        <v>71</v>
      </c>
      <c r="AG3612">
        <v>6.65</v>
      </c>
      <c r="AH3612" t="s">
        <v>71</v>
      </c>
      <c r="AS3612">
        <v>2.27</v>
      </c>
      <c r="AT3612" t="s">
        <v>71</v>
      </c>
    </row>
    <row r="3613" spans="1:46" x14ac:dyDescent="0.2">
      <c r="A3613" t="s">
        <v>214</v>
      </c>
      <c r="B3613" t="s">
        <v>215</v>
      </c>
      <c r="C3613">
        <f>-70.02398814 / 41.75807499</f>
        <v>-1.6768969392571131</v>
      </c>
      <c r="D3613" t="s">
        <v>216</v>
      </c>
      <c r="E3613" t="s">
        <v>70</v>
      </c>
      <c r="F3613" s="1">
        <v>40787</v>
      </c>
      <c r="G3613">
        <v>4</v>
      </c>
      <c r="O3613">
        <v>8.43</v>
      </c>
      <c r="P3613" t="s">
        <v>71</v>
      </c>
      <c r="Q3613">
        <v>23.4</v>
      </c>
      <c r="R3613" t="s">
        <v>71</v>
      </c>
    </row>
    <row r="3614" spans="1:46" x14ac:dyDescent="0.2">
      <c r="A3614" t="s">
        <v>214</v>
      </c>
      <c r="B3614" t="s">
        <v>215</v>
      </c>
      <c r="C3614">
        <f>-70.02398814 / 41.75807499</f>
        <v>-1.6768969392571131</v>
      </c>
      <c r="D3614" t="s">
        <v>216</v>
      </c>
      <c r="E3614" t="s">
        <v>70</v>
      </c>
      <c r="F3614" s="1">
        <v>40787</v>
      </c>
      <c r="G3614">
        <v>5</v>
      </c>
      <c r="O3614">
        <v>8.52</v>
      </c>
      <c r="P3614" t="s">
        <v>71</v>
      </c>
      <c r="Q3614">
        <v>23.3</v>
      </c>
      <c r="R3614" t="s">
        <v>71</v>
      </c>
    </row>
    <row r="3615" spans="1:46" x14ac:dyDescent="0.2">
      <c r="A3615" t="s">
        <v>214</v>
      </c>
      <c r="B3615" t="s">
        <v>215</v>
      </c>
      <c r="C3615">
        <f>-70.02398814 / 41.75807499</f>
        <v>-1.6768969392571131</v>
      </c>
      <c r="D3615" t="s">
        <v>216</v>
      </c>
      <c r="E3615" t="s">
        <v>70</v>
      </c>
      <c r="F3615" s="1">
        <v>40787</v>
      </c>
      <c r="G3615">
        <v>6</v>
      </c>
      <c r="O3615">
        <v>7.65</v>
      </c>
      <c r="P3615" t="s">
        <v>71</v>
      </c>
      <c r="Q3615">
        <v>23.2</v>
      </c>
      <c r="R3615" t="s">
        <v>71</v>
      </c>
    </row>
    <row r="3616" spans="1:46" x14ac:dyDescent="0.2">
      <c r="A3616" t="s">
        <v>214</v>
      </c>
      <c r="B3616" t="s">
        <v>215</v>
      </c>
      <c r="C3616">
        <f>-70.02398814 / 41.75807499</f>
        <v>-1.6768969392571131</v>
      </c>
      <c r="D3616" t="s">
        <v>216</v>
      </c>
      <c r="E3616" t="s">
        <v>70</v>
      </c>
      <c r="F3616" s="1">
        <v>40787</v>
      </c>
      <c r="G3616">
        <v>7</v>
      </c>
      <c r="O3616">
        <v>6.87</v>
      </c>
      <c r="P3616" t="s">
        <v>71</v>
      </c>
      <c r="Q3616">
        <v>23.1</v>
      </c>
      <c r="R3616" t="s">
        <v>71</v>
      </c>
    </row>
    <row r="3617" spans="1:46" x14ac:dyDescent="0.2">
      <c r="A3617" t="s">
        <v>214</v>
      </c>
      <c r="B3617" t="s">
        <v>215</v>
      </c>
      <c r="C3617">
        <f>-70.02398814 / 41.75807499</f>
        <v>-1.6768969392571131</v>
      </c>
      <c r="D3617" t="s">
        <v>216</v>
      </c>
      <c r="E3617" t="s">
        <v>70</v>
      </c>
      <c r="F3617" s="1">
        <v>40787</v>
      </c>
      <c r="G3617">
        <v>8</v>
      </c>
      <c r="O3617">
        <v>6.41</v>
      </c>
      <c r="P3617" t="s">
        <v>71</v>
      </c>
      <c r="Q3617">
        <v>21.9</v>
      </c>
      <c r="R3617" t="s">
        <v>71</v>
      </c>
    </row>
    <row r="3618" spans="1:46" x14ac:dyDescent="0.2">
      <c r="A3618" t="s">
        <v>214</v>
      </c>
      <c r="B3618" t="s">
        <v>215</v>
      </c>
      <c r="C3618">
        <f>-70.02398814 / 41.75807499</f>
        <v>-1.6768969392571131</v>
      </c>
      <c r="D3618" t="s">
        <v>216</v>
      </c>
      <c r="E3618" t="s">
        <v>70</v>
      </c>
      <c r="F3618" s="1">
        <v>40787</v>
      </c>
      <c r="G3618">
        <v>9</v>
      </c>
      <c r="K3618">
        <v>0.56000000000000005</v>
      </c>
      <c r="L3618" t="s">
        <v>71</v>
      </c>
      <c r="O3618">
        <v>4.83</v>
      </c>
      <c r="P3618" t="s">
        <v>71</v>
      </c>
      <c r="Q3618">
        <v>16.899999999999999</v>
      </c>
      <c r="R3618" t="s">
        <v>71</v>
      </c>
      <c r="S3618">
        <v>0.38</v>
      </c>
      <c r="T3618" t="s">
        <v>71</v>
      </c>
      <c r="U3618">
        <v>11.77</v>
      </c>
      <c r="V3618" t="s">
        <v>71</v>
      </c>
      <c r="W3618">
        <v>36.270000000000003</v>
      </c>
      <c r="X3618" t="s">
        <v>71</v>
      </c>
      <c r="Y3618">
        <v>39.700000000000003</v>
      </c>
      <c r="AA3618">
        <v>24.91</v>
      </c>
      <c r="AE3618">
        <v>4.5999999999999996</v>
      </c>
      <c r="AF3618" t="s">
        <v>71</v>
      </c>
      <c r="AG3618">
        <v>6.2</v>
      </c>
      <c r="AH3618" t="s">
        <v>71</v>
      </c>
      <c r="AS3618">
        <v>1.43</v>
      </c>
      <c r="AT3618" t="s">
        <v>71</v>
      </c>
    </row>
    <row r="3619" spans="1:46" x14ac:dyDescent="0.2">
      <c r="A3619" t="s">
        <v>214</v>
      </c>
      <c r="B3619" t="s">
        <v>215</v>
      </c>
      <c r="C3619">
        <f>-70.02398814 / 41.75807499</f>
        <v>-1.6768969392571131</v>
      </c>
      <c r="D3619" t="s">
        <v>216</v>
      </c>
      <c r="E3619" t="s">
        <v>70</v>
      </c>
      <c r="F3619" s="1">
        <v>40787</v>
      </c>
      <c r="G3619">
        <v>10</v>
      </c>
      <c r="O3619">
        <v>0.3</v>
      </c>
      <c r="P3619" t="s">
        <v>71</v>
      </c>
      <c r="Q3619">
        <v>12.9</v>
      </c>
      <c r="R3619" t="s">
        <v>71</v>
      </c>
    </row>
    <row r="3620" spans="1:46" x14ac:dyDescent="0.2">
      <c r="A3620" t="s">
        <v>214</v>
      </c>
      <c r="B3620" t="s">
        <v>215</v>
      </c>
      <c r="C3620">
        <f>-70.02398814 / 41.75807499</f>
        <v>-1.6768969392571131</v>
      </c>
      <c r="D3620" t="s">
        <v>216</v>
      </c>
      <c r="E3620" t="s">
        <v>70</v>
      </c>
      <c r="F3620" s="1">
        <v>40787</v>
      </c>
      <c r="G3620">
        <v>11</v>
      </c>
      <c r="O3620">
        <v>0.24</v>
      </c>
      <c r="P3620" t="s">
        <v>71</v>
      </c>
      <c r="Q3620">
        <v>11.4</v>
      </c>
      <c r="R3620" t="s">
        <v>71</v>
      </c>
    </row>
    <row r="3621" spans="1:46" x14ac:dyDescent="0.2">
      <c r="A3621" t="s">
        <v>214</v>
      </c>
      <c r="B3621" t="s">
        <v>215</v>
      </c>
      <c r="C3621">
        <f>-70.02398814 / 41.75807499</f>
        <v>-1.6768969392571131</v>
      </c>
      <c r="D3621" t="s">
        <v>216</v>
      </c>
      <c r="E3621" t="s">
        <v>70</v>
      </c>
      <c r="F3621" s="1">
        <v>40787</v>
      </c>
      <c r="G3621">
        <v>12</v>
      </c>
      <c r="O3621">
        <v>0.2</v>
      </c>
      <c r="P3621" t="s">
        <v>71</v>
      </c>
      <c r="Q3621">
        <v>10.5</v>
      </c>
      <c r="R3621" t="s">
        <v>71</v>
      </c>
    </row>
    <row r="3622" spans="1:46" x14ac:dyDescent="0.2">
      <c r="A3622" t="s">
        <v>214</v>
      </c>
      <c r="B3622" t="s">
        <v>215</v>
      </c>
      <c r="C3622">
        <f>-70.02398814 / 41.75807499</f>
        <v>-1.6768969392571131</v>
      </c>
      <c r="D3622" t="s">
        <v>216</v>
      </c>
      <c r="E3622" t="s">
        <v>70</v>
      </c>
      <c r="F3622" s="1">
        <v>40787</v>
      </c>
      <c r="G3622">
        <v>13</v>
      </c>
      <c r="O3622">
        <v>0.17</v>
      </c>
      <c r="P3622" t="s">
        <v>71</v>
      </c>
      <c r="Q3622">
        <v>9.8000000000000007</v>
      </c>
      <c r="R3622" t="s">
        <v>71</v>
      </c>
    </row>
    <row r="3623" spans="1:46" x14ac:dyDescent="0.2">
      <c r="A3623" t="s">
        <v>214</v>
      </c>
      <c r="B3623" t="s">
        <v>215</v>
      </c>
      <c r="C3623">
        <f>-70.02398814 / 41.75807499</f>
        <v>-1.6768969392571131</v>
      </c>
      <c r="D3623" t="s">
        <v>216</v>
      </c>
      <c r="E3623" t="s">
        <v>70</v>
      </c>
      <c r="F3623" s="1">
        <v>40787</v>
      </c>
      <c r="G3623">
        <v>14</v>
      </c>
      <c r="O3623">
        <v>0.15</v>
      </c>
      <c r="P3623" t="s">
        <v>71</v>
      </c>
      <c r="Q3623">
        <v>9.5</v>
      </c>
      <c r="R3623" t="s">
        <v>71</v>
      </c>
    </row>
    <row r="3624" spans="1:46" x14ac:dyDescent="0.2">
      <c r="A3624" t="s">
        <v>214</v>
      </c>
      <c r="B3624" t="s">
        <v>215</v>
      </c>
      <c r="C3624">
        <f>-70.02398814 / 41.75807499</f>
        <v>-1.6768969392571131</v>
      </c>
      <c r="D3624" t="s">
        <v>216</v>
      </c>
      <c r="E3624" t="s">
        <v>70</v>
      </c>
      <c r="F3624" s="1">
        <v>40787</v>
      </c>
      <c r="G3624">
        <v>15</v>
      </c>
      <c r="O3624">
        <v>0.14000000000000001</v>
      </c>
      <c r="P3624" t="s">
        <v>71</v>
      </c>
      <c r="Q3624">
        <v>9.1</v>
      </c>
      <c r="R3624" t="s">
        <v>71</v>
      </c>
    </row>
    <row r="3625" spans="1:46" x14ac:dyDescent="0.2">
      <c r="A3625" t="s">
        <v>214</v>
      </c>
      <c r="B3625" t="s">
        <v>215</v>
      </c>
      <c r="C3625">
        <f>-70.02398814 / 41.75807499</f>
        <v>-1.6768969392571131</v>
      </c>
      <c r="D3625" t="s">
        <v>216</v>
      </c>
      <c r="E3625" t="s">
        <v>70</v>
      </c>
      <c r="F3625" s="1">
        <v>40787</v>
      </c>
      <c r="G3625">
        <v>16</v>
      </c>
      <c r="O3625">
        <v>0.13</v>
      </c>
      <c r="P3625" t="s">
        <v>71</v>
      </c>
      <c r="Q3625">
        <v>8.9</v>
      </c>
      <c r="R3625" t="s">
        <v>71</v>
      </c>
    </row>
    <row r="3626" spans="1:46" x14ac:dyDescent="0.2">
      <c r="A3626" t="s">
        <v>214</v>
      </c>
      <c r="B3626" t="s">
        <v>215</v>
      </c>
      <c r="C3626">
        <f>-70.02398814 / 41.75807499</f>
        <v>-1.6768969392571131</v>
      </c>
      <c r="D3626" t="s">
        <v>216</v>
      </c>
      <c r="E3626" t="s">
        <v>70</v>
      </c>
      <c r="F3626" s="1">
        <v>40787</v>
      </c>
      <c r="G3626">
        <v>17</v>
      </c>
      <c r="O3626">
        <v>0.12</v>
      </c>
      <c r="P3626" t="s">
        <v>71</v>
      </c>
      <c r="Q3626">
        <v>8.8000000000000007</v>
      </c>
      <c r="R3626" t="s">
        <v>71</v>
      </c>
    </row>
    <row r="3627" spans="1:46" x14ac:dyDescent="0.2">
      <c r="A3627" t="s">
        <v>214</v>
      </c>
      <c r="B3627" t="s">
        <v>215</v>
      </c>
      <c r="C3627">
        <f>-70.02398814 / 41.75807499</f>
        <v>-1.6768969392571131</v>
      </c>
      <c r="D3627" t="s">
        <v>216</v>
      </c>
      <c r="E3627" t="s">
        <v>70</v>
      </c>
      <c r="F3627" s="1">
        <v>40787</v>
      </c>
      <c r="G3627">
        <v>18</v>
      </c>
      <c r="O3627">
        <v>0.12</v>
      </c>
      <c r="P3627" t="s">
        <v>71</v>
      </c>
      <c r="Q3627">
        <v>8.6999999999999993</v>
      </c>
      <c r="R3627" t="s">
        <v>71</v>
      </c>
    </row>
    <row r="3628" spans="1:46" x14ac:dyDescent="0.2">
      <c r="A3628" t="s">
        <v>214</v>
      </c>
      <c r="B3628" t="s">
        <v>215</v>
      </c>
      <c r="C3628">
        <f>-70.02398814 / 41.75807499</f>
        <v>-1.6768969392571131</v>
      </c>
      <c r="D3628" t="s">
        <v>216</v>
      </c>
      <c r="E3628" t="s">
        <v>70</v>
      </c>
      <c r="F3628" s="1">
        <v>40787</v>
      </c>
      <c r="G3628">
        <v>19</v>
      </c>
      <c r="O3628">
        <v>0.11</v>
      </c>
      <c r="P3628" t="s">
        <v>71</v>
      </c>
      <c r="Q3628">
        <v>8.6</v>
      </c>
      <c r="R3628" t="s">
        <v>71</v>
      </c>
    </row>
    <row r="3629" spans="1:46" x14ac:dyDescent="0.2">
      <c r="A3629" t="s">
        <v>214</v>
      </c>
      <c r="B3629" t="s">
        <v>215</v>
      </c>
      <c r="C3629">
        <f>-70.02398814 / 41.75807499</f>
        <v>-1.6768969392571131</v>
      </c>
      <c r="D3629" t="s">
        <v>216</v>
      </c>
      <c r="E3629" t="s">
        <v>70</v>
      </c>
      <c r="F3629" s="1">
        <v>40787</v>
      </c>
      <c r="G3629">
        <v>20</v>
      </c>
      <c r="O3629">
        <v>0.11</v>
      </c>
      <c r="P3629" t="s">
        <v>71</v>
      </c>
      <c r="Q3629">
        <v>8.6</v>
      </c>
      <c r="R3629" t="s">
        <v>71</v>
      </c>
    </row>
    <row r="3630" spans="1:46" x14ac:dyDescent="0.2">
      <c r="A3630" t="s">
        <v>214</v>
      </c>
      <c r="B3630" t="s">
        <v>215</v>
      </c>
      <c r="C3630">
        <f>-70.02398814 / 41.75807499</f>
        <v>-1.6768969392571131</v>
      </c>
      <c r="D3630" t="s">
        <v>216</v>
      </c>
      <c r="E3630" t="s">
        <v>70</v>
      </c>
      <c r="F3630" s="1">
        <v>40787</v>
      </c>
      <c r="G3630">
        <v>21</v>
      </c>
      <c r="O3630">
        <v>0.1</v>
      </c>
      <c r="P3630" t="s">
        <v>71</v>
      </c>
      <c r="Q3630">
        <v>8.6</v>
      </c>
      <c r="R3630" t="s">
        <v>71</v>
      </c>
    </row>
    <row r="3631" spans="1:46" x14ac:dyDescent="0.2">
      <c r="A3631" t="s">
        <v>214</v>
      </c>
      <c r="B3631" t="s">
        <v>215</v>
      </c>
      <c r="C3631">
        <f>-70.02398814 / 41.75807499</f>
        <v>-1.6768969392571131</v>
      </c>
      <c r="D3631" t="s">
        <v>216</v>
      </c>
      <c r="E3631" t="s">
        <v>70</v>
      </c>
      <c r="F3631" s="1">
        <v>40787</v>
      </c>
      <c r="G3631">
        <v>22</v>
      </c>
      <c r="O3631">
        <v>0.1</v>
      </c>
      <c r="P3631" t="s">
        <v>71</v>
      </c>
      <c r="Q3631">
        <v>8.6</v>
      </c>
      <c r="R3631" t="s">
        <v>71</v>
      </c>
    </row>
    <row r="3632" spans="1:46" x14ac:dyDescent="0.2">
      <c r="A3632" t="s">
        <v>214</v>
      </c>
      <c r="B3632" t="s">
        <v>215</v>
      </c>
      <c r="C3632">
        <f>-70.02398814 / 41.75807499</f>
        <v>-1.6768969392571131</v>
      </c>
      <c r="D3632" t="s">
        <v>216</v>
      </c>
      <c r="E3632" t="s">
        <v>70</v>
      </c>
      <c r="F3632" s="1">
        <v>40787</v>
      </c>
      <c r="G3632">
        <v>23</v>
      </c>
      <c r="O3632">
        <v>0.09</v>
      </c>
      <c r="P3632" t="s">
        <v>71</v>
      </c>
      <c r="Q3632">
        <v>8.6</v>
      </c>
      <c r="R3632" t="s">
        <v>71</v>
      </c>
    </row>
    <row r="3633" spans="1:46" x14ac:dyDescent="0.2">
      <c r="A3633" t="s">
        <v>214</v>
      </c>
      <c r="B3633" t="s">
        <v>215</v>
      </c>
      <c r="C3633">
        <f>-70.02398814 / 41.75807499</f>
        <v>-1.6768969392571131</v>
      </c>
      <c r="D3633" t="s">
        <v>216</v>
      </c>
      <c r="E3633" t="s">
        <v>70</v>
      </c>
      <c r="F3633" s="1">
        <v>40787</v>
      </c>
      <c r="G3633">
        <v>24</v>
      </c>
      <c r="O3633">
        <v>0.09</v>
      </c>
      <c r="P3633" t="s">
        <v>71</v>
      </c>
      <c r="Q3633">
        <v>8.6</v>
      </c>
      <c r="R3633" t="s">
        <v>71</v>
      </c>
    </row>
    <row r="3634" spans="1:46" x14ac:dyDescent="0.2">
      <c r="A3634" t="s">
        <v>214</v>
      </c>
      <c r="B3634" t="s">
        <v>215</v>
      </c>
      <c r="C3634">
        <f>-70.02398814 / 41.75807499</f>
        <v>-1.6768969392571131</v>
      </c>
      <c r="D3634" t="s">
        <v>216</v>
      </c>
      <c r="E3634" t="s">
        <v>70</v>
      </c>
      <c r="F3634" s="1">
        <v>40787</v>
      </c>
      <c r="G3634">
        <v>25</v>
      </c>
      <c r="O3634">
        <v>0.09</v>
      </c>
      <c r="P3634" t="s">
        <v>71</v>
      </c>
      <c r="Q3634">
        <v>8.5</v>
      </c>
      <c r="R3634" t="s">
        <v>71</v>
      </c>
    </row>
    <row r="3635" spans="1:46" x14ac:dyDescent="0.2">
      <c r="A3635" t="s">
        <v>214</v>
      </c>
      <c r="B3635" t="s">
        <v>215</v>
      </c>
      <c r="C3635">
        <f>-70.02398814 / 41.75807499</f>
        <v>-1.6768969392571131</v>
      </c>
      <c r="D3635" t="s">
        <v>216</v>
      </c>
      <c r="E3635" t="s">
        <v>70</v>
      </c>
      <c r="F3635" s="1">
        <v>40787</v>
      </c>
      <c r="G3635">
        <v>26</v>
      </c>
      <c r="K3635">
        <v>1.65</v>
      </c>
      <c r="L3635" t="s">
        <v>71</v>
      </c>
      <c r="O3635">
        <v>0.09</v>
      </c>
      <c r="P3635" t="s">
        <v>71</v>
      </c>
      <c r="Q3635">
        <v>8.5</v>
      </c>
      <c r="R3635" t="s">
        <v>71</v>
      </c>
      <c r="S3635">
        <v>3.91</v>
      </c>
      <c r="T3635" t="s">
        <v>71</v>
      </c>
      <c r="U3635">
        <v>121.11</v>
      </c>
      <c r="V3635" t="s">
        <v>71</v>
      </c>
      <c r="W3635">
        <v>50.71</v>
      </c>
      <c r="X3635" t="s">
        <v>71</v>
      </c>
      <c r="Y3635">
        <v>73.319999999999993</v>
      </c>
      <c r="AA3635">
        <v>35.51</v>
      </c>
      <c r="AE3635">
        <v>7.2</v>
      </c>
      <c r="AF3635" t="s">
        <v>71</v>
      </c>
      <c r="AG3635">
        <v>6.04</v>
      </c>
      <c r="AH3635" t="s">
        <v>71</v>
      </c>
      <c r="AS3635">
        <v>3.09</v>
      </c>
      <c r="AT3635" t="s">
        <v>71</v>
      </c>
    </row>
    <row r="3636" spans="1:46" x14ac:dyDescent="0.2">
      <c r="A3636" t="s">
        <v>214</v>
      </c>
      <c r="B3636" t="s">
        <v>215</v>
      </c>
      <c r="C3636">
        <f>-70.02398814 / 41.75807499</f>
        <v>-1.6768969392571131</v>
      </c>
      <c r="D3636" t="s">
        <v>216</v>
      </c>
      <c r="E3636" t="s">
        <v>70</v>
      </c>
      <c r="F3636" s="1">
        <v>40807</v>
      </c>
      <c r="G3636">
        <v>0.5</v>
      </c>
      <c r="I3636">
        <v>26.8</v>
      </c>
      <c r="J3636" t="s">
        <v>71</v>
      </c>
      <c r="K3636">
        <v>16.86</v>
      </c>
      <c r="L3636" t="s">
        <v>71</v>
      </c>
      <c r="M3636">
        <v>1.06</v>
      </c>
      <c r="N3636" t="s">
        <v>71</v>
      </c>
      <c r="O3636">
        <v>8.15</v>
      </c>
      <c r="P3636" t="s">
        <v>71</v>
      </c>
      <c r="Q3636">
        <v>21.1</v>
      </c>
      <c r="R3636" t="s">
        <v>71</v>
      </c>
      <c r="S3636">
        <v>1.1100000000000001</v>
      </c>
      <c r="T3636" t="s">
        <v>71</v>
      </c>
      <c r="U3636">
        <v>34.380000000000003</v>
      </c>
      <c r="V3636" t="s">
        <v>71</v>
      </c>
      <c r="W3636">
        <v>49.74</v>
      </c>
      <c r="X3636" t="s">
        <v>71</v>
      </c>
      <c r="Y3636">
        <v>55.16</v>
      </c>
      <c r="AA3636">
        <v>58.31</v>
      </c>
      <c r="AC3636">
        <v>59.16</v>
      </c>
      <c r="AE3636">
        <v>3.9</v>
      </c>
      <c r="AF3636" t="s">
        <v>71</v>
      </c>
      <c r="AG3636">
        <v>6.54</v>
      </c>
      <c r="AH3636" t="s">
        <v>71</v>
      </c>
      <c r="AS3636">
        <v>2.36</v>
      </c>
      <c r="AT3636" t="s">
        <v>71</v>
      </c>
    </row>
    <row r="3637" spans="1:46" x14ac:dyDescent="0.2">
      <c r="A3637" t="s">
        <v>214</v>
      </c>
      <c r="B3637" t="s">
        <v>215</v>
      </c>
      <c r="C3637">
        <f>-70.02398814 / 41.75807499</f>
        <v>-1.6768969392571131</v>
      </c>
      <c r="D3637" t="s">
        <v>216</v>
      </c>
      <c r="E3637" t="s">
        <v>70</v>
      </c>
      <c r="F3637" s="1">
        <v>40807</v>
      </c>
      <c r="G3637">
        <v>1</v>
      </c>
      <c r="O3637">
        <v>8.6199999999999992</v>
      </c>
      <c r="P3637" t="s">
        <v>71</v>
      </c>
      <c r="Q3637">
        <v>20.7</v>
      </c>
      <c r="R3637" t="s">
        <v>71</v>
      </c>
    </row>
    <row r="3638" spans="1:46" x14ac:dyDescent="0.2">
      <c r="A3638" t="s">
        <v>214</v>
      </c>
      <c r="B3638" t="s">
        <v>215</v>
      </c>
      <c r="C3638">
        <f>-70.02398814 / 41.75807499</f>
        <v>-1.6768969392571131</v>
      </c>
      <c r="D3638" t="s">
        <v>216</v>
      </c>
      <c r="E3638" t="s">
        <v>70</v>
      </c>
      <c r="F3638" s="1">
        <v>40807</v>
      </c>
      <c r="G3638">
        <v>2</v>
      </c>
      <c r="O3638">
        <v>8.24</v>
      </c>
      <c r="P3638" t="s">
        <v>71</v>
      </c>
      <c r="Q3638">
        <v>20.3</v>
      </c>
      <c r="R3638" t="s">
        <v>71</v>
      </c>
    </row>
    <row r="3639" spans="1:46" x14ac:dyDescent="0.2">
      <c r="A3639" t="s">
        <v>214</v>
      </c>
      <c r="B3639" t="s">
        <v>215</v>
      </c>
      <c r="C3639">
        <f>-70.02398814 / 41.75807499</f>
        <v>-1.6768969392571131</v>
      </c>
      <c r="D3639" t="s">
        <v>216</v>
      </c>
      <c r="E3639" t="s">
        <v>70</v>
      </c>
      <c r="F3639" s="1">
        <v>40807</v>
      </c>
      <c r="G3639">
        <v>3</v>
      </c>
      <c r="K3639">
        <v>18.690000000000001</v>
      </c>
      <c r="L3639" t="s">
        <v>71</v>
      </c>
      <c r="O3639">
        <v>7.79</v>
      </c>
      <c r="P3639" t="s">
        <v>71</v>
      </c>
      <c r="Q3639">
        <v>20.3</v>
      </c>
      <c r="R3639" t="s">
        <v>71</v>
      </c>
      <c r="S3639">
        <v>1.1100000000000001</v>
      </c>
      <c r="T3639" t="s">
        <v>71</v>
      </c>
      <c r="U3639">
        <v>34.380000000000003</v>
      </c>
      <c r="V3639" t="s">
        <v>71</v>
      </c>
      <c r="W3639">
        <v>46.86</v>
      </c>
      <c r="X3639" t="s">
        <v>71</v>
      </c>
      <c r="Y3639">
        <v>55.16</v>
      </c>
      <c r="AA3639">
        <v>59.32</v>
      </c>
      <c r="AE3639">
        <v>3.9</v>
      </c>
      <c r="AF3639" t="s">
        <v>71</v>
      </c>
      <c r="AG3639">
        <v>6.54</v>
      </c>
      <c r="AH3639" t="s">
        <v>71</v>
      </c>
      <c r="AS3639">
        <v>1.61</v>
      </c>
      <c r="AT3639" t="s">
        <v>71</v>
      </c>
    </row>
    <row r="3640" spans="1:46" x14ac:dyDescent="0.2">
      <c r="A3640" t="s">
        <v>214</v>
      </c>
      <c r="B3640" t="s">
        <v>215</v>
      </c>
      <c r="C3640">
        <f>-70.02398814 / 41.75807499</f>
        <v>-1.6768969392571131</v>
      </c>
      <c r="D3640" t="s">
        <v>216</v>
      </c>
      <c r="E3640" t="s">
        <v>70</v>
      </c>
      <c r="F3640" s="1">
        <v>40807</v>
      </c>
      <c r="G3640">
        <v>4</v>
      </c>
      <c r="O3640">
        <v>7.74</v>
      </c>
      <c r="P3640" t="s">
        <v>71</v>
      </c>
      <c r="Q3640">
        <v>20.3</v>
      </c>
      <c r="R3640" t="s">
        <v>71</v>
      </c>
    </row>
    <row r="3641" spans="1:46" x14ac:dyDescent="0.2">
      <c r="A3641" t="s">
        <v>214</v>
      </c>
      <c r="B3641" t="s">
        <v>215</v>
      </c>
      <c r="C3641">
        <f>-70.02398814 / 41.75807499</f>
        <v>-1.6768969392571131</v>
      </c>
      <c r="D3641" t="s">
        <v>216</v>
      </c>
      <c r="E3641" t="s">
        <v>70</v>
      </c>
      <c r="F3641" s="1">
        <v>40807</v>
      </c>
      <c r="G3641">
        <v>5</v>
      </c>
      <c r="O3641">
        <v>7.31</v>
      </c>
      <c r="P3641" t="s">
        <v>71</v>
      </c>
      <c r="Q3641">
        <v>20.2</v>
      </c>
      <c r="R3641" t="s">
        <v>71</v>
      </c>
    </row>
    <row r="3642" spans="1:46" x14ac:dyDescent="0.2">
      <c r="A3642" t="s">
        <v>214</v>
      </c>
      <c r="B3642" t="s">
        <v>215</v>
      </c>
      <c r="C3642">
        <f>-70.02398814 / 41.75807499</f>
        <v>-1.6768969392571131</v>
      </c>
      <c r="D3642" t="s">
        <v>216</v>
      </c>
      <c r="E3642" t="s">
        <v>70</v>
      </c>
      <c r="F3642" s="1">
        <v>40807</v>
      </c>
      <c r="G3642">
        <v>6</v>
      </c>
      <c r="O3642">
        <v>7.26</v>
      </c>
      <c r="P3642" t="s">
        <v>71</v>
      </c>
      <c r="Q3642">
        <v>20.2</v>
      </c>
      <c r="R3642" t="s">
        <v>71</v>
      </c>
    </row>
    <row r="3643" spans="1:46" x14ac:dyDescent="0.2">
      <c r="A3643" t="s">
        <v>214</v>
      </c>
      <c r="B3643" t="s">
        <v>215</v>
      </c>
      <c r="C3643">
        <f>-70.02398814 / 41.75807499</f>
        <v>-1.6768969392571131</v>
      </c>
      <c r="D3643" t="s">
        <v>216</v>
      </c>
      <c r="E3643" t="s">
        <v>70</v>
      </c>
      <c r="F3643" s="1">
        <v>40807</v>
      </c>
      <c r="G3643">
        <v>7</v>
      </c>
      <c r="O3643">
        <v>6.98</v>
      </c>
      <c r="P3643" t="s">
        <v>71</v>
      </c>
      <c r="Q3643">
        <v>20.2</v>
      </c>
      <c r="R3643" t="s">
        <v>71</v>
      </c>
    </row>
    <row r="3644" spans="1:46" x14ac:dyDescent="0.2">
      <c r="A3644" t="s">
        <v>214</v>
      </c>
      <c r="B3644" t="s">
        <v>215</v>
      </c>
      <c r="C3644">
        <f>-70.02398814 / 41.75807499</f>
        <v>-1.6768969392571131</v>
      </c>
      <c r="D3644" t="s">
        <v>216</v>
      </c>
      <c r="E3644" t="s">
        <v>70</v>
      </c>
      <c r="F3644" s="1">
        <v>40807</v>
      </c>
      <c r="G3644">
        <v>8</v>
      </c>
      <c r="O3644">
        <v>7.01</v>
      </c>
      <c r="P3644" t="s">
        <v>71</v>
      </c>
      <c r="Q3644">
        <v>20.100000000000001</v>
      </c>
      <c r="R3644" t="s">
        <v>71</v>
      </c>
    </row>
    <row r="3645" spans="1:46" x14ac:dyDescent="0.2">
      <c r="A3645" t="s">
        <v>214</v>
      </c>
      <c r="B3645" t="s">
        <v>215</v>
      </c>
      <c r="C3645">
        <f>-70.02398814 / 41.75807499</f>
        <v>-1.6768969392571131</v>
      </c>
      <c r="D3645" t="s">
        <v>216</v>
      </c>
      <c r="E3645" t="s">
        <v>70</v>
      </c>
      <c r="F3645" s="1">
        <v>40807</v>
      </c>
      <c r="G3645">
        <v>9</v>
      </c>
      <c r="K3645">
        <v>14.21</v>
      </c>
      <c r="L3645" t="s">
        <v>71</v>
      </c>
      <c r="O3645">
        <v>6.06</v>
      </c>
      <c r="P3645" t="s">
        <v>71</v>
      </c>
      <c r="Q3645">
        <v>19.899999999999999</v>
      </c>
      <c r="R3645" t="s">
        <v>71</v>
      </c>
      <c r="S3645">
        <v>1.33</v>
      </c>
      <c r="T3645" t="s">
        <v>71</v>
      </c>
      <c r="U3645">
        <v>41.2</v>
      </c>
      <c r="V3645" t="s">
        <v>71</v>
      </c>
      <c r="W3645">
        <v>44.93</v>
      </c>
      <c r="X3645" t="s">
        <v>71</v>
      </c>
      <c r="Y3645">
        <v>57.77</v>
      </c>
      <c r="AA3645">
        <v>56.64</v>
      </c>
      <c r="AE3645">
        <v>3.9</v>
      </c>
      <c r="AF3645" t="s">
        <v>71</v>
      </c>
      <c r="AG3645">
        <v>6.31</v>
      </c>
      <c r="AH3645" t="s">
        <v>71</v>
      </c>
      <c r="AS3645">
        <v>1.21</v>
      </c>
      <c r="AT3645" t="s">
        <v>71</v>
      </c>
    </row>
    <row r="3646" spans="1:46" x14ac:dyDescent="0.2">
      <c r="A3646" t="s">
        <v>214</v>
      </c>
      <c r="B3646" t="s">
        <v>215</v>
      </c>
      <c r="C3646">
        <f>-70.02398814 / 41.75807499</f>
        <v>-1.6768969392571131</v>
      </c>
      <c r="D3646" t="s">
        <v>216</v>
      </c>
      <c r="E3646" t="s">
        <v>70</v>
      </c>
      <c r="F3646" s="1">
        <v>40807</v>
      </c>
      <c r="G3646">
        <v>10</v>
      </c>
      <c r="O3646">
        <v>0.78</v>
      </c>
      <c r="P3646" t="s">
        <v>71</v>
      </c>
      <c r="Q3646">
        <v>14.9</v>
      </c>
      <c r="R3646" t="s">
        <v>71</v>
      </c>
    </row>
    <row r="3647" spans="1:46" x14ac:dyDescent="0.2">
      <c r="A3647" t="s">
        <v>214</v>
      </c>
      <c r="B3647" t="s">
        <v>215</v>
      </c>
      <c r="C3647">
        <f>-70.02398814 / 41.75807499</f>
        <v>-1.6768969392571131</v>
      </c>
      <c r="D3647" t="s">
        <v>216</v>
      </c>
      <c r="E3647" t="s">
        <v>70</v>
      </c>
      <c r="F3647" s="1">
        <v>40807</v>
      </c>
      <c r="G3647">
        <v>11</v>
      </c>
      <c r="O3647">
        <v>0.55000000000000004</v>
      </c>
      <c r="P3647" t="s">
        <v>71</v>
      </c>
      <c r="Q3647">
        <v>12</v>
      </c>
      <c r="R3647" t="s">
        <v>71</v>
      </c>
    </row>
    <row r="3648" spans="1:46" x14ac:dyDescent="0.2">
      <c r="A3648" t="s">
        <v>214</v>
      </c>
      <c r="B3648" t="s">
        <v>215</v>
      </c>
      <c r="C3648">
        <f>-70.02398814 / 41.75807499</f>
        <v>-1.6768969392571131</v>
      </c>
      <c r="D3648" t="s">
        <v>216</v>
      </c>
      <c r="E3648" t="s">
        <v>70</v>
      </c>
      <c r="F3648" s="1">
        <v>40807</v>
      </c>
      <c r="G3648">
        <v>12</v>
      </c>
      <c r="O3648">
        <v>0.51</v>
      </c>
      <c r="P3648" t="s">
        <v>71</v>
      </c>
      <c r="Q3648">
        <v>10.7</v>
      </c>
      <c r="R3648" t="s">
        <v>71</v>
      </c>
    </row>
    <row r="3649" spans="1:46" x14ac:dyDescent="0.2">
      <c r="A3649" t="s">
        <v>214</v>
      </c>
      <c r="B3649" t="s">
        <v>215</v>
      </c>
      <c r="C3649">
        <f>-70.02398814 / 41.75807499</f>
        <v>-1.6768969392571131</v>
      </c>
      <c r="D3649" t="s">
        <v>216</v>
      </c>
      <c r="E3649" t="s">
        <v>70</v>
      </c>
      <c r="F3649" s="1">
        <v>40807</v>
      </c>
      <c r="G3649">
        <v>13</v>
      </c>
      <c r="O3649">
        <v>0.49</v>
      </c>
      <c r="P3649" t="s">
        <v>71</v>
      </c>
      <c r="Q3649">
        <v>10.1</v>
      </c>
      <c r="R3649" t="s">
        <v>71</v>
      </c>
    </row>
    <row r="3650" spans="1:46" x14ac:dyDescent="0.2">
      <c r="A3650" t="s">
        <v>214</v>
      </c>
      <c r="B3650" t="s">
        <v>215</v>
      </c>
      <c r="C3650">
        <f>-70.02398814 / 41.75807499</f>
        <v>-1.6768969392571131</v>
      </c>
      <c r="D3650" t="s">
        <v>216</v>
      </c>
      <c r="E3650" t="s">
        <v>70</v>
      </c>
      <c r="F3650" s="1">
        <v>40807</v>
      </c>
      <c r="G3650">
        <v>14</v>
      </c>
      <c r="O3650">
        <v>0.48</v>
      </c>
      <c r="P3650" t="s">
        <v>71</v>
      </c>
      <c r="Q3650">
        <v>9.6999999999999993</v>
      </c>
      <c r="R3650" t="s">
        <v>71</v>
      </c>
    </row>
    <row r="3651" spans="1:46" x14ac:dyDescent="0.2">
      <c r="A3651" t="s">
        <v>214</v>
      </c>
      <c r="B3651" t="s">
        <v>215</v>
      </c>
      <c r="C3651">
        <f>-70.02398814 / 41.75807499</f>
        <v>-1.6768969392571131</v>
      </c>
      <c r="D3651" t="s">
        <v>216</v>
      </c>
      <c r="E3651" t="s">
        <v>70</v>
      </c>
      <c r="F3651" s="1">
        <v>40807</v>
      </c>
      <c r="G3651">
        <v>15</v>
      </c>
      <c r="O3651">
        <v>0.47</v>
      </c>
      <c r="P3651" t="s">
        <v>71</v>
      </c>
      <c r="Q3651">
        <v>9.4</v>
      </c>
      <c r="R3651" t="s">
        <v>71</v>
      </c>
    </row>
    <row r="3652" spans="1:46" x14ac:dyDescent="0.2">
      <c r="A3652" t="s">
        <v>214</v>
      </c>
      <c r="B3652" t="s">
        <v>215</v>
      </c>
      <c r="C3652">
        <f>-70.02398814 / 41.75807499</f>
        <v>-1.6768969392571131</v>
      </c>
      <c r="D3652" t="s">
        <v>216</v>
      </c>
      <c r="E3652" t="s">
        <v>70</v>
      </c>
      <c r="F3652" s="1">
        <v>40807</v>
      </c>
      <c r="G3652">
        <v>16</v>
      </c>
      <c r="O3652">
        <v>0.47</v>
      </c>
      <c r="P3652" t="s">
        <v>71</v>
      </c>
      <c r="Q3652">
        <v>9.1999999999999993</v>
      </c>
      <c r="R3652" t="s">
        <v>71</v>
      </c>
    </row>
    <row r="3653" spans="1:46" x14ac:dyDescent="0.2">
      <c r="A3653" t="s">
        <v>214</v>
      </c>
      <c r="B3653" t="s">
        <v>215</v>
      </c>
      <c r="C3653">
        <f>-70.02398814 / 41.75807499</f>
        <v>-1.6768969392571131</v>
      </c>
      <c r="D3653" t="s">
        <v>216</v>
      </c>
      <c r="E3653" t="s">
        <v>70</v>
      </c>
      <c r="F3653" s="1">
        <v>40807</v>
      </c>
      <c r="G3653">
        <v>17</v>
      </c>
      <c r="O3653">
        <v>0.47</v>
      </c>
      <c r="P3653" t="s">
        <v>71</v>
      </c>
      <c r="Q3653">
        <v>9.1999999999999993</v>
      </c>
      <c r="R3653" t="s">
        <v>71</v>
      </c>
    </row>
    <row r="3654" spans="1:46" x14ac:dyDescent="0.2">
      <c r="A3654" t="s">
        <v>214</v>
      </c>
      <c r="B3654" t="s">
        <v>215</v>
      </c>
      <c r="C3654">
        <f>-70.02398814 / 41.75807499</f>
        <v>-1.6768969392571131</v>
      </c>
      <c r="D3654" t="s">
        <v>216</v>
      </c>
      <c r="E3654" t="s">
        <v>70</v>
      </c>
      <c r="F3654" s="1">
        <v>40807</v>
      </c>
      <c r="G3654">
        <v>18</v>
      </c>
      <c r="O3654">
        <v>0.47</v>
      </c>
      <c r="P3654" t="s">
        <v>71</v>
      </c>
      <c r="Q3654">
        <v>9.1999999999999993</v>
      </c>
      <c r="R3654" t="s">
        <v>71</v>
      </c>
    </row>
    <row r="3655" spans="1:46" x14ac:dyDescent="0.2">
      <c r="A3655" t="s">
        <v>214</v>
      </c>
      <c r="B3655" t="s">
        <v>215</v>
      </c>
      <c r="C3655">
        <f>-70.02398814 / 41.75807499</f>
        <v>-1.6768969392571131</v>
      </c>
      <c r="D3655" t="s">
        <v>216</v>
      </c>
      <c r="E3655" t="s">
        <v>70</v>
      </c>
      <c r="F3655" s="1">
        <v>40807</v>
      </c>
      <c r="G3655">
        <v>19</v>
      </c>
      <c r="O3655">
        <v>0.47</v>
      </c>
      <c r="P3655" t="s">
        <v>71</v>
      </c>
      <c r="Q3655">
        <v>9.1999999999999993</v>
      </c>
      <c r="R3655" t="s">
        <v>71</v>
      </c>
    </row>
    <row r="3656" spans="1:46" x14ac:dyDescent="0.2">
      <c r="A3656" t="s">
        <v>214</v>
      </c>
      <c r="B3656" t="s">
        <v>215</v>
      </c>
      <c r="C3656">
        <f>-70.02398814 / 41.75807499</f>
        <v>-1.6768969392571131</v>
      </c>
      <c r="D3656" t="s">
        <v>216</v>
      </c>
      <c r="E3656" t="s">
        <v>70</v>
      </c>
      <c r="F3656" s="1">
        <v>40807</v>
      </c>
      <c r="G3656">
        <v>20</v>
      </c>
      <c r="K3656">
        <v>1.04</v>
      </c>
      <c r="L3656" t="s">
        <v>71</v>
      </c>
      <c r="O3656">
        <v>0.47</v>
      </c>
      <c r="P3656" t="s">
        <v>71</v>
      </c>
      <c r="Q3656">
        <v>9.1999999999999993</v>
      </c>
      <c r="R3656" t="s">
        <v>71</v>
      </c>
      <c r="S3656">
        <v>6.07</v>
      </c>
      <c r="T3656" t="s">
        <v>71</v>
      </c>
      <c r="U3656">
        <v>188.01</v>
      </c>
      <c r="V3656" t="s">
        <v>71</v>
      </c>
      <c r="W3656">
        <v>53.43</v>
      </c>
      <c r="X3656" t="s">
        <v>71</v>
      </c>
      <c r="Y3656">
        <v>79.66</v>
      </c>
      <c r="AA3656">
        <v>30.98</v>
      </c>
      <c r="AE3656">
        <v>14.8</v>
      </c>
      <c r="AF3656" t="s">
        <v>71</v>
      </c>
      <c r="AG3656">
        <v>6.37</v>
      </c>
      <c r="AH3656" t="s">
        <v>71</v>
      </c>
      <c r="AS3656">
        <v>2.62</v>
      </c>
      <c r="AT3656" t="s">
        <v>71</v>
      </c>
    </row>
    <row r="3657" spans="1:46" x14ac:dyDescent="0.2">
      <c r="A3657" t="s">
        <v>214</v>
      </c>
      <c r="B3657" t="s">
        <v>215</v>
      </c>
      <c r="C3657">
        <f>-70.02398814 / 41.75807499</f>
        <v>-1.6768969392571131</v>
      </c>
      <c r="D3657" t="s">
        <v>216</v>
      </c>
      <c r="E3657" t="s">
        <v>70</v>
      </c>
      <c r="F3657" s="1">
        <v>41172</v>
      </c>
      <c r="G3657">
        <v>0.5</v>
      </c>
      <c r="I3657">
        <v>26.3</v>
      </c>
      <c r="J3657" t="s">
        <v>71</v>
      </c>
      <c r="K3657">
        <v>31.41</v>
      </c>
      <c r="L3657" t="s">
        <v>71</v>
      </c>
      <c r="M3657">
        <v>0.89</v>
      </c>
      <c r="N3657" t="s">
        <v>71</v>
      </c>
      <c r="O3657">
        <v>8.84</v>
      </c>
      <c r="P3657" t="s">
        <v>71</v>
      </c>
      <c r="Q3657">
        <v>21.2</v>
      </c>
      <c r="R3657" t="s">
        <v>71</v>
      </c>
      <c r="S3657">
        <v>0.77</v>
      </c>
      <c r="T3657" t="s">
        <v>71</v>
      </c>
      <c r="U3657">
        <v>23.85</v>
      </c>
      <c r="V3657" t="s">
        <v>71</v>
      </c>
      <c r="W3657">
        <v>67.930000000000007</v>
      </c>
      <c r="X3657" t="s">
        <v>71</v>
      </c>
      <c r="Y3657">
        <v>49.89</v>
      </c>
      <c r="AA3657">
        <v>64.42</v>
      </c>
      <c r="AC3657">
        <v>61.68</v>
      </c>
      <c r="AE3657">
        <v>6</v>
      </c>
      <c r="AF3657" t="s">
        <v>71</v>
      </c>
      <c r="AG3657">
        <v>7.06</v>
      </c>
      <c r="AH3657" t="s">
        <v>71</v>
      </c>
      <c r="AS3657">
        <v>3.02</v>
      </c>
      <c r="AT3657" t="s">
        <v>71</v>
      </c>
    </row>
    <row r="3658" spans="1:46" x14ac:dyDescent="0.2">
      <c r="A3658" t="s">
        <v>214</v>
      </c>
      <c r="B3658" t="s">
        <v>215</v>
      </c>
      <c r="C3658">
        <f>-70.02398814 / 41.75807499</f>
        <v>-1.6768969392571131</v>
      </c>
      <c r="D3658" t="s">
        <v>216</v>
      </c>
      <c r="E3658" t="s">
        <v>70</v>
      </c>
      <c r="F3658" s="1">
        <v>41172</v>
      </c>
      <c r="G3658">
        <v>1</v>
      </c>
      <c r="O3658">
        <v>8.82</v>
      </c>
      <c r="P3658" t="s">
        <v>71</v>
      </c>
      <c r="Q3658">
        <v>21.2</v>
      </c>
      <c r="R3658" t="s">
        <v>71</v>
      </c>
    </row>
    <row r="3659" spans="1:46" x14ac:dyDescent="0.2">
      <c r="A3659" t="s">
        <v>214</v>
      </c>
      <c r="B3659" t="s">
        <v>215</v>
      </c>
      <c r="C3659">
        <f>-70.02398814 / 41.75807499</f>
        <v>-1.6768969392571131</v>
      </c>
      <c r="D3659" t="s">
        <v>216</v>
      </c>
      <c r="E3659" t="s">
        <v>70</v>
      </c>
      <c r="F3659" s="1">
        <v>41172</v>
      </c>
      <c r="G3659">
        <v>2</v>
      </c>
      <c r="O3659">
        <v>8.77</v>
      </c>
      <c r="P3659" t="s">
        <v>71</v>
      </c>
      <c r="Q3659">
        <v>21.1</v>
      </c>
      <c r="R3659" t="s">
        <v>71</v>
      </c>
    </row>
    <row r="3660" spans="1:46" x14ac:dyDescent="0.2">
      <c r="A3660" t="s">
        <v>214</v>
      </c>
      <c r="B3660" t="s">
        <v>215</v>
      </c>
      <c r="C3660">
        <f>-70.02398814 / 41.75807499</f>
        <v>-1.6768969392571131</v>
      </c>
      <c r="D3660" t="s">
        <v>216</v>
      </c>
      <c r="E3660" t="s">
        <v>70</v>
      </c>
      <c r="F3660" s="1">
        <v>41172</v>
      </c>
      <c r="G3660">
        <v>3</v>
      </c>
      <c r="K3660">
        <v>27</v>
      </c>
      <c r="L3660" t="s">
        <v>71</v>
      </c>
      <c r="O3660">
        <v>8.7100000000000009</v>
      </c>
      <c r="P3660" t="s">
        <v>71</v>
      </c>
      <c r="Q3660">
        <v>21.1</v>
      </c>
      <c r="R3660" t="s">
        <v>71</v>
      </c>
      <c r="S3660">
        <v>0.86</v>
      </c>
      <c r="T3660" t="s">
        <v>71</v>
      </c>
      <c r="U3660">
        <v>26.64</v>
      </c>
      <c r="V3660" t="s">
        <v>71</v>
      </c>
      <c r="W3660">
        <v>62.75</v>
      </c>
      <c r="X3660" t="s">
        <v>71</v>
      </c>
      <c r="Y3660">
        <v>51.48</v>
      </c>
      <c r="AA3660">
        <v>62.93</v>
      </c>
      <c r="AE3660">
        <v>5.3</v>
      </c>
      <c r="AF3660" t="s">
        <v>71</v>
      </c>
      <c r="AG3660">
        <v>6.92</v>
      </c>
      <c r="AH3660" t="s">
        <v>71</v>
      </c>
      <c r="AS3660">
        <v>12.18</v>
      </c>
      <c r="AT3660" t="s">
        <v>71</v>
      </c>
    </row>
    <row r="3661" spans="1:46" x14ac:dyDescent="0.2">
      <c r="A3661" t="s">
        <v>214</v>
      </c>
      <c r="B3661" t="s">
        <v>215</v>
      </c>
      <c r="C3661">
        <f>-70.02398814 / 41.75807499</f>
        <v>-1.6768969392571131</v>
      </c>
      <c r="D3661" t="s">
        <v>216</v>
      </c>
      <c r="E3661" t="s">
        <v>70</v>
      </c>
      <c r="F3661" s="1">
        <v>41172</v>
      </c>
      <c r="G3661">
        <v>4</v>
      </c>
      <c r="O3661">
        <v>8.68</v>
      </c>
      <c r="P3661" t="s">
        <v>71</v>
      </c>
      <c r="Q3661">
        <v>21</v>
      </c>
      <c r="R3661" t="s">
        <v>71</v>
      </c>
    </row>
    <row r="3662" spans="1:46" x14ac:dyDescent="0.2">
      <c r="A3662" t="s">
        <v>214</v>
      </c>
      <c r="B3662" t="s">
        <v>215</v>
      </c>
      <c r="C3662">
        <f>-70.02398814 / 41.75807499</f>
        <v>-1.6768969392571131</v>
      </c>
      <c r="D3662" t="s">
        <v>216</v>
      </c>
      <c r="E3662" t="s">
        <v>70</v>
      </c>
      <c r="F3662" s="1">
        <v>41172</v>
      </c>
      <c r="G3662">
        <v>5</v>
      </c>
      <c r="O3662">
        <v>8.57</v>
      </c>
      <c r="P3662" t="s">
        <v>71</v>
      </c>
      <c r="Q3662">
        <v>21</v>
      </c>
      <c r="R3662" t="s">
        <v>71</v>
      </c>
    </row>
    <row r="3663" spans="1:46" x14ac:dyDescent="0.2">
      <c r="A3663" t="s">
        <v>214</v>
      </c>
      <c r="B3663" t="s">
        <v>215</v>
      </c>
      <c r="C3663">
        <f>-70.02398814 / 41.75807499</f>
        <v>-1.6768969392571131</v>
      </c>
      <c r="D3663" t="s">
        <v>216</v>
      </c>
      <c r="E3663" t="s">
        <v>70</v>
      </c>
      <c r="F3663" s="1">
        <v>41172</v>
      </c>
      <c r="G3663">
        <v>6</v>
      </c>
      <c r="O3663">
        <v>8.34</v>
      </c>
      <c r="P3663" t="s">
        <v>71</v>
      </c>
      <c r="Q3663">
        <v>20.8</v>
      </c>
      <c r="R3663" t="s">
        <v>71</v>
      </c>
    </row>
    <row r="3664" spans="1:46" x14ac:dyDescent="0.2">
      <c r="A3664" t="s">
        <v>214</v>
      </c>
      <c r="B3664" t="s">
        <v>215</v>
      </c>
      <c r="C3664">
        <f>-70.02398814 / 41.75807499</f>
        <v>-1.6768969392571131</v>
      </c>
      <c r="D3664" t="s">
        <v>216</v>
      </c>
      <c r="E3664" t="s">
        <v>70</v>
      </c>
      <c r="F3664" s="1">
        <v>41172</v>
      </c>
      <c r="G3664">
        <v>7</v>
      </c>
      <c r="O3664">
        <v>8.23</v>
      </c>
      <c r="P3664" t="s">
        <v>71</v>
      </c>
      <c r="Q3664">
        <v>20.8</v>
      </c>
      <c r="R3664" t="s">
        <v>71</v>
      </c>
    </row>
    <row r="3665" spans="1:46" x14ac:dyDescent="0.2">
      <c r="A3665" t="s">
        <v>214</v>
      </c>
      <c r="B3665" t="s">
        <v>215</v>
      </c>
      <c r="C3665">
        <f>-70.02398814 / 41.75807499</f>
        <v>-1.6768969392571131</v>
      </c>
      <c r="D3665" t="s">
        <v>216</v>
      </c>
      <c r="E3665" t="s">
        <v>70</v>
      </c>
      <c r="F3665" s="1">
        <v>41172</v>
      </c>
      <c r="G3665">
        <v>8</v>
      </c>
      <c r="O3665">
        <v>3.13</v>
      </c>
      <c r="P3665" t="s">
        <v>71</v>
      </c>
      <c r="Q3665">
        <v>19.2</v>
      </c>
      <c r="R3665" t="s">
        <v>71</v>
      </c>
    </row>
    <row r="3666" spans="1:46" x14ac:dyDescent="0.2">
      <c r="A3666" t="s">
        <v>214</v>
      </c>
      <c r="B3666" t="s">
        <v>215</v>
      </c>
      <c r="C3666">
        <f>-70.02398814 / 41.75807499</f>
        <v>-1.6768969392571131</v>
      </c>
      <c r="D3666" t="s">
        <v>216</v>
      </c>
      <c r="E3666" t="s">
        <v>70</v>
      </c>
      <c r="F3666" s="1">
        <v>41172</v>
      </c>
      <c r="G3666">
        <v>9</v>
      </c>
      <c r="K3666">
        <v>0.95</v>
      </c>
      <c r="L3666" t="s">
        <v>71</v>
      </c>
      <c r="O3666">
        <v>1.26</v>
      </c>
      <c r="P3666" t="s">
        <v>71</v>
      </c>
      <c r="Q3666">
        <v>14.5</v>
      </c>
      <c r="R3666" t="s">
        <v>71</v>
      </c>
      <c r="S3666">
        <v>0.94</v>
      </c>
      <c r="T3666" t="s">
        <v>71</v>
      </c>
      <c r="U3666">
        <v>29.12</v>
      </c>
      <c r="V3666" t="s">
        <v>71</v>
      </c>
      <c r="W3666">
        <v>33.700000000000003</v>
      </c>
      <c r="X3666" t="s">
        <v>71</v>
      </c>
      <c r="Y3666">
        <v>52.77</v>
      </c>
      <c r="AA3666">
        <v>30.1</v>
      </c>
      <c r="AE3666">
        <v>6.6</v>
      </c>
      <c r="AF3666" t="s">
        <v>71</v>
      </c>
      <c r="AG3666">
        <v>6.1</v>
      </c>
      <c r="AH3666" t="s">
        <v>71</v>
      </c>
      <c r="AS3666">
        <v>3.56</v>
      </c>
      <c r="AT3666" t="s">
        <v>71</v>
      </c>
    </row>
    <row r="3667" spans="1:46" x14ac:dyDescent="0.2">
      <c r="A3667" t="s">
        <v>214</v>
      </c>
      <c r="B3667" t="s">
        <v>215</v>
      </c>
      <c r="C3667">
        <f>-70.02398814 / 41.75807499</f>
        <v>-1.6768969392571131</v>
      </c>
      <c r="D3667" t="s">
        <v>216</v>
      </c>
      <c r="E3667" t="s">
        <v>70</v>
      </c>
      <c r="F3667" s="1">
        <v>41172</v>
      </c>
      <c r="G3667">
        <v>10</v>
      </c>
      <c r="O3667">
        <v>1.31</v>
      </c>
      <c r="P3667" t="s">
        <v>71</v>
      </c>
      <c r="Q3667">
        <v>12.7</v>
      </c>
      <c r="R3667" t="s">
        <v>71</v>
      </c>
    </row>
    <row r="3668" spans="1:46" x14ac:dyDescent="0.2">
      <c r="A3668" t="s">
        <v>214</v>
      </c>
      <c r="B3668" t="s">
        <v>215</v>
      </c>
      <c r="C3668">
        <f>-70.02398814 / 41.75807499</f>
        <v>-1.6768969392571131</v>
      </c>
      <c r="D3668" t="s">
        <v>216</v>
      </c>
      <c r="E3668" t="s">
        <v>70</v>
      </c>
      <c r="F3668" s="1">
        <v>41172</v>
      </c>
      <c r="G3668">
        <v>11</v>
      </c>
      <c r="O3668">
        <v>1.4</v>
      </c>
      <c r="P3668" t="s">
        <v>71</v>
      </c>
      <c r="Q3668">
        <v>11.2</v>
      </c>
      <c r="R3668" t="s">
        <v>71</v>
      </c>
    </row>
    <row r="3669" spans="1:46" x14ac:dyDescent="0.2">
      <c r="A3669" t="s">
        <v>214</v>
      </c>
      <c r="B3669" t="s">
        <v>215</v>
      </c>
      <c r="C3669">
        <f>-70.02398814 / 41.75807499</f>
        <v>-1.6768969392571131</v>
      </c>
      <c r="D3669" t="s">
        <v>216</v>
      </c>
      <c r="E3669" t="s">
        <v>70</v>
      </c>
      <c r="F3669" s="1">
        <v>41172</v>
      </c>
      <c r="G3669">
        <v>12</v>
      </c>
      <c r="O3669">
        <v>1.43</v>
      </c>
      <c r="P3669" t="s">
        <v>71</v>
      </c>
      <c r="Q3669">
        <v>10.199999999999999</v>
      </c>
      <c r="R3669" t="s">
        <v>71</v>
      </c>
    </row>
    <row r="3670" spans="1:46" x14ac:dyDescent="0.2">
      <c r="A3670" t="s">
        <v>214</v>
      </c>
      <c r="B3670" t="s">
        <v>215</v>
      </c>
      <c r="C3670">
        <f>-70.02398814 / 41.75807499</f>
        <v>-1.6768969392571131</v>
      </c>
      <c r="D3670" t="s">
        <v>216</v>
      </c>
      <c r="E3670" t="s">
        <v>70</v>
      </c>
      <c r="F3670" s="1">
        <v>41172</v>
      </c>
      <c r="G3670">
        <v>13</v>
      </c>
      <c r="O3670">
        <v>1.39</v>
      </c>
      <c r="P3670" t="s">
        <v>71</v>
      </c>
      <c r="Q3670">
        <v>9.6999999999999993</v>
      </c>
      <c r="R3670" t="s">
        <v>71</v>
      </c>
    </row>
    <row r="3671" spans="1:46" x14ac:dyDescent="0.2">
      <c r="A3671" t="s">
        <v>214</v>
      </c>
      <c r="B3671" t="s">
        <v>215</v>
      </c>
      <c r="C3671">
        <f>-70.02398814 / 41.75807499</f>
        <v>-1.6768969392571131</v>
      </c>
      <c r="D3671" t="s">
        <v>216</v>
      </c>
      <c r="E3671" t="s">
        <v>70</v>
      </c>
      <c r="F3671" s="1">
        <v>41172</v>
      </c>
      <c r="G3671">
        <v>14</v>
      </c>
      <c r="O3671">
        <v>1.35</v>
      </c>
      <c r="P3671" t="s">
        <v>71</v>
      </c>
      <c r="Q3671">
        <v>9.3000000000000007</v>
      </c>
      <c r="R3671" t="s">
        <v>71</v>
      </c>
    </row>
    <row r="3672" spans="1:46" x14ac:dyDescent="0.2">
      <c r="A3672" t="s">
        <v>214</v>
      </c>
      <c r="B3672" t="s">
        <v>215</v>
      </c>
      <c r="C3672">
        <f>-70.02398814 / 41.75807499</f>
        <v>-1.6768969392571131</v>
      </c>
      <c r="D3672" t="s">
        <v>216</v>
      </c>
      <c r="E3672" t="s">
        <v>70</v>
      </c>
      <c r="F3672" s="1">
        <v>41172</v>
      </c>
      <c r="G3672">
        <v>15</v>
      </c>
      <c r="O3672">
        <v>1.3</v>
      </c>
      <c r="P3672" t="s">
        <v>71</v>
      </c>
      <c r="Q3672">
        <v>9.1</v>
      </c>
      <c r="R3672" t="s">
        <v>71</v>
      </c>
    </row>
    <row r="3673" spans="1:46" x14ac:dyDescent="0.2">
      <c r="A3673" t="s">
        <v>214</v>
      </c>
      <c r="B3673" t="s">
        <v>215</v>
      </c>
      <c r="C3673">
        <f>-70.02398814 / 41.75807499</f>
        <v>-1.6768969392571131</v>
      </c>
      <c r="D3673" t="s">
        <v>216</v>
      </c>
      <c r="E3673" t="s">
        <v>70</v>
      </c>
      <c r="F3673" s="1">
        <v>41172</v>
      </c>
      <c r="G3673">
        <v>16</v>
      </c>
      <c r="O3673">
        <v>1.28</v>
      </c>
      <c r="P3673" t="s">
        <v>71</v>
      </c>
      <c r="Q3673">
        <v>8.8000000000000007</v>
      </c>
      <c r="R3673" t="s">
        <v>71</v>
      </c>
    </row>
    <row r="3674" spans="1:46" x14ac:dyDescent="0.2">
      <c r="A3674" t="s">
        <v>214</v>
      </c>
      <c r="B3674" t="s">
        <v>215</v>
      </c>
      <c r="C3674">
        <f>-70.02398814 / 41.75807499</f>
        <v>-1.6768969392571131</v>
      </c>
      <c r="D3674" t="s">
        <v>216</v>
      </c>
      <c r="E3674" t="s">
        <v>70</v>
      </c>
      <c r="F3674" s="1">
        <v>41172</v>
      </c>
      <c r="G3674">
        <v>17</v>
      </c>
      <c r="O3674">
        <v>1.24</v>
      </c>
      <c r="P3674" t="s">
        <v>71</v>
      </c>
      <c r="Q3674">
        <v>8.6999999999999993</v>
      </c>
      <c r="R3674" t="s">
        <v>71</v>
      </c>
    </row>
    <row r="3675" spans="1:46" x14ac:dyDescent="0.2">
      <c r="A3675" t="s">
        <v>214</v>
      </c>
      <c r="B3675" t="s">
        <v>215</v>
      </c>
      <c r="C3675">
        <f>-70.02398814 / 41.75807499</f>
        <v>-1.6768969392571131</v>
      </c>
      <c r="D3675" t="s">
        <v>216</v>
      </c>
      <c r="E3675" t="s">
        <v>70</v>
      </c>
      <c r="F3675" s="1">
        <v>41172</v>
      </c>
      <c r="G3675">
        <v>18</v>
      </c>
      <c r="O3675">
        <v>1.21</v>
      </c>
      <c r="P3675" t="s">
        <v>71</v>
      </c>
      <c r="Q3675">
        <v>8.6</v>
      </c>
      <c r="R3675" t="s">
        <v>71</v>
      </c>
    </row>
    <row r="3676" spans="1:46" x14ac:dyDescent="0.2">
      <c r="A3676" t="s">
        <v>214</v>
      </c>
      <c r="B3676" t="s">
        <v>215</v>
      </c>
      <c r="C3676">
        <f>-70.02398814 / 41.75807499</f>
        <v>-1.6768969392571131</v>
      </c>
      <c r="D3676" t="s">
        <v>216</v>
      </c>
      <c r="E3676" t="s">
        <v>70</v>
      </c>
      <c r="F3676" s="1">
        <v>41172</v>
      </c>
      <c r="G3676">
        <v>19</v>
      </c>
      <c r="O3676">
        <v>1.17</v>
      </c>
      <c r="P3676" t="s">
        <v>71</v>
      </c>
      <c r="Q3676">
        <v>8.6</v>
      </c>
      <c r="R3676" t="s">
        <v>71</v>
      </c>
    </row>
    <row r="3677" spans="1:46" x14ac:dyDescent="0.2">
      <c r="A3677" t="s">
        <v>214</v>
      </c>
      <c r="B3677" t="s">
        <v>215</v>
      </c>
      <c r="C3677">
        <f>-70.02398814 / 41.75807499</f>
        <v>-1.6768969392571131</v>
      </c>
      <c r="D3677" t="s">
        <v>216</v>
      </c>
      <c r="E3677" t="s">
        <v>70</v>
      </c>
      <c r="F3677" s="1">
        <v>41172</v>
      </c>
      <c r="G3677">
        <v>20</v>
      </c>
      <c r="O3677">
        <v>1.1100000000000001</v>
      </c>
      <c r="P3677" t="s">
        <v>71</v>
      </c>
      <c r="Q3677">
        <v>8.6</v>
      </c>
      <c r="R3677" t="s">
        <v>71</v>
      </c>
    </row>
    <row r="3678" spans="1:46" x14ac:dyDescent="0.2">
      <c r="A3678" t="s">
        <v>214</v>
      </c>
      <c r="B3678" t="s">
        <v>215</v>
      </c>
      <c r="C3678">
        <f>-70.02398814 / 41.75807499</f>
        <v>-1.6768969392571131</v>
      </c>
      <c r="D3678" t="s">
        <v>216</v>
      </c>
      <c r="E3678" t="s">
        <v>70</v>
      </c>
      <c r="F3678" s="1">
        <v>41172</v>
      </c>
      <c r="G3678">
        <v>21</v>
      </c>
      <c r="O3678">
        <v>1.1000000000000001</v>
      </c>
      <c r="P3678" t="s">
        <v>71</v>
      </c>
      <c r="Q3678">
        <v>8.6</v>
      </c>
      <c r="R3678" t="s">
        <v>71</v>
      </c>
    </row>
    <row r="3679" spans="1:46" x14ac:dyDescent="0.2">
      <c r="A3679" t="s">
        <v>214</v>
      </c>
      <c r="B3679" t="s">
        <v>215</v>
      </c>
      <c r="C3679">
        <f>-70.02398814 / 41.75807499</f>
        <v>-1.6768969392571131</v>
      </c>
      <c r="D3679" t="s">
        <v>216</v>
      </c>
      <c r="E3679" t="s">
        <v>70</v>
      </c>
      <c r="F3679" s="1">
        <v>41172</v>
      </c>
      <c r="G3679">
        <v>22</v>
      </c>
      <c r="O3679">
        <v>1.07</v>
      </c>
      <c r="P3679" t="s">
        <v>71</v>
      </c>
      <c r="Q3679">
        <v>8.5</v>
      </c>
      <c r="R3679" t="s">
        <v>71</v>
      </c>
    </row>
    <row r="3680" spans="1:46" x14ac:dyDescent="0.2">
      <c r="A3680" t="s">
        <v>214</v>
      </c>
      <c r="B3680" t="s">
        <v>215</v>
      </c>
      <c r="C3680">
        <f>-70.02398814 / 41.75807499</f>
        <v>-1.6768969392571131</v>
      </c>
      <c r="D3680" t="s">
        <v>216</v>
      </c>
      <c r="E3680" t="s">
        <v>70</v>
      </c>
      <c r="F3680" s="1">
        <v>41172</v>
      </c>
      <c r="G3680">
        <v>23</v>
      </c>
      <c r="O3680">
        <v>1.06</v>
      </c>
      <c r="P3680" t="s">
        <v>71</v>
      </c>
      <c r="Q3680">
        <v>8.5</v>
      </c>
      <c r="R3680" t="s">
        <v>71</v>
      </c>
    </row>
    <row r="3681" spans="1:46" x14ac:dyDescent="0.2">
      <c r="A3681" t="s">
        <v>214</v>
      </c>
      <c r="B3681" t="s">
        <v>215</v>
      </c>
      <c r="C3681">
        <f>-70.02398814 / 41.75807499</f>
        <v>-1.6768969392571131</v>
      </c>
      <c r="D3681" t="s">
        <v>216</v>
      </c>
      <c r="E3681" t="s">
        <v>70</v>
      </c>
      <c r="F3681" s="1">
        <v>41172</v>
      </c>
      <c r="G3681">
        <v>24</v>
      </c>
      <c r="O3681">
        <v>1.05</v>
      </c>
      <c r="P3681" t="s">
        <v>71</v>
      </c>
      <c r="Q3681">
        <v>8.5</v>
      </c>
      <c r="R3681" t="s">
        <v>71</v>
      </c>
    </row>
    <row r="3682" spans="1:46" x14ac:dyDescent="0.2">
      <c r="A3682" t="s">
        <v>214</v>
      </c>
      <c r="B3682" t="s">
        <v>215</v>
      </c>
      <c r="C3682">
        <f>-70.02398814 / 41.75807499</f>
        <v>-1.6768969392571131</v>
      </c>
      <c r="D3682" t="s">
        <v>216</v>
      </c>
      <c r="E3682" t="s">
        <v>70</v>
      </c>
      <c r="F3682" s="1">
        <v>41172</v>
      </c>
      <c r="G3682">
        <v>25</v>
      </c>
      <c r="K3682">
        <v>0.42</v>
      </c>
      <c r="L3682" t="s">
        <v>71</v>
      </c>
      <c r="O3682">
        <v>1.05</v>
      </c>
      <c r="P3682" t="s">
        <v>71</v>
      </c>
      <c r="Q3682">
        <v>8.5</v>
      </c>
      <c r="R3682" t="s">
        <v>71</v>
      </c>
      <c r="S3682">
        <v>5.48</v>
      </c>
      <c r="T3682" t="s">
        <v>71</v>
      </c>
      <c r="U3682">
        <v>169.74</v>
      </c>
      <c r="V3682" t="s">
        <v>71</v>
      </c>
      <c r="W3682">
        <v>73.11</v>
      </c>
      <c r="X3682" t="s">
        <v>71</v>
      </c>
      <c r="Y3682">
        <v>78.19</v>
      </c>
      <c r="AA3682">
        <v>22.09</v>
      </c>
      <c r="AE3682">
        <v>17.7</v>
      </c>
      <c r="AF3682" t="s">
        <v>71</v>
      </c>
      <c r="AG3682">
        <v>6.48</v>
      </c>
      <c r="AH3682" t="s">
        <v>71</v>
      </c>
      <c r="AS3682">
        <v>3.94</v>
      </c>
      <c r="AT3682" t="s">
        <v>71</v>
      </c>
    </row>
    <row r="3683" spans="1:46" x14ac:dyDescent="0.2">
      <c r="A3683" t="s">
        <v>214</v>
      </c>
      <c r="B3683" t="s">
        <v>215</v>
      </c>
      <c r="C3683">
        <f>-70.02398814 / 41.75807499</f>
        <v>-1.6768969392571131</v>
      </c>
      <c r="D3683" t="s">
        <v>216</v>
      </c>
      <c r="E3683" t="s">
        <v>70</v>
      </c>
      <c r="F3683" s="1">
        <v>41526</v>
      </c>
      <c r="G3683">
        <v>0.5</v>
      </c>
      <c r="I3683">
        <v>26.6</v>
      </c>
      <c r="J3683" t="s">
        <v>71</v>
      </c>
      <c r="K3683">
        <v>15.22</v>
      </c>
      <c r="L3683" t="s">
        <v>71</v>
      </c>
      <c r="M3683">
        <v>1.1599999999999999</v>
      </c>
      <c r="N3683" t="s">
        <v>71</v>
      </c>
      <c r="O3683">
        <v>8.19</v>
      </c>
      <c r="P3683" t="s">
        <v>71</v>
      </c>
      <c r="Q3683">
        <v>21.9</v>
      </c>
      <c r="R3683" t="s">
        <v>71</v>
      </c>
      <c r="S3683">
        <v>0.16</v>
      </c>
      <c r="T3683" t="s">
        <v>71</v>
      </c>
      <c r="U3683">
        <v>4.96</v>
      </c>
      <c r="V3683" t="s">
        <v>71</v>
      </c>
      <c r="W3683">
        <v>48.32</v>
      </c>
      <c r="X3683" t="s">
        <v>71</v>
      </c>
      <c r="Y3683">
        <v>27.24</v>
      </c>
      <c r="AA3683">
        <v>57.31</v>
      </c>
      <c r="AC3683">
        <v>57.86</v>
      </c>
      <c r="AE3683">
        <v>6.2</v>
      </c>
      <c r="AF3683" t="s">
        <v>71</v>
      </c>
      <c r="AG3683">
        <v>7</v>
      </c>
      <c r="AH3683" t="s">
        <v>71</v>
      </c>
      <c r="AS3683">
        <v>4.43</v>
      </c>
      <c r="AT3683" t="s">
        <v>71</v>
      </c>
    </row>
    <row r="3684" spans="1:46" x14ac:dyDescent="0.2">
      <c r="A3684" t="s">
        <v>214</v>
      </c>
      <c r="B3684" t="s">
        <v>215</v>
      </c>
      <c r="C3684">
        <f>-70.02398814 / 41.75807499</f>
        <v>-1.6768969392571131</v>
      </c>
      <c r="D3684" t="s">
        <v>216</v>
      </c>
      <c r="E3684" t="s">
        <v>70</v>
      </c>
      <c r="F3684" s="1">
        <v>41526</v>
      </c>
      <c r="G3684">
        <v>1</v>
      </c>
      <c r="O3684">
        <v>8.06</v>
      </c>
      <c r="P3684" t="s">
        <v>71</v>
      </c>
      <c r="Q3684">
        <v>21.9</v>
      </c>
      <c r="R3684" t="s">
        <v>71</v>
      </c>
    </row>
    <row r="3685" spans="1:46" x14ac:dyDescent="0.2">
      <c r="A3685" t="s">
        <v>214</v>
      </c>
      <c r="B3685" t="s">
        <v>215</v>
      </c>
      <c r="C3685">
        <f>-70.02398814 / 41.75807499</f>
        <v>-1.6768969392571131</v>
      </c>
      <c r="D3685" t="s">
        <v>216</v>
      </c>
      <c r="E3685" t="s">
        <v>70</v>
      </c>
      <c r="F3685" s="1">
        <v>41526</v>
      </c>
      <c r="G3685">
        <v>2</v>
      </c>
      <c r="O3685">
        <v>8.0500000000000007</v>
      </c>
      <c r="P3685" t="s">
        <v>71</v>
      </c>
      <c r="Q3685">
        <v>21.8</v>
      </c>
      <c r="R3685" t="s">
        <v>71</v>
      </c>
    </row>
    <row r="3686" spans="1:46" x14ac:dyDescent="0.2">
      <c r="A3686" t="s">
        <v>214</v>
      </c>
      <c r="B3686" t="s">
        <v>215</v>
      </c>
      <c r="C3686">
        <f>-70.02398814 / 41.75807499</f>
        <v>-1.6768969392571131</v>
      </c>
      <c r="D3686" t="s">
        <v>216</v>
      </c>
      <c r="E3686" t="s">
        <v>70</v>
      </c>
      <c r="F3686" s="1">
        <v>41526</v>
      </c>
      <c r="G3686">
        <v>3</v>
      </c>
      <c r="K3686">
        <v>15.47</v>
      </c>
      <c r="L3686" t="s">
        <v>71</v>
      </c>
      <c r="O3686">
        <v>7.98</v>
      </c>
      <c r="P3686" t="s">
        <v>71</v>
      </c>
      <c r="Q3686">
        <v>21.8</v>
      </c>
      <c r="R3686" t="s">
        <v>71</v>
      </c>
      <c r="S3686">
        <v>0.38</v>
      </c>
      <c r="T3686" t="s">
        <v>71</v>
      </c>
      <c r="U3686">
        <v>11.77</v>
      </c>
      <c r="V3686" t="s">
        <v>71</v>
      </c>
      <c r="W3686">
        <v>47.76</v>
      </c>
      <c r="X3686" t="s">
        <v>71</v>
      </c>
      <c r="Y3686">
        <v>39.700000000000003</v>
      </c>
      <c r="AA3686">
        <v>57.47</v>
      </c>
      <c r="AE3686">
        <v>6.6</v>
      </c>
      <c r="AF3686" t="s">
        <v>71</v>
      </c>
      <c r="AG3686">
        <v>6.8</v>
      </c>
      <c r="AH3686" t="s">
        <v>71</v>
      </c>
      <c r="AS3686">
        <v>2.96</v>
      </c>
      <c r="AT3686" t="s">
        <v>71</v>
      </c>
    </row>
    <row r="3687" spans="1:46" x14ac:dyDescent="0.2">
      <c r="A3687" t="s">
        <v>214</v>
      </c>
      <c r="B3687" t="s">
        <v>215</v>
      </c>
      <c r="C3687">
        <f>-70.02398814 / 41.75807499</f>
        <v>-1.6768969392571131</v>
      </c>
      <c r="D3687" t="s">
        <v>216</v>
      </c>
      <c r="E3687" t="s">
        <v>70</v>
      </c>
      <c r="F3687" s="1">
        <v>41526</v>
      </c>
      <c r="G3687">
        <v>4</v>
      </c>
      <c r="O3687">
        <v>7.9</v>
      </c>
      <c r="P3687" t="s">
        <v>71</v>
      </c>
      <c r="Q3687">
        <v>21.8</v>
      </c>
      <c r="R3687" t="s">
        <v>71</v>
      </c>
    </row>
    <row r="3688" spans="1:46" x14ac:dyDescent="0.2">
      <c r="A3688" t="s">
        <v>214</v>
      </c>
      <c r="B3688" t="s">
        <v>215</v>
      </c>
      <c r="C3688">
        <f>-70.02398814 / 41.75807499</f>
        <v>-1.6768969392571131</v>
      </c>
      <c r="D3688" t="s">
        <v>216</v>
      </c>
      <c r="E3688" t="s">
        <v>70</v>
      </c>
      <c r="F3688" s="1">
        <v>41526</v>
      </c>
      <c r="G3688">
        <v>5</v>
      </c>
      <c r="O3688">
        <v>7.84</v>
      </c>
      <c r="P3688" t="s">
        <v>71</v>
      </c>
      <c r="Q3688">
        <v>21.8</v>
      </c>
      <c r="R3688" t="s">
        <v>71</v>
      </c>
    </row>
    <row r="3689" spans="1:46" x14ac:dyDescent="0.2">
      <c r="A3689" t="s">
        <v>214</v>
      </c>
      <c r="B3689" t="s">
        <v>215</v>
      </c>
      <c r="C3689">
        <f>-70.02398814 / 41.75807499</f>
        <v>-1.6768969392571131</v>
      </c>
      <c r="D3689" t="s">
        <v>216</v>
      </c>
      <c r="E3689" t="s">
        <v>70</v>
      </c>
      <c r="F3689" s="1">
        <v>41526</v>
      </c>
      <c r="G3689">
        <v>6</v>
      </c>
      <c r="O3689">
        <v>7.83</v>
      </c>
      <c r="P3689" t="s">
        <v>71</v>
      </c>
      <c r="Q3689">
        <v>21.7</v>
      </c>
      <c r="R3689" t="s">
        <v>71</v>
      </c>
    </row>
    <row r="3690" spans="1:46" x14ac:dyDescent="0.2">
      <c r="A3690" t="s">
        <v>214</v>
      </c>
      <c r="B3690" t="s">
        <v>215</v>
      </c>
      <c r="C3690">
        <f>-70.02398814 / 41.75807499</f>
        <v>-1.6768969392571131</v>
      </c>
      <c r="D3690" t="s">
        <v>216</v>
      </c>
      <c r="E3690" t="s">
        <v>70</v>
      </c>
      <c r="F3690" s="1">
        <v>41526</v>
      </c>
      <c r="G3690">
        <v>7</v>
      </c>
      <c r="O3690">
        <v>7.84</v>
      </c>
      <c r="P3690" t="s">
        <v>71</v>
      </c>
      <c r="Q3690">
        <v>21.7</v>
      </c>
      <c r="R3690" t="s">
        <v>71</v>
      </c>
    </row>
    <row r="3691" spans="1:46" x14ac:dyDescent="0.2">
      <c r="A3691" t="s">
        <v>214</v>
      </c>
      <c r="B3691" t="s">
        <v>215</v>
      </c>
      <c r="C3691">
        <f>-70.02398814 / 41.75807499</f>
        <v>-1.6768969392571131</v>
      </c>
      <c r="D3691" t="s">
        <v>216</v>
      </c>
      <c r="E3691" t="s">
        <v>70</v>
      </c>
      <c r="F3691" s="1">
        <v>41526</v>
      </c>
      <c r="G3691">
        <v>8</v>
      </c>
      <c r="O3691">
        <v>7.56</v>
      </c>
      <c r="P3691" t="s">
        <v>71</v>
      </c>
      <c r="Q3691">
        <v>21.5</v>
      </c>
      <c r="R3691" t="s">
        <v>71</v>
      </c>
    </row>
    <row r="3692" spans="1:46" x14ac:dyDescent="0.2">
      <c r="A3692" t="s">
        <v>214</v>
      </c>
      <c r="B3692" t="s">
        <v>215</v>
      </c>
      <c r="C3692">
        <f>-70.02398814 / 41.75807499</f>
        <v>-1.6768969392571131</v>
      </c>
      <c r="D3692" t="s">
        <v>216</v>
      </c>
      <c r="E3692" t="s">
        <v>70</v>
      </c>
      <c r="F3692" s="1">
        <v>41526</v>
      </c>
      <c r="G3692">
        <v>9</v>
      </c>
      <c r="K3692">
        <v>2.83</v>
      </c>
      <c r="L3692" t="s">
        <v>71</v>
      </c>
      <c r="O3692">
        <v>2.58</v>
      </c>
      <c r="P3692" t="s">
        <v>71</v>
      </c>
      <c r="Q3692">
        <v>16.3</v>
      </c>
      <c r="R3692" t="s">
        <v>71</v>
      </c>
      <c r="S3692">
        <v>0.39</v>
      </c>
      <c r="T3692" t="s">
        <v>71</v>
      </c>
      <c r="U3692">
        <v>12.08</v>
      </c>
      <c r="V3692" t="s">
        <v>71</v>
      </c>
      <c r="W3692">
        <v>39.97</v>
      </c>
      <c r="X3692" t="s">
        <v>71</v>
      </c>
      <c r="Y3692">
        <v>40.08</v>
      </c>
      <c r="AA3692">
        <v>40.81</v>
      </c>
      <c r="AE3692">
        <v>5.4</v>
      </c>
      <c r="AF3692" t="s">
        <v>71</v>
      </c>
      <c r="AG3692">
        <v>6.1</v>
      </c>
      <c r="AH3692" t="s">
        <v>71</v>
      </c>
      <c r="AS3692">
        <v>1.57</v>
      </c>
      <c r="AT3692" t="s">
        <v>71</v>
      </c>
    </row>
    <row r="3693" spans="1:46" x14ac:dyDescent="0.2">
      <c r="A3693" t="s">
        <v>214</v>
      </c>
      <c r="B3693" t="s">
        <v>215</v>
      </c>
      <c r="C3693">
        <f>-70.02398814 / 41.75807499</f>
        <v>-1.6768969392571131</v>
      </c>
      <c r="D3693" t="s">
        <v>216</v>
      </c>
      <c r="E3693" t="s">
        <v>70</v>
      </c>
      <c r="F3693" s="1">
        <v>41526</v>
      </c>
      <c r="G3693">
        <v>10</v>
      </c>
      <c r="O3693">
        <v>2.11</v>
      </c>
      <c r="P3693" t="s">
        <v>71</v>
      </c>
      <c r="Q3693">
        <v>13.9</v>
      </c>
      <c r="R3693" t="s">
        <v>71</v>
      </c>
    </row>
    <row r="3694" spans="1:46" x14ac:dyDescent="0.2">
      <c r="A3694" t="s">
        <v>214</v>
      </c>
      <c r="B3694" t="s">
        <v>215</v>
      </c>
      <c r="C3694">
        <f>-70.02398814 / 41.75807499</f>
        <v>-1.6768969392571131</v>
      </c>
      <c r="D3694" t="s">
        <v>216</v>
      </c>
      <c r="E3694" t="s">
        <v>70</v>
      </c>
      <c r="F3694" s="1">
        <v>41526</v>
      </c>
      <c r="G3694">
        <v>11</v>
      </c>
      <c r="O3694">
        <v>0.11</v>
      </c>
      <c r="P3694" t="s">
        <v>71</v>
      </c>
      <c r="Q3694">
        <v>11.5</v>
      </c>
      <c r="R3694" t="s">
        <v>71</v>
      </c>
    </row>
    <row r="3695" spans="1:46" x14ac:dyDescent="0.2">
      <c r="A3695" t="s">
        <v>214</v>
      </c>
      <c r="B3695" t="s">
        <v>215</v>
      </c>
      <c r="C3695">
        <f>-70.02398814 / 41.75807499</f>
        <v>-1.6768969392571131</v>
      </c>
      <c r="D3695" t="s">
        <v>216</v>
      </c>
      <c r="E3695" t="s">
        <v>70</v>
      </c>
      <c r="F3695" s="1">
        <v>41526</v>
      </c>
      <c r="G3695">
        <v>12</v>
      </c>
      <c r="O3695">
        <v>0.11</v>
      </c>
      <c r="P3695" t="s">
        <v>71</v>
      </c>
      <c r="Q3695">
        <v>10.3</v>
      </c>
      <c r="R3695" t="s">
        <v>71</v>
      </c>
    </row>
    <row r="3696" spans="1:46" x14ac:dyDescent="0.2">
      <c r="A3696" t="s">
        <v>214</v>
      </c>
      <c r="B3696" t="s">
        <v>215</v>
      </c>
      <c r="C3696">
        <f>-70.02398814 / 41.75807499</f>
        <v>-1.6768969392571131</v>
      </c>
      <c r="D3696" t="s">
        <v>216</v>
      </c>
      <c r="E3696" t="s">
        <v>70</v>
      </c>
      <c r="F3696" s="1">
        <v>41526</v>
      </c>
      <c r="G3696">
        <v>13</v>
      </c>
      <c r="O3696">
        <v>0.1</v>
      </c>
      <c r="P3696" t="s">
        <v>71</v>
      </c>
      <c r="Q3696">
        <v>9.6</v>
      </c>
      <c r="R3696" t="s">
        <v>71</v>
      </c>
    </row>
    <row r="3697" spans="1:46" x14ac:dyDescent="0.2">
      <c r="A3697" t="s">
        <v>214</v>
      </c>
      <c r="B3697" t="s">
        <v>215</v>
      </c>
      <c r="C3697">
        <f>-70.02398814 / 41.75807499</f>
        <v>-1.6768969392571131</v>
      </c>
      <c r="D3697" t="s">
        <v>216</v>
      </c>
      <c r="E3697" t="s">
        <v>70</v>
      </c>
      <c r="F3697" s="1">
        <v>41526</v>
      </c>
      <c r="G3697">
        <v>14</v>
      </c>
      <c r="O3697">
        <v>0.1</v>
      </c>
      <c r="P3697" t="s">
        <v>71</v>
      </c>
      <c r="Q3697">
        <v>9.1999999999999993</v>
      </c>
      <c r="R3697" t="s">
        <v>71</v>
      </c>
    </row>
    <row r="3698" spans="1:46" x14ac:dyDescent="0.2">
      <c r="A3698" t="s">
        <v>214</v>
      </c>
      <c r="B3698" t="s">
        <v>215</v>
      </c>
      <c r="C3698">
        <f>-70.02398814 / 41.75807499</f>
        <v>-1.6768969392571131</v>
      </c>
      <c r="D3698" t="s">
        <v>216</v>
      </c>
      <c r="E3698" t="s">
        <v>70</v>
      </c>
      <c r="F3698" s="1">
        <v>41526</v>
      </c>
      <c r="G3698">
        <v>15</v>
      </c>
      <c r="O3698">
        <v>0.1</v>
      </c>
      <c r="P3698" t="s">
        <v>71</v>
      </c>
      <c r="Q3698">
        <v>8.9</v>
      </c>
      <c r="R3698" t="s">
        <v>71</v>
      </c>
    </row>
    <row r="3699" spans="1:46" x14ac:dyDescent="0.2">
      <c r="A3699" t="s">
        <v>214</v>
      </c>
      <c r="B3699" t="s">
        <v>215</v>
      </c>
      <c r="C3699">
        <f>-70.02398814 / 41.75807499</f>
        <v>-1.6768969392571131</v>
      </c>
      <c r="D3699" t="s">
        <v>216</v>
      </c>
      <c r="E3699" t="s">
        <v>70</v>
      </c>
      <c r="F3699" s="1">
        <v>41526</v>
      </c>
      <c r="G3699">
        <v>16</v>
      </c>
      <c r="O3699">
        <v>0.1</v>
      </c>
      <c r="P3699" t="s">
        <v>71</v>
      </c>
      <c r="Q3699">
        <v>8.6999999999999993</v>
      </c>
      <c r="R3699" t="s">
        <v>71</v>
      </c>
    </row>
    <row r="3700" spans="1:46" x14ac:dyDescent="0.2">
      <c r="A3700" t="s">
        <v>214</v>
      </c>
      <c r="B3700" t="s">
        <v>215</v>
      </c>
      <c r="C3700">
        <f>-70.02398814 / 41.75807499</f>
        <v>-1.6768969392571131</v>
      </c>
      <c r="D3700" t="s">
        <v>216</v>
      </c>
      <c r="E3700" t="s">
        <v>70</v>
      </c>
      <c r="F3700" s="1">
        <v>41526</v>
      </c>
      <c r="G3700">
        <v>17</v>
      </c>
      <c r="O3700">
        <v>0.09</v>
      </c>
      <c r="P3700" t="s">
        <v>71</v>
      </c>
      <c r="Q3700">
        <v>8.5</v>
      </c>
      <c r="R3700" t="s">
        <v>71</v>
      </c>
    </row>
    <row r="3701" spans="1:46" x14ac:dyDescent="0.2">
      <c r="A3701" t="s">
        <v>214</v>
      </c>
      <c r="B3701" t="s">
        <v>215</v>
      </c>
      <c r="C3701">
        <f>-70.02398814 / 41.75807499</f>
        <v>-1.6768969392571131</v>
      </c>
      <c r="D3701" t="s">
        <v>216</v>
      </c>
      <c r="E3701" t="s">
        <v>70</v>
      </c>
      <c r="F3701" s="1">
        <v>41526</v>
      </c>
      <c r="G3701">
        <v>18</v>
      </c>
      <c r="O3701">
        <v>0.09</v>
      </c>
      <c r="P3701" t="s">
        <v>71</v>
      </c>
      <c r="Q3701">
        <v>8.3000000000000007</v>
      </c>
      <c r="R3701" t="s">
        <v>71</v>
      </c>
    </row>
    <row r="3702" spans="1:46" x14ac:dyDescent="0.2">
      <c r="A3702" t="s">
        <v>214</v>
      </c>
      <c r="B3702" t="s">
        <v>215</v>
      </c>
      <c r="C3702">
        <f>-70.02398814 / 41.75807499</f>
        <v>-1.6768969392571131</v>
      </c>
      <c r="D3702" t="s">
        <v>216</v>
      </c>
      <c r="E3702" t="s">
        <v>70</v>
      </c>
      <c r="F3702" s="1">
        <v>41526</v>
      </c>
      <c r="G3702">
        <v>19</v>
      </c>
      <c r="O3702">
        <v>0.09</v>
      </c>
      <c r="P3702" t="s">
        <v>71</v>
      </c>
      <c r="Q3702">
        <v>8.3000000000000007</v>
      </c>
      <c r="R3702" t="s">
        <v>71</v>
      </c>
    </row>
    <row r="3703" spans="1:46" x14ac:dyDescent="0.2">
      <c r="A3703" t="s">
        <v>214</v>
      </c>
      <c r="B3703" t="s">
        <v>215</v>
      </c>
      <c r="C3703">
        <f>-70.02398814 / 41.75807499</f>
        <v>-1.6768969392571131</v>
      </c>
      <c r="D3703" t="s">
        <v>216</v>
      </c>
      <c r="E3703" t="s">
        <v>70</v>
      </c>
      <c r="F3703" s="1">
        <v>41526</v>
      </c>
      <c r="G3703">
        <v>20</v>
      </c>
      <c r="O3703">
        <v>0.09</v>
      </c>
      <c r="P3703" t="s">
        <v>71</v>
      </c>
      <c r="Q3703">
        <v>8.3000000000000007</v>
      </c>
      <c r="R3703" t="s">
        <v>71</v>
      </c>
    </row>
    <row r="3704" spans="1:46" x14ac:dyDescent="0.2">
      <c r="A3704" t="s">
        <v>214</v>
      </c>
      <c r="B3704" t="s">
        <v>215</v>
      </c>
      <c r="C3704">
        <f>-70.02398814 / 41.75807499</f>
        <v>-1.6768969392571131</v>
      </c>
      <c r="D3704" t="s">
        <v>216</v>
      </c>
      <c r="E3704" t="s">
        <v>70</v>
      </c>
      <c r="F3704" s="1">
        <v>41526</v>
      </c>
      <c r="G3704">
        <v>21</v>
      </c>
      <c r="O3704">
        <v>0.09</v>
      </c>
      <c r="P3704" t="s">
        <v>71</v>
      </c>
      <c r="Q3704">
        <v>8.1999999999999993</v>
      </c>
      <c r="R3704" t="s">
        <v>71</v>
      </c>
    </row>
    <row r="3705" spans="1:46" x14ac:dyDescent="0.2">
      <c r="A3705" t="s">
        <v>214</v>
      </c>
      <c r="B3705" t="s">
        <v>215</v>
      </c>
      <c r="C3705">
        <f>-70.02398814 / 41.75807499</f>
        <v>-1.6768969392571131</v>
      </c>
      <c r="D3705" t="s">
        <v>216</v>
      </c>
      <c r="E3705" t="s">
        <v>70</v>
      </c>
      <c r="F3705" s="1">
        <v>41526</v>
      </c>
      <c r="G3705">
        <v>22</v>
      </c>
      <c r="O3705">
        <v>0.08</v>
      </c>
      <c r="P3705" t="s">
        <v>71</v>
      </c>
      <c r="Q3705">
        <v>0.08</v>
      </c>
      <c r="R3705" t="s">
        <v>71</v>
      </c>
    </row>
    <row r="3706" spans="1:46" x14ac:dyDescent="0.2">
      <c r="A3706" t="s">
        <v>214</v>
      </c>
      <c r="B3706" t="s">
        <v>215</v>
      </c>
      <c r="C3706">
        <f>-70.02398814 / 41.75807499</f>
        <v>-1.6768969392571131</v>
      </c>
      <c r="D3706" t="s">
        <v>216</v>
      </c>
      <c r="E3706" t="s">
        <v>70</v>
      </c>
      <c r="F3706" s="1">
        <v>41526</v>
      </c>
      <c r="G3706">
        <v>23</v>
      </c>
      <c r="O3706">
        <v>0.08</v>
      </c>
      <c r="P3706" t="s">
        <v>71</v>
      </c>
      <c r="Q3706">
        <v>0.08</v>
      </c>
      <c r="R3706" t="s">
        <v>71</v>
      </c>
    </row>
    <row r="3707" spans="1:46" x14ac:dyDescent="0.2">
      <c r="A3707" t="s">
        <v>214</v>
      </c>
      <c r="B3707" t="s">
        <v>215</v>
      </c>
      <c r="C3707">
        <f>-70.02398814 / 41.75807499</f>
        <v>-1.6768969392571131</v>
      </c>
      <c r="D3707" t="s">
        <v>216</v>
      </c>
      <c r="E3707" t="s">
        <v>70</v>
      </c>
      <c r="F3707" s="1">
        <v>41526</v>
      </c>
      <c r="G3707">
        <v>24</v>
      </c>
      <c r="O3707">
        <v>0.08</v>
      </c>
      <c r="P3707" t="s">
        <v>71</v>
      </c>
      <c r="Q3707">
        <v>0.08</v>
      </c>
      <c r="R3707" t="s">
        <v>71</v>
      </c>
    </row>
    <row r="3708" spans="1:46" x14ac:dyDescent="0.2">
      <c r="A3708" t="s">
        <v>214</v>
      </c>
      <c r="B3708" t="s">
        <v>215</v>
      </c>
      <c r="C3708">
        <f>-70.02398814 / 41.75807499</f>
        <v>-1.6768969392571131</v>
      </c>
      <c r="D3708" t="s">
        <v>216</v>
      </c>
      <c r="E3708" t="s">
        <v>70</v>
      </c>
      <c r="F3708" s="1">
        <v>41526</v>
      </c>
      <c r="G3708">
        <v>25</v>
      </c>
      <c r="O3708">
        <v>7.0000000000000007E-2</v>
      </c>
      <c r="P3708" t="s">
        <v>71</v>
      </c>
      <c r="Q3708">
        <v>7.0000000000000007E-2</v>
      </c>
      <c r="R3708" t="s">
        <v>71</v>
      </c>
    </row>
    <row r="3709" spans="1:46" x14ac:dyDescent="0.2">
      <c r="A3709" t="s">
        <v>214</v>
      </c>
      <c r="B3709" t="s">
        <v>215</v>
      </c>
      <c r="C3709">
        <f>-70.02398814 / 41.75807499</f>
        <v>-1.6768969392571131</v>
      </c>
      <c r="D3709" t="s">
        <v>216</v>
      </c>
      <c r="E3709" t="s">
        <v>70</v>
      </c>
      <c r="F3709" s="1">
        <v>41526</v>
      </c>
      <c r="G3709">
        <v>25.5</v>
      </c>
      <c r="K3709">
        <v>0.68</v>
      </c>
      <c r="L3709" t="s">
        <v>71</v>
      </c>
      <c r="S3709">
        <v>3.3</v>
      </c>
      <c r="T3709" t="s">
        <v>71</v>
      </c>
      <c r="U3709">
        <v>102.21</v>
      </c>
      <c r="V3709" t="s">
        <v>71</v>
      </c>
      <c r="W3709">
        <v>93.77</v>
      </c>
      <c r="X3709" t="s">
        <v>71</v>
      </c>
      <c r="Y3709">
        <v>70.87</v>
      </c>
      <c r="AA3709">
        <v>26.82</v>
      </c>
      <c r="AE3709">
        <v>18</v>
      </c>
      <c r="AF3709" t="s">
        <v>71</v>
      </c>
      <c r="AG3709">
        <v>6.5</v>
      </c>
      <c r="AH3709" t="s">
        <v>71</v>
      </c>
      <c r="AS3709">
        <v>2.0299999999999998</v>
      </c>
      <c r="AT3709" t="s">
        <v>71</v>
      </c>
    </row>
    <row r="3710" spans="1:46" x14ac:dyDescent="0.2">
      <c r="A3710" t="s">
        <v>214</v>
      </c>
      <c r="B3710" t="s">
        <v>215</v>
      </c>
      <c r="C3710">
        <f>-70.02398814 / 41.75807499</f>
        <v>-1.6768969392571131</v>
      </c>
      <c r="D3710" t="s">
        <v>216</v>
      </c>
      <c r="E3710" t="s">
        <v>70</v>
      </c>
      <c r="F3710" s="1">
        <v>41886</v>
      </c>
      <c r="G3710">
        <v>0.5</v>
      </c>
      <c r="I3710">
        <v>23.5</v>
      </c>
      <c r="J3710" t="s">
        <v>71</v>
      </c>
      <c r="K3710">
        <v>6.86</v>
      </c>
      <c r="L3710" t="s">
        <v>71</v>
      </c>
      <c r="M3710">
        <v>2.2599999999999998</v>
      </c>
      <c r="N3710" t="s">
        <v>71</v>
      </c>
      <c r="O3710">
        <v>7.63</v>
      </c>
      <c r="P3710" t="s">
        <v>71</v>
      </c>
      <c r="Q3710">
        <v>24.6</v>
      </c>
      <c r="R3710" t="s">
        <v>71</v>
      </c>
      <c r="S3710">
        <v>0.53</v>
      </c>
      <c r="T3710" t="s">
        <v>71</v>
      </c>
      <c r="U3710">
        <v>16.420000000000002</v>
      </c>
      <c r="V3710" t="s">
        <v>71</v>
      </c>
      <c r="W3710">
        <v>53.06</v>
      </c>
      <c r="X3710" t="s">
        <v>71</v>
      </c>
      <c r="Y3710">
        <v>44.5</v>
      </c>
      <c r="AA3710">
        <v>49.49</v>
      </c>
      <c r="AC3710">
        <v>48.25</v>
      </c>
      <c r="AE3710">
        <v>7.2</v>
      </c>
      <c r="AF3710" t="s">
        <v>71</v>
      </c>
      <c r="AG3710">
        <v>6.98</v>
      </c>
      <c r="AH3710" t="s">
        <v>71</v>
      </c>
      <c r="AS3710">
        <v>3.41</v>
      </c>
      <c r="AT3710" t="s">
        <v>71</v>
      </c>
    </row>
    <row r="3711" spans="1:46" x14ac:dyDescent="0.2">
      <c r="A3711" t="s">
        <v>214</v>
      </c>
      <c r="B3711" t="s">
        <v>215</v>
      </c>
      <c r="C3711">
        <f>-70.02398814 / 41.75807499</f>
        <v>-1.6768969392571131</v>
      </c>
      <c r="D3711" t="s">
        <v>216</v>
      </c>
      <c r="E3711" t="s">
        <v>70</v>
      </c>
      <c r="F3711" s="1">
        <v>41886</v>
      </c>
      <c r="G3711">
        <v>1</v>
      </c>
      <c r="O3711">
        <v>7.56</v>
      </c>
      <c r="P3711" t="s">
        <v>71</v>
      </c>
      <c r="Q3711">
        <v>24.5</v>
      </c>
      <c r="R3711" t="s">
        <v>71</v>
      </c>
    </row>
    <row r="3712" spans="1:46" x14ac:dyDescent="0.2">
      <c r="A3712" t="s">
        <v>214</v>
      </c>
      <c r="B3712" t="s">
        <v>215</v>
      </c>
      <c r="C3712">
        <f>-70.02398814 / 41.75807499</f>
        <v>-1.6768969392571131</v>
      </c>
      <c r="D3712" t="s">
        <v>216</v>
      </c>
      <c r="E3712" t="s">
        <v>70</v>
      </c>
      <c r="F3712" s="1">
        <v>41886</v>
      </c>
      <c r="G3712">
        <v>2</v>
      </c>
      <c r="O3712">
        <v>7.5</v>
      </c>
      <c r="P3712" t="s">
        <v>71</v>
      </c>
      <c r="Q3712">
        <v>24.4</v>
      </c>
      <c r="R3712" t="s">
        <v>71</v>
      </c>
    </row>
    <row r="3713" spans="1:46" x14ac:dyDescent="0.2">
      <c r="A3713" t="s">
        <v>214</v>
      </c>
      <c r="B3713" t="s">
        <v>215</v>
      </c>
      <c r="C3713">
        <f>-70.02398814 / 41.75807499</f>
        <v>-1.6768969392571131</v>
      </c>
      <c r="D3713" t="s">
        <v>216</v>
      </c>
      <c r="E3713" t="s">
        <v>70</v>
      </c>
      <c r="F3713" s="1">
        <v>41886</v>
      </c>
      <c r="G3713">
        <v>3</v>
      </c>
      <c r="K3713">
        <v>7.34</v>
      </c>
      <c r="L3713" t="s">
        <v>71</v>
      </c>
      <c r="O3713">
        <v>7.48</v>
      </c>
      <c r="P3713" t="s">
        <v>71</v>
      </c>
      <c r="Q3713">
        <v>24.4</v>
      </c>
      <c r="R3713" t="s">
        <v>71</v>
      </c>
      <c r="S3713">
        <v>0.56000000000000005</v>
      </c>
      <c r="T3713" t="s">
        <v>71</v>
      </c>
      <c r="U3713">
        <v>17.350000000000001</v>
      </c>
      <c r="V3713" t="s">
        <v>71</v>
      </c>
      <c r="W3713">
        <v>51.15</v>
      </c>
      <c r="X3713" t="s">
        <v>71</v>
      </c>
      <c r="Y3713">
        <v>45.3</v>
      </c>
      <c r="AA3713">
        <v>50.15</v>
      </c>
      <c r="AE3713">
        <v>7.3</v>
      </c>
      <c r="AF3713" t="s">
        <v>71</v>
      </c>
      <c r="AG3713">
        <v>6.98</v>
      </c>
      <c r="AH3713" t="s">
        <v>71</v>
      </c>
      <c r="AS3713">
        <v>2.91</v>
      </c>
      <c r="AT3713" t="s">
        <v>71</v>
      </c>
    </row>
    <row r="3714" spans="1:46" x14ac:dyDescent="0.2">
      <c r="A3714" t="s">
        <v>214</v>
      </c>
      <c r="B3714" t="s">
        <v>215</v>
      </c>
      <c r="C3714">
        <f>-70.02398814 / 41.75807499</f>
        <v>-1.6768969392571131</v>
      </c>
      <c r="D3714" t="s">
        <v>216</v>
      </c>
      <c r="E3714" t="s">
        <v>70</v>
      </c>
      <c r="F3714" s="1">
        <v>41886</v>
      </c>
      <c r="G3714">
        <v>4</v>
      </c>
      <c r="O3714">
        <v>7.33</v>
      </c>
      <c r="P3714" t="s">
        <v>71</v>
      </c>
      <c r="Q3714">
        <v>24.2</v>
      </c>
      <c r="R3714" t="s">
        <v>71</v>
      </c>
    </row>
    <row r="3715" spans="1:46" x14ac:dyDescent="0.2">
      <c r="A3715" t="s">
        <v>214</v>
      </c>
      <c r="B3715" t="s">
        <v>215</v>
      </c>
      <c r="C3715">
        <f>-70.02398814 / 41.75807499</f>
        <v>-1.6768969392571131</v>
      </c>
      <c r="D3715" t="s">
        <v>216</v>
      </c>
      <c r="E3715" t="s">
        <v>70</v>
      </c>
      <c r="F3715" s="1">
        <v>41886</v>
      </c>
      <c r="G3715">
        <v>5</v>
      </c>
      <c r="O3715">
        <v>7.19</v>
      </c>
      <c r="P3715" t="s">
        <v>71</v>
      </c>
      <c r="Q3715">
        <v>23.6</v>
      </c>
      <c r="R3715" t="s">
        <v>71</v>
      </c>
    </row>
    <row r="3716" spans="1:46" x14ac:dyDescent="0.2">
      <c r="A3716" t="s">
        <v>214</v>
      </c>
      <c r="B3716" t="s">
        <v>215</v>
      </c>
      <c r="C3716">
        <f>-70.02398814 / 41.75807499</f>
        <v>-1.6768969392571131</v>
      </c>
      <c r="D3716" t="s">
        <v>216</v>
      </c>
      <c r="E3716" t="s">
        <v>70</v>
      </c>
      <c r="F3716" s="1">
        <v>41886</v>
      </c>
      <c r="G3716">
        <v>6</v>
      </c>
      <c r="O3716">
        <v>6.97</v>
      </c>
      <c r="P3716" t="s">
        <v>71</v>
      </c>
      <c r="Q3716">
        <v>23.2</v>
      </c>
      <c r="R3716" t="s">
        <v>71</v>
      </c>
    </row>
    <row r="3717" spans="1:46" x14ac:dyDescent="0.2">
      <c r="A3717" t="s">
        <v>214</v>
      </c>
      <c r="B3717" t="s">
        <v>215</v>
      </c>
      <c r="C3717">
        <f>-70.02398814 / 41.75807499</f>
        <v>-1.6768969392571131</v>
      </c>
      <c r="D3717" t="s">
        <v>216</v>
      </c>
      <c r="E3717" t="s">
        <v>70</v>
      </c>
      <c r="F3717" s="1">
        <v>41886</v>
      </c>
      <c r="G3717">
        <v>7</v>
      </c>
      <c r="O3717">
        <v>6.22</v>
      </c>
      <c r="P3717" t="s">
        <v>71</v>
      </c>
      <c r="Q3717">
        <v>22.7</v>
      </c>
      <c r="R3717" t="s">
        <v>71</v>
      </c>
    </row>
    <row r="3718" spans="1:46" x14ac:dyDescent="0.2">
      <c r="A3718" t="s">
        <v>214</v>
      </c>
      <c r="B3718" t="s">
        <v>215</v>
      </c>
      <c r="C3718">
        <f>-70.02398814 / 41.75807499</f>
        <v>-1.6768969392571131</v>
      </c>
      <c r="D3718" t="s">
        <v>216</v>
      </c>
      <c r="E3718" t="s">
        <v>70</v>
      </c>
      <c r="F3718" s="1">
        <v>41886</v>
      </c>
      <c r="G3718">
        <v>8</v>
      </c>
      <c r="O3718">
        <v>2.54</v>
      </c>
      <c r="P3718" t="s">
        <v>71</v>
      </c>
      <c r="Q3718">
        <v>21.6</v>
      </c>
      <c r="R3718" t="s">
        <v>71</v>
      </c>
    </row>
    <row r="3719" spans="1:46" x14ac:dyDescent="0.2">
      <c r="A3719" t="s">
        <v>214</v>
      </c>
      <c r="B3719" t="s">
        <v>215</v>
      </c>
      <c r="C3719">
        <f>-70.02398814 / 41.75807499</f>
        <v>-1.6768969392571131</v>
      </c>
      <c r="D3719" t="s">
        <v>216</v>
      </c>
      <c r="E3719" t="s">
        <v>70</v>
      </c>
      <c r="F3719" s="1">
        <v>41886</v>
      </c>
      <c r="G3719">
        <v>9</v>
      </c>
      <c r="K3719">
        <v>1.93</v>
      </c>
      <c r="L3719" t="s">
        <v>71</v>
      </c>
      <c r="O3719">
        <v>2.56</v>
      </c>
      <c r="P3719" t="s">
        <v>71</v>
      </c>
      <c r="Q3719">
        <v>18.100000000000001</v>
      </c>
      <c r="R3719" t="s">
        <v>71</v>
      </c>
      <c r="S3719">
        <v>0.46</v>
      </c>
      <c r="T3719" t="s">
        <v>71</v>
      </c>
      <c r="U3719">
        <v>14.25</v>
      </c>
      <c r="V3719" t="s">
        <v>71</v>
      </c>
      <c r="W3719">
        <v>38.32</v>
      </c>
      <c r="X3719" t="s">
        <v>71</v>
      </c>
      <c r="Y3719">
        <v>42.46</v>
      </c>
      <c r="AA3719">
        <v>37.049999999999997</v>
      </c>
      <c r="AE3719">
        <v>6.3</v>
      </c>
      <c r="AF3719" t="s">
        <v>71</v>
      </c>
      <c r="AG3719">
        <v>6.43</v>
      </c>
      <c r="AH3719" t="s">
        <v>71</v>
      </c>
      <c r="AS3719">
        <v>7.7</v>
      </c>
      <c r="AT3719" t="s">
        <v>71</v>
      </c>
    </row>
    <row r="3720" spans="1:46" x14ac:dyDescent="0.2">
      <c r="A3720" t="s">
        <v>214</v>
      </c>
      <c r="B3720" t="s">
        <v>215</v>
      </c>
      <c r="C3720">
        <f>-70.02398814 / 41.75807499</f>
        <v>-1.6768969392571131</v>
      </c>
      <c r="D3720" t="s">
        <v>216</v>
      </c>
      <c r="E3720" t="s">
        <v>70</v>
      </c>
      <c r="F3720" s="1">
        <v>41886</v>
      </c>
      <c r="G3720">
        <v>10</v>
      </c>
      <c r="O3720">
        <v>2.46</v>
      </c>
      <c r="P3720" t="s">
        <v>71</v>
      </c>
      <c r="Q3720">
        <v>14.3</v>
      </c>
      <c r="R3720" t="s">
        <v>71</v>
      </c>
    </row>
    <row r="3721" spans="1:46" x14ac:dyDescent="0.2">
      <c r="A3721" t="s">
        <v>214</v>
      </c>
      <c r="B3721" t="s">
        <v>215</v>
      </c>
      <c r="C3721">
        <f>-70.02398814 / 41.75807499</f>
        <v>-1.6768969392571131</v>
      </c>
      <c r="D3721" t="s">
        <v>216</v>
      </c>
      <c r="E3721" t="s">
        <v>70</v>
      </c>
      <c r="F3721" s="1">
        <v>41886</v>
      </c>
      <c r="G3721">
        <v>11</v>
      </c>
      <c r="O3721">
        <v>2.5099999999999998</v>
      </c>
      <c r="P3721" t="s">
        <v>71</v>
      </c>
      <c r="Q3721">
        <v>12.7</v>
      </c>
      <c r="R3721" t="s">
        <v>71</v>
      </c>
    </row>
    <row r="3722" spans="1:46" x14ac:dyDescent="0.2">
      <c r="A3722" t="s">
        <v>214</v>
      </c>
      <c r="B3722" t="s">
        <v>215</v>
      </c>
      <c r="C3722">
        <f>-70.02398814 / 41.75807499</f>
        <v>-1.6768969392571131</v>
      </c>
      <c r="D3722" t="s">
        <v>216</v>
      </c>
      <c r="E3722" t="s">
        <v>70</v>
      </c>
      <c r="F3722" s="1">
        <v>41886</v>
      </c>
      <c r="G3722">
        <v>12</v>
      </c>
      <c r="O3722">
        <v>2.5299999999999998</v>
      </c>
      <c r="P3722" t="s">
        <v>71</v>
      </c>
      <c r="Q3722">
        <v>11.1</v>
      </c>
      <c r="R3722" t="s">
        <v>71</v>
      </c>
    </row>
    <row r="3723" spans="1:46" x14ac:dyDescent="0.2">
      <c r="A3723" t="s">
        <v>214</v>
      </c>
      <c r="B3723" t="s">
        <v>215</v>
      </c>
      <c r="C3723">
        <f>-70.02398814 / 41.75807499</f>
        <v>-1.6768969392571131</v>
      </c>
      <c r="D3723" t="s">
        <v>216</v>
      </c>
      <c r="E3723" t="s">
        <v>70</v>
      </c>
      <c r="F3723" s="1">
        <v>41886</v>
      </c>
      <c r="G3723">
        <v>13</v>
      </c>
      <c r="O3723">
        <v>2.42</v>
      </c>
      <c r="P3723" t="s">
        <v>71</v>
      </c>
      <c r="Q3723">
        <v>10.4</v>
      </c>
      <c r="R3723" t="s">
        <v>71</v>
      </c>
    </row>
    <row r="3724" spans="1:46" x14ac:dyDescent="0.2">
      <c r="A3724" t="s">
        <v>214</v>
      </c>
      <c r="B3724" t="s">
        <v>215</v>
      </c>
      <c r="C3724">
        <f>-70.02398814 / 41.75807499</f>
        <v>-1.6768969392571131</v>
      </c>
      <c r="D3724" t="s">
        <v>216</v>
      </c>
      <c r="E3724" t="s">
        <v>70</v>
      </c>
      <c r="F3724" s="1">
        <v>41886</v>
      </c>
      <c r="G3724">
        <v>14</v>
      </c>
      <c r="O3724">
        <v>2.15</v>
      </c>
      <c r="P3724" t="s">
        <v>71</v>
      </c>
      <c r="Q3724">
        <v>10</v>
      </c>
      <c r="R3724" t="s">
        <v>71</v>
      </c>
    </row>
    <row r="3725" spans="1:46" x14ac:dyDescent="0.2">
      <c r="A3725" t="s">
        <v>214</v>
      </c>
      <c r="B3725" t="s">
        <v>215</v>
      </c>
      <c r="C3725">
        <f>-70.02398814 / 41.75807499</f>
        <v>-1.6768969392571131</v>
      </c>
      <c r="D3725" t="s">
        <v>216</v>
      </c>
      <c r="E3725" t="s">
        <v>70</v>
      </c>
      <c r="F3725" s="1">
        <v>41886</v>
      </c>
      <c r="G3725">
        <v>15</v>
      </c>
      <c r="O3725">
        <v>2.1</v>
      </c>
      <c r="P3725" t="s">
        <v>71</v>
      </c>
      <c r="Q3725">
        <v>9.6999999999999993</v>
      </c>
      <c r="R3725" t="s">
        <v>71</v>
      </c>
    </row>
    <row r="3726" spans="1:46" x14ac:dyDescent="0.2">
      <c r="A3726" t="s">
        <v>214</v>
      </c>
      <c r="B3726" t="s">
        <v>215</v>
      </c>
      <c r="C3726">
        <f>-70.02398814 / 41.75807499</f>
        <v>-1.6768969392571131</v>
      </c>
      <c r="D3726" t="s">
        <v>216</v>
      </c>
      <c r="E3726" t="s">
        <v>70</v>
      </c>
      <c r="F3726" s="1">
        <v>41886</v>
      </c>
      <c r="G3726">
        <v>16</v>
      </c>
      <c r="O3726">
        <v>2</v>
      </c>
      <c r="P3726" t="s">
        <v>71</v>
      </c>
      <c r="Q3726">
        <v>9.3000000000000007</v>
      </c>
      <c r="R3726" t="s">
        <v>71</v>
      </c>
    </row>
    <row r="3727" spans="1:46" x14ac:dyDescent="0.2">
      <c r="A3727" t="s">
        <v>214</v>
      </c>
      <c r="B3727" t="s">
        <v>215</v>
      </c>
      <c r="C3727">
        <f>-70.02398814 / 41.75807499</f>
        <v>-1.6768969392571131</v>
      </c>
      <c r="D3727" t="s">
        <v>216</v>
      </c>
      <c r="E3727" t="s">
        <v>70</v>
      </c>
      <c r="F3727" s="1">
        <v>41886</v>
      </c>
      <c r="G3727">
        <v>17</v>
      </c>
      <c r="O3727">
        <v>1.9</v>
      </c>
      <c r="P3727" t="s">
        <v>71</v>
      </c>
      <c r="Q3727">
        <v>9.3000000000000007</v>
      </c>
      <c r="R3727" t="s">
        <v>71</v>
      </c>
    </row>
    <row r="3728" spans="1:46" x14ac:dyDescent="0.2">
      <c r="A3728" t="s">
        <v>214</v>
      </c>
      <c r="B3728" t="s">
        <v>215</v>
      </c>
      <c r="C3728">
        <f>-70.02398814 / 41.75807499</f>
        <v>-1.6768969392571131</v>
      </c>
      <c r="D3728" t="s">
        <v>216</v>
      </c>
      <c r="E3728" t="s">
        <v>70</v>
      </c>
      <c r="F3728" s="1">
        <v>41886</v>
      </c>
      <c r="G3728">
        <v>18</v>
      </c>
      <c r="O3728">
        <v>1.33</v>
      </c>
      <c r="P3728" t="s">
        <v>71</v>
      </c>
      <c r="Q3728">
        <v>9.1</v>
      </c>
      <c r="R3728" t="s">
        <v>71</v>
      </c>
    </row>
    <row r="3729" spans="1:58" x14ac:dyDescent="0.2">
      <c r="A3729" t="s">
        <v>214</v>
      </c>
      <c r="B3729" t="s">
        <v>215</v>
      </c>
      <c r="C3729">
        <f>-70.02398814 / 41.75807499</f>
        <v>-1.6768969392571131</v>
      </c>
      <c r="D3729" t="s">
        <v>216</v>
      </c>
      <c r="E3729" t="s">
        <v>70</v>
      </c>
      <c r="F3729" s="1">
        <v>41886</v>
      </c>
      <c r="G3729">
        <v>19</v>
      </c>
      <c r="O3729">
        <v>1.27</v>
      </c>
      <c r="P3729" t="s">
        <v>71</v>
      </c>
      <c r="Q3729">
        <v>9</v>
      </c>
      <c r="R3729" t="s">
        <v>71</v>
      </c>
    </row>
    <row r="3730" spans="1:58" x14ac:dyDescent="0.2">
      <c r="A3730" t="s">
        <v>214</v>
      </c>
      <c r="B3730" t="s">
        <v>215</v>
      </c>
      <c r="C3730">
        <f>-70.02398814 / 41.75807499</f>
        <v>-1.6768969392571131</v>
      </c>
      <c r="D3730" t="s">
        <v>216</v>
      </c>
      <c r="E3730" t="s">
        <v>70</v>
      </c>
      <c r="F3730" s="1">
        <v>41886</v>
      </c>
      <c r="G3730">
        <v>20</v>
      </c>
      <c r="O3730">
        <v>1.22</v>
      </c>
      <c r="P3730" t="s">
        <v>71</v>
      </c>
      <c r="Q3730">
        <v>8.9</v>
      </c>
      <c r="R3730" t="s">
        <v>71</v>
      </c>
    </row>
    <row r="3731" spans="1:58" x14ac:dyDescent="0.2">
      <c r="A3731" t="s">
        <v>214</v>
      </c>
      <c r="B3731" t="s">
        <v>215</v>
      </c>
      <c r="C3731">
        <f>-70.02398814 / 41.75807499</f>
        <v>-1.6768969392571131</v>
      </c>
      <c r="D3731" t="s">
        <v>216</v>
      </c>
      <c r="E3731" t="s">
        <v>70</v>
      </c>
      <c r="F3731" s="1">
        <v>41886</v>
      </c>
      <c r="G3731">
        <v>21</v>
      </c>
      <c r="O3731">
        <v>1.18</v>
      </c>
      <c r="P3731" t="s">
        <v>71</v>
      </c>
      <c r="Q3731">
        <v>8.9</v>
      </c>
      <c r="R3731" t="s">
        <v>71</v>
      </c>
    </row>
    <row r="3732" spans="1:58" x14ac:dyDescent="0.2">
      <c r="A3732" t="s">
        <v>214</v>
      </c>
      <c r="B3732" t="s">
        <v>215</v>
      </c>
      <c r="C3732">
        <f>-70.02398814 / 41.75807499</f>
        <v>-1.6768969392571131</v>
      </c>
      <c r="D3732" t="s">
        <v>216</v>
      </c>
      <c r="E3732" t="s">
        <v>70</v>
      </c>
      <c r="F3732" s="1">
        <v>41886</v>
      </c>
      <c r="G3732">
        <v>22</v>
      </c>
      <c r="O3732">
        <v>1.1499999999999999</v>
      </c>
      <c r="P3732" t="s">
        <v>71</v>
      </c>
      <c r="Q3732">
        <v>8.9</v>
      </c>
      <c r="R3732" t="s">
        <v>71</v>
      </c>
    </row>
    <row r="3733" spans="1:58" x14ac:dyDescent="0.2">
      <c r="A3733" t="s">
        <v>214</v>
      </c>
      <c r="B3733" t="s">
        <v>215</v>
      </c>
      <c r="C3733">
        <f>-70.02398814 / 41.75807499</f>
        <v>-1.6768969392571131</v>
      </c>
      <c r="D3733" t="s">
        <v>216</v>
      </c>
      <c r="E3733" t="s">
        <v>70</v>
      </c>
      <c r="F3733" s="1">
        <v>41886</v>
      </c>
      <c r="G3733">
        <v>22.5</v>
      </c>
      <c r="K3733">
        <v>1.52</v>
      </c>
      <c r="L3733" t="s">
        <v>71</v>
      </c>
      <c r="O3733">
        <v>1.1200000000000001</v>
      </c>
      <c r="P3733" t="s">
        <v>71</v>
      </c>
      <c r="Q3733">
        <v>8.9</v>
      </c>
      <c r="R3733" t="s">
        <v>71</v>
      </c>
      <c r="S3733">
        <v>4.12</v>
      </c>
      <c r="T3733" t="s">
        <v>71</v>
      </c>
      <c r="U3733">
        <v>127.61</v>
      </c>
      <c r="V3733" t="s">
        <v>71</v>
      </c>
      <c r="W3733">
        <v>101.63</v>
      </c>
      <c r="X3733" t="s">
        <v>71</v>
      </c>
      <c r="Y3733">
        <v>74.069999999999993</v>
      </c>
      <c r="AA3733">
        <v>34.71</v>
      </c>
      <c r="AE3733">
        <v>17.600000000000001</v>
      </c>
      <c r="AF3733" t="s">
        <v>71</v>
      </c>
      <c r="AG3733">
        <v>6.57</v>
      </c>
      <c r="AH3733" t="s">
        <v>71</v>
      </c>
      <c r="AS3733">
        <v>5.48</v>
      </c>
      <c r="AT3733" t="s">
        <v>71</v>
      </c>
    </row>
    <row r="3734" spans="1:58" x14ac:dyDescent="0.2">
      <c r="A3734" t="s">
        <v>214</v>
      </c>
      <c r="B3734" t="s">
        <v>215</v>
      </c>
      <c r="C3734">
        <f>-70.02398814 / 41.75807499</f>
        <v>-1.6768969392571131</v>
      </c>
      <c r="D3734" t="s">
        <v>216</v>
      </c>
      <c r="E3734" t="s">
        <v>70</v>
      </c>
      <c r="F3734" s="1">
        <v>42626</v>
      </c>
      <c r="G3734">
        <v>0.5</v>
      </c>
      <c r="I3734">
        <v>25.38</v>
      </c>
      <c r="J3734" t="s">
        <v>71</v>
      </c>
      <c r="K3734">
        <v>3.86</v>
      </c>
      <c r="L3734" t="s">
        <v>71</v>
      </c>
      <c r="M3734">
        <v>3.22</v>
      </c>
      <c r="N3734" t="s">
        <v>71</v>
      </c>
      <c r="O3734">
        <v>9.02</v>
      </c>
      <c r="P3734" t="s">
        <v>71</v>
      </c>
      <c r="Q3734">
        <v>24.1</v>
      </c>
      <c r="R3734" t="s">
        <v>71</v>
      </c>
      <c r="S3734">
        <v>0.34</v>
      </c>
      <c r="T3734" t="s">
        <v>71</v>
      </c>
      <c r="U3734">
        <v>10.53</v>
      </c>
      <c r="V3734" t="s">
        <v>71</v>
      </c>
      <c r="W3734">
        <v>28.71</v>
      </c>
      <c r="X3734" t="s">
        <v>71</v>
      </c>
      <c r="Y3734">
        <v>38.1</v>
      </c>
      <c r="AA3734">
        <v>43.85</v>
      </c>
      <c r="AC3734">
        <v>43.17</v>
      </c>
      <c r="AE3734">
        <v>8.1</v>
      </c>
      <c r="AF3734" t="s">
        <v>71</v>
      </c>
      <c r="AG3734">
        <v>6.73</v>
      </c>
      <c r="AH3734" t="s">
        <v>71</v>
      </c>
      <c r="AS3734">
        <v>0.86</v>
      </c>
      <c r="AT3734" t="s">
        <v>71</v>
      </c>
      <c r="BE3734">
        <v>4.7300000000000004</v>
      </c>
      <c r="BF3734" t="s">
        <v>71</v>
      </c>
    </row>
    <row r="3735" spans="1:58" x14ac:dyDescent="0.2">
      <c r="A3735" t="s">
        <v>214</v>
      </c>
      <c r="B3735" t="s">
        <v>215</v>
      </c>
      <c r="C3735">
        <f>-70.02398814 / 41.75807499</f>
        <v>-1.6768969392571131</v>
      </c>
      <c r="D3735" t="s">
        <v>216</v>
      </c>
      <c r="E3735" t="s">
        <v>70</v>
      </c>
      <c r="F3735" s="1">
        <v>42626</v>
      </c>
      <c r="G3735">
        <v>1</v>
      </c>
      <c r="O3735">
        <v>9.0299999999999994</v>
      </c>
      <c r="P3735" t="s">
        <v>71</v>
      </c>
      <c r="Q3735">
        <v>24.1</v>
      </c>
      <c r="R3735" t="s">
        <v>71</v>
      </c>
    </row>
    <row r="3736" spans="1:58" x14ac:dyDescent="0.2">
      <c r="A3736" t="s">
        <v>214</v>
      </c>
      <c r="B3736" t="s">
        <v>215</v>
      </c>
      <c r="C3736">
        <f>-70.02398814 / 41.75807499</f>
        <v>-1.6768969392571131</v>
      </c>
      <c r="D3736" t="s">
        <v>216</v>
      </c>
      <c r="E3736" t="s">
        <v>70</v>
      </c>
      <c r="F3736" s="1">
        <v>42626</v>
      </c>
      <c r="G3736">
        <v>2</v>
      </c>
      <c r="O3736">
        <v>9.0299999999999994</v>
      </c>
      <c r="P3736" t="s">
        <v>71</v>
      </c>
      <c r="Q3736">
        <v>24.1</v>
      </c>
      <c r="R3736" t="s">
        <v>71</v>
      </c>
    </row>
    <row r="3737" spans="1:58" x14ac:dyDescent="0.2">
      <c r="A3737" t="s">
        <v>214</v>
      </c>
      <c r="B3737" t="s">
        <v>215</v>
      </c>
      <c r="C3737">
        <f>-70.02398814 / 41.75807499</f>
        <v>-1.6768969392571131</v>
      </c>
      <c r="D3737" t="s">
        <v>216</v>
      </c>
      <c r="E3737" t="s">
        <v>70</v>
      </c>
      <c r="F3737" s="1">
        <v>42626</v>
      </c>
      <c r="G3737">
        <v>3</v>
      </c>
      <c r="K3737">
        <v>4.5</v>
      </c>
      <c r="L3737" t="s">
        <v>71</v>
      </c>
      <c r="O3737">
        <v>9.01</v>
      </c>
      <c r="P3737" t="s">
        <v>71</v>
      </c>
      <c r="Q3737">
        <v>24</v>
      </c>
      <c r="R3737" t="s">
        <v>71</v>
      </c>
      <c r="S3737">
        <v>0.34</v>
      </c>
      <c r="T3737" t="s">
        <v>71</v>
      </c>
      <c r="U3737">
        <v>10.53</v>
      </c>
      <c r="V3737" t="s">
        <v>71</v>
      </c>
      <c r="W3737">
        <v>27.63</v>
      </c>
      <c r="X3737" t="s">
        <v>71</v>
      </c>
      <c r="Y3737">
        <v>38.1</v>
      </c>
      <c r="AA3737">
        <v>45.36</v>
      </c>
      <c r="AE3737">
        <v>8.3000000000000007</v>
      </c>
      <c r="AF3737" t="s">
        <v>71</v>
      </c>
      <c r="AG3737">
        <v>6.71</v>
      </c>
      <c r="AH3737" t="s">
        <v>71</v>
      </c>
      <c r="AS3737">
        <v>0.03</v>
      </c>
      <c r="AT3737" t="s">
        <v>71</v>
      </c>
      <c r="BE3737">
        <v>4.5199999999999996</v>
      </c>
      <c r="BF3737" t="s">
        <v>71</v>
      </c>
    </row>
    <row r="3738" spans="1:58" x14ac:dyDescent="0.2">
      <c r="A3738" t="s">
        <v>214</v>
      </c>
      <c r="B3738" t="s">
        <v>215</v>
      </c>
      <c r="C3738">
        <f>-70.02398814 / 41.75807499</f>
        <v>-1.6768969392571131</v>
      </c>
      <c r="D3738" t="s">
        <v>216</v>
      </c>
      <c r="E3738" t="s">
        <v>70</v>
      </c>
      <c r="F3738" s="1">
        <v>42626</v>
      </c>
      <c r="G3738">
        <v>4</v>
      </c>
      <c r="O3738">
        <v>9.06</v>
      </c>
      <c r="P3738" t="s">
        <v>71</v>
      </c>
      <c r="Q3738">
        <v>23.9</v>
      </c>
      <c r="R3738" t="s">
        <v>71</v>
      </c>
    </row>
    <row r="3739" spans="1:58" x14ac:dyDescent="0.2">
      <c r="A3739" t="s">
        <v>214</v>
      </c>
      <c r="B3739" t="s">
        <v>215</v>
      </c>
      <c r="C3739">
        <f>-70.02398814 / 41.75807499</f>
        <v>-1.6768969392571131</v>
      </c>
      <c r="D3739" t="s">
        <v>216</v>
      </c>
      <c r="E3739" t="s">
        <v>70</v>
      </c>
      <c r="F3739" s="1">
        <v>42626</v>
      </c>
      <c r="G3739">
        <v>5</v>
      </c>
      <c r="O3739">
        <v>9.08</v>
      </c>
      <c r="P3739" t="s">
        <v>71</v>
      </c>
      <c r="Q3739">
        <v>23.7</v>
      </c>
      <c r="R3739" t="s">
        <v>71</v>
      </c>
    </row>
    <row r="3740" spans="1:58" x14ac:dyDescent="0.2">
      <c r="A3740" t="s">
        <v>214</v>
      </c>
      <c r="B3740" t="s">
        <v>215</v>
      </c>
      <c r="C3740">
        <f>-70.02398814 / 41.75807499</f>
        <v>-1.6768969392571131</v>
      </c>
      <c r="D3740" t="s">
        <v>216</v>
      </c>
      <c r="E3740" t="s">
        <v>70</v>
      </c>
      <c r="F3740" s="1">
        <v>42626</v>
      </c>
      <c r="G3740">
        <v>6</v>
      </c>
      <c r="O3740">
        <v>8.99</v>
      </c>
      <c r="P3740" t="s">
        <v>71</v>
      </c>
      <c r="Q3740">
        <v>23.6</v>
      </c>
      <c r="R3740" t="s">
        <v>71</v>
      </c>
    </row>
    <row r="3741" spans="1:58" x14ac:dyDescent="0.2">
      <c r="A3741" t="s">
        <v>214</v>
      </c>
      <c r="B3741" t="s">
        <v>215</v>
      </c>
      <c r="C3741">
        <f>-70.02398814 / 41.75807499</f>
        <v>-1.6768969392571131</v>
      </c>
      <c r="D3741" t="s">
        <v>216</v>
      </c>
      <c r="E3741" t="s">
        <v>70</v>
      </c>
      <c r="F3741" s="1">
        <v>42626</v>
      </c>
      <c r="G3741">
        <v>7</v>
      </c>
      <c r="O3741">
        <v>9.0500000000000007</v>
      </c>
      <c r="P3741" t="s">
        <v>71</v>
      </c>
      <c r="Q3741">
        <v>23.6</v>
      </c>
      <c r="R3741" t="s">
        <v>71</v>
      </c>
    </row>
    <row r="3742" spans="1:58" x14ac:dyDescent="0.2">
      <c r="A3742" t="s">
        <v>214</v>
      </c>
      <c r="B3742" t="s">
        <v>215</v>
      </c>
      <c r="C3742">
        <f>-70.02398814 / 41.75807499</f>
        <v>-1.6768969392571131</v>
      </c>
      <c r="D3742" t="s">
        <v>216</v>
      </c>
      <c r="E3742" t="s">
        <v>70</v>
      </c>
      <c r="F3742" s="1">
        <v>42626</v>
      </c>
      <c r="G3742">
        <v>8</v>
      </c>
      <c r="O3742">
        <v>8.9499999999999993</v>
      </c>
      <c r="P3742" t="s">
        <v>71</v>
      </c>
      <c r="Q3742">
        <v>23.4</v>
      </c>
      <c r="R3742" t="s">
        <v>71</v>
      </c>
    </row>
    <row r="3743" spans="1:58" x14ac:dyDescent="0.2">
      <c r="A3743" t="s">
        <v>214</v>
      </c>
      <c r="B3743" t="s">
        <v>215</v>
      </c>
      <c r="C3743">
        <f>-70.02398814 / 41.75807499</f>
        <v>-1.6768969392571131</v>
      </c>
      <c r="D3743" t="s">
        <v>216</v>
      </c>
      <c r="E3743" t="s">
        <v>70</v>
      </c>
      <c r="F3743" s="1">
        <v>42626</v>
      </c>
      <c r="G3743">
        <v>9</v>
      </c>
      <c r="K3743">
        <v>4.26</v>
      </c>
      <c r="L3743" t="s">
        <v>71</v>
      </c>
      <c r="O3743">
        <v>8.69</v>
      </c>
      <c r="P3743" t="s">
        <v>71</v>
      </c>
      <c r="Q3743">
        <v>23.1</v>
      </c>
      <c r="R3743" t="s">
        <v>71</v>
      </c>
      <c r="S3743">
        <v>0.4</v>
      </c>
      <c r="T3743" t="s">
        <v>71</v>
      </c>
      <c r="U3743">
        <v>12.39</v>
      </c>
      <c r="V3743" t="s">
        <v>71</v>
      </c>
      <c r="W3743">
        <v>28.25</v>
      </c>
      <c r="X3743" t="s">
        <v>71</v>
      </c>
      <c r="Y3743">
        <v>40.44</v>
      </c>
      <c r="AA3743">
        <v>44.82</v>
      </c>
      <c r="AE3743">
        <v>8.3000000000000007</v>
      </c>
      <c r="AF3743" t="s">
        <v>71</v>
      </c>
      <c r="AG3743">
        <v>6.61</v>
      </c>
      <c r="AH3743" t="s">
        <v>71</v>
      </c>
      <c r="AS3743">
        <v>1.67</v>
      </c>
      <c r="AT3743" t="s">
        <v>71</v>
      </c>
      <c r="BE3743">
        <v>5.93</v>
      </c>
      <c r="BF3743" t="s">
        <v>71</v>
      </c>
    </row>
    <row r="3744" spans="1:58" x14ac:dyDescent="0.2">
      <c r="A3744" t="s">
        <v>214</v>
      </c>
      <c r="B3744" t="s">
        <v>215</v>
      </c>
      <c r="C3744">
        <f>-70.02398814 / 41.75807499</f>
        <v>-1.6768969392571131</v>
      </c>
      <c r="D3744" t="s">
        <v>216</v>
      </c>
      <c r="E3744" t="s">
        <v>70</v>
      </c>
      <c r="F3744" s="1">
        <v>42626</v>
      </c>
      <c r="G3744">
        <v>10</v>
      </c>
      <c r="O3744">
        <v>7.2</v>
      </c>
      <c r="P3744" t="s">
        <v>71</v>
      </c>
      <c r="Q3744">
        <v>21.4</v>
      </c>
      <c r="R3744" t="s">
        <v>71</v>
      </c>
    </row>
    <row r="3745" spans="1:46" x14ac:dyDescent="0.2">
      <c r="A3745" t="s">
        <v>214</v>
      </c>
      <c r="B3745" t="s">
        <v>215</v>
      </c>
      <c r="C3745">
        <f>-70.02398814 / 41.75807499</f>
        <v>-1.6768969392571131</v>
      </c>
      <c r="D3745" t="s">
        <v>216</v>
      </c>
      <c r="E3745" t="s">
        <v>70</v>
      </c>
      <c r="F3745" s="1">
        <v>42626</v>
      </c>
      <c r="G3745">
        <v>11</v>
      </c>
      <c r="O3745">
        <v>3.68</v>
      </c>
      <c r="P3745" t="s">
        <v>71</v>
      </c>
      <c r="Q3745">
        <v>16.899999999999999</v>
      </c>
      <c r="R3745" t="s">
        <v>71</v>
      </c>
    </row>
    <row r="3746" spans="1:46" x14ac:dyDescent="0.2">
      <c r="A3746" t="s">
        <v>214</v>
      </c>
      <c r="B3746" t="s">
        <v>215</v>
      </c>
      <c r="C3746">
        <f>-70.02398814 / 41.75807499</f>
        <v>-1.6768969392571131</v>
      </c>
      <c r="D3746" t="s">
        <v>216</v>
      </c>
      <c r="E3746" t="s">
        <v>70</v>
      </c>
      <c r="F3746" s="1">
        <v>42626</v>
      </c>
      <c r="G3746">
        <v>12</v>
      </c>
      <c r="O3746">
        <v>1.2</v>
      </c>
      <c r="P3746" t="s">
        <v>71</v>
      </c>
      <c r="Q3746">
        <v>14.3</v>
      </c>
      <c r="R3746" t="s">
        <v>71</v>
      </c>
    </row>
    <row r="3747" spans="1:46" x14ac:dyDescent="0.2">
      <c r="A3747" t="s">
        <v>214</v>
      </c>
      <c r="B3747" t="s">
        <v>215</v>
      </c>
      <c r="C3747">
        <f>-70.02398814 / 41.75807499</f>
        <v>-1.6768969392571131</v>
      </c>
      <c r="D3747" t="s">
        <v>216</v>
      </c>
      <c r="E3747" t="s">
        <v>70</v>
      </c>
      <c r="F3747" s="1">
        <v>42626</v>
      </c>
      <c r="G3747">
        <v>13</v>
      </c>
      <c r="O3747">
        <v>0.14000000000000001</v>
      </c>
      <c r="P3747" t="s">
        <v>71</v>
      </c>
      <c r="Q3747">
        <v>12.7</v>
      </c>
      <c r="R3747" t="s">
        <v>71</v>
      </c>
    </row>
    <row r="3748" spans="1:46" x14ac:dyDescent="0.2">
      <c r="A3748" t="s">
        <v>214</v>
      </c>
      <c r="B3748" t="s">
        <v>215</v>
      </c>
      <c r="C3748">
        <f>-70.02398814 / 41.75807499</f>
        <v>-1.6768969392571131</v>
      </c>
      <c r="D3748" t="s">
        <v>216</v>
      </c>
      <c r="E3748" t="s">
        <v>70</v>
      </c>
      <c r="F3748" s="1">
        <v>42626</v>
      </c>
      <c r="G3748">
        <v>14</v>
      </c>
      <c r="O3748">
        <v>0.1</v>
      </c>
      <c r="P3748" t="s">
        <v>71</v>
      </c>
      <c r="Q3748">
        <v>12</v>
      </c>
      <c r="R3748" t="s">
        <v>71</v>
      </c>
    </row>
    <row r="3749" spans="1:46" x14ac:dyDescent="0.2">
      <c r="A3749" t="s">
        <v>214</v>
      </c>
      <c r="B3749" t="s">
        <v>215</v>
      </c>
      <c r="C3749">
        <f>-70.02398814 / 41.75807499</f>
        <v>-1.6768969392571131</v>
      </c>
      <c r="D3749" t="s">
        <v>216</v>
      </c>
      <c r="E3749" t="s">
        <v>70</v>
      </c>
      <c r="F3749" s="1">
        <v>42626</v>
      </c>
      <c r="G3749">
        <v>15</v>
      </c>
      <c r="O3749">
        <v>0.08</v>
      </c>
      <c r="P3749" t="s">
        <v>71</v>
      </c>
      <c r="Q3749">
        <v>11.2</v>
      </c>
      <c r="R3749" t="s">
        <v>71</v>
      </c>
      <c r="W3749">
        <v>103.04</v>
      </c>
      <c r="X3749" t="s">
        <v>71</v>
      </c>
      <c r="AE3749">
        <v>27.8</v>
      </c>
      <c r="AF3749" t="s">
        <v>71</v>
      </c>
      <c r="AG3749">
        <v>6.18</v>
      </c>
      <c r="AH3749" t="s">
        <v>71</v>
      </c>
    </row>
    <row r="3750" spans="1:46" x14ac:dyDescent="0.2">
      <c r="A3750" t="s">
        <v>214</v>
      </c>
      <c r="B3750" t="s">
        <v>215</v>
      </c>
      <c r="C3750">
        <f>-70.02398814 / 41.75807499</f>
        <v>-1.6768969392571131</v>
      </c>
      <c r="D3750" t="s">
        <v>216</v>
      </c>
      <c r="E3750" t="s">
        <v>70</v>
      </c>
      <c r="F3750" s="1">
        <v>42626</v>
      </c>
      <c r="G3750">
        <v>24</v>
      </c>
      <c r="K3750">
        <v>2.36</v>
      </c>
      <c r="L3750" t="s">
        <v>71</v>
      </c>
      <c r="AA3750">
        <v>39.020000000000003</v>
      </c>
      <c r="AS3750">
        <v>3.06</v>
      </c>
      <c r="AT3750" t="s">
        <v>71</v>
      </c>
    </row>
    <row r="3751" spans="1:46" x14ac:dyDescent="0.2">
      <c r="A3751" t="s">
        <v>189</v>
      </c>
      <c r="B3751" t="s">
        <v>190</v>
      </c>
      <c r="C3751">
        <f>-70.01627842 / 41.77041718</f>
        <v>-1.6762168813943361</v>
      </c>
      <c r="D3751" t="s">
        <v>191</v>
      </c>
      <c r="E3751" t="s">
        <v>70</v>
      </c>
      <c r="F3751" s="1">
        <v>38250</v>
      </c>
      <c r="G3751">
        <v>0.5</v>
      </c>
      <c r="I3751">
        <v>9</v>
      </c>
      <c r="J3751" t="s">
        <v>71</v>
      </c>
      <c r="K3751">
        <v>4.71</v>
      </c>
      <c r="L3751" t="s">
        <v>71</v>
      </c>
      <c r="M3751">
        <v>3.25</v>
      </c>
      <c r="N3751" t="s">
        <v>71</v>
      </c>
      <c r="O3751">
        <v>7</v>
      </c>
      <c r="P3751" t="s">
        <v>71</v>
      </c>
      <c r="Q3751">
        <v>21.5</v>
      </c>
      <c r="R3751" t="s">
        <v>71</v>
      </c>
      <c r="S3751">
        <v>0.18</v>
      </c>
      <c r="T3751" t="s">
        <v>71</v>
      </c>
      <c r="U3751">
        <v>5.58</v>
      </c>
      <c r="V3751" t="s">
        <v>71</v>
      </c>
      <c r="W3751">
        <v>5.81</v>
      </c>
      <c r="X3751" t="s">
        <v>71</v>
      </c>
      <c r="Y3751">
        <v>28.94</v>
      </c>
      <c r="AA3751">
        <v>45.8</v>
      </c>
      <c r="AC3751">
        <v>43.02</v>
      </c>
      <c r="AE3751">
        <v>2.02</v>
      </c>
      <c r="AF3751" t="s">
        <v>71</v>
      </c>
      <c r="AG3751">
        <v>5.4</v>
      </c>
      <c r="AH3751" t="s">
        <v>71</v>
      </c>
      <c r="AS3751">
        <v>1.9</v>
      </c>
      <c r="AT3751" t="s">
        <v>71</v>
      </c>
    </row>
    <row r="3752" spans="1:46" x14ac:dyDescent="0.2">
      <c r="A3752" t="s">
        <v>189</v>
      </c>
      <c r="B3752" t="s">
        <v>190</v>
      </c>
      <c r="C3752">
        <f>-70.01627842 / 41.77041718</f>
        <v>-1.6762168813943361</v>
      </c>
      <c r="D3752" t="s">
        <v>191</v>
      </c>
      <c r="E3752" t="s">
        <v>70</v>
      </c>
      <c r="F3752" s="1">
        <v>38250</v>
      </c>
      <c r="G3752">
        <v>1</v>
      </c>
      <c r="O3752">
        <v>6.72</v>
      </c>
      <c r="P3752" t="s">
        <v>71</v>
      </c>
      <c r="Q3752">
        <v>21.6</v>
      </c>
      <c r="R3752" t="s">
        <v>71</v>
      </c>
    </row>
    <row r="3753" spans="1:46" x14ac:dyDescent="0.2">
      <c r="A3753" t="s">
        <v>189</v>
      </c>
      <c r="B3753" t="s">
        <v>190</v>
      </c>
      <c r="C3753">
        <f>-70.01627842 / 41.77041718</f>
        <v>-1.6762168813943361</v>
      </c>
      <c r="D3753" t="s">
        <v>191</v>
      </c>
      <c r="E3753" t="s">
        <v>70</v>
      </c>
      <c r="F3753" s="1">
        <v>38250</v>
      </c>
      <c r="G3753">
        <v>2</v>
      </c>
      <c r="O3753">
        <v>6.74</v>
      </c>
      <c r="P3753" t="s">
        <v>71</v>
      </c>
      <c r="Q3753">
        <v>21.6</v>
      </c>
      <c r="R3753" t="s">
        <v>71</v>
      </c>
    </row>
    <row r="3754" spans="1:46" x14ac:dyDescent="0.2">
      <c r="A3754" t="s">
        <v>189</v>
      </c>
      <c r="B3754" t="s">
        <v>190</v>
      </c>
      <c r="C3754">
        <f>-70.01627842 / 41.77041718</f>
        <v>-1.6762168813943361</v>
      </c>
      <c r="D3754" t="s">
        <v>191</v>
      </c>
      <c r="E3754" t="s">
        <v>70</v>
      </c>
      <c r="F3754" s="1">
        <v>38250</v>
      </c>
      <c r="G3754">
        <v>3</v>
      </c>
      <c r="O3754">
        <v>6.74</v>
      </c>
      <c r="P3754" t="s">
        <v>71</v>
      </c>
      <c r="Q3754">
        <v>21.6</v>
      </c>
      <c r="R3754" t="s">
        <v>71</v>
      </c>
    </row>
    <row r="3755" spans="1:46" x14ac:dyDescent="0.2">
      <c r="A3755" t="s">
        <v>189</v>
      </c>
      <c r="B3755" t="s">
        <v>190</v>
      </c>
      <c r="C3755">
        <f>-70.01627842 / 41.77041718</f>
        <v>-1.6762168813943361</v>
      </c>
      <c r="D3755" t="s">
        <v>191</v>
      </c>
      <c r="E3755" t="s">
        <v>70</v>
      </c>
      <c r="F3755" s="1">
        <v>38250</v>
      </c>
      <c r="G3755">
        <v>4</v>
      </c>
      <c r="O3755">
        <v>7.75</v>
      </c>
      <c r="P3755" t="s">
        <v>71</v>
      </c>
      <c r="Q3755">
        <v>21.6</v>
      </c>
      <c r="R3755" t="s">
        <v>71</v>
      </c>
    </row>
    <row r="3756" spans="1:46" x14ac:dyDescent="0.2">
      <c r="A3756" t="s">
        <v>189</v>
      </c>
      <c r="B3756" t="s">
        <v>190</v>
      </c>
      <c r="C3756">
        <f>-70.01627842 / 41.77041718</f>
        <v>-1.6762168813943361</v>
      </c>
      <c r="D3756" t="s">
        <v>191</v>
      </c>
      <c r="E3756" t="s">
        <v>70</v>
      </c>
      <c r="F3756" s="1">
        <v>38250</v>
      </c>
      <c r="G3756">
        <v>5</v>
      </c>
      <c r="K3756">
        <v>6.2</v>
      </c>
      <c r="L3756" t="s">
        <v>71</v>
      </c>
      <c r="O3756">
        <v>6.7</v>
      </c>
      <c r="P3756" t="s">
        <v>71</v>
      </c>
      <c r="Q3756">
        <v>21.6</v>
      </c>
      <c r="R3756" t="s">
        <v>71</v>
      </c>
      <c r="S3756">
        <v>13.85</v>
      </c>
      <c r="T3756" t="s">
        <v>71</v>
      </c>
      <c r="U3756">
        <v>428.99</v>
      </c>
      <c r="V3756" t="s">
        <v>71</v>
      </c>
      <c r="W3756">
        <v>162.26</v>
      </c>
      <c r="X3756" t="s">
        <v>71</v>
      </c>
      <c r="Y3756">
        <v>91.56</v>
      </c>
      <c r="AA3756">
        <v>48.5</v>
      </c>
      <c r="AE3756">
        <v>2.42</v>
      </c>
      <c r="AF3756" t="s">
        <v>71</v>
      </c>
      <c r="AG3756">
        <v>5.34</v>
      </c>
      <c r="AH3756" t="s">
        <v>71</v>
      </c>
      <c r="AS3756">
        <v>32.6</v>
      </c>
      <c r="AT3756" t="s">
        <v>71</v>
      </c>
    </row>
    <row r="3757" spans="1:46" x14ac:dyDescent="0.2">
      <c r="A3757" t="s">
        <v>189</v>
      </c>
      <c r="B3757" t="s">
        <v>190</v>
      </c>
      <c r="C3757">
        <f>-70.01627842 / 41.77041718</f>
        <v>-1.6762168813943361</v>
      </c>
      <c r="D3757" t="s">
        <v>191</v>
      </c>
      <c r="E3757" t="s">
        <v>70</v>
      </c>
      <c r="F3757" s="1">
        <v>38250</v>
      </c>
      <c r="G3757">
        <v>6</v>
      </c>
      <c r="O3757">
        <v>6.7</v>
      </c>
      <c r="P3757" t="s">
        <v>71</v>
      </c>
      <c r="Q3757">
        <v>21.6</v>
      </c>
      <c r="R3757" t="s">
        <v>71</v>
      </c>
    </row>
    <row r="3758" spans="1:46" x14ac:dyDescent="0.2">
      <c r="A3758" t="s">
        <v>189</v>
      </c>
      <c r="B3758" t="s">
        <v>190</v>
      </c>
      <c r="C3758">
        <f>-70.01627842 / 41.77041718</f>
        <v>-1.6762168813943361</v>
      </c>
      <c r="D3758" t="s">
        <v>191</v>
      </c>
      <c r="E3758" t="s">
        <v>70</v>
      </c>
      <c r="F3758" s="1">
        <v>38250</v>
      </c>
      <c r="G3758">
        <v>7</v>
      </c>
      <c r="O3758">
        <v>6.64</v>
      </c>
      <c r="P3758" t="s">
        <v>71</v>
      </c>
      <c r="Q3758">
        <v>21.6</v>
      </c>
      <c r="R3758" t="s">
        <v>71</v>
      </c>
    </row>
    <row r="3759" spans="1:46" x14ac:dyDescent="0.2">
      <c r="A3759" t="s">
        <v>189</v>
      </c>
      <c r="B3759" t="s">
        <v>190</v>
      </c>
      <c r="C3759">
        <f>-70.01627842 / 41.77041718</f>
        <v>-1.6762168813943361</v>
      </c>
      <c r="D3759" t="s">
        <v>191</v>
      </c>
      <c r="E3759" t="s">
        <v>70</v>
      </c>
      <c r="F3759" s="1">
        <v>38250</v>
      </c>
      <c r="G3759">
        <v>8</v>
      </c>
      <c r="O3759">
        <v>2.34</v>
      </c>
      <c r="P3759" t="s">
        <v>71</v>
      </c>
      <c r="Q3759">
        <v>20.399999999999999</v>
      </c>
      <c r="R3759" t="s">
        <v>71</v>
      </c>
    </row>
    <row r="3760" spans="1:46" x14ac:dyDescent="0.2">
      <c r="A3760" t="s">
        <v>189</v>
      </c>
      <c r="B3760" t="s">
        <v>190</v>
      </c>
      <c r="C3760">
        <f>-70.01627842 / 41.77041718</f>
        <v>-1.6762168813943361</v>
      </c>
      <c r="D3760" t="s">
        <v>191</v>
      </c>
      <c r="E3760" t="s">
        <v>70</v>
      </c>
      <c r="F3760" s="1">
        <v>38593</v>
      </c>
      <c r="G3760">
        <v>0.5</v>
      </c>
      <c r="I3760">
        <v>8.32</v>
      </c>
      <c r="J3760" t="s">
        <v>71</v>
      </c>
      <c r="K3760">
        <v>3.81</v>
      </c>
      <c r="L3760" t="s">
        <v>71</v>
      </c>
      <c r="M3760">
        <v>4.66</v>
      </c>
      <c r="N3760" t="s">
        <v>71</v>
      </c>
      <c r="O3760">
        <v>7.4</v>
      </c>
      <c r="P3760" t="s">
        <v>71</v>
      </c>
      <c r="Q3760">
        <v>25.7</v>
      </c>
      <c r="R3760" t="s">
        <v>71</v>
      </c>
      <c r="S3760">
        <v>0.2</v>
      </c>
      <c r="T3760" t="s">
        <v>71</v>
      </c>
      <c r="U3760">
        <v>6.19</v>
      </c>
      <c r="V3760" t="s">
        <v>71</v>
      </c>
      <c r="W3760">
        <v>16.12</v>
      </c>
      <c r="X3760" t="s">
        <v>71</v>
      </c>
      <c r="Y3760">
        <v>30.44</v>
      </c>
      <c r="AA3760">
        <v>43.72</v>
      </c>
      <c r="AC3760">
        <v>37.82</v>
      </c>
      <c r="AE3760">
        <v>2.02</v>
      </c>
      <c r="AF3760" t="s">
        <v>71</v>
      </c>
      <c r="AG3760">
        <v>5.56</v>
      </c>
      <c r="AH3760" t="s">
        <v>71</v>
      </c>
      <c r="AS3760">
        <v>0.46</v>
      </c>
      <c r="AT3760" t="s">
        <v>71</v>
      </c>
    </row>
    <row r="3761" spans="1:46" x14ac:dyDescent="0.2">
      <c r="A3761" t="s">
        <v>189</v>
      </c>
      <c r="B3761" t="s">
        <v>190</v>
      </c>
      <c r="C3761">
        <f>-70.01627842 / 41.77041718</f>
        <v>-1.6762168813943361</v>
      </c>
      <c r="D3761" t="s">
        <v>191</v>
      </c>
      <c r="E3761" t="s">
        <v>70</v>
      </c>
      <c r="F3761" s="1">
        <v>38593</v>
      </c>
      <c r="G3761">
        <v>1</v>
      </c>
      <c r="O3761">
        <v>7.43</v>
      </c>
      <c r="P3761" t="s">
        <v>71</v>
      </c>
      <c r="Q3761">
        <v>25.6</v>
      </c>
      <c r="R3761" t="s">
        <v>71</v>
      </c>
    </row>
    <row r="3762" spans="1:46" x14ac:dyDescent="0.2">
      <c r="A3762" t="s">
        <v>189</v>
      </c>
      <c r="B3762" t="s">
        <v>190</v>
      </c>
      <c r="C3762">
        <f>-70.01627842 / 41.77041718</f>
        <v>-1.6762168813943361</v>
      </c>
      <c r="D3762" t="s">
        <v>191</v>
      </c>
      <c r="E3762" t="s">
        <v>70</v>
      </c>
      <c r="F3762" s="1">
        <v>38593</v>
      </c>
      <c r="G3762">
        <v>2</v>
      </c>
      <c r="O3762">
        <v>7.7</v>
      </c>
      <c r="P3762" t="s">
        <v>71</v>
      </c>
      <c r="Q3762">
        <v>25.6</v>
      </c>
      <c r="R3762" t="s">
        <v>71</v>
      </c>
    </row>
    <row r="3763" spans="1:46" x14ac:dyDescent="0.2">
      <c r="A3763" t="s">
        <v>189</v>
      </c>
      <c r="B3763" t="s">
        <v>190</v>
      </c>
      <c r="C3763">
        <f>-70.01627842 / 41.77041718</f>
        <v>-1.6762168813943361</v>
      </c>
      <c r="D3763" t="s">
        <v>191</v>
      </c>
      <c r="E3763" t="s">
        <v>70</v>
      </c>
      <c r="F3763" s="1">
        <v>38593</v>
      </c>
      <c r="G3763">
        <v>3</v>
      </c>
      <c r="O3763">
        <v>7.3</v>
      </c>
      <c r="P3763" t="s">
        <v>71</v>
      </c>
      <c r="Q3763">
        <v>25.5</v>
      </c>
      <c r="R3763" t="s">
        <v>71</v>
      </c>
    </row>
    <row r="3764" spans="1:46" x14ac:dyDescent="0.2">
      <c r="A3764" t="s">
        <v>189</v>
      </c>
      <c r="B3764" t="s">
        <v>190</v>
      </c>
      <c r="C3764">
        <f>-70.01627842 / 41.77041718</f>
        <v>-1.6762168813943361</v>
      </c>
      <c r="D3764" t="s">
        <v>191</v>
      </c>
      <c r="E3764" t="s">
        <v>70</v>
      </c>
      <c r="F3764" s="1">
        <v>38593</v>
      </c>
      <c r="G3764">
        <v>4</v>
      </c>
      <c r="O3764">
        <v>7.62</v>
      </c>
      <c r="P3764" t="s">
        <v>71</v>
      </c>
      <c r="Q3764">
        <v>25</v>
      </c>
      <c r="R3764" t="s">
        <v>71</v>
      </c>
    </row>
    <row r="3765" spans="1:46" x14ac:dyDescent="0.2">
      <c r="A3765" t="s">
        <v>189</v>
      </c>
      <c r="B3765" t="s">
        <v>190</v>
      </c>
      <c r="C3765">
        <f>-70.01627842 / 41.77041718</f>
        <v>-1.6762168813943361</v>
      </c>
      <c r="D3765" t="s">
        <v>191</v>
      </c>
      <c r="E3765" t="s">
        <v>70</v>
      </c>
      <c r="F3765" s="1">
        <v>38593</v>
      </c>
      <c r="G3765">
        <v>5</v>
      </c>
      <c r="O3765">
        <v>9.8000000000000007</v>
      </c>
      <c r="P3765" t="s">
        <v>71</v>
      </c>
      <c r="Q3765">
        <v>20</v>
      </c>
      <c r="R3765" t="s">
        <v>71</v>
      </c>
    </row>
    <row r="3766" spans="1:46" x14ac:dyDescent="0.2">
      <c r="A3766" t="s">
        <v>189</v>
      </c>
      <c r="B3766" t="s">
        <v>190</v>
      </c>
      <c r="C3766">
        <f>-70.01627842 / 41.77041718</f>
        <v>-1.6762168813943361</v>
      </c>
      <c r="D3766" t="s">
        <v>191</v>
      </c>
      <c r="E3766" t="s">
        <v>70</v>
      </c>
      <c r="F3766" s="1">
        <v>38593</v>
      </c>
      <c r="G3766">
        <v>6</v>
      </c>
      <c r="O3766">
        <v>6.19</v>
      </c>
      <c r="P3766" t="s">
        <v>71</v>
      </c>
      <c r="Q3766">
        <v>15.7</v>
      </c>
      <c r="R3766" t="s">
        <v>71</v>
      </c>
    </row>
    <row r="3767" spans="1:46" x14ac:dyDescent="0.2">
      <c r="A3767" t="s">
        <v>189</v>
      </c>
      <c r="B3767" t="s">
        <v>190</v>
      </c>
      <c r="C3767">
        <f>-70.01627842 / 41.77041718</f>
        <v>-1.6762168813943361</v>
      </c>
      <c r="D3767" t="s">
        <v>191</v>
      </c>
      <c r="E3767" t="s">
        <v>70</v>
      </c>
      <c r="F3767" s="1">
        <v>38593</v>
      </c>
      <c r="G3767">
        <v>7</v>
      </c>
      <c r="K3767">
        <v>7.4</v>
      </c>
      <c r="L3767" t="s">
        <v>71</v>
      </c>
      <c r="O3767">
        <v>4.7</v>
      </c>
      <c r="P3767" t="s">
        <v>71</v>
      </c>
      <c r="Q3767">
        <v>13.4</v>
      </c>
      <c r="R3767" t="s">
        <v>71</v>
      </c>
      <c r="S3767">
        <v>0.3</v>
      </c>
      <c r="T3767" t="s">
        <v>71</v>
      </c>
      <c r="U3767">
        <v>9.2899999999999991</v>
      </c>
      <c r="V3767" t="s">
        <v>71</v>
      </c>
      <c r="W3767">
        <v>14.06</v>
      </c>
      <c r="X3767" t="s">
        <v>71</v>
      </c>
      <c r="Y3767">
        <v>36.29</v>
      </c>
      <c r="AA3767">
        <v>50.23</v>
      </c>
      <c r="AE3767">
        <v>2.42</v>
      </c>
      <c r="AF3767" t="s">
        <v>71</v>
      </c>
      <c r="AG3767">
        <v>5.58</v>
      </c>
      <c r="AH3767" t="s">
        <v>71</v>
      </c>
      <c r="AS3767">
        <v>0.36</v>
      </c>
      <c r="AT3767" t="s">
        <v>71</v>
      </c>
    </row>
    <row r="3768" spans="1:46" x14ac:dyDescent="0.2">
      <c r="A3768" t="s">
        <v>189</v>
      </c>
      <c r="B3768" t="s">
        <v>190</v>
      </c>
      <c r="C3768">
        <f>-70.01627842 / 41.77041718</f>
        <v>-1.6762168813943361</v>
      </c>
      <c r="D3768" t="s">
        <v>191</v>
      </c>
      <c r="E3768" t="s">
        <v>70</v>
      </c>
      <c r="F3768" s="1">
        <v>38593</v>
      </c>
      <c r="G3768">
        <v>8</v>
      </c>
      <c r="O3768">
        <v>0.88</v>
      </c>
      <c r="P3768" t="s">
        <v>71</v>
      </c>
      <c r="Q3768">
        <v>11.9</v>
      </c>
      <c r="R3768" t="s">
        <v>71</v>
      </c>
    </row>
    <row r="3769" spans="1:46" x14ac:dyDescent="0.2">
      <c r="A3769" t="s">
        <v>189</v>
      </c>
      <c r="B3769" t="s">
        <v>190</v>
      </c>
      <c r="C3769">
        <f>-70.01627842 / 41.77041718</f>
        <v>-1.6762168813943361</v>
      </c>
      <c r="D3769" t="s">
        <v>191</v>
      </c>
      <c r="E3769" t="s">
        <v>70</v>
      </c>
      <c r="F3769" s="1">
        <v>38974</v>
      </c>
      <c r="G3769">
        <v>0.5</v>
      </c>
      <c r="I3769">
        <v>8.6999999999999993</v>
      </c>
      <c r="J3769" t="s">
        <v>71</v>
      </c>
      <c r="K3769">
        <v>8.49</v>
      </c>
      <c r="L3769" t="s">
        <v>71</v>
      </c>
      <c r="M3769">
        <v>2.6</v>
      </c>
      <c r="N3769" t="s">
        <v>71</v>
      </c>
      <c r="O3769">
        <v>4.88</v>
      </c>
      <c r="P3769" t="s">
        <v>71</v>
      </c>
      <c r="Q3769">
        <v>20.100000000000001</v>
      </c>
      <c r="R3769" t="s">
        <v>71</v>
      </c>
      <c r="S3769">
        <v>0.48</v>
      </c>
      <c r="T3769" t="s">
        <v>71</v>
      </c>
      <c r="U3769">
        <v>14.98</v>
      </c>
      <c r="V3769" t="s">
        <v>71</v>
      </c>
      <c r="W3769">
        <v>36.25</v>
      </c>
      <c r="X3769" t="s">
        <v>71</v>
      </c>
      <c r="Y3769">
        <v>43.18</v>
      </c>
      <c r="AA3769">
        <v>51.58</v>
      </c>
      <c r="AC3769">
        <v>46.23</v>
      </c>
      <c r="AE3769">
        <v>2.83</v>
      </c>
      <c r="AF3769" t="s">
        <v>71</v>
      </c>
      <c r="AG3769">
        <v>5.75</v>
      </c>
      <c r="AH3769" t="s">
        <v>71</v>
      </c>
      <c r="AS3769">
        <v>0.92</v>
      </c>
      <c r="AT3769" t="s">
        <v>71</v>
      </c>
    </row>
    <row r="3770" spans="1:46" x14ac:dyDescent="0.2">
      <c r="A3770" t="s">
        <v>189</v>
      </c>
      <c r="B3770" t="s">
        <v>190</v>
      </c>
      <c r="C3770">
        <f>-70.01627842 / 41.77041718</f>
        <v>-1.6762168813943361</v>
      </c>
      <c r="D3770" t="s">
        <v>191</v>
      </c>
      <c r="E3770" t="s">
        <v>70</v>
      </c>
      <c r="F3770" s="1">
        <v>38974</v>
      </c>
      <c r="G3770">
        <v>1</v>
      </c>
      <c r="O3770">
        <v>4.99</v>
      </c>
      <c r="P3770" t="s">
        <v>71</v>
      </c>
      <c r="Q3770">
        <v>20.100000000000001</v>
      </c>
      <c r="R3770" t="s">
        <v>71</v>
      </c>
    </row>
    <row r="3771" spans="1:46" x14ac:dyDescent="0.2">
      <c r="A3771" t="s">
        <v>189</v>
      </c>
      <c r="B3771" t="s">
        <v>190</v>
      </c>
      <c r="C3771">
        <f>-70.01627842 / 41.77041718</f>
        <v>-1.6762168813943361</v>
      </c>
      <c r="D3771" t="s">
        <v>191</v>
      </c>
      <c r="E3771" t="s">
        <v>70</v>
      </c>
      <c r="F3771" s="1">
        <v>38974</v>
      </c>
      <c r="G3771">
        <v>2</v>
      </c>
      <c r="O3771">
        <v>4.5999999999999996</v>
      </c>
      <c r="P3771" t="s">
        <v>71</v>
      </c>
      <c r="Q3771">
        <v>20.100000000000001</v>
      </c>
      <c r="R3771" t="s">
        <v>71</v>
      </c>
    </row>
    <row r="3772" spans="1:46" x14ac:dyDescent="0.2">
      <c r="A3772" t="s">
        <v>189</v>
      </c>
      <c r="B3772" t="s">
        <v>190</v>
      </c>
      <c r="C3772">
        <f>-70.01627842 / 41.77041718</f>
        <v>-1.6762168813943361</v>
      </c>
      <c r="D3772" t="s">
        <v>191</v>
      </c>
      <c r="E3772" t="s">
        <v>70</v>
      </c>
      <c r="F3772" s="1">
        <v>38974</v>
      </c>
      <c r="G3772">
        <v>3</v>
      </c>
      <c r="O3772">
        <v>4.8499999999999996</v>
      </c>
      <c r="P3772" t="s">
        <v>71</v>
      </c>
      <c r="Q3772">
        <v>20.100000000000001</v>
      </c>
      <c r="R3772" t="s">
        <v>71</v>
      </c>
    </row>
    <row r="3773" spans="1:46" x14ac:dyDescent="0.2">
      <c r="A3773" t="s">
        <v>189</v>
      </c>
      <c r="B3773" t="s">
        <v>190</v>
      </c>
      <c r="C3773">
        <f>-70.01627842 / 41.77041718</f>
        <v>-1.6762168813943361</v>
      </c>
      <c r="D3773" t="s">
        <v>191</v>
      </c>
      <c r="E3773" t="s">
        <v>70</v>
      </c>
      <c r="F3773" s="1">
        <v>38974</v>
      </c>
      <c r="G3773">
        <v>4</v>
      </c>
      <c r="O3773">
        <v>3.45</v>
      </c>
      <c r="P3773" t="s">
        <v>71</v>
      </c>
      <c r="Q3773">
        <v>19.600000000000001</v>
      </c>
      <c r="R3773" t="s">
        <v>71</v>
      </c>
    </row>
    <row r="3774" spans="1:46" x14ac:dyDescent="0.2">
      <c r="A3774" t="s">
        <v>189</v>
      </c>
      <c r="B3774" t="s">
        <v>190</v>
      </c>
      <c r="C3774">
        <f>-70.01627842 / 41.77041718</f>
        <v>-1.6762168813943361</v>
      </c>
      <c r="D3774" t="s">
        <v>191</v>
      </c>
      <c r="E3774" t="s">
        <v>70</v>
      </c>
      <c r="F3774" s="1">
        <v>38974</v>
      </c>
      <c r="G3774">
        <v>5</v>
      </c>
      <c r="O3774">
        <v>0.66</v>
      </c>
      <c r="P3774" t="s">
        <v>71</v>
      </c>
      <c r="Q3774">
        <v>15.8</v>
      </c>
      <c r="R3774" t="s">
        <v>71</v>
      </c>
    </row>
    <row r="3775" spans="1:46" x14ac:dyDescent="0.2">
      <c r="A3775" t="s">
        <v>189</v>
      </c>
      <c r="B3775" t="s">
        <v>190</v>
      </c>
      <c r="C3775">
        <f>-70.01627842 / 41.77041718</f>
        <v>-1.6762168813943361</v>
      </c>
      <c r="D3775" t="s">
        <v>191</v>
      </c>
      <c r="E3775" t="s">
        <v>70</v>
      </c>
      <c r="F3775" s="1">
        <v>38974</v>
      </c>
      <c r="G3775">
        <v>6</v>
      </c>
      <c r="O3775">
        <v>0.47</v>
      </c>
      <c r="P3775" t="s">
        <v>71</v>
      </c>
      <c r="Q3775">
        <v>12.7</v>
      </c>
      <c r="R3775" t="s">
        <v>71</v>
      </c>
    </row>
    <row r="3776" spans="1:46" x14ac:dyDescent="0.2">
      <c r="A3776" t="s">
        <v>189</v>
      </c>
      <c r="B3776" t="s">
        <v>190</v>
      </c>
      <c r="C3776">
        <f>-70.01627842 / 41.77041718</f>
        <v>-1.6762168813943361</v>
      </c>
      <c r="D3776" t="s">
        <v>191</v>
      </c>
      <c r="E3776" t="s">
        <v>70</v>
      </c>
      <c r="F3776" s="1">
        <v>38974</v>
      </c>
      <c r="G3776">
        <v>7</v>
      </c>
      <c r="K3776">
        <v>30.27</v>
      </c>
      <c r="L3776" t="s">
        <v>71</v>
      </c>
      <c r="O3776">
        <v>0.42</v>
      </c>
      <c r="P3776" t="s">
        <v>71</v>
      </c>
      <c r="Q3776">
        <v>11</v>
      </c>
      <c r="R3776" t="s">
        <v>71</v>
      </c>
      <c r="S3776">
        <v>0.56000000000000005</v>
      </c>
      <c r="T3776" t="s">
        <v>71</v>
      </c>
      <c r="U3776">
        <v>17.190000000000001</v>
      </c>
      <c r="V3776" t="s">
        <v>71</v>
      </c>
      <c r="W3776">
        <v>43.76</v>
      </c>
      <c r="X3776" t="s">
        <v>71</v>
      </c>
      <c r="Y3776">
        <v>45.17</v>
      </c>
      <c r="AA3776">
        <v>64.05</v>
      </c>
      <c r="AE3776">
        <v>4.24</v>
      </c>
      <c r="AF3776" t="s">
        <v>71</v>
      </c>
      <c r="AG3776">
        <v>5.49</v>
      </c>
      <c r="AH3776" t="s">
        <v>71</v>
      </c>
      <c r="AS3776">
        <v>17.95</v>
      </c>
      <c r="AT3776" t="s">
        <v>71</v>
      </c>
    </row>
    <row r="3777" spans="1:46" x14ac:dyDescent="0.2">
      <c r="A3777" t="s">
        <v>189</v>
      </c>
      <c r="B3777" t="s">
        <v>190</v>
      </c>
      <c r="C3777">
        <f>-70.01627842 / 41.77041718</f>
        <v>-1.6762168813943361</v>
      </c>
      <c r="D3777" t="s">
        <v>191</v>
      </c>
      <c r="E3777" t="s">
        <v>70</v>
      </c>
      <c r="F3777" s="1">
        <v>38974</v>
      </c>
      <c r="G3777">
        <v>8</v>
      </c>
      <c r="O3777">
        <v>0.4</v>
      </c>
      <c r="P3777" t="s">
        <v>71</v>
      </c>
      <c r="Q3777">
        <v>10</v>
      </c>
      <c r="R3777" t="s">
        <v>71</v>
      </c>
    </row>
    <row r="3778" spans="1:46" x14ac:dyDescent="0.2">
      <c r="A3778" t="s">
        <v>189</v>
      </c>
      <c r="B3778" t="s">
        <v>190</v>
      </c>
      <c r="C3778">
        <f>-70.01627842 / 41.77041718</f>
        <v>-1.6762168813943361</v>
      </c>
      <c r="D3778" t="s">
        <v>191</v>
      </c>
      <c r="E3778" t="s">
        <v>70</v>
      </c>
      <c r="F3778" s="1">
        <v>39331</v>
      </c>
      <c r="G3778">
        <v>0.5</v>
      </c>
      <c r="I3778">
        <v>8.8000000000000007</v>
      </c>
      <c r="J3778" t="s">
        <v>71</v>
      </c>
      <c r="K3778">
        <v>4.91</v>
      </c>
      <c r="L3778" t="s">
        <v>71</v>
      </c>
      <c r="M3778">
        <v>2.4</v>
      </c>
      <c r="N3778" t="s">
        <v>71</v>
      </c>
      <c r="O3778">
        <v>6.65</v>
      </c>
      <c r="P3778" t="s">
        <v>71</v>
      </c>
      <c r="Q3778">
        <v>22.8</v>
      </c>
      <c r="R3778" t="s">
        <v>71</v>
      </c>
      <c r="S3778">
        <v>0.43</v>
      </c>
      <c r="T3778" t="s">
        <v>71</v>
      </c>
      <c r="U3778">
        <v>13.38</v>
      </c>
      <c r="V3778" t="s">
        <v>71</v>
      </c>
      <c r="W3778">
        <v>24.03</v>
      </c>
      <c r="X3778" t="s">
        <v>71</v>
      </c>
      <c r="Y3778">
        <v>41.55</v>
      </c>
      <c r="AA3778">
        <v>46.2</v>
      </c>
      <c r="AC3778">
        <v>47.38</v>
      </c>
      <c r="AE3778">
        <v>1.5</v>
      </c>
      <c r="AF3778" t="s">
        <v>71</v>
      </c>
      <c r="AG3778">
        <v>5.63</v>
      </c>
      <c r="AH3778" t="s">
        <v>71</v>
      </c>
      <c r="AS3778">
        <v>1.88</v>
      </c>
      <c r="AT3778" t="s">
        <v>71</v>
      </c>
    </row>
    <row r="3779" spans="1:46" x14ac:dyDescent="0.2">
      <c r="A3779" t="s">
        <v>189</v>
      </c>
      <c r="B3779" t="s">
        <v>190</v>
      </c>
      <c r="C3779">
        <f>-70.01627842 / 41.77041718</f>
        <v>-1.6762168813943361</v>
      </c>
      <c r="D3779" t="s">
        <v>191</v>
      </c>
      <c r="E3779" t="s">
        <v>70</v>
      </c>
      <c r="F3779" s="1">
        <v>39331</v>
      </c>
      <c r="G3779">
        <v>1</v>
      </c>
      <c r="O3779">
        <v>6.9</v>
      </c>
      <c r="P3779" t="s">
        <v>71</v>
      </c>
      <c r="Q3779">
        <v>22.8</v>
      </c>
      <c r="R3779" t="s">
        <v>71</v>
      </c>
    </row>
    <row r="3780" spans="1:46" x14ac:dyDescent="0.2">
      <c r="A3780" t="s">
        <v>189</v>
      </c>
      <c r="B3780" t="s">
        <v>190</v>
      </c>
      <c r="C3780">
        <f>-70.01627842 / 41.77041718</f>
        <v>-1.6762168813943361</v>
      </c>
      <c r="D3780" t="s">
        <v>191</v>
      </c>
      <c r="E3780" t="s">
        <v>70</v>
      </c>
      <c r="F3780" s="1">
        <v>39331</v>
      </c>
      <c r="G3780">
        <v>2</v>
      </c>
      <c r="O3780">
        <v>6.5</v>
      </c>
      <c r="P3780" t="s">
        <v>71</v>
      </c>
      <c r="Q3780">
        <v>22.8</v>
      </c>
      <c r="R3780" t="s">
        <v>71</v>
      </c>
    </row>
    <row r="3781" spans="1:46" x14ac:dyDescent="0.2">
      <c r="A3781" t="s">
        <v>189</v>
      </c>
      <c r="B3781" t="s">
        <v>190</v>
      </c>
      <c r="C3781">
        <f>-70.01627842 / 41.77041718</f>
        <v>-1.6762168813943361</v>
      </c>
      <c r="D3781" t="s">
        <v>191</v>
      </c>
      <c r="E3781" t="s">
        <v>70</v>
      </c>
      <c r="F3781" s="1">
        <v>39331</v>
      </c>
      <c r="G3781">
        <v>3</v>
      </c>
      <c r="O3781">
        <v>6.44</v>
      </c>
      <c r="P3781" t="s">
        <v>71</v>
      </c>
      <c r="Q3781">
        <v>22.8</v>
      </c>
      <c r="R3781" t="s">
        <v>71</v>
      </c>
    </row>
    <row r="3782" spans="1:46" x14ac:dyDescent="0.2">
      <c r="A3782" t="s">
        <v>189</v>
      </c>
      <c r="B3782" t="s">
        <v>190</v>
      </c>
      <c r="C3782">
        <f>-70.01627842 / 41.77041718</f>
        <v>-1.6762168813943361</v>
      </c>
      <c r="D3782" t="s">
        <v>191</v>
      </c>
      <c r="E3782" t="s">
        <v>70</v>
      </c>
      <c r="F3782" s="1">
        <v>39331</v>
      </c>
      <c r="G3782">
        <v>4</v>
      </c>
      <c r="O3782">
        <v>6.86</v>
      </c>
      <c r="P3782" t="s">
        <v>71</v>
      </c>
      <c r="Q3782">
        <v>22.7</v>
      </c>
      <c r="R3782" t="s">
        <v>71</v>
      </c>
    </row>
    <row r="3783" spans="1:46" x14ac:dyDescent="0.2">
      <c r="A3783" t="s">
        <v>189</v>
      </c>
      <c r="B3783" t="s">
        <v>190</v>
      </c>
      <c r="C3783">
        <f>-70.01627842 / 41.77041718</f>
        <v>-1.6762168813943361</v>
      </c>
      <c r="D3783" t="s">
        <v>191</v>
      </c>
      <c r="E3783" t="s">
        <v>70</v>
      </c>
      <c r="F3783" s="1">
        <v>39331</v>
      </c>
      <c r="G3783">
        <v>5</v>
      </c>
      <c r="O3783">
        <v>6.72</v>
      </c>
      <c r="P3783" t="s">
        <v>71</v>
      </c>
      <c r="Q3783">
        <v>17.100000000000001</v>
      </c>
      <c r="R3783" t="s">
        <v>71</v>
      </c>
    </row>
    <row r="3784" spans="1:46" x14ac:dyDescent="0.2">
      <c r="A3784" t="s">
        <v>189</v>
      </c>
      <c r="B3784" t="s">
        <v>190</v>
      </c>
      <c r="C3784">
        <f>-70.01627842 / 41.77041718</f>
        <v>-1.6762168813943361</v>
      </c>
      <c r="D3784" t="s">
        <v>191</v>
      </c>
      <c r="E3784" t="s">
        <v>70</v>
      </c>
      <c r="F3784" s="1">
        <v>39331</v>
      </c>
      <c r="G3784">
        <v>6</v>
      </c>
      <c r="O3784">
        <v>1.02</v>
      </c>
      <c r="P3784" t="s">
        <v>71</v>
      </c>
      <c r="Q3784">
        <v>13.1</v>
      </c>
      <c r="R3784" t="s">
        <v>71</v>
      </c>
    </row>
    <row r="3785" spans="1:46" x14ac:dyDescent="0.2">
      <c r="A3785" t="s">
        <v>189</v>
      </c>
      <c r="B3785" t="s">
        <v>190</v>
      </c>
      <c r="C3785">
        <f>-70.01627842 / 41.77041718</f>
        <v>-1.6762168813943361</v>
      </c>
      <c r="D3785" t="s">
        <v>191</v>
      </c>
      <c r="E3785" t="s">
        <v>70</v>
      </c>
      <c r="F3785" s="1">
        <v>39331</v>
      </c>
      <c r="G3785">
        <v>7</v>
      </c>
      <c r="O3785">
        <v>0.1</v>
      </c>
      <c r="P3785" t="s">
        <v>71</v>
      </c>
      <c r="Q3785">
        <v>10.8</v>
      </c>
      <c r="R3785" t="s">
        <v>71</v>
      </c>
    </row>
    <row r="3786" spans="1:46" x14ac:dyDescent="0.2">
      <c r="A3786" t="s">
        <v>189</v>
      </c>
      <c r="B3786" t="s">
        <v>190</v>
      </c>
      <c r="C3786">
        <f>-70.01627842 / 41.77041718</f>
        <v>-1.6762168813943361</v>
      </c>
      <c r="D3786" t="s">
        <v>191</v>
      </c>
      <c r="E3786" t="s">
        <v>70</v>
      </c>
      <c r="F3786" s="1">
        <v>39331</v>
      </c>
      <c r="G3786">
        <v>8</v>
      </c>
      <c r="K3786">
        <v>152.82</v>
      </c>
      <c r="L3786" t="s">
        <v>71</v>
      </c>
      <c r="O3786">
        <v>0.08</v>
      </c>
      <c r="P3786" t="s">
        <v>71</v>
      </c>
      <c r="Q3786">
        <v>9.1999999999999993</v>
      </c>
      <c r="R3786" t="s">
        <v>71</v>
      </c>
      <c r="S3786">
        <v>2.0099999999999998</v>
      </c>
      <c r="T3786" t="s">
        <v>71</v>
      </c>
      <c r="U3786">
        <v>62.41</v>
      </c>
      <c r="V3786" t="s">
        <v>71</v>
      </c>
      <c r="W3786">
        <v>47.91</v>
      </c>
      <c r="X3786" t="s">
        <v>71</v>
      </c>
      <c r="Y3786">
        <v>63.76</v>
      </c>
      <c r="AA3786">
        <v>79.94</v>
      </c>
      <c r="AE3786">
        <v>4.2</v>
      </c>
      <c r="AF3786" t="s">
        <v>71</v>
      </c>
      <c r="AG3786">
        <v>5.39</v>
      </c>
      <c r="AH3786" t="s">
        <v>71</v>
      </c>
      <c r="AS3786">
        <v>42.12</v>
      </c>
      <c r="AT3786" t="s">
        <v>71</v>
      </c>
    </row>
    <row r="3787" spans="1:46" x14ac:dyDescent="0.2">
      <c r="A3787" t="s">
        <v>189</v>
      </c>
      <c r="B3787" t="s">
        <v>190</v>
      </c>
      <c r="C3787">
        <f>-70.01627842 / 41.77041718</f>
        <v>-1.6762168813943361</v>
      </c>
      <c r="D3787" t="s">
        <v>191</v>
      </c>
      <c r="E3787" t="s">
        <v>70</v>
      </c>
      <c r="F3787" s="1">
        <v>39695</v>
      </c>
      <c r="G3787">
        <v>0.5</v>
      </c>
      <c r="I3787">
        <v>8.18</v>
      </c>
      <c r="J3787" t="s">
        <v>71</v>
      </c>
      <c r="K3787">
        <v>1.9</v>
      </c>
      <c r="L3787" t="s">
        <v>71</v>
      </c>
      <c r="M3787">
        <v>4.3</v>
      </c>
      <c r="N3787" t="s">
        <v>71</v>
      </c>
      <c r="O3787">
        <v>6.41</v>
      </c>
      <c r="P3787" t="s">
        <v>71</v>
      </c>
      <c r="Q3787">
        <v>23.5</v>
      </c>
      <c r="R3787" t="s">
        <v>71</v>
      </c>
      <c r="S3787">
        <v>0.23</v>
      </c>
      <c r="T3787" t="s">
        <v>71</v>
      </c>
      <c r="U3787">
        <v>7.12</v>
      </c>
      <c r="V3787" t="s">
        <v>71</v>
      </c>
      <c r="W3787">
        <v>17.329999999999998</v>
      </c>
      <c r="X3787" t="s">
        <v>71</v>
      </c>
      <c r="Y3787">
        <v>32.46</v>
      </c>
      <c r="AA3787">
        <v>36.9</v>
      </c>
      <c r="AC3787">
        <v>38.979999999999997</v>
      </c>
      <c r="AE3787">
        <v>1.7</v>
      </c>
      <c r="AF3787" t="s">
        <v>71</v>
      </c>
      <c r="AG3787">
        <v>6.02</v>
      </c>
      <c r="AH3787" t="s">
        <v>71</v>
      </c>
      <c r="AS3787">
        <v>0.93</v>
      </c>
      <c r="AT3787" t="s">
        <v>71</v>
      </c>
    </row>
    <row r="3788" spans="1:46" x14ac:dyDescent="0.2">
      <c r="A3788" t="s">
        <v>189</v>
      </c>
      <c r="B3788" t="s">
        <v>190</v>
      </c>
      <c r="C3788">
        <f>-70.01627842 / 41.77041718</f>
        <v>-1.6762168813943361</v>
      </c>
      <c r="D3788" t="s">
        <v>191</v>
      </c>
      <c r="E3788" t="s">
        <v>70</v>
      </c>
      <c r="F3788" s="1">
        <v>39695</v>
      </c>
      <c r="G3788">
        <v>1</v>
      </c>
      <c r="O3788">
        <v>6.55</v>
      </c>
      <c r="P3788" t="s">
        <v>71</v>
      </c>
      <c r="Q3788">
        <v>23.5</v>
      </c>
      <c r="R3788" t="s">
        <v>71</v>
      </c>
    </row>
    <row r="3789" spans="1:46" x14ac:dyDescent="0.2">
      <c r="A3789" t="s">
        <v>189</v>
      </c>
      <c r="B3789" t="s">
        <v>190</v>
      </c>
      <c r="C3789">
        <f>-70.01627842 / 41.77041718</f>
        <v>-1.6762168813943361</v>
      </c>
      <c r="D3789" t="s">
        <v>191</v>
      </c>
      <c r="E3789" t="s">
        <v>70</v>
      </c>
      <c r="F3789" s="1">
        <v>39695</v>
      </c>
      <c r="G3789">
        <v>2</v>
      </c>
      <c r="O3789">
        <v>6.57</v>
      </c>
      <c r="P3789" t="s">
        <v>71</v>
      </c>
      <c r="Q3789">
        <v>23.5</v>
      </c>
      <c r="R3789" t="s">
        <v>71</v>
      </c>
    </row>
    <row r="3790" spans="1:46" x14ac:dyDescent="0.2">
      <c r="A3790" t="s">
        <v>189</v>
      </c>
      <c r="B3790" t="s">
        <v>190</v>
      </c>
      <c r="C3790">
        <f>-70.01627842 / 41.77041718</f>
        <v>-1.6762168813943361</v>
      </c>
      <c r="D3790" t="s">
        <v>191</v>
      </c>
      <c r="E3790" t="s">
        <v>70</v>
      </c>
      <c r="F3790" s="1">
        <v>39695</v>
      </c>
      <c r="G3790">
        <v>3</v>
      </c>
      <c r="O3790">
        <v>6.56</v>
      </c>
      <c r="P3790" t="s">
        <v>71</v>
      </c>
      <c r="Q3790">
        <v>23.4</v>
      </c>
      <c r="R3790" t="s">
        <v>71</v>
      </c>
    </row>
    <row r="3791" spans="1:46" x14ac:dyDescent="0.2">
      <c r="A3791" t="s">
        <v>189</v>
      </c>
      <c r="B3791" t="s">
        <v>190</v>
      </c>
      <c r="C3791">
        <f>-70.01627842 / 41.77041718</f>
        <v>-1.6762168813943361</v>
      </c>
      <c r="D3791" t="s">
        <v>191</v>
      </c>
      <c r="E3791" t="s">
        <v>70</v>
      </c>
      <c r="F3791" s="1">
        <v>39695</v>
      </c>
      <c r="G3791">
        <v>4</v>
      </c>
      <c r="O3791">
        <v>6.52</v>
      </c>
      <c r="P3791" t="s">
        <v>71</v>
      </c>
      <c r="Q3791">
        <v>23.4</v>
      </c>
      <c r="R3791" t="s">
        <v>71</v>
      </c>
    </row>
    <row r="3792" spans="1:46" x14ac:dyDescent="0.2">
      <c r="A3792" t="s">
        <v>189</v>
      </c>
      <c r="B3792" t="s">
        <v>190</v>
      </c>
      <c r="C3792">
        <f>-70.01627842 / 41.77041718</f>
        <v>-1.6762168813943361</v>
      </c>
      <c r="D3792" t="s">
        <v>191</v>
      </c>
      <c r="E3792" t="s">
        <v>70</v>
      </c>
      <c r="F3792" s="1">
        <v>39695</v>
      </c>
      <c r="G3792">
        <v>5</v>
      </c>
      <c r="O3792">
        <v>6.54</v>
      </c>
      <c r="P3792" t="s">
        <v>71</v>
      </c>
      <c r="Q3792">
        <v>23.4</v>
      </c>
      <c r="R3792" t="s">
        <v>71</v>
      </c>
    </row>
    <row r="3793" spans="1:46" x14ac:dyDescent="0.2">
      <c r="A3793" t="s">
        <v>189</v>
      </c>
      <c r="B3793" t="s">
        <v>190</v>
      </c>
      <c r="C3793">
        <f>-70.01627842 / 41.77041718</f>
        <v>-1.6762168813943361</v>
      </c>
      <c r="D3793" t="s">
        <v>191</v>
      </c>
      <c r="E3793" t="s">
        <v>70</v>
      </c>
      <c r="F3793" s="1">
        <v>39695</v>
      </c>
      <c r="G3793">
        <v>6</v>
      </c>
      <c r="O3793">
        <v>5.33</v>
      </c>
      <c r="P3793" t="s">
        <v>71</v>
      </c>
      <c r="Q3793">
        <v>20.7</v>
      </c>
      <c r="R3793" t="s">
        <v>71</v>
      </c>
    </row>
    <row r="3794" spans="1:46" x14ac:dyDescent="0.2">
      <c r="A3794" t="s">
        <v>189</v>
      </c>
      <c r="B3794" t="s">
        <v>190</v>
      </c>
      <c r="C3794">
        <f>-70.01627842 / 41.77041718</f>
        <v>-1.6762168813943361</v>
      </c>
      <c r="D3794" t="s">
        <v>191</v>
      </c>
      <c r="E3794" t="s">
        <v>70</v>
      </c>
      <c r="F3794" s="1">
        <v>39695</v>
      </c>
      <c r="G3794">
        <v>7</v>
      </c>
      <c r="K3794">
        <v>8.36</v>
      </c>
      <c r="L3794" t="s">
        <v>71</v>
      </c>
      <c r="O3794">
        <v>2.85</v>
      </c>
      <c r="P3794" t="s">
        <v>71</v>
      </c>
      <c r="Q3794">
        <v>15.6</v>
      </c>
      <c r="R3794" t="s">
        <v>71</v>
      </c>
      <c r="S3794">
        <v>0.37</v>
      </c>
      <c r="T3794" t="s">
        <v>71</v>
      </c>
      <c r="U3794">
        <v>11.46</v>
      </c>
      <c r="V3794" t="s">
        <v>71</v>
      </c>
      <c r="W3794">
        <v>21.13</v>
      </c>
      <c r="X3794" t="s">
        <v>71</v>
      </c>
      <c r="Y3794">
        <v>39.32</v>
      </c>
      <c r="AA3794">
        <v>51.43</v>
      </c>
      <c r="AE3794">
        <v>2.2000000000000002</v>
      </c>
      <c r="AF3794" t="s">
        <v>71</v>
      </c>
      <c r="AG3794">
        <v>5.8</v>
      </c>
      <c r="AH3794" t="s">
        <v>71</v>
      </c>
      <c r="AS3794">
        <v>3.13</v>
      </c>
      <c r="AT3794" t="s">
        <v>71</v>
      </c>
    </row>
    <row r="3795" spans="1:46" x14ac:dyDescent="0.2">
      <c r="A3795" t="s">
        <v>189</v>
      </c>
      <c r="B3795" t="s">
        <v>190</v>
      </c>
      <c r="C3795">
        <f>-70.01627842 / 41.77041718</f>
        <v>-1.6762168813943361</v>
      </c>
      <c r="D3795" t="s">
        <v>191</v>
      </c>
      <c r="E3795" t="s">
        <v>70</v>
      </c>
      <c r="F3795" s="1">
        <v>39695</v>
      </c>
      <c r="G3795">
        <v>8</v>
      </c>
      <c r="O3795">
        <v>1.44</v>
      </c>
      <c r="P3795" t="s">
        <v>71</v>
      </c>
      <c r="Q3795">
        <v>12.3</v>
      </c>
      <c r="R3795" t="s">
        <v>71</v>
      </c>
    </row>
    <row r="3796" spans="1:46" x14ac:dyDescent="0.2">
      <c r="A3796" t="s">
        <v>189</v>
      </c>
      <c r="B3796" t="s">
        <v>190</v>
      </c>
      <c r="C3796">
        <f>-70.01627842 / 41.77041718</f>
        <v>-1.6762168813943361</v>
      </c>
      <c r="D3796" t="s">
        <v>191</v>
      </c>
      <c r="E3796" t="s">
        <v>70</v>
      </c>
      <c r="F3796" s="1">
        <v>40044</v>
      </c>
      <c r="G3796">
        <v>0.5</v>
      </c>
      <c r="I3796">
        <v>8.5</v>
      </c>
      <c r="J3796" t="s">
        <v>71</v>
      </c>
      <c r="M3796">
        <v>4.5</v>
      </c>
      <c r="N3796" t="s">
        <v>71</v>
      </c>
      <c r="O3796">
        <v>92.5</v>
      </c>
      <c r="P3796" t="s">
        <v>71</v>
      </c>
      <c r="Q3796">
        <v>27.3</v>
      </c>
      <c r="R3796" t="s">
        <v>71</v>
      </c>
      <c r="AC3796">
        <v>38.33</v>
      </c>
    </row>
    <row r="3797" spans="1:46" x14ac:dyDescent="0.2">
      <c r="A3797" t="s">
        <v>189</v>
      </c>
      <c r="B3797" t="s">
        <v>190</v>
      </c>
      <c r="C3797">
        <f>-70.01627842 / 41.77041718</f>
        <v>-1.6762168813943361</v>
      </c>
      <c r="D3797" t="s">
        <v>191</v>
      </c>
      <c r="E3797" t="s">
        <v>70</v>
      </c>
      <c r="F3797" s="1">
        <v>40044</v>
      </c>
      <c r="G3797">
        <v>1</v>
      </c>
      <c r="K3797">
        <v>5.6</v>
      </c>
      <c r="L3797" t="s">
        <v>71</v>
      </c>
      <c r="O3797">
        <v>94.6</v>
      </c>
      <c r="P3797" t="s">
        <v>71</v>
      </c>
      <c r="Q3797">
        <v>27.3</v>
      </c>
      <c r="R3797" t="s">
        <v>71</v>
      </c>
      <c r="S3797">
        <v>0.76</v>
      </c>
      <c r="T3797" t="s">
        <v>71</v>
      </c>
      <c r="U3797">
        <v>23.61</v>
      </c>
      <c r="V3797" t="s">
        <v>71</v>
      </c>
      <c r="W3797">
        <v>25.35</v>
      </c>
      <c r="X3797" t="s">
        <v>71</v>
      </c>
      <c r="Y3797">
        <v>49.74</v>
      </c>
      <c r="AA3797">
        <v>47.51</v>
      </c>
      <c r="AE3797">
        <v>2.6</v>
      </c>
      <c r="AF3797" t="s">
        <v>71</v>
      </c>
      <c r="AG3797">
        <v>5.99</v>
      </c>
      <c r="AH3797" t="s">
        <v>71</v>
      </c>
      <c r="AS3797">
        <v>0.21</v>
      </c>
      <c r="AT3797" t="s">
        <v>71</v>
      </c>
    </row>
    <row r="3798" spans="1:46" x14ac:dyDescent="0.2">
      <c r="A3798" t="s">
        <v>189</v>
      </c>
      <c r="B3798" t="s">
        <v>190</v>
      </c>
      <c r="C3798">
        <f>-70.01627842 / 41.77041718</f>
        <v>-1.6762168813943361</v>
      </c>
      <c r="D3798" t="s">
        <v>191</v>
      </c>
      <c r="E3798" t="s">
        <v>70</v>
      </c>
      <c r="F3798" s="1">
        <v>40044</v>
      </c>
      <c r="G3798">
        <v>2</v>
      </c>
      <c r="O3798">
        <v>89</v>
      </c>
      <c r="P3798" t="s">
        <v>71</v>
      </c>
      <c r="Q3798">
        <v>27.2</v>
      </c>
      <c r="R3798" t="s">
        <v>71</v>
      </c>
    </row>
    <row r="3799" spans="1:46" x14ac:dyDescent="0.2">
      <c r="A3799" t="s">
        <v>189</v>
      </c>
      <c r="B3799" t="s">
        <v>190</v>
      </c>
      <c r="C3799">
        <f>-70.01627842 / 41.77041718</f>
        <v>-1.6762168813943361</v>
      </c>
      <c r="D3799" t="s">
        <v>191</v>
      </c>
      <c r="E3799" t="s">
        <v>70</v>
      </c>
      <c r="F3799" s="1">
        <v>40044</v>
      </c>
      <c r="G3799">
        <v>3</v>
      </c>
      <c r="O3799">
        <v>88</v>
      </c>
      <c r="P3799" t="s">
        <v>71</v>
      </c>
      <c r="Q3799">
        <v>26.9</v>
      </c>
      <c r="R3799" t="s">
        <v>71</v>
      </c>
    </row>
    <row r="3800" spans="1:46" x14ac:dyDescent="0.2">
      <c r="A3800" t="s">
        <v>189</v>
      </c>
      <c r="B3800" t="s">
        <v>190</v>
      </c>
      <c r="C3800">
        <f>-70.01627842 / 41.77041718</f>
        <v>-1.6762168813943361</v>
      </c>
      <c r="D3800" t="s">
        <v>191</v>
      </c>
      <c r="E3800" t="s">
        <v>70</v>
      </c>
      <c r="F3800" s="1">
        <v>40044</v>
      </c>
      <c r="G3800">
        <v>4</v>
      </c>
      <c r="O3800">
        <v>146.80000000000001</v>
      </c>
      <c r="P3800" t="s">
        <v>71</v>
      </c>
      <c r="Q3800">
        <v>23.3</v>
      </c>
      <c r="R3800" t="s">
        <v>71</v>
      </c>
    </row>
    <row r="3801" spans="1:46" x14ac:dyDescent="0.2">
      <c r="A3801" t="s">
        <v>189</v>
      </c>
      <c r="B3801" t="s">
        <v>190</v>
      </c>
      <c r="C3801">
        <f>-70.01627842 / 41.77041718</f>
        <v>-1.6762168813943361</v>
      </c>
      <c r="D3801" t="s">
        <v>191</v>
      </c>
      <c r="E3801" t="s">
        <v>70</v>
      </c>
      <c r="F3801" s="1">
        <v>40044</v>
      </c>
      <c r="G3801">
        <v>5</v>
      </c>
      <c r="O3801">
        <v>135.1</v>
      </c>
      <c r="P3801" t="s">
        <v>71</v>
      </c>
      <c r="Q3801">
        <v>16.399999999999999</v>
      </c>
      <c r="R3801" t="s">
        <v>71</v>
      </c>
    </row>
    <row r="3802" spans="1:46" x14ac:dyDescent="0.2">
      <c r="A3802" t="s">
        <v>189</v>
      </c>
      <c r="B3802" t="s">
        <v>190</v>
      </c>
      <c r="C3802">
        <f>-70.01627842 / 41.77041718</f>
        <v>-1.6762168813943361</v>
      </c>
      <c r="D3802" t="s">
        <v>191</v>
      </c>
      <c r="E3802" t="s">
        <v>70</v>
      </c>
      <c r="F3802" s="1">
        <v>40044</v>
      </c>
      <c r="G3802">
        <v>6</v>
      </c>
      <c r="O3802">
        <v>44.6</v>
      </c>
      <c r="P3802" t="s">
        <v>71</v>
      </c>
      <c r="Q3802">
        <v>12.6</v>
      </c>
      <c r="R3802" t="s">
        <v>71</v>
      </c>
    </row>
    <row r="3803" spans="1:46" x14ac:dyDescent="0.2">
      <c r="A3803" t="s">
        <v>189</v>
      </c>
      <c r="B3803" t="s">
        <v>190</v>
      </c>
      <c r="C3803">
        <f>-70.01627842 / 41.77041718</f>
        <v>-1.6762168813943361</v>
      </c>
      <c r="D3803" t="s">
        <v>191</v>
      </c>
      <c r="E3803" t="s">
        <v>70</v>
      </c>
      <c r="F3803" s="1">
        <v>40044</v>
      </c>
      <c r="G3803">
        <v>7.6</v>
      </c>
      <c r="K3803">
        <v>28.83</v>
      </c>
      <c r="L3803" t="s">
        <v>71</v>
      </c>
      <c r="O3803">
        <v>13.2</v>
      </c>
      <c r="P3803" t="s">
        <v>71</v>
      </c>
      <c r="Q3803">
        <v>10</v>
      </c>
      <c r="R3803" t="s">
        <v>71</v>
      </c>
      <c r="S3803">
        <v>0.32</v>
      </c>
      <c r="T3803" t="s">
        <v>71</v>
      </c>
      <c r="U3803">
        <v>9.8800000000000008</v>
      </c>
      <c r="V3803" t="s">
        <v>71</v>
      </c>
      <c r="W3803">
        <v>22.75</v>
      </c>
      <c r="X3803" t="s">
        <v>71</v>
      </c>
      <c r="Y3803">
        <v>37.18</v>
      </c>
      <c r="AA3803">
        <v>63.58</v>
      </c>
      <c r="AE3803">
        <v>1.9</v>
      </c>
      <c r="AF3803" t="s">
        <v>71</v>
      </c>
      <c r="AG3803">
        <v>5.94</v>
      </c>
      <c r="AH3803" t="s">
        <v>71</v>
      </c>
    </row>
    <row r="3804" spans="1:46" x14ac:dyDescent="0.2">
      <c r="A3804" t="s">
        <v>189</v>
      </c>
      <c r="B3804" t="s">
        <v>190</v>
      </c>
      <c r="C3804">
        <f>-70.01627842 / 41.77041718</f>
        <v>-1.6762168813943361</v>
      </c>
      <c r="D3804" t="s">
        <v>191</v>
      </c>
      <c r="E3804" t="s">
        <v>70</v>
      </c>
      <c r="F3804" s="1">
        <v>40044</v>
      </c>
      <c r="G3804">
        <v>8</v>
      </c>
      <c r="O3804">
        <v>7.5</v>
      </c>
      <c r="P3804" t="s">
        <v>71</v>
      </c>
      <c r="Q3804">
        <v>8.8000000000000007</v>
      </c>
      <c r="R3804" t="s">
        <v>71</v>
      </c>
    </row>
    <row r="3805" spans="1:46" x14ac:dyDescent="0.2">
      <c r="A3805" t="s">
        <v>189</v>
      </c>
      <c r="B3805" t="s">
        <v>190</v>
      </c>
      <c r="C3805">
        <f>-70.01627842 / 41.77041718</f>
        <v>-1.6762168813943361</v>
      </c>
      <c r="D3805" t="s">
        <v>191</v>
      </c>
      <c r="E3805" t="s">
        <v>70</v>
      </c>
      <c r="F3805" s="1">
        <v>40429</v>
      </c>
      <c r="G3805">
        <v>0.5</v>
      </c>
      <c r="I3805">
        <v>8</v>
      </c>
      <c r="J3805" t="s">
        <v>71</v>
      </c>
      <c r="K3805">
        <v>2.74</v>
      </c>
      <c r="L3805" t="s">
        <v>71</v>
      </c>
      <c r="M3805">
        <v>3</v>
      </c>
      <c r="N3805" t="s">
        <v>71</v>
      </c>
      <c r="O3805">
        <v>6.8</v>
      </c>
      <c r="P3805" t="s">
        <v>71</v>
      </c>
      <c r="Q3805">
        <v>24.9</v>
      </c>
      <c r="R3805" t="s">
        <v>71</v>
      </c>
      <c r="S3805">
        <v>0.61</v>
      </c>
      <c r="T3805" t="s">
        <v>71</v>
      </c>
      <c r="U3805">
        <v>18.899999999999999</v>
      </c>
      <c r="V3805" t="s">
        <v>71</v>
      </c>
      <c r="W3805">
        <v>24.21</v>
      </c>
      <c r="X3805" t="s">
        <v>71</v>
      </c>
      <c r="Y3805">
        <v>46.53</v>
      </c>
      <c r="AA3805">
        <v>40.5</v>
      </c>
      <c r="AC3805">
        <v>44.17</v>
      </c>
      <c r="AE3805">
        <v>2</v>
      </c>
      <c r="AF3805" t="s">
        <v>71</v>
      </c>
      <c r="AG3805">
        <v>6.21</v>
      </c>
      <c r="AH3805" t="s">
        <v>71</v>
      </c>
      <c r="AS3805">
        <v>0.27</v>
      </c>
      <c r="AT3805" t="s">
        <v>71</v>
      </c>
    </row>
    <row r="3806" spans="1:46" x14ac:dyDescent="0.2">
      <c r="A3806" t="s">
        <v>189</v>
      </c>
      <c r="B3806" t="s">
        <v>190</v>
      </c>
      <c r="C3806">
        <f>-70.01627842 / 41.77041718</f>
        <v>-1.6762168813943361</v>
      </c>
      <c r="D3806" t="s">
        <v>191</v>
      </c>
      <c r="E3806" t="s">
        <v>70</v>
      </c>
      <c r="F3806" s="1">
        <v>40429</v>
      </c>
      <c r="G3806">
        <v>1</v>
      </c>
      <c r="O3806">
        <v>6.46</v>
      </c>
      <c r="P3806" t="s">
        <v>71</v>
      </c>
      <c r="Q3806">
        <v>23.9</v>
      </c>
      <c r="R3806" t="s">
        <v>71</v>
      </c>
    </row>
    <row r="3807" spans="1:46" x14ac:dyDescent="0.2">
      <c r="A3807" t="s">
        <v>189</v>
      </c>
      <c r="B3807" t="s">
        <v>190</v>
      </c>
      <c r="C3807">
        <f>-70.01627842 / 41.77041718</f>
        <v>-1.6762168813943361</v>
      </c>
      <c r="D3807" t="s">
        <v>191</v>
      </c>
      <c r="E3807" t="s">
        <v>70</v>
      </c>
      <c r="F3807" s="1">
        <v>40429</v>
      </c>
      <c r="G3807">
        <v>2</v>
      </c>
      <c r="O3807">
        <v>6.4</v>
      </c>
      <c r="P3807" t="s">
        <v>71</v>
      </c>
      <c r="Q3807">
        <v>23.8</v>
      </c>
      <c r="R3807" t="s">
        <v>71</v>
      </c>
    </row>
    <row r="3808" spans="1:46" x14ac:dyDescent="0.2">
      <c r="A3808" t="s">
        <v>189</v>
      </c>
      <c r="B3808" t="s">
        <v>190</v>
      </c>
      <c r="C3808">
        <f>-70.01627842 / 41.77041718</f>
        <v>-1.6762168813943361</v>
      </c>
      <c r="D3808" t="s">
        <v>191</v>
      </c>
      <c r="E3808" t="s">
        <v>70</v>
      </c>
      <c r="F3808" s="1">
        <v>40429</v>
      </c>
      <c r="G3808">
        <v>3</v>
      </c>
      <c r="O3808">
        <v>6.93</v>
      </c>
      <c r="P3808" t="s">
        <v>71</v>
      </c>
      <c r="Q3808">
        <v>23.8</v>
      </c>
      <c r="R3808" t="s">
        <v>71</v>
      </c>
    </row>
    <row r="3809" spans="1:46" x14ac:dyDescent="0.2">
      <c r="A3809" t="s">
        <v>189</v>
      </c>
      <c r="B3809" t="s">
        <v>190</v>
      </c>
      <c r="C3809">
        <f>-70.01627842 / 41.77041718</f>
        <v>-1.6762168813943361</v>
      </c>
      <c r="D3809" t="s">
        <v>191</v>
      </c>
      <c r="E3809" t="s">
        <v>70</v>
      </c>
      <c r="F3809" s="1">
        <v>40429</v>
      </c>
      <c r="G3809">
        <v>4</v>
      </c>
      <c r="O3809">
        <v>6.86</v>
      </c>
      <c r="P3809" t="s">
        <v>71</v>
      </c>
      <c r="Q3809">
        <v>21.2</v>
      </c>
      <c r="R3809" t="s">
        <v>71</v>
      </c>
    </row>
    <row r="3810" spans="1:46" x14ac:dyDescent="0.2">
      <c r="A3810" t="s">
        <v>189</v>
      </c>
      <c r="B3810" t="s">
        <v>190</v>
      </c>
      <c r="C3810">
        <f>-70.01627842 / 41.77041718</f>
        <v>-1.6762168813943361</v>
      </c>
      <c r="D3810" t="s">
        <v>191</v>
      </c>
      <c r="E3810" t="s">
        <v>70</v>
      </c>
      <c r="F3810" s="1">
        <v>40429</v>
      </c>
      <c r="G3810">
        <v>5</v>
      </c>
      <c r="O3810">
        <v>4.45</v>
      </c>
      <c r="P3810" t="s">
        <v>71</v>
      </c>
      <c r="Q3810">
        <v>16.2</v>
      </c>
      <c r="R3810" t="s">
        <v>71</v>
      </c>
    </row>
    <row r="3811" spans="1:46" x14ac:dyDescent="0.2">
      <c r="A3811" t="s">
        <v>189</v>
      </c>
      <c r="B3811" t="s">
        <v>190</v>
      </c>
      <c r="C3811">
        <f>-70.01627842 / 41.77041718</f>
        <v>-1.6762168813943361</v>
      </c>
      <c r="D3811" t="s">
        <v>191</v>
      </c>
      <c r="E3811" t="s">
        <v>70</v>
      </c>
      <c r="F3811" s="1">
        <v>40429</v>
      </c>
      <c r="G3811">
        <v>6</v>
      </c>
      <c r="O3811">
        <v>1.78</v>
      </c>
      <c r="P3811" t="s">
        <v>71</v>
      </c>
      <c r="Q3811">
        <v>11.9</v>
      </c>
      <c r="R3811" t="s">
        <v>71</v>
      </c>
    </row>
    <row r="3812" spans="1:46" x14ac:dyDescent="0.2">
      <c r="A3812" t="s">
        <v>189</v>
      </c>
      <c r="B3812" t="s">
        <v>190</v>
      </c>
      <c r="C3812">
        <f>-70.01627842 / 41.77041718</f>
        <v>-1.6762168813943361</v>
      </c>
      <c r="D3812" t="s">
        <v>191</v>
      </c>
      <c r="E3812" t="s">
        <v>70</v>
      </c>
      <c r="F3812" s="1">
        <v>40429</v>
      </c>
      <c r="G3812">
        <v>7</v>
      </c>
      <c r="K3812">
        <v>8.41</v>
      </c>
      <c r="L3812" t="s">
        <v>71</v>
      </c>
      <c r="O3812">
        <v>1.1299999999999999</v>
      </c>
      <c r="P3812" t="s">
        <v>71</v>
      </c>
      <c r="Q3812">
        <v>9.9</v>
      </c>
      <c r="R3812" t="s">
        <v>71</v>
      </c>
      <c r="S3812">
        <v>0.39</v>
      </c>
      <c r="T3812" t="s">
        <v>71</v>
      </c>
      <c r="U3812">
        <v>12.08</v>
      </c>
      <c r="V3812" t="s">
        <v>71</v>
      </c>
      <c r="W3812">
        <v>30.52</v>
      </c>
      <c r="X3812" t="s">
        <v>71</v>
      </c>
      <c r="Y3812">
        <v>40.08</v>
      </c>
      <c r="AA3812">
        <v>51.49</v>
      </c>
      <c r="AE3812">
        <v>2.2999999999999998</v>
      </c>
      <c r="AF3812" t="s">
        <v>71</v>
      </c>
      <c r="AG3812">
        <v>5.92</v>
      </c>
      <c r="AH3812" t="s">
        <v>71</v>
      </c>
      <c r="AS3812">
        <v>1.27</v>
      </c>
      <c r="AT3812" t="s">
        <v>71</v>
      </c>
    </row>
    <row r="3813" spans="1:46" x14ac:dyDescent="0.2">
      <c r="A3813" t="s">
        <v>189</v>
      </c>
      <c r="B3813" t="s">
        <v>190</v>
      </c>
      <c r="C3813">
        <f>-70.01627842 / 41.77041718</f>
        <v>-1.6762168813943361</v>
      </c>
      <c r="D3813" t="s">
        <v>191</v>
      </c>
      <c r="E3813" t="s">
        <v>70</v>
      </c>
      <c r="F3813" s="1">
        <v>40429</v>
      </c>
      <c r="G3813">
        <v>8</v>
      </c>
      <c r="O3813">
        <v>0.56000000000000005</v>
      </c>
      <c r="P3813" t="s">
        <v>71</v>
      </c>
      <c r="Q3813">
        <v>8.1</v>
      </c>
      <c r="R3813" t="s">
        <v>71</v>
      </c>
    </row>
    <row r="3814" spans="1:46" x14ac:dyDescent="0.2">
      <c r="A3814" t="s">
        <v>189</v>
      </c>
      <c r="B3814" t="s">
        <v>190</v>
      </c>
      <c r="C3814">
        <f>-70.01627842 / 41.77041718</f>
        <v>-1.6762168813943361</v>
      </c>
      <c r="D3814" t="s">
        <v>191</v>
      </c>
      <c r="E3814" t="s">
        <v>70</v>
      </c>
      <c r="F3814" s="1">
        <v>40799</v>
      </c>
      <c r="G3814">
        <v>0.5</v>
      </c>
      <c r="I3814">
        <v>8.3000000000000007</v>
      </c>
      <c r="J3814" t="s">
        <v>71</v>
      </c>
      <c r="K3814">
        <v>1.25</v>
      </c>
      <c r="L3814" t="s">
        <v>71</v>
      </c>
      <c r="M3814">
        <v>3.55</v>
      </c>
      <c r="N3814" t="s">
        <v>71</v>
      </c>
      <c r="O3814">
        <v>84.5</v>
      </c>
      <c r="P3814" t="s">
        <v>71</v>
      </c>
      <c r="Q3814">
        <v>23.6</v>
      </c>
      <c r="R3814" t="s">
        <v>71</v>
      </c>
      <c r="S3814">
        <v>0.51</v>
      </c>
      <c r="T3814" t="s">
        <v>71</v>
      </c>
      <c r="U3814">
        <v>15.8</v>
      </c>
      <c r="V3814" t="s">
        <v>71</v>
      </c>
      <c r="W3814">
        <v>25.15</v>
      </c>
      <c r="X3814" t="s">
        <v>71</v>
      </c>
      <c r="Y3814">
        <v>43.95</v>
      </c>
      <c r="AA3814">
        <v>32.79</v>
      </c>
      <c r="AC3814">
        <v>41.74</v>
      </c>
      <c r="AE3814">
        <v>2.5</v>
      </c>
      <c r="AF3814" t="s">
        <v>71</v>
      </c>
      <c r="AG3814">
        <v>6.3</v>
      </c>
      <c r="AH3814" t="s">
        <v>71</v>
      </c>
      <c r="AS3814">
        <v>0.13</v>
      </c>
      <c r="AT3814" t="s">
        <v>71</v>
      </c>
    </row>
    <row r="3815" spans="1:46" x14ac:dyDescent="0.2">
      <c r="A3815" t="s">
        <v>189</v>
      </c>
      <c r="B3815" t="s">
        <v>190</v>
      </c>
      <c r="C3815">
        <f>-70.01627842 / 41.77041718</f>
        <v>-1.6762168813943361</v>
      </c>
      <c r="D3815" t="s">
        <v>191</v>
      </c>
      <c r="E3815" t="s">
        <v>70</v>
      </c>
      <c r="F3815" s="1">
        <v>40799</v>
      </c>
      <c r="G3815">
        <v>1</v>
      </c>
      <c r="O3815">
        <v>84.5</v>
      </c>
      <c r="P3815" t="s">
        <v>71</v>
      </c>
      <c r="Q3815">
        <v>22.9</v>
      </c>
      <c r="R3815" t="s">
        <v>71</v>
      </c>
    </row>
    <row r="3816" spans="1:46" x14ac:dyDescent="0.2">
      <c r="A3816" t="s">
        <v>189</v>
      </c>
      <c r="B3816" t="s">
        <v>190</v>
      </c>
      <c r="C3816">
        <f>-70.01627842 / 41.77041718</f>
        <v>-1.6762168813943361</v>
      </c>
      <c r="D3816" t="s">
        <v>191</v>
      </c>
      <c r="E3816" t="s">
        <v>70</v>
      </c>
      <c r="F3816" s="1">
        <v>40799</v>
      </c>
      <c r="G3816">
        <v>2</v>
      </c>
      <c r="O3816">
        <v>84.4</v>
      </c>
      <c r="P3816" t="s">
        <v>71</v>
      </c>
      <c r="Q3816">
        <v>22.7</v>
      </c>
      <c r="R3816" t="s">
        <v>71</v>
      </c>
    </row>
    <row r="3817" spans="1:46" x14ac:dyDescent="0.2">
      <c r="A3817" t="s">
        <v>189</v>
      </c>
      <c r="B3817" t="s">
        <v>190</v>
      </c>
      <c r="C3817">
        <f>-70.01627842 / 41.77041718</f>
        <v>-1.6762168813943361</v>
      </c>
      <c r="D3817" t="s">
        <v>191</v>
      </c>
      <c r="E3817" t="s">
        <v>70</v>
      </c>
      <c r="F3817" s="1">
        <v>40799</v>
      </c>
      <c r="G3817">
        <v>3</v>
      </c>
      <c r="O3817">
        <v>84.3</v>
      </c>
      <c r="P3817" t="s">
        <v>71</v>
      </c>
      <c r="Q3817">
        <v>22.4</v>
      </c>
      <c r="R3817" t="s">
        <v>71</v>
      </c>
    </row>
    <row r="3818" spans="1:46" x14ac:dyDescent="0.2">
      <c r="A3818" t="s">
        <v>189</v>
      </c>
      <c r="B3818" t="s">
        <v>190</v>
      </c>
      <c r="C3818">
        <f>-70.01627842 / 41.77041718</f>
        <v>-1.6762168813943361</v>
      </c>
      <c r="D3818" t="s">
        <v>191</v>
      </c>
      <c r="E3818" t="s">
        <v>70</v>
      </c>
      <c r="F3818" s="1">
        <v>40799</v>
      </c>
      <c r="G3818">
        <v>4</v>
      </c>
      <c r="O3818">
        <v>84.7</v>
      </c>
      <c r="P3818" t="s">
        <v>71</v>
      </c>
      <c r="Q3818">
        <v>21.9</v>
      </c>
      <c r="R3818" t="s">
        <v>71</v>
      </c>
    </row>
    <row r="3819" spans="1:46" x14ac:dyDescent="0.2">
      <c r="A3819" t="s">
        <v>189</v>
      </c>
      <c r="B3819" t="s">
        <v>190</v>
      </c>
      <c r="C3819">
        <f>-70.01627842 / 41.77041718</f>
        <v>-1.6762168813943361</v>
      </c>
      <c r="D3819" t="s">
        <v>191</v>
      </c>
      <c r="E3819" t="s">
        <v>70</v>
      </c>
      <c r="F3819" s="1">
        <v>40799</v>
      </c>
      <c r="G3819">
        <v>5</v>
      </c>
      <c r="O3819">
        <v>91.5</v>
      </c>
      <c r="P3819" t="s">
        <v>71</v>
      </c>
      <c r="Q3819">
        <v>18.3</v>
      </c>
      <c r="R3819" t="s">
        <v>71</v>
      </c>
    </row>
    <row r="3820" spans="1:46" x14ac:dyDescent="0.2">
      <c r="A3820" t="s">
        <v>189</v>
      </c>
      <c r="B3820" t="s">
        <v>190</v>
      </c>
      <c r="C3820">
        <f>-70.01627842 / 41.77041718</f>
        <v>-1.6762168813943361</v>
      </c>
      <c r="D3820" t="s">
        <v>191</v>
      </c>
      <c r="E3820" t="s">
        <v>70</v>
      </c>
      <c r="F3820" s="1">
        <v>40799</v>
      </c>
      <c r="G3820">
        <v>6</v>
      </c>
      <c r="O3820">
        <v>116.5</v>
      </c>
      <c r="P3820" t="s">
        <v>71</v>
      </c>
      <c r="Q3820">
        <v>10.6</v>
      </c>
      <c r="R3820" t="s">
        <v>71</v>
      </c>
    </row>
    <row r="3821" spans="1:46" x14ac:dyDescent="0.2">
      <c r="A3821" t="s">
        <v>189</v>
      </c>
      <c r="B3821" t="s">
        <v>190</v>
      </c>
      <c r="C3821">
        <f>-70.01627842 / 41.77041718</f>
        <v>-1.6762168813943361</v>
      </c>
      <c r="D3821" t="s">
        <v>191</v>
      </c>
      <c r="E3821" t="s">
        <v>70</v>
      </c>
      <c r="F3821" s="1">
        <v>40799</v>
      </c>
      <c r="G3821">
        <v>7</v>
      </c>
      <c r="K3821">
        <v>5.0999999999999996</v>
      </c>
      <c r="L3821" t="s">
        <v>71</v>
      </c>
      <c r="O3821">
        <v>163</v>
      </c>
      <c r="P3821" t="s">
        <v>71</v>
      </c>
      <c r="Q3821">
        <v>8.8000000000000007</v>
      </c>
      <c r="R3821" t="s">
        <v>71</v>
      </c>
      <c r="S3821">
        <v>0.39</v>
      </c>
      <c r="T3821" t="s">
        <v>71</v>
      </c>
      <c r="U3821">
        <v>12.08</v>
      </c>
      <c r="V3821" t="s">
        <v>71</v>
      </c>
      <c r="W3821">
        <v>26.58</v>
      </c>
      <c r="X3821" t="s">
        <v>71</v>
      </c>
      <c r="Y3821">
        <v>40.08</v>
      </c>
      <c r="AA3821">
        <v>46.58</v>
      </c>
      <c r="AE3821">
        <v>2.6</v>
      </c>
      <c r="AF3821" t="s">
        <v>71</v>
      </c>
      <c r="AG3821">
        <v>6.21</v>
      </c>
      <c r="AH3821" t="s">
        <v>71</v>
      </c>
      <c r="AS3821">
        <v>1.37</v>
      </c>
      <c r="AT3821" t="s">
        <v>71</v>
      </c>
    </row>
    <row r="3822" spans="1:46" x14ac:dyDescent="0.2">
      <c r="A3822" t="s">
        <v>189</v>
      </c>
      <c r="B3822" t="s">
        <v>190</v>
      </c>
      <c r="C3822">
        <f>-70.01627842 / 41.77041718</f>
        <v>-1.6762168813943361</v>
      </c>
      <c r="D3822" t="s">
        <v>191</v>
      </c>
      <c r="E3822" t="s">
        <v>70</v>
      </c>
      <c r="F3822" s="1">
        <v>40799</v>
      </c>
      <c r="G3822">
        <v>8</v>
      </c>
      <c r="O3822">
        <v>173.1</v>
      </c>
      <c r="P3822" t="s">
        <v>71</v>
      </c>
      <c r="Q3822">
        <v>8.3000000000000007</v>
      </c>
      <c r="R3822" t="s">
        <v>71</v>
      </c>
    </row>
    <row r="3823" spans="1:46" x14ac:dyDescent="0.2">
      <c r="A3823" t="s">
        <v>189</v>
      </c>
      <c r="B3823" t="s">
        <v>190</v>
      </c>
      <c r="C3823">
        <f>-70.01627842 / 41.77041718</f>
        <v>-1.6762168813943361</v>
      </c>
      <c r="D3823" t="s">
        <v>191</v>
      </c>
      <c r="E3823" t="s">
        <v>70</v>
      </c>
      <c r="F3823" s="1">
        <v>41171</v>
      </c>
      <c r="G3823">
        <v>0.5</v>
      </c>
      <c r="I3823">
        <v>8.2899999999999991</v>
      </c>
      <c r="J3823" t="s">
        <v>71</v>
      </c>
      <c r="K3823">
        <v>1.38</v>
      </c>
      <c r="L3823" t="s">
        <v>71</v>
      </c>
      <c r="M3823">
        <v>4.4000000000000004</v>
      </c>
      <c r="N3823" t="s">
        <v>71</v>
      </c>
      <c r="O3823">
        <v>5.99</v>
      </c>
      <c r="P3823" t="s">
        <v>71</v>
      </c>
      <c r="Q3823">
        <v>22.6</v>
      </c>
      <c r="R3823" t="s">
        <v>71</v>
      </c>
      <c r="S3823">
        <v>0.32</v>
      </c>
      <c r="T3823" t="s">
        <v>71</v>
      </c>
      <c r="U3823">
        <v>9.91</v>
      </c>
      <c r="V3823" t="s">
        <v>71</v>
      </c>
      <c r="W3823">
        <v>24.03</v>
      </c>
      <c r="X3823" t="s">
        <v>71</v>
      </c>
      <c r="Y3823">
        <v>37.22</v>
      </c>
      <c r="AA3823">
        <v>33.76</v>
      </c>
      <c r="AC3823">
        <v>38.65</v>
      </c>
      <c r="AE3823">
        <v>3.5</v>
      </c>
      <c r="AF3823" t="s">
        <v>71</v>
      </c>
      <c r="AG3823">
        <v>6.3</v>
      </c>
      <c r="AH3823" t="s">
        <v>71</v>
      </c>
      <c r="AS3823">
        <v>0.98</v>
      </c>
      <c r="AT3823" t="s">
        <v>71</v>
      </c>
    </row>
    <row r="3824" spans="1:46" x14ac:dyDescent="0.2">
      <c r="A3824" t="s">
        <v>189</v>
      </c>
      <c r="B3824" t="s">
        <v>190</v>
      </c>
      <c r="C3824">
        <f>-70.01627842 / 41.77041718</f>
        <v>-1.6762168813943361</v>
      </c>
      <c r="D3824" t="s">
        <v>191</v>
      </c>
      <c r="E3824" t="s">
        <v>70</v>
      </c>
      <c r="F3824" s="1">
        <v>41171</v>
      </c>
      <c r="G3824">
        <v>1</v>
      </c>
      <c r="O3824">
        <v>6.02</v>
      </c>
      <c r="P3824" t="s">
        <v>71</v>
      </c>
      <c r="Q3824">
        <v>22.6</v>
      </c>
      <c r="R3824" t="s">
        <v>71</v>
      </c>
    </row>
    <row r="3825" spans="1:46" x14ac:dyDescent="0.2">
      <c r="A3825" t="s">
        <v>189</v>
      </c>
      <c r="B3825" t="s">
        <v>190</v>
      </c>
      <c r="C3825">
        <f>-70.01627842 / 41.77041718</f>
        <v>-1.6762168813943361</v>
      </c>
      <c r="D3825" t="s">
        <v>191</v>
      </c>
      <c r="E3825" t="s">
        <v>70</v>
      </c>
      <c r="F3825" s="1">
        <v>41171</v>
      </c>
      <c r="G3825">
        <v>2</v>
      </c>
      <c r="O3825">
        <v>5.99</v>
      </c>
      <c r="P3825" t="s">
        <v>71</v>
      </c>
      <c r="Q3825">
        <v>22.4</v>
      </c>
      <c r="R3825" t="s">
        <v>71</v>
      </c>
    </row>
    <row r="3826" spans="1:46" x14ac:dyDescent="0.2">
      <c r="A3826" t="s">
        <v>189</v>
      </c>
      <c r="B3826" t="s">
        <v>190</v>
      </c>
      <c r="C3826">
        <f>-70.01627842 / 41.77041718</f>
        <v>-1.6762168813943361</v>
      </c>
      <c r="D3826" t="s">
        <v>191</v>
      </c>
      <c r="E3826" t="s">
        <v>70</v>
      </c>
      <c r="F3826" s="1">
        <v>41171</v>
      </c>
      <c r="G3826">
        <v>3</v>
      </c>
      <c r="O3826">
        <v>6.01</v>
      </c>
      <c r="P3826" t="s">
        <v>71</v>
      </c>
      <c r="Q3826">
        <v>22.2</v>
      </c>
      <c r="R3826" t="s">
        <v>71</v>
      </c>
    </row>
    <row r="3827" spans="1:46" x14ac:dyDescent="0.2">
      <c r="A3827" t="s">
        <v>189</v>
      </c>
      <c r="B3827" t="s">
        <v>190</v>
      </c>
      <c r="C3827">
        <f>-70.01627842 / 41.77041718</f>
        <v>-1.6762168813943361</v>
      </c>
      <c r="D3827" t="s">
        <v>191</v>
      </c>
      <c r="E3827" t="s">
        <v>70</v>
      </c>
      <c r="F3827" s="1">
        <v>41171</v>
      </c>
      <c r="G3827">
        <v>4</v>
      </c>
      <c r="O3827">
        <v>6.01</v>
      </c>
      <c r="P3827" t="s">
        <v>71</v>
      </c>
      <c r="Q3827">
        <v>22.2</v>
      </c>
      <c r="R3827" t="s">
        <v>71</v>
      </c>
    </row>
    <row r="3828" spans="1:46" x14ac:dyDescent="0.2">
      <c r="A3828" t="s">
        <v>189</v>
      </c>
      <c r="B3828" t="s">
        <v>190</v>
      </c>
      <c r="C3828">
        <f>-70.01627842 / 41.77041718</f>
        <v>-1.6762168813943361</v>
      </c>
      <c r="D3828" t="s">
        <v>191</v>
      </c>
      <c r="E3828" t="s">
        <v>70</v>
      </c>
      <c r="F3828" s="1">
        <v>41171</v>
      </c>
      <c r="G3828">
        <v>5</v>
      </c>
      <c r="O3828">
        <v>5.94</v>
      </c>
      <c r="P3828" t="s">
        <v>71</v>
      </c>
      <c r="Q3828">
        <v>22.1</v>
      </c>
      <c r="R3828" t="s">
        <v>71</v>
      </c>
    </row>
    <row r="3829" spans="1:46" x14ac:dyDescent="0.2">
      <c r="A3829" t="s">
        <v>189</v>
      </c>
      <c r="B3829" t="s">
        <v>190</v>
      </c>
      <c r="C3829">
        <f>-70.01627842 / 41.77041718</f>
        <v>-1.6762168813943361</v>
      </c>
      <c r="D3829" t="s">
        <v>191</v>
      </c>
      <c r="E3829" t="s">
        <v>70</v>
      </c>
      <c r="F3829" s="1">
        <v>41171</v>
      </c>
      <c r="G3829">
        <v>6</v>
      </c>
      <c r="O3829">
        <v>1.1499999999999999</v>
      </c>
      <c r="P3829" t="s">
        <v>71</v>
      </c>
      <c r="Q3829">
        <v>19.2</v>
      </c>
      <c r="R3829" t="s">
        <v>71</v>
      </c>
    </row>
    <row r="3830" spans="1:46" x14ac:dyDescent="0.2">
      <c r="A3830" t="s">
        <v>189</v>
      </c>
      <c r="B3830" t="s">
        <v>190</v>
      </c>
      <c r="C3830">
        <f>-70.01627842 / 41.77041718</f>
        <v>-1.6762168813943361</v>
      </c>
      <c r="D3830" t="s">
        <v>191</v>
      </c>
      <c r="E3830" t="s">
        <v>70</v>
      </c>
      <c r="F3830" s="1">
        <v>41171</v>
      </c>
      <c r="G3830">
        <v>7</v>
      </c>
      <c r="K3830">
        <v>38.24</v>
      </c>
      <c r="L3830" t="s">
        <v>71</v>
      </c>
      <c r="O3830">
        <v>0.21</v>
      </c>
      <c r="P3830" t="s">
        <v>71</v>
      </c>
      <c r="Q3830">
        <v>14.7</v>
      </c>
      <c r="R3830" t="s">
        <v>71</v>
      </c>
      <c r="S3830">
        <v>1.69</v>
      </c>
      <c r="T3830" t="s">
        <v>71</v>
      </c>
      <c r="U3830">
        <v>52.35</v>
      </c>
      <c r="V3830" t="s">
        <v>71</v>
      </c>
      <c r="W3830">
        <v>42.78</v>
      </c>
      <c r="X3830" t="s">
        <v>71</v>
      </c>
      <c r="Y3830">
        <v>61.22</v>
      </c>
      <c r="AA3830">
        <v>66.349999999999994</v>
      </c>
      <c r="AE3830">
        <v>4.5</v>
      </c>
      <c r="AF3830" t="s">
        <v>71</v>
      </c>
      <c r="AG3830">
        <v>5.71</v>
      </c>
      <c r="AH3830" t="s">
        <v>71</v>
      </c>
      <c r="AS3830">
        <v>9.3699999999999992</v>
      </c>
      <c r="AT3830" t="s">
        <v>71</v>
      </c>
    </row>
    <row r="3831" spans="1:46" x14ac:dyDescent="0.2">
      <c r="A3831" t="s">
        <v>189</v>
      </c>
      <c r="B3831" t="s">
        <v>190</v>
      </c>
      <c r="C3831">
        <f>-70.01627842 / 41.77041718</f>
        <v>-1.6762168813943361</v>
      </c>
      <c r="D3831" t="s">
        <v>191</v>
      </c>
      <c r="E3831" t="s">
        <v>70</v>
      </c>
      <c r="F3831" s="1">
        <v>41520</v>
      </c>
      <c r="G3831">
        <v>0.5</v>
      </c>
      <c r="I3831">
        <v>7.53</v>
      </c>
      <c r="J3831" t="s">
        <v>71</v>
      </c>
      <c r="K3831">
        <v>1.36</v>
      </c>
      <c r="L3831" t="s">
        <v>71</v>
      </c>
      <c r="M3831">
        <v>5.5</v>
      </c>
      <c r="N3831" t="s">
        <v>71</v>
      </c>
      <c r="O3831">
        <v>7.83</v>
      </c>
      <c r="P3831" t="s">
        <v>71</v>
      </c>
      <c r="Q3831">
        <v>25.8</v>
      </c>
      <c r="R3831" t="s">
        <v>71</v>
      </c>
      <c r="S3831">
        <v>0.57999999999999996</v>
      </c>
      <c r="T3831" t="s">
        <v>71</v>
      </c>
      <c r="U3831">
        <v>17.96</v>
      </c>
      <c r="V3831" t="s">
        <v>71</v>
      </c>
      <c r="W3831">
        <v>22.89</v>
      </c>
      <c r="X3831" t="s">
        <v>71</v>
      </c>
      <c r="Y3831">
        <v>45.8</v>
      </c>
      <c r="AA3831">
        <v>33.619999999999997</v>
      </c>
      <c r="AC3831">
        <v>35.43</v>
      </c>
      <c r="AE3831">
        <v>3.7</v>
      </c>
      <c r="AF3831" t="s">
        <v>71</v>
      </c>
      <c r="AG3831">
        <v>6.2</v>
      </c>
      <c r="AH3831" t="s">
        <v>71</v>
      </c>
      <c r="AS3831">
        <v>0.56999999999999995</v>
      </c>
      <c r="AT3831" t="s">
        <v>71</v>
      </c>
    </row>
    <row r="3832" spans="1:46" x14ac:dyDescent="0.2">
      <c r="A3832" t="s">
        <v>189</v>
      </c>
      <c r="B3832" t="s">
        <v>190</v>
      </c>
      <c r="C3832">
        <f>-70.01627842 / 41.77041718</f>
        <v>-1.6762168813943361</v>
      </c>
      <c r="D3832" t="s">
        <v>191</v>
      </c>
      <c r="E3832" t="s">
        <v>70</v>
      </c>
      <c r="F3832" s="1">
        <v>41520</v>
      </c>
      <c r="G3832">
        <v>1</v>
      </c>
      <c r="O3832">
        <v>7.9</v>
      </c>
      <c r="P3832" t="s">
        <v>71</v>
      </c>
      <c r="Q3832">
        <v>24.8</v>
      </c>
      <c r="R3832" t="s">
        <v>71</v>
      </c>
    </row>
    <row r="3833" spans="1:46" x14ac:dyDescent="0.2">
      <c r="A3833" t="s">
        <v>189</v>
      </c>
      <c r="B3833" t="s">
        <v>190</v>
      </c>
      <c r="C3833">
        <f>-70.01627842 / 41.77041718</f>
        <v>-1.6762168813943361</v>
      </c>
      <c r="D3833" t="s">
        <v>191</v>
      </c>
      <c r="E3833" t="s">
        <v>70</v>
      </c>
      <c r="F3833" s="1">
        <v>41520</v>
      </c>
      <c r="G3833">
        <v>2</v>
      </c>
      <c r="O3833">
        <v>8.08</v>
      </c>
      <c r="P3833" t="s">
        <v>71</v>
      </c>
      <c r="Q3833">
        <v>24.4</v>
      </c>
      <c r="R3833" t="s">
        <v>71</v>
      </c>
    </row>
    <row r="3834" spans="1:46" x14ac:dyDescent="0.2">
      <c r="A3834" t="s">
        <v>189</v>
      </c>
      <c r="B3834" t="s">
        <v>190</v>
      </c>
      <c r="C3834">
        <f>-70.01627842 / 41.77041718</f>
        <v>-1.6762168813943361</v>
      </c>
      <c r="D3834" t="s">
        <v>191</v>
      </c>
      <c r="E3834" t="s">
        <v>70</v>
      </c>
      <c r="F3834" s="1">
        <v>41520</v>
      </c>
      <c r="G3834">
        <v>3</v>
      </c>
      <c r="O3834">
        <v>7.97</v>
      </c>
      <c r="P3834" t="s">
        <v>71</v>
      </c>
      <c r="Q3834">
        <v>24.1</v>
      </c>
      <c r="R3834" t="s">
        <v>71</v>
      </c>
    </row>
    <row r="3835" spans="1:46" x14ac:dyDescent="0.2">
      <c r="A3835" t="s">
        <v>189</v>
      </c>
      <c r="B3835" t="s">
        <v>190</v>
      </c>
      <c r="C3835">
        <f>-70.01627842 / 41.77041718</f>
        <v>-1.6762168813943361</v>
      </c>
      <c r="D3835" t="s">
        <v>191</v>
      </c>
      <c r="E3835" t="s">
        <v>70</v>
      </c>
      <c r="F3835" s="1">
        <v>41520</v>
      </c>
      <c r="G3835">
        <v>4</v>
      </c>
      <c r="O3835">
        <v>7.85</v>
      </c>
      <c r="P3835" t="s">
        <v>71</v>
      </c>
      <c r="Q3835">
        <v>23.7</v>
      </c>
      <c r="R3835" t="s">
        <v>71</v>
      </c>
    </row>
    <row r="3836" spans="1:46" x14ac:dyDescent="0.2">
      <c r="A3836" t="s">
        <v>189</v>
      </c>
      <c r="B3836" t="s">
        <v>190</v>
      </c>
      <c r="C3836">
        <f>-70.01627842 / 41.77041718</f>
        <v>-1.6762168813943361</v>
      </c>
      <c r="D3836" t="s">
        <v>191</v>
      </c>
      <c r="E3836" t="s">
        <v>70</v>
      </c>
      <c r="F3836" s="1">
        <v>41520</v>
      </c>
      <c r="G3836">
        <v>5</v>
      </c>
      <c r="O3836">
        <v>6.48</v>
      </c>
      <c r="P3836" t="s">
        <v>71</v>
      </c>
      <c r="Q3836">
        <v>23.2</v>
      </c>
      <c r="R3836" t="s">
        <v>71</v>
      </c>
    </row>
    <row r="3837" spans="1:46" x14ac:dyDescent="0.2">
      <c r="A3837" t="s">
        <v>189</v>
      </c>
      <c r="B3837" t="s">
        <v>190</v>
      </c>
      <c r="C3837">
        <f>-70.01627842 / 41.77041718</f>
        <v>-1.6762168813943361</v>
      </c>
      <c r="D3837" t="s">
        <v>191</v>
      </c>
      <c r="E3837" t="s">
        <v>70</v>
      </c>
      <c r="F3837" s="1">
        <v>41520</v>
      </c>
      <c r="G3837">
        <v>6</v>
      </c>
      <c r="O3837">
        <v>1.3</v>
      </c>
      <c r="P3837" t="s">
        <v>71</v>
      </c>
      <c r="Q3837">
        <v>19.2</v>
      </c>
      <c r="R3837" t="s">
        <v>71</v>
      </c>
    </row>
    <row r="3838" spans="1:46" x14ac:dyDescent="0.2">
      <c r="A3838" t="s">
        <v>189</v>
      </c>
      <c r="B3838" t="s">
        <v>190</v>
      </c>
      <c r="C3838">
        <f>-70.01627842 / 41.77041718</f>
        <v>-1.6762168813943361</v>
      </c>
      <c r="D3838" t="s">
        <v>191</v>
      </c>
      <c r="E3838" t="s">
        <v>70</v>
      </c>
      <c r="F3838" s="1">
        <v>41520</v>
      </c>
      <c r="G3838">
        <v>6.5</v>
      </c>
      <c r="K3838">
        <v>12.55</v>
      </c>
      <c r="L3838" t="s">
        <v>71</v>
      </c>
      <c r="O3838">
        <v>0.62</v>
      </c>
      <c r="P3838" t="s">
        <v>71</v>
      </c>
      <c r="Q3838">
        <v>17.399999999999999</v>
      </c>
      <c r="R3838" t="s">
        <v>71</v>
      </c>
      <c r="S3838">
        <v>1.05</v>
      </c>
      <c r="T3838" t="s">
        <v>71</v>
      </c>
      <c r="U3838">
        <v>32.520000000000003</v>
      </c>
      <c r="V3838" t="s">
        <v>71</v>
      </c>
      <c r="W3838">
        <v>29.58</v>
      </c>
      <c r="X3838" t="s">
        <v>71</v>
      </c>
      <c r="Y3838">
        <v>54.36</v>
      </c>
      <c r="AA3838">
        <v>55.42</v>
      </c>
      <c r="AE3838">
        <v>4.3</v>
      </c>
      <c r="AF3838" t="s">
        <v>71</v>
      </c>
      <c r="AG3838">
        <v>5.7</v>
      </c>
      <c r="AH3838" t="s">
        <v>71</v>
      </c>
      <c r="AS3838">
        <v>10.91</v>
      </c>
      <c r="AT3838" t="s">
        <v>71</v>
      </c>
    </row>
    <row r="3839" spans="1:46" x14ac:dyDescent="0.2">
      <c r="A3839" t="s">
        <v>189</v>
      </c>
      <c r="B3839" t="s">
        <v>190</v>
      </c>
      <c r="C3839">
        <f>-70.01627842 / 41.77041718</f>
        <v>-1.6762168813943361</v>
      </c>
      <c r="D3839" t="s">
        <v>191</v>
      </c>
      <c r="E3839" t="s">
        <v>70</v>
      </c>
      <c r="F3839" s="1">
        <v>41900</v>
      </c>
      <c r="G3839">
        <v>0.5</v>
      </c>
      <c r="I3839">
        <v>8.4600000000000009</v>
      </c>
      <c r="J3839" t="s">
        <v>71</v>
      </c>
      <c r="K3839">
        <v>3.51</v>
      </c>
      <c r="L3839" t="s">
        <v>71</v>
      </c>
      <c r="M3839">
        <v>4.5</v>
      </c>
      <c r="N3839" t="s">
        <v>71</v>
      </c>
      <c r="O3839">
        <v>4.38</v>
      </c>
      <c r="P3839" t="s">
        <v>71</v>
      </c>
      <c r="Q3839">
        <v>21.2</v>
      </c>
      <c r="R3839" t="s">
        <v>71</v>
      </c>
      <c r="S3839">
        <v>0.4</v>
      </c>
      <c r="T3839" t="s">
        <v>71</v>
      </c>
      <c r="U3839">
        <v>12.39</v>
      </c>
      <c r="V3839" t="s">
        <v>71</v>
      </c>
      <c r="W3839">
        <v>23.99</v>
      </c>
      <c r="X3839" t="s">
        <v>71</v>
      </c>
      <c r="Y3839">
        <v>40.44</v>
      </c>
      <c r="AA3839">
        <v>42.92</v>
      </c>
      <c r="AC3839">
        <v>38.33</v>
      </c>
      <c r="AE3839">
        <v>1.8</v>
      </c>
      <c r="AF3839" t="s">
        <v>71</v>
      </c>
      <c r="AG3839">
        <v>5.92</v>
      </c>
      <c r="AH3839" t="s">
        <v>71</v>
      </c>
      <c r="AS3839">
        <v>5.72</v>
      </c>
      <c r="AT3839" t="s">
        <v>71</v>
      </c>
    </row>
    <row r="3840" spans="1:46" x14ac:dyDescent="0.2">
      <c r="A3840" t="s">
        <v>189</v>
      </c>
      <c r="B3840" t="s">
        <v>190</v>
      </c>
      <c r="C3840">
        <f>-70.01627842 / 41.77041718</f>
        <v>-1.6762168813943361</v>
      </c>
      <c r="D3840" t="s">
        <v>191</v>
      </c>
      <c r="E3840" t="s">
        <v>70</v>
      </c>
      <c r="F3840" s="1">
        <v>41900</v>
      </c>
      <c r="G3840">
        <v>1</v>
      </c>
      <c r="O3840">
        <v>4.25</v>
      </c>
      <c r="P3840" t="s">
        <v>71</v>
      </c>
      <c r="Q3840">
        <v>21.21</v>
      </c>
      <c r="R3840" t="s">
        <v>71</v>
      </c>
    </row>
    <row r="3841" spans="1:58" x14ac:dyDescent="0.2">
      <c r="A3841" t="s">
        <v>189</v>
      </c>
      <c r="B3841" t="s">
        <v>190</v>
      </c>
      <c r="C3841">
        <f>-70.01627842 / 41.77041718</f>
        <v>-1.6762168813943361</v>
      </c>
      <c r="D3841" t="s">
        <v>191</v>
      </c>
      <c r="E3841" t="s">
        <v>70</v>
      </c>
      <c r="F3841" s="1">
        <v>41900</v>
      </c>
      <c r="G3841">
        <v>2</v>
      </c>
      <c r="O3841">
        <v>4.09</v>
      </c>
      <c r="P3841" t="s">
        <v>71</v>
      </c>
      <c r="Q3841">
        <v>21.2</v>
      </c>
      <c r="R3841" t="s">
        <v>71</v>
      </c>
    </row>
    <row r="3842" spans="1:58" x14ac:dyDescent="0.2">
      <c r="A3842" t="s">
        <v>189</v>
      </c>
      <c r="B3842" t="s">
        <v>190</v>
      </c>
      <c r="C3842">
        <f>-70.01627842 / 41.77041718</f>
        <v>-1.6762168813943361</v>
      </c>
      <c r="D3842" t="s">
        <v>191</v>
      </c>
      <c r="E3842" t="s">
        <v>70</v>
      </c>
      <c r="F3842" s="1">
        <v>41900</v>
      </c>
      <c r="G3842">
        <v>3</v>
      </c>
      <c r="O3842">
        <v>4.2</v>
      </c>
      <c r="P3842" t="s">
        <v>71</v>
      </c>
      <c r="Q3842">
        <v>21.2</v>
      </c>
      <c r="R3842" t="s">
        <v>71</v>
      </c>
    </row>
    <row r="3843" spans="1:58" x14ac:dyDescent="0.2">
      <c r="A3843" t="s">
        <v>189</v>
      </c>
      <c r="B3843" t="s">
        <v>190</v>
      </c>
      <c r="C3843">
        <f>-70.01627842 / 41.77041718</f>
        <v>-1.6762168813943361</v>
      </c>
      <c r="D3843" t="s">
        <v>191</v>
      </c>
      <c r="E3843" t="s">
        <v>70</v>
      </c>
      <c r="F3843" s="1">
        <v>41900</v>
      </c>
      <c r="G3843">
        <v>4</v>
      </c>
      <c r="O3843">
        <v>4.18</v>
      </c>
      <c r="P3843" t="s">
        <v>71</v>
      </c>
      <c r="Q3843">
        <v>21.1</v>
      </c>
      <c r="R3843" t="s">
        <v>71</v>
      </c>
    </row>
    <row r="3844" spans="1:58" x14ac:dyDescent="0.2">
      <c r="A3844" t="s">
        <v>189</v>
      </c>
      <c r="B3844" t="s">
        <v>190</v>
      </c>
      <c r="C3844">
        <f>-70.01627842 / 41.77041718</f>
        <v>-1.6762168813943361</v>
      </c>
      <c r="D3844" t="s">
        <v>191</v>
      </c>
      <c r="E3844" t="s">
        <v>70</v>
      </c>
      <c r="F3844" s="1">
        <v>41900</v>
      </c>
      <c r="G3844">
        <v>5</v>
      </c>
      <c r="O3844">
        <v>4.0999999999999996</v>
      </c>
      <c r="P3844" t="s">
        <v>71</v>
      </c>
      <c r="Q3844">
        <v>21.1</v>
      </c>
      <c r="R3844" t="s">
        <v>71</v>
      </c>
    </row>
    <row r="3845" spans="1:58" x14ac:dyDescent="0.2">
      <c r="A3845" t="s">
        <v>189</v>
      </c>
      <c r="B3845" t="s">
        <v>190</v>
      </c>
      <c r="C3845">
        <f>-70.01627842 / 41.77041718</f>
        <v>-1.6762168813943361</v>
      </c>
      <c r="D3845" t="s">
        <v>191</v>
      </c>
      <c r="E3845" t="s">
        <v>70</v>
      </c>
      <c r="F3845" s="1">
        <v>41900</v>
      </c>
      <c r="G3845">
        <v>6</v>
      </c>
      <c r="O3845">
        <v>0.78</v>
      </c>
      <c r="P3845" t="s">
        <v>71</v>
      </c>
      <c r="Q3845">
        <v>16.600000000000001</v>
      </c>
      <c r="R3845" t="s">
        <v>71</v>
      </c>
    </row>
    <row r="3846" spans="1:58" x14ac:dyDescent="0.2">
      <c r="A3846" t="s">
        <v>189</v>
      </c>
      <c r="B3846" t="s">
        <v>190</v>
      </c>
      <c r="C3846">
        <f>-70.01627842 / 41.77041718</f>
        <v>-1.6762168813943361</v>
      </c>
      <c r="D3846" t="s">
        <v>191</v>
      </c>
      <c r="E3846" t="s">
        <v>70</v>
      </c>
      <c r="F3846" s="1">
        <v>41900</v>
      </c>
      <c r="G3846">
        <v>7</v>
      </c>
      <c r="O3846">
        <v>0.21</v>
      </c>
      <c r="P3846" t="s">
        <v>71</v>
      </c>
      <c r="Q3846">
        <v>13.2</v>
      </c>
      <c r="R3846" t="s">
        <v>71</v>
      </c>
    </row>
    <row r="3847" spans="1:58" x14ac:dyDescent="0.2">
      <c r="A3847" t="s">
        <v>189</v>
      </c>
      <c r="B3847" t="s">
        <v>190</v>
      </c>
      <c r="C3847">
        <f>-70.01627842 / 41.77041718</f>
        <v>-1.6762168813943361</v>
      </c>
      <c r="D3847" t="s">
        <v>191</v>
      </c>
      <c r="E3847" t="s">
        <v>70</v>
      </c>
      <c r="F3847" s="1">
        <v>41900</v>
      </c>
      <c r="G3847">
        <v>7.5</v>
      </c>
      <c r="K3847">
        <v>151.36000000000001</v>
      </c>
      <c r="L3847" t="s">
        <v>71</v>
      </c>
      <c r="S3847">
        <v>2.78</v>
      </c>
      <c r="T3847" t="s">
        <v>71</v>
      </c>
      <c r="U3847">
        <v>86.11</v>
      </c>
      <c r="V3847" t="s">
        <v>71</v>
      </c>
      <c r="W3847">
        <v>59.88</v>
      </c>
      <c r="X3847" t="s">
        <v>71</v>
      </c>
      <c r="Y3847">
        <v>68.400000000000006</v>
      </c>
      <c r="AA3847">
        <v>79.84</v>
      </c>
      <c r="AE3847">
        <v>8.5</v>
      </c>
      <c r="AF3847" t="s">
        <v>71</v>
      </c>
      <c r="AG3847">
        <v>5.59</v>
      </c>
      <c r="AH3847" t="s">
        <v>71</v>
      </c>
      <c r="AS3847">
        <v>103.62</v>
      </c>
      <c r="AT3847" t="s">
        <v>71</v>
      </c>
    </row>
    <row r="3848" spans="1:58" x14ac:dyDescent="0.2">
      <c r="A3848" t="s">
        <v>189</v>
      </c>
      <c r="B3848" t="s">
        <v>190</v>
      </c>
      <c r="C3848">
        <f>-70.01627842 / 41.77041718</f>
        <v>-1.6762168813943361</v>
      </c>
      <c r="D3848" t="s">
        <v>191</v>
      </c>
      <c r="E3848" t="s">
        <v>70</v>
      </c>
      <c r="F3848" s="1">
        <v>41900</v>
      </c>
      <c r="G3848">
        <v>8</v>
      </c>
      <c r="O3848">
        <v>0.2</v>
      </c>
      <c r="P3848" t="s">
        <v>71</v>
      </c>
      <c r="Q3848">
        <v>10.9</v>
      </c>
      <c r="R3848" t="s">
        <v>71</v>
      </c>
    </row>
    <row r="3849" spans="1:58" x14ac:dyDescent="0.2">
      <c r="A3849" t="s">
        <v>189</v>
      </c>
      <c r="B3849" t="s">
        <v>190</v>
      </c>
      <c r="C3849">
        <f>-70.01627842 / 41.77041718</f>
        <v>-1.6762168813943361</v>
      </c>
      <c r="D3849" t="s">
        <v>191</v>
      </c>
      <c r="E3849" t="s">
        <v>70</v>
      </c>
      <c r="F3849" s="1">
        <v>42635</v>
      </c>
      <c r="G3849">
        <v>0.5</v>
      </c>
      <c r="I3849">
        <v>8.1</v>
      </c>
      <c r="J3849" t="s">
        <v>71</v>
      </c>
      <c r="K3849">
        <v>4.3099999999999996</v>
      </c>
      <c r="L3849" t="s">
        <v>71</v>
      </c>
      <c r="M3849">
        <v>5.8</v>
      </c>
      <c r="N3849" t="s">
        <v>71</v>
      </c>
      <c r="O3849">
        <v>5.92</v>
      </c>
      <c r="P3849" t="s">
        <v>71</v>
      </c>
      <c r="Q3849">
        <v>23.4</v>
      </c>
      <c r="R3849" t="s">
        <v>71</v>
      </c>
      <c r="S3849">
        <v>0.97</v>
      </c>
      <c r="T3849" t="s">
        <v>71</v>
      </c>
      <c r="U3849">
        <v>30.04</v>
      </c>
      <c r="V3849" t="s">
        <v>71</v>
      </c>
      <c r="W3849">
        <v>27.99</v>
      </c>
      <c r="X3849" t="s">
        <v>71</v>
      </c>
      <c r="Y3849">
        <v>53.21</v>
      </c>
      <c r="AA3849">
        <v>44.93</v>
      </c>
      <c r="AC3849">
        <v>34.67</v>
      </c>
      <c r="AE3849">
        <v>2.8</v>
      </c>
      <c r="AF3849" t="s">
        <v>71</v>
      </c>
      <c r="AG3849">
        <v>6.02</v>
      </c>
      <c r="AH3849" t="s">
        <v>71</v>
      </c>
      <c r="AS3849">
        <v>2.33</v>
      </c>
      <c r="AT3849" t="s">
        <v>71</v>
      </c>
      <c r="BE3849">
        <v>6.64</v>
      </c>
      <c r="BF3849" t="s">
        <v>71</v>
      </c>
    </row>
    <row r="3850" spans="1:58" x14ac:dyDescent="0.2">
      <c r="A3850" t="s">
        <v>189</v>
      </c>
      <c r="B3850" t="s">
        <v>190</v>
      </c>
      <c r="C3850">
        <f>-70.01627842 / 41.77041718</f>
        <v>-1.6762168813943361</v>
      </c>
      <c r="D3850" t="s">
        <v>191</v>
      </c>
      <c r="E3850" t="s">
        <v>70</v>
      </c>
      <c r="F3850" s="1">
        <v>42635</v>
      </c>
      <c r="G3850">
        <v>1</v>
      </c>
      <c r="O3850">
        <v>5.73</v>
      </c>
      <c r="P3850" t="s">
        <v>71</v>
      </c>
      <c r="Q3850">
        <v>23.4</v>
      </c>
      <c r="R3850" t="s">
        <v>71</v>
      </c>
    </row>
    <row r="3851" spans="1:58" x14ac:dyDescent="0.2">
      <c r="A3851" t="s">
        <v>189</v>
      </c>
      <c r="B3851" t="s">
        <v>190</v>
      </c>
      <c r="C3851">
        <f>-70.01627842 / 41.77041718</f>
        <v>-1.6762168813943361</v>
      </c>
      <c r="D3851" t="s">
        <v>191</v>
      </c>
      <c r="E3851" t="s">
        <v>70</v>
      </c>
      <c r="F3851" s="1">
        <v>42635</v>
      </c>
      <c r="G3851">
        <v>2</v>
      </c>
      <c r="O3851">
        <v>5.75</v>
      </c>
      <c r="P3851" t="s">
        <v>71</v>
      </c>
      <c r="Q3851">
        <v>23.3</v>
      </c>
      <c r="R3851" t="s">
        <v>71</v>
      </c>
    </row>
    <row r="3852" spans="1:58" x14ac:dyDescent="0.2">
      <c r="A3852" t="s">
        <v>189</v>
      </c>
      <c r="B3852" t="s">
        <v>190</v>
      </c>
      <c r="C3852">
        <f>-70.01627842 / 41.77041718</f>
        <v>-1.6762168813943361</v>
      </c>
      <c r="D3852" t="s">
        <v>191</v>
      </c>
      <c r="E3852" t="s">
        <v>70</v>
      </c>
      <c r="F3852" s="1">
        <v>42635</v>
      </c>
      <c r="G3852">
        <v>3</v>
      </c>
      <c r="O3852">
        <v>5.4</v>
      </c>
      <c r="P3852" t="s">
        <v>71</v>
      </c>
      <c r="Q3852">
        <v>23.3</v>
      </c>
      <c r="R3852" t="s">
        <v>71</v>
      </c>
    </row>
    <row r="3853" spans="1:58" x14ac:dyDescent="0.2">
      <c r="A3853" t="s">
        <v>189</v>
      </c>
      <c r="B3853" t="s">
        <v>190</v>
      </c>
      <c r="C3853">
        <f>-70.01627842 / 41.77041718</f>
        <v>-1.6762168813943361</v>
      </c>
      <c r="D3853" t="s">
        <v>191</v>
      </c>
      <c r="E3853" t="s">
        <v>70</v>
      </c>
      <c r="F3853" s="1">
        <v>42635</v>
      </c>
      <c r="G3853">
        <v>4</v>
      </c>
      <c r="O3853">
        <v>5.3</v>
      </c>
      <c r="P3853" t="s">
        <v>71</v>
      </c>
      <c r="Q3853">
        <v>23.2</v>
      </c>
      <c r="R3853" t="s">
        <v>71</v>
      </c>
    </row>
    <row r="3854" spans="1:58" x14ac:dyDescent="0.2">
      <c r="A3854" t="s">
        <v>189</v>
      </c>
      <c r="B3854" t="s">
        <v>190</v>
      </c>
      <c r="C3854">
        <f>-70.01627842 / 41.77041718</f>
        <v>-1.6762168813943361</v>
      </c>
      <c r="D3854" t="s">
        <v>191</v>
      </c>
      <c r="E3854" t="s">
        <v>70</v>
      </c>
      <c r="F3854" s="1">
        <v>42635</v>
      </c>
      <c r="G3854">
        <v>4.9000000000000004</v>
      </c>
      <c r="K3854">
        <v>3.7</v>
      </c>
      <c r="L3854" t="s">
        <v>71</v>
      </c>
      <c r="S3854">
        <v>1.51</v>
      </c>
      <c r="T3854" t="s">
        <v>71</v>
      </c>
      <c r="U3854">
        <v>46.77</v>
      </c>
      <c r="V3854" t="s">
        <v>71</v>
      </c>
      <c r="W3854">
        <v>45.49</v>
      </c>
      <c r="X3854" t="s">
        <v>71</v>
      </c>
      <c r="Y3854">
        <v>59.6</v>
      </c>
      <c r="AA3854">
        <v>43.43</v>
      </c>
      <c r="AE3854">
        <v>9.5</v>
      </c>
      <c r="AF3854" t="s">
        <v>71</v>
      </c>
      <c r="AG3854">
        <v>5.68</v>
      </c>
      <c r="AH3854" t="s">
        <v>71</v>
      </c>
      <c r="AS3854">
        <v>91.16</v>
      </c>
      <c r="AT3854" t="s">
        <v>71</v>
      </c>
      <c r="BE3854">
        <v>94.85</v>
      </c>
      <c r="BF3854" t="s">
        <v>71</v>
      </c>
    </row>
    <row r="3855" spans="1:58" x14ac:dyDescent="0.2">
      <c r="A3855" t="s">
        <v>189</v>
      </c>
      <c r="B3855" t="s">
        <v>190</v>
      </c>
      <c r="C3855">
        <f>-70.01627842 / 41.77041718</f>
        <v>-1.6762168813943361</v>
      </c>
      <c r="D3855" t="s">
        <v>191</v>
      </c>
      <c r="E3855" t="s">
        <v>70</v>
      </c>
      <c r="F3855" s="1">
        <v>42635</v>
      </c>
      <c r="G3855">
        <v>5</v>
      </c>
      <c r="O3855">
        <v>4.45</v>
      </c>
      <c r="P3855" t="s">
        <v>71</v>
      </c>
      <c r="Q3855">
        <v>22.5</v>
      </c>
      <c r="R3855" t="s">
        <v>71</v>
      </c>
    </row>
    <row r="3856" spans="1:58" x14ac:dyDescent="0.2">
      <c r="A3856" t="s">
        <v>189</v>
      </c>
      <c r="B3856" t="s">
        <v>190</v>
      </c>
      <c r="C3856">
        <f>-70.01627842 / 41.77041718</f>
        <v>-1.6762168813943361</v>
      </c>
      <c r="D3856" t="s">
        <v>191</v>
      </c>
      <c r="E3856" t="s">
        <v>70</v>
      </c>
      <c r="F3856" s="1">
        <v>42635</v>
      </c>
      <c r="G3856">
        <v>6</v>
      </c>
      <c r="O3856">
        <v>0.53</v>
      </c>
      <c r="P3856" t="s">
        <v>71</v>
      </c>
      <c r="Q3856">
        <v>19.8</v>
      </c>
      <c r="R3856" t="s">
        <v>71</v>
      </c>
    </row>
    <row r="3857" spans="1:46" x14ac:dyDescent="0.2">
      <c r="A3857" t="s">
        <v>189</v>
      </c>
      <c r="B3857" t="s">
        <v>190</v>
      </c>
      <c r="C3857">
        <f>-70.01627842 / 41.77041718</f>
        <v>-1.6762168813943361</v>
      </c>
      <c r="D3857" t="s">
        <v>191</v>
      </c>
      <c r="E3857" t="s">
        <v>70</v>
      </c>
      <c r="F3857" s="1">
        <v>42635</v>
      </c>
      <c r="G3857">
        <v>7</v>
      </c>
      <c r="O3857">
        <v>0.18</v>
      </c>
      <c r="P3857" t="s">
        <v>71</v>
      </c>
      <c r="Q3857">
        <v>15.5</v>
      </c>
      <c r="R3857" t="s">
        <v>71</v>
      </c>
    </row>
    <row r="3858" spans="1:46" x14ac:dyDescent="0.2">
      <c r="A3858" t="s">
        <v>189</v>
      </c>
      <c r="B3858" t="s">
        <v>190</v>
      </c>
      <c r="C3858">
        <f>-70.01627842 / 41.77041718</f>
        <v>-1.6762168813943361</v>
      </c>
      <c r="D3858" t="s">
        <v>191</v>
      </c>
      <c r="E3858" t="s">
        <v>70</v>
      </c>
      <c r="F3858" s="1">
        <v>42635</v>
      </c>
      <c r="G3858">
        <v>8</v>
      </c>
      <c r="O3858">
        <v>0.11</v>
      </c>
      <c r="P3858" t="s">
        <v>71</v>
      </c>
      <c r="Q3858">
        <v>13</v>
      </c>
      <c r="R3858" t="s">
        <v>71</v>
      </c>
    </row>
    <row r="3859" spans="1:46" x14ac:dyDescent="0.2">
      <c r="A3859" t="s">
        <v>189</v>
      </c>
      <c r="B3859" t="s">
        <v>190</v>
      </c>
      <c r="C3859">
        <f>-70.01627842 / 41.77041718</f>
        <v>-1.6762168813943361</v>
      </c>
      <c r="D3859" t="s">
        <v>191</v>
      </c>
      <c r="E3859" t="s">
        <v>70</v>
      </c>
      <c r="F3859" s="1">
        <v>42635</v>
      </c>
      <c r="G3859">
        <v>9</v>
      </c>
      <c r="O3859">
        <v>0.1</v>
      </c>
      <c r="P3859" t="s">
        <v>71</v>
      </c>
      <c r="Q3859">
        <v>11.4</v>
      </c>
      <c r="R3859" t="s">
        <v>71</v>
      </c>
    </row>
    <row r="3860" spans="1:46" x14ac:dyDescent="0.2">
      <c r="A3860" t="s">
        <v>635</v>
      </c>
      <c r="B3860" t="s">
        <v>636</v>
      </c>
      <c r="C3860">
        <f>-70.02637772 / 41.76689048</f>
        <v>-1.6766002188631208</v>
      </c>
      <c r="D3860" t="s">
        <v>303</v>
      </c>
      <c r="E3860" t="s">
        <v>70</v>
      </c>
      <c r="F3860" s="1">
        <v>37143</v>
      </c>
      <c r="G3860">
        <v>0.5</v>
      </c>
      <c r="I3860">
        <v>20.100000000000001</v>
      </c>
      <c r="J3860" t="s">
        <v>71</v>
      </c>
      <c r="K3860">
        <v>4.59</v>
      </c>
      <c r="L3860" t="s">
        <v>71</v>
      </c>
      <c r="M3860">
        <v>3.01</v>
      </c>
      <c r="N3860" t="s">
        <v>71</v>
      </c>
      <c r="O3860">
        <v>8.82</v>
      </c>
      <c r="P3860" t="s">
        <v>71</v>
      </c>
      <c r="Q3860">
        <v>24.6</v>
      </c>
      <c r="R3860" t="s">
        <v>71</v>
      </c>
      <c r="S3860">
        <v>0.25</v>
      </c>
      <c r="T3860" t="s">
        <v>71</v>
      </c>
      <c r="U3860">
        <v>7.74</v>
      </c>
      <c r="V3860" t="s">
        <v>71</v>
      </c>
      <c r="W3860">
        <v>22.3</v>
      </c>
      <c r="X3860" t="s">
        <v>71</v>
      </c>
      <c r="Y3860">
        <v>33.659999999999997</v>
      </c>
      <c r="AA3860">
        <v>45.55</v>
      </c>
      <c r="AC3860">
        <v>44.12</v>
      </c>
      <c r="AE3860">
        <v>4</v>
      </c>
      <c r="AF3860" t="s">
        <v>71</v>
      </c>
      <c r="AG3860">
        <v>6.75</v>
      </c>
      <c r="AH3860" t="s">
        <v>71</v>
      </c>
      <c r="AS3860">
        <v>0.09</v>
      </c>
      <c r="AT3860" t="s">
        <v>71</v>
      </c>
    </row>
    <row r="3861" spans="1:46" x14ac:dyDescent="0.2">
      <c r="A3861" t="s">
        <v>635</v>
      </c>
      <c r="B3861" t="s">
        <v>636</v>
      </c>
      <c r="C3861">
        <f>-70.02637772 / 41.76689048</f>
        <v>-1.6766002188631208</v>
      </c>
      <c r="D3861" t="s">
        <v>303</v>
      </c>
      <c r="E3861" t="s">
        <v>70</v>
      </c>
      <c r="F3861" s="1">
        <v>37143</v>
      </c>
      <c r="G3861">
        <v>1</v>
      </c>
      <c r="O3861">
        <v>8.67</v>
      </c>
      <c r="P3861" t="s">
        <v>71</v>
      </c>
      <c r="Q3861">
        <v>24.6</v>
      </c>
      <c r="R3861" t="s">
        <v>71</v>
      </c>
    </row>
    <row r="3862" spans="1:46" x14ac:dyDescent="0.2">
      <c r="A3862" t="s">
        <v>635</v>
      </c>
      <c r="B3862" t="s">
        <v>636</v>
      </c>
      <c r="C3862">
        <f>-70.02637772 / 41.76689048</f>
        <v>-1.6766002188631208</v>
      </c>
      <c r="D3862" t="s">
        <v>303</v>
      </c>
      <c r="E3862" t="s">
        <v>70</v>
      </c>
      <c r="F3862" s="1">
        <v>37143</v>
      </c>
      <c r="G3862">
        <v>2</v>
      </c>
      <c r="O3862">
        <v>8.6300000000000008</v>
      </c>
      <c r="P3862" t="s">
        <v>71</v>
      </c>
      <c r="Q3862">
        <v>24.6</v>
      </c>
      <c r="R3862" t="s">
        <v>71</v>
      </c>
    </row>
    <row r="3863" spans="1:46" x14ac:dyDescent="0.2">
      <c r="A3863" t="s">
        <v>635</v>
      </c>
      <c r="B3863" t="s">
        <v>636</v>
      </c>
      <c r="C3863">
        <f>-70.02637772 / 41.76689048</f>
        <v>-1.6766002188631208</v>
      </c>
      <c r="D3863" t="s">
        <v>303</v>
      </c>
      <c r="E3863" t="s">
        <v>70</v>
      </c>
      <c r="F3863" s="1">
        <v>37143</v>
      </c>
      <c r="G3863">
        <v>3</v>
      </c>
      <c r="K3863">
        <v>4.57</v>
      </c>
      <c r="L3863" t="s">
        <v>71</v>
      </c>
      <c r="O3863">
        <v>8.66</v>
      </c>
      <c r="P3863" t="s">
        <v>71</v>
      </c>
      <c r="Q3863">
        <v>24.6</v>
      </c>
      <c r="R3863" t="s">
        <v>71</v>
      </c>
      <c r="S3863">
        <v>0.35</v>
      </c>
      <c r="T3863" t="s">
        <v>71</v>
      </c>
      <c r="U3863">
        <v>10.84</v>
      </c>
      <c r="V3863" t="s">
        <v>71</v>
      </c>
      <c r="W3863">
        <v>26.9</v>
      </c>
      <c r="X3863" t="s">
        <v>71</v>
      </c>
      <c r="Y3863">
        <v>0</v>
      </c>
      <c r="AA3863">
        <v>45.51</v>
      </c>
      <c r="AE3863">
        <v>3.6</v>
      </c>
      <c r="AF3863" t="s">
        <v>71</v>
      </c>
      <c r="AG3863">
        <v>6.62</v>
      </c>
      <c r="AH3863" t="s">
        <v>71</v>
      </c>
      <c r="AS3863">
        <v>0</v>
      </c>
      <c r="AT3863" t="s">
        <v>71</v>
      </c>
    </row>
    <row r="3864" spans="1:46" x14ac:dyDescent="0.2">
      <c r="A3864" t="s">
        <v>635</v>
      </c>
      <c r="B3864" t="s">
        <v>636</v>
      </c>
      <c r="C3864">
        <f>-70.02637772 / 41.76689048</f>
        <v>-1.6766002188631208</v>
      </c>
      <c r="D3864" t="s">
        <v>303</v>
      </c>
      <c r="E3864" t="s">
        <v>70</v>
      </c>
      <c r="F3864" s="1">
        <v>37143</v>
      </c>
      <c r="G3864">
        <v>4</v>
      </c>
      <c r="O3864">
        <v>8.61</v>
      </c>
      <c r="P3864" t="s">
        <v>71</v>
      </c>
      <c r="Q3864">
        <v>24.5</v>
      </c>
      <c r="R3864" t="s">
        <v>71</v>
      </c>
    </row>
    <row r="3865" spans="1:46" x14ac:dyDescent="0.2">
      <c r="A3865" t="s">
        <v>635</v>
      </c>
      <c r="B3865" t="s">
        <v>636</v>
      </c>
      <c r="C3865">
        <f>-70.02637772 / 41.76689048</f>
        <v>-1.6766002188631208</v>
      </c>
      <c r="D3865" t="s">
        <v>303</v>
      </c>
      <c r="E3865" t="s">
        <v>70</v>
      </c>
      <c r="F3865" s="1">
        <v>37143</v>
      </c>
      <c r="G3865">
        <v>5</v>
      </c>
      <c r="O3865">
        <v>8.4499999999999993</v>
      </c>
      <c r="P3865" t="s">
        <v>71</v>
      </c>
      <c r="Q3865">
        <v>24.2</v>
      </c>
      <c r="R3865" t="s">
        <v>71</v>
      </c>
    </row>
    <row r="3866" spans="1:46" x14ac:dyDescent="0.2">
      <c r="A3866" t="s">
        <v>635</v>
      </c>
      <c r="B3866" t="s">
        <v>636</v>
      </c>
      <c r="C3866">
        <f>-70.02637772 / 41.76689048</f>
        <v>-1.6766002188631208</v>
      </c>
      <c r="D3866" t="s">
        <v>303</v>
      </c>
      <c r="E3866" t="s">
        <v>70</v>
      </c>
      <c r="F3866" s="1">
        <v>37143</v>
      </c>
      <c r="G3866">
        <v>6</v>
      </c>
      <c r="O3866">
        <v>8.39</v>
      </c>
      <c r="P3866" t="s">
        <v>71</v>
      </c>
      <c r="Q3866">
        <v>23.9</v>
      </c>
      <c r="R3866" t="s">
        <v>71</v>
      </c>
    </row>
    <row r="3867" spans="1:46" x14ac:dyDescent="0.2">
      <c r="A3867" t="s">
        <v>635</v>
      </c>
      <c r="B3867" t="s">
        <v>636</v>
      </c>
      <c r="C3867">
        <f>-70.02637772 / 41.76689048</f>
        <v>-1.6766002188631208</v>
      </c>
      <c r="D3867" t="s">
        <v>303</v>
      </c>
      <c r="E3867" t="s">
        <v>70</v>
      </c>
      <c r="F3867" s="1">
        <v>37143</v>
      </c>
      <c r="G3867">
        <v>7</v>
      </c>
      <c r="O3867">
        <v>8</v>
      </c>
      <c r="P3867" t="s">
        <v>71</v>
      </c>
      <c r="Q3867">
        <v>23.6</v>
      </c>
      <c r="R3867" t="s">
        <v>71</v>
      </c>
    </row>
    <row r="3868" spans="1:46" x14ac:dyDescent="0.2">
      <c r="A3868" t="s">
        <v>635</v>
      </c>
      <c r="B3868" t="s">
        <v>636</v>
      </c>
      <c r="C3868">
        <f>-70.02637772 / 41.76689048</f>
        <v>-1.6766002188631208</v>
      </c>
      <c r="D3868" t="s">
        <v>303</v>
      </c>
      <c r="E3868" t="s">
        <v>70</v>
      </c>
      <c r="F3868" s="1">
        <v>37143</v>
      </c>
      <c r="G3868">
        <v>8</v>
      </c>
      <c r="O3868">
        <v>9.25</v>
      </c>
      <c r="P3868" t="s">
        <v>71</v>
      </c>
      <c r="Q3868">
        <v>20.100000000000001</v>
      </c>
      <c r="R3868" t="s">
        <v>71</v>
      </c>
    </row>
    <row r="3869" spans="1:46" x14ac:dyDescent="0.2">
      <c r="A3869" t="s">
        <v>635</v>
      </c>
      <c r="B3869" t="s">
        <v>636</v>
      </c>
      <c r="C3869">
        <f>-70.02637772 / 41.76689048</f>
        <v>-1.6766002188631208</v>
      </c>
      <c r="D3869" t="s">
        <v>303</v>
      </c>
      <c r="E3869" t="s">
        <v>70</v>
      </c>
      <c r="F3869" s="1">
        <v>37143</v>
      </c>
      <c r="G3869">
        <v>9</v>
      </c>
      <c r="K3869">
        <v>2.15</v>
      </c>
      <c r="L3869" t="s">
        <v>71</v>
      </c>
      <c r="O3869">
        <v>7.14</v>
      </c>
      <c r="P3869" t="s">
        <v>71</v>
      </c>
      <c r="Q3869">
        <v>16.5</v>
      </c>
      <c r="R3869" t="s">
        <v>71</v>
      </c>
      <c r="S3869">
        <v>0.35</v>
      </c>
      <c r="T3869" t="s">
        <v>71</v>
      </c>
      <c r="U3869">
        <v>10.84</v>
      </c>
      <c r="V3869" t="s">
        <v>71</v>
      </c>
      <c r="W3869">
        <v>30</v>
      </c>
      <c r="X3869" t="s">
        <v>71</v>
      </c>
      <c r="Y3869">
        <v>38.520000000000003</v>
      </c>
      <c r="AA3869">
        <v>38.11</v>
      </c>
      <c r="AE3869">
        <v>5.0999999999999996</v>
      </c>
      <c r="AF3869" t="s">
        <v>71</v>
      </c>
      <c r="AG3869">
        <v>6.18</v>
      </c>
      <c r="AH3869" t="s">
        <v>71</v>
      </c>
      <c r="AS3869">
        <v>1.06</v>
      </c>
      <c r="AT3869" t="s">
        <v>71</v>
      </c>
    </row>
    <row r="3870" spans="1:46" x14ac:dyDescent="0.2">
      <c r="A3870" t="s">
        <v>635</v>
      </c>
      <c r="B3870" t="s">
        <v>636</v>
      </c>
      <c r="C3870">
        <f>-70.02637772 / 41.76689048</f>
        <v>-1.6766002188631208</v>
      </c>
      <c r="D3870" t="s">
        <v>303</v>
      </c>
      <c r="E3870" t="s">
        <v>70</v>
      </c>
      <c r="F3870" s="1">
        <v>37143</v>
      </c>
      <c r="G3870">
        <v>10</v>
      </c>
      <c r="O3870">
        <v>3.32</v>
      </c>
      <c r="P3870" t="s">
        <v>71</v>
      </c>
      <c r="Q3870">
        <v>14.1</v>
      </c>
      <c r="R3870" t="s">
        <v>71</v>
      </c>
    </row>
    <row r="3871" spans="1:46" x14ac:dyDescent="0.2">
      <c r="A3871" t="s">
        <v>635</v>
      </c>
      <c r="B3871" t="s">
        <v>636</v>
      </c>
      <c r="C3871">
        <f>-70.02637772 / 41.76689048</f>
        <v>-1.6766002188631208</v>
      </c>
      <c r="D3871" t="s">
        <v>303</v>
      </c>
      <c r="E3871" t="s">
        <v>70</v>
      </c>
      <c r="F3871" s="1">
        <v>37143</v>
      </c>
      <c r="G3871">
        <v>11</v>
      </c>
      <c r="O3871">
        <v>1.1100000000000001</v>
      </c>
      <c r="P3871" t="s">
        <v>71</v>
      </c>
      <c r="Q3871">
        <v>12.4</v>
      </c>
      <c r="R3871" t="s">
        <v>71</v>
      </c>
    </row>
    <row r="3872" spans="1:46" x14ac:dyDescent="0.2">
      <c r="A3872" t="s">
        <v>635</v>
      </c>
      <c r="B3872" t="s">
        <v>636</v>
      </c>
      <c r="C3872">
        <f>-70.02637772 / 41.76689048</f>
        <v>-1.6766002188631208</v>
      </c>
      <c r="D3872" t="s">
        <v>303</v>
      </c>
      <c r="E3872" t="s">
        <v>70</v>
      </c>
      <c r="F3872" s="1">
        <v>37143</v>
      </c>
      <c r="G3872">
        <v>12</v>
      </c>
      <c r="O3872">
        <v>0.39</v>
      </c>
      <c r="P3872" t="s">
        <v>71</v>
      </c>
      <c r="Q3872">
        <v>10.4</v>
      </c>
      <c r="R3872" t="s">
        <v>71</v>
      </c>
    </row>
    <row r="3873" spans="1:46" x14ac:dyDescent="0.2">
      <c r="A3873" t="s">
        <v>635</v>
      </c>
      <c r="B3873" t="s">
        <v>636</v>
      </c>
      <c r="C3873">
        <f>-70.02637772 / 41.76689048</f>
        <v>-1.6766002188631208</v>
      </c>
      <c r="D3873" t="s">
        <v>303</v>
      </c>
      <c r="E3873" t="s">
        <v>70</v>
      </c>
      <c r="F3873" s="1">
        <v>37143</v>
      </c>
      <c r="G3873">
        <v>13</v>
      </c>
      <c r="O3873">
        <v>0.35</v>
      </c>
      <c r="P3873" t="s">
        <v>71</v>
      </c>
      <c r="Q3873">
        <v>9.3000000000000007</v>
      </c>
      <c r="R3873" t="s">
        <v>71</v>
      </c>
    </row>
    <row r="3874" spans="1:46" x14ac:dyDescent="0.2">
      <c r="A3874" t="s">
        <v>635</v>
      </c>
      <c r="B3874" t="s">
        <v>636</v>
      </c>
      <c r="C3874">
        <f>-70.02637772 / 41.76689048</f>
        <v>-1.6766002188631208</v>
      </c>
      <c r="D3874" t="s">
        <v>303</v>
      </c>
      <c r="E3874" t="s">
        <v>70</v>
      </c>
      <c r="F3874" s="1">
        <v>37143</v>
      </c>
      <c r="G3874">
        <v>14</v>
      </c>
      <c r="O3874">
        <v>0.31</v>
      </c>
      <c r="P3874" t="s">
        <v>71</v>
      </c>
      <c r="Q3874">
        <v>8.4</v>
      </c>
      <c r="R3874" t="s">
        <v>71</v>
      </c>
    </row>
    <row r="3875" spans="1:46" x14ac:dyDescent="0.2">
      <c r="A3875" t="s">
        <v>635</v>
      </c>
      <c r="B3875" t="s">
        <v>636</v>
      </c>
      <c r="C3875">
        <f>-70.02637772 / 41.76689048</f>
        <v>-1.6766002188631208</v>
      </c>
      <c r="D3875" t="s">
        <v>303</v>
      </c>
      <c r="E3875" t="s">
        <v>70</v>
      </c>
      <c r="F3875" s="1">
        <v>37143</v>
      </c>
      <c r="G3875">
        <v>15</v>
      </c>
      <c r="O3875">
        <v>0.27</v>
      </c>
      <c r="P3875" t="s">
        <v>71</v>
      </c>
      <c r="Q3875">
        <v>7.7</v>
      </c>
      <c r="R3875" t="s">
        <v>71</v>
      </c>
    </row>
    <row r="3876" spans="1:46" x14ac:dyDescent="0.2">
      <c r="A3876" t="s">
        <v>635</v>
      </c>
      <c r="B3876" t="s">
        <v>636</v>
      </c>
      <c r="C3876">
        <f>-70.02637772 / 41.76689048</f>
        <v>-1.6766002188631208</v>
      </c>
      <c r="D3876" t="s">
        <v>303</v>
      </c>
      <c r="E3876" t="s">
        <v>70</v>
      </c>
      <c r="F3876" s="1">
        <v>37143</v>
      </c>
      <c r="G3876">
        <v>16</v>
      </c>
      <c r="O3876">
        <v>0.25</v>
      </c>
      <c r="P3876" t="s">
        <v>71</v>
      </c>
      <c r="Q3876">
        <v>7.6</v>
      </c>
      <c r="R3876" t="s">
        <v>71</v>
      </c>
    </row>
    <row r="3877" spans="1:46" x14ac:dyDescent="0.2">
      <c r="A3877" t="s">
        <v>635</v>
      </c>
      <c r="B3877" t="s">
        <v>636</v>
      </c>
      <c r="C3877">
        <f>-70.02637772 / 41.76689048</f>
        <v>-1.6766002188631208</v>
      </c>
      <c r="D3877" t="s">
        <v>303</v>
      </c>
      <c r="E3877" t="s">
        <v>70</v>
      </c>
      <c r="F3877" s="1">
        <v>37143</v>
      </c>
      <c r="G3877">
        <v>17</v>
      </c>
      <c r="O3877">
        <v>0.24</v>
      </c>
      <c r="P3877" t="s">
        <v>71</v>
      </c>
      <c r="Q3877">
        <v>7.4</v>
      </c>
      <c r="R3877" t="s">
        <v>71</v>
      </c>
    </row>
    <row r="3878" spans="1:46" x14ac:dyDescent="0.2">
      <c r="A3878" t="s">
        <v>635</v>
      </c>
      <c r="B3878" t="s">
        <v>636</v>
      </c>
      <c r="C3878">
        <f>-70.02637772 / 41.76689048</f>
        <v>-1.6766002188631208</v>
      </c>
      <c r="D3878" t="s">
        <v>303</v>
      </c>
      <c r="E3878" t="s">
        <v>70</v>
      </c>
      <c r="F3878" s="1">
        <v>37143</v>
      </c>
      <c r="G3878">
        <v>18</v>
      </c>
      <c r="O3878">
        <v>0.23</v>
      </c>
      <c r="P3878" t="s">
        <v>71</v>
      </c>
      <c r="Q3878">
        <v>7.3</v>
      </c>
      <c r="R3878" t="s">
        <v>71</v>
      </c>
    </row>
    <row r="3879" spans="1:46" x14ac:dyDescent="0.2">
      <c r="A3879" t="s">
        <v>635</v>
      </c>
      <c r="B3879" t="s">
        <v>636</v>
      </c>
      <c r="C3879">
        <f>-70.02637772 / 41.76689048</f>
        <v>-1.6766002188631208</v>
      </c>
      <c r="D3879" t="s">
        <v>303</v>
      </c>
      <c r="E3879" t="s">
        <v>70</v>
      </c>
      <c r="F3879" s="1">
        <v>37143</v>
      </c>
      <c r="G3879">
        <v>19</v>
      </c>
      <c r="K3879">
        <v>1.28</v>
      </c>
      <c r="L3879" t="s">
        <v>71</v>
      </c>
      <c r="O3879">
        <v>0.22</v>
      </c>
      <c r="P3879" t="s">
        <v>71</v>
      </c>
      <c r="Q3879">
        <v>7.2</v>
      </c>
      <c r="R3879" t="s">
        <v>71</v>
      </c>
      <c r="S3879">
        <v>3.42</v>
      </c>
      <c r="T3879" t="s">
        <v>71</v>
      </c>
      <c r="U3879">
        <v>105.93</v>
      </c>
      <c r="V3879" t="s">
        <v>71</v>
      </c>
      <c r="W3879">
        <v>114.1</v>
      </c>
      <c r="X3879" t="s">
        <v>71</v>
      </c>
      <c r="Y3879">
        <v>71.39</v>
      </c>
      <c r="AA3879">
        <v>33.020000000000003</v>
      </c>
      <c r="AE3879">
        <v>27.9</v>
      </c>
      <c r="AF3879" t="s">
        <v>71</v>
      </c>
      <c r="AG3879">
        <v>6.61</v>
      </c>
      <c r="AH3879" t="s">
        <v>71</v>
      </c>
      <c r="AS3879">
        <v>8.75</v>
      </c>
      <c r="AT3879" t="s">
        <v>71</v>
      </c>
    </row>
    <row r="3880" spans="1:46" x14ac:dyDescent="0.2">
      <c r="A3880" t="s">
        <v>635</v>
      </c>
      <c r="B3880" t="s">
        <v>636</v>
      </c>
      <c r="C3880">
        <f>-70.02637772 / 41.76689048</f>
        <v>-1.6766002188631208</v>
      </c>
      <c r="D3880" t="s">
        <v>303</v>
      </c>
      <c r="E3880" t="s">
        <v>70</v>
      </c>
      <c r="F3880" s="1">
        <v>37873</v>
      </c>
      <c r="G3880">
        <v>0.5</v>
      </c>
      <c r="I3880">
        <v>21.6</v>
      </c>
      <c r="J3880" t="s">
        <v>71</v>
      </c>
      <c r="K3880">
        <v>1.32</v>
      </c>
      <c r="L3880" t="s">
        <v>71</v>
      </c>
      <c r="M3880">
        <v>4.88</v>
      </c>
      <c r="N3880" t="s">
        <v>71</v>
      </c>
      <c r="O3880">
        <v>8.3000000000000007</v>
      </c>
      <c r="P3880" t="s">
        <v>71</v>
      </c>
      <c r="Q3880">
        <v>25.5</v>
      </c>
      <c r="R3880" t="s">
        <v>71</v>
      </c>
      <c r="S3880">
        <v>0.4</v>
      </c>
      <c r="T3880" t="s">
        <v>71</v>
      </c>
      <c r="U3880">
        <v>12.39</v>
      </c>
      <c r="V3880" t="s">
        <v>71</v>
      </c>
      <c r="W3880">
        <v>19.100000000000001</v>
      </c>
      <c r="X3880" t="s">
        <v>71</v>
      </c>
      <c r="Y3880">
        <v>40.44</v>
      </c>
      <c r="AA3880">
        <v>33.32</v>
      </c>
      <c r="AC3880">
        <v>37.159999999999997</v>
      </c>
      <c r="AE3880">
        <v>0.33</v>
      </c>
      <c r="AF3880" t="s">
        <v>71</v>
      </c>
      <c r="AG3880">
        <v>6.49</v>
      </c>
      <c r="AH3880" t="s">
        <v>71</v>
      </c>
      <c r="AS3880">
        <v>0.03</v>
      </c>
      <c r="AT3880" t="s">
        <v>71</v>
      </c>
    </row>
    <row r="3881" spans="1:46" x14ac:dyDescent="0.2">
      <c r="A3881" t="s">
        <v>635</v>
      </c>
      <c r="B3881" t="s">
        <v>636</v>
      </c>
      <c r="C3881">
        <f>-70.02637772 / 41.76689048</f>
        <v>-1.6766002188631208</v>
      </c>
      <c r="D3881" t="s">
        <v>303</v>
      </c>
      <c r="E3881" t="s">
        <v>70</v>
      </c>
      <c r="F3881" s="1">
        <v>37873</v>
      </c>
      <c r="G3881">
        <v>1</v>
      </c>
      <c r="O3881">
        <v>8.2899999999999991</v>
      </c>
      <c r="P3881" t="s">
        <v>71</v>
      </c>
      <c r="Q3881">
        <v>25.6</v>
      </c>
      <c r="R3881" t="s">
        <v>71</v>
      </c>
    </row>
    <row r="3882" spans="1:46" x14ac:dyDescent="0.2">
      <c r="A3882" t="s">
        <v>635</v>
      </c>
      <c r="B3882" t="s">
        <v>636</v>
      </c>
      <c r="C3882">
        <f>-70.02637772 / 41.76689048</f>
        <v>-1.6766002188631208</v>
      </c>
      <c r="D3882" t="s">
        <v>303</v>
      </c>
      <c r="E3882" t="s">
        <v>70</v>
      </c>
      <c r="F3882" s="1">
        <v>37873</v>
      </c>
      <c r="G3882">
        <v>2</v>
      </c>
      <c r="O3882">
        <v>8.2899999999999991</v>
      </c>
      <c r="P3882" t="s">
        <v>71</v>
      </c>
      <c r="Q3882">
        <v>25.6</v>
      </c>
      <c r="R3882" t="s">
        <v>71</v>
      </c>
    </row>
    <row r="3883" spans="1:46" x14ac:dyDescent="0.2">
      <c r="A3883" t="s">
        <v>635</v>
      </c>
      <c r="B3883" t="s">
        <v>636</v>
      </c>
      <c r="C3883">
        <f>-70.02637772 / 41.76689048</f>
        <v>-1.6766002188631208</v>
      </c>
      <c r="D3883" t="s">
        <v>303</v>
      </c>
      <c r="E3883" t="s">
        <v>70</v>
      </c>
      <c r="F3883" s="1">
        <v>37873</v>
      </c>
      <c r="G3883">
        <v>3</v>
      </c>
      <c r="K3883">
        <v>1.42</v>
      </c>
      <c r="L3883" t="s">
        <v>71</v>
      </c>
      <c r="O3883">
        <v>8.2799999999999994</v>
      </c>
      <c r="P3883" t="s">
        <v>71</v>
      </c>
      <c r="Q3883">
        <v>25.6</v>
      </c>
      <c r="R3883" t="s">
        <v>71</v>
      </c>
      <c r="S3883">
        <v>0.2</v>
      </c>
      <c r="T3883" t="s">
        <v>71</v>
      </c>
      <c r="U3883">
        <v>6.19</v>
      </c>
      <c r="V3883" t="s">
        <v>71</v>
      </c>
      <c r="W3883">
        <v>17.2</v>
      </c>
      <c r="X3883" t="s">
        <v>71</v>
      </c>
      <c r="Y3883">
        <v>30.44</v>
      </c>
      <c r="AA3883">
        <v>34.04</v>
      </c>
      <c r="AE3883">
        <v>0.33</v>
      </c>
      <c r="AF3883" t="s">
        <v>71</v>
      </c>
      <c r="AG3883">
        <v>6.43</v>
      </c>
      <c r="AH3883" t="s">
        <v>71</v>
      </c>
      <c r="AS3883">
        <v>0.03</v>
      </c>
      <c r="AT3883" t="s">
        <v>71</v>
      </c>
    </row>
    <row r="3884" spans="1:46" x14ac:dyDescent="0.2">
      <c r="A3884" t="s">
        <v>635</v>
      </c>
      <c r="B3884" t="s">
        <v>636</v>
      </c>
      <c r="C3884">
        <f>-70.02637772 / 41.76689048</f>
        <v>-1.6766002188631208</v>
      </c>
      <c r="D3884" t="s">
        <v>303</v>
      </c>
      <c r="E3884" t="s">
        <v>70</v>
      </c>
      <c r="F3884" s="1">
        <v>37873</v>
      </c>
      <c r="G3884">
        <v>4</v>
      </c>
      <c r="O3884">
        <v>8.2799999999999994</v>
      </c>
      <c r="P3884" t="s">
        <v>71</v>
      </c>
      <c r="Q3884">
        <v>25.6</v>
      </c>
      <c r="R3884" t="s">
        <v>71</v>
      </c>
    </row>
    <row r="3885" spans="1:46" x14ac:dyDescent="0.2">
      <c r="A3885" t="s">
        <v>635</v>
      </c>
      <c r="B3885" t="s">
        <v>636</v>
      </c>
      <c r="C3885">
        <f>-70.02637772 / 41.76689048</f>
        <v>-1.6766002188631208</v>
      </c>
      <c r="D3885" t="s">
        <v>303</v>
      </c>
      <c r="E3885" t="s">
        <v>70</v>
      </c>
      <c r="F3885" s="1">
        <v>37873</v>
      </c>
      <c r="G3885">
        <v>5</v>
      </c>
      <c r="O3885">
        <v>8.25</v>
      </c>
      <c r="P3885" t="s">
        <v>71</v>
      </c>
      <c r="Q3885">
        <v>25.6</v>
      </c>
      <c r="R3885" t="s">
        <v>71</v>
      </c>
    </row>
    <row r="3886" spans="1:46" x14ac:dyDescent="0.2">
      <c r="A3886" t="s">
        <v>635</v>
      </c>
      <c r="B3886" t="s">
        <v>636</v>
      </c>
      <c r="C3886">
        <f>-70.02637772 / 41.76689048</f>
        <v>-1.6766002188631208</v>
      </c>
      <c r="D3886" t="s">
        <v>303</v>
      </c>
      <c r="E3886" t="s">
        <v>70</v>
      </c>
      <c r="F3886" s="1">
        <v>37873</v>
      </c>
      <c r="G3886">
        <v>6</v>
      </c>
      <c r="O3886">
        <v>8.1</v>
      </c>
      <c r="P3886" t="s">
        <v>71</v>
      </c>
      <c r="Q3886">
        <v>25.5</v>
      </c>
      <c r="R3886" t="s">
        <v>71</v>
      </c>
    </row>
    <row r="3887" spans="1:46" x14ac:dyDescent="0.2">
      <c r="A3887" t="s">
        <v>635</v>
      </c>
      <c r="B3887" t="s">
        <v>636</v>
      </c>
      <c r="C3887">
        <f>-70.02637772 / 41.76689048</f>
        <v>-1.6766002188631208</v>
      </c>
      <c r="D3887" t="s">
        <v>303</v>
      </c>
      <c r="E3887" t="s">
        <v>70</v>
      </c>
      <c r="F3887" s="1">
        <v>37873</v>
      </c>
      <c r="G3887">
        <v>7</v>
      </c>
      <c r="O3887">
        <v>11.88</v>
      </c>
      <c r="P3887" t="s">
        <v>71</v>
      </c>
      <c r="Q3887">
        <v>23</v>
      </c>
      <c r="R3887" t="s">
        <v>71</v>
      </c>
    </row>
    <row r="3888" spans="1:46" x14ac:dyDescent="0.2">
      <c r="A3888" t="s">
        <v>635</v>
      </c>
      <c r="B3888" t="s">
        <v>636</v>
      </c>
      <c r="C3888">
        <f>-70.02637772 / 41.76689048</f>
        <v>-1.6766002188631208</v>
      </c>
      <c r="D3888" t="s">
        <v>303</v>
      </c>
      <c r="E3888" t="s">
        <v>70</v>
      </c>
      <c r="F3888" s="1">
        <v>37873</v>
      </c>
      <c r="G3888">
        <v>8</v>
      </c>
      <c r="O3888">
        <v>12.15</v>
      </c>
      <c r="P3888" t="s">
        <v>71</v>
      </c>
      <c r="Q3888">
        <v>18.8</v>
      </c>
      <c r="R3888" t="s">
        <v>71</v>
      </c>
    </row>
    <row r="3889" spans="1:46" x14ac:dyDescent="0.2">
      <c r="A3889" t="s">
        <v>635</v>
      </c>
      <c r="B3889" t="s">
        <v>636</v>
      </c>
      <c r="C3889">
        <f>-70.02637772 / 41.76689048</f>
        <v>-1.6766002188631208</v>
      </c>
      <c r="D3889" t="s">
        <v>303</v>
      </c>
      <c r="E3889" t="s">
        <v>70</v>
      </c>
      <c r="F3889" s="1">
        <v>37873</v>
      </c>
      <c r="G3889">
        <v>9</v>
      </c>
      <c r="K3889">
        <v>2.44</v>
      </c>
      <c r="L3889" t="s">
        <v>71</v>
      </c>
      <c r="O3889">
        <v>11.79</v>
      </c>
      <c r="P3889" t="s">
        <v>71</v>
      </c>
      <c r="Q3889">
        <v>16.2</v>
      </c>
      <c r="R3889" t="s">
        <v>71</v>
      </c>
      <c r="S3889">
        <v>0.3</v>
      </c>
      <c r="T3889" t="s">
        <v>71</v>
      </c>
      <c r="U3889">
        <v>9.2899999999999991</v>
      </c>
      <c r="V3889" t="s">
        <v>71</v>
      </c>
      <c r="W3889">
        <v>19.5</v>
      </c>
      <c r="X3889" t="s">
        <v>71</v>
      </c>
      <c r="Y3889">
        <v>36.29</v>
      </c>
      <c r="AA3889">
        <v>39.35</v>
      </c>
      <c r="AE3889">
        <v>0.35</v>
      </c>
      <c r="AF3889" t="s">
        <v>71</v>
      </c>
      <c r="AG3889">
        <v>6.23</v>
      </c>
      <c r="AH3889" t="s">
        <v>71</v>
      </c>
      <c r="AS3889">
        <v>0.03</v>
      </c>
      <c r="AT3889" t="s">
        <v>71</v>
      </c>
    </row>
    <row r="3890" spans="1:46" x14ac:dyDescent="0.2">
      <c r="A3890" t="s">
        <v>635</v>
      </c>
      <c r="B3890" t="s">
        <v>636</v>
      </c>
      <c r="C3890">
        <f>-70.02637772 / 41.76689048</f>
        <v>-1.6766002188631208</v>
      </c>
      <c r="D3890" t="s">
        <v>303</v>
      </c>
      <c r="E3890" t="s">
        <v>70</v>
      </c>
      <c r="F3890" s="1">
        <v>37873</v>
      </c>
      <c r="G3890">
        <v>10</v>
      </c>
      <c r="O3890">
        <v>11.05</v>
      </c>
      <c r="P3890" t="s">
        <v>71</v>
      </c>
      <c r="Q3890">
        <v>14.2</v>
      </c>
      <c r="R3890" t="s">
        <v>71</v>
      </c>
    </row>
    <row r="3891" spans="1:46" x14ac:dyDescent="0.2">
      <c r="A3891" t="s">
        <v>635</v>
      </c>
      <c r="B3891" t="s">
        <v>636</v>
      </c>
      <c r="C3891">
        <f>-70.02637772 / 41.76689048</f>
        <v>-1.6766002188631208</v>
      </c>
      <c r="D3891" t="s">
        <v>303</v>
      </c>
      <c r="E3891" t="s">
        <v>70</v>
      </c>
      <c r="F3891" s="1">
        <v>37873</v>
      </c>
      <c r="G3891">
        <v>11</v>
      </c>
      <c r="O3891">
        <v>6.3</v>
      </c>
      <c r="P3891" t="s">
        <v>71</v>
      </c>
      <c r="Q3891">
        <v>12.5</v>
      </c>
      <c r="R3891" t="s">
        <v>71</v>
      </c>
    </row>
    <row r="3892" spans="1:46" x14ac:dyDescent="0.2">
      <c r="A3892" t="s">
        <v>635</v>
      </c>
      <c r="B3892" t="s">
        <v>636</v>
      </c>
      <c r="C3892">
        <f>-70.02637772 / 41.76689048</f>
        <v>-1.6766002188631208</v>
      </c>
      <c r="D3892" t="s">
        <v>303</v>
      </c>
      <c r="E3892" t="s">
        <v>70</v>
      </c>
      <c r="F3892" s="1">
        <v>37873</v>
      </c>
      <c r="G3892">
        <v>12</v>
      </c>
      <c r="O3892">
        <v>5.04</v>
      </c>
      <c r="P3892" t="s">
        <v>71</v>
      </c>
      <c r="Q3892">
        <v>10.9</v>
      </c>
      <c r="R3892" t="s">
        <v>71</v>
      </c>
    </row>
    <row r="3893" spans="1:46" x14ac:dyDescent="0.2">
      <c r="A3893" t="s">
        <v>635</v>
      </c>
      <c r="B3893" t="s">
        <v>636</v>
      </c>
      <c r="C3893">
        <f>-70.02637772 / 41.76689048</f>
        <v>-1.6766002188631208</v>
      </c>
      <c r="D3893" t="s">
        <v>303</v>
      </c>
      <c r="E3893" t="s">
        <v>70</v>
      </c>
      <c r="F3893" s="1">
        <v>37873</v>
      </c>
      <c r="G3893">
        <v>13</v>
      </c>
      <c r="O3893">
        <v>2.2400000000000002</v>
      </c>
      <c r="P3893" t="s">
        <v>71</v>
      </c>
      <c r="Q3893">
        <v>9.8000000000000007</v>
      </c>
      <c r="R3893" t="s">
        <v>71</v>
      </c>
    </row>
    <row r="3894" spans="1:46" x14ac:dyDescent="0.2">
      <c r="A3894" t="s">
        <v>635</v>
      </c>
      <c r="B3894" t="s">
        <v>636</v>
      </c>
      <c r="C3894">
        <f>-70.02637772 / 41.76689048</f>
        <v>-1.6766002188631208</v>
      </c>
      <c r="D3894" t="s">
        <v>303</v>
      </c>
      <c r="E3894" t="s">
        <v>70</v>
      </c>
      <c r="F3894" s="1">
        <v>37873</v>
      </c>
      <c r="G3894">
        <v>14</v>
      </c>
      <c r="O3894">
        <v>0.05</v>
      </c>
      <c r="P3894" t="s">
        <v>71</v>
      </c>
      <c r="Q3894">
        <v>8.8000000000000007</v>
      </c>
      <c r="R3894" t="s">
        <v>71</v>
      </c>
    </row>
    <row r="3895" spans="1:46" x14ac:dyDescent="0.2">
      <c r="A3895" t="s">
        <v>635</v>
      </c>
      <c r="B3895" t="s">
        <v>636</v>
      </c>
      <c r="C3895">
        <f>-70.02637772 / 41.76689048</f>
        <v>-1.6766002188631208</v>
      </c>
      <c r="D3895" t="s">
        <v>303</v>
      </c>
      <c r="E3895" t="s">
        <v>70</v>
      </c>
      <c r="F3895" s="1">
        <v>37873</v>
      </c>
      <c r="G3895">
        <v>15</v>
      </c>
      <c r="O3895">
        <v>0.05</v>
      </c>
      <c r="P3895" t="s">
        <v>71</v>
      </c>
      <c r="Q3895">
        <v>8.1999999999999993</v>
      </c>
      <c r="R3895" t="s">
        <v>71</v>
      </c>
    </row>
    <row r="3896" spans="1:46" x14ac:dyDescent="0.2">
      <c r="A3896" t="s">
        <v>635</v>
      </c>
      <c r="B3896" t="s">
        <v>636</v>
      </c>
      <c r="C3896">
        <f>-70.02637772 / 41.76689048</f>
        <v>-1.6766002188631208</v>
      </c>
      <c r="D3896" t="s">
        <v>303</v>
      </c>
      <c r="E3896" t="s">
        <v>70</v>
      </c>
      <c r="F3896" s="1">
        <v>37873</v>
      </c>
      <c r="G3896">
        <v>16</v>
      </c>
      <c r="O3896">
        <v>0.05</v>
      </c>
      <c r="P3896" t="s">
        <v>71</v>
      </c>
      <c r="Q3896">
        <v>8.1999999999999993</v>
      </c>
      <c r="R3896" t="s">
        <v>71</v>
      </c>
    </row>
    <row r="3897" spans="1:46" x14ac:dyDescent="0.2">
      <c r="A3897" t="s">
        <v>635</v>
      </c>
      <c r="B3897" t="s">
        <v>636</v>
      </c>
      <c r="C3897">
        <f>-70.02637772 / 41.76689048</f>
        <v>-1.6766002188631208</v>
      </c>
      <c r="D3897" t="s">
        <v>303</v>
      </c>
      <c r="E3897" t="s">
        <v>70</v>
      </c>
      <c r="F3897" s="1">
        <v>37873</v>
      </c>
      <c r="G3897">
        <v>17</v>
      </c>
      <c r="O3897">
        <v>0.05</v>
      </c>
      <c r="P3897" t="s">
        <v>71</v>
      </c>
      <c r="Q3897">
        <v>7.7</v>
      </c>
      <c r="R3897" t="s">
        <v>71</v>
      </c>
    </row>
    <row r="3898" spans="1:46" x14ac:dyDescent="0.2">
      <c r="A3898" t="s">
        <v>635</v>
      </c>
      <c r="B3898" t="s">
        <v>636</v>
      </c>
      <c r="C3898">
        <f>-70.02637772 / 41.76689048</f>
        <v>-1.6766002188631208</v>
      </c>
      <c r="D3898" t="s">
        <v>303</v>
      </c>
      <c r="E3898" t="s">
        <v>70</v>
      </c>
      <c r="F3898" s="1">
        <v>37873</v>
      </c>
      <c r="G3898">
        <v>18</v>
      </c>
      <c r="O3898">
        <v>0.05</v>
      </c>
      <c r="P3898" t="s">
        <v>71</v>
      </c>
      <c r="Q3898">
        <v>7.6</v>
      </c>
      <c r="R3898" t="s">
        <v>71</v>
      </c>
    </row>
    <row r="3899" spans="1:46" x14ac:dyDescent="0.2">
      <c r="A3899" t="s">
        <v>635</v>
      </c>
      <c r="B3899" t="s">
        <v>636</v>
      </c>
      <c r="C3899">
        <f>-70.02637772 / 41.76689048</f>
        <v>-1.6766002188631208</v>
      </c>
      <c r="D3899" t="s">
        <v>303</v>
      </c>
      <c r="E3899" t="s">
        <v>70</v>
      </c>
      <c r="F3899" s="1">
        <v>37873</v>
      </c>
      <c r="G3899">
        <v>19</v>
      </c>
      <c r="O3899">
        <v>0.05</v>
      </c>
      <c r="P3899" t="s">
        <v>71</v>
      </c>
      <c r="Q3899">
        <v>7.6</v>
      </c>
      <c r="R3899" t="s">
        <v>71</v>
      </c>
    </row>
    <row r="3900" spans="1:46" x14ac:dyDescent="0.2">
      <c r="A3900" t="s">
        <v>635</v>
      </c>
      <c r="B3900" t="s">
        <v>636</v>
      </c>
      <c r="C3900">
        <f>-70.02637772 / 41.76689048</f>
        <v>-1.6766002188631208</v>
      </c>
      <c r="D3900" t="s">
        <v>303</v>
      </c>
      <c r="E3900" t="s">
        <v>70</v>
      </c>
      <c r="F3900" s="1">
        <v>37873</v>
      </c>
      <c r="G3900">
        <v>20</v>
      </c>
      <c r="K3900">
        <v>0.95</v>
      </c>
      <c r="L3900" t="s">
        <v>71</v>
      </c>
      <c r="O3900">
        <v>0.03</v>
      </c>
      <c r="P3900" t="s">
        <v>71</v>
      </c>
      <c r="Q3900">
        <v>7.5</v>
      </c>
      <c r="R3900" t="s">
        <v>71</v>
      </c>
      <c r="S3900">
        <v>1.2</v>
      </c>
      <c r="T3900" t="s">
        <v>71</v>
      </c>
      <c r="U3900">
        <v>37.17</v>
      </c>
      <c r="V3900" t="s">
        <v>71</v>
      </c>
      <c r="W3900">
        <v>87.6</v>
      </c>
      <c r="X3900" t="s">
        <v>71</v>
      </c>
      <c r="Y3900">
        <v>56.29</v>
      </c>
      <c r="AA3900">
        <v>30.1</v>
      </c>
      <c r="AE3900">
        <v>1.83</v>
      </c>
      <c r="AF3900" t="s">
        <v>71</v>
      </c>
      <c r="AG3900">
        <v>6.62</v>
      </c>
      <c r="AH3900" t="s">
        <v>71</v>
      </c>
      <c r="AS3900">
        <v>4.05</v>
      </c>
      <c r="AT3900" t="s">
        <v>71</v>
      </c>
    </row>
    <row r="3901" spans="1:46" x14ac:dyDescent="0.2">
      <c r="A3901" t="s">
        <v>635</v>
      </c>
      <c r="B3901" t="s">
        <v>636</v>
      </c>
      <c r="C3901">
        <f>-70.02637772 / 41.76689048</f>
        <v>-1.6766002188631208</v>
      </c>
      <c r="D3901" t="s">
        <v>303</v>
      </c>
      <c r="E3901" t="s">
        <v>70</v>
      </c>
      <c r="F3901" s="1">
        <v>38229</v>
      </c>
      <c r="G3901">
        <v>0.5</v>
      </c>
      <c r="I3901">
        <v>21.32</v>
      </c>
      <c r="J3901" t="s">
        <v>71</v>
      </c>
      <c r="K3901">
        <v>1.19</v>
      </c>
      <c r="L3901" t="s">
        <v>71</v>
      </c>
      <c r="M3901">
        <v>6.93</v>
      </c>
      <c r="N3901" t="s">
        <v>71</v>
      </c>
      <c r="O3901">
        <v>8.1199999999999992</v>
      </c>
      <c r="P3901" t="s">
        <v>71</v>
      </c>
      <c r="Q3901">
        <v>25</v>
      </c>
      <c r="R3901" t="s">
        <v>71</v>
      </c>
      <c r="S3901">
        <v>0.21</v>
      </c>
      <c r="T3901" t="s">
        <v>71</v>
      </c>
      <c r="U3901">
        <v>6.5</v>
      </c>
      <c r="V3901" t="s">
        <v>71</v>
      </c>
      <c r="W3901">
        <v>6.14</v>
      </c>
      <c r="X3901" t="s">
        <v>71</v>
      </c>
      <c r="Y3901">
        <v>31.14</v>
      </c>
      <c r="AA3901">
        <v>32.31</v>
      </c>
      <c r="AC3901">
        <v>32.1</v>
      </c>
      <c r="AE3901">
        <v>6.46</v>
      </c>
      <c r="AF3901" t="s">
        <v>71</v>
      </c>
      <c r="AG3901">
        <v>6.59</v>
      </c>
      <c r="AH3901" t="s">
        <v>71</v>
      </c>
      <c r="AS3901">
        <v>0.03</v>
      </c>
      <c r="AT3901" t="s">
        <v>71</v>
      </c>
    </row>
    <row r="3902" spans="1:46" x14ac:dyDescent="0.2">
      <c r="A3902" t="s">
        <v>635</v>
      </c>
      <c r="B3902" t="s">
        <v>636</v>
      </c>
      <c r="C3902">
        <f>-70.02637772 / 41.76689048</f>
        <v>-1.6766002188631208</v>
      </c>
      <c r="D3902" t="s">
        <v>303</v>
      </c>
      <c r="E3902" t="s">
        <v>70</v>
      </c>
      <c r="F3902" s="1">
        <v>38229</v>
      </c>
      <c r="G3902">
        <v>1</v>
      </c>
      <c r="O3902">
        <v>8.23</v>
      </c>
      <c r="P3902" t="s">
        <v>71</v>
      </c>
      <c r="Q3902">
        <v>24.9</v>
      </c>
      <c r="R3902" t="s">
        <v>71</v>
      </c>
    </row>
    <row r="3903" spans="1:46" x14ac:dyDescent="0.2">
      <c r="A3903" t="s">
        <v>635</v>
      </c>
      <c r="B3903" t="s">
        <v>636</v>
      </c>
      <c r="C3903">
        <f>-70.02637772 / 41.76689048</f>
        <v>-1.6766002188631208</v>
      </c>
      <c r="D3903" t="s">
        <v>303</v>
      </c>
      <c r="E3903" t="s">
        <v>70</v>
      </c>
      <c r="F3903" s="1">
        <v>38229</v>
      </c>
      <c r="G3903">
        <v>2</v>
      </c>
      <c r="O3903">
        <v>8.33</v>
      </c>
      <c r="P3903" t="s">
        <v>71</v>
      </c>
      <c r="Q3903">
        <v>24.7</v>
      </c>
      <c r="R3903" t="s">
        <v>71</v>
      </c>
    </row>
    <row r="3904" spans="1:46" x14ac:dyDescent="0.2">
      <c r="A3904" t="s">
        <v>635</v>
      </c>
      <c r="B3904" t="s">
        <v>636</v>
      </c>
      <c r="C3904">
        <f>-70.02637772 / 41.76689048</f>
        <v>-1.6766002188631208</v>
      </c>
      <c r="D3904" t="s">
        <v>303</v>
      </c>
      <c r="E3904" t="s">
        <v>70</v>
      </c>
      <c r="F3904" s="1">
        <v>38229</v>
      </c>
      <c r="G3904">
        <v>3</v>
      </c>
      <c r="K3904">
        <v>1.4</v>
      </c>
      <c r="L3904" t="s">
        <v>71</v>
      </c>
      <c r="O3904">
        <v>8.3699999999999992</v>
      </c>
      <c r="P3904" t="s">
        <v>71</v>
      </c>
      <c r="Q3904">
        <v>24.6</v>
      </c>
      <c r="R3904" t="s">
        <v>71</v>
      </c>
      <c r="S3904">
        <v>0.13</v>
      </c>
      <c r="T3904" t="s">
        <v>71</v>
      </c>
      <c r="W3904">
        <v>8.6</v>
      </c>
      <c r="X3904" t="s">
        <v>71</v>
      </c>
      <c r="Y3904">
        <v>-25.27</v>
      </c>
      <c r="AA3904">
        <v>33.9</v>
      </c>
      <c r="AE3904">
        <v>6.66</v>
      </c>
      <c r="AF3904" t="s">
        <v>71</v>
      </c>
      <c r="AG3904">
        <v>6.57</v>
      </c>
      <c r="AH3904" t="s">
        <v>71</v>
      </c>
      <c r="AS3904">
        <v>0.03</v>
      </c>
      <c r="AT3904" t="s">
        <v>71</v>
      </c>
    </row>
    <row r="3905" spans="1:46" x14ac:dyDescent="0.2">
      <c r="A3905" t="s">
        <v>635</v>
      </c>
      <c r="B3905" t="s">
        <v>636</v>
      </c>
      <c r="C3905">
        <f>-70.02637772 / 41.76689048</f>
        <v>-1.6766002188631208</v>
      </c>
      <c r="D3905" t="s">
        <v>303</v>
      </c>
      <c r="E3905" t="s">
        <v>70</v>
      </c>
      <c r="F3905" s="1">
        <v>38229</v>
      </c>
      <c r="G3905">
        <v>4</v>
      </c>
      <c r="O3905">
        <v>8.39</v>
      </c>
      <c r="P3905" t="s">
        <v>71</v>
      </c>
      <c r="Q3905">
        <v>24.5</v>
      </c>
      <c r="R3905" t="s">
        <v>71</v>
      </c>
    </row>
    <row r="3906" spans="1:46" x14ac:dyDescent="0.2">
      <c r="A3906" t="s">
        <v>635</v>
      </c>
      <c r="B3906" t="s">
        <v>636</v>
      </c>
      <c r="C3906">
        <f>-70.02637772 / 41.76689048</f>
        <v>-1.6766002188631208</v>
      </c>
      <c r="D3906" t="s">
        <v>303</v>
      </c>
      <c r="E3906" t="s">
        <v>70</v>
      </c>
      <c r="F3906" s="1">
        <v>38229</v>
      </c>
      <c r="G3906">
        <v>5</v>
      </c>
      <c r="O3906">
        <v>8.4600000000000009</v>
      </c>
      <c r="P3906" t="s">
        <v>71</v>
      </c>
      <c r="Q3906">
        <v>24.3</v>
      </c>
      <c r="R3906" t="s">
        <v>71</v>
      </c>
    </row>
    <row r="3907" spans="1:46" x14ac:dyDescent="0.2">
      <c r="A3907" t="s">
        <v>635</v>
      </c>
      <c r="B3907" t="s">
        <v>636</v>
      </c>
      <c r="C3907">
        <f>-70.02637772 / 41.76689048</f>
        <v>-1.6766002188631208</v>
      </c>
      <c r="D3907" t="s">
        <v>303</v>
      </c>
      <c r="E3907" t="s">
        <v>70</v>
      </c>
      <c r="F3907" s="1">
        <v>38229</v>
      </c>
      <c r="G3907">
        <v>6</v>
      </c>
      <c r="O3907">
        <v>8.5299999999999994</v>
      </c>
      <c r="P3907" t="s">
        <v>71</v>
      </c>
      <c r="Q3907">
        <v>24.1</v>
      </c>
      <c r="R3907" t="s">
        <v>71</v>
      </c>
    </row>
    <row r="3908" spans="1:46" x14ac:dyDescent="0.2">
      <c r="A3908" t="s">
        <v>635</v>
      </c>
      <c r="B3908" t="s">
        <v>636</v>
      </c>
      <c r="C3908">
        <f>-70.02637772 / 41.76689048</f>
        <v>-1.6766002188631208</v>
      </c>
      <c r="D3908" t="s">
        <v>303</v>
      </c>
      <c r="E3908" t="s">
        <v>70</v>
      </c>
      <c r="F3908" s="1">
        <v>38229</v>
      </c>
      <c r="G3908">
        <v>7</v>
      </c>
      <c r="O3908">
        <v>8.89</v>
      </c>
      <c r="P3908" t="s">
        <v>71</v>
      </c>
      <c r="Q3908">
        <v>23.4</v>
      </c>
      <c r="R3908" t="s">
        <v>71</v>
      </c>
    </row>
    <row r="3909" spans="1:46" x14ac:dyDescent="0.2">
      <c r="A3909" t="s">
        <v>635</v>
      </c>
      <c r="B3909" t="s">
        <v>636</v>
      </c>
      <c r="C3909">
        <f>-70.02637772 / 41.76689048</f>
        <v>-1.6766002188631208</v>
      </c>
      <c r="D3909" t="s">
        <v>303</v>
      </c>
      <c r="E3909" t="s">
        <v>70</v>
      </c>
      <c r="F3909" s="1">
        <v>38229</v>
      </c>
      <c r="G3909">
        <v>8</v>
      </c>
      <c r="O3909">
        <v>12.6</v>
      </c>
      <c r="P3909" t="s">
        <v>71</v>
      </c>
      <c r="Q3909">
        <v>20.2</v>
      </c>
      <c r="R3909" t="s">
        <v>71</v>
      </c>
    </row>
    <row r="3910" spans="1:46" x14ac:dyDescent="0.2">
      <c r="A3910" t="s">
        <v>635</v>
      </c>
      <c r="B3910" t="s">
        <v>636</v>
      </c>
      <c r="C3910">
        <f>-70.02637772 / 41.76689048</f>
        <v>-1.6766002188631208</v>
      </c>
      <c r="D3910" t="s">
        <v>303</v>
      </c>
      <c r="E3910" t="s">
        <v>70</v>
      </c>
      <c r="F3910" s="1">
        <v>38229</v>
      </c>
      <c r="G3910">
        <v>9</v>
      </c>
      <c r="K3910">
        <v>4.59</v>
      </c>
      <c r="L3910" t="s">
        <v>71</v>
      </c>
      <c r="O3910">
        <v>13.04</v>
      </c>
      <c r="P3910" t="s">
        <v>71</v>
      </c>
      <c r="Q3910">
        <v>16.5</v>
      </c>
      <c r="R3910" t="s">
        <v>71</v>
      </c>
      <c r="S3910">
        <v>6.55</v>
      </c>
      <c r="T3910" t="s">
        <v>71</v>
      </c>
      <c r="U3910">
        <v>202.88</v>
      </c>
      <c r="V3910" t="s">
        <v>71</v>
      </c>
      <c r="W3910">
        <v>8.18</v>
      </c>
      <c r="X3910" t="s">
        <v>71</v>
      </c>
      <c r="Y3910">
        <v>80.760000000000005</v>
      </c>
      <c r="AA3910">
        <v>45.55</v>
      </c>
      <c r="AE3910">
        <v>6.46</v>
      </c>
      <c r="AF3910" t="s">
        <v>71</v>
      </c>
      <c r="AG3910">
        <v>6.54</v>
      </c>
      <c r="AH3910" t="s">
        <v>71</v>
      </c>
      <c r="AS3910">
        <v>0.03</v>
      </c>
      <c r="AT3910" t="s">
        <v>71</v>
      </c>
    </row>
    <row r="3911" spans="1:46" x14ac:dyDescent="0.2">
      <c r="A3911" t="s">
        <v>635</v>
      </c>
      <c r="B3911" t="s">
        <v>636</v>
      </c>
      <c r="C3911">
        <f>-70.02637772 / 41.76689048</f>
        <v>-1.6766002188631208</v>
      </c>
      <c r="D3911" t="s">
        <v>303</v>
      </c>
      <c r="E3911" t="s">
        <v>70</v>
      </c>
      <c r="F3911" s="1">
        <v>38229</v>
      </c>
      <c r="G3911">
        <v>10</v>
      </c>
      <c r="O3911">
        <v>9.82</v>
      </c>
      <c r="P3911" t="s">
        <v>71</v>
      </c>
      <c r="Q3911">
        <v>14</v>
      </c>
      <c r="R3911" t="s">
        <v>71</v>
      </c>
    </row>
    <row r="3912" spans="1:46" x14ac:dyDescent="0.2">
      <c r="A3912" t="s">
        <v>635</v>
      </c>
      <c r="B3912" t="s">
        <v>636</v>
      </c>
      <c r="C3912">
        <f>-70.02637772 / 41.76689048</f>
        <v>-1.6766002188631208</v>
      </c>
      <c r="D3912" t="s">
        <v>303</v>
      </c>
      <c r="E3912" t="s">
        <v>70</v>
      </c>
      <c r="F3912" s="1">
        <v>38229</v>
      </c>
      <c r="G3912">
        <v>11</v>
      </c>
      <c r="O3912">
        <v>4.28</v>
      </c>
      <c r="P3912" t="s">
        <v>71</v>
      </c>
      <c r="Q3912">
        <v>12.4</v>
      </c>
      <c r="R3912" t="s">
        <v>71</v>
      </c>
    </row>
    <row r="3913" spans="1:46" x14ac:dyDescent="0.2">
      <c r="A3913" t="s">
        <v>635</v>
      </c>
      <c r="B3913" t="s">
        <v>636</v>
      </c>
      <c r="C3913">
        <f>-70.02637772 / 41.76689048</f>
        <v>-1.6766002188631208</v>
      </c>
      <c r="D3913" t="s">
        <v>303</v>
      </c>
      <c r="E3913" t="s">
        <v>70</v>
      </c>
      <c r="F3913" s="1">
        <v>38229</v>
      </c>
      <c r="G3913">
        <v>12</v>
      </c>
      <c r="O3913">
        <v>2.17</v>
      </c>
      <c r="P3913" t="s">
        <v>71</v>
      </c>
      <c r="Q3913">
        <v>10.4</v>
      </c>
      <c r="R3913" t="s">
        <v>71</v>
      </c>
    </row>
    <row r="3914" spans="1:46" x14ac:dyDescent="0.2">
      <c r="A3914" t="s">
        <v>635</v>
      </c>
      <c r="B3914" t="s">
        <v>636</v>
      </c>
      <c r="C3914">
        <f>-70.02637772 / 41.76689048</f>
        <v>-1.6766002188631208</v>
      </c>
      <c r="D3914" t="s">
        <v>303</v>
      </c>
      <c r="E3914" t="s">
        <v>70</v>
      </c>
      <c r="F3914" s="1">
        <v>38229</v>
      </c>
      <c r="G3914">
        <v>13</v>
      </c>
      <c r="O3914">
        <v>0.26</v>
      </c>
      <c r="P3914" t="s">
        <v>71</v>
      </c>
      <c r="Q3914">
        <v>9.3000000000000007</v>
      </c>
      <c r="R3914" t="s">
        <v>71</v>
      </c>
    </row>
    <row r="3915" spans="1:46" x14ac:dyDescent="0.2">
      <c r="A3915" t="s">
        <v>635</v>
      </c>
      <c r="B3915" t="s">
        <v>636</v>
      </c>
      <c r="C3915">
        <f>-70.02637772 / 41.76689048</f>
        <v>-1.6766002188631208</v>
      </c>
      <c r="D3915" t="s">
        <v>303</v>
      </c>
      <c r="E3915" t="s">
        <v>70</v>
      </c>
      <c r="F3915" s="1">
        <v>38229</v>
      </c>
      <c r="G3915">
        <v>14</v>
      </c>
      <c r="O3915">
        <v>0.25</v>
      </c>
      <c r="P3915" t="s">
        <v>71</v>
      </c>
      <c r="Q3915">
        <v>8.5</v>
      </c>
      <c r="R3915" t="s">
        <v>71</v>
      </c>
    </row>
    <row r="3916" spans="1:46" x14ac:dyDescent="0.2">
      <c r="A3916" t="s">
        <v>635</v>
      </c>
      <c r="B3916" t="s">
        <v>636</v>
      </c>
      <c r="C3916">
        <f>-70.02637772 / 41.76689048</f>
        <v>-1.6766002188631208</v>
      </c>
      <c r="D3916" t="s">
        <v>303</v>
      </c>
      <c r="E3916" t="s">
        <v>70</v>
      </c>
      <c r="F3916" s="1">
        <v>38229</v>
      </c>
      <c r="G3916">
        <v>15</v>
      </c>
      <c r="O3916">
        <v>0.27</v>
      </c>
      <c r="P3916" t="s">
        <v>71</v>
      </c>
      <c r="Q3916">
        <v>8.1</v>
      </c>
      <c r="R3916" t="s">
        <v>71</v>
      </c>
    </row>
    <row r="3917" spans="1:46" x14ac:dyDescent="0.2">
      <c r="A3917" t="s">
        <v>635</v>
      </c>
      <c r="B3917" t="s">
        <v>636</v>
      </c>
      <c r="C3917">
        <f>-70.02637772 / 41.76689048</f>
        <v>-1.6766002188631208</v>
      </c>
      <c r="D3917" t="s">
        <v>303</v>
      </c>
      <c r="E3917" t="s">
        <v>70</v>
      </c>
      <c r="F3917" s="1">
        <v>38229</v>
      </c>
      <c r="G3917">
        <v>16</v>
      </c>
      <c r="O3917">
        <v>0.28999999999999998</v>
      </c>
      <c r="P3917" t="s">
        <v>71</v>
      </c>
      <c r="Q3917">
        <v>7.8</v>
      </c>
      <c r="R3917" t="s">
        <v>71</v>
      </c>
    </row>
    <row r="3918" spans="1:46" x14ac:dyDescent="0.2">
      <c r="A3918" t="s">
        <v>635</v>
      </c>
      <c r="B3918" t="s">
        <v>636</v>
      </c>
      <c r="C3918">
        <f>-70.02637772 / 41.76689048</f>
        <v>-1.6766002188631208</v>
      </c>
      <c r="D3918" t="s">
        <v>303</v>
      </c>
      <c r="E3918" t="s">
        <v>70</v>
      </c>
      <c r="F3918" s="1">
        <v>38229</v>
      </c>
      <c r="G3918">
        <v>17</v>
      </c>
      <c r="O3918">
        <v>0.3</v>
      </c>
      <c r="P3918" t="s">
        <v>71</v>
      </c>
      <c r="Q3918">
        <v>7.6</v>
      </c>
      <c r="R3918" t="s">
        <v>71</v>
      </c>
    </row>
    <row r="3919" spans="1:46" x14ac:dyDescent="0.2">
      <c r="A3919" t="s">
        <v>635</v>
      </c>
      <c r="B3919" t="s">
        <v>636</v>
      </c>
      <c r="C3919">
        <f>-70.02637772 / 41.76689048</f>
        <v>-1.6766002188631208</v>
      </c>
      <c r="D3919" t="s">
        <v>303</v>
      </c>
      <c r="E3919" t="s">
        <v>70</v>
      </c>
      <c r="F3919" s="1">
        <v>38229</v>
      </c>
      <c r="G3919">
        <v>18</v>
      </c>
      <c r="O3919">
        <v>0.33</v>
      </c>
      <c r="P3919" t="s">
        <v>71</v>
      </c>
      <c r="Q3919">
        <v>7.5</v>
      </c>
      <c r="R3919" t="s">
        <v>71</v>
      </c>
    </row>
    <row r="3920" spans="1:46" x14ac:dyDescent="0.2">
      <c r="A3920" t="s">
        <v>635</v>
      </c>
      <c r="B3920" t="s">
        <v>636</v>
      </c>
      <c r="C3920">
        <f>-70.02637772 / 41.76689048</f>
        <v>-1.6766002188631208</v>
      </c>
      <c r="D3920" t="s">
        <v>303</v>
      </c>
      <c r="E3920" t="s">
        <v>70</v>
      </c>
      <c r="F3920" s="1">
        <v>38229</v>
      </c>
      <c r="G3920">
        <v>19</v>
      </c>
      <c r="O3920">
        <v>0.4</v>
      </c>
      <c r="P3920" t="s">
        <v>71</v>
      </c>
      <c r="Q3920">
        <v>7.6</v>
      </c>
      <c r="R3920" t="s">
        <v>71</v>
      </c>
    </row>
    <row r="3921" spans="1:46" x14ac:dyDescent="0.2">
      <c r="A3921" t="s">
        <v>635</v>
      </c>
      <c r="B3921" t="s">
        <v>636</v>
      </c>
      <c r="C3921">
        <f>-70.02637772 / 41.76689048</f>
        <v>-1.6766002188631208</v>
      </c>
      <c r="D3921" t="s">
        <v>303</v>
      </c>
      <c r="E3921" t="s">
        <v>70</v>
      </c>
      <c r="F3921" s="1">
        <v>38229</v>
      </c>
      <c r="G3921">
        <v>20</v>
      </c>
      <c r="O3921">
        <v>0.52</v>
      </c>
      <c r="P3921" t="s">
        <v>71</v>
      </c>
      <c r="Q3921">
        <v>7.6</v>
      </c>
      <c r="R3921" t="s">
        <v>71</v>
      </c>
      <c r="S3921">
        <v>3.77</v>
      </c>
      <c r="T3921" t="s">
        <v>71</v>
      </c>
      <c r="U3921">
        <v>116.77</v>
      </c>
      <c r="V3921" t="s">
        <v>71</v>
      </c>
      <c r="Y3921">
        <v>72.790000000000006</v>
      </c>
      <c r="AE3921">
        <v>33.5</v>
      </c>
      <c r="AF3921" t="s">
        <v>71</v>
      </c>
      <c r="AG3921">
        <v>6.44</v>
      </c>
      <c r="AH3921" t="s">
        <v>71</v>
      </c>
      <c r="AS3921">
        <v>17.72</v>
      </c>
      <c r="AT3921" t="s">
        <v>71</v>
      </c>
    </row>
    <row r="3922" spans="1:46" x14ac:dyDescent="0.2">
      <c r="A3922" t="s">
        <v>635</v>
      </c>
      <c r="B3922" t="s">
        <v>636</v>
      </c>
      <c r="C3922">
        <f>-70.02637772 / 41.76689048</f>
        <v>-1.6766002188631208</v>
      </c>
      <c r="D3922" t="s">
        <v>303</v>
      </c>
      <c r="E3922" t="s">
        <v>70</v>
      </c>
      <c r="F3922" s="1">
        <v>38602</v>
      </c>
      <c r="G3922">
        <v>0.5</v>
      </c>
      <c r="I3922">
        <v>21.84</v>
      </c>
      <c r="J3922" t="s">
        <v>71</v>
      </c>
      <c r="K3922">
        <v>1.42</v>
      </c>
      <c r="L3922" t="s">
        <v>71</v>
      </c>
      <c r="M3922">
        <v>6.64</v>
      </c>
      <c r="N3922" t="s">
        <v>71</v>
      </c>
      <c r="O3922">
        <v>7.95</v>
      </c>
      <c r="P3922" t="s">
        <v>71</v>
      </c>
      <c r="Q3922">
        <v>25.3</v>
      </c>
      <c r="R3922" t="s">
        <v>71</v>
      </c>
      <c r="S3922">
        <v>0.2</v>
      </c>
      <c r="T3922" t="s">
        <v>71</v>
      </c>
      <c r="U3922">
        <v>6.19</v>
      </c>
      <c r="V3922" t="s">
        <v>71</v>
      </c>
      <c r="W3922">
        <v>12.9</v>
      </c>
      <c r="X3922" t="s">
        <v>71</v>
      </c>
      <c r="Y3922">
        <v>30.44</v>
      </c>
      <c r="AA3922">
        <v>34.04</v>
      </c>
      <c r="AC3922">
        <v>32.72</v>
      </c>
      <c r="AE3922">
        <v>6.05</v>
      </c>
      <c r="AF3922" t="s">
        <v>71</v>
      </c>
      <c r="AG3922">
        <v>6.52</v>
      </c>
      <c r="AH3922" t="s">
        <v>71</v>
      </c>
      <c r="AS3922">
        <v>0.16</v>
      </c>
      <c r="AT3922" t="s">
        <v>71</v>
      </c>
    </row>
    <row r="3923" spans="1:46" x14ac:dyDescent="0.2">
      <c r="A3923" t="s">
        <v>635</v>
      </c>
      <c r="B3923" t="s">
        <v>636</v>
      </c>
      <c r="C3923">
        <f>-70.02637772 / 41.76689048</f>
        <v>-1.6766002188631208</v>
      </c>
      <c r="D3923" t="s">
        <v>303</v>
      </c>
      <c r="E3923" t="s">
        <v>70</v>
      </c>
      <c r="F3923" s="1">
        <v>38602</v>
      </c>
      <c r="G3923">
        <v>1</v>
      </c>
      <c r="O3923">
        <v>7.95</v>
      </c>
      <c r="P3923" t="s">
        <v>71</v>
      </c>
      <c r="Q3923">
        <v>25</v>
      </c>
      <c r="R3923" t="s">
        <v>71</v>
      </c>
    </row>
    <row r="3924" spans="1:46" x14ac:dyDescent="0.2">
      <c r="A3924" t="s">
        <v>635</v>
      </c>
      <c r="B3924" t="s">
        <v>636</v>
      </c>
      <c r="C3924">
        <f>-70.02637772 / 41.76689048</f>
        <v>-1.6766002188631208</v>
      </c>
      <c r="D3924" t="s">
        <v>303</v>
      </c>
      <c r="E3924" t="s">
        <v>70</v>
      </c>
      <c r="F3924" s="1">
        <v>38602</v>
      </c>
      <c r="G3924">
        <v>2</v>
      </c>
      <c r="O3924">
        <v>7.97</v>
      </c>
      <c r="P3924" t="s">
        <v>71</v>
      </c>
      <c r="Q3924">
        <v>24.8</v>
      </c>
      <c r="R3924" t="s">
        <v>71</v>
      </c>
    </row>
    <row r="3925" spans="1:46" x14ac:dyDescent="0.2">
      <c r="A3925" t="s">
        <v>635</v>
      </c>
      <c r="B3925" t="s">
        <v>636</v>
      </c>
      <c r="C3925">
        <f>-70.02637772 / 41.76689048</f>
        <v>-1.6766002188631208</v>
      </c>
      <c r="D3925" t="s">
        <v>303</v>
      </c>
      <c r="E3925" t="s">
        <v>70</v>
      </c>
      <c r="F3925" s="1">
        <v>38602</v>
      </c>
      <c r="G3925">
        <v>3</v>
      </c>
      <c r="K3925">
        <v>1.45</v>
      </c>
      <c r="L3925" t="s">
        <v>71</v>
      </c>
      <c r="O3925">
        <v>8</v>
      </c>
      <c r="P3925" t="s">
        <v>71</v>
      </c>
      <c r="Q3925">
        <v>24.7</v>
      </c>
      <c r="R3925" t="s">
        <v>71</v>
      </c>
      <c r="S3925">
        <v>0.2</v>
      </c>
      <c r="T3925" t="s">
        <v>71</v>
      </c>
      <c r="U3925">
        <v>6.19</v>
      </c>
      <c r="V3925" t="s">
        <v>71</v>
      </c>
      <c r="W3925">
        <v>16</v>
      </c>
      <c r="X3925" t="s">
        <v>71</v>
      </c>
      <c r="Y3925">
        <v>0</v>
      </c>
      <c r="AA3925">
        <v>34.25</v>
      </c>
      <c r="AE3925">
        <v>6.05</v>
      </c>
      <c r="AF3925" t="s">
        <v>71</v>
      </c>
      <c r="AG3925">
        <v>6.39</v>
      </c>
      <c r="AH3925" t="s">
        <v>71</v>
      </c>
      <c r="AS3925">
        <v>0.31</v>
      </c>
      <c r="AT3925" t="s">
        <v>71</v>
      </c>
    </row>
    <row r="3926" spans="1:46" x14ac:dyDescent="0.2">
      <c r="A3926" t="s">
        <v>635</v>
      </c>
      <c r="B3926" t="s">
        <v>636</v>
      </c>
      <c r="C3926">
        <f>-70.02637772 / 41.76689048</f>
        <v>-1.6766002188631208</v>
      </c>
      <c r="D3926" t="s">
        <v>303</v>
      </c>
      <c r="E3926" t="s">
        <v>70</v>
      </c>
      <c r="F3926" s="1">
        <v>38602</v>
      </c>
      <c r="G3926">
        <v>4</v>
      </c>
      <c r="O3926">
        <v>7.98</v>
      </c>
      <c r="P3926" t="s">
        <v>71</v>
      </c>
      <c r="Q3926">
        <v>24.6</v>
      </c>
      <c r="R3926" t="s">
        <v>71</v>
      </c>
    </row>
    <row r="3927" spans="1:46" x14ac:dyDescent="0.2">
      <c r="A3927" t="s">
        <v>635</v>
      </c>
      <c r="B3927" t="s">
        <v>636</v>
      </c>
      <c r="C3927">
        <f>-70.02637772 / 41.76689048</f>
        <v>-1.6766002188631208</v>
      </c>
      <c r="D3927" t="s">
        <v>303</v>
      </c>
      <c r="E3927" t="s">
        <v>70</v>
      </c>
      <c r="F3927" s="1">
        <v>38602</v>
      </c>
      <c r="G3927">
        <v>5</v>
      </c>
      <c r="O3927">
        <v>8</v>
      </c>
      <c r="P3927" t="s">
        <v>71</v>
      </c>
      <c r="Q3927">
        <v>24.6</v>
      </c>
      <c r="R3927" t="s">
        <v>71</v>
      </c>
    </row>
    <row r="3928" spans="1:46" x14ac:dyDescent="0.2">
      <c r="A3928" t="s">
        <v>635</v>
      </c>
      <c r="B3928" t="s">
        <v>636</v>
      </c>
      <c r="C3928">
        <f>-70.02637772 / 41.76689048</f>
        <v>-1.6766002188631208</v>
      </c>
      <c r="D3928" t="s">
        <v>303</v>
      </c>
      <c r="E3928" t="s">
        <v>70</v>
      </c>
      <c r="F3928" s="1">
        <v>38602</v>
      </c>
      <c r="G3928">
        <v>6</v>
      </c>
      <c r="O3928">
        <v>8.0299999999999994</v>
      </c>
      <c r="P3928" t="s">
        <v>71</v>
      </c>
      <c r="Q3928">
        <v>24.5</v>
      </c>
      <c r="R3928" t="s">
        <v>71</v>
      </c>
    </row>
    <row r="3929" spans="1:46" x14ac:dyDescent="0.2">
      <c r="A3929" t="s">
        <v>635</v>
      </c>
      <c r="B3929" t="s">
        <v>636</v>
      </c>
      <c r="C3929">
        <f>-70.02637772 / 41.76689048</f>
        <v>-1.6766002188631208</v>
      </c>
      <c r="D3929" t="s">
        <v>303</v>
      </c>
      <c r="E3929" t="s">
        <v>70</v>
      </c>
      <c r="F3929" s="1">
        <v>38602</v>
      </c>
      <c r="G3929">
        <v>7</v>
      </c>
      <c r="O3929">
        <v>8.85</v>
      </c>
      <c r="P3929" t="s">
        <v>71</v>
      </c>
      <c r="Q3929">
        <v>23.7</v>
      </c>
      <c r="R3929" t="s">
        <v>71</v>
      </c>
    </row>
    <row r="3930" spans="1:46" x14ac:dyDescent="0.2">
      <c r="A3930" t="s">
        <v>635</v>
      </c>
      <c r="B3930" t="s">
        <v>636</v>
      </c>
      <c r="C3930">
        <f>-70.02637772 / 41.76689048</f>
        <v>-1.6766002188631208</v>
      </c>
      <c r="D3930" t="s">
        <v>303</v>
      </c>
      <c r="E3930" t="s">
        <v>70</v>
      </c>
      <c r="F3930" s="1">
        <v>38602</v>
      </c>
      <c r="G3930">
        <v>8</v>
      </c>
      <c r="O3930">
        <v>11.21</v>
      </c>
      <c r="P3930" t="s">
        <v>71</v>
      </c>
      <c r="Q3930">
        <v>23.8</v>
      </c>
      <c r="R3930" t="s">
        <v>71</v>
      </c>
    </row>
    <row r="3931" spans="1:46" x14ac:dyDescent="0.2">
      <c r="A3931" t="s">
        <v>635</v>
      </c>
      <c r="B3931" t="s">
        <v>636</v>
      </c>
      <c r="C3931">
        <f>-70.02637772 / 41.76689048</f>
        <v>-1.6766002188631208</v>
      </c>
      <c r="D3931" t="s">
        <v>303</v>
      </c>
      <c r="E3931" t="s">
        <v>70</v>
      </c>
      <c r="F3931" s="1">
        <v>38602</v>
      </c>
      <c r="G3931">
        <v>9</v>
      </c>
      <c r="K3931">
        <v>3.4</v>
      </c>
      <c r="L3931" t="s">
        <v>71</v>
      </c>
      <c r="O3931">
        <v>11.27</v>
      </c>
      <c r="P3931" t="s">
        <v>71</v>
      </c>
      <c r="Q3931">
        <v>19.2</v>
      </c>
      <c r="R3931" t="s">
        <v>71</v>
      </c>
      <c r="S3931">
        <v>0.3</v>
      </c>
      <c r="T3931" t="s">
        <v>71</v>
      </c>
      <c r="U3931">
        <v>9.2899999999999991</v>
      </c>
      <c r="V3931" t="s">
        <v>71</v>
      </c>
      <c r="W3931">
        <v>14.57</v>
      </c>
      <c r="X3931" t="s">
        <v>71</v>
      </c>
      <c r="Y3931">
        <v>36.29</v>
      </c>
      <c r="AA3931">
        <v>42.61</v>
      </c>
      <c r="AE3931">
        <v>5.85</v>
      </c>
      <c r="AF3931" t="s">
        <v>71</v>
      </c>
      <c r="AG3931">
        <v>6.47</v>
      </c>
      <c r="AH3931" t="s">
        <v>71</v>
      </c>
      <c r="AS3931">
        <v>0.68</v>
      </c>
      <c r="AT3931" t="s">
        <v>71</v>
      </c>
    </row>
    <row r="3932" spans="1:46" x14ac:dyDescent="0.2">
      <c r="A3932" t="s">
        <v>635</v>
      </c>
      <c r="B3932" t="s">
        <v>636</v>
      </c>
      <c r="C3932">
        <f>-70.02637772 / 41.76689048</f>
        <v>-1.6766002188631208</v>
      </c>
      <c r="D3932" t="s">
        <v>303</v>
      </c>
      <c r="E3932" t="s">
        <v>70</v>
      </c>
      <c r="F3932" s="1">
        <v>38602</v>
      </c>
      <c r="G3932">
        <v>10</v>
      </c>
      <c r="O3932">
        <v>11.37</v>
      </c>
      <c r="P3932" t="s">
        <v>71</v>
      </c>
      <c r="Q3932">
        <v>16.399999999999999</v>
      </c>
      <c r="R3932" t="s">
        <v>71</v>
      </c>
    </row>
    <row r="3933" spans="1:46" x14ac:dyDescent="0.2">
      <c r="A3933" t="s">
        <v>635</v>
      </c>
      <c r="B3933" t="s">
        <v>636</v>
      </c>
      <c r="C3933">
        <f>-70.02637772 / 41.76689048</f>
        <v>-1.6766002188631208</v>
      </c>
      <c r="D3933" t="s">
        <v>303</v>
      </c>
      <c r="E3933" t="s">
        <v>70</v>
      </c>
      <c r="F3933" s="1">
        <v>38602</v>
      </c>
      <c r="G3933">
        <v>11</v>
      </c>
      <c r="O3933">
        <v>10.62</v>
      </c>
      <c r="P3933" t="s">
        <v>71</v>
      </c>
      <c r="Q3933">
        <v>12.5</v>
      </c>
      <c r="R3933" t="s">
        <v>71</v>
      </c>
    </row>
    <row r="3934" spans="1:46" x14ac:dyDescent="0.2">
      <c r="A3934" t="s">
        <v>635</v>
      </c>
      <c r="B3934" t="s">
        <v>636</v>
      </c>
      <c r="C3934">
        <f>-70.02637772 / 41.76689048</f>
        <v>-1.6766002188631208</v>
      </c>
      <c r="D3934" t="s">
        <v>303</v>
      </c>
      <c r="E3934" t="s">
        <v>70</v>
      </c>
      <c r="F3934" s="1">
        <v>38602</v>
      </c>
      <c r="G3934">
        <v>12</v>
      </c>
      <c r="O3934">
        <v>7.86</v>
      </c>
      <c r="P3934" t="s">
        <v>71</v>
      </c>
      <c r="Q3934">
        <v>10.8</v>
      </c>
      <c r="R3934" t="s">
        <v>71</v>
      </c>
    </row>
    <row r="3935" spans="1:46" x14ac:dyDescent="0.2">
      <c r="A3935" t="s">
        <v>635</v>
      </c>
      <c r="B3935" t="s">
        <v>636</v>
      </c>
      <c r="C3935">
        <f>-70.02637772 / 41.76689048</f>
        <v>-1.6766002188631208</v>
      </c>
      <c r="D3935" t="s">
        <v>303</v>
      </c>
      <c r="E3935" t="s">
        <v>70</v>
      </c>
      <c r="F3935" s="1">
        <v>38602</v>
      </c>
      <c r="G3935">
        <v>13</v>
      </c>
      <c r="O3935">
        <v>3.84</v>
      </c>
      <c r="P3935" t="s">
        <v>71</v>
      </c>
      <c r="Q3935">
        <v>9.5</v>
      </c>
      <c r="R3935" t="s">
        <v>71</v>
      </c>
    </row>
    <row r="3936" spans="1:46" x14ac:dyDescent="0.2">
      <c r="A3936" t="s">
        <v>635</v>
      </c>
      <c r="B3936" t="s">
        <v>636</v>
      </c>
      <c r="C3936">
        <f>-70.02637772 / 41.76689048</f>
        <v>-1.6766002188631208</v>
      </c>
      <c r="D3936" t="s">
        <v>303</v>
      </c>
      <c r="E3936" t="s">
        <v>70</v>
      </c>
      <c r="F3936" s="1">
        <v>38602</v>
      </c>
      <c r="G3936">
        <v>14</v>
      </c>
      <c r="O3936">
        <v>0.67</v>
      </c>
      <c r="P3936" t="s">
        <v>71</v>
      </c>
      <c r="Q3936">
        <v>8.5</v>
      </c>
      <c r="R3936" t="s">
        <v>71</v>
      </c>
    </row>
    <row r="3937" spans="1:46" x14ac:dyDescent="0.2">
      <c r="A3937" t="s">
        <v>635</v>
      </c>
      <c r="B3937" t="s">
        <v>636</v>
      </c>
      <c r="C3937">
        <f>-70.02637772 / 41.76689048</f>
        <v>-1.6766002188631208</v>
      </c>
      <c r="D3937" t="s">
        <v>303</v>
      </c>
      <c r="E3937" t="s">
        <v>70</v>
      </c>
      <c r="F3937" s="1">
        <v>38602</v>
      </c>
      <c r="G3937">
        <v>15</v>
      </c>
      <c r="O3937">
        <v>0.69</v>
      </c>
      <c r="P3937" t="s">
        <v>71</v>
      </c>
      <c r="Q3937">
        <v>7.7</v>
      </c>
      <c r="R3937" t="s">
        <v>71</v>
      </c>
    </row>
    <row r="3938" spans="1:46" x14ac:dyDescent="0.2">
      <c r="A3938" t="s">
        <v>635</v>
      </c>
      <c r="B3938" t="s">
        <v>636</v>
      </c>
      <c r="C3938">
        <f>-70.02637772 / 41.76689048</f>
        <v>-1.6766002188631208</v>
      </c>
      <c r="D3938" t="s">
        <v>303</v>
      </c>
      <c r="E3938" t="s">
        <v>70</v>
      </c>
      <c r="F3938" s="1">
        <v>38602</v>
      </c>
      <c r="G3938">
        <v>16</v>
      </c>
      <c r="O3938">
        <v>0.73</v>
      </c>
      <c r="P3938" t="s">
        <v>71</v>
      </c>
      <c r="Q3938">
        <v>7.4</v>
      </c>
      <c r="R3938" t="s">
        <v>71</v>
      </c>
    </row>
    <row r="3939" spans="1:46" x14ac:dyDescent="0.2">
      <c r="A3939" t="s">
        <v>635</v>
      </c>
      <c r="B3939" t="s">
        <v>636</v>
      </c>
      <c r="C3939">
        <f>-70.02637772 / 41.76689048</f>
        <v>-1.6766002188631208</v>
      </c>
      <c r="D3939" t="s">
        <v>303</v>
      </c>
      <c r="E3939" t="s">
        <v>70</v>
      </c>
      <c r="F3939" s="1">
        <v>38602</v>
      </c>
      <c r="G3939">
        <v>17</v>
      </c>
      <c r="O3939">
        <v>0.73</v>
      </c>
      <c r="P3939" t="s">
        <v>71</v>
      </c>
      <c r="Q3939">
        <v>7.2</v>
      </c>
      <c r="R3939" t="s">
        <v>71</v>
      </c>
    </row>
    <row r="3940" spans="1:46" x14ac:dyDescent="0.2">
      <c r="A3940" t="s">
        <v>635</v>
      </c>
      <c r="B3940" t="s">
        <v>636</v>
      </c>
      <c r="C3940">
        <f>-70.02637772 / 41.76689048</f>
        <v>-1.6766002188631208</v>
      </c>
      <c r="D3940" t="s">
        <v>303</v>
      </c>
      <c r="E3940" t="s">
        <v>70</v>
      </c>
      <c r="F3940" s="1">
        <v>38602</v>
      </c>
      <c r="G3940">
        <v>18</v>
      </c>
      <c r="O3940">
        <v>0.74</v>
      </c>
      <c r="P3940" t="s">
        <v>71</v>
      </c>
      <c r="Q3940">
        <v>7.1</v>
      </c>
      <c r="R3940" t="s">
        <v>71</v>
      </c>
    </row>
    <row r="3941" spans="1:46" x14ac:dyDescent="0.2">
      <c r="A3941" t="s">
        <v>635</v>
      </c>
      <c r="B3941" t="s">
        <v>636</v>
      </c>
      <c r="C3941">
        <f>-70.02637772 / 41.76689048</f>
        <v>-1.6766002188631208</v>
      </c>
      <c r="D3941" t="s">
        <v>303</v>
      </c>
      <c r="E3941" t="s">
        <v>70</v>
      </c>
      <c r="F3941" s="1">
        <v>38602</v>
      </c>
      <c r="G3941">
        <v>19</v>
      </c>
      <c r="O3941">
        <v>0.74</v>
      </c>
      <c r="P3941" t="s">
        <v>71</v>
      </c>
      <c r="Q3941">
        <v>7.1</v>
      </c>
      <c r="R3941" t="s">
        <v>71</v>
      </c>
    </row>
    <row r="3942" spans="1:46" x14ac:dyDescent="0.2">
      <c r="A3942" t="s">
        <v>635</v>
      </c>
      <c r="B3942" t="s">
        <v>636</v>
      </c>
      <c r="C3942">
        <f>-70.02637772 / 41.76689048</f>
        <v>-1.6766002188631208</v>
      </c>
      <c r="D3942" t="s">
        <v>303</v>
      </c>
      <c r="E3942" t="s">
        <v>70</v>
      </c>
      <c r="F3942" s="1">
        <v>38602</v>
      </c>
      <c r="G3942">
        <v>20</v>
      </c>
      <c r="O3942">
        <v>0.85</v>
      </c>
      <c r="P3942" t="s">
        <v>71</v>
      </c>
      <c r="Q3942">
        <v>7.1</v>
      </c>
      <c r="R3942" t="s">
        <v>71</v>
      </c>
      <c r="S3942">
        <v>3.6</v>
      </c>
      <c r="T3942" t="s">
        <v>71</v>
      </c>
      <c r="U3942">
        <v>111.51</v>
      </c>
      <c r="V3942" t="s">
        <v>71</v>
      </c>
      <c r="W3942">
        <v>56.98</v>
      </c>
      <c r="X3942" t="s">
        <v>71</v>
      </c>
      <c r="Y3942">
        <v>72.13</v>
      </c>
      <c r="AE3942">
        <v>34.71</v>
      </c>
      <c r="AF3942" t="s">
        <v>71</v>
      </c>
      <c r="AG3942">
        <v>6.45</v>
      </c>
      <c r="AH3942" t="s">
        <v>71</v>
      </c>
      <c r="AS3942">
        <v>23.45</v>
      </c>
      <c r="AT3942" t="s">
        <v>71</v>
      </c>
    </row>
    <row r="3943" spans="1:46" x14ac:dyDescent="0.2">
      <c r="A3943" t="s">
        <v>635</v>
      </c>
      <c r="B3943" t="s">
        <v>636</v>
      </c>
      <c r="C3943">
        <f>-70.02637772 / 41.76689048</f>
        <v>-1.6766002188631208</v>
      </c>
      <c r="D3943" t="s">
        <v>303</v>
      </c>
      <c r="E3943" t="s">
        <v>70</v>
      </c>
      <c r="F3943" s="1">
        <v>38946</v>
      </c>
      <c r="G3943">
        <v>0.5</v>
      </c>
      <c r="I3943">
        <v>22</v>
      </c>
      <c r="J3943" t="s">
        <v>71</v>
      </c>
      <c r="K3943">
        <v>1.07</v>
      </c>
      <c r="L3943" t="s">
        <v>71</v>
      </c>
      <c r="M3943">
        <v>5.88</v>
      </c>
      <c r="N3943" t="s">
        <v>71</v>
      </c>
      <c r="O3943">
        <v>7.88</v>
      </c>
      <c r="P3943" t="s">
        <v>71</v>
      </c>
      <c r="Q3943">
        <v>24.9</v>
      </c>
      <c r="R3943" t="s">
        <v>71</v>
      </c>
      <c r="S3943">
        <v>0.17</v>
      </c>
      <c r="T3943" t="s">
        <v>71</v>
      </c>
      <c r="U3943">
        <v>5.41</v>
      </c>
      <c r="V3943" t="s">
        <v>71</v>
      </c>
      <c r="W3943">
        <v>37.81</v>
      </c>
      <c r="X3943" t="s">
        <v>71</v>
      </c>
      <c r="Y3943">
        <v>28.49</v>
      </c>
      <c r="AA3943">
        <v>31.27</v>
      </c>
      <c r="AC3943">
        <v>34.47</v>
      </c>
      <c r="AE3943">
        <v>6.86</v>
      </c>
      <c r="AF3943" t="s">
        <v>71</v>
      </c>
      <c r="AG3943">
        <v>6.15</v>
      </c>
      <c r="AH3943" t="s">
        <v>71</v>
      </c>
      <c r="AS3943">
        <v>-0.3</v>
      </c>
      <c r="AT3943" t="s">
        <v>71</v>
      </c>
    </row>
    <row r="3944" spans="1:46" x14ac:dyDescent="0.2">
      <c r="A3944" t="s">
        <v>635</v>
      </c>
      <c r="B3944" t="s">
        <v>636</v>
      </c>
      <c r="C3944">
        <f>-70.02637772 / 41.76689048</f>
        <v>-1.6766002188631208</v>
      </c>
      <c r="D3944" t="s">
        <v>303</v>
      </c>
      <c r="E3944" t="s">
        <v>70</v>
      </c>
      <c r="F3944" s="1">
        <v>38946</v>
      </c>
      <c r="G3944">
        <v>1</v>
      </c>
      <c r="O3944">
        <v>7.89</v>
      </c>
      <c r="P3944" t="s">
        <v>71</v>
      </c>
      <c r="Q3944">
        <v>24.9</v>
      </c>
      <c r="R3944" t="s">
        <v>71</v>
      </c>
    </row>
    <row r="3945" spans="1:46" x14ac:dyDescent="0.2">
      <c r="A3945" t="s">
        <v>635</v>
      </c>
      <c r="B3945" t="s">
        <v>636</v>
      </c>
      <c r="C3945">
        <f>-70.02637772 / 41.76689048</f>
        <v>-1.6766002188631208</v>
      </c>
      <c r="D3945" t="s">
        <v>303</v>
      </c>
      <c r="E3945" t="s">
        <v>70</v>
      </c>
      <c r="F3945" s="1">
        <v>38946</v>
      </c>
      <c r="G3945">
        <v>2</v>
      </c>
      <c r="O3945">
        <v>7.87</v>
      </c>
      <c r="P3945" t="s">
        <v>71</v>
      </c>
      <c r="Q3945">
        <v>24.8</v>
      </c>
      <c r="R3945" t="s">
        <v>71</v>
      </c>
    </row>
    <row r="3946" spans="1:46" x14ac:dyDescent="0.2">
      <c r="A3946" t="s">
        <v>635</v>
      </c>
      <c r="B3946" t="s">
        <v>636</v>
      </c>
      <c r="C3946">
        <f>-70.02637772 / 41.76689048</f>
        <v>-1.6766002188631208</v>
      </c>
      <c r="D3946" t="s">
        <v>303</v>
      </c>
      <c r="E3946" t="s">
        <v>70</v>
      </c>
      <c r="F3946" s="1">
        <v>38946</v>
      </c>
      <c r="G3946">
        <v>3</v>
      </c>
      <c r="K3946">
        <v>1.25</v>
      </c>
      <c r="L3946" t="s">
        <v>71</v>
      </c>
      <c r="O3946">
        <v>7.86</v>
      </c>
      <c r="P3946" t="s">
        <v>71</v>
      </c>
      <c r="Q3946">
        <v>24.7</v>
      </c>
      <c r="R3946" t="s">
        <v>71</v>
      </c>
      <c r="S3946">
        <v>0.21</v>
      </c>
      <c r="T3946" t="s">
        <v>71</v>
      </c>
      <c r="U3946">
        <v>6.58</v>
      </c>
      <c r="V3946" t="s">
        <v>71</v>
      </c>
      <c r="W3946">
        <v>43.6</v>
      </c>
      <c r="X3946" t="s">
        <v>71</v>
      </c>
      <c r="Y3946">
        <v>0</v>
      </c>
      <c r="AA3946">
        <v>32.75</v>
      </c>
      <c r="AE3946">
        <v>6.66</v>
      </c>
      <c r="AF3946" t="s">
        <v>71</v>
      </c>
      <c r="AG3946">
        <v>6.67</v>
      </c>
      <c r="AH3946" t="s">
        <v>71</v>
      </c>
      <c r="AS3946">
        <v>0.09</v>
      </c>
      <c r="AT3946" t="s">
        <v>71</v>
      </c>
    </row>
    <row r="3947" spans="1:46" x14ac:dyDescent="0.2">
      <c r="A3947" t="s">
        <v>635</v>
      </c>
      <c r="B3947" t="s">
        <v>636</v>
      </c>
      <c r="C3947">
        <f>-70.02637772 / 41.76689048</f>
        <v>-1.6766002188631208</v>
      </c>
      <c r="D3947" t="s">
        <v>303</v>
      </c>
      <c r="E3947" t="s">
        <v>70</v>
      </c>
      <c r="F3947" s="1">
        <v>38946</v>
      </c>
      <c r="G3947">
        <v>4</v>
      </c>
      <c r="O3947">
        <v>7.86</v>
      </c>
      <c r="P3947" t="s">
        <v>71</v>
      </c>
      <c r="Q3947">
        <v>24.6</v>
      </c>
      <c r="R3947" t="s">
        <v>71</v>
      </c>
    </row>
    <row r="3948" spans="1:46" x14ac:dyDescent="0.2">
      <c r="A3948" t="s">
        <v>635</v>
      </c>
      <c r="B3948" t="s">
        <v>636</v>
      </c>
      <c r="C3948">
        <f>-70.02637772 / 41.76689048</f>
        <v>-1.6766002188631208</v>
      </c>
      <c r="D3948" t="s">
        <v>303</v>
      </c>
      <c r="E3948" t="s">
        <v>70</v>
      </c>
      <c r="F3948" s="1">
        <v>38946</v>
      </c>
      <c r="G3948">
        <v>5</v>
      </c>
      <c r="O3948">
        <v>7.82</v>
      </c>
      <c r="P3948" t="s">
        <v>71</v>
      </c>
      <c r="Q3948">
        <v>24.5</v>
      </c>
      <c r="R3948" t="s">
        <v>71</v>
      </c>
    </row>
    <row r="3949" spans="1:46" x14ac:dyDescent="0.2">
      <c r="A3949" t="s">
        <v>635</v>
      </c>
      <c r="B3949" t="s">
        <v>636</v>
      </c>
      <c r="C3949">
        <f>-70.02637772 / 41.76689048</f>
        <v>-1.6766002188631208</v>
      </c>
      <c r="D3949" t="s">
        <v>303</v>
      </c>
      <c r="E3949" t="s">
        <v>70</v>
      </c>
      <c r="F3949" s="1">
        <v>38946</v>
      </c>
      <c r="G3949">
        <v>6</v>
      </c>
      <c r="O3949">
        <v>7.8</v>
      </c>
      <c r="P3949" t="s">
        <v>71</v>
      </c>
      <c r="Q3949">
        <v>24.1</v>
      </c>
      <c r="R3949" t="s">
        <v>71</v>
      </c>
    </row>
    <row r="3950" spans="1:46" x14ac:dyDescent="0.2">
      <c r="A3950" t="s">
        <v>635</v>
      </c>
      <c r="B3950" t="s">
        <v>636</v>
      </c>
      <c r="C3950">
        <f>-70.02637772 / 41.76689048</f>
        <v>-1.6766002188631208</v>
      </c>
      <c r="D3950" t="s">
        <v>303</v>
      </c>
      <c r="E3950" t="s">
        <v>70</v>
      </c>
      <c r="F3950" s="1">
        <v>38946</v>
      </c>
      <c r="G3950">
        <v>7</v>
      </c>
      <c r="O3950">
        <v>10.41</v>
      </c>
      <c r="P3950" t="s">
        <v>71</v>
      </c>
      <c r="Q3950">
        <v>19.7</v>
      </c>
      <c r="R3950" t="s">
        <v>71</v>
      </c>
    </row>
    <row r="3951" spans="1:46" x14ac:dyDescent="0.2">
      <c r="A3951" t="s">
        <v>635</v>
      </c>
      <c r="B3951" t="s">
        <v>636</v>
      </c>
      <c r="C3951">
        <f>-70.02637772 / 41.76689048</f>
        <v>-1.6766002188631208</v>
      </c>
      <c r="D3951" t="s">
        <v>303</v>
      </c>
      <c r="E3951" t="s">
        <v>70</v>
      </c>
      <c r="F3951" s="1">
        <v>38946</v>
      </c>
      <c r="G3951">
        <v>8</v>
      </c>
      <c r="O3951">
        <v>10.83</v>
      </c>
      <c r="P3951" t="s">
        <v>71</v>
      </c>
      <c r="Q3951">
        <v>16.3</v>
      </c>
      <c r="R3951" t="s">
        <v>71</v>
      </c>
    </row>
    <row r="3952" spans="1:46" x14ac:dyDescent="0.2">
      <c r="A3952" t="s">
        <v>635</v>
      </c>
      <c r="B3952" t="s">
        <v>636</v>
      </c>
      <c r="C3952">
        <f>-70.02637772 / 41.76689048</f>
        <v>-1.6766002188631208</v>
      </c>
      <c r="D3952" t="s">
        <v>303</v>
      </c>
      <c r="E3952" t="s">
        <v>70</v>
      </c>
      <c r="F3952" s="1">
        <v>38946</v>
      </c>
      <c r="G3952">
        <v>9</v>
      </c>
      <c r="K3952">
        <v>1.33</v>
      </c>
      <c r="L3952" t="s">
        <v>71</v>
      </c>
      <c r="O3952">
        <v>11.04</v>
      </c>
      <c r="P3952" t="s">
        <v>71</v>
      </c>
      <c r="Q3952">
        <v>14</v>
      </c>
      <c r="R3952" t="s">
        <v>71</v>
      </c>
      <c r="S3952">
        <v>0.16</v>
      </c>
      <c r="T3952" t="s">
        <v>71</v>
      </c>
      <c r="U3952">
        <v>5.07</v>
      </c>
      <c r="V3952" t="s">
        <v>71</v>
      </c>
      <c r="W3952">
        <v>28.12</v>
      </c>
      <c r="X3952" t="s">
        <v>71</v>
      </c>
      <c r="Y3952">
        <v>27.56</v>
      </c>
      <c r="AA3952">
        <v>33.369999999999997</v>
      </c>
      <c r="AE3952">
        <v>6.66</v>
      </c>
      <c r="AF3952" t="s">
        <v>71</v>
      </c>
      <c r="AG3952">
        <v>6.11</v>
      </c>
      <c r="AH3952" t="s">
        <v>71</v>
      </c>
      <c r="AS3952">
        <v>0.95</v>
      </c>
      <c r="AT3952" t="s">
        <v>71</v>
      </c>
    </row>
    <row r="3953" spans="1:46" x14ac:dyDescent="0.2">
      <c r="A3953" t="s">
        <v>635</v>
      </c>
      <c r="B3953" t="s">
        <v>636</v>
      </c>
      <c r="C3953">
        <f>-70.02637772 / 41.76689048</f>
        <v>-1.6766002188631208</v>
      </c>
      <c r="D3953" t="s">
        <v>303</v>
      </c>
      <c r="E3953" t="s">
        <v>70</v>
      </c>
      <c r="F3953" s="1">
        <v>38946</v>
      </c>
      <c r="G3953">
        <v>10</v>
      </c>
      <c r="O3953">
        <v>11.48</v>
      </c>
      <c r="P3953" t="s">
        <v>71</v>
      </c>
      <c r="Q3953">
        <v>11.8</v>
      </c>
      <c r="R3953" t="s">
        <v>71</v>
      </c>
    </row>
    <row r="3954" spans="1:46" x14ac:dyDescent="0.2">
      <c r="A3954" t="s">
        <v>635</v>
      </c>
      <c r="B3954" t="s">
        <v>636</v>
      </c>
      <c r="C3954">
        <f>-70.02637772 / 41.76689048</f>
        <v>-1.6766002188631208</v>
      </c>
      <c r="D3954" t="s">
        <v>303</v>
      </c>
      <c r="E3954" t="s">
        <v>70</v>
      </c>
      <c r="F3954" s="1">
        <v>38946</v>
      </c>
      <c r="G3954">
        <v>11</v>
      </c>
      <c r="O3954">
        <v>10.4</v>
      </c>
      <c r="P3954" t="s">
        <v>71</v>
      </c>
      <c r="Q3954">
        <v>10.4</v>
      </c>
      <c r="R3954" t="s">
        <v>71</v>
      </c>
    </row>
    <row r="3955" spans="1:46" x14ac:dyDescent="0.2">
      <c r="A3955" t="s">
        <v>635</v>
      </c>
      <c r="B3955" t="s">
        <v>636</v>
      </c>
      <c r="C3955">
        <f>-70.02637772 / 41.76689048</f>
        <v>-1.6766002188631208</v>
      </c>
      <c r="D3955" t="s">
        <v>303</v>
      </c>
      <c r="E3955" t="s">
        <v>70</v>
      </c>
      <c r="F3955" s="1">
        <v>38946</v>
      </c>
      <c r="G3955">
        <v>12</v>
      </c>
      <c r="O3955">
        <v>8.68</v>
      </c>
      <c r="P3955" t="s">
        <v>71</v>
      </c>
      <c r="Q3955">
        <v>9.1999999999999993</v>
      </c>
      <c r="R3955" t="s">
        <v>71</v>
      </c>
    </row>
    <row r="3956" spans="1:46" x14ac:dyDescent="0.2">
      <c r="A3956" t="s">
        <v>635</v>
      </c>
      <c r="B3956" t="s">
        <v>636</v>
      </c>
      <c r="C3956">
        <f>-70.02637772 / 41.76689048</f>
        <v>-1.6766002188631208</v>
      </c>
      <c r="D3956" t="s">
        <v>303</v>
      </c>
      <c r="E3956" t="s">
        <v>70</v>
      </c>
      <c r="F3956" s="1">
        <v>38946</v>
      </c>
      <c r="G3956">
        <v>13</v>
      </c>
      <c r="O3956">
        <v>6.47</v>
      </c>
      <c r="P3956" t="s">
        <v>71</v>
      </c>
      <c r="Q3956">
        <v>8.1999999999999993</v>
      </c>
      <c r="R3956" t="s">
        <v>71</v>
      </c>
    </row>
    <row r="3957" spans="1:46" x14ac:dyDescent="0.2">
      <c r="A3957" t="s">
        <v>635</v>
      </c>
      <c r="B3957" t="s">
        <v>636</v>
      </c>
      <c r="C3957">
        <f>-70.02637772 / 41.76689048</f>
        <v>-1.6766002188631208</v>
      </c>
      <c r="D3957" t="s">
        <v>303</v>
      </c>
      <c r="E3957" t="s">
        <v>70</v>
      </c>
      <c r="F3957" s="1">
        <v>38946</v>
      </c>
      <c r="G3957">
        <v>14</v>
      </c>
      <c r="O3957">
        <v>3.24</v>
      </c>
      <c r="P3957" t="s">
        <v>71</v>
      </c>
      <c r="Q3957">
        <v>7.6</v>
      </c>
      <c r="R3957" t="s">
        <v>71</v>
      </c>
    </row>
    <row r="3958" spans="1:46" x14ac:dyDescent="0.2">
      <c r="A3958" t="s">
        <v>635</v>
      </c>
      <c r="B3958" t="s">
        <v>636</v>
      </c>
      <c r="C3958">
        <f>-70.02637772 / 41.76689048</f>
        <v>-1.6766002188631208</v>
      </c>
      <c r="D3958" t="s">
        <v>303</v>
      </c>
      <c r="E3958" t="s">
        <v>70</v>
      </c>
      <c r="F3958" s="1">
        <v>38946</v>
      </c>
      <c r="G3958">
        <v>15</v>
      </c>
      <c r="O3958">
        <v>0.78</v>
      </c>
      <c r="P3958" t="s">
        <v>71</v>
      </c>
      <c r="Q3958">
        <v>7.1</v>
      </c>
      <c r="R3958" t="s">
        <v>71</v>
      </c>
    </row>
    <row r="3959" spans="1:46" x14ac:dyDescent="0.2">
      <c r="A3959" t="s">
        <v>635</v>
      </c>
      <c r="B3959" t="s">
        <v>636</v>
      </c>
      <c r="C3959">
        <f>-70.02637772 / 41.76689048</f>
        <v>-1.6766002188631208</v>
      </c>
      <c r="D3959" t="s">
        <v>303</v>
      </c>
      <c r="E3959" t="s">
        <v>70</v>
      </c>
      <c r="F3959" s="1">
        <v>38946</v>
      </c>
      <c r="G3959">
        <v>16</v>
      </c>
      <c r="O3959">
        <v>0.21</v>
      </c>
      <c r="P3959" t="s">
        <v>71</v>
      </c>
      <c r="Q3959">
        <v>6.9</v>
      </c>
      <c r="R3959" t="s">
        <v>71</v>
      </c>
    </row>
    <row r="3960" spans="1:46" x14ac:dyDescent="0.2">
      <c r="A3960" t="s">
        <v>635</v>
      </c>
      <c r="B3960" t="s">
        <v>636</v>
      </c>
      <c r="C3960">
        <f>-70.02637772 / 41.76689048</f>
        <v>-1.6766002188631208</v>
      </c>
      <c r="D3960" t="s">
        <v>303</v>
      </c>
      <c r="E3960" t="s">
        <v>70</v>
      </c>
      <c r="F3960" s="1">
        <v>38946</v>
      </c>
      <c r="G3960">
        <v>17</v>
      </c>
      <c r="O3960">
        <v>0.21</v>
      </c>
      <c r="P3960" t="s">
        <v>71</v>
      </c>
      <c r="Q3960">
        <v>6.8</v>
      </c>
      <c r="R3960" t="s">
        <v>71</v>
      </c>
    </row>
    <row r="3961" spans="1:46" x14ac:dyDescent="0.2">
      <c r="A3961" t="s">
        <v>635</v>
      </c>
      <c r="B3961" t="s">
        <v>636</v>
      </c>
      <c r="C3961">
        <f>-70.02637772 / 41.76689048</f>
        <v>-1.6766002188631208</v>
      </c>
      <c r="D3961" t="s">
        <v>303</v>
      </c>
      <c r="E3961" t="s">
        <v>70</v>
      </c>
      <c r="F3961" s="1">
        <v>38946</v>
      </c>
      <c r="G3961">
        <v>18</v>
      </c>
      <c r="O3961">
        <v>0.21</v>
      </c>
      <c r="P3961" t="s">
        <v>71</v>
      </c>
      <c r="Q3961">
        <v>6.7</v>
      </c>
      <c r="R3961" t="s">
        <v>71</v>
      </c>
    </row>
    <row r="3962" spans="1:46" x14ac:dyDescent="0.2">
      <c r="A3962" t="s">
        <v>635</v>
      </c>
      <c r="B3962" t="s">
        <v>636</v>
      </c>
      <c r="C3962">
        <f>-70.02637772 / 41.76689048</f>
        <v>-1.6766002188631208</v>
      </c>
      <c r="D3962" t="s">
        <v>303</v>
      </c>
      <c r="E3962" t="s">
        <v>70</v>
      </c>
      <c r="F3962" s="1">
        <v>38946</v>
      </c>
      <c r="G3962">
        <v>19</v>
      </c>
      <c r="O3962">
        <v>0.22</v>
      </c>
      <c r="P3962" t="s">
        <v>71</v>
      </c>
      <c r="Q3962">
        <v>6.7</v>
      </c>
      <c r="R3962" t="s">
        <v>71</v>
      </c>
    </row>
    <row r="3963" spans="1:46" x14ac:dyDescent="0.2">
      <c r="A3963" t="s">
        <v>635</v>
      </c>
      <c r="B3963" t="s">
        <v>636</v>
      </c>
      <c r="C3963">
        <f>-70.02637772 / 41.76689048</f>
        <v>-1.6766002188631208</v>
      </c>
      <c r="D3963" t="s">
        <v>303</v>
      </c>
      <c r="E3963" t="s">
        <v>70</v>
      </c>
      <c r="F3963" s="1">
        <v>38946</v>
      </c>
      <c r="G3963">
        <v>20</v>
      </c>
      <c r="O3963">
        <v>0.23</v>
      </c>
      <c r="P3963" t="s">
        <v>71</v>
      </c>
      <c r="Q3963">
        <v>6.8</v>
      </c>
      <c r="R3963" t="s">
        <v>71</v>
      </c>
    </row>
    <row r="3964" spans="1:46" x14ac:dyDescent="0.2">
      <c r="A3964" t="s">
        <v>635</v>
      </c>
      <c r="B3964" t="s">
        <v>636</v>
      </c>
      <c r="C3964">
        <f>-70.02637772 / 41.76689048</f>
        <v>-1.6766002188631208</v>
      </c>
      <c r="D3964" t="s">
        <v>303</v>
      </c>
      <c r="E3964" t="s">
        <v>70</v>
      </c>
      <c r="F3964" s="1">
        <v>38946</v>
      </c>
      <c r="G3964">
        <v>21</v>
      </c>
      <c r="K3964">
        <v>2.96</v>
      </c>
      <c r="L3964" t="s">
        <v>71</v>
      </c>
      <c r="O3964">
        <v>0.25</v>
      </c>
      <c r="P3964" t="s">
        <v>71</v>
      </c>
      <c r="Q3964">
        <v>6.8</v>
      </c>
      <c r="R3964" t="s">
        <v>71</v>
      </c>
      <c r="S3964">
        <v>1.57</v>
      </c>
      <c r="T3964" t="s">
        <v>71</v>
      </c>
      <c r="U3964">
        <v>48.71</v>
      </c>
      <c r="V3964" t="s">
        <v>71</v>
      </c>
      <c r="W3964">
        <v>51.57</v>
      </c>
      <c r="X3964" t="s">
        <v>71</v>
      </c>
      <c r="Y3964">
        <v>60.18</v>
      </c>
      <c r="AA3964">
        <v>41.25</v>
      </c>
      <c r="AE3964">
        <v>10.7</v>
      </c>
      <c r="AF3964" t="s">
        <v>71</v>
      </c>
      <c r="AG3964">
        <v>5.86</v>
      </c>
      <c r="AH3964" t="s">
        <v>71</v>
      </c>
      <c r="AS3964">
        <v>6.95</v>
      </c>
      <c r="AT3964" t="s">
        <v>71</v>
      </c>
    </row>
    <row r="3965" spans="1:46" x14ac:dyDescent="0.2">
      <c r="A3965" t="s">
        <v>635</v>
      </c>
      <c r="B3965" t="s">
        <v>636</v>
      </c>
      <c r="C3965">
        <f>-70.02637772 / 41.76689048</f>
        <v>-1.6766002188631208</v>
      </c>
      <c r="D3965" t="s">
        <v>303</v>
      </c>
      <c r="E3965" t="s">
        <v>70</v>
      </c>
      <c r="F3965" s="1">
        <v>39351</v>
      </c>
      <c r="G3965">
        <v>0.5</v>
      </c>
      <c r="I3965">
        <v>21.85</v>
      </c>
      <c r="J3965" t="s">
        <v>71</v>
      </c>
      <c r="K3965">
        <v>1.39</v>
      </c>
      <c r="L3965" t="s">
        <v>71</v>
      </c>
      <c r="M3965">
        <v>5.47</v>
      </c>
      <c r="N3965" t="s">
        <v>71</v>
      </c>
      <c r="O3965">
        <v>8.66</v>
      </c>
      <c r="P3965" t="s">
        <v>71</v>
      </c>
      <c r="Q3965">
        <v>21.2</v>
      </c>
      <c r="R3965" t="s">
        <v>71</v>
      </c>
      <c r="S3965">
        <v>0.27</v>
      </c>
      <c r="T3965" t="s">
        <v>71</v>
      </c>
      <c r="U3965">
        <v>8.33</v>
      </c>
      <c r="V3965" t="s">
        <v>71</v>
      </c>
      <c r="W3965">
        <v>17.09</v>
      </c>
      <c r="X3965" t="s">
        <v>71</v>
      </c>
      <c r="Y3965">
        <v>34.72</v>
      </c>
      <c r="AA3965">
        <v>33.82</v>
      </c>
      <c r="AC3965">
        <v>35.51</v>
      </c>
      <c r="AE3965">
        <v>2.1</v>
      </c>
      <c r="AF3965" t="s">
        <v>71</v>
      </c>
      <c r="AG3965">
        <v>6.16</v>
      </c>
      <c r="AH3965" t="s">
        <v>71</v>
      </c>
      <c r="AS3965">
        <v>0.03</v>
      </c>
      <c r="AT3965" t="s">
        <v>71</v>
      </c>
    </row>
    <row r="3966" spans="1:46" x14ac:dyDescent="0.2">
      <c r="A3966" t="s">
        <v>635</v>
      </c>
      <c r="B3966" t="s">
        <v>636</v>
      </c>
      <c r="C3966">
        <f>-70.02637772 / 41.76689048</f>
        <v>-1.6766002188631208</v>
      </c>
      <c r="D3966" t="s">
        <v>303</v>
      </c>
      <c r="E3966" t="s">
        <v>70</v>
      </c>
      <c r="F3966" s="1">
        <v>39351</v>
      </c>
      <c r="G3966">
        <v>1</v>
      </c>
      <c r="O3966">
        <v>8.66</v>
      </c>
      <c r="P3966" t="s">
        <v>71</v>
      </c>
      <c r="Q3966">
        <v>21.2</v>
      </c>
      <c r="R3966" t="s">
        <v>71</v>
      </c>
    </row>
    <row r="3967" spans="1:46" x14ac:dyDescent="0.2">
      <c r="A3967" t="s">
        <v>635</v>
      </c>
      <c r="B3967" t="s">
        <v>636</v>
      </c>
      <c r="C3967">
        <f>-70.02637772 / 41.76689048</f>
        <v>-1.6766002188631208</v>
      </c>
      <c r="D3967" t="s">
        <v>303</v>
      </c>
      <c r="E3967" t="s">
        <v>70</v>
      </c>
      <c r="F3967" s="1">
        <v>39351</v>
      </c>
      <c r="G3967">
        <v>2</v>
      </c>
      <c r="O3967">
        <v>8.68</v>
      </c>
      <c r="P3967" t="s">
        <v>71</v>
      </c>
      <c r="Q3967">
        <v>21</v>
      </c>
      <c r="R3967" t="s">
        <v>71</v>
      </c>
    </row>
    <row r="3968" spans="1:46" x14ac:dyDescent="0.2">
      <c r="A3968" t="s">
        <v>635</v>
      </c>
      <c r="B3968" t="s">
        <v>636</v>
      </c>
      <c r="C3968">
        <f>-70.02637772 / 41.76689048</f>
        <v>-1.6766002188631208</v>
      </c>
      <c r="D3968" t="s">
        <v>303</v>
      </c>
      <c r="E3968" t="s">
        <v>70</v>
      </c>
      <c r="F3968" s="1">
        <v>39351</v>
      </c>
      <c r="G3968">
        <v>3</v>
      </c>
      <c r="K3968">
        <v>1.1399999999999999</v>
      </c>
      <c r="L3968" t="s">
        <v>71</v>
      </c>
      <c r="O3968">
        <v>8.67</v>
      </c>
      <c r="P3968" t="s">
        <v>71</v>
      </c>
      <c r="Q3968">
        <v>21</v>
      </c>
      <c r="R3968" t="s">
        <v>71</v>
      </c>
      <c r="S3968">
        <v>0.22</v>
      </c>
      <c r="T3968" t="s">
        <v>71</v>
      </c>
      <c r="U3968">
        <v>6.71</v>
      </c>
      <c r="V3968" t="s">
        <v>71</v>
      </c>
      <c r="W3968">
        <v>18.73</v>
      </c>
      <c r="X3968" t="s">
        <v>71</v>
      </c>
      <c r="Y3968">
        <v>0</v>
      </c>
      <c r="AA3968">
        <v>31.86</v>
      </c>
      <c r="AE3968">
        <v>2.2000000000000002</v>
      </c>
      <c r="AF3968" t="s">
        <v>71</v>
      </c>
      <c r="AG3968">
        <v>6.1</v>
      </c>
      <c r="AH3968" t="s">
        <v>71</v>
      </c>
      <c r="AS3968">
        <v>0.33</v>
      </c>
      <c r="AT3968" t="s">
        <v>71</v>
      </c>
    </row>
    <row r="3969" spans="1:46" x14ac:dyDescent="0.2">
      <c r="A3969" t="s">
        <v>635</v>
      </c>
      <c r="B3969" t="s">
        <v>636</v>
      </c>
      <c r="C3969">
        <f>-70.02637772 / 41.76689048</f>
        <v>-1.6766002188631208</v>
      </c>
      <c r="D3969" t="s">
        <v>303</v>
      </c>
      <c r="E3969" t="s">
        <v>70</v>
      </c>
      <c r="F3969" s="1">
        <v>39351</v>
      </c>
      <c r="G3969">
        <v>4</v>
      </c>
      <c r="O3969">
        <v>8.67</v>
      </c>
      <c r="P3969" t="s">
        <v>71</v>
      </c>
      <c r="Q3969">
        <v>20.9</v>
      </c>
      <c r="R3969" t="s">
        <v>71</v>
      </c>
    </row>
    <row r="3970" spans="1:46" x14ac:dyDescent="0.2">
      <c r="A3970" t="s">
        <v>635</v>
      </c>
      <c r="B3970" t="s">
        <v>636</v>
      </c>
      <c r="C3970">
        <f>-70.02637772 / 41.76689048</f>
        <v>-1.6766002188631208</v>
      </c>
      <c r="D3970" t="s">
        <v>303</v>
      </c>
      <c r="E3970" t="s">
        <v>70</v>
      </c>
      <c r="F3970" s="1">
        <v>39351</v>
      </c>
      <c r="G3970">
        <v>5</v>
      </c>
      <c r="O3970">
        <v>8.6999999999999993</v>
      </c>
      <c r="P3970" t="s">
        <v>71</v>
      </c>
      <c r="Q3970">
        <v>20.9</v>
      </c>
      <c r="R3970" t="s">
        <v>71</v>
      </c>
    </row>
    <row r="3971" spans="1:46" x14ac:dyDescent="0.2">
      <c r="A3971" t="s">
        <v>635</v>
      </c>
      <c r="B3971" t="s">
        <v>636</v>
      </c>
      <c r="C3971">
        <f>-70.02637772 / 41.76689048</f>
        <v>-1.6766002188631208</v>
      </c>
      <c r="D3971" t="s">
        <v>303</v>
      </c>
      <c r="E3971" t="s">
        <v>70</v>
      </c>
      <c r="F3971" s="1">
        <v>39351</v>
      </c>
      <c r="G3971">
        <v>6</v>
      </c>
      <c r="O3971">
        <v>8.68</v>
      </c>
      <c r="P3971" t="s">
        <v>71</v>
      </c>
      <c r="Q3971">
        <v>20.8</v>
      </c>
      <c r="R3971" t="s">
        <v>71</v>
      </c>
    </row>
    <row r="3972" spans="1:46" x14ac:dyDescent="0.2">
      <c r="A3972" t="s">
        <v>635</v>
      </c>
      <c r="B3972" t="s">
        <v>636</v>
      </c>
      <c r="C3972">
        <f>-70.02637772 / 41.76689048</f>
        <v>-1.6766002188631208</v>
      </c>
      <c r="D3972" t="s">
        <v>303</v>
      </c>
      <c r="E3972" t="s">
        <v>70</v>
      </c>
      <c r="F3972" s="1">
        <v>39351</v>
      </c>
      <c r="G3972">
        <v>7</v>
      </c>
      <c r="O3972">
        <v>8.67</v>
      </c>
      <c r="P3972" t="s">
        <v>71</v>
      </c>
      <c r="Q3972">
        <v>20.7</v>
      </c>
      <c r="R3972" t="s">
        <v>71</v>
      </c>
    </row>
    <row r="3973" spans="1:46" x14ac:dyDescent="0.2">
      <c r="A3973" t="s">
        <v>635</v>
      </c>
      <c r="B3973" t="s">
        <v>636</v>
      </c>
      <c r="C3973">
        <f>-70.02637772 / 41.76689048</f>
        <v>-1.6766002188631208</v>
      </c>
      <c r="D3973" t="s">
        <v>303</v>
      </c>
      <c r="E3973" t="s">
        <v>70</v>
      </c>
      <c r="F3973" s="1">
        <v>39351</v>
      </c>
      <c r="G3973">
        <v>8</v>
      </c>
      <c r="O3973">
        <v>8.7799999999999994</v>
      </c>
      <c r="P3973" t="s">
        <v>71</v>
      </c>
      <c r="Q3973">
        <v>20</v>
      </c>
      <c r="R3973" t="s">
        <v>71</v>
      </c>
    </row>
    <row r="3974" spans="1:46" x14ac:dyDescent="0.2">
      <c r="A3974" t="s">
        <v>635</v>
      </c>
      <c r="B3974" t="s">
        <v>636</v>
      </c>
      <c r="C3974">
        <f>-70.02637772 / 41.76689048</f>
        <v>-1.6766002188631208</v>
      </c>
      <c r="D3974" t="s">
        <v>303</v>
      </c>
      <c r="E3974" t="s">
        <v>70</v>
      </c>
      <c r="F3974" s="1">
        <v>39351</v>
      </c>
      <c r="G3974">
        <v>9</v>
      </c>
      <c r="K3974">
        <v>3.37</v>
      </c>
      <c r="L3974" t="s">
        <v>71</v>
      </c>
      <c r="O3974">
        <v>10.5</v>
      </c>
      <c r="P3974" t="s">
        <v>71</v>
      </c>
      <c r="Q3974">
        <v>16.100000000000001</v>
      </c>
      <c r="R3974" t="s">
        <v>71</v>
      </c>
      <c r="S3974">
        <v>0.36</v>
      </c>
      <c r="T3974" t="s">
        <v>71</v>
      </c>
      <c r="W3974">
        <v>20.8</v>
      </c>
      <c r="X3974" t="s">
        <v>71</v>
      </c>
      <c r="Y3974">
        <v>-10.57</v>
      </c>
      <c r="AA3974">
        <v>42.52</v>
      </c>
      <c r="AE3974">
        <v>2.1</v>
      </c>
      <c r="AF3974" t="s">
        <v>71</v>
      </c>
      <c r="AG3974">
        <v>5.95</v>
      </c>
      <c r="AH3974" t="s">
        <v>71</v>
      </c>
      <c r="AS3974">
        <v>1.97</v>
      </c>
      <c r="AT3974" t="s">
        <v>71</v>
      </c>
    </row>
    <row r="3975" spans="1:46" x14ac:dyDescent="0.2">
      <c r="A3975" t="s">
        <v>635</v>
      </c>
      <c r="B3975" t="s">
        <v>636</v>
      </c>
      <c r="C3975">
        <f>-70.02637772 / 41.76689048</f>
        <v>-1.6766002188631208</v>
      </c>
      <c r="D3975" t="s">
        <v>303</v>
      </c>
      <c r="E3975" t="s">
        <v>70</v>
      </c>
      <c r="F3975" s="1">
        <v>39351</v>
      </c>
      <c r="G3975">
        <v>10</v>
      </c>
      <c r="O3975">
        <v>8</v>
      </c>
      <c r="P3975" t="s">
        <v>71</v>
      </c>
      <c r="Q3975">
        <v>13.2</v>
      </c>
      <c r="R3975" t="s">
        <v>71</v>
      </c>
    </row>
    <row r="3976" spans="1:46" x14ac:dyDescent="0.2">
      <c r="A3976" t="s">
        <v>635</v>
      </c>
      <c r="B3976" t="s">
        <v>636</v>
      </c>
      <c r="C3976">
        <f>-70.02637772 / 41.76689048</f>
        <v>-1.6766002188631208</v>
      </c>
      <c r="D3976" t="s">
        <v>303</v>
      </c>
      <c r="E3976" t="s">
        <v>70</v>
      </c>
      <c r="F3976" s="1">
        <v>39351</v>
      </c>
      <c r="G3976">
        <v>11</v>
      </c>
      <c r="O3976">
        <v>4.03</v>
      </c>
      <c r="P3976" t="s">
        <v>71</v>
      </c>
      <c r="Q3976">
        <v>11.8</v>
      </c>
      <c r="R3976" t="s">
        <v>71</v>
      </c>
    </row>
    <row r="3977" spans="1:46" x14ac:dyDescent="0.2">
      <c r="A3977" t="s">
        <v>635</v>
      </c>
      <c r="B3977" t="s">
        <v>636</v>
      </c>
      <c r="C3977">
        <f>-70.02637772 / 41.76689048</f>
        <v>-1.6766002188631208</v>
      </c>
      <c r="D3977" t="s">
        <v>303</v>
      </c>
      <c r="E3977" t="s">
        <v>70</v>
      </c>
      <c r="F3977" s="1">
        <v>39351</v>
      </c>
      <c r="G3977">
        <v>12</v>
      </c>
      <c r="O3977">
        <v>1.28</v>
      </c>
      <c r="P3977" t="s">
        <v>71</v>
      </c>
      <c r="Q3977">
        <v>10.9</v>
      </c>
      <c r="R3977" t="s">
        <v>71</v>
      </c>
    </row>
    <row r="3978" spans="1:46" x14ac:dyDescent="0.2">
      <c r="A3978" t="s">
        <v>635</v>
      </c>
      <c r="B3978" t="s">
        <v>636</v>
      </c>
      <c r="C3978">
        <f>-70.02637772 / 41.76689048</f>
        <v>-1.6766002188631208</v>
      </c>
      <c r="D3978" t="s">
        <v>303</v>
      </c>
      <c r="E3978" t="s">
        <v>70</v>
      </c>
      <c r="F3978" s="1">
        <v>39351</v>
      </c>
      <c r="G3978">
        <v>13</v>
      </c>
      <c r="O3978">
        <v>1.32</v>
      </c>
      <c r="P3978" t="s">
        <v>71</v>
      </c>
      <c r="Q3978">
        <v>9.8000000000000007</v>
      </c>
      <c r="R3978" t="s">
        <v>71</v>
      </c>
    </row>
    <row r="3979" spans="1:46" x14ac:dyDescent="0.2">
      <c r="A3979" t="s">
        <v>635</v>
      </c>
      <c r="B3979" t="s">
        <v>636</v>
      </c>
      <c r="C3979">
        <f>-70.02637772 / 41.76689048</f>
        <v>-1.6766002188631208</v>
      </c>
      <c r="D3979" t="s">
        <v>303</v>
      </c>
      <c r="E3979" t="s">
        <v>70</v>
      </c>
      <c r="F3979" s="1">
        <v>39351</v>
      </c>
      <c r="G3979">
        <v>14</v>
      </c>
      <c r="O3979">
        <v>1.36</v>
      </c>
      <c r="P3979" t="s">
        <v>71</v>
      </c>
      <c r="Q3979">
        <v>9.1999999999999993</v>
      </c>
      <c r="R3979" t="s">
        <v>71</v>
      </c>
    </row>
    <row r="3980" spans="1:46" x14ac:dyDescent="0.2">
      <c r="A3980" t="s">
        <v>635</v>
      </c>
      <c r="B3980" t="s">
        <v>636</v>
      </c>
      <c r="C3980">
        <f>-70.02637772 / 41.76689048</f>
        <v>-1.6766002188631208</v>
      </c>
      <c r="D3980" t="s">
        <v>303</v>
      </c>
      <c r="E3980" t="s">
        <v>70</v>
      </c>
      <c r="F3980" s="1">
        <v>39351</v>
      </c>
      <c r="G3980">
        <v>15</v>
      </c>
      <c r="O3980">
        <v>1.4</v>
      </c>
      <c r="P3980" t="s">
        <v>71</v>
      </c>
      <c r="Q3980">
        <v>8.6</v>
      </c>
      <c r="R3980" t="s">
        <v>71</v>
      </c>
    </row>
    <row r="3981" spans="1:46" x14ac:dyDescent="0.2">
      <c r="A3981" t="s">
        <v>635</v>
      </c>
      <c r="B3981" t="s">
        <v>636</v>
      </c>
      <c r="C3981">
        <f>-70.02637772 / 41.76689048</f>
        <v>-1.6766002188631208</v>
      </c>
      <c r="D3981" t="s">
        <v>303</v>
      </c>
      <c r="E3981" t="s">
        <v>70</v>
      </c>
      <c r="F3981" s="1">
        <v>39351</v>
      </c>
      <c r="G3981">
        <v>16</v>
      </c>
      <c r="O3981">
        <v>1.43</v>
      </c>
      <c r="P3981" t="s">
        <v>71</v>
      </c>
      <c r="Q3981">
        <v>8.3000000000000007</v>
      </c>
      <c r="R3981" t="s">
        <v>71</v>
      </c>
    </row>
    <row r="3982" spans="1:46" x14ac:dyDescent="0.2">
      <c r="A3982" t="s">
        <v>635</v>
      </c>
      <c r="B3982" t="s">
        <v>636</v>
      </c>
      <c r="C3982">
        <f>-70.02637772 / 41.76689048</f>
        <v>-1.6766002188631208</v>
      </c>
      <c r="D3982" t="s">
        <v>303</v>
      </c>
      <c r="E3982" t="s">
        <v>70</v>
      </c>
      <c r="F3982" s="1">
        <v>39351</v>
      </c>
      <c r="G3982">
        <v>17</v>
      </c>
      <c r="O3982">
        <v>1.46</v>
      </c>
      <c r="P3982" t="s">
        <v>71</v>
      </c>
      <c r="Q3982">
        <v>8.1999999999999993</v>
      </c>
      <c r="R3982" t="s">
        <v>71</v>
      </c>
    </row>
    <row r="3983" spans="1:46" x14ac:dyDescent="0.2">
      <c r="A3983" t="s">
        <v>635</v>
      </c>
      <c r="B3983" t="s">
        <v>636</v>
      </c>
      <c r="C3983">
        <f>-70.02637772 / 41.76689048</f>
        <v>-1.6766002188631208</v>
      </c>
      <c r="D3983" t="s">
        <v>303</v>
      </c>
      <c r="E3983" t="s">
        <v>70</v>
      </c>
      <c r="F3983" s="1">
        <v>39351</v>
      </c>
      <c r="G3983">
        <v>18</v>
      </c>
      <c r="O3983">
        <v>1.5</v>
      </c>
      <c r="P3983" t="s">
        <v>71</v>
      </c>
      <c r="Q3983">
        <v>8.1</v>
      </c>
      <c r="R3983" t="s">
        <v>71</v>
      </c>
    </row>
    <row r="3984" spans="1:46" x14ac:dyDescent="0.2">
      <c r="A3984" t="s">
        <v>635</v>
      </c>
      <c r="B3984" t="s">
        <v>636</v>
      </c>
      <c r="C3984">
        <f>-70.02637772 / 41.76689048</f>
        <v>-1.6766002188631208</v>
      </c>
      <c r="D3984" t="s">
        <v>303</v>
      </c>
      <c r="E3984" t="s">
        <v>70</v>
      </c>
      <c r="F3984" s="1">
        <v>39351</v>
      </c>
      <c r="G3984">
        <v>19</v>
      </c>
      <c r="O3984">
        <v>1.53</v>
      </c>
      <c r="P3984" t="s">
        <v>71</v>
      </c>
      <c r="Q3984">
        <v>8.1</v>
      </c>
      <c r="R3984" t="s">
        <v>71</v>
      </c>
    </row>
    <row r="3985" spans="1:46" x14ac:dyDescent="0.2">
      <c r="A3985" t="s">
        <v>635</v>
      </c>
      <c r="B3985" t="s">
        <v>636</v>
      </c>
      <c r="C3985">
        <f>-70.02637772 / 41.76689048</f>
        <v>-1.6766002188631208</v>
      </c>
      <c r="D3985" t="s">
        <v>303</v>
      </c>
      <c r="E3985" t="s">
        <v>70</v>
      </c>
      <c r="F3985" s="1">
        <v>39351</v>
      </c>
      <c r="G3985">
        <v>20</v>
      </c>
      <c r="O3985">
        <v>1.56</v>
      </c>
      <c r="P3985" t="s">
        <v>71</v>
      </c>
      <c r="Q3985">
        <v>8.1</v>
      </c>
      <c r="R3985" t="s">
        <v>71</v>
      </c>
    </row>
    <row r="3986" spans="1:46" x14ac:dyDescent="0.2">
      <c r="A3986" t="s">
        <v>635</v>
      </c>
      <c r="B3986" t="s">
        <v>636</v>
      </c>
      <c r="C3986">
        <f>-70.02637772 / 41.76689048</f>
        <v>-1.6766002188631208</v>
      </c>
      <c r="D3986" t="s">
        <v>303</v>
      </c>
      <c r="E3986" t="s">
        <v>70</v>
      </c>
      <c r="F3986" s="1">
        <v>39351</v>
      </c>
      <c r="G3986">
        <v>21</v>
      </c>
      <c r="O3986">
        <v>1.62</v>
      </c>
      <c r="P3986" t="s">
        <v>71</v>
      </c>
      <c r="Q3986">
        <v>8.1999999999999993</v>
      </c>
      <c r="R3986" t="s">
        <v>71</v>
      </c>
      <c r="S3986">
        <v>4.28</v>
      </c>
      <c r="T3986" t="s">
        <v>71</v>
      </c>
      <c r="W3986">
        <v>71.41</v>
      </c>
      <c r="X3986" t="s">
        <v>71</v>
      </c>
      <c r="Y3986">
        <v>25.11</v>
      </c>
      <c r="AE3986">
        <v>16.600000000000001</v>
      </c>
      <c r="AF3986" t="s">
        <v>71</v>
      </c>
      <c r="AG3986">
        <v>6.07</v>
      </c>
      <c r="AH3986" t="s">
        <v>71</v>
      </c>
      <c r="AS3986">
        <v>39.81</v>
      </c>
      <c r="AT3986" t="s">
        <v>71</v>
      </c>
    </row>
    <row r="3987" spans="1:46" x14ac:dyDescent="0.2">
      <c r="A3987" t="s">
        <v>635</v>
      </c>
      <c r="B3987" t="s">
        <v>636</v>
      </c>
      <c r="C3987">
        <f>-70.02637772 / 41.76689048</f>
        <v>-1.6766002188631208</v>
      </c>
      <c r="D3987" t="s">
        <v>303</v>
      </c>
      <c r="E3987" t="s">
        <v>70</v>
      </c>
      <c r="F3987" s="1">
        <v>39699</v>
      </c>
      <c r="G3987">
        <v>0.5</v>
      </c>
      <c r="I3987">
        <v>21.8</v>
      </c>
      <c r="J3987" t="s">
        <v>71</v>
      </c>
      <c r="K3987">
        <v>2.14</v>
      </c>
      <c r="L3987" t="s">
        <v>71</v>
      </c>
      <c r="M3987">
        <v>5.66</v>
      </c>
      <c r="N3987" t="s">
        <v>71</v>
      </c>
      <c r="O3987">
        <v>8.27</v>
      </c>
      <c r="P3987" t="s">
        <v>71</v>
      </c>
      <c r="Q3987">
        <v>23.7</v>
      </c>
      <c r="R3987" t="s">
        <v>71</v>
      </c>
      <c r="S3987">
        <v>0.14000000000000001</v>
      </c>
      <c r="T3987" t="s">
        <v>71</v>
      </c>
      <c r="U3987">
        <v>4.34</v>
      </c>
      <c r="V3987" t="s">
        <v>71</v>
      </c>
      <c r="W3987">
        <v>13.11</v>
      </c>
      <c r="X3987" t="s">
        <v>71</v>
      </c>
      <c r="Y3987">
        <v>25.32</v>
      </c>
      <c r="AA3987">
        <v>38.06</v>
      </c>
      <c r="AC3987">
        <v>35.020000000000003</v>
      </c>
      <c r="AE3987">
        <v>2.7</v>
      </c>
      <c r="AF3987" t="s">
        <v>71</v>
      </c>
      <c r="AG3987">
        <v>6.28</v>
      </c>
      <c r="AH3987" t="s">
        <v>71</v>
      </c>
      <c r="AS3987">
        <v>0.23</v>
      </c>
      <c r="AT3987" t="s">
        <v>71</v>
      </c>
    </row>
    <row r="3988" spans="1:46" x14ac:dyDescent="0.2">
      <c r="A3988" t="s">
        <v>635</v>
      </c>
      <c r="B3988" t="s">
        <v>636</v>
      </c>
      <c r="C3988">
        <f>-70.02637772 / 41.76689048</f>
        <v>-1.6766002188631208</v>
      </c>
      <c r="D3988" t="s">
        <v>303</v>
      </c>
      <c r="E3988" t="s">
        <v>70</v>
      </c>
      <c r="F3988" s="1">
        <v>39699</v>
      </c>
      <c r="G3988">
        <v>1</v>
      </c>
      <c r="O3988">
        <v>8.26</v>
      </c>
      <c r="P3988" t="s">
        <v>71</v>
      </c>
      <c r="Q3988">
        <v>23.7</v>
      </c>
      <c r="R3988" t="s">
        <v>71</v>
      </c>
    </row>
    <row r="3989" spans="1:46" x14ac:dyDescent="0.2">
      <c r="A3989" t="s">
        <v>635</v>
      </c>
      <c r="B3989" t="s">
        <v>636</v>
      </c>
      <c r="C3989">
        <f>-70.02637772 / 41.76689048</f>
        <v>-1.6766002188631208</v>
      </c>
      <c r="D3989" t="s">
        <v>303</v>
      </c>
      <c r="E3989" t="s">
        <v>70</v>
      </c>
      <c r="F3989" s="1">
        <v>39699</v>
      </c>
      <c r="G3989">
        <v>2</v>
      </c>
      <c r="O3989">
        <v>8.27</v>
      </c>
      <c r="P3989" t="s">
        <v>71</v>
      </c>
      <c r="Q3989">
        <v>23.7</v>
      </c>
      <c r="R3989" t="s">
        <v>71</v>
      </c>
    </row>
    <row r="3990" spans="1:46" x14ac:dyDescent="0.2">
      <c r="A3990" t="s">
        <v>635</v>
      </c>
      <c r="B3990" t="s">
        <v>636</v>
      </c>
      <c r="C3990">
        <f>-70.02637772 / 41.76689048</f>
        <v>-1.6766002188631208</v>
      </c>
      <c r="D3990" t="s">
        <v>303</v>
      </c>
      <c r="E3990" t="s">
        <v>70</v>
      </c>
      <c r="F3990" s="1">
        <v>39699</v>
      </c>
      <c r="G3990">
        <v>3</v>
      </c>
      <c r="K3990">
        <v>2.0499999999999998</v>
      </c>
      <c r="L3990" t="s">
        <v>71</v>
      </c>
      <c r="O3990">
        <v>8.27</v>
      </c>
      <c r="P3990" t="s">
        <v>71</v>
      </c>
      <c r="Q3990">
        <v>23.7</v>
      </c>
      <c r="R3990" t="s">
        <v>71</v>
      </c>
      <c r="S3990">
        <v>0.22</v>
      </c>
      <c r="T3990" t="s">
        <v>71</v>
      </c>
      <c r="U3990">
        <v>6.81</v>
      </c>
      <c r="V3990" t="s">
        <v>71</v>
      </c>
      <c r="W3990">
        <v>15.31</v>
      </c>
      <c r="X3990" t="s">
        <v>71</v>
      </c>
      <c r="Y3990">
        <v>0</v>
      </c>
      <c r="AA3990">
        <v>37.64</v>
      </c>
      <c r="AE3990">
        <v>2.7</v>
      </c>
      <c r="AF3990" t="s">
        <v>71</v>
      </c>
      <c r="AG3990">
        <v>6.25</v>
      </c>
      <c r="AH3990" t="s">
        <v>71</v>
      </c>
      <c r="AS3990">
        <v>0.03</v>
      </c>
      <c r="AT3990" t="s">
        <v>71</v>
      </c>
    </row>
    <row r="3991" spans="1:46" x14ac:dyDescent="0.2">
      <c r="A3991" t="s">
        <v>635</v>
      </c>
      <c r="B3991" t="s">
        <v>636</v>
      </c>
      <c r="C3991">
        <f>-70.02637772 / 41.76689048</f>
        <v>-1.6766002188631208</v>
      </c>
      <c r="D3991" t="s">
        <v>303</v>
      </c>
      <c r="E3991" t="s">
        <v>70</v>
      </c>
      <c r="F3991" s="1">
        <v>39699</v>
      </c>
      <c r="G3991">
        <v>4</v>
      </c>
      <c r="O3991">
        <v>8.27</v>
      </c>
      <c r="P3991" t="s">
        <v>71</v>
      </c>
      <c r="Q3991">
        <v>23.6</v>
      </c>
      <c r="R3991" t="s">
        <v>71</v>
      </c>
    </row>
    <row r="3992" spans="1:46" x14ac:dyDescent="0.2">
      <c r="A3992" t="s">
        <v>635</v>
      </c>
      <c r="B3992" t="s">
        <v>636</v>
      </c>
      <c r="C3992">
        <f>-70.02637772 / 41.76689048</f>
        <v>-1.6766002188631208</v>
      </c>
      <c r="D3992" t="s">
        <v>303</v>
      </c>
      <c r="E3992" t="s">
        <v>70</v>
      </c>
      <c r="F3992" s="1">
        <v>39699</v>
      </c>
      <c r="G3992">
        <v>5</v>
      </c>
      <c r="O3992">
        <v>8.25</v>
      </c>
      <c r="P3992" t="s">
        <v>71</v>
      </c>
      <c r="Q3992">
        <v>23.6</v>
      </c>
      <c r="R3992" t="s">
        <v>71</v>
      </c>
    </row>
    <row r="3993" spans="1:46" x14ac:dyDescent="0.2">
      <c r="A3993" t="s">
        <v>635</v>
      </c>
      <c r="B3993" t="s">
        <v>636</v>
      </c>
      <c r="C3993">
        <f>-70.02637772 / 41.76689048</f>
        <v>-1.6766002188631208</v>
      </c>
      <c r="D3993" t="s">
        <v>303</v>
      </c>
      <c r="E3993" t="s">
        <v>70</v>
      </c>
      <c r="F3993" s="1">
        <v>39699</v>
      </c>
      <c r="G3993">
        <v>6</v>
      </c>
      <c r="O3993">
        <v>8.36</v>
      </c>
      <c r="P3993" t="s">
        <v>71</v>
      </c>
      <c r="Q3993">
        <v>23.4</v>
      </c>
      <c r="R3993" t="s">
        <v>71</v>
      </c>
    </row>
    <row r="3994" spans="1:46" x14ac:dyDescent="0.2">
      <c r="A3994" t="s">
        <v>635</v>
      </c>
      <c r="B3994" t="s">
        <v>636</v>
      </c>
      <c r="C3994">
        <f>-70.02637772 / 41.76689048</f>
        <v>-1.6766002188631208</v>
      </c>
      <c r="D3994" t="s">
        <v>303</v>
      </c>
      <c r="E3994" t="s">
        <v>70</v>
      </c>
      <c r="F3994" s="1">
        <v>39699</v>
      </c>
      <c r="G3994">
        <v>7</v>
      </c>
      <c r="O3994">
        <v>8.5</v>
      </c>
      <c r="P3994" t="s">
        <v>71</v>
      </c>
      <c r="Q3994">
        <v>22.8</v>
      </c>
      <c r="R3994" t="s">
        <v>71</v>
      </c>
    </row>
    <row r="3995" spans="1:46" x14ac:dyDescent="0.2">
      <c r="A3995" t="s">
        <v>635</v>
      </c>
      <c r="B3995" t="s">
        <v>636</v>
      </c>
      <c r="C3995">
        <f>-70.02637772 / 41.76689048</f>
        <v>-1.6766002188631208</v>
      </c>
      <c r="D3995" t="s">
        <v>303</v>
      </c>
      <c r="E3995" t="s">
        <v>70</v>
      </c>
      <c r="F3995" s="1">
        <v>39699</v>
      </c>
      <c r="G3995">
        <v>8</v>
      </c>
      <c r="O3995">
        <v>10.91</v>
      </c>
      <c r="P3995" t="s">
        <v>71</v>
      </c>
      <c r="Q3995">
        <v>19.899999999999999</v>
      </c>
      <c r="R3995" t="s">
        <v>71</v>
      </c>
    </row>
    <row r="3996" spans="1:46" x14ac:dyDescent="0.2">
      <c r="A3996" t="s">
        <v>635</v>
      </c>
      <c r="B3996" t="s">
        <v>636</v>
      </c>
      <c r="C3996">
        <f>-70.02637772 / 41.76689048</f>
        <v>-1.6766002188631208</v>
      </c>
      <c r="D3996" t="s">
        <v>303</v>
      </c>
      <c r="E3996" t="s">
        <v>70</v>
      </c>
      <c r="F3996" s="1">
        <v>39699</v>
      </c>
      <c r="G3996">
        <v>9</v>
      </c>
      <c r="K3996">
        <v>2.25</v>
      </c>
      <c r="L3996" t="s">
        <v>71</v>
      </c>
      <c r="O3996">
        <v>11.58</v>
      </c>
      <c r="P3996" t="s">
        <v>71</v>
      </c>
      <c r="Q3996">
        <v>15.5</v>
      </c>
      <c r="R3996" t="s">
        <v>71</v>
      </c>
      <c r="S3996">
        <v>0.28999999999999998</v>
      </c>
      <c r="T3996" t="s">
        <v>71</v>
      </c>
      <c r="U3996">
        <v>8.98</v>
      </c>
      <c r="V3996" t="s">
        <v>71</v>
      </c>
      <c r="W3996">
        <v>13.47</v>
      </c>
      <c r="X3996" t="s">
        <v>71</v>
      </c>
      <c r="Y3996">
        <v>35.799999999999997</v>
      </c>
      <c r="AA3996">
        <v>38.56</v>
      </c>
      <c r="AE3996">
        <v>2.9</v>
      </c>
      <c r="AF3996" t="s">
        <v>71</v>
      </c>
      <c r="AG3996">
        <v>6.28</v>
      </c>
      <c r="AH3996" t="s">
        <v>71</v>
      </c>
      <c r="AS3996">
        <v>2.15</v>
      </c>
      <c r="AT3996" t="s">
        <v>71</v>
      </c>
    </row>
    <row r="3997" spans="1:46" x14ac:dyDescent="0.2">
      <c r="A3997" t="s">
        <v>635</v>
      </c>
      <c r="B3997" t="s">
        <v>636</v>
      </c>
      <c r="C3997">
        <f>-70.02637772 / 41.76689048</f>
        <v>-1.6766002188631208</v>
      </c>
      <c r="D3997" t="s">
        <v>303</v>
      </c>
      <c r="E3997" t="s">
        <v>70</v>
      </c>
      <c r="F3997" s="1">
        <v>39699</v>
      </c>
      <c r="G3997">
        <v>10</v>
      </c>
      <c r="O3997">
        <v>10.39</v>
      </c>
      <c r="P3997" t="s">
        <v>71</v>
      </c>
      <c r="Q3997">
        <v>13.1</v>
      </c>
      <c r="R3997" t="s">
        <v>71</v>
      </c>
    </row>
    <row r="3998" spans="1:46" x14ac:dyDescent="0.2">
      <c r="A3998" t="s">
        <v>635</v>
      </c>
      <c r="B3998" t="s">
        <v>636</v>
      </c>
      <c r="C3998">
        <f>-70.02637772 / 41.76689048</f>
        <v>-1.6766002188631208</v>
      </c>
      <c r="D3998" t="s">
        <v>303</v>
      </c>
      <c r="E3998" t="s">
        <v>70</v>
      </c>
      <c r="F3998" s="1">
        <v>39699</v>
      </c>
      <c r="G3998">
        <v>11</v>
      </c>
      <c r="O3998">
        <v>5.93</v>
      </c>
      <c r="P3998" t="s">
        <v>71</v>
      </c>
      <c r="Q3998">
        <v>11.6</v>
      </c>
      <c r="R3998" t="s">
        <v>71</v>
      </c>
    </row>
    <row r="3999" spans="1:46" x14ac:dyDescent="0.2">
      <c r="A3999" t="s">
        <v>635</v>
      </c>
      <c r="B3999" t="s">
        <v>636</v>
      </c>
      <c r="C3999">
        <f>-70.02637772 / 41.76689048</f>
        <v>-1.6766002188631208</v>
      </c>
      <c r="D3999" t="s">
        <v>303</v>
      </c>
      <c r="E3999" t="s">
        <v>70</v>
      </c>
      <c r="F3999" s="1">
        <v>39699</v>
      </c>
      <c r="G3999">
        <v>12</v>
      </c>
      <c r="O3999">
        <v>3.49</v>
      </c>
      <c r="P3999" t="s">
        <v>71</v>
      </c>
      <c r="Q3999">
        <v>10.6</v>
      </c>
      <c r="R3999" t="s">
        <v>71</v>
      </c>
    </row>
    <row r="4000" spans="1:46" x14ac:dyDescent="0.2">
      <c r="A4000" t="s">
        <v>635</v>
      </c>
      <c r="B4000" t="s">
        <v>636</v>
      </c>
      <c r="C4000">
        <f>-70.02637772 / 41.76689048</f>
        <v>-1.6766002188631208</v>
      </c>
      <c r="D4000" t="s">
        <v>303</v>
      </c>
      <c r="E4000" t="s">
        <v>70</v>
      </c>
      <c r="F4000" s="1">
        <v>39699</v>
      </c>
      <c r="G4000">
        <v>13</v>
      </c>
      <c r="O4000">
        <v>0.59</v>
      </c>
      <c r="P4000" t="s">
        <v>71</v>
      </c>
      <c r="Q4000">
        <v>9.4</v>
      </c>
      <c r="R4000" t="s">
        <v>71</v>
      </c>
    </row>
    <row r="4001" spans="1:46" x14ac:dyDescent="0.2">
      <c r="A4001" t="s">
        <v>635</v>
      </c>
      <c r="B4001" t="s">
        <v>636</v>
      </c>
      <c r="C4001">
        <f>-70.02637772 / 41.76689048</f>
        <v>-1.6766002188631208</v>
      </c>
      <c r="D4001" t="s">
        <v>303</v>
      </c>
      <c r="E4001" t="s">
        <v>70</v>
      </c>
      <c r="F4001" s="1">
        <v>39699</v>
      </c>
      <c r="G4001">
        <v>14</v>
      </c>
      <c r="O4001">
        <v>0.17</v>
      </c>
      <c r="P4001" t="s">
        <v>71</v>
      </c>
      <c r="Q4001">
        <v>8.6999999999999993</v>
      </c>
      <c r="R4001" t="s">
        <v>71</v>
      </c>
    </row>
    <row r="4002" spans="1:46" x14ac:dyDescent="0.2">
      <c r="A4002" t="s">
        <v>635</v>
      </c>
      <c r="B4002" t="s">
        <v>636</v>
      </c>
      <c r="C4002">
        <f>-70.02637772 / 41.76689048</f>
        <v>-1.6766002188631208</v>
      </c>
      <c r="D4002" t="s">
        <v>303</v>
      </c>
      <c r="E4002" t="s">
        <v>70</v>
      </c>
      <c r="F4002" s="1">
        <v>39699</v>
      </c>
      <c r="G4002">
        <v>15</v>
      </c>
      <c r="O4002">
        <v>0.18</v>
      </c>
      <c r="P4002" t="s">
        <v>71</v>
      </c>
      <c r="Q4002">
        <v>8.1999999999999993</v>
      </c>
      <c r="R4002" t="s">
        <v>71</v>
      </c>
    </row>
    <row r="4003" spans="1:46" x14ac:dyDescent="0.2">
      <c r="A4003" t="s">
        <v>635</v>
      </c>
      <c r="B4003" t="s">
        <v>636</v>
      </c>
      <c r="C4003">
        <f>-70.02637772 / 41.76689048</f>
        <v>-1.6766002188631208</v>
      </c>
      <c r="D4003" t="s">
        <v>303</v>
      </c>
      <c r="E4003" t="s">
        <v>70</v>
      </c>
      <c r="F4003" s="1">
        <v>39699</v>
      </c>
      <c r="G4003">
        <v>16</v>
      </c>
      <c r="O4003">
        <v>0.19</v>
      </c>
      <c r="P4003" t="s">
        <v>71</v>
      </c>
      <c r="Q4003">
        <v>8</v>
      </c>
      <c r="R4003" t="s">
        <v>71</v>
      </c>
    </row>
    <row r="4004" spans="1:46" x14ac:dyDescent="0.2">
      <c r="A4004" t="s">
        <v>635</v>
      </c>
      <c r="B4004" t="s">
        <v>636</v>
      </c>
      <c r="C4004">
        <f>-70.02637772 / 41.76689048</f>
        <v>-1.6766002188631208</v>
      </c>
      <c r="D4004" t="s">
        <v>303</v>
      </c>
      <c r="E4004" t="s">
        <v>70</v>
      </c>
      <c r="F4004" s="1">
        <v>39699</v>
      </c>
      <c r="G4004">
        <v>17</v>
      </c>
      <c r="O4004">
        <v>0.21</v>
      </c>
      <c r="P4004" t="s">
        <v>71</v>
      </c>
      <c r="Q4004">
        <v>7.9</v>
      </c>
      <c r="R4004" t="s">
        <v>71</v>
      </c>
    </row>
    <row r="4005" spans="1:46" x14ac:dyDescent="0.2">
      <c r="A4005" t="s">
        <v>635</v>
      </c>
      <c r="B4005" t="s">
        <v>636</v>
      </c>
      <c r="C4005">
        <f>-70.02637772 / 41.76689048</f>
        <v>-1.6766002188631208</v>
      </c>
      <c r="D4005" t="s">
        <v>303</v>
      </c>
      <c r="E4005" t="s">
        <v>70</v>
      </c>
      <c r="F4005" s="1">
        <v>39699</v>
      </c>
      <c r="G4005">
        <v>18</v>
      </c>
      <c r="O4005">
        <v>0.23</v>
      </c>
      <c r="P4005" t="s">
        <v>71</v>
      </c>
      <c r="Q4005">
        <v>7.8</v>
      </c>
      <c r="R4005" t="s">
        <v>71</v>
      </c>
    </row>
    <row r="4006" spans="1:46" x14ac:dyDescent="0.2">
      <c r="A4006" t="s">
        <v>635</v>
      </c>
      <c r="B4006" t="s">
        <v>636</v>
      </c>
      <c r="C4006">
        <f>-70.02637772 / 41.76689048</f>
        <v>-1.6766002188631208</v>
      </c>
      <c r="D4006" t="s">
        <v>303</v>
      </c>
      <c r="E4006" t="s">
        <v>70</v>
      </c>
      <c r="F4006" s="1">
        <v>39699</v>
      </c>
      <c r="G4006">
        <v>19</v>
      </c>
      <c r="O4006">
        <v>0.23</v>
      </c>
      <c r="P4006" t="s">
        <v>71</v>
      </c>
      <c r="Q4006">
        <v>7.7</v>
      </c>
      <c r="R4006" t="s">
        <v>71</v>
      </c>
    </row>
    <row r="4007" spans="1:46" x14ac:dyDescent="0.2">
      <c r="A4007" t="s">
        <v>635</v>
      </c>
      <c r="B4007" t="s">
        <v>636</v>
      </c>
      <c r="C4007">
        <f>-70.02637772 / 41.76689048</f>
        <v>-1.6766002188631208</v>
      </c>
      <c r="D4007" t="s">
        <v>303</v>
      </c>
      <c r="E4007" t="s">
        <v>70</v>
      </c>
      <c r="F4007" s="1">
        <v>39699</v>
      </c>
      <c r="G4007">
        <v>20</v>
      </c>
      <c r="O4007">
        <v>0.24</v>
      </c>
      <c r="P4007" t="s">
        <v>71</v>
      </c>
      <c r="Q4007">
        <v>7.7</v>
      </c>
      <c r="R4007" t="s">
        <v>71</v>
      </c>
    </row>
    <row r="4008" spans="1:46" x14ac:dyDescent="0.2">
      <c r="A4008" t="s">
        <v>635</v>
      </c>
      <c r="B4008" t="s">
        <v>636</v>
      </c>
      <c r="C4008">
        <f>-70.02637772 / 41.76689048</f>
        <v>-1.6766002188631208</v>
      </c>
      <c r="D4008" t="s">
        <v>303</v>
      </c>
      <c r="E4008" t="s">
        <v>70</v>
      </c>
      <c r="F4008" s="1">
        <v>39699</v>
      </c>
      <c r="G4008">
        <v>21</v>
      </c>
      <c r="K4008">
        <v>0.03</v>
      </c>
      <c r="L4008" t="s">
        <v>71</v>
      </c>
      <c r="O4008">
        <v>0.24</v>
      </c>
      <c r="P4008" t="s">
        <v>71</v>
      </c>
      <c r="Q4008">
        <v>7.6</v>
      </c>
      <c r="R4008" t="s">
        <v>71</v>
      </c>
      <c r="S4008">
        <v>2.66</v>
      </c>
      <c r="T4008" t="s">
        <v>71</v>
      </c>
      <c r="U4008">
        <v>82.39</v>
      </c>
      <c r="V4008" t="s">
        <v>71</v>
      </c>
      <c r="W4008">
        <v>62</v>
      </c>
      <c r="X4008" t="s">
        <v>71</v>
      </c>
      <c r="Y4008">
        <v>67.760000000000005</v>
      </c>
      <c r="AA4008">
        <v>-5.59</v>
      </c>
      <c r="AE4008">
        <v>13.9</v>
      </c>
      <c r="AF4008" t="s">
        <v>71</v>
      </c>
      <c r="AG4008">
        <v>6.23</v>
      </c>
      <c r="AH4008" t="s">
        <v>71</v>
      </c>
      <c r="AS4008">
        <v>15.74</v>
      </c>
      <c r="AT4008" t="s">
        <v>71</v>
      </c>
    </row>
    <row r="4009" spans="1:46" x14ac:dyDescent="0.2">
      <c r="A4009" t="s">
        <v>635</v>
      </c>
      <c r="B4009" t="s">
        <v>636</v>
      </c>
      <c r="C4009">
        <f>-70.02637772 / 41.76689048</f>
        <v>-1.6766002188631208</v>
      </c>
      <c r="D4009" t="s">
        <v>303</v>
      </c>
      <c r="E4009" t="s">
        <v>70</v>
      </c>
      <c r="F4009" s="1">
        <v>40071</v>
      </c>
      <c r="G4009">
        <v>0.5</v>
      </c>
      <c r="I4009">
        <v>22.75</v>
      </c>
      <c r="J4009" t="s">
        <v>71</v>
      </c>
      <c r="K4009">
        <v>1.68</v>
      </c>
      <c r="L4009" t="s">
        <v>71</v>
      </c>
      <c r="M4009">
        <v>6.86</v>
      </c>
      <c r="N4009" t="s">
        <v>71</v>
      </c>
      <c r="O4009">
        <v>9</v>
      </c>
      <c r="P4009" t="s">
        <v>71</v>
      </c>
      <c r="Q4009">
        <v>22.1</v>
      </c>
      <c r="R4009" t="s">
        <v>71</v>
      </c>
      <c r="S4009">
        <v>0.19</v>
      </c>
      <c r="T4009" t="s">
        <v>71</v>
      </c>
      <c r="U4009">
        <v>5.88</v>
      </c>
      <c r="V4009" t="s">
        <v>71</v>
      </c>
      <c r="W4009">
        <v>25.29</v>
      </c>
      <c r="X4009" t="s">
        <v>71</v>
      </c>
      <c r="Y4009">
        <v>29.7</v>
      </c>
      <c r="AA4009">
        <v>35.700000000000003</v>
      </c>
      <c r="AC4009">
        <v>32.25</v>
      </c>
      <c r="AE4009">
        <v>2.9</v>
      </c>
      <c r="AF4009" t="s">
        <v>71</v>
      </c>
      <c r="AG4009">
        <v>5.95</v>
      </c>
      <c r="AH4009" t="s">
        <v>71</v>
      </c>
      <c r="AS4009">
        <v>0.37</v>
      </c>
      <c r="AT4009" t="s">
        <v>71</v>
      </c>
    </row>
    <row r="4010" spans="1:46" x14ac:dyDescent="0.2">
      <c r="A4010" t="s">
        <v>635</v>
      </c>
      <c r="B4010" t="s">
        <v>636</v>
      </c>
      <c r="C4010">
        <f>-70.02637772 / 41.76689048</f>
        <v>-1.6766002188631208</v>
      </c>
      <c r="D4010" t="s">
        <v>303</v>
      </c>
      <c r="E4010" t="s">
        <v>70</v>
      </c>
      <c r="F4010" s="1">
        <v>40071</v>
      </c>
      <c r="G4010">
        <v>1</v>
      </c>
      <c r="O4010">
        <v>9</v>
      </c>
      <c r="P4010" t="s">
        <v>71</v>
      </c>
      <c r="Q4010">
        <v>22</v>
      </c>
      <c r="R4010" t="s">
        <v>71</v>
      </c>
    </row>
    <row r="4011" spans="1:46" x14ac:dyDescent="0.2">
      <c r="A4011" t="s">
        <v>635</v>
      </c>
      <c r="B4011" t="s">
        <v>636</v>
      </c>
      <c r="C4011">
        <f>-70.02637772 / 41.76689048</f>
        <v>-1.6766002188631208</v>
      </c>
      <c r="D4011" t="s">
        <v>303</v>
      </c>
      <c r="E4011" t="s">
        <v>70</v>
      </c>
      <c r="F4011" s="1">
        <v>40071</v>
      </c>
      <c r="G4011">
        <v>2</v>
      </c>
      <c r="O4011">
        <v>8.99</v>
      </c>
      <c r="P4011" t="s">
        <v>71</v>
      </c>
      <c r="Q4011">
        <v>22</v>
      </c>
      <c r="R4011" t="s">
        <v>71</v>
      </c>
    </row>
    <row r="4012" spans="1:46" x14ac:dyDescent="0.2">
      <c r="A4012" t="s">
        <v>635</v>
      </c>
      <c r="B4012" t="s">
        <v>636</v>
      </c>
      <c r="C4012">
        <f>-70.02637772 / 41.76689048</f>
        <v>-1.6766002188631208</v>
      </c>
      <c r="D4012" t="s">
        <v>303</v>
      </c>
      <c r="E4012" t="s">
        <v>70</v>
      </c>
      <c r="F4012" s="1">
        <v>40071</v>
      </c>
      <c r="G4012">
        <v>3</v>
      </c>
      <c r="K4012">
        <v>1.75</v>
      </c>
      <c r="L4012" t="s">
        <v>71</v>
      </c>
      <c r="O4012">
        <v>9.0299999999999994</v>
      </c>
      <c r="P4012" t="s">
        <v>71</v>
      </c>
      <c r="Q4012">
        <v>21.9</v>
      </c>
      <c r="R4012" t="s">
        <v>71</v>
      </c>
      <c r="S4012">
        <v>0.27</v>
      </c>
      <c r="T4012" t="s">
        <v>71</v>
      </c>
      <c r="U4012">
        <v>8.23</v>
      </c>
      <c r="V4012" t="s">
        <v>71</v>
      </c>
      <c r="W4012">
        <v>15.92</v>
      </c>
      <c r="X4012" t="s">
        <v>71</v>
      </c>
      <c r="Y4012">
        <v>34.54</v>
      </c>
      <c r="AA4012">
        <v>36.1</v>
      </c>
      <c r="AE4012">
        <v>2.9</v>
      </c>
      <c r="AF4012" t="s">
        <v>71</v>
      </c>
      <c r="AG4012">
        <v>5.64</v>
      </c>
      <c r="AH4012" t="s">
        <v>71</v>
      </c>
      <c r="AS4012">
        <v>0.1</v>
      </c>
      <c r="AT4012" t="s">
        <v>71</v>
      </c>
    </row>
    <row r="4013" spans="1:46" x14ac:dyDescent="0.2">
      <c r="A4013" t="s">
        <v>635</v>
      </c>
      <c r="B4013" t="s">
        <v>636</v>
      </c>
      <c r="C4013">
        <f>-70.02637772 / 41.76689048</f>
        <v>-1.6766002188631208</v>
      </c>
      <c r="D4013" t="s">
        <v>303</v>
      </c>
      <c r="E4013" t="s">
        <v>70</v>
      </c>
      <c r="F4013" s="1">
        <v>40071</v>
      </c>
      <c r="G4013">
        <v>4</v>
      </c>
      <c r="O4013">
        <v>9.02</v>
      </c>
      <c r="P4013" t="s">
        <v>71</v>
      </c>
      <c r="Q4013">
        <v>21.9</v>
      </c>
      <c r="R4013" t="s">
        <v>71</v>
      </c>
    </row>
    <row r="4014" spans="1:46" x14ac:dyDescent="0.2">
      <c r="A4014" t="s">
        <v>635</v>
      </c>
      <c r="B4014" t="s">
        <v>636</v>
      </c>
      <c r="C4014">
        <f>-70.02637772 / 41.76689048</f>
        <v>-1.6766002188631208</v>
      </c>
      <c r="D4014" t="s">
        <v>303</v>
      </c>
      <c r="E4014" t="s">
        <v>70</v>
      </c>
      <c r="F4014" s="1">
        <v>40071</v>
      </c>
      <c r="G4014">
        <v>5</v>
      </c>
      <c r="O4014">
        <v>9</v>
      </c>
      <c r="P4014" t="s">
        <v>71</v>
      </c>
      <c r="Q4014">
        <v>21.8</v>
      </c>
      <c r="R4014" t="s">
        <v>71</v>
      </c>
    </row>
    <row r="4015" spans="1:46" x14ac:dyDescent="0.2">
      <c r="A4015" t="s">
        <v>635</v>
      </c>
      <c r="B4015" t="s">
        <v>636</v>
      </c>
      <c r="C4015">
        <f>-70.02637772 / 41.76689048</f>
        <v>-1.6766002188631208</v>
      </c>
      <c r="D4015" t="s">
        <v>303</v>
      </c>
      <c r="E4015" t="s">
        <v>70</v>
      </c>
      <c r="F4015" s="1">
        <v>40071</v>
      </c>
      <c r="G4015">
        <v>6</v>
      </c>
      <c r="O4015">
        <v>9.02</v>
      </c>
      <c r="P4015" t="s">
        <v>71</v>
      </c>
      <c r="Q4015">
        <v>21.8</v>
      </c>
      <c r="R4015" t="s">
        <v>71</v>
      </c>
    </row>
    <row r="4016" spans="1:46" x14ac:dyDescent="0.2">
      <c r="A4016" t="s">
        <v>635</v>
      </c>
      <c r="B4016" t="s">
        <v>636</v>
      </c>
      <c r="C4016">
        <f>-70.02637772 / 41.76689048</f>
        <v>-1.6766002188631208</v>
      </c>
      <c r="D4016" t="s">
        <v>303</v>
      </c>
      <c r="E4016" t="s">
        <v>70</v>
      </c>
      <c r="F4016" s="1">
        <v>40071</v>
      </c>
      <c r="G4016">
        <v>7</v>
      </c>
      <c r="O4016">
        <v>9.0299999999999994</v>
      </c>
      <c r="P4016" t="s">
        <v>71</v>
      </c>
      <c r="Q4016">
        <v>21.8</v>
      </c>
      <c r="R4016" t="s">
        <v>71</v>
      </c>
    </row>
    <row r="4017" spans="1:46" x14ac:dyDescent="0.2">
      <c r="A4017" t="s">
        <v>635</v>
      </c>
      <c r="B4017" t="s">
        <v>636</v>
      </c>
      <c r="C4017">
        <f>-70.02637772 / 41.76689048</f>
        <v>-1.6766002188631208</v>
      </c>
      <c r="D4017" t="s">
        <v>303</v>
      </c>
      <c r="E4017" t="s">
        <v>70</v>
      </c>
      <c r="F4017" s="1">
        <v>40071</v>
      </c>
      <c r="G4017">
        <v>8</v>
      </c>
      <c r="O4017">
        <v>9.23</v>
      </c>
      <c r="P4017" t="s">
        <v>71</v>
      </c>
      <c r="Q4017">
        <v>21.3</v>
      </c>
      <c r="R4017" t="s">
        <v>71</v>
      </c>
    </row>
    <row r="4018" spans="1:46" x14ac:dyDescent="0.2">
      <c r="A4018" t="s">
        <v>635</v>
      </c>
      <c r="B4018" t="s">
        <v>636</v>
      </c>
      <c r="C4018">
        <f>-70.02637772 / 41.76689048</f>
        <v>-1.6766002188631208</v>
      </c>
      <c r="D4018" t="s">
        <v>303</v>
      </c>
      <c r="E4018" t="s">
        <v>70</v>
      </c>
      <c r="F4018" s="1">
        <v>40071</v>
      </c>
      <c r="G4018">
        <v>9</v>
      </c>
      <c r="K4018">
        <v>8.81</v>
      </c>
      <c r="L4018" t="s">
        <v>71</v>
      </c>
      <c r="O4018">
        <v>10.130000000000001</v>
      </c>
      <c r="P4018" t="s">
        <v>71</v>
      </c>
      <c r="Q4018">
        <v>20.399999999999999</v>
      </c>
      <c r="R4018" t="s">
        <v>71</v>
      </c>
      <c r="S4018">
        <v>0.54</v>
      </c>
      <c r="T4018" t="s">
        <v>71</v>
      </c>
      <c r="U4018">
        <v>16.72</v>
      </c>
      <c r="V4018" t="s">
        <v>71</v>
      </c>
      <c r="W4018">
        <v>17.7</v>
      </c>
      <c r="X4018" t="s">
        <v>71</v>
      </c>
      <c r="Y4018">
        <v>44.77</v>
      </c>
      <c r="AA4018">
        <v>51.95</v>
      </c>
      <c r="AE4018">
        <v>2.9</v>
      </c>
      <c r="AF4018" t="s">
        <v>71</v>
      </c>
      <c r="AG4018">
        <v>5.46</v>
      </c>
      <c r="AH4018" t="s">
        <v>71</v>
      </c>
      <c r="AS4018">
        <v>0.63</v>
      </c>
      <c r="AT4018" t="s">
        <v>71</v>
      </c>
    </row>
    <row r="4019" spans="1:46" x14ac:dyDescent="0.2">
      <c r="A4019" t="s">
        <v>635</v>
      </c>
      <c r="B4019" t="s">
        <v>636</v>
      </c>
      <c r="C4019">
        <f>-70.02637772 / 41.76689048</f>
        <v>-1.6766002188631208</v>
      </c>
      <c r="D4019" t="s">
        <v>303</v>
      </c>
      <c r="E4019" t="s">
        <v>70</v>
      </c>
      <c r="F4019" s="1">
        <v>40071</v>
      </c>
      <c r="G4019">
        <v>10</v>
      </c>
      <c r="O4019">
        <v>11.12</v>
      </c>
      <c r="P4019" t="s">
        <v>71</v>
      </c>
      <c r="Q4019">
        <v>15.5</v>
      </c>
      <c r="R4019" t="s">
        <v>71</v>
      </c>
    </row>
    <row r="4020" spans="1:46" x14ac:dyDescent="0.2">
      <c r="A4020" t="s">
        <v>635</v>
      </c>
      <c r="B4020" t="s">
        <v>636</v>
      </c>
      <c r="C4020">
        <f>-70.02637772 / 41.76689048</f>
        <v>-1.6766002188631208</v>
      </c>
      <c r="D4020" t="s">
        <v>303</v>
      </c>
      <c r="E4020" t="s">
        <v>70</v>
      </c>
      <c r="F4020" s="1">
        <v>40071</v>
      </c>
      <c r="G4020">
        <v>11</v>
      </c>
      <c r="O4020">
        <v>7.27</v>
      </c>
      <c r="P4020" t="s">
        <v>71</v>
      </c>
      <c r="Q4020">
        <v>13.5</v>
      </c>
      <c r="R4020" t="s">
        <v>71</v>
      </c>
    </row>
    <row r="4021" spans="1:46" x14ac:dyDescent="0.2">
      <c r="A4021" t="s">
        <v>635</v>
      </c>
      <c r="B4021" t="s">
        <v>636</v>
      </c>
      <c r="C4021">
        <f>-70.02637772 / 41.76689048</f>
        <v>-1.6766002188631208</v>
      </c>
      <c r="D4021" t="s">
        <v>303</v>
      </c>
      <c r="E4021" t="s">
        <v>70</v>
      </c>
      <c r="F4021" s="1">
        <v>40071</v>
      </c>
      <c r="G4021">
        <v>12</v>
      </c>
      <c r="O4021">
        <v>0.81</v>
      </c>
      <c r="P4021" t="s">
        <v>71</v>
      </c>
      <c r="Q4021">
        <v>11.5</v>
      </c>
      <c r="R4021" t="s">
        <v>71</v>
      </c>
    </row>
    <row r="4022" spans="1:46" x14ac:dyDescent="0.2">
      <c r="A4022" t="s">
        <v>635</v>
      </c>
      <c r="B4022" t="s">
        <v>636</v>
      </c>
      <c r="C4022">
        <f>-70.02637772 / 41.76689048</f>
        <v>-1.6766002188631208</v>
      </c>
      <c r="D4022" t="s">
        <v>303</v>
      </c>
      <c r="E4022" t="s">
        <v>70</v>
      </c>
      <c r="F4022" s="1">
        <v>40071</v>
      </c>
      <c r="G4022">
        <v>13</v>
      </c>
      <c r="O4022">
        <v>0.24</v>
      </c>
      <c r="P4022" t="s">
        <v>71</v>
      </c>
      <c r="Q4022">
        <v>9.1999999999999993</v>
      </c>
      <c r="R4022" t="s">
        <v>71</v>
      </c>
    </row>
    <row r="4023" spans="1:46" x14ac:dyDescent="0.2">
      <c r="A4023" t="s">
        <v>635</v>
      </c>
      <c r="B4023" t="s">
        <v>636</v>
      </c>
      <c r="C4023">
        <f>-70.02637772 / 41.76689048</f>
        <v>-1.6766002188631208</v>
      </c>
      <c r="D4023" t="s">
        <v>303</v>
      </c>
      <c r="E4023" t="s">
        <v>70</v>
      </c>
      <c r="F4023" s="1">
        <v>40071</v>
      </c>
      <c r="G4023">
        <v>14</v>
      </c>
      <c r="O4023">
        <v>0.24</v>
      </c>
      <c r="P4023" t="s">
        <v>71</v>
      </c>
      <c r="Q4023">
        <v>8.3000000000000007</v>
      </c>
      <c r="R4023" t="s">
        <v>71</v>
      </c>
    </row>
    <row r="4024" spans="1:46" x14ac:dyDescent="0.2">
      <c r="A4024" t="s">
        <v>635</v>
      </c>
      <c r="B4024" t="s">
        <v>636</v>
      </c>
      <c r="C4024">
        <f>-70.02637772 / 41.76689048</f>
        <v>-1.6766002188631208</v>
      </c>
      <c r="D4024" t="s">
        <v>303</v>
      </c>
      <c r="E4024" t="s">
        <v>70</v>
      </c>
      <c r="F4024" s="1">
        <v>40071</v>
      </c>
      <c r="G4024">
        <v>15</v>
      </c>
      <c r="O4024">
        <v>0.26</v>
      </c>
      <c r="P4024" t="s">
        <v>71</v>
      </c>
      <c r="Q4024">
        <v>7.6</v>
      </c>
      <c r="R4024" t="s">
        <v>71</v>
      </c>
    </row>
    <row r="4025" spans="1:46" x14ac:dyDescent="0.2">
      <c r="A4025" t="s">
        <v>635</v>
      </c>
      <c r="B4025" t="s">
        <v>636</v>
      </c>
      <c r="C4025">
        <f>-70.02637772 / 41.76689048</f>
        <v>-1.6766002188631208</v>
      </c>
      <c r="D4025" t="s">
        <v>303</v>
      </c>
      <c r="E4025" t="s">
        <v>70</v>
      </c>
      <c r="F4025" s="1">
        <v>40071</v>
      </c>
      <c r="G4025">
        <v>16</v>
      </c>
      <c r="O4025">
        <v>0.26</v>
      </c>
      <c r="P4025" t="s">
        <v>71</v>
      </c>
      <c r="Q4025">
        <v>7.4</v>
      </c>
      <c r="R4025" t="s">
        <v>71</v>
      </c>
    </row>
    <row r="4026" spans="1:46" x14ac:dyDescent="0.2">
      <c r="A4026" t="s">
        <v>635</v>
      </c>
      <c r="B4026" t="s">
        <v>636</v>
      </c>
      <c r="C4026">
        <f>-70.02637772 / 41.76689048</f>
        <v>-1.6766002188631208</v>
      </c>
      <c r="D4026" t="s">
        <v>303</v>
      </c>
      <c r="E4026" t="s">
        <v>70</v>
      </c>
      <c r="F4026" s="1">
        <v>40071</v>
      </c>
      <c r="G4026">
        <v>17</v>
      </c>
      <c r="O4026">
        <v>0.28000000000000003</v>
      </c>
      <c r="P4026" t="s">
        <v>71</v>
      </c>
      <c r="Q4026">
        <v>7.3</v>
      </c>
      <c r="R4026" t="s">
        <v>71</v>
      </c>
    </row>
    <row r="4027" spans="1:46" x14ac:dyDescent="0.2">
      <c r="A4027" t="s">
        <v>635</v>
      </c>
      <c r="B4027" t="s">
        <v>636</v>
      </c>
      <c r="C4027">
        <f>-70.02637772 / 41.76689048</f>
        <v>-1.6766002188631208</v>
      </c>
      <c r="D4027" t="s">
        <v>303</v>
      </c>
      <c r="E4027" t="s">
        <v>70</v>
      </c>
      <c r="F4027" s="1">
        <v>40071</v>
      </c>
      <c r="G4027">
        <v>18</v>
      </c>
      <c r="O4027">
        <v>0.28999999999999998</v>
      </c>
      <c r="P4027" t="s">
        <v>71</v>
      </c>
      <c r="Q4027">
        <v>7.2</v>
      </c>
      <c r="R4027" t="s">
        <v>71</v>
      </c>
    </row>
    <row r="4028" spans="1:46" x14ac:dyDescent="0.2">
      <c r="A4028" t="s">
        <v>635</v>
      </c>
      <c r="B4028" t="s">
        <v>636</v>
      </c>
      <c r="C4028">
        <f>-70.02637772 / 41.76689048</f>
        <v>-1.6766002188631208</v>
      </c>
      <c r="D4028" t="s">
        <v>303</v>
      </c>
      <c r="E4028" t="s">
        <v>70</v>
      </c>
      <c r="F4028" s="1">
        <v>40071</v>
      </c>
      <c r="G4028">
        <v>19</v>
      </c>
      <c r="O4028">
        <v>0.31</v>
      </c>
      <c r="P4028" t="s">
        <v>71</v>
      </c>
      <c r="Q4028">
        <v>7.2</v>
      </c>
      <c r="R4028" t="s">
        <v>71</v>
      </c>
    </row>
    <row r="4029" spans="1:46" x14ac:dyDescent="0.2">
      <c r="A4029" t="s">
        <v>635</v>
      </c>
      <c r="B4029" t="s">
        <v>636</v>
      </c>
      <c r="C4029">
        <f>-70.02637772 / 41.76689048</f>
        <v>-1.6766002188631208</v>
      </c>
      <c r="D4029" t="s">
        <v>303</v>
      </c>
      <c r="E4029" t="s">
        <v>70</v>
      </c>
      <c r="F4029" s="1">
        <v>40071</v>
      </c>
      <c r="G4029">
        <v>20</v>
      </c>
      <c r="O4029">
        <v>0.34</v>
      </c>
      <c r="P4029" t="s">
        <v>71</v>
      </c>
      <c r="Q4029">
        <v>7.1</v>
      </c>
      <c r="R4029" t="s">
        <v>71</v>
      </c>
    </row>
    <row r="4030" spans="1:46" x14ac:dyDescent="0.2">
      <c r="A4030" t="s">
        <v>635</v>
      </c>
      <c r="B4030" t="s">
        <v>636</v>
      </c>
      <c r="C4030">
        <f>-70.02637772 / 41.76689048</f>
        <v>-1.6766002188631208</v>
      </c>
      <c r="D4030" t="s">
        <v>303</v>
      </c>
      <c r="E4030" t="s">
        <v>70</v>
      </c>
      <c r="F4030" s="1">
        <v>40071</v>
      </c>
      <c r="G4030">
        <v>21</v>
      </c>
      <c r="O4030">
        <v>0.38</v>
      </c>
      <c r="P4030" t="s">
        <v>71</v>
      </c>
      <c r="Q4030">
        <v>7.1</v>
      </c>
      <c r="R4030" t="s">
        <v>71</v>
      </c>
    </row>
    <row r="4031" spans="1:46" x14ac:dyDescent="0.2">
      <c r="A4031" t="s">
        <v>635</v>
      </c>
      <c r="B4031" t="s">
        <v>636</v>
      </c>
      <c r="C4031">
        <f>-70.02637772 / 41.76689048</f>
        <v>-1.6766002188631208</v>
      </c>
      <c r="D4031" t="s">
        <v>303</v>
      </c>
      <c r="E4031" t="s">
        <v>70</v>
      </c>
      <c r="F4031" s="1">
        <v>40071</v>
      </c>
      <c r="G4031">
        <v>22</v>
      </c>
      <c r="O4031">
        <v>0.41</v>
      </c>
      <c r="P4031" t="s">
        <v>71</v>
      </c>
      <c r="Q4031">
        <v>7.1</v>
      </c>
      <c r="R4031" t="s">
        <v>71</v>
      </c>
      <c r="S4031">
        <v>5.0999999999999996</v>
      </c>
      <c r="T4031" t="s">
        <v>71</v>
      </c>
      <c r="U4031">
        <v>157.94999999999999</v>
      </c>
      <c r="V4031" t="s">
        <v>71</v>
      </c>
      <c r="W4031">
        <v>98.35</v>
      </c>
      <c r="X4031" t="s">
        <v>71</v>
      </c>
      <c r="Y4031">
        <v>77.150000000000006</v>
      </c>
      <c r="AE4031">
        <v>24.6</v>
      </c>
      <c r="AF4031" t="s">
        <v>71</v>
      </c>
      <c r="AG4031">
        <v>6.17</v>
      </c>
      <c r="AH4031" t="s">
        <v>71</v>
      </c>
      <c r="AS4031">
        <v>23.52</v>
      </c>
      <c r="AT4031" t="s">
        <v>71</v>
      </c>
    </row>
    <row r="4032" spans="1:46" x14ac:dyDescent="0.2">
      <c r="A4032" t="s">
        <v>635</v>
      </c>
      <c r="B4032" t="s">
        <v>636</v>
      </c>
      <c r="C4032">
        <f>-70.02637772 / 41.76689048</f>
        <v>-1.6766002188631208</v>
      </c>
      <c r="D4032" t="s">
        <v>303</v>
      </c>
      <c r="E4032" t="s">
        <v>70</v>
      </c>
      <c r="F4032" s="1">
        <v>40422</v>
      </c>
      <c r="G4032">
        <v>0.5</v>
      </c>
      <c r="I4032">
        <v>22.92</v>
      </c>
      <c r="J4032" t="s">
        <v>71</v>
      </c>
      <c r="K4032">
        <v>0.93</v>
      </c>
      <c r="L4032" t="s">
        <v>71</v>
      </c>
      <c r="M4032">
        <v>5.9</v>
      </c>
      <c r="N4032" t="s">
        <v>71</v>
      </c>
      <c r="O4032">
        <v>8.69</v>
      </c>
      <c r="P4032" t="s">
        <v>71</v>
      </c>
      <c r="Q4032">
        <v>25.5</v>
      </c>
      <c r="R4032" t="s">
        <v>71</v>
      </c>
      <c r="S4032">
        <v>0.21</v>
      </c>
      <c r="T4032" t="s">
        <v>71</v>
      </c>
      <c r="U4032">
        <v>6.43</v>
      </c>
      <c r="V4032" t="s">
        <v>71</v>
      </c>
      <c r="W4032">
        <v>17.600000000000001</v>
      </c>
      <c r="X4032" t="s">
        <v>71</v>
      </c>
      <c r="Y4032">
        <v>30.99</v>
      </c>
      <c r="AA4032">
        <v>29.93</v>
      </c>
      <c r="AC4032">
        <v>34.42</v>
      </c>
      <c r="AE4032">
        <v>3.1</v>
      </c>
      <c r="AF4032" t="s">
        <v>71</v>
      </c>
      <c r="AG4032">
        <v>6.6</v>
      </c>
      <c r="AH4032" t="s">
        <v>71</v>
      </c>
    </row>
    <row r="4033" spans="1:46" x14ac:dyDescent="0.2">
      <c r="A4033" t="s">
        <v>635</v>
      </c>
      <c r="B4033" t="s">
        <v>636</v>
      </c>
      <c r="C4033">
        <f>-70.02637772 / 41.76689048</f>
        <v>-1.6766002188631208</v>
      </c>
      <c r="D4033" t="s">
        <v>303</v>
      </c>
      <c r="E4033" t="s">
        <v>70</v>
      </c>
      <c r="F4033" s="1">
        <v>40422</v>
      </c>
      <c r="G4033">
        <v>1</v>
      </c>
      <c r="O4033">
        <v>8.73</v>
      </c>
      <c r="P4033" t="s">
        <v>71</v>
      </c>
      <c r="Q4033">
        <v>25.2</v>
      </c>
      <c r="R4033" t="s">
        <v>71</v>
      </c>
    </row>
    <row r="4034" spans="1:46" x14ac:dyDescent="0.2">
      <c r="A4034" t="s">
        <v>635</v>
      </c>
      <c r="B4034" t="s">
        <v>636</v>
      </c>
      <c r="C4034">
        <f>-70.02637772 / 41.76689048</f>
        <v>-1.6766002188631208</v>
      </c>
      <c r="D4034" t="s">
        <v>303</v>
      </c>
      <c r="E4034" t="s">
        <v>70</v>
      </c>
      <c r="F4034" s="1">
        <v>40422</v>
      </c>
      <c r="G4034">
        <v>1.5</v>
      </c>
      <c r="O4034">
        <v>8.9</v>
      </c>
      <c r="P4034" t="s">
        <v>71</v>
      </c>
      <c r="Q4034">
        <v>24.5</v>
      </c>
      <c r="R4034" t="s">
        <v>71</v>
      </c>
    </row>
    <row r="4035" spans="1:46" x14ac:dyDescent="0.2">
      <c r="A4035" t="s">
        <v>635</v>
      </c>
      <c r="B4035" t="s">
        <v>636</v>
      </c>
      <c r="C4035">
        <f>-70.02637772 / 41.76689048</f>
        <v>-1.6766002188631208</v>
      </c>
      <c r="D4035" t="s">
        <v>303</v>
      </c>
      <c r="E4035" t="s">
        <v>70</v>
      </c>
      <c r="F4035" s="1">
        <v>40422</v>
      </c>
      <c r="G4035">
        <v>2</v>
      </c>
      <c r="O4035">
        <v>8.92</v>
      </c>
      <c r="P4035" t="s">
        <v>71</v>
      </c>
      <c r="Q4035">
        <v>24.1</v>
      </c>
      <c r="R4035" t="s">
        <v>71</v>
      </c>
    </row>
    <row r="4036" spans="1:46" x14ac:dyDescent="0.2">
      <c r="A4036" t="s">
        <v>635</v>
      </c>
      <c r="B4036" t="s">
        <v>636</v>
      </c>
      <c r="C4036">
        <f>-70.02637772 / 41.76689048</f>
        <v>-1.6766002188631208</v>
      </c>
      <c r="D4036" t="s">
        <v>303</v>
      </c>
      <c r="E4036" t="s">
        <v>70</v>
      </c>
      <c r="F4036" s="1">
        <v>40422</v>
      </c>
      <c r="G4036">
        <v>2.5</v>
      </c>
      <c r="O4036">
        <v>9.02</v>
      </c>
      <c r="P4036" t="s">
        <v>71</v>
      </c>
      <c r="Q4036">
        <v>23.8</v>
      </c>
      <c r="R4036" t="s">
        <v>71</v>
      </c>
    </row>
    <row r="4037" spans="1:46" x14ac:dyDescent="0.2">
      <c r="A4037" t="s">
        <v>635</v>
      </c>
      <c r="B4037" t="s">
        <v>636</v>
      </c>
      <c r="C4037">
        <f>-70.02637772 / 41.76689048</f>
        <v>-1.6766002188631208</v>
      </c>
      <c r="D4037" t="s">
        <v>303</v>
      </c>
      <c r="E4037" t="s">
        <v>70</v>
      </c>
      <c r="F4037" s="1">
        <v>40422</v>
      </c>
      <c r="G4037">
        <v>3</v>
      </c>
      <c r="K4037">
        <v>0.77</v>
      </c>
      <c r="L4037" t="s">
        <v>71</v>
      </c>
      <c r="O4037">
        <v>9.08</v>
      </c>
      <c r="P4037" t="s">
        <v>71</v>
      </c>
      <c r="Q4037">
        <v>23.4</v>
      </c>
      <c r="R4037" t="s">
        <v>71</v>
      </c>
      <c r="S4037">
        <v>0.33</v>
      </c>
      <c r="T4037" t="s">
        <v>71</v>
      </c>
      <c r="U4037">
        <v>10.130000000000001</v>
      </c>
      <c r="V4037" t="s">
        <v>71</v>
      </c>
      <c r="W4037">
        <v>17.14</v>
      </c>
      <c r="X4037" t="s">
        <v>71</v>
      </c>
      <c r="Y4037">
        <v>37.54</v>
      </c>
      <c r="AA4037">
        <v>27.99</v>
      </c>
      <c r="AE4037">
        <v>3.2</v>
      </c>
      <c r="AF4037" t="s">
        <v>71</v>
      </c>
      <c r="AG4037">
        <v>6.56</v>
      </c>
      <c r="AH4037" t="s">
        <v>71</v>
      </c>
      <c r="AS4037">
        <v>0.08</v>
      </c>
      <c r="AT4037" t="s">
        <v>71</v>
      </c>
    </row>
    <row r="4038" spans="1:46" x14ac:dyDescent="0.2">
      <c r="A4038" t="s">
        <v>635</v>
      </c>
      <c r="B4038" t="s">
        <v>636</v>
      </c>
      <c r="C4038">
        <f>-70.02637772 / 41.76689048</f>
        <v>-1.6766002188631208</v>
      </c>
      <c r="D4038" t="s">
        <v>303</v>
      </c>
      <c r="E4038" t="s">
        <v>70</v>
      </c>
      <c r="F4038" s="1">
        <v>40422</v>
      </c>
      <c r="G4038">
        <v>4</v>
      </c>
      <c r="O4038">
        <v>9.1</v>
      </c>
      <c r="P4038" t="s">
        <v>71</v>
      </c>
      <c r="Q4038">
        <v>23.2</v>
      </c>
      <c r="R4038" t="s">
        <v>71</v>
      </c>
    </row>
    <row r="4039" spans="1:46" x14ac:dyDescent="0.2">
      <c r="A4039" t="s">
        <v>635</v>
      </c>
      <c r="B4039" t="s">
        <v>636</v>
      </c>
      <c r="C4039">
        <f>-70.02637772 / 41.76689048</f>
        <v>-1.6766002188631208</v>
      </c>
      <c r="D4039" t="s">
        <v>303</v>
      </c>
      <c r="E4039" t="s">
        <v>70</v>
      </c>
      <c r="F4039" s="1">
        <v>40422</v>
      </c>
      <c r="G4039">
        <v>5</v>
      </c>
      <c r="O4039">
        <v>9.1199999999999992</v>
      </c>
      <c r="P4039" t="s">
        <v>71</v>
      </c>
      <c r="Q4039">
        <v>22.8</v>
      </c>
      <c r="R4039" t="s">
        <v>71</v>
      </c>
    </row>
    <row r="4040" spans="1:46" x14ac:dyDescent="0.2">
      <c r="A4040" t="s">
        <v>635</v>
      </c>
      <c r="B4040" t="s">
        <v>636</v>
      </c>
      <c r="C4040">
        <f>-70.02637772 / 41.76689048</f>
        <v>-1.6766002188631208</v>
      </c>
      <c r="D4040" t="s">
        <v>303</v>
      </c>
      <c r="E4040" t="s">
        <v>70</v>
      </c>
      <c r="F4040" s="1">
        <v>40422</v>
      </c>
      <c r="G4040">
        <v>6</v>
      </c>
      <c r="O4040">
        <v>9.89</v>
      </c>
      <c r="P4040" t="s">
        <v>71</v>
      </c>
      <c r="Q4040">
        <v>21.1</v>
      </c>
      <c r="R4040" t="s">
        <v>71</v>
      </c>
    </row>
    <row r="4041" spans="1:46" x14ac:dyDescent="0.2">
      <c r="A4041" t="s">
        <v>635</v>
      </c>
      <c r="B4041" t="s">
        <v>636</v>
      </c>
      <c r="C4041">
        <f>-70.02637772 / 41.76689048</f>
        <v>-1.6766002188631208</v>
      </c>
      <c r="D4041" t="s">
        <v>303</v>
      </c>
      <c r="E4041" t="s">
        <v>70</v>
      </c>
      <c r="F4041" s="1">
        <v>40422</v>
      </c>
      <c r="G4041">
        <v>7</v>
      </c>
      <c r="O4041">
        <v>11.22</v>
      </c>
      <c r="P4041" t="s">
        <v>71</v>
      </c>
      <c r="Q4041">
        <v>16</v>
      </c>
      <c r="R4041" t="s">
        <v>71</v>
      </c>
    </row>
    <row r="4042" spans="1:46" x14ac:dyDescent="0.2">
      <c r="A4042" t="s">
        <v>635</v>
      </c>
      <c r="B4042" t="s">
        <v>636</v>
      </c>
      <c r="C4042">
        <f>-70.02637772 / 41.76689048</f>
        <v>-1.6766002188631208</v>
      </c>
      <c r="D4042" t="s">
        <v>303</v>
      </c>
      <c r="E4042" t="s">
        <v>70</v>
      </c>
      <c r="F4042" s="1">
        <v>40422</v>
      </c>
      <c r="G4042">
        <v>8</v>
      </c>
      <c r="O4042">
        <v>9.66</v>
      </c>
      <c r="P4042" t="s">
        <v>71</v>
      </c>
      <c r="Q4042">
        <v>13.6</v>
      </c>
      <c r="R4042" t="s">
        <v>71</v>
      </c>
    </row>
    <row r="4043" spans="1:46" x14ac:dyDescent="0.2">
      <c r="A4043" t="s">
        <v>635</v>
      </c>
      <c r="B4043" t="s">
        <v>636</v>
      </c>
      <c r="C4043">
        <f>-70.02637772 / 41.76689048</f>
        <v>-1.6766002188631208</v>
      </c>
      <c r="D4043" t="s">
        <v>303</v>
      </c>
      <c r="E4043" t="s">
        <v>70</v>
      </c>
      <c r="F4043" s="1">
        <v>40422</v>
      </c>
      <c r="G4043">
        <v>9</v>
      </c>
      <c r="K4043">
        <v>1.51</v>
      </c>
      <c r="L4043" t="s">
        <v>71</v>
      </c>
      <c r="O4043">
        <v>4.4000000000000004</v>
      </c>
      <c r="P4043" t="s">
        <v>71</v>
      </c>
      <c r="Q4043">
        <v>11.6</v>
      </c>
      <c r="R4043" t="s">
        <v>71</v>
      </c>
      <c r="S4043">
        <v>0.61</v>
      </c>
      <c r="T4043" t="s">
        <v>71</v>
      </c>
      <c r="U4043">
        <v>18.899999999999999</v>
      </c>
      <c r="V4043" t="s">
        <v>71</v>
      </c>
      <c r="W4043">
        <v>28.04</v>
      </c>
      <c r="X4043" t="s">
        <v>71</v>
      </c>
      <c r="Y4043">
        <v>46.53</v>
      </c>
      <c r="AA4043">
        <v>34.659999999999997</v>
      </c>
      <c r="AE4043">
        <v>3.6</v>
      </c>
      <c r="AF4043" t="s">
        <v>71</v>
      </c>
      <c r="AG4043">
        <v>6.4</v>
      </c>
      <c r="AH4043" t="s">
        <v>71</v>
      </c>
    </row>
    <row r="4044" spans="1:46" x14ac:dyDescent="0.2">
      <c r="A4044" t="s">
        <v>635</v>
      </c>
      <c r="B4044" t="s">
        <v>636</v>
      </c>
      <c r="C4044">
        <f>-70.02637772 / 41.76689048</f>
        <v>-1.6766002188631208</v>
      </c>
      <c r="D4044" t="s">
        <v>303</v>
      </c>
      <c r="E4044" t="s">
        <v>70</v>
      </c>
      <c r="F4044" s="1">
        <v>40422</v>
      </c>
      <c r="G4044">
        <v>10</v>
      </c>
      <c r="O4044">
        <v>3.08</v>
      </c>
      <c r="P4044" t="s">
        <v>71</v>
      </c>
      <c r="Q4044">
        <v>10.4</v>
      </c>
      <c r="R4044" t="s">
        <v>71</v>
      </c>
    </row>
    <row r="4045" spans="1:46" x14ac:dyDescent="0.2">
      <c r="A4045" t="s">
        <v>635</v>
      </c>
      <c r="B4045" t="s">
        <v>636</v>
      </c>
      <c r="C4045">
        <f>-70.02637772 / 41.76689048</f>
        <v>-1.6766002188631208</v>
      </c>
      <c r="D4045" t="s">
        <v>303</v>
      </c>
      <c r="E4045" t="s">
        <v>70</v>
      </c>
      <c r="F4045" s="1">
        <v>40422</v>
      </c>
      <c r="G4045">
        <v>11</v>
      </c>
      <c r="O4045">
        <v>0.56999999999999995</v>
      </c>
      <c r="P4045" t="s">
        <v>71</v>
      </c>
      <c r="Q4045">
        <v>9.3000000000000007</v>
      </c>
      <c r="R4045" t="s">
        <v>71</v>
      </c>
    </row>
    <row r="4046" spans="1:46" x14ac:dyDescent="0.2">
      <c r="A4046" t="s">
        <v>635</v>
      </c>
      <c r="B4046" t="s">
        <v>636</v>
      </c>
      <c r="C4046">
        <f>-70.02637772 / 41.76689048</f>
        <v>-1.6766002188631208</v>
      </c>
      <c r="D4046" t="s">
        <v>303</v>
      </c>
      <c r="E4046" t="s">
        <v>70</v>
      </c>
      <c r="F4046" s="1">
        <v>40422</v>
      </c>
      <c r="G4046">
        <v>12</v>
      </c>
      <c r="O4046">
        <v>0.33</v>
      </c>
      <c r="P4046" t="s">
        <v>71</v>
      </c>
      <c r="Q4046">
        <v>8.3000000000000007</v>
      </c>
      <c r="R4046" t="s">
        <v>71</v>
      </c>
    </row>
    <row r="4047" spans="1:46" x14ac:dyDescent="0.2">
      <c r="A4047" t="s">
        <v>635</v>
      </c>
      <c r="B4047" t="s">
        <v>636</v>
      </c>
      <c r="C4047">
        <f>-70.02637772 / 41.76689048</f>
        <v>-1.6766002188631208</v>
      </c>
      <c r="D4047" t="s">
        <v>303</v>
      </c>
      <c r="E4047" t="s">
        <v>70</v>
      </c>
      <c r="F4047" s="1">
        <v>40422</v>
      </c>
      <c r="G4047">
        <v>13</v>
      </c>
      <c r="O4047">
        <v>0.26</v>
      </c>
      <c r="P4047" t="s">
        <v>71</v>
      </c>
      <c r="Q4047">
        <v>8.3000000000000007</v>
      </c>
      <c r="R4047" t="s">
        <v>71</v>
      </c>
    </row>
    <row r="4048" spans="1:46" x14ac:dyDescent="0.2">
      <c r="A4048" t="s">
        <v>635</v>
      </c>
      <c r="B4048" t="s">
        <v>636</v>
      </c>
      <c r="C4048">
        <f>-70.02637772 / 41.76689048</f>
        <v>-1.6766002188631208</v>
      </c>
      <c r="D4048" t="s">
        <v>303</v>
      </c>
      <c r="E4048" t="s">
        <v>70</v>
      </c>
      <c r="F4048" s="1">
        <v>40422</v>
      </c>
      <c r="G4048">
        <v>14</v>
      </c>
      <c r="O4048">
        <v>0.23</v>
      </c>
      <c r="P4048" t="s">
        <v>71</v>
      </c>
      <c r="Q4048">
        <v>7.9</v>
      </c>
      <c r="R4048" t="s">
        <v>71</v>
      </c>
    </row>
    <row r="4049" spans="1:46" x14ac:dyDescent="0.2">
      <c r="A4049" t="s">
        <v>635</v>
      </c>
      <c r="B4049" t="s">
        <v>636</v>
      </c>
      <c r="C4049">
        <f>-70.02637772 / 41.76689048</f>
        <v>-1.6766002188631208</v>
      </c>
      <c r="D4049" t="s">
        <v>303</v>
      </c>
      <c r="E4049" t="s">
        <v>70</v>
      </c>
      <c r="F4049" s="1">
        <v>40422</v>
      </c>
      <c r="G4049">
        <v>15</v>
      </c>
      <c r="O4049">
        <v>0.21</v>
      </c>
      <c r="P4049" t="s">
        <v>71</v>
      </c>
      <c r="Q4049">
        <v>7.5</v>
      </c>
      <c r="R4049" t="s">
        <v>71</v>
      </c>
    </row>
    <row r="4050" spans="1:46" x14ac:dyDescent="0.2">
      <c r="A4050" t="s">
        <v>635</v>
      </c>
      <c r="B4050" t="s">
        <v>636</v>
      </c>
      <c r="C4050">
        <f>-70.02637772 / 41.76689048</f>
        <v>-1.6766002188631208</v>
      </c>
      <c r="D4050" t="s">
        <v>303</v>
      </c>
      <c r="E4050" t="s">
        <v>70</v>
      </c>
      <c r="F4050" s="1">
        <v>40422</v>
      </c>
      <c r="G4050">
        <v>16</v>
      </c>
      <c r="O4050">
        <v>0.19</v>
      </c>
      <c r="P4050" t="s">
        <v>71</v>
      </c>
      <c r="Q4050">
        <v>7.2</v>
      </c>
      <c r="R4050" t="s">
        <v>71</v>
      </c>
    </row>
    <row r="4051" spans="1:46" x14ac:dyDescent="0.2">
      <c r="A4051" t="s">
        <v>635</v>
      </c>
      <c r="B4051" t="s">
        <v>636</v>
      </c>
      <c r="C4051">
        <f>-70.02637772 / 41.76689048</f>
        <v>-1.6766002188631208</v>
      </c>
      <c r="D4051" t="s">
        <v>303</v>
      </c>
      <c r="E4051" t="s">
        <v>70</v>
      </c>
      <c r="F4051" s="1">
        <v>40422</v>
      </c>
      <c r="G4051">
        <v>17</v>
      </c>
      <c r="O4051">
        <v>0.17</v>
      </c>
      <c r="P4051" t="s">
        <v>71</v>
      </c>
      <c r="Q4051">
        <v>7.1</v>
      </c>
      <c r="R4051" t="s">
        <v>71</v>
      </c>
    </row>
    <row r="4052" spans="1:46" x14ac:dyDescent="0.2">
      <c r="A4052" t="s">
        <v>635</v>
      </c>
      <c r="B4052" t="s">
        <v>636</v>
      </c>
      <c r="C4052">
        <f>-70.02637772 / 41.76689048</f>
        <v>-1.6766002188631208</v>
      </c>
      <c r="D4052" t="s">
        <v>303</v>
      </c>
      <c r="E4052" t="s">
        <v>70</v>
      </c>
      <c r="F4052" s="1">
        <v>40422</v>
      </c>
      <c r="G4052">
        <v>18</v>
      </c>
      <c r="O4052">
        <v>0.14000000000000001</v>
      </c>
      <c r="P4052" t="s">
        <v>71</v>
      </c>
      <c r="Q4052">
        <v>7.1</v>
      </c>
      <c r="R4052" t="s">
        <v>71</v>
      </c>
    </row>
    <row r="4053" spans="1:46" x14ac:dyDescent="0.2">
      <c r="A4053" t="s">
        <v>635</v>
      </c>
      <c r="B4053" t="s">
        <v>636</v>
      </c>
      <c r="C4053">
        <f>-70.02637772 / 41.76689048</f>
        <v>-1.6766002188631208</v>
      </c>
      <c r="D4053" t="s">
        <v>303</v>
      </c>
      <c r="E4053" t="s">
        <v>70</v>
      </c>
      <c r="F4053" s="1">
        <v>40422</v>
      </c>
      <c r="G4053">
        <v>19</v>
      </c>
      <c r="O4053">
        <v>0.14000000000000001</v>
      </c>
      <c r="P4053" t="s">
        <v>71</v>
      </c>
      <c r="Q4053">
        <v>7.1</v>
      </c>
      <c r="R4053" t="s">
        <v>71</v>
      </c>
    </row>
    <row r="4054" spans="1:46" x14ac:dyDescent="0.2">
      <c r="A4054" t="s">
        <v>635</v>
      </c>
      <c r="B4054" t="s">
        <v>636</v>
      </c>
      <c r="C4054">
        <f>-70.02637772 / 41.76689048</f>
        <v>-1.6766002188631208</v>
      </c>
      <c r="D4054" t="s">
        <v>303</v>
      </c>
      <c r="E4054" t="s">
        <v>70</v>
      </c>
      <c r="F4054" s="1">
        <v>40422</v>
      </c>
      <c r="G4054">
        <v>20</v>
      </c>
      <c r="O4054">
        <v>0.12</v>
      </c>
      <c r="P4054" t="s">
        <v>71</v>
      </c>
      <c r="Q4054">
        <v>7.1</v>
      </c>
      <c r="R4054" t="s">
        <v>71</v>
      </c>
    </row>
    <row r="4055" spans="1:46" x14ac:dyDescent="0.2">
      <c r="A4055" t="s">
        <v>635</v>
      </c>
      <c r="B4055" t="s">
        <v>636</v>
      </c>
      <c r="C4055">
        <f>-70.02637772 / 41.76689048</f>
        <v>-1.6766002188631208</v>
      </c>
      <c r="D4055" t="s">
        <v>303</v>
      </c>
      <c r="E4055" t="s">
        <v>70</v>
      </c>
      <c r="F4055" s="1">
        <v>40422</v>
      </c>
      <c r="G4055">
        <v>21</v>
      </c>
      <c r="K4055">
        <v>5.18</v>
      </c>
      <c r="L4055" t="s">
        <v>71</v>
      </c>
      <c r="O4055">
        <v>0.12</v>
      </c>
      <c r="P4055" t="s">
        <v>71</v>
      </c>
      <c r="Q4055">
        <v>7.1</v>
      </c>
      <c r="R4055" t="s">
        <v>71</v>
      </c>
      <c r="S4055">
        <v>4.79</v>
      </c>
      <c r="T4055" t="s">
        <v>71</v>
      </c>
      <c r="U4055">
        <v>148.27000000000001</v>
      </c>
      <c r="V4055" t="s">
        <v>71</v>
      </c>
      <c r="W4055">
        <v>67.349999999999994</v>
      </c>
      <c r="X4055" t="s">
        <v>71</v>
      </c>
      <c r="Y4055">
        <v>76.239999999999995</v>
      </c>
      <c r="AA4055">
        <v>46.73</v>
      </c>
      <c r="AE4055">
        <v>11.6</v>
      </c>
      <c r="AF4055" t="s">
        <v>71</v>
      </c>
      <c r="AG4055">
        <v>6.31</v>
      </c>
      <c r="AH4055" t="s">
        <v>71</v>
      </c>
      <c r="AS4055">
        <v>25.7</v>
      </c>
      <c r="AT4055" t="s">
        <v>71</v>
      </c>
    </row>
    <row r="4056" spans="1:46" x14ac:dyDescent="0.2">
      <c r="A4056" t="s">
        <v>635</v>
      </c>
      <c r="B4056" t="s">
        <v>636</v>
      </c>
      <c r="C4056">
        <f>-70.02637772 / 41.76689048</f>
        <v>-1.6766002188631208</v>
      </c>
      <c r="D4056" t="s">
        <v>303</v>
      </c>
      <c r="E4056" t="s">
        <v>70</v>
      </c>
      <c r="F4056" s="1">
        <v>40787</v>
      </c>
      <c r="G4056">
        <v>0.5</v>
      </c>
      <c r="I4056">
        <v>19</v>
      </c>
      <c r="J4056" t="s">
        <v>71</v>
      </c>
      <c r="K4056">
        <v>0.45</v>
      </c>
      <c r="L4056" t="s">
        <v>71</v>
      </c>
      <c r="M4056">
        <v>7.54</v>
      </c>
      <c r="N4056" t="s">
        <v>71</v>
      </c>
      <c r="O4056">
        <v>8.18</v>
      </c>
      <c r="P4056" t="s">
        <v>71</v>
      </c>
      <c r="Q4056">
        <v>24.7</v>
      </c>
      <c r="R4056" t="s">
        <v>71</v>
      </c>
      <c r="S4056">
        <v>0.11</v>
      </c>
      <c r="T4056" t="s">
        <v>71</v>
      </c>
      <c r="U4056">
        <v>3.41</v>
      </c>
      <c r="V4056" t="s">
        <v>71</v>
      </c>
      <c r="W4056">
        <v>14.4</v>
      </c>
      <c r="X4056" t="s">
        <v>71</v>
      </c>
      <c r="Y4056">
        <v>21.84</v>
      </c>
      <c r="AA4056">
        <v>22.77</v>
      </c>
      <c r="AC4056">
        <v>30.89</v>
      </c>
      <c r="AE4056">
        <v>4</v>
      </c>
      <c r="AF4056" t="s">
        <v>71</v>
      </c>
      <c r="AG4056">
        <v>6.56</v>
      </c>
      <c r="AH4056" t="s">
        <v>71</v>
      </c>
      <c r="AS4056">
        <v>0.1</v>
      </c>
      <c r="AT4056" t="s">
        <v>71</v>
      </c>
    </row>
    <row r="4057" spans="1:46" x14ac:dyDescent="0.2">
      <c r="A4057" t="s">
        <v>635</v>
      </c>
      <c r="B4057" t="s">
        <v>636</v>
      </c>
      <c r="C4057">
        <f>-70.02637772 / 41.76689048</f>
        <v>-1.6766002188631208</v>
      </c>
      <c r="D4057" t="s">
        <v>303</v>
      </c>
      <c r="E4057" t="s">
        <v>70</v>
      </c>
      <c r="F4057" s="1">
        <v>40787</v>
      </c>
      <c r="G4057">
        <v>1</v>
      </c>
      <c r="O4057">
        <v>8.2100000000000009</v>
      </c>
      <c r="P4057" t="s">
        <v>71</v>
      </c>
      <c r="Q4057">
        <v>24.7</v>
      </c>
      <c r="R4057" t="s">
        <v>71</v>
      </c>
    </row>
    <row r="4058" spans="1:46" x14ac:dyDescent="0.2">
      <c r="A4058" t="s">
        <v>635</v>
      </c>
      <c r="B4058" t="s">
        <v>636</v>
      </c>
      <c r="C4058">
        <f>-70.02637772 / 41.76689048</f>
        <v>-1.6766002188631208</v>
      </c>
      <c r="D4058" t="s">
        <v>303</v>
      </c>
      <c r="E4058" t="s">
        <v>70</v>
      </c>
      <c r="F4058" s="1">
        <v>40787</v>
      </c>
      <c r="G4058">
        <v>2</v>
      </c>
      <c r="O4058">
        <v>8.18</v>
      </c>
      <c r="P4058" t="s">
        <v>71</v>
      </c>
      <c r="Q4058">
        <v>24.6</v>
      </c>
      <c r="R4058" t="s">
        <v>71</v>
      </c>
    </row>
    <row r="4059" spans="1:46" x14ac:dyDescent="0.2">
      <c r="A4059" t="s">
        <v>635</v>
      </c>
      <c r="B4059" t="s">
        <v>636</v>
      </c>
      <c r="C4059">
        <f>-70.02637772 / 41.76689048</f>
        <v>-1.6766002188631208</v>
      </c>
      <c r="D4059" t="s">
        <v>303</v>
      </c>
      <c r="E4059" t="s">
        <v>70</v>
      </c>
      <c r="F4059" s="1">
        <v>40787</v>
      </c>
      <c r="G4059">
        <v>3</v>
      </c>
      <c r="K4059">
        <v>0.31</v>
      </c>
      <c r="L4059" t="s">
        <v>71</v>
      </c>
      <c r="O4059">
        <v>8.18</v>
      </c>
      <c r="P4059" t="s">
        <v>71</v>
      </c>
      <c r="Q4059">
        <v>24.5</v>
      </c>
      <c r="R4059" t="s">
        <v>71</v>
      </c>
      <c r="S4059">
        <v>0.22</v>
      </c>
      <c r="T4059" t="s">
        <v>71</v>
      </c>
      <c r="W4059">
        <v>22.35</v>
      </c>
      <c r="X4059" t="s">
        <v>71</v>
      </c>
      <c r="Y4059">
        <v>-17.68</v>
      </c>
      <c r="AA4059">
        <v>19.11</v>
      </c>
      <c r="AE4059">
        <v>4.0999999999999996</v>
      </c>
      <c r="AF4059" t="s">
        <v>71</v>
      </c>
      <c r="AG4059">
        <v>6.59</v>
      </c>
      <c r="AH4059" t="s">
        <v>71</v>
      </c>
      <c r="AS4059">
        <v>0.28000000000000003</v>
      </c>
      <c r="AT4059" t="s">
        <v>71</v>
      </c>
    </row>
    <row r="4060" spans="1:46" x14ac:dyDescent="0.2">
      <c r="A4060" t="s">
        <v>635</v>
      </c>
      <c r="B4060" t="s">
        <v>636</v>
      </c>
      <c r="C4060">
        <f>-70.02637772 / 41.76689048</f>
        <v>-1.6766002188631208</v>
      </c>
      <c r="D4060" t="s">
        <v>303</v>
      </c>
      <c r="E4060" t="s">
        <v>70</v>
      </c>
      <c r="F4060" s="1">
        <v>40787</v>
      </c>
      <c r="G4060">
        <v>4</v>
      </c>
      <c r="O4060">
        <v>8.18</v>
      </c>
      <c r="P4060" t="s">
        <v>71</v>
      </c>
      <c r="Q4060">
        <v>24.4</v>
      </c>
      <c r="R4060" t="s">
        <v>71</v>
      </c>
    </row>
    <row r="4061" spans="1:46" x14ac:dyDescent="0.2">
      <c r="A4061" t="s">
        <v>635</v>
      </c>
      <c r="B4061" t="s">
        <v>636</v>
      </c>
      <c r="C4061">
        <f>-70.02637772 / 41.76689048</f>
        <v>-1.6766002188631208</v>
      </c>
      <c r="D4061" t="s">
        <v>303</v>
      </c>
      <c r="E4061" t="s">
        <v>70</v>
      </c>
      <c r="F4061" s="1">
        <v>40787</v>
      </c>
      <c r="G4061">
        <v>5</v>
      </c>
      <c r="O4061">
        <v>8.17</v>
      </c>
      <c r="P4061" t="s">
        <v>71</v>
      </c>
      <c r="Q4061">
        <v>24.4</v>
      </c>
      <c r="R4061" t="s">
        <v>71</v>
      </c>
    </row>
    <row r="4062" spans="1:46" x14ac:dyDescent="0.2">
      <c r="A4062" t="s">
        <v>635</v>
      </c>
      <c r="B4062" t="s">
        <v>636</v>
      </c>
      <c r="C4062">
        <f>-70.02637772 / 41.76689048</f>
        <v>-1.6766002188631208</v>
      </c>
      <c r="D4062" t="s">
        <v>303</v>
      </c>
      <c r="E4062" t="s">
        <v>70</v>
      </c>
      <c r="F4062" s="1">
        <v>40787</v>
      </c>
      <c r="G4062">
        <v>6</v>
      </c>
      <c r="O4062">
        <v>8.14</v>
      </c>
      <c r="P4062" t="s">
        <v>71</v>
      </c>
      <c r="Q4062">
        <v>24.4</v>
      </c>
      <c r="R4062" t="s">
        <v>71</v>
      </c>
    </row>
    <row r="4063" spans="1:46" x14ac:dyDescent="0.2">
      <c r="A4063" t="s">
        <v>635</v>
      </c>
      <c r="B4063" t="s">
        <v>636</v>
      </c>
      <c r="C4063">
        <f>-70.02637772 / 41.76689048</f>
        <v>-1.6766002188631208</v>
      </c>
      <c r="D4063" t="s">
        <v>303</v>
      </c>
      <c r="E4063" t="s">
        <v>70</v>
      </c>
      <c r="F4063" s="1">
        <v>40787</v>
      </c>
      <c r="G4063">
        <v>7</v>
      </c>
      <c r="O4063">
        <v>8.1</v>
      </c>
      <c r="P4063" t="s">
        <v>71</v>
      </c>
      <c r="Q4063">
        <v>24.3</v>
      </c>
      <c r="R4063" t="s">
        <v>71</v>
      </c>
    </row>
    <row r="4064" spans="1:46" x14ac:dyDescent="0.2">
      <c r="A4064" t="s">
        <v>635</v>
      </c>
      <c r="B4064" t="s">
        <v>636</v>
      </c>
      <c r="C4064">
        <f>-70.02637772 / 41.76689048</f>
        <v>-1.6766002188631208</v>
      </c>
      <c r="D4064" t="s">
        <v>303</v>
      </c>
      <c r="E4064" t="s">
        <v>70</v>
      </c>
      <c r="F4064" s="1">
        <v>40787</v>
      </c>
      <c r="G4064">
        <v>8</v>
      </c>
      <c r="O4064">
        <v>8.1</v>
      </c>
      <c r="P4064" t="s">
        <v>71</v>
      </c>
      <c r="Q4064">
        <v>24.1</v>
      </c>
      <c r="R4064" t="s">
        <v>71</v>
      </c>
    </row>
    <row r="4065" spans="1:46" x14ac:dyDescent="0.2">
      <c r="A4065" t="s">
        <v>635</v>
      </c>
      <c r="B4065" t="s">
        <v>636</v>
      </c>
      <c r="C4065">
        <f>-70.02637772 / 41.76689048</f>
        <v>-1.6766002188631208</v>
      </c>
      <c r="D4065" t="s">
        <v>303</v>
      </c>
      <c r="E4065" t="s">
        <v>70</v>
      </c>
      <c r="F4065" s="1">
        <v>40787</v>
      </c>
      <c r="G4065">
        <v>9</v>
      </c>
      <c r="K4065">
        <v>1.1200000000000001</v>
      </c>
      <c r="L4065" t="s">
        <v>71</v>
      </c>
      <c r="O4065">
        <v>10.8</v>
      </c>
      <c r="P4065" t="s">
        <v>71</v>
      </c>
      <c r="Q4065">
        <v>18.7</v>
      </c>
      <c r="R4065" t="s">
        <v>71</v>
      </c>
      <c r="S4065">
        <v>0.26</v>
      </c>
      <c r="T4065" t="s">
        <v>71</v>
      </c>
      <c r="U4065">
        <v>8.0500000000000007</v>
      </c>
      <c r="V4065" t="s">
        <v>71</v>
      </c>
      <c r="W4065">
        <v>25.04</v>
      </c>
      <c r="X4065" t="s">
        <v>71</v>
      </c>
      <c r="Y4065">
        <v>34.229999999999997</v>
      </c>
      <c r="AA4065">
        <v>31.71</v>
      </c>
      <c r="AE4065">
        <v>4.5</v>
      </c>
      <c r="AF4065" t="s">
        <v>71</v>
      </c>
      <c r="AG4065">
        <v>6.35</v>
      </c>
      <c r="AH4065" t="s">
        <v>71</v>
      </c>
      <c r="AS4065">
        <v>0.95</v>
      </c>
      <c r="AT4065" t="s">
        <v>71</v>
      </c>
    </row>
    <row r="4066" spans="1:46" x14ac:dyDescent="0.2">
      <c r="A4066" t="s">
        <v>635</v>
      </c>
      <c r="B4066" t="s">
        <v>636</v>
      </c>
      <c r="C4066">
        <f>-70.02637772 / 41.76689048</f>
        <v>-1.6766002188631208</v>
      </c>
      <c r="D4066" t="s">
        <v>303</v>
      </c>
      <c r="E4066" t="s">
        <v>70</v>
      </c>
      <c r="F4066" s="1">
        <v>40787</v>
      </c>
      <c r="G4066">
        <v>10</v>
      </c>
      <c r="O4066">
        <v>11.64</v>
      </c>
      <c r="P4066" t="s">
        <v>71</v>
      </c>
      <c r="Q4066">
        <v>18.8</v>
      </c>
      <c r="R4066" t="s">
        <v>71</v>
      </c>
    </row>
    <row r="4067" spans="1:46" x14ac:dyDescent="0.2">
      <c r="A4067" t="s">
        <v>635</v>
      </c>
      <c r="B4067" t="s">
        <v>636</v>
      </c>
      <c r="C4067">
        <f>-70.02637772 / 41.76689048</f>
        <v>-1.6766002188631208</v>
      </c>
      <c r="D4067" t="s">
        <v>303</v>
      </c>
      <c r="E4067" t="s">
        <v>70</v>
      </c>
      <c r="F4067" s="1">
        <v>40787</v>
      </c>
      <c r="G4067">
        <v>11</v>
      </c>
      <c r="O4067">
        <v>9.34</v>
      </c>
      <c r="P4067" t="s">
        <v>71</v>
      </c>
      <c r="Q4067">
        <v>14.1</v>
      </c>
      <c r="R4067" t="s">
        <v>71</v>
      </c>
    </row>
    <row r="4068" spans="1:46" x14ac:dyDescent="0.2">
      <c r="A4068" t="s">
        <v>635</v>
      </c>
      <c r="B4068" t="s">
        <v>636</v>
      </c>
      <c r="C4068">
        <f>-70.02637772 / 41.76689048</f>
        <v>-1.6766002188631208</v>
      </c>
      <c r="D4068" t="s">
        <v>303</v>
      </c>
      <c r="E4068" t="s">
        <v>70</v>
      </c>
      <c r="F4068" s="1">
        <v>40787</v>
      </c>
      <c r="G4068">
        <v>12</v>
      </c>
      <c r="O4068">
        <v>5.71</v>
      </c>
      <c r="P4068" t="s">
        <v>71</v>
      </c>
      <c r="Q4068">
        <v>12.5</v>
      </c>
      <c r="R4068" t="s">
        <v>71</v>
      </c>
    </row>
    <row r="4069" spans="1:46" x14ac:dyDescent="0.2">
      <c r="A4069" t="s">
        <v>635</v>
      </c>
      <c r="B4069" t="s">
        <v>636</v>
      </c>
      <c r="C4069">
        <f>-70.02637772 / 41.76689048</f>
        <v>-1.6766002188631208</v>
      </c>
      <c r="D4069" t="s">
        <v>303</v>
      </c>
      <c r="E4069" t="s">
        <v>70</v>
      </c>
      <c r="F4069" s="1">
        <v>40787</v>
      </c>
      <c r="G4069">
        <v>13</v>
      </c>
      <c r="O4069">
        <v>3.86</v>
      </c>
      <c r="P4069" t="s">
        <v>71</v>
      </c>
      <c r="Q4069">
        <v>10.9</v>
      </c>
      <c r="R4069" t="s">
        <v>71</v>
      </c>
    </row>
    <row r="4070" spans="1:46" x14ac:dyDescent="0.2">
      <c r="A4070" t="s">
        <v>635</v>
      </c>
      <c r="B4070" t="s">
        <v>636</v>
      </c>
      <c r="C4070">
        <f>-70.02637772 / 41.76689048</f>
        <v>-1.6766002188631208</v>
      </c>
      <c r="D4070" t="s">
        <v>303</v>
      </c>
      <c r="E4070" t="s">
        <v>70</v>
      </c>
      <c r="F4070" s="1">
        <v>40787</v>
      </c>
      <c r="G4070">
        <v>14</v>
      </c>
      <c r="O4070">
        <v>0.85</v>
      </c>
      <c r="P4070" t="s">
        <v>71</v>
      </c>
      <c r="Q4070">
        <v>9.5</v>
      </c>
      <c r="R4070" t="s">
        <v>71</v>
      </c>
    </row>
    <row r="4071" spans="1:46" x14ac:dyDescent="0.2">
      <c r="A4071" t="s">
        <v>635</v>
      </c>
      <c r="B4071" t="s">
        <v>636</v>
      </c>
      <c r="C4071">
        <f>-70.02637772 / 41.76689048</f>
        <v>-1.6766002188631208</v>
      </c>
      <c r="D4071" t="s">
        <v>303</v>
      </c>
      <c r="E4071" t="s">
        <v>70</v>
      </c>
      <c r="F4071" s="1">
        <v>40787</v>
      </c>
      <c r="G4071">
        <v>15</v>
      </c>
      <c r="O4071">
        <v>0.14000000000000001</v>
      </c>
      <c r="P4071" t="s">
        <v>71</v>
      </c>
      <c r="Q4071">
        <v>8.5</v>
      </c>
      <c r="R4071" t="s">
        <v>71</v>
      </c>
    </row>
    <row r="4072" spans="1:46" x14ac:dyDescent="0.2">
      <c r="A4072" t="s">
        <v>635</v>
      </c>
      <c r="B4072" t="s">
        <v>636</v>
      </c>
      <c r="C4072">
        <f>-70.02637772 / 41.76689048</f>
        <v>-1.6766002188631208</v>
      </c>
      <c r="D4072" t="s">
        <v>303</v>
      </c>
      <c r="E4072" t="s">
        <v>70</v>
      </c>
      <c r="F4072" s="1">
        <v>40787</v>
      </c>
      <c r="G4072">
        <v>16</v>
      </c>
      <c r="O4072">
        <v>0.12</v>
      </c>
      <c r="P4072" t="s">
        <v>71</v>
      </c>
      <c r="Q4072">
        <v>8.1999999999999993</v>
      </c>
      <c r="R4072" t="s">
        <v>71</v>
      </c>
    </row>
    <row r="4073" spans="1:46" x14ac:dyDescent="0.2">
      <c r="A4073" t="s">
        <v>635</v>
      </c>
      <c r="B4073" t="s">
        <v>636</v>
      </c>
      <c r="C4073">
        <f>-70.02637772 / 41.76689048</f>
        <v>-1.6766002188631208</v>
      </c>
      <c r="D4073" t="s">
        <v>303</v>
      </c>
      <c r="E4073" t="s">
        <v>70</v>
      </c>
      <c r="F4073" s="1">
        <v>40787</v>
      </c>
      <c r="G4073">
        <v>17</v>
      </c>
      <c r="O4073">
        <v>0.11</v>
      </c>
      <c r="P4073" t="s">
        <v>71</v>
      </c>
      <c r="Q4073">
        <v>7.8</v>
      </c>
      <c r="R4073" t="s">
        <v>71</v>
      </c>
    </row>
    <row r="4074" spans="1:46" x14ac:dyDescent="0.2">
      <c r="A4074" t="s">
        <v>635</v>
      </c>
      <c r="B4074" t="s">
        <v>636</v>
      </c>
      <c r="C4074">
        <f>-70.02637772 / 41.76689048</f>
        <v>-1.6766002188631208</v>
      </c>
      <c r="D4074" t="s">
        <v>303</v>
      </c>
      <c r="E4074" t="s">
        <v>70</v>
      </c>
      <c r="F4074" s="1">
        <v>40787</v>
      </c>
      <c r="G4074">
        <v>18</v>
      </c>
      <c r="K4074">
        <v>0.03</v>
      </c>
      <c r="L4074" t="s">
        <v>71</v>
      </c>
      <c r="O4074">
        <v>0.09</v>
      </c>
      <c r="P4074" t="s">
        <v>71</v>
      </c>
      <c r="Q4074">
        <v>7.7</v>
      </c>
      <c r="R4074" t="s">
        <v>71</v>
      </c>
      <c r="S4074">
        <v>2.48</v>
      </c>
      <c r="T4074" t="s">
        <v>71</v>
      </c>
      <c r="U4074">
        <v>76.81</v>
      </c>
      <c r="V4074" t="s">
        <v>71</v>
      </c>
      <c r="W4074">
        <v>92.1</v>
      </c>
      <c r="X4074" t="s">
        <v>71</v>
      </c>
      <c r="Y4074">
        <v>66.75</v>
      </c>
      <c r="AA4074">
        <v>-5.59</v>
      </c>
      <c r="AE4074">
        <v>11.7</v>
      </c>
      <c r="AF4074" t="s">
        <v>71</v>
      </c>
      <c r="AG4074">
        <v>6.24</v>
      </c>
      <c r="AH4074" t="s">
        <v>71</v>
      </c>
      <c r="AS4074">
        <v>12.84</v>
      </c>
      <c r="AT4074" t="s">
        <v>71</v>
      </c>
    </row>
    <row r="4075" spans="1:46" x14ac:dyDescent="0.2">
      <c r="A4075" t="s">
        <v>635</v>
      </c>
      <c r="B4075" t="s">
        <v>636</v>
      </c>
      <c r="C4075">
        <f>-70.02637772 / 41.76689048</f>
        <v>-1.6766002188631208</v>
      </c>
      <c r="D4075" t="s">
        <v>303</v>
      </c>
      <c r="E4075" t="s">
        <v>70</v>
      </c>
      <c r="F4075" s="1">
        <v>41172</v>
      </c>
      <c r="G4075">
        <v>0.5</v>
      </c>
      <c r="I4075">
        <v>22.53</v>
      </c>
      <c r="J4075" t="s">
        <v>71</v>
      </c>
      <c r="K4075">
        <v>0.99</v>
      </c>
      <c r="L4075" t="s">
        <v>71</v>
      </c>
      <c r="M4075">
        <v>5.7</v>
      </c>
      <c r="N4075" t="s">
        <v>71</v>
      </c>
      <c r="O4075">
        <v>8.5399999999999991</v>
      </c>
      <c r="P4075" t="s">
        <v>71</v>
      </c>
      <c r="Q4075">
        <v>22</v>
      </c>
      <c r="R4075" t="s">
        <v>71</v>
      </c>
      <c r="S4075">
        <v>0.4</v>
      </c>
      <c r="T4075" t="s">
        <v>71</v>
      </c>
      <c r="U4075">
        <v>12.39</v>
      </c>
      <c r="V4075" t="s">
        <v>71</v>
      </c>
      <c r="W4075">
        <v>13.13</v>
      </c>
      <c r="X4075" t="s">
        <v>71</v>
      </c>
      <c r="Y4075">
        <v>40.44</v>
      </c>
      <c r="AA4075">
        <v>30.5</v>
      </c>
      <c r="AC4075">
        <v>34.92</v>
      </c>
      <c r="AE4075">
        <v>4.4000000000000004</v>
      </c>
      <c r="AF4075" t="s">
        <v>71</v>
      </c>
      <c r="AG4075">
        <v>6.62</v>
      </c>
      <c r="AH4075" t="s">
        <v>71</v>
      </c>
      <c r="AS4075">
        <v>0.16</v>
      </c>
      <c r="AT4075" t="s">
        <v>71</v>
      </c>
    </row>
    <row r="4076" spans="1:46" x14ac:dyDescent="0.2">
      <c r="A4076" t="s">
        <v>635</v>
      </c>
      <c r="B4076" t="s">
        <v>636</v>
      </c>
      <c r="C4076">
        <f>-70.02637772 / 41.76689048</f>
        <v>-1.6766002188631208</v>
      </c>
      <c r="D4076" t="s">
        <v>303</v>
      </c>
      <c r="E4076" t="s">
        <v>70</v>
      </c>
      <c r="F4076" s="1">
        <v>41172</v>
      </c>
      <c r="G4076">
        <v>1</v>
      </c>
      <c r="O4076">
        <v>8.52</v>
      </c>
      <c r="P4076" t="s">
        <v>71</v>
      </c>
      <c r="Q4076">
        <v>22</v>
      </c>
      <c r="R4076" t="s">
        <v>71</v>
      </c>
    </row>
    <row r="4077" spans="1:46" x14ac:dyDescent="0.2">
      <c r="A4077" t="s">
        <v>635</v>
      </c>
      <c r="B4077" t="s">
        <v>636</v>
      </c>
      <c r="C4077">
        <f>-70.02637772 / 41.76689048</f>
        <v>-1.6766002188631208</v>
      </c>
      <c r="D4077" t="s">
        <v>303</v>
      </c>
      <c r="E4077" t="s">
        <v>70</v>
      </c>
      <c r="F4077" s="1">
        <v>41172</v>
      </c>
      <c r="G4077">
        <v>2</v>
      </c>
      <c r="O4077">
        <v>8.4700000000000006</v>
      </c>
      <c r="P4077" t="s">
        <v>71</v>
      </c>
      <c r="Q4077">
        <v>22</v>
      </c>
      <c r="R4077" t="s">
        <v>71</v>
      </c>
    </row>
    <row r="4078" spans="1:46" x14ac:dyDescent="0.2">
      <c r="A4078" t="s">
        <v>635</v>
      </c>
      <c r="B4078" t="s">
        <v>636</v>
      </c>
      <c r="C4078">
        <f>-70.02637772 / 41.76689048</f>
        <v>-1.6766002188631208</v>
      </c>
      <c r="D4078" t="s">
        <v>303</v>
      </c>
      <c r="E4078" t="s">
        <v>70</v>
      </c>
      <c r="F4078" s="1">
        <v>41172</v>
      </c>
      <c r="G4078">
        <v>3</v>
      </c>
      <c r="K4078">
        <v>0.69</v>
      </c>
      <c r="L4078" t="s">
        <v>71</v>
      </c>
      <c r="O4078">
        <v>8.48</v>
      </c>
      <c r="P4078" t="s">
        <v>71</v>
      </c>
      <c r="Q4078">
        <v>22</v>
      </c>
      <c r="R4078" t="s">
        <v>71</v>
      </c>
      <c r="S4078">
        <v>0.71</v>
      </c>
      <c r="T4078" t="s">
        <v>71</v>
      </c>
      <c r="U4078">
        <v>21.99</v>
      </c>
      <c r="V4078" t="s">
        <v>71</v>
      </c>
      <c r="W4078">
        <v>18.45</v>
      </c>
      <c r="X4078" t="s">
        <v>71</v>
      </c>
      <c r="Y4078">
        <v>48.72</v>
      </c>
      <c r="AA4078">
        <v>26.96</v>
      </c>
      <c r="AE4078">
        <v>4.4000000000000004</v>
      </c>
      <c r="AF4078" t="s">
        <v>71</v>
      </c>
      <c r="AG4078">
        <v>6.56</v>
      </c>
      <c r="AH4078" t="s">
        <v>71</v>
      </c>
      <c r="AS4078">
        <v>0.46</v>
      </c>
      <c r="AT4078" t="s">
        <v>71</v>
      </c>
    </row>
    <row r="4079" spans="1:46" x14ac:dyDescent="0.2">
      <c r="A4079" t="s">
        <v>635</v>
      </c>
      <c r="B4079" t="s">
        <v>636</v>
      </c>
      <c r="C4079">
        <f>-70.02637772 / 41.76689048</f>
        <v>-1.6766002188631208</v>
      </c>
      <c r="D4079" t="s">
        <v>303</v>
      </c>
      <c r="E4079" t="s">
        <v>70</v>
      </c>
      <c r="F4079" s="1">
        <v>41172</v>
      </c>
      <c r="G4079">
        <v>4</v>
      </c>
      <c r="O4079">
        <v>8.5</v>
      </c>
      <c r="P4079" t="s">
        <v>71</v>
      </c>
      <c r="Q4079">
        <v>22</v>
      </c>
      <c r="R4079" t="s">
        <v>71</v>
      </c>
    </row>
    <row r="4080" spans="1:46" x14ac:dyDescent="0.2">
      <c r="A4080" t="s">
        <v>635</v>
      </c>
      <c r="B4080" t="s">
        <v>636</v>
      </c>
      <c r="C4080">
        <f>-70.02637772 / 41.76689048</f>
        <v>-1.6766002188631208</v>
      </c>
      <c r="D4080" t="s">
        <v>303</v>
      </c>
      <c r="E4080" t="s">
        <v>70</v>
      </c>
      <c r="F4080" s="1">
        <v>41172</v>
      </c>
      <c r="G4080">
        <v>5</v>
      </c>
      <c r="O4080">
        <v>8.5</v>
      </c>
      <c r="P4080" t="s">
        <v>71</v>
      </c>
      <c r="Q4080">
        <v>22</v>
      </c>
      <c r="R4080" t="s">
        <v>71</v>
      </c>
    </row>
    <row r="4081" spans="1:46" x14ac:dyDescent="0.2">
      <c r="A4081" t="s">
        <v>635</v>
      </c>
      <c r="B4081" t="s">
        <v>636</v>
      </c>
      <c r="C4081">
        <f>-70.02637772 / 41.76689048</f>
        <v>-1.6766002188631208</v>
      </c>
      <c r="D4081" t="s">
        <v>303</v>
      </c>
      <c r="E4081" t="s">
        <v>70</v>
      </c>
      <c r="F4081" s="1">
        <v>41172</v>
      </c>
      <c r="G4081">
        <v>6</v>
      </c>
      <c r="O4081">
        <v>8.51</v>
      </c>
      <c r="P4081" t="s">
        <v>71</v>
      </c>
      <c r="Q4081">
        <v>22</v>
      </c>
      <c r="R4081" t="s">
        <v>71</v>
      </c>
    </row>
    <row r="4082" spans="1:46" x14ac:dyDescent="0.2">
      <c r="A4082" t="s">
        <v>635</v>
      </c>
      <c r="B4082" t="s">
        <v>636</v>
      </c>
      <c r="C4082">
        <f>-70.02637772 / 41.76689048</f>
        <v>-1.6766002188631208</v>
      </c>
      <c r="D4082" t="s">
        <v>303</v>
      </c>
      <c r="E4082" t="s">
        <v>70</v>
      </c>
      <c r="F4082" s="1">
        <v>41172</v>
      </c>
      <c r="G4082">
        <v>7</v>
      </c>
      <c r="O4082">
        <v>8.52</v>
      </c>
      <c r="P4082" t="s">
        <v>71</v>
      </c>
      <c r="Q4082">
        <v>22</v>
      </c>
      <c r="R4082" t="s">
        <v>71</v>
      </c>
    </row>
    <row r="4083" spans="1:46" x14ac:dyDescent="0.2">
      <c r="A4083" t="s">
        <v>635</v>
      </c>
      <c r="B4083" t="s">
        <v>636</v>
      </c>
      <c r="C4083">
        <f>-70.02637772 / 41.76689048</f>
        <v>-1.6766002188631208</v>
      </c>
      <c r="D4083" t="s">
        <v>303</v>
      </c>
      <c r="E4083" t="s">
        <v>70</v>
      </c>
      <c r="F4083" s="1">
        <v>41172</v>
      </c>
      <c r="G4083">
        <v>8</v>
      </c>
      <c r="O4083">
        <v>8.5</v>
      </c>
      <c r="P4083" t="s">
        <v>71</v>
      </c>
      <c r="Q4083">
        <v>21.9</v>
      </c>
      <c r="R4083" t="s">
        <v>71</v>
      </c>
    </row>
    <row r="4084" spans="1:46" x14ac:dyDescent="0.2">
      <c r="A4084" t="s">
        <v>635</v>
      </c>
      <c r="B4084" t="s">
        <v>636</v>
      </c>
      <c r="C4084">
        <f>-70.02637772 / 41.76689048</f>
        <v>-1.6766002188631208</v>
      </c>
      <c r="D4084" t="s">
        <v>303</v>
      </c>
      <c r="E4084" t="s">
        <v>70</v>
      </c>
      <c r="F4084" s="1">
        <v>41172</v>
      </c>
      <c r="G4084">
        <v>9</v>
      </c>
      <c r="K4084">
        <v>1.07</v>
      </c>
      <c r="L4084" t="s">
        <v>71</v>
      </c>
      <c r="O4084">
        <v>8.57</v>
      </c>
      <c r="P4084" t="s">
        <v>71</v>
      </c>
      <c r="Q4084">
        <v>21.7</v>
      </c>
      <c r="R4084" t="s">
        <v>71</v>
      </c>
      <c r="S4084">
        <v>0.43</v>
      </c>
      <c r="T4084" t="s">
        <v>71</v>
      </c>
      <c r="U4084">
        <v>13.32</v>
      </c>
      <c r="V4084" t="s">
        <v>71</v>
      </c>
      <c r="W4084">
        <v>16.149999999999999</v>
      </c>
      <c r="X4084" t="s">
        <v>71</v>
      </c>
      <c r="Y4084">
        <v>41.49</v>
      </c>
      <c r="AA4084">
        <v>31.26</v>
      </c>
      <c r="AE4084">
        <v>4.2</v>
      </c>
      <c r="AF4084" t="s">
        <v>71</v>
      </c>
      <c r="AG4084">
        <v>6.52</v>
      </c>
      <c r="AH4084" t="s">
        <v>71</v>
      </c>
      <c r="AS4084">
        <v>0.23</v>
      </c>
      <c r="AT4084" t="s">
        <v>71</v>
      </c>
    </row>
    <row r="4085" spans="1:46" x14ac:dyDescent="0.2">
      <c r="A4085" t="s">
        <v>635</v>
      </c>
      <c r="B4085" t="s">
        <v>636</v>
      </c>
      <c r="C4085">
        <f>-70.02637772 / 41.76689048</f>
        <v>-1.6766002188631208</v>
      </c>
      <c r="D4085" t="s">
        <v>303</v>
      </c>
      <c r="E4085" t="s">
        <v>70</v>
      </c>
      <c r="F4085" s="1">
        <v>41172</v>
      </c>
      <c r="G4085">
        <v>10</v>
      </c>
      <c r="O4085">
        <v>10.7</v>
      </c>
      <c r="P4085" t="s">
        <v>71</v>
      </c>
      <c r="Q4085">
        <v>17.3</v>
      </c>
      <c r="R4085" t="s">
        <v>71</v>
      </c>
    </row>
    <row r="4086" spans="1:46" x14ac:dyDescent="0.2">
      <c r="A4086" t="s">
        <v>635</v>
      </c>
      <c r="B4086" t="s">
        <v>636</v>
      </c>
      <c r="C4086">
        <f>-70.02637772 / 41.76689048</f>
        <v>-1.6766002188631208</v>
      </c>
      <c r="D4086" t="s">
        <v>303</v>
      </c>
      <c r="E4086" t="s">
        <v>70</v>
      </c>
      <c r="F4086" s="1">
        <v>41172</v>
      </c>
      <c r="G4086">
        <v>11</v>
      </c>
      <c r="O4086">
        <v>4.24</v>
      </c>
      <c r="P4086" t="s">
        <v>71</v>
      </c>
      <c r="Q4086">
        <v>14.3</v>
      </c>
      <c r="R4086" t="s">
        <v>71</v>
      </c>
    </row>
    <row r="4087" spans="1:46" x14ac:dyDescent="0.2">
      <c r="A4087" t="s">
        <v>635</v>
      </c>
      <c r="B4087" t="s">
        <v>636</v>
      </c>
      <c r="C4087">
        <f>-70.02637772 / 41.76689048</f>
        <v>-1.6766002188631208</v>
      </c>
      <c r="D4087" t="s">
        <v>303</v>
      </c>
      <c r="E4087" t="s">
        <v>70</v>
      </c>
      <c r="F4087" s="1">
        <v>41172</v>
      </c>
      <c r="G4087">
        <v>12</v>
      </c>
      <c r="O4087">
        <v>2.13</v>
      </c>
      <c r="P4087" t="s">
        <v>71</v>
      </c>
      <c r="Q4087">
        <v>12.1</v>
      </c>
      <c r="R4087" t="s">
        <v>71</v>
      </c>
    </row>
    <row r="4088" spans="1:46" x14ac:dyDescent="0.2">
      <c r="A4088" t="s">
        <v>635</v>
      </c>
      <c r="B4088" t="s">
        <v>636</v>
      </c>
      <c r="C4088">
        <f>-70.02637772 / 41.76689048</f>
        <v>-1.6766002188631208</v>
      </c>
      <c r="D4088" t="s">
        <v>303</v>
      </c>
      <c r="E4088" t="s">
        <v>70</v>
      </c>
      <c r="F4088" s="1">
        <v>41172</v>
      </c>
      <c r="G4088">
        <v>13</v>
      </c>
      <c r="O4088">
        <v>1.76</v>
      </c>
      <c r="P4088" t="s">
        <v>71</v>
      </c>
      <c r="Q4088">
        <v>10.4</v>
      </c>
      <c r="R4088" t="s">
        <v>71</v>
      </c>
    </row>
    <row r="4089" spans="1:46" x14ac:dyDescent="0.2">
      <c r="A4089" t="s">
        <v>635</v>
      </c>
      <c r="B4089" t="s">
        <v>636</v>
      </c>
      <c r="C4089">
        <f>-70.02637772 / 41.76689048</f>
        <v>-1.6766002188631208</v>
      </c>
      <c r="D4089" t="s">
        <v>303</v>
      </c>
      <c r="E4089" t="s">
        <v>70</v>
      </c>
      <c r="F4089" s="1">
        <v>41172</v>
      </c>
      <c r="G4089">
        <v>14</v>
      </c>
      <c r="O4089">
        <v>1.63</v>
      </c>
      <c r="P4089" t="s">
        <v>71</v>
      </c>
      <c r="Q4089">
        <v>8.9</v>
      </c>
      <c r="R4089" t="s">
        <v>71</v>
      </c>
    </row>
    <row r="4090" spans="1:46" x14ac:dyDescent="0.2">
      <c r="A4090" t="s">
        <v>635</v>
      </c>
      <c r="B4090" t="s">
        <v>636</v>
      </c>
      <c r="C4090">
        <f>-70.02637772 / 41.76689048</f>
        <v>-1.6766002188631208</v>
      </c>
      <c r="D4090" t="s">
        <v>303</v>
      </c>
      <c r="E4090" t="s">
        <v>70</v>
      </c>
      <c r="F4090" s="1">
        <v>41172</v>
      </c>
      <c r="G4090">
        <v>15</v>
      </c>
      <c r="O4090">
        <v>1.26</v>
      </c>
      <c r="P4090" t="s">
        <v>71</v>
      </c>
      <c r="Q4090">
        <v>8</v>
      </c>
      <c r="R4090" t="s">
        <v>71</v>
      </c>
    </row>
    <row r="4091" spans="1:46" x14ac:dyDescent="0.2">
      <c r="A4091" t="s">
        <v>635</v>
      </c>
      <c r="B4091" t="s">
        <v>636</v>
      </c>
      <c r="C4091">
        <f>-70.02637772 / 41.76689048</f>
        <v>-1.6766002188631208</v>
      </c>
      <c r="D4091" t="s">
        <v>303</v>
      </c>
      <c r="E4091" t="s">
        <v>70</v>
      </c>
      <c r="F4091" s="1">
        <v>41172</v>
      </c>
      <c r="G4091">
        <v>16</v>
      </c>
      <c r="O4091">
        <v>1.29</v>
      </c>
      <c r="P4091" t="s">
        <v>71</v>
      </c>
      <c r="Q4091">
        <v>7.6</v>
      </c>
      <c r="R4091" t="s">
        <v>71</v>
      </c>
    </row>
    <row r="4092" spans="1:46" x14ac:dyDescent="0.2">
      <c r="A4092" t="s">
        <v>635</v>
      </c>
      <c r="B4092" t="s">
        <v>636</v>
      </c>
      <c r="C4092">
        <f>-70.02637772 / 41.76689048</f>
        <v>-1.6766002188631208</v>
      </c>
      <c r="D4092" t="s">
        <v>303</v>
      </c>
      <c r="E4092" t="s">
        <v>70</v>
      </c>
      <c r="F4092" s="1">
        <v>41172</v>
      </c>
      <c r="G4092">
        <v>17</v>
      </c>
      <c r="O4092">
        <v>1.3</v>
      </c>
      <c r="P4092" t="s">
        <v>71</v>
      </c>
      <c r="Q4092">
        <v>7.4</v>
      </c>
      <c r="R4092" t="s">
        <v>71</v>
      </c>
    </row>
    <row r="4093" spans="1:46" x14ac:dyDescent="0.2">
      <c r="A4093" t="s">
        <v>635</v>
      </c>
      <c r="B4093" t="s">
        <v>636</v>
      </c>
      <c r="C4093">
        <f>-70.02637772 / 41.76689048</f>
        <v>-1.6766002188631208</v>
      </c>
      <c r="D4093" t="s">
        <v>303</v>
      </c>
      <c r="E4093" t="s">
        <v>70</v>
      </c>
      <c r="F4093" s="1">
        <v>41172</v>
      </c>
      <c r="G4093">
        <v>18</v>
      </c>
      <c r="O4093">
        <v>1.3</v>
      </c>
      <c r="P4093" t="s">
        <v>71</v>
      </c>
      <c r="Q4093">
        <v>7.3</v>
      </c>
      <c r="R4093" t="s">
        <v>71</v>
      </c>
    </row>
    <row r="4094" spans="1:46" x14ac:dyDescent="0.2">
      <c r="A4094" t="s">
        <v>635</v>
      </c>
      <c r="B4094" t="s">
        <v>636</v>
      </c>
      <c r="C4094">
        <f>-70.02637772 / 41.76689048</f>
        <v>-1.6766002188631208</v>
      </c>
      <c r="D4094" t="s">
        <v>303</v>
      </c>
      <c r="E4094" t="s">
        <v>70</v>
      </c>
      <c r="F4094" s="1">
        <v>41172</v>
      </c>
      <c r="G4094">
        <v>18.5</v>
      </c>
      <c r="K4094">
        <v>0.7</v>
      </c>
      <c r="L4094" t="s">
        <v>71</v>
      </c>
      <c r="S4094">
        <v>4.68</v>
      </c>
      <c r="T4094" t="s">
        <v>71</v>
      </c>
      <c r="U4094">
        <v>144.96</v>
      </c>
      <c r="V4094" t="s">
        <v>71</v>
      </c>
      <c r="W4094">
        <v>61.73</v>
      </c>
      <c r="X4094" t="s">
        <v>71</v>
      </c>
      <c r="Y4094">
        <v>75.91</v>
      </c>
      <c r="AA4094">
        <v>27.1</v>
      </c>
      <c r="AE4094">
        <v>22.9</v>
      </c>
      <c r="AF4094" t="s">
        <v>71</v>
      </c>
      <c r="AG4094">
        <v>6.56</v>
      </c>
      <c r="AH4094" t="s">
        <v>71</v>
      </c>
      <c r="AS4094">
        <v>6.87</v>
      </c>
      <c r="AT4094" t="s">
        <v>71</v>
      </c>
    </row>
    <row r="4095" spans="1:46" x14ac:dyDescent="0.2">
      <c r="A4095" t="s">
        <v>635</v>
      </c>
      <c r="B4095" t="s">
        <v>636</v>
      </c>
      <c r="C4095">
        <f>-70.02637772 / 41.76689048</f>
        <v>-1.6766002188631208</v>
      </c>
      <c r="D4095" t="s">
        <v>303</v>
      </c>
      <c r="E4095" t="s">
        <v>70</v>
      </c>
      <c r="F4095" s="1">
        <v>41172</v>
      </c>
      <c r="G4095">
        <v>19</v>
      </c>
      <c r="O4095">
        <v>1.3</v>
      </c>
      <c r="P4095" t="s">
        <v>71</v>
      </c>
      <c r="Q4095">
        <v>7.3</v>
      </c>
      <c r="R4095" t="s">
        <v>71</v>
      </c>
    </row>
    <row r="4096" spans="1:46" x14ac:dyDescent="0.2">
      <c r="A4096" t="s">
        <v>635</v>
      </c>
      <c r="B4096" t="s">
        <v>636</v>
      </c>
      <c r="C4096">
        <f>-70.02637772 / 41.76689048</f>
        <v>-1.6766002188631208</v>
      </c>
      <c r="D4096" t="s">
        <v>303</v>
      </c>
      <c r="E4096" t="s">
        <v>70</v>
      </c>
      <c r="F4096" s="1">
        <v>41172</v>
      </c>
      <c r="G4096">
        <v>20</v>
      </c>
      <c r="O4096">
        <v>1.28</v>
      </c>
      <c r="P4096" t="s">
        <v>71</v>
      </c>
      <c r="Q4096">
        <v>7.2</v>
      </c>
      <c r="R4096" t="s">
        <v>71</v>
      </c>
    </row>
    <row r="4097" spans="1:46" x14ac:dyDescent="0.2">
      <c r="A4097" t="s">
        <v>635</v>
      </c>
      <c r="B4097" t="s">
        <v>636</v>
      </c>
      <c r="C4097">
        <f>-70.02637772 / 41.76689048</f>
        <v>-1.6766002188631208</v>
      </c>
      <c r="D4097" t="s">
        <v>303</v>
      </c>
      <c r="E4097" t="s">
        <v>70</v>
      </c>
      <c r="F4097" s="1">
        <v>41172</v>
      </c>
      <c r="G4097">
        <v>21</v>
      </c>
      <c r="O4097">
        <v>1.28</v>
      </c>
      <c r="P4097" t="s">
        <v>71</v>
      </c>
      <c r="Q4097">
        <v>7.2</v>
      </c>
      <c r="R4097" t="s">
        <v>71</v>
      </c>
    </row>
    <row r="4098" spans="1:46" x14ac:dyDescent="0.2">
      <c r="A4098" t="s">
        <v>635</v>
      </c>
      <c r="B4098" t="s">
        <v>636</v>
      </c>
      <c r="C4098">
        <f>-70.02637772 / 41.76689048</f>
        <v>-1.6766002188631208</v>
      </c>
      <c r="D4098" t="s">
        <v>303</v>
      </c>
      <c r="E4098" t="s">
        <v>70</v>
      </c>
      <c r="F4098" s="1">
        <v>41172</v>
      </c>
      <c r="G4098">
        <v>21.5</v>
      </c>
      <c r="O4098">
        <v>1.27</v>
      </c>
      <c r="P4098" t="s">
        <v>71</v>
      </c>
      <c r="Q4098">
        <v>7.2</v>
      </c>
      <c r="R4098" t="s">
        <v>71</v>
      </c>
    </row>
    <row r="4099" spans="1:46" x14ac:dyDescent="0.2">
      <c r="A4099" t="s">
        <v>635</v>
      </c>
      <c r="B4099" t="s">
        <v>636</v>
      </c>
      <c r="C4099">
        <f>-70.02637772 / 41.76689048</f>
        <v>-1.6766002188631208</v>
      </c>
      <c r="D4099" t="s">
        <v>303</v>
      </c>
      <c r="E4099" t="s">
        <v>70</v>
      </c>
      <c r="F4099" s="1">
        <v>41520</v>
      </c>
      <c r="G4099">
        <v>0.5</v>
      </c>
      <c r="I4099">
        <v>22.9</v>
      </c>
      <c r="J4099" t="s">
        <v>71</v>
      </c>
      <c r="K4099">
        <v>0.73</v>
      </c>
      <c r="L4099" t="s">
        <v>71</v>
      </c>
      <c r="M4099">
        <v>4.9400000000000004</v>
      </c>
      <c r="N4099" t="s">
        <v>71</v>
      </c>
      <c r="O4099">
        <v>8.2200000000000006</v>
      </c>
      <c r="P4099" t="s">
        <v>71</v>
      </c>
      <c r="Q4099">
        <v>25.1</v>
      </c>
      <c r="R4099" t="s">
        <v>71</v>
      </c>
      <c r="S4099">
        <v>0.64</v>
      </c>
      <c r="T4099" t="s">
        <v>71</v>
      </c>
      <c r="U4099">
        <v>19.82</v>
      </c>
      <c r="V4099" t="s">
        <v>71</v>
      </c>
      <c r="W4099">
        <v>22.28</v>
      </c>
      <c r="X4099" t="s">
        <v>71</v>
      </c>
      <c r="Y4099">
        <v>47.22</v>
      </c>
      <c r="AA4099">
        <v>27.51</v>
      </c>
      <c r="AC4099">
        <v>36.979999999999997</v>
      </c>
      <c r="AE4099">
        <v>4.9000000000000004</v>
      </c>
      <c r="AF4099" t="s">
        <v>71</v>
      </c>
      <c r="AG4099">
        <v>6.7</v>
      </c>
      <c r="AH4099" t="s">
        <v>71</v>
      </c>
      <c r="AS4099">
        <v>0.31</v>
      </c>
      <c r="AT4099" t="s">
        <v>71</v>
      </c>
    </row>
    <row r="4100" spans="1:46" x14ac:dyDescent="0.2">
      <c r="A4100" t="s">
        <v>635</v>
      </c>
      <c r="B4100" t="s">
        <v>636</v>
      </c>
      <c r="C4100">
        <f>-70.02637772 / 41.76689048</f>
        <v>-1.6766002188631208</v>
      </c>
      <c r="D4100" t="s">
        <v>303</v>
      </c>
      <c r="E4100" t="s">
        <v>70</v>
      </c>
      <c r="F4100" s="1">
        <v>41520</v>
      </c>
      <c r="G4100">
        <v>1</v>
      </c>
      <c r="O4100">
        <v>8.2799999999999994</v>
      </c>
      <c r="P4100" t="s">
        <v>71</v>
      </c>
      <c r="Q4100">
        <v>24.8</v>
      </c>
      <c r="R4100" t="s">
        <v>71</v>
      </c>
    </row>
    <row r="4101" spans="1:46" x14ac:dyDescent="0.2">
      <c r="A4101" t="s">
        <v>635</v>
      </c>
      <c r="B4101" t="s">
        <v>636</v>
      </c>
      <c r="C4101">
        <f>-70.02637772 / 41.76689048</f>
        <v>-1.6766002188631208</v>
      </c>
      <c r="D4101" t="s">
        <v>303</v>
      </c>
      <c r="E4101" t="s">
        <v>70</v>
      </c>
      <c r="F4101" s="1">
        <v>41520</v>
      </c>
      <c r="G4101">
        <v>2</v>
      </c>
      <c r="O4101">
        <v>8.2899999999999991</v>
      </c>
      <c r="P4101" t="s">
        <v>71</v>
      </c>
      <c r="Q4101">
        <v>24.6</v>
      </c>
      <c r="R4101" t="s">
        <v>71</v>
      </c>
    </row>
    <row r="4102" spans="1:46" x14ac:dyDescent="0.2">
      <c r="A4102" t="s">
        <v>635</v>
      </c>
      <c r="B4102" t="s">
        <v>636</v>
      </c>
      <c r="C4102">
        <f>-70.02637772 / 41.76689048</f>
        <v>-1.6766002188631208</v>
      </c>
      <c r="D4102" t="s">
        <v>303</v>
      </c>
      <c r="E4102" t="s">
        <v>70</v>
      </c>
      <c r="F4102" s="1">
        <v>41520</v>
      </c>
      <c r="G4102">
        <v>3</v>
      </c>
      <c r="K4102">
        <v>0.47</v>
      </c>
      <c r="L4102" t="s">
        <v>71</v>
      </c>
      <c r="O4102">
        <v>8.39</v>
      </c>
      <c r="P4102" t="s">
        <v>71</v>
      </c>
      <c r="Q4102">
        <v>24.3</v>
      </c>
      <c r="R4102" t="s">
        <v>71</v>
      </c>
      <c r="S4102">
        <v>0.66</v>
      </c>
      <c r="T4102" t="s">
        <v>71</v>
      </c>
      <c r="U4102">
        <v>20.440000000000001</v>
      </c>
      <c r="V4102" t="s">
        <v>71</v>
      </c>
      <c r="W4102">
        <v>16.649999999999999</v>
      </c>
      <c r="X4102" t="s">
        <v>71</v>
      </c>
      <c r="Y4102">
        <v>47.66</v>
      </c>
      <c r="AA4102">
        <v>23.19</v>
      </c>
      <c r="AE4102">
        <v>4.3</v>
      </c>
      <c r="AF4102" t="s">
        <v>71</v>
      </c>
      <c r="AG4102">
        <v>6.5</v>
      </c>
      <c r="AH4102" t="s">
        <v>71</v>
      </c>
      <c r="AS4102">
        <v>0.21</v>
      </c>
      <c r="AT4102" t="s">
        <v>71</v>
      </c>
    </row>
    <row r="4103" spans="1:46" x14ac:dyDescent="0.2">
      <c r="A4103" t="s">
        <v>635</v>
      </c>
      <c r="B4103" t="s">
        <v>636</v>
      </c>
      <c r="C4103">
        <f>-70.02637772 / 41.76689048</f>
        <v>-1.6766002188631208</v>
      </c>
      <c r="D4103" t="s">
        <v>303</v>
      </c>
      <c r="E4103" t="s">
        <v>70</v>
      </c>
      <c r="F4103" s="1">
        <v>41520</v>
      </c>
      <c r="G4103">
        <v>4</v>
      </c>
      <c r="O4103">
        <v>8.39</v>
      </c>
      <c r="P4103" t="s">
        <v>71</v>
      </c>
      <c r="Q4103">
        <v>24.1</v>
      </c>
      <c r="R4103" t="s">
        <v>71</v>
      </c>
    </row>
    <row r="4104" spans="1:46" x14ac:dyDescent="0.2">
      <c r="A4104" t="s">
        <v>635</v>
      </c>
      <c r="B4104" t="s">
        <v>636</v>
      </c>
      <c r="C4104">
        <f>-70.02637772 / 41.76689048</f>
        <v>-1.6766002188631208</v>
      </c>
      <c r="D4104" t="s">
        <v>303</v>
      </c>
      <c r="E4104" t="s">
        <v>70</v>
      </c>
      <c r="F4104" s="1">
        <v>41520</v>
      </c>
      <c r="G4104">
        <v>5</v>
      </c>
      <c r="O4104">
        <v>8.36</v>
      </c>
      <c r="P4104" t="s">
        <v>71</v>
      </c>
      <c r="Q4104">
        <v>24</v>
      </c>
      <c r="R4104" t="s">
        <v>71</v>
      </c>
    </row>
    <row r="4105" spans="1:46" x14ac:dyDescent="0.2">
      <c r="A4105" t="s">
        <v>635</v>
      </c>
      <c r="B4105" t="s">
        <v>636</v>
      </c>
      <c r="C4105">
        <f>-70.02637772 / 41.76689048</f>
        <v>-1.6766002188631208</v>
      </c>
      <c r="D4105" t="s">
        <v>303</v>
      </c>
      <c r="E4105" t="s">
        <v>70</v>
      </c>
      <c r="F4105" s="1">
        <v>41520</v>
      </c>
      <c r="G4105">
        <v>6</v>
      </c>
      <c r="O4105">
        <v>8.35</v>
      </c>
      <c r="P4105" t="s">
        <v>71</v>
      </c>
      <c r="Q4105">
        <v>23.9</v>
      </c>
      <c r="R4105" t="s">
        <v>71</v>
      </c>
    </row>
    <row r="4106" spans="1:46" x14ac:dyDescent="0.2">
      <c r="A4106" t="s">
        <v>635</v>
      </c>
      <c r="B4106" t="s">
        <v>636</v>
      </c>
      <c r="C4106">
        <f>-70.02637772 / 41.76689048</f>
        <v>-1.6766002188631208</v>
      </c>
      <c r="D4106" t="s">
        <v>303</v>
      </c>
      <c r="E4106" t="s">
        <v>70</v>
      </c>
      <c r="F4106" s="1">
        <v>41520</v>
      </c>
      <c r="G4106">
        <v>7</v>
      </c>
      <c r="O4106">
        <v>8.35</v>
      </c>
      <c r="P4106" t="s">
        <v>71</v>
      </c>
      <c r="Q4106">
        <v>23.8</v>
      </c>
      <c r="R4106" t="s">
        <v>71</v>
      </c>
    </row>
    <row r="4107" spans="1:46" x14ac:dyDescent="0.2">
      <c r="A4107" t="s">
        <v>635</v>
      </c>
      <c r="B4107" t="s">
        <v>636</v>
      </c>
      <c r="C4107">
        <f>-70.02637772 / 41.76689048</f>
        <v>-1.6766002188631208</v>
      </c>
      <c r="D4107" t="s">
        <v>303</v>
      </c>
      <c r="E4107" t="s">
        <v>70</v>
      </c>
      <c r="F4107" s="1">
        <v>41520</v>
      </c>
      <c r="G4107">
        <v>8</v>
      </c>
      <c r="O4107">
        <v>8.49</v>
      </c>
      <c r="P4107" t="s">
        <v>71</v>
      </c>
      <c r="Q4107">
        <v>23.3</v>
      </c>
      <c r="R4107" t="s">
        <v>71</v>
      </c>
    </row>
    <row r="4108" spans="1:46" x14ac:dyDescent="0.2">
      <c r="A4108" t="s">
        <v>635</v>
      </c>
      <c r="B4108" t="s">
        <v>636</v>
      </c>
      <c r="C4108">
        <f>-70.02637772 / 41.76689048</f>
        <v>-1.6766002188631208</v>
      </c>
      <c r="D4108" t="s">
        <v>303</v>
      </c>
      <c r="E4108" t="s">
        <v>70</v>
      </c>
      <c r="F4108" s="1">
        <v>41520</v>
      </c>
      <c r="G4108">
        <v>9</v>
      </c>
      <c r="K4108">
        <v>6.52</v>
      </c>
      <c r="L4108" t="s">
        <v>71</v>
      </c>
      <c r="O4108">
        <v>11.05</v>
      </c>
      <c r="P4108" t="s">
        <v>71</v>
      </c>
      <c r="Q4108">
        <v>18.899999999999999</v>
      </c>
      <c r="R4108" t="s">
        <v>71</v>
      </c>
      <c r="S4108">
        <v>1.1200000000000001</v>
      </c>
      <c r="T4108" t="s">
        <v>71</v>
      </c>
      <c r="U4108">
        <v>34.69</v>
      </c>
      <c r="V4108" t="s">
        <v>71</v>
      </c>
      <c r="W4108">
        <v>24.17</v>
      </c>
      <c r="X4108" t="s">
        <v>71</v>
      </c>
      <c r="Y4108">
        <v>55.29</v>
      </c>
      <c r="AA4108">
        <v>48.99</v>
      </c>
      <c r="AE4108">
        <v>5.5</v>
      </c>
      <c r="AF4108" t="s">
        <v>71</v>
      </c>
      <c r="AG4108">
        <v>6.4</v>
      </c>
      <c r="AH4108" t="s">
        <v>71</v>
      </c>
      <c r="AS4108">
        <v>1.46</v>
      </c>
      <c r="AT4108" t="s">
        <v>71</v>
      </c>
    </row>
    <row r="4109" spans="1:46" x14ac:dyDescent="0.2">
      <c r="A4109" t="s">
        <v>635</v>
      </c>
      <c r="B4109" t="s">
        <v>636</v>
      </c>
      <c r="C4109">
        <f>-70.02637772 / 41.76689048</f>
        <v>-1.6766002188631208</v>
      </c>
      <c r="D4109" t="s">
        <v>303</v>
      </c>
      <c r="E4109" t="s">
        <v>70</v>
      </c>
      <c r="F4109" s="1">
        <v>41520</v>
      </c>
      <c r="G4109">
        <v>10</v>
      </c>
      <c r="O4109">
        <v>10.18</v>
      </c>
      <c r="P4109" t="s">
        <v>71</v>
      </c>
      <c r="Q4109">
        <v>16</v>
      </c>
      <c r="R4109" t="s">
        <v>71</v>
      </c>
    </row>
    <row r="4110" spans="1:46" x14ac:dyDescent="0.2">
      <c r="A4110" t="s">
        <v>635</v>
      </c>
      <c r="B4110" t="s">
        <v>636</v>
      </c>
      <c r="C4110">
        <f>-70.02637772 / 41.76689048</f>
        <v>-1.6766002188631208</v>
      </c>
      <c r="D4110" t="s">
        <v>303</v>
      </c>
      <c r="E4110" t="s">
        <v>70</v>
      </c>
      <c r="F4110" s="1">
        <v>41520</v>
      </c>
      <c r="G4110">
        <v>11</v>
      </c>
      <c r="O4110">
        <v>8.1999999999999993</v>
      </c>
      <c r="P4110" t="s">
        <v>71</v>
      </c>
      <c r="Q4110">
        <v>13.9</v>
      </c>
      <c r="R4110" t="s">
        <v>71</v>
      </c>
    </row>
    <row r="4111" spans="1:46" x14ac:dyDescent="0.2">
      <c r="A4111" t="s">
        <v>635</v>
      </c>
      <c r="B4111" t="s">
        <v>636</v>
      </c>
      <c r="C4111">
        <f>-70.02637772 / 41.76689048</f>
        <v>-1.6766002188631208</v>
      </c>
      <c r="D4111" t="s">
        <v>303</v>
      </c>
      <c r="E4111" t="s">
        <v>70</v>
      </c>
      <c r="F4111" s="1">
        <v>41520</v>
      </c>
      <c r="G4111">
        <v>12</v>
      </c>
      <c r="O4111">
        <v>3.01</v>
      </c>
      <c r="P4111" t="s">
        <v>71</v>
      </c>
      <c r="Q4111">
        <v>12.1</v>
      </c>
      <c r="R4111" t="s">
        <v>71</v>
      </c>
    </row>
    <row r="4112" spans="1:46" x14ac:dyDescent="0.2">
      <c r="A4112" t="s">
        <v>635</v>
      </c>
      <c r="B4112" t="s">
        <v>636</v>
      </c>
      <c r="C4112">
        <f>-70.02637772 / 41.76689048</f>
        <v>-1.6766002188631208</v>
      </c>
      <c r="D4112" t="s">
        <v>303</v>
      </c>
      <c r="E4112" t="s">
        <v>70</v>
      </c>
      <c r="F4112" s="1">
        <v>41520</v>
      </c>
      <c r="G4112">
        <v>13</v>
      </c>
      <c r="O4112">
        <v>1.02</v>
      </c>
      <c r="P4112" t="s">
        <v>71</v>
      </c>
      <c r="Q4112">
        <v>10.199999999999999</v>
      </c>
      <c r="R4112" t="s">
        <v>71</v>
      </c>
    </row>
    <row r="4113" spans="1:46" x14ac:dyDescent="0.2">
      <c r="A4113" t="s">
        <v>635</v>
      </c>
      <c r="B4113" t="s">
        <v>636</v>
      </c>
      <c r="C4113">
        <f>-70.02637772 / 41.76689048</f>
        <v>-1.6766002188631208</v>
      </c>
      <c r="D4113" t="s">
        <v>303</v>
      </c>
      <c r="E4113" t="s">
        <v>70</v>
      </c>
      <c r="F4113" s="1">
        <v>41520</v>
      </c>
      <c r="G4113">
        <v>14</v>
      </c>
      <c r="O4113">
        <v>0.72</v>
      </c>
      <c r="P4113" t="s">
        <v>71</v>
      </c>
      <c r="Q4113">
        <v>9.3000000000000007</v>
      </c>
      <c r="R4113" t="s">
        <v>71</v>
      </c>
    </row>
    <row r="4114" spans="1:46" x14ac:dyDescent="0.2">
      <c r="A4114" t="s">
        <v>635</v>
      </c>
      <c r="B4114" t="s">
        <v>636</v>
      </c>
      <c r="C4114">
        <f>-70.02637772 / 41.76689048</f>
        <v>-1.6766002188631208</v>
      </c>
      <c r="D4114" t="s">
        <v>303</v>
      </c>
      <c r="E4114" t="s">
        <v>70</v>
      </c>
      <c r="F4114" s="1">
        <v>41520</v>
      </c>
      <c r="G4114">
        <v>15</v>
      </c>
      <c r="O4114">
        <v>0.7</v>
      </c>
      <c r="P4114" t="s">
        <v>71</v>
      </c>
      <c r="Q4114">
        <v>8.5</v>
      </c>
      <c r="R4114" t="s">
        <v>71</v>
      </c>
    </row>
    <row r="4115" spans="1:46" x14ac:dyDescent="0.2">
      <c r="A4115" t="s">
        <v>635</v>
      </c>
      <c r="B4115" t="s">
        <v>636</v>
      </c>
      <c r="C4115">
        <f>-70.02637772 / 41.76689048</f>
        <v>-1.6766002188631208</v>
      </c>
      <c r="D4115" t="s">
        <v>303</v>
      </c>
      <c r="E4115" t="s">
        <v>70</v>
      </c>
      <c r="F4115" s="1">
        <v>41520</v>
      </c>
      <c r="G4115">
        <v>21.9</v>
      </c>
      <c r="K4115">
        <v>0.03</v>
      </c>
      <c r="L4115" t="s">
        <v>71</v>
      </c>
      <c r="S4115">
        <v>4.92</v>
      </c>
      <c r="T4115" t="s">
        <v>71</v>
      </c>
      <c r="U4115">
        <v>152.38999999999999</v>
      </c>
      <c r="V4115" t="s">
        <v>71</v>
      </c>
      <c r="W4115">
        <v>83.37</v>
      </c>
      <c r="X4115" t="s">
        <v>71</v>
      </c>
      <c r="Y4115">
        <v>76.63</v>
      </c>
      <c r="AA4115">
        <v>-5.59</v>
      </c>
      <c r="AE4115">
        <v>29.9</v>
      </c>
      <c r="AF4115" t="s">
        <v>71</v>
      </c>
      <c r="AG4115">
        <v>6.5</v>
      </c>
      <c r="AH4115" t="s">
        <v>71</v>
      </c>
      <c r="AS4115">
        <v>13.18</v>
      </c>
      <c r="AT4115" t="s">
        <v>71</v>
      </c>
    </row>
    <row r="4116" spans="1:46" x14ac:dyDescent="0.2">
      <c r="A4116" t="s">
        <v>635</v>
      </c>
      <c r="B4116" t="s">
        <v>636</v>
      </c>
      <c r="C4116">
        <f>-70.02637772 / 41.76689048</f>
        <v>-1.6766002188631208</v>
      </c>
      <c r="D4116" t="s">
        <v>303</v>
      </c>
      <c r="E4116" t="s">
        <v>70</v>
      </c>
      <c r="F4116" s="1">
        <v>41893</v>
      </c>
      <c r="G4116">
        <v>0.5</v>
      </c>
      <c r="I4116">
        <v>22.7</v>
      </c>
      <c r="J4116" t="s">
        <v>71</v>
      </c>
      <c r="K4116">
        <v>2.02</v>
      </c>
      <c r="L4116" t="s">
        <v>71</v>
      </c>
      <c r="M4116">
        <v>6.38</v>
      </c>
      <c r="N4116" t="s">
        <v>71</v>
      </c>
      <c r="O4116">
        <v>8.1999999999999993</v>
      </c>
      <c r="P4116" t="s">
        <v>71</v>
      </c>
      <c r="Q4116">
        <v>23.9</v>
      </c>
      <c r="R4116" t="s">
        <v>71</v>
      </c>
      <c r="S4116">
        <v>0.4</v>
      </c>
      <c r="T4116" t="s">
        <v>71</v>
      </c>
      <c r="U4116">
        <v>12.39</v>
      </c>
      <c r="V4116" t="s">
        <v>71</v>
      </c>
      <c r="W4116">
        <v>17.010000000000002</v>
      </c>
      <c r="X4116" t="s">
        <v>71</v>
      </c>
      <c r="Y4116">
        <v>40.44</v>
      </c>
      <c r="AA4116">
        <v>37.5</v>
      </c>
      <c r="AC4116">
        <v>33.31</v>
      </c>
      <c r="AE4116">
        <v>3.7</v>
      </c>
      <c r="AF4116" t="s">
        <v>71</v>
      </c>
      <c r="AG4116">
        <v>6.72</v>
      </c>
      <c r="AH4116" t="s">
        <v>71</v>
      </c>
      <c r="AS4116">
        <v>0.54</v>
      </c>
      <c r="AT4116" t="s">
        <v>71</v>
      </c>
    </row>
    <row r="4117" spans="1:46" x14ac:dyDescent="0.2">
      <c r="A4117" t="s">
        <v>635</v>
      </c>
      <c r="B4117" t="s">
        <v>636</v>
      </c>
      <c r="C4117">
        <f>-70.02637772 / 41.76689048</f>
        <v>-1.6766002188631208</v>
      </c>
      <c r="D4117" t="s">
        <v>303</v>
      </c>
      <c r="E4117" t="s">
        <v>70</v>
      </c>
      <c r="F4117" s="1">
        <v>41893</v>
      </c>
      <c r="G4117">
        <v>1</v>
      </c>
      <c r="O4117">
        <v>8.4600000000000009</v>
      </c>
      <c r="P4117" t="s">
        <v>71</v>
      </c>
      <c r="Q4117">
        <v>23.9</v>
      </c>
      <c r="R4117" t="s">
        <v>71</v>
      </c>
    </row>
    <row r="4118" spans="1:46" x14ac:dyDescent="0.2">
      <c r="A4118" t="s">
        <v>635</v>
      </c>
      <c r="B4118" t="s">
        <v>636</v>
      </c>
      <c r="C4118">
        <f>-70.02637772 / 41.76689048</f>
        <v>-1.6766002188631208</v>
      </c>
      <c r="D4118" t="s">
        <v>303</v>
      </c>
      <c r="E4118" t="s">
        <v>70</v>
      </c>
      <c r="F4118" s="1">
        <v>41893</v>
      </c>
      <c r="G4118">
        <v>2</v>
      </c>
      <c r="O4118">
        <v>8.5500000000000007</v>
      </c>
      <c r="P4118" t="s">
        <v>71</v>
      </c>
      <c r="Q4118">
        <v>23.9</v>
      </c>
      <c r="R4118" t="s">
        <v>71</v>
      </c>
    </row>
    <row r="4119" spans="1:46" x14ac:dyDescent="0.2">
      <c r="A4119" t="s">
        <v>635</v>
      </c>
      <c r="B4119" t="s">
        <v>636</v>
      </c>
      <c r="C4119">
        <f>-70.02637772 / 41.76689048</f>
        <v>-1.6766002188631208</v>
      </c>
      <c r="D4119" t="s">
        <v>303</v>
      </c>
      <c r="E4119" t="s">
        <v>70</v>
      </c>
      <c r="F4119" s="1">
        <v>41893</v>
      </c>
      <c r="G4119">
        <v>3</v>
      </c>
      <c r="K4119">
        <v>2.2000000000000002</v>
      </c>
      <c r="L4119" t="s">
        <v>71</v>
      </c>
      <c r="O4119">
        <v>8.56</v>
      </c>
      <c r="P4119" t="s">
        <v>71</v>
      </c>
      <c r="Q4119">
        <v>23.9</v>
      </c>
      <c r="R4119" t="s">
        <v>71</v>
      </c>
      <c r="S4119">
        <v>0.26</v>
      </c>
      <c r="T4119" t="s">
        <v>71</v>
      </c>
      <c r="U4119">
        <v>8.0500000000000007</v>
      </c>
      <c r="V4119" t="s">
        <v>71</v>
      </c>
      <c r="W4119">
        <v>19.36</v>
      </c>
      <c r="X4119" t="s">
        <v>71</v>
      </c>
      <c r="Y4119">
        <v>34.229999999999997</v>
      </c>
      <c r="AA4119">
        <v>38.33</v>
      </c>
      <c r="AE4119">
        <v>3.4</v>
      </c>
      <c r="AF4119" t="s">
        <v>71</v>
      </c>
      <c r="AG4119">
        <v>6.71</v>
      </c>
      <c r="AH4119" t="s">
        <v>71</v>
      </c>
      <c r="AS4119">
        <v>0.61</v>
      </c>
      <c r="AT4119" t="s">
        <v>71</v>
      </c>
    </row>
    <row r="4120" spans="1:46" x14ac:dyDescent="0.2">
      <c r="A4120" t="s">
        <v>635</v>
      </c>
      <c r="B4120" t="s">
        <v>636</v>
      </c>
      <c r="C4120">
        <f>-70.02637772 / 41.76689048</f>
        <v>-1.6766002188631208</v>
      </c>
      <c r="D4120" t="s">
        <v>303</v>
      </c>
      <c r="E4120" t="s">
        <v>70</v>
      </c>
      <c r="F4120" s="1">
        <v>41893</v>
      </c>
      <c r="G4120">
        <v>4</v>
      </c>
      <c r="O4120">
        <v>8.6</v>
      </c>
      <c r="P4120" t="s">
        <v>71</v>
      </c>
      <c r="Q4120">
        <v>23.8</v>
      </c>
      <c r="R4120" t="s">
        <v>71</v>
      </c>
    </row>
    <row r="4121" spans="1:46" x14ac:dyDescent="0.2">
      <c r="A4121" t="s">
        <v>635</v>
      </c>
      <c r="B4121" t="s">
        <v>636</v>
      </c>
      <c r="C4121">
        <f>-70.02637772 / 41.76689048</f>
        <v>-1.6766002188631208</v>
      </c>
      <c r="D4121" t="s">
        <v>303</v>
      </c>
      <c r="E4121" t="s">
        <v>70</v>
      </c>
      <c r="F4121" s="1">
        <v>41893</v>
      </c>
      <c r="G4121">
        <v>5</v>
      </c>
      <c r="O4121">
        <v>8.5500000000000007</v>
      </c>
      <c r="P4121" t="s">
        <v>71</v>
      </c>
      <c r="Q4121">
        <v>23.8</v>
      </c>
      <c r="R4121" t="s">
        <v>71</v>
      </c>
    </row>
    <row r="4122" spans="1:46" x14ac:dyDescent="0.2">
      <c r="A4122" t="s">
        <v>635</v>
      </c>
      <c r="B4122" t="s">
        <v>636</v>
      </c>
      <c r="C4122">
        <f>-70.02637772 / 41.76689048</f>
        <v>-1.6766002188631208</v>
      </c>
      <c r="D4122" t="s">
        <v>303</v>
      </c>
      <c r="E4122" t="s">
        <v>70</v>
      </c>
      <c r="F4122" s="1">
        <v>41893</v>
      </c>
      <c r="G4122">
        <v>6</v>
      </c>
      <c r="O4122">
        <v>8.2100000000000009</v>
      </c>
      <c r="P4122" t="s">
        <v>71</v>
      </c>
      <c r="Q4122">
        <v>23.8</v>
      </c>
      <c r="R4122" t="s">
        <v>71</v>
      </c>
    </row>
    <row r="4123" spans="1:46" x14ac:dyDescent="0.2">
      <c r="A4123" t="s">
        <v>635</v>
      </c>
      <c r="B4123" t="s">
        <v>636</v>
      </c>
      <c r="C4123">
        <f>-70.02637772 / 41.76689048</f>
        <v>-1.6766002188631208</v>
      </c>
      <c r="D4123" t="s">
        <v>303</v>
      </c>
      <c r="E4123" t="s">
        <v>70</v>
      </c>
      <c r="F4123" s="1">
        <v>41893</v>
      </c>
      <c r="G4123">
        <v>7</v>
      </c>
      <c r="O4123">
        <v>8.5299999999999994</v>
      </c>
      <c r="P4123" t="s">
        <v>71</v>
      </c>
      <c r="Q4123">
        <v>23.8</v>
      </c>
      <c r="R4123" t="s">
        <v>71</v>
      </c>
    </row>
    <row r="4124" spans="1:46" x14ac:dyDescent="0.2">
      <c r="A4124" t="s">
        <v>635</v>
      </c>
      <c r="B4124" t="s">
        <v>636</v>
      </c>
      <c r="C4124">
        <f>-70.02637772 / 41.76689048</f>
        <v>-1.6766002188631208</v>
      </c>
      <c r="D4124" t="s">
        <v>303</v>
      </c>
      <c r="E4124" t="s">
        <v>70</v>
      </c>
      <c r="F4124" s="1">
        <v>41893</v>
      </c>
      <c r="G4124">
        <v>8</v>
      </c>
      <c r="O4124">
        <v>8.58</v>
      </c>
      <c r="P4124" t="s">
        <v>71</v>
      </c>
      <c r="Q4124">
        <v>23.7</v>
      </c>
      <c r="R4124" t="s">
        <v>71</v>
      </c>
    </row>
    <row r="4125" spans="1:46" x14ac:dyDescent="0.2">
      <c r="A4125" t="s">
        <v>635</v>
      </c>
      <c r="B4125" t="s">
        <v>636</v>
      </c>
      <c r="C4125">
        <f>-70.02637772 / 41.76689048</f>
        <v>-1.6766002188631208</v>
      </c>
      <c r="D4125" t="s">
        <v>303</v>
      </c>
      <c r="E4125" t="s">
        <v>70</v>
      </c>
      <c r="F4125" s="1">
        <v>41893</v>
      </c>
      <c r="G4125">
        <v>9</v>
      </c>
      <c r="K4125">
        <v>3.95</v>
      </c>
      <c r="L4125" t="s">
        <v>71</v>
      </c>
      <c r="O4125">
        <v>10.23</v>
      </c>
      <c r="P4125" t="s">
        <v>71</v>
      </c>
      <c r="Q4125">
        <v>21.7</v>
      </c>
      <c r="R4125" t="s">
        <v>71</v>
      </c>
      <c r="S4125">
        <v>0.4</v>
      </c>
      <c r="T4125" t="s">
        <v>71</v>
      </c>
      <c r="U4125">
        <v>12.39</v>
      </c>
      <c r="V4125" t="s">
        <v>71</v>
      </c>
      <c r="W4125">
        <v>19.440000000000001</v>
      </c>
      <c r="X4125" t="s">
        <v>71</v>
      </c>
      <c r="Y4125">
        <v>40.44</v>
      </c>
      <c r="AA4125">
        <v>44.08</v>
      </c>
      <c r="AE4125">
        <v>3.8</v>
      </c>
      <c r="AF4125" t="s">
        <v>71</v>
      </c>
      <c r="AG4125">
        <v>6.33</v>
      </c>
      <c r="AH4125" t="s">
        <v>71</v>
      </c>
      <c r="AS4125">
        <v>1.8</v>
      </c>
      <c r="AT4125" t="s">
        <v>71</v>
      </c>
    </row>
    <row r="4126" spans="1:46" x14ac:dyDescent="0.2">
      <c r="A4126" t="s">
        <v>635</v>
      </c>
      <c r="B4126" t="s">
        <v>636</v>
      </c>
      <c r="C4126">
        <f>-70.02637772 / 41.76689048</f>
        <v>-1.6766002188631208</v>
      </c>
      <c r="D4126" t="s">
        <v>303</v>
      </c>
      <c r="E4126" t="s">
        <v>70</v>
      </c>
      <c r="F4126" s="1">
        <v>41893</v>
      </c>
      <c r="G4126">
        <v>10</v>
      </c>
      <c r="O4126">
        <v>10.039999999999999</v>
      </c>
      <c r="P4126" t="s">
        <v>71</v>
      </c>
      <c r="Q4126">
        <v>17.8</v>
      </c>
      <c r="R4126" t="s">
        <v>71</v>
      </c>
    </row>
    <row r="4127" spans="1:46" x14ac:dyDescent="0.2">
      <c r="A4127" t="s">
        <v>635</v>
      </c>
      <c r="B4127" t="s">
        <v>636</v>
      </c>
      <c r="C4127">
        <f>-70.02637772 / 41.76689048</f>
        <v>-1.6766002188631208</v>
      </c>
      <c r="D4127" t="s">
        <v>303</v>
      </c>
      <c r="E4127" t="s">
        <v>70</v>
      </c>
      <c r="F4127" s="1">
        <v>41893</v>
      </c>
      <c r="G4127">
        <v>11</v>
      </c>
      <c r="O4127">
        <v>7.4</v>
      </c>
      <c r="P4127" t="s">
        <v>71</v>
      </c>
      <c r="Q4127">
        <v>15.1</v>
      </c>
      <c r="R4127" t="s">
        <v>71</v>
      </c>
    </row>
    <row r="4128" spans="1:46" x14ac:dyDescent="0.2">
      <c r="A4128" t="s">
        <v>635</v>
      </c>
      <c r="B4128" t="s">
        <v>636</v>
      </c>
      <c r="C4128">
        <f>-70.02637772 / 41.76689048</f>
        <v>-1.6766002188631208</v>
      </c>
      <c r="D4128" t="s">
        <v>303</v>
      </c>
      <c r="E4128" t="s">
        <v>70</v>
      </c>
      <c r="F4128" s="1">
        <v>41893</v>
      </c>
      <c r="G4128">
        <v>12</v>
      </c>
      <c r="O4128">
        <v>7.87</v>
      </c>
      <c r="P4128" t="s">
        <v>71</v>
      </c>
      <c r="Q4128">
        <v>12.8</v>
      </c>
      <c r="R4128" t="s">
        <v>71</v>
      </c>
    </row>
    <row r="4129" spans="1:58" x14ac:dyDescent="0.2">
      <c r="A4129" t="s">
        <v>635</v>
      </c>
      <c r="B4129" t="s">
        <v>636</v>
      </c>
      <c r="C4129">
        <f>-70.02637772 / 41.76689048</f>
        <v>-1.6766002188631208</v>
      </c>
      <c r="D4129" t="s">
        <v>303</v>
      </c>
      <c r="E4129" t="s">
        <v>70</v>
      </c>
      <c r="F4129" s="1">
        <v>41893</v>
      </c>
      <c r="G4129">
        <v>13</v>
      </c>
      <c r="O4129">
        <v>3.81</v>
      </c>
      <c r="P4129" t="s">
        <v>71</v>
      </c>
      <c r="Q4129">
        <v>10.7</v>
      </c>
      <c r="R4129" t="s">
        <v>71</v>
      </c>
    </row>
    <row r="4130" spans="1:58" x14ac:dyDescent="0.2">
      <c r="A4130" t="s">
        <v>635</v>
      </c>
      <c r="B4130" t="s">
        <v>636</v>
      </c>
      <c r="C4130">
        <f>-70.02637772 / 41.76689048</f>
        <v>-1.6766002188631208</v>
      </c>
      <c r="D4130" t="s">
        <v>303</v>
      </c>
      <c r="E4130" t="s">
        <v>70</v>
      </c>
      <c r="F4130" s="1">
        <v>41893</v>
      </c>
      <c r="G4130">
        <v>14</v>
      </c>
      <c r="O4130">
        <v>1.2</v>
      </c>
      <c r="P4130" t="s">
        <v>71</v>
      </c>
      <c r="Q4130">
        <v>9.6999999999999993</v>
      </c>
      <c r="R4130" t="s">
        <v>71</v>
      </c>
    </row>
    <row r="4131" spans="1:58" x14ac:dyDescent="0.2">
      <c r="A4131" t="s">
        <v>635</v>
      </c>
      <c r="B4131" t="s">
        <v>636</v>
      </c>
      <c r="C4131">
        <f>-70.02637772 / 41.76689048</f>
        <v>-1.6766002188631208</v>
      </c>
      <c r="D4131" t="s">
        <v>303</v>
      </c>
      <c r="E4131" t="s">
        <v>70</v>
      </c>
      <c r="F4131" s="1">
        <v>41893</v>
      </c>
      <c r="G4131">
        <v>15</v>
      </c>
      <c r="O4131">
        <v>0.45</v>
      </c>
      <c r="P4131" t="s">
        <v>71</v>
      </c>
      <c r="Q4131">
        <v>8.6999999999999993</v>
      </c>
      <c r="R4131" t="s">
        <v>71</v>
      </c>
    </row>
    <row r="4132" spans="1:58" x14ac:dyDescent="0.2">
      <c r="A4132" t="s">
        <v>635</v>
      </c>
      <c r="B4132" t="s">
        <v>636</v>
      </c>
      <c r="C4132">
        <f>-70.02637772 / 41.76689048</f>
        <v>-1.6766002188631208</v>
      </c>
      <c r="D4132" t="s">
        <v>303</v>
      </c>
      <c r="E4132" t="s">
        <v>70</v>
      </c>
      <c r="F4132" s="1">
        <v>41893</v>
      </c>
      <c r="G4132">
        <v>16</v>
      </c>
      <c r="O4132">
        <v>0.38</v>
      </c>
      <c r="P4132" t="s">
        <v>71</v>
      </c>
      <c r="Q4132">
        <v>8</v>
      </c>
      <c r="R4132" t="s">
        <v>71</v>
      </c>
    </row>
    <row r="4133" spans="1:58" x14ac:dyDescent="0.2">
      <c r="A4133" t="s">
        <v>635</v>
      </c>
      <c r="B4133" t="s">
        <v>636</v>
      </c>
      <c r="C4133">
        <f>-70.02637772 / 41.76689048</f>
        <v>-1.6766002188631208</v>
      </c>
      <c r="D4133" t="s">
        <v>303</v>
      </c>
      <c r="E4133" t="s">
        <v>70</v>
      </c>
      <c r="F4133" s="1">
        <v>41893</v>
      </c>
      <c r="G4133">
        <v>17</v>
      </c>
      <c r="O4133">
        <v>0.38</v>
      </c>
      <c r="P4133" t="s">
        <v>71</v>
      </c>
      <c r="Q4133">
        <v>7.4</v>
      </c>
      <c r="R4133" t="s">
        <v>71</v>
      </c>
    </row>
    <row r="4134" spans="1:58" x14ac:dyDescent="0.2">
      <c r="A4134" t="s">
        <v>635</v>
      </c>
      <c r="B4134" t="s">
        <v>636</v>
      </c>
      <c r="C4134">
        <f>-70.02637772 / 41.76689048</f>
        <v>-1.6766002188631208</v>
      </c>
      <c r="D4134" t="s">
        <v>303</v>
      </c>
      <c r="E4134" t="s">
        <v>70</v>
      </c>
      <c r="F4134" s="1">
        <v>41893</v>
      </c>
      <c r="G4134">
        <v>18</v>
      </c>
      <c r="O4134">
        <v>0.38</v>
      </c>
      <c r="P4134" t="s">
        <v>71</v>
      </c>
      <c r="Q4134">
        <v>7.2</v>
      </c>
      <c r="R4134" t="s">
        <v>71</v>
      </c>
    </row>
    <row r="4135" spans="1:58" x14ac:dyDescent="0.2">
      <c r="A4135" t="s">
        <v>635</v>
      </c>
      <c r="B4135" t="s">
        <v>636</v>
      </c>
      <c r="C4135">
        <f>-70.02637772 / 41.76689048</f>
        <v>-1.6766002188631208</v>
      </c>
      <c r="D4135" t="s">
        <v>303</v>
      </c>
      <c r="E4135" t="s">
        <v>70</v>
      </c>
      <c r="F4135" s="1">
        <v>41893</v>
      </c>
      <c r="G4135">
        <v>19</v>
      </c>
      <c r="O4135">
        <v>0.37</v>
      </c>
      <c r="P4135" t="s">
        <v>71</v>
      </c>
      <c r="Q4135">
        <v>7.1</v>
      </c>
      <c r="R4135" t="s">
        <v>71</v>
      </c>
    </row>
    <row r="4136" spans="1:58" x14ac:dyDescent="0.2">
      <c r="A4136" t="s">
        <v>635</v>
      </c>
      <c r="B4136" t="s">
        <v>636</v>
      </c>
      <c r="C4136">
        <f>-70.02637772 / 41.76689048</f>
        <v>-1.6766002188631208</v>
      </c>
      <c r="D4136" t="s">
        <v>303</v>
      </c>
      <c r="E4136" t="s">
        <v>70</v>
      </c>
      <c r="F4136" s="1">
        <v>41893</v>
      </c>
      <c r="G4136">
        <v>20</v>
      </c>
      <c r="K4136">
        <v>0.03</v>
      </c>
      <c r="L4136" t="s">
        <v>71</v>
      </c>
      <c r="O4136">
        <v>0.37</v>
      </c>
      <c r="P4136" t="s">
        <v>71</v>
      </c>
      <c r="Q4136">
        <v>7</v>
      </c>
      <c r="R4136" t="s">
        <v>71</v>
      </c>
      <c r="S4136">
        <v>4.9000000000000004</v>
      </c>
      <c r="T4136" t="s">
        <v>71</v>
      </c>
      <c r="U4136">
        <v>151.77000000000001</v>
      </c>
      <c r="V4136" t="s">
        <v>71</v>
      </c>
      <c r="W4136">
        <v>97.26</v>
      </c>
      <c r="X4136" t="s">
        <v>71</v>
      </c>
      <c r="Y4136">
        <v>76.569999999999993</v>
      </c>
      <c r="AA4136">
        <v>-5.59</v>
      </c>
      <c r="AE4136">
        <v>27</v>
      </c>
      <c r="AF4136" t="s">
        <v>71</v>
      </c>
      <c r="AG4136">
        <v>6.66</v>
      </c>
      <c r="AH4136" t="s">
        <v>71</v>
      </c>
      <c r="AS4136">
        <v>30.96</v>
      </c>
      <c r="AT4136" t="s">
        <v>71</v>
      </c>
    </row>
    <row r="4137" spans="1:58" x14ac:dyDescent="0.2">
      <c r="A4137" t="s">
        <v>635</v>
      </c>
      <c r="B4137" t="s">
        <v>636</v>
      </c>
      <c r="C4137">
        <f>-70.02637772 / 41.76689048</f>
        <v>-1.6766002188631208</v>
      </c>
      <c r="D4137" t="s">
        <v>303</v>
      </c>
      <c r="E4137" t="s">
        <v>70</v>
      </c>
      <c r="F4137" s="1">
        <v>42633</v>
      </c>
      <c r="G4137">
        <v>0.5</v>
      </c>
      <c r="I4137">
        <v>22.53</v>
      </c>
      <c r="J4137" t="s">
        <v>71</v>
      </c>
      <c r="K4137">
        <v>3.64</v>
      </c>
      <c r="L4137" t="s">
        <v>71</v>
      </c>
      <c r="M4137">
        <v>5.24</v>
      </c>
      <c r="N4137" t="s">
        <v>71</v>
      </c>
      <c r="O4137">
        <v>9.26</v>
      </c>
      <c r="P4137" t="s">
        <v>71</v>
      </c>
      <c r="Q4137">
        <v>23.5</v>
      </c>
      <c r="R4137" t="s">
        <v>71</v>
      </c>
      <c r="S4137">
        <v>0.34</v>
      </c>
      <c r="T4137" t="s">
        <v>71</v>
      </c>
      <c r="U4137">
        <v>10.53</v>
      </c>
      <c r="V4137" t="s">
        <v>71</v>
      </c>
      <c r="W4137">
        <v>27.37</v>
      </c>
      <c r="X4137" t="s">
        <v>71</v>
      </c>
      <c r="Y4137">
        <v>38.1</v>
      </c>
      <c r="AA4137">
        <v>43.27</v>
      </c>
      <c r="AC4137">
        <v>36.130000000000003</v>
      </c>
      <c r="AE4137">
        <v>5.8</v>
      </c>
      <c r="AF4137" t="s">
        <v>71</v>
      </c>
      <c r="AG4137">
        <v>6.46</v>
      </c>
      <c r="AH4137" t="s">
        <v>71</v>
      </c>
      <c r="AS4137">
        <v>0.03</v>
      </c>
      <c r="AT4137" t="s">
        <v>71</v>
      </c>
      <c r="BE4137">
        <v>3.67</v>
      </c>
      <c r="BF4137" t="s">
        <v>71</v>
      </c>
    </row>
    <row r="4138" spans="1:58" x14ac:dyDescent="0.2">
      <c r="A4138" t="s">
        <v>635</v>
      </c>
      <c r="B4138" t="s">
        <v>636</v>
      </c>
      <c r="C4138">
        <f>-70.02637772 / 41.76689048</f>
        <v>-1.6766002188631208</v>
      </c>
      <c r="D4138" t="s">
        <v>303</v>
      </c>
      <c r="E4138" t="s">
        <v>70</v>
      </c>
      <c r="F4138" s="1">
        <v>42633</v>
      </c>
      <c r="G4138">
        <v>1</v>
      </c>
      <c r="O4138">
        <v>9.2200000000000006</v>
      </c>
      <c r="P4138" t="s">
        <v>71</v>
      </c>
      <c r="Q4138">
        <v>23.5</v>
      </c>
      <c r="R4138" t="s">
        <v>71</v>
      </c>
    </row>
    <row r="4139" spans="1:58" x14ac:dyDescent="0.2">
      <c r="A4139" t="s">
        <v>635</v>
      </c>
      <c r="B4139" t="s">
        <v>636</v>
      </c>
      <c r="C4139">
        <f>-70.02637772 / 41.76689048</f>
        <v>-1.6766002188631208</v>
      </c>
      <c r="D4139" t="s">
        <v>303</v>
      </c>
      <c r="E4139" t="s">
        <v>70</v>
      </c>
      <c r="F4139" s="1">
        <v>42633</v>
      </c>
      <c r="G4139">
        <v>2</v>
      </c>
      <c r="O4139">
        <v>9.27</v>
      </c>
      <c r="P4139" t="s">
        <v>71</v>
      </c>
      <c r="Q4139">
        <v>23.5</v>
      </c>
      <c r="R4139" t="s">
        <v>71</v>
      </c>
    </row>
    <row r="4140" spans="1:58" x14ac:dyDescent="0.2">
      <c r="A4140" t="s">
        <v>635</v>
      </c>
      <c r="B4140" t="s">
        <v>636</v>
      </c>
      <c r="C4140">
        <f>-70.02637772 / 41.76689048</f>
        <v>-1.6766002188631208</v>
      </c>
      <c r="D4140" t="s">
        <v>303</v>
      </c>
      <c r="E4140" t="s">
        <v>70</v>
      </c>
      <c r="F4140" s="1">
        <v>42633</v>
      </c>
      <c r="G4140">
        <v>3</v>
      </c>
      <c r="K4140">
        <v>1.77</v>
      </c>
      <c r="L4140" t="s">
        <v>71</v>
      </c>
      <c r="O4140">
        <v>9.24</v>
      </c>
      <c r="P4140" t="s">
        <v>71</v>
      </c>
      <c r="Q4140">
        <v>23.5</v>
      </c>
      <c r="R4140" t="s">
        <v>71</v>
      </c>
      <c r="S4140">
        <v>0.28999999999999998</v>
      </c>
      <c r="T4140" t="s">
        <v>71</v>
      </c>
      <c r="W4140">
        <v>30.18</v>
      </c>
      <c r="X4140" t="s">
        <v>71</v>
      </c>
      <c r="AE4140">
        <v>5.8</v>
      </c>
      <c r="AF4140" t="s">
        <v>71</v>
      </c>
      <c r="AG4140">
        <v>6.41</v>
      </c>
      <c r="AH4140" t="s">
        <v>71</v>
      </c>
      <c r="AS4140">
        <v>0.43</v>
      </c>
      <c r="AT4140" t="s">
        <v>71</v>
      </c>
      <c r="BE4140">
        <v>2.2000000000000002</v>
      </c>
      <c r="BF4140" t="s">
        <v>71</v>
      </c>
    </row>
    <row r="4141" spans="1:58" x14ac:dyDescent="0.2">
      <c r="A4141" t="s">
        <v>635</v>
      </c>
      <c r="B4141" t="s">
        <v>636</v>
      </c>
      <c r="C4141">
        <f>-70.02637772 / 41.76689048</f>
        <v>-1.6766002188631208</v>
      </c>
      <c r="D4141" t="s">
        <v>303</v>
      </c>
      <c r="E4141" t="s">
        <v>70</v>
      </c>
      <c r="F4141" s="1">
        <v>42633</v>
      </c>
      <c r="G4141">
        <v>4</v>
      </c>
      <c r="O4141">
        <v>9.17</v>
      </c>
      <c r="P4141" t="s">
        <v>71</v>
      </c>
      <c r="Q4141">
        <v>23.4</v>
      </c>
      <c r="R4141" t="s">
        <v>71</v>
      </c>
    </row>
    <row r="4142" spans="1:58" x14ac:dyDescent="0.2">
      <c r="A4142" t="s">
        <v>635</v>
      </c>
      <c r="B4142" t="s">
        <v>636</v>
      </c>
      <c r="C4142">
        <f>-70.02637772 / 41.76689048</f>
        <v>-1.6766002188631208</v>
      </c>
      <c r="D4142" t="s">
        <v>303</v>
      </c>
      <c r="E4142" t="s">
        <v>70</v>
      </c>
      <c r="F4142" s="1">
        <v>42633</v>
      </c>
      <c r="G4142">
        <v>5</v>
      </c>
      <c r="O4142">
        <v>9.24</v>
      </c>
      <c r="P4142" t="s">
        <v>71</v>
      </c>
      <c r="Q4142">
        <v>23.3</v>
      </c>
      <c r="R4142" t="s">
        <v>71</v>
      </c>
    </row>
    <row r="4143" spans="1:58" x14ac:dyDescent="0.2">
      <c r="A4143" t="s">
        <v>635</v>
      </c>
      <c r="B4143" t="s">
        <v>636</v>
      </c>
      <c r="C4143">
        <f>-70.02637772 / 41.76689048</f>
        <v>-1.6766002188631208</v>
      </c>
      <c r="D4143" t="s">
        <v>303</v>
      </c>
      <c r="E4143" t="s">
        <v>70</v>
      </c>
      <c r="F4143" s="1">
        <v>42633</v>
      </c>
      <c r="G4143">
        <v>6</v>
      </c>
      <c r="O4143">
        <v>9.18</v>
      </c>
      <c r="P4143" t="s">
        <v>71</v>
      </c>
      <c r="Q4143">
        <v>23.2</v>
      </c>
      <c r="R4143" t="s">
        <v>71</v>
      </c>
    </row>
    <row r="4144" spans="1:58" x14ac:dyDescent="0.2">
      <c r="A4144" t="s">
        <v>635</v>
      </c>
      <c r="B4144" t="s">
        <v>636</v>
      </c>
      <c r="C4144">
        <f>-70.02637772 / 41.76689048</f>
        <v>-1.6766002188631208</v>
      </c>
      <c r="D4144" t="s">
        <v>303</v>
      </c>
      <c r="E4144" t="s">
        <v>70</v>
      </c>
      <c r="F4144" s="1">
        <v>42633</v>
      </c>
      <c r="G4144">
        <v>7</v>
      </c>
      <c r="O4144">
        <v>9.1300000000000008</v>
      </c>
      <c r="P4144" t="s">
        <v>71</v>
      </c>
      <c r="Q4144">
        <v>23.2</v>
      </c>
      <c r="R4144" t="s">
        <v>71</v>
      </c>
    </row>
    <row r="4145" spans="1:58" x14ac:dyDescent="0.2">
      <c r="A4145" t="s">
        <v>635</v>
      </c>
      <c r="B4145" t="s">
        <v>636</v>
      </c>
      <c r="C4145">
        <f>-70.02637772 / 41.76689048</f>
        <v>-1.6766002188631208</v>
      </c>
      <c r="D4145" t="s">
        <v>303</v>
      </c>
      <c r="E4145" t="s">
        <v>70</v>
      </c>
      <c r="F4145" s="1">
        <v>42633</v>
      </c>
      <c r="G4145">
        <v>8</v>
      </c>
      <c r="O4145">
        <v>9.01</v>
      </c>
      <c r="P4145" t="s">
        <v>71</v>
      </c>
      <c r="Q4145">
        <v>23</v>
      </c>
      <c r="R4145" t="s">
        <v>71</v>
      </c>
    </row>
    <row r="4146" spans="1:58" x14ac:dyDescent="0.2">
      <c r="A4146" t="s">
        <v>635</v>
      </c>
      <c r="B4146" t="s">
        <v>636</v>
      </c>
      <c r="C4146">
        <f>-70.02637772 / 41.76689048</f>
        <v>-1.6766002188631208</v>
      </c>
      <c r="D4146" t="s">
        <v>303</v>
      </c>
      <c r="E4146" t="s">
        <v>70</v>
      </c>
      <c r="F4146" s="1">
        <v>42633</v>
      </c>
      <c r="G4146">
        <v>9</v>
      </c>
      <c r="K4146">
        <v>2.5099999999999998</v>
      </c>
      <c r="L4146" t="s">
        <v>71</v>
      </c>
      <c r="O4146">
        <v>9.07</v>
      </c>
      <c r="P4146" t="s">
        <v>71</v>
      </c>
      <c r="Q4146">
        <v>21.7</v>
      </c>
      <c r="R4146" t="s">
        <v>71</v>
      </c>
      <c r="S4146">
        <v>0.34</v>
      </c>
      <c r="T4146" t="s">
        <v>71</v>
      </c>
      <c r="U4146">
        <v>10.53</v>
      </c>
      <c r="V4146" t="s">
        <v>71</v>
      </c>
      <c r="W4146">
        <v>21.18</v>
      </c>
      <c r="X4146" t="s">
        <v>71</v>
      </c>
      <c r="Y4146">
        <v>38.1</v>
      </c>
      <c r="AA4146">
        <v>39.630000000000003</v>
      </c>
      <c r="AE4146">
        <v>6</v>
      </c>
      <c r="AF4146" t="s">
        <v>71</v>
      </c>
      <c r="AG4146">
        <v>6.28</v>
      </c>
      <c r="AH4146" t="s">
        <v>71</v>
      </c>
      <c r="AS4146">
        <v>0.42</v>
      </c>
      <c r="AT4146" t="s">
        <v>71</v>
      </c>
      <c r="BE4146">
        <v>2.93</v>
      </c>
      <c r="BF4146" t="s">
        <v>71</v>
      </c>
    </row>
    <row r="4147" spans="1:58" x14ac:dyDescent="0.2">
      <c r="A4147" t="s">
        <v>635</v>
      </c>
      <c r="B4147" t="s">
        <v>636</v>
      </c>
      <c r="C4147">
        <f>-70.02637772 / 41.76689048</f>
        <v>-1.6766002188631208</v>
      </c>
      <c r="D4147" t="s">
        <v>303</v>
      </c>
      <c r="E4147" t="s">
        <v>70</v>
      </c>
      <c r="F4147" s="1">
        <v>42633</v>
      </c>
      <c r="G4147">
        <v>10</v>
      </c>
      <c r="O4147">
        <v>7.59</v>
      </c>
      <c r="P4147" t="s">
        <v>71</v>
      </c>
      <c r="Q4147">
        <v>17.399999999999999</v>
      </c>
      <c r="R4147" t="s">
        <v>71</v>
      </c>
    </row>
    <row r="4148" spans="1:58" x14ac:dyDescent="0.2">
      <c r="A4148" t="s">
        <v>635</v>
      </c>
      <c r="B4148" t="s">
        <v>636</v>
      </c>
      <c r="C4148">
        <f>-70.02637772 / 41.76689048</f>
        <v>-1.6766002188631208</v>
      </c>
      <c r="D4148" t="s">
        <v>303</v>
      </c>
      <c r="E4148" t="s">
        <v>70</v>
      </c>
      <c r="F4148" s="1">
        <v>42633</v>
      </c>
      <c r="G4148">
        <v>11</v>
      </c>
      <c r="O4148">
        <v>4.09</v>
      </c>
      <c r="P4148" t="s">
        <v>71</v>
      </c>
      <c r="Q4148">
        <v>15.6</v>
      </c>
      <c r="R4148" t="s">
        <v>71</v>
      </c>
    </row>
    <row r="4149" spans="1:58" x14ac:dyDescent="0.2">
      <c r="A4149" t="s">
        <v>635</v>
      </c>
      <c r="B4149" t="s">
        <v>636</v>
      </c>
      <c r="C4149">
        <f>-70.02637772 / 41.76689048</f>
        <v>-1.6766002188631208</v>
      </c>
      <c r="D4149" t="s">
        <v>303</v>
      </c>
      <c r="E4149" t="s">
        <v>70</v>
      </c>
      <c r="F4149" s="1">
        <v>42633</v>
      </c>
      <c r="G4149">
        <v>12</v>
      </c>
      <c r="O4149">
        <v>2.38</v>
      </c>
      <c r="P4149" t="s">
        <v>71</v>
      </c>
      <c r="Q4149">
        <v>13.9</v>
      </c>
      <c r="R4149" t="s">
        <v>71</v>
      </c>
    </row>
    <row r="4150" spans="1:58" x14ac:dyDescent="0.2">
      <c r="A4150" t="s">
        <v>635</v>
      </c>
      <c r="B4150" t="s">
        <v>636</v>
      </c>
      <c r="C4150">
        <f>-70.02637772 / 41.76689048</f>
        <v>-1.6766002188631208</v>
      </c>
      <c r="D4150" t="s">
        <v>303</v>
      </c>
      <c r="E4150" t="s">
        <v>70</v>
      </c>
      <c r="F4150" s="1">
        <v>42633</v>
      </c>
      <c r="G4150">
        <v>13</v>
      </c>
      <c r="O4150">
        <v>0.83</v>
      </c>
      <c r="P4150" t="s">
        <v>71</v>
      </c>
      <c r="Q4150">
        <v>12.3</v>
      </c>
      <c r="R4150" t="s">
        <v>71</v>
      </c>
    </row>
    <row r="4151" spans="1:58" x14ac:dyDescent="0.2">
      <c r="A4151" t="s">
        <v>635</v>
      </c>
      <c r="B4151" t="s">
        <v>636</v>
      </c>
      <c r="C4151">
        <f>-70.02637772 / 41.76689048</f>
        <v>-1.6766002188631208</v>
      </c>
      <c r="D4151" t="s">
        <v>303</v>
      </c>
      <c r="E4151" t="s">
        <v>70</v>
      </c>
      <c r="F4151" s="1">
        <v>42633</v>
      </c>
      <c r="G4151">
        <v>14</v>
      </c>
      <c r="O4151">
        <v>0.64</v>
      </c>
      <c r="P4151" t="s">
        <v>71</v>
      </c>
      <c r="Q4151">
        <v>11</v>
      </c>
      <c r="R4151" t="s">
        <v>71</v>
      </c>
    </row>
    <row r="4152" spans="1:58" x14ac:dyDescent="0.2">
      <c r="A4152" t="s">
        <v>635</v>
      </c>
      <c r="B4152" t="s">
        <v>636</v>
      </c>
      <c r="C4152">
        <f>-70.02637772 / 41.76689048</f>
        <v>-1.6766002188631208</v>
      </c>
      <c r="D4152" t="s">
        <v>303</v>
      </c>
      <c r="E4152" t="s">
        <v>70</v>
      </c>
      <c r="F4152" s="1">
        <v>42633</v>
      </c>
      <c r="G4152">
        <v>15</v>
      </c>
      <c r="O4152">
        <v>0.64</v>
      </c>
      <c r="P4152" t="s">
        <v>71</v>
      </c>
      <c r="Q4152">
        <v>9.8000000000000007</v>
      </c>
      <c r="R4152" t="s">
        <v>71</v>
      </c>
    </row>
    <row r="4153" spans="1:58" x14ac:dyDescent="0.2">
      <c r="A4153" t="s">
        <v>635</v>
      </c>
      <c r="B4153" t="s">
        <v>636</v>
      </c>
      <c r="C4153">
        <f>-70.02637772 / 41.76689048</f>
        <v>-1.6766002188631208</v>
      </c>
      <c r="D4153" t="s">
        <v>303</v>
      </c>
      <c r="E4153" t="s">
        <v>70</v>
      </c>
      <c r="F4153" s="1">
        <v>42633</v>
      </c>
      <c r="G4153">
        <v>16</v>
      </c>
      <c r="O4153">
        <v>0.63</v>
      </c>
      <c r="P4153" t="s">
        <v>71</v>
      </c>
      <c r="Q4153">
        <v>8.5</v>
      </c>
      <c r="R4153" t="s">
        <v>71</v>
      </c>
    </row>
    <row r="4154" spans="1:58" x14ac:dyDescent="0.2">
      <c r="A4154" t="s">
        <v>635</v>
      </c>
      <c r="B4154" t="s">
        <v>636</v>
      </c>
      <c r="C4154">
        <f>-70.02637772 / 41.76689048</f>
        <v>-1.6766002188631208</v>
      </c>
      <c r="D4154" t="s">
        <v>303</v>
      </c>
      <c r="E4154" t="s">
        <v>70</v>
      </c>
      <c r="F4154" s="1">
        <v>42633</v>
      </c>
      <c r="G4154">
        <v>21</v>
      </c>
      <c r="K4154">
        <v>0.03</v>
      </c>
      <c r="L4154" t="s">
        <v>71</v>
      </c>
      <c r="S4154">
        <v>1.03</v>
      </c>
      <c r="T4154" t="s">
        <v>71</v>
      </c>
      <c r="U4154">
        <v>31.9</v>
      </c>
      <c r="V4154" t="s">
        <v>71</v>
      </c>
      <c r="W4154">
        <v>101.3</v>
      </c>
      <c r="X4154" t="s">
        <v>71</v>
      </c>
      <c r="Y4154">
        <v>54.08</v>
      </c>
      <c r="AA4154">
        <v>-3.8</v>
      </c>
      <c r="AE4154">
        <v>41.9</v>
      </c>
      <c r="AF4154" t="s">
        <v>71</v>
      </c>
      <c r="AG4154">
        <v>6.38</v>
      </c>
      <c r="AH4154" t="s">
        <v>71</v>
      </c>
      <c r="AS4154">
        <v>53.65</v>
      </c>
      <c r="AT4154" t="s">
        <v>71</v>
      </c>
      <c r="BE4154">
        <v>53.68</v>
      </c>
      <c r="BF4154" t="s">
        <v>71</v>
      </c>
    </row>
    <row r="4155" spans="1:58" x14ac:dyDescent="0.2">
      <c r="A4155" t="s">
        <v>205</v>
      </c>
      <c r="B4155" t="s">
        <v>206</v>
      </c>
      <c r="C4155">
        <f>-70.07807736 / 41.76713808</f>
        <v>-1.6778280864198487</v>
      </c>
      <c r="D4155" t="s">
        <v>207</v>
      </c>
      <c r="E4155" t="s">
        <v>70</v>
      </c>
      <c r="F4155" s="1">
        <v>37143</v>
      </c>
      <c r="G4155">
        <v>0.5</v>
      </c>
      <c r="I4155">
        <v>5</v>
      </c>
      <c r="J4155" t="s">
        <v>71</v>
      </c>
      <c r="M4155">
        <v>2</v>
      </c>
      <c r="N4155" t="s">
        <v>71</v>
      </c>
      <c r="AC4155">
        <v>50.01</v>
      </c>
    </row>
    <row r="4156" spans="1:58" x14ac:dyDescent="0.2">
      <c r="A4156" t="s">
        <v>205</v>
      </c>
      <c r="B4156" t="s">
        <v>206</v>
      </c>
      <c r="C4156">
        <f>-70.07807736 / 41.76713808</f>
        <v>-1.6778280864198487</v>
      </c>
      <c r="D4156" t="s">
        <v>207</v>
      </c>
      <c r="E4156" t="s">
        <v>70</v>
      </c>
      <c r="F4156" s="1">
        <v>37143</v>
      </c>
      <c r="G4156">
        <v>1</v>
      </c>
      <c r="K4156">
        <v>7.04</v>
      </c>
      <c r="L4156" t="s">
        <v>71</v>
      </c>
      <c r="O4156">
        <v>10.1</v>
      </c>
      <c r="P4156" t="s">
        <v>71</v>
      </c>
      <c r="Q4156">
        <v>22.9</v>
      </c>
      <c r="R4156" t="s">
        <v>71</v>
      </c>
      <c r="S4156">
        <v>0.7</v>
      </c>
      <c r="T4156" t="s">
        <v>71</v>
      </c>
      <c r="U4156">
        <v>21.68</v>
      </c>
      <c r="V4156" t="s">
        <v>71</v>
      </c>
      <c r="W4156">
        <v>37.200000000000003</v>
      </c>
      <c r="X4156" t="s">
        <v>71</v>
      </c>
      <c r="Y4156">
        <v>48.51</v>
      </c>
      <c r="AA4156">
        <v>49.75</v>
      </c>
      <c r="AE4156">
        <v>7</v>
      </c>
      <c r="AF4156" t="s">
        <v>71</v>
      </c>
      <c r="AG4156">
        <v>6.62</v>
      </c>
      <c r="AH4156" t="s">
        <v>71</v>
      </c>
      <c r="AS4156">
        <v>0.76</v>
      </c>
      <c r="AT4156" t="s">
        <v>71</v>
      </c>
    </row>
    <row r="4157" spans="1:58" x14ac:dyDescent="0.2">
      <c r="A4157" t="s">
        <v>205</v>
      </c>
      <c r="B4157" t="s">
        <v>206</v>
      </c>
      <c r="C4157">
        <f>-70.07807736 / 41.76713808</f>
        <v>-1.6778280864198487</v>
      </c>
      <c r="D4157" t="s">
        <v>207</v>
      </c>
      <c r="E4157" t="s">
        <v>70</v>
      </c>
      <c r="F4157" s="1">
        <v>37143</v>
      </c>
      <c r="G4157">
        <v>2</v>
      </c>
      <c r="O4157">
        <v>7.99</v>
      </c>
      <c r="P4157" t="s">
        <v>71</v>
      </c>
      <c r="Q4157">
        <v>20.9</v>
      </c>
      <c r="R4157" t="s">
        <v>71</v>
      </c>
    </row>
    <row r="4158" spans="1:58" x14ac:dyDescent="0.2">
      <c r="A4158" t="s">
        <v>205</v>
      </c>
      <c r="B4158" t="s">
        <v>206</v>
      </c>
      <c r="C4158">
        <f>-70.07807736 / 41.76713808</f>
        <v>-1.6778280864198487</v>
      </c>
      <c r="D4158" t="s">
        <v>207</v>
      </c>
      <c r="E4158" t="s">
        <v>70</v>
      </c>
      <c r="F4158" s="1">
        <v>37143</v>
      </c>
      <c r="G4158">
        <v>3</v>
      </c>
      <c r="O4158">
        <v>0.85</v>
      </c>
      <c r="P4158" t="s">
        <v>71</v>
      </c>
      <c r="Q4158">
        <v>19.2</v>
      </c>
      <c r="R4158" t="s">
        <v>71</v>
      </c>
    </row>
    <row r="4159" spans="1:58" x14ac:dyDescent="0.2">
      <c r="A4159" t="s">
        <v>205</v>
      </c>
      <c r="B4159" t="s">
        <v>206</v>
      </c>
      <c r="C4159">
        <f>-70.07807736 / 41.76713808</f>
        <v>-1.6778280864198487</v>
      </c>
      <c r="D4159" t="s">
        <v>207</v>
      </c>
      <c r="E4159" t="s">
        <v>70</v>
      </c>
      <c r="F4159" s="1">
        <v>37143</v>
      </c>
      <c r="G4159">
        <v>4</v>
      </c>
      <c r="K4159">
        <v>63.43</v>
      </c>
      <c r="L4159" t="s">
        <v>71</v>
      </c>
      <c r="O4159">
        <v>0.09</v>
      </c>
      <c r="P4159" t="s">
        <v>71</v>
      </c>
      <c r="Q4159">
        <v>16.399999999999999</v>
      </c>
      <c r="R4159" t="s">
        <v>71</v>
      </c>
      <c r="S4159">
        <v>6.83</v>
      </c>
      <c r="T4159" t="s">
        <v>71</v>
      </c>
      <c r="W4159">
        <v>125.1</v>
      </c>
      <c r="X4159" t="s">
        <v>71</v>
      </c>
      <c r="Y4159">
        <v>31.86</v>
      </c>
      <c r="AA4159">
        <v>71.31</v>
      </c>
      <c r="AE4159">
        <v>8.92</v>
      </c>
      <c r="AF4159" t="s">
        <v>71</v>
      </c>
      <c r="AG4159">
        <v>6.47</v>
      </c>
      <c r="AH4159" t="s">
        <v>71</v>
      </c>
      <c r="AS4159">
        <v>16.73</v>
      </c>
      <c r="AT4159" t="s">
        <v>71</v>
      </c>
    </row>
    <row r="4160" spans="1:58" x14ac:dyDescent="0.2">
      <c r="A4160" t="s">
        <v>205</v>
      </c>
      <c r="B4160" t="s">
        <v>206</v>
      </c>
      <c r="C4160">
        <f>-70.07807736 / 41.76713808</f>
        <v>-1.6778280864198487</v>
      </c>
      <c r="D4160" t="s">
        <v>207</v>
      </c>
      <c r="E4160" t="s">
        <v>70</v>
      </c>
      <c r="F4160" s="1">
        <v>37143</v>
      </c>
      <c r="G4160">
        <v>5</v>
      </c>
      <c r="O4160">
        <v>7.0000000000000007E-2</v>
      </c>
      <c r="P4160" t="s">
        <v>71</v>
      </c>
      <c r="Q4160">
        <v>12.5</v>
      </c>
      <c r="R4160" t="s">
        <v>71</v>
      </c>
    </row>
    <row r="4161" spans="1:46" x14ac:dyDescent="0.2">
      <c r="A4161" t="s">
        <v>205</v>
      </c>
      <c r="B4161" t="s">
        <v>206</v>
      </c>
      <c r="C4161">
        <f>-70.07807736 / 41.76713808</f>
        <v>-1.6778280864198487</v>
      </c>
      <c r="D4161" t="s">
        <v>207</v>
      </c>
      <c r="E4161" t="s">
        <v>70</v>
      </c>
      <c r="F4161" s="1">
        <v>37873</v>
      </c>
      <c r="G4161">
        <v>0.5</v>
      </c>
      <c r="I4161">
        <v>4.29</v>
      </c>
      <c r="J4161" t="s">
        <v>71</v>
      </c>
      <c r="K4161">
        <v>5.18</v>
      </c>
      <c r="L4161" t="s">
        <v>71</v>
      </c>
      <c r="M4161">
        <v>1.46</v>
      </c>
      <c r="N4161" t="s">
        <v>71</v>
      </c>
      <c r="O4161">
        <v>9.14</v>
      </c>
      <c r="P4161" t="s">
        <v>71</v>
      </c>
      <c r="Q4161">
        <v>26.2</v>
      </c>
      <c r="R4161" t="s">
        <v>71</v>
      </c>
      <c r="S4161">
        <v>0.6</v>
      </c>
      <c r="T4161" t="s">
        <v>71</v>
      </c>
      <c r="U4161">
        <v>18.579999999999998</v>
      </c>
      <c r="V4161" t="s">
        <v>71</v>
      </c>
      <c r="W4161">
        <v>35.299999999999997</v>
      </c>
      <c r="X4161" t="s">
        <v>71</v>
      </c>
      <c r="Y4161">
        <v>46.29</v>
      </c>
      <c r="AA4161">
        <v>46.74</v>
      </c>
      <c r="AC4161">
        <v>54.55</v>
      </c>
      <c r="AE4161">
        <v>0.76</v>
      </c>
      <c r="AF4161" t="s">
        <v>71</v>
      </c>
      <c r="AG4161">
        <v>6.8</v>
      </c>
      <c r="AH4161" t="s">
        <v>71</v>
      </c>
      <c r="AS4161">
        <v>0.42</v>
      </c>
      <c r="AT4161" t="s">
        <v>71</v>
      </c>
    </row>
    <row r="4162" spans="1:46" x14ac:dyDescent="0.2">
      <c r="A4162" t="s">
        <v>205</v>
      </c>
      <c r="B4162" t="s">
        <v>206</v>
      </c>
      <c r="C4162">
        <f>-70.07807736 / 41.76713808</f>
        <v>-1.6778280864198487</v>
      </c>
      <c r="D4162" t="s">
        <v>207</v>
      </c>
      <c r="E4162" t="s">
        <v>70</v>
      </c>
      <c r="F4162" s="1">
        <v>37873</v>
      </c>
      <c r="G4162">
        <v>1</v>
      </c>
      <c r="O4162">
        <v>9.14</v>
      </c>
      <c r="P4162" t="s">
        <v>71</v>
      </c>
      <c r="Q4162">
        <v>26.1</v>
      </c>
      <c r="R4162" t="s">
        <v>71</v>
      </c>
    </row>
    <row r="4163" spans="1:46" x14ac:dyDescent="0.2">
      <c r="A4163" t="s">
        <v>205</v>
      </c>
      <c r="B4163" t="s">
        <v>206</v>
      </c>
      <c r="C4163">
        <f>-70.07807736 / 41.76713808</f>
        <v>-1.6778280864198487</v>
      </c>
      <c r="D4163" t="s">
        <v>207</v>
      </c>
      <c r="E4163" t="s">
        <v>70</v>
      </c>
      <c r="F4163" s="1">
        <v>37873</v>
      </c>
      <c r="G4163">
        <v>2</v>
      </c>
      <c r="O4163">
        <v>6.91</v>
      </c>
      <c r="P4163" t="s">
        <v>71</v>
      </c>
      <c r="Q4163">
        <v>24.6</v>
      </c>
      <c r="R4163" t="s">
        <v>71</v>
      </c>
    </row>
    <row r="4164" spans="1:46" x14ac:dyDescent="0.2">
      <c r="A4164" t="s">
        <v>205</v>
      </c>
      <c r="B4164" t="s">
        <v>206</v>
      </c>
      <c r="C4164">
        <f>-70.07807736 / 41.76713808</f>
        <v>-1.6778280864198487</v>
      </c>
      <c r="D4164" t="s">
        <v>207</v>
      </c>
      <c r="E4164" t="s">
        <v>70</v>
      </c>
      <c r="F4164" s="1">
        <v>37873</v>
      </c>
      <c r="G4164">
        <v>3</v>
      </c>
      <c r="K4164">
        <v>30.56</v>
      </c>
      <c r="L4164" t="s">
        <v>71</v>
      </c>
      <c r="O4164">
        <v>0.06</v>
      </c>
      <c r="P4164" t="s">
        <v>71</v>
      </c>
      <c r="Q4164">
        <v>17.5</v>
      </c>
      <c r="R4164" t="s">
        <v>71</v>
      </c>
      <c r="S4164">
        <v>1.7</v>
      </c>
      <c r="T4164" t="s">
        <v>71</v>
      </c>
      <c r="U4164">
        <v>52.66</v>
      </c>
      <c r="V4164" t="s">
        <v>71</v>
      </c>
      <c r="W4164">
        <v>46</v>
      </c>
      <c r="X4164" t="s">
        <v>71</v>
      </c>
      <c r="Y4164">
        <v>61.31</v>
      </c>
      <c r="AA4164">
        <v>64.150000000000006</v>
      </c>
      <c r="AE4164">
        <v>0.96</v>
      </c>
      <c r="AF4164" t="s">
        <v>71</v>
      </c>
      <c r="AG4164">
        <v>6.4</v>
      </c>
      <c r="AH4164" t="s">
        <v>71</v>
      </c>
      <c r="AS4164">
        <v>0.49</v>
      </c>
      <c r="AT4164" t="s">
        <v>71</v>
      </c>
    </row>
    <row r="4165" spans="1:46" x14ac:dyDescent="0.2">
      <c r="A4165" t="s">
        <v>205</v>
      </c>
      <c r="B4165" t="s">
        <v>206</v>
      </c>
      <c r="C4165">
        <f>-70.07807736 / 41.76713808</f>
        <v>-1.6778280864198487</v>
      </c>
      <c r="D4165" t="s">
        <v>207</v>
      </c>
      <c r="E4165" t="s">
        <v>70</v>
      </c>
      <c r="F4165" s="1">
        <v>38229</v>
      </c>
      <c r="G4165">
        <v>0.5</v>
      </c>
      <c r="I4165">
        <v>4.5999999999999996</v>
      </c>
      <c r="J4165" t="s">
        <v>71</v>
      </c>
      <c r="K4165">
        <v>2.96</v>
      </c>
      <c r="L4165" t="s">
        <v>71</v>
      </c>
      <c r="M4165">
        <v>3.01</v>
      </c>
      <c r="N4165" t="s">
        <v>71</v>
      </c>
      <c r="O4165">
        <v>7.47</v>
      </c>
      <c r="P4165" t="s">
        <v>71</v>
      </c>
      <c r="Q4165">
        <v>27.1</v>
      </c>
      <c r="R4165" t="s">
        <v>71</v>
      </c>
      <c r="S4165">
        <v>1.48</v>
      </c>
      <c r="T4165" t="s">
        <v>71</v>
      </c>
      <c r="U4165">
        <v>45.84</v>
      </c>
      <c r="V4165" t="s">
        <v>71</v>
      </c>
      <c r="W4165">
        <v>29.15</v>
      </c>
      <c r="X4165" t="s">
        <v>71</v>
      </c>
      <c r="Y4165">
        <v>59.31</v>
      </c>
      <c r="AA4165">
        <v>41.25</v>
      </c>
      <c r="AC4165">
        <v>44.12</v>
      </c>
      <c r="AE4165">
        <v>14.33</v>
      </c>
      <c r="AF4165" t="s">
        <v>71</v>
      </c>
      <c r="AG4165">
        <v>6.69</v>
      </c>
      <c r="AH4165" t="s">
        <v>71</v>
      </c>
      <c r="AS4165">
        <v>0.38</v>
      </c>
      <c r="AT4165" t="s">
        <v>71</v>
      </c>
    </row>
    <row r="4166" spans="1:46" x14ac:dyDescent="0.2">
      <c r="A4166" t="s">
        <v>205</v>
      </c>
      <c r="B4166" t="s">
        <v>206</v>
      </c>
      <c r="C4166">
        <f>-70.07807736 / 41.76713808</f>
        <v>-1.6778280864198487</v>
      </c>
      <c r="D4166" t="s">
        <v>207</v>
      </c>
      <c r="E4166" t="s">
        <v>70</v>
      </c>
      <c r="F4166" s="1">
        <v>38229</v>
      </c>
      <c r="G4166">
        <v>1</v>
      </c>
      <c r="O4166">
        <v>7.5</v>
      </c>
      <c r="P4166" t="s">
        <v>71</v>
      </c>
      <c r="Q4166">
        <v>26</v>
      </c>
      <c r="R4166" t="s">
        <v>71</v>
      </c>
    </row>
    <row r="4167" spans="1:46" x14ac:dyDescent="0.2">
      <c r="A4167" t="s">
        <v>205</v>
      </c>
      <c r="B4167" t="s">
        <v>206</v>
      </c>
      <c r="C4167">
        <f>-70.07807736 / 41.76713808</f>
        <v>-1.6778280864198487</v>
      </c>
      <c r="D4167" t="s">
        <v>207</v>
      </c>
      <c r="E4167" t="s">
        <v>70</v>
      </c>
      <c r="F4167" s="1">
        <v>38229</v>
      </c>
      <c r="G4167">
        <v>2</v>
      </c>
      <c r="O4167">
        <v>8.2899999999999991</v>
      </c>
      <c r="P4167" t="s">
        <v>71</v>
      </c>
      <c r="Q4167">
        <v>24.1</v>
      </c>
      <c r="R4167" t="s">
        <v>71</v>
      </c>
    </row>
    <row r="4168" spans="1:46" x14ac:dyDescent="0.2">
      <c r="A4168" t="s">
        <v>205</v>
      </c>
      <c r="B4168" t="s">
        <v>206</v>
      </c>
      <c r="C4168">
        <f>-70.07807736 / 41.76713808</f>
        <v>-1.6778280864198487</v>
      </c>
      <c r="D4168" t="s">
        <v>207</v>
      </c>
      <c r="E4168" t="s">
        <v>70</v>
      </c>
      <c r="F4168" s="1">
        <v>38229</v>
      </c>
      <c r="G4168">
        <v>3</v>
      </c>
      <c r="O4168">
        <v>5.2</v>
      </c>
      <c r="P4168" t="s">
        <v>71</v>
      </c>
      <c r="Q4168">
        <v>19.899999999999999</v>
      </c>
      <c r="R4168" t="s">
        <v>71</v>
      </c>
    </row>
    <row r="4169" spans="1:46" x14ac:dyDescent="0.2">
      <c r="A4169" t="s">
        <v>205</v>
      </c>
      <c r="B4169" t="s">
        <v>206</v>
      </c>
      <c r="C4169">
        <f>-70.07807736 / 41.76713808</f>
        <v>-1.6778280864198487</v>
      </c>
      <c r="D4169" t="s">
        <v>207</v>
      </c>
      <c r="E4169" t="s">
        <v>70</v>
      </c>
      <c r="F4169" s="1">
        <v>38229</v>
      </c>
      <c r="G4169">
        <v>4</v>
      </c>
      <c r="O4169">
        <v>0.25</v>
      </c>
      <c r="P4169" t="s">
        <v>71</v>
      </c>
      <c r="Q4169">
        <v>14.4</v>
      </c>
      <c r="R4169" t="s">
        <v>71</v>
      </c>
    </row>
    <row r="4170" spans="1:46" x14ac:dyDescent="0.2">
      <c r="A4170" t="s">
        <v>205</v>
      </c>
      <c r="B4170" t="s">
        <v>206</v>
      </c>
      <c r="C4170">
        <f>-70.07807736 / 41.76713808</f>
        <v>-1.6778280864198487</v>
      </c>
      <c r="D4170" t="s">
        <v>207</v>
      </c>
      <c r="E4170" t="s">
        <v>70</v>
      </c>
      <c r="F4170" s="1">
        <v>38229</v>
      </c>
      <c r="G4170">
        <v>4.5</v>
      </c>
      <c r="K4170">
        <v>230.72</v>
      </c>
      <c r="L4170" t="s">
        <v>71</v>
      </c>
      <c r="S4170">
        <v>2.56</v>
      </c>
      <c r="T4170" t="s">
        <v>71</v>
      </c>
      <c r="U4170">
        <v>79.290000000000006</v>
      </c>
      <c r="V4170" t="s">
        <v>71</v>
      </c>
      <c r="W4170">
        <v>70.56</v>
      </c>
      <c r="X4170" t="s">
        <v>71</v>
      </c>
      <c r="Y4170">
        <v>67.209999999999994</v>
      </c>
      <c r="AA4170">
        <v>83.98</v>
      </c>
      <c r="AE4170">
        <v>32.090000000000003</v>
      </c>
      <c r="AF4170" t="s">
        <v>71</v>
      </c>
      <c r="AG4170">
        <v>6.19</v>
      </c>
      <c r="AH4170" t="s">
        <v>71</v>
      </c>
      <c r="AS4170">
        <v>30.95</v>
      </c>
      <c r="AT4170" t="s">
        <v>71</v>
      </c>
    </row>
    <row r="4171" spans="1:46" x14ac:dyDescent="0.2">
      <c r="A4171" t="s">
        <v>205</v>
      </c>
      <c r="B4171" t="s">
        <v>206</v>
      </c>
      <c r="C4171">
        <f>-70.07807736 / 41.76713808</f>
        <v>-1.6778280864198487</v>
      </c>
      <c r="D4171" t="s">
        <v>207</v>
      </c>
      <c r="E4171" t="s">
        <v>70</v>
      </c>
      <c r="F4171" s="1">
        <v>38588</v>
      </c>
      <c r="G4171">
        <v>0.5</v>
      </c>
      <c r="I4171">
        <v>4.75</v>
      </c>
      <c r="J4171" t="s">
        <v>71</v>
      </c>
      <c r="K4171">
        <v>4.42</v>
      </c>
      <c r="L4171" t="s">
        <v>71</v>
      </c>
      <c r="M4171">
        <v>2.65</v>
      </c>
      <c r="N4171" t="s">
        <v>71</v>
      </c>
      <c r="O4171">
        <v>8.17</v>
      </c>
      <c r="P4171" t="s">
        <v>71</v>
      </c>
      <c r="Q4171">
        <v>26.3</v>
      </c>
      <c r="R4171" t="s">
        <v>71</v>
      </c>
      <c r="S4171">
        <v>0.6</v>
      </c>
      <c r="T4171" t="s">
        <v>71</v>
      </c>
      <c r="U4171">
        <v>18.579999999999998</v>
      </c>
      <c r="V4171" t="s">
        <v>71</v>
      </c>
      <c r="W4171">
        <v>31.64</v>
      </c>
      <c r="X4171" t="s">
        <v>71</v>
      </c>
      <c r="Y4171">
        <v>46.29</v>
      </c>
      <c r="AA4171">
        <v>45.18</v>
      </c>
      <c r="AC4171">
        <v>45.96</v>
      </c>
      <c r="AE4171">
        <v>14.53</v>
      </c>
      <c r="AF4171" t="s">
        <v>71</v>
      </c>
      <c r="AG4171">
        <v>7</v>
      </c>
      <c r="AH4171" t="s">
        <v>71</v>
      </c>
      <c r="AS4171">
        <v>0.65</v>
      </c>
      <c r="AT4171" t="s">
        <v>71</v>
      </c>
    </row>
    <row r="4172" spans="1:46" x14ac:dyDescent="0.2">
      <c r="A4172" t="s">
        <v>205</v>
      </c>
      <c r="B4172" t="s">
        <v>206</v>
      </c>
      <c r="C4172">
        <f>-70.07807736 / 41.76713808</f>
        <v>-1.6778280864198487</v>
      </c>
      <c r="D4172" t="s">
        <v>207</v>
      </c>
      <c r="E4172" t="s">
        <v>70</v>
      </c>
      <c r="F4172" s="1">
        <v>38588</v>
      </c>
      <c r="G4172">
        <v>1</v>
      </c>
      <c r="O4172">
        <v>8.3000000000000007</v>
      </c>
      <c r="P4172" t="s">
        <v>71</v>
      </c>
      <c r="Q4172">
        <v>25.8</v>
      </c>
      <c r="R4172" t="s">
        <v>71</v>
      </c>
    </row>
    <row r="4173" spans="1:46" x14ac:dyDescent="0.2">
      <c r="A4173" t="s">
        <v>205</v>
      </c>
      <c r="B4173" t="s">
        <v>206</v>
      </c>
      <c r="C4173">
        <f>-70.07807736 / 41.76713808</f>
        <v>-1.6778280864198487</v>
      </c>
      <c r="D4173" t="s">
        <v>207</v>
      </c>
      <c r="E4173" t="s">
        <v>70</v>
      </c>
      <c r="F4173" s="1">
        <v>38588</v>
      </c>
      <c r="G4173">
        <v>2</v>
      </c>
      <c r="O4173">
        <v>7.7</v>
      </c>
      <c r="P4173" t="s">
        <v>71</v>
      </c>
      <c r="Q4173">
        <v>24.7</v>
      </c>
      <c r="R4173" t="s">
        <v>71</v>
      </c>
    </row>
    <row r="4174" spans="1:46" x14ac:dyDescent="0.2">
      <c r="A4174" t="s">
        <v>205</v>
      </c>
      <c r="B4174" t="s">
        <v>206</v>
      </c>
      <c r="C4174">
        <f>-70.07807736 / 41.76713808</f>
        <v>-1.6778280864198487</v>
      </c>
      <c r="D4174" t="s">
        <v>207</v>
      </c>
      <c r="E4174" t="s">
        <v>70</v>
      </c>
      <c r="F4174" s="1">
        <v>38588</v>
      </c>
      <c r="G4174">
        <v>3</v>
      </c>
      <c r="O4174">
        <v>6.7</v>
      </c>
      <c r="P4174" t="s">
        <v>71</v>
      </c>
      <c r="Q4174">
        <v>17.600000000000001</v>
      </c>
      <c r="R4174" t="s">
        <v>71</v>
      </c>
    </row>
    <row r="4175" spans="1:46" x14ac:dyDescent="0.2">
      <c r="A4175" t="s">
        <v>205</v>
      </c>
      <c r="B4175" t="s">
        <v>206</v>
      </c>
      <c r="C4175">
        <f>-70.07807736 / 41.76713808</f>
        <v>-1.6778280864198487</v>
      </c>
      <c r="D4175" t="s">
        <v>207</v>
      </c>
      <c r="E4175" t="s">
        <v>70</v>
      </c>
      <c r="F4175" s="1">
        <v>38588</v>
      </c>
      <c r="G4175">
        <v>3.75</v>
      </c>
      <c r="K4175">
        <v>123.13</v>
      </c>
      <c r="L4175" t="s">
        <v>71</v>
      </c>
      <c r="S4175">
        <v>5.4</v>
      </c>
      <c r="T4175" t="s">
        <v>71</v>
      </c>
      <c r="W4175">
        <v>82.31</v>
      </c>
      <c r="X4175" t="s">
        <v>71</v>
      </c>
      <c r="Y4175">
        <v>28.47</v>
      </c>
      <c r="AA4175">
        <v>77.819999999999993</v>
      </c>
      <c r="AE4175">
        <v>30.47</v>
      </c>
      <c r="AF4175" t="s">
        <v>71</v>
      </c>
      <c r="AG4175">
        <v>6.09</v>
      </c>
      <c r="AH4175" t="s">
        <v>71</v>
      </c>
      <c r="AS4175">
        <v>1.82</v>
      </c>
      <c r="AT4175" t="s">
        <v>71</v>
      </c>
    </row>
    <row r="4176" spans="1:46" x14ac:dyDescent="0.2">
      <c r="A4176" t="s">
        <v>205</v>
      </c>
      <c r="B4176" t="s">
        <v>206</v>
      </c>
      <c r="C4176">
        <f>-70.07807736 / 41.76713808</f>
        <v>-1.6778280864198487</v>
      </c>
      <c r="D4176" t="s">
        <v>207</v>
      </c>
      <c r="E4176" t="s">
        <v>70</v>
      </c>
      <c r="F4176" s="1">
        <v>38588</v>
      </c>
      <c r="G4176">
        <v>4</v>
      </c>
      <c r="O4176">
        <v>0.44</v>
      </c>
      <c r="P4176" t="s">
        <v>71</v>
      </c>
      <c r="Q4176">
        <v>11.9</v>
      </c>
      <c r="R4176" t="s">
        <v>71</v>
      </c>
    </row>
    <row r="4177" spans="1:46" x14ac:dyDescent="0.2">
      <c r="A4177" t="s">
        <v>205</v>
      </c>
      <c r="B4177" t="s">
        <v>206</v>
      </c>
      <c r="C4177">
        <f>-70.07807736 / 41.76713808</f>
        <v>-1.6778280864198487</v>
      </c>
      <c r="D4177" t="s">
        <v>207</v>
      </c>
      <c r="E4177" t="s">
        <v>70</v>
      </c>
      <c r="F4177" s="1">
        <v>38966</v>
      </c>
      <c r="G4177">
        <v>0.5</v>
      </c>
      <c r="I4177">
        <v>4.75</v>
      </c>
      <c r="J4177" t="s">
        <v>71</v>
      </c>
      <c r="K4177">
        <v>8.64</v>
      </c>
      <c r="L4177" t="s">
        <v>71</v>
      </c>
      <c r="M4177">
        <v>2.21</v>
      </c>
      <c r="N4177" t="s">
        <v>71</v>
      </c>
      <c r="O4177">
        <v>8</v>
      </c>
      <c r="P4177" t="s">
        <v>71</v>
      </c>
      <c r="Q4177">
        <v>21.2</v>
      </c>
      <c r="R4177" t="s">
        <v>71</v>
      </c>
      <c r="S4177">
        <v>0.73</v>
      </c>
      <c r="T4177" t="s">
        <v>71</v>
      </c>
      <c r="U4177">
        <v>22.54</v>
      </c>
      <c r="V4177" t="s">
        <v>71</v>
      </c>
      <c r="W4177">
        <v>50.95</v>
      </c>
      <c r="X4177" t="s">
        <v>71</v>
      </c>
      <c r="Y4177">
        <v>49.07</v>
      </c>
      <c r="AA4177">
        <v>51.75</v>
      </c>
      <c r="AC4177">
        <v>48.57</v>
      </c>
      <c r="AE4177">
        <v>13.32</v>
      </c>
      <c r="AF4177" t="s">
        <v>71</v>
      </c>
      <c r="AG4177">
        <v>6.58</v>
      </c>
      <c r="AH4177" t="s">
        <v>71</v>
      </c>
      <c r="AS4177">
        <v>4</v>
      </c>
      <c r="AT4177" t="s">
        <v>71</v>
      </c>
    </row>
    <row r="4178" spans="1:46" x14ac:dyDescent="0.2">
      <c r="A4178" t="s">
        <v>205</v>
      </c>
      <c r="B4178" t="s">
        <v>206</v>
      </c>
      <c r="C4178">
        <f>-70.07807736 / 41.76713808</f>
        <v>-1.6778280864198487</v>
      </c>
      <c r="D4178" t="s">
        <v>207</v>
      </c>
      <c r="E4178" t="s">
        <v>70</v>
      </c>
      <c r="F4178" s="1">
        <v>38966</v>
      </c>
      <c r="G4178">
        <v>1</v>
      </c>
      <c r="O4178">
        <v>7.4</v>
      </c>
      <c r="P4178" t="s">
        <v>71</v>
      </c>
      <c r="Q4178">
        <v>20.8</v>
      </c>
      <c r="R4178" t="s">
        <v>71</v>
      </c>
    </row>
    <row r="4179" spans="1:46" x14ac:dyDescent="0.2">
      <c r="A4179" t="s">
        <v>205</v>
      </c>
      <c r="B4179" t="s">
        <v>206</v>
      </c>
      <c r="C4179">
        <f>-70.07807736 / 41.76713808</f>
        <v>-1.6778280864198487</v>
      </c>
      <c r="D4179" t="s">
        <v>207</v>
      </c>
      <c r="E4179" t="s">
        <v>70</v>
      </c>
      <c r="F4179" s="1">
        <v>38966</v>
      </c>
      <c r="G4179">
        <v>2</v>
      </c>
      <c r="O4179">
        <v>6.1</v>
      </c>
      <c r="P4179" t="s">
        <v>71</v>
      </c>
      <c r="Q4179">
        <v>20</v>
      </c>
      <c r="R4179" t="s">
        <v>71</v>
      </c>
    </row>
    <row r="4180" spans="1:46" x14ac:dyDescent="0.2">
      <c r="A4180" t="s">
        <v>205</v>
      </c>
      <c r="B4180" t="s">
        <v>206</v>
      </c>
      <c r="C4180">
        <f>-70.07807736 / 41.76713808</f>
        <v>-1.6778280864198487</v>
      </c>
      <c r="D4180" t="s">
        <v>207</v>
      </c>
      <c r="E4180" t="s">
        <v>70</v>
      </c>
      <c r="F4180" s="1">
        <v>38966</v>
      </c>
      <c r="G4180">
        <v>3</v>
      </c>
      <c r="K4180">
        <v>14.78</v>
      </c>
      <c r="L4180" t="s">
        <v>71</v>
      </c>
      <c r="O4180">
        <v>4</v>
      </c>
      <c r="P4180" t="s">
        <v>71</v>
      </c>
      <c r="Q4180">
        <v>19.100000000000001</v>
      </c>
      <c r="R4180" t="s">
        <v>71</v>
      </c>
      <c r="S4180">
        <v>1.22</v>
      </c>
      <c r="T4180" t="s">
        <v>71</v>
      </c>
      <c r="U4180">
        <v>37.65</v>
      </c>
      <c r="V4180" t="s">
        <v>71</v>
      </c>
      <c r="W4180">
        <v>59.08</v>
      </c>
      <c r="X4180" t="s">
        <v>71</v>
      </c>
      <c r="Y4180">
        <v>56.47</v>
      </c>
      <c r="AA4180">
        <v>57.02</v>
      </c>
      <c r="AE4180">
        <v>16.55</v>
      </c>
      <c r="AF4180" t="s">
        <v>71</v>
      </c>
      <c r="AG4180">
        <v>6.22</v>
      </c>
      <c r="AH4180" t="s">
        <v>71</v>
      </c>
      <c r="AS4180">
        <v>16.54</v>
      </c>
      <c r="AT4180" t="s">
        <v>71</v>
      </c>
    </row>
    <row r="4181" spans="1:46" x14ac:dyDescent="0.2">
      <c r="A4181" t="s">
        <v>205</v>
      </c>
      <c r="B4181" t="s">
        <v>206</v>
      </c>
      <c r="C4181">
        <f>-70.07807736 / 41.76713808</f>
        <v>-1.6778280864198487</v>
      </c>
      <c r="D4181" t="s">
        <v>207</v>
      </c>
      <c r="E4181" t="s">
        <v>70</v>
      </c>
      <c r="F4181" s="1">
        <v>39344</v>
      </c>
      <c r="G4181">
        <v>0.5</v>
      </c>
      <c r="I4181">
        <v>4.7</v>
      </c>
      <c r="J4181" t="s">
        <v>71</v>
      </c>
      <c r="K4181">
        <v>5.5</v>
      </c>
      <c r="L4181" t="s">
        <v>71</v>
      </c>
      <c r="M4181">
        <v>2.7</v>
      </c>
      <c r="N4181" t="s">
        <v>71</v>
      </c>
      <c r="O4181">
        <v>5.87</v>
      </c>
      <c r="P4181" t="s">
        <v>71</v>
      </c>
      <c r="Q4181">
        <v>19.7</v>
      </c>
      <c r="R4181" t="s">
        <v>71</v>
      </c>
      <c r="S4181">
        <v>0.54</v>
      </c>
      <c r="T4181" t="s">
        <v>71</v>
      </c>
      <c r="U4181">
        <v>16.809999999999999</v>
      </c>
      <c r="V4181" t="s">
        <v>71</v>
      </c>
      <c r="W4181">
        <v>35.06</v>
      </c>
      <c r="X4181" t="s">
        <v>71</v>
      </c>
      <c r="Y4181">
        <v>44.84</v>
      </c>
      <c r="AA4181">
        <v>47.32</v>
      </c>
      <c r="AC4181">
        <v>45.69</v>
      </c>
      <c r="AE4181">
        <v>7.6</v>
      </c>
      <c r="AF4181" t="s">
        <v>71</v>
      </c>
      <c r="AG4181">
        <v>6.44</v>
      </c>
      <c r="AH4181" t="s">
        <v>71</v>
      </c>
      <c r="AS4181">
        <v>1.72</v>
      </c>
      <c r="AT4181" t="s">
        <v>71</v>
      </c>
    </row>
    <row r="4182" spans="1:46" x14ac:dyDescent="0.2">
      <c r="A4182" t="s">
        <v>205</v>
      </c>
      <c r="B4182" t="s">
        <v>206</v>
      </c>
      <c r="C4182">
        <f>-70.07807736 / 41.76713808</f>
        <v>-1.6778280864198487</v>
      </c>
      <c r="D4182" t="s">
        <v>207</v>
      </c>
      <c r="E4182" t="s">
        <v>70</v>
      </c>
      <c r="F4182" s="1">
        <v>39344</v>
      </c>
      <c r="G4182">
        <v>1</v>
      </c>
      <c r="O4182">
        <v>5.84</v>
      </c>
      <c r="P4182" t="s">
        <v>71</v>
      </c>
      <c r="Q4182">
        <v>19.7</v>
      </c>
      <c r="R4182" t="s">
        <v>71</v>
      </c>
    </row>
    <row r="4183" spans="1:46" x14ac:dyDescent="0.2">
      <c r="A4183" t="s">
        <v>205</v>
      </c>
      <c r="B4183" t="s">
        <v>206</v>
      </c>
      <c r="C4183">
        <f>-70.07807736 / 41.76713808</f>
        <v>-1.6778280864198487</v>
      </c>
      <c r="D4183" t="s">
        <v>207</v>
      </c>
      <c r="E4183" t="s">
        <v>70</v>
      </c>
      <c r="F4183" s="1">
        <v>39344</v>
      </c>
      <c r="G4183">
        <v>2</v>
      </c>
      <c r="O4183">
        <v>5.45</v>
      </c>
      <c r="P4183" t="s">
        <v>71</v>
      </c>
      <c r="Q4183">
        <v>19.7</v>
      </c>
      <c r="R4183" t="s">
        <v>71</v>
      </c>
    </row>
    <row r="4184" spans="1:46" x14ac:dyDescent="0.2">
      <c r="A4184" t="s">
        <v>205</v>
      </c>
      <c r="B4184" t="s">
        <v>206</v>
      </c>
      <c r="C4184">
        <f>-70.07807736 / 41.76713808</f>
        <v>-1.6778280864198487</v>
      </c>
      <c r="D4184" t="s">
        <v>207</v>
      </c>
      <c r="E4184" t="s">
        <v>70</v>
      </c>
      <c r="F4184" s="1">
        <v>39344</v>
      </c>
      <c r="G4184">
        <v>3</v>
      </c>
      <c r="O4184">
        <v>4.97</v>
      </c>
      <c r="P4184" t="s">
        <v>71</v>
      </c>
      <c r="Q4184">
        <v>19.5</v>
      </c>
      <c r="R4184" t="s">
        <v>71</v>
      </c>
    </row>
    <row r="4185" spans="1:46" x14ac:dyDescent="0.2">
      <c r="A4185" t="s">
        <v>205</v>
      </c>
      <c r="B4185" t="s">
        <v>206</v>
      </c>
      <c r="C4185">
        <f>-70.07807736 / 41.76713808</f>
        <v>-1.6778280864198487</v>
      </c>
      <c r="D4185" t="s">
        <v>207</v>
      </c>
      <c r="E4185" t="s">
        <v>70</v>
      </c>
      <c r="F4185" s="1">
        <v>39344</v>
      </c>
      <c r="G4185">
        <v>4</v>
      </c>
      <c r="K4185">
        <v>179.82</v>
      </c>
      <c r="L4185" t="s">
        <v>71</v>
      </c>
      <c r="O4185">
        <v>0.49</v>
      </c>
      <c r="P4185" t="s">
        <v>71</v>
      </c>
      <c r="Q4185">
        <v>16.600000000000001</v>
      </c>
      <c r="R4185" t="s">
        <v>71</v>
      </c>
      <c r="S4185">
        <v>3.95</v>
      </c>
      <c r="T4185" t="s">
        <v>71</v>
      </c>
      <c r="U4185">
        <v>122.49</v>
      </c>
      <c r="V4185" t="s">
        <v>71</v>
      </c>
      <c r="W4185">
        <v>194.07</v>
      </c>
      <c r="X4185" t="s">
        <v>71</v>
      </c>
      <c r="Y4185">
        <v>73.48</v>
      </c>
      <c r="AA4185">
        <v>81.53</v>
      </c>
      <c r="AE4185">
        <v>73.8</v>
      </c>
      <c r="AF4185" t="s">
        <v>71</v>
      </c>
      <c r="AG4185">
        <v>6.33</v>
      </c>
      <c r="AH4185" t="s">
        <v>71</v>
      </c>
      <c r="AS4185">
        <v>58.48</v>
      </c>
      <c r="AT4185" t="s">
        <v>71</v>
      </c>
    </row>
    <row r="4186" spans="1:46" x14ac:dyDescent="0.2">
      <c r="A4186" t="s">
        <v>205</v>
      </c>
      <c r="B4186" t="s">
        <v>206</v>
      </c>
      <c r="C4186">
        <f>-70.07807736 / 41.76713808</f>
        <v>-1.6778280864198487</v>
      </c>
      <c r="D4186" t="s">
        <v>207</v>
      </c>
      <c r="E4186" t="s">
        <v>70</v>
      </c>
      <c r="F4186" s="1">
        <v>39678</v>
      </c>
      <c r="G4186">
        <v>0.5</v>
      </c>
      <c r="I4186">
        <v>4.6500000000000004</v>
      </c>
      <c r="J4186" t="s">
        <v>71</v>
      </c>
      <c r="K4186">
        <v>5.53</v>
      </c>
      <c r="L4186" t="s">
        <v>71</v>
      </c>
      <c r="M4186">
        <v>2.4900000000000002</v>
      </c>
      <c r="N4186" t="s">
        <v>71</v>
      </c>
      <c r="O4186">
        <v>7.2</v>
      </c>
      <c r="P4186" t="s">
        <v>71</v>
      </c>
      <c r="Q4186">
        <v>25.1</v>
      </c>
      <c r="R4186" t="s">
        <v>71</v>
      </c>
      <c r="S4186">
        <v>0.62</v>
      </c>
      <c r="T4186" t="s">
        <v>71</v>
      </c>
      <c r="U4186">
        <v>19.2</v>
      </c>
      <c r="V4186" t="s">
        <v>71</v>
      </c>
      <c r="W4186">
        <v>30.22</v>
      </c>
      <c r="X4186" t="s">
        <v>71</v>
      </c>
      <c r="Y4186">
        <v>46.76</v>
      </c>
      <c r="AA4186">
        <v>47.38</v>
      </c>
      <c r="AC4186">
        <v>46.85</v>
      </c>
      <c r="AE4186">
        <v>5.7</v>
      </c>
      <c r="AF4186" t="s">
        <v>71</v>
      </c>
      <c r="AG4186">
        <v>6.42</v>
      </c>
      <c r="AH4186" t="s">
        <v>71</v>
      </c>
      <c r="AS4186">
        <v>3.78</v>
      </c>
      <c r="AT4186" t="s">
        <v>71</v>
      </c>
    </row>
    <row r="4187" spans="1:46" x14ac:dyDescent="0.2">
      <c r="A4187" t="s">
        <v>205</v>
      </c>
      <c r="B4187" t="s">
        <v>206</v>
      </c>
      <c r="C4187">
        <f>-70.07807736 / 41.76713808</f>
        <v>-1.6778280864198487</v>
      </c>
      <c r="D4187" t="s">
        <v>207</v>
      </c>
      <c r="E4187" t="s">
        <v>70</v>
      </c>
      <c r="F4187" s="1">
        <v>39678</v>
      </c>
      <c r="G4187">
        <v>1</v>
      </c>
      <c r="O4187">
        <v>7.06</v>
      </c>
      <c r="P4187" t="s">
        <v>71</v>
      </c>
      <c r="Q4187">
        <v>24.9</v>
      </c>
      <c r="R4187" t="s">
        <v>71</v>
      </c>
    </row>
    <row r="4188" spans="1:46" x14ac:dyDescent="0.2">
      <c r="A4188" t="s">
        <v>205</v>
      </c>
      <c r="B4188" t="s">
        <v>206</v>
      </c>
      <c r="C4188">
        <f>-70.07807736 / 41.76713808</f>
        <v>-1.6778280864198487</v>
      </c>
      <c r="D4188" t="s">
        <v>207</v>
      </c>
      <c r="E4188" t="s">
        <v>70</v>
      </c>
      <c r="F4188" s="1">
        <v>39678</v>
      </c>
      <c r="G4188">
        <v>2</v>
      </c>
      <c r="O4188">
        <v>6.35</v>
      </c>
      <c r="P4188" t="s">
        <v>71</v>
      </c>
      <c r="Q4188">
        <v>24.5</v>
      </c>
      <c r="R4188" t="s">
        <v>71</v>
      </c>
    </row>
    <row r="4189" spans="1:46" x14ac:dyDescent="0.2">
      <c r="A4189" t="s">
        <v>205</v>
      </c>
      <c r="B4189" t="s">
        <v>206</v>
      </c>
      <c r="C4189">
        <f>-70.07807736 / 41.76713808</f>
        <v>-1.6778280864198487</v>
      </c>
      <c r="D4189" t="s">
        <v>207</v>
      </c>
      <c r="E4189" t="s">
        <v>70</v>
      </c>
      <c r="F4189" s="1">
        <v>39678</v>
      </c>
      <c r="G4189">
        <v>3</v>
      </c>
      <c r="O4189">
        <v>1.4</v>
      </c>
      <c r="P4189" t="s">
        <v>71</v>
      </c>
      <c r="Q4189">
        <v>21.3</v>
      </c>
      <c r="R4189" t="s">
        <v>71</v>
      </c>
    </row>
    <row r="4190" spans="1:46" x14ac:dyDescent="0.2">
      <c r="A4190" t="s">
        <v>205</v>
      </c>
      <c r="B4190" t="s">
        <v>206</v>
      </c>
      <c r="C4190">
        <f>-70.07807736 / 41.76713808</f>
        <v>-1.6778280864198487</v>
      </c>
      <c r="D4190" t="s">
        <v>207</v>
      </c>
      <c r="E4190" t="s">
        <v>70</v>
      </c>
      <c r="F4190" s="1">
        <v>39678</v>
      </c>
      <c r="G4190">
        <v>4</v>
      </c>
      <c r="K4190">
        <v>91.57</v>
      </c>
      <c r="L4190" t="s">
        <v>71</v>
      </c>
      <c r="O4190">
        <v>1.22</v>
      </c>
      <c r="P4190" t="s">
        <v>71</v>
      </c>
      <c r="Q4190">
        <v>15</v>
      </c>
      <c r="R4190" t="s">
        <v>71</v>
      </c>
      <c r="S4190">
        <v>2.5299999999999998</v>
      </c>
      <c r="T4190" t="s">
        <v>71</v>
      </c>
      <c r="W4190">
        <v>98.99</v>
      </c>
      <c r="X4190" t="s">
        <v>71</v>
      </c>
      <c r="Y4190">
        <v>17.53</v>
      </c>
      <c r="AA4190">
        <v>74.91</v>
      </c>
      <c r="AE4190">
        <v>22.7</v>
      </c>
      <c r="AF4190" t="s">
        <v>71</v>
      </c>
      <c r="AG4190">
        <v>6.22</v>
      </c>
      <c r="AH4190" t="s">
        <v>71</v>
      </c>
      <c r="AS4190">
        <v>53.47</v>
      </c>
      <c r="AT4190" t="s">
        <v>71</v>
      </c>
    </row>
    <row r="4191" spans="1:46" x14ac:dyDescent="0.2">
      <c r="A4191" t="s">
        <v>205</v>
      </c>
      <c r="B4191" t="s">
        <v>206</v>
      </c>
      <c r="C4191">
        <f>-70.07807736 / 41.76713808</f>
        <v>-1.6778280864198487</v>
      </c>
      <c r="D4191" t="s">
        <v>207</v>
      </c>
      <c r="E4191" t="s">
        <v>70</v>
      </c>
      <c r="F4191" s="1">
        <v>40051</v>
      </c>
      <c r="G4191">
        <v>0.5</v>
      </c>
      <c r="I4191">
        <v>4.6500000000000004</v>
      </c>
      <c r="J4191" t="s">
        <v>71</v>
      </c>
      <c r="K4191">
        <v>9.9</v>
      </c>
      <c r="L4191" t="s">
        <v>71</v>
      </c>
      <c r="M4191">
        <v>1.95</v>
      </c>
      <c r="N4191" t="s">
        <v>71</v>
      </c>
      <c r="O4191">
        <v>6.37</v>
      </c>
      <c r="P4191" t="s">
        <v>71</v>
      </c>
      <c r="Q4191">
        <v>27.4</v>
      </c>
      <c r="R4191" t="s">
        <v>71</v>
      </c>
      <c r="S4191">
        <v>0.8</v>
      </c>
      <c r="T4191" t="s">
        <v>71</v>
      </c>
      <c r="U4191">
        <v>24.92</v>
      </c>
      <c r="V4191" t="s">
        <v>71</v>
      </c>
      <c r="W4191">
        <v>36.79</v>
      </c>
      <c r="X4191" t="s">
        <v>71</v>
      </c>
      <c r="Y4191">
        <v>50.52</v>
      </c>
      <c r="AA4191">
        <v>53.09</v>
      </c>
      <c r="AC4191">
        <v>50.38</v>
      </c>
      <c r="AE4191">
        <v>1.5</v>
      </c>
      <c r="AF4191" t="s">
        <v>71</v>
      </c>
      <c r="AG4191">
        <v>5.35</v>
      </c>
      <c r="AH4191" t="s">
        <v>71</v>
      </c>
      <c r="AS4191">
        <v>2.72</v>
      </c>
      <c r="AT4191" t="s">
        <v>71</v>
      </c>
    </row>
    <row r="4192" spans="1:46" x14ac:dyDescent="0.2">
      <c r="A4192" t="s">
        <v>205</v>
      </c>
      <c r="B4192" t="s">
        <v>206</v>
      </c>
      <c r="C4192">
        <f>-70.07807736 / 41.76713808</f>
        <v>-1.6778280864198487</v>
      </c>
      <c r="D4192" t="s">
        <v>207</v>
      </c>
      <c r="E4192" t="s">
        <v>70</v>
      </c>
      <c r="F4192" s="1">
        <v>40051</v>
      </c>
      <c r="G4192">
        <v>1</v>
      </c>
      <c r="O4192">
        <v>6.31</v>
      </c>
      <c r="P4192" t="s">
        <v>71</v>
      </c>
      <c r="Q4192">
        <v>27.3</v>
      </c>
      <c r="R4192" t="s">
        <v>71</v>
      </c>
    </row>
    <row r="4193" spans="1:46" x14ac:dyDescent="0.2">
      <c r="A4193" t="s">
        <v>205</v>
      </c>
      <c r="B4193" t="s">
        <v>206</v>
      </c>
      <c r="C4193">
        <f>-70.07807736 / 41.76713808</f>
        <v>-1.6778280864198487</v>
      </c>
      <c r="D4193" t="s">
        <v>207</v>
      </c>
      <c r="E4193" t="s">
        <v>70</v>
      </c>
      <c r="F4193" s="1">
        <v>40051</v>
      </c>
      <c r="G4193">
        <v>2</v>
      </c>
      <c r="O4193">
        <v>5.94</v>
      </c>
      <c r="P4193" t="s">
        <v>71</v>
      </c>
      <c r="Q4193">
        <v>26.3</v>
      </c>
      <c r="R4193" t="s">
        <v>71</v>
      </c>
    </row>
    <row r="4194" spans="1:46" x14ac:dyDescent="0.2">
      <c r="A4194" t="s">
        <v>205</v>
      </c>
      <c r="B4194" t="s">
        <v>206</v>
      </c>
      <c r="C4194">
        <f>-70.07807736 / 41.76713808</f>
        <v>-1.6778280864198487</v>
      </c>
      <c r="D4194" t="s">
        <v>207</v>
      </c>
      <c r="E4194" t="s">
        <v>70</v>
      </c>
      <c r="F4194" s="1">
        <v>40051</v>
      </c>
      <c r="G4194">
        <v>3</v>
      </c>
      <c r="O4194">
        <v>0.67</v>
      </c>
      <c r="P4194" t="s">
        <v>71</v>
      </c>
      <c r="Q4194">
        <v>20.9</v>
      </c>
      <c r="R4194" t="s">
        <v>71</v>
      </c>
    </row>
    <row r="4195" spans="1:46" x14ac:dyDescent="0.2">
      <c r="A4195" t="s">
        <v>205</v>
      </c>
      <c r="B4195" t="s">
        <v>206</v>
      </c>
      <c r="C4195">
        <f>-70.07807736 / 41.76713808</f>
        <v>-1.6778280864198487</v>
      </c>
      <c r="D4195" t="s">
        <v>207</v>
      </c>
      <c r="E4195" t="s">
        <v>70</v>
      </c>
      <c r="F4195" s="1">
        <v>40051</v>
      </c>
      <c r="G4195">
        <v>3.65</v>
      </c>
      <c r="K4195">
        <v>82.4</v>
      </c>
      <c r="L4195" t="s">
        <v>71</v>
      </c>
      <c r="S4195">
        <v>3.07</v>
      </c>
      <c r="T4195" t="s">
        <v>71</v>
      </c>
      <c r="W4195">
        <v>70.27</v>
      </c>
      <c r="X4195" t="s">
        <v>71</v>
      </c>
      <c r="AE4195">
        <v>29.4</v>
      </c>
      <c r="AF4195" t="s">
        <v>71</v>
      </c>
      <c r="AG4195">
        <v>6.2</v>
      </c>
      <c r="AH4195" t="s">
        <v>71</v>
      </c>
      <c r="AS4195">
        <v>37.49</v>
      </c>
      <c r="AT4195" t="s">
        <v>71</v>
      </c>
    </row>
    <row r="4196" spans="1:46" x14ac:dyDescent="0.2">
      <c r="A4196" t="s">
        <v>205</v>
      </c>
      <c r="B4196" t="s">
        <v>206</v>
      </c>
      <c r="C4196">
        <f>-70.07807736 / 41.76713808</f>
        <v>-1.6778280864198487</v>
      </c>
      <c r="D4196" t="s">
        <v>207</v>
      </c>
      <c r="E4196" t="s">
        <v>70</v>
      </c>
      <c r="F4196" s="1">
        <v>40051</v>
      </c>
      <c r="G4196">
        <v>4</v>
      </c>
      <c r="O4196">
        <v>0.36</v>
      </c>
      <c r="P4196" t="s">
        <v>71</v>
      </c>
      <c r="Q4196">
        <v>15.2</v>
      </c>
      <c r="R4196" t="s">
        <v>71</v>
      </c>
    </row>
    <row r="4197" spans="1:46" x14ac:dyDescent="0.2">
      <c r="A4197" t="s">
        <v>205</v>
      </c>
      <c r="B4197" t="s">
        <v>206</v>
      </c>
      <c r="C4197">
        <f>-70.07807736 / 41.76713808</f>
        <v>-1.6778280864198487</v>
      </c>
      <c r="D4197" t="s">
        <v>207</v>
      </c>
      <c r="E4197" t="s">
        <v>70</v>
      </c>
      <c r="F4197" s="1">
        <v>40423</v>
      </c>
      <c r="G4197">
        <v>0.5</v>
      </c>
      <c r="I4197">
        <v>4.8</v>
      </c>
      <c r="J4197" t="s">
        <v>71</v>
      </c>
      <c r="K4197">
        <v>2.72</v>
      </c>
      <c r="L4197" t="s">
        <v>71</v>
      </c>
      <c r="M4197">
        <v>1.3</v>
      </c>
      <c r="N4197" t="s">
        <v>71</v>
      </c>
      <c r="O4197">
        <v>8.4700000000000006</v>
      </c>
      <c r="P4197" t="s">
        <v>71</v>
      </c>
      <c r="Q4197">
        <v>22.9</v>
      </c>
      <c r="R4197" t="s">
        <v>71</v>
      </c>
      <c r="S4197">
        <v>1.61</v>
      </c>
      <c r="T4197" t="s">
        <v>71</v>
      </c>
      <c r="U4197">
        <v>49.79</v>
      </c>
      <c r="V4197" t="s">
        <v>71</v>
      </c>
      <c r="W4197">
        <v>70.56</v>
      </c>
      <c r="X4197" t="s">
        <v>71</v>
      </c>
      <c r="Y4197">
        <v>60.5</v>
      </c>
      <c r="AA4197">
        <v>40.409999999999997</v>
      </c>
      <c r="AC4197">
        <v>56.22</v>
      </c>
      <c r="AE4197">
        <v>7.1</v>
      </c>
      <c r="AF4197" t="s">
        <v>71</v>
      </c>
      <c r="AG4197">
        <v>6.84</v>
      </c>
      <c r="AH4197" t="s">
        <v>71</v>
      </c>
    </row>
    <row r="4198" spans="1:46" x14ac:dyDescent="0.2">
      <c r="A4198" t="s">
        <v>205</v>
      </c>
      <c r="B4198" t="s">
        <v>206</v>
      </c>
      <c r="C4198">
        <f>-70.07807736 / 41.76713808</f>
        <v>-1.6778280864198487</v>
      </c>
      <c r="D4198" t="s">
        <v>207</v>
      </c>
      <c r="E4198" t="s">
        <v>70</v>
      </c>
      <c r="F4198" s="1">
        <v>40423</v>
      </c>
      <c r="G4198">
        <v>1</v>
      </c>
      <c r="O4198">
        <v>8.8699999999999992</v>
      </c>
      <c r="P4198" t="s">
        <v>71</v>
      </c>
      <c r="Q4198">
        <v>22</v>
      </c>
      <c r="R4198" t="s">
        <v>71</v>
      </c>
    </row>
    <row r="4199" spans="1:46" x14ac:dyDescent="0.2">
      <c r="A4199" t="s">
        <v>205</v>
      </c>
      <c r="B4199" t="s">
        <v>206</v>
      </c>
      <c r="C4199">
        <f>-70.07807736 / 41.76713808</f>
        <v>-1.6778280864198487</v>
      </c>
      <c r="D4199" t="s">
        <v>207</v>
      </c>
      <c r="E4199" t="s">
        <v>70</v>
      </c>
      <c r="F4199" s="1">
        <v>40423</v>
      </c>
      <c r="G4199">
        <v>2</v>
      </c>
      <c r="O4199">
        <v>10.15</v>
      </c>
      <c r="P4199" t="s">
        <v>71</v>
      </c>
      <c r="Q4199">
        <v>23.4</v>
      </c>
      <c r="R4199" t="s">
        <v>71</v>
      </c>
    </row>
    <row r="4200" spans="1:46" x14ac:dyDescent="0.2">
      <c r="A4200" t="s">
        <v>205</v>
      </c>
      <c r="B4200" t="s">
        <v>206</v>
      </c>
      <c r="C4200">
        <f>-70.07807736 / 41.76713808</f>
        <v>-1.6778280864198487</v>
      </c>
      <c r="D4200" t="s">
        <v>207</v>
      </c>
      <c r="E4200" t="s">
        <v>70</v>
      </c>
      <c r="F4200" s="1">
        <v>40423</v>
      </c>
      <c r="G4200">
        <v>3</v>
      </c>
      <c r="K4200">
        <v>8.31</v>
      </c>
      <c r="L4200" t="s">
        <v>71</v>
      </c>
      <c r="O4200">
        <v>6.82</v>
      </c>
      <c r="P4200" t="s">
        <v>71</v>
      </c>
      <c r="Q4200">
        <v>21.1</v>
      </c>
      <c r="R4200" t="s">
        <v>71</v>
      </c>
      <c r="S4200">
        <v>0.52</v>
      </c>
      <c r="T4200" t="s">
        <v>71</v>
      </c>
      <c r="U4200">
        <v>16.03</v>
      </c>
      <c r="V4200" t="s">
        <v>71</v>
      </c>
      <c r="W4200">
        <v>73.19</v>
      </c>
      <c r="X4200" t="s">
        <v>71</v>
      </c>
      <c r="Y4200">
        <v>44.16</v>
      </c>
      <c r="AA4200">
        <v>51.37</v>
      </c>
      <c r="AE4200">
        <v>7</v>
      </c>
      <c r="AF4200" t="s">
        <v>71</v>
      </c>
      <c r="AG4200">
        <v>6.25</v>
      </c>
      <c r="AH4200" t="s">
        <v>71</v>
      </c>
      <c r="AS4200">
        <v>2.84</v>
      </c>
      <c r="AT4200" t="s">
        <v>71</v>
      </c>
    </row>
    <row r="4201" spans="1:46" x14ac:dyDescent="0.2">
      <c r="A4201" t="s">
        <v>205</v>
      </c>
      <c r="B4201" t="s">
        <v>206</v>
      </c>
      <c r="C4201">
        <f>-70.07807736 / 41.76713808</f>
        <v>-1.6778280864198487</v>
      </c>
      <c r="D4201" t="s">
        <v>207</v>
      </c>
      <c r="E4201" t="s">
        <v>70</v>
      </c>
      <c r="F4201" s="1">
        <v>41163</v>
      </c>
      <c r="G4201">
        <v>0.5</v>
      </c>
      <c r="I4201">
        <v>4.7</v>
      </c>
      <c r="J4201" t="s">
        <v>71</v>
      </c>
      <c r="K4201">
        <v>7.03</v>
      </c>
      <c r="L4201" t="s">
        <v>71</v>
      </c>
      <c r="M4201">
        <v>2.13</v>
      </c>
      <c r="N4201" t="s">
        <v>71</v>
      </c>
      <c r="O4201">
        <v>10.23</v>
      </c>
      <c r="P4201" t="s">
        <v>71</v>
      </c>
      <c r="Q4201">
        <v>22.6</v>
      </c>
      <c r="R4201" t="s">
        <v>71</v>
      </c>
      <c r="S4201">
        <v>0.76</v>
      </c>
      <c r="T4201" t="s">
        <v>71</v>
      </c>
      <c r="U4201">
        <v>23.54</v>
      </c>
      <c r="V4201" t="s">
        <v>71</v>
      </c>
      <c r="W4201">
        <v>29.1</v>
      </c>
      <c r="X4201" t="s">
        <v>71</v>
      </c>
      <c r="Y4201">
        <v>49.7</v>
      </c>
      <c r="AA4201">
        <v>49.73</v>
      </c>
      <c r="AC4201">
        <v>49.14</v>
      </c>
      <c r="AE4201">
        <v>10.6</v>
      </c>
      <c r="AF4201" t="s">
        <v>71</v>
      </c>
      <c r="AG4201">
        <v>6.83</v>
      </c>
      <c r="AH4201" t="s">
        <v>71</v>
      </c>
      <c r="AS4201">
        <v>3.13</v>
      </c>
      <c r="AT4201" t="s">
        <v>71</v>
      </c>
    </row>
    <row r="4202" spans="1:46" x14ac:dyDescent="0.2">
      <c r="A4202" t="s">
        <v>205</v>
      </c>
      <c r="B4202" t="s">
        <v>206</v>
      </c>
      <c r="C4202">
        <f>-70.07807736 / 41.76713808</f>
        <v>-1.6778280864198487</v>
      </c>
      <c r="D4202" t="s">
        <v>207</v>
      </c>
      <c r="E4202" t="s">
        <v>70</v>
      </c>
      <c r="F4202" s="1">
        <v>41163</v>
      </c>
      <c r="G4202">
        <v>1</v>
      </c>
      <c r="O4202">
        <v>10.11</v>
      </c>
      <c r="P4202" t="s">
        <v>71</v>
      </c>
      <c r="Q4202">
        <v>22.2</v>
      </c>
      <c r="R4202" t="s">
        <v>71</v>
      </c>
    </row>
    <row r="4203" spans="1:46" x14ac:dyDescent="0.2">
      <c r="A4203" t="s">
        <v>205</v>
      </c>
      <c r="B4203" t="s">
        <v>206</v>
      </c>
      <c r="C4203">
        <f>-70.07807736 / 41.76713808</f>
        <v>-1.6778280864198487</v>
      </c>
      <c r="D4203" t="s">
        <v>207</v>
      </c>
      <c r="E4203" t="s">
        <v>70</v>
      </c>
      <c r="F4203" s="1">
        <v>41163</v>
      </c>
      <c r="G4203">
        <v>2</v>
      </c>
      <c r="O4203">
        <v>10.38</v>
      </c>
      <c r="P4203" t="s">
        <v>71</v>
      </c>
      <c r="Q4203">
        <v>21.8</v>
      </c>
      <c r="R4203" t="s">
        <v>71</v>
      </c>
    </row>
    <row r="4204" spans="1:46" x14ac:dyDescent="0.2">
      <c r="A4204" t="s">
        <v>205</v>
      </c>
      <c r="B4204" t="s">
        <v>206</v>
      </c>
      <c r="C4204">
        <f>-70.07807736 / 41.76713808</f>
        <v>-1.6778280864198487</v>
      </c>
      <c r="D4204" t="s">
        <v>207</v>
      </c>
      <c r="E4204" t="s">
        <v>70</v>
      </c>
      <c r="F4204" s="1">
        <v>41163</v>
      </c>
      <c r="G4204">
        <v>3</v>
      </c>
      <c r="O4204">
        <v>9.41</v>
      </c>
      <c r="P4204" t="s">
        <v>71</v>
      </c>
      <c r="Q4204">
        <v>21.4</v>
      </c>
      <c r="R4204" t="s">
        <v>71</v>
      </c>
    </row>
    <row r="4205" spans="1:46" x14ac:dyDescent="0.2">
      <c r="A4205" t="s">
        <v>205</v>
      </c>
      <c r="B4205" t="s">
        <v>206</v>
      </c>
      <c r="C4205">
        <f>-70.07807736 / 41.76713808</f>
        <v>-1.6778280864198487</v>
      </c>
      <c r="D4205" t="s">
        <v>207</v>
      </c>
      <c r="E4205" t="s">
        <v>70</v>
      </c>
      <c r="F4205" s="1">
        <v>41163</v>
      </c>
      <c r="G4205">
        <v>4</v>
      </c>
      <c r="K4205">
        <v>104.84</v>
      </c>
      <c r="L4205" t="s">
        <v>71</v>
      </c>
      <c r="O4205">
        <v>1</v>
      </c>
      <c r="P4205" t="s">
        <v>71</v>
      </c>
      <c r="Q4205">
        <v>16.100000000000001</v>
      </c>
      <c r="R4205" t="s">
        <v>71</v>
      </c>
      <c r="S4205">
        <v>5.72</v>
      </c>
      <c r="T4205" t="s">
        <v>71</v>
      </c>
      <c r="U4205">
        <v>177.17</v>
      </c>
      <c r="V4205" t="s">
        <v>71</v>
      </c>
      <c r="W4205">
        <v>103.03</v>
      </c>
      <c r="X4205" t="s">
        <v>71</v>
      </c>
      <c r="Y4205">
        <v>78.8</v>
      </c>
      <c r="AA4205">
        <v>76.239999999999995</v>
      </c>
      <c r="AE4205">
        <v>41.5</v>
      </c>
      <c r="AF4205" t="s">
        <v>71</v>
      </c>
      <c r="AG4205">
        <v>6.27</v>
      </c>
      <c r="AH4205" t="s">
        <v>71</v>
      </c>
      <c r="AS4205">
        <v>43.47</v>
      </c>
      <c r="AT4205" t="s">
        <v>71</v>
      </c>
    </row>
    <row r="4206" spans="1:46" x14ac:dyDescent="0.2">
      <c r="A4206" t="s">
        <v>205</v>
      </c>
      <c r="B4206" t="s">
        <v>206</v>
      </c>
      <c r="C4206">
        <f>-70.07807736 / 41.76713808</f>
        <v>-1.6778280864198487</v>
      </c>
      <c r="D4206" t="s">
        <v>207</v>
      </c>
      <c r="E4206" t="s">
        <v>70</v>
      </c>
      <c r="F4206" s="1">
        <v>41520</v>
      </c>
      <c r="G4206">
        <v>0.5</v>
      </c>
      <c r="I4206">
        <v>4.83</v>
      </c>
      <c r="J4206" t="s">
        <v>71</v>
      </c>
      <c r="K4206">
        <v>16.82</v>
      </c>
      <c r="L4206" t="s">
        <v>71</v>
      </c>
      <c r="M4206">
        <v>1.59</v>
      </c>
      <c r="N4206" t="s">
        <v>71</v>
      </c>
      <c r="O4206">
        <v>7.6</v>
      </c>
      <c r="P4206" t="s">
        <v>71</v>
      </c>
      <c r="Q4206">
        <v>24.7</v>
      </c>
      <c r="R4206" t="s">
        <v>71</v>
      </c>
      <c r="S4206">
        <v>1.41</v>
      </c>
      <c r="T4206" t="s">
        <v>71</v>
      </c>
      <c r="U4206">
        <v>43.67</v>
      </c>
      <c r="V4206" t="s">
        <v>71</v>
      </c>
      <c r="W4206">
        <v>49.09</v>
      </c>
      <c r="X4206" t="s">
        <v>71</v>
      </c>
      <c r="Y4206">
        <v>58.61</v>
      </c>
      <c r="AA4206">
        <v>58.29</v>
      </c>
      <c r="AC4206">
        <v>53.32</v>
      </c>
      <c r="AE4206">
        <v>10.9</v>
      </c>
      <c r="AF4206" t="s">
        <v>71</v>
      </c>
      <c r="AG4206">
        <v>6.9</v>
      </c>
      <c r="AH4206" t="s">
        <v>71</v>
      </c>
      <c r="AS4206">
        <v>2.39</v>
      </c>
      <c r="AT4206" t="s">
        <v>71</v>
      </c>
    </row>
    <row r="4207" spans="1:46" x14ac:dyDescent="0.2">
      <c r="A4207" t="s">
        <v>205</v>
      </c>
      <c r="B4207" t="s">
        <v>206</v>
      </c>
      <c r="C4207">
        <f>-70.07807736 / 41.76713808</f>
        <v>-1.6778280864198487</v>
      </c>
      <c r="D4207" t="s">
        <v>207</v>
      </c>
      <c r="E4207" t="s">
        <v>70</v>
      </c>
      <c r="F4207" s="1">
        <v>41520</v>
      </c>
      <c r="G4207">
        <v>1</v>
      </c>
      <c r="O4207">
        <v>7.96</v>
      </c>
      <c r="P4207" t="s">
        <v>71</v>
      </c>
      <c r="Q4207">
        <v>23.6</v>
      </c>
      <c r="R4207" t="s">
        <v>71</v>
      </c>
    </row>
    <row r="4208" spans="1:46" x14ac:dyDescent="0.2">
      <c r="A4208" t="s">
        <v>205</v>
      </c>
      <c r="B4208" t="s">
        <v>206</v>
      </c>
      <c r="C4208">
        <f>-70.07807736 / 41.76713808</f>
        <v>-1.6778280864198487</v>
      </c>
      <c r="D4208" t="s">
        <v>207</v>
      </c>
      <c r="E4208" t="s">
        <v>70</v>
      </c>
      <c r="F4208" s="1">
        <v>41520</v>
      </c>
      <c r="G4208">
        <v>2</v>
      </c>
      <c r="O4208">
        <v>1.24</v>
      </c>
      <c r="P4208" t="s">
        <v>71</v>
      </c>
      <c r="Q4208">
        <v>21.2</v>
      </c>
      <c r="R4208" t="s">
        <v>71</v>
      </c>
    </row>
    <row r="4209" spans="1:58" x14ac:dyDescent="0.2">
      <c r="A4209" t="s">
        <v>205</v>
      </c>
      <c r="B4209" t="s">
        <v>206</v>
      </c>
      <c r="C4209">
        <f>-70.07807736 / 41.76713808</f>
        <v>-1.6778280864198487</v>
      </c>
      <c r="D4209" t="s">
        <v>207</v>
      </c>
      <c r="E4209" t="s">
        <v>70</v>
      </c>
      <c r="F4209" s="1">
        <v>41520</v>
      </c>
      <c r="G4209">
        <v>3</v>
      </c>
      <c r="O4209">
        <v>0.54</v>
      </c>
      <c r="P4209" t="s">
        <v>71</v>
      </c>
      <c r="Q4209">
        <v>15.1</v>
      </c>
      <c r="R4209" t="s">
        <v>71</v>
      </c>
    </row>
    <row r="4210" spans="1:58" x14ac:dyDescent="0.2">
      <c r="A4210" t="s">
        <v>205</v>
      </c>
      <c r="B4210" t="s">
        <v>206</v>
      </c>
      <c r="C4210">
        <f>-70.07807736 / 41.76713808</f>
        <v>-1.6778280864198487</v>
      </c>
      <c r="D4210" t="s">
        <v>207</v>
      </c>
      <c r="E4210" t="s">
        <v>70</v>
      </c>
      <c r="F4210" s="1">
        <v>41520</v>
      </c>
      <c r="G4210">
        <v>4</v>
      </c>
      <c r="K4210">
        <v>24.26</v>
      </c>
      <c r="L4210" t="s">
        <v>71</v>
      </c>
      <c r="O4210">
        <v>0.61</v>
      </c>
      <c r="P4210" t="s">
        <v>71</v>
      </c>
      <c r="Q4210">
        <v>11.5</v>
      </c>
      <c r="R4210" t="s">
        <v>71</v>
      </c>
      <c r="S4210">
        <v>4.96</v>
      </c>
      <c r="T4210" t="s">
        <v>71</v>
      </c>
      <c r="W4210">
        <v>192.6</v>
      </c>
      <c r="X4210" t="s">
        <v>71</v>
      </c>
      <c r="Y4210">
        <v>27.24</v>
      </c>
      <c r="AA4210">
        <v>61.88</v>
      </c>
      <c r="AE4210">
        <v>34.799999999999997</v>
      </c>
      <c r="AF4210" t="s">
        <v>71</v>
      </c>
      <c r="AG4210">
        <v>6.4</v>
      </c>
      <c r="AH4210" t="s">
        <v>71</v>
      </c>
      <c r="AS4210">
        <v>17.36</v>
      </c>
      <c r="AT4210" t="s">
        <v>71</v>
      </c>
    </row>
    <row r="4211" spans="1:58" x14ac:dyDescent="0.2">
      <c r="A4211" t="s">
        <v>205</v>
      </c>
      <c r="B4211" t="s">
        <v>206</v>
      </c>
      <c r="C4211">
        <f>-70.07807736 / 41.76713808</f>
        <v>-1.6778280864198487</v>
      </c>
      <c r="D4211" t="s">
        <v>207</v>
      </c>
      <c r="E4211" t="s">
        <v>70</v>
      </c>
      <c r="F4211" s="1">
        <v>41892</v>
      </c>
      <c r="G4211">
        <v>0.5</v>
      </c>
      <c r="I4211">
        <v>4.62</v>
      </c>
      <c r="J4211" t="s">
        <v>71</v>
      </c>
      <c r="K4211">
        <v>19.72</v>
      </c>
      <c r="L4211" t="s">
        <v>71</v>
      </c>
      <c r="M4211">
        <v>1.52</v>
      </c>
      <c r="N4211" t="s">
        <v>71</v>
      </c>
      <c r="O4211">
        <v>7.37</v>
      </c>
      <c r="P4211" t="s">
        <v>71</v>
      </c>
      <c r="Q4211">
        <v>23.3</v>
      </c>
      <c r="R4211" t="s">
        <v>71</v>
      </c>
      <c r="S4211">
        <v>0.92</v>
      </c>
      <c r="T4211" t="s">
        <v>71</v>
      </c>
      <c r="U4211">
        <v>28.5</v>
      </c>
      <c r="V4211" t="s">
        <v>71</v>
      </c>
      <c r="W4211">
        <v>38.049999999999997</v>
      </c>
      <c r="X4211" t="s">
        <v>71</v>
      </c>
      <c r="Y4211">
        <v>52.46</v>
      </c>
      <c r="AA4211">
        <v>59.85</v>
      </c>
      <c r="AC4211">
        <v>53.97</v>
      </c>
      <c r="AE4211">
        <v>7.7</v>
      </c>
      <c r="AF4211" t="s">
        <v>71</v>
      </c>
      <c r="AG4211">
        <v>6.76</v>
      </c>
      <c r="AH4211" t="s">
        <v>71</v>
      </c>
      <c r="AS4211">
        <v>39.97</v>
      </c>
      <c r="AT4211" t="s">
        <v>71</v>
      </c>
    </row>
    <row r="4212" spans="1:58" x14ac:dyDescent="0.2">
      <c r="A4212" t="s">
        <v>205</v>
      </c>
      <c r="B4212" t="s">
        <v>206</v>
      </c>
      <c r="C4212">
        <f>-70.07807736 / 41.76713808</f>
        <v>-1.6778280864198487</v>
      </c>
      <c r="D4212" t="s">
        <v>207</v>
      </c>
      <c r="E4212" t="s">
        <v>70</v>
      </c>
      <c r="F4212" s="1">
        <v>41892</v>
      </c>
      <c r="G4212">
        <v>1</v>
      </c>
      <c r="O4212">
        <v>7.18</v>
      </c>
      <c r="P4212" t="s">
        <v>71</v>
      </c>
      <c r="Q4212">
        <v>23.3</v>
      </c>
      <c r="R4212" t="s">
        <v>71</v>
      </c>
    </row>
    <row r="4213" spans="1:58" x14ac:dyDescent="0.2">
      <c r="A4213" t="s">
        <v>205</v>
      </c>
      <c r="B4213" t="s">
        <v>206</v>
      </c>
      <c r="C4213">
        <f>-70.07807736 / 41.76713808</f>
        <v>-1.6778280864198487</v>
      </c>
      <c r="D4213" t="s">
        <v>207</v>
      </c>
      <c r="E4213" t="s">
        <v>70</v>
      </c>
      <c r="F4213" s="1">
        <v>41892</v>
      </c>
      <c r="G4213">
        <v>2</v>
      </c>
      <c r="O4213">
        <v>7.2</v>
      </c>
      <c r="P4213" t="s">
        <v>71</v>
      </c>
      <c r="Q4213">
        <v>23.2</v>
      </c>
      <c r="R4213" t="s">
        <v>71</v>
      </c>
    </row>
    <row r="4214" spans="1:58" x14ac:dyDescent="0.2">
      <c r="A4214" t="s">
        <v>205</v>
      </c>
      <c r="B4214" t="s">
        <v>206</v>
      </c>
      <c r="C4214">
        <f>-70.07807736 / 41.76713808</f>
        <v>-1.6778280864198487</v>
      </c>
      <c r="D4214" t="s">
        <v>207</v>
      </c>
      <c r="E4214" t="s">
        <v>70</v>
      </c>
      <c r="F4214" s="1">
        <v>41892</v>
      </c>
      <c r="G4214">
        <v>3</v>
      </c>
      <c r="O4214">
        <v>0.37</v>
      </c>
      <c r="P4214" t="s">
        <v>71</v>
      </c>
      <c r="Q4214">
        <v>20.3</v>
      </c>
      <c r="R4214" t="s">
        <v>71</v>
      </c>
      <c r="AE4214">
        <v>32.5</v>
      </c>
      <c r="AF4214" t="s">
        <v>71</v>
      </c>
      <c r="AG4214">
        <v>6.29</v>
      </c>
      <c r="AH4214" t="s">
        <v>71</v>
      </c>
    </row>
    <row r="4215" spans="1:58" x14ac:dyDescent="0.2">
      <c r="A4215" t="s">
        <v>205</v>
      </c>
      <c r="B4215" t="s">
        <v>206</v>
      </c>
      <c r="C4215">
        <f>-70.07807736 / 41.76713808</f>
        <v>-1.6778280864198487</v>
      </c>
      <c r="D4215" t="s">
        <v>207</v>
      </c>
      <c r="E4215" t="s">
        <v>70</v>
      </c>
      <c r="F4215" s="1">
        <v>41892</v>
      </c>
      <c r="G4215">
        <v>3.5</v>
      </c>
      <c r="K4215">
        <v>87.09</v>
      </c>
      <c r="L4215" t="s">
        <v>71</v>
      </c>
      <c r="O4215">
        <v>0.31</v>
      </c>
      <c r="P4215" t="s">
        <v>71</v>
      </c>
      <c r="Q4215">
        <v>14.3</v>
      </c>
      <c r="R4215" t="s">
        <v>71</v>
      </c>
      <c r="S4215">
        <v>3.03</v>
      </c>
      <c r="T4215" t="s">
        <v>71</v>
      </c>
      <c r="W4215">
        <v>67.52</v>
      </c>
      <c r="X4215" t="s">
        <v>71</v>
      </c>
      <c r="AS4215">
        <v>95.17</v>
      </c>
      <c r="AT4215" t="s">
        <v>71</v>
      </c>
    </row>
    <row r="4216" spans="1:58" x14ac:dyDescent="0.2">
      <c r="A4216" t="s">
        <v>205</v>
      </c>
      <c r="B4216" t="s">
        <v>206</v>
      </c>
      <c r="C4216">
        <f>-70.07807736 / 41.76713808</f>
        <v>-1.6778280864198487</v>
      </c>
      <c r="D4216" t="s">
        <v>207</v>
      </c>
      <c r="E4216" t="s">
        <v>70</v>
      </c>
      <c r="F4216" s="1">
        <v>42632</v>
      </c>
      <c r="G4216">
        <v>0.5</v>
      </c>
      <c r="I4216">
        <v>4.45</v>
      </c>
      <c r="J4216" t="s">
        <v>71</v>
      </c>
      <c r="K4216">
        <v>50.21</v>
      </c>
      <c r="L4216" t="s">
        <v>71</v>
      </c>
      <c r="M4216">
        <v>1.4</v>
      </c>
      <c r="N4216" t="s">
        <v>71</v>
      </c>
      <c r="O4216">
        <v>8.9</v>
      </c>
      <c r="P4216" t="s">
        <v>71</v>
      </c>
      <c r="Q4216">
        <v>24</v>
      </c>
      <c r="R4216" t="s">
        <v>71</v>
      </c>
      <c r="S4216">
        <v>0.76</v>
      </c>
      <c r="T4216" t="s">
        <v>71</v>
      </c>
      <c r="U4216">
        <v>23.54</v>
      </c>
      <c r="V4216" t="s">
        <v>71</v>
      </c>
      <c r="W4216">
        <v>62.71</v>
      </c>
      <c r="X4216" t="s">
        <v>71</v>
      </c>
      <c r="Y4216">
        <v>49.7</v>
      </c>
      <c r="AA4216">
        <v>69.02</v>
      </c>
      <c r="AC4216">
        <v>55.15</v>
      </c>
      <c r="AE4216">
        <v>13.3</v>
      </c>
      <c r="AF4216" t="s">
        <v>71</v>
      </c>
      <c r="AG4216">
        <v>6.92</v>
      </c>
      <c r="AH4216" t="s">
        <v>71</v>
      </c>
      <c r="AS4216">
        <v>5.47</v>
      </c>
      <c r="AT4216" t="s">
        <v>71</v>
      </c>
      <c r="BE4216">
        <v>55.68</v>
      </c>
      <c r="BF4216" t="s">
        <v>71</v>
      </c>
    </row>
    <row r="4217" spans="1:58" x14ac:dyDescent="0.2">
      <c r="A4217" t="s">
        <v>205</v>
      </c>
      <c r="B4217" t="s">
        <v>206</v>
      </c>
      <c r="C4217">
        <f>-70.07807736 / 41.76713808</f>
        <v>-1.6778280864198487</v>
      </c>
      <c r="D4217" t="s">
        <v>207</v>
      </c>
      <c r="E4217" t="s">
        <v>70</v>
      </c>
      <c r="F4217" s="1">
        <v>42632</v>
      </c>
      <c r="G4217">
        <v>1</v>
      </c>
      <c r="O4217">
        <v>9.3000000000000007</v>
      </c>
      <c r="P4217" t="s">
        <v>71</v>
      </c>
      <c r="Q4217">
        <v>23.6</v>
      </c>
      <c r="R4217" t="s">
        <v>71</v>
      </c>
    </row>
    <row r="4218" spans="1:58" x14ac:dyDescent="0.2">
      <c r="A4218" t="s">
        <v>205</v>
      </c>
      <c r="B4218" t="s">
        <v>206</v>
      </c>
      <c r="C4218">
        <f>-70.07807736 / 41.76713808</f>
        <v>-1.6778280864198487</v>
      </c>
      <c r="D4218" t="s">
        <v>207</v>
      </c>
      <c r="E4218" t="s">
        <v>70</v>
      </c>
      <c r="F4218" s="1">
        <v>42632</v>
      </c>
      <c r="G4218">
        <v>1.5</v>
      </c>
      <c r="O4218">
        <v>9.4</v>
      </c>
      <c r="P4218" t="s">
        <v>71</v>
      </c>
      <c r="Q4218">
        <v>22.8</v>
      </c>
      <c r="R4218" t="s">
        <v>71</v>
      </c>
    </row>
    <row r="4219" spans="1:58" x14ac:dyDescent="0.2">
      <c r="A4219" t="s">
        <v>205</v>
      </c>
      <c r="B4219" t="s">
        <v>206</v>
      </c>
      <c r="C4219">
        <f>-70.07807736 / 41.76713808</f>
        <v>-1.6778280864198487</v>
      </c>
      <c r="D4219" t="s">
        <v>207</v>
      </c>
      <c r="E4219" t="s">
        <v>70</v>
      </c>
      <c r="F4219" s="1">
        <v>42632</v>
      </c>
      <c r="G4219">
        <v>2</v>
      </c>
      <c r="O4219">
        <v>8.9</v>
      </c>
      <c r="P4219" t="s">
        <v>71</v>
      </c>
      <c r="Q4219">
        <v>22.2</v>
      </c>
      <c r="R4219" t="s">
        <v>71</v>
      </c>
    </row>
    <row r="4220" spans="1:58" x14ac:dyDescent="0.2">
      <c r="A4220" t="s">
        <v>205</v>
      </c>
      <c r="B4220" t="s">
        <v>206</v>
      </c>
      <c r="C4220">
        <f>-70.07807736 / 41.76713808</f>
        <v>-1.6778280864198487</v>
      </c>
      <c r="D4220" t="s">
        <v>207</v>
      </c>
      <c r="E4220" t="s">
        <v>70</v>
      </c>
      <c r="F4220" s="1">
        <v>42632</v>
      </c>
      <c r="G4220">
        <v>2.5</v>
      </c>
      <c r="O4220">
        <v>8.1999999999999993</v>
      </c>
      <c r="P4220" t="s">
        <v>71</v>
      </c>
      <c r="Q4220">
        <v>22</v>
      </c>
      <c r="R4220" t="s">
        <v>71</v>
      </c>
    </row>
    <row r="4221" spans="1:58" x14ac:dyDescent="0.2">
      <c r="A4221" t="s">
        <v>205</v>
      </c>
      <c r="B4221" t="s">
        <v>206</v>
      </c>
      <c r="C4221">
        <f>-70.07807736 / 41.76713808</f>
        <v>-1.6778280864198487</v>
      </c>
      <c r="D4221" t="s">
        <v>207</v>
      </c>
      <c r="E4221" t="s">
        <v>70</v>
      </c>
      <c r="F4221" s="1">
        <v>42632</v>
      </c>
      <c r="G4221">
        <v>3</v>
      </c>
      <c r="O4221">
        <v>6.2</v>
      </c>
      <c r="P4221" t="s">
        <v>71</v>
      </c>
      <c r="Q4221">
        <v>21.7</v>
      </c>
      <c r="R4221" t="s">
        <v>71</v>
      </c>
    </row>
    <row r="4222" spans="1:58" x14ac:dyDescent="0.2">
      <c r="A4222" t="s">
        <v>205</v>
      </c>
      <c r="B4222" t="s">
        <v>206</v>
      </c>
      <c r="C4222">
        <f>-70.07807736 / 41.76713808</f>
        <v>-1.6778280864198487</v>
      </c>
      <c r="D4222" t="s">
        <v>207</v>
      </c>
      <c r="E4222" t="s">
        <v>70</v>
      </c>
      <c r="F4222" s="1">
        <v>42632</v>
      </c>
      <c r="G4222">
        <v>3.5</v>
      </c>
      <c r="K4222">
        <v>59.75</v>
      </c>
      <c r="L4222" t="s">
        <v>71</v>
      </c>
      <c r="O4222">
        <v>0.32</v>
      </c>
      <c r="P4222" t="s">
        <v>71</v>
      </c>
      <c r="Q4222">
        <v>20.6</v>
      </c>
      <c r="R4222" t="s">
        <v>71</v>
      </c>
      <c r="S4222">
        <v>1.55</v>
      </c>
      <c r="T4222" t="s">
        <v>71</v>
      </c>
      <c r="U4222">
        <v>48.01</v>
      </c>
      <c r="V4222" t="s">
        <v>71</v>
      </c>
      <c r="W4222">
        <v>77.38</v>
      </c>
      <c r="X4222" t="s">
        <v>71</v>
      </c>
      <c r="Y4222">
        <v>59.98</v>
      </c>
      <c r="AA4222">
        <v>70.72</v>
      </c>
      <c r="AE4222">
        <v>70.7</v>
      </c>
      <c r="AF4222" t="s">
        <v>71</v>
      </c>
      <c r="AG4222">
        <v>6.14</v>
      </c>
      <c r="AH4222" t="s">
        <v>71</v>
      </c>
      <c r="AS4222">
        <v>34.369999999999997</v>
      </c>
      <c r="AT4222" t="s">
        <v>71</v>
      </c>
      <c r="BE4222">
        <v>94.11</v>
      </c>
      <c r="BF4222" t="s">
        <v>71</v>
      </c>
    </row>
    <row r="4223" spans="1:58" x14ac:dyDescent="0.2">
      <c r="A4223" t="s">
        <v>205</v>
      </c>
      <c r="B4223" t="s">
        <v>206</v>
      </c>
      <c r="C4223">
        <f>-70.07807736 / 41.76713808</f>
        <v>-1.6778280864198487</v>
      </c>
      <c r="D4223" t="s">
        <v>207</v>
      </c>
      <c r="E4223" t="s">
        <v>70</v>
      </c>
      <c r="F4223" s="1">
        <v>42632</v>
      </c>
      <c r="G4223">
        <v>4</v>
      </c>
      <c r="O4223">
        <v>0.18</v>
      </c>
      <c r="P4223" t="s">
        <v>71</v>
      </c>
      <c r="Q4223">
        <v>18.8</v>
      </c>
      <c r="R4223" t="s">
        <v>71</v>
      </c>
    </row>
    <row r="4224" spans="1:58" x14ac:dyDescent="0.2">
      <c r="A4224" t="s">
        <v>208</v>
      </c>
      <c r="B4224" t="s">
        <v>209</v>
      </c>
      <c r="C4224">
        <f>-70.08774934 / 41.76560688</f>
        <v>-1.6781211761479857</v>
      </c>
      <c r="D4224" t="s">
        <v>210</v>
      </c>
      <c r="E4224" t="s">
        <v>70</v>
      </c>
      <c r="F4224" s="1">
        <v>37143</v>
      </c>
      <c r="G4224">
        <v>0.5</v>
      </c>
      <c r="I4224">
        <v>3.3</v>
      </c>
      <c r="J4224" t="s">
        <v>71</v>
      </c>
      <c r="K4224">
        <v>7.15</v>
      </c>
      <c r="L4224" t="s">
        <v>71</v>
      </c>
      <c r="M4224">
        <v>1.86</v>
      </c>
      <c r="N4224" t="s">
        <v>71</v>
      </c>
      <c r="O4224">
        <v>7.95</v>
      </c>
      <c r="P4224" t="s">
        <v>71</v>
      </c>
      <c r="Q4224">
        <v>23.2</v>
      </c>
      <c r="R4224" t="s">
        <v>71</v>
      </c>
      <c r="S4224">
        <v>0.46</v>
      </c>
      <c r="T4224" t="s">
        <v>71</v>
      </c>
      <c r="U4224">
        <v>14.25</v>
      </c>
      <c r="V4224" t="s">
        <v>71</v>
      </c>
      <c r="W4224">
        <v>51.2</v>
      </c>
      <c r="X4224" t="s">
        <v>71</v>
      </c>
      <c r="Y4224">
        <v>42.46</v>
      </c>
      <c r="AA4224">
        <v>49.9</v>
      </c>
      <c r="AC4224">
        <v>51.06</v>
      </c>
      <c r="AE4224">
        <v>16.7</v>
      </c>
      <c r="AF4224" t="s">
        <v>71</v>
      </c>
      <c r="AG4224">
        <v>6.49</v>
      </c>
      <c r="AH4224" t="s">
        <v>71</v>
      </c>
      <c r="AS4224">
        <v>1.22</v>
      </c>
      <c r="AT4224" t="s">
        <v>71</v>
      </c>
    </row>
    <row r="4225" spans="1:46" x14ac:dyDescent="0.2">
      <c r="A4225" t="s">
        <v>208</v>
      </c>
      <c r="B4225" t="s">
        <v>209</v>
      </c>
      <c r="C4225">
        <f>-70.08774934 / 41.76560688</f>
        <v>-1.6781211761479857</v>
      </c>
      <c r="D4225" t="s">
        <v>210</v>
      </c>
      <c r="E4225" t="s">
        <v>70</v>
      </c>
      <c r="F4225" s="1">
        <v>37143</v>
      </c>
      <c r="G4225">
        <v>1</v>
      </c>
      <c r="O4225">
        <v>7.69</v>
      </c>
      <c r="P4225" t="s">
        <v>71</v>
      </c>
      <c r="Q4225">
        <v>23.1</v>
      </c>
      <c r="R4225" t="s">
        <v>71</v>
      </c>
    </row>
    <row r="4226" spans="1:46" x14ac:dyDescent="0.2">
      <c r="A4226" t="s">
        <v>208</v>
      </c>
      <c r="B4226" t="s">
        <v>209</v>
      </c>
      <c r="C4226">
        <f>-70.08774934 / 41.76560688</f>
        <v>-1.6781211761479857</v>
      </c>
      <c r="D4226" t="s">
        <v>210</v>
      </c>
      <c r="E4226" t="s">
        <v>70</v>
      </c>
      <c r="F4226" s="1">
        <v>37143</v>
      </c>
      <c r="G4226">
        <v>2</v>
      </c>
      <c r="K4226">
        <v>13.27</v>
      </c>
      <c r="L4226" t="s">
        <v>71</v>
      </c>
      <c r="O4226">
        <v>7.68</v>
      </c>
      <c r="P4226" t="s">
        <v>71</v>
      </c>
      <c r="Q4226">
        <v>22.9</v>
      </c>
      <c r="R4226" t="s">
        <v>71</v>
      </c>
      <c r="S4226">
        <v>0.66</v>
      </c>
      <c r="T4226" t="s">
        <v>71</v>
      </c>
      <c r="W4226">
        <v>48.7</v>
      </c>
      <c r="X4226" t="s">
        <v>71</v>
      </c>
      <c r="AE4226">
        <v>16.600000000000001</v>
      </c>
      <c r="AF4226" t="s">
        <v>71</v>
      </c>
      <c r="AG4226">
        <v>6.64</v>
      </c>
      <c r="AH4226" t="s">
        <v>71</v>
      </c>
      <c r="AS4226">
        <v>0.23</v>
      </c>
      <c r="AT4226" t="s">
        <v>71</v>
      </c>
    </row>
    <row r="4227" spans="1:46" x14ac:dyDescent="0.2">
      <c r="A4227" t="s">
        <v>208</v>
      </c>
      <c r="B4227" t="s">
        <v>209</v>
      </c>
      <c r="C4227">
        <f>-70.08774934 / 41.76560688</f>
        <v>-1.6781211761479857</v>
      </c>
      <c r="D4227" t="s">
        <v>210</v>
      </c>
      <c r="E4227" t="s">
        <v>70</v>
      </c>
      <c r="F4227" s="1">
        <v>37143</v>
      </c>
      <c r="G4227">
        <v>3</v>
      </c>
      <c r="O4227">
        <v>6.81</v>
      </c>
      <c r="P4227" t="s">
        <v>71</v>
      </c>
      <c r="Q4227">
        <v>22.6</v>
      </c>
      <c r="R4227" t="s">
        <v>71</v>
      </c>
    </row>
    <row r="4228" spans="1:46" x14ac:dyDescent="0.2">
      <c r="A4228" t="s">
        <v>208</v>
      </c>
      <c r="B4228" t="s">
        <v>209</v>
      </c>
      <c r="C4228">
        <f>-70.08774934 / 41.76560688</f>
        <v>-1.6781211761479857</v>
      </c>
      <c r="D4228" t="s">
        <v>210</v>
      </c>
      <c r="E4228" t="s">
        <v>70</v>
      </c>
      <c r="F4228" s="1">
        <v>37873</v>
      </c>
      <c r="G4228">
        <v>0.5</v>
      </c>
      <c r="I4228">
        <v>3.3</v>
      </c>
      <c r="J4228" t="s">
        <v>71</v>
      </c>
      <c r="K4228">
        <v>2.35</v>
      </c>
      <c r="L4228" t="s">
        <v>71</v>
      </c>
      <c r="M4228">
        <v>2.6</v>
      </c>
      <c r="N4228" t="s">
        <v>71</v>
      </c>
      <c r="O4228">
        <v>5.45</v>
      </c>
      <c r="P4228" t="s">
        <v>71</v>
      </c>
      <c r="Q4228">
        <v>25.9</v>
      </c>
      <c r="R4228" t="s">
        <v>71</v>
      </c>
      <c r="S4228">
        <v>0.5</v>
      </c>
      <c r="T4228" t="s">
        <v>71</v>
      </c>
      <c r="U4228">
        <v>15.49</v>
      </c>
      <c r="V4228" t="s">
        <v>71</v>
      </c>
      <c r="W4228">
        <v>46.6</v>
      </c>
      <c r="X4228" t="s">
        <v>71</v>
      </c>
      <c r="Y4228">
        <v>43.66</v>
      </c>
      <c r="AA4228">
        <v>38.979999999999997</v>
      </c>
      <c r="AC4228">
        <v>46.23</v>
      </c>
      <c r="AE4228">
        <v>1.77</v>
      </c>
      <c r="AF4228" t="s">
        <v>71</v>
      </c>
      <c r="AG4228">
        <v>6.75</v>
      </c>
      <c r="AH4228" t="s">
        <v>71</v>
      </c>
      <c r="AS4228">
        <v>0.83</v>
      </c>
      <c r="AT4228" t="s">
        <v>71</v>
      </c>
    </row>
    <row r="4229" spans="1:46" x14ac:dyDescent="0.2">
      <c r="A4229" t="s">
        <v>208</v>
      </c>
      <c r="B4229" t="s">
        <v>209</v>
      </c>
      <c r="C4229">
        <f>-70.08774934 / 41.76560688</f>
        <v>-1.6781211761479857</v>
      </c>
      <c r="D4229" t="s">
        <v>210</v>
      </c>
      <c r="E4229" t="s">
        <v>70</v>
      </c>
      <c r="F4229" s="1">
        <v>37873</v>
      </c>
      <c r="G4229">
        <v>1</v>
      </c>
      <c r="O4229">
        <v>5.12</v>
      </c>
      <c r="P4229" t="s">
        <v>71</v>
      </c>
      <c r="Q4229">
        <v>25.9</v>
      </c>
      <c r="R4229" t="s">
        <v>71</v>
      </c>
    </row>
    <row r="4230" spans="1:46" x14ac:dyDescent="0.2">
      <c r="A4230" t="s">
        <v>208</v>
      </c>
      <c r="B4230" t="s">
        <v>209</v>
      </c>
      <c r="C4230">
        <f>-70.08774934 / 41.76560688</f>
        <v>-1.6781211761479857</v>
      </c>
      <c r="D4230" t="s">
        <v>210</v>
      </c>
      <c r="E4230" t="s">
        <v>70</v>
      </c>
      <c r="F4230" s="1">
        <v>37873</v>
      </c>
      <c r="G4230">
        <v>1.5</v>
      </c>
      <c r="O4230">
        <v>5.05</v>
      </c>
      <c r="P4230" t="s">
        <v>71</v>
      </c>
      <c r="Q4230">
        <v>25.9</v>
      </c>
      <c r="R4230" t="s">
        <v>71</v>
      </c>
    </row>
    <row r="4231" spans="1:46" x14ac:dyDescent="0.2">
      <c r="A4231" t="s">
        <v>208</v>
      </c>
      <c r="B4231" t="s">
        <v>209</v>
      </c>
      <c r="C4231">
        <f>-70.08774934 / 41.76560688</f>
        <v>-1.6781211761479857</v>
      </c>
      <c r="D4231" t="s">
        <v>210</v>
      </c>
      <c r="E4231" t="s">
        <v>70</v>
      </c>
      <c r="F4231" s="1">
        <v>37873</v>
      </c>
      <c r="G4231">
        <v>2</v>
      </c>
      <c r="K4231">
        <v>3.14</v>
      </c>
      <c r="L4231" t="s">
        <v>71</v>
      </c>
      <c r="O4231">
        <v>4.7</v>
      </c>
      <c r="P4231" t="s">
        <v>71</v>
      </c>
      <c r="Q4231">
        <v>25.8</v>
      </c>
      <c r="R4231" t="s">
        <v>71</v>
      </c>
      <c r="S4231">
        <v>0.5</v>
      </c>
      <c r="T4231" t="s">
        <v>71</v>
      </c>
      <c r="U4231">
        <v>15.49</v>
      </c>
      <c r="V4231" t="s">
        <v>71</v>
      </c>
      <c r="W4231">
        <v>53.6</v>
      </c>
      <c r="X4231" t="s">
        <v>71</v>
      </c>
      <c r="Y4231">
        <v>43.66</v>
      </c>
      <c r="AA4231">
        <v>41.82</v>
      </c>
      <c r="AE4231">
        <v>1.74</v>
      </c>
      <c r="AF4231" t="s">
        <v>71</v>
      </c>
      <c r="AG4231">
        <v>6.7</v>
      </c>
      <c r="AH4231" t="s">
        <v>71</v>
      </c>
      <c r="AS4231">
        <v>1.98</v>
      </c>
      <c r="AT4231" t="s">
        <v>71</v>
      </c>
    </row>
    <row r="4232" spans="1:46" x14ac:dyDescent="0.2">
      <c r="A4232" t="s">
        <v>208</v>
      </c>
      <c r="B4232" t="s">
        <v>209</v>
      </c>
      <c r="C4232">
        <f>-70.08774934 / 41.76560688</f>
        <v>-1.6781211761479857</v>
      </c>
      <c r="D4232" t="s">
        <v>210</v>
      </c>
      <c r="E4232" t="s">
        <v>70</v>
      </c>
      <c r="F4232" s="1">
        <v>37873</v>
      </c>
      <c r="G4232">
        <v>2.5</v>
      </c>
      <c r="O4232">
        <v>1.9</v>
      </c>
      <c r="P4232" t="s">
        <v>71</v>
      </c>
      <c r="Q4232">
        <v>25.4</v>
      </c>
      <c r="R4232" t="s">
        <v>71</v>
      </c>
    </row>
    <row r="4233" spans="1:46" x14ac:dyDescent="0.2">
      <c r="A4233" t="s">
        <v>208</v>
      </c>
      <c r="B4233" t="s">
        <v>209</v>
      </c>
      <c r="C4233">
        <f>-70.08774934 / 41.76560688</f>
        <v>-1.6781211761479857</v>
      </c>
      <c r="D4233" t="s">
        <v>210</v>
      </c>
      <c r="E4233" t="s">
        <v>70</v>
      </c>
      <c r="F4233" s="1">
        <v>37873</v>
      </c>
      <c r="G4233">
        <v>3</v>
      </c>
      <c r="O4233">
        <v>0.13</v>
      </c>
      <c r="P4233" t="s">
        <v>71</v>
      </c>
      <c r="Q4233">
        <v>24.3</v>
      </c>
      <c r="R4233" t="s">
        <v>71</v>
      </c>
    </row>
    <row r="4234" spans="1:46" x14ac:dyDescent="0.2">
      <c r="A4234" t="s">
        <v>208</v>
      </c>
      <c r="B4234" t="s">
        <v>209</v>
      </c>
      <c r="C4234">
        <f>-70.08774934 / 41.76560688</f>
        <v>-1.6781211761479857</v>
      </c>
      <c r="D4234" t="s">
        <v>210</v>
      </c>
      <c r="E4234" t="s">
        <v>70</v>
      </c>
      <c r="F4234" s="1">
        <v>38231</v>
      </c>
      <c r="G4234">
        <v>0.5</v>
      </c>
      <c r="I4234">
        <v>3.2</v>
      </c>
      <c r="J4234" t="s">
        <v>71</v>
      </c>
      <c r="K4234">
        <v>5.07</v>
      </c>
      <c r="L4234" t="s">
        <v>71</v>
      </c>
      <c r="M4234">
        <v>2</v>
      </c>
      <c r="N4234" t="s">
        <v>71</v>
      </c>
      <c r="O4234">
        <v>4.5</v>
      </c>
      <c r="P4234" t="s">
        <v>71</v>
      </c>
      <c r="Q4234">
        <v>25</v>
      </c>
      <c r="R4234" t="s">
        <v>71</v>
      </c>
      <c r="S4234">
        <v>0.6</v>
      </c>
      <c r="T4234" t="s">
        <v>71</v>
      </c>
      <c r="U4234">
        <v>18.579999999999998</v>
      </c>
      <c r="V4234" t="s">
        <v>71</v>
      </c>
      <c r="W4234">
        <v>47.55</v>
      </c>
      <c r="X4234" t="s">
        <v>71</v>
      </c>
      <c r="Y4234">
        <v>46.29</v>
      </c>
      <c r="AA4234">
        <v>46.52</v>
      </c>
      <c r="AC4234">
        <v>50.01</v>
      </c>
      <c r="AE4234">
        <v>31.28</v>
      </c>
      <c r="AF4234" t="s">
        <v>71</v>
      </c>
      <c r="AG4234">
        <v>6.75</v>
      </c>
      <c r="AH4234" t="s">
        <v>71</v>
      </c>
      <c r="AS4234">
        <v>0.69</v>
      </c>
      <c r="AT4234" t="s">
        <v>71</v>
      </c>
    </row>
    <row r="4235" spans="1:46" x14ac:dyDescent="0.2">
      <c r="A4235" t="s">
        <v>208</v>
      </c>
      <c r="B4235" t="s">
        <v>209</v>
      </c>
      <c r="C4235">
        <f>-70.08774934 / 41.76560688</f>
        <v>-1.6781211761479857</v>
      </c>
      <c r="D4235" t="s">
        <v>210</v>
      </c>
      <c r="E4235" t="s">
        <v>70</v>
      </c>
      <c r="F4235" s="1">
        <v>38231</v>
      </c>
      <c r="G4235">
        <v>1</v>
      </c>
      <c r="O4235">
        <v>4.3600000000000003</v>
      </c>
      <c r="P4235" t="s">
        <v>71</v>
      </c>
      <c r="Q4235">
        <v>24.9</v>
      </c>
      <c r="R4235" t="s">
        <v>71</v>
      </c>
    </row>
    <row r="4236" spans="1:46" x14ac:dyDescent="0.2">
      <c r="A4236" t="s">
        <v>208</v>
      </c>
      <c r="B4236" t="s">
        <v>209</v>
      </c>
      <c r="C4236">
        <f>-70.08774934 / 41.76560688</f>
        <v>-1.6781211761479857</v>
      </c>
      <c r="D4236" t="s">
        <v>210</v>
      </c>
      <c r="E4236" t="s">
        <v>70</v>
      </c>
      <c r="F4236" s="1">
        <v>38231</v>
      </c>
      <c r="G4236">
        <v>1.5</v>
      </c>
      <c r="O4236">
        <v>4.55</v>
      </c>
      <c r="P4236" t="s">
        <v>71</v>
      </c>
      <c r="Q4236">
        <v>24.6</v>
      </c>
      <c r="R4236" t="s">
        <v>71</v>
      </c>
    </row>
    <row r="4237" spans="1:46" x14ac:dyDescent="0.2">
      <c r="A4237" t="s">
        <v>208</v>
      </c>
      <c r="B4237" t="s">
        <v>209</v>
      </c>
      <c r="C4237">
        <f>-70.08774934 / 41.76560688</f>
        <v>-1.6781211761479857</v>
      </c>
      <c r="D4237" t="s">
        <v>210</v>
      </c>
      <c r="E4237" t="s">
        <v>70</v>
      </c>
      <c r="F4237" s="1">
        <v>38231</v>
      </c>
      <c r="G4237">
        <v>2</v>
      </c>
      <c r="K4237">
        <v>4.54</v>
      </c>
      <c r="L4237" t="s">
        <v>71</v>
      </c>
      <c r="O4237">
        <v>4.45</v>
      </c>
      <c r="P4237" t="s">
        <v>71</v>
      </c>
      <c r="Q4237">
        <v>24.4</v>
      </c>
      <c r="R4237" t="s">
        <v>71</v>
      </c>
      <c r="S4237">
        <v>0.88</v>
      </c>
      <c r="T4237" t="s">
        <v>71</v>
      </c>
      <c r="U4237">
        <v>27.26</v>
      </c>
      <c r="V4237" t="s">
        <v>71</v>
      </c>
      <c r="W4237">
        <v>50.84</v>
      </c>
      <c r="X4237" t="s">
        <v>71</v>
      </c>
      <c r="Y4237">
        <v>51.81</v>
      </c>
      <c r="AA4237">
        <v>45.44</v>
      </c>
      <c r="AE4237">
        <v>32.29</v>
      </c>
      <c r="AF4237" t="s">
        <v>71</v>
      </c>
      <c r="AG4237">
        <v>6.55</v>
      </c>
      <c r="AH4237" t="s">
        <v>71</v>
      </c>
      <c r="AS4237">
        <v>1.73</v>
      </c>
      <c r="AT4237" t="s">
        <v>71</v>
      </c>
    </row>
    <row r="4238" spans="1:46" x14ac:dyDescent="0.2">
      <c r="A4238" t="s">
        <v>208</v>
      </c>
      <c r="B4238" t="s">
        <v>209</v>
      </c>
      <c r="C4238">
        <f>-70.08774934 / 41.76560688</f>
        <v>-1.6781211761479857</v>
      </c>
      <c r="D4238" t="s">
        <v>210</v>
      </c>
      <c r="E4238" t="s">
        <v>70</v>
      </c>
      <c r="F4238" s="1">
        <v>38231</v>
      </c>
      <c r="G4238">
        <v>2.5</v>
      </c>
      <c r="O4238">
        <v>3.35</v>
      </c>
      <c r="P4238" t="s">
        <v>71</v>
      </c>
      <c r="Q4238">
        <v>24.2</v>
      </c>
      <c r="R4238" t="s">
        <v>71</v>
      </c>
    </row>
    <row r="4239" spans="1:46" x14ac:dyDescent="0.2">
      <c r="A4239" t="s">
        <v>208</v>
      </c>
      <c r="B4239" t="s">
        <v>209</v>
      </c>
      <c r="C4239">
        <f>-70.08774934 / 41.76560688</f>
        <v>-1.6781211761479857</v>
      </c>
      <c r="D4239" t="s">
        <v>210</v>
      </c>
      <c r="E4239" t="s">
        <v>70</v>
      </c>
      <c r="F4239" s="1">
        <v>38231</v>
      </c>
      <c r="G4239">
        <v>3</v>
      </c>
      <c r="O4239">
        <v>3.91</v>
      </c>
      <c r="P4239" t="s">
        <v>71</v>
      </c>
      <c r="Q4239">
        <v>24.1</v>
      </c>
      <c r="R4239" t="s">
        <v>71</v>
      </c>
    </row>
    <row r="4240" spans="1:46" x14ac:dyDescent="0.2">
      <c r="A4240" t="s">
        <v>208</v>
      </c>
      <c r="B4240" t="s">
        <v>209</v>
      </c>
      <c r="C4240">
        <f>-70.08774934 / 41.76560688</f>
        <v>-1.6781211761479857</v>
      </c>
      <c r="D4240" t="s">
        <v>210</v>
      </c>
      <c r="E4240" t="s">
        <v>70</v>
      </c>
      <c r="F4240" s="1">
        <v>38596</v>
      </c>
      <c r="G4240">
        <v>0.5</v>
      </c>
      <c r="I4240">
        <v>2.8</v>
      </c>
      <c r="J4240" t="s">
        <v>71</v>
      </c>
      <c r="K4240">
        <v>5.41</v>
      </c>
      <c r="L4240" t="s">
        <v>71</v>
      </c>
      <c r="M4240">
        <v>2.1</v>
      </c>
      <c r="N4240" t="s">
        <v>71</v>
      </c>
      <c r="O4240">
        <v>7.15</v>
      </c>
      <c r="P4240" t="s">
        <v>71</v>
      </c>
      <c r="Q4240">
        <v>26.1</v>
      </c>
      <c r="R4240" t="s">
        <v>71</v>
      </c>
      <c r="S4240">
        <v>0.6</v>
      </c>
      <c r="T4240" t="s">
        <v>71</v>
      </c>
      <c r="U4240">
        <v>18.579999999999998</v>
      </c>
      <c r="V4240" t="s">
        <v>71</v>
      </c>
      <c r="W4240">
        <v>37.61</v>
      </c>
      <c r="X4240" t="s">
        <v>71</v>
      </c>
      <c r="Y4240">
        <v>46.29</v>
      </c>
      <c r="AA4240">
        <v>47.16</v>
      </c>
      <c r="AC4240">
        <v>49.31</v>
      </c>
      <c r="AE4240">
        <v>30.67</v>
      </c>
      <c r="AF4240" t="s">
        <v>71</v>
      </c>
      <c r="AG4240">
        <v>7.03</v>
      </c>
      <c r="AH4240" t="s">
        <v>71</v>
      </c>
      <c r="AS4240">
        <v>1.81</v>
      </c>
      <c r="AT4240" t="s">
        <v>71</v>
      </c>
    </row>
    <row r="4241" spans="1:46" x14ac:dyDescent="0.2">
      <c r="A4241" t="s">
        <v>208</v>
      </c>
      <c r="B4241" t="s">
        <v>209</v>
      </c>
      <c r="C4241">
        <f>-70.08774934 / 41.76560688</f>
        <v>-1.6781211761479857</v>
      </c>
      <c r="D4241" t="s">
        <v>210</v>
      </c>
      <c r="E4241" t="s">
        <v>70</v>
      </c>
      <c r="F4241" s="1">
        <v>38596</v>
      </c>
      <c r="G4241">
        <v>1</v>
      </c>
      <c r="O4241">
        <v>6.95</v>
      </c>
      <c r="P4241" t="s">
        <v>71</v>
      </c>
      <c r="Q4241">
        <v>25.9</v>
      </c>
      <c r="R4241" t="s">
        <v>71</v>
      </c>
    </row>
    <row r="4242" spans="1:46" x14ac:dyDescent="0.2">
      <c r="A4242" t="s">
        <v>208</v>
      </c>
      <c r="B4242" t="s">
        <v>209</v>
      </c>
      <c r="C4242">
        <f>-70.08774934 / 41.76560688</f>
        <v>-1.6781211761479857</v>
      </c>
      <c r="D4242" t="s">
        <v>210</v>
      </c>
      <c r="E4242" t="s">
        <v>70</v>
      </c>
      <c r="F4242" s="1">
        <v>38596</v>
      </c>
      <c r="G4242">
        <v>1.5</v>
      </c>
      <c r="O4242">
        <v>7.2</v>
      </c>
      <c r="P4242" t="s">
        <v>71</v>
      </c>
      <c r="Q4242">
        <v>25.8</v>
      </c>
      <c r="R4242" t="s">
        <v>71</v>
      </c>
    </row>
    <row r="4243" spans="1:46" x14ac:dyDescent="0.2">
      <c r="A4243" t="s">
        <v>208</v>
      </c>
      <c r="B4243" t="s">
        <v>209</v>
      </c>
      <c r="C4243">
        <f>-70.08774934 / 41.76560688</f>
        <v>-1.6781211761479857</v>
      </c>
      <c r="D4243" t="s">
        <v>210</v>
      </c>
      <c r="E4243" t="s">
        <v>70</v>
      </c>
      <c r="F4243" s="1">
        <v>38596</v>
      </c>
      <c r="G4243">
        <v>2</v>
      </c>
      <c r="K4243">
        <v>12.41</v>
      </c>
      <c r="L4243" t="s">
        <v>71</v>
      </c>
      <c r="O4243">
        <v>5.65</v>
      </c>
      <c r="P4243" t="s">
        <v>71</v>
      </c>
      <c r="Q4243">
        <v>25.7</v>
      </c>
      <c r="R4243" t="s">
        <v>71</v>
      </c>
      <c r="S4243">
        <v>0.8</v>
      </c>
      <c r="T4243" t="s">
        <v>71</v>
      </c>
      <c r="U4243">
        <v>24.78</v>
      </c>
      <c r="V4243" t="s">
        <v>71</v>
      </c>
      <c r="W4243">
        <v>44.16</v>
      </c>
      <c r="X4243" t="s">
        <v>71</v>
      </c>
      <c r="Y4243">
        <v>50.44</v>
      </c>
      <c r="AA4243">
        <v>55.31</v>
      </c>
      <c r="AE4243">
        <v>31.08</v>
      </c>
      <c r="AF4243" t="s">
        <v>71</v>
      </c>
      <c r="AG4243">
        <v>6.67</v>
      </c>
      <c r="AH4243" t="s">
        <v>71</v>
      </c>
      <c r="AS4243">
        <v>1.35</v>
      </c>
      <c r="AT4243" t="s">
        <v>71</v>
      </c>
    </row>
    <row r="4244" spans="1:46" x14ac:dyDescent="0.2">
      <c r="A4244" t="s">
        <v>208</v>
      </c>
      <c r="B4244" t="s">
        <v>209</v>
      </c>
      <c r="C4244">
        <f>-70.08774934 / 41.76560688</f>
        <v>-1.6781211761479857</v>
      </c>
      <c r="D4244" t="s">
        <v>210</v>
      </c>
      <c r="E4244" t="s">
        <v>70</v>
      </c>
      <c r="F4244" s="1">
        <v>38596</v>
      </c>
      <c r="G4244">
        <v>2.5</v>
      </c>
      <c r="O4244">
        <v>4</v>
      </c>
      <c r="P4244" t="s">
        <v>71</v>
      </c>
      <c r="Q4244">
        <v>25.5</v>
      </c>
      <c r="R4244" t="s">
        <v>71</v>
      </c>
    </row>
    <row r="4245" spans="1:46" x14ac:dyDescent="0.2">
      <c r="A4245" t="s">
        <v>208</v>
      </c>
      <c r="B4245" t="s">
        <v>209</v>
      </c>
      <c r="C4245">
        <f>-70.08774934 / 41.76560688</f>
        <v>-1.6781211761479857</v>
      </c>
      <c r="D4245" t="s">
        <v>210</v>
      </c>
      <c r="E4245" t="s">
        <v>70</v>
      </c>
      <c r="F4245" s="1">
        <v>38945</v>
      </c>
      <c r="G4245">
        <v>0.2</v>
      </c>
      <c r="K4245">
        <v>2.9</v>
      </c>
      <c r="L4245" t="s">
        <v>71</v>
      </c>
      <c r="S4245">
        <v>0.62</v>
      </c>
      <c r="T4245" t="s">
        <v>71</v>
      </c>
      <c r="U4245">
        <v>19.22</v>
      </c>
      <c r="V4245" t="s">
        <v>71</v>
      </c>
      <c r="W4245">
        <v>54.7</v>
      </c>
      <c r="X4245" t="s">
        <v>71</v>
      </c>
      <c r="Y4245">
        <v>46.77</v>
      </c>
      <c r="AA4245">
        <v>41.04</v>
      </c>
      <c r="AE4245">
        <v>28.05</v>
      </c>
      <c r="AF4245" t="s">
        <v>71</v>
      </c>
      <c r="AG4245">
        <v>6.72</v>
      </c>
      <c r="AH4245" t="s">
        <v>71</v>
      </c>
      <c r="AS4245">
        <v>1.2</v>
      </c>
      <c r="AT4245" t="s">
        <v>71</v>
      </c>
    </row>
    <row r="4246" spans="1:46" x14ac:dyDescent="0.2">
      <c r="A4246" t="s">
        <v>208</v>
      </c>
      <c r="B4246" t="s">
        <v>209</v>
      </c>
      <c r="C4246">
        <f>-70.08774934 / 41.76560688</f>
        <v>-1.6781211761479857</v>
      </c>
      <c r="D4246" t="s">
        <v>210</v>
      </c>
      <c r="E4246" t="s">
        <v>70</v>
      </c>
      <c r="F4246" s="1">
        <v>38945</v>
      </c>
      <c r="G4246">
        <v>0.5</v>
      </c>
      <c r="I4246">
        <v>3.1</v>
      </c>
      <c r="J4246" t="s">
        <v>71</v>
      </c>
      <c r="M4246">
        <v>1.9</v>
      </c>
      <c r="N4246" t="s">
        <v>71</v>
      </c>
      <c r="O4246">
        <v>8.14</v>
      </c>
      <c r="P4246" t="s">
        <v>71</v>
      </c>
      <c r="Q4246">
        <v>24.1</v>
      </c>
      <c r="R4246" t="s">
        <v>71</v>
      </c>
      <c r="AC4246">
        <v>50.75</v>
      </c>
    </row>
    <row r="4247" spans="1:46" x14ac:dyDescent="0.2">
      <c r="A4247" t="s">
        <v>208</v>
      </c>
      <c r="B4247" t="s">
        <v>209</v>
      </c>
      <c r="C4247">
        <f>-70.08774934 / 41.76560688</f>
        <v>-1.6781211761479857</v>
      </c>
      <c r="D4247" t="s">
        <v>210</v>
      </c>
      <c r="E4247" t="s">
        <v>70</v>
      </c>
      <c r="F4247" s="1">
        <v>38945</v>
      </c>
      <c r="G4247">
        <v>1</v>
      </c>
      <c r="O4247">
        <v>7.98</v>
      </c>
      <c r="P4247" t="s">
        <v>71</v>
      </c>
      <c r="Q4247">
        <v>23.8</v>
      </c>
      <c r="R4247" t="s">
        <v>71</v>
      </c>
    </row>
    <row r="4248" spans="1:46" x14ac:dyDescent="0.2">
      <c r="A4248" t="s">
        <v>208</v>
      </c>
      <c r="B4248" t="s">
        <v>209</v>
      </c>
      <c r="C4248">
        <f>-70.08774934 / 41.76560688</f>
        <v>-1.6781211761479857</v>
      </c>
      <c r="D4248" t="s">
        <v>210</v>
      </c>
      <c r="E4248" t="s">
        <v>70</v>
      </c>
      <c r="F4248" s="1">
        <v>38945</v>
      </c>
      <c r="G4248">
        <v>1.5</v>
      </c>
      <c r="O4248">
        <v>7.6</v>
      </c>
      <c r="P4248" t="s">
        <v>71</v>
      </c>
      <c r="Q4248">
        <v>23.7</v>
      </c>
      <c r="R4248" t="s">
        <v>71</v>
      </c>
    </row>
    <row r="4249" spans="1:46" x14ac:dyDescent="0.2">
      <c r="A4249" t="s">
        <v>208</v>
      </c>
      <c r="B4249" t="s">
        <v>209</v>
      </c>
      <c r="C4249">
        <f>-70.08774934 / 41.76560688</f>
        <v>-1.6781211761479857</v>
      </c>
      <c r="D4249" t="s">
        <v>210</v>
      </c>
      <c r="E4249" t="s">
        <v>70</v>
      </c>
      <c r="F4249" s="1">
        <v>38945</v>
      </c>
      <c r="G4249">
        <v>2</v>
      </c>
      <c r="K4249">
        <v>4.5599999999999996</v>
      </c>
      <c r="L4249" t="s">
        <v>71</v>
      </c>
      <c r="O4249">
        <v>7.64</v>
      </c>
      <c r="P4249" t="s">
        <v>71</v>
      </c>
      <c r="Q4249">
        <v>23.7</v>
      </c>
      <c r="R4249" t="s">
        <v>71</v>
      </c>
      <c r="S4249">
        <v>0.72</v>
      </c>
      <c r="T4249" t="s">
        <v>71</v>
      </c>
      <c r="W4249">
        <v>67.680000000000007</v>
      </c>
      <c r="X4249" t="s">
        <v>71</v>
      </c>
      <c r="Y4249">
        <v>-0.67</v>
      </c>
      <c r="AA4249">
        <v>45.48</v>
      </c>
      <c r="AE4249">
        <v>28.86</v>
      </c>
      <c r="AF4249" t="s">
        <v>71</v>
      </c>
      <c r="AG4249">
        <v>6.68</v>
      </c>
      <c r="AH4249" t="s">
        <v>71</v>
      </c>
      <c r="AS4249">
        <v>1.45</v>
      </c>
      <c r="AT4249" t="s">
        <v>71</v>
      </c>
    </row>
    <row r="4250" spans="1:46" x14ac:dyDescent="0.2">
      <c r="A4250" t="s">
        <v>208</v>
      </c>
      <c r="B4250" t="s">
        <v>209</v>
      </c>
      <c r="C4250">
        <f>-70.08774934 / 41.76560688</f>
        <v>-1.6781211761479857</v>
      </c>
      <c r="D4250" t="s">
        <v>210</v>
      </c>
      <c r="E4250" t="s">
        <v>70</v>
      </c>
      <c r="F4250" s="1">
        <v>38945</v>
      </c>
      <c r="G4250">
        <v>2.5</v>
      </c>
      <c r="O4250">
        <v>7.26</v>
      </c>
      <c r="P4250" t="s">
        <v>71</v>
      </c>
      <c r="Q4250">
        <v>23.6</v>
      </c>
      <c r="R4250" t="s">
        <v>71</v>
      </c>
    </row>
    <row r="4251" spans="1:46" x14ac:dyDescent="0.2">
      <c r="A4251" t="s">
        <v>208</v>
      </c>
      <c r="B4251" t="s">
        <v>209</v>
      </c>
      <c r="C4251">
        <f>-70.08774934 / 41.76560688</f>
        <v>-1.6781211761479857</v>
      </c>
      <c r="D4251" t="s">
        <v>210</v>
      </c>
      <c r="E4251" t="s">
        <v>70</v>
      </c>
      <c r="F4251" s="1">
        <v>38945</v>
      </c>
      <c r="G4251">
        <v>3</v>
      </c>
      <c r="O4251">
        <v>1.1000000000000001</v>
      </c>
      <c r="P4251" t="s">
        <v>71</v>
      </c>
      <c r="Q4251">
        <v>23.6</v>
      </c>
      <c r="R4251" t="s">
        <v>71</v>
      </c>
    </row>
    <row r="4252" spans="1:46" x14ac:dyDescent="0.2">
      <c r="A4252" t="s">
        <v>208</v>
      </c>
      <c r="B4252" t="s">
        <v>209</v>
      </c>
      <c r="C4252">
        <f>-70.08774934 / 41.76560688</f>
        <v>-1.6781211761479857</v>
      </c>
      <c r="D4252" t="s">
        <v>210</v>
      </c>
      <c r="E4252" t="s">
        <v>70</v>
      </c>
      <c r="F4252" s="1">
        <v>39317</v>
      </c>
      <c r="G4252">
        <v>0.5</v>
      </c>
      <c r="I4252">
        <v>3</v>
      </c>
      <c r="J4252" t="s">
        <v>71</v>
      </c>
      <c r="K4252">
        <v>4.2</v>
      </c>
      <c r="L4252" t="s">
        <v>71</v>
      </c>
      <c r="M4252">
        <v>1.5</v>
      </c>
      <c r="N4252" t="s">
        <v>71</v>
      </c>
      <c r="O4252">
        <v>8.41</v>
      </c>
      <c r="P4252" t="s">
        <v>71</v>
      </c>
      <c r="Q4252">
        <v>22.2</v>
      </c>
      <c r="R4252" t="s">
        <v>71</v>
      </c>
      <c r="S4252">
        <v>0.61</v>
      </c>
      <c r="T4252" t="s">
        <v>71</v>
      </c>
      <c r="U4252">
        <v>18.829999999999998</v>
      </c>
      <c r="V4252" t="s">
        <v>71</v>
      </c>
      <c r="W4252">
        <v>45.09</v>
      </c>
      <c r="X4252" t="s">
        <v>71</v>
      </c>
      <c r="Y4252">
        <v>46.48</v>
      </c>
      <c r="AA4252">
        <v>44.69</v>
      </c>
      <c r="AC4252">
        <v>54.16</v>
      </c>
      <c r="AE4252">
        <v>15.1</v>
      </c>
      <c r="AF4252" t="s">
        <v>71</v>
      </c>
      <c r="AG4252">
        <v>6.84</v>
      </c>
      <c r="AH4252" t="s">
        <v>71</v>
      </c>
      <c r="AS4252">
        <v>1.9</v>
      </c>
      <c r="AT4252" t="s">
        <v>71</v>
      </c>
    </row>
    <row r="4253" spans="1:46" x14ac:dyDescent="0.2">
      <c r="A4253" t="s">
        <v>208</v>
      </c>
      <c r="B4253" t="s">
        <v>209</v>
      </c>
      <c r="C4253">
        <f>-70.08774934 / 41.76560688</f>
        <v>-1.6781211761479857</v>
      </c>
      <c r="D4253" t="s">
        <v>210</v>
      </c>
      <c r="E4253" t="s">
        <v>70</v>
      </c>
      <c r="F4253" s="1">
        <v>39317</v>
      </c>
      <c r="G4253">
        <v>1</v>
      </c>
      <c r="O4253">
        <v>8.58</v>
      </c>
      <c r="P4253" t="s">
        <v>71</v>
      </c>
      <c r="Q4253">
        <v>22.3</v>
      </c>
      <c r="R4253" t="s">
        <v>71</v>
      </c>
    </row>
    <row r="4254" spans="1:46" x14ac:dyDescent="0.2">
      <c r="A4254" t="s">
        <v>208</v>
      </c>
      <c r="B4254" t="s">
        <v>209</v>
      </c>
      <c r="C4254">
        <f>-70.08774934 / 41.76560688</f>
        <v>-1.6781211761479857</v>
      </c>
      <c r="D4254" t="s">
        <v>210</v>
      </c>
      <c r="E4254" t="s">
        <v>70</v>
      </c>
      <c r="F4254" s="1">
        <v>39317</v>
      </c>
      <c r="G4254">
        <v>2</v>
      </c>
      <c r="K4254">
        <v>5.26</v>
      </c>
      <c r="L4254" t="s">
        <v>71</v>
      </c>
      <c r="O4254">
        <v>8.3800000000000008</v>
      </c>
      <c r="P4254" t="s">
        <v>71</v>
      </c>
      <c r="Q4254">
        <v>22.2</v>
      </c>
      <c r="R4254" t="s">
        <v>71</v>
      </c>
      <c r="S4254">
        <v>0.77</v>
      </c>
      <c r="T4254" t="s">
        <v>71</v>
      </c>
      <c r="U4254">
        <v>23.9</v>
      </c>
      <c r="V4254" t="s">
        <v>71</v>
      </c>
      <c r="W4254">
        <v>42.27</v>
      </c>
      <c r="X4254" t="s">
        <v>71</v>
      </c>
      <c r="Y4254">
        <v>49.92</v>
      </c>
      <c r="AA4254">
        <v>46.88</v>
      </c>
      <c r="AE4254">
        <v>15.3</v>
      </c>
      <c r="AF4254" t="s">
        <v>71</v>
      </c>
      <c r="AG4254">
        <v>7</v>
      </c>
      <c r="AH4254" t="s">
        <v>71</v>
      </c>
      <c r="AS4254">
        <v>2.66</v>
      </c>
      <c r="AT4254" t="s">
        <v>71</v>
      </c>
    </row>
    <row r="4255" spans="1:46" x14ac:dyDescent="0.2">
      <c r="A4255" t="s">
        <v>208</v>
      </c>
      <c r="B4255" t="s">
        <v>209</v>
      </c>
      <c r="C4255">
        <f>-70.08774934 / 41.76560688</f>
        <v>-1.6781211761479857</v>
      </c>
      <c r="D4255" t="s">
        <v>210</v>
      </c>
      <c r="E4255" t="s">
        <v>70</v>
      </c>
      <c r="F4255" s="1">
        <v>39317</v>
      </c>
      <c r="G4255">
        <v>3</v>
      </c>
      <c r="O4255">
        <v>8.44</v>
      </c>
      <c r="P4255" t="s">
        <v>71</v>
      </c>
      <c r="Q4255">
        <v>22.2</v>
      </c>
      <c r="R4255" t="s">
        <v>71</v>
      </c>
    </row>
    <row r="4256" spans="1:46" x14ac:dyDescent="0.2">
      <c r="A4256" t="s">
        <v>208</v>
      </c>
      <c r="B4256" t="s">
        <v>209</v>
      </c>
      <c r="C4256">
        <f>-70.08774934 / 41.76560688</f>
        <v>-1.6781211761479857</v>
      </c>
      <c r="D4256" t="s">
        <v>210</v>
      </c>
      <c r="E4256" t="s">
        <v>70</v>
      </c>
      <c r="F4256" s="1">
        <v>39686</v>
      </c>
      <c r="G4256">
        <v>0.5</v>
      </c>
      <c r="I4256">
        <v>3</v>
      </c>
      <c r="J4256" t="s">
        <v>71</v>
      </c>
      <c r="K4256">
        <v>3.99</v>
      </c>
      <c r="L4256" t="s">
        <v>71</v>
      </c>
      <c r="M4256">
        <v>1.8</v>
      </c>
      <c r="N4256" t="s">
        <v>71</v>
      </c>
      <c r="O4256">
        <v>3.17</v>
      </c>
      <c r="P4256" t="s">
        <v>71</v>
      </c>
      <c r="Q4256">
        <v>24.2</v>
      </c>
      <c r="R4256" t="s">
        <v>71</v>
      </c>
      <c r="S4256">
        <v>0.52</v>
      </c>
      <c r="T4256" t="s">
        <v>71</v>
      </c>
      <c r="U4256">
        <v>16.11</v>
      </c>
      <c r="V4256" t="s">
        <v>71</v>
      </c>
      <c r="W4256">
        <v>38.44</v>
      </c>
      <c r="X4256" t="s">
        <v>71</v>
      </c>
      <c r="Y4256">
        <v>44.23</v>
      </c>
      <c r="AA4256">
        <v>44.17</v>
      </c>
      <c r="AC4256">
        <v>51.53</v>
      </c>
      <c r="AE4256">
        <v>15.8</v>
      </c>
      <c r="AF4256" t="s">
        <v>71</v>
      </c>
      <c r="AG4256">
        <v>6.78</v>
      </c>
      <c r="AH4256" t="s">
        <v>71</v>
      </c>
      <c r="AS4256">
        <v>1.03</v>
      </c>
      <c r="AT4256" t="s">
        <v>71</v>
      </c>
    </row>
    <row r="4257" spans="1:46" x14ac:dyDescent="0.2">
      <c r="A4257" t="s">
        <v>208</v>
      </c>
      <c r="B4257" t="s">
        <v>209</v>
      </c>
      <c r="C4257">
        <f>-70.08774934 / 41.76560688</f>
        <v>-1.6781211761479857</v>
      </c>
      <c r="D4257" t="s">
        <v>210</v>
      </c>
      <c r="E4257" t="s">
        <v>70</v>
      </c>
      <c r="F4257" s="1">
        <v>39686</v>
      </c>
      <c r="G4257">
        <v>1</v>
      </c>
      <c r="O4257">
        <v>3.4</v>
      </c>
      <c r="P4257" t="s">
        <v>71</v>
      </c>
      <c r="Q4257">
        <v>23.6</v>
      </c>
      <c r="R4257" t="s">
        <v>71</v>
      </c>
    </row>
    <row r="4258" spans="1:46" x14ac:dyDescent="0.2">
      <c r="A4258" t="s">
        <v>208</v>
      </c>
      <c r="B4258" t="s">
        <v>209</v>
      </c>
      <c r="C4258">
        <f>-70.08774934 / 41.76560688</f>
        <v>-1.6781211761479857</v>
      </c>
      <c r="D4258" t="s">
        <v>210</v>
      </c>
      <c r="E4258" t="s">
        <v>70</v>
      </c>
      <c r="F4258" s="1">
        <v>39686</v>
      </c>
      <c r="G4258">
        <v>1.5</v>
      </c>
      <c r="O4258">
        <v>3.96</v>
      </c>
      <c r="P4258" t="s">
        <v>71</v>
      </c>
      <c r="Q4258">
        <v>23.3</v>
      </c>
      <c r="R4258" t="s">
        <v>71</v>
      </c>
    </row>
    <row r="4259" spans="1:46" x14ac:dyDescent="0.2">
      <c r="A4259" t="s">
        <v>208</v>
      </c>
      <c r="B4259" t="s">
        <v>209</v>
      </c>
      <c r="C4259">
        <f>-70.08774934 / 41.76560688</f>
        <v>-1.6781211761479857</v>
      </c>
      <c r="D4259" t="s">
        <v>210</v>
      </c>
      <c r="E4259" t="s">
        <v>70</v>
      </c>
      <c r="F4259" s="1">
        <v>39686</v>
      </c>
      <c r="G4259">
        <v>2</v>
      </c>
      <c r="K4259">
        <v>4.3099999999999996</v>
      </c>
      <c r="L4259" t="s">
        <v>71</v>
      </c>
      <c r="O4259">
        <v>4.08</v>
      </c>
      <c r="P4259" t="s">
        <v>71</v>
      </c>
      <c r="Q4259">
        <v>23</v>
      </c>
      <c r="R4259" t="s">
        <v>71</v>
      </c>
      <c r="S4259">
        <v>0.54</v>
      </c>
      <c r="T4259" t="s">
        <v>71</v>
      </c>
      <c r="U4259">
        <v>16.73</v>
      </c>
      <c r="V4259" t="s">
        <v>71</v>
      </c>
      <c r="W4259">
        <v>41.09</v>
      </c>
      <c r="X4259" t="s">
        <v>71</v>
      </c>
      <c r="Y4259">
        <v>44.77</v>
      </c>
      <c r="AA4259">
        <v>44.93</v>
      </c>
      <c r="AE4259">
        <v>16</v>
      </c>
      <c r="AF4259" t="s">
        <v>71</v>
      </c>
      <c r="AG4259">
        <v>6.81</v>
      </c>
      <c r="AH4259" t="s">
        <v>71</v>
      </c>
      <c r="AS4259">
        <v>1.81</v>
      </c>
      <c r="AT4259" t="s">
        <v>71</v>
      </c>
    </row>
    <row r="4260" spans="1:46" x14ac:dyDescent="0.2">
      <c r="A4260" t="s">
        <v>208</v>
      </c>
      <c r="B4260" t="s">
        <v>209</v>
      </c>
      <c r="C4260">
        <f>-70.08774934 / 41.76560688</f>
        <v>-1.6781211761479857</v>
      </c>
      <c r="D4260" t="s">
        <v>210</v>
      </c>
      <c r="E4260" t="s">
        <v>70</v>
      </c>
      <c r="F4260" s="1">
        <v>39686</v>
      </c>
      <c r="G4260">
        <v>2.5</v>
      </c>
      <c r="O4260">
        <v>1.4</v>
      </c>
      <c r="P4260" t="s">
        <v>71</v>
      </c>
      <c r="Q4260">
        <v>22.9</v>
      </c>
      <c r="R4260" t="s">
        <v>71</v>
      </c>
    </row>
    <row r="4261" spans="1:46" x14ac:dyDescent="0.2">
      <c r="A4261" t="s">
        <v>208</v>
      </c>
      <c r="B4261" t="s">
        <v>209</v>
      </c>
      <c r="C4261">
        <f>-70.08774934 / 41.76560688</f>
        <v>-1.6781211761479857</v>
      </c>
      <c r="D4261" t="s">
        <v>210</v>
      </c>
      <c r="E4261" t="s">
        <v>70</v>
      </c>
      <c r="F4261" s="1">
        <v>39686</v>
      </c>
      <c r="G4261">
        <v>3</v>
      </c>
      <c r="O4261">
        <v>0.55000000000000004</v>
      </c>
      <c r="P4261" t="s">
        <v>71</v>
      </c>
      <c r="Q4261">
        <v>22.9</v>
      </c>
      <c r="R4261" t="s">
        <v>71</v>
      </c>
    </row>
    <row r="4262" spans="1:46" x14ac:dyDescent="0.2">
      <c r="A4262" t="s">
        <v>208</v>
      </c>
      <c r="B4262" t="s">
        <v>209</v>
      </c>
      <c r="C4262">
        <f>-70.08774934 / 41.76560688</f>
        <v>-1.6781211761479857</v>
      </c>
      <c r="D4262" t="s">
        <v>210</v>
      </c>
      <c r="E4262" t="s">
        <v>70</v>
      </c>
      <c r="F4262" s="1">
        <v>40043</v>
      </c>
      <c r="G4262">
        <v>0.5</v>
      </c>
      <c r="I4262">
        <v>3.2</v>
      </c>
      <c r="J4262" t="s">
        <v>71</v>
      </c>
      <c r="K4262">
        <v>3.21</v>
      </c>
      <c r="L4262" t="s">
        <v>71</v>
      </c>
      <c r="M4262">
        <v>2.85</v>
      </c>
      <c r="N4262" t="s">
        <v>71</v>
      </c>
      <c r="O4262">
        <v>8.15</v>
      </c>
      <c r="P4262" t="s">
        <v>71</v>
      </c>
      <c r="Q4262">
        <v>27.5</v>
      </c>
      <c r="R4262" t="s">
        <v>71</v>
      </c>
      <c r="S4262">
        <v>0.53</v>
      </c>
      <c r="T4262" t="s">
        <v>71</v>
      </c>
      <c r="U4262">
        <v>16.46</v>
      </c>
      <c r="V4262" t="s">
        <v>71</v>
      </c>
      <c r="W4262">
        <v>38.630000000000003</v>
      </c>
      <c r="X4262" t="s">
        <v>71</v>
      </c>
      <c r="Y4262">
        <v>44.54</v>
      </c>
      <c r="AA4262">
        <v>42.04</v>
      </c>
      <c r="AC4262">
        <v>44.91</v>
      </c>
      <c r="AE4262">
        <v>12.5</v>
      </c>
      <c r="AF4262" t="s">
        <v>71</v>
      </c>
      <c r="AG4262">
        <v>6.32</v>
      </c>
      <c r="AH4262" t="s">
        <v>71</v>
      </c>
      <c r="AS4262">
        <v>1.27</v>
      </c>
      <c r="AT4262" t="s">
        <v>71</v>
      </c>
    </row>
    <row r="4263" spans="1:46" x14ac:dyDescent="0.2">
      <c r="A4263" t="s">
        <v>208</v>
      </c>
      <c r="B4263" t="s">
        <v>209</v>
      </c>
      <c r="C4263">
        <f>-70.08774934 / 41.76560688</f>
        <v>-1.6781211761479857</v>
      </c>
      <c r="D4263" t="s">
        <v>210</v>
      </c>
      <c r="E4263" t="s">
        <v>70</v>
      </c>
      <c r="F4263" s="1">
        <v>40043</v>
      </c>
      <c r="G4263">
        <v>1</v>
      </c>
      <c r="O4263">
        <v>7</v>
      </c>
      <c r="P4263" t="s">
        <v>71</v>
      </c>
      <c r="Q4263">
        <v>26.4</v>
      </c>
      <c r="R4263" t="s">
        <v>71</v>
      </c>
    </row>
    <row r="4264" spans="1:46" x14ac:dyDescent="0.2">
      <c r="A4264" t="s">
        <v>208</v>
      </c>
      <c r="B4264" t="s">
        <v>209</v>
      </c>
      <c r="C4264">
        <f>-70.08774934 / 41.76560688</f>
        <v>-1.6781211761479857</v>
      </c>
      <c r="D4264" t="s">
        <v>210</v>
      </c>
      <c r="E4264" t="s">
        <v>70</v>
      </c>
      <c r="F4264" s="1">
        <v>40043</v>
      </c>
      <c r="G4264">
        <v>1.5</v>
      </c>
      <c r="Q4264">
        <v>25.9</v>
      </c>
      <c r="R4264" t="s">
        <v>71</v>
      </c>
    </row>
    <row r="4265" spans="1:46" x14ac:dyDescent="0.2">
      <c r="A4265" t="s">
        <v>208</v>
      </c>
      <c r="B4265" t="s">
        <v>209</v>
      </c>
      <c r="C4265">
        <f>-70.08774934 / 41.76560688</f>
        <v>-1.6781211761479857</v>
      </c>
      <c r="D4265" t="s">
        <v>210</v>
      </c>
      <c r="E4265" t="s">
        <v>70</v>
      </c>
      <c r="F4265" s="1">
        <v>40043</v>
      </c>
      <c r="G4265">
        <v>2.25</v>
      </c>
      <c r="K4265">
        <v>5.43</v>
      </c>
      <c r="L4265" t="s">
        <v>71</v>
      </c>
      <c r="S4265">
        <v>1.1299999999999999</v>
      </c>
      <c r="T4265" t="s">
        <v>71</v>
      </c>
      <c r="W4265">
        <v>60.03</v>
      </c>
      <c r="X4265" t="s">
        <v>71</v>
      </c>
      <c r="AE4265">
        <v>15.1</v>
      </c>
      <c r="AF4265" t="s">
        <v>71</v>
      </c>
      <c r="AG4265">
        <v>6.15</v>
      </c>
      <c r="AH4265" t="s">
        <v>71</v>
      </c>
      <c r="AS4265">
        <v>3.04</v>
      </c>
      <c r="AT4265" t="s">
        <v>71</v>
      </c>
    </row>
    <row r="4266" spans="1:46" x14ac:dyDescent="0.2">
      <c r="A4266" t="s">
        <v>208</v>
      </c>
      <c r="B4266" t="s">
        <v>209</v>
      </c>
      <c r="C4266">
        <f>-70.08774934 / 41.76560688</f>
        <v>-1.6781211761479857</v>
      </c>
      <c r="D4266" t="s">
        <v>210</v>
      </c>
      <c r="E4266" t="s">
        <v>70</v>
      </c>
      <c r="F4266" s="1">
        <v>40428</v>
      </c>
      <c r="G4266">
        <v>0.5</v>
      </c>
      <c r="I4266">
        <v>3.25</v>
      </c>
      <c r="J4266" t="s">
        <v>71</v>
      </c>
      <c r="K4266">
        <v>15.86</v>
      </c>
      <c r="L4266" t="s">
        <v>71</v>
      </c>
      <c r="M4266">
        <v>1</v>
      </c>
      <c r="N4266" t="s">
        <v>71</v>
      </c>
      <c r="O4266">
        <v>8.2200000000000006</v>
      </c>
      <c r="P4266" t="s">
        <v>71</v>
      </c>
      <c r="Q4266">
        <v>24.6</v>
      </c>
      <c r="R4266" t="s">
        <v>71</v>
      </c>
      <c r="S4266">
        <v>0.36</v>
      </c>
      <c r="T4266" t="s">
        <v>71</v>
      </c>
      <c r="U4266">
        <v>11</v>
      </c>
      <c r="V4266" t="s">
        <v>71</v>
      </c>
      <c r="W4266">
        <v>84.15</v>
      </c>
      <c r="X4266" t="s">
        <v>71</v>
      </c>
      <c r="Y4266">
        <v>38.729999999999997</v>
      </c>
      <c r="AA4266">
        <v>57.71</v>
      </c>
      <c r="AC4266">
        <v>60</v>
      </c>
      <c r="AE4266">
        <v>15.6</v>
      </c>
      <c r="AF4266" t="s">
        <v>71</v>
      </c>
      <c r="AG4266">
        <v>6.29</v>
      </c>
      <c r="AH4266" t="s">
        <v>71</v>
      </c>
      <c r="AS4266">
        <v>6.03</v>
      </c>
      <c r="AT4266" t="s">
        <v>71</v>
      </c>
    </row>
    <row r="4267" spans="1:46" x14ac:dyDescent="0.2">
      <c r="A4267" t="s">
        <v>208</v>
      </c>
      <c r="B4267" t="s">
        <v>209</v>
      </c>
      <c r="C4267">
        <f>-70.08774934 / 41.76560688</f>
        <v>-1.6781211761479857</v>
      </c>
      <c r="D4267" t="s">
        <v>210</v>
      </c>
      <c r="E4267" t="s">
        <v>70</v>
      </c>
      <c r="F4267" s="1">
        <v>40428</v>
      </c>
      <c r="G4267">
        <v>1</v>
      </c>
      <c r="O4267">
        <v>8.19</v>
      </c>
      <c r="P4267" t="s">
        <v>71</v>
      </c>
      <c r="Q4267">
        <v>24.2</v>
      </c>
      <c r="R4267" t="s">
        <v>71</v>
      </c>
    </row>
    <row r="4268" spans="1:46" x14ac:dyDescent="0.2">
      <c r="A4268" t="s">
        <v>208</v>
      </c>
      <c r="B4268" t="s">
        <v>209</v>
      </c>
      <c r="C4268">
        <f>-70.08774934 / 41.76560688</f>
        <v>-1.6781211761479857</v>
      </c>
      <c r="D4268" t="s">
        <v>210</v>
      </c>
      <c r="E4268" t="s">
        <v>70</v>
      </c>
      <c r="F4268" s="1">
        <v>40428</v>
      </c>
      <c r="G4268">
        <v>1.5</v>
      </c>
      <c r="O4268">
        <v>8.2100000000000009</v>
      </c>
      <c r="P4268" t="s">
        <v>71</v>
      </c>
      <c r="Q4268">
        <v>23.9</v>
      </c>
      <c r="R4268" t="s">
        <v>71</v>
      </c>
    </row>
    <row r="4269" spans="1:46" x14ac:dyDescent="0.2">
      <c r="A4269" t="s">
        <v>208</v>
      </c>
      <c r="B4269" t="s">
        <v>209</v>
      </c>
      <c r="C4269">
        <f>-70.08774934 / 41.76560688</f>
        <v>-1.6781211761479857</v>
      </c>
      <c r="D4269" t="s">
        <v>210</v>
      </c>
      <c r="E4269" t="s">
        <v>70</v>
      </c>
      <c r="F4269" s="1">
        <v>40428</v>
      </c>
      <c r="G4269">
        <v>2</v>
      </c>
      <c r="O4269">
        <v>7.85</v>
      </c>
      <c r="P4269" t="s">
        <v>71</v>
      </c>
      <c r="Q4269">
        <v>23.6</v>
      </c>
      <c r="R4269" t="s">
        <v>71</v>
      </c>
    </row>
    <row r="4270" spans="1:46" x14ac:dyDescent="0.2">
      <c r="A4270" t="s">
        <v>208</v>
      </c>
      <c r="B4270" t="s">
        <v>209</v>
      </c>
      <c r="C4270">
        <f>-70.08774934 / 41.76560688</f>
        <v>-1.6781211761479857</v>
      </c>
      <c r="D4270" t="s">
        <v>210</v>
      </c>
      <c r="E4270" t="s">
        <v>70</v>
      </c>
      <c r="F4270" s="1">
        <v>40428</v>
      </c>
      <c r="G4270">
        <v>2.25</v>
      </c>
      <c r="K4270">
        <v>52.59</v>
      </c>
      <c r="L4270" t="s">
        <v>71</v>
      </c>
      <c r="S4270">
        <v>0.65</v>
      </c>
      <c r="T4270" t="s">
        <v>71</v>
      </c>
      <c r="U4270">
        <v>20.190000000000001</v>
      </c>
      <c r="V4270" t="s">
        <v>71</v>
      </c>
      <c r="W4270">
        <v>75.819999999999993</v>
      </c>
      <c r="X4270" t="s">
        <v>71</v>
      </c>
      <c r="Y4270">
        <v>47.48</v>
      </c>
      <c r="AA4270">
        <v>69.47</v>
      </c>
      <c r="AE4270">
        <v>15.3</v>
      </c>
      <c r="AF4270" t="s">
        <v>71</v>
      </c>
      <c r="AG4270">
        <v>7.23</v>
      </c>
      <c r="AH4270" t="s">
        <v>71</v>
      </c>
      <c r="AS4270">
        <v>11.24</v>
      </c>
      <c r="AT4270" t="s">
        <v>71</v>
      </c>
    </row>
    <row r="4271" spans="1:46" x14ac:dyDescent="0.2">
      <c r="A4271" t="s">
        <v>208</v>
      </c>
      <c r="B4271" t="s">
        <v>209</v>
      </c>
      <c r="C4271">
        <f>-70.08774934 / 41.76560688</f>
        <v>-1.6781211761479857</v>
      </c>
      <c r="D4271" t="s">
        <v>210</v>
      </c>
      <c r="E4271" t="s">
        <v>70</v>
      </c>
      <c r="F4271" s="1">
        <v>40428</v>
      </c>
      <c r="G4271">
        <v>2.5</v>
      </c>
      <c r="O4271">
        <v>7.29</v>
      </c>
      <c r="P4271" t="s">
        <v>71</v>
      </c>
      <c r="Q4271">
        <v>23.4</v>
      </c>
      <c r="R4271" t="s">
        <v>71</v>
      </c>
    </row>
    <row r="4272" spans="1:46" x14ac:dyDescent="0.2">
      <c r="A4272" t="s">
        <v>208</v>
      </c>
      <c r="B4272" t="s">
        <v>209</v>
      </c>
      <c r="C4272">
        <f>-70.08774934 / 41.76560688</f>
        <v>-1.6781211761479857</v>
      </c>
      <c r="D4272" t="s">
        <v>210</v>
      </c>
      <c r="E4272" t="s">
        <v>70</v>
      </c>
      <c r="F4272" s="1">
        <v>40428</v>
      </c>
      <c r="G4272">
        <v>3</v>
      </c>
      <c r="O4272">
        <v>5.39</v>
      </c>
      <c r="P4272" t="s">
        <v>71</v>
      </c>
      <c r="Q4272">
        <v>23.3</v>
      </c>
      <c r="R4272" t="s">
        <v>71</v>
      </c>
    </row>
    <row r="4273" spans="1:46" x14ac:dyDescent="0.2">
      <c r="A4273" t="s">
        <v>208</v>
      </c>
      <c r="B4273" t="s">
        <v>209</v>
      </c>
      <c r="C4273">
        <f>-70.08774934 / 41.76560688</f>
        <v>-1.6781211761479857</v>
      </c>
      <c r="D4273" t="s">
        <v>210</v>
      </c>
      <c r="E4273" t="s">
        <v>70</v>
      </c>
      <c r="F4273" s="1">
        <v>40799</v>
      </c>
      <c r="G4273">
        <v>0.5</v>
      </c>
      <c r="I4273">
        <v>3</v>
      </c>
      <c r="J4273" t="s">
        <v>71</v>
      </c>
      <c r="K4273">
        <v>3.79</v>
      </c>
      <c r="L4273" t="s">
        <v>71</v>
      </c>
      <c r="M4273">
        <v>1.75</v>
      </c>
      <c r="N4273" t="s">
        <v>71</v>
      </c>
      <c r="O4273">
        <v>8.4499999999999993</v>
      </c>
      <c r="P4273" t="s">
        <v>71</v>
      </c>
      <c r="Q4273">
        <v>23</v>
      </c>
      <c r="R4273" t="s">
        <v>71</v>
      </c>
      <c r="S4273">
        <v>0.69</v>
      </c>
      <c r="T4273" t="s">
        <v>71</v>
      </c>
      <c r="U4273">
        <v>21.37</v>
      </c>
      <c r="V4273" t="s">
        <v>71</v>
      </c>
      <c r="W4273">
        <v>47.82</v>
      </c>
      <c r="X4273" t="s">
        <v>71</v>
      </c>
      <c r="Y4273">
        <v>48.3</v>
      </c>
      <c r="AA4273">
        <v>43.67</v>
      </c>
      <c r="AC4273">
        <v>51.94</v>
      </c>
      <c r="AE4273">
        <v>15.9</v>
      </c>
      <c r="AF4273" t="s">
        <v>71</v>
      </c>
      <c r="AG4273">
        <v>7.16</v>
      </c>
      <c r="AH4273" t="s">
        <v>71</v>
      </c>
      <c r="AS4273">
        <v>1.07</v>
      </c>
      <c r="AT4273" t="s">
        <v>71</v>
      </c>
    </row>
    <row r="4274" spans="1:46" x14ac:dyDescent="0.2">
      <c r="A4274" t="s">
        <v>208</v>
      </c>
      <c r="B4274" t="s">
        <v>209</v>
      </c>
      <c r="C4274">
        <f>-70.08774934 / 41.76560688</f>
        <v>-1.6781211761479857</v>
      </c>
      <c r="D4274" t="s">
        <v>210</v>
      </c>
      <c r="E4274" t="s">
        <v>70</v>
      </c>
      <c r="F4274" s="1">
        <v>40799</v>
      </c>
      <c r="G4274">
        <v>1</v>
      </c>
      <c r="O4274">
        <v>8.41</v>
      </c>
      <c r="P4274" t="s">
        <v>71</v>
      </c>
      <c r="Q4274">
        <v>22.6</v>
      </c>
      <c r="R4274" t="s">
        <v>71</v>
      </c>
    </row>
    <row r="4275" spans="1:46" x14ac:dyDescent="0.2">
      <c r="A4275" t="s">
        <v>208</v>
      </c>
      <c r="B4275" t="s">
        <v>209</v>
      </c>
      <c r="C4275">
        <f>-70.08774934 / 41.76560688</f>
        <v>-1.6781211761479857</v>
      </c>
      <c r="D4275" t="s">
        <v>210</v>
      </c>
      <c r="E4275" t="s">
        <v>70</v>
      </c>
      <c r="F4275" s="1">
        <v>40799</v>
      </c>
      <c r="G4275">
        <v>1.5</v>
      </c>
      <c r="O4275">
        <v>8.3800000000000008</v>
      </c>
      <c r="P4275" t="s">
        <v>71</v>
      </c>
      <c r="Q4275">
        <v>22.2</v>
      </c>
      <c r="R4275" t="s">
        <v>71</v>
      </c>
    </row>
    <row r="4276" spans="1:46" x14ac:dyDescent="0.2">
      <c r="A4276" t="s">
        <v>208</v>
      </c>
      <c r="B4276" t="s">
        <v>209</v>
      </c>
      <c r="C4276">
        <f>-70.08774934 / 41.76560688</f>
        <v>-1.6781211761479857</v>
      </c>
      <c r="D4276" t="s">
        <v>210</v>
      </c>
      <c r="E4276" t="s">
        <v>70</v>
      </c>
      <c r="F4276" s="1">
        <v>40799</v>
      </c>
      <c r="G4276">
        <v>2</v>
      </c>
      <c r="K4276">
        <v>7.25</v>
      </c>
      <c r="L4276" t="s">
        <v>71</v>
      </c>
      <c r="O4276">
        <v>8.14</v>
      </c>
      <c r="P4276" t="s">
        <v>71</v>
      </c>
      <c r="Q4276">
        <v>21.7</v>
      </c>
      <c r="R4276" t="s">
        <v>71</v>
      </c>
      <c r="S4276">
        <v>0.84</v>
      </c>
      <c r="T4276" t="s">
        <v>71</v>
      </c>
      <c r="U4276">
        <v>26.02</v>
      </c>
      <c r="V4276" t="s">
        <v>71</v>
      </c>
      <c r="W4276">
        <v>51.67</v>
      </c>
      <c r="X4276" t="s">
        <v>71</v>
      </c>
      <c r="Y4276">
        <v>51.14</v>
      </c>
      <c r="AA4276">
        <v>50.03</v>
      </c>
      <c r="AE4276">
        <v>15.8</v>
      </c>
      <c r="AF4276" t="s">
        <v>71</v>
      </c>
      <c r="AG4276">
        <v>7.01</v>
      </c>
      <c r="AH4276" t="s">
        <v>71</v>
      </c>
      <c r="AS4276">
        <v>3.13</v>
      </c>
      <c r="AT4276" t="s">
        <v>71</v>
      </c>
    </row>
    <row r="4277" spans="1:46" x14ac:dyDescent="0.2">
      <c r="A4277" t="s">
        <v>208</v>
      </c>
      <c r="B4277" t="s">
        <v>209</v>
      </c>
      <c r="C4277">
        <f>-70.08774934 / 41.76560688</f>
        <v>-1.6781211761479857</v>
      </c>
      <c r="D4277" t="s">
        <v>210</v>
      </c>
      <c r="E4277" t="s">
        <v>70</v>
      </c>
      <c r="F4277" s="1">
        <v>41164</v>
      </c>
      <c r="G4277">
        <v>0.5</v>
      </c>
      <c r="I4277">
        <v>3.25</v>
      </c>
      <c r="J4277" t="s">
        <v>71</v>
      </c>
      <c r="K4277">
        <v>1.26</v>
      </c>
      <c r="L4277" t="s">
        <v>71</v>
      </c>
      <c r="M4277">
        <v>3.05</v>
      </c>
      <c r="N4277" t="s">
        <v>71</v>
      </c>
      <c r="O4277">
        <v>7.5</v>
      </c>
      <c r="P4277" t="s">
        <v>71</v>
      </c>
      <c r="Q4277">
        <v>21.1</v>
      </c>
      <c r="R4277" t="s">
        <v>71</v>
      </c>
      <c r="S4277">
        <v>0.82</v>
      </c>
      <c r="T4277" t="s">
        <v>71</v>
      </c>
      <c r="U4277">
        <v>25.4</v>
      </c>
      <c r="V4277" t="s">
        <v>71</v>
      </c>
      <c r="W4277">
        <v>28.52</v>
      </c>
      <c r="X4277" t="s">
        <v>71</v>
      </c>
      <c r="Y4277">
        <v>50.8</v>
      </c>
      <c r="AA4277">
        <v>32.869999999999997</v>
      </c>
      <c r="AC4277">
        <v>43.93</v>
      </c>
      <c r="AE4277">
        <v>16.899999999999999</v>
      </c>
      <c r="AF4277" t="s">
        <v>71</v>
      </c>
      <c r="AG4277">
        <v>7.07</v>
      </c>
      <c r="AH4277" t="s">
        <v>71</v>
      </c>
      <c r="AS4277">
        <v>1.18</v>
      </c>
      <c r="AT4277" t="s">
        <v>71</v>
      </c>
    </row>
    <row r="4278" spans="1:46" x14ac:dyDescent="0.2">
      <c r="A4278" t="s">
        <v>208</v>
      </c>
      <c r="B4278" t="s">
        <v>209</v>
      </c>
      <c r="C4278">
        <f>-70.08774934 / 41.76560688</f>
        <v>-1.6781211761479857</v>
      </c>
      <c r="D4278" t="s">
        <v>210</v>
      </c>
      <c r="E4278" t="s">
        <v>70</v>
      </c>
      <c r="F4278" s="1">
        <v>41164</v>
      </c>
      <c r="G4278">
        <v>1</v>
      </c>
      <c r="O4278">
        <v>7.29</v>
      </c>
      <c r="P4278" t="s">
        <v>71</v>
      </c>
      <c r="Q4278">
        <v>20.8</v>
      </c>
      <c r="R4278" t="s">
        <v>71</v>
      </c>
    </row>
    <row r="4279" spans="1:46" x14ac:dyDescent="0.2">
      <c r="A4279" t="s">
        <v>208</v>
      </c>
      <c r="B4279" t="s">
        <v>209</v>
      </c>
      <c r="C4279">
        <f>-70.08774934 / 41.76560688</f>
        <v>-1.6781211761479857</v>
      </c>
      <c r="D4279" t="s">
        <v>210</v>
      </c>
      <c r="E4279" t="s">
        <v>70</v>
      </c>
      <c r="F4279" s="1">
        <v>41164</v>
      </c>
      <c r="G4279">
        <v>1.5</v>
      </c>
      <c r="O4279">
        <v>7.16</v>
      </c>
      <c r="P4279" t="s">
        <v>71</v>
      </c>
      <c r="Q4279">
        <v>20.7</v>
      </c>
      <c r="R4279" t="s">
        <v>71</v>
      </c>
    </row>
    <row r="4280" spans="1:46" x14ac:dyDescent="0.2">
      <c r="A4280" t="s">
        <v>208</v>
      </c>
      <c r="B4280" t="s">
        <v>209</v>
      </c>
      <c r="C4280">
        <f>-70.08774934 / 41.76560688</f>
        <v>-1.6781211761479857</v>
      </c>
      <c r="D4280" t="s">
        <v>210</v>
      </c>
      <c r="E4280" t="s">
        <v>70</v>
      </c>
      <c r="F4280" s="1">
        <v>41164</v>
      </c>
      <c r="G4280">
        <v>2</v>
      </c>
      <c r="O4280">
        <v>7.13</v>
      </c>
      <c r="P4280" t="s">
        <v>71</v>
      </c>
      <c r="Q4280">
        <v>20.7</v>
      </c>
      <c r="R4280" t="s">
        <v>71</v>
      </c>
    </row>
    <row r="4281" spans="1:46" x14ac:dyDescent="0.2">
      <c r="A4281" t="s">
        <v>208</v>
      </c>
      <c r="B4281" t="s">
        <v>209</v>
      </c>
      <c r="C4281">
        <f>-70.08774934 / 41.76560688</f>
        <v>-1.6781211761479857</v>
      </c>
      <c r="D4281" t="s">
        <v>210</v>
      </c>
      <c r="E4281" t="s">
        <v>70</v>
      </c>
      <c r="F4281" s="1">
        <v>41164</v>
      </c>
      <c r="G4281">
        <v>2.25</v>
      </c>
      <c r="K4281">
        <v>1.02</v>
      </c>
      <c r="L4281" t="s">
        <v>71</v>
      </c>
      <c r="S4281">
        <v>0.73</v>
      </c>
      <c r="T4281" t="s">
        <v>71</v>
      </c>
      <c r="W4281">
        <v>35.42</v>
      </c>
      <c r="X4281" t="s">
        <v>71</v>
      </c>
      <c r="Y4281">
        <v>-0.39</v>
      </c>
      <c r="AA4281">
        <v>30.79</v>
      </c>
      <c r="AE4281">
        <v>16.5</v>
      </c>
      <c r="AF4281" t="s">
        <v>71</v>
      </c>
      <c r="AG4281">
        <v>7</v>
      </c>
      <c r="AH4281" t="s">
        <v>71</v>
      </c>
      <c r="AS4281">
        <v>3.13</v>
      </c>
      <c r="AT4281" t="s">
        <v>71</v>
      </c>
    </row>
    <row r="4282" spans="1:46" x14ac:dyDescent="0.2">
      <c r="A4282" t="s">
        <v>208</v>
      </c>
      <c r="B4282" t="s">
        <v>209</v>
      </c>
      <c r="C4282">
        <f>-70.08774934 / 41.76560688</f>
        <v>-1.6781211761479857</v>
      </c>
      <c r="D4282" t="s">
        <v>210</v>
      </c>
      <c r="E4282" t="s">
        <v>70</v>
      </c>
      <c r="F4282" s="1">
        <v>41164</v>
      </c>
      <c r="G4282">
        <v>2.5</v>
      </c>
      <c r="O4282">
        <v>7.03</v>
      </c>
      <c r="P4282" t="s">
        <v>71</v>
      </c>
      <c r="Q4282">
        <v>20.6</v>
      </c>
      <c r="R4282" t="s">
        <v>71</v>
      </c>
    </row>
    <row r="4283" spans="1:46" x14ac:dyDescent="0.2">
      <c r="A4283" t="s">
        <v>208</v>
      </c>
      <c r="B4283" t="s">
        <v>209</v>
      </c>
      <c r="C4283">
        <f>-70.08774934 / 41.76560688</f>
        <v>-1.6781211761479857</v>
      </c>
      <c r="D4283" t="s">
        <v>210</v>
      </c>
      <c r="E4283" t="s">
        <v>70</v>
      </c>
      <c r="F4283" s="1">
        <v>41527</v>
      </c>
      <c r="G4283">
        <v>0.5</v>
      </c>
      <c r="I4283">
        <v>3.25</v>
      </c>
      <c r="J4283" t="s">
        <v>71</v>
      </c>
      <c r="K4283">
        <v>2.68</v>
      </c>
      <c r="L4283" t="s">
        <v>71</v>
      </c>
      <c r="M4283">
        <v>2.5499999999999998</v>
      </c>
      <c r="N4283" t="s">
        <v>71</v>
      </c>
      <c r="O4283">
        <v>7.11</v>
      </c>
      <c r="P4283" t="s">
        <v>71</v>
      </c>
      <c r="Q4283">
        <v>20.7</v>
      </c>
      <c r="R4283" t="s">
        <v>71</v>
      </c>
      <c r="S4283">
        <v>0.22</v>
      </c>
      <c r="T4283" t="s">
        <v>71</v>
      </c>
      <c r="U4283">
        <v>6.81</v>
      </c>
      <c r="V4283" t="s">
        <v>71</v>
      </c>
      <c r="W4283">
        <v>40.25</v>
      </c>
      <c r="X4283" t="s">
        <v>71</v>
      </c>
      <c r="Y4283">
        <v>31.81</v>
      </c>
      <c r="AA4283">
        <v>40.270000000000003</v>
      </c>
      <c r="AC4283">
        <v>46.51</v>
      </c>
      <c r="AE4283">
        <v>15.2</v>
      </c>
      <c r="AF4283" t="s">
        <v>71</v>
      </c>
      <c r="AG4283">
        <v>6.9</v>
      </c>
      <c r="AH4283" t="s">
        <v>71</v>
      </c>
      <c r="AS4283">
        <v>1.7</v>
      </c>
      <c r="AT4283" t="s">
        <v>71</v>
      </c>
    </row>
    <row r="4284" spans="1:46" x14ac:dyDescent="0.2">
      <c r="A4284" t="s">
        <v>208</v>
      </c>
      <c r="B4284" t="s">
        <v>209</v>
      </c>
      <c r="C4284">
        <f>-70.08774934 / 41.76560688</f>
        <v>-1.6781211761479857</v>
      </c>
      <c r="D4284" t="s">
        <v>210</v>
      </c>
      <c r="E4284" t="s">
        <v>70</v>
      </c>
      <c r="F4284" s="1">
        <v>41527</v>
      </c>
      <c r="G4284">
        <v>1</v>
      </c>
      <c r="O4284">
        <v>7</v>
      </c>
      <c r="P4284" t="s">
        <v>71</v>
      </c>
      <c r="Q4284">
        <v>20.7</v>
      </c>
      <c r="R4284" t="s">
        <v>71</v>
      </c>
    </row>
    <row r="4285" spans="1:46" x14ac:dyDescent="0.2">
      <c r="A4285" t="s">
        <v>208</v>
      </c>
      <c r="B4285" t="s">
        <v>209</v>
      </c>
      <c r="C4285">
        <f>-70.08774934 / 41.76560688</f>
        <v>-1.6781211761479857</v>
      </c>
      <c r="D4285" t="s">
        <v>210</v>
      </c>
      <c r="E4285" t="s">
        <v>70</v>
      </c>
      <c r="F4285" s="1">
        <v>41527</v>
      </c>
      <c r="G4285">
        <v>1.5</v>
      </c>
      <c r="O4285">
        <v>7</v>
      </c>
      <c r="P4285" t="s">
        <v>71</v>
      </c>
      <c r="Q4285">
        <v>20.7</v>
      </c>
      <c r="R4285" t="s">
        <v>71</v>
      </c>
    </row>
    <row r="4286" spans="1:46" x14ac:dyDescent="0.2">
      <c r="A4286" t="s">
        <v>208</v>
      </c>
      <c r="B4286" t="s">
        <v>209</v>
      </c>
      <c r="C4286">
        <f>-70.08774934 / 41.76560688</f>
        <v>-1.6781211761479857</v>
      </c>
      <c r="D4286" t="s">
        <v>210</v>
      </c>
      <c r="E4286" t="s">
        <v>70</v>
      </c>
      <c r="F4286" s="1">
        <v>41527</v>
      </c>
      <c r="G4286">
        <v>2</v>
      </c>
      <c r="O4286">
        <v>7</v>
      </c>
      <c r="P4286" t="s">
        <v>71</v>
      </c>
      <c r="Q4286">
        <v>20.7</v>
      </c>
      <c r="R4286" t="s">
        <v>71</v>
      </c>
    </row>
    <row r="4287" spans="1:46" x14ac:dyDescent="0.2">
      <c r="A4287" t="s">
        <v>208</v>
      </c>
      <c r="B4287" t="s">
        <v>209</v>
      </c>
      <c r="C4287">
        <f>-70.08774934 / 41.76560688</f>
        <v>-1.6781211761479857</v>
      </c>
      <c r="D4287" t="s">
        <v>210</v>
      </c>
      <c r="E4287" t="s">
        <v>70</v>
      </c>
      <c r="F4287" s="1">
        <v>41527</v>
      </c>
      <c r="G4287">
        <v>2.25</v>
      </c>
      <c r="K4287">
        <v>3.96</v>
      </c>
      <c r="L4287" t="s">
        <v>71</v>
      </c>
      <c r="S4287">
        <v>0.24</v>
      </c>
      <c r="T4287" t="s">
        <v>71</v>
      </c>
      <c r="U4287">
        <v>7.43</v>
      </c>
      <c r="V4287" t="s">
        <v>71</v>
      </c>
      <c r="W4287">
        <v>39.97</v>
      </c>
      <c r="X4287" t="s">
        <v>71</v>
      </c>
      <c r="Y4287">
        <v>33.07</v>
      </c>
      <c r="AA4287">
        <v>44.1</v>
      </c>
      <c r="AE4287">
        <v>14.5</v>
      </c>
      <c r="AF4287" t="s">
        <v>71</v>
      </c>
      <c r="AG4287">
        <v>7</v>
      </c>
      <c r="AH4287" t="s">
        <v>71</v>
      </c>
      <c r="AS4287">
        <v>1.65</v>
      </c>
      <c r="AT4287" t="s">
        <v>71</v>
      </c>
    </row>
    <row r="4288" spans="1:46" x14ac:dyDescent="0.2">
      <c r="A4288" t="s">
        <v>208</v>
      </c>
      <c r="B4288" t="s">
        <v>209</v>
      </c>
      <c r="C4288">
        <f>-70.08774934 / 41.76560688</f>
        <v>-1.6781211761479857</v>
      </c>
      <c r="D4288" t="s">
        <v>210</v>
      </c>
      <c r="E4288" t="s">
        <v>70</v>
      </c>
      <c r="F4288" s="1">
        <v>41527</v>
      </c>
      <c r="G4288">
        <v>2.5</v>
      </c>
      <c r="O4288">
        <v>6.7</v>
      </c>
      <c r="P4288" t="s">
        <v>71</v>
      </c>
      <c r="Q4288">
        <v>20.7</v>
      </c>
      <c r="R4288" t="s">
        <v>71</v>
      </c>
    </row>
    <row r="4289" spans="1:58" x14ac:dyDescent="0.2">
      <c r="A4289" t="s">
        <v>208</v>
      </c>
      <c r="B4289" t="s">
        <v>209</v>
      </c>
      <c r="C4289">
        <f>-70.08774934 / 41.76560688</f>
        <v>-1.6781211761479857</v>
      </c>
      <c r="D4289" t="s">
        <v>210</v>
      </c>
      <c r="E4289" t="s">
        <v>70</v>
      </c>
      <c r="F4289" s="1">
        <v>41892</v>
      </c>
      <c r="G4289">
        <v>0.5</v>
      </c>
      <c r="I4289">
        <v>3.22</v>
      </c>
      <c r="J4289" t="s">
        <v>71</v>
      </c>
      <c r="K4289">
        <v>3.78</v>
      </c>
      <c r="L4289" t="s">
        <v>71</v>
      </c>
      <c r="M4289">
        <v>2.93</v>
      </c>
      <c r="N4289" t="s">
        <v>71</v>
      </c>
      <c r="O4289">
        <v>6.15</v>
      </c>
      <c r="P4289" t="s">
        <v>71</v>
      </c>
      <c r="Q4289">
        <v>24</v>
      </c>
      <c r="R4289" t="s">
        <v>71</v>
      </c>
      <c r="S4289">
        <v>0.74</v>
      </c>
      <c r="T4289" t="s">
        <v>71</v>
      </c>
      <c r="U4289">
        <v>22.92</v>
      </c>
      <c r="V4289" t="s">
        <v>71</v>
      </c>
      <c r="W4289">
        <v>44.32</v>
      </c>
      <c r="X4289" t="s">
        <v>71</v>
      </c>
      <c r="Y4289">
        <v>49.31</v>
      </c>
      <c r="AA4289">
        <v>43.64</v>
      </c>
      <c r="AC4289">
        <v>44.53</v>
      </c>
      <c r="AE4289">
        <v>15.6</v>
      </c>
      <c r="AF4289" t="s">
        <v>71</v>
      </c>
      <c r="AG4289">
        <v>6.9</v>
      </c>
      <c r="AH4289" t="s">
        <v>71</v>
      </c>
      <c r="AS4289">
        <v>15.77</v>
      </c>
      <c r="AT4289" t="s">
        <v>71</v>
      </c>
    </row>
    <row r="4290" spans="1:58" x14ac:dyDescent="0.2">
      <c r="A4290" t="s">
        <v>208</v>
      </c>
      <c r="B4290" t="s">
        <v>209</v>
      </c>
      <c r="C4290">
        <f>-70.08774934 / 41.76560688</f>
        <v>-1.6781211761479857</v>
      </c>
      <c r="D4290" t="s">
        <v>210</v>
      </c>
      <c r="E4290" t="s">
        <v>70</v>
      </c>
      <c r="F4290" s="1">
        <v>41892</v>
      </c>
      <c r="G4290">
        <v>1</v>
      </c>
      <c r="O4290">
        <v>6.62</v>
      </c>
      <c r="P4290" t="s">
        <v>71</v>
      </c>
      <c r="Q4290">
        <v>23.8</v>
      </c>
      <c r="R4290" t="s">
        <v>71</v>
      </c>
    </row>
    <row r="4291" spans="1:58" x14ac:dyDescent="0.2">
      <c r="A4291" t="s">
        <v>208</v>
      </c>
      <c r="B4291" t="s">
        <v>209</v>
      </c>
      <c r="C4291">
        <f>-70.08774934 / 41.76560688</f>
        <v>-1.6781211761479857</v>
      </c>
      <c r="D4291" t="s">
        <v>210</v>
      </c>
      <c r="E4291" t="s">
        <v>70</v>
      </c>
      <c r="F4291" s="1">
        <v>41892</v>
      </c>
      <c r="G4291">
        <v>1.5</v>
      </c>
      <c r="O4291">
        <v>6.62</v>
      </c>
      <c r="P4291" t="s">
        <v>71</v>
      </c>
      <c r="Q4291">
        <v>23.7</v>
      </c>
      <c r="R4291" t="s">
        <v>71</v>
      </c>
    </row>
    <row r="4292" spans="1:58" x14ac:dyDescent="0.2">
      <c r="A4292" t="s">
        <v>208</v>
      </c>
      <c r="B4292" t="s">
        <v>209</v>
      </c>
      <c r="C4292">
        <f>-70.08774934 / 41.76560688</f>
        <v>-1.6781211761479857</v>
      </c>
      <c r="D4292" t="s">
        <v>210</v>
      </c>
      <c r="E4292" t="s">
        <v>70</v>
      </c>
      <c r="F4292" s="1">
        <v>41892</v>
      </c>
      <c r="G4292">
        <v>2</v>
      </c>
      <c r="O4292">
        <v>6.47</v>
      </c>
      <c r="P4292" t="s">
        <v>71</v>
      </c>
      <c r="Q4292">
        <v>23.6</v>
      </c>
      <c r="R4292" t="s">
        <v>71</v>
      </c>
    </row>
    <row r="4293" spans="1:58" x14ac:dyDescent="0.2">
      <c r="A4293" t="s">
        <v>208</v>
      </c>
      <c r="B4293" t="s">
        <v>209</v>
      </c>
      <c r="C4293">
        <f>-70.08774934 / 41.76560688</f>
        <v>-1.6781211761479857</v>
      </c>
      <c r="D4293" t="s">
        <v>210</v>
      </c>
      <c r="E4293" t="s">
        <v>70</v>
      </c>
      <c r="F4293" s="1">
        <v>41892</v>
      </c>
      <c r="G4293">
        <v>2.25</v>
      </c>
      <c r="K4293">
        <v>8.26</v>
      </c>
      <c r="L4293" t="s">
        <v>71</v>
      </c>
      <c r="S4293">
        <v>0.7</v>
      </c>
      <c r="T4293" t="s">
        <v>71</v>
      </c>
      <c r="U4293">
        <v>21.68</v>
      </c>
      <c r="V4293" t="s">
        <v>71</v>
      </c>
      <c r="W4293">
        <v>42.69</v>
      </c>
      <c r="X4293" t="s">
        <v>71</v>
      </c>
      <c r="Y4293">
        <v>48.51</v>
      </c>
      <c r="AA4293">
        <v>51.31</v>
      </c>
      <c r="AE4293">
        <v>15.6</v>
      </c>
      <c r="AF4293" t="s">
        <v>71</v>
      </c>
      <c r="AG4293">
        <v>6.98</v>
      </c>
      <c r="AH4293" t="s">
        <v>71</v>
      </c>
      <c r="AS4293">
        <v>5.41</v>
      </c>
      <c r="AT4293" t="s">
        <v>71</v>
      </c>
    </row>
    <row r="4294" spans="1:58" x14ac:dyDescent="0.2">
      <c r="A4294" t="s">
        <v>208</v>
      </c>
      <c r="B4294" t="s">
        <v>209</v>
      </c>
      <c r="C4294">
        <f>-70.08774934 / 41.76560688</f>
        <v>-1.6781211761479857</v>
      </c>
      <c r="D4294" t="s">
        <v>210</v>
      </c>
      <c r="E4294" t="s">
        <v>70</v>
      </c>
      <c r="F4294" s="1">
        <v>41892</v>
      </c>
      <c r="G4294">
        <v>2.5</v>
      </c>
      <c r="O4294">
        <v>6.42</v>
      </c>
      <c r="P4294" t="s">
        <v>71</v>
      </c>
      <c r="Q4294">
        <v>23.4</v>
      </c>
      <c r="R4294" t="s">
        <v>71</v>
      </c>
    </row>
    <row r="4295" spans="1:58" x14ac:dyDescent="0.2">
      <c r="A4295" t="s">
        <v>208</v>
      </c>
      <c r="B4295" t="s">
        <v>209</v>
      </c>
      <c r="C4295">
        <f>-70.08774934 / 41.76560688</f>
        <v>-1.6781211761479857</v>
      </c>
      <c r="D4295" t="s">
        <v>210</v>
      </c>
      <c r="E4295" t="s">
        <v>70</v>
      </c>
      <c r="F4295" s="1">
        <v>42633</v>
      </c>
      <c r="G4295">
        <v>0.5</v>
      </c>
      <c r="I4295">
        <v>2.63</v>
      </c>
      <c r="J4295" t="s">
        <v>71</v>
      </c>
      <c r="K4295">
        <v>26.57</v>
      </c>
      <c r="L4295" t="s">
        <v>71</v>
      </c>
      <c r="M4295">
        <v>1.71</v>
      </c>
      <c r="N4295" t="s">
        <v>71</v>
      </c>
      <c r="O4295">
        <v>8.91</v>
      </c>
      <c r="P4295" t="s">
        <v>71</v>
      </c>
      <c r="Q4295">
        <v>23.5</v>
      </c>
      <c r="R4295" t="s">
        <v>71</v>
      </c>
      <c r="S4295">
        <v>1.36</v>
      </c>
      <c r="T4295" t="s">
        <v>71</v>
      </c>
      <c r="U4295">
        <v>42.12</v>
      </c>
      <c r="V4295" t="s">
        <v>71</v>
      </c>
      <c r="W4295">
        <v>66.22</v>
      </c>
      <c r="X4295" t="s">
        <v>71</v>
      </c>
      <c r="Y4295">
        <v>58.09</v>
      </c>
      <c r="AA4295">
        <v>62.77</v>
      </c>
      <c r="AC4295">
        <v>52.31</v>
      </c>
      <c r="AE4295">
        <v>28</v>
      </c>
      <c r="AF4295" t="s">
        <v>71</v>
      </c>
      <c r="AG4295">
        <v>7.19</v>
      </c>
      <c r="AH4295" t="s">
        <v>71</v>
      </c>
      <c r="AS4295">
        <v>20.420000000000002</v>
      </c>
      <c r="AT4295" t="s">
        <v>71</v>
      </c>
      <c r="BE4295">
        <v>47</v>
      </c>
      <c r="BF4295" t="s">
        <v>71</v>
      </c>
    </row>
    <row r="4296" spans="1:58" x14ac:dyDescent="0.2">
      <c r="A4296" t="s">
        <v>208</v>
      </c>
      <c r="B4296" t="s">
        <v>209</v>
      </c>
      <c r="C4296">
        <f>-70.08774934 / 41.76560688</f>
        <v>-1.6781211761479857</v>
      </c>
      <c r="D4296" t="s">
        <v>210</v>
      </c>
      <c r="E4296" t="s">
        <v>70</v>
      </c>
      <c r="F4296" s="1">
        <v>42633</v>
      </c>
      <c r="G4296">
        <v>1</v>
      </c>
      <c r="O4296">
        <v>8.89</v>
      </c>
      <c r="P4296" t="s">
        <v>71</v>
      </c>
      <c r="Q4296">
        <v>23.8</v>
      </c>
      <c r="R4296" t="s">
        <v>71</v>
      </c>
    </row>
    <row r="4297" spans="1:58" x14ac:dyDescent="0.2">
      <c r="A4297" t="s">
        <v>208</v>
      </c>
      <c r="B4297" t="s">
        <v>209</v>
      </c>
      <c r="C4297">
        <f>-70.08774934 / 41.76560688</f>
        <v>-1.6781211761479857</v>
      </c>
      <c r="D4297" t="s">
        <v>210</v>
      </c>
      <c r="E4297" t="s">
        <v>70</v>
      </c>
      <c r="F4297" s="1">
        <v>42633</v>
      </c>
      <c r="G4297">
        <v>1.5</v>
      </c>
      <c r="O4297">
        <v>7.65</v>
      </c>
      <c r="P4297" t="s">
        <v>71</v>
      </c>
      <c r="Q4297">
        <v>23.2</v>
      </c>
      <c r="R4297" t="s">
        <v>71</v>
      </c>
    </row>
    <row r="4298" spans="1:58" x14ac:dyDescent="0.2">
      <c r="A4298" t="s">
        <v>208</v>
      </c>
      <c r="B4298" t="s">
        <v>209</v>
      </c>
      <c r="C4298">
        <f>-70.08774934 / 41.76560688</f>
        <v>-1.6781211761479857</v>
      </c>
      <c r="D4298" t="s">
        <v>210</v>
      </c>
      <c r="E4298" t="s">
        <v>70</v>
      </c>
      <c r="F4298" s="1">
        <v>42633</v>
      </c>
      <c r="G4298">
        <v>2</v>
      </c>
      <c r="K4298">
        <v>36.14</v>
      </c>
      <c r="L4298" t="s">
        <v>71</v>
      </c>
      <c r="O4298">
        <v>5.55</v>
      </c>
      <c r="P4298" t="s">
        <v>71</v>
      </c>
      <c r="Q4298">
        <v>22.8</v>
      </c>
      <c r="R4298" t="s">
        <v>71</v>
      </c>
      <c r="S4298">
        <v>0.71</v>
      </c>
      <c r="T4298" t="s">
        <v>71</v>
      </c>
      <c r="U4298">
        <v>21.99</v>
      </c>
      <c r="V4298" t="s">
        <v>71</v>
      </c>
      <c r="W4298">
        <v>54.73</v>
      </c>
      <c r="X4298" t="s">
        <v>71</v>
      </c>
      <c r="Y4298">
        <v>48.72</v>
      </c>
      <c r="AA4298">
        <v>65.790000000000006</v>
      </c>
      <c r="AE4298">
        <v>28.9</v>
      </c>
      <c r="AF4298" t="s">
        <v>71</v>
      </c>
      <c r="AG4298">
        <v>7.05</v>
      </c>
      <c r="AH4298" t="s">
        <v>71</v>
      </c>
      <c r="AS4298">
        <v>23.85</v>
      </c>
      <c r="AT4298" t="s">
        <v>71</v>
      </c>
      <c r="BE4298">
        <v>60</v>
      </c>
      <c r="BF4298" t="s">
        <v>71</v>
      </c>
    </row>
    <row r="4299" spans="1:58" x14ac:dyDescent="0.2">
      <c r="A4299" t="s">
        <v>211</v>
      </c>
      <c r="B4299" t="s">
        <v>212</v>
      </c>
      <c r="C4299">
        <f>-70.05355345 / 41.76341749</f>
        <v>-1.6773903492637761</v>
      </c>
      <c r="D4299" t="s">
        <v>213</v>
      </c>
      <c r="E4299" t="s">
        <v>70</v>
      </c>
      <c r="F4299" s="1">
        <v>37143</v>
      </c>
      <c r="G4299">
        <v>0.5</v>
      </c>
      <c r="I4299">
        <v>6.7</v>
      </c>
      <c r="J4299" t="s">
        <v>71</v>
      </c>
      <c r="K4299">
        <v>2.77</v>
      </c>
      <c r="L4299" t="s">
        <v>71</v>
      </c>
      <c r="M4299">
        <v>2.69</v>
      </c>
      <c r="N4299" t="s">
        <v>71</v>
      </c>
      <c r="O4299">
        <v>6.3</v>
      </c>
      <c r="P4299" t="s">
        <v>71</v>
      </c>
      <c r="Q4299">
        <v>23.6</v>
      </c>
      <c r="R4299" t="s">
        <v>71</v>
      </c>
      <c r="S4299">
        <v>0.35</v>
      </c>
      <c r="T4299" t="s">
        <v>71</v>
      </c>
      <c r="U4299">
        <v>10.84</v>
      </c>
      <c r="V4299" t="s">
        <v>71</v>
      </c>
      <c r="W4299">
        <v>25.3</v>
      </c>
      <c r="X4299" t="s">
        <v>71</v>
      </c>
      <c r="Y4299">
        <v>38.520000000000003</v>
      </c>
      <c r="AA4299">
        <v>40.590000000000003</v>
      </c>
      <c r="AC4299">
        <v>45.74</v>
      </c>
      <c r="AE4299">
        <v>3</v>
      </c>
      <c r="AF4299" t="s">
        <v>71</v>
      </c>
      <c r="AG4299">
        <v>6.16</v>
      </c>
      <c r="AH4299" t="s">
        <v>71</v>
      </c>
      <c r="AS4299">
        <v>1.86</v>
      </c>
      <c r="AT4299" t="s">
        <v>71</v>
      </c>
    </row>
    <row r="4300" spans="1:58" x14ac:dyDescent="0.2">
      <c r="A4300" t="s">
        <v>211</v>
      </c>
      <c r="B4300" t="s">
        <v>212</v>
      </c>
      <c r="C4300">
        <f>-70.05355345 / 41.76341749</f>
        <v>-1.6773903492637761</v>
      </c>
      <c r="D4300" t="s">
        <v>213</v>
      </c>
      <c r="E4300" t="s">
        <v>70</v>
      </c>
      <c r="F4300" s="1">
        <v>37143</v>
      </c>
      <c r="G4300">
        <v>1</v>
      </c>
      <c r="O4300">
        <v>6.42</v>
      </c>
      <c r="P4300" t="s">
        <v>71</v>
      </c>
      <c r="Q4300">
        <v>23.6</v>
      </c>
      <c r="R4300" t="s">
        <v>71</v>
      </c>
    </row>
    <row r="4301" spans="1:58" x14ac:dyDescent="0.2">
      <c r="A4301" t="s">
        <v>211</v>
      </c>
      <c r="B4301" t="s">
        <v>212</v>
      </c>
      <c r="C4301">
        <f>-70.05355345 / 41.76341749</f>
        <v>-1.6773903492637761</v>
      </c>
      <c r="D4301" t="s">
        <v>213</v>
      </c>
      <c r="E4301" t="s">
        <v>70</v>
      </c>
      <c r="F4301" s="1">
        <v>37143</v>
      </c>
      <c r="G4301">
        <v>2</v>
      </c>
      <c r="O4301">
        <v>6.45</v>
      </c>
      <c r="P4301" t="s">
        <v>71</v>
      </c>
      <c r="Q4301">
        <v>23.6</v>
      </c>
      <c r="R4301" t="s">
        <v>71</v>
      </c>
    </row>
    <row r="4302" spans="1:58" x14ac:dyDescent="0.2">
      <c r="A4302" t="s">
        <v>211</v>
      </c>
      <c r="B4302" t="s">
        <v>212</v>
      </c>
      <c r="C4302">
        <f>-70.05355345 / 41.76341749</f>
        <v>-1.6773903492637761</v>
      </c>
      <c r="D4302" t="s">
        <v>213</v>
      </c>
      <c r="E4302" t="s">
        <v>70</v>
      </c>
      <c r="F4302" s="1">
        <v>37143</v>
      </c>
      <c r="G4302">
        <v>3</v>
      </c>
      <c r="O4302">
        <v>6.14</v>
      </c>
      <c r="P4302" t="s">
        <v>71</v>
      </c>
      <c r="Q4302">
        <v>23.6</v>
      </c>
      <c r="R4302" t="s">
        <v>71</v>
      </c>
    </row>
    <row r="4303" spans="1:58" x14ac:dyDescent="0.2">
      <c r="A4303" t="s">
        <v>211</v>
      </c>
      <c r="B4303" t="s">
        <v>212</v>
      </c>
      <c r="C4303">
        <f>-70.05355345 / 41.76341749</f>
        <v>-1.6773903492637761</v>
      </c>
      <c r="D4303" t="s">
        <v>213</v>
      </c>
      <c r="E4303" t="s">
        <v>70</v>
      </c>
      <c r="F4303" s="1">
        <v>37143</v>
      </c>
      <c r="G4303">
        <v>4</v>
      </c>
      <c r="O4303">
        <v>6.25</v>
      </c>
      <c r="P4303" t="s">
        <v>71</v>
      </c>
      <c r="Q4303">
        <v>23.5</v>
      </c>
      <c r="R4303" t="s">
        <v>71</v>
      </c>
    </row>
    <row r="4304" spans="1:58" x14ac:dyDescent="0.2">
      <c r="A4304" t="s">
        <v>211</v>
      </c>
      <c r="B4304" t="s">
        <v>212</v>
      </c>
      <c r="C4304">
        <f>-70.05355345 / 41.76341749</f>
        <v>-1.6773903492637761</v>
      </c>
      <c r="D4304" t="s">
        <v>213</v>
      </c>
      <c r="E4304" t="s">
        <v>70</v>
      </c>
      <c r="F4304" s="1">
        <v>37143</v>
      </c>
      <c r="G4304">
        <v>5</v>
      </c>
      <c r="O4304">
        <v>4.7</v>
      </c>
      <c r="P4304" t="s">
        <v>71</v>
      </c>
      <c r="Q4304">
        <v>23.3</v>
      </c>
      <c r="R4304" t="s">
        <v>71</v>
      </c>
    </row>
    <row r="4305" spans="1:46" x14ac:dyDescent="0.2">
      <c r="A4305" t="s">
        <v>211</v>
      </c>
      <c r="B4305" t="s">
        <v>212</v>
      </c>
      <c r="C4305">
        <f>-70.05355345 / 41.76341749</f>
        <v>-1.6773903492637761</v>
      </c>
      <c r="D4305" t="s">
        <v>213</v>
      </c>
      <c r="E4305" t="s">
        <v>70</v>
      </c>
      <c r="F4305" s="1">
        <v>37143</v>
      </c>
      <c r="G4305">
        <v>6</v>
      </c>
      <c r="K4305">
        <v>3.24</v>
      </c>
      <c r="L4305" t="s">
        <v>71</v>
      </c>
      <c r="O4305">
        <v>0.36</v>
      </c>
      <c r="P4305" t="s">
        <v>71</v>
      </c>
      <c r="Q4305">
        <v>21.6</v>
      </c>
      <c r="R4305" t="s">
        <v>71</v>
      </c>
      <c r="S4305">
        <v>0.35</v>
      </c>
      <c r="T4305" t="s">
        <v>71</v>
      </c>
      <c r="U4305">
        <v>10.84</v>
      </c>
      <c r="V4305" t="s">
        <v>71</v>
      </c>
      <c r="W4305">
        <v>24.4</v>
      </c>
      <c r="X4305" t="s">
        <v>71</v>
      </c>
      <c r="Y4305">
        <v>38.520000000000003</v>
      </c>
      <c r="AA4305">
        <v>42.13</v>
      </c>
      <c r="AE4305">
        <v>3.2</v>
      </c>
      <c r="AF4305" t="s">
        <v>71</v>
      </c>
      <c r="AG4305">
        <v>6.07</v>
      </c>
      <c r="AH4305" t="s">
        <v>71</v>
      </c>
      <c r="AS4305">
        <v>3.06</v>
      </c>
      <c r="AT4305" t="s">
        <v>71</v>
      </c>
    </row>
    <row r="4306" spans="1:46" x14ac:dyDescent="0.2">
      <c r="A4306" t="s">
        <v>211</v>
      </c>
      <c r="B4306" t="s">
        <v>212</v>
      </c>
      <c r="C4306">
        <f>-70.05355345 / 41.76341749</f>
        <v>-1.6773903492637761</v>
      </c>
      <c r="D4306" t="s">
        <v>213</v>
      </c>
      <c r="E4306" t="s">
        <v>70</v>
      </c>
      <c r="F4306" s="1">
        <v>37143</v>
      </c>
      <c r="G4306">
        <v>6.5</v>
      </c>
      <c r="O4306">
        <v>0.18</v>
      </c>
      <c r="P4306" t="s">
        <v>71</v>
      </c>
      <c r="Q4306">
        <v>18.100000000000001</v>
      </c>
      <c r="R4306" t="s">
        <v>71</v>
      </c>
    </row>
    <row r="4307" spans="1:46" x14ac:dyDescent="0.2">
      <c r="A4307" t="s">
        <v>211</v>
      </c>
      <c r="B4307" t="s">
        <v>212</v>
      </c>
      <c r="C4307">
        <f>-70.05355345 / 41.76341749</f>
        <v>-1.6773903492637761</v>
      </c>
      <c r="D4307" t="s">
        <v>213</v>
      </c>
      <c r="E4307" t="s">
        <v>70</v>
      </c>
      <c r="F4307" s="1">
        <v>37873</v>
      </c>
      <c r="G4307">
        <v>0.5</v>
      </c>
      <c r="I4307">
        <v>6.5</v>
      </c>
      <c r="J4307" t="s">
        <v>71</v>
      </c>
      <c r="K4307">
        <v>1.24</v>
      </c>
      <c r="L4307" t="s">
        <v>71</v>
      </c>
      <c r="M4307">
        <v>3.7</v>
      </c>
      <c r="N4307" t="s">
        <v>71</v>
      </c>
      <c r="O4307">
        <v>7.74</v>
      </c>
      <c r="P4307" t="s">
        <v>71</v>
      </c>
      <c r="Q4307">
        <v>22.7</v>
      </c>
      <c r="R4307" t="s">
        <v>71</v>
      </c>
      <c r="S4307">
        <v>0.7</v>
      </c>
      <c r="T4307" t="s">
        <v>71</v>
      </c>
      <c r="U4307">
        <v>21.68</v>
      </c>
      <c r="V4307" t="s">
        <v>71</v>
      </c>
      <c r="W4307">
        <v>30</v>
      </c>
      <c r="X4307" t="s">
        <v>71</v>
      </c>
      <c r="Y4307">
        <v>48.51</v>
      </c>
      <c r="AA4307">
        <v>32.71</v>
      </c>
      <c r="AC4307">
        <v>41.15</v>
      </c>
      <c r="AE4307">
        <v>1.73</v>
      </c>
      <c r="AF4307" t="s">
        <v>71</v>
      </c>
      <c r="AG4307">
        <v>6.92</v>
      </c>
      <c r="AH4307" t="s">
        <v>71</v>
      </c>
      <c r="AS4307">
        <v>0.38</v>
      </c>
      <c r="AT4307" t="s">
        <v>71</v>
      </c>
    </row>
    <row r="4308" spans="1:46" x14ac:dyDescent="0.2">
      <c r="A4308" t="s">
        <v>211</v>
      </c>
      <c r="B4308" t="s">
        <v>212</v>
      </c>
      <c r="C4308">
        <f>-70.05355345 / 41.76341749</f>
        <v>-1.6773903492637761</v>
      </c>
      <c r="D4308" t="s">
        <v>213</v>
      </c>
      <c r="E4308" t="s">
        <v>70</v>
      </c>
      <c r="F4308" s="1">
        <v>37873</v>
      </c>
      <c r="G4308">
        <v>1</v>
      </c>
      <c r="O4308">
        <v>7.77</v>
      </c>
      <c r="P4308" t="s">
        <v>71</v>
      </c>
      <c r="Q4308">
        <v>22.5</v>
      </c>
      <c r="R4308" t="s">
        <v>71</v>
      </c>
    </row>
    <row r="4309" spans="1:46" x14ac:dyDescent="0.2">
      <c r="A4309" t="s">
        <v>211</v>
      </c>
      <c r="B4309" t="s">
        <v>212</v>
      </c>
      <c r="C4309">
        <f>-70.05355345 / 41.76341749</f>
        <v>-1.6773903492637761</v>
      </c>
      <c r="D4309" t="s">
        <v>213</v>
      </c>
      <c r="E4309" t="s">
        <v>70</v>
      </c>
      <c r="F4309" s="1">
        <v>37873</v>
      </c>
      <c r="G4309">
        <v>2</v>
      </c>
      <c r="O4309">
        <v>7.25</v>
      </c>
      <c r="P4309" t="s">
        <v>71</v>
      </c>
      <c r="Q4309">
        <v>22.1</v>
      </c>
      <c r="R4309" t="s">
        <v>71</v>
      </c>
    </row>
    <row r="4310" spans="1:46" x14ac:dyDescent="0.2">
      <c r="A4310" t="s">
        <v>211</v>
      </c>
      <c r="B4310" t="s">
        <v>212</v>
      </c>
      <c r="C4310">
        <f>-70.05355345 / 41.76341749</f>
        <v>-1.6773903492637761</v>
      </c>
      <c r="D4310" t="s">
        <v>213</v>
      </c>
      <c r="E4310" t="s">
        <v>70</v>
      </c>
      <c r="F4310" s="1">
        <v>37873</v>
      </c>
      <c r="G4310">
        <v>3</v>
      </c>
      <c r="O4310">
        <v>6.68</v>
      </c>
      <c r="P4310" t="s">
        <v>71</v>
      </c>
      <c r="Q4310">
        <v>21.9</v>
      </c>
      <c r="R4310" t="s">
        <v>71</v>
      </c>
    </row>
    <row r="4311" spans="1:46" x14ac:dyDescent="0.2">
      <c r="A4311" t="s">
        <v>211</v>
      </c>
      <c r="B4311" t="s">
        <v>212</v>
      </c>
      <c r="C4311">
        <f>-70.05355345 / 41.76341749</f>
        <v>-1.6773903492637761</v>
      </c>
      <c r="D4311" t="s">
        <v>213</v>
      </c>
      <c r="E4311" t="s">
        <v>70</v>
      </c>
      <c r="F4311" s="1">
        <v>37873</v>
      </c>
      <c r="G4311">
        <v>4</v>
      </c>
      <c r="O4311">
        <v>6.23</v>
      </c>
      <c r="P4311" t="s">
        <v>71</v>
      </c>
      <c r="Q4311">
        <v>21.7</v>
      </c>
      <c r="R4311" t="s">
        <v>71</v>
      </c>
    </row>
    <row r="4312" spans="1:46" x14ac:dyDescent="0.2">
      <c r="A4312" t="s">
        <v>211</v>
      </c>
      <c r="B4312" t="s">
        <v>212</v>
      </c>
      <c r="C4312">
        <f>-70.05355345 / 41.76341749</f>
        <v>-1.6773903492637761</v>
      </c>
      <c r="D4312" t="s">
        <v>213</v>
      </c>
      <c r="E4312" t="s">
        <v>70</v>
      </c>
      <c r="F4312" s="1">
        <v>37873</v>
      </c>
      <c r="G4312">
        <v>5</v>
      </c>
      <c r="O4312">
        <v>4.4800000000000004</v>
      </c>
      <c r="P4312" t="s">
        <v>71</v>
      </c>
      <c r="Q4312">
        <v>21.1</v>
      </c>
      <c r="R4312" t="s">
        <v>71</v>
      </c>
    </row>
    <row r="4313" spans="1:46" x14ac:dyDescent="0.2">
      <c r="A4313" t="s">
        <v>211</v>
      </c>
      <c r="B4313" t="s">
        <v>212</v>
      </c>
      <c r="C4313">
        <f>-70.05355345 / 41.76341749</f>
        <v>-1.6773903492637761</v>
      </c>
      <c r="D4313" t="s">
        <v>213</v>
      </c>
      <c r="E4313" t="s">
        <v>70</v>
      </c>
      <c r="F4313" s="1">
        <v>37873</v>
      </c>
      <c r="G4313">
        <v>6</v>
      </c>
      <c r="K4313">
        <v>4.3499999999999996</v>
      </c>
      <c r="L4313" t="s">
        <v>71</v>
      </c>
      <c r="O4313">
        <v>0.9</v>
      </c>
      <c r="P4313" t="s">
        <v>71</v>
      </c>
      <c r="Q4313">
        <v>17.3</v>
      </c>
      <c r="R4313" t="s">
        <v>71</v>
      </c>
      <c r="S4313">
        <v>0.8</v>
      </c>
      <c r="T4313" t="s">
        <v>71</v>
      </c>
      <c r="U4313">
        <v>24.78</v>
      </c>
      <c r="V4313" t="s">
        <v>71</v>
      </c>
      <c r="W4313">
        <v>28.2</v>
      </c>
      <c r="X4313" t="s">
        <v>71</v>
      </c>
      <c r="Y4313">
        <v>50.44</v>
      </c>
      <c r="AA4313">
        <v>45.02</v>
      </c>
      <c r="AE4313">
        <v>0.31</v>
      </c>
      <c r="AF4313" t="s">
        <v>71</v>
      </c>
      <c r="AG4313">
        <v>6.29</v>
      </c>
      <c r="AH4313" t="s">
        <v>71</v>
      </c>
      <c r="AS4313">
        <v>4.82</v>
      </c>
      <c r="AT4313" t="s">
        <v>71</v>
      </c>
    </row>
    <row r="4314" spans="1:46" x14ac:dyDescent="0.2">
      <c r="A4314" t="s">
        <v>211</v>
      </c>
      <c r="B4314" t="s">
        <v>212</v>
      </c>
      <c r="C4314">
        <f>-70.05355345 / 41.76341749</f>
        <v>-1.6773903492637761</v>
      </c>
      <c r="D4314" t="s">
        <v>213</v>
      </c>
      <c r="E4314" t="s">
        <v>70</v>
      </c>
      <c r="F4314" s="1">
        <v>38223</v>
      </c>
      <c r="G4314">
        <v>0.5</v>
      </c>
      <c r="I4314">
        <v>6.69</v>
      </c>
      <c r="J4314" t="s">
        <v>71</v>
      </c>
      <c r="K4314">
        <v>1.3</v>
      </c>
      <c r="L4314" t="s">
        <v>71</v>
      </c>
      <c r="M4314">
        <v>5.86</v>
      </c>
      <c r="N4314" t="s">
        <v>71</v>
      </c>
      <c r="O4314">
        <v>7.49</v>
      </c>
      <c r="P4314" t="s">
        <v>71</v>
      </c>
      <c r="Q4314">
        <v>23.8</v>
      </c>
      <c r="R4314" t="s">
        <v>71</v>
      </c>
      <c r="S4314">
        <v>0.23</v>
      </c>
      <c r="T4314" t="s">
        <v>71</v>
      </c>
      <c r="U4314">
        <v>7.12</v>
      </c>
      <c r="V4314" t="s">
        <v>71</v>
      </c>
      <c r="W4314">
        <v>27.83</v>
      </c>
      <c r="X4314" t="s">
        <v>71</v>
      </c>
      <c r="Y4314">
        <v>32.46</v>
      </c>
      <c r="AA4314">
        <v>33.17</v>
      </c>
      <c r="AC4314">
        <v>34.520000000000003</v>
      </c>
      <c r="AE4314">
        <v>5.45</v>
      </c>
      <c r="AF4314" t="s">
        <v>71</v>
      </c>
      <c r="AG4314">
        <v>6.28</v>
      </c>
      <c r="AH4314" t="s">
        <v>71</v>
      </c>
      <c r="AS4314">
        <v>0.5</v>
      </c>
      <c r="AT4314" t="s">
        <v>71</v>
      </c>
    </row>
    <row r="4315" spans="1:46" x14ac:dyDescent="0.2">
      <c r="A4315" t="s">
        <v>211</v>
      </c>
      <c r="B4315" t="s">
        <v>212</v>
      </c>
      <c r="C4315">
        <f>-70.05355345 / 41.76341749</f>
        <v>-1.6773903492637761</v>
      </c>
      <c r="D4315" t="s">
        <v>213</v>
      </c>
      <c r="E4315" t="s">
        <v>70</v>
      </c>
      <c r="F4315" s="1">
        <v>38223</v>
      </c>
      <c r="G4315">
        <v>1</v>
      </c>
      <c r="O4315">
        <v>7.52</v>
      </c>
      <c r="P4315" t="s">
        <v>71</v>
      </c>
      <c r="Q4315">
        <v>23.8</v>
      </c>
      <c r="R4315" t="s">
        <v>71</v>
      </c>
    </row>
    <row r="4316" spans="1:46" x14ac:dyDescent="0.2">
      <c r="A4316" t="s">
        <v>211</v>
      </c>
      <c r="B4316" t="s">
        <v>212</v>
      </c>
      <c r="C4316">
        <f>-70.05355345 / 41.76341749</f>
        <v>-1.6773903492637761</v>
      </c>
      <c r="D4316" t="s">
        <v>213</v>
      </c>
      <c r="E4316" t="s">
        <v>70</v>
      </c>
      <c r="F4316" s="1">
        <v>38223</v>
      </c>
      <c r="G4316">
        <v>2</v>
      </c>
      <c r="O4316">
        <v>7.52</v>
      </c>
      <c r="P4316" t="s">
        <v>71</v>
      </c>
      <c r="Q4316">
        <v>23.8</v>
      </c>
      <c r="R4316" t="s">
        <v>71</v>
      </c>
    </row>
    <row r="4317" spans="1:46" x14ac:dyDescent="0.2">
      <c r="A4317" t="s">
        <v>211</v>
      </c>
      <c r="B4317" t="s">
        <v>212</v>
      </c>
      <c r="C4317">
        <f>-70.05355345 / 41.76341749</f>
        <v>-1.6773903492637761</v>
      </c>
      <c r="D4317" t="s">
        <v>213</v>
      </c>
      <c r="E4317" t="s">
        <v>70</v>
      </c>
      <c r="F4317" s="1">
        <v>38223</v>
      </c>
      <c r="G4317">
        <v>3</v>
      </c>
      <c r="O4317">
        <v>7.51</v>
      </c>
      <c r="P4317" t="s">
        <v>71</v>
      </c>
      <c r="Q4317">
        <v>23.8</v>
      </c>
      <c r="R4317" t="s">
        <v>71</v>
      </c>
    </row>
    <row r="4318" spans="1:46" x14ac:dyDescent="0.2">
      <c r="A4318" t="s">
        <v>211</v>
      </c>
      <c r="B4318" t="s">
        <v>212</v>
      </c>
      <c r="C4318">
        <f>-70.05355345 / 41.76341749</f>
        <v>-1.6773903492637761</v>
      </c>
      <c r="D4318" t="s">
        <v>213</v>
      </c>
      <c r="E4318" t="s">
        <v>70</v>
      </c>
      <c r="F4318" s="1">
        <v>38223</v>
      </c>
      <c r="G4318">
        <v>4</v>
      </c>
      <c r="O4318">
        <v>7.49</v>
      </c>
      <c r="P4318" t="s">
        <v>71</v>
      </c>
      <c r="Q4318">
        <v>23.8</v>
      </c>
      <c r="R4318" t="s">
        <v>71</v>
      </c>
    </row>
    <row r="4319" spans="1:46" x14ac:dyDescent="0.2">
      <c r="A4319" t="s">
        <v>211</v>
      </c>
      <c r="B4319" t="s">
        <v>212</v>
      </c>
      <c r="C4319">
        <f>-70.05355345 / 41.76341749</f>
        <v>-1.6773903492637761</v>
      </c>
      <c r="D4319" t="s">
        <v>213</v>
      </c>
      <c r="E4319" t="s">
        <v>70</v>
      </c>
      <c r="F4319" s="1">
        <v>38223</v>
      </c>
      <c r="G4319">
        <v>5</v>
      </c>
      <c r="O4319">
        <v>2.1</v>
      </c>
      <c r="P4319" t="s">
        <v>71</v>
      </c>
      <c r="Q4319">
        <v>22.2</v>
      </c>
      <c r="R4319" t="s">
        <v>71</v>
      </c>
    </row>
    <row r="4320" spans="1:46" x14ac:dyDescent="0.2">
      <c r="A4320" t="s">
        <v>211</v>
      </c>
      <c r="B4320" t="s">
        <v>212</v>
      </c>
      <c r="C4320">
        <f>-70.05355345 / 41.76341749</f>
        <v>-1.6773903492637761</v>
      </c>
      <c r="D4320" t="s">
        <v>213</v>
      </c>
      <c r="E4320" t="s">
        <v>70</v>
      </c>
      <c r="F4320" s="1">
        <v>38223</v>
      </c>
      <c r="G4320">
        <v>5.5</v>
      </c>
      <c r="S4320">
        <v>0.71</v>
      </c>
      <c r="T4320" t="s">
        <v>71</v>
      </c>
      <c r="U4320">
        <v>21.99</v>
      </c>
      <c r="V4320" t="s">
        <v>71</v>
      </c>
      <c r="W4320">
        <v>37.86</v>
      </c>
      <c r="X4320" t="s">
        <v>71</v>
      </c>
      <c r="Y4320">
        <v>48.72</v>
      </c>
      <c r="AE4320">
        <v>15.14</v>
      </c>
      <c r="AF4320" t="s">
        <v>71</v>
      </c>
      <c r="AG4320">
        <v>6.06</v>
      </c>
      <c r="AH4320" t="s">
        <v>71</v>
      </c>
    </row>
    <row r="4321" spans="1:46" x14ac:dyDescent="0.2">
      <c r="A4321" t="s">
        <v>211</v>
      </c>
      <c r="B4321" t="s">
        <v>212</v>
      </c>
      <c r="C4321">
        <f>-70.05355345 / 41.76341749</f>
        <v>-1.6773903492637761</v>
      </c>
      <c r="D4321" t="s">
        <v>213</v>
      </c>
      <c r="E4321" t="s">
        <v>70</v>
      </c>
      <c r="F4321" s="1">
        <v>38223</v>
      </c>
      <c r="G4321">
        <v>6</v>
      </c>
      <c r="O4321">
        <v>0.61</v>
      </c>
      <c r="P4321" t="s">
        <v>71</v>
      </c>
      <c r="Q4321">
        <v>17.5</v>
      </c>
      <c r="R4321" t="s">
        <v>71</v>
      </c>
    </row>
    <row r="4322" spans="1:46" x14ac:dyDescent="0.2">
      <c r="A4322" t="s">
        <v>211</v>
      </c>
      <c r="B4322" t="s">
        <v>212</v>
      </c>
      <c r="C4322">
        <f>-70.05355345 / 41.76341749</f>
        <v>-1.6773903492637761</v>
      </c>
      <c r="D4322" t="s">
        <v>213</v>
      </c>
      <c r="E4322" t="s">
        <v>70</v>
      </c>
      <c r="F4322" s="1">
        <v>38587</v>
      </c>
      <c r="G4322">
        <v>0.5</v>
      </c>
      <c r="I4322">
        <v>7.58</v>
      </c>
      <c r="J4322" t="s">
        <v>71</v>
      </c>
      <c r="K4322">
        <v>1.88</v>
      </c>
      <c r="L4322" t="s">
        <v>71</v>
      </c>
      <c r="M4322">
        <v>4.0999999999999996</v>
      </c>
      <c r="N4322" t="s">
        <v>71</v>
      </c>
      <c r="O4322">
        <v>6.8</v>
      </c>
      <c r="P4322" t="s">
        <v>71</v>
      </c>
      <c r="Q4322">
        <v>25.8</v>
      </c>
      <c r="R4322" t="s">
        <v>71</v>
      </c>
      <c r="S4322">
        <v>0.2</v>
      </c>
      <c r="T4322" t="s">
        <v>71</v>
      </c>
      <c r="U4322">
        <v>6.19</v>
      </c>
      <c r="V4322" t="s">
        <v>71</v>
      </c>
      <c r="W4322">
        <v>27.47</v>
      </c>
      <c r="X4322" t="s">
        <v>71</v>
      </c>
      <c r="Y4322">
        <v>30.44</v>
      </c>
      <c r="AA4322">
        <v>36.79</v>
      </c>
      <c r="AC4322">
        <v>39.67</v>
      </c>
      <c r="AE4322">
        <v>6.66</v>
      </c>
      <c r="AF4322" t="s">
        <v>71</v>
      </c>
      <c r="AG4322">
        <v>6.15</v>
      </c>
      <c r="AH4322" t="s">
        <v>71</v>
      </c>
      <c r="AS4322">
        <v>1.01</v>
      </c>
      <c r="AT4322" t="s">
        <v>71</v>
      </c>
    </row>
    <row r="4323" spans="1:46" x14ac:dyDescent="0.2">
      <c r="A4323" t="s">
        <v>211</v>
      </c>
      <c r="B4323" t="s">
        <v>212</v>
      </c>
      <c r="C4323">
        <f>-70.05355345 / 41.76341749</f>
        <v>-1.6773903492637761</v>
      </c>
      <c r="D4323" t="s">
        <v>213</v>
      </c>
      <c r="E4323" t="s">
        <v>70</v>
      </c>
      <c r="F4323" s="1">
        <v>38587</v>
      </c>
      <c r="G4323">
        <v>1</v>
      </c>
      <c r="O4323">
        <v>6.72</v>
      </c>
      <c r="P4323" t="s">
        <v>71</v>
      </c>
      <c r="Q4323">
        <v>25.7</v>
      </c>
      <c r="R4323" t="s">
        <v>71</v>
      </c>
    </row>
    <row r="4324" spans="1:46" x14ac:dyDescent="0.2">
      <c r="A4324" t="s">
        <v>211</v>
      </c>
      <c r="B4324" t="s">
        <v>212</v>
      </c>
      <c r="C4324">
        <f>-70.05355345 / 41.76341749</f>
        <v>-1.6773903492637761</v>
      </c>
      <c r="D4324" t="s">
        <v>213</v>
      </c>
      <c r="E4324" t="s">
        <v>70</v>
      </c>
      <c r="F4324" s="1">
        <v>38587</v>
      </c>
      <c r="G4324">
        <v>2</v>
      </c>
      <c r="O4324">
        <v>6.18</v>
      </c>
      <c r="P4324" t="s">
        <v>71</v>
      </c>
      <c r="Q4324">
        <v>25.6</v>
      </c>
      <c r="R4324" t="s">
        <v>71</v>
      </c>
    </row>
    <row r="4325" spans="1:46" x14ac:dyDescent="0.2">
      <c r="A4325" t="s">
        <v>211</v>
      </c>
      <c r="B4325" t="s">
        <v>212</v>
      </c>
      <c r="C4325">
        <f>-70.05355345 / 41.76341749</f>
        <v>-1.6773903492637761</v>
      </c>
      <c r="D4325" t="s">
        <v>213</v>
      </c>
      <c r="E4325" t="s">
        <v>70</v>
      </c>
      <c r="F4325" s="1">
        <v>38587</v>
      </c>
      <c r="G4325">
        <v>3</v>
      </c>
      <c r="O4325">
        <v>1.31</v>
      </c>
      <c r="P4325" t="s">
        <v>71</v>
      </c>
      <c r="Q4325">
        <v>23.9</v>
      </c>
      <c r="R4325" t="s">
        <v>71</v>
      </c>
    </row>
    <row r="4326" spans="1:46" x14ac:dyDescent="0.2">
      <c r="A4326" t="s">
        <v>211</v>
      </c>
      <c r="B4326" t="s">
        <v>212</v>
      </c>
      <c r="C4326">
        <f>-70.05355345 / 41.76341749</f>
        <v>-1.6773903492637761</v>
      </c>
      <c r="D4326" t="s">
        <v>213</v>
      </c>
      <c r="E4326" t="s">
        <v>70</v>
      </c>
      <c r="F4326" s="1">
        <v>38587</v>
      </c>
      <c r="G4326">
        <v>4</v>
      </c>
      <c r="O4326">
        <v>0.52</v>
      </c>
      <c r="P4326" t="s">
        <v>71</v>
      </c>
      <c r="Q4326">
        <v>18.8</v>
      </c>
      <c r="R4326" t="s">
        <v>71</v>
      </c>
    </row>
    <row r="4327" spans="1:46" x14ac:dyDescent="0.2">
      <c r="A4327" t="s">
        <v>211</v>
      </c>
      <c r="B4327" t="s">
        <v>212</v>
      </c>
      <c r="C4327">
        <f>-70.05355345 / 41.76341749</f>
        <v>-1.6773903492637761</v>
      </c>
      <c r="D4327" t="s">
        <v>213</v>
      </c>
      <c r="E4327" t="s">
        <v>70</v>
      </c>
      <c r="F4327" s="1">
        <v>38587</v>
      </c>
      <c r="G4327">
        <v>5</v>
      </c>
      <c r="O4327">
        <v>0.2</v>
      </c>
      <c r="P4327" t="s">
        <v>71</v>
      </c>
      <c r="Q4327">
        <v>14.1</v>
      </c>
      <c r="R4327" t="s">
        <v>71</v>
      </c>
    </row>
    <row r="4328" spans="1:46" x14ac:dyDescent="0.2">
      <c r="A4328" t="s">
        <v>211</v>
      </c>
      <c r="B4328" t="s">
        <v>212</v>
      </c>
      <c r="C4328">
        <f>-70.05355345 / 41.76341749</f>
        <v>-1.6773903492637761</v>
      </c>
      <c r="D4328" t="s">
        <v>213</v>
      </c>
      <c r="E4328" t="s">
        <v>70</v>
      </c>
      <c r="F4328" s="1">
        <v>38587</v>
      </c>
      <c r="G4328">
        <v>6</v>
      </c>
      <c r="O4328">
        <v>0.12</v>
      </c>
      <c r="P4328" t="s">
        <v>71</v>
      </c>
      <c r="Q4328">
        <v>12.4</v>
      </c>
      <c r="R4328" t="s">
        <v>71</v>
      </c>
    </row>
    <row r="4329" spans="1:46" x14ac:dyDescent="0.2">
      <c r="A4329" t="s">
        <v>211</v>
      </c>
      <c r="B4329" t="s">
        <v>212</v>
      </c>
      <c r="C4329">
        <f>-70.05355345 / 41.76341749</f>
        <v>-1.6773903492637761</v>
      </c>
      <c r="D4329" t="s">
        <v>213</v>
      </c>
      <c r="E4329" t="s">
        <v>70</v>
      </c>
      <c r="F4329" s="1">
        <v>38587</v>
      </c>
      <c r="G4329">
        <v>6.5</v>
      </c>
      <c r="K4329">
        <v>33.799999999999997</v>
      </c>
      <c r="L4329" t="s">
        <v>71</v>
      </c>
      <c r="S4329">
        <v>1</v>
      </c>
      <c r="T4329" t="s">
        <v>71</v>
      </c>
      <c r="U4329">
        <v>30.97</v>
      </c>
      <c r="V4329" t="s">
        <v>71</v>
      </c>
      <c r="W4329">
        <v>53.7</v>
      </c>
      <c r="X4329" t="s">
        <v>71</v>
      </c>
      <c r="Y4329">
        <v>53.65</v>
      </c>
      <c r="AA4329">
        <v>65.14</v>
      </c>
      <c r="AE4329">
        <v>18.16</v>
      </c>
      <c r="AF4329" t="s">
        <v>71</v>
      </c>
      <c r="AG4329">
        <v>6.03</v>
      </c>
      <c r="AH4329" t="s">
        <v>71</v>
      </c>
      <c r="AS4329">
        <v>12.82</v>
      </c>
      <c r="AT4329" t="s">
        <v>71</v>
      </c>
    </row>
    <row r="4330" spans="1:46" x14ac:dyDescent="0.2">
      <c r="A4330" t="s">
        <v>211</v>
      </c>
      <c r="B4330" t="s">
        <v>212</v>
      </c>
      <c r="C4330">
        <f>-70.05355345 / 41.76341749</f>
        <v>-1.6773903492637761</v>
      </c>
      <c r="D4330" t="s">
        <v>213</v>
      </c>
      <c r="E4330" t="s">
        <v>70</v>
      </c>
      <c r="F4330" s="1">
        <v>38951</v>
      </c>
      <c r="G4330">
        <v>0.5</v>
      </c>
      <c r="I4330">
        <v>7.95</v>
      </c>
      <c r="J4330" t="s">
        <v>71</v>
      </c>
      <c r="K4330">
        <v>2.42</v>
      </c>
      <c r="L4330" t="s">
        <v>71</v>
      </c>
      <c r="M4330">
        <v>2.87</v>
      </c>
      <c r="N4330" t="s">
        <v>71</v>
      </c>
      <c r="O4330">
        <v>5.21</v>
      </c>
      <c r="P4330" t="s">
        <v>71</v>
      </c>
      <c r="Q4330">
        <v>24.2</v>
      </c>
      <c r="R4330" t="s">
        <v>71</v>
      </c>
      <c r="S4330">
        <v>0.47</v>
      </c>
      <c r="T4330" t="s">
        <v>71</v>
      </c>
      <c r="U4330">
        <v>14.61</v>
      </c>
      <c r="V4330" t="s">
        <v>71</v>
      </c>
      <c r="W4330">
        <v>42.19</v>
      </c>
      <c r="X4330" t="s">
        <v>71</v>
      </c>
      <c r="Y4330">
        <v>42.82</v>
      </c>
      <c r="AA4330">
        <v>39.270000000000003</v>
      </c>
      <c r="AC4330">
        <v>44.81</v>
      </c>
      <c r="AE4330">
        <v>7.47</v>
      </c>
      <c r="AF4330" t="s">
        <v>71</v>
      </c>
      <c r="AG4330">
        <v>6.1</v>
      </c>
      <c r="AH4330" t="s">
        <v>71</v>
      </c>
      <c r="AS4330">
        <v>1.22</v>
      </c>
      <c r="AT4330" t="s">
        <v>71</v>
      </c>
    </row>
    <row r="4331" spans="1:46" x14ac:dyDescent="0.2">
      <c r="A4331" t="s">
        <v>211</v>
      </c>
      <c r="B4331" t="s">
        <v>212</v>
      </c>
      <c r="C4331">
        <f>-70.05355345 / 41.76341749</f>
        <v>-1.6773903492637761</v>
      </c>
      <c r="D4331" t="s">
        <v>213</v>
      </c>
      <c r="E4331" t="s">
        <v>70</v>
      </c>
      <c r="F4331" s="1">
        <v>38951</v>
      </c>
      <c r="G4331">
        <v>1</v>
      </c>
      <c r="O4331">
        <v>5.19</v>
      </c>
      <c r="P4331" t="s">
        <v>71</v>
      </c>
      <c r="Q4331">
        <v>24.1</v>
      </c>
      <c r="R4331" t="s">
        <v>71</v>
      </c>
    </row>
    <row r="4332" spans="1:46" x14ac:dyDescent="0.2">
      <c r="A4332" t="s">
        <v>211</v>
      </c>
      <c r="B4332" t="s">
        <v>212</v>
      </c>
      <c r="C4332">
        <f>-70.05355345 / 41.76341749</f>
        <v>-1.6773903492637761</v>
      </c>
      <c r="D4332" t="s">
        <v>213</v>
      </c>
      <c r="E4332" t="s">
        <v>70</v>
      </c>
      <c r="F4332" s="1">
        <v>38951</v>
      </c>
      <c r="G4332">
        <v>2</v>
      </c>
      <c r="O4332">
        <v>5.09</v>
      </c>
      <c r="P4332" t="s">
        <v>71</v>
      </c>
      <c r="Q4332">
        <v>24.1</v>
      </c>
      <c r="R4332" t="s">
        <v>71</v>
      </c>
    </row>
    <row r="4333" spans="1:46" x14ac:dyDescent="0.2">
      <c r="A4333" t="s">
        <v>211</v>
      </c>
      <c r="B4333" t="s">
        <v>212</v>
      </c>
      <c r="C4333">
        <f>-70.05355345 / 41.76341749</f>
        <v>-1.6773903492637761</v>
      </c>
      <c r="D4333" t="s">
        <v>213</v>
      </c>
      <c r="E4333" t="s">
        <v>70</v>
      </c>
      <c r="F4333" s="1">
        <v>38951</v>
      </c>
      <c r="G4333">
        <v>3</v>
      </c>
      <c r="O4333">
        <v>4.08</v>
      </c>
      <c r="P4333" t="s">
        <v>71</v>
      </c>
      <c r="Q4333">
        <v>23.8</v>
      </c>
      <c r="R4333" t="s">
        <v>71</v>
      </c>
    </row>
    <row r="4334" spans="1:46" x14ac:dyDescent="0.2">
      <c r="A4334" t="s">
        <v>211</v>
      </c>
      <c r="B4334" t="s">
        <v>212</v>
      </c>
      <c r="C4334">
        <f>-70.05355345 / 41.76341749</f>
        <v>-1.6773903492637761</v>
      </c>
      <c r="D4334" t="s">
        <v>213</v>
      </c>
      <c r="E4334" t="s">
        <v>70</v>
      </c>
      <c r="F4334" s="1">
        <v>38951</v>
      </c>
      <c r="G4334">
        <v>4</v>
      </c>
      <c r="O4334">
        <v>0.27</v>
      </c>
      <c r="P4334" t="s">
        <v>71</v>
      </c>
      <c r="Q4334">
        <v>19.3</v>
      </c>
      <c r="R4334" t="s">
        <v>71</v>
      </c>
    </row>
    <row r="4335" spans="1:46" x14ac:dyDescent="0.2">
      <c r="A4335" t="s">
        <v>211</v>
      </c>
      <c r="B4335" t="s">
        <v>212</v>
      </c>
      <c r="C4335">
        <f>-70.05355345 / 41.76341749</f>
        <v>-1.6773903492637761</v>
      </c>
      <c r="D4335" t="s">
        <v>213</v>
      </c>
      <c r="E4335" t="s">
        <v>70</v>
      </c>
      <c r="F4335" s="1">
        <v>38951</v>
      </c>
      <c r="G4335">
        <v>5</v>
      </c>
      <c r="O4335">
        <v>0.28999999999999998</v>
      </c>
      <c r="P4335" t="s">
        <v>71</v>
      </c>
      <c r="Q4335">
        <v>15</v>
      </c>
      <c r="R4335" t="s">
        <v>71</v>
      </c>
    </row>
    <row r="4336" spans="1:46" x14ac:dyDescent="0.2">
      <c r="A4336" t="s">
        <v>211</v>
      </c>
      <c r="B4336" t="s">
        <v>212</v>
      </c>
      <c r="C4336">
        <f>-70.05355345 / 41.76341749</f>
        <v>-1.6773903492637761</v>
      </c>
      <c r="D4336" t="s">
        <v>213</v>
      </c>
      <c r="E4336" t="s">
        <v>70</v>
      </c>
      <c r="F4336" s="1">
        <v>38951</v>
      </c>
      <c r="G4336">
        <v>6</v>
      </c>
      <c r="O4336">
        <v>0.3</v>
      </c>
      <c r="P4336" t="s">
        <v>71</v>
      </c>
      <c r="Q4336">
        <v>13</v>
      </c>
      <c r="R4336" t="s">
        <v>71</v>
      </c>
    </row>
    <row r="4337" spans="1:46" x14ac:dyDescent="0.2">
      <c r="A4337" t="s">
        <v>211</v>
      </c>
      <c r="B4337" t="s">
        <v>212</v>
      </c>
      <c r="C4337">
        <f>-70.05355345 / 41.76341749</f>
        <v>-1.6773903492637761</v>
      </c>
      <c r="D4337" t="s">
        <v>213</v>
      </c>
      <c r="E4337" t="s">
        <v>70</v>
      </c>
      <c r="F4337" s="1">
        <v>38951</v>
      </c>
      <c r="G4337">
        <v>7</v>
      </c>
      <c r="K4337">
        <v>20.309999999999999</v>
      </c>
      <c r="L4337" t="s">
        <v>71</v>
      </c>
      <c r="O4337">
        <v>0.3</v>
      </c>
      <c r="P4337" t="s">
        <v>71</v>
      </c>
      <c r="Q4337">
        <v>12.2</v>
      </c>
      <c r="R4337" t="s">
        <v>71</v>
      </c>
      <c r="S4337">
        <v>3.63</v>
      </c>
      <c r="T4337" t="s">
        <v>71</v>
      </c>
      <c r="U4337">
        <v>112.5</v>
      </c>
      <c r="V4337" t="s">
        <v>71</v>
      </c>
      <c r="W4337">
        <v>116.62</v>
      </c>
      <c r="X4337" t="s">
        <v>71</v>
      </c>
      <c r="Y4337">
        <v>72.25</v>
      </c>
      <c r="AA4337">
        <v>60.14</v>
      </c>
      <c r="AE4337">
        <v>32.090000000000003</v>
      </c>
      <c r="AF4337" t="s">
        <v>71</v>
      </c>
      <c r="AG4337">
        <v>6.21</v>
      </c>
      <c r="AH4337" t="s">
        <v>71</v>
      </c>
      <c r="AS4337">
        <v>23.29</v>
      </c>
      <c r="AT4337" t="s">
        <v>71</v>
      </c>
    </row>
    <row r="4338" spans="1:46" x14ac:dyDescent="0.2">
      <c r="A4338" t="s">
        <v>211</v>
      </c>
      <c r="B4338" t="s">
        <v>212</v>
      </c>
      <c r="C4338">
        <f>-70.05355345 / 41.76341749</f>
        <v>-1.6773903492637761</v>
      </c>
      <c r="D4338" t="s">
        <v>213</v>
      </c>
      <c r="E4338" t="s">
        <v>70</v>
      </c>
      <c r="F4338" s="1">
        <v>39324</v>
      </c>
      <c r="G4338">
        <v>0.5</v>
      </c>
      <c r="I4338">
        <v>7.54</v>
      </c>
      <c r="J4338" t="s">
        <v>71</v>
      </c>
      <c r="K4338">
        <v>1.38</v>
      </c>
      <c r="L4338" t="s">
        <v>71</v>
      </c>
      <c r="M4338">
        <v>3.89</v>
      </c>
      <c r="N4338" t="s">
        <v>71</v>
      </c>
      <c r="O4338">
        <v>6.44</v>
      </c>
      <c r="P4338" t="s">
        <v>71</v>
      </c>
      <c r="Q4338">
        <v>25.5</v>
      </c>
      <c r="R4338" t="s">
        <v>71</v>
      </c>
      <c r="S4338">
        <v>0.3</v>
      </c>
      <c r="T4338" t="s">
        <v>71</v>
      </c>
      <c r="U4338">
        <v>9.34</v>
      </c>
      <c r="V4338" t="s">
        <v>71</v>
      </c>
      <c r="W4338">
        <v>28.38</v>
      </c>
      <c r="X4338" t="s">
        <v>71</v>
      </c>
      <c r="Y4338">
        <v>36.369999999999997</v>
      </c>
      <c r="AA4338">
        <v>33.79</v>
      </c>
      <c r="AC4338">
        <v>40.43</v>
      </c>
      <c r="AE4338">
        <v>3.7</v>
      </c>
      <c r="AF4338" t="s">
        <v>71</v>
      </c>
      <c r="AG4338">
        <v>6.13</v>
      </c>
      <c r="AH4338" t="s">
        <v>71</v>
      </c>
      <c r="AS4338">
        <v>0.6</v>
      </c>
      <c r="AT4338" t="s">
        <v>71</v>
      </c>
    </row>
    <row r="4339" spans="1:46" x14ac:dyDescent="0.2">
      <c r="A4339" t="s">
        <v>211</v>
      </c>
      <c r="B4339" t="s">
        <v>212</v>
      </c>
      <c r="C4339">
        <f>-70.05355345 / 41.76341749</f>
        <v>-1.6773903492637761</v>
      </c>
      <c r="D4339" t="s">
        <v>213</v>
      </c>
      <c r="E4339" t="s">
        <v>70</v>
      </c>
      <c r="F4339" s="1">
        <v>39324</v>
      </c>
      <c r="G4339">
        <v>1</v>
      </c>
      <c r="O4339">
        <v>6.37</v>
      </c>
      <c r="P4339" t="s">
        <v>71</v>
      </c>
      <c r="Q4339">
        <v>25.2</v>
      </c>
      <c r="R4339" t="s">
        <v>71</v>
      </c>
    </row>
    <row r="4340" spans="1:46" x14ac:dyDescent="0.2">
      <c r="A4340" t="s">
        <v>211</v>
      </c>
      <c r="B4340" t="s">
        <v>212</v>
      </c>
      <c r="C4340">
        <f>-70.05355345 / 41.76341749</f>
        <v>-1.6773903492637761</v>
      </c>
      <c r="D4340" t="s">
        <v>213</v>
      </c>
      <c r="E4340" t="s">
        <v>70</v>
      </c>
      <c r="F4340" s="1">
        <v>39324</v>
      </c>
      <c r="G4340">
        <v>2</v>
      </c>
      <c r="O4340">
        <v>6.19</v>
      </c>
      <c r="P4340" t="s">
        <v>71</v>
      </c>
      <c r="Q4340">
        <v>25</v>
      </c>
      <c r="R4340" t="s">
        <v>71</v>
      </c>
    </row>
    <row r="4341" spans="1:46" x14ac:dyDescent="0.2">
      <c r="A4341" t="s">
        <v>211</v>
      </c>
      <c r="B4341" t="s">
        <v>212</v>
      </c>
      <c r="C4341">
        <f>-70.05355345 / 41.76341749</f>
        <v>-1.6773903492637761</v>
      </c>
      <c r="D4341" t="s">
        <v>213</v>
      </c>
      <c r="E4341" t="s">
        <v>70</v>
      </c>
      <c r="F4341" s="1">
        <v>39324</v>
      </c>
      <c r="G4341">
        <v>3</v>
      </c>
      <c r="O4341">
        <v>5.6</v>
      </c>
      <c r="P4341" t="s">
        <v>71</v>
      </c>
      <c r="Q4341">
        <v>24.2</v>
      </c>
      <c r="R4341" t="s">
        <v>71</v>
      </c>
    </row>
    <row r="4342" spans="1:46" x14ac:dyDescent="0.2">
      <c r="A4342" t="s">
        <v>211</v>
      </c>
      <c r="B4342" t="s">
        <v>212</v>
      </c>
      <c r="C4342">
        <f>-70.05355345 / 41.76341749</f>
        <v>-1.6773903492637761</v>
      </c>
      <c r="D4342" t="s">
        <v>213</v>
      </c>
      <c r="E4342" t="s">
        <v>70</v>
      </c>
      <c r="F4342" s="1">
        <v>39324</v>
      </c>
      <c r="G4342">
        <v>4</v>
      </c>
      <c r="O4342">
        <v>1.68</v>
      </c>
      <c r="P4342" t="s">
        <v>71</v>
      </c>
      <c r="Q4342">
        <v>21.4</v>
      </c>
      <c r="R4342" t="s">
        <v>71</v>
      </c>
    </row>
    <row r="4343" spans="1:46" x14ac:dyDescent="0.2">
      <c r="A4343" t="s">
        <v>211</v>
      </c>
      <c r="B4343" t="s">
        <v>212</v>
      </c>
      <c r="C4343">
        <f>-70.05355345 / 41.76341749</f>
        <v>-1.6773903492637761</v>
      </c>
      <c r="D4343" t="s">
        <v>213</v>
      </c>
      <c r="E4343" t="s">
        <v>70</v>
      </c>
      <c r="F4343" s="1">
        <v>39324</v>
      </c>
      <c r="G4343">
        <v>5</v>
      </c>
      <c r="O4343">
        <v>0.52</v>
      </c>
      <c r="P4343" t="s">
        <v>71</v>
      </c>
      <c r="Q4343">
        <v>16.3</v>
      </c>
      <c r="R4343" t="s">
        <v>71</v>
      </c>
    </row>
    <row r="4344" spans="1:46" x14ac:dyDescent="0.2">
      <c r="A4344" t="s">
        <v>211</v>
      </c>
      <c r="B4344" t="s">
        <v>212</v>
      </c>
      <c r="C4344">
        <f>-70.05355345 / 41.76341749</f>
        <v>-1.6773903492637761</v>
      </c>
      <c r="D4344" t="s">
        <v>213</v>
      </c>
      <c r="E4344" t="s">
        <v>70</v>
      </c>
      <c r="F4344" s="1">
        <v>39324</v>
      </c>
      <c r="G4344">
        <v>6</v>
      </c>
      <c r="O4344">
        <v>0.15</v>
      </c>
      <c r="P4344" t="s">
        <v>71</v>
      </c>
      <c r="Q4344">
        <v>13.1</v>
      </c>
      <c r="R4344" t="s">
        <v>71</v>
      </c>
    </row>
    <row r="4345" spans="1:46" x14ac:dyDescent="0.2">
      <c r="A4345" t="s">
        <v>211</v>
      </c>
      <c r="B4345" t="s">
        <v>212</v>
      </c>
      <c r="C4345">
        <f>-70.05355345 / 41.76341749</f>
        <v>-1.6773903492637761</v>
      </c>
      <c r="D4345" t="s">
        <v>213</v>
      </c>
      <c r="E4345" t="s">
        <v>70</v>
      </c>
      <c r="F4345" s="1">
        <v>39324</v>
      </c>
      <c r="G4345">
        <v>6.5</v>
      </c>
      <c r="K4345">
        <v>27.41</v>
      </c>
      <c r="L4345" t="s">
        <v>71</v>
      </c>
      <c r="S4345">
        <v>1.53</v>
      </c>
      <c r="T4345" t="s">
        <v>71</v>
      </c>
      <c r="U4345">
        <v>47.54</v>
      </c>
      <c r="V4345" t="s">
        <v>71</v>
      </c>
      <c r="W4345">
        <v>89.58</v>
      </c>
      <c r="X4345" t="s">
        <v>71</v>
      </c>
      <c r="Y4345">
        <v>59.83</v>
      </c>
      <c r="AA4345">
        <v>63.08</v>
      </c>
      <c r="AE4345">
        <v>17.8</v>
      </c>
      <c r="AF4345" t="s">
        <v>71</v>
      </c>
      <c r="AG4345">
        <v>6.03</v>
      </c>
      <c r="AH4345" t="s">
        <v>71</v>
      </c>
      <c r="AS4345">
        <v>20.47</v>
      </c>
      <c r="AT4345" t="s">
        <v>71</v>
      </c>
    </row>
    <row r="4346" spans="1:46" x14ac:dyDescent="0.2">
      <c r="A4346" t="s">
        <v>211</v>
      </c>
      <c r="B4346" t="s">
        <v>212</v>
      </c>
      <c r="C4346">
        <f>-70.05355345 / 41.76341749</f>
        <v>-1.6773903492637761</v>
      </c>
      <c r="D4346" t="s">
        <v>213</v>
      </c>
      <c r="E4346" t="s">
        <v>70</v>
      </c>
      <c r="F4346" s="1">
        <v>39324</v>
      </c>
      <c r="G4346">
        <v>7</v>
      </c>
      <c r="O4346">
        <v>0.15</v>
      </c>
      <c r="P4346" t="s">
        <v>71</v>
      </c>
      <c r="Q4346">
        <v>10.9</v>
      </c>
      <c r="R4346" t="s">
        <v>71</v>
      </c>
    </row>
    <row r="4347" spans="1:46" x14ac:dyDescent="0.2">
      <c r="A4347" t="s">
        <v>211</v>
      </c>
      <c r="B4347" t="s">
        <v>212</v>
      </c>
      <c r="C4347">
        <f>-70.05355345 / 41.76341749</f>
        <v>-1.6773903492637761</v>
      </c>
      <c r="D4347" t="s">
        <v>213</v>
      </c>
      <c r="E4347" t="s">
        <v>70</v>
      </c>
      <c r="F4347" s="1">
        <v>39679</v>
      </c>
      <c r="G4347">
        <v>0.5</v>
      </c>
      <c r="I4347">
        <v>7.42</v>
      </c>
      <c r="J4347" t="s">
        <v>71</v>
      </c>
      <c r="K4347">
        <v>1.1499999999999999</v>
      </c>
      <c r="L4347" t="s">
        <v>71</v>
      </c>
      <c r="M4347">
        <v>5.0599999999999996</v>
      </c>
      <c r="N4347" t="s">
        <v>71</v>
      </c>
      <c r="O4347">
        <v>6.65</v>
      </c>
      <c r="P4347" t="s">
        <v>71</v>
      </c>
      <c r="Q4347">
        <v>24.7</v>
      </c>
      <c r="R4347" t="s">
        <v>71</v>
      </c>
      <c r="S4347">
        <v>0.43</v>
      </c>
      <c r="T4347" t="s">
        <v>71</v>
      </c>
      <c r="U4347">
        <v>13.32</v>
      </c>
      <c r="V4347" t="s">
        <v>71</v>
      </c>
      <c r="W4347">
        <v>23.23</v>
      </c>
      <c r="X4347" t="s">
        <v>71</v>
      </c>
      <c r="Y4347">
        <v>41.49</v>
      </c>
      <c r="AA4347">
        <v>31.97</v>
      </c>
      <c r="AC4347">
        <v>36.64</v>
      </c>
      <c r="AE4347">
        <v>2.9</v>
      </c>
      <c r="AF4347" t="s">
        <v>71</v>
      </c>
      <c r="AG4347">
        <v>6.27</v>
      </c>
      <c r="AH4347" t="s">
        <v>71</v>
      </c>
      <c r="AS4347">
        <v>0.61</v>
      </c>
      <c r="AT4347" t="s">
        <v>71</v>
      </c>
    </row>
    <row r="4348" spans="1:46" x14ac:dyDescent="0.2">
      <c r="A4348" t="s">
        <v>211</v>
      </c>
      <c r="B4348" t="s">
        <v>212</v>
      </c>
      <c r="C4348">
        <f>-70.05355345 / 41.76341749</f>
        <v>-1.6773903492637761</v>
      </c>
      <c r="D4348" t="s">
        <v>213</v>
      </c>
      <c r="E4348" t="s">
        <v>70</v>
      </c>
      <c r="F4348" s="1">
        <v>39679</v>
      </c>
      <c r="G4348">
        <v>1</v>
      </c>
      <c r="O4348">
        <v>6.62</v>
      </c>
      <c r="P4348" t="s">
        <v>71</v>
      </c>
      <c r="Q4348">
        <v>24.6</v>
      </c>
      <c r="R4348" t="s">
        <v>71</v>
      </c>
    </row>
    <row r="4349" spans="1:46" x14ac:dyDescent="0.2">
      <c r="A4349" t="s">
        <v>211</v>
      </c>
      <c r="B4349" t="s">
        <v>212</v>
      </c>
      <c r="C4349">
        <f>-70.05355345 / 41.76341749</f>
        <v>-1.6773903492637761</v>
      </c>
      <c r="D4349" t="s">
        <v>213</v>
      </c>
      <c r="E4349" t="s">
        <v>70</v>
      </c>
      <c r="F4349" s="1">
        <v>39679</v>
      </c>
      <c r="G4349">
        <v>2</v>
      </c>
      <c r="O4349">
        <v>6.54</v>
      </c>
      <c r="P4349" t="s">
        <v>71</v>
      </c>
      <c r="Q4349">
        <v>24.3</v>
      </c>
      <c r="R4349" t="s">
        <v>71</v>
      </c>
    </row>
    <row r="4350" spans="1:46" x14ac:dyDescent="0.2">
      <c r="A4350" t="s">
        <v>211</v>
      </c>
      <c r="B4350" t="s">
        <v>212</v>
      </c>
      <c r="C4350">
        <f>-70.05355345 / 41.76341749</f>
        <v>-1.6773903492637761</v>
      </c>
      <c r="D4350" t="s">
        <v>213</v>
      </c>
      <c r="E4350" t="s">
        <v>70</v>
      </c>
      <c r="F4350" s="1">
        <v>39679</v>
      </c>
      <c r="G4350">
        <v>3</v>
      </c>
      <c r="O4350">
        <v>6.33</v>
      </c>
      <c r="P4350" t="s">
        <v>71</v>
      </c>
      <c r="Q4350">
        <v>24.2</v>
      </c>
      <c r="R4350" t="s">
        <v>71</v>
      </c>
    </row>
    <row r="4351" spans="1:46" x14ac:dyDescent="0.2">
      <c r="A4351" t="s">
        <v>211</v>
      </c>
      <c r="B4351" t="s">
        <v>212</v>
      </c>
      <c r="C4351">
        <f>-70.05355345 / 41.76341749</f>
        <v>-1.6773903492637761</v>
      </c>
      <c r="D4351" t="s">
        <v>213</v>
      </c>
      <c r="E4351" t="s">
        <v>70</v>
      </c>
      <c r="F4351" s="1">
        <v>39679</v>
      </c>
      <c r="G4351">
        <v>4</v>
      </c>
      <c r="O4351">
        <v>6.16</v>
      </c>
      <c r="P4351" t="s">
        <v>71</v>
      </c>
      <c r="Q4351">
        <v>25</v>
      </c>
      <c r="R4351" t="s">
        <v>71</v>
      </c>
    </row>
    <row r="4352" spans="1:46" x14ac:dyDescent="0.2">
      <c r="A4352" t="s">
        <v>211</v>
      </c>
      <c r="B4352" t="s">
        <v>212</v>
      </c>
      <c r="C4352">
        <f>-70.05355345 / 41.76341749</f>
        <v>-1.6773903492637761</v>
      </c>
      <c r="D4352" t="s">
        <v>213</v>
      </c>
      <c r="E4352" t="s">
        <v>70</v>
      </c>
      <c r="F4352" s="1">
        <v>39679</v>
      </c>
      <c r="G4352">
        <v>5</v>
      </c>
      <c r="O4352">
        <v>6.95</v>
      </c>
      <c r="P4352" t="s">
        <v>71</v>
      </c>
      <c r="Q4352">
        <v>23.3</v>
      </c>
      <c r="R4352" t="s">
        <v>71</v>
      </c>
    </row>
    <row r="4353" spans="1:46" x14ac:dyDescent="0.2">
      <c r="A4353" t="s">
        <v>211</v>
      </c>
      <c r="B4353" t="s">
        <v>212</v>
      </c>
      <c r="C4353">
        <f>-70.05355345 / 41.76341749</f>
        <v>-1.6773903492637761</v>
      </c>
      <c r="D4353" t="s">
        <v>213</v>
      </c>
      <c r="E4353" t="s">
        <v>70</v>
      </c>
      <c r="F4353" s="1">
        <v>39679</v>
      </c>
      <c r="G4353">
        <v>6</v>
      </c>
      <c r="O4353">
        <v>1.32</v>
      </c>
      <c r="P4353" t="s">
        <v>71</v>
      </c>
      <c r="Q4353">
        <v>18.600000000000001</v>
      </c>
      <c r="R4353" t="s">
        <v>71</v>
      </c>
    </row>
    <row r="4354" spans="1:46" x14ac:dyDescent="0.2">
      <c r="A4354" t="s">
        <v>211</v>
      </c>
      <c r="B4354" t="s">
        <v>212</v>
      </c>
      <c r="C4354">
        <f>-70.05355345 / 41.76341749</f>
        <v>-1.6773903492637761</v>
      </c>
      <c r="D4354" t="s">
        <v>213</v>
      </c>
      <c r="E4354" t="s">
        <v>70</v>
      </c>
      <c r="F4354" s="1">
        <v>39679</v>
      </c>
      <c r="G4354">
        <v>6.5</v>
      </c>
      <c r="K4354">
        <v>90.57</v>
      </c>
      <c r="L4354" t="s">
        <v>71</v>
      </c>
      <c r="S4354">
        <v>1.78</v>
      </c>
      <c r="T4354" t="s">
        <v>71</v>
      </c>
      <c r="U4354">
        <v>55.13</v>
      </c>
      <c r="V4354" t="s">
        <v>71</v>
      </c>
      <c r="W4354">
        <v>57.26</v>
      </c>
      <c r="X4354" t="s">
        <v>71</v>
      </c>
      <c r="Y4354">
        <v>61.97</v>
      </c>
      <c r="AA4354">
        <v>74.81</v>
      </c>
      <c r="AE4354">
        <v>26.7</v>
      </c>
      <c r="AF4354" t="s">
        <v>71</v>
      </c>
      <c r="AG4354">
        <v>6.25</v>
      </c>
      <c r="AH4354" t="s">
        <v>71</v>
      </c>
      <c r="AS4354">
        <v>42.82</v>
      </c>
      <c r="AT4354" t="s">
        <v>71</v>
      </c>
    </row>
    <row r="4355" spans="1:46" x14ac:dyDescent="0.2">
      <c r="A4355" t="s">
        <v>211</v>
      </c>
      <c r="B4355" t="s">
        <v>212</v>
      </c>
      <c r="C4355">
        <f>-70.05355345 / 41.76341749</f>
        <v>-1.6773903492637761</v>
      </c>
      <c r="D4355" t="s">
        <v>213</v>
      </c>
      <c r="E4355" t="s">
        <v>70</v>
      </c>
      <c r="F4355" s="1">
        <v>39679</v>
      </c>
      <c r="G4355">
        <v>7</v>
      </c>
      <c r="O4355">
        <v>0.6</v>
      </c>
      <c r="P4355" t="s">
        <v>71</v>
      </c>
      <c r="Q4355">
        <v>15.4</v>
      </c>
      <c r="R4355" t="s">
        <v>71</v>
      </c>
    </row>
    <row r="4356" spans="1:46" x14ac:dyDescent="0.2">
      <c r="A4356" t="s">
        <v>211</v>
      </c>
      <c r="B4356" t="s">
        <v>212</v>
      </c>
      <c r="C4356">
        <f>-70.05355345 / 41.76341749</f>
        <v>-1.6773903492637761</v>
      </c>
      <c r="D4356" t="s">
        <v>213</v>
      </c>
      <c r="E4356" t="s">
        <v>70</v>
      </c>
      <c r="F4356" s="1">
        <v>40050</v>
      </c>
      <c r="G4356">
        <v>0.5</v>
      </c>
      <c r="I4356">
        <v>7.33</v>
      </c>
      <c r="J4356" t="s">
        <v>71</v>
      </c>
      <c r="K4356">
        <v>3.01</v>
      </c>
      <c r="L4356" t="s">
        <v>71</v>
      </c>
      <c r="M4356">
        <v>3.7</v>
      </c>
      <c r="N4356" t="s">
        <v>71</v>
      </c>
      <c r="O4356">
        <v>5.95</v>
      </c>
      <c r="P4356" t="s">
        <v>71</v>
      </c>
      <c r="Q4356">
        <v>27.3</v>
      </c>
      <c r="R4356" t="s">
        <v>71</v>
      </c>
      <c r="S4356">
        <v>0.39</v>
      </c>
      <c r="T4356" t="s">
        <v>71</v>
      </c>
      <c r="U4356">
        <v>11.99</v>
      </c>
      <c r="V4356" t="s">
        <v>71</v>
      </c>
      <c r="W4356">
        <v>29.29</v>
      </c>
      <c r="X4356" t="s">
        <v>71</v>
      </c>
      <c r="Y4356">
        <v>39.97</v>
      </c>
      <c r="AA4356">
        <v>41.4</v>
      </c>
      <c r="AC4356">
        <v>41.15</v>
      </c>
      <c r="AE4356">
        <v>3.1</v>
      </c>
      <c r="AF4356" t="s">
        <v>71</v>
      </c>
      <c r="AG4356">
        <v>6.18</v>
      </c>
      <c r="AH4356" t="s">
        <v>71</v>
      </c>
      <c r="AS4356">
        <v>0.95</v>
      </c>
      <c r="AT4356" t="s">
        <v>71</v>
      </c>
    </row>
    <row r="4357" spans="1:46" x14ac:dyDescent="0.2">
      <c r="A4357" t="s">
        <v>211</v>
      </c>
      <c r="B4357" t="s">
        <v>212</v>
      </c>
      <c r="C4357">
        <f>-70.05355345 / 41.76341749</f>
        <v>-1.6773903492637761</v>
      </c>
      <c r="D4357" t="s">
        <v>213</v>
      </c>
      <c r="E4357" t="s">
        <v>70</v>
      </c>
      <c r="F4357" s="1">
        <v>40050</v>
      </c>
      <c r="G4357">
        <v>1</v>
      </c>
      <c r="O4357">
        <v>5.87</v>
      </c>
      <c r="P4357" t="s">
        <v>71</v>
      </c>
      <c r="Q4357">
        <v>27.3</v>
      </c>
      <c r="R4357" t="s">
        <v>71</v>
      </c>
    </row>
    <row r="4358" spans="1:46" x14ac:dyDescent="0.2">
      <c r="A4358" t="s">
        <v>211</v>
      </c>
      <c r="B4358" t="s">
        <v>212</v>
      </c>
      <c r="C4358">
        <f>-70.05355345 / 41.76341749</f>
        <v>-1.6773903492637761</v>
      </c>
      <c r="D4358" t="s">
        <v>213</v>
      </c>
      <c r="E4358" t="s">
        <v>70</v>
      </c>
      <c r="F4358" s="1">
        <v>40050</v>
      </c>
      <c r="G4358">
        <v>2</v>
      </c>
      <c r="O4358">
        <v>5.76</v>
      </c>
      <c r="P4358" t="s">
        <v>71</v>
      </c>
      <c r="Q4358">
        <v>27.2</v>
      </c>
      <c r="R4358" t="s">
        <v>71</v>
      </c>
    </row>
    <row r="4359" spans="1:46" x14ac:dyDescent="0.2">
      <c r="A4359" t="s">
        <v>211</v>
      </c>
      <c r="B4359" t="s">
        <v>212</v>
      </c>
      <c r="C4359">
        <f>-70.05355345 / 41.76341749</f>
        <v>-1.6773903492637761</v>
      </c>
      <c r="D4359" t="s">
        <v>213</v>
      </c>
      <c r="E4359" t="s">
        <v>70</v>
      </c>
      <c r="F4359" s="1">
        <v>40050</v>
      </c>
      <c r="G4359">
        <v>3</v>
      </c>
      <c r="O4359">
        <v>3.43</v>
      </c>
      <c r="P4359" t="s">
        <v>71</v>
      </c>
      <c r="Q4359">
        <v>25.4</v>
      </c>
      <c r="R4359" t="s">
        <v>71</v>
      </c>
    </row>
    <row r="4360" spans="1:46" x14ac:dyDescent="0.2">
      <c r="A4360" t="s">
        <v>211</v>
      </c>
      <c r="B4360" t="s">
        <v>212</v>
      </c>
      <c r="C4360">
        <f>-70.05355345 / 41.76341749</f>
        <v>-1.6773903492637761</v>
      </c>
      <c r="D4360" t="s">
        <v>213</v>
      </c>
      <c r="E4360" t="s">
        <v>70</v>
      </c>
      <c r="F4360" s="1">
        <v>40050</v>
      </c>
      <c r="G4360">
        <v>4</v>
      </c>
      <c r="O4360">
        <v>0.31</v>
      </c>
      <c r="P4360" t="s">
        <v>71</v>
      </c>
      <c r="Q4360">
        <v>22</v>
      </c>
      <c r="R4360" t="s">
        <v>71</v>
      </c>
    </row>
    <row r="4361" spans="1:46" x14ac:dyDescent="0.2">
      <c r="A4361" t="s">
        <v>211</v>
      </c>
      <c r="B4361" t="s">
        <v>212</v>
      </c>
      <c r="C4361">
        <f>-70.05355345 / 41.76341749</f>
        <v>-1.6773903492637761</v>
      </c>
      <c r="D4361" t="s">
        <v>213</v>
      </c>
      <c r="E4361" t="s">
        <v>70</v>
      </c>
      <c r="F4361" s="1">
        <v>40050</v>
      </c>
      <c r="G4361">
        <v>5</v>
      </c>
      <c r="O4361">
        <v>0.28999999999999998</v>
      </c>
      <c r="P4361" t="s">
        <v>71</v>
      </c>
      <c r="Q4361">
        <v>17.7</v>
      </c>
      <c r="R4361" t="s">
        <v>71</v>
      </c>
    </row>
    <row r="4362" spans="1:46" x14ac:dyDescent="0.2">
      <c r="A4362" t="s">
        <v>211</v>
      </c>
      <c r="B4362" t="s">
        <v>212</v>
      </c>
      <c r="C4362">
        <f>-70.05355345 / 41.76341749</f>
        <v>-1.6773903492637761</v>
      </c>
      <c r="D4362" t="s">
        <v>213</v>
      </c>
      <c r="E4362" t="s">
        <v>70</v>
      </c>
      <c r="F4362" s="1">
        <v>40050</v>
      </c>
      <c r="G4362">
        <v>6</v>
      </c>
      <c r="K4362">
        <v>63.94</v>
      </c>
      <c r="L4362" t="s">
        <v>71</v>
      </c>
      <c r="O4362">
        <v>0.35</v>
      </c>
      <c r="P4362" t="s">
        <v>71</v>
      </c>
      <c r="Q4362">
        <v>14.4</v>
      </c>
      <c r="R4362" t="s">
        <v>71</v>
      </c>
      <c r="S4362">
        <v>2.2200000000000002</v>
      </c>
      <c r="T4362" t="s">
        <v>71</v>
      </c>
      <c r="U4362">
        <v>68.73</v>
      </c>
      <c r="V4362" t="s">
        <v>71</v>
      </c>
      <c r="W4362">
        <v>46.81</v>
      </c>
      <c r="X4362" t="s">
        <v>71</v>
      </c>
      <c r="Y4362">
        <v>65.150000000000006</v>
      </c>
      <c r="AA4362">
        <v>71.39</v>
      </c>
      <c r="AE4362">
        <v>9.6999999999999993</v>
      </c>
      <c r="AF4362" t="s">
        <v>71</v>
      </c>
      <c r="AG4362">
        <v>5.94</v>
      </c>
      <c r="AH4362" t="s">
        <v>71</v>
      </c>
      <c r="AS4362">
        <v>14.49</v>
      </c>
      <c r="AT4362" t="s">
        <v>71</v>
      </c>
    </row>
    <row r="4363" spans="1:46" x14ac:dyDescent="0.2">
      <c r="A4363" t="s">
        <v>211</v>
      </c>
      <c r="B4363" t="s">
        <v>212</v>
      </c>
      <c r="C4363">
        <f>-70.05355345 / 41.76341749</f>
        <v>-1.6773903492637761</v>
      </c>
      <c r="D4363" t="s">
        <v>213</v>
      </c>
      <c r="E4363" t="s">
        <v>70</v>
      </c>
      <c r="F4363" s="1">
        <v>40421</v>
      </c>
      <c r="G4363">
        <v>0.5</v>
      </c>
      <c r="I4363">
        <v>7.72</v>
      </c>
      <c r="J4363" t="s">
        <v>71</v>
      </c>
      <c r="K4363">
        <v>0.67</v>
      </c>
      <c r="L4363" t="s">
        <v>71</v>
      </c>
      <c r="M4363">
        <v>4.05</v>
      </c>
      <c r="N4363" t="s">
        <v>71</v>
      </c>
      <c r="O4363">
        <v>7.82</v>
      </c>
      <c r="P4363" t="s">
        <v>71</v>
      </c>
      <c r="Q4363">
        <v>24.4</v>
      </c>
      <c r="R4363" t="s">
        <v>71</v>
      </c>
      <c r="S4363">
        <v>0.38</v>
      </c>
      <c r="T4363" t="s">
        <v>71</v>
      </c>
      <c r="U4363">
        <v>11.69</v>
      </c>
      <c r="V4363" t="s">
        <v>71</v>
      </c>
      <c r="W4363">
        <v>31.4</v>
      </c>
      <c r="X4363" t="s">
        <v>71</v>
      </c>
      <c r="Y4363">
        <v>39.6</v>
      </c>
      <c r="AA4363">
        <v>26.61</v>
      </c>
      <c r="AC4363">
        <v>39.840000000000003</v>
      </c>
      <c r="AE4363">
        <v>3.8</v>
      </c>
      <c r="AF4363" t="s">
        <v>71</v>
      </c>
      <c r="AG4363">
        <v>6.41</v>
      </c>
      <c r="AH4363" t="s">
        <v>71</v>
      </c>
      <c r="AS4363">
        <v>0.69</v>
      </c>
      <c r="AT4363" t="s">
        <v>71</v>
      </c>
    </row>
    <row r="4364" spans="1:46" x14ac:dyDescent="0.2">
      <c r="A4364" t="s">
        <v>211</v>
      </c>
      <c r="B4364" t="s">
        <v>212</v>
      </c>
      <c r="C4364">
        <f>-70.05355345 / 41.76341749</f>
        <v>-1.6773903492637761</v>
      </c>
      <c r="D4364" t="s">
        <v>213</v>
      </c>
      <c r="E4364" t="s">
        <v>70</v>
      </c>
      <c r="F4364" s="1">
        <v>40421</v>
      </c>
      <c r="G4364">
        <v>1</v>
      </c>
      <c r="O4364">
        <v>7.99</v>
      </c>
      <c r="P4364" t="s">
        <v>71</v>
      </c>
      <c r="Q4364">
        <v>24.2</v>
      </c>
      <c r="R4364" t="s">
        <v>71</v>
      </c>
    </row>
    <row r="4365" spans="1:46" x14ac:dyDescent="0.2">
      <c r="A4365" t="s">
        <v>211</v>
      </c>
      <c r="B4365" t="s">
        <v>212</v>
      </c>
      <c r="C4365">
        <f>-70.05355345 / 41.76341749</f>
        <v>-1.6773903492637761</v>
      </c>
      <c r="D4365" t="s">
        <v>213</v>
      </c>
      <c r="E4365" t="s">
        <v>70</v>
      </c>
      <c r="F4365" s="1">
        <v>40421</v>
      </c>
      <c r="G4365">
        <v>2</v>
      </c>
      <c r="O4365">
        <v>7.1</v>
      </c>
      <c r="P4365" t="s">
        <v>71</v>
      </c>
      <c r="Q4365">
        <v>23.3</v>
      </c>
      <c r="R4365" t="s">
        <v>71</v>
      </c>
    </row>
    <row r="4366" spans="1:46" x14ac:dyDescent="0.2">
      <c r="A4366" t="s">
        <v>211</v>
      </c>
      <c r="B4366" t="s">
        <v>212</v>
      </c>
      <c r="C4366">
        <f>-70.05355345 / 41.76341749</f>
        <v>-1.6773903492637761</v>
      </c>
      <c r="D4366" t="s">
        <v>213</v>
      </c>
      <c r="E4366" t="s">
        <v>70</v>
      </c>
      <c r="F4366" s="1">
        <v>40421</v>
      </c>
      <c r="G4366">
        <v>3</v>
      </c>
      <c r="O4366">
        <v>7.57</v>
      </c>
      <c r="P4366" t="s">
        <v>71</v>
      </c>
      <c r="Q4366">
        <v>22.8</v>
      </c>
      <c r="R4366" t="s">
        <v>71</v>
      </c>
    </row>
    <row r="4367" spans="1:46" x14ac:dyDescent="0.2">
      <c r="A4367" t="s">
        <v>211</v>
      </c>
      <c r="B4367" t="s">
        <v>212</v>
      </c>
      <c r="C4367">
        <f>-70.05355345 / 41.76341749</f>
        <v>-1.6773903492637761</v>
      </c>
      <c r="D4367" t="s">
        <v>213</v>
      </c>
      <c r="E4367" t="s">
        <v>70</v>
      </c>
      <c r="F4367" s="1">
        <v>40421</v>
      </c>
      <c r="G4367">
        <v>4</v>
      </c>
      <c r="O4367">
        <v>7.28</v>
      </c>
      <c r="P4367" t="s">
        <v>71</v>
      </c>
      <c r="Q4367">
        <v>20.9</v>
      </c>
      <c r="R4367" t="s">
        <v>71</v>
      </c>
    </row>
    <row r="4368" spans="1:46" x14ac:dyDescent="0.2">
      <c r="A4368" t="s">
        <v>211</v>
      </c>
      <c r="B4368" t="s">
        <v>212</v>
      </c>
      <c r="C4368">
        <f>-70.05355345 / 41.76341749</f>
        <v>-1.6773903492637761</v>
      </c>
      <c r="D4368" t="s">
        <v>213</v>
      </c>
      <c r="E4368" t="s">
        <v>70</v>
      </c>
      <c r="F4368" s="1">
        <v>40421</v>
      </c>
      <c r="G4368">
        <v>5</v>
      </c>
      <c r="O4368">
        <v>0.64</v>
      </c>
      <c r="P4368" t="s">
        <v>71</v>
      </c>
      <c r="Q4368">
        <v>16.8</v>
      </c>
      <c r="R4368" t="s">
        <v>71</v>
      </c>
    </row>
    <row r="4369" spans="1:46" x14ac:dyDescent="0.2">
      <c r="A4369" t="s">
        <v>211</v>
      </c>
      <c r="B4369" t="s">
        <v>212</v>
      </c>
      <c r="C4369">
        <f>-70.05355345 / 41.76341749</f>
        <v>-1.6773903492637761</v>
      </c>
      <c r="D4369" t="s">
        <v>213</v>
      </c>
      <c r="E4369" t="s">
        <v>70</v>
      </c>
      <c r="F4369" s="1">
        <v>40421</v>
      </c>
      <c r="G4369">
        <v>6</v>
      </c>
      <c r="O4369">
        <v>0.21</v>
      </c>
      <c r="P4369" t="s">
        <v>71</v>
      </c>
      <c r="Q4369">
        <v>12.1</v>
      </c>
      <c r="R4369" t="s">
        <v>71</v>
      </c>
    </row>
    <row r="4370" spans="1:46" x14ac:dyDescent="0.2">
      <c r="A4370" t="s">
        <v>211</v>
      </c>
      <c r="B4370" t="s">
        <v>212</v>
      </c>
      <c r="C4370">
        <f>-70.05355345 / 41.76341749</f>
        <v>-1.6773903492637761</v>
      </c>
      <c r="D4370" t="s">
        <v>213</v>
      </c>
      <c r="E4370" t="s">
        <v>70</v>
      </c>
      <c r="F4370" s="1">
        <v>40421</v>
      </c>
      <c r="G4370">
        <v>7</v>
      </c>
      <c r="K4370">
        <v>48.99</v>
      </c>
      <c r="L4370" t="s">
        <v>71</v>
      </c>
      <c r="O4370">
        <v>0.23</v>
      </c>
      <c r="P4370" t="s">
        <v>71</v>
      </c>
      <c r="Q4370">
        <v>10.8</v>
      </c>
      <c r="R4370" t="s">
        <v>71</v>
      </c>
      <c r="S4370">
        <v>0.98</v>
      </c>
      <c r="T4370" t="s">
        <v>71</v>
      </c>
      <c r="U4370">
        <v>30.38</v>
      </c>
      <c r="V4370" t="s">
        <v>71</v>
      </c>
      <c r="W4370">
        <v>53.76</v>
      </c>
      <c r="X4370" t="s">
        <v>71</v>
      </c>
      <c r="Y4370">
        <v>53.38</v>
      </c>
      <c r="AA4370">
        <v>68.78</v>
      </c>
      <c r="AE4370">
        <v>24.5</v>
      </c>
      <c r="AF4370" t="s">
        <v>71</v>
      </c>
      <c r="AG4370">
        <v>6.4</v>
      </c>
      <c r="AH4370" t="s">
        <v>71</v>
      </c>
    </row>
    <row r="4371" spans="1:46" x14ac:dyDescent="0.2">
      <c r="A4371" t="s">
        <v>211</v>
      </c>
      <c r="B4371" t="s">
        <v>212</v>
      </c>
      <c r="C4371">
        <f>-70.05355345 / 41.76341749</f>
        <v>-1.6773903492637761</v>
      </c>
      <c r="D4371" t="s">
        <v>213</v>
      </c>
      <c r="E4371" t="s">
        <v>70</v>
      </c>
      <c r="F4371" s="1">
        <v>40793</v>
      </c>
      <c r="G4371">
        <v>0.5</v>
      </c>
      <c r="K4371">
        <v>2.37</v>
      </c>
      <c r="L4371" t="s">
        <v>71</v>
      </c>
      <c r="O4371">
        <v>6.4</v>
      </c>
      <c r="P4371" t="s">
        <v>71</v>
      </c>
      <c r="Q4371">
        <v>22.4</v>
      </c>
      <c r="R4371" t="s">
        <v>71</v>
      </c>
      <c r="S4371">
        <v>0.33</v>
      </c>
      <c r="T4371" t="s">
        <v>71</v>
      </c>
      <c r="U4371">
        <v>10.220000000000001</v>
      </c>
      <c r="V4371" t="s">
        <v>71</v>
      </c>
      <c r="W4371">
        <v>27.25</v>
      </c>
      <c r="X4371" t="s">
        <v>71</v>
      </c>
      <c r="Y4371">
        <v>37.67</v>
      </c>
      <c r="AA4371">
        <v>39.06</v>
      </c>
      <c r="AE4371">
        <v>4.5</v>
      </c>
      <c r="AF4371" t="s">
        <v>71</v>
      </c>
      <c r="AG4371">
        <v>6.43</v>
      </c>
      <c r="AH4371" t="s">
        <v>71</v>
      </c>
      <c r="AS4371">
        <v>1.19</v>
      </c>
      <c r="AT4371" t="s">
        <v>71</v>
      </c>
    </row>
    <row r="4372" spans="1:46" x14ac:dyDescent="0.2">
      <c r="A4372" t="s">
        <v>211</v>
      </c>
      <c r="B4372" t="s">
        <v>212</v>
      </c>
      <c r="C4372">
        <f>-70.05355345 / 41.76341749</f>
        <v>-1.6773903492637761</v>
      </c>
      <c r="D4372" t="s">
        <v>213</v>
      </c>
      <c r="E4372" t="s">
        <v>70</v>
      </c>
      <c r="F4372" s="1">
        <v>40793</v>
      </c>
      <c r="G4372">
        <v>1</v>
      </c>
      <c r="O4372">
        <v>6.23</v>
      </c>
      <c r="P4372" t="s">
        <v>71</v>
      </c>
      <c r="Q4372">
        <v>22.4</v>
      </c>
      <c r="R4372" t="s">
        <v>71</v>
      </c>
    </row>
    <row r="4373" spans="1:46" x14ac:dyDescent="0.2">
      <c r="A4373" t="s">
        <v>211</v>
      </c>
      <c r="B4373" t="s">
        <v>212</v>
      </c>
      <c r="C4373">
        <f>-70.05355345 / 41.76341749</f>
        <v>-1.6773903492637761</v>
      </c>
      <c r="D4373" t="s">
        <v>213</v>
      </c>
      <c r="E4373" t="s">
        <v>70</v>
      </c>
      <c r="F4373" s="1">
        <v>40793</v>
      </c>
      <c r="G4373">
        <v>2</v>
      </c>
      <c r="O4373">
        <v>6.77</v>
      </c>
      <c r="P4373" t="s">
        <v>71</v>
      </c>
      <c r="Q4373">
        <v>22.4</v>
      </c>
      <c r="R4373" t="s">
        <v>71</v>
      </c>
    </row>
    <row r="4374" spans="1:46" x14ac:dyDescent="0.2">
      <c r="A4374" t="s">
        <v>211</v>
      </c>
      <c r="B4374" t="s">
        <v>212</v>
      </c>
      <c r="C4374">
        <f>-70.05355345 / 41.76341749</f>
        <v>-1.6773903492637761</v>
      </c>
      <c r="D4374" t="s">
        <v>213</v>
      </c>
      <c r="E4374" t="s">
        <v>70</v>
      </c>
      <c r="F4374" s="1">
        <v>40793</v>
      </c>
      <c r="G4374">
        <v>3</v>
      </c>
      <c r="O4374">
        <v>6.82</v>
      </c>
      <c r="P4374" t="s">
        <v>71</v>
      </c>
      <c r="Q4374">
        <v>22.4</v>
      </c>
      <c r="R4374" t="s">
        <v>71</v>
      </c>
    </row>
    <row r="4375" spans="1:46" x14ac:dyDescent="0.2">
      <c r="A4375" t="s">
        <v>211</v>
      </c>
      <c r="B4375" t="s">
        <v>212</v>
      </c>
      <c r="C4375">
        <f>-70.05355345 / 41.76341749</f>
        <v>-1.6773903492637761</v>
      </c>
      <c r="D4375" t="s">
        <v>213</v>
      </c>
      <c r="E4375" t="s">
        <v>70</v>
      </c>
      <c r="F4375" s="1">
        <v>40793</v>
      </c>
      <c r="G4375">
        <v>4</v>
      </c>
      <c r="O4375">
        <v>6.68</v>
      </c>
      <c r="P4375" t="s">
        <v>71</v>
      </c>
      <c r="Q4375">
        <v>22.4</v>
      </c>
      <c r="R4375" t="s">
        <v>71</v>
      </c>
    </row>
    <row r="4376" spans="1:46" x14ac:dyDescent="0.2">
      <c r="A4376" t="s">
        <v>211</v>
      </c>
      <c r="B4376" t="s">
        <v>212</v>
      </c>
      <c r="C4376">
        <f>-70.05355345 / 41.76341749</f>
        <v>-1.6773903492637761</v>
      </c>
      <c r="D4376" t="s">
        <v>213</v>
      </c>
      <c r="E4376" t="s">
        <v>70</v>
      </c>
      <c r="F4376" s="1">
        <v>40793</v>
      </c>
      <c r="G4376">
        <v>5</v>
      </c>
      <c r="O4376">
        <v>4.8600000000000003</v>
      </c>
      <c r="P4376" t="s">
        <v>71</v>
      </c>
      <c r="Q4376">
        <v>22.4</v>
      </c>
      <c r="R4376" t="s">
        <v>71</v>
      </c>
    </row>
    <row r="4377" spans="1:46" x14ac:dyDescent="0.2">
      <c r="A4377" t="s">
        <v>211</v>
      </c>
      <c r="B4377" t="s">
        <v>212</v>
      </c>
      <c r="C4377">
        <f>-70.05355345 / 41.76341749</f>
        <v>-1.6773903492637761</v>
      </c>
      <c r="D4377" t="s">
        <v>213</v>
      </c>
      <c r="E4377" t="s">
        <v>70</v>
      </c>
      <c r="F4377" s="1">
        <v>40793</v>
      </c>
      <c r="G4377">
        <v>6</v>
      </c>
      <c r="O4377">
        <v>1.52</v>
      </c>
      <c r="P4377" t="s">
        <v>71</v>
      </c>
      <c r="Q4377">
        <v>21.9</v>
      </c>
      <c r="R4377" t="s">
        <v>71</v>
      </c>
    </row>
    <row r="4378" spans="1:46" x14ac:dyDescent="0.2">
      <c r="A4378" t="s">
        <v>211</v>
      </c>
      <c r="B4378" t="s">
        <v>212</v>
      </c>
      <c r="C4378">
        <f>-70.05355345 / 41.76341749</f>
        <v>-1.6773903492637761</v>
      </c>
      <c r="D4378" t="s">
        <v>213</v>
      </c>
      <c r="E4378" t="s">
        <v>70</v>
      </c>
      <c r="F4378" s="1">
        <v>40793</v>
      </c>
      <c r="G4378">
        <v>6.5</v>
      </c>
      <c r="K4378">
        <v>30.46</v>
      </c>
      <c r="L4378" t="s">
        <v>71</v>
      </c>
      <c r="Q4378">
        <v>15.1</v>
      </c>
      <c r="R4378" t="s">
        <v>71</v>
      </c>
      <c r="S4378">
        <v>0.88</v>
      </c>
      <c r="T4378" t="s">
        <v>71</v>
      </c>
      <c r="U4378">
        <v>27.26</v>
      </c>
      <c r="V4378" t="s">
        <v>71</v>
      </c>
      <c r="W4378">
        <v>46.54</v>
      </c>
      <c r="X4378" t="s">
        <v>71</v>
      </c>
      <c r="Y4378">
        <v>51.81</v>
      </c>
      <c r="AA4378">
        <v>64.12</v>
      </c>
      <c r="AE4378">
        <v>18.600000000000001</v>
      </c>
      <c r="AF4378" t="s">
        <v>71</v>
      </c>
      <c r="AG4378">
        <v>6.3</v>
      </c>
      <c r="AH4378" t="s">
        <v>71</v>
      </c>
      <c r="AS4378">
        <v>27.04</v>
      </c>
      <c r="AT4378" t="s">
        <v>71</v>
      </c>
    </row>
    <row r="4379" spans="1:46" x14ac:dyDescent="0.2">
      <c r="A4379" t="s">
        <v>211</v>
      </c>
      <c r="B4379" t="s">
        <v>212</v>
      </c>
      <c r="C4379">
        <f>-70.05355345 / 41.76341749</f>
        <v>-1.6773903492637761</v>
      </c>
      <c r="D4379" t="s">
        <v>213</v>
      </c>
      <c r="E4379" t="s">
        <v>70</v>
      </c>
      <c r="F4379" s="1">
        <v>40793</v>
      </c>
      <c r="G4379">
        <v>7</v>
      </c>
      <c r="O4379">
        <v>1.58</v>
      </c>
      <c r="P4379" t="s">
        <v>71</v>
      </c>
      <c r="Q4379">
        <v>13</v>
      </c>
      <c r="R4379" t="s">
        <v>71</v>
      </c>
    </row>
    <row r="4380" spans="1:46" x14ac:dyDescent="0.2">
      <c r="A4380" t="s">
        <v>211</v>
      </c>
      <c r="B4380" t="s">
        <v>212</v>
      </c>
      <c r="C4380">
        <f>-70.05355345 / 41.76341749</f>
        <v>-1.6773903492637761</v>
      </c>
      <c r="D4380" t="s">
        <v>213</v>
      </c>
      <c r="E4380" t="s">
        <v>70</v>
      </c>
      <c r="F4380" s="1">
        <v>41165</v>
      </c>
      <c r="G4380">
        <v>0.5</v>
      </c>
      <c r="I4380">
        <v>7.24</v>
      </c>
      <c r="J4380" t="s">
        <v>71</v>
      </c>
      <c r="K4380">
        <v>0.61</v>
      </c>
      <c r="L4380" t="s">
        <v>71</v>
      </c>
      <c r="M4380">
        <v>4.84</v>
      </c>
      <c r="N4380" t="s">
        <v>71</v>
      </c>
      <c r="O4380">
        <v>6.78</v>
      </c>
      <c r="P4380" t="s">
        <v>71</v>
      </c>
      <c r="Q4380">
        <v>23</v>
      </c>
      <c r="R4380" t="s">
        <v>71</v>
      </c>
      <c r="S4380">
        <v>0.5</v>
      </c>
      <c r="T4380" t="s">
        <v>71</v>
      </c>
      <c r="U4380">
        <v>15.49</v>
      </c>
      <c r="V4380" t="s">
        <v>71</v>
      </c>
      <c r="W4380">
        <v>18.8</v>
      </c>
      <c r="X4380" t="s">
        <v>71</v>
      </c>
      <c r="Y4380">
        <v>43.66</v>
      </c>
      <c r="AA4380">
        <v>25.75</v>
      </c>
      <c r="AC4380">
        <v>37.29</v>
      </c>
      <c r="AE4380">
        <v>8.5</v>
      </c>
      <c r="AF4380" t="s">
        <v>71</v>
      </c>
      <c r="AG4380">
        <v>6.31</v>
      </c>
      <c r="AH4380" t="s">
        <v>71</v>
      </c>
      <c r="AS4380">
        <v>0.85</v>
      </c>
      <c r="AT4380" t="s">
        <v>71</v>
      </c>
    </row>
    <row r="4381" spans="1:46" x14ac:dyDescent="0.2">
      <c r="A4381" t="s">
        <v>211</v>
      </c>
      <c r="B4381" t="s">
        <v>212</v>
      </c>
      <c r="C4381">
        <f>-70.05355345 / 41.76341749</f>
        <v>-1.6773903492637761</v>
      </c>
      <c r="D4381" t="s">
        <v>213</v>
      </c>
      <c r="E4381" t="s">
        <v>70</v>
      </c>
      <c r="F4381" s="1">
        <v>41165</v>
      </c>
      <c r="G4381">
        <v>1</v>
      </c>
      <c r="O4381">
        <v>6.85</v>
      </c>
      <c r="P4381" t="s">
        <v>71</v>
      </c>
      <c r="Q4381">
        <v>22.9</v>
      </c>
      <c r="R4381" t="s">
        <v>71</v>
      </c>
    </row>
    <row r="4382" spans="1:46" x14ac:dyDescent="0.2">
      <c r="A4382" t="s">
        <v>211</v>
      </c>
      <c r="B4382" t="s">
        <v>212</v>
      </c>
      <c r="C4382">
        <f>-70.05355345 / 41.76341749</f>
        <v>-1.6773903492637761</v>
      </c>
      <c r="D4382" t="s">
        <v>213</v>
      </c>
      <c r="E4382" t="s">
        <v>70</v>
      </c>
      <c r="F4382" s="1">
        <v>41165</v>
      </c>
      <c r="G4382">
        <v>2</v>
      </c>
      <c r="O4382">
        <v>6.68</v>
      </c>
      <c r="P4382" t="s">
        <v>71</v>
      </c>
      <c r="Q4382">
        <v>22.2</v>
      </c>
      <c r="R4382" t="s">
        <v>71</v>
      </c>
    </row>
    <row r="4383" spans="1:46" x14ac:dyDescent="0.2">
      <c r="A4383" t="s">
        <v>211</v>
      </c>
      <c r="B4383" t="s">
        <v>212</v>
      </c>
      <c r="C4383">
        <f>-70.05355345 / 41.76341749</f>
        <v>-1.6773903492637761</v>
      </c>
      <c r="D4383" t="s">
        <v>213</v>
      </c>
      <c r="E4383" t="s">
        <v>70</v>
      </c>
      <c r="F4383" s="1">
        <v>41165</v>
      </c>
      <c r="G4383">
        <v>3</v>
      </c>
      <c r="O4383">
        <v>6.33</v>
      </c>
      <c r="P4383" t="s">
        <v>71</v>
      </c>
      <c r="Q4383">
        <v>22.2</v>
      </c>
      <c r="R4383" t="s">
        <v>71</v>
      </c>
    </row>
    <row r="4384" spans="1:46" x14ac:dyDescent="0.2">
      <c r="A4384" t="s">
        <v>211</v>
      </c>
      <c r="B4384" t="s">
        <v>212</v>
      </c>
      <c r="C4384">
        <f>-70.05355345 / 41.76341749</f>
        <v>-1.6773903492637761</v>
      </c>
      <c r="D4384" t="s">
        <v>213</v>
      </c>
      <c r="E4384" t="s">
        <v>70</v>
      </c>
      <c r="F4384" s="1">
        <v>41165</v>
      </c>
      <c r="G4384">
        <v>4</v>
      </c>
      <c r="O4384">
        <v>6.03</v>
      </c>
      <c r="P4384" t="s">
        <v>71</v>
      </c>
      <c r="Q4384">
        <v>22.1</v>
      </c>
      <c r="R4384" t="s">
        <v>71</v>
      </c>
    </row>
    <row r="4385" spans="1:46" x14ac:dyDescent="0.2">
      <c r="A4385" t="s">
        <v>211</v>
      </c>
      <c r="B4385" t="s">
        <v>212</v>
      </c>
      <c r="C4385">
        <f>-70.05355345 / 41.76341749</f>
        <v>-1.6773903492637761</v>
      </c>
      <c r="D4385" t="s">
        <v>213</v>
      </c>
      <c r="E4385" t="s">
        <v>70</v>
      </c>
      <c r="F4385" s="1">
        <v>41165</v>
      </c>
      <c r="G4385">
        <v>5</v>
      </c>
      <c r="O4385">
        <v>5.45</v>
      </c>
      <c r="P4385" t="s">
        <v>71</v>
      </c>
      <c r="Q4385">
        <v>21.7</v>
      </c>
      <c r="R4385" t="s">
        <v>71</v>
      </c>
    </row>
    <row r="4386" spans="1:46" x14ac:dyDescent="0.2">
      <c r="A4386" t="s">
        <v>211</v>
      </c>
      <c r="B4386" t="s">
        <v>212</v>
      </c>
      <c r="C4386">
        <f>-70.05355345 / 41.76341749</f>
        <v>-1.6773903492637761</v>
      </c>
      <c r="D4386" t="s">
        <v>213</v>
      </c>
      <c r="E4386" t="s">
        <v>70</v>
      </c>
      <c r="F4386" s="1">
        <v>41165</v>
      </c>
      <c r="G4386">
        <v>6</v>
      </c>
      <c r="O4386">
        <v>0.48</v>
      </c>
      <c r="P4386" t="s">
        <v>71</v>
      </c>
      <c r="Q4386">
        <v>17</v>
      </c>
      <c r="R4386" t="s">
        <v>71</v>
      </c>
    </row>
    <row r="4387" spans="1:46" x14ac:dyDescent="0.2">
      <c r="A4387" t="s">
        <v>211</v>
      </c>
      <c r="B4387" t="s">
        <v>212</v>
      </c>
      <c r="C4387">
        <f>-70.05355345 / 41.76341749</f>
        <v>-1.6773903492637761</v>
      </c>
      <c r="D4387" t="s">
        <v>213</v>
      </c>
      <c r="E4387" t="s">
        <v>70</v>
      </c>
      <c r="F4387" s="1">
        <v>41165</v>
      </c>
      <c r="G4387">
        <v>6.25</v>
      </c>
      <c r="K4387">
        <v>89.77</v>
      </c>
      <c r="L4387" t="s">
        <v>71</v>
      </c>
      <c r="S4387">
        <v>2.08</v>
      </c>
      <c r="T4387" t="s">
        <v>71</v>
      </c>
      <c r="U4387">
        <v>64.430000000000007</v>
      </c>
      <c r="V4387" t="s">
        <v>71</v>
      </c>
      <c r="W4387">
        <v>52.4</v>
      </c>
      <c r="X4387" t="s">
        <v>71</v>
      </c>
      <c r="Y4387">
        <v>64.22</v>
      </c>
      <c r="AA4387">
        <v>74.72</v>
      </c>
      <c r="AE4387">
        <v>19.7</v>
      </c>
      <c r="AF4387" t="s">
        <v>71</v>
      </c>
      <c r="AG4387">
        <v>6.14</v>
      </c>
      <c r="AH4387" t="s">
        <v>71</v>
      </c>
      <c r="AS4387">
        <v>21.06</v>
      </c>
      <c r="AT4387" t="s">
        <v>71</v>
      </c>
    </row>
    <row r="4388" spans="1:46" x14ac:dyDescent="0.2">
      <c r="A4388" t="s">
        <v>211</v>
      </c>
      <c r="B4388" t="s">
        <v>212</v>
      </c>
      <c r="C4388">
        <f>-70.05355345 / 41.76341749</f>
        <v>-1.6773903492637761</v>
      </c>
      <c r="D4388" t="s">
        <v>213</v>
      </c>
      <c r="E4388" t="s">
        <v>70</v>
      </c>
      <c r="F4388" s="1">
        <v>41526</v>
      </c>
      <c r="G4388">
        <v>0.5</v>
      </c>
      <c r="I4388">
        <v>7.52</v>
      </c>
      <c r="J4388" t="s">
        <v>71</v>
      </c>
      <c r="K4388">
        <v>1.79</v>
      </c>
      <c r="L4388" t="s">
        <v>71</v>
      </c>
      <c r="M4388">
        <v>3.6</v>
      </c>
      <c r="N4388" t="s">
        <v>71</v>
      </c>
      <c r="O4388">
        <v>6.34</v>
      </c>
      <c r="P4388" t="s">
        <v>71</v>
      </c>
      <c r="Q4388">
        <v>22.7</v>
      </c>
      <c r="R4388" t="s">
        <v>71</v>
      </c>
      <c r="S4388">
        <v>0.76</v>
      </c>
      <c r="T4388" t="s">
        <v>71</v>
      </c>
      <c r="U4388">
        <v>23.54</v>
      </c>
      <c r="V4388" t="s">
        <v>71</v>
      </c>
      <c r="W4388">
        <v>26.06</v>
      </c>
      <c r="X4388" t="s">
        <v>71</v>
      </c>
      <c r="Y4388">
        <v>49.7</v>
      </c>
      <c r="AA4388">
        <v>36.31</v>
      </c>
      <c r="AC4388">
        <v>41.54</v>
      </c>
      <c r="AE4388">
        <v>5.6</v>
      </c>
      <c r="AF4388" t="s">
        <v>71</v>
      </c>
      <c r="AG4388">
        <v>6.3</v>
      </c>
      <c r="AH4388" t="s">
        <v>71</v>
      </c>
      <c r="AS4388">
        <v>1.07</v>
      </c>
      <c r="AT4388" t="s">
        <v>71</v>
      </c>
    </row>
    <row r="4389" spans="1:46" x14ac:dyDescent="0.2">
      <c r="A4389" t="s">
        <v>211</v>
      </c>
      <c r="B4389" t="s">
        <v>212</v>
      </c>
      <c r="C4389">
        <f>-70.05355345 / 41.76341749</f>
        <v>-1.6773903492637761</v>
      </c>
      <c r="D4389" t="s">
        <v>213</v>
      </c>
      <c r="E4389" t="s">
        <v>70</v>
      </c>
      <c r="F4389" s="1">
        <v>41526</v>
      </c>
      <c r="G4389">
        <v>1</v>
      </c>
      <c r="O4389">
        <v>6.41</v>
      </c>
      <c r="P4389" t="s">
        <v>71</v>
      </c>
      <c r="Q4389">
        <v>22.5</v>
      </c>
      <c r="R4389" t="s">
        <v>71</v>
      </c>
    </row>
    <row r="4390" spans="1:46" x14ac:dyDescent="0.2">
      <c r="A4390" t="s">
        <v>211</v>
      </c>
      <c r="B4390" t="s">
        <v>212</v>
      </c>
      <c r="C4390">
        <f>-70.05355345 / 41.76341749</f>
        <v>-1.6773903492637761</v>
      </c>
      <c r="D4390" t="s">
        <v>213</v>
      </c>
      <c r="E4390" t="s">
        <v>70</v>
      </c>
      <c r="F4390" s="1">
        <v>41526</v>
      </c>
      <c r="G4390">
        <v>2</v>
      </c>
      <c r="O4390">
        <v>6.12</v>
      </c>
      <c r="P4390" t="s">
        <v>71</v>
      </c>
      <c r="Q4390">
        <v>21.8</v>
      </c>
      <c r="R4390" t="s">
        <v>71</v>
      </c>
    </row>
    <row r="4391" spans="1:46" x14ac:dyDescent="0.2">
      <c r="A4391" t="s">
        <v>211</v>
      </c>
      <c r="B4391" t="s">
        <v>212</v>
      </c>
      <c r="C4391">
        <f>-70.05355345 / 41.76341749</f>
        <v>-1.6773903492637761</v>
      </c>
      <c r="D4391" t="s">
        <v>213</v>
      </c>
      <c r="E4391" t="s">
        <v>70</v>
      </c>
      <c r="F4391" s="1">
        <v>41526</v>
      </c>
      <c r="G4391">
        <v>3</v>
      </c>
      <c r="O4391">
        <v>5.86</v>
      </c>
      <c r="P4391" t="s">
        <v>71</v>
      </c>
      <c r="Q4391">
        <v>21.5</v>
      </c>
      <c r="R4391" t="s">
        <v>71</v>
      </c>
    </row>
    <row r="4392" spans="1:46" x14ac:dyDescent="0.2">
      <c r="A4392" t="s">
        <v>211</v>
      </c>
      <c r="B4392" t="s">
        <v>212</v>
      </c>
      <c r="C4392">
        <f>-70.05355345 / 41.76341749</f>
        <v>-1.6773903492637761</v>
      </c>
      <c r="D4392" t="s">
        <v>213</v>
      </c>
      <c r="E4392" t="s">
        <v>70</v>
      </c>
      <c r="F4392" s="1">
        <v>41526</v>
      </c>
      <c r="G4392">
        <v>4</v>
      </c>
      <c r="O4392">
        <v>5.68</v>
      </c>
      <c r="P4392" t="s">
        <v>71</v>
      </c>
      <c r="Q4392">
        <v>21.3</v>
      </c>
      <c r="R4392" t="s">
        <v>71</v>
      </c>
    </row>
    <row r="4393" spans="1:46" x14ac:dyDescent="0.2">
      <c r="A4393" t="s">
        <v>211</v>
      </c>
      <c r="B4393" t="s">
        <v>212</v>
      </c>
      <c r="C4393">
        <f>-70.05355345 / 41.76341749</f>
        <v>-1.6773903492637761</v>
      </c>
      <c r="D4393" t="s">
        <v>213</v>
      </c>
      <c r="E4393" t="s">
        <v>70</v>
      </c>
      <c r="F4393" s="1">
        <v>41526</v>
      </c>
      <c r="G4393">
        <v>5</v>
      </c>
      <c r="O4393">
        <v>0.15</v>
      </c>
      <c r="P4393" t="s">
        <v>71</v>
      </c>
      <c r="Q4393">
        <v>18</v>
      </c>
      <c r="R4393" t="s">
        <v>71</v>
      </c>
    </row>
    <row r="4394" spans="1:46" x14ac:dyDescent="0.2">
      <c r="A4394" t="s">
        <v>211</v>
      </c>
      <c r="B4394" t="s">
        <v>212</v>
      </c>
      <c r="C4394">
        <f>-70.05355345 / 41.76341749</f>
        <v>-1.6773903492637761</v>
      </c>
      <c r="D4394" t="s">
        <v>213</v>
      </c>
      <c r="E4394" t="s">
        <v>70</v>
      </c>
      <c r="F4394" s="1">
        <v>41526</v>
      </c>
      <c r="G4394">
        <v>6</v>
      </c>
      <c r="O4394">
        <v>0.14000000000000001</v>
      </c>
      <c r="P4394" t="s">
        <v>71</v>
      </c>
      <c r="Q4394">
        <v>14.8</v>
      </c>
      <c r="R4394" t="s">
        <v>71</v>
      </c>
    </row>
    <row r="4395" spans="1:46" x14ac:dyDescent="0.2">
      <c r="A4395" t="s">
        <v>211</v>
      </c>
      <c r="B4395" t="s">
        <v>212</v>
      </c>
      <c r="C4395">
        <f>-70.05355345 / 41.76341749</f>
        <v>-1.6773903492637761</v>
      </c>
      <c r="D4395" t="s">
        <v>213</v>
      </c>
      <c r="E4395" t="s">
        <v>70</v>
      </c>
      <c r="F4395" s="1">
        <v>41526</v>
      </c>
      <c r="G4395">
        <v>6.5</v>
      </c>
      <c r="K4395">
        <v>12.41</v>
      </c>
      <c r="L4395" t="s">
        <v>71</v>
      </c>
      <c r="S4395">
        <v>0.81</v>
      </c>
      <c r="T4395" t="s">
        <v>71</v>
      </c>
      <c r="U4395">
        <v>25.09</v>
      </c>
      <c r="V4395" t="s">
        <v>71</v>
      </c>
      <c r="W4395">
        <v>61.95</v>
      </c>
      <c r="X4395" t="s">
        <v>71</v>
      </c>
      <c r="Y4395">
        <v>50.62</v>
      </c>
      <c r="AA4395">
        <v>55.31</v>
      </c>
      <c r="AE4395">
        <v>31.7</v>
      </c>
      <c r="AF4395" t="s">
        <v>71</v>
      </c>
      <c r="AG4395">
        <v>6.5</v>
      </c>
      <c r="AH4395" t="s">
        <v>71</v>
      </c>
      <c r="AS4395">
        <v>15.1</v>
      </c>
      <c r="AT4395" t="s">
        <v>71</v>
      </c>
    </row>
    <row r="4396" spans="1:46" x14ac:dyDescent="0.2">
      <c r="A4396" t="s">
        <v>211</v>
      </c>
      <c r="B4396" t="s">
        <v>212</v>
      </c>
      <c r="C4396">
        <f>-70.05355345 / 41.76341749</f>
        <v>-1.6773903492637761</v>
      </c>
      <c r="D4396" t="s">
        <v>213</v>
      </c>
      <c r="E4396" t="s">
        <v>70</v>
      </c>
      <c r="F4396" s="1">
        <v>41891</v>
      </c>
      <c r="G4396">
        <v>0.5</v>
      </c>
      <c r="I4396">
        <v>7.27</v>
      </c>
      <c r="J4396" t="s">
        <v>71</v>
      </c>
      <c r="K4396">
        <v>2.06</v>
      </c>
      <c r="L4396" t="s">
        <v>71</v>
      </c>
      <c r="M4396">
        <v>4.8</v>
      </c>
      <c r="N4396" t="s">
        <v>71</v>
      </c>
      <c r="O4396">
        <v>6.57</v>
      </c>
      <c r="P4396" t="s">
        <v>71</v>
      </c>
      <c r="Q4396">
        <v>24.7</v>
      </c>
      <c r="R4396" t="s">
        <v>71</v>
      </c>
      <c r="S4396">
        <v>0.4</v>
      </c>
      <c r="T4396" t="s">
        <v>71</v>
      </c>
      <c r="U4396">
        <v>12.39</v>
      </c>
      <c r="V4396" t="s">
        <v>71</v>
      </c>
      <c r="W4396">
        <v>30.95</v>
      </c>
      <c r="X4396" t="s">
        <v>71</v>
      </c>
      <c r="Y4396">
        <v>40.44</v>
      </c>
      <c r="AA4396">
        <v>37.69</v>
      </c>
      <c r="AC4396">
        <v>37.4</v>
      </c>
      <c r="AE4396">
        <v>5</v>
      </c>
      <c r="AF4396" t="s">
        <v>71</v>
      </c>
      <c r="AG4396">
        <v>6.59</v>
      </c>
      <c r="AH4396" t="s">
        <v>71</v>
      </c>
      <c r="AS4396">
        <v>3.3</v>
      </c>
      <c r="AT4396" t="s">
        <v>71</v>
      </c>
    </row>
    <row r="4397" spans="1:46" x14ac:dyDescent="0.2">
      <c r="A4397" t="s">
        <v>211</v>
      </c>
      <c r="B4397" t="s">
        <v>212</v>
      </c>
      <c r="C4397">
        <f>-70.05355345 / 41.76341749</f>
        <v>-1.6773903492637761</v>
      </c>
      <c r="D4397" t="s">
        <v>213</v>
      </c>
      <c r="E4397" t="s">
        <v>70</v>
      </c>
      <c r="F4397" s="1">
        <v>41891</v>
      </c>
      <c r="G4397">
        <v>1</v>
      </c>
      <c r="O4397">
        <v>6.74</v>
      </c>
      <c r="P4397" t="s">
        <v>71</v>
      </c>
      <c r="Q4397">
        <v>24.7</v>
      </c>
      <c r="R4397" t="s">
        <v>71</v>
      </c>
    </row>
    <row r="4398" spans="1:46" x14ac:dyDescent="0.2">
      <c r="A4398" t="s">
        <v>211</v>
      </c>
      <c r="B4398" t="s">
        <v>212</v>
      </c>
      <c r="C4398">
        <f>-70.05355345 / 41.76341749</f>
        <v>-1.6773903492637761</v>
      </c>
      <c r="D4398" t="s">
        <v>213</v>
      </c>
      <c r="E4398" t="s">
        <v>70</v>
      </c>
      <c r="F4398" s="1">
        <v>41891</v>
      </c>
      <c r="G4398">
        <v>2</v>
      </c>
      <c r="O4398">
        <v>6.52</v>
      </c>
      <c r="P4398" t="s">
        <v>71</v>
      </c>
      <c r="Q4398">
        <v>24.1</v>
      </c>
      <c r="R4398" t="s">
        <v>71</v>
      </c>
    </row>
    <row r="4399" spans="1:46" x14ac:dyDescent="0.2">
      <c r="A4399" t="s">
        <v>211</v>
      </c>
      <c r="B4399" t="s">
        <v>212</v>
      </c>
      <c r="C4399">
        <f>-70.05355345 / 41.76341749</f>
        <v>-1.6773903492637761</v>
      </c>
      <c r="D4399" t="s">
        <v>213</v>
      </c>
      <c r="E4399" t="s">
        <v>70</v>
      </c>
      <c r="F4399" s="1">
        <v>41891</v>
      </c>
      <c r="G4399">
        <v>3</v>
      </c>
      <c r="O4399">
        <v>6.48</v>
      </c>
      <c r="P4399" t="s">
        <v>71</v>
      </c>
      <c r="Q4399">
        <v>24.5</v>
      </c>
      <c r="R4399" t="s">
        <v>71</v>
      </c>
    </row>
    <row r="4400" spans="1:46" x14ac:dyDescent="0.2">
      <c r="A4400" t="s">
        <v>211</v>
      </c>
      <c r="B4400" t="s">
        <v>212</v>
      </c>
      <c r="C4400">
        <f>-70.05355345 / 41.76341749</f>
        <v>-1.6773903492637761</v>
      </c>
      <c r="D4400" t="s">
        <v>213</v>
      </c>
      <c r="E4400" t="s">
        <v>70</v>
      </c>
      <c r="F4400" s="1">
        <v>41891</v>
      </c>
      <c r="G4400">
        <v>4</v>
      </c>
      <c r="O4400">
        <v>6.12</v>
      </c>
      <c r="P4400" t="s">
        <v>71</v>
      </c>
      <c r="Q4400">
        <v>24.4</v>
      </c>
      <c r="R4400" t="s">
        <v>71</v>
      </c>
    </row>
    <row r="4401" spans="1:58" x14ac:dyDescent="0.2">
      <c r="A4401" t="s">
        <v>211</v>
      </c>
      <c r="B4401" t="s">
        <v>212</v>
      </c>
      <c r="C4401">
        <f>-70.05355345 / 41.76341749</f>
        <v>-1.6773903492637761</v>
      </c>
      <c r="D4401" t="s">
        <v>213</v>
      </c>
      <c r="E4401" t="s">
        <v>70</v>
      </c>
      <c r="F4401" s="1">
        <v>41891</v>
      </c>
      <c r="G4401">
        <v>5</v>
      </c>
      <c r="O4401">
        <v>0.67</v>
      </c>
      <c r="P4401" t="s">
        <v>71</v>
      </c>
      <c r="Q4401">
        <v>22.4</v>
      </c>
      <c r="R4401" t="s">
        <v>71</v>
      </c>
    </row>
    <row r="4402" spans="1:58" x14ac:dyDescent="0.2">
      <c r="A4402" t="s">
        <v>211</v>
      </c>
      <c r="B4402" t="s">
        <v>212</v>
      </c>
      <c r="C4402">
        <f>-70.05355345 / 41.76341749</f>
        <v>-1.6773903492637761</v>
      </c>
      <c r="D4402" t="s">
        <v>213</v>
      </c>
      <c r="E4402" t="s">
        <v>70</v>
      </c>
      <c r="F4402" s="1">
        <v>41891</v>
      </c>
      <c r="G4402">
        <v>6</v>
      </c>
      <c r="O4402">
        <v>0.59</v>
      </c>
      <c r="P4402" t="s">
        <v>71</v>
      </c>
      <c r="Q4402">
        <v>17.899999999999999</v>
      </c>
      <c r="R4402" t="s">
        <v>71</v>
      </c>
    </row>
    <row r="4403" spans="1:58" x14ac:dyDescent="0.2">
      <c r="A4403" t="s">
        <v>211</v>
      </c>
      <c r="B4403" t="s">
        <v>212</v>
      </c>
      <c r="C4403">
        <f>-70.05355345 / 41.76341749</f>
        <v>-1.6773903492637761</v>
      </c>
      <c r="D4403" t="s">
        <v>213</v>
      </c>
      <c r="E4403" t="s">
        <v>70</v>
      </c>
      <c r="F4403" s="1">
        <v>41891</v>
      </c>
      <c r="G4403">
        <v>6.25</v>
      </c>
      <c r="K4403">
        <v>152.32</v>
      </c>
      <c r="L4403" t="s">
        <v>71</v>
      </c>
      <c r="S4403">
        <v>3.28</v>
      </c>
      <c r="T4403" t="s">
        <v>71</v>
      </c>
      <c r="U4403">
        <v>101.59</v>
      </c>
      <c r="V4403" t="s">
        <v>71</v>
      </c>
      <c r="W4403">
        <v>75.3</v>
      </c>
      <c r="X4403" t="s">
        <v>71</v>
      </c>
      <c r="Y4403">
        <v>70.78</v>
      </c>
      <c r="AA4403">
        <v>79.900000000000006</v>
      </c>
      <c r="AE4403">
        <v>61</v>
      </c>
      <c r="AF4403" t="s">
        <v>71</v>
      </c>
      <c r="AG4403">
        <v>6.46</v>
      </c>
      <c r="AH4403" t="s">
        <v>71</v>
      </c>
      <c r="AS4403">
        <v>65.98</v>
      </c>
      <c r="AT4403" t="s">
        <v>71</v>
      </c>
    </row>
    <row r="4404" spans="1:58" x14ac:dyDescent="0.2">
      <c r="A4404" t="s">
        <v>211</v>
      </c>
      <c r="B4404" t="s">
        <v>212</v>
      </c>
      <c r="C4404">
        <f>-70.05355345 / 41.76341749</f>
        <v>-1.6773903492637761</v>
      </c>
      <c r="D4404" t="s">
        <v>213</v>
      </c>
      <c r="E4404" t="s">
        <v>70</v>
      </c>
      <c r="F4404" s="1">
        <v>42633</v>
      </c>
      <c r="G4404">
        <v>0.5</v>
      </c>
      <c r="I4404">
        <v>7.32</v>
      </c>
      <c r="J4404" t="s">
        <v>71</v>
      </c>
      <c r="K4404">
        <v>12.42</v>
      </c>
      <c r="L4404" t="s">
        <v>71</v>
      </c>
      <c r="M4404">
        <v>3.07</v>
      </c>
      <c r="N4404" t="s">
        <v>71</v>
      </c>
      <c r="O4404">
        <v>8.4600000000000009</v>
      </c>
      <c r="P4404" t="s">
        <v>71</v>
      </c>
      <c r="Q4404">
        <v>23.8</v>
      </c>
      <c r="R4404" t="s">
        <v>71</v>
      </c>
      <c r="S4404">
        <v>0.54</v>
      </c>
      <c r="T4404" t="s">
        <v>71</v>
      </c>
      <c r="U4404">
        <v>16.73</v>
      </c>
      <c r="V4404" t="s">
        <v>71</v>
      </c>
      <c r="W4404">
        <v>43.25</v>
      </c>
      <c r="X4404" t="s">
        <v>71</v>
      </c>
      <c r="Y4404">
        <v>44.77</v>
      </c>
      <c r="AA4404">
        <v>55.31</v>
      </c>
      <c r="AC4404">
        <v>43.86</v>
      </c>
      <c r="AE4404">
        <v>8</v>
      </c>
      <c r="AF4404" t="s">
        <v>71</v>
      </c>
      <c r="AG4404">
        <v>6.61</v>
      </c>
      <c r="AH4404" t="s">
        <v>71</v>
      </c>
      <c r="AS4404">
        <v>6.9</v>
      </c>
      <c r="AT4404" t="s">
        <v>71</v>
      </c>
      <c r="BE4404">
        <v>19.32</v>
      </c>
      <c r="BF4404" t="s">
        <v>71</v>
      </c>
    </row>
    <row r="4405" spans="1:58" x14ac:dyDescent="0.2">
      <c r="A4405" t="s">
        <v>211</v>
      </c>
      <c r="B4405" t="s">
        <v>212</v>
      </c>
      <c r="C4405">
        <f>-70.05355345 / 41.76341749</f>
        <v>-1.6773903492637761</v>
      </c>
      <c r="D4405" t="s">
        <v>213</v>
      </c>
      <c r="E4405" t="s">
        <v>70</v>
      </c>
      <c r="F4405" s="1">
        <v>42633</v>
      </c>
      <c r="G4405">
        <v>1</v>
      </c>
      <c r="O4405">
        <v>8.2799999999999994</v>
      </c>
      <c r="P4405" t="s">
        <v>71</v>
      </c>
      <c r="Q4405">
        <v>23.5</v>
      </c>
      <c r="R4405" t="s">
        <v>71</v>
      </c>
    </row>
    <row r="4406" spans="1:58" x14ac:dyDescent="0.2">
      <c r="A4406" t="s">
        <v>211</v>
      </c>
      <c r="B4406" t="s">
        <v>212</v>
      </c>
      <c r="C4406">
        <f>-70.05355345 / 41.76341749</f>
        <v>-1.6773903492637761</v>
      </c>
      <c r="D4406" t="s">
        <v>213</v>
      </c>
      <c r="E4406" t="s">
        <v>70</v>
      </c>
      <c r="F4406" s="1">
        <v>42633</v>
      </c>
      <c r="G4406">
        <v>2</v>
      </c>
      <c r="O4406">
        <v>7.91</v>
      </c>
      <c r="P4406" t="s">
        <v>71</v>
      </c>
      <c r="Q4406">
        <v>23.4</v>
      </c>
      <c r="R4406" t="s">
        <v>71</v>
      </c>
    </row>
    <row r="4407" spans="1:58" x14ac:dyDescent="0.2">
      <c r="A4407" t="s">
        <v>211</v>
      </c>
      <c r="B4407" t="s">
        <v>212</v>
      </c>
      <c r="C4407">
        <f>-70.05355345 / 41.76341749</f>
        <v>-1.6773903492637761</v>
      </c>
      <c r="D4407" t="s">
        <v>213</v>
      </c>
      <c r="E4407" t="s">
        <v>70</v>
      </c>
      <c r="F4407" s="1">
        <v>42633</v>
      </c>
      <c r="G4407">
        <v>3</v>
      </c>
      <c r="O4407">
        <v>7.7</v>
      </c>
      <c r="P4407" t="s">
        <v>71</v>
      </c>
      <c r="Q4407">
        <v>23.2</v>
      </c>
      <c r="R4407" t="s">
        <v>71</v>
      </c>
    </row>
    <row r="4408" spans="1:58" x14ac:dyDescent="0.2">
      <c r="A4408" t="s">
        <v>211</v>
      </c>
      <c r="B4408" t="s">
        <v>212</v>
      </c>
      <c r="C4408">
        <f>-70.05355345 / 41.76341749</f>
        <v>-1.6773903492637761</v>
      </c>
      <c r="D4408" t="s">
        <v>213</v>
      </c>
      <c r="E4408" t="s">
        <v>70</v>
      </c>
      <c r="F4408" s="1">
        <v>42633</v>
      </c>
      <c r="G4408">
        <v>4</v>
      </c>
      <c r="O4408">
        <v>6.64</v>
      </c>
      <c r="P4408" t="s">
        <v>71</v>
      </c>
      <c r="Q4408">
        <v>22.2</v>
      </c>
      <c r="R4408" t="s">
        <v>71</v>
      </c>
    </row>
    <row r="4409" spans="1:58" x14ac:dyDescent="0.2">
      <c r="A4409" t="s">
        <v>211</v>
      </c>
      <c r="B4409" t="s">
        <v>212</v>
      </c>
      <c r="C4409">
        <f>-70.05355345 / 41.76341749</f>
        <v>-1.6773903492637761</v>
      </c>
      <c r="D4409" t="s">
        <v>213</v>
      </c>
      <c r="E4409" t="s">
        <v>70</v>
      </c>
      <c r="F4409" s="1">
        <v>42633</v>
      </c>
      <c r="G4409">
        <v>5</v>
      </c>
      <c r="O4409">
        <v>2</v>
      </c>
      <c r="P4409" t="s">
        <v>71</v>
      </c>
      <c r="Q4409">
        <v>21</v>
      </c>
      <c r="R4409" t="s">
        <v>71</v>
      </c>
    </row>
    <row r="4410" spans="1:58" x14ac:dyDescent="0.2">
      <c r="A4410" t="s">
        <v>211</v>
      </c>
      <c r="B4410" t="s">
        <v>212</v>
      </c>
      <c r="C4410">
        <f>-70.05355345 / 41.76341749</f>
        <v>-1.6773903492637761</v>
      </c>
      <c r="D4410" t="s">
        <v>213</v>
      </c>
      <c r="E4410" t="s">
        <v>70</v>
      </c>
      <c r="F4410" s="1">
        <v>42633</v>
      </c>
      <c r="G4410">
        <v>6</v>
      </c>
      <c r="K4410">
        <v>84.4</v>
      </c>
      <c r="L4410" t="s">
        <v>71</v>
      </c>
      <c r="O4410">
        <v>7.0000000000000007E-2</v>
      </c>
      <c r="P4410" t="s">
        <v>71</v>
      </c>
      <c r="Q4410">
        <v>17.5</v>
      </c>
      <c r="R4410" t="s">
        <v>71</v>
      </c>
      <c r="S4410">
        <v>1.52</v>
      </c>
      <c r="T4410" t="s">
        <v>71</v>
      </c>
      <c r="U4410">
        <v>47.08</v>
      </c>
      <c r="V4410" t="s">
        <v>71</v>
      </c>
      <c r="W4410">
        <v>76.42</v>
      </c>
      <c r="X4410" t="s">
        <v>71</v>
      </c>
      <c r="Y4410">
        <v>59.69</v>
      </c>
      <c r="AA4410">
        <v>74.11</v>
      </c>
      <c r="AE4410">
        <v>93.7</v>
      </c>
      <c r="AF4410" t="s">
        <v>71</v>
      </c>
      <c r="AG4410">
        <v>6.38</v>
      </c>
      <c r="AH4410" t="s">
        <v>71</v>
      </c>
      <c r="AS4410">
        <v>99.47</v>
      </c>
      <c r="AT4410" t="s">
        <v>71</v>
      </c>
      <c r="BE4410">
        <v>183.87</v>
      </c>
      <c r="BF4410" t="s">
        <v>71</v>
      </c>
    </row>
    <row r="4411" spans="1:58" x14ac:dyDescent="0.2">
      <c r="A4411" t="s">
        <v>211</v>
      </c>
      <c r="B4411" t="s">
        <v>212</v>
      </c>
      <c r="C4411">
        <f>-70.05355345 / 41.76341749</f>
        <v>-1.6773903492637761</v>
      </c>
      <c r="D4411" t="s">
        <v>213</v>
      </c>
      <c r="E4411" t="s">
        <v>70</v>
      </c>
      <c r="F4411" s="1">
        <v>42633</v>
      </c>
      <c r="G4411">
        <v>6.3</v>
      </c>
      <c r="O4411">
        <v>7.0000000000000007E-2</v>
      </c>
      <c r="P4411" t="s">
        <v>71</v>
      </c>
      <c r="Q4411">
        <v>17.5</v>
      </c>
      <c r="R4411" t="s">
        <v>71</v>
      </c>
    </row>
    <row r="4412" spans="1:58" x14ac:dyDescent="0.2">
      <c r="A4412" t="s">
        <v>637</v>
      </c>
      <c r="B4412" t="s">
        <v>638</v>
      </c>
      <c r="C4412">
        <f>-70.05371292 / 41.76084558</f>
        <v>-1.6774974727415468</v>
      </c>
      <c r="D4412" t="s">
        <v>639</v>
      </c>
      <c r="E4412" t="s">
        <v>70</v>
      </c>
      <c r="F4412" s="1">
        <v>37143</v>
      </c>
      <c r="G4412">
        <v>0.5</v>
      </c>
      <c r="I4412">
        <v>4.5</v>
      </c>
      <c r="J4412" t="s">
        <v>71</v>
      </c>
      <c r="K4412">
        <v>0.04</v>
      </c>
      <c r="L4412" t="s">
        <v>71</v>
      </c>
      <c r="M4412">
        <v>2.5499999999999998</v>
      </c>
      <c r="N4412" t="s">
        <v>71</v>
      </c>
      <c r="O4412">
        <v>6.4</v>
      </c>
      <c r="P4412" t="s">
        <v>71</v>
      </c>
      <c r="Q4412">
        <v>24.1</v>
      </c>
      <c r="R4412" t="s">
        <v>71</v>
      </c>
      <c r="AA4412">
        <v>-0.98</v>
      </c>
      <c r="AC4412">
        <v>46.51</v>
      </c>
      <c r="AE4412">
        <v>5.4</v>
      </c>
      <c r="AF4412" t="s">
        <v>71</v>
      </c>
      <c r="AG4412">
        <v>6.25</v>
      </c>
      <c r="AH4412" t="s">
        <v>71</v>
      </c>
      <c r="AS4412">
        <v>0.64</v>
      </c>
      <c r="AT4412" t="s">
        <v>71</v>
      </c>
    </row>
    <row r="4413" spans="1:58" x14ac:dyDescent="0.2">
      <c r="A4413" t="s">
        <v>637</v>
      </c>
      <c r="B4413" t="s">
        <v>638</v>
      </c>
      <c r="C4413">
        <f>-70.05371292 / 41.76084558</f>
        <v>-1.6774974727415468</v>
      </c>
      <c r="D4413" t="s">
        <v>639</v>
      </c>
      <c r="E4413" t="s">
        <v>70</v>
      </c>
      <c r="F4413" s="1">
        <v>37143</v>
      </c>
      <c r="G4413">
        <v>1</v>
      </c>
      <c r="O4413">
        <v>6.42</v>
      </c>
      <c r="P4413" t="s">
        <v>71</v>
      </c>
      <c r="Q4413">
        <v>23.6</v>
      </c>
      <c r="R4413" t="s">
        <v>71</v>
      </c>
    </row>
    <row r="4414" spans="1:58" x14ac:dyDescent="0.2">
      <c r="A4414" t="s">
        <v>637</v>
      </c>
      <c r="B4414" t="s">
        <v>638</v>
      </c>
      <c r="C4414">
        <f>-70.05371292 / 41.76084558</f>
        <v>-1.6774974727415468</v>
      </c>
      <c r="D4414" t="s">
        <v>639</v>
      </c>
      <c r="E4414" t="s">
        <v>70</v>
      </c>
      <c r="F4414" s="1">
        <v>37143</v>
      </c>
      <c r="G4414">
        <v>2</v>
      </c>
      <c r="O4414">
        <v>4.38</v>
      </c>
      <c r="P4414" t="s">
        <v>71</v>
      </c>
      <c r="Q4414">
        <v>22.9</v>
      </c>
      <c r="R4414" t="s">
        <v>71</v>
      </c>
    </row>
    <row r="4415" spans="1:58" x14ac:dyDescent="0.2">
      <c r="A4415" t="s">
        <v>637</v>
      </c>
      <c r="B4415" t="s">
        <v>638</v>
      </c>
      <c r="C4415">
        <f>-70.05371292 / 41.76084558</f>
        <v>-1.6774974727415468</v>
      </c>
      <c r="D4415" t="s">
        <v>639</v>
      </c>
      <c r="E4415" t="s">
        <v>70</v>
      </c>
      <c r="F4415" s="1">
        <v>37143</v>
      </c>
      <c r="G4415">
        <v>3</v>
      </c>
      <c r="O4415">
        <v>2.2999999999999998</v>
      </c>
      <c r="P4415" t="s">
        <v>71</v>
      </c>
      <c r="Q4415">
        <v>22</v>
      </c>
      <c r="R4415" t="s">
        <v>71</v>
      </c>
    </row>
    <row r="4416" spans="1:58" x14ac:dyDescent="0.2">
      <c r="A4416" t="s">
        <v>637</v>
      </c>
      <c r="B4416" t="s">
        <v>638</v>
      </c>
      <c r="C4416">
        <f>-70.05371292 / 41.76084558</f>
        <v>-1.6774974727415468</v>
      </c>
      <c r="D4416" t="s">
        <v>639</v>
      </c>
      <c r="E4416" t="s">
        <v>70</v>
      </c>
      <c r="F4416" s="1">
        <v>37143</v>
      </c>
      <c r="G4416">
        <v>4</v>
      </c>
      <c r="K4416">
        <v>0.14000000000000001</v>
      </c>
      <c r="L4416" t="s">
        <v>71</v>
      </c>
      <c r="O4416">
        <v>0.12</v>
      </c>
      <c r="P4416" t="s">
        <v>71</v>
      </c>
      <c r="Q4416">
        <v>19.899999999999999</v>
      </c>
      <c r="R4416" t="s">
        <v>71</v>
      </c>
      <c r="AA4416">
        <v>11.31</v>
      </c>
      <c r="AE4416">
        <v>7.3</v>
      </c>
      <c r="AF4416" t="s">
        <v>71</v>
      </c>
      <c r="AG4416">
        <v>5.85</v>
      </c>
      <c r="AH4416" t="s">
        <v>71</v>
      </c>
      <c r="AS4416">
        <v>1.67</v>
      </c>
      <c r="AT4416" t="s">
        <v>71</v>
      </c>
    </row>
    <row r="4417" spans="1:46" x14ac:dyDescent="0.2">
      <c r="A4417" t="s">
        <v>637</v>
      </c>
      <c r="B4417" t="s">
        <v>638</v>
      </c>
      <c r="C4417">
        <f>-70.05371292 / 41.76084558</f>
        <v>-1.6774974727415468</v>
      </c>
      <c r="D4417" t="s">
        <v>639</v>
      </c>
      <c r="E4417" t="s">
        <v>70</v>
      </c>
      <c r="F4417" s="1">
        <v>37873</v>
      </c>
      <c r="G4417">
        <v>0.5</v>
      </c>
      <c r="I4417">
        <v>5.4</v>
      </c>
      <c r="J4417" t="s">
        <v>71</v>
      </c>
      <c r="K4417">
        <v>7.33</v>
      </c>
      <c r="L4417" t="s">
        <v>71</v>
      </c>
      <c r="M4417">
        <v>1.5</v>
      </c>
      <c r="N4417" t="s">
        <v>71</v>
      </c>
      <c r="O4417">
        <v>5</v>
      </c>
      <c r="P4417" t="s">
        <v>71</v>
      </c>
      <c r="Q4417">
        <v>25</v>
      </c>
      <c r="R4417" t="s">
        <v>71</v>
      </c>
      <c r="S4417">
        <v>0.9</v>
      </c>
      <c r="T4417" t="s">
        <v>71</v>
      </c>
      <c r="U4417">
        <v>27.88</v>
      </c>
      <c r="V4417" t="s">
        <v>71</v>
      </c>
      <c r="W4417">
        <v>43.2</v>
      </c>
      <c r="X4417" t="s">
        <v>71</v>
      </c>
      <c r="Y4417">
        <v>52.14</v>
      </c>
      <c r="AA4417">
        <v>50.14</v>
      </c>
      <c r="AC4417">
        <v>54.16</v>
      </c>
      <c r="AE4417">
        <v>0.59</v>
      </c>
      <c r="AF4417" t="s">
        <v>71</v>
      </c>
      <c r="AG4417">
        <v>6.11</v>
      </c>
      <c r="AH4417" t="s">
        <v>71</v>
      </c>
    </row>
    <row r="4418" spans="1:46" x14ac:dyDescent="0.2">
      <c r="A4418" t="s">
        <v>637</v>
      </c>
      <c r="B4418" t="s">
        <v>638</v>
      </c>
      <c r="C4418">
        <f>-70.05371292 / 41.76084558</f>
        <v>-1.6774974727415468</v>
      </c>
      <c r="D4418" t="s">
        <v>639</v>
      </c>
      <c r="E4418" t="s">
        <v>70</v>
      </c>
      <c r="F4418" s="1">
        <v>37873</v>
      </c>
      <c r="G4418">
        <v>1</v>
      </c>
      <c r="O4418">
        <v>4.57</v>
      </c>
      <c r="P4418" t="s">
        <v>71</v>
      </c>
      <c r="Q4418">
        <v>25.3</v>
      </c>
      <c r="R4418" t="s">
        <v>71</v>
      </c>
    </row>
    <row r="4419" spans="1:46" x14ac:dyDescent="0.2">
      <c r="A4419" t="s">
        <v>637</v>
      </c>
      <c r="B4419" t="s">
        <v>638</v>
      </c>
      <c r="C4419">
        <f>-70.05371292 / 41.76084558</f>
        <v>-1.6774974727415468</v>
      </c>
      <c r="D4419" t="s">
        <v>639</v>
      </c>
      <c r="E4419" t="s">
        <v>70</v>
      </c>
      <c r="F4419" s="1">
        <v>37873</v>
      </c>
      <c r="G4419">
        <v>2</v>
      </c>
      <c r="O4419">
        <v>2.06</v>
      </c>
      <c r="P4419" t="s">
        <v>71</v>
      </c>
      <c r="Q4419">
        <v>24.1</v>
      </c>
      <c r="R4419" t="s">
        <v>71</v>
      </c>
    </row>
    <row r="4420" spans="1:46" x14ac:dyDescent="0.2">
      <c r="A4420" t="s">
        <v>637</v>
      </c>
      <c r="B4420" t="s">
        <v>638</v>
      </c>
      <c r="C4420">
        <f>-70.05371292 / 41.76084558</f>
        <v>-1.6774974727415468</v>
      </c>
      <c r="D4420" t="s">
        <v>639</v>
      </c>
      <c r="E4420" t="s">
        <v>70</v>
      </c>
      <c r="F4420" s="1">
        <v>37873</v>
      </c>
      <c r="G4420">
        <v>3</v>
      </c>
      <c r="O4420">
        <v>0.36</v>
      </c>
      <c r="P4420" t="s">
        <v>71</v>
      </c>
      <c r="Q4420">
        <v>21.5</v>
      </c>
      <c r="R4420" t="s">
        <v>71</v>
      </c>
    </row>
    <row r="4421" spans="1:46" x14ac:dyDescent="0.2">
      <c r="A4421" t="s">
        <v>637</v>
      </c>
      <c r="B4421" t="s">
        <v>638</v>
      </c>
      <c r="C4421">
        <f>-70.05371292 / 41.76084558</f>
        <v>-1.6774974727415468</v>
      </c>
      <c r="D4421" t="s">
        <v>639</v>
      </c>
      <c r="E4421" t="s">
        <v>70</v>
      </c>
      <c r="F4421" s="1">
        <v>37873</v>
      </c>
      <c r="G4421">
        <v>4</v>
      </c>
      <c r="K4421">
        <v>22.61</v>
      </c>
      <c r="L4421" t="s">
        <v>71</v>
      </c>
      <c r="O4421">
        <v>0.33</v>
      </c>
      <c r="P4421" t="s">
        <v>71</v>
      </c>
      <c r="Q4421">
        <v>16.100000000000001</v>
      </c>
      <c r="R4421" t="s">
        <v>71</v>
      </c>
      <c r="S4421">
        <v>1.4</v>
      </c>
      <c r="T4421" t="s">
        <v>71</v>
      </c>
      <c r="U4421">
        <v>43.36</v>
      </c>
      <c r="V4421" t="s">
        <v>71</v>
      </c>
      <c r="W4421">
        <v>47.6</v>
      </c>
      <c r="X4421" t="s">
        <v>71</v>
      </c>
      <c r="Y4421">
        <v>58.51</v>
      </c>
      <c r="AA4421">
        <v>61.19</v>
      </c>
      <c r="AE4421">
        <v>0.67</v>
      </c>
      <c r="AF4421" t="s">
        <v>71</v>
      </c>
      <c r="AG4421">
        <v>6.03</v>
      </c>
      <c r="AH4421" t="s">
        <v>71</v>
      </c>
      <c r="AS4421">
        <v>3.79</v>
      </c>
      <c r="AT4421" t="s">
        <v>71</v>
      </c>
    </row>
    <row r="4422" spans="1:46" x14ac:dyDescent="0.2">
      <c r="A4422" t="s">
        <v>637</v>
      </c>
      <c r="B4422" t="s">
        <v>638</v>
      </c>
      <c r="C4422">
        <f>-70.05371292 / 41.76084558</f>
        <v>-1.6774974727415468</v>
      </c>
      <c r="D4422" t="s">
        <v>639</v>
      </c>
      <c r="E4422" t="s">
        <v>70</v>
      </c>
      <c r="F4422" s="1">
        <v>38238</v>
      </c>
      <c r="G4422">
        <v>0.5</v>
      </c>
      <c r="I4422">
        <v>4.9400000000000004</v>
      </c>
      <c r="J4422" t="s">
        <v>71</v>
      </c>
      <c r="K4422">
        <v>5.9</v>
      </c>
      <c r="L4422" t="s">
        <v>71</v>
      </c>
      <c r="M4422">
        <v>2.2799999999999998</v>
      </c>
      <c r="N4422" t="s">
        <v>71</v>
      </c>
      <c r="O4422">
        <v>5.6</v>
      </c>
      <c r="P4422" t="s">
        <v>71</v>
      </c>
      <c r="Q4422">
        <v>24.2</v>
      </c>
      <c r="R4422" t="s">
        <v>71</v>
      </c>
      <c r="S4422">
        <v>0.49</v>
      </c>
      <c r="T4422" t="s">
        <v>71</v>
      </c>
      <c r="U4422">
        <v>15.18</v>
      </c>
      <c r="V4422" t="s">
        <v>71</v>
      </c>
      <c r="W4422">
        <v>37.36</v>
      </c>
      <c r="X4422" t="s">
        <v>71</v>
      </c>
      <c r="Y4422">
        <v>43.37</v>
      </c>
      <c r="AA4422">
        <v>48.01</v>
      </c>
      <c r="AC4422">
        <v>48.12</v>
      </c>
      <c r="AE4422">
        <v>13.52</v>
      </c>
      <c r="AF4422" t="s">
        <v>71</v>
      </c>
      <c r="AG4422">
        <v>6.58</v>
      </c>
      <c r="AH4422" t="s">
        <v>71</v>
      </c>
      <c r="AS4422">
        <v>1.1299999999999999</v>
      </c>
      <c r="AT4422" t="s">
        <v>71</v>
      </c>
    </row>
    <row r="4423" spans="1:46" x14ac:dyDescent="0.2">
      <c r="A4423" t="s">
        <v>637</v>
      </c>
      <c r="B4423" t="s">
        <v>638</v>
      </c>
      <c r="C4423">
        <f>-70.05371292 / 41.76084558</f>
        <v>-1.6774974727415468</v>
      </c>
      <c r="D4423" t="s">
        <v>639</v>
      </c>
      <c r="E4423" t="s">
        <v>70</v>
      </c>
      <c r="F4423" s="1">
        <v>38238</v>
      </c>
      <c r="G4423">
        <v>1</v>
      </c>
      <c r="O4423">
        <v>5.34</v>
      </c>
      <c r="P4423" t="s">
        <v>71</v>
      </c>
      <c r="Q4423">
        <v>23.7</v>
      </c>
      <c r="R4423" t="s">
        <v>71</v>
      </c>
    </row>
    <row r="4424" spans="1:46" x14ac:dyDescent="0.2">
      <c r="A4424" t="s">
        <v>637</v>
      </c>
      <c r="B4424" t="s">
        <v>638</v>
      </c>
      <c r="C4424">
        <f>-70.05371292 / 41.76084558</f>
        <v>-1.6774974727415468</v>
      </c>
      <c r="D4424" t="s">
        <v>639</v>
      </c>
      <c r="E4424" t="s">
        <v>70</v>
      </c>
      <c r="F4424" s="1">
        <v>38238</v>
      </c>
      <c r="G4424">
        <v>2</v>
      </c>
      <c r="O4424">
        <v>5</v>
      </c>
      <c r="P4424" t="s">
        <v>71</v>
      </c>
      <c r="Q4424">
        <v>22.8</v>
      </c>
      <c r="R4424" t="s">
        <v>71</v>
      </c>
    </row>
    <row r="4425" spans="1:46" x14ac:dyDescent="0.2">
      <c r="A4425" t="s">
        <v>637</v>
      </c>
      <c r="B4425" t="s">
        <v>638</v>
      </c>
      <c r="C4425">
        <f>-70.05371292 / 41.76084558</f>
        <v>-1.6774974727415468</v>
      </c>
      <c r="D4425" t="s">
        <v>639</v>
      </c>
      <c r="E4425" t="s">
        <v>70</v>
      </c>
      <c r="F4425" s="1">
        <v>38238</v>
      </c>
      <c r="G4425">
        <v>3</v>
      </c>
      <c r="O4425">
        <v>4.1500000000000004</v>
      </c>
      <c r="P4425" t="s">
        <v>71</v>
      </c>
      <c r="Q4425">
        <v>22.1</v>
      </c>
      <c r="R4425" t="s">
        <v>71</v>
      </c>
    </row>
    <row r="4426" spans="1:46" x14ac:dyDescent="0.2">
      <c r="A4426" t="s">
        <v>637</v>
      </c>
      <c r="B4426" t="s">
        <v>638</v>
      </c>
      <c r="C4426">
        <f>-70.05371292 / 41.76084558</f>
        <v>-1.6774974727415468</v>
      </c>
      <c r="D4426" t="s">
        <v>639</v>
      </c>
      <c r="E4426" t="s">
        <v>70</v>
      </c>
      <c r="F4426" s="1">
        <v>38238</v>
      </c>
      <c r="G4426">
        <v>4</v>
      </c>
      <c r="K4426">
        <v>71.88</v>
      </c>
      <c r="L4426" t="s">
        <v>71</v>
      </c>
      <c r="O4426">
        <v>1.74</v>
      </c>
      <c r="P4426" t="s">
        <v>71</v>
      </c>
      <c r="Q4426">
        <v>17.100000000000001</v>
      </c>
      <c r="R4426" t="s">
        <v>71</v>
      </c>
      <c r="S4426">
        <v>1.52</v>
      </c>
      <c r="T4426" t="s">
        <v>71</v>
      </c>
      <c r="U4426">
        <v>47.08</v>
      </c>
      <c r="V4426" t="s">
        <v>71</v>
      </c>
      <c r="W4426">
        <v>64.31</v>
      </c>
      <c r="X4426" t="s">
        <v>71</v>
      </c>
      <c r="Y4426">
        <v>0</v>
      </c>
      <c r="AA4426">
        <v>72.540000000000006</v>
      </c>
      <c r="AE4426">
        <v>20.58</v>
      </c>
      <c r="AF4426" t="s">
        <v>71</v>
      </c>
      <c r="AG4426">
        <v>6.13</v>
      </c>
      <c r="AH4426" t="s">
        <v>71</v>
      </c>
      <c r="AS4426">
        <v>15.45</v>
      </c>
      <c r="AT4426" t="s">
        <v>71</v>
      </c>
    </row>
    <row r="4427" spans="1:46" x14ac:dyDescent="0.2">
      <c r="A4427" t="s">
        <v>637</v>
      </c>
      <c r="B4427" t="s">
        <v>638</v>
      </c>
      <c r="C4427">
        <f>-70.05371292 / 41.76084558</f>
        <v>-1.6774974727415468</v>
      </c>
      <c r="D4427" t="s">
        <v>639</v>
      </c>
      <c r="E4427" t="s">
        <v>70</v>
      </c>
      <c r="F4427" s="1">
        <v>38615</v>
      </c>
      <c r="G4427">
        <v>0.5</v>
      </c>
      <c r="I4427">
        <v>5.5</v>
      </c>
      <c r="J4427" t="s">
        <v>71</v>
      </c>
      <c r="K4427">
        <v>38.24</v>
      </c>
      <c r="L4427" t="s">
        <v>71</v>
      </c>
      <c r="M4427">
        <v>0.9</v>
      </c>
      <c r="N4427" t="s">
        <v>71</v>
      </c>
      <c r="O4427">
        <v>8.6</v>
      </c>
      <c r="P4427" t="s">
        <v>71</v>
      </c>
      <c r="Q4427">
        <v>22.6</v>
      </c>
      <c r="R4427" t="s">
        <v>71</v>
      </c>
      <c r="S4427">
        <v>1.4</v>
      </c>
      <c r="T4427" t="s">
        <v>71</v>
      </c>
      <c r="U4427">
        <v>43.36</v>
      </c>
      <c r="V4427" t="s">
        <v>71</v>
      </c>
      <c r="W4427">
        <v>56.38</v>
      </c>
      <c r="X4427" t="s">
        <v>71</v>
      </c>
      <c r="Y4427">
        <v>58.51</v>
      </c>
      <c r="AA4427">
        <v>66.349999999999994</v>
      </c>
      <c r="AC4427">
        <v>61.52</v>
      </c>
      <c r="AE4427">
        <v>17.149999999999999</v>
      </c>
      <c r="AF4427" t="s">
        <v>71</v>
      </c>
      <c r="AG4427">
        <v>6.66</v>
      </c>
      <c r="AH4427" t="s">
        <v>71</v>
      </c>
      <c r="AS4427">
        <v>0.1</v>
      </c>
      <c r="AT4427" t="s">
        <v>71</v>
      </c>
    </row>
    <row r="4428" spans="1:46" x14ac:dyDescent="0.2">
      <c r="A4428" t="s">
        <v>637</v>
      </c>
      <c r="B4428" t="s">
        <v>638</v>
      </c>
      <c r="C4428">
        <f>-70.05371292 / 41.76084558</f>
        <v>-1.6774974727415468</v>
      </c>
      <c r="D4428" t="s">
        <v>639</v>
      </c>
      <c r="E4428" t="s">
        <v>70</v>
      </c>
      <c r="F4428" s="1">
        <v>38615</v>
      </c>
      <c r="G4428">
        <v>1</v>
      </c>
      <c r="O4428">
        <v>7.46</v>
      </c>
      <c r="P4428" t="s">
        <v>71</v>
      </c>
      <c r="Q4428">
        <v>22.5</v>
      </c>
      <c r="R4428" t="s">
        <v>71</v>
      </c>
    </row>
    <row r="4429" spans="1:46" x14ac:dyDescent="0.2">
      <c r="A4429" t="s">
        <v>637</v>
      </c>
      <c r="B4429" t="s">
        <v>638</v>
      </c>
      <c r="C4429">
        <f>-70.05371292 / 41.76084558</f>
        <v>-1.6774974727415468</v>
      </c>
      <c r="D4429" t="s">
        <v>639</v>
      </c>
      <c r="E4429" t="s">
        <v>70</v>
      </c>
      <c r="F4429" s="1">
        <v>38615</v>
      </c>
      <c r="G4429">
        <v>1.5</v>
      </c>
      <c r="O4429">
        <v>5.38</v>
      </c>
      <c r="P4429" t="s">
        <v>71</v>
      </c>
      <c r="Q4429">
        <v>22</v>
      </c>
      <c r="R4429" t="s">
        <v>71</v>
      </c>
    </row>
    <row r="4430" spans="1:46" x14ac:dyDescent="0.2">
      <c r="A4430" t="s">
        <v>637</v>
      </c>
      <c r="B4430" t="s">
        <v>638</v>
      </c>
      <c r="C4430">
        <f>-70.05371292 / 41.76084558</f>
        <v>-1.6774974727415468</v>
      </c>
      <c r="D4430" t="s">
        <v>639</v>
      </c>
      <c r="E4430" t="s">
        <v>70</v>
      </c>
      <c r="F4430" s="1">
        <v>38615</v>
      </c>
      <c r="G4430">
        <v>2</v>
      </c>
      <c r="O4430">
        <v>3.13</v>
      </c>
      <c r="P4430" t="s">
        <v>71</v>
      </c>
      <c r="Q4430">
        <v>21.7</v>
      </c>
      <c r="R4430" t="s">
        <v>71</v>
      </c>
    </row>
    <row r="4431" spans="1:46" x14ac:dyDescent="0.2">
      <c r="A4431" t="s">
        <v>637</v>
      </c>
      <c r="B4431" t="s">
        <v>638</v>
      </c>
      <c r="C4431">
        <f>-70.05371292 / 41.76084558</f>
        <v>-1.6774974727415468</v>
      </c>
      <c r="D4431" t="s">
        <v>639</v>
      </c>
      <c r="E4431" t="s">
        <v>70</v>
      </c>
      <c r="F4431" s="1">
        <v>38615</v>
      </c>
      <c r="G4431">
        <v>2.5</v>
      </c>
      <c r="O4431">
        <v>1.43</v>
      </c>
      <c r="P4431" t="s">
        <v>71</v>
      </c>
      <c r="Q4431">
        <v>21</v>
      </c>
      <c r="R4431" t="s">
        <v>71</v>
      </c>
    </row>
    <row r="4432" spans="1:46" x14ac:dyDescent="0.2">
      <c r="A4432" t="s">
        <v>637</v>
      </c>
      <c r="B4432" t="s">
        <v>638</v>
      </c>
      <c r="C4432">
        <f>-70.05371292 / 41.76084558</f>
        <v>-1.6774974727415468</v>
      </c>
      <c r="D4432" t="s">
        <v>639</v>
      </c>
      <c r="E4432" t="s">
        <v>70</v>
      </c>
      <c r="F4432" s="1">
        <v>38615</v>
      </c>
      <c r="G4432">
        <v>3</v>
      </c>
      <c r="O4432">
        <v>0.6</v>
      </c>
      <c r="P4432" t="s">
        <v>71</v>
      </c>
      <c r="Q4432">
        <v>19.7</v>
      </c>
      <c r="R4432" t="s">
        <v>71</v>
      </c>
    </row>
    <row r="4433" spans="1:46" x14ac:dyDescent="0.2">
      <c r="A4433" t="s">
        <v>637</v>
      </c>
      <c r="B4433" t="s">
        <v>638</v>
      </c>
      <c r="C4433">
        <f>-70.05371292 / 41.76084558</f>
        <v>-1.6774974727415468</v>
      </c>
      <c r="D4433" t="s">
        <v>639</v>
      </c>
      <c r="E4433" t="s">
        <v>70</v>
      </c>
      <c r="F4433" s="1">
        <v>38615</v>
      </c>
      <c r="G4433">
        <v>5</v>
      </c>
      <c r="K4433">
        <v>92.59</v>
      </c>
      <c r="L4433" t="s">
        <v>71</v>
      </c>
      <c r="S4433">
        <v>2.2000000000000002</v>
      </c>
      <c r="T4433" t="s">
        <v>71</v>
      </c>
      <c r="W4433">
        <v>43.27</v>
      </c>
      <c r="X4433" t="s">
        <v>71</v>
      </c>
      <c r="AE4433">
        <v>29.46</v>
      </c>
      <c r="AF4433" t="s">
        <v>71</v>
      </c>
      <c r="AG4433">
        <v>6.02</v>
      </c>
      <c r="AH4433" t="s">
        <v>71</v>
      </c>
      <c r="AS4433">
        <v>12.35</v>
      </c>
      <c r="AT4433" t="s">
        <v>71</v>
      </c>
    </row>
    <row r="4434" spans="1:46" x14ac:dyDescent="0.2">
      <c r="A4434" t="s">
        <v>637</v>
      </c>
      <c r="B4434" t="s">
        <v>638</v>
      </c>
      <c r="C4434">
        <f>-70.05371292 / 41.76084558</f>
        <v>-1.6774974727415468</v>
      </c>
      <c r="D4434" t="s">
        <v>639</v>
      </c>
      <c r="E4434" t="s">
        <v>70</v>
      </c>
      <c r="F4434" s="1">
        <v>40078</v>
      </c>
      <c r="G4434">
        <v>0.5</v>
      </c>
      <c r="I4434">
        <v>5.1100000000000003</v>
      </c>
      <c r="J4434" t="s">
        <v>71</v>
      </c>
      <c r="M4434">
        <v>3.25</v>
      </c>
      <c r="N4434" t="s">
        <v>71</v>
      </c>
      <c r="O4434">
        <v>10.15</v>
      </c>
      <c r="P4434" t="s">
        <v>71</v>
      </c>
      <c r="Q4434">
        <v>19.600000000000001</v>
      </c>
      <c r="R4434" t="s">
        <v>71</v>
      </c>
      <c r="S4434">
        <v>0.76</v>
      </c>
      <c r="T4434" t="s">
        <v>71</v>
      </c>
      <c r="U4434">
        <v>23.53</v>
      </c>
      <c r="V4434" t="s">
        <v>71</v>
      </c>
      <c r="W4434">
        <v>35.130000000000003</v>
      </c>
      <c r="X4434" t="s">
        <v>71</v>
      </c>
      <c r="Y4434">
        <v>49.69</v>
      </c>
      <c r="AC4434">
        <v>43.02</v>
      </c>
      <c r="AE4434">
        <v>7</v>
      </c>
      <c r="AF4434" t="s">
        <v>71</v>
      </c>
      <c r="AG4434">
        <v>6.59</v>
      </c>
      <c r="AH4434" t="s">
        <v>71</v>
      </c>
    </row>
    <row r="4435" spans="1:46" x14ac:dyDescent="0.2">
      <c r="A4435" t="s">
        <v>637</v>
      </c>
      <c r="B4435" t="s">
        <v>638</v>
      </c>
      <c r="C4435">
        <f>-70.05371292 / 41.76084558</f>
        <v>-1.6774974727415468</v>
      </c>
      <c r="D4435" t="s">
        <v>639</v>
      </c>
      <c r="E4435" t="s">
        <v>70</v>
      </c>
      <c r="F4435" s="1">
        <v>40078</v>
      </c>
      <c r="G4435">
        <v>1</v>
      </c>
      <c r="O4435">
        <v>9.3000000000000007</v>
      </c>
      <c r="P4435" t="s">
        <v>71</v>
      </c>
      <c r="Q4435">
        <v>19.3</v>
      </c>
      <c r="R4435" t="s">
        <v>71</v>
      </c>
    </row>
    <row r="4436" spans="1:46" x14ac:dyDescent="0.2">
      <c r="A4436" t="s">
        <v>637</v>
      </c>
      <c r="B4436" t="s">
        <v>638</v>
      </c>
      <c r="C4436">
        <f>-70.05371292 / 41.76084558</f>
        <v>-1.6774974727415468</v>
      </c>
      <c r="D4436" t="s">
        <v>639</v>
      </c>
      <c r="E4436" t="s">
        <v>70</v>
      </c>
      <c r="F4436" s="1">
        <v>40078</v>
      </c>
      <c r="G4436">
        <v>2</v>
      </c>
      <c r="O4436">
        <v>8.5</v>
      </c>
      <c r="P4436" t="s">
        <v>71</v>
      </c>
      <c r="Q4436">
        <v>19.2</v>
      </c>
      <c r="R4436" t="s">
        <v>71</v>
      </c>
    </row>
    <row r="4437" spans="1:46" x14ac:dyDescent="0.2">
      <c r="A4437" t="s">
        <v>637</v>
      </c>
      <c r="B4437" t="s">
        <v>638</v>
      </c>
      <c r="C4437">
        <f>-70.05371292 / 41.76084558</f>
        <v>-1.6774974727415468</v>
      </c>
      <c r="D4437" t="s">
        <v>639</v>
      </c>
      <c r="E4437" t="s">
        <v>70</v>
      </c>
      <c r="F4437" s="1">
        <v>40078</v>
      </c>
      <c r="G4437">
        <v>3</v>
      </c>
      <c r="O4437">
        <v>8</v>
      </c>
      <c r="P4437" t="s">
        <v>71</v>
      </c>
      <c r="Q4437">
        <v>18.8</v>
      </c>
      <c r="R4437" t="s">
        <v>71</v>
      </c>
    </row>
    <row r="4438" spans="1:46" x14ac:dyDescent="0.2">
      <c r="A4438" t="s">
        <v>637</v>
      </c>
      <c r="B4438" t="s">
        <v>638</v>
      </c>
      <c r="C4438">
        <f>-70.05371292 / 41.76084558</f>
        <v>-1.6774974727415468</v>
      </c>
      <c r="D4438" t="s">
        <v>639</v>
      </c>
      <c r="E4438" t="s">
        <v>70</v>
      </c>
      <c r="F4438" s="1">
        <v>40078</v>
      </c>
      <c r="G4438">
        <v>4</v>
      </c>
      <c r="O4438">
        <v>4.7</v>
      </c>
      <c r="P4438" t="s">
        <v>71</v>
      </c>
      <c r="Q4438">
        <v>18.100000000000001</v>
      </c>
      <c r="R4438" t="s">
        <v>71</v>
      </c>
      <c r="S4438">
        <v>0.77</v>
      </c>
      <c r="T4438" t="s">
        <v>71</v>
      </c>
      <c r="U4438">
        <v>23.99</v>
      </c>
      <c r="V4438" t="s">
        <v>71</v>
      </c>
      <c r="W4438">
        <v>36.299999999999997</v>
      </c>
      <c r="X4438" t="s">
        <v>71</v>
      </c>
      <c r="Y4438">
        <v>49.97</v>
      </c>
      <c r="AE4438">
        <v>7.7</v>
      </c>
      <c r="AF4438" t="s">
        <v>71</v>
      </c>
      <c r="AG4438">
        <v>6.4</v>
      </c>
      <c r="AH4438" t="s">
        <v>71</v>
      </c>
    </row>
    <row r="4439" spans="1:46" x14ac:dyDescent="0.2">
      <c r="A4439" t="s">
        <v>637</v>
      </c>
      <c r="B4439" t="s">
        <v>638</v>
      </c>
      <c r="C4439">
        <f>-70.05371292 / 41.76084558</f>
        <v>-1.6774974727415468</v>
      </c>
      <c r="D4439" t="s">
        <v>639</v>
      </c>
      <c r="E4439" t="s">
        <v>70</v>
      </c>
      <c r="F4439" s="1">
        <v>40078</v>
      </c>
      <c r="G4439">
        <v>4.5</v>
      </c>
      <c r="O4439">
        <v>1.1000000000000001</v>
      </c>
      <c r="P4439" t="s">
        <v>71</v>
      </c>
      <c r="Q4439">
        <v>16.600000000000001</v>
      </c>
      <c r="R4439" t="s">
        <v>71</v>
      </c>
    </row>
    <row r="4440" spans="1:46" x14ac:dyDescent="0.2">
      <c r="A4440" t="s">
        <v>637</v>
      </c>
      <c r="B4440" t="s">
        <v>638</v>
      </c>
      <c r="C4440">
        <f>-70.05371292 / 41.76084558</f>
        <v>-1.6774974727415468</v>
      </c>
      <c r="D4440" t="s">
        <v>639</v>
      </c>
      <c r="E4440" t="s">
        <v>70</v>
      </c>
      <c r="F4440" s="1">
        <v>40423</v>
      </c>
      <c r="G4440">
        <v>0.5</v>
      </c>
      <c r="I4440">
        <v>5.26</v>
      </c>
      <c r="J4440" t="s">
        <v>71</v>
      </c>
      <c r="K4440">
        <v>7.53</v>
      </c>
      <c r="L4440" t="s">
        <v>71</v>
      </c>
      <c r="M4440">
        <v>1.1499999999999999</v>
      </c>
      <c r="N4440" t="s">
        <v>71</v>
      </c>
      <c r="O4440">
        <v>2.6</v>
      </c>
      <c r="P4440" t="s">
        <v>71</v>
      </c>
      <c r="Q4440">
        <v>26.9</v>
      </c>
      <c r="R4440" t="s">
        <v>71</v>
      </c>
      <c r="S4440">
        <v>0.46</v>
      </c>
      <c r="T4440" t="s">
        <v>71</v>
      </c>
      <c r="U4440">
        <v>14.17</v>
      </c>
      <c r="V4440" t="s">
        <v>71</v>
      </c>
      <c r="W4440">
        <v>76.12</v>
      </c>
      <c r="X4440" t="s">
        <v>71</v>
      </c>
      <c r="Y4440">
        <v>42.38</v>
      </c>
      <c r="AA4440">
        <v>50.4</v>
      </c>
      <c r="AC4440">
        <v>57.99</v>
      </c>
      <c r="AE4440">
        <v>9.5</v>
      </c>
      <c r="AF4440" t="s">
        <v>71</v>
      </c>
      <c r="AG4440">
        <v>7.18</v>
      </c>
      <c r="AH4440" t="s">
        <v>71</v>
      </c>
      <c r="AS4440">
        <v>0.43</v>
      </c>
      <c r="AT4440" t="s">
        <v>71</v>
      </c>
    </row>
    <row r="4441" spans="1:46" x14ac:dyDescent="0.2">
      <c r="A4441" t="s">
        <v>637</v>
      </c>
      <c r="B4441" t="s">
        <v>638</v>
      </c>
      <c r="C4441">
        <f>-70.05371292 / 41.76084558</f>
        <v>-1.6774974727415468</v>
      </c>
      <c r="D4441" t="s">
        <v>639</v>
      </c>
      <c r="E4441" t="s">
        <v>70</v>
      </c>
      <c r="F4441" s="1">
        <v>40423</v>
      </c>
      <c r="G4441">
        <v>1</v>
      </c>
      <c r="O4441">
        <v>8.52</v>
      </c>
      <c r="P4441" t="s">
        <v>71</v>
      </c>
      <c r="Q4441">
        <v>25.8</v>
      </c>
      <c r="R4441" t="s">
        <v>71</v>
      </c>
    </row>
    <row r="4442" spans="1:46" x14ac:dyDescent="0.2">
      <c r="A4442" t="s">
        <v>637</v>
      </c>
      <c r="B4442" t="s">
        <v>638</v>
      </c>
      <c r="C4442">
        <f>-70.05371292 / 41.76084558</f>
        <v>-1.6774974727415468</v>
      </c>
      <c r="D4442" t="s">
        <v>639</v>
      </c>
      <c r="E4442" t="s">
        <v>70</v>
      </c>
      <c r="F4442" s="1">
        <v>40423</v>
      </c>
      <c r="G4442">
        <v>1.5</v>
      </c>
      <c r="O4442">
        <v>10.66</v>
      </c>
      <c r="P4442" t="s">
        <v>71</v>
      </c>
      <c r="Q4442">
        <v>23.5</v>
      </c>
      <c r="R4442" t="s">
        <v>71</v>
      </c>
    </row>
    <row r="4443" spans="1:46" x14ac:dyDescent="0.2">
      <c r="A4443" t="s">
        <v>637</v>
      </c>
      <c r="B4443" t="s">
        <v>638</v>
      </c>
      <c r="C4443">
        <f>-70.05371292 / 41.76084558</f>
        <v>-1.6774974727415468</v>
      </c>
      <c r="D4443" t="s">
        <v>639</v>
      </c>
      <c r="E4443" t="s">
        <v>70</v>
      </c>
      <c r="F4443" s="1">
        <v>40423</v>
      </c>
      <c r="G4443">
        <v>2</v>
      </c>
      <c r="O4443">
        <v>9.6</v>
      </c>
      <c r="P4443" t="s">
        <v>71</v>
      </c>
      <c r="Q4443">
        <v>21.9</v>
      </c>
      <c r="R4443" t="s">
        <v>71</v>
      </c>
    </row>
    <row r="4444" spans="1:46" x14ac:dyDescent="0.2">
      <c r="A4444" t="s">
        <v>637</v>
      </c>
      <c r="B4444" t="s">
        <v>638</v>
      </c>
      <c r="C4444">
        <f>-70.05371292 / 41.76084558</f>
        <v>-1.6774974727415468</v>
      </c>
      <c r="D4444" t="s">
        <v>639</v>
      </c>
      <c r="E4444" t="s">
        <v>70</v>
      </c>
      <c r="F4444" s="1">
        <v>40423</v>
      </c>
      <c r="G4444">
        <v>2.5</v>
      </c>
      <c r="O4444">
        <v>3.25</v>
      </c>
      <c r="P4444" t="s">
        <v>71</v>
      </c>
      <c r="Q4444">
        <v>21.1</v>
      </c>
      <c r="R4444" t="s">
        <v>71</v>
      </c>
    </row>
    <row r="4445" spans="1:46" x14ac:dyDescent="0.2">
      <c r="A4445" t="s">
        <v>637</v>
      </c>
      <c r="B4445" t="s">
        <v>638</v>
      </c>
      <c r="C4445">
        <f>-70.05371292 / 41.76084558</f>
        <v>-1.6774974727415468</v>
      </c>
      <c r="D4445" t="s">
        <v>639</v>
      </c>
      <c r="E4445" t="s">
        <v>70</v>
      </c>
      <c r="F4445" s="1">
        <v>40423</v>
      </c>
      <c r="G4445">
        <v>3</v>
      </c>
      <c r="O4445">
        <v>0.55000000000000004</v>
      </c>
      <c r="P4445" t="s">
        <v>71</v>
      </c>
      <c r="Q4445">
        <v>20.6</v>
      </c>
      <c r="R4445" t="s">
        <v>71</v>
      </c>
    </row>
    <row r="4446" spans="1:46" x14ac:dyDescent="0.2">
      <c r="A4446" t="s">
        <v>637</v>
      </c>
      <c r="B4446" t="s">
        <v>638</v>
      </c>
      <c r="C4446">
        <f>-70.05371292 / 41.76084558</f>
        <v>-1.6774974727415468</v>
      </c>
      <c r="D4446" t="s">
        <v>639</v>
      </c>
      <c r="E4446" t="s">
        <v>70</v>
      </c>
      <c r="F4446" s="1">
        <v>40423</v>
      </c>
      <c r="G4446">
        <v>3.5</v>
      </c>
      <c r="O4446">
        <v>0.35</v>
      </c>
      <c r="P4446" t="s">
        <v>71</v>
      </c>
      <c r="Q4446">
        <v>19.600000000000001</v>
      </c>
      <c r="R4446" t="s">
        <v>71</v>
      </c>
    </row>
    <row r="4447" spans="1:46" x14ac:dyDescent="0.2">
      <c r="A4447" t="s">
        <v>637</v>
      </c>
      <c r="B4447" t="s">
        <v>638</v>
      </c>
      <c r="C4447">
        <f>-70.05371292 / 41.76084558</f>
        <v>-1.6774974727415468</v>
      </c>
      <c r="D4447" t="s">
        <v>639</v>
      </c>
      <c r="E4447" t="s">
        <v>70</v>
      </c>
      <c r="F4447" s="1">
        <v>40423</v>
      </c>
      <c r="G4447">
        <v>4</v>
      </c>
      <c r="K4447">
        <v>33.31</v>
      </c>
      <c r="L4447" t="s">
        <v>71</v>
      </c>
      <c r="O4447">
        <v>0.28999999999999998</v>
      </c>
      <c r="P4447" t="s">
        <v>71</v>
      </c>
      <c r="Q4447">
        <v>17.899999999999999</v>
      </c>
      <c r="R4447" t="s">
        <v>71</v>
      </c>
      <c r="S4447">
        <v>0.92</v>
      </c>
      <c r="T4447" t="s">
        <v>71</v>
      </c>
      <c r="W4447">
        <v>78.16</v>
      </c>
      <c r="X4447" t="s">
        <v>71</v>
      </c>
      <c r="AE4447">
        <v>11.9</v>
      </c>
      <c r="AF4447" t="s">
        <v>71</v>
      </c>
      <c r="AG4447">
        <v>6.28</v>
      </c>
      <c r="AH4447" t="s">
        <v>71</v>
      </c>
      <c r="AS4447">
        <v>2.13</v>
      </c>
      <c r="AT4447" t="s">
        <v>71</v>
      </c>
    </row>
    <row r="4448" spans="1:46" x14ac:dyDescent="0.2">
      <c r="A4448" t="s">
        <v>637</v>
      </c>
      <c r="B4448" t="s">
        <v>638</v>
      </c>
      <c r="C4448">
        <f>-70.05371292 / 41.76084558</f>
        <v>-1.6774974727415468</v>
      </c>
      <c r="D4448" t="s">
        <v>639</v>
      </c>
      <c r="E4448" t="s">
        <v>70</v>
      </c>
      <c r="F4448" s="1">
        <v>40806</v>
      </c>
      <c r="G4448">
        <v>0.5</v>
      </c>
      <c r="I4448">
        <v>5.33</v>
      </c>
      <c r="J4448" t="s">
        <v>71</v>
      </c>
      <c r="K4448">
        <v>2.57</v>
      </c>
      <c r="L4448" t="s">
        <v>71</v>
      </c>
      <c r="M4448">
        <v>2.68</v>
      </c>
      <c r="N4448" t="s">
        <v>71</v>
      </c>
      <c r="O4448">
        <v>5.75</v>
      </c>
      <c r="P4448" t="s">
        <v>71</v>
      </c>
      <c r="Q4448">
        <v>19.7</v>
      </c>
      <c r="R4448" t="s">
        <v>71</v>
      </c>
      <c r="S4448">
        <v>0.96</v>
      </c>
      <c r="T4448" t="s">
        <v>71</v>
      </c>
      <c r="U4448">
        <v>29.73</v>
      </c>
      <c r="V4448" t="s">
        <v>71</v>
      </c>
      <c r="W4448">
        <v>34.340000000000003</v>
      </c>
      <c r="X4448" t="s">
        <v>71</v>
      </c>
      <c r="Y4448">
        <v>53.06</v>
      </c>
      <c r="AA4448">
        <v>39.86</v>
      </c>
      <c r="AC4448">
        <v>45.79</v>
      </c>
      <c r="AE4448">
        <v>7.4</v>
      </c>
      <c r="AF4448" t="s">
        <v>71</v>
      </c>
      <c r="AG4448">
        <v>6.69</v>
      </c>
      <c r="AH4448" t="s">
        <v>71</v>
      </c>
      <c r="AS4448">
        <v>1.66</v>
      </c>
      <c r="AT4448" t="s">
        <v>71</v>
      </c>
    </row>
    <row r="4449" spans="1:46" x14ac:dyDescent="0.2">
      <c r="A4449" t="s">
        <v>637</v>
      </c>
      <c r="B4449" t="s">
        <v>638</v>
      </c>
      <c r="C4449">
        <f>-70.05371292 / 41.76084558</f>
        <v>-1.6774974727415468</v>
      </c>
      <c r="D4449" t="s">
        <v>639</v>
      </c>
      <c r="E4449" t="s">
        <v>70</v>
      </c>
      <c r="F4449" s="1">
        <v>40806</v>
      </c>
      <c r="G4449">
        <v>1</v>
      </c>
      <c r="O4449">
        <v>5.29</v>
      </c>
      <c r="P4449" t="s">
        <v>71</v>
      </c>
      <c r="Q4449">
        <v>19.2</v>
      </c>
      <c r="R4449" t="s">
        <v>71</v>
      </c>
    </row>
    <row r="4450" spans="1:46" x14ac:dyDescent="0.2">
      <c r="A4450" t="s">
        <v>637</v>
      </c>
      <c r="B4450" t="s">
        <v>638</v>
      </c>
      <c r="C4450">
        <f>-70.05371292 / 41.76084558</f>
        <v>-1.6774974727415468</v>
      </c>
      <c r="D4450" t="s">
        <v>639</v>
      </c>
      <c r="E4450" t="s">
        <v>70</v>
      </c>
      <c r="F4450" s="1">
        <v>40806</v>
      </c>
      <c r="G4450">
        <v>2</v>
      </c>
      <c r="O4450">
        <v>5.03</v>
      </c>
      <c r="P4450" t="s">
        <v>71</v>
      </c>
      <c r="Q4450">
        <v>19</v>
      </c>
      <c r="R4450" t="s">
        <v>71</v>
      </c>
    </row>
    <row r="4451" spans="1:46" x14ac:dyDescent="0.2">
      <c r="A4451" t="s">
        <v>637</v>
      </c>
      <c r="B4451" t="s">
        <v>638</v>
      </c>
      <c r="C4451">
        <f>-70.05371292 / 41.76084558</f>
        <v>-1.6774974727415468</v>
      </c>
      <c r="D4451" t="s">
        <v>639</v>
      </c>
      <c r="E4451" t="s">
        <v>70</v>
      </c>
      <c r="F4451" s="1">
        <v>40806</v>
      </c>
      <c r="G4451">
        <v>3</v>
      </c>
      <c r="O4451">
        <v>3.67</v>
      </c>
      <c r="P4451" t="s">
        <v>71</v>
      </c>
      <c r="Q4451">
        <v>18.7</v>
      </c>
      <c r="R4451" t="s">
        <v>71</v>
      </c>
    </row>
    <row r="4452" spans="1:46" x14ac:dyDescent="0.2">
      <c r="A4452" t="s">
        <v>637</v>
      </c>
      <c r="B4452" t="s">
        <v>638</v>
      </c>
      <c r="C4452">
        <f>-70.05371292 / 41.76084558</f>
        <v>-1.6774974727415468</v>
      </c>
      <c r="D4452" t="s">
        <v>639</v>
      </c>
      <c r="E4452" t="s">
        <v>70</v>
      </c>
      <c r="F4452" s="1">
        <v>40806</v>
      </c>
      <c r="G4452">
        <v>4</v>
      </c>
      <c r="K4452">
        <v>13.62</v>
      </c>
      <c r="L4452" t="s">
        <v>71</v>
      </c>
      <c r="O4452">
        <v>0.75</v>
      </c>
      <c r="P4452" t="s">
        <v>71</v>
      </c>
      <c r="Q4452">
        <v>15.1</v>
      </c>
      <c r="R4452" t="s">
        <v>71</v>
      </c>
      <c r="S4452">
        <v>2.2400000000000002</v>
      </c>
      <c r="T4452" t="s">
        <v>71</v>
      </c>
      <c r="U4452">
        <v>69.38</v>
      </c>
      <c r="V4452" t="s">
        <v>71</v>
      </c>
      <c r="W4452">
        <v>58.41</v>
      </c>
      <c r="X4452" t="s">
        <v>71</v>
      </c>
      <c r="Y4452">
        <v>65.290000000000006</v>
      </c>
      <c r="AA4452">
        <v>56.22</v>
      </c>
      <c r="AE4452">
        <v>19</v>
      </c>
      <c r="AF4452" t="s">
        <v>71</v>
      </c>
      <c r="AG4452">
        <v>6.11</v>
      </c>
      <c r="AH4452" t="s">
        <v>71</v>
      </c>
      <c r="AS4452">
        <v>0.03</v>
      </c>
      <c r="AT4452" t="s">
        <v>71</v>
      </c>
    </row>
    <row r="4453" spans="1:46" x14ac:dyDescent="0.2">
      <c r="A4453" t="s">
        <v>637</v>
      </c>
      <c r="B4453" t="s">
        <v>638</v>
      </c>
      <c r="C4453">
        <f>-70.05371292 / 41.76084558</f>
        <v>-1.6774974727415468</v>
      </c>
      <c r="D4453" t="s">
        <v>639</v>
      </c>
      <c r="E4453" t="s">
        <v>70</v>
      </c>
      <c r="F4453" s="1">
        <v>41163</v>
      </c>
      <c r="G4453">
        <v>0.5</v>
      </c>
      <c r="I4453">
        <v>4.3499999999999996</v>
      </c>
      <c r="J4453" t="s">
        <v>71</v>
      </c>
      <c r="K4453">
        <v>2.52</v>
      </c>
      <c r="L4453" t="s">
        <v>71</v>
      </c>
      <c r="M4453">
        <v>2.68</v>
      </c>
      <c r="N4453" t="s">
        <v>71</v>
      </c>
      <c r="O4453">
        <v>6.18</v>
      </c>
      <c r="P4453" t="s">
        <v>71</v>
      </c>
      <c r="Q4453">
        <v>22.6</v>
      </c>
      <c r="R4453" t="s">
        <v>71</v>
      </c>
      <c r="S4453">
        <v>0.73</v>
      </c>
      <c r="T4453" t="s">
        <v>71</v>
      </c>
      <c r="U4453">
        <v>22.61</v>
      </c>
      <c r="V4453" t="s">
        <v>71</v>
      </c>
      <c r="W4453">
        <v>34.85</v>
      </c>
      <c r="X4453" t="s">
        <v>71</v>
      </c>
      <c r="Y4453">
        <v>49.12</v>
      </c>
      <c r="AA4453">
        <v>39.67</v>
      </c>
      <c r="AC4453">
        <v>45.82</v>
      </c>
      <c r="AE4453">
        <v>8.6999999999999993</v>
      </c>
      <c r="AF4453" t="s">
        <v>71</v>
      </c>
      <c r="AG4453">
        <v>6.41</v>
      </c>
      <c r="AH4453" t="s">
        <v>71</v>
      </c>
      <c r="AS4453">
        <v>1.58</v>
      </c>
      <c r="AT4453" t="s">
        <v>71</v>
      </c>
    </row>
    <row r="4454" spans="1:46" x14ac:dyDescent="0.2">
      <c r="A4454" t="s">
        <v>637</v>
      </c>
      <c r="B4454" t="s">
        <v>638</v>
      </c>
      <c r="C4454">
        <f>-70.05371292 / 41.76084558</f>
        <v>-1.6774974727415468</v>
      </c>
      <c r="D4454" t="s">
        <v>639</v>
      </c>
      <c r="E4454" t="s">
        <v>70</v>
      </c>
      <c r="F4454" s="1">
        <v>41163</v>
      </c>
      <c r="G4454">
        <v>1</v>
      </c>
      <c r="O4454">
        <v>6.09</v>
      </c>
      <c r="P4454" t="s">
        <v>71</v>
      </c>
      <c r="Q4454">
        <v>22.5</v>
      </c>
      <c r="R4454" t="s">
        <v>71</v>
      </c>
    </row>
    <row r="4455" spans="1:46" x14ac:dyDescent="0.2">
      <c r="A4455" t="s">
        <v>637</v>
      </c>
      <c r="B4455" t="s">
        <v>638</v>
      </c>
      <c r="C4455">
        <f>-70.05371292 / 41.76084558</f>
        <v>-1.6774974727415468</v>
      </c>
      <c r="D4455" t="s">
        <v>639</v>
      </c>
      <c r="E4455" t="s">
        <v>70</v>
      </c>
      <c r="F4455" s="1">
        <v>41163</v>
      </c>
      <c r="G4455">
        <v>2</v>
      </c>
      <c r="O4455">
        <v>4.5599999999999996</v>
      </c>
      <c r="P4455" t="s">
        <v>71</v>
      </c>
      <c r="Q4455">
        <v>21.3</v>
      </c>
      <c r="R4455" t="s">
        <v>71</v>
      </c>
    </row>
    <row r="4456" spans="1:46" x14ac:dyDescent="0.2">
      <c r="A4456" t="s">
        <v>637</v>
      </c>
      <c r="B4456" t="s">
        <v>638</v>
      </c>
      <c r="C4456">
        <f>-70.05371292 / 41.76084558</f>
        <v>-1.6774974727415468</v>
      </c>
      <c r="D4456" t="s">
        <v>639</v>
      </c>
      <c r="E4456" t="s">
        <v>70</v>
      </c>
      <c r="F4456" s="1">
        <v>41163</v>
      </c>
      <c r="G4456">
        <v>3</v>
      </c>
      <c r="O4456">
        <v>4.45</v>
      </c>
      <c r="P4456" t="s">
        <v>71</v>
      </c>
      <c r="Q4456">
        <v>20.9</v>
      </c>
      <c r="R4456" t="s">
        <v>71</v>
      </c>
    </row>
    <row r="4457" spans="1:46" x14ac:dyDescent="0.2">
      <c r="A4457" t="s">
        <v>637</v>
      </c>
      <c r="B4457" t="s">
        <v>638</v>
      </c>
      <c r="C4457">
        <f>-70.05371292 / 41.76084558</f>
        <v>-1.6774974727415468</v>
      </c>
      <c r="D4457" t="s">
        <v>639</v>
      </c>
      <c r="E4457" t="s">
        <v>70</v>
      </c>
      <c r="F4457" s="1">
        <v>41163</v>
      </c>
      <c r="G4457">
        <v>3.35</v>
      </c>
      <c r="K4457">
        <v>4.8</v>
      </c>
      <c r="L4457" t="s">
        <v>71</v>
      </c>
      <c r="S4457">
        <v>0.66</v>
      </c>
      <c r="T4457" t="s">
        <v>71</v>
      </c>
      <c r="U4457">
        <v>20.440000000000001</v>
      </c>
      <c r="V4457" t="s">
        <v>71</v>
      </c>
      <c r="W4457">
        <v>25.36</v>
      </c>
      <c r="X4457" t="s">
        <v>71</v>
      </c>
      <c r="Y4457">
        <v>47.66</v>
      </c>
      <c r="AA4457">
        <v>45.99</v>
      </c>
      <c r="AE4457">
        <v>8.1999999999999993</v>
      </c>
      <c r="AF4457" t="s">
        <v>71</v>
      </c>
      <c r="AG4457">
        <v>6.18</v>
      </c>
      <c r="AH4457" t="s">
        <v>71</v>
      </c>
      <c r="AS4457">
        <v>3.56</v>
      </c>
      <c r="AT4457" t="s">
        <v>71</v>
      </c>
    </row>
    <row r="4458" spans="1:46" x14ac:dyDescent="0.2">
      <c r="A4458" t="s">
        <v>637</v>
      </c>
      <c r="B4458" t="s">
        <v>638</v>
      </c>
      <c r="C4458">
        <f>-70.05371292 / 41.76084558</f>
        <v>-1.6774974727415468</v>
      </c>
      <c r="D4458" t="s">
        <v>639</v>
      </c>
      <c r="E4458" t="s">
        <v>70</v>
      </c>
      <c r="F4458" s="1">
        <v>41520</v>
      </c>
      <c r="G4458">
        <v>0.5</v>
      </c>
      <c r="I4458">
        <v>5</v>
      </c>
      <c r="J4458" t="s">
        <v>71</v>
      </c>
      <c r="K4458">
        <v>1.42</v>
      </c>
      <c r="L4458" t="s">
        <v>71</v>
      </c>
      <c r="M4458">
        <v>3</v>
      </c>
      <c r="N4458" t="s">
        <v>71</v>
      </c>
      <c r="O4458">
        <v>7.19</v>
      </c>
      <c r="P4458" t="s">
        <v>71</v>
      </c>
      <c r="Q4458">
        <v>25.1</v>
      </c>
      <c r="R4458" t="s">
        <v>71</v>
      </c>
      <c r="S4458">
        <v>0.33</v>
      </c>
      <c r="T4458" t="s">
        <v>71</v>
      </c>
      <c r="U4458">
        <v>10.220000000000001</v>
      </c>
      <c r="V4458" t="s">
        <v>71</v>
      </c>
      <c r="W4458">
        <v>35.99</v>
      </c>
      <c r="X4458" t="s">
        <v>71</v>
      </c>
      <c r="Y4458">
        <v>37.67</v>
      </c>
      <c r="AA4458">
        <v>34.04</v>
      </c>
      <c r="AC4458">
        <v>44.17</v>
      </c>
      <c r="AE4458">
        <v>10.1</v>
      </c>
      <c r="AF4458" t="s">
        <v>71</v>
      </c>
      <c r="AG4458">
        <v>6.6</v>
      </c>
      <c r="AH4458" t="s">
        <v>71</v>
      </c>
      <c r="AS4458">
        <v>0.88</v>
      </c>
      <c r="AT4458" t="s">
        <v>71</v>
      </c>
    </row>
    <row r="4459" spans="1:46" x14ac:dyDescent="0.2">
      <c r="A4459" t="s">
        <v>637</v>
      </c>
      <c r="B4459" t="s">
        <v>638</v>
      </c>
      <c r="C4459">
        <f>-70.05371292 / 41.76084558</f>
        <v>-1.6774974727415468</v>
      </c>
      <c r="D4459" t="s">
        <v>639</v>
      </c>
      <c r="E4459" t="s">
        <v>70</v>
      </c>
      <c r="F4459" s="1">
        <v>41520</v>
      </c>
      <c r="G4459">
        <v>1</v>
      </c>
      <c r="O4459">
        <v>6.74</v>
      </c>
      <c r="P4459" t="s">
        <v>71</v>
      </c>
      <c r="Q4459">
        <v>24.3</v>
      </c>
      <c r="R4459" t="s">
        <v>71</v>
      </c>
    </row>
    <row r="4460" spans="1:46" x14ac:dyDescent="0.2">
      <c r="A4460" t="s">
        <v>637</v>
      </c>
      <c r="B4460" t="s">
        <v>638</v>
      </c>
      <c r="C4460">
        <f>-70.05371292 / 41.76084558</f>
        <v>-1.6774974727415468</v>
      </c>
      <c r="D4460" t="s">
        <v>639</v>
      </c>
      <c r="E4460" t="s">
        <v>70</v>
      </c>
      <c r="F4460" s="1">
        <v>41520</v>
      </c>
      <c r="G4460">
        <v>1.5</v>
      </c>
      <c r="O4460">
        <v>5.63</v>
      </c>
      <c r="P4460" t="s">
        <v>71</v>
      </c>
      <c r="Q4460">
        <v>23.8</v>
      </c>
      <c r="R4460" t="s">
        <v>71</v>
      </c>
    </row>
    <row r="4461" spans="1:46" x14ac:dyDescent="0.2">
      <c r="A4461" t="s">
        <v>637</v>
      </c>
      <c r="B4461" t="s">
        <v>638</v>
      </c>
      <c r="C4461">
        <f>-70.05371292 / 41.76084558</f>
        <v>-1.6774974727415468</v>
      </c>
      <c r="D4461" t="s">
        <v>639</v>
      </c>
      <c r="E4461" t="s">
        <v>70</v>
      </c>
      <c r="F4461" s="1">
        <v>41520</v>
      </c>
      <c r="G4461">
        <v>2</v>
      </c>
      <c r="O4461">
        <v>4.2</v>
      </c>
      <c r="P4461" t="s">
        <v>71</v>
      </c>
      <c r="Q4461">
        <v>23.4</v>
      </c>
      <c r="R4461" t="s">
        <v>71</v>
      </c>
    </row>
    <row r="4462" spans="1:46" x14ac:dyDescent="0.2">
      <c r="A4462" t="s">
        <v>637</v>
      </c>
      <c r="B4462" t="s">
        <v>638</v>
      </c>
      <c r="C4462">
        <f>-70.05371292 / 41.76084558</f>
        <v>-1.6774974727415468</v>
      </c>
      <c r="D4462" t="s">
        <v>639</v>
      </c>
      <c r="E4462" t="s">
        <v>70</v>
      </c>
      <c r="F4462" s="1">
        <v>41520</v>
      </c>
      <c r="G4462">
        <v>2.5</v>
      </c>
      <c r="O4462">
        <v>2.23</v>
      </c>
      <c r="P4462" t="s">
        <v>71</v>
      </c>
      <c r="Q4462">
        <v>23</v>
      </c>
      <c r="R4462" t="s">
        <v>71</v>
      </c>
    </row>
    <row r="4463" spans="1:46" x14ac:dyDescent="0.2">
      <c r="A4463" t="s">
        <v>637</v>
      </c>
      <c r="B4463" t="s">
        <v>638</v>
      </c>
      <c r="C4463">
        <f>-70.05371292 / 41.76084558</f>
        <v>-1.6774974727415468</v>
      </c>
      <c r="D4463" t="s">
        <v>639</v>
      </c>
      <c r="E4463" t="s">
        <v>70</v>
      </c>
      <c r="F4463" s="1">
        <v>41520</v>
      </c>
      <c r="G4463">
        <v>3</v>
      </c>
      <c r="O4463">
        <v>2.4500000000000002</v>
      </c>
      <c r="P4463" t="s">
        <v>71</v>
      </c>
      <c r="Q4463">
        <v>22.6</v>
      </c>
      <c r="R4463" t="s">
        <v>71</v>
      </c>
    </row>
    <row r="4464" spans="1:46" x14ac:dyDescent="0.2">
      <c r="A4464" t="s">
        <v>637</v>
      </c>
      <c r="B4464" t="s">
        <v>638</v>
      </c>
      <c r="C4464">
        <f>-70.05371292 / 41.76084558</f>
        <v>-1.6774974727415468</v>
      </c>
      <c r="D4464" t="s">
        <v>639</v>
      </c>
      <c r="E4464" t="s">
        <v>70</v>
      </c>
      <c r="F4464" s="1">
        <v>41520</v>
      </c>
      <c r="G4464">
        <v>3.5</v>
      </c>
      <c r="O4464">
        <v>2.2000000000000002</v>
      </c>
      <c r="P4464" t="s">
        <v>71</v>
      </c>
      <c r="Q4464">
        <v>21.2</v>
      </c>
      <c r="R4464" t="s">
        <v>71</v>
      </c>
    </row>
    <row r="4465" spans="1:58" x14ac:dyDescent="0.2">
      <c r="A4465" t="s">
        <v>637</v>
      </c>
      <c r="B4465" t="s">
        <v>638</v>
      </c>
      <c r="C4465">
        <f>-70.05371292 / 41.76084558</f>
        <v>-1.6774974727415468</v>
      </c>
      <c r="D4465" t="s">
        <v>639</v>
      </c>
      <c r="E4465" t="s">
        <v>70</v>
      </c>
      <c r="F4465" s="1">
        <v>41520</v>
      </c>
      <c r="G4465">
        <v>4</v>
      </c>
      <c r="K4465">
        <v>51.39</v>
      </c>
      <c r="L4465" t="s">
        <v>71</v>
      </c>
      <c r="O4465">
        <v>0.32</v>
      </c>
      <c r="P4465" t="s">
        <v>71</v>
      </c>
      <c r="Q4465">
        <v>19</v>
      </c>
      <c r="R4465" t="s">
        <v>71</v>
      </c>
      <c r="S4465">
        <v>1.45</v>
      </c>
      <c r="T4465" t="s">
        <v>71</v>
      </c>
      <c r="W4465">
        <v>57.18</v>
      </c>
      <c r="X4465" t="s">
        <v>71</v>
      </c>
      <c r="AE4465">
        <v>18.100000000000001</v>
      </c>
      <c r="AF4465" t="s">
        <v>71</v>
      </c>
      <c r="AG4465">
        <v>6.4</v>
      </c>
      <c r="AH4465" t="s">
        <v>71</v>
      </c>
      <c r="AS4465">
        <v>10.130000000000001</v>
      </c>
      <c r="AT4465" t="s">
        <v>71</v>
      </c>
    </row>
    <row r="4466" spans="1:58" x14ac:dyDescent="0.2">
      <c r="A4466" t="s">
        <v>637</v>
      </c>
      <c r="B4466" t="s">
        <v>638</v>
      </c>
      <c r="C4466">
        <f>-70.05371292 / 41.76084558</f>
        <v>-1.6774974727415468</v>
      </c>
      <c r="D4466" t="s">
        <v>639</v>
      </c>
      <c r="E4466" t="s">
        <v>70</v>
      </c>
      <c r="F4466" s="1">
        <v>41520</v>
      </c>
      <c r="G4466">
        <v>4.5</v>
      </c>
      <c r="O4466">
        <v>0.24</v>
      </c>
      <c r="P4466" t="s">
        <v>71</v>
      </c>
      <c r="Q4466">
        <v>17.2</v>
      </c>
      <c r="R4466" t="s">
        <v>71</v>
      </c>
    </row>
    <row r="4467" spans="1:58" x14ac:dyDescent="0.2">
      <c r="A4467" t="s">
        <v>637</v>
      </c>
      <c r="B4467" t="s">
        <v>638</v>
      </c>
      <c r="C4467">
        <f>-70.05371292 / 41.76084558</f>
        <v>-1.6774974727415468</v>
      </c>
      <c r="D4467" t="s">
        <v>639</v>
      </c>
      <c r="E4467" t="s">
        <v>70</v>
      </c>
      <c r="F4467" s="1">
        <v>41891</v>
      </c>
      <c r="G4467">
        <v>0.5</v>
      </c>
      <c r="I4467">
        <v>4.4000000000000004</v>
      </c>
      <c r="J4467" t="s">
        <v>71</v>
      </c>
      <c r="K4467">
        <v>15.29</v>
      </c>
      <c r="L4467" t="s">
        <v>71</v>
      </c>
      <c r="M4467">
        <v>2.4</v>
      </c>
      <c r="N4467" t="s">
        <v>71</v>
      </c>
      <c r="O4467">
        <v>5.0999999999999996</v>
      </c>
      <c r="P4467" t="s">
        <v>71</v>
      </c>
      <c r="Q4467">
        <v>24.2</v>
      </c>
      <c r="R4467" t="s">
        <v>71</v>
      </c>
      <c r="S4467">
        <v>0.92</v>
      </c>
      <c r="T4467" t="s">
        <v>71</v>
      </c>
      <c r="U4467">
        <v>28.5</v>
      </c>
      <c r="V4467" t="s">
        <v>71</v>
      </c>
      <c r="W4467">
        <v>48.14</v>
      </c>
      <c r="X4467" t="s">
        <v>71</v>
      </c>
      <c r="Y4467">
        <v>52.46</v>
      </c>
      <c r="AA4467">
        <v>57.35</v>
      </c>
      <c r="AC4467">
        <v>47.38</v>
      </c>
      <c r="AE4467">
        <v>6.7</v>
      </c>
      <c r="AF4467" t="s">
        <v>71</v>
      </c>
      <c r="AG4467">
        <v>6.4</v>
      </c>
      <c r="AH4467" t="s">
        <v>71</v>
      </c>
      <c r="AS4467">
        <v>6.26</v>
      </c>
      <c r="AT4467" t="s">
        <v>71</v>
      </c>
    </row>
    <row r="4468" spans="1:58" x14ac:dyDescent="0.2">
      <c r="A4468" t="s">
        <v>637</v>
      </c>
      <c r="B4468" t="s">
        <v>638</v>
      </c>
      <c r="C4468">
        <f>-70.05371292 / 41.76084558</f>
        <v>-1.6774974727415468</v>
      </c>
      <c r="D4468" t="s">
        <v>639</v>
      </c>
      <c r="E4468" t="s">
        <v>70</v>
      </c>
      <c r="F4468" s="1">
        <v>41891</v>
      </c>
      <c r="G4468">
        <v>1</v>
      </c>
      <c r="O4468">
        <v>5.15</v>
      </c>
      <c r="P4468" t="s">
        <v>71</v>
      </c>
      <c r="Q4468">
        <v>24.1</v>
      </c>
      <c r="R4468" t="s">
        <v>71</v>
      </c>
    </row>
    <row r="4469" spans="1:58" x14ac:dyDescent="0.2">
      <c r="A4469" t="s">
        <v>637</v>
      </c>
      <c r="B4469" t="s">
        <v>638</v>
      </c>
      <c r="C4469">
        <f>-70.05371292 / 41.76084558</f>
        <v>-1.6774974727415468</v>
      </c>
      <c r="D4469" t="s">
        <v>639</v>
      </c>
      <c r="E4469" t="s">
        <v>70</v>
      </c>
      <c r="F4469" s="1">
        <v>41891</v>
      </c>
      <c r="G4469">
        <v>1.5</v>
      </c>
      <c r="O4469">
        <v>5</v>
      </c>
      <c r="P4469" t="s">
        <v>71</v>
      </c>
      <c r="Q4469">
        <v>24</v>
      </c>
      <c r="R4469" t="s">
        <v>71</v>
      </c>
    </row>
    <row r="4470" spans="1:58" x14ac:dyDescent="0.2">
      <c r="A4470" t="s">
        <v>637</v>
      </c>
      <c r="B4470" t="s">
        <v>638</v>
      </c>
      <c r="C4470">
        <f>-70.05371292 / 41.76084558</f>
        <v>-1.6774974727415468</v>
      </c>
      <c r="D4470" t="s">
        <v>639</v>
      </c>
      <c r="E4470" t="s">
        <v>70</v>
      </c>
      <c r="F4470" s="1">
        <v>41891</v>
      </c>
      <c r="G4470">
        <v>2</v>
      </c>
      <c r="O4470">
        <v>4.8499999999999996</v>
      </c>
      <c r="P4470" t="s">
        <v>71</v>
      </c>
      <c r="Q4470">
        <v>23.9</v>
      </c>
      <c r="R4470" t="s">
        <v>71</v>
      </c>
    </row>
    <row r="4471" spans="1:58" x14ac:dyDescent="0.2">
      <c r="A4471" t="s">
        <v>637</v>
      </c>
      <c r="B4471" t="s">
        <v>638</v>
      </c>
      <c r="C4471">
        <f>-70.05371292 / 41.76084558</f>
        <v>-1.6774974727415468</v>
      </c>
      <c r="D4471" t="s">
        <v>639</v>
      </c>
      <c r="E4471" t="s">
        <v>70</v>
      </c>
      <c r="F4471" s="1">
        <v>41891</v>
      </c>
      <c r="G4471">
        <v>2.5</v>
      </c>
      <c r="O4471">
        <v>4.8</v>
      </c>
      <c r="P4471" t="s">
        <v>71</v>
      </c>
      <c r="Q4471">
        <v>23.8</v>
      </c>
      <c r="R4471" t="s">
        <v>71</v>
      </c>
    </row>
    <row r="4472" spans="1:58" x14ac:dyDescent="0.2">
      <c r="A4472" t="s">
        <v>637</v>
      </c>
      <c r="B4472" t="s">
        <v>638</v>
      </c>
      <c r="C4472">
        <f>-70.05371292 / 41.76084558</f>
        <v>-1.6774974727415468</v>
      </c>
      <c r="D4472" t="s">
        <v>639</v>
      </c>
      <c r="E4472" t="s">
        <v>70</v>
      </c>
      <c r="F4472" s="1">
        <v>41891</v>
      </c>
      <c r="G4472">
        <v>3</v>
      </c>
      <c r="K4472">
        <v>32.340000000000003</v>
      </c>
      <c r="L4472" t="s">
        <v>71</v>
      </c>
      <c r="O4472">
        <v>4.1500000000000004</v>
      </c>
      <c r="P4472" t="s">
        <v>71</v>
      </c>
      <c r="Q4472">
        <v>23.6</v>
      </c>
      <c r="R4472" t="s">
        <v>71</v>
      </c>
      <c r="S4472">
        <v>1.2</v>
      </c>
      <c r="T4472" t="s">
        <v>71</v>
      </c>
      <c r="W4472">
        <v>41.05</v>
      </c>
      <c r="X4472" t="s">
        <v>71</v>
      </c>
      <c r="Y4472">
        <v>6.78</v>
      </c>
      <c r="AA4472">
        <v>64.7</v>
      </c>
      <c r="AE4472">
        <v>10.199999999999999</v>
      </c>
      <c r="AF4472" t="s">
        <v>71</v>
      </c>
      <c r="AG4472">
        <v>6.25</v>
      </c>
      <c r="AH4472" t="s">
        <v>71</v>
      </c>
      <c r="AS4472">
        <v>18.53</v>
      </c>
      <c r="AT4472" t="s">
        <v>71</v>
      </c>
    </row>
    <row r="4473" spans="1:58" x14ac:dyDescent="0.2">
      <c r="A4473" t="s">
        <v>637</v>
      </c>
      <c r="B4473" t="s">
        <v>638</v>
      </c>
      <c r="C4473">
        <f>-70.05371292 / 41.76084558</f>
        <v>-1.6774974727415468</v>
      </c>
      <c r="D4473" t="s">
        <v>639</v>
      </c>
      <c r="E4473" t="s">
        <v>70</v>
      </c>
      <c r="F4473" s="1">
        <v>41891</v>
      </c>
      <c r="G4473">
        <v>3.5</v>
      </c>
      <c r="O4473">
        <v>0.56000000000000005</v>
      </c>
      <c r="P4473" t="s">
        <v>71</v>
      </c>
      <c r="Q4473">
        <v>22.4</v>
      </c>
      <c r="R4473" t="s">
        <v>71</v>
      </c>
    </row>
    <row r="4474" spans="1:58" x14ac:dyDescent="0.2">
      <c r="A4474" t="s">
        <v>637</v>
      </c>
      <c r="B4474" t="s">
        <v>638</v>
      </c>
      <c r="C4474">
        <f>-70.05371292 / 41.76084558</f>
        <v>-1.6774974727415468</v>
      </c>
      <c r="D4474" t="s">
        <v>639</v>
      </c>
      <c r="E4474" t="s">
        <v>70</v>
      </c>
      <c r="F4474" s="1">
        <v>42626</v>
      </c>
      <c r="G4474">
        <v>0.5</v>
      </c>
      <c r="I4474">
        <v>5.5</v>
      </c>
      <c r="J4474" t="s">
        <v>71</v>
      </c>
      <c r="K4474">
        <v>7.79</v>
      </c>
      <c r="L4474" t="s">
        <v>71</v>
      </c>
      <c r="M4474">
        <v>3.15</v>
      </c>
      <c r="N4474" t="s">
        <v>71</v>
      </c>
      <c r="O4474">
        <v>9.8000000000000007</v>
      </c>
      <c r="P4474" t="s">
        <v>71</v>
      </c>
      <c r="Q4474">
        <v>23.8</v>
      </c>
      <c r="R4474" t="s">
        <v>71</v>
      </c>
      <c r="S4474">
        <v>1.17</v>
      </c>
      <c r="T4474" t="s">
        <v>71</v>
      </c>
      <c r="U4474">
        <v>36.24</v>
      </c>
      <c r="V4474" t="s">
        <v>71</v>
      </c>
      <c r="W4474">
        <v>42.9</v>
      </c>
      <c r="X4474" t="s">
        <v>71</v>
      </c>
      <c r="Y4474">
        <v>55.92</v>
      </c>
      <c r="AA4474">
        <v>50.74</v>
      </c>
      <c r="AC4474">
        <v>43.47</v>
      </c>
      <c r="AE4474">
        <v>14.1</v>
      </c>
      <c r="AF4474" t="s">
        <v>71</v>
      </c>
      <c r="AG4474">
        <v>6.34</v>
      </c>
      <c r="AH4474" t="s">
        <v>71</v>
      </c>
      <c r="AS4474">
        <v>4.51</v>
      </c>
      <c r="AT4474" t="s">
        <v>71</v>
      </c>
      <c r="BE4474">
        <v>12.3</v>
      </c>
      <c r="BF4474" t="s">
        <v>71</v>
      </c>
    </row>
    <row r="4475" spans="1:58" x14ac:dyDescent="0.2">
      <c r="A4475" t="s">
        <v>637</v>
      </c>
      <c r="B4475" t="s">
        <v>638</v>
      </c>
      <c r="C4475">
        <f>-70.05371292 / 41.76084558</f>
        <v>-1.6774974727415468</v>
      </c>
      <c r="D4475" t="s">
        <v>639</v>
      </c>
      <c r="E4475" t="s">
        <v>70</v>
      </c>
      <c r="F4475" s="1">
        <v>42626</v>
      </c>
      <c r="G4475">
        <v>1</v>
      </c>
      <c r="O4475">
        <v>10.8</v>
      </c>
      <c r="P4475" t="s">
        <v>71</v>
      </c>
      <c r="Q4475">
        <v>23.8</v>
      </c>
      <c r="R4475" t="s">
        <v>71</v>
      </c>
    </row>
    <row r="4476" spans="1:58" x14ac:dyDescent="0.2">
      <c r="A4476" t="s">
        <v>637</v>
      </c>
      <c r="B4476" t="s">
        <v>638</v>
      </c>
      <c r="C4476">
        <f>-70.05371292 / 41.76084558</f>
        <v>-1.6774974727415468</v>
      </c>
      <c r="D4476" t="s">
        <v>639</v>
      </c>
      <c r="E4476" t="s">
        <v>70</v>
      </c>
      <c r="F4476" s="1">
        <v>42626</v>
      </c>
      <c r="G4476">
        <v>1.5</v>
      </c>
      <c r="O4476">
        <v>9.85</v>
      </c>
      <c r="P4476" t="s">
        <v>71</v>
      </c>
      <c r="Q4476">
        <v>23.6</v>
      </c>
      <c r="R4476" t="s">
        <v>71</v>
      </c>
    </row>
    <row r="4477" spans="1:58" x14ac:dyDescent="0.2">
      <c r="A4477" t="s">
        <v>637</v>
      </c>
      <c r="B4477" t="s">
        <v>638</v>
      </c>
      <c r="C4477">
        <f>-70.05371292 / 41.76084558</f>
        <v>-1.6774974727415468</v>
      </c>
      <c r="D4477" t="s">
        <v>639</v>
      </c>
      <c r="E4477" t="s">
        <v>70</v>
      </c>
      <c r="F4477" s="1">
        <v>42626</v>
      </c>
      <c r="G4477">
        <v>2</v>
      </c>
      <c r="O4477">
        <v>6.9</v>
      </c>
      <c r="P4477" t="s">
        <v>71</v>
      </c>
      <c r="Q4477">
        <v>23.5</v>
      </c>
      <c r="R4477" t="s">
        <v>71</v>
      </c>
    </row>
    <row r="4478" spans="1:58" x14ac:dyDescent="0.2">
      <c r="A4478" t="s">
        <v>637</v>
      </c>
      <c r="B4478" t="s">
        <v>638</v>
      </c>
      <c r="C4478">
        <f>-70.05371292 / 41.76084558</f>
        <v>-1.6774974727415468</v>
      </c>
      <c r="D4478" t="s">
        <v>639</v>
      </c>
      <c r="E4478" t="s">
        <v>70</v>
      </c>
      <c r="F4478" s="1">
        <v>42626</v>
      </c>
      <c r="G4478">
        <v>2.5</v>
      </c>
      <c r="O4478">
        <v>6.7</v>
      </c>
      <c r="P4478" t="s">
        <v>71</v>
      </c>
      <c r="Q4478">
        <v>23.4</v>
      </c>
      <c r="R4478" t="s">
        <v>71</v>
      </c>
    </row>
    <row r="4479" spans="1:58" x14ac:dyDescent="0.2">
      <c r="A4479" t="s">
        <v>637</v>
      </c>
      <c r="B4479" t="s">
        <v>638</v>
      </c>
      <c r="C4479">
        <f>-70.05371292 / 41.76084558</f>
        <v>-1.6774974727415468</v>
      </c>
      <c r="D4479" t="s">
        <v>639</v>
      </c>
      <c r="E4479" t="s">
        <v>70</v>
      </c>
      <c r="F4479" s="1">
        <v>42626</v>
      </c>
      <c r="G4479">
        <v>3</v>
      </c>
      <c r="O4479">
        <v>6.4</v>
      </c>
      <c r="P4479" t="s">
        <v>71</v>
      </c>
      <c r="Q4479">
        <v>23.3</v>
      </c>
      <c r="R4479" t="s">
        <v>71</v>
      </c>
    </row>
    <row r="4480" spans="1:58" x14ac:dyDescent="0.2">
      <c r="A4480" t="s">
        <v>637</v>
      </c>
      <c r="B4480" t="s">
        <v>638</v>
      </c>
      <c r="C4480">
        <f>-70.05371292 / 41.76084558</f>
        <v>-1.6774974727415468</v>
      </c>
      <c r="D4480" t="s">
        <v>639</v>
      </c>
      <c r="E4480" t="s">
        <v>70</v>
      </c>
      <c r="F4480" s="1">
        <v>42626</v>
      </c>
      <c r="G4480">
        <v>3.5</v>
      </c>
      <c r="O4480">
        <v>5.5</v>
      </c>
      <c r="P4480" t="s">
        <v>71</v>
      </c>
      <c r="Q4480">
        <v>23.1</v>
      </c>
      <c r="R4480" t="s">
        <v>71</v>
      </c>
    </row>
    <row r="4481" spans="1:58" x14ac:dyDescent="0.2">
      <c r="A4481" t="s">
        <v>637</v>
      </c>
      <c r="B4481" t="s">
        <v>638</v>
      </c>
      <c r="C4481">
        <f>-70.05371292 / 41.76084558</f>
        <v>-1.6774974727415468</v>
      </c>
      <c r="D4481" t="s">
        <v>639</v>
      </c>
      <c r="E4481" t="s">
        <v>70</v>
      </c>
      <c r="F4481" s="1">
        <v>42626</v>
      </c>
      <c r="G4481">
        <v>4</v>
      </c>
      <c r="O4481">
        <v>3</v>
      </c>
      <c r="P4481" t="s">
        <v>71</v>
      </c>
      <c r="Q4481">
        <v>22</v>
      </c>
      <c r="R4481" t="s">
        <v>71</v>
      </c>
    </row>
    <row r="4482" spans="1:58" x14ac:dyDescent="0.2">
      <c r="A4482" t="s">
        <v>637</v>
      </c>
      <c r="B4482" t="s">
        <v>638</v>
      </c>
      <c r="C4482">
        <f>-70.05371292 / 41.76084558</f>
        <v>-1.6774974727415468</v>
      </c>
      <c r="D4482" t="s">
        <v>639</v>
      </c>
      <c r="E4482" t="s">
        <v>70</v>
      </c>
      <c r="F4482" s="1">
        <v>42626</v>
      </c>
      <c r="G4482">
        <v>4.5</v>
      </c>
      <c r="K4482">
        <v>132.31</v>
      </c>
      <c r="L4482" t="s">
        <v>71</v>
      </c>
      <c r="O4482">
        <v>0.7</v>
      </c>
      <c r="P4482" t="s">
        <v>71</v>
      </c>
      <c r="Q4482">
        <v>21</v>
      </c>
      <c r="R4482" t="s">
        <v>71</v>
      </c>
      <c r="S4482">
        <v>1.36</v>
      </c>
      <c r="T4482" t="s">
        <v>71</v>
      </c>
      <c r="U4482">
        <v>42.12</v>
      </c>
      <c r="V4482" t="s">
        <v>71</v>
      </c>
      <c r="W4482">
        <v>82.99</v>
      </c>
      <c r="X4482" t="s">
        <v>71</v>
      </c>
      <c r="Y4482">
        <v>58.09</v>
      </c>
      <c r="AA4482">
        <v>78.52</v>
      </c>
      <c r="AE4482">
        <v>50.4</v>
      </c>
      <c r="AF4482" t="s">
        <v>71</v>
      </c>
      <c r="AG4482">
        <v>6.1</v>
      </c>
      <c r="AH4482" t="s">
        <v>71</v>
      </c>
      <c r="AS4482">
        <v>57.13</v>
      </c>
      <c r="AT4482" t="s">
        <v>71</v>
      </c>
      <c r="BE4482">
        <v>189.44</v>
      </c>
      <c r="BF4482" t="s">
        <v>71</v>
      </c>
    </row>
    <row r="4483" spans="1:58" x14ac:dyDescent="0.2">
      <c r="A4483" t="s">
        <v>637</v>
      </c>
      <c r="B4483" t="s">
        <v>638</v>
      </c>
      <c r="C4483">
        <f>-70.05371292 / 41.76084558</f>
        <v>-1.6774974727415468</v>
      </c>
      <c r="D4483" t="s">
        <v>639</v>
      </c>
      <c r="E4483" t="s">
        <v>70</v>
      </c>
      <c r="F4483" s="1">
        <v>42626</v>
      </c>
      <c r="G4483">
        <v>5</v>
      </c>
      <c r="O4483">
        <v>0.55000000000000004</v>
      </c>
      <c r="P4483" t="s">
        <v>71</v>
      </c>
      <c r="Q4483">
        <v>19.100000000000001</v>
      </c>
      <c r="R4483" t="s">
        <v>71</v>
      </c>
    </row>
    <row r="4484" spans="1:58" x14ac:dyDescent="0.2">
      <c r="A4484" t="s">
        <v>637</v>
      </c>
      <c r="B4484" t="s">
        <v>638</v>
      </c>
      <c r="C4484">
        <f>-70.05371292 / 41.76084558</f>
        <v>-1.6774974727415468</v>
      </c>
      <c r="D4484" t="s">
        <v>639</v>
      </c>
      <c r="E4484" t="s">
        <v>70</v>
      </c>
      <c r="F4484" s="1">
        <v>42626</v>
      </c>
      <c r="G4484">
        <v>5.5</v>
      </c>
      <c r="O4484">
        <v>0.42</v>
      </c>
      <c r="P4484" t="s">
        <v>71</v>
      </c>
      <c r="Q4484">
        <v>17.600000000000001</v>
      </c>
      <c r="R4484" t="s">
        <v>71</v>
      </c>
    </row>
    <row r="4485" spans="1:58" x14ac:dyDescent="0.2">
      <c r="A4485" t="s">
        <v>217</v>
      </c>
      <c r="B4485" t="s">
        <v>218</v>
      </c>
      <c r="C4485">
        <f>-70.0145005 / 41.75712629</f>
        <v>-1.6767078273958491</v>
      </c>
      <c r="D4485" t="s">
        <v>219</v>
      </c>
      <c r="E4485" t="s">
        <v>70</v>
      </c>
      <c r="F4485" s="1">
        <v>37143</v>
      </c>
      <c r="G4485">
        <v>0.5</v>
      </c>
      <c r="I4485">
        <v>8.5500000000000007</v>
      </c>
      <c r="J4485" t="s">
        <v>71</v>
      </c>
      <c r="K4485">
        <v>1.1100000000000001</v>
      </c>
      <c r="L4485" t="s">
        <v>71</v>
      </c>
      <c r="M4485">
        <v>4.43</v>
      </c>
      <c r="N4485" t="s">
        <v>71</v>
      </c>
      <c r="O4485">
        <v>7.98</v>
      </c>
      <c r="P4485" t="s">
        <v>71</v>
      </c>
      <c r="Q4485">
        <v>24.8</v>
      </c>
      <c r="R4485" t="s">
        <v>71</v>
      </c>
      <c r="S4485">
        <v>0.15</v>
      </c>
      <c r="T4485" t="s">
        <v>71</v>
      </c>
      <c r="U4485">
        <v>4.6500000000000004</v>
      </c>
      <c r="V4485" t="s">
        <v>71</v>
      </c>
      <c r="W4485">
        <v>15.4</v>
      </c>
      <c r="X4485" t="s">
        <v>71</v>
      </c>
      <c r="Y4485">
        <v>26.31</v>
      </c>
      <c r="AA4485">
        <v>31.62</v>
      </c>
      <c r="AC4485">
        <v>38.549999999999997</v>
      </c>
      <c r="AE4485">
        <v>2.1</v>
      </c>
      <c r="AF4485" t="s">
        <v>71</v>
      </c>
      <c r="AG4485">
        <v>6.14</v>
      </c>
      <c r="AH4485" t="s">
        <v>71</v>
      </c>
      <c r="AS4485">
        <v>0.5</v>
      </c>
      <c r="AT4485" t="s">
        <v>71</v>
      </c>
    </row>
    <row r="4486" spans="1:58" x14ac:dyDescent="0.2">
      <c r="A4486" t="s">
        <v>217</v>
      </c>
      <c r="B4486" t="s">
        <v>218</v>
      </c>
      <c r="C4486">
        <f>-70.0145005 / 41.75712629</f>
        <v>-1.6767078273958491</v>
      </c>
      <c r="D4486" t="s">
        <v>219</v>
      </c>
      <c r="E4486" t="s">
        <v>70</v>
      </c>
      <c r="F4486" s="1">
        <v>37143</v>
      </c>
      <c r="G4486">
        <v>1</v>
      </c>
      <c r="O4486">
        <v>7.92</v>
      </c>
      <c r="P4486" t="s">
        <v>71</v>
      </c>
      <c r="Q4486">
        <v>24.8</v>
      </c>
      <c r="R4486" t="s">
        <v>71</v>
      </c>
    </row>
    <row r="4487" spans="1:58" x14ac:dyDescent="0.2">
      <c r="A4487" t="s">
        <v>217</v>
      </c>
      <c r="B4487" t="s">
        <v>218</v>
      </c>
      <c r="C4487">
        <f>-70.0145005 / 41.75712629</f>
        <v>-1.6767078273958491</v>
      </c>
      <c r="D4487" t="s">
        <v>219</v>
      </c>
      <c r="E4487" t="s">
        <v>70</v>
      </c>
      <c r="F4487" s="1">
        <v>37143</v>
      </c>
      <c r="G4487">
        <v>2</v>
      </c>
      <c r="O4487">
        <v>7.98</v>
      </c>
      <c r="P4487" t="s">
        <v>71</v>
      </c>
      <c r="Q4487">
        <v>24.8</v>
      </c>
      <c r="R4487" t="s">
        <v>71</v>
      </c>
    </row>
    <row r="4488" spans="1:58" x14ac:dyDescent="0.2">
      <c r="A4488" t="s">
        <v>217</v>
      </c>
      <c r="B4488" t="s">
        <v>218</v>
      </c>
      <c r="C4488">
        <f>-70.0145005 / 41.75712629</f>
        <v>-1.6767078273958491</v>
      </c>
      <c r="D4488" t="s">
        <v>219</v>
      </c>
      <c r="E4488" t="s">
        <v>70</v>
      </c>
      <c r="F4488" s="1">
        <v>37143</v>
      </c>
      <c r="G4488">
        <v>3</v>
      </c>
      <c r="K4488">
        <v>1.19</v>
      </c>
      <c r="L4488" t="s">
        <v>71</v>
      </c>
      <c r="O4488">
        <v>7.88</v>
      </c>
      <c r="P4488" t="s">
        <v>71</v>
      </c>
      <c r="Q4488">
        <v>24.8</v>
      </c>
      <c r="R4488" t="s">
        <v>71</v>
      </c>
      <c r="S4488">
        <v>0.15</v>
      </c>
      <c r="T4488" t="s">
        <v>71</v>
      </c>
      <c r="U4488">
        <v>4.6500000000000004</v>
      </c>
      <c r="V4488" t="s">
        <v>71</v>
      </c>
      <c r="W4488">
        <v>14.9</v>
      </c>
      <c r="X4488" t="s">
        <v>71</v>
      </c>
      <c r="Y4488">
        <v>26.31</v>
      </c>
      <c r="AA4488">
        <v>32.31</v>
      </c>
      <c r="AE4488">
        <v>2</v>
      </c>
      <c r="AF4488" t="s">
        <v>71</v>
      </c>
      <c r="AG4488">
        <v>6.16</v>
      </c>
      <c r="AH4488" t="s">
        <v>71</v>
      </c>
      <c r="AS4488">
        <v>0.6</v>
      </c>
      <c r="AT4488" t="s">
        <v>71</v>
      </c>
    </row>
    <row r="4489" spans="1:58" x14ac:dyDescent="0.2">
      <c r="A4489" t="s">
        <v>217</v>
      </c>
      <c r="B4489" t="s">
        <v>218</v>
      </c>
      <c r="C4489">
        <f>-70.0145005 / 41.75712629</f>
        <v>-1.6767078273958491</v>
      </c>
      <c r="D4489" t="s">
        <v>219</v>
      </c>
      <c r="E4489" t="s">
        <v>70</v>
      </c>
      <c r="F4489" s="1">
        <v>37143</v>
      </c>
      <c r="G4489">
        <v>4</v>
      </c>
      <c r="O4489">
        <v>7.82</v>
      </c>
      <c r="P4489" t="s">
        <v>71</v>
      </c>
      <c r="Q4489">
        <v>24.6</v>
      </c>
      <c r="R4489" t="s">
        <v>71</v>
      </c>
    </row>
    <row r="4490" spans="1:58" x14ac:dyDescent="0.2">
      <c r="A4490" t="s">
        <v>217</v>
      </c>
      <c r="B4490" t="s">
        <v>218</v>
      </c>
      <c r="C4490">
        <f>-70.0145005 / 41.75712629</f>
        <v>-1.6767078273958491</v>
      </c>
      <c r="D4490" t="s">
        <v>219</v>
      </c>
      <c r="E4490" t="s">
        <v>70</v>
      </c>
      <c r="F4490" s="1">
        <v>37143</v>
      </c>
      <c r="G4490">
        <v>5</v>
      </c>
      <c r="O4490">
        <v>7.75</v>
      </c>
      <c r="P4490" t="s">
        <v>71</v>
      </c>
      <c r="Q4490">
        <v>24.4</v>
      </c>
      <c r="R4490" t="s">
        <v>71</v>
      </c>
    </row>
    <row r="4491" spans="1:58" x14ac:dyDescent="0.2">
      <c r="A4491" t="s">
        <v>217</v>
      </c>
      <c r="B4491" t="s">
        <v>218</v>
      </c>
      <c r="C4491">
        <f>-70.0145005 / 41.75712629</f>
        <v>-1.6767078273958491</v>
      </c>
      <c r="D4491" t="s">
        <v>219</v>
      </c>
      <c r="E4491" t="s">
        <v>70</v>
      </c>
      <c r="F4491" s="1">
        <v>37143</v>
      </c>
      <c r="G4491">
        <v>6</v>
      </c>
      <c r="O4491">
        <v>7.77</v>
      </c>
      <c r="P4491" t="s">
        <v>71</v>
      </c>
      <c r="Q4491">
        <v>24.1</v>
      </c>
      <c r="R4491" t="s">
        <v>71</v>
      </c>
    </row>
    <row r="4492" spans="1:58" x14ac:dyDescent="0.2">
      <c r="A4492" t="s">
        <v>217</v>
      </c>
      <c r="B4492" t="s">
        <v>218</v>
      </c>
      <c r="C4492">
        <f>-70.0145005 / 41.75712629</f>
        <v>-1.6767078273958491</v>
      </c>
      <c r="D4492" t="s">
        <v>219</v>
      </c>
      <c r="E4492" t="s">
        <v>70</v>
      </c>
      <c r="F4492" s="1">
        <v>37143</v>
      </c>
      <c r="G4492">
        <v>7</v>
      </c>
      <c r="O4492">
        <v>7.42</v>
      </c>
      <c r="P4492" t="s">
        <v>71</v>
      </c>
      <c r="Q4492">
        <v>23.8</v>
      </c>
      <c r="R4492" t="s">
        <v>71</v>
      </c>
    </row>
    <row r="4493" spans="1:58" x14ac:dyDescent="0.2">
      <c r="A4493" t="s">
        <v>217</v>
      </c>
      <c r="B4493" t="s">
        <v>218</v>
      </c>
      <c r="C4493">
        <f>-70.0145005 / 41.75712629</f>
        <v>-1.6767078273958491</v>
      </c>
      <c r="D4493" t="s">
        <v>219</v>
      </c>
      <c r="E4493" t="s">
        <v>70</v>
      </c>
      <c r="F4493" s="1">
        <v>37143</v>
      </c>
      <c r="G4493">
        <v>8</v>
      </c>
      <c r="K4493">
        <v>1.1299999999999999</v>
      </c>
      <c r="L4493" t="s">
        <v>71</v>
      </c>
      <c r="O4493">
        <v>4.1500000000000004</v>
      </c>
      <c r="P4493" t="s">
        <v>71</v>
      </c>
      <c r="Q4493">
        <v>23.4</v>
      </c>
      <c r="R4493" t="s">
        <v>71</v>
      </c>
      <c r="S4493">
        <v>0.15</v>
      </c>
      <c r="T4493" t="s">
        <v>71</v>
      </c>
      <c r="U4493">
        <v>4.6500000000000004</v>
      </c>
      <c r="V4493" t="s">
        <v>71</v>
      </c>
      <c r="W4493">
        <v>15.9</v>
      </c>
      <c r="X4493" t="s">
        <v>71</v>
      </c>
      <c r="Y4493">
        <v>26.31</v>
      </c>
      <c r="AA4493">
        <v>31.8</v>
      </c>
      <c r="AE4493">
        <v>2</v>
      </c>
      <c r="AF4493" t="s">
        <v>71</v>
      </c>
      <c r="AG4493">
        <v>6.03</v>
      </c>
      <c r="AH4493" t="s">
        <v>71</v>
      </c>
      <c r="AS4493">
        <v>0.53</v>
      </c>
      <c r="AT4493" t="s">
        <v>71</v>
      </c>
    </row>
    <row r="4494" spans="1:58" x14ac:dyDescent="0.2">
      <c r="A4494" t="s">
        <v>217</v>
      </c>
      <c r="B4494" t="s">
        <v>218</v>
      </c>
      <c r="C4494">
        <f>-70.0145005 / 41.75712629</f>
        <v>-1.6767078273958491</v>
      </c>
      <c r="D4494" t="s">
        <v>219</v>
      </c>
      <c r="E4494" t="s">
        <v>70</v>
      </c>
      <c r="F4494" s="1">
        <v>37873</v>
      </c>
      <c r="G4494">
        <v>0.5</v>
      </c>
      <c r="I4494">
        <v>8.19</v>
      </c>
      <c r="J4494" t="s">
        <v>71</v>
      </c>
      <c r="K4494">
        <v>0.81</v>
      </c>
      <c r="L4494" t="s">
        <v>71</v>
      </c>
      <c r="M4494">
        <v>5.3</v>
      </c>
      <c r="N4494" t="s">
        <v>71</v>
      </c>
      <c r="O4494">
        <v>7.76</v>
      </c>
      <c r="P4494" t="s">
        <v>71</v>
      </c>
      <c r="Q4494">
        <v>25.5</v>
      </c>
      <c r="R4494" t="s">
        <v>71</v>
      </c>
      <c r="S4494">
        <v>0.9</v>
      </c>
      <c r="T4494" t="s">
        <v>71</v>
      </c>
      <c r="U4494">
        <v>27.88</v>
      </c>
      <c r="V4494" t="s">
        <v>71</v>
      </c>
      <c r="W4494">
        <v>15.5</v>
      </c>
      <c r="X4494" t="s">
        <v>71</v>
      </c>
      <c r="Y4494">
        <v>52.14</v>
      </c>
      <c r="AA4494">
        <v>28.53</v>
      </c>
      <c r="AC4494">
        <v>35.97</v>
      </c>
      <c r="AE4494">
        <v>0.2</v>
      </c>
      <c r="AF4494" t="s">
        <v>71</v>
      </c>
      <c r="AG4494">
        <v>6.18</v>
      </c>
      <c r="AH4494" t="s">
        <v>71</v>
      </c>
      <c r="AS4494">
        <v>0.16</v>
      </c>
      <c r="AT4494" t="s">
        <v>71</v>
      </c>
    </row>
    <row r="4495" spans="1:58" x14ac:dyDescent="0.2">
      <c r="A4495" t="s">
        <v>217</v>
      </c>
      <c r="B4495" t="s">
        <v>218</v>
      </c>
      <c r="C4495">
        <f>-70.0145005 / 41.75712629</f>
        <v>-1.6767078273958491</v>
      </c>
      <c r="D4495" t="s">
        <v>219</v>
      </c>
      <c r="E4495" t="s">
        <v>70</v>
      </c>
      <c r="F4495" s="1">
        <v>37873</v>
      </c>
      <c r="G4495">
        <v>1</v>
      </c>
      <c r="O4495">
        <v>7.75</v>
      </c>
      <c r="P4495" t="s">
        <v>71</v>
      </c>
      <c r="Q4495">
        <v>25.5</v>
      </c>
      <c r="R4495" t="s">
        <v>71</v>
      </c>
    </row>
    <row r="4496" spans="1:58" x14ac:dyDescent="0.2">
      <c r="A4496" t="s">
        <v>217</v>
      </c>
      <c r="B4496" t="s">
        <v>218</v>
      </c>
      <c r="C4496">
        <f>-70.0145005 / 41.75712629</f>
        <v>-1.6767078273958491</v>
      </c>
      <c r="D4496" t="s">
        <v>219</v>
      </c>
      <c r="E4496" t="s">
        <v>70</v>
      </c>
      <c r="F4496" s="1">
        <v>37873</v>
      </c>
      <c r="G4496">
        <v>2</v>
      </c>
      <c r="O4496">
        <v>7.75</v>
      </c>
      <c r="P4496" t="s">
        <v>71</v>
      </c>
      <c r="Q4496">
        <v>25.5</v>
      </c>
      <c r="R4496" t="s">
        <v>71</v>
      </c>
    </row>
    <row r="4497" spans="1:46" x14ac:dyDescent="0.2">
      <c r="A4497" t="s">
        <v>217</v>
      </c>
      <c r="B4497" t="s">
        <v>218</v>
      </c>
      <c r="C4497">
        <f>-70.0145005 / 41.75712629</f>
        <v>-1.6767078273958491</v>
      </c>
      <c r="D4497" t="s">
        <v>219</v>
      </c>
      <c r="E4497" t="s">
        <v>70</v>
      </c>
      <c r="F4497" s="1">
        <v>37873</v>
      </c>
      <c r="G4497">
        <v>3</v>
      </c>
      <c r="O4497">
        <v>7.74</v>
      </c>
      <c r="P4497" t="s">
        <v>71</v>
      </c>
      <c r="Q4497">
        <v>25.5</v>
      </c>
      <c r="R4497" t="s">
        <v>71</v>
      </c>
    </row>
    <row r="4498" spans="1:46" x14ac:dyDescent="0.2">
      <c r="A4498" t="s">
        <v>217</v>
      </c>
      <c r="B4498" t="s">
        <v>218</v>
      </c>
      <c r="C4498">
        <f>-70.0145005 / 41.75712629</f>
        <v>-1.6767078273958491</v>
      </c>
      <c r="D4498" t="s">
        <v>219</v>
      </c>
      <c r="E4498" t="s">
        <v>70</v>
      </c>
      <c r="F4498" s="1">
        <v>37873</v>
      </c>
      <c r="G4498">
        <v>4</v>
      </c>
      <c r="O4498">
        <v>7.74</v>
      </c>
      <c r="P4498" t="s">
        <v>71</v>
      </c>
      <c r="Q4498">
        <v>25.5</v>
      </c>
      <c r="R4498" t="s">
        <v>71</v>
      </c>
    </row>
    <row r="4499" spans="1:46" x14ac:dyDescent="0.2">
      <c r="A4499" t="s">
        <v>217</v>
      </c>
      <c r="B4499" t="s">
        <v>218</v>
      </c>
      <c r="C4499">
        <f>-70.0145005 / 41.75712629</f>
        <v>-1.6767078273958491</v>
      </c>
      <c r="D4499" t="s">
        <v>219</v>
      </c>
      <c r="E4499" t="s">
        <v>70</v>
      </c>
      <c r="F4499" s="1">
        <v>37873</v>
      </c>
      <c r="G4499">
        <v>5</v>
      </c>
      <c r="O4499">
        <v>7.74</v>
      </c>
      <c r="P4499" t="s">
        <v>71</v>
      </c>
      <c r="Q4499">
        <v>25.5</v>
      </c>
      <c r="R4499" t="s">
        <v>71</v>
      </c>
    </row>
    <row r="4500" spans="1:46" x14ac:dyDescent="0.2">
      <c r="A4500" t="s">
        <v>217</v>
      </c>
      <c r="B4500" t="s">
        <v>218</v>
      </c>
      <c r="C4500">
        <f>-70.0145005 / 41.75712629</f>
        <v>-1.6767078273958491</v>
      </c>
      <c r="D4500" t="s">
        <v>219</v>
      </c>
      <c r="E4500" t="s">
        <v>70</v>
      </c>
      <c r="F4500" s="1">
        <v>37873</v>
      </c>
      <c r="G4500">
        <v>6</v>
      </c>
      <c r="O4500">
        <v>7.48</v>
      </c>
      <c r="P4500" t="s">
        <v>71</v>
      </c>
      <c r="Q4500">
        <v>24.1</v>
      </c>
      <c r="R4500" t="s">
        <v>71</v>
      </c>
    </row>
    <row r="4501" spans="1:46" x14ac:dyDescent="0.2">
      <c r="A4501" t="s">
        <v>217</v>
      </c>
      <c r="B4501" t="s">
        <v>218</v>
      </c>
      <c r="C4501">
        <f>-70.0145005 / 41.75712629</f>
        <v>-1.6767078273958491</v>
      </c>
      <c r="D4501" t="s">
        <v>219</v>
      </c>
      <c r="E4501" t="s">
        <v>70</v>
      </c>
      <c r="F4501" s="1">
        <v>37873</v>
      </c>
      <c r="G4501">
        <v>7</v>
      </c>
      <c r="K4501">
        <v>1.53</v>
      </c>
      <c r="L4501" t="s">
        <v>71</v>
      </c>
      <c r="O4501">
        <v>8.24</v>
      </c>
      <c r="P4501" t="s">
        <v>71</v>
      </c>
      <c r="Q4501">
        <v>19.899999999999999</v>
      </c>
      <c r="R4501" t="s">
        <v>71</v>
      </c>
      <c r="S4501">
        <v>0.2</v>
      </c>
      <c r="T4501" t="s">
        <v>71</v>
      </c>
      <c r="U4501">
        <v>6.19</v>
      </c>
      <c r="V4501" t="s">
        <v>71</v>
      </c>
      <c r="W4501">
        <v>17.899999999999999</v>
      </c>
      <c r="X4501" t="s">
        <v>71</v>
      </c>
      <c r="Y4501">
        <v>30.44</v>
      </c>
      <c r="AA4501">
        <v>34.770000000000003</v>
      </c>
      <c r="AE4501">
        <v>0.21</v>
      </c>
      <c r="AF4501" t="s">
        <v>71</v>
      </c>
      <c r="AG4501">
        <v>6.15</v>
      </c>
      <c r="AH4501" t="s">
        <v>71</v>
      </c>
      <c r="AS4501">
        <v>0.14000000000000001</v>
      </c>
      <c r="AT4501" t="s">
        <v>71</v>
      </c>
    </row>
    <row r="4502" spans="1:46" x14ac:dyDescent="0.2">
      <c r="A4502" t="s">
        <v>217</v>
      </c>
      <c r="B4502" t="s">
        <v>218</v>
      </c>
      <c r="C4502">
        <f>-70.0145005 / 41.75712629</f>
        <v>-1.6767078273958491</v>
      </c>
      <c r="D4502" t="s">
        <v>219</v>
      </c>
      <c r="E4502" t="s">
        <v>70</v>
      </c>
      <c r="F4502" s="1">
        <v>37873</v>
      </c>
      <c r="G4502">
        <v>8</v>
      </c>
      <c r="O4502">
        <v>8.24</v>
      </c>
      <c r="P4502" t="s">
        <v>71</v>
      </c>
      <c r="Q4502">
        <v>17.8</v>
      </c>
      <c r="R4502" t="s">
        <v>71</v>
      </c>
    </row>
    <row r="4503" spans="1:46" x14ac:dyDescent="0.2">
      <c r="A4503" t="s">
        <v>217</v>
      </c>
      <c r="B4503" t="s">
        <v>218</v>
      </c>
      <c r="C4503">
        <f>-70.0145005 / 41.75712629</f>
        <v>-1.6767078273958491</v>
      </c>
      <c r="D4503" t="s">
        <v>219</v>
      </c>
      <c r="E4503" t="s">
        <v>70</v>
      </c>
      <c r="F4503" s="1">
        <v>38229</v>
      </c>
      <c r="G4503">
        <v>0.5</v>
      </c>
      <c r="I4503">
        <v>7.64</v>
      </c>
      <c r="J4503" t="s">
        <v>71</v>
      </c>
      <c r="K4503">
        <v>1.04</v>
      </c>
      <c r="L4503" t="s">
        <v>71</v>
      </c>
      <c r="M4503">
        <v>7.47</v>
      </c>
      <c r="N4503" t="s">
        <v>71</v>
      </c>
      <c r="O4503">
        <v>7.95</v>
      </c>
      <c r="P4503" t="s">
        <v>71</v>
      </c>
      <c r="Q4503">
        <v>25.4</v>
      </c>
      <c r="R4503" t="s">
        <v>71</v>
      </c>
      <c r="S4503">
        <v>1.02</v>
      </c>
      <c r="T4503" t="s">
        <v>71</v>
      </c>
      <c r="U4503">
        <v>31.59</v>
      </c>
      <c r="V4503" t="s">
        <v>71</v>
      </c>
      <c r="W4503">
        <v>7.26</v>
      </c>
      <c r="X4503" t="s">
        <v>71</v>
      </c>
      <c r="Y4503">
        <v>53.94</v>
      </c>
      <c r="AA4503">
        <v>30.98</v>
      </c>
      <c r="AC4503">
        <v>31.02</v>
      </c>
      <c r="AE4503">
        <v>4.4400000000000004</v>
      </c>
      <c r="AF4503" t="s">
        <v>71</v>
      </c>
      <c r="AG4503">
        <v>6.3</v>
      </c>
      <c r="AH4503" t="s">
        <v>71</v>
      </c>
      <c r="AS4503">
        <v>0.08</v>
      </c>
      <c r="AT4503" t="s">
        <v>71</v>
      </c>
    </row>
    <row r="4504" spans="1:46" x14ac:dyDescent="0.2">
      <c r="A4504" t="s">
        <v>217</v>
      </c>
      <c r="B4504" t="s">
        <v>218</v>
      </c>
      <c r="C4504">
        <f>-70.0145005 / 41.75712629</f>
        <v>-1.6767078273958491</v>
      </c>
      <c r="D4504" t="s">
        <v>219</v>
      </c>
      <c r="E4504" t="s">
        <v>70</v>
      </c>
      <c r="F4504" s="1">
        <v>38229</v>
      </c>
      <c r="G4504">
        <v>1</v>
      </c>
      <c r="O4504">
        <v>7.95</v>
      </c>
      <c r="P4504" t="s">
        <v>71</v>
      </c>
      <c r="Q4504">
        <v>25.4</v>
      </c>
      <c r="R4504" t="s">
        <v>71</v>
      </c>
    </row>
    <row r="4505" spans="1:46" x14ac:dyDescent="0.2">
      <c r="A4505" t="s">
        <v>217</v>
      </c>
      <c r="B4505" t="s">
        <v>218</v>
      </c>
      <c r="C4505">
        <f>-70.0145005 / 41.75712629</f>
        <v>-1.6767078273958491</v>
      </c>
      <c r="D4505" t="s">
        <v>219</v>
      </c>
      <c r="E4505" t="s">
        <v>70</v>
      </c>
      <c r="F4505" s="1">
        <v>38229</v>
      </c>
      <c r="G4505">
        <v>2</v>
      </c>
      <c r="O4505">
        <v>7.97</v>
      </c>
      <c r="P4505" t="s">
        <v>71</v>
      </c>
      <c r="Q4505">
        <v>25.3</v>
      </c>
      <c r="R4505" t="s">
        <v>71</v>
      </c>
    </row>
    <row r="4506" spans="1:46" x14ac:dyDescent="0.2">
      <c r="A4506" t="s">
        <v>217</v>
      </c>
      <c r="B4506" t="s">
        <v>218</v>
      </c>
      <c r="C4506">
        <f>-70.0145005 / 41.75712629</f>
        <v>-1.6767078273958491</v>
      </c>
      <c r="D4506" t="s">
        <v>219</v>
      </c>
      <c r="E4506" t="s">
        <v>70</v>
      </c>
      <c r="F4506" s="1">
        <v>38229</v>
      </c>
      <c r="G4506">
        <v>3</v>
      </c>
      <c r="O4506">
        <v>7.87</v>
      </c>
      <c r="P4506" t="s">
        <v>71</v>
      </c>
      <c r="Q4506">
        <v>25</v>
      </c>
      <c r="R4506" t="s">
        <v>71</v>
      </c>
    </row>
    <row r="4507" spans="1:46" x14ac:dyDescent="0.2">
      <c r="A4507" t="s">
        <v>217</v>
      </c>
      <c r="B4507" t="s">
        <v>218</v>
      </c>
      <c r="C4507">
        <f>-70.0145005 / 41.75712629</f>
        <v>-1.6767078273958491</v>
      </c>
      <c r="D4507" t="s">
        <v>219</v>
      </c>
      <c r="E4507" t="s">
        <v>70</v>
      </c>
      <c r="F4507" s="1">
        <v>38229</v>
      </c>
      <c r="G4507">
        <v>4</v>
      </c>
      <c r="O4507">
        <v>8.02</v>
      </c>
      <c r="P4507" t="s">
        <v>71</v>
      </c>
      <c r="Q4507">
        <v>24.5</v>
      </c>
      <c r="R4507" t="s">
        <v>71</v>
      </c>
    </row>
    <row r="4508" spans="1:46" x14ac:dyDescent="0.2">
      <c r="A4508" t="s">
        <v>217</v>
      </c>
      <c r="B4508" t="s">
        <v>218</v>
      </c>
      <c r="C4508">
        <f>-70.0145005 / 41.75712629</f>
        <v>-1.6767078273958491</v>
      </c>
      <c r="D4508" t="s">
        <v>219</v>
      </c>
      <c r="E4508" t="s">
        <v>70</v>
      </c>
      <c r="F4508" s="1">
        <v>38229</v>
      </c>
      <c r="G4508">
        <v>5</v>
      </c>
      <c r="O4508">
        <v>8.06</v>
      </c>
      <c r="P4508" t="s">
        <v>71</v>
      </c>
      <c r="Q4508">
        <v>24.1</v>
      </c>
      <c r="R4508" t="s">
        <v>71</v>
      </c>
    </row>
    <row r="4509" spans="1:46" x14ac:dyDescent="0.2">
      <c r="A4509" t="s">
        <v>217</v>
      </c>
      <c r="B4509" t="s">
        <v>218</v>
      </c>
      <c r="C4509">
        <f>-70.0145005 / 41.75712629</f>
        <v>-1.6767078273958491</v>
      </c>
      <c r="D4509" t="s">
        <v>219</v>
      </c>
      <c r="E4509" t="s">
        <v>70</v>
      </c>
      <c r="F4509" s="1">
        <v>38229</v>
      </c>
      <c r="G4509">
        <v>6</v>
      </c>
      <c r="O4509">
        <v>7.97</v>
      </c>
      <c r="P4509" t="s">
        <v>71</v>
      </c>
      <c r="Q4509">
        <v>23.9</v>
      </c>
      <c r="R4509" t="s">
        <v>71</v>
      </c>
    </row>
    <row r="4510" spans="1:46" x14ac:dyDescent="0.2">
      <c r="A4510" t="s">
        <v>217</v>
      </c>
      <c r="B4510" t="s">
        <v>218</v>
      </c>
      <c r="C4510">
        <f>-70.0145005 / 41.75712629</f>
        <v>-1.6767078273958491</v>
      </c>
      <c r="D4510" t="s">
        <v>219</v>
      </c>
      <c r="E4510" t="s">
        <v>70</v>
      </c>
      <c r="F4510" s="1">
        <v>38229</v>
      </c>
      <c r="G4510">
        <v>6.7</v>
      </c>
      <c r="K4510">
        <v>1.58</v>
      </c>
      <c r="L4510" t="s">
        <v>71</v>
      </c>
      <c r="S4510">
        <v>1.95</v>
      </c>
      <c r="T4510" t="s">
        <v>71</v>
      </c>
      <c r="U4510">
        <v>60.4</v>
      </c>
      <c r="V4510" t="s">
        <v>71</v>
      </c>
      <c r="W4510">
        <v>18.07</v>
      </c>
      <c r="X4510" t="s">
        <v>71</v>
      </c>
      <c r="Y4510">
        <v>63.29</v>
      </c>
      <c r="AA4510">
        <v>35.090000000000003</v>
      </c>
      <c r="AE4510">
        <v>4.4400000000000004</v>
      </c>
      <c r="AF4510" t="s">
        <v>71</v>
      </c>
      <c r="AG4510">
        <v>6.31</v>
      </c>
      <c r="AH4510" t="s">
        <v>71</v>
      </c>
      <c r="AS4510">
        <v>0.27</v>
      </c>
      <c r="AT4510" t="s">
        <v>71</v>
      </c>
    </row>
    <row r="4511" spans="1:46" x14ac:dyDescent="0.2">
      <c r="A4511" t="s">
        <v>217</v>
      </c>
      <c r="B4511" t="s">
        <v>218</v>
      </c>
      <c r="C4511">
        <f>-70.0145005 / 41.75712629</f>
        <v>-1.6767078273958491</v>
      </c>
      <c r="D4511" t="s">
        <v>219</v>
      </c>
      <c r="E4511" t="s">
        <v>70</v>
      </c>
      <c r="F4511" s="1">
        <v>38229</v>
      </c>
      <c r="G4511">
        <v>7</v>
      </c>
      <c r="O4511">
        <v>7.13</v>
      </c>
      <c r="P4511" t="s">
        <v>71</v>
      </c>
      <c r="Q4511">
        <v>23.8</v>
      </c>
      <c r="R4511" t="s">
        <v>71</v>
      </c>
    </row>
    <row r="4512" spans="1:46" x14ac:dyDescent="0.2">
      <c r="A4512" t="s">
        <v>217</v>
      </c>
      <c r="B4512" t="s">
        <v>218</v>
      </c>
      <c r="C4512">
        <f>-70.0145005 / 41.75712629</f>
        <v>-1.6767078273958491</v>
      </c>
      <c r="D4512" t="s">
        <v>219</v>
      </c>
      <c r="E4512" t="s">
        <v>70</v>
      </c>
      <c r="F4512" s="1">
        <v>38602</v>
      </c>
      <c r="G4512">
        <v>0.5</v>
      </c>
      <c r="I4512">
        <v>9.89</v>
      </c>
      <c r="J4512" t="s">
        <v>71</v>
      </c>
      <c r="K4512">
        <v>0.89</v>
      </c>
      <c r="L4512" t="s">
        <v>71</v>
      </c>
      <c r="M4512">
        <v>9.0500000000000007</v>
      </c>
      <c r="N4512" t="s">
        <v>71</v>
      </c>
      <c r="O4512">
        <v>7.67</v>
      </c>
      <c r="P4512" t="s">
        <v>71</v>
      </c>
      <c r="Q4512">
        <v>24.8</v>
      </c>
      <c r="R4512" t="s">
        <v>71</v>
      </c>
      <c r="S4512">
        <v>0.1</v>
      </c>
      <c r="T4512" t="s">
        <v>71</v>
      </c>
      <c r="U4512">
        <v>3.1</v>
      </c>
      <c r="V4512" t="s">
        <v>71</v>
      </c>
      <c r="W4512">
        <v>14.57</v>
      </c>
      <c r="X4512" t="s">
        <v>71</v>
      </c>
      <c r="Y4512">
        <v>20.46</v>
      </c>
      <c r="AA4512">
        <v>29.46</v>
      </c>
      <c r="AC4512">
        <v>28.26</v>
      </c>
      <c r="AE4512">
        <v>5.25</v>
      </c>
      <c r="AF4512" t="s">
        <v>71</v>
      </c>
      <c r="AG4512">
        <v>6.33</v>
      </c>
      <c r="AH4512" t="s">
        <v>71</v>
      </c>
      <c r="AS4512">
        <v>0.47</v>
      </c>
      <c r="AT4512" t="s">
        <v>71</v>
      </c>
    </row>
    <row r="4513" spans="1:46" x14ac:dyDescent="0.2">
      <c r="A4513" t="s">
        <v>217</v>
      </c>
      <c r="B4513" t="s">
        <v>218</v>
      </c>
      <c r="C4513">
        <f>-70.0145005 / 41.75712629</f>
        <v>-1.6767078273958491</v>
      </c>
      <c r="D4513" t="s">
        <v>219</v>
      </c>
      <c r="E4513" t="s">
        <v>70</v>
      </c>
      <c r="F4513" s="1">
        <v>38602</v>
      </c>
      <c r="G4513">
        <v>1</v>
      </c>
      <c r="O4513">
        <v>7.61</v>
      </c>
      <c r="P4513" t="s">
        <v>71</v>
      </c>
      <c r="Q4513">
        <v>24.7</v>
      </c>
      <c r="R4513" t="s">
        <v>71</v>
      </c>
    </row>
    <row r="4514" spans="1:46" x14ac:dyDescent="0.2">
      <c r="A4514" t="s">
        <v>217</v>
      </c>
      <c r="B4514" t="s">
        <v>218</v>
      </c>
      <c r="C4514">
        <f>-70.0145005 / 41.75712629</f>
        <v>-1.6767078273958491</v>
      </c>
      <c r="D4514" t="s">
        <v>219</v>
      </c>
      <c r="E4514" t="s">
        <v>70</v>
      </c>
      <c r="F4514" s="1">
        <v>38602</v>
      </c>
      <c r="G4514">
        <v>2</v>
      </c>
      <c r="O4514">
        <v>7.59</v>
      </c>
      <c r="P4514" t="s">
        <v>71</v>
      </c>
      <c r="Q4514">
        <v>24.5</v>
      </c>
      <c r="R4514" t="s">
        <v>71</v>
      </c>
    </row>
    <row r="4515" spans="1:46" x14ac:dyDescent="0.2">
      <c r="A4515" t="s">
        <v>217</v>
      </c>
      <c r="B4515" t="s">
        <v>218</v>
      </c>
      <c r="C4515">
        <f>-70.0145005 / 41.75712629</f>
        <v>-1.6767078273958491</v>
      </c>
      <c r="D4515" t="s">
        <v>219</v>
      </c>
      <c r="E4515" t="s">
        <v>70</v>
      </c>
      <c r="F4515" s="1">
        <v>38602</v>
      </c>
      <c r="G4515">
        <v>3</v>
      </c>
      <c r="K4515">
        <v>1.01</v>
      </c>
      <c r="L4515" t="s">
        <v>71</v>
      </c>
      <c r="O4515">
        <v>7.64</v>
      </c>
      <c r="P4515" t="s">
        <v>71</v>
      </c>
      <c r="Q4515">
        <v>24.4</v>
      </c>
      <c r="R4515" t="s">
        <v>71</v>
      </c>
      <c r="S4515">
        <v>0.1</v>
      </c>
      <c r="T4515" t="s">
        <v>71</v>
      </c>
      <c r="U4515">
        <v>3.1</v>
      </c>
      <c r="V4515" t="s">
        <v>71</v>
      </c>
      <c r="W4515">
        <v>17.399999999999999</v>
      </c>
      <c r="X4515" t="s">
        <v>71</v>
      </c>
      <c r="Y4515">
        <v>20.46</v>
      </c>
      <c r="AA4515">
        <v>30.7</v>
      </c>
      <c r="AE4515">
        <v>5.25</v>
      </c>
      <c r="AF4515" t="s">
        <v>71</v>
      </c>
      <c r="AG4515">
        <v>6.29</v>
      </c>
      <c r="AH4515" t="s">
        <v>71</v>
      </c>
      <c r="AS4515">
        <v>0.52</v>
      </c>
      <c r="AT4515" t="s">
        <v>71</v>
      </c>
    </row>
    <row r="4516" spans="1:46" x14ac:dyDescent="0.2">
      <c r="A4516" t="s">
        <v>217</v>
      </c>
      <c r="B4516" t="s">
        <v>218</v>
      </c>
      <c r="C4516">
        <f>-70.0145005 / 41.75712629</f>
        <v>-1.6767078273958491</v>
      </c>
      <c r="D4516" t="s">
        <v>219</v>
      </c>
      <c r="E4516" t="s">
        <v>70</v>
      </c>
      <c r="F4516" s="1">
        <v>38602</v>
      </c>
      <c r="G4516">
        <v>4</v>
      </c>
      <c r="O4516">
        <v>7.62</v>
      </c>
      <c r="P4516" t="s">
        <v>71</v>
      </c>
      <c r="Q4516">
        <v>24.3</v>
      </c>
      <c r="R4516" t="s">
        <v>71</v>
      </c>
    </row>
    <row r="4517" spans="1:46" x14ac:dyDescent="0.2">
      <c r="A4517" t="s">
        <v>217</v>
      </c>
      <c r="B4517" t="s">
        <v>218</v>
      </c>
      <c r="C4517">
        <f>-70.0145005 / 41.75712629</f>
        <v>-1.6767078273958491</v>
      </c>
      <c r="D4517" t="s">
        <v>219</v>
      </c>
      <c r="E4517" t="s">
        <v>70</v>
      </c>
      <c r="F4517" s="1">
        <v>38602</v>
      </c>
      <c r="G4517">
        <v>5</v>
      </c>
      <c r="O4517">
        <v>7.61</v>
      </c>
      <c r="P4517" t="s">
        <v>71</v>
      </c>
      <c r="Q4517">
        <v>24.2</v>
      </c>
      <c r="R4517" t="s">
        <v>71</v>
      </c>
    </row>
    <row r="4518" spans="1:46" x14ac:dyDescent="0.2">
      <c r="A4518" t="s">
        <v>217</v>
      </c>
      <c r="B4518" t="s">
        <v>218</v>
      </c>
      <c r="C4518">
        <f>-70.0145005 / 41.75712629</f>
        <v>-1.6767078273958491</v>
      </c>
      <c r="D4518" t="s">
        <v>219</v>
      </c>
      <c r="E4518" t="s">
        <v>70</v>
      </c>
      <c r="F4518" s="1">
        <v>38602</v>
      </c>
      <c r="G4518">
        <v>6</v>
      </c>
      <c r="O4518">
        <v>7.66</v>
      </c>
      <c r="P4518" t="s">
        <v>71</v>
      </c>
      <c r="Q4518">
        <v>24</v>
      </c>
      <c r="R4518" t="s">
        <v>71</v>
      </c>
    </row>
    <row r="4519" spans="1:46" x14ac:dyDescent="0.2">
      <c r="A4519" t="s">
        <v>217</v>
      </c>
      <c r="B4519" t="s">
        <v>218</v>
      </c>
      <c r="C4519">
        <f>-70.0145005 / 41.75712629</f>
        <v>-1.6767078273958491</v>
      </c>
      <c r="D4519" t="s">
        <v>219</v>
      </c>
      <c r="E4519" t="s">
        <v>70</v>
      </c>
      <c r="F4519" s="1">
        <v>38602</v>
      </c>
      <c r="G4519">
        <v>7</v>
      </c>
      <c r="O4519">
        <v>11.05</v>
      </c>
      <c r="P4519" t="s">
        <v>71</v>
      </c>
      <c r="Q4519">
        <v>19.8</v>
      </c>
      <c r="R4519" t="s">
        <v>71</v>
      </c>
    </row>
    <row r="4520" spans="1:46" x14ac:dyDescent="0.2">
      <c r="A4520" t="s">
        <v>217</v>
      </c>
      <c r="B4520" t="s">
        <v>218</v>
      </c>
      <c r="C4520">
        <f>-70.0145005 / 41.75712629</f>
        <v>-1.6767078273958491</v>
      </c>
      <c r="D4520" t="s">
        <v>219</v>
      </c>
      <c r="E4520" t="s">
        <v>70</v>
      </c>
      <c r="F4520" s="1">
        <v>38602</v>
      </c>
      <c r="G4520">
        <v>8</v>
      </c>
      <c r="O4520">
        <v>11.62</v>
      </c>
      <c r="P4520" t="s">
        <v>71</v>
      </c>
      <c r="Q4520">
        <v>17.8</v>
      </c>
      <c r="R4520" t="s">
        <v>71</v>
      </c>
    </row>
    <row r="4521" spans="1:46" x14ac:dyDescent="0.2">
      <c r="A4521" t="s">
        <v>217</v>
      </c>
      <c r="B4521" t="s">
        <v>218</v>
      </c>
      <c r="C4521">
        <f>-70.0145005 / 41.75712629</f>
        <v>-1.6767078273958491</v>
      </c>
      <c r="D4521" t="s">
        <v>219</v>
      </c>
      <c r="E4521" t="s">
        <v>70</v>
      </c>
      <c r="F4521" s="1">
        <v>38602</v>
      </c>
      <c r="G4521">
        <v>9</v>
      </c>
      <c r="K4521">
        <v>7.05</v>
      </c>
      <c r="L4521" t="s">
        <v>71</v>
      </c>
      <c r="O4521">
        <v>10.65</v>
      </c>
      <c r="P4521" t="s">
        <v>71</v>
      </c>
      <c r="Q4521">
        <v>17</v>
      </c>
      <c r="R4521" t="s">
        <v>71</v>
      </c>
      <c r="S4521">
        <v>0.2</v>
      </c>
      <c r="T4521" t="s">
        <v>71</v>
      </c>
      <c r="U4521">
        <v>6.19</v>
      </c>
      <c r="V4521" t="s">
        <v>71</v>
      </c>
      <c r="W4521">
        <v>13.32</v>
      </c>
      <c r="X4521" t="s">
        <v>71</v>
      </c>
      <c r="Y4521">
        <v>30.44</v>
      </c>
      <c r="AA4521">
        <v>49.76</v>
      </c>
      <c r="AE4521">
        <v>6.05</v>
      </c>
      <c r="AF4521" t="s">
        <v>71</v>
      </c>
      <c r="AG4521">
        <v>6.52</v>
      </c>
      <c r="AH4521" t="s">
        <v>71</v>
      </c>
      <c r="AS4521">
        <v>0.03</v>
      </c>
      <c r="AT4521" t="s">
        <v>71</v>
      </c>
    </row>
    <row r="4522" spans="1:46" x14ac:dyDescent="0.2">
      <c r="A4522" t="s">
        <v>217</v>
      </c>
      <c r="B4522" t="s">
        <v>218</v>
      </c>
      <c r="C4522">
        <f>-70.0145005 / 41.75712629</f>
        <v>-1.6767078273958491</v>
      </c>
      <c r="D4522" t="s">
        <v>219</v>
      </c>
      <c r="E4522" t="s">
        <v>70</v>
      </c>
      <c r="F4522" s="1">
        <v>38946</v>
      </c>
      <c r="G4522">
        <v>0.5</v>
      </c>
      <c r="I4522">
        <v>10.130000000000001</v>
      </c>
      <c r="J4522" t="s">
        <v>71</v>
      </c>
      <c r="K4522">
        <v>0.78</v>
      </c>
      <c r="L4522" t="s">
        <v>71</v>
      </c>
      <c r="M4522">
        <v>7.22</v>
      </c>
      <c r="N4522" t="s">
        <v>71</v>
      </c>
      <c r="O4522">
        <v>7.3</v>
      </c>
      <c r="P4522" t="s">
        <v>71</v>
      </c>
      <c r="Q4522">
        <v>25.5</v>
      </c>
      <c r="R4522" t="s">
        <v>71</v>
      </c>
      <c r="S4522">
        <v>0.2</v>
      </c>
      <c r="T4522" t="s">
        <v>71</v>
      </c>
      <c r="U4522">
        <v>6.25</v>
      </c>
      <c r="V4522" t="s">
        <v>71</v>
      </c>
      <c r="W4522">
        <v>35.78</v>
      </c>
      <c r="X4522" t="s">
        <v>71</v>
      </c>
      <c r="Y4522">
        <v>30.58</v>
      </c>
      <c r="AA4522">
        <v>28.13</v>
      </c>
      <c r="AC4522">
        <v>31.51</v>
      </c>
      <c r="AE4522">
        <v>4.6399999999999997</v>
      </c>
      <c r="AF4522" t="s">
        <v>71</v>
      </c>
      <c r="AG4522">
        <v>6.22</v>
      </c>
      <c r="AH4522" t="s">
        <v>71</v>
      </c>
    </row>
    <row r="4523" spans="1:46" x14ac:dyDescent="0.2">
      <c r="A4523" t="s">
        <v>217</v>
      </c>
      <c r="B4523" t="s">
        <v>218</v>
      </c>
      <c r="C4523">
        <f>-70.0145005 / 41.75712629</f>
        <v>-1.6767078273958491</v>
      </c>
      <c r="D4523" t="s">
        <v>219</v>
      </c>
      <c r="E4523" t="s">
        <v>70</v>
      </c>
      <c r="F4523" s="1">
        <v>38946</v>
      </c>
      <c r="G4523">
        <v>1</v>
      </c>
      <c r="O4523">
        <v>7.25</v>
      </c>
      <c r="P4523" t="s">
        <v>71</v>
      </c>
      <c r="Q4523">
        <v>25</v>
      </c>
      <c r="R4523" t="s">
        <v>71</v>
      </c>
    </row>
    <row r="4524" spans="1:46" x14ac:dyDescent="0.2">
      <c r="A4524" t="s">
        <v>217</v>
      </c>
      <c r="B4524" t="s">
        <v>218</v>
      </c>
      <c r="C4524">
        <f>-70.0145005 / 41.75712629</f>
        <v>-1.6767078273958491</v>
      </c>
      <c r="D4524" t="s">
        <v>219</v>
      </c>
      <c r="E4524" t="s">
        <v>70</v>
      </c>
      <c r="F4524" s="1">
        <v>38946</v>
      </c>
      <c r="G4524">
        <v>2</v>
      </c>
      <c r="O4524">
        <v>7.88</v>
      </c>
      <c r="P4524" t="s">
        <v>71</v>
      </c>
      <c r="Q4524">
        <v>24.6</v>
      </c>
      <c r="R4524" t="s">
        <v>71</v>
      </c>
    </row>
    <row r="4525" spans="1:46" x14ac:dyDescent="0.2">
      <c r="A4525" t="s">
        <v>217</v>
      </c>
      <c r="B4525" t="s">
        <v>218</v>
      </c>
      <c r="C4525">
        <f>-70.0145005 / 41.75712629</f>
        <v>-1.6767078273958491</v>
      </c>
      <c r="D4525" t="s">
        <v>219</v>
      </c>
      <c r="E4525" t="s">
        <v>70</v>
      </c>
      <c r="F4525" s="1">
        <v>38946</v>
      </c>
      <c r="G4525">
        <v>3</v>
      </c>
      <c r="K4525">
        <v>0.68</v>
      </c>
      <c r="L4525" t="s">
        <v>71</v>
      </c>
      <c r="O4525">
        <v>7.13</v>
      </c>
      <c r="P4525" t="s">
        <v>71</v>
      </c>
      <c r="Q4525">
        <v>24.4</v>
      </c>
      <c r="R4525" t="s">
        <v>71</v>
      </c>
      <c r="S4525">
        <v>0.26</v>
      </c>
      <c r="T4525" t="s">
        <v>71</v>
      </c>
      <c r="U4525">
        <v>7.92</v>
      </c>
      <c r="V4525" t="s">
        <v>71</v>
      </c>
      <c r="W4525">
        <v>41.25</v>
      </c>
      <c r="X4525" t="s">
        <v>71</v>
      </c>
      <c r="Y4525">
        <v>33.99</v>
      </c>
      <c r="AA4525">
        <v>26.84</v>
      </c>
      <c r="AE4525">
        <v>4.6399999999999997</v>
      </c>
      <c r="AF4525" t="s">
        <v>71</v>
      </c>
      <c r="AG4525">
        <v>6.12</v>
      </c>
      <c r="AH4525" t="s">
        <v>71</v>
      </c>
      <c r="AS4525">
        <v>0.25</v>
      </c>
      <c r="AT4525" t="s">
        <v>71</v>
      </c>
    </row>
    <row r="4526" spans="1:46" x14ac:dyDescent="0.2">
      <c r="A4526" t="s">
        <v>217</v>
      </c>
      <c r="B4526" t="s">
        <v>218</v>
      </c>
      <c r="C4526">
        <f>-70.0145005 / 41.75712629</f>
        <v>-1.6767078273958491</v>
      </c>
      <c r="D4526" t="s">
        <v>219</v>
      </c>
      <c r="E4526" t="s">
        <v>70</v>
      </c>
      <c r="F4526" s="1">
        <v>38946</v>
      </c>
      <c r="G4526">
        <v>4</v>
      </c>
      <c r="O4526">
        <v>7.05</v>
      </c>
      <c r="P4526" t="s">
        <v>71</v>
      </c>
      <c r="Q4526">
        <v>24.2</v>
      </c>
      <c r="R4526" t="s">
        <v>71</v>
      </c>
    </row>
    <row r="4527" spans="1:46" x14ac:dyDescent="0.2">
      <c r="A4527" t="s">
        <v>217</v>
      </c>
      <c r="B4527" t="s">
        <v>218</v>
      </c>
      <c r="C4527">
        <f>-70.0145005 / 41.75712629</f>
        <v>-1.6767078273958491</v>
      </c>
      <c r="D4527" t="s">
        <v>219</v>
      </c>
      <c r="E4527" t="s">
        <v>70</v>
      </c>
      <c r="F4527" s="1">
        <v>38946</v>
      </c>
      <c r="G4527">
        <v>5</v>
      </c>
      <c r="O4527">
        <v>7.09</v>
      </c>
      <c r="P4527" t="s">
        <v>71</v>
      </c>
      <c r="Q4527">
        <v>23.8</v>
      </c>
      <c r="R4527" t="s">
        <v>71</v>
      </c>
    </row>
    <row r="4528" spans="1:46" x14ac:dyDescent="0.2">
      <c r="A4528" t="s">
        <v>217</v>
      </c>
      <c r="B4528" t="s">
        <v>218</v>
      </c>
      <c r="C4528">
        <f>-70.0145005 / 41.75712629</f>
        <v>-1.6767078273958491</v>
      </c>
      <c r="D4528" t="s">
        <v>219</v>
      </c>
      <c r="E4528" t="s">
        <v>70</v>
      </c>
      <c r="F4528" s="1">
        <v>38946</v>
      </c>
      <c r="G4528">
        <v>6</v>
      </c>
      <c r="O4528">
        <v>6.48</v>
      </c>
      <c r="P4528" t="s">
        <v>71</v>
      </c>
      <c r="Q4528">
        <v>20.2</v>
      </c>
      <c r="R4528" t="s">
        <v>71</v>
      </c>
    </row>
    <row r="4529" spans="1:46" x14ac:dyDescent="0.2">
      <c r="A4529" t="s">
        <v>217</v>
      </c>
      <c r="B4529" t="s">
        <v>218</v>
      </c>
      <c r="C4529">
        <f>-70.0145005 / 41.75712629</f>
        <v>-1.6767078273958491</v>
      </c>
      <c r="D4529" t="s">
        <v>219</v>
      </c>
      <c r="E4529" t="s">
        <v>70</v>
      </c>
      <c r="F4529" s="1">
        <v>38946</v>
      </c>
      <c r="G4529">
        <v>7</v>
      </c>
      <c r="O4529">
        <v>5.77</v>
      </c>
      <c r="P4529" t="s">
        <v>71</v>
      </c>
      <c r="Q4529">
        <v>17.8</v>
      </c>
      <c r="R4529" t="s">
        <v>71</v>
      </c>
    </row>
    <row r="4530" spans="1:46" x14ac:dyDescent="0.2">
      <c r="A4530" t="s">
        <v>217</v>
      </c>
      <c r="B4530" t="s">
        <v>218</v>
      </c>
      <c r="C4530">
        <f>-70.0145005 / 41.75712629</f>
        <v>-1.6767078273958491</v>
      </c>
      <c r="D4530" t="s">
        <v>219</v>
      </c>
      <c r="E4530" t="s">
        <v>70</v>
      </c>
      <c r="F4530" s="1">
        <v>38946</v>
      </c>
      <c r="G4530">
        <v>8</v>
      </c>
      <c r="O4530">
        <v>5.05</v>
      </c>
      <c r="P4530" t="s">
        <v>71</v>
      </c>
      <c r="Q4530">
        <v>16.2</v>
      </c>
      <c r="R4530" t="s">
        <v>71</v>
      </c>
    </row>
    <row r="4531" spans="1:46" x14ac:dyDescent="0.2">
      <c r="A4531" t="s">
        <v>217</v>
      </c>
      <c r="B4531" t="s">
        <v>218</v>
      </c>
      <c r="C4531">
        <f>-70.0145005 / 41.75712629</f>
        <v>-1.6767078273958491</v>
      </c>
      <c r="D4531" t="s">
        <v>219</v>
      </c>
      <c r="E4531" t="s">
        <v>70</v>
      </c>
      <c r="F4531" s="1">
        <v>38946</v>
      </c>
      <c r="G4531">
        <v>9</v>
      </c>
      <c r="K4531">
        <v>1.65</v>
      </c>
      <c r="L4531" t="s">
        <v>71</v>
      </c>
      <c r="O4531">
        <v>2.56</v>
      </c>
      <c r="P4531" t="s">
        <v>71</v>
      </c>
      <c r="Q4531">
        <v>15.4</v>
      </c>
      <c r="R4531" t="s">
        <v>71</v>
      </c>
      <c r="S4531">
        <v>0.18</v>
      </c>
      <c r="T4531" t="s">
        <v>71</v>
      </c>
      <c r="U4531">
        <v>5.57</v>
      </c>
      <c r="V4531" t="s">
        <v>71</v>
      </c>
      <c r="W4531">
        <v>33.44</v>
      </c>
      <c r="X4531" t="s">
        <v>71</v>
      </c>
      <c r="Y4531">
        <v>28.91</v>
      </c>
      <c r="AA4531">
        <v>35.520000000000003</v>
      </c>
      <c r="AE4531">
        <v>7.06</v>
      </c>
      <c r="AF4531" t="s">
        <v>71</v>
      </c>
      <c r="AG4531">
        <v>5.92</v>
      </c>
      <c r="AH4531" t="s">
        <v>71</v>
      </c>
      <c r="AS4531">
        <v>0.74</v>
      </c>
      <c r="AT4531" t="s">
        <v>71</v>
      </c>
    </row>
    <row r="4532" spans="1:46" x14ac:dyDescent="0.2">
      <c r="A4532" t="s">
        <v>217</v>
      </c>
      <c r="B4532" t="s">
        <v>218</v>
      </c>
      <c r="C4532">
        <f>-70.0145005 / 41.75712629</f>
        <v>-1.6767078273958491</v>
      </c>
      <c r="D4532" t="s">
        <v>219</v>
      </c>
      <c r="E4532" t="s">
        <v>70</v>
      </c>
      <c r="F4532" s="1">
        <v>39351</v>
      </c>
      <c r="G4532">
        <v>0.5</v>
      </c>
      <c r="I4532">
        <v>9.1199999999999992</v>
      </c>
      <c r="J4532" t="s">
        <v>71</v>
      </c>
      <c r="K4532">
        <v>0.74</v>
      </c>
      <c r="L4532" t="s">
        <v>71</v>
      </c>
      <c r="M4532">
        <v>8.89</v>
      </c>
      <c r="N4532" t="s">
        <v>71</v>
      </c>
      <c r="O4532">
        <v>8.18</v>
      </c>
      <c r="P4532" t="s">
        <v>71</v>
      </c>
      <c r="Q4532">
        <v>21.5</v>
      </c>
      <c r="R4532" t="s">
        <v>71</v>
      </c>
      <c r="S4532">
        <v>0.21</v>
      </c>
      <c r="T4532" t="s">
        <v>71</v>
      </c>
      <c r="U4532">
        <v>6.51</v>
      </c>
      <c r="V4532" t="s">
        <v>71</v>
      </c>
      <c r="W4532">
        <v>20.05</v>
      </c>
      <c r="X4532" t="s">
        <v>71</v>
      </c>
      <c r="Y4532">
        <v>31.16</v>
      </c>
      <c r="AA4532">
        <v>27.66</v>
      </c>
      <c r="AC4532">
        <v>28.52</v>
      </c>
      <c r="AE4532">
        <v>2.4</v>
      </c>
      <c r="AF4532" t="s">
        <v>71</v>
      </c>
      <c r="AG4532">
        <v>6.01</v>
      </c>
      <c r="AH4532" t="s">
        <v>71</v>
      </c>
      <c r="AS4532">
        <v>0.43</v>
      </c>
      <c r="AT4532" t="s">
        <v>71</v>
      </c>
    </row>
    <row r="4533" spans="1:46" x14ac:dyDescent="0.2">
      <c r="A4533" t="s">
        <v>217</v>
      </c>
      <c r="B4533" t="s">
        <v>218</v>
      </c>
      <c r="C4533">
        <f>-70.0145005 / 41.75712629</f>
        <v>-1.6767078273958491</v>
      </c>
      <c r="D4533" t="s">
        <v>219</v>
      </c>
      <c r="E4533" t="s">
        <v>70</v>
      </c>
      <c r="F4533" s="1">
        <v>39351</v>
      </c>
      <c r="G4533">
        <v>1</v>
      </c>
      <c r="O4533">
        <v>8.14</v>
      </c>
      <c r="P4533" t="s">
        <v>71</v>
      </c>
      <c r="Q4533">
        <v>21.3</v>
      </c>
      <c r="R4533" t="s">
        <v>71</v>
      </c>
    </row>
    <row r="4534" spans="1:46" x14ac:dyDescent="0.2">
      <c r="A4534" t="s">
        <v>217</v>
      </c>
      <c r="B4534" t="s">
        <v>218</v>
      </c>
      <c r="C4534">
        <f>-70.0145005 / 41.75712629</f>
        <v>-1.6767078273958491</v>
      </c>
      <c r="D4534" t="s">
        <v>219</v>
      </c>
      <c r="E4534" t="s">
        <v>70</v>
      </c>
      <c r="F4534" s="1">
        <v>39351</v>
      </c>
      <c r="G4534">
        <v>2</v>
      </c>
      <c r="O4534">
        <v>8.17</v>
      </c>
      <c r="P4534" t="s">
        <v>71</v>
      </c>
      <c r="Q4534">
        <v>21.2</v>
      </c>
      <c r="R4534" t="s">
        <v>71</v>
      </c>
    </row>
    <row r="4535" spans="1:46" x14ac:dyDescent="0.2">
      <c r="A4535" t="s">
        <v>217</v>
      </c>
      <c r="B4535" t="s">
        <v>218</v>
      </c>
      <c r="C4535">
        <f>-70.0145005 / 41.75712629</f>
        <v>-1.6767078273958491</v>
      </c>
      <c r="D4535" t="s">
        <v>219</v>
      </c>
      <c r="E4535" t="s">
        <v>70</v>
      </c>
      <c r="F4535" s="1">
        <v>39351</v>
      </c>
      <c r="G4535">
        <v>3</v>
      </c>
      <c r="O4535">
        <v>8.06</v>
      </c>
      <c r="P4535" t="s">
        <v>71</v>
      </c>
      <c r="Q4535">
        <v>21.1</v>
      </c>
      <c r="R4535" t="s">
        <v>71</v>
      </c>
    </row>
    <row r="4536" spans="1:46" x14ac:dyDescent="0.2">
      <c r="A4536" t="s">
        <v>217</v>
      </c>
      <c r="B4536" t="s">
        <v>218</v>
      </c>
      <c r="C4536">
        <f>-70.0145005 / 41.75712629</f>
        <v>-1.6767078273958491</v>
      </c>
      <c r="D4536" t="s">
        <v>219</v>
      </c>
      <c r="E4536" t="s">
        <v>70</v>
      </c>
      <c r="F4536" s="1">
        <v>39351</v>
      </c>
      <c r="G4536">
        <v>4</v>
      </c>
      <c r="O4536">
        <v>8.01</v>
      </c>
      <c r="P4536" t="s">
        <v>71</v>
      </c>
      <c r="Q4536">
        <v>20.9</v>
      </c>
      <c r="R4536" t="s">
        <v>71</v>
      </c>
    </row>
    <row r="4537" spans="1:46" x14ac:dyDescent="0.2">
      <c r="A4537" t="s">
        <v>217</v>
      </c>
      <c r="B4537" t="s">
        <v>218</v>
      </c>
      <c r="C4537">
        <f>-70.0145005 / 41.75712629</f>
        <v>-1.6767078273958491</v>
      </c>
      <c r="D4537" t="s">
        <v>219</v>
      </c>
      <c r="E4537" t="s">
        <v>70</v>
      </c>
      <c r="F4537" s="1">
        <v>39351</v>
      </c>
      <c r="G4537">
        <v>5</v>
      </c>
      <c r="O4537">
        <v>7.98</v>
      </c>
      <c r="P4537" t="s">
        <v>71</v>
      </c>
      <c r="Q4537">
        <v>20.8</v>
      </c>
      <c r="R4537" t="s">
        <v>71</v>
      </c>
    </row>
    <row r="4538" spans="1:46" x14ac:dyDescent="0.2">
      <c r="A4538" t="s">
        <v>217</v>
      </c>
      <c r="B4538" t="s">
        <v>218</v>
      </c>
      <c r="C4538">
        <f>-70.0145005 / 41.75712629</f>
        <v>-1.6767078273958491</v>
      </c>
      <c r="D4538" t="s">
        <v>219</v>
      </c>
      <c r="E4538" t="s">
        <v>70</v>
      </c>
      <c r="F4538" s="1">
        <v>39351</v>
      </c>
      <c r="G4538">
        <v>6</v>
      </c>
      <c r="O4538">
        <v>8.09</v>
      </c>
      <c r="P4538" t="s">
        <v>71</v>
      </c>
      <c r="Q4538">
        <v>20.8</v>
      </c>
      <c r="R4538" t="s">
        <v>71</v>
      </c>
    </row>
    <row r="4539" spans="1:46" x14ac:dyDescent="0.2">
      <c r="A4539" t="s">
        <v>217</v>
      </c>
      <c r="B4539" t="s">
        <v>218</v>
      </c>
      <c r="C4539">
        <f>-70.0145005 / 41.75712629</f>
        <v>-1.6767078273958491</v>
      </c>
      <c r="D4539" t="s">
        <v>219</v>
      </c>
      <c r="E4539" t="s">
        <v>70</v>
      </c>
      <c r="F4539" s="1">
        <v>39351</v>
      </c>
      <c r="G4539">
        <v>7</v>
      </c>
      <c r="O4539">
        <v>8.0500000000000007</v>
      </c>
      <c r="P4539" t="s">
        <v>71</v>
      </c>
      <c r="Q4539">
        <v>20.7</v>
      </c>
      <c r="R4539" t="s">
        <v>71</v>
      </c>
    </row>
    <row r="4540" spans="1:46" x14ac:dyDescent="0.2">
      <c r="A4540" t="s">
        <v>217</v>
      </c>
      <c r="B4540" t="s">
        <v>218</v>
      </c>
      <c r="C4540">
        <f>-70.0145005 / 41.75712629</f>
        <v>-1.6767078273958491</v>
      </c>
      <c r="D4540" t="s">
        <v>219</v>
      </c>
      <c r="E4540" t="s">
        <v>70</v>
      </c>
      <c r="F4540" s="1">
        <v>39351</v>
      </c>
      <c r="G4540">
        <v>8</v>
      </c>
      <c r="K4540">
        <v>1.71</v>
      </c>
      <c r="L4540" t="s">
        <v>71</v>
      </c>
      <c r="O4540">
        <v>7.97</v>
      </c>
      <c r="P4540" t="s">
        <v>71</v>
      </c>
      <c r="Q4540">
        <v>20.5</v>
      </c>
      <c r="R4540" t="s">
        <v>71</v>
      </c>
      <c r="S4540">
        <v>0.21</v>
      </c>
      <c r="T4540" t="s">
        <v>71</v>
      </c>
      <c r="U4540">
        <v>6.51</v>
      </c>
      <c r="V4540" t="s">
        <v>71</v>
      </c>
      <c r="W4540">
        <v>18.79</v>
      </c>
      <c r="X4540" t="s">
        <v>71</v>
      </c>
      <c r="Y4540">
        <v>31.16</v>
      </c>
      <c r="AA4540">
        <v>35.880000000000003</v>
      </c>
      <c r="AE4540">
        <v>2.6</v>
      </c>
      <c r="AF4540" t="s">
        <v>71</v>
      </c>
      <c r="AG4540">
        <v>6.09</v>
      </c>
      <c r="AH4540" t="s">
        <v>71</v>
      </c>
      <c r="AS4540">
        <v>0.73</v>
      </c>
      <c r="AT4540" t="s">
        <v>71</v>
      </c>
    </row>
    <row r="4541" spans="1:46" x14ac:dyDescent="0.2">
      <c r="A4541" t="s">
        <v>217</v>
      </c>
      <c r="B4541" t="s">
        <v>218</v>
      </c>
      <c r="C4541">
        <f>-70.0145005 / 41.75712629</f>
        <v>-1.6767078273958491</v>
      </c>
      <c r="D4541" t="s">
        <v>219</v>
      </c>
      <c r="E4541" t="s">
        <v>70</v>
      </c>
      <c r="F4541" s="1">
        <v>39699</v>
      </c>
      <c r="G4541">
        <v>0.5</v>
      </c>
      <c r="I4541">
        <v>9.75</v>
      </c>
      <c r="J4541" t="s">
        <v>71</v>
      </c>
      <c r="K4541">
        <v>1.77</v>
      </c>
      <c r="L4541" t="s">
        <v>71</v>
      </c>
      <c r="M4541">
        <v>6.2</v>
      </c>
      <c r="N4541" t="s">
        <v>71</v>
      </c>
      <c r="O4541">
        <v>7.82</v>
      </c>
      <c r="P4541" t="s">
        <v>71</v>
      </c>
      <c r="Q4541">
        <v>23.9</v>
      </c>
      <c r="R4541" t="s">
        <v>71</v>
      </c>
      <c r="S4541">
        <v>0.35</v>
      </c>
      <c r="T4541" t="s">
        <v>71</v>
      </c>
      <c r="U4541">
        <v>10.84</v>
      </c>
      <c r="V4541" t="s">
        <v>71</v>
      </c>
      <c r="W4541">
        <v>16.02</v>
      </c>
      <c r="X4541" t="s">
        <v>71</v>
      </c>
      <c r="Y4541">
        <v>38.520000000000003</v>
      </c>
      <c r="AA4541">
        <v>36.200000000000003</v>
      </c>
      <c r="AC4541">
        <v>33.71</v>
      </c>
      <c r="AE4541">
        <v>2.7</v>
      </c>
      <c r="AF4541" t="s">
        <v>71</v>
      </c>
      <c r="AG4541">
        <v>6.1</v>
      </c>
      <c r="AH4541" t="s">
        <v>71</v>
      </c>
      <c r="AS4541">
        <v>0.66</v>
      </c>
      <c r="AT4541" t="s">
        <v>71</v>
      </c>
    </row>
    <row r="4542" spans="1:46" x14ac:dyDescent="0.2">
      <c r="A4542" t="s">
        <v>217</v>
      </c>
      <c r="B4542" t="s">
        <v>218</v>
      </c>
      <c r="C4542">
        <f>-70.0145005 / 41.75712629</f>
        <v>-1.6767078273958491</v>
      </c>
      <c r="D4542" t="s">
        <v>219</v>
      </c>
      <c r="E4542" t="s">
        <v>70</v>
      </c>
      <c r="F4542" s="1">
        <v>39699</v>
      </c>
      <c r="G4542">
        <v>1</v>
      </c>
      <c r="O4542">
        <v>7.81</v>
      </c>
      <c r="P4542" t="s">
        <v>71</v>
      </c>
      <c r="Q4542">
        <v>23.9</v>
      </c>
      <c r="R4542" t="s">
        <v>71</v>
      </c>
    </row>
    <row r="4543" spans="1:46" x14ac:dyDescent="0.2">
      <c r="A4543" t="s">
        <v>217</v>
      </c>
      <c r="B4543" t="s">
        <v>218</v>
      </c>
      <c r="C4543">
        <f>-70.0145005 / 41.75712629</f>
        <v>-1.6767078273958491</v>
      </c>
      <c r="D4543" t="s">
        <v>219</v>
      </c>
      <c r="E4543" t="s">
        <v>70</v>
      </c>
      <c r="F4543" s="1">
        <v>39699</v>
      </c>
      <c r="G4543">
        <v>2</v>
      </c>
      <c r="O4543">
        <v>7.82</v>
      </c>
      <c r="P4543" t="s">
        <v>71</v>
      </c>
      <c r="Q4543">
        <v>23.8</v>
      </c>
      <c r="R4543" t="s">
        <v>71</v>
      </c>
    </row>
    <row r="4544" spans="1:46" x14ac:dyDescent="0.2">
      <c r="A4544" t="s">
        <v>217</v>
      </c>
      <c r="B4544" t="s">
        <v>218</v>
      </c>
      <c r="C4544">
        <f>-70.0145005 / 41.75712629</f>
        <v>-1.6767078273958491</v>
      </c>
      <c r="D4544" t="s">
        <v>219</v>
      </c>
      <c r="E4544" t="s">
        <v>70</v>
      </c>
      <c r="F4544" s="1">
        <v>39699</v>
      </c>
      <c r="G4544">
        <v>3</v>
      </c>
      <c r="K4544">
        <v>2.0699999999999998</v>
      </c>
      <c r="L4544" t="s">
        <v>71</v>
      </c>
      <c r="O4544">
        <v>7.78</v>
      </c>
      <c r="P4544" t="s">
        <v>71</v>
      </c>
      <c r="Q4544">
        <v>23.8</v>
      </c>
      <c r="R4544" t="s">
        <v>71</v>
      </c>
      <c r="S4544">
        <v>0.28000000000000003</v>
      </c>
      <c r="T4544" t="s">
        <v>71</v>
      </c>
      <c r="U4544">
        <v>8.67</v>
      </c>
      <c r="V4544" t="s">
        <v>71</v>
      </c>
      <c r="W4544">
        <v>14.89</v>
      </c>
      <c r="X4544" t="s">
        <v>71</v>
      </c>
      <c r="Y4544">
        <v>35.299999999999997</v>
      </c>
      <c r="AA4544">
        <v>37.74</v>
      </c>
      <c r="AE4544">
        <v>2.7</v>
      </c>
      <c r="AF4544" t="s">
        <v>71</v>
      </c>
      <c r="AG4544">
        <v>6.31</v>
      </c>
      <c r="AH4544" t="s">
        <v>71</v>
      </c>
      <c r="AS4544">
        <v>0.59</v>
      </c>
      <c r="AT4544" t="s">
        <v>71</v>
      </c>
    </row>
    <row r="4545" spans="1:46" x14ac:dyDescent="0.2">
      <c r="A4545" t="s">
        <v>217</v>
      </c>
      <c r="B4545" t="s">
        <v>218</v>
      </c>
      <c r="C4545">
        <f>-70.0145005 / 41.75712629</f>
        <v>-1.6767078273958491</v>
      </c>
      <c r="D4545" t="s">
        <v>219</v>
      </c>
      <c r="E4545" t="s">
        <v>70</v>
      </c>
      <c r="F4545" s="1">
        <v>39699</v>
      </c>
      <c r="G4545">
        <v>4</v>
      </c>
      <c r="O4545">
        <v>7.65</v>
      </c>
      <c r="P4545" t="s">
        <v>71</v>
      </c>
      <c r="Q4545">
        <v>23.7</v>
      </c>
      <c r="R4545" t="s">
        <v>71</v>
      </c>
    </row>
    <row r="4546" spans="1:46" x14ac:dyDescent="0.2">
      <c r="A4546" t="s">
        <v>217</v>
      </c>
      <c r="B4546" t="s">
        <v>218</v>
      </c>
      <c r="C4546">
        <f>-70.0145005 / 41.75712629</f>
        <v>-1.6767078273958491</v>
      </c>
      <c r="D4546" t="s">
        <v>219</v>
      </c>
      <c r="E4546" t="s">
        <v>70</v>
      </c>
      <c r="F4546" s="1">
        <v>39699</v>
      </c>
      <c r="G4546">
        <v>5</v>
      </c>
      <c r="O4546">
        <v>7.54</v>
      </c>
      <c r="P4546" t="s">
        <v>71</v>
      </c>
      <c r="Q4546">
        <v>23.6</v>
      </c>
      <c r="R4546" t="s">
        <v>71</v>
      </c>
    </row>
    <row r="4547" spans="1:46" x14ac:dyDescent="0.2">
      <c r="A4547" t="s">
        <v>217</v>
      </c>
      <c r="B4547" t="s">
        <v>218</v>
      </c>
      <c r="C4547">
        <f>-70.0145005 / 41.75712629</f>
        <v>-1.6767078273958491</v>
      </c>
      <c r="D4547" t="s">
        <v>219</v>
      </c>
      <c r="E4547" t="s">
        <v>70</v>
      </c>
      <c r="F4547" s="1">
        <v>39699</v>
      </c>
      <c r="G4547">
        <v>6</v>
      </c>
      <c r="O4547">
        <v>7.32</v>
      </c>
      <c r="P4547" t="s">
        <v>71</v>
      </c>
      <c r="Q4547">
        <v>23.4</v>
      </c>
      <c r="R4547" t="s">
        <v>71</v>
      </c>
    </row>
    <row r="4548" spans="1:46" x14ac:dyDescent="0.2">
      <c r="A4548" t="s">
        <v>217</v>
      </c>
      <c r="B4548" t="s">
        <v>218</v>
      </c>
      <c r="C4548">
        <f>-70.0145005 / 41.75712629</f>
        <v>-1.6767078273958491</v>
      </c>
      <c r="D4548" t="s">
        <v>219</v>
      </c>
      <c r="E4548" t="s">
        <v>70</v>
      </c>
      <c r="F4548" s="1">
        <v>39699</v>
      </c>
      <c r="G4548">
        <v>7</v>
      </c>
      <c r="O4548">
        <v>6.98</v>
      </c>
      <c r="P4548" t="s">
        <v>71</v>
      </c>
      <c r="Q4548">
        <v>23.3</v>
      </c>
      <c r="R4548" t="s">
        <v>71</v>
      </c>
    </row>
    <row r="4549" spans="1:46" x14ac:dyDescent="0.2">
      <c r="A4549" t="s">
        <v>217</v>
      </c>
      <c r="B4549" t="s">
        <v>218</v>
      </c>
      <c r="C4549">
        <f>-70.0145005 / 41.75712629</f>
        <v>-1.6767078273958491</v>
      </c>
      <c r="D4549" t="s">
        <v>219</v>
      </c>
      <c r="E4549" t="s">
        <v>70</v>
      </c>
      <c r="F4549" s="1">
        <v>39699</v>
      </c>
      <c r="G4549">
        <v>8</v>
      </c>
      <c r="O4549">
        <v>5.88</v>
      </c>
      <c r="P4549" t="s">
        <v>71</v>
      </c>
      <c r="Q4549">
        <v>22.7</v>
      </c>
      <c r="R4549" t="s">
        <v>71</v>
      </c>
    </row>
    <row r="4550" spans="1:46" x14ac:dyDescent="0.2">
      <c r="A4550" t="s">
        <v>217</v>
      </c>
      <c r="B4550" t="s">
        <v>218</v>
      </c>
      <c r="C4550">
        <f>-70.0145005 / 41.75712629</f>
        <v>-1.6767078273958491</v>
      </c>
      <c r="D4550" t="s">
        <v>219</v>
      </c>
      <c r="E4550" t="s">
        <v>70</v>
      </c>
      <c r="F4550" s="1">
        <v>39699</v>
      </c>
      <c r="G4550">
        <v>8.75</v>
      </c>
      <c r="K4550">
        <v>3.74</v>
      </c>
      <c r="L4550" t="s">
        <v>71</v>
      </c>
      <c r="S4550">
        <v>0.21</v>
      </c>
      <c r="T4550" t="s">
        <v>71</v>
      </c>
      <c r="U4550">
        <v>6.5</v>
      </c>
      <c r="V4550" t="s">
        <v>71</v>
      </c>
      <c r="W4550">
        <v>15.55</v>
      </c>
      <c r="X4550" t="s">
        <v>71</v>
      </c>
      <c r="Y4550">
        <v>31.14</v>
      </c>
      <c r="AA4550">
        <v>43.54</v>
      </c>
      <c r="AE4550">
        <v>2.9</v>
      </c>
      <c r="AF4550" t="s">
        <v>71</v>
      </c>
      <c r="AG4550">
        <v>6.1</v>
      </c>
      <c r="AH4550" t="s">
        <v>71</v>
      </c>
      <c r="AS4550">
        <v>0.86</v>
      </c>
      <c r="AT4550" t="s">
        <v>71</v>
      </c>
    </row>
    <row r="4551" spans="1:46" x14ac:dyDescent="0.2">
      <c r="A4551" t="s">
        <v>217</v>
      </c>
      <c r="B4551" t="s">
        <v>218</v>
      </c>
      <c r="C4551">
        <f>-70.0145005 / 41.75712629</f>
        <v>-1.6767078273958491</v>
      </c>
      <c r="D4551" t="s">
        <v>219</v>
      </c>
      <c r="E4551" t="s">
        <v>70</v>
      </c>
      <c r="F4551" s="1">
        <v>39699</v>
      </c>
      <c r="G4551">
        <v>9</v>
      </c>
      <c r="O4551">
        <v>1.07</v>
      </c>
      <c r="P4551" t="s">
        <v>71</v>
      </c>
      <c r="Q4551">
        <v>20.399999999999999</v>
      </c>
      <c r="R4551" t="s">
        <v>71</v>
      </c>
    </row>
    <row r="4552" spans="1:46" x14ac:dyDescent="0.2">
      <c r="A4552" t="s">
        <v>217</v>
      </c>
      <c r="B4552" t="s">
        <v>218</v>
      </c>
      <c r="C4552">
        <f>-70.0145005 / 41.75712629</f>
        <v>-1.6767078273958491</v>
      </c>
      <c r="D4552" t="s">
        <v>219</v>
      </c>
      <c r="E4552" t="s">
        <v>70</v>
      </c>
      <c r="F4552" s="1">
        <v>40071</v>
      </c>
      <c r="G4552">
        <v>0.5</v>
      </c>
      <c r="I4552">
        <v>9.67</v>
      </c>
      <c r="J4552" t="s">
        <v>71</v>
      </c>
      <c r="K4552">
        <v>2.89</v>
      </c>
      <c r="L4552" t="s">
        <v>71</v>
      </c>
      <c r="M4552">
        <v>8.0299999999999994</v>
      </c>
      <c r="N4552" t="s">
        <v>71</v>
      </c>
      <c r="O4552">
        <v>8.67</v>
      </c>
      <c r="P4552" t="s">
        <v>71</v>
      </c>
      <c r="Q4552">
        <v>21.9</v>
      </c>
      <c r="R4552" t="s">
        <v>71</v>
      </c>
      <c r="S4552">
        <v>0.35</v>
      </c>
      <c r="T4552" t="s">
        <v>71</v>
      </c>
      <c r="U4552">
        <v>10.87</v>
      </c>
      <c r="V4552" t="s">
        <v>71</v>
      </c>
      <c r="W4552">
        <v>19.37</v>
      </c>
      <c r="X4552" t="s">
        <v>71</v>
      </c>
      <c r="Y4552">
        <v>38.56</v>
      </c>
      <c r="AA4552">
        <v>41</v>
      </c>
      <c r="AC4552">
        <v>29.98</v>
      </c>
      <c r="AE4552">
        <v>3</v>
      </c>
      <c r="AF4552" t="s">
        <v>71</v>
      </c>
      <c r="AG4552">
        <v>5.93</v>
      </c>
      <c r="AH4552" t="s">
        <v>71</v>
      </c>
      <c r="AS4552">
        <v>0.19</v>
      </c>
      <c r="AT4552" t="s">
        <v>71</v>
      </c>
    </row>
    <row r="4553" spans="1:46" x14ac:dyDescent="0.2">
      <c r="A4553" t="s">
        <v>217</v>
      </c>
      <c r="B4553" t="s">
        <v>218</v>
      </c>
      <c r="C4553">
        <f>-70.0145005 / 41.75712629</f>
        <v>-1.6767078273958491</v>
      </c>
      <c r="D4553" t="s">
        <v>219</v>
      </c>
      <c r="E4553" t="s">
        <v>70</v>
      </c>
      <c r="F4553" s="1">
        <v>40071</v>
      </c>
      <c r="G4553">
        <v>1</v>
      </c>
      <c r="O4553">
        <v>8.66</v>
      </c>
      <c r="P4553" t="s">
        <v>71</v>
      </c>
      <c r="Q4553">
        <v>21.9</v>
      </c>
      <c r="R4553" t="s">
        <v>71</v>
      </c>
    </row>
    <row r="4554" spans="1:46" x14ac:dyDescent="0.2">
      <c r="A4554" t="s">
        <v>217</v>
      </c>
      <c r="B4554" t="s">
        <v>218</v>
      </c>
      <c r="C4554">
        <f>-70.0145005 / 41.75712629</f>
        <v>-1.6767078273958491</v>
      </c>
      <c r="D4554" t="s">
        <v>219</v>
      </c>
      <c r="E4554" t="s">
        <v>70</v>
      </c>
      <c r="F4554" s="1">
        <v>40071</v>
      </c>
      <c r="G4554">
        <v>2</v>
      </c>
      <c r="O4554">
        <v>8.64</v>
      </c>
      <c r="P4554" t="s">
        <v>71</v>
      </c>
      <c r="Q4554">
        <v>21.9</v>
      </c>
      <c r="R4554" t="s">
        <v>71</v>
      </c>
    </row>
    <row r="4555" spans="1:46" x14ac:dyDescent="0.2">
      <c r="A4555" t="s">
        <v>217</v>
      </c>
      <c r="B4555" t="s">
        <v>218</v>
      </c>
      <c r="C4555">
        <f>-70.0145005 / 41.75712629</f>
        <v>-1.6767078273958491</v>
      </c>
      <c r="D4555" t="s">
        <v>219</v>
      </c>
      <c r="E4555" t="s">
        <v>70</v>
      </c>
      <c r="F4555" s="1">
        <v>40071</v>
      </c>
      <c r="G4555">
        <v>3</v>
      </c>
      <c r="K4555">
        <v>1.47</v>
      </c>
      <c r="L4555" t="s">
        <v>71</v>
      </c>
      <c r="O4555">
        <v>8.6300000000000008</v>
      </c>
      <c r="P4555" t="s">
        <v>71</v>
      </c>
      <c r="Q4555">
        <v>21.8</v>
      </c>
      <c r="R4555" t="s">
        <v>71</v>
      </c>
      <c r="S4555">
        <v>0.38</v>
      </c>
      <c r="T4555" t="s">
        <v>71</v>
      </c>
      <c r="U4555">
        <v>11.71</v>
      </c>
      <c r="V4555" t="s">
        <v>71</v>
      </c>
      <c r="W4555">
        <v>20.56</v>
      </c>
      <c r="X4555" t="s">
        <v>71</v>
      </c>
      <c r="Y4555">
        <v>39.630000000000003</v>
      </c>
      <c r="AA4555">
        <v>34.4</v>
      </c>
      <c r="AE4555">
        <v>3</v>
      </c>
      <c r="AF4555" t="s">
        <v>71</v>
      </c>
      <c r="AG4555">
        <v>5.57</v>
      </c>
      <c r="AH4555" t="s">
        <v>71</v>
      </c>
      <c r="AS4555">
        <v>0.36</v>
      </c>
      <c r="AT4555" t="s">
        <v>71</v>
      </c>
    </row>
    <row r="4556" spans="1:46" x14ac:dyDescent="0.2">
      <c r="A4556" t="s">
        <v>217</v>
      </c>
      <c r="B4556" t="s">
        <v>218</v>
      </c>
      <c r="C4556">
        <f>-70.0145005 / 41.75712629</f>
        <v>-1.6767078273958491</v>
      </c>
      <c r="D4556" t="s">
        <v>219</v>
      </c>
      <c r="E4556" t="s">
        <v>70</v>
      </c>
      <c r="F4556" s="1">
        <v>40071</v>
      </c>
      <c r="G4556">
        <v>4</v>
      </c>
      <c r="O4556">
        <v>8.69</v>
      </c>
      <c r="P4556" t="s">
        <v>71</v>
      </c>
      <c r="Q4556">
        <v>21.6</v>
      </c>
      <c r="R4556" t="s">
        <v>71</v>
      </c>
    </row>
    <row r="4557" spans="1:46" x14ac:dyDescent="0.2">
      <c r="A4557" t="s">
        <v>217</v>
      </c>
      <c r="B4557" t="s">
        <v>218</v>
      </c>
      <c r="C4557">
        <f>-70.0145005 / 41.75712629</f>
        <v>-1.6767078273958491</v>
      </c>
      <c r="D4557" t="s">
        <v>219</v>
      </c>
      <c r="E4557" t="s">
        <v>70</v>
      </c>
      <c r="F4557" s="1">
        <v>40071</v>
      </c>
      <c r="G4557">
        <v>5</v>
      </c>
      <c r="O4557">
        <v>8.59</v>
      </c>
      <c r="P4557" t="s">
        <v>71</v>
      </c>
      <c r="Q4557">
        <v>21.5</v>
      </c>
      <c r="R4557" t="s">
        <v>71</v>
      </c>
    </row>
    <row r="4558" spans="1:46" x14ac:dyDescent="0.2">
      <c r="A4558" t="s">
        <v>217</v>
      </c>
      <c r="B4558" t="s">
        <v>218</v>
      </c>
      <c r="C4558">
        <f>-70.0145005 / 41.75712629</f>
        <v>-1.6767078273958491</v>
      </c>
      <c r="D4558" t="s">
        <v>219</v>
      </c>
      <c r="E4558" t="s">
        <v>70</v>
      </c>
      <c r="F4558" s="1">
        <v>40071</v>
      </c>
      <c r="G4558">
        <v>6</v>
      </c>
      <c r="O4558">
        <v>8.5500000000000007</v>
      </c>
      <c r="P4558" t="s">
        <v>71</v>
      </c>
      <c r="Q4558">
        <v>21.4</v>
      </c>
      <c r="R4558" t="s">
        <v>71</v>
      </c>
    </row>
    <row r="4559" spans="1:46" x14ac:dyDescent="0.2">
      <c r="A4559" t="s">
        <v>217</v>
      </c>
      <c r="B4559" t="s">
        <v>218</v>
      </c>
      <c r="C4559">
        <f>-70.0145005 / 41.75712629</f>
        <v>-1.6767078273958491</v>
      </c>
      <c r="D4559" t="s">
        <v>219</v>
      </c>
      <c r="E4559" t="s">
        <v>70</v>
      </c>
      <c r="F4559" s="1">
        <v>40071</v>
      </c>
      <c r="G4559">
        <v>7</v>
      </c>
      <c r="O4559">
        <v>8.41</v>
      </c>
      <c r="P4559" t="s">
        <v>71</v>
      </c>
      <c r="Q4559">
        <v>21.3</v>
      </c>
      <c r="R4559" t="s">
        <v>71</v>
      </c>
    </row>
    <row r="4560" spans="1:46" x14ac:dyDescent="0.2">
      <c r="A4560" t="s">
        <v>217</v>
      </c>
      <c r="B4560" t="s">
        <v>218</v>
      </c>
      <c r="C4560">
        <f>-70.0145005 / 41.75712629</f>
        <v>-1.6767078273958491</v>
      </c>
      <c r="D4560" t="s">
        <v>219</v>
      </c>
      <c r="E4560" t="s">
        <v>70</v>
      </c>
      <c r="F4560" s="1">
        <v>40071</v>
      </c>
      <c r="G4560">
        <v>8</v>
      </c>
      <c r="O4560">
        <v>8.17</v>
      </c>
      <c r="P4560" t="s">
        <v>71</v>
      </c>
      <c r="Q4560">
        <v>21.2</v>
      </c>
      <c r="R4560" t="s">
        <v>71</v>
      </c>
    </row>
    <row r="4561" spans="1:46" x14ac:dyDescent="0.2">
      <c r="A4561" t="s">
        <v>217</v>
      </c>
      <c r="B4561" t="s">
        <v>218</v>
      </c>
      <c r="C4561">
        <f>-70.0145005 / 41.75712629</f>
        <v>-1.6767078273958491</v>
      </c>
      <c r="D4561" t="s">
        <v>219</v>
      </c>
      <c r="E4561" t="s">
        <v>70</v>
      </c>
      <c r="F4561" s="1">
        <v>40071</v>
      </c>
      <c r="G4561">
        <v>8.5</v>
      </c>
      <c r="K4561">
        <v>3.68</v>
      </c>
      <c r="L4561" t="s">
        <v>71</v>
      </c>
      <c r="O4561">
        <v>8.02</v>
      </c>
      <c r="P4561" t="s">
        <v>71</v>
      </c>
      <c r="Q4561">
        <v>21.1</v>
      </c>
      <c r="R4561" t="s">
        <v>71</v>
      </c>
      <c r="S4561">
        <v>0.42</v>
      </c>
      <c r="T4561" t="s">
        <v>71</v>
      </c>
      <c r="U4561">
        <v>12.96</v>
      </c>
      <c r="V4561" t="s">
        <v>71</v>
      </c>
      <c r="W4561">
        <v>21.56</v>
      </c>
      <c r="X4561" t="s">
        <v>71</v>
      </c>
      <c r="Y4561">
        <v>41.09</v>
      </c>
      <c r="AA4561">
        <v>43.37</v>
      </c>
      <c r="AE4561">
        <v>0.4</v>
      </c>
      <c r="AF4561" t="s">
        <v>71</v>
      </c>
      <c r="AG4561">
        <v>5.05</v>
      </c>
      <c r="AH4561" t="s">
        <v>71</v>
      </c>
      <c r="AS4561">
        <v>0.92</v>
      </c>
      <c r="AT4561" t="s">
        <v>71</v>
      </c>
    </row>
    <row r="4562" spans="1:46" x14ac:dyDescent="0.2">
      <c r="A4562" t="s">
        <v>217</v>
      </c>
      <c r="B4562" t="s">
        <v>218</v>
      </c>
      <c r="C4562">
        <f>-70.0145005 / 41.75712629</f>
        <v>-1.6767078273958491</v>
      </c>
      <c r="D4562" t="s">
        <v>219</v>
      </c>
      <c r="E4562" t="s">
        <v>70</v>
      </c>
      <c r="F4562" s="1">
        <v>40422</v>
      </c>
      <c r="G4562">
        <v>0.5</v>
      </c>
      <c r="I4562">
        <v>9.99</v>
      </c>
      <c r="J4562" t="s">
        <v>71</v>
      </c>
      <c r="K4562">
        <v>0.57999999999999996</v>
      </c>
      <c r="L4562" t="s">
        <v>71</v>
      </c>
      <c r="M4562">
        <v>4.0999999999999996</v>
      </c>
      <c r="N4562" t="s">
        <v>71</v>
      </c>
      <c r="O4562">
        <v>8.3000000000000007</v>
      </c>
      <c r="P4562" t="s">
        <v>71</v>
      </c>
      <c r="Q4562">
        <v>25.7</v>
      </c>
      <c r="R4562" t="s">
        <v>71</v>
      </c>
      <c r="S4562">
        <v>0.33</v>
      </c>
      <c r="T4562" t="s">
        <v>71</v>
      </c>
      <c r="U4562">
        <v>10.130000000000001</v>
      </c>
      <c r="V4562" t="s">
        <v>71</v>
      </c>
      <c r="W4562">
        <v>47.33</v>
      </c>
      <c r="X4562" t="s">
        <v>71</v>
      </c>
      <c r="Y4562">
        <v>37.54</v>
      </c>
      <c r="AA4562">
        <v>25.22</v>
      </c>
      <c r="AC4562">
        <v>39.67</v>
      </c>
      <c r="AE4562">
        <v>3.4</v>
      </c>
      <c r="AF4562" t="s">
        <v>71</v>
      </c>
      <c r="AG4562">
        <v>6.51</v>
      </c>
      <c r="AH4562" t="s">
        <v>71</v>
      </c>
      <c r="AS4562">
        <v>0.37</v>
      </c>
      <c r="AT4562" t="s">
        <v>71</v>
      </c>
    </row>
    <row r="4563" spans="1:46" x14ac:dyDescent="0.2">
      <c r="A4563" t="s">
        <v>217</v>
      </c>
      <c r="B4563" t="s">
        <v>218</v>
      </c>
      <c r="C4563">
        <f>-70.0145005 / 41.75712629</f>
        <v>-1.6767078273958491</v>
      </c>
      <c r="D4563" t="s">
        <v>219</v>
      </c>
      <c r="E4563" t="s">
        <v>70</v>
      </c>
      <c r="F4563" s="1">
        <v>40422</v>
      </c>
      <c r="G4563">
        <v>1</v>
      </c>
      <c r="O4563">
        <v>8.32</v>
      </c>
      <c r="P4563" t="s">
        <v>71</v>
      </c>
      <c r="Q4563">
        <v>25.2</v>
      </c>
      <c r="R4563" t="s">
        <v>71</v>
      </c>
    </row>
    <row r="4564" spans="1:46" x14ac:dyDescent="0.2">
      <c r="A4564" t="s">
        <v>217</v>
      </c>
      <c r="B4564" t="s">
        <v>218</v>
      </c>
      <c r="C4564">
        <f>-70.0145005 / 41.75712629</f>
        <v>-1.6767078273958491</v>
      </c>
      <c r="D4564" t="s">
        <v>219</v>
      </c>
      <c r="E4564" t="s">
        <v>70</v>
      </c>
      <c r="F4564" s="1">
        <v>40422</v>
      </c>
      <c r="G4564">
        <v>2</v>
      </c>
      <c r="O4564">
        <v>8.64</v>
      </c>
      <c r="P4564" t="s">
        <v>71</v>
      </c>
      <c r="Q4564">
        <v>24.4</v>
      </c>
      <c r="R4564" t="s">
        <v>71</v>
      </c>
    </row>
    <row r="4565" spans="1:46" x14ac:dyDescent="0.2">
      <c r="A4565" t="s">
        <v>217</v>
      </c>
      <c r="B4565" t="s">
        <v>218</v>
      </c>
      <c r="C4565">
        <f>-70.0145005 / 41.75712629</f>
        <v>-1.6767078273958491</v>
      </c>
      <c r="D4565" t="s">
        <v>219</v>
      </c>
      <c r="E4565" t="s">
        <v>70</v>
      </c>
      <c r="F4565" s="1">
        <v>40422</v>
      </c>
      <c r="G4565">
        <v>3</v>
      </c>
      <c r="K4565">
        <v>1.39</v>
      </c>
      <c r="L4565" t="s">
        <v>71</v>
      </c>
      <c r="O4565">
        <v>8.7200000000000006</v>
      </c>
      <c r="P4565" t="s">
        <v>71</v>
      </c>
      <c r="Q4565">
        <v>23.9</v>
      </c>
      <c r="R4565" t="s">
        <v>71</v>
      </c>
      <c r="S4565">
        <v>0.54</v>
      </c>
      <c r="T4565" t="s">
        <v>71</v>
      </c>
      <c r="U4565">
        <v>16.760000000000002</v>
      </c>
      <c r="V4565" t="s">
        <v>71</v>
      </c>
      <c r="W4565">
        <v>66.91</v>
      </c>
      <c r="X4565" t="s">
        <v>71</v>
      </c>
      <c r="Y4565">
        <v>44.8</v>
      </c>
      <c r="AA4565">
        <v>33.840000000000003</v>
      </c>
      <c r="AE4565">
        <v>3.1</v>
      </c>
      <c r="AF4565" t="s">
        <v>71</v>
      </c>
      <c r="AG4565">
        <v>6.4</v>
      </c>
      <c r="AH4565" t="s">
        <v>71</v>
      </c>
      <c r="AS4565">
        <v>0.18</v>
      </c>
      <c r="AT4565" t="s">
        <v>71</v>
      </c>
    </row>
    <row r="4566" spans="1:46" x14ac:dyDescent="0.2">
      <c r="A4566" t="s">
        <v>217</v>
      </c>
      <c r="B4566" t="s">
        <v>218</v>
      </c>
      <c r="C4566">
        <f>-70.0145005 / 41.75712629</f>
        <v>-1.6767078273958491</v>
      </c>
      <c r="D4566" t="s">
        <v>219</v>
      </c>
      <c r="E4566" t="s">
        <v>70</v>
      </c>
      <c r="F4566" s="1">
        <v>40422</v>
      </c>
      <c r="G4566">
        <v>4</v>
      </c>
      <c r="O4566">
        <v>8.66</v>
      </c>
      <c r="P4566" t="s">
        <v>71</v>
      </c>
      <c r="Q4566">
        <v>23.3</v>
      </c>
      <c r="R4566" t="s">
        <v>71</v>
      </c>
    </row>
    <row r="4567" spans="1:46" x14ac:dyDescent="0.2">
      <c r="A4567" t="s">
        <v>217</v>
      </c>
      <c r="B4567" t="s">
        <v>218</v>
      </c>
      <c r="C4567">
        <f>-70.0145005 / 41.75712629</f>
        <v>-1.6767078273958491</v>
      </c>
      <c r="D4567" t="s">
        <v>219</v>
      </c>
      <c r="E4567" t="s">
        <v>70</v>
      </c>
      <c r="F4567" s="1">
        <v>40422</v>
      </c>
      <c r="G4567">
        <v>5</v>
      </c>
      <c r="O4567">
        <v>8.52</v>
      </c>
      <c r="P4567" t="s">
        <v>71</v>
      </c>
      <c r="Q4567">
        <v>22.9</v>
      </c>
      <c r="R4567" t="s">
        <v>71</v>
      </c>
    </row>
    <row r="4568" spans="1:46" x14ac:dyDescent="0.2">
      <c r="A4568" t="s">
        <v>217</v>
      </c>
      <c r="B4568" t="s">
        <v>218</v>
      </c>
      <c r="C4568">
        <f>-70.0145005 / 41.75712629</f>
        <v>-1.6767078273958491</v>
      </c>
      <c r="D4568" t="s">
        <v>219</v>
      </c>
      <c r="E4568" t="s">
        <v>70</v>
      </c>
      <c r="F4568" s="1">
        <v>40422</v>
      </c>
      <c r="G4568">
        <v>6</v>
      </c>
      <c r="O4568">
        <v>8.11</v>
      </c>
      <c r="P4568" t="s">
        <v>71</v>
      </c>
      <c r="Q4568">
        <v>22.5</v>
      </c>
      <c r="R4568" t="s">
        <v>71</v>
      </c>
    </row>
    <row r="4569" spans="1:46" x14ac:dyDescent="0.2">
      <c r="A4569" t="s">
        <v>217</v>
      </c>
      <c r="B4569" t="s">
        <v>218</v>
      </c>
      <c r="C4569">
        <f>-70.0145005 / 41.75712629</f>
        <v>-1.6767078273958491</v>
      </c>
      <c r="D4569" t="s">
        <v>219</v>
      </c>
      <c r="E4569" t="s">
        <v>70</v>
      </c>
      <c r="F4569" s="1">
        <v>40422</v>
      </c>
      <c r="G4569">
        <v>7</v>
      </c>
      <c r="O4569">
        <v>7.39</v>
      </c>
      <c r="P4569" t="s">
        <v>71</v>
      </c>
      <c r="Q4569">
        <v>22</v>
      </c>
      <c r="R4569" t="s">
        <v>71</v>
      </c>
    </row>
    <row r="4570" spans="1:46" x14ac:dyDescent="0.2">
      <c r="A4570" t="s">
        <v>217</v>
      </c>
      <c r="B4570" t="s">
        <v>218</v>
      </c>
      <c r="C4570">
        <f>-70.0145005 / 41.75712629</f>
        <v>-1.6767078273958491</v>
      </c>
      <c r="D4570" t="s">
        <v>219</v>
      </c>
      <c r="E4570" t="s">
        <v>70</v>
      </c>
      <c r="F4570" s="1">
        <v>40422</v>
      </c>
      <c r="G4570">
        <v>8</v>
      </c>
      <c r="O4570">
        <v>3.4</v>
      </c>
      <c r="P4570" t="s">
        <v>71</v>
      </c>
      <c r="Q4570">
        <v>20.3</v>
      </c>
      <c r="R4570" t="s">
        <v>71</v>
      </c>
    </row>
    <row r="4571" spans="1:46" x14ac:dyDescent="0.2">
      <c r="A4571" t="s">
        <v>217</v>
      </c>
      <c r="B4571" t="s">
        <v>218</v>
      </c>
      <c r="C4571">
        <f>-70.0145005 / 41.75712629</f>
        <v>-1.6767078273958491</v>
      </c>
      <c r="D4571" t="s">
        <v>219</v>
      </c>
      <c r="E4571" t="s">
        <v>70</v>
      </c>
      <c r="F4571" s="1">
        <v>40422</v>
      </c>
      <c r="G4571">
        <v>9</v>
      </c>
      <c r="K4571">
        <v>38.520000000000003</v>
      </c>
      <c r="L4571" t="s">
        <v>71</v>
      </c>
      <c r="O4571">
        <v>0.34</v>
      </c>
      <c r="P4571" t="s">
        <v>71</v>
      </c>
      <c r="Q4571">
        <v>17.399999999999999</v>
      </c>
      <c r="R4571" t="s">
        <v>71</v>
      </c>
      <c r="S4571">
        <v>2.52</v>
      </c>
      <c r="T4571" t="s">
        <v>71</v>
      </c>
      <c r="U4571">
        <v>77.98</v>
      </c>
      <c r="V4571" t="s">
        <v>71</v>
      </c>
      <c r="W4571">
        <v>99.5</v>
      </c>
      <c r="X4571" t="s">
        <v>71</v>
      </c>
      <c r="Y4571">
        <v>66.97</v>
      </c>
      <c r="AA4571">
        <v>66.42</v>
      </c>
      <c r="AE4571">
        <v>4.9000000000000004</v>
      </c>
      <c r="AF4571" t="s">
        <v>71</v>
      </c>
      <c r="AG4571">
        <v>6.21</v>
      </c>
      <c r="AH4571" t="s">
        <v>71</v>
      </c>
      <c r="AS4571">
        <v>30.22</v>
      </c>
      <c r="AT4571" t="s">
        <v>71</v>
      </c>
    </row>
    <row r="4572" spans="1:46" x14ac:dyDescent="0.2">
      <c r="A4572" t="s">
        <v>217</v>
      </c>
      <c r="B4572" t="s">
        <v>218</v>
      </c>
      <c r="C4572">
        <f>-70.0145005 / 41.75712629</f>
        <v>-1.6767078273958491</v>
      </c>
      <c r="D4572" t="s">
        <v>219</v>
      </c>
      <c r="E4572" t="s">
        <v>70</v>
      </c>
      <c r="F4572" s="1">
        <v>40787</v>
      </c>
      <c r="G4572">
        <v>0.5</v>
      </c>
      <c r="I4572">
        <v>9.91</v>
      </c>
      <c r="J4572" t="s">
        <v>71</v>
      </c>
      <c r="K4572">
        <v>1.0900000000000001</v>
      </c>
      <c r="L4572" t="s">
        <v>71</v>
      </c>
      <c r="M4572">
        <v>5.35</v>
      </c>
      <c r="N4572" t="s">
        <v>71</v>
      </c>
      <c r="O4572">
        <v>7.75</v>
      </c>
      <c r="P4572" t="s">
        <v>71</v>
      </c>
      <c r="Q4572">
        <v>24.8</v>
      </c>
      <c r="R4572" t="s">
        <v>71</v>
      </c>
      <c r="S4572">
        <v>0.11</v>
      </c>
      <c r="T4572" t="s">
        <v>71</v>
      </c>
      <c r="U4572">
        <v>3.41</v>
      </c>
      <c r="V4572" t="s">
        <v>71</v>
      </c>
      <c r="W4572">
        <v>24.24</v>
      </c>
      <c r="X4572" t="s">
        <v>71</v>
      </c>
      <c r="Y4572">
        <v>21.84</v>
      </c>
      <c r="AA4572">
        <v>31.45</v>
      </c>
      <c r="AC4572">
        <v>35.83</v>
      </c>
      <c r="AE4572">
        <v>3.5</v>
      </c>
      <c r="AF4572" t="s">
        <v>71</v>
      </c>
      <c r="AG4572">
        <v>6.35</v>
      </c>
      <c r="AH4572" t="s">
        <v>71</v>
      </c>
      <c r="AS4572">
        <v>1.55</v>
      </c>
      <c r="AT4572" t="s">
        <v>71</v>
      </c>
    </row>
    <row r="4573" spans="1:46" x14ac:dyDescent="0.2">
      <c r="A4573" t="s">
        <v>217</v>
      </c>
      <c r="B4573" t="s">
        <v>218</v>
      </c>
      <c r="C4573">
        <f>-70.0145005 / 41.75712629</f>
        <v>-1.6767078273958491</v>
      </c>
      <c r="D4573" t="s">
        <v>219</v>
      </c>
      <c r="E4573" t="s">
        <v>70</v>
      </c>
      <c r="F4573" s="1">
        <v>40787</v>
      </c>
      <c r="G4573">
        <v>1</v>
      </c>
      <c r="O4573">
        <v>7.69</v>
      </c>
      <c r="P4573" t="s">
        <v>71</v>
      </c>
      <c r="Q4573">
        <v>24.6</v>
      </c>
      <c r="R4573" t="s">
        <v>71</v>
      </c>
    </row>
    <row r="4574" spans="1:46" x14ac:dyDescent="0.2">
      <c r="A4574" t="s">
        <v>217</v>
      </c>
      <c r="B4574" t="s">
        <v>218</v>
      </c>
      <c r="C4574">
        <f>-70.0145005 / 41.75712629</f>
        <v>-1.6767078273958491</v>
      </c>
      <c r="D4574" t="s">
        <v>219</v>
      </c>
      <c r="E4574" t="s">
        <v>70</v>
      </c>
      <c r="F4574" s="1">
        <v>40787</v>
      </c>
      <c r="G4574">
        <v>2</v>
      </c>
      <c r="O4574">
        <v>7.74</v>
      </c>
      <c r="P4574" t="s">
        <v>71</v>
      </c>
      <c r="Q4574">
        <v>24.5</v>
      </c>
      <c r="R4574" t="s">
        <v>71</v>
      </c>
    </row>
    <row r="4575" spans="1:46" x14ac:dyDescent="0.2">
      <c r="A4575" t="s">
        <v>217</v>
      </c>
      <c r="B4575" t="s">
        <v>218</v>
      </c>
      <c r="C4575">
        <f>-70.0145005 / 41.75712629</f>
        <v>-1.6767078273958491</v>
      </c>
      <c r="D4575" t="s">
        <v>219</v>
      </c>
      <c r="E4575" t="s">
        <v>70</v>
      </c>
      <c r="F4575" s="1">
        <v>40787</v>
      </c>
      <c r="G4575">
        <v>3</v>
      </c>
      <c r="K4575">
        <v>1.2</v>
      </c>
      <c r="L4575" t="s">
        <v>71</v>
      </c>
      <c r="O4575">
        <v>7.7</v>
      </c>
      <c r="P4575" t="s">
        <v>71</v>
      </c>
      <c r="Q4575">
        <v>24.4</v>
      </c>
      <c r="R4575" t="s">
        <v>71</v>
      </c>
      <c r="S4575">
        <v>0.11</v>
      </c>
      <c r="T4575" t="s">
        <v>71</v>
      </c>
      <c r="U4575">
        <v>3.41</v>
      </c>
      <c r="V4575" t="s">
        <v>71</v>
      </c>
      <c r="W4575">
        <v>19.940000000000001</v>
      </c>
      <c r="X4575" t="s">
        <v>71</v>
      </c>
      <c r="Y4575">
        <v>21.84</v>
      </c>
      <c r="AA4575">
        <v>32.39</v>
      </c>
      <c r="AE4575">
        <v>3.6</v>
      </c>
      <c r="AF4575" t="s">
        <v>71</v>
      </c>
      <c r="AG4575">
        <v>6.4</v>
      </c>
      <c r="AH4575" t="s">
        <v>71</v>
      </c>
      <c r="AS4575">
        <v>1.69</v>
      </c>
      <c r="AT4575" t="s">
        <v>71</v>
      </c>
    </row>
    <row r="4576" spans="1:46" x14ac:dyDescent="0.2">
      <c r="A4576" t="s">
        <v>217</v>
      </c>
      <c r="B4576" t="s">
        <v>218</v>
      </c>
      <c r="C4576">
        <f>-70.0145005 / 41.75712629</f>
        <v>-1.6767078273958491</v>
      </c>
      <c r="D4576" t="s">
        <v>219</v>
      </c>
      <c r="E4576" t="s">
        <v>70</v>
      </c>
      <c r="F4576" s="1">
        <v>40787</v>
      </c>
      <c r="G4576">
        <v>4</v>
      </c>
      <c r="O4576">
        <v>7.62</v>
      </c>
      <c r="P4576" t="s">
        <v>71</v>
      </c>
      <c r="Q4576">
        <v>24.4</v>
      </c>
      <c r="R4576" t="s">
        <v>71</v>
      </c>
    </row>
    <row r="4577" spans="1:46" x14ac:dyDescent="0.2">
      <c r="A4577" t="s">
        <v>217</v>
      </c>
      <c r="B4577" t="s">
        <v>218</v>
      </c>
      <c r="C4577">
        <f>-70.0145005 / 41.75712629</f>
        <v>-1.6767078273958491</v>
      </c>
      <c r="D4577" t="s">
        <v>219</v>
      </c>
      <c r="E4577" t="s">
        <v>70</v>
      </c>
      <c r="F4577" s="1">
        <v>40787</v>
      </c>
      <c r="G4577">
        <v>5</v>
      </c>
      <c r="O4577">
        <v>7.47</v>
      </c>
      <c r="P4577" t="s">
        <v>71</v>
      </c>
      <c r="Q4577">
        <v>24.3</v>
      </c>
      <c r="R4577" t="s">
        <v>71</v>
      </c>
    </row>
    <row r="4578" spans="1:46" x14ac:dyDescent="0.2">
      <c r="A4578" t="s">
        <v>217</v>
      </c>
      <c r="B4578" t="s">
        <v>218</v>
      </c>
      <c r="C4578">
        <f>-70.0145005 / 41.75712629</f>
        <v>-1.6767078273958491</v>
      </c>
      <c r="D4578" t="s">
        <v>219</v>
      </c>
      <c r="E4578" t="s">
        <v>70</v>
      </c>
      <c r="F4578" s="1">
        <v>40787</v>
      </c>
      <c r="G4578">
        <v>6</v>
      </c>
      <c r="O4578">
        <v>7.4</v>
      </c>
      <c r="P4578" t="s">
        <v>71</v>
      </c>
      <c r="Q4578">
        <v>24.2</v>
      </c>
      <c r="R4578" t="s">
        <v>71</v>
      </c>
    </row>
    <row r="4579" spans="1:46" x14ac:dyDescent="0.2">
      <c r="A4579" t="s">
        <v>217</v>
      </c>
      <c r="B4579" t="s">
        <v>218</v>
      </c>
      <c r="C4579">
        <f>-70.0145005 / 41.75712629</f>
        <v>-1.6767078273958491</v>
      </c>
      <c r="D4579" t="s">
        <v>219</v>
      </c>
      <c r="E4579" t="s">
        <v>70</v>
      </c>
      <c r="F4579" s="1">
        <v>40787</v>
      </c>
      <c r="G4579">
        <v>7</v>
      </c>
      <c r="O4579">
        <v>7.01</v>
      </c>
      <c r="P4579" t="s">
        <v>71</v>
      </c>
      <c r="Q4579">
        <v>23.5</v>
      </c>
      <c r="R4579" t="s">
        <v>71</v>
      </c>
    </row>
    <row r="4580" spans="1:46" x14ac:dyDescent="0.2">
      <c r="A4580" t="s">
        <v>217</v>
      </c>
      <c r="B4580" t="s">
        <v>218</v>
      </c>
      <c r="C4580">
        <f>-70.0145005 / 41.75712629</f>
        <v>-1.6767078273958491</v>
      </c>
      <c r="D4580" t="s">
        <v>219</v>
      </c>
      <c r="E4580" t="s">
        <v>70</v>
      </c>
      <c r="F4580" s="1">
        <v>40787</v>
      </c>
      <c r="G4580">
        <v>8</v>
      </c>
      <c r="O4580">
        <v>5.21</v>
      </c>
      <c r="P4580" t="s">
        <v>71</v>
      </c>
      <c r="Q4580">
        <v>19</v>
      </c>
      <c r="R4580" t="s">
        <v>71</v>
      </c>
    </row>
    <row r="4581" spans="1:46" x14ac:dyDescent="0.2">
      <c r="A4581" t="s">
        <v>217</v>
      </c>
      <c r="B4581" t="s">
        <v>218</v>
      </c>
      <c r="C4581">
        <f>-70.0145005 / 41.75712629</f>
        <v>-1.6767078273958491</v>
      </c>
      <c r="D4581" t="s">
        <v>219</v>
      </c>
      <c r="E4581" t="s">
        <v>70</v>
      </c>
      <c r="F4581" s="1">
        <v>40787</v>
      </c>
      <c r="G4581">
        <v>9</v>
      </c>
      <c r="K4581">
        <v>14.06</v>
      </c>
      <c r="L4581" t="s">
        <v>71</v>
      </c>
      <c r="O4581">
        <v>0.48</v>
      </c>
      <c r="P4581" t="s">
        <v>71</v>
      </c>
      <c r="Q4581">
        <v>17.100000000000001</v>
      </c>
      <c r="R4581" t="s">
        <v>71</v>
      </c>
      <c r="S4581">
        <v>0.47</v>
      </c>
      <c r="T4581" t="s">
        <v>71</v>
      </c>
      <c r="U4581">
        <v>14.56</v>
      </c>
      <c r="V4581" t="s">
        <v>71</v>
      </c>
      <c r="W4581">
        <v>32.1</v>
      </c>
      <c r="X4581" t="s">
        <v>71</v>
      </c>
      <c r="Y4581">
        <v>42.77</v>
      </c>
      <c r="AA4581">
        <v>56.53</v>
      </c>
      <c r="AE4581">
        <v>6.6</v>
      </c>
      <c r="AF4581" t="s">
        <v>71</v>
      </c>
      <c r="AG4581">
        <v>6.12</v>
      </c>
      <c r="AH4581" t="s">
        <v>71</v>
      </c>
      <c r="AS4581">
        <v>13.12</v>
      </c>
      <c r="AT4581" t="s">
        <v>71</v>
      </c>
    </row>
    <row r="4582" spans="1:46" x14ac:dyDescent="0.2">
      <c r="A4582" t="s">
        <v>217</v>
      </c>
      <c r="B4582" t="s">
        <v>218</v>
      </c>
      <c r="C4582">
        <f>-70.0145005 / 41.75712629</f>
        <v>-1.6767078273958491</v>
      </c>
      <c r="D4582" t="s">
        <v>219</v>
      </c>
      <c r="E4582" t="s">
        <v>70</v>
      </c>
      <c r="F4582" s="1">
        <v>40807</v>
      </c>
      <c r="G4582">
        <v>0.5</v>
      </c>
      <c r="I4582">
        <v>9.7100000000000009</v>
      </c>
      <c r="J4582" t="s">
        <v>71</v>
      </c>
      <c r="K4582">
        <v>1.27</v>
      </c>
      <c r="L4582" t="s">
        <v>71</v>
      </c>
      <c r="M4582">
        <v>5.6</v>
      </c>
      <c r="N4582" t="s">
        <v>71</v>
      </c>
      <c r="O4582">
        <v>8.06</v>
      </c>
      <c r="P4582" t="s">
        <v>71</v>
      </c>
      <c r="Q4582">
        <v>20.9</v>
      </c>
      <c r="R4582" t="s">
        <v>71</v>
      </c>
      <c r="S4582">
        <v>0.24</v>
      </c>
      <c r="T4582" t="s">
        <v>71</v>
      </c>
      <c r="U4582">
        <v>7.43</v>
      </c>
      <c r="V4582" t="s">
        <v>71</v>
      </c>
      <c r="W4582">
        <v>18.66</v>
      </c>
      <c r="X4582" t="s">
        <v>71</v>
      </c>
      <c r="Y4582">
        <v>33.07</v>
      </c>
      <c r="AA4582">
        <v>32.94</v>
      </c>
      <c r="AC4582">
        <v>35.17</v>
      </c>
      <c r="AE4582">
        <v>3.6</v>
      </c>
      <c r="AF4582" t="s">
        <v>71</v>
      </c>
      <c r="AG4582">
        <v>6.23</v>
      </c>
      <c r="AH4582" t="s">
        <v>71</v>
      </c>
      <c r="AS4582">
        <v>0.13</v>
      </c>
      <c r="AT4582" t="s">
        <v>71</v>
      </c>
    </row>
    <row r="4583" spans="1:46" x14ac:dyDescent="0.2">
      <c r="A4583" t="s">
        <v>217</v>
      </c>
      <c r="B4583" t="s">
        <v>218</v>
      </c>
      <c r="C4583">
        <f>-70.0145005 / 41.75712629</f>
        <v>-1.6767078273958491</v>
      </c>
      <c r="D4583" t="s">
        <v>219</v>
      </c>
      <c r="E4583" t="s">
        <v>70</v>
      </c>
      <c r="F4583" s="1">
        <v>40807</v>
      </c>
      <c r="G4583">
        <v>1</v>
      </c>
      <c r="O4583">
        <v>8.02</v>
      </c>
      <c r="P4583" t="s">
        <v>71</v>
      </c>
      <c r="Q4583">
        <v>20.7</v>
      </c>
      <c r="R4583" t="s">
        <v>71</v>
      </c>
    </row>
    <row r="4584" spans="1:46" x14ac:dyDescent="0.2">
      <c r="A4584" t="s">
        <v>217</v>
      </c>
      <c r="B4584" t="s">
        <v>218</v>
      </c>
      <c r="C4584">
        <f>-70.0145005 / 41.75712629</f>
        <v>-1.6767078273958491</v>
      </c>
      <c r="D4584" t="s">
        <v>219</v>
      </c>
      <c r="E4584" t="s">
        <v>70</v>
      </c>
      <c r="F4584" s="1">
        <v>40807</v>
      </c>
      <c r="G4584">
        <v>2</v>
      </c>
      <c r="O4584">
        <v>8.0299999999999994</v>
      </c>
      <c r="P4584" t="s">
        <v>71</v>
      </c>
      <c r="Q4584">
        <v>20.6</v>
      </c>
      <c r="R4584" t="s">
        <v>71</v>
      </c>
    </row>
    <row r="4585" spans="1:46" x14ac:dyDescent="0.2">
      <c r="A4585" t="s">
        <v>217</v>
      </c>
      <c r="B4585" t="s">
        <v>218</v>
      </c>
      <c r="C4585">
        <f>-70.0145005 / 41.75712629</f>
        <v>-1.6767078273958491</v>
      </c>
      <c r="D4585" t="s">
        <v>219</v>
      </c>
      <c r="E4585" t="s">
        <v>70</v>
      </c>
      <c r="F4585" s="1">
        <v>40807</v>
      </c>
      <c r="G4585">
        <v>3</v>
      </c>
      <c r="K4585">
        <v>1.38</v>
      </c>
      <c r="L4585" t="s">
        <v>71</v>
      </c>
      <c r="O4585">
        <v>8.01</v>
      </c>
      <c r="P4585" t="s">
        <v>71</v>
      </c>
      <c r="Q4585">
        <v>20.5</v>
      </c>
      <c r="R4585" t="s">
        <v>71</v>
      </c>
      <c r="S4585">
        <v>0.15</v>
      </c>
      <c r="T4585" t="s">
        <v>71</v>
      </c>
      <c r="U4585">
        <v>4.6500000000000004</v>
      </c>
      <c r="V4585" t="s">
        <v>71</v>
      </c>
      <c r="W4585">
        <v>19.3</v>
      </c>
      <c r="X4585" t="s">
        <v>71</v>
      </c>
      <c r="Y4585">
        <v>26.31</v>
      </c>
      <c r="AA4585">
        <v>33.76</v>
      </c>
      <c r="AE4585">
        <v>3.7</v>
      </c>
      <c r="AF4585" t="s">
        <v>71</v>
      </c>
      <c r="AG4585">
        <v>6.38</v>
      </c>
      <c r="AH4585" t="s">
        <v>71</v>
      </c>
      <c r="AS4585">
        <v>0.47</v>
      </c>
      <c r="AT4585" t="s">
        <v>71</v>
      </c>
    </row>
    <row r="4586" spans="1:46" x14ac:dyDescent="0.2">
      <c r="A4586" t="s">
        <v>217</v>
      </c>
      <c r="B4586" t="s">
        <v>218</v>
      </c>
      <c r="C4586">
        <f>-70.0145005 / 41.75712629</f>
        <v>-1.6767078273958491</v>
      </c>
      <c r="D4586" t="s">
        <v>219</v>
      </c>
      <c r="E4586" t="s">
        <v>70</v>
      </c>
      <c r="F4586" s="1">
        <v>40807</v>
      </c>
      <c r="G4586">
        <v>4</v>
      </c>
      <c r="O4586">
        <v>7.95</v>
      </c>
      <c r="P4586" t="s">
        <v>71</v>
      </c>
      <c r="Q4586">
        <v>20.5</v>
      </c>
      <c r="R4586" t="s">
        <v>71</v>
      </c>
    </row>
    <row r="4587" spans="1:46" x14ac:dyDescent="0.2">
      <c r="A4587" t="s">
        <v>217</v>
      </c>
      <c r="B4587" t="s">
        <v>218</v>
      </c>
      <c r="C4587">
        <f>-70.0145005 / 41.75712629</f>
        <v>-1.6767078273958491</v>
      </c>
      <c r="D4587" t="s">
        <v>219</v>
      </c>
      <c r="E4587" t="s">
        <v>70</v>
      </c>
      <c r="F4587" s="1">
        <v>40807</v>
      </c>
      <c r="G4587">
        <v>5</v>
      </c>
      <c r="O4587">
        <v>7.87</v>
      </c>
      <c r="P4587" t="s">
        <v>71</v>
      </c>
      <c r="Q4587">
        <v>20.5</v>
      </c>
      <c r="R4587" t="s">
        <v>71</v>
      </c>
    </row>
    <row r="4588" spans="1:46" x14ac:dyDescent="0.2">
      <c r="A4588" t="s">
        <v>217</v>
      </c>
      <c r="B4588" t="s">
        <v>218</v>
      </c>
      <c r="C4588">
        <f>-70.0145005 / 41.75712629</f>
        <v>-1.6767078273958491</v>
      </c>
      <c r="D4588" t="s">
        <v>219</v>
      </c>
      <c r="E4588" t="s">
        <v>70</v>
      </c>
      <c r="F4588" s="1">
        <v>40807</v>
      </c>
      <c r="G4588">
        <v>6</v>
      </c>
      <c r="O4588">
        <v>7.67</v>
      </c>
      <c r="P4588" t="s">
        <v>71</v>
      </c>
      <c r="Q4588">
        <v>20.399999999999999</v>
      </c>
      <c r="R4588" t="s">
        <v>71</v>
      </c>
    </row>
    <row r="4589" spans="1:46" x14ac:dyDescent="0.2">
      <c r="A4589" t="s">
        <v>217</v>
      </c>
      <c r="B4589" t="s">
        <v>218</v>
      </c>
      <c r="C4589">
        <f>-70.0145005 / 41.75712629</f>
        <v>-1.6767078273958491</v>
      </c>
      <c r="D4589" t="s">
        <v>219</v>
      </c>
      <c r="E4589" t="s">
        <v>70</v>
      </c>
      <c r="F4589" s="1">
        <v>40807</v>
      </c>
      <c r="G4589">
        <v>7</v>
      </c>
      <c r="O4589">
        <v>7.61</v>
      </c>
      <c r="P4589" t="s">
        <v>71</v>
      </c>
      <c r="Q4589">
        <v>20.399999999999999</v>
      </c>
      <c r="R4589" t="s">
        <v>71</v>
      </c>
    </row>
    <row r="4590" spans="1:46" x14ac:dyDescent="0.2">
      <c r="A4590" t="s">
        <v>217</v>
      </c>
      <c r="B4590" t="s">
        <v>218</v>
      </c>
      <c r="C4590">
        <f>-70.0145005 / 41.75712629</f>
        <v>-1.6767078273958491</v>
      </c>
      <c r="D4590" t="s">
        <v>219</v>
      </c>
      <c r="E4590" t="s">
        <v>70</v>
      </c>
      <c r="F4590" s="1">
        <v>40807</v>
      </c>
      <c r="G4590">
        <v>8</v>
      </c>
      <c r="O4590">
        <v>7.49</v>
      </c>
      <c r="P4590" t="s">
        <v>71</v>
      </c>
      <c r="Q4590">
        <v>20.3</v>
      </c>
      <c r="R4590" t="s">
        <v>71</v>
      </c>
    </row>
    <row r="4591" spans="1:46" x14ac:dyDescent="0.2">
      <c r="A4591" t="s">
        <v>217</v>
      </c>
      <c r="B4591" t="s">
        <v>218</v>
      </c>
      <c r="C4591">
        <f>-70.0145005 / 41.75712629</f>
        <v>-1.6767078273958491</v>
      </c>
      <c r="D4591" t="s">
        <v>219</v>
      </c>
      <c r="E4591" t="s">
        <v>70</v>
      </c>
      <c r="F4591" s="1">
        <v>40807</v>
      </c>
      <c r="G4591">
        <v>9</v>
      </c>
      <c r="K4591">
        <v>6.91</v>
      </c>
      <c r="L4591" t="s">
        <v>71</v>
      </c>
      <c r="O4591">
        <v>3.36</v>
      </c>
      <c r="P4591" t="s">
        <v>71</v>
      </c>
      <c r="Q4591">
        <v>18.8</v>
      </c>
      <c r="R4591" t="s">
        <v>71</v>
      </c>
      <c r="S4591">
        <v>0.74</v>
      </c>
      <c r="T4591" t="s">
        <v>71</v>
      </c>
      <c r="U4591">
        <v>22.92</v>
      </c>
      <c r="V4591" t="s">
        <v>71</v>
      </c>
      <c r="W4591">
        <v>16.989999999999998</v>
      </c>
      <c r="X4591" t="s">
        <v>71</v>
      </c>
      <c r="Y4591">
        <v>49.31</v>
      </c>
      <c r="AA4591">
        <v>49.56</v>
      </c>
      <c r="AE4591">
        <v>4.5999999999999996</v>
      </c>
      <c r="AF4591" t="s">
        <v>71</v>
      </c>
      <c r="AG4591">
        <v>6.27</v>
      </c>
      <c r="AH4591" t="s">
        <v>71</v>
      </c>
      <c r="AS4591">
        <v>1.75</v>
      </c>
      <c r="AT4591" t="s">
        <v>71</v>
      </c>
    </row>
    <row r="4592" spans="1:46" x14ac:dyDescent="0.2">
      <c r="A4592" t="s">
        <v>217</v>
      </c>
      <c r="B4592" t="s">
        <v>218</v>
      </c>
      <c r="C4592">
        <f>-70.0145005 / 41.75712629</f>
        <v>-1.6767078273958491</v>
      </c>
      <c r="D4592" t="s">
        <v>219</v>
      </c>
      <c r="E4592" t="s">
        <v>70</v>
      </c>
      <c r="F4592" s="1">
        <v>41172</v>
      </c>
      <c r="G4592">
        <v>0.5</v>
      </c>
      <c r="I4592">
        <v>9.3000000000000007</v>
      </c>
      <c r="J4592" t="s">
        <v>71</v>
      </c>
      <c r="K4592">
        <v>1.37</v>
      </c>
      <c r="L4592" t="s">
        <v>71</v>
      </c>
      <c r="M4592">
        <v>4.8899999999999997</v>
      </c>
      <c r="N4592" t="s">
        <v>71</v>
      </c>
      <c r="O4592">
        <v>7.93</v>
      </c>
      <c r="P4592" t="s">
        <v>71</v>
      </c>
      <c r="Q4592">
        <v>21.8</v>
      </c>
      <c r="R4592" t="s">
        <v>71</v>
      </c>
      <c r="S4592">
        <v>0.56999999999999995</v>
      </c>
      <c r="T4592" t="s">
        <v>71</v>
      </c>
      <c r="U4592">
        <v>17.66</v>
      </c>
      <c r="V4592" t="s">
        <v>71</v>
      </c>
      <c r="W4592">
        <v>26.79</v>
      </c>
      <c r="X4592" t="s">
        <v>71</v>
      </c>
      <c r="Y4592">
        <v>45.55</v>
      </c>
      <c r="AA4592">
        <v>33.69</v>
      </c>
      <c r="AC4592">
        <v>37.14</v>
      </c>
      <c r="AE4592">
        <v>4.8</v>
      </c>
      <c r="AF4592" t="s">
        <v>71</v>
      </c>
      <c r="AG4592">
        <v>6.46</v>
      </c>
      <c r="AH4592" t="s">
        <v>71</v>
      </c>
      <c r="AS4592">
        <v>0.83</v>
      </c>
      <c r="AT4592" t="s">
        <v>71</v>
      </c>
    </row>
    <row r="4593" spans="1:46" x14ac:dyDescent="0.2">
      <c r="A4593" t="s">
        <v>217</v>
      </c>
      <c r="B4593" t="s">
        <v>218</v>
      </c>
      <c r="C4593">
        <f>-70.0145005 / 41.75712629</f>
        <v>-1.6767078273958491</v>
      </c>
      <c r="D4593" t="s">
        <v>219</v>
      </c>
      <c r="E4593" t="s">
        <v>70</v>
      </c>
      <c r="F4593" s="1">
        <v>41172</v>
      </c>
      <c r="G4593">
        <v>1</v>
      </c>
      <c r="O4593">
        <v>7.91</v>
      </c>
      <c r="P4593" t="s">
        <v>71</v>
      </c>
      <c r="Q4593">
        <v>21.8</v>
      </c>
      <c r="R4593" t="s">
        <v>71</v>
      </c>
    </row>
    <row r="4594" spans="1:46" x14ac:dyDescent="0.2">
      <c r="A4594" t="s">
        <v>217</v>
      </c>
      <c r="B4594" t="s">
        <v>218</v>
      </c>
      <c r="C4594">
        <f>-70.0145005 / 41.75712629</f>
        <v>-1.6767078273958491</v>
      </c>
      <c r="D4594" t="s">
        <v>219</v>
      </c>
      <c r="E4594" t="s">
        <v>70</v>
      </c>
      <c r="F4594" s="1">
        <v>41172</v>
      </c>
      <c r="G4594">
        <v>2</v>
      </c>
      <c r="O4594">
        <v>7.88</v>
      </c>
      <c r="P4594" t="s">
        <v>71</v>
      </c>
      <c r="Q4594">
        <v>21.6</v>
      </c>
      <c r="R4594" t="s">
        <v>71</v>
      </c>
    </row>
    <row r="4595" spans="1:46" x14ac:dyDescent="0.2">
      <c r="A4595" t="s">
        <v>217</v>
      </c>
      <c r="B4595" t="s">
        <v>218</v>
      </c>
      <c r="C4595">
        <f>-70.0145005 / 41.75712629</f>
        <v>-1.6767078273958491</v>
      </c>
      <c r="D4595" t="s">
        <v>219</v>
      </c>
      <c r="E4595" t="s">
        <v>70</v>
      </c>
      <c r="F4595" s="1">
        <v>41172</v>
      </c>
      <c r="G4595">
        <v>3</v>
      </c>
      <c r="O4595">
        <v>7.79</v>
      </c>
      <c r="P4595" t="s">
        <v>71</v>
      </c>
      <c r="Q4595">
        <v>21.4</v>
      </c>
      <c r="R4595" t="s">
        <v>71</v>
      </c>
    </row>
    <row r="4596" spans="1:46" x14ac:dyDescent="0.2">
      <c r="A4596" t="s">
        <v>217</v>
      </c>
      <c r="B4596" t="s">
        <v>218</v>
      </c>
      <c r="C4596">
        <f>-70.0145005 / 41.75712629</f>
        <v>-1.6767078273958491</v>
      </c>
      <c r="D4596" t="s">
        <v>219</v>
      </c>
      <c r="E4596" t="s">
        <v>70</v>
      </c>
      <c r="F4596" s="1">
        <v>41172</v>
      </c>
      <c r="G4596">
        <v>4</v>
      </c>
      <c r="O4596">
        <v>7.82</v>
      </c>
      <c r="P4596" t="s">
        <v>71</v>
      </c>
      <c r="Q4596">
        <v>21.4</v>
      </c>
      <c r="R4596" t="s">
        <v>71</v>
      </c>
    </row>
    <row r="4597" spans="1:46" x14ac:dyDescent="0.2">
      <c r="A4597" t="s">
        <v>217</v>
      </c>
      <c r="B4597" t="s">
        <v>218</v>
      </c>
      <c r="C4597">
        <f>-70.0145005 / 41.75712629</f>
        <v>-1.6767078273958491</v>
      </c>
      <c r="D4597" t="s">
        <v>219</v>
      </c>
      <c r="E4597" t="s">
        <v>70</v>
      </c>
      <c r="F4597" s="1">
        <v>41172</v>
      </c>
      <c r="G4597">
        <v>5</v>
      </c>
      <c r="O4597">
        <v>7.83</v>
      </c>
      <c r="P4597" t="s">
        <v>71</v>
      </c>
      <c r="Q4597">
        <v>21.4</v>
      </c>
      <c r="R4597" t="s">
        <v>71</v>
      </c>
    </row>
    <row r="4598" spans="1:46" x14ac:dyDescent="0.2">
      <c r="A4598" t="s">
        <v>217</v>
      </c>
      <c r="B4598" t="s">
        <v>218</v>
      </c>
      <c r="C4598">
        <f>-70.0145005 / 41.75712629</f>
        <v>-1.6767078273958491</v>
      </c>
      <c r="D4598" t="s">
        <v>219</v>
      </c>
      <c r="E4598" t="s">
        <v>70</v>
      </c>
      <c r="F4598" s="1">
        <v>41172</v>
      </c>
      <c r="G4598">
        <v>6</v>
      </c>
      <c r="O4598">
        <v>7.78</v>
      </c>
      <c r="P4598" t="s">
        <v>71</v>
      </c>
      <c r="Q4598">
        <v>21.3</v>
      </c>
      <c r="R4598" t="s">
        <v>71</v>
      </c>
    </row>
    <row r="4599" spans="1:46" x14ac:dyDescent="0.2">
      <c r="A4599" t="s">
        <v>217</v>
      </c>
      <c r="B4599" t="s">
        <v>218</v>
      </c>
      <c r="C4599">
        <f>-70.0145005 / 41.75712629</f>
        <v>-1.6767078273958491</v>
      </c>
      <c r="D4599" t="s">
        <v>219</v>
      </c>
      <c r="E4599" t="s">
        <v>70</v>
      </c>
      <c r="F4599" s="1">
        <v>41172</v>
      </c>
      <c r="G4599">
        <v>7</v>
      </c>
      <c r="O4599">
        <v>7.76</v>
      </c>
      <c r="P4599" t="s">
        <v>71</v>
      </c>
      <c r="Q4599">
        <v>21.3</v>
      </c>
      <c r="R4599" t="s">
        <v>71</v>
      </c>
    </row>
    <row r="4600" spans="1:46" x14ac:dyDescent="0.2">
      <c r="A4600" t="s">
        <v>217</v>
      </c>
      <c r="B4600" t="s">
        <v>218</v>
      </c>
      <c r="C4600">
        <f>-70.0145005 / 41.75712629</f>
        <v>-1.6767078273958491</v>
      </c>
      <c r="D4600" t="s">
        <v>219</v>
      </c>
      <c r="E4600" t="s">
        <v>70</v>
      </c>
      <c r="F4600" s="1">
        <v>41172</v>
      </c>
      <c r="G4600">
        <v>8</v>
      </c>
      <c r="O4600">
        <v>7.74</v>
      </c>
      <c r="P4600" t="s">
        <v>71</v>
      </c>
      <c r="Q4600">
        <v>21.3</v>
      </c>
      <c r="R4600" t="s">
        <v>71</v>
      </c>
    </row>
    <row r="4601" spans="1:46" x14ac:dyDescent="0.2">
      <c r="A4601" t="s">
        <v>217</v>
      </c>
      <c r="B4601" t="s">
        <v>218</v>
      </c>
      <c r="C4601">
        <f>-70.0145005 / 41.75712629</f>
        <v>-1.6767078273958491</v>
      </c>
      <c r="D4601" t="s">
        <v>219</v>
      </c>
      <c r="E4601" t="s">
        <v>70</v>
      </c>
      <c r="F4601" s="1">
        <v>41172</v>
      </c>
      <c r="G4601">
        <v>8.3000000000000007</v>
      </c>
      <c r="K4601">
        <v>1.78</v>
      </c>
      <c r="L4601" t="s">
        <v>71</v>
      </c>
      <c r="S4601">
        <v>0.46</v>
      </c>
      <c r="T4601" t="s">
        <v>71</v>
      </c>
      <c r="U4601">
        <v>14.25</v>
      </c>
      <c r="V4601" t="s">
        <v>71</v>
      </c>
      <c r="W4601">
        <v>22.54</v>
      </c>
      <c r="X4601" t="s">
        <v>71</v>
      </c>
      <c r="Y4601">
        <v>42.46</v>
      </c>
      <c r="AA4601">
        <v>36.26</v>
      </c>
      <c r="AE4601">
        <v>4.5999999999999996</v>
      </c>
      <c r="AF4601" t="s">
        <v>71</v>
      </c>
      <c r="AG4601">
        <v>6.43</v>
      </c>
      <c r="AH4601" t="s">
        <v>71</v>
      </c>
      <c r="AS4601">
        <v>1.41</v>
      </c>
      <c r="AT4601" t="s">
        <v>71</v>
      </c>
    </row>
    <row r="4602" spans="1:46" x14ac:dyDescent="0.2">
      <c r="A4602" t="s">
        <v>217</v>
      </c>
      <c r="B4602" t="s">
        <v>218</v>
      </c>
      <c r="C4602">
        <f>-70.0145005 / 41.75712629</f>
        <v>-1.6767078273958491</v>
      </c>
      <c r="D4602" t="s">
        <v>219</v>
      </c>
      <c r="E4602" t="s">
        <v>70</v>
      </c>
      <c r="F4602" s="1">
        <v>41526</v>
      </c>
      <c r="G4602">
        <v>0.5</v>
      </c>
      <c r="I4602">
        <v>9.3000000000000007</v>
      </c>
      <c r="J4602" t="s">
        <v>71</v>
      </c>
      <c r="K4602">
        <v>0.9</v>
      </c>
      <c r="L4602" t="s">
        <v>71</v>
      </c>
      <c r="M4602">
        <v>7</v>
      </c>
      <c r="N4602" t="s">
        <v>71</v>
      </c>
      <c r="O4602">
        <v>7.41</v>
      </c>
      <c r="P4602" t="s">
        <v>71</v>
      </c>
      <c r="Q4602">
        <v>22.5</v>
      </c>
      <c r="R4602" t="s">
        <v>71</v>
      </c>
      <c r="S4602">
        <v>0.11</v>
      </c>
      <c r="T4602" t="s">
        <v>71</v>
      </c>
      <c r="U4602">
        <v>3.41</v>
      </c>
      <c r="V4602" t="s">
        <v>71</v>
      </c>
      <c r="W4602">
        <v>17.399999999999999</v>
      </c>
      <c r="X4602" t="s">
        <v>71</v>
      </c>
      <c r="Y4602">
        <v>21.84</v>
      </c>
      <c r="AA4602">
        <v>29.57</v>
      </c>
      <c r="AC4602">
        <v>31.96</v>
      </c>
      <c r="AE4602">
        <v>4.5</v>
      </c>
      <c r="AF4602" t="s">
        <v>71</v>
      </c>
      <c r="AG4602">
        <v>6.4</v>
      </c>
      <c r="AH4602" t="s">
        <v>71</v>
      </c>
      <c r="AS4602">
        <v>0.52</v>
      </c>
      <c r="AT4602" t="s">
        <v>71</v>
      </c>
    </row>
    <row r="4603" spans="1:46" x14ac:dyDescent="0.2">
      <c r="A4603" t="s">
        <v>217</v>
      </c>
      <c r="B4603" t="s">
        <v>218</v>
      </c>
      <c r="C4603">
        <f>-70.0145005 / 41.75712629</f>
        <v>-1.6767078273958491</v>
      </c>
      <c r="D4603" t="s">
        <v>219</v>
      </c>
      <c r="E4603" t="s">
        <v>70</v>
      </c>
      <c r="F4603" s="1">
        <v>41526</v>
      </c>
      <c r="G4603">
        <v>1</v>
      </c>
      <c r="O4603">
        <v>7.44</v>
      </c>
      <c r="P4603" t="s">
        <v>71</v>
      </c>
      <c r="Q4603">
        <v>22.4</v>
      </c>
      <c r="R4603" t="s">
        <v>71</v>
      </c>
    </row>
    <row r="4604" spans="1:46" x14ac:dyDescent="0.2">
      <c r="A4604" t="s">
        <v>217</v>
      </c>
      <c r="B4604" t="s">
        <v>218</v>
      </c>
      <c r="C4604">
        <f>-70.0145005 / 41.75712629</f>
        <v>-1.6767078273958491</v>
      </c>
      <c r="D4604" t="s">
        <v>219</v>
      </c>
      <c r="E4604" t="s">
        <v>70</v>
      </c>
      <c r="F4604" s="1">
        <v>41526</v>
      </c>
      <c r="G4604">
        <v>2</v>
      </c>
      <c r="O4604">
        <v>7.45</v>
      </c>
      <c r="P4604" t="s">
        <v>71</v>
      </c>
      <c r="Q4604">
        <v>22.3</v>
      </c>
      <c r="R4604" t="s">
        <v>71</v>
      </c>
    </row>
    <row r="4605" spans="1:46" x14ac:dyDescent="0.2">
      <c r="A4605" t="s">
        <v>217</v>
      </c>
      <c r="B4605" t="s">
        <v>218</v>
      </c>
      <c r="C4605">
        <f>-70.0145005 / 41.75712629</f>
        <v>-1.6767078273958491</v>
      </c>
      <c r="D4605" t="s">
        <v>219</v>
      </c>
      <c r="E4605" t="s">
        <v>70</v>
      </c>
      <c r="F4605" s="1">
        <v>41526</v>
      </c>
      <c r="G4605">
        <v>3</v>
      </c>
      <c r="K4605">
        <v>0.57999999999999996</v>
      </c>
      <c r="L4605" t="s">
        <v>71</v>
      </c>
      <c r="O4605">
        <v>7.51</v>
      </c>
      <c r="P4605" t="s">
        <v>71</v>
      </c>
      <c r="Q4605">
        <v>22.2</v>
      </c>
      <c r="R4605" t="s">
        <v>71</v>
      </c>
      <c r="S4605">
        <v>0.13</v>
      </c>
      <c r="T4605" t="s">
        <v>71</v>
      </c>
      <c r="U4605">
        <v>4.03</v>
      </c>
      <c r="V4605" t="s">
        <v>71</v>
      </c>
      <c r="W4605">
        <v>16.43</v>
      </c>
      <c r="X4605" t="s">
        <v>71</v>
      </c>
      <c r="Y4605">
        <v>24.25</v>
      </c>
      <c r="AA4605">
        <v>25.26</v>
      </c>
      <c r="AE4605">
        <v>4.8</v>
      </c>
      <c r="AF4605" t="s">
        <v>71</v>
      </c>
      <c r="AG4605">
        <v>6.5</v>
      </c>
      <c r="AH4605" t="s">
        <v>71</v>
      </c>
      <c r="AS4605">
        <v>1.02</v>
      </c>
      <c r="AT4605" t="s">
        <v>71</v>
      </c>
    </row>
    <row r="4606" spans="1:46" x14ac:dyDescent="0.2">
      <c r="A4606" t="s">
        <v>217</v>
      </c>
      <c r="B4606" t="s">
        <v>218</v>
      </c>
      <c r="C4606">
        <f>-70.0145005 / 41.75712629</f>
        <v>-1.6767078273958491</v>
      </c>
      <c r="D4606" t="s">
        <v>219</v>
      </c>
      <c r="E4606" t="s">
        <v>70</v>
      </c>
      <c r="F4606" s="1">
        <v>41526</v>
      </c>
      <c r="G4606">
        <v>4</v>
      </c>
      <c r="O4606">
        <v>7.59</v>
      </c>
      <c r="P4606" t="s">
        <v>71</v>
      </c>
      <c r="Q4606">
        <v>22.2</v>
      </c>
      <c r="R4606" t="s">
        <v>71</v>
      </c>
    </row>
    <row r="4607" spans="1:46" x14ac:dyDescent="0.2">
      <c r="A4607" t="s">
        <v>217</v>
      </c>
      <c r="B4607" t="s">
        <v>218</v>
      </c>
      <c r="C4607">
        <f>-70.0145005 / 41.75712629</f>
        <v>-1.6767078273958491</v>
      </c>
      <c r="D4607" t="s">
        <v>219</v>
      </c>
      <c r="E4607" t="s">
        <v>70</v>
      </c>
      <c r="F4607" s="1">
        <v>41526</v>
      </c>
      <c r="G4607">
        <v>5</v>
      </c>
      <c r="O4607">
        <v>7.64</v>
      </c>
      <c r="P4607" t="s">
        <v>71</v>
      </c>
      <c r="Q4607">
        <v>22.2</v>
      </c>
      <c r="R4607" t="s">
        <v>71</v>
      </c>
    </row>
    <row r="4608" spans="1:46" x14ac:dyDescent="0.2">
      <c r="A4608" t="s">
        <v>217</v>
      </c>
      <c r="B4608" t="s">
        <v>218</v>
      </c>
      <c r="C4608">
        <f>-70.0145005 / 41.75712629</f>
        <v>-1.6767078273958491</v>
      </c>
      <c r="D4608" t="s">
        <v>219</v>
      </c>
      <c r="E4608" t="s">
        <v>70</v>
      </c>
      <c r="F4608" s="1">
        <v>41526</v>
      </c>
      <c r="G4608">
        <v>6</v>
      </c>
      <c r="O4608">
        <v>7.52</v>
      </c>
      <c r="P4608" t="s">
        <v>71</v>
      </c>
      <c r="Q4608">
        <v>22.2</v>
      </c>
      <c r="R4608" t="s">
        <v>71</v>
      </c>
    </row>
    <row r="4609" spans="1:58" x14ac:dyDescent="0.2">
      <c r="A4609" t="s">
        <v>217</v>
      </c>
      <c r="B4609" t="s">
        <v>218</v>
      </c>
      <c r="C4609">
        <f>-70.0145005 / 41.75712629</f>
        <v>-1.6767078273958491</v>
      </c>
      <c r="D4609" t="s">
        <v>219</v>
      </c>
      <c r="E4609" t="s">
        <v>70</v>
      </c>
      <c r="F4609" s="1">
        <v>41526</v>
      </c>
      <c r="G4609">
        <v>7</v>
      </c>
      <c r="O4609">
        <v>7.54</v>
      </c>
      <c r="P4609" t="s">
        <v>71</v>
      </c>
      <c r="Q4609">
        <v>22.1</v>
      </c>
      <c r="R4609" t="s">
        <v>71</v>
      </c>
    </row>
    <row r="4610" spans="1:58" x14ac:dyDescent="0.2">
      <c r="A4610" t="s">
        <v>217</v>
      </c>
      <c r="B4610" t="s">
        <v>218</v>
      </c>
      <c r="C4610">
        <f>-70.0145005 / 41.75712629</f>
        <v>-1.6767078273958491</v>
      </c>
      <c r="D4610" t="s">
        <v>219</v>
      </c>
      <c r="E4610" t="s">
        <v>70</v>
      </c>
      <c r="F4610" s="1">
        <v>41526</v>
      </c>
      <c r="G4610">
        <v>8</v>
      </c>
      <c r="O4610">
        <v>7.31</v>
      </c>
      <c r="P4610" t="s">
        <v>71</v>
      </c>
      <c r="Q4610">
        <v>22.1</v>
      </c>
      <c r="R4610" t="s">
        <v>71</v>
      </c>
    </row>
    <row r="4611" spans="1:58" x14ac:dyDescent="0.2">
      <c r="A4611" t="s">
        <v>217</v>
      </c>
      <c r="B4611" t="s">
        <v>218</v>
      </c>
      <c r="C4611">
        <f>-70.0145005 / 41.75712629</f>
        <v>-1.6767078273958491</v>
      </c>
      <c r="D4611" t="s">
        <v>219</v>
      </c>
      <c r="E4611" t="s">
        <v>70</v>
      </c>
      <c r="F4611" s="1">
        <v>41526</v>
      </c>
      <c r="G4611">
        <v>8.5</v>
      </c>
      <c r="K4611">
        <v>1.98</v>
      </c>
      <c r="L4611" t="s">
        <v>71</v>
      </c>
      <c r="O4611">
        <v>5.53</v>
      </c>
      <c r="P4611" t="s">
        <v>71</v>
      </c>
      <c r="Q4611">
        <v>21.7</v>
      </c>
      <c r="R4611" t="s">
        <v>71</v>
      </c>
      <c r="S4611">
        <v>0.19</v>
      </c>
      <c r="T4611" t="s">
        <v>71</v>
      </c>
      <c r="U4611">
        <v>5.88</v>
      </c>
      <c r="V4611" t="s">
        <v>71</v>
      </c>
      <c r="W4611">
        <v>18.010000000000002</v>
      </c>
      <c r="X4611" t="s">
        <v>71</v>
      </c>
      <c r="Y4611">
        <v>29.7</v>
      </c>
      <c r="AA4611">
        <v>37.299999999999997</v>
      </c>
      <c r="AE4611">
        <v>4.8</v>
      </c>
      <c r="AF4611" t="s">
        <v>71</v>
      </c>
      <c r="AG4611">
        <v>6.3</v>
      </c>
      <c r="AH4611" t="s">
        <v>71</v>
      </c>
      <c r="AS4611">
        <v>1.48</v>
      </c>
      <c r="AT4611" t="s">
        <v>71</v>
      </c>
    </row>
    <row r="4612" spans="1:58" x14ac:dyDescent="0.2">
      <c r="A4612" t="s">
        <v>217</v>
      </c>
      <c r="B4612" t="s">
        <v>218</v>
      </c>
      <c r="C4612">
        <f>-70.0145005 / 41.75712629</f>
        <v>-1.6767078273958491</v>
      </c>
      <c r="D4612" t="s">
        <v>219</v>
      </c>
      <c r="E4612" t="s">
        <v>70</v>
      </c>
      <c r="F4612" s="1">
        <v>41886</v>
      </c>
      <c r="G4612">
        <v>0.5</v>
      </c>
      <c r="I4612">
        <v>9.84</v>
      </c>
      <c r="J4612" t="s">
        <v>71</v>
      </c>
      <c r="K4612">
        <v>1.95</v>
      </c>
      <c r="L4612" t="s">
        <v>71</v>
      </c>
      <c r="M4612">
        <v>5.53</v>
      </c>
      <c r="N4612" t="s">
        <v>71</v>
      </c>
      <c r="O4612">
        <v>7.65</v>
      </c>
      <c r="P4612" t="s">
        <v>71</v>
      </c>
      <c r="Q4612">
        <v>25.3</v>
      </c>
      <c r="R4612" t="s">
        <v>71</v>
      </c>
      <c r="S4612">
        <v>0.3</v>
      </c>
      <c r="T4612" t="s">
        <v>71</v>
      </c>
      <c r="U4612">
        <v>9.2899999999999991</v>
      </c>
      <c r="V4612" t="s">
        <v>71</v>
      </c>
      <c r="W4612">
        <v>20.350000000000001</v>
      </c>
      <c r="X4612" t="s">
        <v>71</v>
      </c>
      <c r="Y4612">
        <v>36.29</v>
      </c>
      <c r="AA4612">
        <v>37.15</v>
      </c>
      <c r="AC4612">
        <v>35.369999999999997</v>
      </c>
      <c r="AE4612">
        <v>3.3</v>
      </c>
      <c r="AF4612" t="s">
        <v>71</v>
      </c>
      <c r="AG4612">
        <v>6.57</v>
      </c>
      <c r="AH4612" t="s">
        <v>71</v>
      </c>
      <c r="AS4612">
        <v>1.1399999999999999</v>
      </c>
      <c r="AT4612" t="s">
        <v>71</v>
      </c>
    </row>
    <row r="4613" spans="1:58" x14ac:dyDescent="0.2">
      <c r="A4613" t="s">
        <v>217</v>
      </c>
      <c r="B4613" t="s">
        <v>218</v>
      </c>
      <c r="C4613">
        <f>-70.0145005 / 41.75712629</f>
        <v>-1.6767078273958491</v>
      </c>
      <c r="D4613" t="s">
        <v>219</v>
      </c>
      <c r="E4613" t="s">
        <v>70</v>
      </c>
      <c r="F4613" s="1">
        <v>41886</v>
      </c>
      <c r="G4613">
        <v>1</v>
      </c>
      <c r="O4613">
        <v>7.7</v>
      </c>
      <c r="P4613" t="s">
        <v>71</v>
      </c>
      <c r="Q4613">
        <v>25</v>
      </c>
      <c r="R4613" t="s">
        <v>71</v>
      </c>
    </row>
    <row r="4614" spans="1:58" x14ac:dyDescent="0.2">
      <c r="A4614" t="s">
        <v>217</v>
      </c>
      <c r="B4614" t="s">
        <v>218</v>
      </c>
      <c r="C4614">
        <f>-70.0145005 / 41.75712629</f>
        <v>-1.6767078273958491</v>
      </c>
      <c r="D4614" t="s">
        <v>219</v>
      </c>
      <c r="E4614" t="s">
        <v>70</v>
      </c>
      <c r="F4614" s="1">
        <v>41886</v>
      </c>
      <c r="G4614">
        <v>2</v>
      </c>
      <c r="O4614">
        <v>7.71</v>
      </c>
      <c r="P4614" t="s">
        <v>71</v>
      </c>
      <c r="Q4614">
        <v>24.9</v>
      </c>
      <c r="R4614" t="s">
        <v>71</v>
      </c>
    </row>
    <row r="4615" spans="1:58" x14ac:dyDescent="0.2">
      <c r="A4615" t="s">
        <v>217</v>
      </c>
      <c r="B4615" t="s">
        <v>218</v>
      </c>
      <c r="C4615">
        <f>-70.0145005 / 41.75712629</f>
        <v>-1.6767078273958491</v>
      </c>
      <c r="D4615" t="s">
        <v>219</v>
      </c>
      <c r="E4615" t="s">
        <v>70</v>
      </c>
      <c r="F4615" s="1">
        <v>41886</v>
      </c>
      <c r="G4615">
        <v>3</v>
      </c>
      <c r="K4615">
        <v>2.68</v>
      </c>
      <c r="L4615" t="s">
        <v>71</v>
      </c>
      <c r="O4615">
        <v>7.59</v>
      </c>
      <c r="P4615" t="s">
        <v>71</v>
      </c>
      <c r="Q4615">
        <v>24.7</v>
      </c>
      <c r="R4615" t="s">
        <v>71</v>
      </c>
      <c r="S4615">
        <v>0.27</v>
      </c>
      <c r="T4615" t="s">
        <v>71</v>
      </c>
      <c r="U4615">
        <v>8.36</v>
      </c>
      <c r="V4615" t="s">
        <v>71</v>
      </c>
      <c r="W4615">
        <v>23.75</v>
      </c>
      <c r="X4615" t="s">
        <v>71</v>
      </c>
      <c r="Y4615">
        <v>34.770000000000003</v>
      </c>
      <c r="AA4615">
        <v>40.270000000000003</v>
      </c>
      <c r="AE4615">
        <v>3.3</v>
      </c>
      <c r="AF4615" t="s">
        <v>71</v>
      </c>
      <c r="AG4615">
        <v>6.56</v>
      </c>
      <c r="AH4615" t="s">
        <v>71</v>
      </c>
      <c r="AS4615">
        <v>1.71</v>
      </c>
      <c r="AT4615" t="s">
        <v>71</v>
      </c>
    </row>
    <row r="4616" spans="1:58" x14ac:dyDescent="0.2">
      <c r="A4616" t="s">
        <v>217</v>
      </c>
      <c r="B4616" t="s">
        <v>218</v>
      </c>
      <c r="C4616">
        <f>-70.0145005 / 41.75712629</f>
        <v>-1.6767078273958491</v>
      </c>
      <c r="D4616" t="s">
        <v>219</v>
      </c>
      <c r="E4616" t="s">
        <v>70</v>
      </c>
      <c r="F4616" s="1">
        <v>41886</v>
      </c>
      <c r="G4616">
        <v>4</v>
      </c>
      <c r="O4616">
        <v>7.58</v>
      </c>
      <c r="P4616" t="s">
        <v>71</v>
      </c>
      <c r="Q4616">
        <v>26.7</v>
      </c>
      <c r="R4616" t="s">
        <v>71</v>
      </c>
    </row>
    <row r="4617" spans="1:58" x14ac:dyDescent="0.2">
      <c r="A4617" t="s">
        <v>217</v>
      </c>
      <c r="B4617" t="s">
        <v>218</v>
      </c>
      <c r="C4617">
        <f>-70.0145005 / 41.75712629</f>
        <v>-1.6767078273958491</v>
      </c>
      <c r="D4617" t="s">
        <v>219</v>
      </c>
      <c r="E4617" t="s">
        <v>70</v>
      </c>
      <c r="F4617" s="1">
        <v>41886</v>
      </c>
      <c r="G4617">
        <v>5</v>
      </c>
      <c r="O4617">
        <v>7.61</v>
      </c>
      <c r="P4617" t="s">
        <v>71</v>
      </c>
      <c r="Q4617">
        <v>24.5</v>
      </c>
      <c r="R4617" t="s">
        <v>71</v>
      </c>
    </row>
    <row r="4618" spans="1:58" x14ac:dyDescent="0.2">
      <c r="A4618" t="s">
        <v>217</v>
      </c>
      <c r="B4618" t="s">
        <v>218</v>
      </c>
      <c r="C4618">
        <f>-70.0145005 / 41.75712629</f>
        <v>-1.6767078273958491</v>
      </c>
      <c r="D4618" t="s">
        <v>219</v>
      </c>
      <c r="E4618" t="s">
        <v>70</v>
      </c>
      <c r="F4618" s="1">
        <v>41886</v>
      </c>
      <c r="G4618">
        <v>6</v>
      </c>
      <c r="O4618">
        <v>7.68</v>
      </c>
      <c r="P4618" t="s">
        <v>71</v>
      </c>
      <c r="Q4618">
        <v>23.9</v>
      </c>
      <c r="R4618" t="s">
        <v>71</v>
      </c>
    </row>
    <row r="4619" spans="1:58" x14ac:dyDescent="0.2">
      <c r="A4619" t="s">
        <v>217</v>
      </c>
      <c r="B4619" t="s">
        <v>218</v>
      </c>
      <c r="C4619">
        <f>-70.0145005 / 41.75712629</f>
        <v>-1.6767078273958491</v>
      </c>
      <c r="D4619" t="s">
        <v>219</v>
      </c>
      <c r="E4619" t="s">
        <v>70</v>
      </c>
      <c r="F4619" s="1">
        <v>41886</v>
      </c>
      <c r="G4619">
        <v>7</v>
      </c>
      <c r="O4619">
        <v>7.49</v>
      </c>
      <c r="P4619" t="s">
        <v>71</v>
      </c>
      <c r="Q4619">
        <v>23.7</v>
      </c>
      <c r="R4619" t="s">
        <v>71</v>
      </c>
    </row>
    <row r="4620" spans="1:58" x14ac:dyDescent="0.2">
      <c r="A4620" t="s">
        <v>217</v>
      </c>
      <c r="B4620" t="s">
        <v>218</v>
      </c>
      <c r="C4620">
        <f>-70.0145005 / 41.75712629</f>
        <v>-1.6767078273958491</v>
      </c>
      <c r="D4620" t="s">
        <v>219</v>
      </c>
      <c r="E4620" t="s">
        <v>70</v>
      </c>
      <c r="F4620" s="1">
        <v>41886</v>
      </c>
      <c r="G4620">
        <v>8</v>
      </c>
      <c r="O4620">
        <v>6.14</v>
      </c>
      <c r="P4620" t="s">
        <v>71</v>
      </c>
      <c r="Q4620">
        <v>23.1</v>
      </c>
      <c r="R4620" t="s">
        <v>71</v>
      </c>
    </row>
    <row r="4621" spans="1:58" x14ac:dyDescent="0.2">
      <c r="A4621" t="s">
        <v>217</v>
      </c>
      <c r="B4621" t="s">
        <v>218</v>
      </c>
      <c r="C4621">
        <f>-70.0145005 / 41.75712629</f>
        <v>-1.6767078273958491</v>
      </c>
      <c r="D4621" t="s">
        <v>219</v>
      </c>
      <c r="E4621" t="s">
        <v>70</v>
      </c>
      <c r="F4621" s="1">
        <v>41886</v>
      </c>
      <c r="G4621">
        <v>9</v>
      </c>
      <c r="K4621">
        <v>12.31</v>
      </c>
      <c r="L4621" t="s">
        <v>71</v>
      </c>
      <c r="O4621">
        <v>3.88</v>
      </c>
      <c r="P4621" t="s">
        <v>71</v>
      </c>
      <c r="Q4621">
        <v>20.7</v>
      </c>
      <c r="R4621" t="s">
        <v>71</v>
      </c>
      <c r="S4621">
        <v>0.7</v>
      </c>
      <c r="T4621" t="s">
        <v>71</v>
      </c>
      <c r="U4621">
        <v>21.68</v>
      </c>
      <c r="V4621" t="s">
        <v>71</v>
      </c>
      <c r="W4621">
        <v>19.41</v>
      </c>
      <c r="X4621" t="s">
        <v>71</v>
      </c>
      <c r="Y4621">
        <v>48.51</v>
      </c>
      <c r="AA4621">
        <v>55.23</v>
      </c>
      <c r="AE4621">
        <v>7</v>
      </c>
      <c r="AF4621" t="s">
        <v>71</v>
      </c>
      <c r="AG4621">
        <v>6.18</v>
      </c>
      <c r="AH4621" t="s">
        <v>71</v>
      </c>
      <c r="AS4621">
        <v>9.31</v>
      </c>
      <c r="AT4621" t="s">
        <v>71</v>
      </c>
    </row>
    <row r="4622" spans="1:58" x14ac:dyDescent="0.2">
      <c r="A4622" t="s">
        <v>217</v>
      </c>
      <c r="B4622" t="s">
        <v>218</v>
      </c>
      <c r="C4622">
        <f>-70.0145005 / 41.75712629</f>
        <v>-1.6767078273958491</v>
      </c>
      <c r="D4622" t="s">
        <v>219</v>
      </c>
      <c r="E4622" t="s">
        <v>70</v>
      </c>
      <c r="F4622" s="1">
        <v>42626</v>
      </c>
      <c r="G4622">
        <v>0.5</v>
      </c>
      <c r="I4622">
        <v>9.91</v>
      </c>
      <c r="J4622" t="s">
        <v>71</v>
      </c>
      <c r="K4622">
        <v>3.59</v>
      </c>
      <c r="L4622" t="s">
        <v>71</v>
      </c>
      <c r="M4622">
        <v>4.18</v>
      </c>
      <c r="N4622" t="s">
        <v>71</v>
      </c>
      <c r="O4622">
        <v>7.88</v>
      </c>
      <c r="P4622" t="s">
        <v>71</v>
      </c>
      <c r="Q4622">
        <v>23.7</v>
      </c>
      <c r="R4622" t="s">
        <v>71</v>
      </c>
      <c r="S4622">
        <v>0.46</v>
      </c>
      <c r="T4622" t="s">
        <v>71</v>
      </c>
      <c r="U4622">
        <v>14.25</v>
      </c>
      <c r="V4622" t="s">
        <v>71</v>
      </c>
      <c r="W4622">
        <v>27.94</v>
      </c>
      <c r="X4622" t="s">
        <v>71</v>
      </c>
      <c r="Y4622">
        <v>42.46</v>
      </c>
      <c r="AA4622">
        <v>43.14</v>
      </c>
      <c r="AC4622">
        <v>39.409999999999997</v>
      </c>
      <c r="AE4622">
        <v>7.9</v>
      </c>
      <c r="AF4622" t="s">
        <v>71</v>
      </c>
      <c r="AG4622">
        <v>5.95</v>
      </c>
      <c r="AH4622" t="s">
        <v>71</v>
      </c>
      <c r="AS4622">
        <v>1.88</v>
      </c>
      <c r="AT4622" t="s">
        <v>71</v>
      </c>
      <c r="BE4622">
        <v>5.47</v>
      </c>
      <c r="BF4622" t="s">
        <v>71</v>
      </c>
    </row>
    <row r="4623" spans="1:58" x14ac:dyDescent="0.2">
      <c r="A4623" t="s">
        <v>217</v>
      </c>
      <c r="B4623" t="s">
        <v>218</v>
      </c>
      <c r="C4623">
        <f>-70.0145005 / 41.75712629</f>
        <v>-1.6767078273958491</v>
      </c>
      <c r="D4623" t="s">
        <v>219</v>
      </c>
      <c r="E4623" t="s">
        <v>70</v>
      </c>
      <c r="F4623" s="1">
        <v>42626</v>
      </c>
      <c r="G4623">
        <v>1</v>
      </c>
      <c r="O4623">
        <v>7.88</v>
      </c>
      <c r="P4623" t="s">
        <v>71</v>
      </c>
      <c r="Q4623">
        <v>23.7</v>
      </c>
      <c r="R4623" t="s">
        <v>71</v>
      </c>
    </row>
    <row r="4624" spans="1:58" x14ac:dyDescent="0.2">
      <c r="A4624" t="s">
        <v>217</v>
      </c>
      <c r="B4624" t="s">
        <v>218</v>
      </c>
      <c r="C4624">
        <f>-70.0145005 / 41.75712629</f>
        <v>-1.6767078273958491</v>
      </c>
      <c r="D4624" t="s">
        <v>219</v>
      </c>
      <c r="E4624" t="s">
        <v>70</v>
      </c>
      <c r="F4624" s="1">
        <v>42626</v>
      </c>
      <c r="G4624">
        <v>2</v>
      </c>
      <c r="O4624">
        <v>7.88</v>
      </c>
      <c r="P4624" t="s">
        <v>71</v>
      </c>
      <c r="Q4624">
        <v>23.6</v>
      </c>
      <c r="R4624" t="s">
        <v>71</v>
      </c>
    </row>
    <row r="4625" spans="1:58" x14ac:dyDescent="0.2">
      <c r="A4625" t="s">
        <v>217</v>
      </c>
      <c r="B4625" t="s">
        <v>218</v>
      </c>
      <c r="C4625">
        <f>-70.0145005 / 41.75712629</f>
        <v>-1.6767078273958491</v>
      </c>
      <c r="D4625" t="s">
        <v>219</v>
      </c>
      <c r="E4625" t="s">
        <v>70</v>
      </c>
      <c r="F4625" s="1">
        <v>42626</v>
      </c>
      <c r="G4625">
        <v>3</v>
      </c>
      <c r="K4625">
        <v>4.8600000000000003</v>
      </c>
      <c r="L4625" t="s">
        <v>71</v>
      </c>
      <c r="O4625">
        <v>7.88</v>
      </c>
      <c r="P4625" t="s">
        <v>71</v>
      </c>
      <c r="Q4625">
        <v>23.6</v>
      </c>
      <c r="R4625" t="s">
        <v>71</v>
      </c>
      <c r="S4625">
        <v>0.4</v>
      </c>
      <c r="T4625" t="s">
        <v>71</v>
      </c>
      <c r="W4625">
        <v>39.200000000000003</v>
      </c>
      <c r="X4625" t="s">
        <v>71</v>
      </c>
      <c r="Y4625">
        <v>-9.06</v>
      </c>
      <c r="AA4625">
        <v>46.11</v>
      </c>
      <c r="AE4625">
        <v>8.6</v>
      </c>
      <c r="AF4625" t="s">
        <v>71</v>
      </c>
      <c r="AG4625">
        <v>6.35</v>
      </c>
      <c r="AH4625" t="s">
        <v>71</v>
      </c>
      <c r="AS4625">
        <v>2.82</v>
      </c>
      <c r="AT4625" t="s">
        <v>71</v>
      </c>
      <c r="BE4625">
        <v>7.68</v>
      </c>
      <c r="BF4625" t="s">
        <v>71</v>
      </c>
    </row>
    <row r="4626" spans="1:58" x14ac:dyDescent="0.2">
      <c r="A4626" t="s">
        <v>217</v>
      </c>
      <c r="B4626" t="s">
        <v>218</v>
      </c>
      <c r="C4626">
        <f>-70.0145005 / 41.75712629</f>
        <v>-1.6767078273958491</v>
      </c>
      <c r="D4626" t="s">
        <v>219</v>
      </c>
      <c r="E4626" t="s">
        <v>70</v>
      </c>
      <c r="F4626" s="1">
        <v>42626</v>
      </c>
      <c r="G4626">
        <v>4</v>
      </c>
      <c r="O4626">
        <v>7.68</v>
      </c>
      <c r="P4626" t="s">
        <v>71</v>
      </c>
      <c r="Q4626">
        <v>23.4</v>
      </c>
      <c r="R4626" t="s">
        <v>71</v>
      </c>
    </row>
    <row r="4627" spans="1:58" x14ac:dyDescent="0.2">
      <c r="A4627" t="s">
        <v>217</v>
      </c>
      <c r="B4627" t="s">
        <v>218</v>
      </c>
      <c r="C4627">
        <f>-70.0145005 / 41.75712629</f>
        <v>-1.6767078273958491</v>
      </c>
      <c r="D4627" t="s">
        <v>219</v>
      </c>
      <c r="E4627" t="s">
        <v>70</v>
      </c>
      <c r="F4627" s="1">
        <v>42626</v>
      </c>
      <c r="G4627">
        <v>5</v>
      </c>
      <c r="O4627">
        <v>7.7</v>
      </c>
      <c r="P4627" t="s">
        <v>71</v>
      </c>
      <c r="Q4627">
        <v>23.4</v>
      </c>
      <c r="R4627" t="s">
        <v>71</v>
      </c>
    </row>
    <row r="4628" spans="1:58" x14ac:dyDescent="0.2">
      <c r="A4628" t="s">
        <v>217</v>
      </c>
      <c r="B4628" t="s">
        <v>218</v>
      </c>
      <c r="C4628">
        <f>-70.0145005 / 41.75712629</f>
        <v>-1.6767078273958491</v>
      </c>
      <c r="D4628" t="s">
        <v>219</v>
      </c>
      <c r="E4628" t="s">
        <v>70</v>
      </c>
      <c r="F4628" s="1">
        <v>42626</v>
      </c>
      <c r="G4628">
        <v>6</v>
      </c>
      <c r="O4628">
        <v>7.38</v>
      </c>
      <c r="P4628" t="s">
        <v>71</v>
      </c>
      <c r="Q4628">
        <v>23.4</v>
      </c>
      <c r="R4628" t="s">
        <v>71</v>
      </c>
    </row>
    <row r="4629" spans="1:58" x14ac:dyDescent="0.2">
      <c r="A4629" t="s">
        <v>217</v>
      </c>
      <c r="B4629" t="s">
        <v>218</v>
      </c>
      <c r="C4629">
        <f>-70.0145005 / 41.75712629</f>
        <v>-1.6767078273958491</v>
      </c>
      <c r="D4629" t="s">
        <v>219</v>
      </c>
      <c r="E4629" t="s">
        <v>70</v>
      </c>
      <c r="F4629" s="1">
        <v>42626</v>
      </c>
      <c r="G4629">
        <v>7</v>
      </c>
      <c r="O4629">
        <v>5.01</v>
      </c>
      <c r="P4629" t="s">
        <v>71</v>
      </c>
      <c r="Q4629">
        <v>22.1</v>
      </c>
      <c r="R4629" t="s">
        <v>71</v>
      </c>
    </row>
    <row r="4630" spans="1:58" x14ac:dyDescent="0.2">
      <c r="A4630" t="s">
        <v>217</v>
      </c>
      <c r="B4630" t="s">
        <v>218</v>
      </c>
      <c r="C4630">
        <f>-70.0145005 / 41.75712629</f>
        <v>-1.6767078273958491</v>
      </c>
      <c r="D4630" t="s">
        <v>219</v>
      </c>
      <c r="E4630" t="s">
        <v>70</v>
      </c>
      <c r="F4630" s="1">
        <v>42626</v>
      </c>
      <c r="G4630">
        <v>8</v>
      </c>
      <c r="O4630">
        <v>2.81</v>
      </c>
      <c r="P4630" t="s">
        <v>71</v>
      </c>
      <c r="Q4630">
        <v>20.399999999999999</v>
      </c>
      <c r="R4630" t="s">
        <v>71</v>
      </c>
    </row>
    <row r="4631" spans="1:58" x14ac:dyDescent="0.2">
      <c r="A4631" t="s">
        <v>217</v>
      </c>
      <c r="B4631" t="s">
        <v>218</v>
      </c>
      <c r="C4631">
        <f>-70.0145005 / 41.75712629</f>
        <v>-1.6767078273958491</v>
      </c>
      <c r="D4631" t="s">
        <v>219</v>
      </c>
      <c r="E4631" t="s">
        <v>70</v>
      </c>
      <c r="F4631" s="1">
        <v>42626</v>
      </c>
      <c r="G4631">
        <v>8.1</v>
      </c>
      <c r="K4631">
        <v>5.33</v>
      </c>
      <c r="L4631" t="s">
        <v>71</v>
      </c>
      <c r="S4631">
        <v>0.4</v>
      </c>
      <c r="T4631" t="s">
        <v>71</v>
      </c>
      <c r="W4631">
        <v>24.27</v>
      </c>
      <c r="X4631" t="s">
        <v>71</v>
      </c>
      <c r="Y4631">
        <v>-9.06</v>
      </c>
      <c r="AA4631">
        <v>47.02</v>
      </c>
      <c r="AE4631">
        <v>10.8</v>
      </c>
      <c r="AF4631" t="s">
        <v>71</v>
      </c>
      <c r="AG4631">
        <v>5.71</v>
      </c>
      <c r="AH4631" t="s">
        <v>71</v>
      </c>
      <c r="AS4631">
        <v>3.88</v>
      </c>
      <c r="AT4631" t="s">
        <v>71</v>
      </c>
      <c r="BE4631">
        <v>9.2100000000000009</v>
      </c>
      <c r="BF4631" t="s">
        <v>71</v>
      </c>
    </row>
    <row r="4632" spans="1:58" x14ac:dyDescent="0.2">
      <c r="A4632" t="s">
        <v>640</v>
      </c>
      <c r="B4632" t="s">
        <v>641</v>
      </c>
      <c r="C4632">
        <f>-70.00916311 / 41.75804912</f>
        <v>-1.6765429560374059</v>
      </c>
      <c r="D4632" t="s">
        <v>112</v>
      </c>
      <c r="E4632" t="s">
        <v>70</v>
      </c>
      <c r="F4632" s="1">
        <v>37143</v>
      </c>
      <c r="G4632">
        <v>0.5</v>
      </c>
      <c r="I4632">
        <v>13.47</v>
      </c>
      <c r="J4632" t="s">
        <v>71</v>
      </c>
      <c r="K4632">
        <v>1.68</v>
      </c>
      <c r="L4632" t="s">
        <v>71</v>
      </c>
      <c r="M4632">
        <v>4.33</v>
      </c>
      <c r="N4632" t="s">
        <v>71</v>
      </c>
      <c r="O4632">
        <v>8.33</v>
      </c>
      <c r="P4632" t="s">
        <v>71</v>
      </c>
      <c r="Q4632">
        <v>25.4</v>
      </c>
      <c r="R4632" t="s">
        <v>71</v>
      </c>
      <c r="S4632">
        <v>0.25</v>
      </c>
      <c r="T4632" t="s">
        <v>71</v>
      </c>
      <c r="U4632">
        <v>7.74</v>
      </c>
      <c r="V4632" t="s">
        <v>71</v>
      </c>
      <c r="W4632">
        <v>17.7</v>
      </c>
      <c r="X4632" t="s">
        <v>71</v>
      </c>
      <c r="Y4632">
        <v>33.659999999999997</v>
      </c>
      <c r="AA4632">
        <v>35.69</v>
      </c>
      <c r="AC4632">
        <v>38.880000000000003</v>
      </c>
      <c r="AE4632">
        <v>3.3</v>
      </c>
      <c r="AF4632" t="s">
        <v>71</v>
      </c>
      <c r="AG4632">
        <v>6.68</v>
      </c>
      <c r="AH4632" t="s">
        <v>71</v>
      </c>
      <c r="AS4632">
        <v>0.72</v>
      </c>
      <c r="AT4632" t="s">
        <v>71</v>
      </c>
    </row>
    <row r="4633" spans="1:58" x14ac:dyDescent="0.2">
      <c r="A4633" t="s">
        <v>640</v>
      </c>
      <c r="B4633" t="s">
        <v>641</v>
      </c>
      <c r="C4633">
        <f>-70.00916311 / 41.75804912</f>
        <v>-1.6765429560374059</v>
      </c>
      <c r="D4633" t="s">
        <v>112</v>
      </c>
      <c r="E4633" t="s">
        <v>70</v>
      </c>
      <c r="F4633" s="1">
        <v>37143</v>
      </c>
      <c r="G4633">
        <v>1</v>
      </c>
      <c r="O4633">
        <v>8.36</v>
      </c>
      <c r="P4633" t="s">
        <v>71</v>
      </c>
      <c r="Q4633">
        <v>25</v>
      </c>
      <c r="R4633" t="s">
        <v>71</v>
      </c>
    </row>
    <row r="4634" spans="1:58" x14ac:dyDescent="0.2">
      <c r="A4634" t="s">
        <v>640</v>
      </c>
      <c r="B4634" t="s">
        <v>641</v>
      </c>
      <c r="C4634">
        <f>-70.00916311 / 41.75804912</f>
        <v>-1.6765429560374059</v>
      </c>
      <c r="D4634" t="s">
        <v>112</v>
      </c>
      <c r="E4634" t="s">
        <v>70</v>
      </c>
      <c r="F4634" s="1">
        <v>37143</v>
      </c>
      <c r="G4634">
        <v>2</v>
      </c>
      <c r="O4634">
        <v>8.31</v>
      </c>
      <c r="P4634" t="s">
        <v>71</v>
      </c>
      <c r="Q4634">
        <v>25</v>
      </c>
      <c r="R4634" t="s">
        <v>71</v>
      </c>
    </row>
    <row r="4635" spans="1:58" x14ac:dyDescent="0.2">
      <c r="A4635" t="s">
        <v>640</v>
      </c>
      <c r="B4635" t="s">
        <v>641</v>
      </c>
      <c r="C4635">
        <f>-70.00916311 / 41.75804912</f>
        <v>-1.6765429560374059</v>
      </c>
      <c r="D4635" t="s">
        <v>112</v>
      </c>
      <c r="E4635" t="s">
        <v>70</v>
      </c>
      <c r="F4635" s="1">
        <v>37143</v>
      </c>
      <c r="G4635">
        <v>3</v>
      </c>
      <c r="K4635">
        <v>1.43</v>
      </c>
      <c r="L4635" t="s">
        <v>71</v>
      </c>
      <c r="O4635">
        <v>8.34</v>
      </c>
      <c r="P4635" t="s">
        <v>71</v>
      </c>
      <c r="Q4635">
        <v>24.9</v>
      </c>
      <c r="R4635" t="s">
        <v>71</v>
      </c>
      <c r="S4635">
        <v>0.25</v>
      </c>
      <c r="T4635" t="s">
        <v>71</v>
      </c>
      <c r="U4635">
        <v>7.74</v>
      </c>
      <c r="V4635" t="s">
        <v>71</v>
      </c>
      <c r="W4635">
        <v>14.8</v>
      </c>
      <c r="X4635" t="s">
        <v>71</v>
      </c>
      <c r="Y4635">
        <v>0</v>
      </c>
      <c r="AA4635">
        <v>34.11</v>
      </c>
      <c r="AE4635">
        <v>3.5</v>
      </c>
      <c r="AF4635" t="s">
        <v>71</v>
      </c>
      <c r="AG4635">
        <v>6.5</v>
      </c>
      <c r="AH4635" t="s">
        <v>71</v>
      </c>
      <c r="AS4635">
        <v>0.46</v>
      </c>
      <c r="AT4635" t="s">
        <v>71</v>
      </c>
    </row>
    <row r="4636" spans="1:58" x14ac:dyDescent="0.2">
      <c r="A4636" t="s">
        <v>640</v>
      </c>
      <c r="B4636" t="s">
        <v>641</v>
      </c>
      <c r="C4636">
        <f>-70.00916311 / 41.75804912</f>
        <v>-1.6765429560374059</v>
      </c>
      <c r="D4636" t="s">
        <v>112</v>
      </c>
      <c r="E4636" t="s">
        <v>70</v>
      </c>
      <c r="F4636" s="1">
        <v>37143</v>
      </c>
      <c r="G4636">
        <v>4</v>
      </c>
      <c r="O4636">
        <v>8.19</v>
      </c>
      <c r="P4636" t="s">
        <v>71</v>
      </c>
      <c r="Q4636">
        <v>24.4</v>
      </c>
      <c r="R4636" t="s">
        <v>71</v>
      </c>
    </row>
    <row r="4637" spans="1:58" x14ac:dyDescent="0.2">
      <c r="A4637" t="s">
        <v>640</v>
      </c>
      <c r="B4637" t="s">
        <v>641</v>
      </c>
      <c r="C4637">
        <f>-70.00916311 / 41.75804912</f>
        <v>-1.6765429560374059</v>
      </c>
      <c r="D4637" t="s">
        <v>112</v>
      </c>
      <c r="E4637" t="s">
        <v>70</v>
      </c>
      <c r="F4637" s="1">
        <v>37143</v>
      </c>
      <c r="G4637">
        <v>5</v>
      </c>
      <c r="O4637">
        <v>8.2100000000000009</v>
      </c>
      <c r="P4637" t="s">
        <v>71</v>
      </c>
      <c r="Q4637">
        <v>24.3</v>
      </c>
      <c r="R4637" t="s">
        <v>71</v>
      </c>
    </row>
    <row r="4638" spans="1:58" x14ac:dyDescent="0.2">
      <c r="A4638" t="s">
        <v>640</v>
      </c>
      <c r="B4638" t="s">
        <v>641</v>
      </c>
      <c r="C4638">
        <f>-70.00916311 / 41.75804912</f>
        <v>-1.6765429560374059</v>
      </c>
      <c r="D4638" t="s">
        <v>112</v>
      </c>
      <c r="E4638" t="s">
        <v>70</v>
      </c>
      <c r="F4638" s="1">
        <v>37143</v>
      </c>
      <c r="G4638">
        <v>6</v>
      </c>
      <c r="O4638">
        <v>8.18</v>
      </c>
      <c r="P4638" t="s">
        <v>71</v>
      </c>
      <c r="Q4638">
        <v>24</v>
      </c>
      <c r="R4638" t="s">
        <v>71</v>
      </c>
    </row>
    <row r="4639" spans="1:58" x14ac:dyDescent="0.2">
      <c r="A4639" t="s">
        <v>640</v>
      </c>
      <c r="B4639" t="s">
        <v>641</v>
      </c>
      <c r="C4639">
        <f>-70.00916311 / 41.75804912</f>
        <v>-1.6765429560374059</v>
      </c>
      <c r="D4639" t="s">
        <v>112</v>
      </c>
      <c r="E4639" t="s">
        <v>70</v>
      </c>
      <c r="F4639" s="1">
        <v>37143</v>
      </c>
      <c r="G4639">
        <v>7</v>
      </c>
      <c r="O4639">
        <v>8.2899999999999991</v>
      </c>
      <c r="P4639" t="s">
        <v>71</v>
      </c>
      <c r="Q4639">
        <v>22.8</v>
      </c>
      <c r="R4639" t="s">
        <v>71</v>
      </c>
    </row>
    <row r="4640" spans="1:58" x14ac:dyDescent="0.2">
      <c r="A4640" t="s">
        <v>640</v>
      </c>
      <c r="B4640" t="s">
        <v>641</v>
      </c>
      <c r="C4640">
        <f>-70.00916311 / 41.75804912</f>
        <v>-1.6765429560374059</v>
      </c>
      <c r="D4640" t="s">
        <v>112</v>
      </c>
      <c r="E4640" t="s">
        <v>70</v>
      </c>
      <c r="F4640" s="1">
        <v>37143</v>
      </c>
      <c r="G4640">
        <v>8</v>
      </c>
      <c r="O4640">
        <v>11.77</v>
      </c>
      <c r="P4640" t="s">
        <v>71</v>
      </c>
      <c r="Q4640">
        <v>17.2</v>
      </c>
      <c r="R4640" t="s">
        <v>71</v>
      </c>
    </row>
    <row r="4641" spans="1:46" x14ac:dyDescent="0.2">
      <c r="A4641" t="s">
        <v>640</v>
      </c>
      <c r="B4641" t="s">
        <v>641</v>
      </c>
      <c r="C4641">
        <f>-70.00916311 / 41.75804912</f>
        <v>-1.6765429560374059</v>
      </c>
      <c r="D4641" t="s">
        <v>112</v>
      </c>
      <c r="E4641" t="s">
        <v>70</v>
      </c>
      <c r="F4641" s="1">
        <v>37143</v>
      </c>
      <c r="G4641">
        <v>9</v>
      </c>
      <c r="K4641">
        <v>3.82</v>
      </c>
      <c r="L4641" t="s">
        <v>71</v>
      </c>
      <c r="O4641">
        <v>11.72</v>
      </c>
      <c r="P4641" t="s">
        <v>71</v>
      </c>
      <c r="Q4641">
        <v>14.5</v>
      </c>
      <c r="R4641" t="s">
        <v>71</v>
      </c>
      <c r="S4641">
        <v>0.35</v>
      </c>
      <c r="T4641" t="s">
        <v>71</v>
      </c>
      <c r="W4641">
        <v>18.5</v>
      </c>
      <c r="X4641" t="s">
        <v>71</v>
      </c>
      <c r="Y4641">
        <v>-10.99</v>
      </c>
      <c r="AA4641">
        <v>43.75</v>
      </c>
      <c r="AE4641">
        <v>3.7</v>
      </c>
      <c r="AF4641" t="s">
        <v>71</v>
      </c>
      <c r="AG4641">
        <v>6.28</v>
      </c>
      <c r="AH4641" t="s">
        <v>71</v>
      </c>
      <c r="AS4641">
        <v>1.74</v>
      </c>
      <c r="AT4641" t="s">
        <v>71</v>
      </c>
    </row>
    <row r="4642" spans="1:46" x14ac:dyDescent="0.2">
      <c r="A4642" t="s">
        <v>640</v>
      </c>
      <c r="B4642" t="s">
        <v>641</v>
      </c>
      <c r="C4642">
        <f>-70.00916311 / 41.75804912</f>
        <v>-1.6765429560374059</v>
      </c>
      <c r="D4642" t="s">
        <v>112</v>
      </c>
      <c r="E4642" t="s">
        <v>70</v>
      </c>
      <c r="F4642" s="1">
        <v>37143</v>
      </c>
      <c r="G4642">
        <v>10</v>
      </c>
      <c r="O4642">
        <v>11.32</v>
      </c>
      <c r="P4642" t="s">
        <v>71</v>
      </c>
      <c r="Q4642">
        <v>12.4</v>
      </c>
      <c r="R4642" t="s">
        <v>71</v>
      </c>
    </row>
    <row r="4643" spans="1:46" x14ac:dyDescent="0.2">
      <c r="A4643" t="s">
        <v>640</v>
      </c>
      <c r="B4643" t="s">
        <v>641</v>
      </c>
      <c r="C4643">
        <f>-70.00916311 / 41.75804912</f>
        <v>-1.6765429560374059</v>
      </c>
      <c r="D4643" t="s">
        <v>112</v>
      </c>
      <c r="E4643" t="s">
        <v>70</v>
      </c>
      <c r="F4643" s="1">
        <v>37143</v>
      </c>
      <c r="G4643">
        <v>11</v>
      </c>
      <c r="O4643">
        <v>10</v>
      </c>
      <c r="P4643" t="s">
        <v>71</v>
      </c>
      <c r="Q4643">
        <v>10.5</v>
      </c>
      <c r="R4643" t="s">
        <v>71</v>
      </c>
    </row>
    <row r="4644" spans="1:46" x14ac:dyDescent="0.2">
      <c r="A4644" t="s">
        <v>640</v>
      </c>
      <c r="B4644" t="s">
        <v>641</v>
      </c>
      <c r="C4644">
        <f>-70.00916311 / 41.75804912</f>
        <v>-1.6765429560374059</v>
      </c>
      <c r="D4644" t="s">
        <v>112</v>
      </c>
      <c r="E4644" t="s">
        <v>70</v>
      </c>
      <c r="F4644" s="1">
        <v>37143</v>
      </c>
      <c r="G4644">
        <v>12</v>
      </c>
      <c r="O4644">
        <v>9.34</v>
      </c>
      <c r="P4644" t="s">
        <v>71</v>
      </c>
      <c r="Q4644">
        <v>10</v>
      </c>
      <c r="R4644" t="s">
        <v>71</v>
      </c>
    </row>
    <row r="4645" spans="1:46" x14ac:dyDescent="0.2">
      <c r="A4645" t="s">
        <v>640</v>
      </c>
      <c r="B4645" t="s">
        <v>641</v>
      </c>
      <c r="C4645">
        <f>-70.00916311 / 41.75804912</f>
        <v>-1.6765429560374059</v>
      </c>
      <c r="D4645" t="s">
        <v>112</v>
      </c>
      <c r="E4645" t="s">
        <v>70</v>
      </c>
      <c r="F4645" s="1">
        <v>37143</v>
      </c>
      <c r="G4645">
        <v>12.5</v>
      </c>
      <c r="K4645">
        <v>2.12</v>
      </c>
      <c r="L4645" t="s">
        <v>71</v>
      </c>
      <c r="S4645">
        <v>0.25</v>
      </c>
      <c r="T4645" t="s">
        <v>71</v>
      </c>
      <c r="W4645">
        <v>14.8</v>
      </c>
      <c r="X4645" t="s">
        <v>71</v>
      </c>
      <c r="Y4645">
        <v>-15.84</v>
      </c>
      <c r="AA4645">
        <v>37.97</v>
      </c>
      <c r="AE4645">
        <v>3.5</v>
      </c>
      <c r="AF4645" t="s">
        <v>71</v>
      </c>
      <c r="AG4645">
        <v>6.09</v>
      </c>
      <c r="AH4645" t="s">
        <v>71</v>
      </c>
      <c r="AS4645">
        <v>3.64</v>
      </c>
      <c r="AT4645" t="s">
        <v>71</v>
      </c>
    </row>
    <row r="4646" spans="1:46" x14ac:dyDescent="0.2">
      <c r="A4646" t="s">
        <v>640</v>
      </c>
      <c r="B4646" t="s">
        <v>641</v>
      </c>
      <c r="C4646">
        <f>-70.00916311 / 41.75804912</f>
        <v>-1.6765429560374059</v>
      </c>
      <c r="D4646" t="s">
        <v>112</v>
      </c>
      <c r="E4646" t="s">
        <v>70</v>
      </c>
      <c r="F4646" s="1">
        <v>37873</v>
      </c>
      <c r="G4646">
        <v>0.5</v>
      </c>
      <c r="I4646">
        <v>19.64</v>
      </c>
      <c r="J4646" t="s">
        <v>71</v>
      </c>
      <c r="K4646">
        <v>1.28</v>
      </c>
      <c r="L4646" t="s">
        <v>71</v>
      </c>
      <c r="M4646">
        <v>5.32</v>
      </c>
      <c r="N4646" t="s">
        <v>71</v>
      </c>
      <c r="O4646">
        <v>8.08</v>
      </c>
      <c r="P4646" t="s">
        <v>71</v>
      </c>
      <c r="Q4646">
        <v>25.8</v>
      </c>
      <c r="R4646" t="s">
        <v>71</v>
      </c>
      <c r="S4646">
        <v>0.4</v>
      </c>
      <c r="T4646" t="s">
        <v>71</v>
      </c>
      <c r="U4646">
        <v>12.39</v>
      </c>
      <c r="V4646" t="s">
        <v>71</v>
      </c>
      <c r="W4646">
        <v>16.5</v>
      </c>
      <c r="X4646" t="s">
        <v>71</v>
      </c>
      <c r="Y4646">
        <v>40.44</v>
      </c>
      <c r="AA4646">
        <v>33.020000000000003</v>
      </c>
      <c r="AC4646">
        <v>35.909999999999997</v>
      </c>
      <c r="AE4646">
        <v>0.32</v>
      </c>
      <c r="AF4646" t="s">
        <v>71</v>
      </c>
      <c r="AG4646">
        <v>6.59</v>
      </c>
      <c r="AH4646" t="s">
        <v>71</v>
      </c>
      <c r="AS4646">
        <v>0.26</v>
      </c>
      <c r="AT4646" t="s">
        <v>71</v>
      </c>
    </row>
    <row r="4647" spans="1:46" x14ac:dyDescent="0.2">
      <c r="A4647" t="s">
        <v>640</v>
      </c>
      <c r="B4647" t="s">
        <v>641</v>
      </c>
      <c r="C4647">
        <f>-70.00916311 / 41.75804912</f>
        <v>-1.6765429560374059</v>
      </c>
      <c r="D4647" t="s">
        <v>112</v>
      </c>
      <c r="E4647" t="s">
        <v>70</v>
      </c>
      <c r="F4647" s="1">
        <v>37873</v>
      </c>
      <c r="G4647">
        <v>1</v>
      </c>
      <c r="O4647">
        <v>8.08</v>
      </c>
      <c r="P4647" t="s">
        <v>71</v>
      </c>
      <c r="Q4647">
        <v>25.8</v>
      </c>
      <c r="R4647" t="s">
        <v>71</v>
      </c>
    </row>
    <row r="4648" spans="1:46" x14ac:dyDescent="0.2">
      <c r="A4648" t="s">
        <v>640</v>
      </c>
      <c r="B4648" t="s">
        <v>641</v>
      </c>
      <c r="C4648">
        <f>-70.00916311 / 41.75804912</f>
        <v>-1.6765429560374059</v>
      </c>
      <c r="D4648" t="s">
        <v>112</v>
      </c>
      <c r="E4648" t="s">
        <v>70</v>
      </c>
      <c r="F4648" s="1">
        <v>37873</v>
      </c>
      <c r="G4648">
        <v>2</v>
      </c>
      <c r="O4648">
        <v>8.08</v>
      </c>
      <c r="P4648" t="s">
        <v>71</v>
      </c>
      <c r="Q4648">
        <v>25.7</v>
      </c>
      <c r="R4648" t="s">
        <v>71</v>
      </c>
    </row>
    <row r="4649" spans="1:46" x14ac:dyDescent="0.2">
      <c r="A4649" t="s">
        <v>640</v>
      </c>
      <c r="B4649" t="s">
        <v>641</v>
      </c>
      <c r="C4649">
        <f>-70.00916311 / 41.75804912</f>
        <v>-1.6765429560374059</v>
      </c>
      <c r="D4649" t="s">
        <v>112</v>
      </c>
      <c r="E4649" t="s">
        <v>70</v>
      </c>
      <c r="F4649" s="1">
        <v>37873</v>
      </c>
      <c r="G4649">
        <v>3</v>
      </c>
      <c r="K4649">
        <v>1.53</v>
      </c>
      <c r="L4649" t="s">
        <v>71</v>
      </c>
      <c r="O4649">
        <v>8.08</v>
      </c>
      <c r="P4649" t="s">
        <v>71</v>
      </c>
      <c r="Q4649">
        <v>25.7</v>
      </c>
      <c r="R4649" t="s">
        <v>71</v>
      </c>
      <c r="S4649">
        <v>0.5</v>
      </c>
      <c r="T4649" t="s">
        <v>71</v>
      </c>
      <c r="U4649">
        <v>15.49</v>
      </c>
      <c r="V4649" t="s">
        <v>71</v>
      </c>
      <c r="W4649">
        <v>16.600000000000001</v>
      </c>
      <c r="X4649" t="s">
        <v>71</v>
      </c>
      <c r="Y4649">
        <v>0</v>
      </c>
      <c r="AA4649">
        <v>34.770000000000003</v>
      </c>
      <c r="AE4649">
        <v>0.32</v>
      </c>
      <c r="AF4649" t="s">
        <v>71</v>
      </c>
      <c r="AG4649">
        <v>6.5</v>
      </c>
      <c r="AH4649" t="s">
        <v>71</v>
      </c>
      <c r="AS4649">
        <v>0.28000000000000003</v>
      </c>
      <c r="AT4649" t="s">
        <v>71</v>
      </c>
    </row>
    <row r="4650" spans="1:46" x14ac:dyDescent="0.2">
      <c r="A4650" t="s">
        <v>640</v>
      </c>
      <c r="B4650" t="s">
        <v>641</v>
      </c>
      <c r="C4650">
        <f>-70.00916311 / 41.75804912</f>
        <v>-1.6765429560374059</v>
      </c>
      <c r="D4650" t="s">
        <v>112</v>
      </c>
      <c r="E4650" t="s">
        <v>70</v>
      </c>
      <c r="F4650" s="1">
        <v>37873</v>
      </c>
      <c r="G4650">
        <v>4</v>
      </c>
      <c r="O4650">
        <v>8.08</v>
      </c>
      <c r="P4650" t="s">
        <v>71</v>
      </c>
      <c r="Q4650">
        <v>25.7</v>
      </c>
      <c r="R4650" t="s">
        <v>71</v>
      </c>
    </row>
    <row r="4651" spans="1:46" x14ac:dyDescent="0.2">
      <c r="A4651" t="s">
        <v>640</v>
      </c>
      <c r="B4651" t="s">
        <v>641</v>
      </c>
      <c r="C4651">
        <f>-70.00916311 / 41.75804912</f>
        <v>-1.6765429560374059</v>
      </c>
      <c r="D4651" t="s">
        <v>112</v>
      </c>
      <c r="E4651" t="s">
        <v>70</v>
      </c>
      <c r="F4651" s="1">
        <v>37873</v>
      </c>
      <c r="G4651">
        <v>5</v>
      </c>
      <c r="O4651">
        <v>8.58</v>
      </c>
      <c r="P4651" t="s">
        <v>71</v>
      </c>
      <c r="Q4651">
        <v>24.3</v>
      </c>
      <c r="R4651" t="s">
        <v>71</v>
      </c>
    </row>
    <row r="4652" spans="1:46" x14ac:dyDescent="0.2">
      <c r="A4652" t="s">
        <v>640</v>
      </c>
      <c r="B4652" t="s">
        <v>641</v>
      </c>
      <c r="C4652">
        <f>-70.00916311 / 41.75804912</f>
        <v>-1.6765429560374059</v>
      </c>
      <c r="D4652" t="s">
        <v>112</v>
      </c>
      <c r="E4652" t="s">
        <v>70</v>
      </c>
      <c r="F4652" s="1">
        <v>37873</v>
      </c>
      <c r="G4652">
        <v>6</v>
      </c>
      <c r="O4652">
        <v>10.89</v>
      </c>
      <c r="P4652" t="s">
        <v>71</v>
      </c>
      <c r="Q4652">
        <v>19</v>
      </c>
      <c r="R4652" t="s">
        <v>71</v>
      </c>
    </row>
    <row r="4653" spans="1:46" x14ac:dyDescent="0.2">
      <c r="A4653" t="s">
        <v>640</v>
      </c>
      <c r="B4653" t="s">
        <v>641</v>
      </c>
      <c r="C4653">
        <f>-70.00916311 / 41.75804912</f>
        <v>-1.6765429560374059</v>
      </c>
      <c r="D4653" t="s">
        <v>112</v>
      </c>
      <c r="E4653" t="s">
        <v>70</v>
      </c>
      <c r="F4653" s="1">
        <v>37873</v>
      </c>
      <c r="G4653">
        <v>7</v>
      </c>
      <c r="O4653">
        <v>12.07</v>
      </c>
      <c r="P4653" t="s">
        <v>71</v>
      </c>
      <c r="Q4653">
        <v>15.2</v>
      </c>
      <c r="R4653" t="s">
        <v>71</v>
      </c>
    </row>
    <row r="4654" spans="1:46" x14ac:dyDescent="0.2">
      <c r="A4654" t="s">
        <v>640</v>
      </c>
      <c r="B4654" t="s">
        <v>641</v>
      </c>
      <c r="C4654">
        <f>-70.00916311 / 41.75804912</f>
        <v>-1.6765429560374059</v>
      </c>
      <c r="D4654" t="s">
        <v>112</v>
      </c>
      <c r="E4654" t="s">
        <v>70</v>
      </c>
      <c r="F4654" s="1">
        <v>37873</v>
      </c>
      <c r="G4654">
        <v>8</v>
      </c>
      <c r="O4654">
        <v>12.08</v>
      </c>
      <c r="P4654" t="s">
        <v>71</v>
      </c>
      <c r="Q4654">
        <v>12.17</v>
      </c>
      <c r="R4654" t="s">
        <v>71</v>
      </c>
    </row>
    <row r="4655" spans="1:46" x14ac:dyDescent="0.2">
      <c r="A4655" t="s">
        <v>640</v>
      </c>
      <c r="B4655" t="s">
        <v>641</v>
      </c>
      <c r="C4655">
        <f>-70.00916311 / 41.75804912</f>
        <v>-1.6765429560374059</v>
      </c>
      <c r="D4655" t="s">
        <v>112</v>
      </c>
      <c r="E4655" t="s">
        <v>70</v>
      </c>
      <c r="F4655" s="1">
        <v>37873</v>
      </c>
      <c r="G4655">
        <v>9</v>
      </c>
      <c r="K4655">
        <v>0.98</v>
      </c>
      <c r="L4655" t="s">
        <v>71</v>
      </c>
      <c r="O4655">
        <v>12.34</v>
      </c>
      <c r="P4655" t="s">
        <v>71</v>
      </c>
      <c r="Q4655">
        <v>11</v>
      </c>
      <c r="R4655" t="s">
        <v>71</v>
      </c>
      <c r="S4655">
        <v>0.5</v>
      </c>
      <c r="T4655" t="s">
        <v>71</v>
      </c>
      <c r="U4655">
        <v>15.49</v>
      </c>
      <c r="V4655" t="s">
        <v>71</v>
      </c>
      <c r="W4655">
        <v>13</v>
      </c>
      <c r="X4655" t="s">
        <v>71</v>
      </c>
      <c r="Y4655">
        <v>43.66</v>
      </c>
      <c r="AA4655">
        <v>30.4</v>
      </c>
      <c r="AE4655">
        <v>0.3</v>
      </c>
      <c r="AF4655" t="s">
        <v>71</v>
      </c>
      <c r="AG4655">
        <v>6.44</v>
      </c>
      <c r="AH4655" t="s">
        <v>71</v>
      </c>
      <c r="AS4655">
        <v>0.37</v>
      </c>
      <c r="AT4655" t="s">
        <v>71</v>
      </c>
    </row>
    <row r="4656" spans="1:46" x14ac:dyDescent="0.2">
      <c r="A4656" t="s">
        <v>640</v>
      </c>
      <c r="B4656" t="s">
        <v>641</v>
      </c>
      <c r="C4656">
        <f>-70.00916311 / 41.75804912</f>
        <v>-1.6765429560374059</v>
      </c>
      <c r="D4656" t="s">
        <v>112</v>
      </c>
      <c r="E4656" t="s">
        <v>70</v>
      </c>
      <c r="F4656" s="1">
        <v>37873</v>
      </c>
      <c r="G4656">
        <v>10</v>
      </c>
      <c r="O4656">
        <v>12.47</v>
      </c>
      <c r="P4656" t="s">
        <v>71</v>
      </c>
      <c r="Q4656">
        <v>9.5</v>
      </c>
      <c r="R4656" t="s">
        <v>71</v>
      </c>
    </row>
    <row r="4657" spans="1:46" x14ac:dyDescent="0.2">
      <c r="A4657" t="s">
        <v>640</v>
      </c>
      <c r="B4657" t="s">
        <v>641</v>
      </c>
      <c r="C4657">
        <f>-70.00916311 / 41.75804912</f>
        <v>-1.6765429560374059</v>
      </c>
      <c r="D4657" t="s">
        <v>112</v>
      </c>
      <c r="E4657" t="s">
        <v>70</v>
      </c>
      <c r="F4657" s="1">
        <v>37873</v>
      </c>
      <c r="G4657">
        <v>11</v>
      </c>
      <c r="O4657">
        <v>12.01</v>
      </c>
      <c r="P4657" t="s">
        <v>71</v>
      </c>
      <c r="Q4657">
        <v>8.4</v>
      </c>
      <c r="R4657" t="s">
        <v>71</v>
      </c>
    </row>
    <row r="4658" spans="1:46" x14ac:dyDescent="0.2">
      <c r="A4658" t="s">
        <v>640</v>
      </c>
      <c r="B4658" t="s">
        <v>641</v>
      </c>
      <c r="C4658">
        <f>-70.00916311 / 41.75804912</f>
        <v>-1.6765429560374059</v>
      </c>
      <c r="D4658" t="s">
        <v>112</v>
      </c>
      <c r="E4658" t="s">
        <v>70</v>
      </c>
      <c r="F4658" s="1">
        <v>37873</v>
      </c>
      <c r="G4658">
        <v>12</v>
      </c>
      <c r="O4658">
        <v>10.71</v>
      </c>
      <c r="P4658" t="s">
        <v>71</v>
      </c>
      <c r="Q4658">
        <v>7.8</v>
      </c>
      <c r="R4658" t="s">
        <v>71</v>
      </c>
    </row>
    <row r="4659" spans="1:46" x14ac:dyDescent="0.2">
      <c r="A4659" t="s">
        <v>640</v>
      </c>
      <c r="B4659" t="s">
        <v>641</v>
      </c>
      <c r="C4659">
        <f>-70.00916311 / 41.75804912</f>
        <v>-1.6765429560374059</v>
      </c>
      <c r="D4659" t="s">
        <v>112</v>
      </c>
      <c r="E4659" t="s">
        <v>70</v>
      </c>
      <c r="F4659" s="1">
        <v>37873</v>
      </c>
      <c r="G4659">
        <v>13</v>
      </c>
      <c r="O4659">
        <v>6.94</v>
      </c>
      <c r="P4659" t="s">
        <v>71</v>
      </c>
      <c r="Q4659">
        <v>7.4</v>
      </c>
      <c r="R4659" t="s">
        <v>71</v>
      </c>
    </row>
    <row r="4660" spans="1:46" x14ac:dyDescent="0.2">
      <c r="A4660" t="s">
        <v>640</v>
      </c>
      <c r="B4660" t="s">
        <v>641</v>
      </c>
      <c r="C4660">
        <f>-70.00916311 / 41.75804912</f>
        <v>-1.6765429560374059</v>
      </c>
      <c r="D4660" t="s">
        <v>112</v>
      </c>
      <c r="E4660" t="s">
        <v>70</v>
      </c>
      <c r="F4660" s="1">
        <v>37873</v>
      </c>
      <c r="G4660">
        <v>14</v>
      </c>
      <c r="O4660">
        <v>5.41</v>
      </c>
      <c r="P4660" t="s">
        <v>71</v>
      </c>
      <c r="Q4660">
        <v>7.2</v>
      </c>
      <c r="R4660" t="s">
        <v>71</v>
      </c>
    </row>
    <row r="4661" spans="1:46" x14ac:dyDescent="0.2">
      <c r="A4661" t="s">
        <v>640</v>
      </c>
      <c r="B4661" t="s">
        <v>641</v>
      </c>
      <c r="C4661">
        <f>-70.00916311 / 41.75804912</f>
        <v>-1.6765429560374059</v>
      </c>
      <c r="D4661" t="s">
        <v>112</v>
      </c>
      <c r="E4661" t="s">
        <v>70</v>
      </c>
      <c r="F4661" s="1">
        <v>37873</v>
      </c>
      <c r="G4661">
        <v>15</v>
      </c>
      <c r="O4661">
        <v>4.3099999999999996</v>
      </c>
      <c r="P4661" t="s">
        <v>71</v>
      </c>
      <c r="Q4661">
        <v>7</v>
      </c>
      <c r="R4661" t="s">
        <v>71</v>
      </c>
    </row>
    <row r="4662" spans="1:46" x14ac:dyDescent="0.2">
      <c r="A4662" t="s">
        <v>640</v>
      </c>
      <c r="B4662" t="s">
        <v>641</v>
      </c>
      <c r="C4662">
        <f>-70.00916311 / 41.75804912</f>
        <v>-1.6765429560374059</v>
      </c>
      <c r="D4662" t="s">
        <v>112</v>
      </c>
      <c r="E4662" t="s">
        <v>70</v>
      </c>
      <c r="F4662" s="1">
        <v>37873</v>
      </c>
      <c r="G4662">
        <v>16</v>
      </c>
      <c r="O4662">
        <v>4.08</v>
      </c>
      <c r="P4662" t="s">
        <v>71</v>
      </c>
      <c r="Q4662">
        <v>6.9</v>
      </c>
      <c r="R4662" t="s">
        <v>71</v>
      </c>
    </row>
    <row r="4663" spans="1:46" x14ac:dyDescent="0.2">
      <c r="A4663" t="s">
        <v>640</v>
      </c>
      <c r="B4663" t="s">
        <v>641</v>
      </c>
      <c r="C4663">
        <f>-70.00916311 / 41.75804912</f>
        <v>-1.6765429560374059</v>
      </c>
      <c r="D4663" t="s">
        <v>112</v>
      </c>
      <c r="E4663" t="s">
        <v>70</v>
      </c>
      <c r="F4663" s="1">
        <v>37873</v>
      </c>
      <c r="G4663">
        <v>17</v>
      </c>
      <c r="O4663">
        <v>3.61</v>
      </c>
      <c r="P4663" t="s">
        <v>71</v>
      </c>
      <c r="Q4663">
        <v>6.8</v>
      </c>
      <c r="R4663" t="s">
        <v>71</v>
      </c>
    </row>
    <row r="4664" spans="1:46" x14ac:dyDescent="0.2">
      <c r="A4664" t="s">
        <v>640</v>
      </c>
      <c r="B4664" t="s">
        <v>641</v>
      </c>
      <c r="C4664">
        <f>-70.00916311 / 41.75804912</f>
        <v>-1.6765429560374059</v>
      </c>
      <c r="D4664" t="s">
        <v>112</v>
      </c>
      <c r="E4664" t="s">
        <v>70</v>
      </c>
      <c r="F4664" s="1">
        <v>37873</v>
      </c>
      <c r="G4664">
        <v>18</v>
      </c>
      <c r="O4664">
        <v>2.5099999999999998</v>
      </c>
      <c r="P4664" t="s">
        <v>71</v>
      </c>
      <c r="Q4664">
        <v>6.7</v>
      </c>
      <c r="R4664" t="s">
        <v>71</v>
      </c>
    </row>
    <row r="4665" spans="1:46" x14ac:dyDescent="0.2">
      <c r="A4665" t="s">
        <v>640</v>
      </c>
      <c r="B4665" t="s">
        <v>641</v>
      </c>
      <c r="C4665">
        <f>-70.00916311 / 41.75804912</f>
        <v>-1.6765429560374059</v>
      </c>
      <c r="D4665" t="s">
        <v>112</v>
      </c>
      <c r="E4665" t="s">
        <v>70</v>
      </c>
      <c r="F4665" s="1">
        <v>37873</v>
      </c>
      <c r="G4665">
        <v>19</v>
      </c>
      <c r="K4665">
        <v>0.44</v>
      </c>
      <c r="L4665" t="s">
        <v>71</v>
      </c>
      <c r="O4665">
        <v>1.1299999999999999</v>
      </c>
      <c r="P4665" t="s">
        <v>71</v>
      </c>
      <c r="Q4665">
        <v>6.6</v>
      </c>
      <c r="R4665" t="s">
        <v>71</v>
      </c>
      <c r="S4665">
        <v>0.3</v>
      </c>
      <c r="T4665" t="s">
        <v>71</v>
      </c>
      <c r="U4665">
        <v>9.2899999999999991</v>
      </c>
      <c r="V4665" t="s">
        <v>71</v>
      </c>
      <c r="W4665">
        <v>18.7</v>
      </c>
      <c r="X4665" t="s">
        <v>71</v>
      </c>
      <c r="Y4665">
        <v>36.29</v>
      </c>
      <c r="AA4665">
        <v>22.55</v>
      </c>
      <c r="AE4665">
        <v>0.34</v>
      </c>
      <c r="AF4665" t="s">
        <v>71</v>
      </c>
      <c r="AG4665">
        <v>5.87</v>
      </c>
      <c r="AH4665" t="s">
        <v>71</v>
      </c>
      <c r="AS4665">
        <v>1.04</v>
      </c>
      <c r="AT4665" t="s">
        <v>71</v>
      </c>
    </row>
    <row r="4666" spans="1:46" x14ac:dyDescent="0.2">
      <c r="A4666" t="s">
        <v>640</v>
      </c>
      <c r="B4666" t="s">
        <v>641</v>
      </c>
      <c r="C4666">
        <f>-70.00916311 / 41.75804912</f>
        <v>-1.6765429560374059</v>
      </c>
      <c r="D4666" t="s">
        <v>112</v>
      </c>
      <c r="E4666" t="s">
        <v>70</v>
      </c>
      <c r="F4666" s="1">
        <v>38229</v>
      </c>
      <c r="G4666">
        <v>0.5</v>
      </c>
      <c r="I4666">
        <v>19.48</v>
      </c>
      <c r="J4666" t="s">
        <v>71</v>
      </c>
      <c r="K4666">
        <v>2.04</v>
      </c>
      <c r="L4666" t="s">
        <v>71</v>
      </c>
      <c r="M4666">
        <v>6.87</v>
      </c>
      <c r="N4666" t="s">
        <v>71</v>
      </c>
      <c r="O4666">
        <v>8.15</v>
      </c>
      <c r="P4666" t="s">
        <v>71</v>
      </c>
      <c r="Q4666">
        <v>25.6</v>
      </c>
      <c r="R4666" t="s">
        <v>71</v>
      </c>
      <c r="S4666">
        <v>1.53</v>
      </c>
      <c r="T4666" t="s">
        <v>71</v>
      </c>
      <c r="U4666">
        <v>47.39</v>
      </c>
      <c r="V4666" t="s">
        <v>71</v>
      </c>
      <c r="W4666">
        <v>10.44</v>
      </c>
      <c r="X4666" t="s">
        <v>71</v>
      </c>
      <c r="Y4666">
        <v>59.79</v>
      </c>
      <c r="AA4666">
        <v>37.590000000000003</v>
      </c>
      <c r="AC4666">
        <v>32.229999999999997</v>
      </c>
      <c r="AE4666">
        <v>6.66</v>
      </c>
      <c r="AF4666" t="s">
        <v>71</v>
      </c>
      <c r="AG4666">
        <v>6.44</v>
      </c>
      <c r="AH4666" t="s">
        <v>71</v>
      </c>
      <c r="AS4666">
        <v>0.23</v>
      </c>
      <c r="AT4666" t="s">
        <v>71</v>
      </c>
    </row>
    <row r="4667" spans="1:46" x14ac:dyDescent="0.2">
      <c r="A4667" t="s">
        <v>640</v>
      </c>
      <c r="B4667" t="s">
        <v>641</v>
      </c>
      <c r="C4667">
        <f>-70.00916311 / 41.75804912</f>
        <v>-1.6765429560374059</v>
      </c>
      <c r="D4667" t="s">
        <v>112</v>
      </c>
      <c r="E4667" t="s">
        <v>70</v>
      </c>
      <c r="F4667" s="1">
        <v>38229</v>
      </c>
      <c r="G4667">
        <v>1</v>
      </c>
      <c r="O4667">
        <v>8.15</v>
      </c>
      <c r="P4667" t="s">
        <v>71</v>
      </c>
      <c r="Q4667">
        <v>25.5</v>
      </c>
      <c r="R4667" t="s">
        <v>71</v>
      </c>
    </row>
    <row r="4668" spans="1:46" x14ac:dyDescent="0.2">
      <c r="A4668" t="s">
        <v>640</v>
      </c>
      <c r="B4668" t="s">
        <v>641</v>
      </c>
      <c r="C4668">
        <f>-70.00916311 / 41.75804912</f>
        <v>-1.6765429560374059</v>
      </c>
      <c r="D4668" t="s">
        <v>112</v>
      </c>
      <c r="E4668" t="s">
        <v>70</v>
      </c>
      <c r="F4668" s="1">
        <v>38229</v>
      </c>
      <c r="G4668">
        <v>2</v>
      </c>
      <c r="O4668">
        <v>8.23</v>
      </c>
      <c r="P4668" t="s">
        <v>71</v>
      </c>
      <c r="Q4668">
        <v>25</v>
      </c>
      <c r="R4668" t="s">
        <v>71</v>
      </c>
    </row>
    <row r="4669" spans="1:46" x14ac:dyDescent="0.2">
      <c r="A4669" t="s">
        <v>640</v>
      </c>
      <c r="B4669" t="s">
        <v>641</v>
      </c>
      <c r="C4669">
        <f>-70.00916311 / 41.75804912</f>
        <v>-1.6765429560374059</v>
      </c>
      <c r="D4669" t="s">
        <v>112</v>
      </c>
      <c r="E4669" t="s">
        <v>70</v>
      </c>
      <c r="F4669" s="1">
        <v>38229</v>
      </c>
      <c r="G4669">
        <v>3</v>
      </c>
      <c r="K4669">
        <v>1.66</v>
      </c>
      <c r="L4669" t="s">
        <v>71</v>
      </c>
      <c r="O4669">
        <v>8.24</v>
      </c>
      <c r="P4669" t="s">
        <v>71</v>
      </c>
      <c r="Q4669">
        <v>24.6</v>
      </c>
      <c r="R4669" t="s">
        <v>71</v>
      </c>
      <c r="S4669">
        <v>1.01</v>
      </c>
      <c r="T4669" t="s">
        <v>71</v>
      </c>
      <c r="W4669">
        <v>12.91</v>
      </c>
      <c r="X4669" t="s">
        <v>71</v>
      </c>
      <c r="AE4669">
        <v>6.66</v>
      </c>
      <c r="AF4669" t="s">
        <v>71</v>
      </c>
      <c r="AG4669">
        <v>6.4</v>
      </c>
      <c r="AH4669" t="s">
        <v>71</v>
      </c>
      <c r="AS4669">
        <v>0.37</v>
      </c>
      <c r="AT4669" t="s">
        <v>71</v>
      </c>
    </row>
    <row r="4670" spans="1:46" x14ac:dyDescent="0.2">
      <c r="A4670" t="s">
        <v>640</v>
      </c>
      <c r="B4670" t="s">
        <v>641</v>
      </c>
      <c r="C4670">
        <f>-70.00916311 / 41.75804912</f>
        <v>-1.6765429560374059</v>
      </c>
      <c r="D4670" t="s">
        <v>112</v>
      </c>
      <c r="E4670" t="s">
        <v>70</v>
      </c>
      <c r="F4670" s="1">
        <v>38229</v>
      </c>
      <c r="G4670">
        <v>4</v>
      </c>
      <c r="O4670">
        <v>8.3000000000000007</v>
      </c>
      <c r="P4670" t="s">
        <v>71</v>
      </c>
      <c r="Q4670">
        <v>24.2</v>
      </c>
      <c r="R4670" t="s">
        <v>71</v>
      </c>
    </row>
    <row r="4671" spans="1:46" x14ac:dyDescent="0.2">
      <c r="A4671" t="s">
        <v>640</v>
      </c>
      <c r="B4671" t="s">
        <v>641</v>
      </c>
      <c r="C4671">
        <f>-70.00916311 / 41.75804912</f>
        <v>-1.6765429560374059</v>
      </c>
      <c r="D4671" t="s">
        <v>112</v>
      </c>
      <c r="E4671" t="s">
        <v>70</v>
      </c>
      <c r="F4671" s="1">
        <v>38229</v>
      </c>
      <c r="G4671">
        <v>5</v>
      </c>
      <c r="O4671">
        <v>8.25</v>
      </c>
      <c r="P4671" t="s">
        <v>71</v>
      </c>
      <c r="Q4671">
        <v>23.8</v>
      </c>
      <c r="R4671" t="s">
        <v>71</v>
      </c>
    </row>
    <row r="4672" spans="1:46" x14ac:dyDescent="0.2">
      <c r="A4672" t="s">
        <v>640</v>
      </c>
      <c r="B4672" t="s">
        <v>641</v>
      </c>
      <c r="C4672">
        <f>-70.00916311 / 41.75804912</f>
        <v>-1.6765429560374059</v>
      </c>
      <c r="D4672" t="s">
        <v>112</v>
      </c>
      <c r="E4672" t="s">
        <v>70</v>
      </c>
      <c r="F4672" s="1">
        <v>38229</v>
      </c>
      <c r="G4672">
        <v>6</v>
      </c>
      <c r="O4672">
        <v>10.76</v>
      </c>
      <c r="P4672" t="s">
        <v>71</v>
      </c>
      <c r="Q4672">
        <v>21.2</v>
      </c>
      <c r="R4672" t="s">
        <v>71</v>
      </c>
    </row>
    <row r="4673" spans="1:46" x14ac:dyDescent="0.2">
      <c r="A4673" t="s">
        <v>640</v>
      </c>
      <c r="B4673" t="s">
        <v>641</v>
      </c>
      <c r="C4673">
        <f>-70.00916311 / 41.75804912</f>
        <v>-1.6765429560374059</v>
      </c>
      <c r="D4673" t="s">
        <v>112</v>
      </c>
      <c r="E4673" t="s">
        <v>70</v>
      </c>
      <c r="F4673" s="1">
        <v>38229</v>
      </c>
      <c r="G4673">
        <v>7</v>
      </c>
      <c r="O4673">
        <v>12.16</v>
      </c>
      <c r="P4673" t="s">
        <v>71</v>
      </c>
      <c r="Q4673">
        <v>16.7</v>
      </c>
      <c r="R4673" t="s">
        <v>71</v>
      </c>
    </row>
    <row r="4674" spans="1:46" x14ac:dyDescent="0.2">
      <c r="A4674" t="s">
        <v>640</v>
      </c>
      <c r="B4674" t="s">
        <v>641</v>
      </c>
      <c r="C4674">
        <f>-70.00916311 / 41.75804912</f>
        <v>-1.6765429560374059</v>
      </c>
      <c r="D4674" t="s">
        <v>112</v>
      </c>
      <c r="E4674" t="s">
        <v>70</v>
      </c>
      <c r="F4674" s="1">
        <v>38229</v>
      </c>
      <c r="G4674">
        <v>8</v>
      </c>
      <c r="O4674">
        <v>11.9</v>
      </c>
      <c r="P4674" t="s">
        <v>71</v>
      </c>
      <c r="Q4674">
        <v>13.5</v>
      </c>
      <c r="R4674" t="s">
        <v>71</v>
      </c>
    </row>
    <row r="4675" spans="1:46" x14ac:dyDescent="0.2">
      <c r="A4675" t="s">
        <v>640</v>
      </c>
      <c r="B4675" t="s">
        <v>641</v>
      </c>
      <c r="C4675">
        <f>-70.00916311 / 41.75804912</f>
        <v>-1.6765429560374059</v>
      </c>
      <c r="D4675" t="s">
        <v>112</v>
      </c>
      <c r="E4675" t="s">
        <v>70</v>
      </c>
      <c r="F4675" s="1">
        <v>38229</v>
      </c>
      <c r="G4675">
        <v>9</v>
      </c>
      <c r="K4675">
        <v>1.5</v>
      </c>
      <c r="L4675" t="s">
        <v>71</v>
      </c>
      <c r="O4675">
        <v>12.24</v>
      </c>
      <c r="P4675" t="s">
        <v>71</v>
      </c>
      <c r="Q4675">
        <v>11.3</v>
      </c>
      <c r="R4675" t="s">
        <v>71</v>
      </c>
      <c r="S4675">
        <v>0.94</v>
      </c>
      <c r="T4675" t="s">
        <v>71</v>
      </c>
      <c r="U4675">
        <v>29.12</v>
      </c>
      <c r="V4675" t="s">
        <v>71</v>
      </c>
      <c r="W4675">
        <v>14.45</v>
      </c>
      <c r="X4675" t="s">
        <v>71</v>
      </c>
      <c r="Y4675">
        <v>52.77</v>
      </c>
      <c r="AA4675">
        <v>34.58</v>
      </c>
      <c r="AE4675">
        <v>6.46</v>
      </c>
      <c r="AF4675" t="s">
        <v>71</v>
      </c>
      <c r="AG4675">
        <v>6.43</v>
      </c>
      <c r="AH4675" t="s">
        <v>71</v>
      </c>
      <c r="AS4675">
        <v>0.93</v>
      </c>
      <c r="AT4675" t="s">
        <v>71</v>
      </c>
    </row>
    <row r="4676" spans="1:46" x14ac:dyDescent="0.2">
      <c r="A4676" t="s">
        <v>640</v>
      </c>
      <c r="B4676" t="s">
        <v>641</v>
      </c>
      <c r="C4676">
        <f>-70.00916311 / 41.75804912</f>
        <v>-1.6765429560374059</v>
      </c>
      <c r="D4676" t="s">
        <v>112</v>
      </c>
      <c r="E4676" t="s">
        <v>70</v>
      </c>
      <c r="F4676" s="1">
        <v>38229</v>
      </c>
      <c r="G4676">
        <v>10</v>
      </c>
      <c r="O4676">
        <v>11.69</v>
      </c>
      <c r="P4676" t="s">
        <v>71</v>
      </c>
      <c r="Q4676">
        <v>9.8000000000000007</v>
      </c>
      <c r="R4676" t="s">
        <v>71</v>
      </c>
    </row>
    <row r="4677" spans="1:46" x14ac:dyDescent="0.2">
      <c r="A4677" t="s">
        <v>640</v>
      </c>
      <c r="B4677" t="s">
        <v>641</v>
      </c>
      <c r="C4677">
        <f>-70.00916311 / 41.75804912</f>
        <v>-1.6765429560374059</v>
      </c>
      <c r="D4677" t="s">
        <v>112</v>
      </c>
      <c r="E4677" t="s">
        <v>70</v>
      </c>
      <c r="F4677" s="1">
        <v>38229</v>
      </c>
      <c r="G4677">
        <v>11</v>
      </c>
      <c r="O4677">
        <v>11.27</v>
      </c>
      <c r="P4677" t="s">
        <v>71</v>
      </c>
      <c r="Q4677">
        <v>8.9</v>
      </c>
      <c r="R4677" t="s">
        <v>71</v>
      </c>
    </row>
    <row r="4678" spans="1:46" x14ac:dyDescent="0.2">
      <c r="A4678" t="s">
        <v>640</v>
      </c>
      <c r="B4678" t="s">
        <v>641</v>
      </c>
      <c r="C4678">
        <f>-70.00916311 / 41.75804912</f>
        <v>-1.6765429560374059</v>
      </c>
      <c r="D4678" t="s">
        <v>112</v>
      </c>
      <c r="E4678" t="s">
        <v>70</v>
      </c>
      <c r="F4678" s="1">
        <v>38229</v>
      </c>
      <c r="G4678">
        <v>12</v>
      </c>
      <c r="O4678">
        <v>10.16</v>
      </c>
      <c r="P4678" t="s">
        <v>71</v>
      </c>
      <c r="Q4678">
        <v>8.1</v>
      </c>
      <c r="R4678" t="s">
        <v>71</v>
      </c>
    </row>
    <row r="4679" spans="1:46" x14ac:dyDescent="0.2">
      <c r="A4679" t="s">
        <v>640</v>
      </c>
      <c r="B4679" t="s">
        <v>641</v>
      </c>
      <c r="C4679">
        <f>-70.00916311 / 41.75804912</f>
        <v>-1.6765429560374059</v>
      </c>
      <c r="D4679" t="s">
        <v>112</v>
      </c>
      <c r="E4679" t="s">
        <v>70</v>
      </c>
      <c r="F4679" s="1">
        <v>38229</v>
      </c>
      <c r="G4679">
        <v>13</v>
      </c>
      <c r="O4679">
        <v>7.04</v>
      </c>
      <c r="P4679" t="s">
        <v>71</v>
      </c>
      <c r="Q4679">
        <v>7.6</v>
      </c>
      <c r="R4679" t="s">
        <v>71</v>
      </c>
    </row>
    <row r="4680" spans="1:46" x14ac:dyDescent="0.2">
      <c r="A4680" t="s">
        <v>640</v>
      </c>
      <c r="B4680" t="s">
        <v>641</v>
      </c>
      <c r="C4680">
        <f>-70.00916311 / 41.75804912</f>
        <v>-1.6765429560374059</v>
      </c>
      <c r="D4680" t="s">
        <v>112</v>
      </c>
      <c r="E4680" t="s">
        <v>70</v>
      </c>
      <c r="F4680" s="1">
        <v>38229</v>
      </c>
      <c r="G4680">
        <v>14</v>
      </c>
      <c r="O4680">
        <v>5.41</v>
      </c>
      <c r="P4680" t="s">
        <v>71</v>
      </c>
      <c r="Q4680">
        <v>7.3</v>
      </c>
      <c r="R4680" t="s">
        <v>71</v>
      </c>
    </row>
    <row r="4681" spans="1:46" x14ac:dyDescent="0.2">
      <c r="A4681" t="s">
        <v>640</v>
      </c>
      <c r="B4681" t="s">
        <v>641</v>
      </c>
      <c r="C4681">
        <f>-70.00916311 / 41.75804912</f>
        <v>-1.6765429560374059</v>
      </c>
      <c r="D4681" t="s">
        <v>112</v>
      </c>
      <c r="E4681" t="s">
        <v>70</v>
      </c>
      <c r="F4681" s="1">
        <v>38229</v>
      </c>
      <c r="G4681">
        <v>15</v>
      </c>
      <c r="O4681">
        <v>4.9400000000000004</v>
      </c>
      <c r="P4681" t="s">
        <v>71</v>
      </c>
      <c r="Q4681">
        <v>7.2</v>
      </c>
      <c r="R4681" t="s">
        <v>71</v>
      </c>
    </row>
    <row r="4682" spans="1:46" x14ac:dyDescent="0.2">
      <c r="A4682" t="s">
        <v>640</v>
      </c>
      <c r="B4682" t="s">
        <v>641</v>
      </c>
      <c r="C4682">
        <f>-70.00916311 / 41.75804912</f>
        <v>-1.6765429560374059</v>
      </c>
      <c r="D4682" t="s">
        <v>112</v>
      </c>
      <c r="E4682" t="s">
        <v>70</v>
      </c>
      <c r="F4682" s="1">
        <v>38229</v>
      </c>
      <c r="G4682">
        <v>16</v>
      </c>
      <c r="O4682">
        <v>4.2300000000000004</v>
      </c>
      <c r="P4682" t="s">
        <v>71</v>
      </c>
      <c r="Q4682">
        <v>7.1</v>
      </c>
      <c r="R4682" t="s">
        <v>71</v>
      </c>
    </row>
    <row r="4683" spans="1:46" x14ac:dyDescent="0.2">
      <c r="A4683" t="s">
        <v>640</v>
      </c>
      <c r="B4683" t="s">
        <v>641</v>
      </c>
      <c r="C4683">
        <f>-70.00916311 / 41.75804912</f>
        <v>-1.6765429560374059</v>
      </c>
      <c r="D4683" t="s">
        <v>112</v>
      </c>
      <c r="E4683" t="s">
        <v>70</v>
      </c>
      <c r="F4683" s="1">
        <v>38229</v>
      </c>
      <c r="G4683">
        <v>17</v>
      </c>
      <c r="O4683">
        <v>3.93</v>
      </c>
      <c r="P4683" t="s">
        <v>71</v>
      </c>
      <c r="Q4683">
        <v>7.1</v>
      </c>
      <c r="R4683" t="s">
        <v>71</v>
      </c>
    </row>
    <row r="4684" spans="1:46" x14ac:dyDescent="0.2">
      <c r="A4684" t="s">
        <v>640</v>
      </c>
      <c r="B4684" t="s">
        <v>641</v>
      </c>
      <c r="C4684">
        <f>-70.00916311 / 41.75804912</f>
        <v>-1.6765429560374059</v>
      </c>
      <c r="D4684" t="s">
        <v>112</v>
      </c>
      <c r="E4684" t="s">
        <v>70</v>
      </c>
      <c r="F4684" s="1">
        <v>38229</v>
      </c>
      <c r="G4684">
        <v>18</v>
      </c>
      <c r="O4684">
        <v>2.52</v>
      </c>
      <c r="P4684" t="s">
        <v>71</v>
      </c>
      <c r="Q4684">
        <v>7</v>
      </c>
      <c r="R4684" t="s">
        <v>71</v>
      </c>
    </row>
    <row r="4685" spans="1:46" x14ac:dyDescent="0.2">
      <c r="A4685" t="s">
        <v>640</v>
      </c>
      <c r="B4685" t="s">
        <v>641</v>
      </c>
      <c r="C4685">
        <f>-70.00916311 / 41.75804912</f>
        <v>-1.6765429560374059</v>
      </c>
      <c r="D4685" t="s">
        <v>112</v>
      </c>
      <c r="E4685" t="s">
        <v>70</v>
      </c>
      <c r="F4685" s="1">
        <v>38229</v>
      </c>
      <c r="G4685">
        <v>18.5</v>
      </c>
      <c r="K4685">
        <v>0.79</v>
      </c>
      <c r="L4685" t="s">
        <v>71</v>
      </c>
      <c r="S4685">
        <v>1.44</v>
      </c>
      <c r="T4685" t="s">
        <v>71</v>
      </c>
      <c r="U4685">
        <v>44.6</v>
      </c>
      <c r="V4685" t="s">
        <v>71</v>
      </c>
      <c r="W4685">
        <v>28.82</v>
      </c>
      <c r="X4685" t="s">
        <v>71</v>
      </c>
      <c r="Y4685">
        <v>58.91</v>
      </c>
      <c r="AA4685">
        <v>28.29</v>
      </c>
      <c r="AE4685">
        <v>9.08</v>
      </c>
      <c r="AF4685" t="s">
        <v>71</v>
      </c>
      <c r="AG4685">
        <v>5.93</v>
      </c>
      <c r="AH4685" t="s">
        <v>71</v>
      </c>
      <c r="AS4685">
        <v>2.31</v>
      </c>
      <c r="AT4685" t="s">
        <v>71</v>
      </c>
    </row>
    <row r="4686" spans="1:46" x14ac:dyDescent="0.2">
      <c r="A4686" t="s">
        <v>640</v>
      </c>
      <c r="B4686" t="s">
        <v>641</v>
      </c>
      <c r="C4686">
        <f>-70.00916311 / 41.75804912</f>
        <v>-1.6765429560374059</v>
      </c>
      <c r="D4686" t="s">
        <v>112</v>
      </c>
      <c r="E4686" t="s">
        <v>70</v>
      </c>
      <c r="F4686" s="1">
        <v>38602</v>
      </c>
      <c r="G4686">
        <v>0.5</v>
      </c>
      <c r="I4686">
        <v>19.95</v>
      </c>
      <c r="J4686" t="s">
        <v>71</v>
      </c>
      <c r="K4686">
        <v>1.52</v>
      </c>
      <c r="L4686" t="s">
        <v>71</v>
      </c>
      <c r="M4686">
        <v>6.46</v>
      </c>
      <c r="N4686" t="s">
        <v>71</v>
      </c>
      <c r="O4686">
        <v>8.11</v>
      </c>
      <c r="P4686" t="s">
        <v>71</v>
      </c>
      <c r="Q4686">
        <v>25.1</v>
      </c>
      <c r="R4686" t="s">
        <v>71</v>
      </c>
      <c r="S4686">
        <v>0.2</v>
      </c>
      <c r="T4686" t="s">
        <v>71</v>
      </c>
      <c r="U4686">
        <v>6.19</v>
      </c>
      <c r="V4686" t="s">
        <v>71</v>
      </c>
      <c r="W4686">
        <v>14.63</v>
      </c>
      <c r="X4686" t="s">
        <v>71</v>
      </c>
      <c r="Y4686">
        <v>30.44</v>
      </c>
      <c r="AA4686">
        <v>34.71</v>
      </c>
      <c r="AC4686">
        <v>33.119999999999997</v>
      </c>
      <c r="AE4686">
        <v>7.26</v>
      </c>
      <c r="AF4686" t="s">
        <v>71</v>
      </c>
      <c r="AG4686">
        <v>6.52</v>
      </c>
      <c r="AH4686" t="s">
        <v>71</v>
      </c>
      <c r="AS4686">
        <v>0.81</v>
      </c>
      <c r="AT4686" t="s">
        <v>71</v>
      </c>
    </row>
    <row r="4687" spans="1:46" x14ac:dyDescent="0.2">
      <c r="A4687" t="s">
        <v>640</v>
      </c>
      <c r="B4687" t="s">
        <v>641</v>
      </c>
      <c r="C4687">
        <f>-70.00916311 / 41.75804912</f>
        <v>-1.6765429560374059</v>
      </c>
      <c r="D4687" t="s">
        <v>112</v>
      </c>
      <c r="E4687" t="s">
        <v>70</v>
      </c>
      <c r="F4687" s="1">
        <v>38602</v>
      </c>
      <c r="G4687">
        <v>1</v>
      </c>
      <c r="O4687">
        <v>8.09</v>
      </c>
      <c r="P4687" t="s">
        <v>71</v>
      </c>
      <c r="Q4687">
        <v>25</v>
      </c>
      <c r="R4687" t="s">
        <v>71</v>
      </c>
    </row>
    <row r="4688" spans="1:46" x14ac:dyDescent="0.2">
      <c r="A4688" t="s">
        <v>640</v>
      </c>
      <c r="B4688" t="s">
        <v>641</v>
      </c>
      <c r="C4688">
        <f>-70.00916311 / 41.75804912</f>
        <v>-1.6765429560374059</v>
      </c>
      <c r="D4688" t="s">
        <v>112</v>
      </c>
      <c r="E4688" t="s">
        <v>70</v>
      </c>
      <c r="F4688" s="1">
        <v>38602</v>
      </c>
      <c r="G4688">
        <v>2</v>
      </c>
      <c r="O4688">
        <v>8.15</v>
      </c>
      <c r="P4688" t="s">
        <v>71</v>
      </c>
      <c r="Q4688">
        <v>24.7</v>
      </c>
      <c r="R4688" t="s">
        <v>71</v>
      </c>
    </row>
    <row r="4689" spans="1:46" x14ac:dyDescent="0.2">
      <c r="A4689" t="s">
        <v>640</v>
      </c>
      <c r="B4689" t="s">
        <v>641</v>
      </c>
      <c r="C4689">
        <f>-70.00916311 / 41.75804912</f>
        <v>-1.6765429560374059</v>
      </c>
      <c r="D4689" t="s">
        <v>112</v>
      </c>
      <c r="E4689" t="s">
        <v>70</v>
      </c>
      <c r="F4689" s="1">
        <v>38602</v>
      </c>
      <c r="G4689">
        <v>3</v>
      </c>
      <c r="K4689">
        <v>1.91</v>
      </c>
      <c r="L4689" t="s">
        <v>71</v>
      </c>
      <c r="O4689">
        <v>8.07</v>
      </c>
      <c r="P4689" t="s">
        <v>71</v>
      </c>
      <c r="Q4689">
        <v>24.5</v>
      </c>
      <c r="R4689" t="s">
        <v>71</v>
      </c>
      <c r="S4689">
        <v>0.1</v>
      </c>
      <c r="T4689" t="s">
        <v>71</v>
      </c>
      <c r="U4689">
        <v>3.1</v>
      </c>
      <c r="V4689" t="s">
        <v>71</v>
      </c>
      <c r="W4689">
        <v>16.12</v>
      </c>
      <c r="X4689" t="s">
        <v>71</v>
      </c>
      <c r="Y4689">
        <v>0</v>
      </c>
      <c r="AA4689">
        <v>36.950000000000003</v>
      </c>
      <c r="AE4689">
        <v>7.06</v>
      </c>
      <c r="AF4689" t="s">
        <v>71</v>
      </c>
      <c r="AG4689">
        <v>6.53</v>
      </c>
      <c r="AH4689" t="s">
        <v>71</v>
      </c>
      <c r="AS4689">
        <v>0.57999999999999996</v>
      </c>
      <c r="AT4689" t="s">
        <v>71</v>
      </c>
    </row>
    <row r="4690" spans="1:46" x14ac:dyDescent="0.2">
      <c r="A4690" t="s">
        <v>640</v>
      </c>
      <c r="B4690" t="s">
        <v>641</v>
      </c>
      <c r="C4690">
        <f>-70.00916311 / 41.75804912</f>
        <v>-1.6765429560374059</v>
      </c>
      <c r="D4690" t="s">
        <v>112</v>
      </c>
      <c r="E4690" t="s">
        <v>70</v>
      </c>
      <c r="F4690" s="1">
        <v>38602</v>
      </c>
      <c r="G4690">
        <v>4</v>
      </c>
      <c r="O4690">
        <v>8</v>
      </c>
      <c r="P4690" t="s">
        <v>71</v>
      </c>
      <c r="Q4690">
        <v>24.4</v>
      </c>
      <c r="R4690" t="s">
        <v>71</v>
      </c>
    </row>
    <row r="4691" spans="1:46" x14ac:dyDescent="0.2">
      <c r="A4691" t="s">
        <v>640</v>
      </c>
      <c r="B4691" t="s">
        <v>641</v>
      </c>
      <c r="C4691">
        <f>-70.00916311 / 41.75804912</f>
        <v>-1.6765429560374059</v>
      </c>
      <c r="D4691" t="s">
        <v>112</v>
      </c>
      <c r="E4691" t="s">
        <v>70</v>
      </c>
      <c r="F4691" s="1">
        <v>38602</v>
      </c>
      <c r="G4691">
        <v>5</v>
      </c>
      <c r="O4691">
        <v>8.27</v>
      </c>
      <c r="P4691" t="s">
        <v>71</v>
      </c>
      <c r="Q4691">
        <v>23.8</v>
      </c>
      <c r="R4691" t="s">
        <v>71</v>
      </c>
    </row>
    <row r="4692" spans="1:46" x14ac:dyDescent="0.2">
      <c r="A4692" t="s">
        <v>640</v>
      </c>
      <c r="B4692" t="s">
        <v>641</v>
      </c>
      <c r="C4692">
        <f>-70.00916311 / 41.75804912</f>
        <v>-1.6765429560374059</v>
      </c>
      <c r="D4692" t="s">
        <v>112</v>
      </c>
      <c r="E4692" t="s">
        <v>70</v>
      </c>
      <c r="F4692" s="1">
        <v>38602</v>
      </c>
      <c r="G4692">
        <v>6</v>
      </c>
      <c r="O4692">
        <v>9.7799999999999994</v>
      </c>
      <c r="P4692" t="s">
        <v>71</v>
      </c>
      <c r="Q4692">
        <v>18.899999999999999</v>
      </c>
      <c r="R4692" t="s">
        <v>71</v>
      </c>
    </row>
    <row r="4693" spans="1:46" x14ac:dyDescent="0.2">
      <c r="A4693" t="s">
        <v>640</v>
      </c>
      <c r="B4693" t="s">
        <v>641</v>
      </c>
      <c r="C4693">
        <f>-70.00916311 / 41.75804912</f>
        <v>-1.6765429560374059</v>
      </c>
      <c r="D4693" t="s">
        <v>112</v>
      </c>
      <c r="E4693" t="s">
        <v>70</v>
      </c>
      <c r="F4693" s="1">
        <v>38602</v>
      </c>
      <c r="G4693">
        <v>7</v>
      </c>
      <c r="O4693">
        <v>10.47</v>
      </c>
      <c r="P4693" t="s">
        <v>71</v>
      </c>
      <c r="Q4693">
        <v>15.5</v>
      </c>
      <c r="R4693" t="s">
        <v>71</v>
      </c>
    </row>
    <row r="4694" spans="1:46" x14ac:dyDescent="0.2">
      <c r="A4694" t="s">
        <v>640</v>
      </c>
      <c r="B4694" t="s">
        <v>641</v>
      </c>
      <c r="C4694">
        <f>-70.00916311 / 41.75804912</f>
        <v>-1.6765429560374059</v>
      </c>
      <c r="D4694" t="s">
        <v>112</v>
      </c>
      <c r="E4694" t="s">
        <v>70</v>
      </c>
      <c r="F4694" s="1">
        <v>38602</v>
      </c>
      <c r="G4694">
        <v>8</v>
      </c>
      <c r="O4694">
        <v>11.55</v>
      </c>
      <c r="P4694" t="s">
        <v>71</v>
      </c>
      <c r="Q4694">
        <v>12.9</v>
      </c>
      <c r="R4694" t="s">
        <v>71</v>
      </c>
    </row>
    <row r="4695" spans="1:46" x14ac:dyDescent="0.2">
      <c r="A4695" t="s">
        <v>640</v>
      </c>
      <c r="B4695" t="s">
        <v>641</v>
      </c>
      <c r="C4695">
        <f>-70.00916311 / 41.75804912</f>
        <v>-1.6765429560374059</v>
      </c>
      <c r="D4695" t="s">
        <v>112</v>
      </c>
      <c r="E4695" t="s">
        <v>70</v>
      </c>
      <c r="F4695" s="1">
        <v>38602</v>
      </c>
      <c r="G4695">
        <v>9</v>
      </c>
      <c r="K4695">
        <v>1.78</v>
      </c>
      <c r="L4695" t="s">
        <v>71</v>
      </c>
      <c r="O4695">
        <v>11.9</v>
      </c>
      <c r="P4695" t="s">
        <v>71</v>
      </c>
      <c r="Q4695">
        <v>10.9</v>
      </c>
      <c r="R4695" t="s">
        <v>71</v>
      </c>
      <c r="S4695">
        <v>0.2</v>
      </c>
      <c r="T4695" t="s">
        <v>71</v>
      </c>
      <c r="U4695">
        <v>6.19</v>
      </c>
      <c r="V4695" t="s">
        <v>71</v>
      </c>
      <c r="W4695">
        <v>11.74</v>
      </c>
      <c r="X4695" t="s">
        <v>71</v>
      </c>
      <c r="Y4695">
        <v>30.44</v>
      </c>
      <c r="AA4695">
        <v>36.26</v>
      </c>
      <c r="AE4695">
        <v>6.86</v>
      </c>
      <c r="AF4695" t="s">
        <v>71</v>
      </c>
      <c r="AG4695">
        <v>6.39</v>
      </c>
      <c r="AH4695" t="s">
        <v>71</v>
      </c>
      <c r="AS4695">
        <v>1.81</v>
      </c>
      <c r="AT4695" t="s">
        <v>71</v>
      </c>
    </row>
    <row r="4696" spans="1:46" x14ac:dyDescent="0.2">
      <c r="A4696" t="s">
        <v>640</v>
      </c>
      <c r="B4696" t="s">
        <v>641</v>
      </c>
      <c r="C4696">
        <f>-70.00916311 / 41.75804912</f>
        <v>-1.6765429560374059</v>
      </c>
      <c r="D4696" t="s">
        <v>112</v>
      </c>
      <c r="E4696" t="s">
        <v>70</v>
      </c>
      <c r="F4696" s="1">
        <v>38602</v>
      </c>
      <c r="G4696">
        <v>10</v>
      </c>
      <c r="O4696">
        <v>11.51</v>
      </c>
      <c r="P4696" t="s">
        <v>71</v>
      </c>
      <c r="Q4696">
        <v>9.1999999999999993</v>
      </c>
      <c r="R4696" t="s">
        <v>71</v>
      </c>
    </row>
    <row r="4697" spans="1:46" x14ac:dyDescent="0.2">
      <c r="A4697" t="s">
        <v>640</v>
      </c>
      <c r="B4697" t="s">
        <v>641</v>
      </c>
      <c r="C4697">
        <f>-70.00916311 / 41.75804912</f>
        <v>-1.6765429560374059</v>
      </c>
      <c r="D4697" t="s">
        <v>112</v>
      </c>
      <c r="E4697" t="s">
        <v>70</v>
      </c>
      <c r="F4697" s="1">
        <v>38602</v>
      </c>
      <c r="G4697">
        <v>11</v>
      </c>
      <c r="O4697">
        <v>10.34</v>
      </c>
      <c r="P4697" t="s">
        <v>71</v>
      </c>
      <c r="Q4697">
        <v>8</v>
      </c>
      <c r="R4697" t="s">
        <v>71</v>
      </c>
    </row>
    <row r="4698" spans="1:46" x14ac:dyDescent="0.2">
      <c r="A4698" t="s">
        <v>640</v>
      </c>
      <c r="B4698" t="s">
        <v>641</v>
      </c>
      <c r="C4698">
        <f>-70.00916311 / 41.75804912</f>
        <v>-1.6765429560374059</v>
      </c>
      <c r="D4698" t="s">
        <v>112</v>
      </c>
      <c r="E4698" t="s">
        <v>70</v>
      </c>
      <c r="F4698" s="1">
        <v>38602</v>
      </c>
      <c r="G4698">
        <v>12</v>
      </c>
      <c r="O4698">
        <v>9.5500000000000007</v>
      </c>
      <c r="P4698" t="s">
        <v>71</v>
      </c>
      <c r="Q4698">
        <v>7.3</v>
      </c>
      <c r="R4698" t="s">
        <v>71</v>
      </c>
    </row>
    <row r="4699" spans="1:46" x14ac:dyDescent="0.2">
      <c r="A4699" t="s">
        <v>640</v>
      </c>
      <c r="B4699" t="s">
        <v>641</v>
      </c>
      <c r="C4699">
        <f>-70.00916311 / 41.75804912</f>
        <v>-1.6765429560374059</v>
      </c>
      <c r="D4699" t="s">
        <v>112</v>
      </c>
      <c r="E4699" t="s">
        <v>70</v>
      </c>
      <c r="F4699" s="1">
        <v>38602</v>
      </c>
      <c r="G4699">
        <v>13</v>
      </c>
      <c r="O4699">
        <v>8.69</v>
      </c>
      <c r="P4699" t="s">
        <v>71</v>
      </c>
      <c r="Q4699">
        <v>6.9</v>
      </c>
      <c r="R4699" t="s">
        <v>71</v>
      </c>
    </row>
    <row r="4700" spans="1:46" x14ac:dyDescent="0.2">
      <c r="A4700" t="s">
        <v>640</v>
      </c>
      <c r="B4700" t="s">
        <v>641</v>
      </c>
      <c r="C4700">
        <f>-70.00916311 / 41.75804912</f>
        <v>-1.6765429560374059</v>
      </c>
      <c r="D4700" t="s">
        <v>112</v>
      </c>
      <c r="E4700" t="s">
        <v>70</v>
      </c>
      <c r="F4700" s="1">
        <v>38602</v>
      </c>
      <c r="G4700">
        <v>14</v>
      </c>
      <c r="O4700">
        <v>6.51</v>
      </c>
      <c r="P4700" t="s">
        <v>71</v>
      </c>
      <c r="Q4700">
        <v>6.6</v>
      </c>
      <c r="R4700" t="s">
        <v>71</v>
      </c>
    </row>
    <row r="4701" spans="1:46" x14ac:dyDescent="0.2">
      <c r="A4701" t="s">
        <v>640</v>
      </c>
      <c r="B4701" t="s">
        <v>641</v>
      </c>
      <c r="C4701">
        <f>-70.00916311 / 41.75804912</f>
        <v>-1.6765429560374059</v>
      </c>
      <c r="D4701" t="s">
        <v>112</v>
      </c>
      <c r="E4701" t="s">
        <v>70</v>
      </c>
      <c r="F4701" s="1">
        <v>38602</v>
      </c>
      <c r="G4701">
        <v>15</v>
      </c>
      <c r="O4701">
        <v>5.29</v>
      </c>
      <c r="P4701" t="s">
        <v>71</v>
      </c>
      <c r="Q4701">
        <v>6.5</v>
      </c>
      <c r="R4701" t="s">
        <v>71</v>
      </c>
    </row>
    <row r="4702" spans="1:46" x14ac:dyDescent="0.2">
      <c r="A4702" t="s">
        <v>640</v>
      </c>
      <c r="B4702" t="s">
        <v>641</v>
      </c>
      <c r="C4702">
        <f>-70.00916311 / 41.75804912</f>
        <v>-1.6765429560374059</v>
      </c>
      <c r="D4702" t="s">
        <v>112</v>
      </c>
      <c r="E4702" t="s">
        <v>70</v>
      </c>
      <c r="F4702" s="1">
        <v>38602</v>
      </c>
      <c r="G4702">
        <v>16</v>
      </c>
      <c r="O4702">
        <v>4.8099999999999996</v>
      </c>
      <c r="P4702" t="s">
        <v>71</v>
      </c>
      <c r="Q4702">
        <v>6.4</v>
      </c>
      <c r="R4702" t="s">
        <v>71</v>
      </c>
    </row>
    <row r="4703" spans="1:46" x14ac:dyDescent="0.2">
      <c r="A4703" t="s">
        <v>640</v>
      </c>
      <c r="B4703" t="s">
        <v>641</v>
      </c>
      <c r="C4703">
        <f>-70.00916311 / 41.75804912</f>
        <v>-1.6765429560374059</v>
      </c>
      <c r="D4703" t="s">
        <v>112</v>
      </c>
      <c r="E4703" t="s">
        <v>70</v>
      </c>
      <c r="F4703" s="1">
        <v>38602</v>
      </c>
      <c r="G4703">
        <v>17</v>
      </c>
      <c r="O4703">
        <v>4.54</v>
      </c>
      <c r="P4703" t="s">
        <v>71</v>
      </c>
      <c r="Q4703">
        <v>6.3</v>
      </c>
      <c r="R4703" t="s">
        <v>71</v>
      </c>
    </row>
    <row r="4704" spans="1:46" x14ac:dyDescent="0.2">
      <c r="A4704" t="s">
        <v>640</v>
      </c>
      <c r="B4704" t="s">
        <v>641</v>
      </c>
      <c r="C4704">
        <f>-70.00916311 / 41.75804912</f>
        <v>-1.6765429560374059</v>
      </c>
      <c r="D4704" t="s">
        <v>112</v>
      </c>
      <c r="E4704" t="s">
        <v>70</v>
      </c>
      <c r="F4704" s="1">
        <v>38602</v>
      </c>
      <c r="G4704">
        <v>18</v>
      </c>
      <c r="O4704">
        <v>4.28</v>
      </c>
      <c r="P4704" t="s">
        <v>71</v>
      </c>
      <c r="Q4704">
        <v>6.2</v>
      </c>
      <c r="R4704" t="s">
        <v>71</v>
      </c>
    </row>
    <row r="4705" spans="1:46" x14ac:dyDescent="0.2">
      <c r="A4705" t="s">
        <v>640</v>
      </c>
      <c r="B4705" t="s">
        <v>641</v>
      </c>
      <c r="C4705">
        <f>-70.00916311 / 41.75804912</f>
        <v>-1.6765429560374059</v>
      </c>
      <c r="D4705" t="s">
        <v>112</v>
      </c>
      <c r="E4705" t="s">
        <v>70</v>
      </c>
      <c r="F4705" s="1">
        <v>38602</v>
      </c>
      <c r="G4705">
        <v>19</v>
      </c>
      <c r="K4705">
        <v>1.03</v>
      </c>
      <c r="L4705" t="s">
        <v>71</v>
      </c>
      <c r="O4705">
        <v>3.73</v>
      </c>
      <c r="P4705" t="s">
        <v>71</v>
      </c>
      <c r="Q4705">
        <v>6.2</v>
      </c>
      <c r="R4705" t="s">
        <v>71</v>
      </c>
      <c r="S4705">
        <v>0.1</v>
      </c>
      <c r="T4705" t="s">
        <v>71</v>
      </c>
      <c r="W4705">
        <v>16.239999999999998</v>
      </c>
      <c r="X4705" t="s">
        <v>71</v>
      </c>
      <c r="AE4705">
        <v>7.87</v>
      </c>
      <c r="AF4705" t="s">
        <v>71</v>
      </c>
      <c r="AG4705">
        <v>6.01</v>
      </c>
      <c r="AH4705" t="s">
        <v>71</v>
      </c>
      <c r="AS4705">
        <v>1.66</v>
      </c>
      <c r="AT4705" t="s">
        <v>71</v>
      </c>
    </row>
    <row r="4706" spans="1:46" x14ac:dyDescent="0.2">
      <c r="A4706" t="s">
        <v>640</v>
      </c>
      <c r="B4706" t="s">
        <v>641</v>
      </c>
      <c r="C4706">
        <f>-70.00916311 / 41.75804912</f>
        <v>-1.6765429560374059</v>
      </c>
      <c r="D4706" t="s">
        <v>112</v>
      </c>
      <c r="E4706" t="s">
        <v>70</v>
      </c>
      <c r="F4706" s="1">
        <v>38946</v>
      </c>
      <c r="G4706">
        <v>0.5</v>
      </c>
      <c r="I4706">
        <v>20.18</v>
      </c>
      <c r="J4706" t="s">
        <v>71</v>
      </c>
      <c r="K4706">
        <v>1</v>
      </c>
      <c r="L4706" t="s">
        <v>71</v>
      </c>
      <c r="M4706">
        <v>4.49</v>
      </c>
      <c r="N4706" t="s">
        <v>71</v>
      </c>
      <c r="O4706">
        <v>7.54</v>
      </c>
      <c r="P4706" t="s">
        <v>71</v>
      </c>
      <c r="Q4706">
        <v>25.4</v>
      </c>
      <c r="R4706" t="s">
        <v>71</v>
      </c>
      <c r="S4706">
        <v>0.21</v>
      </c>
      <c r="T4706" t="s">
        <v>71</v>
      </c>
      <c r="U4706">
        <v>6.41</v>
      </c>
      <c r="V4706" t="s">
        <v>71</v>
      </c>
      <c r="W4706">
        <v>41.25</v>
      </c>
      <c r="X4706" t="s">
        <v>71</v>
      </c>
      <c r="Y4706">
        <v>30.94</v>
      </c>
      <c r="AA4706">
        <v>30.61</v>
      </c>
      <c r="AC4706">
        <v>38.36</v>
      </c>
      <c r="AE4706">
        <v>4.6399999999999997</v>
      </c>
      <c r="AF4706" t="s">
        <v>71</v>
      </c>
      <c r="AG4706">
        <v>6.27</v>
      </c>
      <c r="AH4706" t="s">
        <v>71</v>
      </c>
      <c r="AS4706">
        <v>-0.04</v>
      </c>
      <c r="AT4706" t="s">
        <v>71</v>
      </c>
    </row>
    <row r="4707" spans="1:46" x14ac:dyDescent="0.2">
      <c r="A4707" t="s">
        <v>640</v>
      </c>
      <c r="B4707" t="s">
        <v>641</v>
      </c>
      <c r="C4707">
        <f>-70.00916311 / 41.75804912</f>
        <v>-1.6765429560374059</v>
      </c>
      <c r="D4707" t="s">
        <v>112</v>
      </c>
      <c r="E4707" t="s">
        <v>70</v>
      </c>
      <c r="F4707" s="1">
        <v>38946</v>
      </c>
      <c r="G4707">
        <v>1</v>
      </c>
      <c r="O4707">
        <v>7.52</v>
      </c>
      <c r="P4707" t="s">
        <v>71</v>
      </c>
      <c r="Q4707">
        <v>25.3</v>
      </c>
      <c r="R4707" t="s">
        <v>71</v>
      </c>
    </row>
    <row r="4708" spans="1:46" x14ac:dyDescent="0.2">
      <c r="A4708" t="s">
        <v>640</v>
      </c>
      <c r="B4708" t="s">
        <v>641</v>
      </c>
      <c r="C4708">
        <f>-70.00916311 / 41.75804912</f>
        <v>-1.6765429560374059</v>
      </c>
      <c r="D4708" t="s">
        <v>112</v>
      </c>
      <c r="E4708" t="s">
        <v>70</v>
      </c>
      <c r="F4708" s="1">
        <v>38946</v>
      </c>
      <c r="G4708">
        <v>2</v>
      </c>
      <c r="O4708">
        <v>7.54</v>
      </c>
      <c r="P4708" t="s">
        <v>71</v>
      </c>
      <c r="Q4708">
        <v>25</v>
      </c>
      <c r="R4708" t="s">
        <v>71</v>
      </c>
    </row>
    <row r="4709" spans="1:46" x14ac:dyDescent="0.2">
      <c r="A4709" t="s">
        <v>640</v>
      </c>
      <c r="B4709" t="s">
        <v>641</v>
      </c>
      <c r="C4709">
        <f>-70.00916311 / 41.75804912</f>
        <v>-1.6765429560374059</v>
      </c>
      <c r="D4709" t="s">
        <v>112</v>
      </c>
      <c r="E4709" t="s">
        <v>70</v>
      </c>
      <c r="F4709" s="1">
        <v>38946</v>
      </c>
      <c r="G4709">
        <v>3</v>
      </c>
      <c r="K4709">
        <v>0.98</v>
      </c>
      <c r="L4709" t="s">
        <v>71</v>
      </c>
      <c r="O4709">
        <v>7.51</v>
      </c>
      <c r="P4709" t="s">
        <v>71</v>
      </c>
      <c r="Q4709">
        <v>24.7</v>
      </c>
      <c r="R4709" t="s">
        <v>71</v>
      </c>
      <c r="S4709">
        <v>0.22</v>
      </c>
      <c r="T4709" t="s">
        <v>71</v>
      </c>
      <c r="W4709">
        <v>40.94</v>
      </c>
      <c r="X4709" t="s">
        <v>71</v>
      </c>
      <c r="Y4709">
        <v>-17.82</v>
      </c>
      <c r="AA4709">
        <v>30.36</v>
      </c>
      <c r="AE4709">
        <v>4.84</v>
      </c>
      <c r="AF4709" t="s">
        <v>71</v>
      </c>
      <c r="AG4709">
        <v>6.35</v>
      </c>
      <c r="AH4709" t="s">
        <v>71</v>
      </c>
      <c r="AS4709">
        <v>0.01</v>
      </c>
      <c r="AT4709" t="s">
        <v>71</v>
      </c>
    </row>
    <row r="4710" spans="1:46" x14ac:dyDescent="0.2">
      <c r="A4710" t="s">
        <v>640</v>
      </c>
      <c r="B4710" t="s">
        <v>641</v>
      </c>
      <c r="C4710">
        <f>-70.00916311 / 41.75804912</f>
        <v>-1.6765429560374059</v>
      </c>
      <c r="D4710" t="s">
        <v>112</v>
      </c>
      <c r="E4710" t="s">
        <v>70</v>
      </c>
      <c r="F4710" s="1">
        <v>38946</v>
      </c>
      <c r="G4710">
        <v>4</v>
      </c>
      <c r="O4710">
        <v>7.41</v>
      </c>
      <c r="P4710" t="s">
        <v>71</v>
      </c>
      <c r="Q4710">
        <v>24.4</v>
      </c>
      <c r="R4710" t="s">
        <v>71</v>
      </c>
    </row>
    <row r="4711" spans="1:46" x14ac:dyDescent="0.2">
      <c r="A4711" t="s">
        <v>640</v>
      </c>
      <c r="B4711" t="s">
        <v>641</v>
      </c>
      <c r="C4711">
        <f>-70.00916311 / 41.75804912</f>
        <v>-1.6765429560374059</v>
      </c>
      <c r="D4711" t="s">
        <v>112</v>
      </c>
      <c r="E4711" t="s">
        <v>70</v>
      </c>
      <c r="F4711" s="1">
        <v>38946</v>
      </c>
      <c r="G4711">
        <v>5</v>
      </c>
      <c r="O4711">
        <v>7.21</v>
      </c>
      <c r="P4711" t="s">
        <v>71</v>
      </c>
      <c r="Q4711">
        <v>23.4</v>
      </c>
      <c r="R4711" t="s">
        <v>71</v>
      </c>
    </row>
    <row r="4712" spans="1:46" x14ac:dyDescent="0.2">
      <c r="A4712" t="s">
        <v>640</v>
      </c>
      <c r="B4712" t="s">
        <v>641</v>
      </c>
      <c r="C4712">
        <f>-70.00916311 / 41.75804912</f>
        <v>-1.6765429560374059</v>
      </c>
      <c r="D4712" t="s">
        <v>112</v>
      </c>
      <c r="E4712" t="s">
        <v>70</v>
      </c>
      <c r="F4712" s="1">
        <v>38946</v>
      </c>
      <c r="G4712">
        <v>6</v>
      </c>
      <c r="O4712">
        <v>8.64</v>
      </c>
      <c r="P4712" t="s">
        <v>71</v>
      </c>
      <c r="Q4712">
        <v>18.600000000000001</v>
      </c>
      <c r="R4712" t="s">
        <v>71</v>
      </c>
    </row>
    <row r="4713" spans="1:46" x14ac:dyDescent="0.2">
      <c r="A4713" t="s">
        <v>640</v>
      </c>
      <c r="B4713" t="s">
        <v>641</v>
      </c>
      <c r="C4713">
        <f>-70.00916311 / 41.75804912</f>
        <v>-1.6765429560374059</v>
      </c>
      <c r="D4713" t="s">
        <v>112</v>
      </c>
      <c r="E4713" t="s">
        <v>70</v>
      </c>
      <c r="F4713" s="1">
        <v>38946</v>
      </c>
      <c r="G4713">
        <v>7</v>
      </c>
      <c r="O4713">
        <v>9.81</v>
      </c>
      <c r="P4713" t="s">
        <v>71</v>
      </c>
      <c r="Q4713">
        <v>13</v>
      </c>
      <c r="R4713" t="s">
        <v>71</v>
      </c>
    </row>
    <row r="4714" spans="1:46" x14ac:dyDescent="0.2">
      <c r="A4714" t="s">
        <v>640</v>
      </c>
      <c r="B4714" t="s">
        <v>641</v>
      </c>
      <c r="C4714">
        <f>-70.00916311 / 41.75804912</f>
        <v>-1.6765429560374059</v>
      </c>
      <c r="D4714" t="s">
        <v>112</v>
      </c>
      <c r="E4714" t="s">
        <v>70</v>
      </c>
      <c r="F4714" s="1">
        <v>38946</v>
      </c>
      <c r="G4714">
        <v>8</v>
      </c>
      <c r="O4714">
        <v>11.06</v>
      </c>
      <c r="P4714" t="s">
        <v>71</v>
      </c>
      <c r="Q4714">
        <v>12.5</v>
      </c>
      <c r="R4714" t="s">
        <v>71</v>
      </c>
    </row>
    <row r="4715" spans="1:46" x14ac:dyDescent="0.2">
      <c r="A4715" t="s">
        <v>640</v>
      </c>
      <c r="B4715" t="s">
        <v>641</v>
      </c>
      <c r="C4715">
        <f>-70.00916311 / 41.75804912</f>
        <v>-1.6765429560374059</v>
      </c>
      <c r="D4715" t="s">
        <v>112</v>
      </c>
      <c r="E4715" t="s">
        <v>70</v>
      </c>
      <c r="F4715" s="1">
        <v>38946</v>
      </c>
      <c r="G4715">
        <v>9</v>
      </c>
      <c r="K4715">
        <v>2.25</v>
      </c>
      <c r="L4715" t="s">
        <v>71</v>
      </c>
      <c r="O4715">
        <v>11.66</v>
      </c>
      <c r="P4715" t="s">
        <v>71</v>
      </c>
      <c r="Q4715">
        <v>10.3</v>
      </c>
      <c r="R4715" t="s">
        <v>71</v>
      </c>
      <c r="S4715">
        <v>0.26</v>
      </c>
      <c r="T4715" t="s">
        <v>71</v>
      </c>
      <c r="U4715">
        <v>8.09</v>
      </c>
      <c r="V4715" t="s">
        <v>71</v>
      </c>
      <c r="W4715">
        <v>35.619999999999997</v>
      </c>
      <c r="X4715" t="s">
        <v>71</v>
      </c>
      <c r="Y4715">
        <v>34.299999999999997</v>
      </c>
      <c r="AA4715">
        <v>38.57</v>
      </c>
      <c r="AE4715">
        <v>4.6399999999999997</v>
      </c>
      <c r="AF4715" t="s">
        <v>71</v>
      </c>
      <c r="AG4715">
        <v>6.04</v>
      </c>
      <c r="AH4715" t="s">
        <v>71</v>
      </c>
      <c r="AS4715">
        <v>0.56000000000000005</v>
      </c>
      <c r="AT4715" t="s">
        <v>71</v>
      </c>
    </row>
    <row r="4716" spans="1:46" x14ac:dyDescent="0.2">
      <c r="A4716" t="s">
        <v>640</v>
      </c>
      <c r="B4716" t="s">
        <v>641</v>
      </c>
      <c r="C4716">
        <f>-70.00916311 / 41.75804912</f>
        <v>-1.6765429560374059</v>
      </c>
      <c r="D4716" t="s">
        <v>112</v>
      </c>
      <c r="E4716" t="s">
        <v>70</v>
      </c>
      <c r="F4716" s="1">
        <v>38946</v>
      </c>
      <c r="G4716">
        <v>10</v>
      </c>
      <c r="O4716">
        <v>11.12</v>
      </c>
      <c r="P4716" t="s">
        <v>71</v>
      </c>
      <c r="Q4716">
        <v>8.8000000000000007</v>
      </c>
      <c r="R4716" t="s">
        <v>71</v>
      </c>
    </row>
    <row r="4717" spans="1:46" x14ac:dyDescent="0.2">
      <c r="A4717" t="s">
        <v>640</v>
      </c>
      <c r="B4717" t="s">
        <v>641</v>
      </c>
      <c r="C4717">
        <f>-70.00916311 / 41.75804912</f>
        <v>-1.6765429560374059</v>
      </c>
      <c r="D4717" t="s">
        <v>112</v>
      </c>
      <c r="E4717" t="s">
        <v>70</v>
      </c>
      <c r="F4717" s="1">
        <v>38946</v>
      </c>
      <c r="G4717">
        <v>11</v>
      </c>
      <c r="O4717">
        <v>11.29</v>
      </c>
      <c r="P4717" t="s">
        <v>71</v>
      </c>
      <c r="Q4717">
        <v>7.8</v>
      </c>
      <c r="R4717" t="s">
        <v>71</v>
      </c>
    </row>
    <row r="4718" spans="1:46" x14ac:dyDescent="0.2">
      <c r="A4718" t="s">
        <v>640</v>
      </c>
      <c r="B4718" t="s">
        <v>641</v>
      </c>
      <c r="C4718">
        <f>-70.00916311 / 41.75804912</f>
        <v>-1.6765429560374059</v>
      </c>
      <c r="D4718" t="s">
        <v>112</v>
      </c>
      <c r="E4718" t="s">
        <v>70</v>
      </c>
      <c r="F4718" s="1">
        <v>38946</v>
      </c>
      <c r="G4718">
        <v>12</v>
      </c>
      <c r="O4718">
        <v>10.16</v>
      </c>
      <c r="P4718" t="s">
        <v>71</v>
      </c>
      <c r="Q4718">
        <v>7.1</v>
      </c>
      <c r="R4718" t="s">
        <v>71</v>
      </c>
    </row>
    <row r="4719" spans="1:46" x14ac:dyDescent="0.2">
      <c r="A4719" t="s">
        <v>640</v>
      </c>
      <c r="B4719" t="s">
        <v>641</v>
      </c>
      <c r="C4719">
        <f>-70.00916311 / 41.75804912</f>
        <v>-1.6765429560374059</v>
      </c>
      <c r="D4719" t="s">
        <v>112</v>
      </c>
      <c r="E4719" t="s">
        <v>70</v>
      </c>
      <c r="F4719" s="1">
        <v>38946</v>
      </c>
      <c r="G4719">
        <v>13</v>
      </c>
      <c r="O4719">
        <v>8.51</v>
      </c>
      <c r="P4719" t="s">
        <v>71</v>
      </c>
      <c r="Q4719">
        <v>6.7</v>
      </c>
      <c r="R4719" t="s">
        <v>71</v>
      </c>
    </row>
    <row r="4720" spans="1:46" x14ac:dyDescent="0.2">
      <c r="A4720" t="s">
        <v>640</v>
      </c>
      <c r="B4720" t="s">
        <v>641</v>
      </c>
      <c r="C4720">
        <f>-70.00916311 / 41.75804912</f>
        <v>-1.6765429560374059</v>
      </c>
      <c r="D4720" t="s">
        <v>112</v>
      </c>
      <c r="E4720" t="s">
        <v>70</v>
      </c>
      <c r="F4720" s="1">
        <v>38946</v>
      </c>
      <c r="G4720">
        <v>14</v>
      </c>
      <c r="O4720">
        <v>7.11</v>
      </c>
      <c r="P4720" t="s">
        <v>71</v>
      </c>
      <c r="Q4720">
        <v>6.5</v>
      </c>
      <c r="R4720" t="s">
        <v>71</v>
      </c>
    </row>
    <row r="4721" spans="1:46" x14ac:dyDescent="0.2">
      <c r="A4721" t="s">
        <v>640</v>
      </c>
      <c r="B4721" t="s">
        <v>641</v>
      </c>
      <c r="C4721">
        <f>-70.00916311 / 41.75804912</f>
        <v>-1.6765429560374059</v>
      </c>
      <c r="D4721" t="s">
        <v>112</v>
      </c>
      <c r="E4721" t="s">
        <v>70</v>
      </c>
      <c r="F4721" s="1">
        <v>38946</v>
      </c>
      <c r="G4721">
        <v>15</v>
      </c>
      <c r="O4721">
        <v>5.36</v>
      </c>
      <c r="P4721" t="s">
        <v>71</v>
      </c>
      <c r="Q4721">
        <v>6.3</v>
      </c>
      <c r="R4721" t="s">
        <v>71</v>
      </c>
    </row>
    <row r="4722" spans="1:46" x14ac:dyDescent="0.2">
      <c r="A4722" t="s">
        <v>640</v>
      </c>
      <c r="B4722" t="s">
        <v>641</v>
      </c>
      <c r="C4722">
        <f>-70.00916311 / 41.75804912</f>
        <v>-1.6765429560374059</v>
      </c>
      <c r="D4722" t="s">
        <v>112</v>
      </c>
      <c r="E4722" t="s">
        <v>70</v>
      </c>
      <c r="F4722" s="1">
        <v>38946</v>
      </c>
      <c r="G4722">
        <v>16</v>
      </c>
      <c r="O4722">
        <v>5.0199999999999996</v>
      </c>
      <c r="P4722" t="s">
        <v>71</v>
      </c>
      <c r="Q4722">
        <v>6.2</v>
      </c>
      <c r="R4722" t="s">
        <v>71</v>
      </c>
    </row>
    <row r="4723" spans="1:46" x14ac:dyDescent="0.2">
      <c r="A4723" t="s">
        <v>640</v>
      </c>
      <c r="B4723" t="s">
        <v>641</v>
      </c>
      <c r="C4723">
        <f>-70.00916311 / 41.75804912</f>
        <v>-1.6765429560374059</v>
      </c>
      <c r="D4723" t="s">
        <v>112</v>
      </c>
      <c r="E4723" t="s">
        <v>70</v>
      </c>
      <c r="F4723" s="1">
        <v>38946</v>
      </c>
      <c r="G4723">
        <v>17</v>
      </c>
      <c r="O4723">
        <v>4.87</v>
      </c>
      <c r="P4723" t="s">
        <v>71</v>
      </c>
      <c r="Q4723">
        <v>6.2</v>
      </c>
      <c r="R4723" t="s">
        <v>71</v>
      </c>
    </row>
    <row r="4724" spans="1:46" x14ac:dyDescent="0.2">
      <c r="A4724" t="s">
        <v>640</v>
      </c>
      <c r="B4724" t="s">
        <v>641</v>
      </c>
      <c r="C4724">
        <f>-70.00916311 / 41.75804912</f>
        <v>-1.6765429560374059</v>
      </c>
      <c r="D4724" t="s">
        <v>112</v>
      </c>
      <c r="E4724" t="s">
        <v>70</v>
      </c>
      <c r="F4724" s="1">
        <v>38946</v>
      </c>
      <c r="G4724">
        <v>18</v>
      </c>
      <c r="O4724">
        <v>4.1100000000000003</v>
      </c>
      <c r="P4724" t="s">
        <v>71</v>
      </c>
      <c r="Q4724">
        <v>6.1</v>
      </c>
      <c r="R4724" t="s">
        <v>71</v>
      </c>
    </row>
    <row r="4725" spans="1:46" x14ac:dyDescent="0.2">
      <c r="A4725" t="s">
        <v>640</v>
      </c>
      <c r="B4725" t="s">
        <v>641</v>
      </c>
      <c r="C4725">
        <f>-70.00916311 / 41.75804912</f>
        <v>-1.6765429560374059</v>
      </c>
      <c r="D4725" t="s">
        <v>112</v>
      </c>
      <c r="E4725" t="s">
        <v>70</v>
      </c>
      <c r="F4725" s="1">
        <v>38946</v>
      </c>
      <c r="G4725">
        <v>19</v>
      </c>
      <c r="K4725">
        <v>0.68</v>
      </c>
      <c r="L4725" t="s">
        <v>71</v>
      </c>
      <c r="O4725">
        <v>2.2599999999999998</v>
      </c>
      <c r="P4725" t="s">
        <v>71</v>
      </c>
      <c r="Q4725">
        <v>6.2</v>
      </c>
      <c r="R4725" t="s">
        <v>71</v>
      </c>
      <c r="S4725">
        <v>0.24</v>
      </c>
      <c r="T4725" t="s">
        <v>71</v>
      </c>
      <c r="U4725">
        <v>7.59</v>
      </c>
      <c r="V4725" t="s">
        <v>71</v>
      </c>
      <c r="W4725">
        <v>32.18</v>
      </c>
      <c r="X4725" t="s">
        <v>71</v>
      </c>
      <c r="Y4725">
        <v>33.380000000000003</v>
      </c>
      <c r="AA4725">
        <v>26.82</v>
      </c>
      <c r="AE4725">
        <v>7.06</v>
      </c>
      <c r="AF4725" t="s">
        <v>71</v>
      </c>
      <c r="AG4725">
        <v>5.92</v>
      </c>
      <c r="AH4725" t="s">
        <v>71</v>
      </c>
      <c r="AS4725">
        <v>1.64</v>
      </c>
      <c r="AT4725" t="s">
        <v>71</v>
      </c>
    </row>
    <row r="4726" spans="1:46" x14ac:dyDescent="0.2">
      <c r="A4726" t="s">
        <v>640</v>
      </c>
      <c r="B4726" t="s">
        <v>641</v>
      </c>
      <c r="C4726">
        <f>-70.00916311 / 41.75804912</f>
        <v>-1.6765429560374059</v>
      </c>
      <c r="D4726" t="s">
        <v>112</v>
      </c>
      <c r="E4726" t="s">
        <v>70</v>
      </c>
      <c r="F4726" s="1">
        <v>39351</v>
      </c>
      <c r="G4726">
        <v>0.5</v>
      </c>
      <c r="I4726">
        <v>16.149999999999999</v>
      </c>
      <c r="J4726" t="s">
        <v>71</v>
      </c>
      <c r="K4726">
        <v>1.49</v>
      </c>
      <c r="L4726" t="s">
        <v>71</v>
      </c>
      <c r="M4726">
        <v>6.48</v>
      </c>
      <c r="N4726" t="s">
        <v>71</v>
      </c>
      <c r="O4726">
        <v>8.4</v>
      </c>
      <c r="P4726" t="s">
        <v>71</v>
      </c>
      <c r="Q4726">
        <v>21.7</v>
      </c>
      <c r="R4726" t="s">
        <v>71</v>
      </c>
      <c r="S4726">
        <v>0.2</v>
      </c>
      <c r="T4726" t="s">
        <v>71</v>
      </c>
      <c r="U4726">
        <v>6.11</v>
      </c>
      <c r="V4726" t="s">
        <v>71</v>
      </c>
      <c r="W4726">
        <v>15.94</v>
      </c>
      <c r="X4726" t="s">
        <v>71</v>
      </c>
      <c r="Y4726">
        <v>30.25</v>
      </c>
      <c r="AA4726">
        <v>34.49</v>
      </c>
      <c r="AC4726">
        <v>33.07</v>
      </c>
      <c r="AE4726">
        <v>3.3</v>
      </c>
      <c r="AF4726" t="s">
        <v>71</v>
      </c>
      <c r="AG4726">
        <v>6.29</v>
      </c>
      <c r="AH4726" t="s">
        <v>71</v>
      </c>
      <c r="AS4726">
        <v>0.2</v>
      </c>
      <c r="AT4726" t="s">
        <v>71</v>
      </c>
    </row>
    <row r="4727" spans="1:46" x14ac:dyDescent="0.2">
      <c r="A4727" t="s">
        <v>640</v>
      </c>
      <c r="B4727" t="s">
        <v>641</v>
      </c>
      <c r="C4727">
        <f>-70.00916311 / 41.75804912</f>
        <v>-1.6765429560374059</v>
      </c>
      <c r="D4727" t="s">
        <v>112</v>
      </c>
      <c r="E4727" t="s">
        <v>70</v>
      </c>
      <c r="F4727" s="1">
        <v>39351</v>
      </c>
      <c r="G4727">
        <v>1</v>
      </c>
      <c r="O4727">
        <v>8.26</v>
      </c>
      <c r="P4727" t="s">
        <v>71</v>
      </c>
      <c r="Q4727">
        <v>21.6</v>
      </c>
      <c r="R4727" t="s">
        <v>71</v>
      </c>
    </row>
    <row r="4728" spans="1:46" x14ac:dyDescent="0.2">
      <c r="A4728" t="s">
        <v>640</v>
      </c>
      <c r="B4728" t="s">
        <v>641</v>
      </c>
      <c r="C4728">
        <f>-70.00916311 / 41.75804912</f>
        <v>-1.6765429560374059</v>
      </c>
      <c r="D4728" t="s">
        <v>112</v>
      </c>
      <c r="E4728" t="s">
        <v>70</v>
      </c>
      <c r="F4728" s="1">
        <v>39351</v>
      </c>
      <c r="G4728">
        <v>2</v>
      </c>
      <c r="O4728">
        <v>8.23</v>
      </c>
      <c r="P4728" t="s">
        <v>71</v>
      </c>
      <c r="Q4728">
        <v>21.3</v>
      </c>
      <c r="R4728" t="s">
        <v>71</v>
      </c>
    </row>
    <row r="4729" spans="1:46" x14ac:dyDescent="0.2">
      <c r="A4729" t="s">
        <v>640</v>
      </c>
      <c r="B4729" t="s">
        <v>641</v>
      </c>
      <c r="C4729">
        <f>-70.00916311 / 41.75804912</f>
        <v>-1.6765429560374059</v>
      </c>
      <c r="D4729" t="s">
        <v>112</v>
      </c>
      <c r="E4729" t="s">
        <v>70</v>
      </c>
      <c r="F4729" s="1">
        <v>39351</v>
      </c>
      <c r="G4729">
        <v>3</v>
      </c>
      <c r="K4729">
        <v>1.07</v>
      </c>
      <c r="L4729" t="s">
        <v>71</v>
      </c>
      <c r="O4729">
        <v>8.25</v>
      </c>
      <c r="P4729" t="s">
        <v>71</v>
      </c>
      <c r="Q4729">
        <v>21.1</v>
      </c>
      <c r="R4729" t="s">
        <v>71</v>
      </c>
      <c r="S4729">
        <v>0.22</v>
      </c>
      <c r="T4729" t="s">
        <v>71</v>
      </c>
      <c r="U4729">
        <v>6.71</v>
      </c>
      <c r="V4729" t="s">
        <v>71</v>
      </c>
      <c r="W4729">
        <v>18.04</v>
      </c>
      <c r="X4729" t="s">
        <v>71</v>
      </c>
      <c r="Y4729">
        <v>31.6</v>
      </c>
      <c r="AA4729">
        <v>31.29</v>
      </c>
      <c r="AE4729">
        <v>3.3</v>
      </c>
      <c r="AF4729" t="s">
        <v>71</v>
      </c>
      <c r="AG4729">
        <v>6.15</v>
      </c>
      <c r="AH4729" t="s">
        <v>71</v>
      </c>
      <c r="AS4729">
        <v>0.14000000000000001</v>
      </c>
      <c r="AT4729" t="s">
        <v>71</v>
      </c>
    </row>
    <row r="4730" spans="1:46" x14ac:dyDescent="0.2">
      <c r="A4730" t="s">
        <v>640</v>
      </c>
      <c r="B4730" t="s">
        <v>641</v>
      </c>
      <c r="C4730">
        <f>-70.00916311 / 41.75804912</f>
        <v>-1.6765429560374059</v>
      </c>
      <c r="D4730" t="s">
        <v>112</v>
      </c>
      <c r="E4730" t="s">
        <v>70</v>
      </c>
      <c r="F4730" s="1">
        <v>39351</v>
      </c>
      <c r="G4730">
        <v>4</v>
      </c>
      <c r="O4730">
        <v>8.32</v>
      </c>
      <c r="P4730" t="s">
        <v>71</v>
      </c>
      <c r="Q4730">
        <v>20.9</v>
      </c>
      <c r="R4730" t="s">
        <v>71</v>
      </c>
    </row>
    <row r="4731" spans="1:46" x14ac:dyDescent="0.2">
      <c r="A4731" t="s">
        <v>640</v>
      </c>
      <c r="B4731" t="s">
        <v>641</v>
      </c>
      <c r="C4731">
        <f>-70.00916311 / 41.75804912</f>
        <v>-1.6765429560374059</v>
      </c>
      <c r="D4731" t="s">
        <v>112</v>
      </c>
      <c r="E4731" t="s">
        <v>70</v>
      </c>
      <c r="F4731" s="1">
        <v>39351</v>
      </c>
      <c r="G4731">
        <v>5</v>
      </c>
      <c r="O4731">
        <v>8.27</v>
      </c>
      <c r="P4731" t="s">
        <v>71</v>
      </c>
      <c r="Q4731">
        <v>20.8</v>
      </c>
      <c r="R4731" t="s">
        <v>71</v>
      </c>
    </row>
    <row r="4732" spans="1:46" x14ac:dyDescent="0.2">
      <c r="A4732" t="s">
        <v>640</v>
      </c>
      <c r="B4732" t="s">
        <v>641</v>
      </c>
      <c r="C4732">
        <f>-70.00916311 / 41.75804912</f>
        <v>-1.6765429560374059</v>
      </c>
      <c r="D4732" t="s">
        <v>112</v>
      </c>
      <c r="E4732" t="s">
        <v>70</v>
      </c>
      <c r="F4732" s="1">
        <v>39351</v>
      </c>
      <c r="G4732">
        <v>6</v>
      </c>
      <c r="O4732">
        <v>8.2100000000000009</v>
      </c>
      <c r="P4732" t="s">
        <v>71</v>
      </c>
      <c r="Q4732">
        <v>20.6</v>
      </c>
      <c r="R4732" t="s">
        <v>71</v>
      </c>
    </row>
    <row r="4733" spans="1:46" x14ac:dyDescent="0.2">
      <c r="A4733" t="s">
        <v>640</v>
      </c>
      <c r="B4733" t="s">
        <v>641</v>
      </c>
      <c r="C4733">
        <f>-70.00916311 / 41.75804912</f>
        <v>-1.6765429560374059</v>
      </c>
      <c r="D4733" t="s">
        <v>112</v>
      </c>
      <c r="E4733" t="s">
        <v>70</v>
      </c>
      <c r="F4733" s="1">
        <v>39351</v>
      </c>
      <c r="G4733">
        <v>7</v>
      </c>
      <c r="O4733">
        <v>8.9700000000000006</v>
      </c>
      <c r="P4733" t="s">
        <v>71</v>
      </c>
      <c r="Q4733">
        <v>19</v>
      </c>
      <c r="R4733" t="s">
        <v>71</v>
      </c>
    </row>
    <row r="4734" spans="1:46" x14ac:dyDescent="0.2">
      <c r="A4734" t="s">
        <v>640</v>
      </c>
      <c r="B4734" t="s">
        <v>641</v>
      </c>
      <c r="C4734">
        <f>-70.00916311 / 41.75804912</f>
        <v>-1.6765429560374059</v>
      </c>
      <c r="D4734" t="s">
        <v>112</v>
      </c>
      <c r="E4734" t="s">
        <v>70</v>
      </c>
      <c r="F4734" s="1">
        <v>39351</v>
      </c>
      <c r="G4734">
        <v>8</v>
      </c>
      <c r="O4734">
        <v>9.43</v>
      </c>
      <c r="P4734" t="s">
        <v>71</v>
      </c>
      <c r="Q4734">
        <v>15.4</v>
      </c>
      <c r="R4734" t="s">
        <v>71</v>
      </c>
    </row>
    <row r="4735" spans="1:46" x14ac:dyDescent="0.2">
      <c r="A4735" t="s">
        <v>640</v>
      </c>
      <c r="B4735" t="s">
        <v>641</v>
      </c>
      <c r="C4735">
        <f>-70.00916311 / 41.75804912</f>
        <v>-1.6765429560374059</v>
      </c>
      <c r="D4735" t="s">
        <v>112</v>
      </c>
      <c r="E4735" t="s">
        <v>70</v>
      </c>
      <c r="F4735" s="1">
        <v>39351</v>
      </c>
      <c r="G4735">
        <v>9</v>
      </c>
      <c r="K4735">
        <v>1.63</v>
      </c>
      <c r="L4735" t="s">
        <v>71</v>
      </c>
      <c r="O4735">
        <v>9.6999999999999993</v>
      </c>
      <c r="P4735" t="s">
        <v>71</v>
      </c>
      <c r="Q4735">
        <v>12.8</v>
      </c>
      <c r="R4735" t="s">
        <v>71</v>
      </c>
      <c r="S4735">
        <v>0.4</v>
      </c>
      <c r="T4735" t="s">
        <v>71</v>
      </c>
      <c r="U4735">
        <v>12.37</v>
      </c>
      <c r="V4735" t="s">
        <v>71</v>
      </c>
      <c r="W4735">
        <v>19.8</v>
      </c>
      <c r="X4735" t="s">
        <v>71</v>
      </c>
      <c r="Y4735">
        <v>40.42</v>
      </c>
      <c r="AA4735">
        <v>35.409999999999997</v>
      </c>
      <c r="AE4735">
        <v>3.4</v>
      </c>
      <c r="AF4735" t="s">
        <v>71</v>
      </c>
      <c r="AG4735">
        <v>6.04</v>
      </c>
      <c r="AH4735" t="s">
        <v>71</v>
      </c>
      <c r="AS4735">
        <v>1.27</v>
      </c>
      <c r="AT4735" t="s">
        <v>71</v>
      </c>
    </row>
    <row r="4736" spans="1:46" x14ac:dyDescent="0.2">
      <c r="A4736" t="s">
        <v>640</v>
      </c>
      <c r="B4736" t="s">
        <v>641</v>
      </c>
      <c r="C4736">
        <f>-70.00916311 / 41.75804912</f>
        <v>-1.6765429560374059</v>
      </c>
      <c r="D4736" t="s">
        <v>112</v>
      </c>
      <c r="E4736" t="s">
        <v>70</v>
      </c>
      <c r="F4736" s="1">
        <v>39351</v>
      </c>
      <c r="G4736">
        <v>10</v>
      </c>
      <c r="O4736">
        <v>8.35</v>
      </c>
      <c r="P4736" t="s">
        <v>71</v>
      </c>
      <c r="Q4736">
        <v>11.1</v>
      </c>
      <c r="R4736" t="s">
        <v>71</v>
      </c>
    </row>
    <row r="4737" spans="1:46" x14ac:dyDescent="0.2">
      <c r="A4737" t="s">
        <v>640</v>
      </c>
      <c r="B4737" t="s">
        <v>641</v>
      </c>
      <c r="C4737">
        <f>-70.00916311 / 41.75804912</f>
        <v>-1.6765429560374059</v>
      </c>
      <c r="D4737" t="s">
        <v>112</v>
      </c>
      <c r="E4737" t="s">
        <v>70</v>
      </c>
      <c r="F4737" s="1">
        <v>39351</v>
      </c>
      <c r="G4737">
        <v>11</v>
      </c>
      <c r="O4737">
        <v>7.52</v>
      </c>
      <c r="P4737" t="s">
        <v>71</v>
      </c>
      <c r="Q4737">
        <v>9.6999999999999993</v>
      </c>
      <c r="R4737" t="s">
        <v>71</v>
      </c>
    </row>
    <row r="4738" spans="1:46" x14ac:dyDescent="0.2">
      <c r="A4738" t="s">
        <v>640</v>
      </c>
      <c r="B4738" t="s">
        <v>641</v>
      </c>
      <c r="C4738">
        <f>-70.00916311 / 41.75804912</f>
        <v>-1.6765429560374059</v>
      </c>
      <c r="D4738" t="s">
        <v>112</v>
      </c>
      <c r="E4738" t="s">
        <v>70</v>
      </c>
      <c r="F4738" s="1">
        <v>39351</v>
      </c>
      <c r="G4738">
        <v>12</v>
      </c>
      <c r="O4738">
        <v>6.13</v>
      </c>
      <c r="P4738" t="s">
        <v>71</v>
      </c>
      <c r="Q4738">
        <v>8.9</v>
      </c>
      <c r="R4738" t="s">
        <v>71</v>
      </c>
    </row>
    <row r="4739" spans="1:46" x14ac:dyDescent="0.2">
      <c r="A4739" t="s">
        <v>640</v>
      </c>
      <c r="B4739" t="s">
        <v>641</v>
      </c>
      <c r="C4739">
        <f>-70.00916311 / 41.75804912</f>
        <v>-1.6765429560374059</v>
      </c>
      <c r="D4739" t="s">
        <v>112</v>
      </c>
      <c r="E4739" t="s">
        <v>70</v>
      </c>
      <c r="F4739" s="1">
        <v>39351</v>
      </c>
      <c r="G4739">
        <v>13</v>
      </c>
      <c r="O4739">
        <v>4.22</v>
      </c>
      <c r="P4739" t="s">
        <v>71</v>
      </c>
      <c r="Q4739">
        <v>8.5</v>
      </c>
      <c r="R4739" t="s">
        <v>71</v>
      </c>
    </row>
    <row r="4740" spans="1:46" x14ac:dyDescent="0.2">
      <c r="A4740" t="s">
        <v>640</v>
      </c>
      <c r="B4740" t="s">
        <v>641</v>
      </c>
      <c r="C4740">
        <f>-70.00916311 / 41.75804912</f>
        <v>-1.6765429560374059</v>
      </c>
      <c r="D4740" t="s">
        <v>112</v>
      </c>
      <c r="E4740" t="s">
        <v>70</v>
      </c>
      <c r="F4740" s="1">
        <v>39351</v>
      </c>
      <c r="G4740">
        <v>14</v>
      </c>
      <c r="O4740">
        <v>1.54</v>
      </c>
      <c r="P4740" t="s">
        <v>71</v>
      </c>
      <c r="Q4740">
        <v>8.1</v>
      </c>
      <c r="R4740" t="s">
        <v>71</v>
      </c>
    </row>
    <row r="4741" spans="1:46" x14ac:dyDescent="0.2">
      <c r="A4741" t="s">
        <v>640</v>
      </c>
      <c r="B4741" t="s">
        <v>641</v>
      </c>
      <c r="C4741">
        <f>-70.00916311 / 41.75804912</f>
        <v>-1.6765429560374059</v>
      </c>
      <c r="D4741" t="s">
        <v>112</v>
      </c>
      <c r="E4741" t="s">
        <v>70</v>
      </c>
      <c r="F4741" s="1">
        <v>39351</v>
      </c>
      <c r="G4741">
        <v>15</v>
      </c>
      <c r="K4741">
        <v>0.7</v>
      </c>
      <c r="L4741" t="s">
        <v>71</v>
      </c>
      <c r="O4741">
        <v>1.34</v>
      </c>
      <c r="P4741" t="s">
        <v>71</v>
      </c>
      <c r="Q4741">
        <v>7.9</v>
      </c>
      <c r="R4741" t="s">
        <v>71</v>
      </c>
      <c r="S4741">
        <v>0.35</v>
      </c>
      <c r="T4741" t="s">
        <v>71</v>
      </c>
      <c r="U4741">
        <v>10.75</v>
      </c>
      <c r="V4741" t="s">
        <v>71</v>
      </c>
      <c r="W4741">
        <v>23.96</v>
      </c>
      <c r="X4741" t="s">
        <v>71</v>
      </c>
      <c r="Y4741">
        <v>38.4</v>
      </c>
      <c r="AA4741">
        <v>27.15</v>
      </c>
      <c r="AE4741">
        <v>5</v>
      </c>
      <c r="AF4741" t="s">
        <v>71</v>
      </c>
      <c r="AG4741">
        <v>5.78</v>
      </c>
      <c r="AH4741" t="s">
        <v>71</v>
      </c>
      <c r="AS4741">
        <v>1.23</v>
      </c>
      <c r="AT4741" t="s">
        <v>71</v>
      </c>
    </row>
    <row r="4742" spans="1:46" x14ac:dyDescent="0.2">
      <c r="A4742" t="s">
        <v>640</v>
      </c>
      <c r="B4742" t="s">
        <v>641</v>
      </c>
      <c r="C4742">
        <f>-70.00916311 / 41.75804912</f>
        <v>-1.6765429560374059</v>
      </c>
      <c r="D4742" t="s">
        <v>112</v>
      </c>
      <c r="E4742" t="s">
        <v>70</v>
      </c>
      <c r="F4742" s="1">
        <v>39699</v>
      </c>
      <c r="G4742">
        <v>0.5</v>
      </c>
      <c r="I4742">
        <v>15.5</v>
      </c>
      <c r="J4742" t="s">
        <v>71</v>
      </c>
      <c r="K4742">
        <v>1.05</v>
      </c>
      <c r="L4742" t="s">
        <v>71</v>
      </c>
      <c r="M4742">
        <v>8.67</v>
      </c>
      <c r="N4742" t="s">
        <v>71</v>
      </c>
      <c r="O4742">
        <v>8.4600000000000009</v>
      </c>
      <c r="P4742" t="s">
        <v>71</v>
      </c>
      <c r="Q4742">
        <v>24.3</v>
      </c>
      <c r="R4742" t="s">
        <v>71</v>
      </c>
      <c r="S4742">
        <v>0.16</v>
      </c>
      <c r="T4742" t="s">
        <v>71</v>
      </c>
      <c r="U4742">
        <v>4.96</v>
      </c>
      <c r="V4742" t="s">
        <v>71</v>
      </c>
      <c r="W4742">
        <v>12.28</v>
      </c>
      <c r="X4742" t="s">
        <v>71</v>
      </c>
      <c r="Y4742">
        <v>27.24</v>
      </c>
      <c r="AA4742">
        <v>31.08</v>
      </c>
      <c r="AC4742">
        <v>28.88</v>
      </c>
      <c r="AE4742">
        <v>4.3</v>
      </c>
      <c r="AF4742" t="s">
        <v>71</v>
      </c>
      <c r="AG4742">
        <v>6.46</v>
      </c>
      <c r="AH4742" t="s">
        <v>71</v>
      </c>
      <c r="AS4742">
        <v>0.17</v>
      </c>
      <c r="AT4742" t="s">
        <v>71</v>
      </c>
    </row>
    <row r="4743" spans="1:46" x14ac:dyDescent="0.2">
      <c r="A4743" t="s">
        <v>640</v>
      </c>
      <c r="B4743" t="s">
        <v>641</v>
      </c>
      <c r="C4743">
        <f>-70.00916311 / 41.75804912</f>
        <v>-1.6765429560374059</v>
      </c>
      <c r="D4743" t="s">
        <v>112</v>
      </c>
      <c r="E4743" t="s">
        <v>70</v>
      </c>
      <c r="F4743" s="1">
        <v>39699</v>
      </c>
      <c r="G4743">
        <v>1</v>
      </c>
      <c r="O4743">
        <v>8.4700000000000006</v>
      </c>
      <c r="P4743" t="s">
        <v>71</v>
      </c>
      <c r="Q4743">
        <v>24.2</v>
      </c>
      <c r="R4743" t="s">
        <v>71</v>
      </c>
    </row>
    <row r="4744" spans="1:46" x14ac:dyDescent="0.2">
      <c r="A4744" t="s">
        <v>640</v>
      </c>
      <c r="B4744" t="s">
        <v>641</v>
      </c>
      <c r="C4744">
        <f>-70.00916311 / 41.75804912</f>
        <v>-1.6765429560374059</v>
      </c>
      <c r="D4744" t="s">
        <v>112</v>
      </c>
      <c r="E4744" t="s">
        <v>70</v>
      </c>
      <c r="F4744" s="1">
        <v>39699</v>
      </c>
      <c r="G4744">
        <v>2</v>
      </c>
      <c r="O4744">
        <v>8.48</v>
      </c>
      <c r="P4744" t="s">
        <v>71</v>
      </c>
      <c r="Q4744">
        <v>24.2</v>
      </c>
      <c r="R4744" t="s">
        <v>71</v>
      </c>
    </row>
    <row r="4745" spans="1:46" x14ac:dyDescent="0.2">
      <c r="A4745" t="s">
        <v>640</v>
      </c>
      <c r="B4745" t="s">
        <v>641</v>
      </c>
      <c r="C4745">
        <f>-70.00916311 / 41.75804912</f>
        <v>-1.6765429560374059</v>
      </c>
      <c r="D4745" t="s">
        <v>112</v>
      </c>
      <c r="E4745" t="s">
        <v>70</v>
      </c>
      <c r="F4745" s="1">
        <v>39699</v>
      </c>
      <c r="G4745">
        <v>3</v>
      </c>
      <c r="K4745">
        <v>0.79</v>
      </c>
      <c r="L4745" t="s">
        <v>71</v>
      </c>
      <c r="O4745">
        <v>8.59</v>
      </c>
      <c r="P4745" t="s">
        <v>71</v>
      </c>
      <c r="Q4745">
        <v>24.2</v>
      </c>
      <c r="R4745" t="s">
        <v>71</v>
      </c>
      <c r="S4745">
        <v>0.08</v>
      </c>
      <c r="T4745" t="s">
        <v>71</v>
      </c>
      <c r="U4745">
        <v>2.48</v>
      </c>
      <c r="V4745" t="s">
        <v>71</v>
      </c>
      <c r="W4745">
        <v>12.88</v>
      </c>
      <c r="X4745" t="s">
        <v>71</v>
      </c>
      <c r="Y4745">
        <v>17.25</v>
      </c>
      <c r="AA4745">
        <v>28.29</v>
      </c>
      <c r="AE4745">
        <v>3.7</v>
      </c>
      <c r="AF4745" t="s">
        <v>71</v>
      </c>
      <c r="AG4745">
        <v>6.26</v>
      </c>
      <c r="AH4745" t="s">
        <v>71</v>
      </c>
      <c r="AS4745">
        <v>0.61</v>
      </c>
      <c r="AT4745" t="s">
        <v>71</v>
      </c>
    </row>
    <row r="4746" spans="1:46" x14ac:dyDescent="0.2">
      <c r="A4746" t="s">
        <v>640</v>
      </c>
      <c r="B4746" t="s">
        <v>641</v>
      </c>
      <c r="C4746">
        <f>-70.00916311 / 41.75804912</f>
        <v>-1.6765429560374059</v>
      </c>
      <c r="D4746" t="s">
        <v>112</v>
      </c>
      <c r="E4746" t="s">
        <v>70</v>
      </c>
      <c r="F4746" s="1">
        <v>39699</v>
      </c>
      <c r="G4746">
        <v>4</v>
      </c>
      <c r="O4746">
        <v>8.5299999999999994</v>
      </c>
      <c r="P4746" t="s">
        <v>71</v>
      </c>
      <c r="Q4746">
        <v>24.1</v>
      </c>
      <c r="R4746" t="s">
        <v>71</v>
      </c>
    </row>
    <row r="4747" spans="1:46" x14ac:dyDescent="0.2">
      <c r="A4747" t="s">
        <v>640</v>
      </c>
      <c r="B4747" t="s">
        <v>641</v>
      </c>
      <c r="C4747">
        <f>-70.00916311 / 41.75804912</f>
        <v>-1.6765429560374059</v>
      </c>
      <c r="D4747" t="s">
        <v>112</v>
      </c>
      <c r="E4747" t="s">
        <v>70</v>
      </c>
      <c r="F4747" s="1">
        <v>39699</v>
      </c>
      <c r="G4747">
        <v>5</v>
      </c>
      <c r="O4747">
        <v>8.5399999999999991</v>
      </c>
      <c r="P4747" t="s">
        <v>71</v>
      </c>
      <c r="Q4747">
        <v>23.7</v>
      </c>
      <c r="R4747" t="s">
        <v>71</v>
      </c>
    </row>
    <row r="4748" spans="1:46" x14ac:dyDescent="0.2">
      <c r="A4748" t="s">
        <v>640</v>
      </c>
      <c r="B4748" t="s">
        <v>641</v>
      </c>
      <c r="C4748">
        <f>-70.00916311 / 41.75804912</f>
        <v>-1.6765429560374059</v>
      </c>
      <c r="D4748" t="s">
        <v>112</v>
      </c>
      <c r="E4748" t="s">
        <v>70</v>
      </c>
      <c r="F4748" s="1">
        <v>39699</v>
      </c>
      <c r="G4748">
        <v>6</v>
      </c>
      <c r="O4748">
        <v>8.69</v>
      </c>
      <c r="P4748" t="s">
        <v>71</v>
      </c>
      <c r="Q4748">
        <v>23.6</v>
      </c>
      <c r="R4748" t="s">
        <v>71</v>
      </c>
    </row>
    <row r="4749" spans="1:46" x14ac:dyDescent="0.2">
      <c r="A4749" t="s">
        <v>640</v>
      </c>
      <c r="B4749" t="s">
        <v>641</v>
      </c>
      <c r="C4749">
        <f>-70.00916311 / 41.75804912</f>
        <v>-1.6765429560374059</v>
      </c>
      <c r="D4749" t="s">
        <v>112</v>
      </c>
      <c r="E4749" t="s">
        <v>70</v>
      </c>
      <c r="F4749" s="1">
        <v>39699</v>
      </c>
      <c r="G4749">
        <v>7</v>
      </c>
      <c r="O4749">
        <v>8.8699999999999992</v>
      </c>
      <c r="P4749" t="s">
        <v>71</v>
      </c>
      <c r="Q4749">
        <v>23.3</v>
      </c>
      <c r="R4749" t="s">
        <v>71</v>
      </c>
    </row>
    <row r="4750" spans="1:46" x14ac:dyDescent="0.2">
      <c r="A4750" t="s">
        <v>640</v>
      </c>
      <c r="B4750" t="s">
        <v>641</v>
      </c>
      <c r="C4750">
        <f>-70.00916311 / 41.75804912</f>
        <v>-1.6765429560374059</v>
      </c>
      <c r="D4750" t="s">
        <v>112</v>
      </c>
      <c r="E4750" t="s">
        <v>70</v>
      </c>
      <c r="F4750" s="1">
        <v>39699</v>
      </c>
      <c r="G4750">
        <v>8</v>
      </c>
      <c r="O4750">
        <v>11.74</v>
      </c>
      <c r="P4750" t="s">
        <v>71</v>
      </c>
      <c r="Q4750">
        <v>20.399999999999999</v>
      </c>
      <c r="R4750" t="s">
        <v>71</v>
      </c>
    </row>
    <row r="4751" spans="1:46" x14ac:dyDescent="0.2">
      <c r="A4751" t="s">
        <v>640</v>
      </c>
      <c r="B4751" t="s">
        <v>641</v>
      </c>
      <c r="C4751">
        <f>-70.00916311 / 41.75804912</f>
        <v>-1.6765429560374059</v>
      </c>
      <c r="D4751" t="s">
        <v>112</v>
      </c>
      <c r="E4751" t="s">
        <v>70</v>
      </c>
      <c r="F4751" s="1">
        <v>39699</v>
      </c>
      <c r="G4751">
        <v>9</v>
      </c>
      <c r="K4751">
        <v>5.58</v>
      </c>
      <c r="L4751" t="s">
        <v>71</v>
      </c>
      <c r="O4751">
        <v>13.06</v>
      </c>
      <c r="P4751" t="s">
        <v>71</v>
      </c>
      <c r="Q4751">
        <v>16</v>
      </c>
      <c r="R4751" t="s">
        <v>71</v>
      </c>
      <c r="S4751">
        <v>0.16</v>
      </c>
      <c r="T4751" t="s">
        <v>71</v>
      </c>
      <c r="U4751">
        <v>4.96</v>
      </c>
      <c r="V4751" t="s">
        <v>71</v>
      </c>
      <c r="W4751">
        <v>13.74</v>
      </c>
      <c r="X4751" t="s">
        <v>71</v>
      </c>
      <c r="Y4751">
        <v>27.24</v>
      </c>
      <c r="AA4751">
        <v>47.47</v>
      </c>
      <c r="AE4751">
        <v>3.8</v>
      </c>
      <c r="AF4751" t="s">
        <v>71</v>
      </c>
      <c r="AG4751">
        <v>6.25</v>
      </c>
      <c r="AH4751" t="s">
        <v>71</v>
      </c>
      <c r="AS4751">
        <v>2.97</v>
      </c>
      <c r="AT4751" t="s">
        <v>71</v>
      </c>
    </row>
    <row r="4752" spans="1:46" x14ac:dyDescent="0.2">
      <c r="A4752" t="s">
        <v>640</v>
      </c>
      <c r="B4752" t="s">
        <v>641</v>
      </c>
      <c r="C4752">
        <f>-70.00916311 / 41.75804912</f>
        <v>-1.6765429560374059</v>
      </c>
      <c r="D4752" t="s">
        <v>112</v>
      </c>
      <c r="E4752" t="s">
        <v>70</v>
      </c>
      <c r="F4752" s="1">
        <v>39699</v>
      </c>
      <c r="G4752">
        <v>10</v>
      </c>
      <c r="O4752">
        <v>12.9</v>
      </c>
      <c r="P4752" t="s">
        <v>71</v>
      </c>
      <c r="Q4752">
        <v>13.5</v>
      </c>
      <c r="R4752" t="s">
        <v>71</v>
      </c>
    </row>
    <row r="4753" spans="1:46" x14ac:dyDescent="0.2">
      <c r="A4753" t="s">
        <v>640</v>
      </c>
      <c r="B4753" t="s">
        <v>641</v>
      </c>
      <c r="C4753">
        <f>-70.00916311 / 41.75804912</f>
        <v>-1.6765429560374059</v>
      </c>
      <c r="D4753" t="s">
        <v>112</v>
      </c>
      <c r="E4753" t="s">
        <v>70</v>
      </c>
      <c r="F4753" s="1">
        <v>39699</v>
      </c>
      <c r="G4753">
        <v>11</v>
      </c>
      <c r="O4753">
        <v>13.03</v>
      </c>
      <c r="P4753" t="s">
        <v>71</v>
      </c>
      <c r="Q4753">
        <v>11.8</v>
      </c>
      <c r="R4753" t="s">
        <v>71</v>
      </c>
    </row>
    <row r="4754" spans="1:46" x14ac:dyDescent="0.2">
      <c r="A4754" t="s">
        <v>640</v>
      </c>
      <c r="B4754" t="s">
        <v>641</v>
      </c>
      <c r="C4754">
        <f>-70.00916311 / 41.75804912</f>
        <v>-1.6765429560374059</v>
      </c>
      <c r="D4754" t="s">
        <v>112</v>
      </c>
      <c r="E4754" t="s">
        <v>70</v>
      </c>
      <c r="F4754" s="1">
        <v>39699</v>
      </c>
      <c r="G4754">
        <v>12</v>
      </c>
      <c r="O4754">
        <v>12.12</v>
      </c>
      <c r="P4754" t="s">
        <v>71</v>
      </c>
      <c r="Q4754">
        <v>10.4</v>
      </c>
      <c r="R4754" t="s">
        <v>71</v>
      </c>
    </row>
    <row r="4755" spans="1:46" x14ac:dyDescent="0.2">
      <c r="A4755" t="s">
        <v>640</v>
      </c>
      <c r="B4755" t="s">
        <v>641</v>
      </c>
      <c r="C4755">
        <f>-70.00916311 / 41.75804912</f>
        <v>-1.6765429560374059</v>
      </c>
      <c r="D4755" t="s">
        <v>112</v>
      </c>
      <c r="E4755" t="s">
        <v>70</v>
      </c>
      <c r="F4755" s="1">
        <v>39699</v>
      </c>
      <c r="G4755">
        <v>13</v>
      </c>
      <c r="O4755">
        <v>11.46</v>
      </c>
      <c r="P4755" t="s">
        <v>71</v>
      </c>
      <c r="Q4755">
        <v>9.6</v>
      </c>
      <c r="R4755" t="s">
        <v>71</v>
      </c>
    </row>
    <row r="4756" spans="1:46" x14ac:dyDescent="0.2">
      <c r="A4756" t="s">
        <v>640</v>
      </c>
      <c r="B4756" t="s">
        <v>641</v>
      </c>
      <c r="C4756">
        <f>-70.00916311 / 41.75804912</f>
        <v>-1.6765429560374059</v>
      </c>
      <c r="D4756" t="s">
        <v>112</v>
      </c>
      <c r="E4756" t="s">
        <v>70</v>
      </c>
      <c r="F4756" s="1">
        <v>39699</v>
      </c>
      <c r="G4756">
        <v>14</v>
      </c>
      <c r="O4756">
        <v>6.05</v>
      </c>
      <c r="P4756" t="s">
        <v>71</v>
      </c>
      <c r="Q4756">
        <v>8.9</v>
      </c>
      <c r="R4756" t="s">
        <v>71</v>
      </c>
    </row>
    <row r="4757" spans="1:46" x14ac:dyDescent="0.2">
      <c r="A4757" t="s">
        <v>640</v>
      </c>
      <c r="B4757" t="s">
        <v>641</v>
      </c>
      <c r="C4757">
        <f>-70.00916311 / 41.75804912</f>
        <v>-1.6765429560374059</v>
      </c>
      <c r="D4757" t="s">
        <v>112</v>
      </c>
      <c r="E4757" t="s">
        <v>70</v>
      </c>
      <c r="F4757" s="1">
        <v>39699</v>
      </c>
      <c r="G4757">
        <v>15</v>
      </c>
      <c r="K4757">
        <v>4.99</v>
      </c>
      <c r="L4757" t="s">
        <v>71</v>
      </c>
      <c r="O4757">
        <v>3.86</v>
      </c>
      <c r="P4757" t="s">
        <v>71</v>
      </c>
      <c r="Q4757">
        <v>8.3000000000000007</v>
      </c>
      <c r="R4757" t="s">
        <v>71</v>
      </c>
      <c r="S4757">
        <v>0.46</v>
      </c>
      <c r="T4757" t="s">
        <v>71</v>
      </c>
      <c r="U4757">
        <v>14.25</v>
      </c>
      <c r="V4757" t="s">
        <v>71</v>
      </c>
      <c r="W4757">
        <v>17.53</v>
      </c>
      <c r="X4757" t="s">
        <v>71</v>
      </c>
      <c r="Y4757">
        <v>42.46</v>
      </c>
      <c r="AA4757">
        <v>46.37</v>
      </c>
      <c r="AE4757">
        <v>4.5999999999999996</v>
      </c>
      <c r="AF4757" t="s">
        <v>71</v>
      </c>
      <c r="AG4757">
        <v>6.57</v>
      </c>
      <c r="AH4757" t="s">
        <v>71</v>
      </c>
      <c r="AS4757">
        <v>8.4600000000000009</v>
      </c>
      <c r="AT4757" t="s">
        <v>71</v>
      </c>
    </row>
    <row r="4758" spans="1:46" x14ac:dyDescent="0.2">
      <c r="A4758" t="s">
        <v>640</v>
      </c>
      <c r="B4758" t="s">
        <v>641</v>
      </c>
      <c r="C4758">
        <f>-70.00916311 / 41.75804912</f>
        <v>-1.6765429560374059</v>
      </c>
      <c r="D4758" t="s">
        <v>112</v>
      </c>
      <c r="E4758" t="s">
        <v>70</v>
      </c>
      <c r="F4758" s="1">
        <v>40071</v>
      </c>
      <c r="G4758">
        <v>0.5</v>
      </c>
      <c r="I4758">
        <v>18.8</v>
      </c>
      <c r="J4758" t="s">
        <v>71</v>
      </c>
      <c r="K4758">
        <v>0.88</v>
      </c>
      <c r="L4758" t="s">
        <v>71</v>
      </c>
      <c r="M4758">
        <v>10.09</v>
      </c>
      <c r="N4758" t="s">
        <v>71</v>
      </c>
      <c r="O4758">
        <v>8.64</v>
      </c>
      <c r="P4758" t="s">
        <v>71</v>
      </c>
      <c r="Q4758">
        <v>21.8</v>
      </c>
      <c r="R4758" t="s">
        <v>71</v>
      </c>
      <c r="S4758">
        <v>0.28999999999999998</v>
      </c>
      <c r="T4758" t="s">
        <v>71</v>
      </c>
      <c r="U4758">
        <v>8.99</v>
      </c>
      <c r="V4758" t="s">
        <v>71</v>
      </c>
      <c r="W4758">
        <v>16.100000000000001</v>
      </c>
      <c r="X4758" t="s">
        <v>71</v>
      </c>
      <c r="Y4758">
        <v>35.82</v>
      </c>
      <c r="AA4758">
        <v>29.39</v>
      </c>
      <c r="AC4758">
        <v>26.69</v>
      </c>
      <c r="AE4758">
        <v>3.8</v>
      </c>
      <c r="AF4758" t="s">
        <v>71</v>
      </c>
      <c r="AG4758">
        <v>5.9</v>
      </c>
      <c r="AH4758" t="s">
        <v>71</v>
      </c>
      <c r="AS4758">
        <v>0.54</v>
      </c>
      <c r="AT4758" t="s">
        <v>71</v>
      </c>
    </row>
    <row r="4759" spans="1:46" x14ac:dyDescent="0.2">
      <c r="A4759" t="s">
        <v>640</v>
      </c>
      <c r="B4759" t="s">
        <v>641</v>
      </c>
      <c r="C4759">
        <f>-70.00916311 / 41.75804912</f>
        <v>-1.6765429560374059</v>
      </c>
      <c r="D4759" t="s">
        <v>112</v>
      </c>
      <c r="E4759" t="s">
        <v>70</v>
      </c>
      <c r="F4759" s="1">
        <v>40071</v>
      </c>
      <c r="G4759">
        <v>1</v>
      </c>
      <c r="O4759">
        <v>8.64</v>
      </c>
      <c r="P4759" t="s">
        <v>71</v>
      </c>
      <c r="Q4759">
        <v>21.8</v>
      </c>
      <c r="R4759" t="s">
        <v>71</v>
      </c>
    </row>
    <row r="4760" spans="1:46" x14ac:dyDescent="0.2">
      <c r="A4760" t="s">
        <v>640</v>
      </c>
      <c r="B4760" t="s">
        <v>641</v>
      </c>
      <c r="C4760">
        <f>-70.00916311 / 41.75804912</f>
        <v>-1.6765429560374059</v>
      </c>
      <c r="D4760" t="s">
        <v>112</v>
      </c>
      <c r="E4760" t="s">
        <v>70</v>
      </c>
      <c r="F4760" s="1">
        <v>40071</v>
      </c>
      <c r="G4760">
        <v>2</v>
      </c>
      <c r="O4760">
        <v>8.6999999999999993</v>
      </c>
      <c r="P4760" t="s">
        <v>71</v>
      </c>
      <c r="Q4760">
        <v>21.8</v>
      </c>
      <c r="R4760" t="s">
        <v>71</v>
      </c>
    </row>
    <row r="4761" spans="1:46" x14ac:dyDescent="0.2">
      <c r="A4761" t="s">
        <v>640</v>
      </c>
      <c r="B4761" t="s">
        <v>641</v>
      </c>
      <c r="C4761">
        <f>-70.00916311 / 41.75804912</f>
        <v>-1.6765429560374059</v>
      </c>
      <c r="D4761" t="s">
        <v>112</v>
      </c>
      <c r="E4761" t="s">
        <v>70</v>
      </c>
      <c r="F4761" s="1">
        <v>40071</v>
      </c>
      <c r="G4761">
        <v>3</v>
      </c>
      <c r="K4761">
        <v>0.87</v>
      </c>
      <c r="L4761" t="s">
        <v>71</v>
      </c>
      <c r="O4761">
        <v>8.61</v>
      </c>
      <c r="P4761" t="s">
        <v>71</v>
      </c>
      <c r="Q4761">
        <v>21.7</v>
      </c>
      <c r="R4761" t="s">
        <v>71</v>
      </c>
      <c r="S4761">
        <v>0.2</v>
      </c>
      <c r="T4761" t="s">
        <v>71</v>
      </c>
      <c r="U4761">
        <v>6.27</v>
      </c>
      <c r="V4761" t="s">
        <v>71</v>
      </c>
      <c r="W4761">
        <v>14.9</v>
      </c>
      <c r="X4761" t="s">
        <v>71</v>
      </c>
      <c r="Y4761">
        <v>30.62</v>
      </c>
      <c r="AA4761">
        <v>29.21</v>
      </c>
      <c r="AE4761">
        <v>3.7</v>
      </c>
      <c r="AF4761" t="s">
        <v>71</v>
      </c>
      <c r="AG4761">
        <v>5.75</v>
      </c>
      <c r="AH4761" t="s">
        <v>71</v>
      </c>
      <c r="AS4761">
        <v>0.2</v>
      </c>
      <c r="AT4761" t="s">
        <v>71</v>
      </c>
    </row>
    <row r="4762" spans="1:46" x14ac:dyDescent="0.2">
      <c r="A4762" t="s">
        <v>640</v>
      </c>
      <c r="B4762" t="s">
        <v>641</v>
      </c>
      <c r="C4762">
        <f>-70.00916311 / 41.75804912</f>
        <v>-1.6765429560374059</v>
      </c>
      <c r="D4762" t="s">
        <v>112</v>
      </c>
      <c r="E4762" t="s">
        <v>70</v>
      </c>
      <c r="F4762" s="1">
        <v>40071</v>
      </c>
      <c r="G4762">
        <v>4</v>
      </c>
      <c r="O4762">
        <v>8.6300000000000008</v>
      </c>
      <c r="P4762" t="s">
        <v>71</v>
      </c>
      <c r="Q4762">
        <v>21.7</v>
      </c>
      <c r="R4762" t="s">
        <v>71</v>
      </c>
    </row>
    <row r="4763" spans="1:46" x14ac:dyDescent="0.2">
      <c r="A4763" t="s">
        <v>640</v>
      </c>
      <c r="B4763" t="s">
        <v>641</v>
      </c>
      <c r="C4763">
        <f>-70.00916311 / 41.75804912</f>
        <v>-1.6765429560374059</v>
      </c>
      <c r="D4763" t="s">
        <v>112</v>
      </c>
      <c r="E4763" t="s">
        <v>70</v>
      </c>
      <c r="F4763" s="1">
        <v>40071</v>
      </c>
      <c r="G4763">
        <v>5</v>
      </c>
      <c r="O4763">
        <v>8.6300000000000008</v>
      </c>
      <c r="P4763" t="s">
        <v>71</v>
      </c>
      <c r="Q4763">
        <v>21.7</v>
      </c>
      <c r="R4763" t="s">
        <v>71</v>
      </c>
    </row>
    <row r="4764" spans="1:46" x14ac:dyDescent="0.2">
      <c r="A4764" t="s">
        <v>640</v>
      </c>
      <c r="B4764" t="s">
        <v>641</v>
      </c>
      <c r="C4764">
        <f>-70.00916311 / 41.75804912</f>
        <v>-1.6765429560374059</v>
      </c>
      <c r="D4764" t="s">
        <v>112</v>
      </c>
      <c r="E4764" t="s">
        <v>70</v>
      </c>
      <c r="F4764" s="1">
        <v>40071</v>
      </c>
      <c r="G4764">
        <v>6</v>
      </c>
      <c r="O4764">
        <v>8.64</v>
      </c>
      <c r="P4764" t="s">
        <v>71</v>
      </c>
      <c r="Q4764">
        <v>21.7</v>
      </c>
      <c r="R4764" t="s">
        <v>71</v>
      </c>
    </row>
    <row r="4765" spans="1:46" x14ac:dyDescent="0.2">
      <c r="A4765" t="s">
        <v>640</v>
      </c>
      <c r="B4765" t="s">
        <v>641</v>
      </c>
      <c r="C4765">
        <f>-70.00916311 / 41.75804912</f>
        <v>-1.6765429560374059</v>
      </c>
      <c r="D4765" t="s">
        <v>112</v>
      </c>
      <c r="E4765" t="s">
        <v>70</v>
      </c>
      <c r="F4765" s="1">
        <v>40071</v>
      </c>
      <c r="G4765">
        <v>7</v>
      </c>
      <c r="O4765">
        <v>8.64</v>
      </c>
      <c r="P4765" t="s">
        <v>71</v>
      </c>
      <c r="Q4765">
        <v>21.6</v>
      </c>
      <c r="R4765" t="s">
        <v>71</v>
      </c>
    </row>
    <row r="4766" spans="1:46" x14ac:dyDescent="0.2">
      <c r="A4766" t="s">
        <v>640</v>
      </c>
      <c r="B4766" t="s">
        <v>641</v>
      </c>
      <c r="C4766">
        <f>-70.00916311 / 41.75804912</f>
        <v>-1.6765429560374059</v>
      </c>
      <c r="D4766" t="s">
        <v>112</v>
      </c>
      <c r="E4766" t="s">
        <v>70</v>
      </c>
      <c r="F4766" s="1">
        <v>40071</v>
      </c>
      <c r="G4766">
        <v>8</v>
      </c>
      <c r="O4766">
        <v>9.24</v>
      </c>
      <c r="P4766" t="s">
        <v>71</v>
      </c>
      <c r="Q4766">
        <v>21</v>
      </c>
      <c r="R4766" t="s">
        <v>71</v>
      </c>
    </row>
    <row r="4767" spans="1:46" x14ac:dyDescent="0.2">
      <c r="A4767" t="s">
        <v>640</v>
      </c>
      <c r="B4767" t="s">
        <v>641</v>
      </c>
      <c r="C4767">
        <f>-70.00916311 / 41.75804912</f>
        <v>-1.6765429560374059</v>
      </c>
      <c r="D4767" t="s">
        <v>112</v>
      </c>
      <c r="E4767" t="s">
        <v>70</v>
      </c>
      <c r="F4767" s="1">
        <v>40071</v>
      </c>
      <c r="G4767">
        <v>9</v>
      </c>
      <c r="K4767">
        <v>2.4900000000000002</v>
      </c>
      <c r="L4767" t="s">
        <v>71</v>
      </c>
      <c r="O4767">
        <v>12.65</v>
      </c>
      <c r="P4767" t="s">
        <v>71</v>
      </c>
      <c r="Q4767">
        <v>17.100000000000001</v>
      </c>
      <c r="R4767" t="s">
        <v>71</v>
      </c>
      <c r="S4767">
        <v>0.45</v>
      </c>
      <c r="T4767" t="s">
        <v>71</v>
      </c>
      <c r="U4767">
        <v>13.8</v>
      </c>
      <c r="V4767" t="s">
        <v>71</v>
      </c>
      <c r="W4767">
        <v>14.58</v>
      </c>
      <c r="X4767" t="s">
        <v>71</v>
      </c>
      <c r="Y4767">
        <v>42</v>
      </c>
      <c r="AA4767">
        <v>39.53</v>
      </c>
      <c r="AE4767">
        <v>4.0999999999999996</v>
      </c>
      <c r="AF4767" t="s">
        <v>71</v>
      </c>
      <c r="AG4767">
        <v>5.76</v>
      </c>
      <c r="AH4767" t="s">
        <v>71</v>
      </c>
      <c r="AS4767">
        <v>0.4</v>
      </c>
      <c r="AT4767" t="s">
        <v>71</v>
      </c>
    </row>
    <row r="4768" spans="1:46" x14ac:dyDescent="0.2">
      <c r="A4768" t="s">
        <v>640</v>
      </c>
      <c r="B4768" t="s">
        <v>641</v>
      </c>
      <c r="C4768">
        <f>-70.00916311 / 41.75804912</f>
        <v>-1.6765429560374059</v>
      </c>
      <c r="D4768" t="s">
        <v>112</v>
      </c>
      <c r="E4768" t="s">
        <v>70</v>
      </c>
      <c r="F4768" s="1">
        <v>40071</v>
      </c>
      <c r="G4768">
        <v>10</v>
      </c>
      <c r="O4768">
        <v>13.13</v>
      </c>
      <c r="P4768" t="s">
        <v>71</v>
      </c>
      <c r="Q4768">
        <v>14.5</v>
      </c>
      <c r="R4768" t="s">
        <v>71</v>
      </c>
    </row>
    <row r="4769" spans="1:46" x14ac:dyDescent="0.2">
      <c r="A4769" t="s">
        <v>640</v>
      </c>
      <c r="B4769" t="s">
        <v>641</v>
      </c>
      <c r="C4769">
        <f>-70.00916311 / 41.75804912</f>
        <v>-1.6765429560374059</v>
      </c>
      <c r="D4769" t="s">
        <v>112</v>
      </c>
      <c r="E4769" t="s">
        <v>70</v>
      </c>
      <c r="F4769" s="1">
        <v>40071</v>
      </c>
      <c r="G4769">
        <v>11</v>
      </c>
      <c r="O4769">
        <v>14.39</v>
      </c>
      <c r="P4769" t="s">
        <v>71</v>
      </c>
      <c r="Q4769">
        <v>12.3</v>
      </c>
      <c r="R4769" t="s">
        <v>71</v>
      </c>
    </row>
    <row r="4770" spans="1:46" x14ac:dyDescent="0.2">
      <c r="A4770" t="s">
        <v>640</v>
      </c>
      <c r="B4770" t="s">
        <v>641</v>
      </c>
      <c r="C4770">
        <f>-70.00916311 / 41.75804912</f>
        <v>-1.6765429560374059</v>
      </c>
      <c r="D4770" t="s">
        <v>112</v>
      </c>
      <c r="E4770" t="s">
        <v>70</v>
      </c>
      <c r="F4770" s="1">
        <v>40071</v>
      </c>
      <c r="G4770">
        <v>12</v>
      </c>
      <c r="O4770">
        <v>11.49</v>
      </c>
      <c r="P4770" t="s">
        <v>71</v>
      </c>
      <c r="Q4770">
        <v>10.9</v>
      </c>
      <c r="R4770" t="s">
        <v>71</v>
      </c>
    </row>
    <row r="4771" spans="1:46" x14ac:dyDescent="0.2">
      <c r="A4771" t="s">
        <v>640</v>
      </c>
      <c r="B4771" t="s">
        <v>641</v>
      </c>
      <c r="C4771">
        <f>-70.00916311 / 41.75804912</f>
        <v>-1.6765429560374059</v>
      </c>
      <c r="D4771" t="s">
        <v>112</v>
      </c>
      <c r="E4771" t="s">
        <v>70</v>
      </c>
      <c r="F4771" s="1">
        <v>40071</v>
      </c>
      <c r="G4771">
        <v>13</v>
      </c>
      <c r="O4771">
        <v>7.45</v>
      </c>
      <c r="P4771" t="s">
        <v>71</v>
      </c>
      <c r="Q4771">
        <v>9.9</v>
      </c>
      <c r="R4771" t="s">
        <v>71</v>
      </c>
    </row>
    <row r="4772" spans="1:46" x14ac:dyDescent="0.2">
      <c r="A4772" t="s">
        <v>640</v>
      </c>
      <c r="B4772" t="s">
        <v>641</v>
      </c>
      <c r="C4772">
        <f>-70.00916311 / 41.75804912</f>
        <v>-1.6765429560374059</v>
      </c>
      <c r="D4772" t="s">
        <v>112</v>
      </c>
      <c r="E4772" t="s">
        <v>70</v>
      </c>
      <c r="F4772" s="1">
        <v>40071</v>
      </c>
      <c r="G4772">
        <v>14</v>
      </c>
      <c r="O4772">
        <v>4.4400000000000004</v>
      </c>
      <c r="P4772" t="s">
        <v>71</v>
      </c>
      <c r="Q4772">
        <v>9.3000000000000007</v>
      </c>
      <c r="R4772" t="s">
        <v>71</v>
      </c>
    </row>
    <row r="4773" spans="1:46" x14ac:dyDescent="0.2">
      <c r="A4773" t="s">
        <v>640</v>
      </c>
      <c r="B4773" t="s">
        <v>641</v>
      </c>
      <c r="C4773">
        <f>-70.00916311 / 41.75804912</f>
        <v>-1.6765429560374059</v>
      </c>
      <c r="D4773" t="s">
        <v>112</v>
      </c>
      <c r="E4773" t="s">
        <v>70</v>
      </c>
      <c r="F4773" s="1">
        <v>40071</v>
      </c>
      <c r="G4773">
        <v>15</v>
      </c>
      <c r="O4773">
        <v>1.59</v>
      </c>
      <c r="P4773" t="s">
        <v>71</v>
      </c>
      <c r="Q4773">
        <v>8.5</v>
      </c>
      <c r="R4773" t="s">
        <v>71</v>
      </c>
    </row>
    <row r="4774" spans="1:46" x14ac:dyDescent="0.2">
      <c r="A4774" t="s">
        <v>640</v>
      </c>
      <c r="B4774" t="s">
        <v>641</v>
      </c>
      <c r="C4774">
        <f>-70.00916311 / 41.75804912</f>
        <v>-1.6765429560374059</v>
      </c>
      <c r="D4774" t="s">
        <v>112</v>
      </c>
      <c r="E4774" t="s">
        <v>70</v>
      </c>
      <c r="F4774" s="1">
        <v>40071</v>
      </c>
      <c r="G4774">
        <v>16</v>
      </c>
      <c r="O4774">
        <v>0.6</v>
      </c>
      <c r="P4774" t="s">
        <v>71</v>
      </c>
      <c r="Q4774">
        <v>8.1</v>
      </c>
      <c r="R4774" t="s">
        <v>71</v>
      </c>
    </row>
    <row r="4775" spans="1:46" x14ac:dyDescent="0.2">
      <c r="A4775" t="s">
        <v>640</v>
      </c>
      <c r="B4775" t="s">
        <v>641</v>
      </c>
      <c r="C4775">
        <f>-70.00916311 / 41.75804912</f>
        <v>-1.6765429560374059</v>
      </c>
      <c r="D4775" t="s">
        <v>112</v>
      </c>
      <c r="E4775" t="s">
        <v>70</v>
      </c>
      <c r="F4775" s="1">
        <v>40071</v>
      </c>
      <c r="G4775">
        <v>17</v>
      </c>
      <c r="O4775">
        <v>0.43</v>
      </c>
      <c r="P4775" t="s">
        <v>71</v>
      </c>
      <c r="Q4775">
        <v>8</v>
      </c>
      <c r="R4775" t="s">
        <v>71</v>
      </c>
    </row>
    <row r="4776" spans="1:46" x14ac:dyDescent="0.2">
      <c r="A4776" t="s">
        <v>640</v>
      </c>
      <c r="B4776" t="s">
        <v>641</v>
      </c>
      <c r="C4776">
        <f>-70.00916311 / 41.75804912</f>
        <v>-1.6765429560374059</v>
      </c>
      <c r="D4776" t="s">
        <v>112</v>
      </c>
      <c r="E4776" t="s">
        <v>70</v>
      </c>
      <c r="F4776" s="1">
        <v>40071</v>
      </c>
      <c r="G4776">
        <v>18</v>
      </c>
      <c r="K4776">
        <v>79.33</v>
      </c>
      <c r="L4776" t="s">
        <v>71</v>
      </c>
      <c r="O4776">
        <v>0.5</v>
      </c>
      <c r="P4776" t="s">
        <v>71</v>
      </c>
      <c r="Q4776">
        <v>7.9</v>
      </c>
      <c r="R4776" t="s">
        <v>71</v>
      </c>
      <c r="S4776">
        <v>1.47</v>
      </c>
      <c r="T4776" t="s">
        <v>71</v>
      </c>
      <c r="U4776">
        <v>45.48</v>
      </c>
      <c r="V4776" t="s">
        <v>71</v>
      </c>
      <c r="W4776">
        <v>25.32</v>
      </c>
      <c r="X4776" t="s">
        <v>71</v>
      </c>
      <c r="Y4776">
        <v>59.2</v>
      </c>
      <c r="AA4776">
        <v>73.510000000000005</v>
      </c>
      <c r="AE4776">
        <v>5.6</v>
      </c>
      <c r="AF4776" t="s">
        <v>71</v>
      </c>
      <c r="AG4776">
        <v>5.64</v>
      </c>
      <c r="AH4776" t="s">
        <v>71</v>
      </c>
      <c r="AS4776">
        <v>1.1399999999999999</v>
      </c>
      <c r="AT4776" t="s">
        <v>71</v>
      </c>
    </row>
    <row r="4777" spans="1:46" x14ac:dyDescent="0.2">
      <c r="A4777" t="s">
        <v>640</v>
      </c>
      <c r="B4777" t="s">
        <v>641</v>
      </c>
      <c r="C4777">
        <f>-70.00916311 / 41.75804912</f>
        <v>-1.6765429560374059</v>
      </c>
      <c r="D4777" t="s">
        <v>112</v>
      </c>
      <c r="E4777" t="s">
        <v>70</v>
      </c>
      <c r="F4777" s="1">
        <v>40422</v>
      </c>
      <c r="G4777">
        <v>0.5</v>
      </c>
      <c r="I4777">
        <v>19.98</v>
      </c>
      <c r="J4777" t="s">
        <v>71</v>
      </c>
      <c r="K4777">
        <v>0.35</v>
      </c>
      <c r="L4777" t="s">
        <v>71</v>
      </c>
      <c r="M4777">
        <v>8.58</v>
      </c>
      <c r="N4777" t="s">
        <v>71</v>
      </c>
      <c r="O4777">
        <v>8.44</v>
      </c>
      <c r="P4777" t="s">
        <v>71</v>
      </c>
      <c r="Q4777">
        <v>26.1</v>
      </c>
      <c r="R4777" t="s">
        <v>71</v>
      </c>
      <c r="S4777">
        <v>0.21</v>
      </c>
      <c r="T4777" t="s">
        <v>71</v>
      </c>
      <c r="U4777">
        <v>6.63</v>
      </c>
      <c r="V4777" t="s">
        <v>71</v>
      </c>
      <c r="W4777">
        <v>28.73</v>
      </c>
      <c r="X4777" t="s">
        <v>71</v>
      </c>
      <c r="Y4777">
        <v>31.43</v>
      </c>
      <c r="AA4777">
        <v>20.29</v>
      </c>
      <c r="AC4777">
        <v>29.03</v>
      </c>
      <c r="AE4777">
        <v>3.8</v>
      </c>
      <c r="AF4777" t="s">
        <v>71</v>
      </c>
      <c r="AG4777">
        <v>6.65</v>
      </c>
      <c r="AH4777" t="s">
        <v>71</v>
      </c>
    </row>
    <row r="4778" spans="1:46" x14ac:dyDescent="0.2">
      <c r="A4778" t="s">
        <v>640</v>
      </c>
      <c r="B4778" t="s">
        <v>641</v>
      </c>
      <c r="C4778">
        <f>-70.00916311 / 41.75804912</f>
        <v>-1.6765429560374059</v>
      </c>
      <c r="D4778" t="s">
        <v>112</v>
      </c>
      <c r="E4778" t="s">
        <v>70</v>
      </c>
      <c r="F4778" s="1">
        <v>40422</v>
      </c>
      <c r="G4778">
        <v>1</v>
      </c>
      <c r="O4778">
        <v>8.52</v>
      </c>
      <c r="P4778" t="s">
        <v>71</v>
      </c>
      <c r="Q4778">
        <v>25.7</v>
      </c>
      <c r="R4778" t="s">
        <v>71</v>
      </c>
    </row>
    <row r="4779" spans="1:46" x14ac:dyDescent="0.2">
      <c r="A4779" t="s">
        <v>640</v>
      </c>
      <c r="B4779" t="s">
        <v>641</v>
      </c>
      <c r="C4779">
        <f>-70.00916311 / 41.75804912</f>
        <v>-1.6765429560374059</v>
      </c>
      <c r="D4779" t="s">
        <v>112</v>
      </c>
      <c r="E4779" t="s">
        <v>70</v>
      </c>
      <c r="F4779" s="1">
        <v>40422</v>
      </c>
      <c r="G4779">
        <v>2</v>
      </c>
      <c r="O4779">
        <v>8.7100000000000009</v>
      </c>
      <c r="P4779" t="s">
        <v>71</v>
      </c>
      <c r="Q4779">
        <v>24.6</v>
      </c>
      <c r="R4779" t="s">
        <v>71</v>
      </c>
    </row>
    <row r="4780" spans="1:46" x14ac:dyDescent="0.2">
      <c r="A4780" t="s">
        <v>640</v>
      </c>
      <c r="B4780" t="s">
        <v>641</v>
      </c>
      <c r="C4780">
        <f>-70.00916311 / 41.75804912</f>
        <v>-1.6765429560374059</v>
      </c>
      <c r="D4780" t="s">
        <v>112</v>
      </c>
      <c r="E4780" t="s">
        <v>70</v>
      </c>
      <c r="F4780" s="1">
        <v>40422</v>
      </c>
      <c r="G4780">
        <v>3</v>
      </c>
      <c r="K4780">
        <v>0.4</v>
      </c>
      <c r="L4780" t="s">
        <v>71</v>
      </c>
      <c r="O4780">
        <v>8.67</v>
      </c>
      <c r="P4780" t="s">
        <v>71</v>
      </c>
      <c r="Q4780">
        <v>24.1</v>
      </c>
      <c r="R4780" t="s">
        <v>71</v>
      </c>
      <c r="S4780">
        <v>0.21</v>
      </c>
      <c r="T4780" t="s">
        <v>71</v>
      </c>
      <c r="W4780">
        <v>19.88</v>
      </c>
      <c r="X4780" t="s">
        <v>71</v>
      </c>
      <c r="AE4780">
        <v>3.8</v>
      </c>
      <c r="AF4780" t="s">
        <v>71</v>
      </c>
      <c r="AG4780">
        <v>6.58</v>
      </c>
      <c r="AH4780" t="s">
        <v>71</v>
      </c>
      <c r="AS4780">
        <v>0.08</v>
      </c>
      <c r="AT4780" t="s">
        <v>71</v>
      </c>
    </row>
    <row r="4781" spans="1:46" x14ac:dyDescent="0.2">
      <c r="A4781" t="s">
        <v>640</v>
      </c>
      <c r="B4781" t="s">
        <v>641</v>
      </c>
      <c r="C4781">
        <f>-70.00916311 / 41.75804912</f>
        <v>-1.6765429560374059</v>
      </c>
      <c r="D4781" t="s">
        <v>112</v>
      </c>
      <c r="E4781" t="s">
        <v>70</v>
      </c>
      <c r="F4781" s="1">
        <v>40422</v>
      </c>
      <c r="G4781">
        <v>4</v>
      </c>
      <c r="O4781">
        <v>8.76</v>
      </c>
      <c r="P4781" t="s">
        <v>71</v>
      </c>
      <c r="Q4781">
        <v>23.7</v>
      </c>
      <c r="R4781" t="s">
        <v>71</v>
      </c>
    </row>
    <row r="4782" spans="1:46" x14ac:dyDescent="0.2">
      <c r="A4782" t="s">
        <v>640</v>
      </c>
      <c r="B4782" t="s">
        <v>641</v>
      </c>
      <c r="C4782">
        <f>-70.00916311 / 41.75804912</f>
        <v>-1.6765429560374059</v>
      </c>
      <c r="D4782" t="s">
        <v>112</v>
      </c>
      <c r="E4782" t="s">
        <v>70</v>
      </c>
      <c r="F4782" s="1">
        <v>40422</v>
      </c>
      <c r="G4782">
        <v>5</v>
      </c>
      <c r="O4782">
        <v>8.7899999999999991</v>
      </c>
      <c r="P4782" t="s">
        <v>71</v>
      </c>
      <c r="Q4782">
        <v>23.4</v>
      </c>
      <c r="R4782" t="s">
        <v>71</v>
      </c>
    </row>
    <row r="4783" spans="1:46" x14ac:dyDescent="0.2">
      <c r="A4783" t="s">
        <v>640</v>
      </c>
      <c r="B4783" t="s">
        <v>641</v>
      </c>
      <c r="C4783">
        <f>-70.00916311 / 41.75804912</f>
        <v>-1.6765429560374059</v>
      </c>
      <c r="D4783" t="s">
        <v>112</v>
      </c>
      <c r="E4783" t="s">
        <v>70</v>
      </c>
      <c r="F4783" s="1">
        <v>40422</v>
      </c>
      <c r="G4783">
        <v>6</v>
      </c>
      <c r="O4783">
        <v>8.77</v>
      </c>
      <c r="P4783" t="s">
        <v>71</v>
      </c>
      <c r="Q4783">
        <v>23.1</v>
      </c>
      <c r="R4783" t="s">
        <v>71</v>
      </c>
    </row>
    <row r="4784" spans="1:46" x14ac:dyDescent="0.2">
      <c r="A4784" t="s">
        <v>640</v>
      </c>
      <c r="B4784" t="s">
        <v>641</v>
      </c>
      <c r="C4784">
        <f>-70.00916311 / 41.75804912</f>
        <v>-1.6765429560374059</v>
      </c>
      <c r="D4784" t="s">
        <v>112</v>
      </c>
      <c r="E4784" t="s">
        <v>70</v>
      </c>
      <c r="F4784" s="1">
        <v>40422</v>
      </c>
      <c r="G4784">
        <v>7</v>
      </c>
      <c r="O4784">
        <v>8.84</v>
      </c>
      <c r="P4784" t="s">
        <v>71</v>
      </c>
      <c r="Q4784">
        <v>22.2</v>
      </c>
      <c r="R4784" t="s">
        <v>71</v>
      </c>
    </row>
    <row r="4785" spans="1:46" x14ac:dyDescent="0.2">
      <c r="A4785" t="s">
        <v>640</v>
      </c>
      <c r="B4785" t="s">
        <v>641</v>
      </c>
      <c r="C4785">
        <f>-70.00916311 / 41.75804912</f>
        <v>-1.6765429560374059</v>
      </c>
      <c r="D4785" t="s">
        <v>112</v>
      </c>
      <c r="E4785" t="s">
        <v>70</v>
      </c>
      <c r="F4785" s="1">
        <v>40422</v>
      </c>
      <c r="G4785">
        <v>8</v>
      </c>
      <c r="O4785">
        <v>12.67</v>
      </c>
      <c r="P4785" t="s">
        <v>71</v>
      </c>
      <c r="Q4785">
        <v>18.7</v>
      </c>
      <c r="R4785" t="s">
        <v>71</v>
      </c>
    </row>
    <row r="4786" spans="1:46" x14ac:dyDescent="0.2">
      <c r="A4786" t="s">
        <v>640</v>
      </c>
      <c r="B4786" t="s">
        <v>641</v>
      </c>
      <c r="C4786">
        <f>-70.00916311 / 41.75804912</f>
        <v>-1.6765429560374059</v>
      </c>
      <c r="D4786" t="s">
        <v>112</v>
      </c>
      <c r="E4786" t="s">
        <v>70</v>
      </c>
      <c r="F4786" s="1">
        <v>40422</v>
      </c>
      <c r="G4786">
        <v>9</v>
      </c>
      <c r="K4786">
        <v>0.53</v>
      </c>
      <c r="L4786" t="s">
        <v>71</v>
      </c>
      <c r="O4786">
        <v>13.94</v>
      </c>
      <c r="P4786" t="s">
        <v>71</v>
      </c>
      <c r="Q4786">
        <v>15.7</v>
      </c>
      <c r="R4786" t="s">
        <v>71</v>
      </c>
      <c r="S4786">
        <v>0.21</v>
      </c>
      <c r="T4786" t="s">
        <v>71</v>
      </c>
      <c r="U4786">
        <v>6.43</v>
      </c>
      <c r="V4786" t="s">
        <v>71</v>
      </c>
      <c r="W4786">
        <v>21.88</v>
      </c>
      <c r="X4786" t="s">
        <v>71</v>
      </c>
      <c r="Y4786">
        <v>30.99</v>
      </c>
      <c r="AA4786">
        <v>24.39</v>
      </c>
      <c r="AE4786">
        <v>4.3</v>
      </c>
      <c r="AF4786" t="s">
        <v>71</v>
      </c>
      <c r="AG4786">
        <v>6.86</v>
      </c>
      <c r="AH4786" t="s">
        <v>71</v>
      </c>
    </row>
    <row r="4787" spans="1:46" x14ac:dyDescent="0.2">
      <c r="A4787" t="s">
        <v>640</v>
      </c>
      <c r="B4787" t="s">
        <v>641</v>
      </c>
      <c r="C4787">
        <f>-70.00916311 / 41.75804912</f>
        <v>-1.6765429560374059</v>
      </c>
      <c r="D4787" t="s">
        <v>112</v>
      </c>
      <c r="E4787" t="s">
        <v>70</v>
      </c>
      <c r="F4787" s="1">
        <v>40422</v>
      </c>
      <c r="G4787">
        <v>10</v>
      </c>
      <c r="O4787">
        <v>14.62</v>
      </c>
      <c r="P4787" t="s">
        <v>71</v>
      </c>
      <c r="Q4787">
        <v>13.1</v>
      </c>
      <c r="R4787" t="s">
        <v>71</v>
      </c>
    </row>
    <row r="4788" spans="1:46" x14ac:dyDescent="0.2">
      <c r="A4788" t="s">
        <v>640</v>
      </c>
      <c r="B4788" t="s">
        <v>641</v>
      </c>
      <c r="C4788">
        <f>-70.00916311 / 41.75804912</f>
        <v>-1.6765429560374059</v>
      </c>
      <c r="D4788" t="s">
        <v>112</v>
      </c>
      <c r="E4788" t="s">
        <v>70</v>
      </c>
      <c r="F4788" s="1">
        <v>40422</v>
      </c>
      <c r="G4788">
        <v>11</v>
      </c>
      <c r="O4788">
        <v>14.72</v>
      </c>
      <c r="P4788" t="s">
        <v>71</v>
      </c>
      <c r="Q4788">
        <v>11.7</v>
      </c>
      <c r="R4788" t="s">
        <v>71</v>
      </c>
    </row>
    <row r="4789" spans="1:46" x14ac:dyDescent="0.2">
      <c r="A4789" t="s">
        <v>640</v>
      </c>
      <c r="B4789" t="s">
        <v>641</v>
      </c>
      <c r="C4789">
        <f>-70.00916311 / 41.75804912</f>
        <v>-1.6765429560374059</v>
      </c>
      <c r="D4789" t="s">
        <v>112</v>
      </c>
      <c r="E4789" t="s">
        <v>70</v>
      </c>
      <c r="F4789" s="1">
        <v>40422</v>
      </c>
      <c r="G4789">
        <v>12</v>
      </c>
      <c r="O4789">
        <v>14.08</v>
      </c>
      <c r="P4789" t="s">
        <v>71</v>
      </c>
      <c r="Q4789">
        <v>10.7</v>
      </c>
      <c r="R4789" t="s">
        <v>71</v>
      </c>
    </row>
    <row r="4790" spans="1:46" x14ac:dyDescent="0.2">
      <c r="A4790" t="s">
        <v>640</v>
      </c>
      <c r="B4790" t="s">
        <v>641</v>
      </c>
      <c r="C4790">
        <f>-70.00916311 / 41.75804912</f>
        <v>-1.6765429560374059</v>
      </c>
      <c r="D4790" t="s">
        <v>112</v>
      </c>
      <c r="E4790" t="s">
        <v>70</v>
      </c>
      <c r="F4790" s="1">
        <v>40422</v>
      </c>
      <c r="G4790">
        <v>13</v>
      </c>
      <c r="O4790">
        <v>13.08</v>
      </c>
      <c r="P4790" t="s">
        <v>71</v>
      </c>
      <c r="Q4790">
        <v>9.8000000000000007</v>
      </c>
      <c r="R4790" t="s">
        <v>71</v>
      </c>
    </row>
    <row r="4791" spans="1:46" x14ac:dyDescent="0.2">
      <c r="A4791" t="s">
        <v>640</v>
      </c>
      <c r="B4791" t="s">
        <v>641</v>
      </c>
      <c r="C4791">
        <f>-70.00916311 / 41.75804912</f>
        <v>-1.6765429560374059</v>
      </c>
      <c r="D4791" t="s">
        <v>112</v>
      </c>
      <c r="E4791" t="s">
        <v>70</v>
      </c>
      <c r="F4791" s="1">
        <v>40422</v>
      </c>
      <c r="G4791">
        <v>14</v>
      </c>
      <c r="O4791">
        <v>7.58</v>
      </c>
      <c r="P4791" t="s">
        <v>71</v>
      </c>
      <c r="Q4791">
        <v>9</v>
      </c>
      <c r="R4791" t="s">
        <v>71</v>
      </c>
    </row>
    <row r="4792" spans="1:46" x14ac:dyDescent="0.2">
      <c r="A4792" t="s">
        <v>640</v>
      </c>
      <c r="B4792" t="s">
        <v>641</v>
      </c>
      <c r="C4792">
        <f>-70.00916311 / 41.75804912</f>
        <v>-1.6765429560374059</v>
      </c>
      <c r="D4792" t="s">
        <v>112</v>
      </c>
      <c r="E4792" t="s">
        <v>70</v>
      </c>
      <c r="F4792" s="1">
        <v>40422</v>
      </c>
      <c r="G4792">
        <v>15</v>
      </c>
      <c r="O4792">
        <v>4.49</v>
      </c>
      <c r="P4792" t="s">
        <v>71</v>
      </c>
      <c r="Q4792">
        <v>8.5</v>
      </c>
      <c r="R4792" t="s">
        <v>71</v>
      </c>
    </row>
    <row r="4793" spans="1:46" x14ac:dyDescent="0.2">
      <c r="A4793" t="s">
        <v>640</v>
      </c>
      <c r="B4793" t="s">
        <v>641</v>
      </c>
      <c r="C4793">
        <f>-70.00916311 / 41.75804912</f>
        <v>-1.6765429560374059</v>
      </c>
      <c r="D4793" t="s">
        <v>112</v>
      </c>
      <c r="E4793" t="s">
        <v>70</v>
      </c>
      <c r="F4793" s="1">
        <v>40422</v>
      </c>
      <c r="G4793">
        <v>16</v>
      </c>
      <c r="O4793">
        <v>2.89</v>
      </c>
      <c r="P4793" t="s">
        <v>71</v>
      </c>
      <c r="Q4793">
        <v>8.1999999999999993</v>
      </c>
      <c r="R4793" t="s">
        <v>71</v>
      </c>
    </row>
    <row r="4794" spans="1:46" x14ac:dyDescent="0.2">
      <c r="A4794" t="s">
        <v>640</v>
      </c>
      <c r="B4794" t="s">
        <v>641</v>
      </c>
      <c r="C4794">
        <f>-70.00916311 / 41.75804912</f>
        <v>-1.6765429560374059</v>
      </c>
      <c r="D4794" t="s">
        <v>112</v>
      </c>
      <c r="E4794" t="s">
        <v>70</v>
      </c>
      <c r="F4794" s="1">
        <v>40422</v>
      </c>
      <c r="G4794">
        <v>17</v>
      </c>
      <c r="O4794">
        <v>1.55</v>
      </c>
      <c r="P4794" t="s">
        <v>71</v>
      </c>
      <c r="Q4794">
        <v>8</v>
      </c>
      <c r="R4794" t="s">
        <v>71</v>
      </c>
    </row>
    <row r="4795" spans="1:46" x14ac:dyDescent="0.2">
      <c r="A4795" t="s">
        <v>640</v>
      </c>
      <c r="B4795" t="s">
        <v>641</v>
      </c>
      <c r="C4795">
        <f>-70.00916311 / 41.75804912</f>
        <v>-1.6765429560374059</v>
      </c>
      <c r="D4795" t="s">
        <v>112</v>
      </c>
      <c r="E4795" t="s">
        <v>70</v>
      </c>
      <c r="F4795" s="1">
        <v>40422</v>
      </c>
      <c r="G4795">
        <v>18</v>
      </c>
      <c r="O4795">
        <v>0.4</v>
      </c>
      <c r="P4795" t="s">
        <v>71</v>
      </c>
      <c r="Q4795">
        <v>7.7</v>
      </c>
      <c r="R4795" t="s">
        <v>71</v>
      </c>
    </row>
    <row r="4796" spans="1:46" x14ac:dyDescent="0.2">
      <c r="A4796" t="s">
        <v>640</v>
      </c>
      <c r="B4796" t="s">
        <v>641</v>
      </c>
      <c r="C4796">
        <f>-70.00916311 / 41.75804912</f>
        <v>-1.6765429560374059</v>
      </c>
      <c r="D4796" t="s">
        <v>112</v>
      </c>
      <c r="E4796" t="s">
        <v>70</v>
      </c>
      <c r="F4796" s="1">
        <v>40422</v>
      </c>
      <c r="G4796">
        <v>19</v>
      </c>
      <c r="K4796">
        <v>1.55</v>
      </c>
      <c r="L4796" t="s">
        <v>71</v>
      </c>
      <c r="O4796">
        <v>0.22</v>
      </c>
      <c r="P4796" t="s">
        <v>71</v>
      </c>
      <c r="Q4796">
        <v>7.5</v>
      </c>
      <c r="R4796" t="s">
        <v>71</v>
      </c>
      <c r="S4796">
        <v>1.42</v>
      </c>
      <c r="T4796" t="s">
        <v>71</v>
      </c>
      <c r="U4796">
        <v>43.95</v>
      </c>
      <c r="V4796" t="s">
        <v>71</v>
      </c>
      <c r="W4796">
        <v>25.72</v>
      </c>
      <c r="X4796" t="s">
        <v>71</v>
      </c>
      <c r="Y4796">
        <v>58.7</v>
      </c>
      <c r="AA4796">
        <v>34.869999999999997</v>
      </c>
      <c r="AE4796">
        <v>7.2</v>
      </c>
      <c r="AF4796" t="s">
        <v>71</v>
      </c>
      <c r="AG4796">
        <v>6.29</v>
      </c>
      <c r="AH4796" t="s">
        <v>71</v>
      </c>
      <c r="AS4796">
        <v>1.67</v>
      </c>
      <c r="AT4796" t="s">
        <v>71</v>
      </c>
    </row>
    <row r="4797" spans="1:46" x14ac:dyDescent="0.2">
      <c r="A4797" t="s">
        <v>640</v>
      </c>
      <c r="B4797" t="s">
        <v>641</v>
      </c>
      <c r="C4797">
        <f>-70.00916311 / 41.75804912</f>
        <v>-1.6765429560374059</v>
      </c>
      <c r="D4797" t="s">
        <v>112</v>
      </c>
      <c r="E4797" t="s">
        <v>70</v>
      </c>
      <c r="F4797" s="1">
        <v>40786</v>
      </c>
      <c r="G4797">
        <v>0.5</v>
      </c>
      <c r="I4797">
        <v>20</v>
      </c>
      <c r="J4797" t="s">
        <v>71</v>
      </c>
      <c r="K4797">
        <v>0.56999999999999995</v>
      </c>
      <c r="L4797" t="s">
        <v>71</v>
      </c>
      <c r="M4797">
        <v>7.15</v>
      </c>
      <c r="N4797" t="s">
        <v>71</v>
      </c>
      <c r="O4797">
        <v>7.96</v>
      </c>
      <c r="P4797" t="s">
        <v>71</v>
      </c>
      <c r="Q4797">
        <v>25.1</v>
      </c>
      <c r="R4797" t="s">
        <v>71</v>
      </c>
      <c r="S4797">
        <v>0.06</v>
      </c>
      <c r="T4797" t="s">
        <v>71</v>
      </c>
      <c r="U4797">
        <v>1.86</v>
      </c>
      <c r="V4797" t="s">
        <v>71</v>
      </c>
      <c r="W4797">
        <v>16.54</v>
      </c>
      <c r="X4797" t="s">
        <v>71</v>
      </c>
      <c r="Y4797">
        <v>13.1</v>
      </c>
      <c r="AA4797">
        <v>25.09</v>
      </c>
      <c r="AC4797">
        <v>31.65</v>
      </c>
      <c r="AE4797">
        <v>4.0999999999999996</v>
      </c>
      <c r="AF4797" t="s">
        <v>71</v>
      </c>
      <c r="AG4797">
        <v>6.43</v>
      </c>
      <c r="AH4797" t="s">
        <v>71</v>
      </c>
      <c r="AS4797">
        <v>1.2</v>
      </c>
      <c r="AT4797" t="s">
        <v>71</v>
      </c>
    </row>
    <row r="4798" spans="1:46" x14ac:dyDescent="0.2">
      <c r="A4798" t="s">
        <v>640</v>
      </c>
      <c r="B4798" t="s">
        <v>641</v>
      </c>
      <c r="C4798">
        <f>-70.00916311 / 41.75804912</f>
        <v>-1.6765429560374059</v>
      </c>
      <c r="D4798" t="s">
        <v>112</v>
      </c>
      <c r="E4798" t="s">
        <v>70</v>
      </c>
      <c r="F4798" s="1">
        <v>40786</v>
      </c>
      <c r="G4798">
        <v>1</v>
      </c>
      <c r="O4798">
        <v>8</v>
      </c>
      <c r="P4798" t="s">
        <v>71</v>
      </c>
      <c r="Q4798">
        <v>25</v>
      </c>
      <c r="R4798" t="s">
        <v>71</v>
      </c>
    </row>
    <row r="4799" spans="1:46" x14ac:dyDescent="0.2">
      <c r="A4799" t="s">
        <v>640</v>
      </c>
      <c r="B4799" t="s">
        <v>641</v>
      </c>
      <c r="C4799">
        <f>-70.00916311 / 41.75804912</f>
        <v>-1.6765429560374059</v>
      </c>
      <c r="D4799" t="s">
        <v>112</v>
      </c>
      <c r="E4799" t="s">
        <v>70</v>
      </c>
      <c r="F4799" s="1">
        <v>40786</v>
      </c>
      <c r="G4799">
        <v>2</v>
      </c>
      <c r="O4799">
        <v>8.02</v>
      </c>
      <c r="P4799" t="s">
        <v>71</v>
      </c>
      <c r="Q4799">
        <v>24.9</v>
      </c>
      <c r="R4799" t="s">
        <v>71</v>
      </c>
    </row>
    <row r="4800" spans="1:46" x14ac:dyDescent="0.2">
      <c r="A4800" t="s">
        <v>640</v>
      </c>
      <c r="B4800" t="s">
        <v>641</v>
      </c>
      <c r="C4800">
        <f>-70.00916311 / 41.75804912</f>
        <v>-1.6765429560374059</v>
      </c>
      <c r="D4800" t="s">
        <v>112</v>
      </c>
      <c r="E4800" t="s">
        <v>70</v>
      </c>
      <c r="F4800" s="1">
        <v>40786</v>
      </c>
      <c r="G4800">
        <v>3</v>
      </c>
      <c r="K4800">
        <v>0.64</v>
      </c>
      <c r="L4800" t="s">
        <v>71</v>
      </c>
      <c r="O4800">
        <v>8.09</v>
      </c>
      <c r="P4800" t="s">
        <v>71</v>
      </c>
      <c r="Q4800">
        <v>24.5</v>
      </c>
      <c r="R4800" t="s">
        <v>71</v>
      </c>
      <c r="S4800">
        <v>0.09</v>
      </c>
      <c r="T4800" t="s">
        <v>71</v>
      </c>
      <c r="W4800">
        <v>18.46</v>
      </c>
      <c r="X4800" t="s">
        <v>71</v>
      </c>
      <c r="Y4800">
        <v>-30.57</v>
      </c>
      <c r="AA4800">
        <v>26.22</v>
      </c>
      <c r="AE4800">
        <v>4.2</v>
      </c>
      <c r="AF4800" t="s">
        <v>71</v>
      </c>
      <c r="AG4800">
        <v>6.42</v>
      </c>
      <c r="AH4800" t="s">
        <v>71</v>
      </c>
      <c r="AS4800">
        <v>0.51</v>
      </c>
      <c r="AT4800" t="s">
        <v>71</v>
      </c>
    </row>
    <row r="4801" spans="1:46" x14ac:dyDescent="0.2">
      <c r="A4801" t="s">
        <v>640</v>
      </c>
      <c r="B4801" t="s">
        <v>641</v>
      </c>
      <c r="C4801">
        <f>-70.00916311 / 41.75804912</f>
        <v>-1.6765429560374059</v>
      </c>
      <c r="D4801" t="s">
        <v>112</v>
      </c>
      <c r="E4801" t="s">
        <v>70</v>
      </c>
      <c r="F4801" s="1">
        <v>40786</v>
      </c>
      <c r="G4801">
        <v>4</v>
      </c>
      <c r="O4801">
        <v>8</v>
      </c>
      <c r="P4801" t="s">
        <v>71</v>
      </c>
      <c r="Q4801">
        <v>24.4</v>
      </c>
      <c r="R4801" t="s">
        <v>71</v>
      </c>
    </row>
    <row r="4802" spans="1:46" x14ac:dyDescent="0.2">
      <c r="A4802" t="s">
        <v>640</v>
      </c>
      <c r="B4802" t="s">
        <v>641</v>
      </c>
      <c r="C4802">
        <f>-70.00916311 / 41.75804912</f>
        <v>-1.6765429560374059</v>
      </c>
      <c r="D4802" t="s">
        <v>112</v>
      </c>
      <c r="E4802" t="s">
        <v>70</v>
      </c>
      <c r="F4802" s="1">
        <v>40786</v>
      </c>
      <c r="G4802">
        <v>5</v>
      </c>
      <c r="O4802">
        <v>8</v>
      </c>
      <c r="P4802" t="s">
        <v>71</v>
      </c>
      <c r="Q4802">
        <v>24.4</v>
      </c>
      <c r="R4802" t="s">
        <v>71</v>
      </c>
    </row>
    <row r="4803" spans="1:46" x14ac:dyDescent="0.2">
      <c r="A4803" t="s">
        <v>640</v>
      </c>
      <c r="B4803" t="s">
        <v>641</v>
      </c>
      <c r="C4803">
        <f>-70.00916311 / 41.75804912</f>
        <v>-1.6765429560374059</v>
      </c>
      <c r="D4803" t="s">
        <v>112</v>
      </c>
      <c r="E4803" t="s">
        <v>70</v>
      </c>
      <c r="F4803" s="1">
        <v>40786</v>
      </c>
      <c r="G4803">
        <v>6</v>
      </c>
      <c r="O4803">
        <v>7.93</v>
      </c>
      <c r="P4803" t="s">
        <v>71</v>
      </c>
      <c r="Q4803">
        <v>24.3</v>
      </c>
      <c r="R4803" t="s">
        <v>71</v>
      </c>
    </row>
    <row r="4804" spans="1:46" x14ac:dyDescent="0.2">
      <c r="A4804" t="s">
        <v>640</v>
      </c>
      <c r="B4804" t="s">
        <v>641</v>
      </c>
      <c r="C4804">
        <f>-70.00916311 / 41.75804912</f>
        <v>-1.6765429560374059</v>
      </c>
      <c r="D4804" t="s">
        <v>112</v>
      </c>
      <c r="E4804" t="s">
        <v>70</v>
      </c>
      <c r="F4804" s="1">
        <v>40786</v>
      </c>
      <c r="G4804">
        <v>7</v>
      </c>
      <c r="O4804">
        <v>7.94</v>
      </c>
      <c r="P4804" t="s">
        <v>71</v>
      </c>
      <c r="Q4804">
        <v>23.8</v>
      </c>
      <c r="R4804" t="s">
        <v>71</v>
      </c>
    </row>
    <row r="4805" spans="1:46" x14ac:dyDescent="0.2">
      <c r="A4805" t="s">
        <v>640</v>
      </c>
      <c r="B4805" t="s">
        <v>641</v>
      </c>
      <c r="C4805">
        <f>-70.00916311 / 41.75804912</f>
        <v>-1.6765429560374059</v>
      </c>
      <c r="D4805" t="s">
        <v>112</v>
      </c>
      <c r="E4805" t="s">
        <v>70</v>
      </c>
      <c r="F4805" s="1">
        <v>40786</v>
      </c>
      <c r="G4805">
        <v>8</v>
      </c>
      <c r="O4805">
        <v>12.22</v>
      </c>
      <c r="P4805" t="s">
        <v>71</v>
      </c>
      <c r="Q4805">
        <v>18.600000000000001</v>
      </c>
      <c r="R4805" t="s">
        <v>71</v>
      </c>
    </row>
    <row r="4806" spans="1:46" x14ac:dyDescent="0.2">
      <c r="A4806" t="s">
        <v>640</v>
      </c>
      <c r="B4806" t="s">
        <v>641</v>
      </c>
      <c r="C4806">
        <f>-70.00916311 / 41.75804912</f>
        <v>-1.6765429560374059</v>
      </c>
      <c r="D4806" t="s">
        <v>112</v>
      </c>
      <c r="E4806" t="s">
        <v>70</v>
      </c>
      <c r="F4806" s="1">
        <v>40786</v>
      </c>
      <c r="G4806">
        <v>9</v>
      </c>
      <c r="K4806">
        <v>0.39</v>
      </c>
      <c r="L4806" t="s">
        <v>71</v>
      </c>
      <c r="O4806">
        <v>13.15</v>
      </c>
      <c r="P4806" t="s">
        <v>71</v>
      </c>
      <c r="Q4806">
        <v>15.5</v>
      </c>
      <c r="R4806" t="s">
        <v>71</v>
      </c>
      <c r="S4806">
        <v>0.19</v>
      </c>
      <c r="T4806" t="s">
        <v>71</v>
      </c>
      <c r="W4806">
        <v>17.309999999999999</v>
      </c>
      <c r="X4806" t="s">
        <v>71</v>
      </c>
      <c r="Y4806">
        <v>-19.8</v>
      </c>
      <c r="AA4806">
        <v>21.36</v>
      </c>
      <c r="AE4806">
        <v>4.2</v>
      </c>
      <c r="AF4806" t="s">
        <v>71</v>
      </c>
      <c r="AG4806">
        <v>6.67</v>
      </c>
      <c r="AH4806" t="s">
        <v>71</v>
      </c>
      <c r="AS4806">
        <v>1.41</v>
      </c>
      <c r="AT4806" t="s">
        <v>71</v>
      </c>
    </row>
    <row r="4807" spans="1:46" x14ac:dyDescent="0.2">
      <c r="A4807" t="s">
        <v>640</v>
      </c>
      <c r="B4807" t="s">
        <v>641</v>
      </c>
      <c r="C4807">
        <f>-70.00916311 / 41.75804912</f>
        <v>-1.6765429560374059</v>
      </c>
      <c r="D4807" t="s">
        <v>112</v>
      </c>
      <c r="E4807" t="s">
        <v>70</v>
      </c>
      <c r="F4807" s="1">
        <v>40786</v>
      </c>
      <c r="G4807">
        <v>10</v>
      </c>
      <c r="O4807">
        <v>13.38</v>
      </c>
      <c r="P4807" t="s">
        <v>71</v>
      </c>
      <c r="Q4807">
        <v>13.5</v>
      </c>
      <c r="R4807" t="s">
        <v>71</v>
      </c>
    </row>
    <row r="4808" spans="1:46" x14ac:dyDescent="0.2">
      <c r="A4808" t="s">
        <v>640</v>
      </c>
      <c r="B4808" t="s">
        <v>641</v>
      </c>
      <c r="C4808">
        <f>-70.00916311 / 41.75804912</f>
        <v>-1.6765429560374059</v>
      </c>
      <c r="D4808" t="s">
        <v>112</v>
      </c>
      <c r="E4808" t="s">
        <v>70</v>
      </c>
      <c r="F4808" s="1">
        <v>40786</v>
      </c>
      <c r="G4808">
        <v>11</v>
      </c>
      <c r="O4808">
        <v>13.75</v>
      </c>
      <c r="P4808" t="s">
        <v>71</v>
      </c>
      <c r="Q4808">
        <v>12</v>
      </c>
      <c r="R4808" t="s">
        <v>71</v>
      </c>
    </row>
    <row r="4809" spans="1:46" x14ac:dyDescent="0.2">
      <c r="A4809" t="s">
        <v>640</v>
      </c>
      <c r="B4809" t="s">
        <v>641</v>
      </c>
      <c r="C4809">
        <f>-70.00916311 / 41.75804912</f>
        <v>-1.6765429560374059</v>
      </c>
      <c r="D4809" t="s">
        <v>112</v>
      </c>
      <c r="E4809" t="s">
        <v>70</v>
      </c>
      <c r="F4809" s="1">
        <v>40786</v>
      </c>
      <c r="G4809">
        <v>12</v>
      </c>
      <c r="O4809">
        <v>13.92</v>
      </c>
      <c r="P4809" t="s">
        <v>71</v>
      </c>
      <c r="Q4809">
        <v>10.5</v>
      </c>
      <c r="R4809" t="s">
        <v>71</v>
      </c>
    </row>
    <row r="4810" spans="1:46" x14ac:dyDescent="0.2">
      <c r="A4810" t="s">
        <v>640</v>
      </c>
      <c r="B4810" t="s">
        <v>641</v>
      </c>
      <c r="C4810">
        <f>-70.00916311 / 41.75804912</f>
        <v>-1.6765429560374059</v>
      </c>
      <c r="D4810" t="s">
        <v>112</v>
      </c>
      <c r="E4810" t="s">
        <v>70</v>
      </c>
      <c r="F4810" s="1">
        <v>40786</v>
      </c>
      <c r="G4810">
        <v>13</v>
      </c>
      <c r="O4810">
        <v>13.56</v>
      </c>
      <c r="P4810" t="s">
        <v>71</v>
      </c>
      <c r="Q4810">
        <v>9.5</v>
      </c>
      <c r="R4810" t="s">
        <v>71</v>
      </c>
    </row>
    <row r="4811" spans="1:46" x14ac:dyDescent="0.2">
      <c r="A4811" t="s">
        <v>640</v>
      </c>
      <c r="B4811" t="s">
        <v>641</v>
      </c>
      <c r="C4811">
        <f>-70.00916311 / 41.75804912</f>
        <v>-1.6765429560374059</v>
      </c>
      <c r="D4811" t="s">
        <v>112</v>
      </c>
      <c r="E4811" t="s">
        <v>70</v>
      </c>
      <c r="F4811" s="1">
        <v>40786</v>
      </c>
      <c r="G4811">
        <v>14</v>
      </c>
      <c r="O4811">
        <v>5.91</v>
      </c>
      <c r="P4811" t="s">
        <v>71</v>
      </c>
      <c r="Q4811">
        <v>9</v>
      </c>
      <c r="R4811" t="s">
        <v>71</v>
      </c>
    </row>
    <row r="4812" spans="1:46" x14ac:dyDescent="0.2">
      <c r="A4812" t="s">
        <v>640</v>
      </c>
      <c r="B4812" t="s">
        <v>641</v>
      </c>
      <c r="C4812">
        <f>-70.00916311 / 41.75804912</f>
        <v>-1.6765429560374059</v>
      </c>
      <c r="D4812" t="s">
        <v>112</v>
      </c>
      <c r="E4812" t="s">
        <v>70</v>
      </c>
      <c r="F4812" s="1">
        <v>40786</v>
      </c>
      <c r="G4812">
        <v>15</v>
      </c>
      <c r="O4812">
        <v>1.41</v>
      </c>
      <c r="P4812" t="s">
        <v>71</v>
      </c>
      <c r="Q4812">
        <v>8.6</v>
      </c>
      <c r="R4812" t="s">
        <v>71</v>
      </c>
    </row>
    <row r="4813" spans="1:46" x14ac:dyDescent="0.2">
      <c r="A4813" t="s">
        <v>640</v>
      </c>
      <c r="B4813" t="s">
        <v>641</v>
      </c>
      <c r="C4813">
        <f>-70.00916311 / 41.75804912</f>
        <v>-1.6765429560374059</v>
      </c>
      <c r="D4813" t="s">
        <v>112</v>
      </c>
      <c r="E4813" t="s">
        <v>70</v>
      </c>
      <c r="F4813" s="1">
        <v>40786</v>
      </c>
      <c r="G4813">
        <v>16</v>
      </c>
      <c r="O4813">
        <v>0.47</v>
      </c>
      <c r="P4813" t="s">
        <v>71</v>
      </c>
      <c r="Q4813">
        <v>8.4</v>
      </c>
      <c r="R4813" t="s">
        <v>71</v>
      </c>
    </row>
    <row r="4814" spans="1:46" x14ac:dyDescent="0.2">
      <c r="A4814" t="s">
        <v>640</v>
      </c>
      <c r="B4814" t="s">
        <v>641</v>
      </c>
      <c r="C4814">
        <f>-70.00916311 / 41.75804912</f>
        <v>-1.6765429560374059</v>
      </c>
      <c r="D4814" t="s">
        <v>112</v>
      </c>
      <c r="E4814" t="s">
        <v>70</v>
      </c>
      <c r="F4814" s="1">
        <v>40786</v>
      </c>
      <c r="G4814">
        <v>17</v>
      </c>
      <c r="O4814">
        <v>0.32</v>
      </c>
      <c r="P4814" t="s">
        <v>71</v>
      </c>
      <c r="Q4814">
        <v>8.1</v>
      </c>
      <c r="R4814" t="s">
        <v>71</v>
      </c>
    </row>
    <row r="4815" spans="1:46" x14ac:dyDescent="0.2">
      <c r="A4815" t="s">
        <v>640</v>
      </c>
      <c r="B4815" t="s">
        <v>641</v>
      </c>
      <c r="C4815">
        <f>-70.00916311 / 41.75804912</f>
        <v>-1.6765429560374059</v>
      </c>
      <c r="D4815" t="s">
        <v>112</v>
      </c>
      <c r="E4815" t="s">
        <v>70</v>
      </c>
      <c r="F4815" s="1">
        <v>40786</v>
      </c>
      <c r="G4815">
        <v>18</v>
      </c>
      <c r="O4815">
        <v>0.24</v>
      </c>
      <c r="P4815" t="s">
        <v>71</v>
      </c>
      <c r="Q4815">
        <v>7.8</v>
      </c>
      <c r="R4815" t="s">
        <v>71</v>
      </c>
    </row>
    <row r="4816" spans="1:46" x14ac:dyDescent="0.2">
      <c r="A4816" t="s">
        <v>640</v>
      </c>
      <c r="B4816" t="s">
        <v>641</v>
      </c>
      <c r="C4816">
        <f>-70.00916311 / 41.75804912</f>
        <v>-1.6765429560374059</v>
      </c>
      <c r="D4816" t="s">
        <v>112</v>
      </c>
      <c r="E4816" t="s">
        <v>70</v>
      </c>
      <c r="F4816" s="1">
        <v>40786</v>
      </c>
      <c r="G4816">
        <v>19</v>
      </c>
      <c r="K4816">
        <v>0.03</v>
      </c>
      <c r="L4816" t="s">
        <v>71</v>
      </c>
      <c r="O4816">
        <v>0.2</v>
      </c>
      <c r="P4816" t="s">
        <v>71</v>
      </c>
      <c r="Q4816">
        <v>7.7</v>
      </c>
      <c r="R4816" t="s">
        <v>71</v>
      </c>
      <c r="S4816">
        <v>1.69</v>
      </c>
      <c r="T4816" t="s">
        <v>71</v>
      </c>
      <c r="U4816">
        <v>52.35</v>
      </c>
      <c r="V4816" t="s">
        <v>71</v>
      </c>
      <c r="W4816">
        <v>31.78</v>
      </c>
      <c r="X4816" t="s">
        <v>71</v>
      </c>
      <c r="Y4816">
        <v>61.22</v>
      </c>
      <c r="AA4816">
        <v>-5.59</v>
      </c>
      <c r="AE4816">
        <v>7.1</v>
      </c>
      <c r="AF4816" t="s">
        <v>71</v>
      </c>
      <c r="AG4816">
        <v>6</v>
      </c>
      <c r="AH4816" t="s">
        <v>71</v>
      </c>
      <c r="AS4816">
        <v>13.58</v>
      </c>
      <c r="AT4816" t="s">
        <v>71</v>
      </c>
    </row>
    <row r="4817" spans="1:46" x14ac:dyDescent="0.2">
      <c r="A4817" t="s">
        <v>640</v>
      </c>
      <c r="B4817" t="s">
        <v>641</v>
      </c>
      <c r="C4817">
        <f>-70.00916311 / 41.75804912</f>
        <v>-1.6765429560374059</v>
      </c>
      <c r="D4817" t="s">
        <v>112</v>
      </c>
      <c r="E4817" t="s">
        <v>70</v>
      </c>
      <c r="F4817" s="1">
        <v>40807</v>
      </c>
      <c r="G4817">
        <v>0.5</v>
      </c>
      <c r="I4817">
        <v>19.739999999999998</v>
      </c>
      <c r="J4817" t="s">
        <v>71</v>
      </c>
      <c r="K4817">
        <v>0.56000000000000005</v>
      </c>
      <c r="L4817" t="s">
        <v>71</v>
      </c>
      <c r="M4817">
        <v>8.19</v>
      </c>
      <c r="N4817" t="s">
        <v>71</v>
      </c>
      <c r="O4817">
        <v>8.31</v>
      </c>
      <c r="P4817" t="s">
        <v>71</v>
      </c>
      <c r="Q4817">
        <v>21.3</v>
      </c>
      <c r="R4817" t="s">
        <v>71</v>
      </c>
      <c r="S4817">
        <v>0.12</v>
      </c>
      <c r="T4817" t="s">
        <v>71</v>
      </c>
      <c r="U4817">
        <v>3.72</v>
      </c>
      <c r="V4817" t="s">
        <v>71</v>
      </c>
      <c r="W4817">
        <v>16.41</v>
      </c>
      <c r="X4817" t="s">
        <v>71</v>
      </c>
      <c r="Y4817">
        <v>23.09</v>
      </c>
      <c r="AA4817">
        <v>24.91</v>
      </c>
      <c r="AC4817">
        <v>29.7</v>
      </c>
      <c r="AE4817">
        <v>4.3</v>
      </c>
      <c r="AF4817" t="s">
        <v>71</v>
      </c>
      <c r="AG4817">
        <v>6.55</v>
      </c>
      <c r="AH4817" t="s">
        <v>71</v>
      </c>
      <c r="AS4817">
        <v>0.12</v>
      </c>
      <c r="AT4817" t="s">
        <v>71</v>
      </c>
    </row>
    <row r="4818" spans="1:46" x14ac:dyDescent="0.2">
      <c r="A4818" t="s">
        <v>640</v>
      </c>
      <c r="B4818" t="s">
        <v>641</v>
      </c>
      <c r="C4818">
        <f>-70.00916311 / 41.75804912</f>
        <v>-1.6765429560374059</v>
      </c>
      <c r="D4818" t="s">
        <v>112</v>
      </c>
      <c r="E4818" t="s">
        <v>70</v>
      </c>
      <c r="F4818" s="1">
        <v>40807</v>
      </c>
      <c r="G4818">
        <v>1</v>
      </c>
      <c r="O4818">
        <v>8.32</v>
      </c>
      <c r="P4818" t="s">
        <v>71</v>
      </c>
      <c r="Q4818">
        <v>21.2</v>
      </c>
      <c r="R4818" t="s">
        <v>71</v>
      </c>
    </row>
    <row r="4819" spans="1:46" x14ac:dyDescent="0.2">
      <c r="A4819" t="s">
        <v>640</v>
      </c>
      <c r="B4819" t="s">
        <v>641</v>
      </c>
      <c r="C4819">
        <f>-70.00916311 / 41.75804912</f>
        <v>-1.6765429560374059</v>
      </c>
      <c r="D4819" t="s">
        <v>112</v>
      </c>
      <c r="E4819" t="s">
        <v>70</v>
      </c>
      <c r="F4819" s="1">
        <v>40807</v>
      </c>
      <c r="G4819">
        <v>2</v>
      </c>
      <c r="O4819">
        <v>8.31</v>
      </c>
      <c r="P4819" t="s">
        <v>71</v>
      </c>
      <c r="Q4819">
        <v>21.1</v>
      </c>
      <c r="R4819" t="s">
        <v>71</v>
      </c>
    </row>
    <row r="4820" spans="1:46" x14ac:dyDescent="0.2">
      <c r="A4820" t="s">
        <v>640</v>
      </c>
      <c r="B4820" t="s">
        <v>641</v>
      </c>
      <c r="C4820">
        <f>-70.00916311 / 41.75804912</f>
        <v>-1.6765429560374059</v>
      </c>
      <c r="D4820" t="s">
        <v>112</v>
      </c>
      <c r="E4820" t="s">
        <v>70</v>
      </c>
      <c r="F4820" s="1">
        <v>40807</v>
      </c>
      <c r="G4820">
        <v>3</v>
      </c>
      <c r="K4820">
        <v>0.63</v>
      </c>
      <c r="L4820" t="s">
        <v>71</v>
      </c>
      <c r="O4820">
        <v>8.2899999999999991</v>
      </c>
      <c r="P4820" t="s">
        <v>71</v>
      </c>
      <c r="Q4820">
        <v>21</v>
      </c>
      <c r="R4820" t="s">
        <v>71</v>
      </c>
      <c r="S4820">
        <v>0.03</v>
      </c>
      <c r="T4820" t="s">
        <v>71</v>
      </c>
      <c r="W4820">
        <v>16.25</v>
      </c>
      <c r="X4820" t="s">
        <v>71</v>
      </c>
      <c r="AE4820">
        <v>4.2</v>
      </c>
      <c r="AF4820" t="s">
        <v>71</v>
      </c>
      <c r="AG4820">
        <v>6.58</v>
      </c>
      <c r="AH4820" t="s">
        <v>71</v>
      </c>
      <c r="AS4820">
        <v>0.08</v>
      </c>
      <c r="AT4820" t="s">
        <v>71</v>
      </c>
    </row>
    <row r="4821" spans="1:46" x14ac:dyDescent="0.2">
      <c r="A4821" t="s">
        <v>640</v>
      </c>
      <c r="B4821" t="s">
        <v>641</v>
      </c>
      <c r="C4821">
        <f>-70.00916311 / 41.75804912</f>
        <v>-1.6765429560374059</v>
      </c>
      <c r="D4821" t="s">
        <v>112</v>
      </c>
      <c r="E4821" t="s">
        <v>70</v>
      </c>
      <c r="F4821" s="1">
        <v>40807</v>
      </c>
      <c r="G4821">
        <v>4</v>
      </c>
      <c r="O4821">
        <v>8.2899999999999991</v>
      </c>
      <c r="P4821" t="s">
        <v>71</v>
      </c>
      <c r="Q4821">
        <v>21</v>
      </c>
      <c r="R4821" t="s">
        <v>71</v>
      </c>
    </row>
    <row r="4822" spans="1:46" x14ac:dyDescent="0.2">
      <c r="A4822" t="s">
        <v>640</v>
      </c>
      <c r="B4822" t="s">
        <v>641</v>
      </c>
      <c r="C4822">
        <f>-70.00916311 / 41.75804912</f>
        <v>-1.6765429560374059</v>
      </c>
      <c r="D4822" t="s">
        <v>112</v>
      </c>
      <c r="E4822" t="s">
        <v>70</v>
      </c>
      <c r="F4822" s="1">
        <v>40807</v>
      </c>
      <c r="G4822">
        <v>5</v>
      </c>
      <c r="O4822">
        <v>8.25</v>
      </c>
      <c r="P4822" t="s">
        <v>71</v>
      </c>
      <c r="Q4822">
        <v>20.9</v>
      </c>
      <c r="R4822" t="s">
        <v>71</v>
      </c>
    </row>
    <row r="4823" spans="1:46" x14ac:dyDescent="0.2">
      <c r="A4823" t="s">
        <v>640</v>
      </c>
      <c r="B4823" t="s">
        <v>641</v>
      </c>
      <c r="C4823">
        <f>-70.00916311 / 41.75804912</f>
        <v>-1.6765429560374059</v>
      </c>
      <c r="D4823" t="s">
        <v>112</v>
      </c>
      <c r="E4823" t="s">
        <v>70</v>
      </c>
      <c r="F4823" s="1">
        <v>40807</v>
      </c>
      <c r="G4823">
        <v>6</v>
      </c>
      <c r="O4823">
        <v>8.24</v>
      </c>
      <c r="P4823" t="s">
        <v>71</v>
      </c>
      <c r="Q4823">
        <v>20.9</v>
      </c>
      <c r="R4823" t="s">
        <v>71</v>
      </c>
    </row>
    <row r="4824" spans="1:46" x14ac:dyDescent="0.2">
      <c r="A4824" t="s">
        <v>640</v>
      </c>
      <c r="B4824" t="s">
        <v>641</v>
      </c>
      <c r="C4824">
        <f>-70.00916311 / 41.75804912</f>
        <v>-1.6765429560374059</v>
      </c>
      <c r="D4824" t="s">
        <v>112</v>
      </c>
      <c r="E4824" t="s">
        <v>70</v>
      </c>
      <c r="F4824" s="1">
        <v>40807</v>
      </c>
      <c r="G4824">
        <v>7</v>
      </c>
      <c r="O4824">
        <v>8.17</v>
      </c>
      <c r="P4824" t="s">
        <v>71</v>
      </c>
      <c r="Q4824">
        <v>20.9</v>
      </c>
      <c r="R4824" t="s">
        <v>71</v>
      </c>
    </row>
    <row r="4825" spans="1:46" x14ac:dyDescent="0.2">
      <c r="A4825" t="s">
        <v>640</v>
      </c>
      <c r="B4825" t="s">
        <v>641</v>
      </c>
      <c r="C4825">
        <f>-70.00916311 / 41.75804912</f>
        <v>-1.6765429560374059</v>
      </c>
      <c r="D4825" t="s">
        <v>112</v>
      </c>
      <c r="E4825" t="s">
        <v>70</v>
      </c>
      <c r="F4825" s="1">
        <v>40807</v>
      </c>
      <c r="G4825">
        <v>8</v>
      </c>
      <c r="O4825">
        <v>8.15</v>
      </c>
      <c r="P4825" t="s">
        <v>71</v>
      </c>
      <c r="Q4825">
        <v>20.8</v>
      </c>
      <c r="R4825" t="s">
        <v>71</v>
      </c>
    </row>
    <row r="4826" spans="1:46" x14ac:dyDescent="0.2">
      <c r="A4826" t="s">
        <v>640</v>
      </c>
      <c r="B4826" t="s">
        <v>641</v>
      </c>
      <c r="C4826">
        <f>-70.00916311 / 41.75804912</f>
        <v>-1.6765429560374059</v>
      </c>
      <c r="D4826" t="s">
        <v>112</v>
      </c>
      <c r="E4826" t="s">
        <v>70</v>
      </c>
      <c r="F4826" s="1">
        <v>40807</v>
      </c>
      <c r="G4826">
        <v>9</v>
      </c>
      <c r="K4826">
        <v>0.89</v>
      </c>
      <c r="L4826" t="s">
        <v>71</v>
      </c>
      <c r="O4826">
        <v>11.71</v>
      </c>
      <c r="P4826" t="s">
        <v>71</v>
      </c>
      <c r="Q4826">
        <v>17</v>
      </c>
      <c r="R4826" t="s">
        <v>71</v>
      </c>
      <c r="S4826">
        <v>0.17</v>
      </c>
      <c r="T4826" t="s">
        <v>71</v>
      </c>
      <c r="W4826">
        <v>15.86</v>
      </c>
      <c r="X4826" t="s">
        <v>71</v>
      </c>
      <c r="AE4826">
        <v>4.4000000000000004</v>
      </c>
      <c r="AF4826" t="s">
        <v>71</v>
      </c>
      <c r="AG4826">
        <v>6.57</v>
      </c>
      <c r="AH4826" t="s">
        <v>71</v>
      </c>
      <c r="AS4826">
        <v>0.4</v>
      </c>
      <c r="AT4826" t="s">
        <v>71</v>
      </c>
    </row>
    <row r="4827" spans="1:46" x14ac:dyDescent="0.2">
      <c r="A4827" t="s">
        <v>640</v>
      </c>
      <c r="B4827" t="s">
        <v>641</v>
      </c>
      <c r="C4827">
        <f>-70.00916311 / 41.75804912</f>
        <v>-1.6765429560374059</v>
      </c>
      <c r="D4827" t="s">
        <v>112</v>
      </c>
      <c r="E4827" t="s">
        <v>70</v>
      </c>
      <c r="F4827" s="1">
        <v>40807</v>
      </c>
      <c r="G4827">
        <v>10</v>
      </c>
      <c r="O4827">
        <v>12.28</v>
      </c>
      <c r="P4827" t="s">
        <v>71</v>
      </c>
      <c r="Q4827">
        <v>14</v>
      </c>
      <c r="R4827" t="s">
        <v>71</v>
      </c>
    </row>
    <row r="4828" spans="1:46" x14ac:dyDescent="0.2">
      <c r="A4828" t="s">
        <v>640</v>
      </c>
      <c r="B4828" t="s">
        <v>641</v>
      </c>
      <c r="C4828">
        <f>-70.00916311 / 41.75804912</f>
        <v>-1.6765429560374059</v>
      </c>
      <c r="D4828" t="s">
        <v>112</v>
      </c>
      <c r="E4828" t="s">
        <v>70</v>
      </c>
      <c r="F4828" s="1">
        <v>40807</v>
      </c>
      <c r="G4828">
        <v>11</v>
      </c>
      <c r="O4828">
        <v>12.8</v>
      </c>
      <c r="P4828" t="s">
        <v>71</v>
      </c>
      <c r="Q4828">
        <v>12.5</v>
      </c>
      <c r="R4828" t="s">
        <v>71</v>
      </c>
    </row>
    <row r="4829" spans="1:46" x14ac:dyDescent="0.2">
      <c r="A4829" t="s">
        <v>640</v>
      </c>
      <c r="B4829" t="s">
        <v>641</v>
      </c>
      <c r="C4829">
        <f>-70.00916311 / 41.75804912</f>
        <v>-1.6765429560374059</v>
      </c>
      <c r="D4829" t="s">
        <v>112</v>
      </c>
      <c r="E4829" t="s">
        <v>70</v>
      </c>
      <c r="F4829" s="1">
        <v>40807</v>
      </c>
      <c r="G4829">
        <v>12</v>
      </c>
      <c r="O4829">
        <v>13.11</v>
      </c>
      <c r="P4829" t="s">
        <v>71</v>
      </c>
      <c r="Q4829">
        <v>11</v>
      </c>
      <c r="R4829" t="s">
        <v>71</v>
      </c>
    </row>
    <row r="4830" spans="1:46" x14ac:dyDescent="0.2">
      <c r="A4830" t="s">
        <v>640</v>
      </c>
      <c r="B4830" t="s">
        <v>641</v>
      </c>
      <c r="C4830">
        <f>-70.00916311 / 41.75804912</f>
        <v>-1.6765429560374059</v>
      </c>
      <c r="D4830" t="s">
        <v>112</v>
      </c>
      <c r="E4830" t="s">
        <v>70</v>
      </c>
      <c r="F4830" s="1">
        <v>40807</v>
      </c>
      <c r="G4830">
        <v>13</v>
      </c>
      <c r="O4830">
        <v>13.18</v>
      </c>
      <c r="P4830" t="s">
        <v>71</v>
      </c>
      <c r="Q4830">
        <v>10.1</v>
      </c>
      <c r="R4830" t="s">
        <v>71</v>
      </c>
    </row>
    <row r="4831" spans="1:46" x14ac:dyDescent="0.2">
      <c r="A4831" t="s">
        <v>640</v>
      </c>
      <c r="B4831" t="s">
        <v>641</v>
      </c>
      <c r="C4831">
        <f>-70.00916311 / 41.75804912</f>
        <v>-1.6765429560374059</v>
      </c>
      <c r="D4831" t="s">
        <v>112</v>
      </c>
      <c r="E4831" t="s">
        <v>70</v>
      </c>
      <c r="F4831" s="1">
        <v>40807</v>
      </c>
      <c r="G4831">
        <v>14</v>
      </c>
      <c r="O4831">
        <v>3.08</v>
      </c>
      <c r="P4831" t="s">
        <v>71</v>
      </c>
      <c r="Q4831">
        <v>9.1</v>
      </c>
      <c r="R4831" t="s">
        <v>71</v>
      </c>
    </row>
    <row r="4832" spans="1:46" x14ac:dyDescent="0.2">
      <c r="A4832" t="s">
        <v>640</v>
      </c>
      <c r="B4832" t="s">
        <v>641</v>
      </c>
      <c r="C4832">
        <f>-70.00916311 / 41.75804912</f>
        <v>-1.6765429560374059</v>
      </c>
      <c r="D4832" t="s">
        <v>112</v>
      </c>
      <c r="E4832" t="s">
        <v>70</v>
      </c>
      <c r="F4832" s="1">
        <v>40807</v>
      </c>
      <c r="G4832">
        <v>15</v>
      </c>
      <c r="O4832">
        <v>0.12</v>
      </c>
      <c r="P4832" t="s">
        <v>71</v>
      </c>
      <c r="Q4832">
        <v>8.9</v>
      </c>
      <c r="R4832" t="s">
        <v>71</v>
      </c>
    </row>
    <row r="4833" spans="1:46" x14ac:dyDescent="0.2">
      <c r="A4833" t="s">
        <v>640</v>
      </c>
      <c r="B4833" t="s">
        <v>641</v>
      </c>
      <c r="C4833">
        <f>-70.00916311 / 41.75804912</f>
        <v>-1.6765429560374059</v>
      </c>
      <c r="D4833" t="s">
        <v>112</v>
      </c>
      <c r="E4833" t="s">
        <v>70</v>
      </c>
      <c r="F4833" s="1">
        <v>40807</v>
      </c>
      <c r="G4833">
        <v>16</v>
      </c>
      <c r="O4833">
        <v>0.12</v>
      </c>
      <c r="P4833" t="s">
        <v>71</v>
      </c>
      <c r="Q4833">
        <v>8.6</v>
      </c>
      <c r="R4833" t="s">
        <v>71</v>
      </c>
    </row>
    <row r="4834" spans="1:46" x14ac:dyDescent="0.2">
      <c r="A4834" t="s">
        <v>640</v>
      </c>
      <c r="B4834" t="s">
        <v>641</v>
      </c>
      <c r="C4834">
        <f>-70.00916311 / 41.75804912</f>
        <v>-1.6765429560374059</v>
      </c>
      <c r="D4834" t="s">
        <v>112</v>
      </c>
      <c r="E4834" t="s">
        <v>70</v>
      </c>
      <c r="F4834" s="1">
        <v>40807</v>
      </c>
      <c r="G4834">
        <v>17</v>
      </c>
      <c r="O4834">
        <v>0.11</v>
      </c>
      <c r="P4834" t="s">
        <v>71</v>
      </c>
      <c r="Q4834">
        <v>8.1999999999999993</v>
      </c>
      <c r="R4834" t="s">
        <v>71</v>
      </c>
    </row>
    <row r="4835" spans="1:46" x14ac:dyDescent="0.2">
      <c r="A4835" t="s">
        <v>640</v>
      </c>
      <c r="B4835" t="s">
        <v>641</v>
      </c>
      <c r="C4835">
        <f>-70.00916311 / 41.75804912</f>
        <v>-1.6765429560374059</v>
      </c>
      <c r="D4835" t="s">
        <v>112</v>
      </c>
      <c r="E4835" t="s">
        <v>70</v>
      </c>
      <c r="F4835" s="1">
        <v>40807</v>
      </c>
      <c r="G4835">
        <v>18</v>
      </c>
      <c r="O4835">
        <v>0.1</v>
      </c>
      <c r="P4835" t="s">
        <v>71</v>
      </c>
      <c r="Q4835">
        <v>7.9</v>
      </c>
      <c r="R4835" t="s">
        <v>71</v>
      </c>
    </row>
    <row r="4836" spans="1:46" x14ac:dyDescent="0.2">
      <c r="A4836" t="s">
        <v>640</v>
      </c>
      <c r="B4836" t="s">
        <v>641</v>
      </c>
      <c r="C4836">
        <f>-70.00916311 / 41.75804912</f>
        <v>-1.6765429560374059</v>
      </c>
      <c r="D4836" t="s">
        <v>112</v>
      </c>
      <c r="E4836" t="s">
        <v>70</v>
      </c>
      <c r="F4836" s="1">
        <v>40807</v>
      </c>
      <c r="G4836">
        <v>19</v>
      </c>
      <c r="K4836">
        <v>0.03</v>
      </c>
      <c r="L4836" t="s">
        <v>71</v>
      </c>
      <c r="O4836">
        <v>0.1</v>
      </c>
      <c r="P4836" t="s">
        <v>71</v>
      </c>
      <c r="Q4836">
        <v>7.8</v>
      </c>
      <c r="R4836" t="s">
        <v>71</v>
      </c>
      <c r="S4836">
        <v>2.82</v>
      </c>
      <c r="T4836" t="s">
        <v>71</v>
      </c>
      <c r="U4836">
        <v>87.35</v>
      </c>
      <c r="V4836" t="s">
        <v>71</v>
      </c>
      <c r="W4836">
        <v>37.229999999999997</v>
      </c>
      <c r="X4836" t="s">
        <v>71</v>
      </c>
      <c r="Y4836">
        <v>68.61</v>
      </c>
      <c r="AA4836">
        <v>-5.59</v>
      </c>
      <c r="AE4836">
        <v>14.3</v>
      </c>
      <c r="AF4836" t="s">
        <v>71</v>
      </c>
      <c r="AG4836">
        <v>6.43</v>
      </c>
      <c r="AH4836" t="s">
        <v>71</v>
      </c>
      <c r="AS4836">
        <v>5.64</v>
      </c>
      <c r="AT4836" t="s">
        <v>71</v>
      </c>
    </row>
    <row r="4837" spans="1:46" x14ac:dyDescent="0.2">
      <c r="A4837" t="s">
        <v>640</v>
      </c>
      <c r="B4837" t="s">
        <v>641</v>
      </c>
      <c r="C4837">
        <f>-70.00916311 / 41.75804912</f>
        <v>-1.6765429560374059</v>
      </c>
      <c r="D4837" t="s">
        <v>112</v>
      </c>
      <c r="E4837" t="s">
        <v>70</v>
      </c>
      <c r="F4837" s="1">
        <v>41172</v>
      </c>
      <c r="G4837">
        <v>0.5</v>
      </c>
      <c r="I4837">
        <v>19.440000000000001</v>
      </c>
      <c r="J4837" t="s">
        <v>71</v>
      </c>
      <c r="K4837">
        <v>1.47</v>
      </c>
      <c r="L4837" t="s">
        <v>71</v>
      </c>
      <c r="M4837">
        <v>6.35</v>
      </c>
      <c r="N4837" t="s">
        <v>71</v>
      </c>
      <c r="O4837">
        <v>7.97</v>
      </c>
      <c r="P4837" t="s">
        <v>71</v>
      </c>
      <c r="Q4837">
        <v>22</v>
      </c>
      <c r="R4837" t="s">
        <v>71</v>
      </c>
      <c r="S4837">
        <v>0.47</v>
      </c>
      <c r="T4837" t="s">
        <v>71</v>
      </c>
      <c r="U4837">
        <v>14.56</v>
      </c>
      <c r="V4837" t="s">
        <v>71</v>
      </c>
      <c r="W4837">
        <v>19.8</v>
      </c>
      <c r="X4837" t="s">
        <v>71</v>
      </c>
      <c r="Y4837">
        <v>42.77</v>
      </c>
      <c r="AA4837">
        <v>34.380000000000003</v>
      </c>
      <c r="AC4837">
        <v>33.36</v>
      </c>
      <c r="AE4837">
        <v>4.5999999999999996</v>
      </c>
      <c r="AF4837" t="s">
        <v>71</v>
      </c>
      <c r="AG4837">
        <v>6.57</v>
      </c>
      <c r="AH4837" t="s">
        <v>71</v>
      </c>
      <c r="AS4837">
        <v>0.31</v>
      </c>
      <c r="AT4837" t="s">
        <v>71</v>
      </c>
    </row>
    <row r="4838" spans="1:46" x14ac:dyDescent="0.2">
      <c r="A4838" t="s">
        <v>640</v>
      </c>
      <c r="B4838" t="s">
        <v>641</v>
      </c>
      <c r="C4838">
        <f>-70.00916311 / 41.75804912</f>
        <v>-1.6765429560374059</v>
      </c>
      <c r="D4838" t="s">
        <v>112</v>
      </c>
      <c r="E4838" t="s">
        <v>70</v>
      </c>
      <c r="F4838" s="1">
        <v>41172</v>
      </c>
      <c r="G4838">
        <v>1</v>
      </c>
      <c r="O4838">
        <v>7.95</v>
      </c>
      <c r="P4838" t="s">
        <v>71</v>
      </c>
      <c r="Q4838">
        <v>22</v>
      </c>
      <c r="R4838" t="s">
        <v>71</v>
      </c>
    </row>
    <row r="4839" spans="1:46" x14ac:dyDescent="0.2">
      <c r="A4839" t="s">
        <v>640</v>
      </c>
      <c r="B4839" t="s">
        <v>641</v>
      </c>
      <c r="C4839">
        <f>-70.00916311 / 41.75804912</f>
        <v>-1.6765429560374059</v>
      </c>
      <c r="D4839" t="s">
        <v>112</v>
      </c>
      <c r="E4839" t="s">
        <v>70</v>
      </c>
      <c r="F4839" s="1">
        <v>41172</v>
      </c>
      <c r="G4839">
        <v>2</v>
      </c>
      <c r="O4839">
        <v>7.94</v>
      </c>
      <c r="P4839" t="s">
        <v>71</v>
      </c>
      <c r="Q4839">
        <v>22</v>
      </c>
      <c r="R4839" t="s">
        <v>71</v>
      </c>
    </row>
    <row r="4840" spans="1:46" x14ac:dyDescent="0.2">
      <c r="A4840" t="s">
        <v>640</v>
      </c>
      <c r="B4840" t="s">
        <v>641</v>
      </c>
      <c r="C4840">
        <f>-70.00916311 / 41.75804912</f>
        <v>-1.6765429560374059</v>
      </c>
      <c r="D4840" t="s">
        <v>112</v>
      </c>
      <c r="E4840" t="s">
        <v>70</v>
      </c>
      <c r="F4840" s="1">
        <v>41172</v>
      </c>
      <c r="G4840">
        <v>3</v>
      </c>
      <c r="K4840">
        <v>1.39</v>
      </c>
      <c r="L4840" t="s">
        <v>71</v>
      </c>
      <c r="O4840">
        <v>7.94</v>
      </c>
      <c r="P4840" t="s">
        <v>71</v>
      </c>
      <c r="Q4840">
        <v>22</v>
      </c>
      <c r="R4840" t="s">
        <v>71</v>
      </c>
      <c r="S4840">
        <v>0.47</v>
      </c>
      <c r="T4840" t="s">
        <v>71</v>
      </c>
      <c r="U4840">
        <v>14.56</v>
      </c>
      <c r="V4840" t="s">
        <v>71</v>
      </c>
      <c r="W4840">
        <v>12.41</v>
      </c>
      <c r="X4840" t="s">
        <v>71</v>
      </c>
      <c r="Y4840">
        <v>0</v>
      </c>
      <c r="AA4840">
        <v>33.83</v>
      </c>
      <c r="AE4840">
        <v>4.8</v>
      </c>
      <c r="AF4840" t="s">
        <v>71</v>
      </c>
      <c r="AG4840">
        <v>6.57</v>
      </c>
      <c r="AH4840" t="s">
        <v>71</v>
      </c>
      <c r="AS4840">
        <v>0.64</v>
      </c>
      <c r="AT4840" t="s">
        <v>71</v>
      </c>
    </row>
    <row r="4841" spans="1:46" x14ac:dyDescent="0.2">
      <c r="A4841" t="s">
        <v>640</v>
      </c>
      <c r="B4841" t="s">
        <v>641</v>
      </c>
      <c r="C4841">
        <f>-70.00916311 / 41.75804912</f>
        <v>-1.6765429560374059</v>
      </c>
      <c r="D4841" t="s">
        <v>112</v>
      </c>
      <c r="E4841" t="s">
        <v>70</v>
      </c>
      <c r="F4841" s="1">
        <v>41172</v>
      </c>
      <c r="G4841">
        <v>4</v>
      </c>
      <c r="O4841">
        <v>7.96</v>
      </c>
      <c r="P4841" t="s">
        <v>71</v>
      </c>
      <c r="Q4841">
        <v>22</v>
      </c>
      <c r="R4841" t="s">
        <v>71</v>
      </c>
    </row>
    <row r="4842" spans="1:46" x14ac:dyDescent="0.2">
      <c r="A4842" t="s">
        <v>640</v>
      </c>
      <c r="B4842" t="s">
        <v>641</v>
      </c>
      <c r="C4842">
        <f>-70.00916311 / 41.75804912</f>
        <v>-1.6765429560374059</v>
      </c>
      <c r="D4842" t="s">
        <v>112</v>
      </c>
      <c r="E4842" t="s">
        <v>70</v>
      </c>
      <c r="F4842" s="1">
        <v>41172</v>
      </c>
      <c r="G4842">
        <v>5</v>
      </c>
      <c r="O4842">
        <v>7.96</v>
      </c>
      <c r="P4842" t="s">
        <v>71</v>
      </c>
      <c r="Q4842">
        <v>21.9</v>
      </c>
      <c r="R4842" t="s">
        <v>71</v>
      </c>
    </row>
    <row r="4843" spans="1:46" x14ac:dyDescent="0.2">
      <c r="A4843" t="s">
        <v>640</v>
      </c>
      <c r="B4843" t="s">
        <v>641</v>
      </c>
      <c r="C4843">
        <f>-70.00916311 / 41.75804912</f>
        <v>-1.6765429560374059</v>
      </c>
      <c r="D4843" t="s">
        <v>112</v>
      </c>
      <c r="E4843" t="s">
        <v>70</v>
      </c>
      <c r="F4843" s="1">
        <v>41172</v>
      </c>
      <c r="G4843">
        <v>6</v>
      </c>
      <c r="O4843">
        <v>7.95</v>
      </c>
      <c r="P4843" t="s">
        <v>71</v>
      </c>
      <c r="Q4843">
        <v>21.9</v>
      </c>
      <c r="R4843" t="s">
        <v>71</v>
      </c>
    </row>
    <row r="4844" spans="1:46" x14ac:dyDescent="0.2">
      <c r="A4844" t="s">
        <v>640</v>
      </c>
      <c r="B4844" t="s">
        <v>641</v>
      </c>
      <c r="C4844">
        <f>-70.00916311 / 41.75804912</f>
        <v>-1.6765429560374059</v>
      </c>
      <c r="D4844" t="s">
        <v>112</v>
      </c>
      <c r="E4844" t="s">
        <v>70</v>
      </c>
      <c r="F4844" s="1">
        <v>41172</v>
      </c>
      <c r="G4844">
        <v>7</v>
      </c>
      <c r="O4844">
        <v>7.96</v>
      </c>
      <c r="P4844" t="s">
        <v>71</v>
      </c>
      <c r="Q4844">
        <v>21.9</v>
      </c>
      <c r="R4844" t="s">
        <v>71</v>
      </c>
    </row>
    <row r="4845" spans="1:46" x14ac:dyDescent="0.2">
      <c r="A4845" t="s">
        <v>640</v>
      </c>
      <c r="B4845" t="s">
        <v>641</v>
      </c>
      <c r="C4845">
        <f>-70.00916311 / 41.75804912</f>
        <v>-1.6765429560374059</v>
      </c>
      <c r="D4845" t="s">
        <v>112</v>
      </c>
      <c r="E4845" t="s">
        <v>70</v>
      </c>
      <c r="F4845" s="1">
        <v>41172</v>
      </c>
      <c r="G4845">
        <v>8</v>
      </c>
      <c r="O4845">
        <v>7.96</v>
      </c>
      <c r="P4845" t="s">
        <v>71</v>
      </c>
      <c r="Q4845">
        <v>21.9</v>
      </c>
      <c r="R4845" t="s">
        <v>71</v>
      </c>
    </row>
    <row r="4846" spans="1:46" x14ac:dyDescent="0.2">
      <c r="A4846" t="s">
        <v>640</v>
      </c>
      <c r="B4846" t="s">
        <v>641</v>
      </c>
      <c r="C4846">
        <f>-70.00916311 / 41.75804912</f>
        <v>-1.6765429560374059</v>
      </c>
      <c r="D4846" t="s">
        <v>112</v>
      </c>
      <c r="E4846" t="s">
        <v>70</v>
      </c>
      <c r="F4846" s="1">
        <v>41172</v>
      </c>
      <c r="G4846">
        <v>9</v>
      </c>
      <c r="K4846">
        <v>5.21</v>
      </c>
      <c r="L4846" t="s">
        <v>71</v>
      </c>
      <c r="O4846">
        <v>11.04</v>
      </c>
      <c r="P4846" t="s">
        <v>71</v>
      </c>
      <c r="Q4846">
        <v>19</v>
      </c>
      <c r="R4846" t="s">
        <v>71</v>
      </c>
      <c r="S4846">
        <v>0.44</v>
      </c>
      <c r="T4846" t="s">
        <v>71</v>
      </c>
      <c r="U4846">
        <v>13.63</v>
      </c>
      <c r="V4846" t="s">
        <v>71</v>
      </c>
      <c r="W4846">
        <v>19.98</v>
      </c>
      <c r="X4846" t="s">
        <v>71</v>
      </c>
      <c r="Y4846">
        <v>0</v>
      </c>
      <c r="AA4846">
        <v>46.79</v>
      </c>
      <c r="AE4846">
        <v>4.7</v>
      </c>
      <c r="AF4846" t="s">
        <v>71</v>
      </c>
      <c r="AG4846">
        <v>6.35</v>
      </c>
      <c r="AH4846" t="s">
        <v>71</v>
      </c>
      <c r="AS4846">
        <v>1.67</v>
      </c>
      <c r="AT4846" t="s">
        <v>71</v>
      </c>
    </row>
    <row r="4847" spans="1:46" x14ac:dyDescent="0.2">
      <c r="A4847" t="s">
        <v>640</v>
      </c>
      <c r="B4847" t="s">
        <v>641</v>
      </c>
      <c r="C4847">
        <f>-70.00916311 / 41.75804912</f>
        <v>-1.6765429560374059</v>
      </c>
      <c r="D4847" t="s">
        <v>112</v>
      </c>
      <c r="E4847" t="s">
        <v>70</v>
      </c>
      <c r="F4847" s="1">
        <v>41172</v>
      </c>
      <c r="G4847">
        <v>10</v>
      </c>
      <c r="O4847">
        <v>12.46</v>
      </c>
      <c r="P4847" t="s">
        <v>71</v>
      </c>
      <c r="Q4847">
        <v>15.5</v>
      </c>
      <c r="R4847" t="s">
        <v>71</v>
      </c>
    </row>
    <row r="4848" spans="1:46" x14ac:dyDescent="0.2">
      <c r="A4848" t="s">
        <v>640</v>
      </c>
      <c r="B4848" t="s">
        <v>641</v>
      </c>
      <c r="C4848">
        <f>-70.00916311 / 41.75804912</f>
        <v>-1.6765429560374059</v>
      </c>
      <c r="D4848" t="s">
        <v>112</v>
      </c>
      <c r="E4848" t="s">
        <v>70</v>
      </c>
      <c r="F4848" s="1">
        <v>41172</v>
      </c>
      <c r="G4848">
        <v>11</v>
      </c>
      <c r="O4848">
        <v>13.2</v>
      </c>
      <c r="P4848" t="s">
        <v>71</v>
      </c>
      <c r="Q4848">
        <v>13.7</v>
      </c>
      <c r="R4848" t="s">
        <v>71</v>
      </c>
    </row>
    <row r="4849" spans="1:46" x14ac:dyDescent="0.2">
      <c r="A4849" t="s">
        <v>640</v>
      </c>
      <c r="B4849" t="s">
        <v>641</v>
      </c>
      <c r="C4849">
        <f>-70.00916311 / 41.75804912</f>
        <v>-1.6765429560374059</v>
      </c>
      <c r="D4849" t="s">
        <v>112</v>
      </c>
      <c r="E4849" t="s">
        <v>70</v>
      </c>
      <c r="F4849" s="1">
        <v>41172</v>
      </c>
      <c r="G4849">
        <v>12</v>
      </c>
      <c r="O4849">
        <v>13.68</v>
      </c>
      <c r="P4849" t="s">
        <v>71</v>
      </c>
      <c r="Q4849">
        <v>12.1</v>
      </c>
      <c r="R4849" t="s">
        <v>71</v>
      </c>
    </row>
    <row r="4850" spans="1:46" x14ac:dyDescent="0.2">
      <c r="A4850" t="s">
        <v>640</v>
      </c>
      <c r="B4850" t="s">
        <v>641</v>
      </c>
      <c r="C4850">
        <f>-70.00916311 / 41.75804912</f>
        <v>-1.6765429560374059</v>
      </c>
      <c r="D4850" t="s">
        <v>112</v>
      </c>
      <c r="E4850" t="s">
        <v>70</v>
      </c>
      <c r="F4850" s="1">
        <v>41172</v>
      </c>
      <c r="G4850">
        <v>13</v>
      </c>
      <c r="O4850">
        <v>8.18</v>
      </c>
      <c r="P4850" t="s">
        <v>71</v>
      </c>
      <c r="Q4850">
        <v>10.8</v>
      </c>
      <c r="R4850" t="s">
        <v>71</v>
      </c>
    </row>
    <row r="4851" spans="1:46" x14ac:dyDescent="0.2">
      <c r="A4851" t="s">
        <v>640</v>
      </c>
      <c r="B4851" t="s">
        <v>641</v>
      </c>
      <c r="C4851">
        <f>-70.00916311 / 41.75804912</f>
        <v>-1.6765429560374059</v>
      </c>
      <c r="D4851" t="s">
        <v>112</v>
      </c>
      <c r="E4851" t="s">
        <v>70</v>
      </c>
      <c r="F4851" s="1">
        <v>41172</v>
      </c>
      <c r="G4851">
        <v>14</v>
      </c>
      <c r="O4851">
        <v>4.08</v>
      </c>
      <c r="P4851" t="s">
        <v>71</v>
      </c>
      <c r="Q4851">
        <v>10</v>
      </c>
      <c r="R4851" t="s">
        <v>71</v>
      </c>
    </row>
    <row r="4852" spans="1:46" x14ac:dyDescent="0.2">
      <c r="A4852" t="s">
        <v>640</v>
      </c>
      <c r="B4852" t="s">
        <v>641</v>
      </c>
      <c r="C4852">
        <f>-70.00916311 / 41.75804912</f>
        <v>-1.6765429560374059</v>
      </c>
      <c r="D4852" t="s">
        <v>112</v>
      </c>
      <c r="E4852" t="s">
        <v>70</v>
      </c>
      <c r="F4852" s="1">
        <v>41172</v>
      </c>
      <c r="G4852">
        <v>15</v>
      </c>
      <c r="O4852">
        <v>2.96</v>
      </c>
      <c r="P4852" t="s">
        <v>71</v>
      </c>
      <c r="Q4852">
        <v>9.5</v>
      </c>
      <c r="R4852" t="s">
        <v>71</v>
      </c>
    </row>
    <row r="4853" spans="1:46" x14ac:dyDescent="0.2">
      <c r="A4853" t="s">
        <v>640</v>
      </c>
      <c r="B4853" t="s">
        <v>641</v>
      </c>
      <c r="C4853">
        <f>-70.00916311 / 41.75804912</f>
        <v>-1.6765429560374059</v>
      </c>
      <c r="D4853" t="s">
        <v>112</v>
      </c>
      <c r="E4853" t="s">
        <v>70</v>
      </c>
      <c r="F4853" s="1">
        <v>41172</v>
      </c>
      <c r="G4853">
        <v>16</v>
      </c>
      <c r="O4853">
        <v>2.4</v>
      </c>
      <c r="P4853" t="s">
        <v>71</v>
      </c>
      <c r="Q4853">
        <v>9.1</v>
      </c>
      <c r="R4853" t="s">
        <v>71</v>
      </c>
    </row>
    <row r="4854" spans="1:46" x14ac:dyDescent="0.2">
      <c r="A4854" t="s">
        <v>640</v>
      </c>
      <c r="B4854" t="s">
        <v>641</v>
      </c>
      <c r="C4854">
        <f>-70.00916311 / 41.75804912</f>
        <v>-1.6765429560374059</v>
      </c>
      <c r="D4854" t="s">
        <v>112</v>
      </c>
      <c r="E4854" t="s">
        <v>70</v>
      </c>
      <c r="F4854" s="1">
        <v>41172</v>
      </c>
      <c r="G4854">
        <v>17</v>
      </c>
      <c r="O4854">
        <v>1.88</v>
      </c>
      <c r="P4854" t="s">
        <v>71</v>
      </c>
      <c r="Q4854">
        <v>8.6999999999999993</v>
      </c>
      <c r="R4854" t="s">
        <v>71</v>
      </c>
    </row>
    <row r="4855" spans="1:46" x14ac:dyDescent="0.2">
      <c r="A4855" t="s">
        <v>640</v>
      </c>
      <c r="B4855" t="s">
        <v>641</v>
      </c>
      <c r="C4855">
        <f>-70.00916311 / 41.75804912</f>
        <v>-1.6765429560374059</v>
      </c>
      <c r="D4855" t="s">
        <v>112</v>
      </c>
      <c r="E4855" t="s">
        <v>70</v>
      </c>
      <c r="F4855" s="1">
        <v>41172</v>
      </c>
      <c r="G4855">
        <v>18.5</v>
      </c>
      <c r="K4855">
        <v>1.19</v>
      </c>
      <c r="L4855" t="s">
        <v>71</v>
      </c>
      <c r="O4855">
        <v>1.87</v>
      </c>
      <c r="P4855" t="s">
        <v>71</v>
      </c>
      <c r="Q4855">
        <v>8.1999999999999993</v>
      </c>
      <c r="R4855" t="s">
        <v>71</v>
      </c>
      <c r="S4855">
        <v>1.38</v>
      </c>
      <c r="T4855" t="s">
        <v>71</v>
      </c>
      <c r="U4855">
        <v>42.74</v>
      </c>
      <c r="V4855" t="s">
        <v>71</v>
      </c>
      <c r="W4855">
        <v>34.56</v>
      </c>
      <c r="X4855" t="s">
        <v>71</v>
      </c>
      <c r="Y4855">
        <v>58.3</v>
      </c>
      <c r="AA4855">
        <v>32.31</v>
      </c>
      <c r="AE4855">
        <v>10</v>
      </c>
      <c r="AF4855" t="s">
        <v>71</v>
      </c>
      <c r="AG4855">
        <v>6.48</v>
      </c>
      <c r="AH4855" t="s">
        <v>71</v>
      </c>
      <c r="AS4855">
        <v>7.68</v>
      </c>
      <c r="AT4855" t="s">
        <v>71</v>
      </c>
    </row>
    <row r="4856" spans="1:46" x14ac:dyDescent="0.2">
      <c r="A4856" t="s">
        <v>640</v>
      </c>
      <c r="B4856" t="s">
        <v>641</v>
      </c>
      <c r="C4856">
        <f>-70.00916311 / 41.75804912</f>
        <v>-1.6765429560374059</v>
      </c>
      <c r="D4856" t="s">
        <v>112</v>
      </c>
      <c r="E4856" t="s">
        <v>70</v>
      </c>
      <c r="F4856" s="1">
        <v>41526</v>
      </c>
      <c r="G4856">
        <v>0.5</v>
      </c>
      <c r="I4856">
        <v>19.97</v>
      </c>
      <c r="J4856" t="s">
        <v>71</v>
      </c>
      <c r="K4856">
        <v>1.28</v>
      </c>
      <c r="L4856" t="s">
        <v>71</v>
      </c>
      <c r="M4856">
        <v>6.4</v>
      </c>
      <c r="N4856" t="s">
        <v>71</v>
      </c>
      <c r="O4856">
        <v>8.35</v>
      </c>
      <c r="P4856" t="s">
        <v>71</v>
      </c>
      <c r="Q4856">
        <v>23</v>
      </c>
      <c r="R4856" t="s">
        <v>71</v>
      </c>
      <c r="S4856">
        <v>0.14000000000000001</v>
      </c>
      <c r="T4856" t="s">
        <v>71</v>
      </c>
      <c r="U4856">
        <v>4.34</v>
      </c>
      <c r="V4856" t="s">
        <v>71</v>
      </c>
      <c r="W4856">
        <v>16.12</v>
      </c>
      <c r="X4856" t="s">
        <v>71</v>
      </c>
      <c r="Y4856">
        <v>25.32</v>
      </c>
      <c r="AA4856">
        <v>33.020000000000003</v>
      </c>
      <c r="AC4856">
        <v>33.25</v>
      </c>
      <c r="AE4856">
        <v>5.7</v>
      </c>
      <c r="AF4856" t="s">
        <v>71</v>
      </c>
      <c r="AG4856">
        <v>6.7</v>
      </c>
      <c r="AH4856" t="s">
        <v>71</v>
      </c>
      <c r="AS4856">
        <v>0.25</v>
      </c>
      <c r="AT4856" t="s">
        <v>71</v>
      </c>
    </row>
    <row r="4857" spans="1:46" x14ac:dyDescent="0.2">
      <c r="A4857" t="s">
        <v>640</v>
      </c>
      <c r="B4857" t="s">
        <v>641</v>
      </c>
      <c r="C4857">
        <f>-70.00916311 / 41.75804912</f>
        <v>-1.6765429560374059</v>
      </c>
      <c r="D4857" t="s">
        <v>112</v>
      </c>
      <c r="E4857" t="s">
        <v>70</v>
      </c>
      <c r="F4857" s="1">
        <v>41526</v>
      </c>
      <c r="G4857">
        <v>1</v>
      </c>
      <c r="O4857">
        <v>8.34</v>
      </c>
      <c r="P4857" t="s">
        <v>71</v>
      </c>
      <c r="Q4857">
        <v>23</v>
      </c>
      <c r="R4857" t="s">
        <v>71</v>
      </c>
    </row>
    <row r="4858" spans="1:46" x14ac:dyDescent="0.2">
      <c r="A4858" t="s">
        <v>640</v>
      </c>
      <c r="B4858" t="s">
        <v>641</v>
      </c>
      <c r="C4858">
        <f>-70.00916311 / 41.75804912</f>
        <v>-1.6765429560374059</v>
      </c>
      <c r="D4858" t="s">
        <v>112</v>
      </c>
      <c r="E4858" t="s">
        <v>70</v>
      </c>
      <c r="F4858" s="1">
        <v>41526</v>
      </c>
      <c r="G4858">
        <v>2</v>
      </c>
      <c r="O4858">
        <v>8.36</v>
      </c>
      <c r="P4858" t="s">
        <v>71</v>
      </c>
      <c r="Q4858">
        <v>22.8</v>
      </c>
      <c r="R4858" t="s">
        <v>71</v>
      </c>
    </row>
    <row r="4859" spans="1:46" x14ac:dyDescent="0.2">
      <c r="A4859" t="s">
        <v>640</v>
      </c>
      <c r="B4859" t="s">
        <v>641</v>
      </c>
      <c r="C4859">
        <f>-70.00916311 / 41.75804912</f>
        <v>-1.6765429560374059</v>
      </c>
      <c r="D4859" t="s">
        <v>112</v>
      </c>
      <c r="E4859" t="s">
        <v>70</v>
      </c>
      <c r="F4859" s="1">
        <v>41526</v>
      </c>
      <c r="G4859">
        <v>3</v>
      </c>
      <c r="K4859">
        <v>0.78</v>
      </c>
      <c r="L4859" t="s">
        <v>71</v>
      </c>
      <c r="O4859">
        <v>8.4</v>
      </c>
      <c r="P4859" t="s">
        <v>71</v>
      </c>
      <c r="Q4859">
        <v>22.7</v>
      </c>
      <c r="R4859" t="s">
        <v>71</v>
      </c>
      <c r="S4859">
        <v>0.18</v>
      </c>
      <c r="T4859" t="s">
        <v>71</v>
      </c>
      <c r="U4859">
        <v>5.58</v>
      </c>
      <c r="V4859" t="s">
        <v>71</v>
      </c>
      <c r="W4859">
        <v>14.37</v>
      </c>
      <c r="X4859" t="s">
        <v>71</v>
      </c>
      <c r="Y4859">
        <v>0</v>
      </c>
      <c r="AA4859">
        <v>28.16</v>
      </c>
      <c r="AE4859">
        <v>5.7</v>
      </c>
      <c r="AF4859" t="s">
        <v>71</v>
      </c>
      <c r="AG4859">
        <v>6.6</v>
      </c>
      <c r="AH4859" t="s">
        <v>71</v>
      </c>
      <c r="AS4859">
        <v>0.49</v>
      </c>
      <c r="AT4859" t="s">
        <v>71</v>
      </c>
    </row>
    <row r="4860" spans="1:46" x14ac:dyDescent="0.2">
      <c r="A4860" t="s">
        <v>640</v>
      </c>
      <c r="B4860" t="s">
        <v>641</v>
      </c>
      <c r="C4860">
        <f>-70.00916311 / 41.75804912</f>
        <v>-1.6765429560374059</v>
      </c>
      <c r="D4860" t="s">
        <v>112</v>
      </c>
      <c r="E4860" t="s">
        <v>70</v>
      </c>
      <c r="F4860" s="1">
        <v>41526</v>
      </c>
      <c r="G4860">
        <v>4</v>
      </c>
      <c r="O4860">
        <v>8.3800000000000008</v>
      </c>
      <c r="P4860" t="s">
        <v>71</v>
      </c>
      <c r="Q4860">
        <v>22.6</v>
      </c>
      <c r="R4860" t="s">
        <v>71</v>
      </c>
    </row>
    <row r="4861" spans="1:46" x14ac:dyDescent="0.2">
      <c r="A4861" t="s">
        <v>640</v>
      </c>
      <c r="B4861" t="s">
        <v>641</v>
      </c>
      <c r="C4861">
        <f>-70.00916311 / 41.75804912</f>
        <v>-1.6765429560374059</v>
      </c>
      <c r="D4861" t="s">
        <v>112</v>
      </c>
      <c r="E4861" t="s">
        <v>70</v>
      </c>
      <c r="F4861" s="1">
        <v>41526</v>
      </c>
      <c r="G4861">
        <v>5</v>
      </c>
      <c r="O4861">
        <v>8.41</v>
      </c>
      <c r="P4861" t="s">
        <v>71</v>
      </c>
      <c r="Q4861">
        <v>22.6</v>
      </c>
      <c r="R4861" t="s">
        <v>71</v>
      </c>
    </row>
    <row r="4862" spans="1:46" x14ac:dyDescent="0.2">
      <c r="A4862" t="s">
        <v>640</v>
      </c>
      <c r="B4862" t="s">
        <v>641</v>
      </c>
      <c r="C4862">
        <f>-70.00916311 / 41.75804912</f>
        <v>-1.6765429560374059</v>
      </c>
      <c r="D4862" t="s">
        <v>112</v>
      </c>
      <c r="E4862" t="s">
        <v>70</v>
      </c>
      <c r="F4862" s="1">
        <v>41526</v>
      </c>
      <c r="G4862">
        <v>6</v>
      </c>
      <c r="O4862">
        <v>8.3699999999999992</v>
      </c>
      <c r="P4862" t="s">
        <v>71</v>
      </c>
      <c r="Q4862">
        <v>22.5</v>
      </c>
      <c r="R4862" t="s">
        <v>71</v>
      </c>
    </row>
    <row r="4863" spans="1:46" x14ac:dyDescent="0.2">
      <c r="A4863" t="s">
        <v>640</v>
      </c>
      <c r="B4863" t="s">
        <v>641</v>
      </c>
      <c r="C4863">
        <f>-70.00916311 / 41.75804912</f>
        <v>-1.6765429560374059</v>
      </c>
      <c r="D4863" t="s">
        <v>112</v>
      </c>
      <c r="E4863" t="s">
        <v>70</v>
      </c>
      <c r="F4863" s="1">
        <v>41526</v>
      </c>
      <c r="G4863">
        <v>7</v>
      </c>
      <c r="O4863">
        <v>8.3800000000000008</v>
      </c>
      <c r="P4863" t="s">
        <v>71</v>
      </c>
      <c r="Q4863">
        <v>22.3</v>
      </c>
      <c r="R4863" t="s">
        <v>71</v>
      </c>
    </row>
    <row r="4864" spans="1:46" x14ac:dyDescent="0.2">
      <c r="A4864" t="s">
        <v>640</v>
      </c>
      <c r="B4864" t="s">
        <v>641</v>
      </c>
      <c r="C4864">
        <f>-70.00916311 / 41.75804912</f>
        <v>-1.6765429560374059</v>
      </c>
      <c r="D4864" t="s">
        <v>112</v>
      </c>
      <c r="E4864" t="s">
        <v>70</v>
      </c>
      <c r="F4864" s="1">
        <v>41526</v>
      </c>
      <c r="G4864">
        <v>8</v>
      </c>
      <c r="O4864">
        <v>12.12</v>
      </c>
      <c r="P4864" t="s">
        <v>71</v>
      </c>
      <c r="Q4864">
        <v>18.7</v>
      </c>
      <c r="R4864" t="s">
        <v>71</v>
      </c>
    </row>
    <row r="4865" spans="1:46" x14ac:dyDescent="0.2">
      <c r="A4865" t="s">
        <v>640</v>
      </c>
      <c r="B4865" t="s">
        <v>641</v>
      </c>
      <c r="C4865">
        <f>-70.00916311 / 41.75804912</f>
        <v>-1.6765429560374059</v>
      </c>
      <c r="D4865" t="s">
        <v>112</v>
      </c>
      <c r="E4865" t="s">
        <v>70</v>
      </c>
      <c r="F4865" s="1">
        <v>41526</v>
      </c>
      <c r="G4865">
        <v>9</v>
      </c>
      <c r="K4865">
        <v>0.97</v>
      </c>
      <c r="L4865" t="s">
        <v>71</v>
      </c>
      <c r="O4865">
        <v>13.13</v>
      </c>
      <c r="P4865" t="s">
        <v>71</v>
      </c>
      <c r="Q4865">
        <v>15.3</v>
      </c>
      <c r="R4865" t="s">
        <v>71</v>
      </c>
      <c r="S4865">
        <v>0.18</v>
      </c>
      <c r="T4865" t="s">
        <v>71</v>
      </c>
      <c r="U4865">
        <v>5.58</v>
      </c>
      <c r="V4865" t="s">
        <v>71</v>
      </c>
      <c r="W4865">
        <v>14.06</v>
      </c>
      <c r="X4865" t="s">
        <v>71</v>
      </c>
      <c r="Y4865">
        <v>0</v>
      </c>
      <c r="AA4865">
        <v>30.3</v>
      </c>
      <c r="AE4865">
        <v>5.6</v>
      </c>
      <c r="AF4865" t="s">
        <v>71</v>
      </c>
      <c r="AG4865">
        <v>6.6</v>
      </c>
      <c r="AH4865" t="s">
        <v>71</v>
      </c>
      <c r="AS4865">
        <v>0.77</v>
      </c>
      <c r="AT4865" t="s">
        <v>71</v>
      </c>
    </row>
    <row r="4866" spans="1:46" x14ac:dyDescent="0.2">
      <c r="A4866" t="s">
        <v>640</v>
      </c>
      <c r="B4866" t="s">
        <v>641</v>
      </c>
      <c r="C4866">
        <f>-70.00916311 / 41.75804912</f>
        <v>-1.6765429560374059</v>
      </c>
      <c r="D4866" t="s">
        <v>112</v>
      </c>
      <c r="E4866" t="s">
        <v>70</v>
      </c>
      <c r="F4866" s="1">
        <v>41526</v>
      </c>
      <c r="G4866">
        <v>10</v>
      </c>
      <c r="O4866">
        <v>13.44</v>
      </c>
      <c r="P4866" t="s">
        <v>71</v>
      </c>
      <c r="Q4866">
        <v>13.1</v>
      </c>
      <c r="R4866" t="s">
        <v>71</v>
      </c>
    </row>
    <row r="4867" spans="1:46" x14ac:dyDescent="0.2">
      <c r="A4867" t="s">
        <v>640</v>
      </c>
      <c r="B4867" t="s">
        <v>641</v>
      </c>
      <c r="C4867">
        <f>-70.00916311 / 41.75804912</f>
        <v>-1.6765429560374059</v>
      </c>
      <c r="D4867" t="s">
        <v>112</v>
      </c>
      <c r="E4867" t="s">
        <v>70</v>
      </c>
      <c r="F4867" s="1">
        <v>41526</v>
      </c>
      <c r="G4867">
        <v>11</v>
      </c>
      <c r="O4867">
        <v>12.3</v>
      </c>
      <c r="P4867" t="s">
        <v>71</v>
      </c>
      <c r="Q4867">
        <v>11.2</v>
      </c>
      <c r="R4867" t="s">
        <v>71</v>
      </c>
    </row>
    <row r="4868" spans="1:46" x14ac:dyDescent="0.2">
      <c r="A4868" t="s">
        <v>640</v>
      </c>
      <c r="B4868" t="s">
        <v>641</v>
      </c>
      <c r="C4868">
        <f>-70.00916311 / 41.75804912</f>
        <v>-1.6765429560374059</v>
      </c>
      <c r="D4868" t="s">
        <v>112</v>
      </c>
      <c r="E4868" t="s">
        <v>70</v>
      </c>
      <c r="F4868" s="1">
        <v>41526</v>
      </c>
      <c r="G4868">
        <v>12</v>
      </c>
      <c r="O4868">
        <v>7.95</v>
      </c>
      <c r="P4868" t="s">
        <v>71</v>
      </c>
      <c r="Q4868">
        <v>9.9</v>
      </c>
      <c r="R4868" t="s">
        <v>71</v>
      </c>
    </row>
    <row r="4869" spans="1:46" x14ac:dyDescent="0.2">
      <c r="A4869" t="s">
        <v>640</v>
      </c>
      <c r="B4869" t="s">
        <v>641</v>
      </c>
      <c r="C4869">
        <f>-70.00916311 / 41.75804912</f>
        <v>-1.6765429560374059</v>
      </c>
      <c r="D4869" t="s">
        <v>112</v>
      </c>
      <c r="E4869" t="s">
        <v>70</v>
      </c>
      <c r="F4869" s="1">
        <v>41526</v>
      </c>
      <c r="G4869">
        <v>13</v>
      </c>
      <c r="O4869">
        <v>4.47</v>
      </c>
      <c r="P4869" t="s">
        <v>71</v>
      </c>
      <c r="Q4869">
        <v>9.1</v>
      </c>
      <c r="R4869" t="s">
        <v>71</v>
      </c>
    </row>
    <row r="4870" spans="1:46" x14ac:dyDescent="0.2">
      <c r="A4870" t="s">
        <v>640</v>
      </c>
      <c r="B4870" t="s">
        <v>641</v>
      </c>
      <c r="C4870">
        <f>-70.00916311 / 41.75804912</f>
        <v>-1.6765429560374059</v>
      </c>
      <c r="D4870" t="s">
        <v>112</v>
      </c>
      <c r="E4870" t="s">
        <v>70</v>
      </c>
      <c r="F4870" s="1">
        <v>41526</v>
      </c>
      <c r="G4870">
        <v>14</v>
      </c>
      <c r="O4870">
        <v>2.3199999999999998</v>
      </c>
      <c r="P4870" t="s">
        <v>71</v>
      </c>
      <c r="Q4870">
        <v>8.5</v>
      </c>
      <c r="R4870" t="s">
        <v>71</v>
      </c>
    </row>
    <row r="4871" spans="1:46" x14ac:dyDescent="0.2">
      <c r="A4871" t="s">
        <v>640</v>
      </c>
      <c r="B4871" t="s">
        <v>641</v>
      </c>
      <c r="C4871">
        <f>-70.00916311 / 41.75804912</f>
        <v>-1.6765429560374059</v>
      </c>
      <c r="D4871" t="s">
        <v>112</v>
      </c>
      <c r="E4871" t="s">
        <v>70</v>
      </c>
      <c r="F4871" s="1">
        <v>41526</v>
      </c>
      <c r="G4871">
        <v>15</v>
      </c>
      <c r="O4871">
        <v>1.43</v>
      </c>
      <c r="P4871" t="s">
        <v>71</v>
      </c>
      <c r="Q4871">
        <v>8.1999999999999993</v>
      </c>
      <c r="R4871" t="s">
        <v>71</v>
      </c>
    </row>
    <row r="4872" spans="1:46" x14ac:dyDescent="0.2">
      <c r="A4872" t="s">
        <v>640</v>
      </c>
      <c r="B4872" t="s">
        <v>641</v>
      </c>
      <c r="C4872">
        <f>-70.00916311 / 41.75804912</f>
        <v>-1.6765429560374059</v>
      </c>
      <c r="D4872" t="s">
        <v>112</v>
      </c>
      <c r="E4872" t="s">
        <v>70</v>
      </c>
      <c r="F4872" s="1">
        <v>41526</v>
      </c>
      <c r="G4872">
        <v>16</v>
      </c>
      <c r="O4872">
        <v>0.75</v>
      </c>
      <c r="P4872" t="s">
        <v>71</v>
      </c>
      <c r="Q4872">
        <v>7.9</v>
      </c>
      <c r="R4872" t="s">
        <v>71</v>
      </c>
    </row>
    <row r="4873" spans="1:46" x14ac:dyDescent="0.2">
      <c r="A4873" t="s">
        <v>640</v>
      </c>
      <c r="B4873" t="s">
        <v>641</v>
      </c>
      <c r="C4873">
        <f>-70.00916311 / 41.75804912</f>
        <v>-1.6765429560374059</v>
      </c>
      <c r="D4873" t="s">
        <v>112</v>
      </c>
      <c r="E4873" t="s">
        <v>70</v>
      </c>
      <c r="F4873" s="1">
        <v>41526</v>
      </c>
      <c r="G4873">
        <v>17</v>
      </c>
      <c r="O4873">
        <v>0.12</v>
      </c>
      <c r="P4873" t="s">
        <v>71</v>
      </c>
      <c r="Q4873">
        <v>7.7</v>
      </c>
      <c r="R4873" t="s">
        <v>71</v>
      </c>
    </row>
    <row r="4874" spans="1:46" x14ac:dyDescent="0.2">
      <c r="A4874" t="s">
        <v>640</v>
      </c>
      <c r="B4874" t="s">
        <v>641</v>
      </c>
      <c r="C4874">
        <f>-70.00916311 / 41.75804912</f>
        <v>-1.6765429560374059</v>
      </c>
      <c r="D4874" t="s">
        <v>112</v>
      </c>
      <c r="E4874" t="s">
        <v>70</v>
      </c>
      <c r="F4874" s="1">
        <v>41526</v>
      </c>
      <c r="G4874">
        <v>18</v>
      </c>
      <c r="O4874">
        <v>0.12</v>
      </c>
      <c r="P4874" t="s">
        <v>71</v>
      </c>
      <c r="Q4874">
        <v>7.5</v>
      </c>
      <c r="R4874" t="s">
        <v>71</v>
      </c>
    </row>
    <row r="4875" spans="1:46" x14ac:dyDescent="0.2">
      <c r="A4875" t="s">
        <v>640</v>
      </c>
      <c r="B4875" t="s">
        <v>641</v>
      </c>
      <c r="C4875">
        <f>-70.00916311 / 41.75804912</f>
        <v>-1.6765429560374059</v>
      </c>
      <c r="D4875" t="s">
        <v>112</v>
      </c>
      <c r="E4875" t="s">
        <v>70</v>
      </c>
      <c r="F4875" s="1">
        <v>41526</v>
      </c>
      <c r="G4875">
        <v>19</v>
      </c>
      <c r="K4875">
        <v>0.03</v>
      </c>
      <c r="L4875" t="s">
        <v>71</v>
      </c>
      <c r="O4875">
        <v>0.14000000000000001</v>
      </c>
      <c r="P4875" t="s">
        <v>71</v>
      </c>
      <c r="Q4875">
        <v>7.4</v>
      </c>
      <c r="R4875" t="s">
        <v>71</v>
      </c>
      <c r="S4875">
        <v>1.22</v>
      </c>
      <c r="T4875" t="s">
        <v>71</v>
      </c>
      <c r="U4875">
        <v>37.79</v>
      </c>
      <c r="V4875" t="s">
        <v>71</v>
      </c>
      <c r="W4875">
        <v>49.71</v>
      </c>
      <c r="X4875" t="s">
        <v>71</v>
      </c>
      <c r="Y4875">
        <v>56.52</v>
      </c>
      <c r="AA4875">
        <v>-5.59</v>
      </c>
      <c r="AE4875">
        <v>9.8000000000000007</v>
      </c>
      <c r="AF4875" t="s">
        <v>71</v>
      </c>
      <c r="AG4875">
        <v>6.2</v>
      </c>
      <c r="AH4875" t="s">
        <v>71</v>
      </c>
      <c r="AS4875">
        <v>14.55</v>
      </c>
      <c r="AT4875" t="s">
        <v>71</v>
      </c>
    </row>
    <row r="4876" spans="1:46" x14ac:dyDescent="0.2">
      <c r="A4876" t="s">
        <v>640</v>
      </c>
      <c r="B4876" t="s">
        <v>641</v>
      </c>
      <c r="C4876">
        <f>-70.00916311 / 41.75804912</f>
        <v>-1.6765429560374059</v>
      </c>
      <c r="D4876" t="s">
        <v>112</v>
      </c>
      <c r="E4876" t="s">
        <v>70</v>
      </c>
      <c r="F4876" s="1">
        <v>41886</v>
      </c>
      <c r="G4876">
        <v>0.5</v>
      </c>
      <c r="I4876">
        <v>19.66</v>
      </c>
      <c r="J4876" t="s">
        <v>71</v>
      </c>
      <c r="K4876">
        <v>1.68</v>
      </c>
      <c r="L4876" t="s">
        <v>71</v>
      </c>
      <c r="M4876">
        <v>7.64</v>
      </c>
      <c r="N4876" t="s">
        <v>71</v>
      </c>
      <c r="O4876">
        <v>8.8800000000000008</v>
      </c>
      <c r="P4876" t="s">
        <v>71</v>
      </c>
      <c r="Q4876">
        <v>25.3</v>
      </c>
      <c r="R4876" t="s">
        <v>71</v>
      </c>
      <c r="S4876">
        <v>0.2</v>
      </c>
      <c r="T4876" t="s">
        <v>71</v>
      </c>
      <c r="U4876">
        <v>6.19</v>
      </c>
      <c r="V4876" t="s">
        <v>71</v>
      </c>
      <c r="W4876">
        <v>18.260000000000002</v>
      </c>
      <c r="X4876" t="s">
        <v>71</v>
      </c>
      <c r="Y4876">
        <v>30.44</v>
      </c>
      <c r="AA4876">
        <v>35.69</v>
      </c>
      <c r="AC4876">
        <v>30.71</v>
      </c>
      <c r="AE4876">
        <v>3.9</v>
      </c>
      <c r="AF4876" t="s">
        <v>71</v>
      </c>
      <c r="AG4876">
        <v>6.78</v>
      </c>
      <c r="AH4876" t="s">
        <v>71</v>
      </c>
      <c r="AS4876">
        <v>0.03</v>
      </c>
      <c r="AT4876" t="s">
        <v>71</v>
      </c>
    </row>
    <row r="4877" spans="1:46" x14ac:dyDescent="0.2">
      <c r="A4877" t="s">
        <v>640</v>
      </c>
      <c r="B4877" t="s">
        <v>641</v>
      </c>
      <c r="C4877">
        <f>-70.00916311 / 41.75804912</f>
        <v>-1.6765429560374059</v>
      </c>
      <c r="D4877" t="s">
        <v>112</v>
      </c>
      <c r="E4877" t="s">
        <v>70</v>
      </c>
      <c r="F4877" s="1">
        <v>41886</v>
      </c>
      <c r="G4877">
        <v>1</v>
      </c>
      <c r="O4877">
        <v>8.89</v>
      </c>
      <c r="P4877" t="s">
        <v>71</v>
      </c>
      <c r="Q4877">
        <v>25.2</v>
      </c>
      <c r="R4877" t="s">
        <v>71</v>
      </c>
    </row>
    <row r="4878" spans="1:46" x14ac:dyDescent="0.2">
      <c r="A4878" t="s">
        <v>640</v>
      </c>
      <c r="B4878" t="s">
        <v>641</v>
      </c>
      <c r="C4878">
        <f>-70.00916311 / 41.75804912</f>
        <v>-1.6765429560374059</v>
      </c>
      <c r="D4878" t="s">
        <v>112</v>
      </c>
      <c r="E4878" t="s">
        <v>70</v>
      </c>
      <c r="F4878" s="1">
        <v>41886</v>
      </c>
      <c r="G4878">
        <v>2</v>
      </c>
      <c r="O4878">
        <v>8.7799999999999994</v>
      </c>
      <c r="P4878" t="s">
        <v>71</v>
      </c>
      <c r="Q4878">
        <v>24.9</v>
      </c>
      <c r="R4878" t="s">
        <v>71</v>
      </c>
    </row>
    <row r="4879" spans="1:46" x14ac:dyDescent="0.2">
      <c r="A4879" t="s">
        <v>640</v>
      </c>
      <c r="B4879" t="s">
        <v>641</v>
      </c>
      <c r="C4879">
        <f>-70.00916311 / 41.75804912</f>
        <v>-1.6765429560374059</v>
      </c>
      <c r="D4879" t="s">
        <v>112</v>
      </c>
      <c r="E4879" t="s">
        <v>70</v>
      </c>
      <c r="F4879" s="1">
        <v>41886</v>
      </c>
      <c r="G4879">
        <v>3</v>
      </c>
      <c r="K4879">
        <v>1.7</v>
      </c>
      <c r="L4879" t="s">
        <v>71</v>
      </c>
      <c r="O4879">
        <v>8.7899999999999991</v>
      </c>
      <c r="P4879" t="s">
        <v>71</v>
      </c>
      <c r="Q4879">
        <v>24.8</v>
      </c>
      <c r="R4879" t="s">
        <v>71</v>
      </c>
      <c r="S4879">
        <v>0.36</v>
      </c>
      <c r="T4879" t="s">
        <v>71</v>
      </c>
      <c r="U4879">
        <v>11.15</v>
      </c>
      <c r="V4879" t="s">
        <v>71</v>
      </c>
      <c r="W4879">
        <v>17.84</v>
      </c>
      <c r="X4879" t="s">
        <v>71</v>
      </c>
      <c r="Y4879">
        <v>38.92</v>
      </c>
      <c r="AA4879">
        <v>35.81</v>
      </c>
      <c r="AE4879">
        <v>3.7</v>
      </c>
      <c r="AF4879" t="s">
        <v>71</v>
      </c>
      <c r="AG4879">
        <v>6.68</v>
      </c>
      <c r="AH4879" t="s">
        <v>71</v>
      </c>
      <c r="AS4879">
        <v>0.11</v>
      </c>
      <c r="AT4879" t="s">
        <v>71</v>
      </c>
    </row>
    <row r="4880" spans="1:46" x14ac:dyDescent="0.2">
      <c r="A4880" t="s">
        <v>640</v>
      </c>
      <c r="B4880" t="s">
        <v>641</v>
      </c>
      <c r="C4880">
        <f>-70.00916311 / 41.75804912</f>
        <v>-1.6765429560374059</v>
      </c>
      <c r="D4880" t="s">
        <v>112</v>
      </c>
      <c r="E4880" t="s">
        <v>70</v>
      </c>
      <c r="F4880" s="1">
        <v>41886</v>
      </c>
      <c r="G4880">
        <v>4</v>
      </c>
      <c r="O4880">
        <v>8.74</v>
      </c>
      <c r="P4880" t="s">
        <v>71</v>
      </c>
      <c r="Q4880">
        <v>24.7</v>
      </c>
      <c r="R4880" t="s">
        <v>71</v>
      </c>
    </row>
    <row r="4881" spans="1:58" x14ac:dyDescent="0.2">
      <c r="A4881" t="s">
        <v>640</v>
      </c>
      <c r="B4881" t="s">
        <v>641</v>
      </c>
      <c r="C4881">
        <f>-70.00916311 / 41.75804912</f>
        <v>-1.6765429560374059</v>
      </c>
      <c r="D4881" t="s">
        <v>112</v>
      </c>
      <c r="E4881" t="s">
        <v>70</v>
      </c>
      <c r="F4881" s="1">
        <v>41886</v>
      </c>
      <c r="G4881">
        <v>5</v>
      </c>
      <c r="O4881">
        <v>8.8699999999999992</v>
      </c>
      <c r="P4881" t="s">
        <v>71</v>
      </c>
      <c r="Q4881">
        <v>24.4</v>
      </c>
      <c r="R4881" t="s">
        <v>71</v>
      </c>
    </row>
    <row r="4882" spans="1:58" x14ac:dyDescent="0.2">
      <c r="A4882" t="s">
        <v>640</v>
      </c>
      <c r="B4882" t="s">
        <v>641</v>
      </c>
      <c r="C4882">
        <f>-70.00916311 / 41.75804912</f>
        <v>-1.6765429560374059</v>
      </c>
      <c r="D4882" t="s">
        <v>112</v>
      </c>
      <c r="E4882" t="s">
        <v>70</v>
      </c>
      <c r="F4882" s="1">
        <v>41886</v>
      </c>
      <c r="G4882">
        <v>6</v>
      </c>
      <c r="O4882">
        <v>8.8800000000000008</v>
      </c>
      <c r="P4882" t="s">
        <v>71</v>
      </c>
      <c r="Q4882">
        <v>24.2</v>
      </c>
      <c r="R4882" t="s">
        <v>71</v>
      </c>
    </row>
    <row r="4883" spans="1:58" x14ac:dyDescent="0.2">
      <c r="A4883" t="s">
        <v>640</v>
      </c>
      <c r="B4883" t="s">
        <v>641</v>
      </c>
      <c r="C4883">
        <f>-70.00916311 / 41.75804912</f>
        <v>-1.6765429560374059</v>
      </c>
      <c r="D4883" t="s">
        <v>112</v>
      </c>
      <c r="E4883" t="s">
        <v>70</v>
      </c>
      <c r="F4883" s="1">
        <v>41886</v>
      </c>
      <c r="G4883">
        <v>7</v>
      </c>
      <c r="O4883">
        <v>9</v>
      </c>
      <c r="P4883" t="s">
        <v>71</v>
      </c>
      <c r="Q4883">
        <v>23.3</v>
      </c>
      <c r="R4883" t="s">
        <v>71</v>
      </c>
    </row>
    <row r="4884" spans="1:58" x14ac:dyDescent="0.2">
      <c r="A4884" t="s">
        <v>640</v>
      </c>
      <c r="B4884" t="s">
        <v>641</v>
      </c>
      <c r="C4884">
        <f>-70.00916311 / 41.75804912</f>
        <v>-1.6765429560374059</v>
      </c>
      <c r="D4884" t="s">
        <v>112</v>
      </c>
      <c r="E4884" t="s">
        <v>70</v>
      </c>
      <c r="F4884" s="1">
        <v>41886</v>
      </c>
      <c r="G4884">
        <v>8</v>
      </c>
      <c r="O4884">
        <v>11.63</v>
      </c>
      <c r="P4884" t="s">
        <v>71</v>
      </c>
      <c r="Q4884">
        <v>19.600000000000001</v>
      </c>
      <c r="R4884" t="s">
        <v>71</v>
      </c>
    </row>
    <row r="4885" spans="1:58" x14ac:dyDescent="0.2">
      <c r="A4885" t="s">
        <v>640</v>
      </c>
      <c r="B4885" t="s">
        <v>641</v>
      </c>
      <c r="C4885">
        <f>-70.00916311 / 41.75804912</f>
        <v>-1.6765429560374059</v>
      </c>
      <c r="D4885" t="s">
        <v>112</v>
      </c>
      <c r="E4885" t="s">
        <v>70</v>
      </c>
      <c r="F4885" s="1">
        <v>41886</v>
      </c>
      <c r="G4885">
        <v>9</v>
      </c>
      <c r="K4885">
        <v>1.95</v>
      </c>
      <c r="L4885" t="s">
        <v>71</v>
      </c>
      <c r="O4885">
        <v>13.32</v>
      </c>
      <c r="P4885" t="s">
        <v>71</v>
      </c>
      <c r="Q4885">
        <v>16</v>
      </c>
      <c r="R4885" t="s">
        <v>71</v>
      </c>
      <c r="S4885">
        <v>0.46</v>
      </c>
      <c r="T4885" t="s">
        <v>71</v>
      </c>
      <c r="U4885">
        <v>14.25</v>
      </c>
      <c r="V4885" t="s">
        <v>71</v>
      </c>
      <c r="W4885">
        <v>15.18</v>
      </c>
      <c r="X4885" t="s">
        <v>71</v>
      </c>
      <c r="Y4885">
        <v>42.46</v>
      </c>
      <c r="AA4885">
        <v>37.15</v>
      </c>
      <c r="AE4885">
        <v>3.9</v>
      </c>
      <c r="AF4885" t="s">
        <v>71</v>
      </c>
      <c r="AG4885">
        <v>6.7</v>
      </c>
      <c r="AH4885" t="s">
        <v>71</v>
      </c>
      <c r="AS4885">
        <v>1.94</v>
      </c>
      <c r="AT4885" t="s">
        <v>71</v>
      </c>
    </row>
    <row r="4886" spans="1:58" x14ac:dyDescent="0.2">
      <c r="A4886" t="s">
        <v>640</v>
      </c>
      <c r="B4886" t="s">
        <v>641</v>
      </c>
      <c r="C4886">
        <f>-70.00916311 / 41.75804912</f>
        <v>-1.6765429560374059</v>
      </c>
      <c r="D4886" t="s">
        <v>112</v>
      </c>
      <c r="E4886" t="s">
        <v>70</v>
      </c>
      <c r="F4886" s="1">
        <v>41886</v>
      </c>
      <c r="G4886">
        <v>10</v>
      </c>
      <c r="O4886">
        <v>14.01</v>
      </c>
      <c r="P4886" t="s">
        <v>71</v>
      </c>
      <c r="Q4886">
        <v>13.6</v>
      </c>
      <c r="R4886" t="s">
        <v>71</v>
      </c>
    </row>
    <row r="4887" spans="1:58" x14ac:dyDescent="0.2">
      <c r="A4887" t="s">
        <v>640</v>
      </c>
      <c r="B4887" t="s">
        <v>641</v>
      </c>
      <c r="C4887">
        <f>-70.00916311 / 41.75804912</f>
        <v>-1.6765429560374059</v>
      </c>
      <c r="D4887" t="s">
        <v>112</v>
      </c>
      <c r="E4887" t="s">
        <v>70</v>
      </c>
      <c r="F4887" s="1">
        <v>41886</v>
      </c>
      <c r="G4887">
        <v>11</v>
      </c>
      <c r="O4887">
        <v>14.18</v>
      </c>
      <c r="P4887" t="s">
        <v>71</v>
      </c>
      <c r="Q4887">
        <v>11.5</v>
      </c>
      <c r="R4887" t="s">
        <v>71</v>
      </c>
    </row>
    <row r="4888" spans="1:58" x14ac:dyDescent="0.2">
      <c r="A4888" t="s">
        <v>640</v>
      </c>
      <c r="B4888" t="s">
        <v>641</v>
      </c>
      <c r="C4888">
        <f>-70.00916311 / 41.75804912</f>
        <v>-1.6765429560374059</v>
      </c>
      <c r="D4888" t="s">
        <v>112</v>
      </c>
      <c r="E4888" t="s">
        <v>70</v>
      </c>
      <c r="F4888" s="1">
        <v>41886</v>
      </c>
      <c r="G4888">
        <v>12</v>
      </c>
      <c r="O4888">
        <v>13.71</v>
      </c>
      <c r="P4888" t="s">
        <v>71</v>
      </c>
      <c r="Q4888">
        <v>10.199999999999999</v>
      </c>
      <c r="R4888" t="s">
        <v>71</v>
      </c>
    </row>
    <row r="4889" spans="1:58" x14ac:dyDescent="0.2">
      <c r="A4889" t="s">
        <v>640</v>
      </c>
      <c r="B4889" t="s">
        <v>641</v>
      </c>
      <c r="C4889">
        <f>-70.00916311 / 41.75804912</f>
        <v>-1.6765429560374059</v>
      </c>
      <c r="D4889" t="s">
        <v>112</v>
      </c>
      <c r="E4889" t="s">
        <v>70</v>
      </c>
      <c r="F4889" s="1">
        <v>41886</v>
      </c>
      <c r="G4889">
        <v>13</v>
      </c>
      <c r="O4889">
        <v>11.5</v>
      </c>
      <c r="P4889" t="s">
        <v>71</v>
      </c>
      <c r="Q4889">
        <v>9.3000000000000007</v>
      </c>
      <c r="R4889" t="s">
        <v>71</v>
      </c>
    </row>
    <row r="4890" spans="1:58" x14ac:dyDescent="0.2">
      <c r="A4890" t="s">
        <v>640</v>
      </c>
      <c r="B4890" t="s">
        <v>641</v>
      </c>
      <c r="C4890">
        <f>-70.00916311 / 41.75804912</f>
        <v>-1.6765429560374059</v>
      </c>
      <c r="D4890" t="s">
        <v>112</v>
      </c>
      <c r="E4890" t="s">
        <v>70</v>
      </c>
      <c r="F4890" s="1">
        <v>41886</v>
      </c>
      <c r="G4890">
        <v>14</v>
      </c>
      <c r="O4890">
        <v>9.3000000000000007</v>
      </c>
      <c r="P4890" t="s">
        <v>71</v>
      </c>
      <c r="Q4890">
        <v>8.5</v>
      </c>
      <c r="R4890" t="s">
        <v>71</v>
      </c>
    </row>
    <row r="4891" spans="1:58" x14ac:dyDescent="0.2">
      <c r="A4891" t="s">
        <v>640</v>
      </c>
      <c r="B4891" t="s">
        <v>641</v>
      </c>
      <c r="C4891">
        <f>-70.00916311 / 41.75804912</f>
        <v>-1.6765429560374059</v>
      </c>
      <c r="D4891" t="s">
        <v>112</v>
      </c>
      <c r="E4891" t="s">
        <v>70</v>
      </c>
      <c r="F4891" s="1">
        <v>41886</v>
      </c>
      <c r="G4891">
        <v>15</v>
      </c>
      <c r="O4891">
        <v>8.5500000000000007</v>
      </c>
      <c r="P4891" t="s">
        <v>71</v>
      </c>
      <c r="Q4891">
        <v>8.1</v>
      </c>
      <c r="R4891" t="s">
        <v>71</v>
      </c>
    </row>
    <row r="4892" spans="1:58" x14ac:dyDescent="0.2">
      <c r="A4892" t="s">
        <v>640</v>
      </c>
      <c r="B4892" t="s">
        <v>641</v>
      </c>
      <c r="C4892">
        <f>-70.00916311 / 41.75804912</f>
        <v>-1.6765429560374059</v>
      </c>
      <c r="D4892" t="s">
        <v>112</v>
      </c>
      <c r="E4892" t="s">
        <v>70</v>
      </c>
      <c r="F4892" s="1">
        <v>41886</v>
      </c>
      <c r="G4892">
        <v>16</v>
      </c>
      <c r="O4892">
        <v>8.67</v>
      </c>
      <c r="P4892" t="s">
        <v>71</v>
      </c>
      <c r="Q4892">
        <v>7.9</v>
      </c>
      <c r="R4892" t="s">
        <v>71</v>
      </c>
    </row>
    <row r="4893" spans="1:58" x14ac:dyDescent="0.2">
      <c r="A4893" t="s">
        <v>640</v>
      </c>
      <c r="B4893" t="s">
        <v>641</v>
      </c>
      <c r="C4893">
        <f>-70.00916311 / 41.75804912</f>
        <v>-1.6765429560374059</v>
      </c>
      <c r="D4893" t="s">
        <v>112</v>
      </c>
      <c r="E4893" t="s">
        <v>70</v>
      </c>
      <c r="F4893" s="1">
        <v>41886</v>
      </c>
      <c r="G4893">
        <v>17</v>
      </c>
      <c r="O4893">
        <v>7.76</v>
      </c>
      <c r="P4893" t="s">
        <v>71</v>
      </c>
      <c r="Q4893">
        <v>7.6</v>
      </c>
      <c r="R4893" t="s">
        <v>71</v>
      </c>
    </row>
    <row r="4894" spans="1:58" x14ac:dyDescent="0.2">
      <c r="A4894" t="s">
        <v>640</v>
      </c>
      <c r="B4894" t="s">
        <v>641</v>
      </c>
      <c r="C4894">
        <f>-70.00916311 / 41.75804912</f>
        <v>-1.6765429560374059</v>
      </c>
      <c r="D4894" t="s">
        <v>112</v>
      </c>
      <c r="E4894" t="s">
        <v>70</v>
      </c>
      <c r="F4894" s="1">
        <v>41886</v>
      </c>
      <c r="G4894">
        <v>18</v>
      </c>
      <c r="O4894">
        <v>6.6</v>
      </c>
      <c r="P4894" t="s">
        <v>71</v>
      </c>
      <c r="Q4894">
        <v>7.4</v>
      </c>
      <c r="R4894" t="s">
        <v>71</v>
      </c>
    </row>
    <row r="4895" spans="1:58" x14ac:dyDescent="0.2">
      <c r="A4895" t="s">
        <v>640</v>
      </c>
      <c r="B4895" t="s">
        <v>641</v>
      </c>
      <c r="C4895">
        <f>-70.00916311 / 41.75804912</f>
        <v>-1.6765429560374059</v>
      </c>
      <c r="D4895" t="s">
        <v>112</v>
      </c>
      <c r="E4895" t="s">
        <v>70</v>
      </c>
      <c r="F4895" s="1">
        <v>41886</v>
      </c>
      <c r="G4895">
        <v>18.600000000000001</v>
      </c>
      <c r="K4895">
        <v>1.83</v>
      </c>
      <c r="L4895" t="s">
        <v>71</v>
      </c>
      <c r="O4895">
        <v>6.1</v>
      </c>
      <c r="P4895" t="s">
        <v>71</v>
      </c>
      <c r="Q4895">
        <v>7.3</v>
      </c>
      <c r="R4895" t="s">
        <v>71</v>
      </c>
      <c r="S4895">
        <v>0.85</v>
      </c>
      <c r="T4895" t="s">
        <v>71</v>
      </c>
      <c r="U4895">
        <v>26.33</v>
      </c>
      <c r="V4895" t="s">
        <v>71</v>
      </c>
      <c r="W4895">
        <v>36.96</v>
      </c>
      <c r="X4895" t="s">
        <v>71</v>
      </c>
      <c r="Y4895">
        <v>51.31</v>
      </c>
      <c r="AA4895">
        <v>36.53</v>
      </c>
      <c r="AE4895">
        <v>7.2</v>
      </c>
      <c r="AF4895" t="s">
        <v>71</v>
      </c>
      <c r="AG4895">
        <v>6.18</v>
      </c>
      <c r="AH4895" t="s">
        <v>71</v>
      </c>
      <c r="AS4895">
        <v>4.34</v>
      </c>
      <c r="AT4895" t="s">
        <v>71</v>
      </c>
    </row>
    <row r="4896" spans="1:58" x14ac:dyDescent="0.2">
      <c r="A4896" t="s">
        <v>640</v>
      </c>
      <c r="B4896" t="s">
        <v>641</v>
      </c>
      <c r="C4896">
        <f>-70.00916311 / 41.75804912</f>
        <v>-1.6765429560374059</v>
      </c>
      <c r="D4896" t="s">
        <v>112</v>
      </c>
      <c r="E4896" t="s">
        <v>70</v>
      </c>
      <c r="F4896" s="1">
        <v>42626</v>
      </c>
      <c r="G4896">
        <v>0.5</v>
      </c>
      <c r="I4896">
        <v>19.75</v>
      </c>
      <c r="J4896" t="s">
        <v>71</v>
      </c>
      <c r="K4896">
        <v>1.1399999999999999</v>
      </c>
      <c r="L4896" t="s">
        <v>71</v>
      </c>
      <c r="M4896">
        <v>6.4</v>
      </c>
      <c r="N4896" t="s">
        <v>71</v>
      </c>
      <c r="O4896">
        <v>8.49</v>
      </c>
      <c r="P4896" t="s">
        <v>71</v>
      </c>
      <c r="Q4896">
        <v>24.1</v>
      </c>
      <c r="R4896" t="s">
        <v>71</v>
      </c>
      <c r="S4896">
        <v>0.17</v>
      </c>
      <c r="T4896" t="s">
        <v>71</v>
      </c>
      <c r="U4896">
        <v>5.27</v>
      </c>
      <c r="V4896" t="s">
        <v>71</v>
      </c>
      <c r="W4896">
        <v>21.34</v>
      </c>
      <c r="X4896" t="s">
        <v>71</v>
      </c>
      <c r="Y4896">
        <v>28.12</v>
      </c>
      <c r="AA4896">
        <v>31.89</v>
      </c>
      <c r="AC4896">
        <v>33.25</v>
      </c>
      <c r="AE4896">
        <v>7.1</v>
      </c>
      <c r="AF4896" t="s">
        <v>71</v>
      </c>
      <c r="AG4896">
        <v>6.37</v>
      </c>
      <c r="AH4896" t="s">
        <v>71</v>
      </c>
      <c r="AS4896">
        <v>1.1299999999999999</v>
      </c>
      <c r="AT4896" t="s">
        <v>71</v>
      </c>
      <c r="BE4896">
        <v>2.2799999999999998</v>
      </c>
      <c r="BF4896" t="s">
        <v>71</v>
      </c>
    </row>
    <row r="4897" spans="1:58" x14ac:dyDescent="0.2">
      <c r="A4897" t="s">
        <v>640</v>
      </c>
      <c r="B4897" t="s">
        <v>641</v>
      </c>
      <c r="C4897">
        <f>-70.00916311 / 41.75804912</f>
        <v>-1.6765429560374059</v>
      </c>
      <c r="D4897" t="s">
        <v>112</v>
      </c>
      <c r="E4897" t="s">
        <v>70</v>
      </c>
      <c r="F4897" s="1">
        <v>42626</v>
      </c>
      <c r="G4897">
        <v>1</v>
      </c>
      <c r="O4897">
        <v>8.4700000000000006</v>
      </c>
      <c r="P4897" t="s">
        <v>71</v>
      </c>
      <c r="Q4897">
        <v>24.1</v>
      </c>
      <c r="R4897" t="s">
        <v>71</v>
      </c>
    </row>
    <row r="4898" spans="1:58" x14ac:dyDescent="0.2">
      <c r="A4898" t="s">
        <v>640</v>
      </c>
      <c r="B4898" t="s">
        <v>641</v>
      </c>
      <c r="C4898">
        <f>-70.00916311 / 41.75804912</f>
        <v>-1.6765429560374059</v>
      </c>
      <c r="D4898" t="s">
        <v>112</v>
      </c>
      <c r="E4898" t="s">
        <v>70</v>
      </c>
      <c r="F4898" s="1">
        <v>42626</v>
      </c>
      <c r="G4898">
        <v>2</v>
      </c>
      <c r="O4898">
        <v>8.4700000000000006</v>
      </c>
      <c r="P4898" t="s">
        <v>71</v>
      </c>
      <c r="Q4898">
        <v>23.9</v>
      </c>
      <c r="R4898" t="s">
        <v>71</v>
      </c>
    </row>
    <row r="4899" spans="1:58" x14ac:dyDescent="0.2">
      <c r="A4899" t="s">
        <v>640</v>
      </c>
      <c r="B4899" t="s">
        <v>641</v>
      </c>
      <c r="C4899">
        <f>-70.00916311 / 41.75804912</f>
        <v>-1.6765429560374059</v>
      </c>
      <c r="D4899" t="s">
        <v>112</v>
      </c>
      <c r="E4899" t="s">
        <v>70</v>
      </c>
      <c r="F4899" s="1">
        <v>42626</v>
      </c>
      <c r="G4899">
        <v>3</v>
      </c>
      <c r="K4899">
        <v>1.54</v>
      </c>
      <c r="L4899" t="s">
        <v>71</v>
      </c>
      <c r="O4899">
        <v>8.4600000000000009</v>
      </c>
      <c r="P4899" t="s">
        <v>71</v>
      </c>
      <c r="Q4899">
        <v>23.9</v>
      </c>
      <c r="R4899" t="s">
        <v>71</v>
      </c>
      <c r="S4899">
        <v>0.2</v>
      </c>
      <c r="T4899" t="s">
        <v>71</v>
      </c>
      <c r="U4899">
        <v>6.19</v>
      </c>
      <c r="V4899" t="s">
        <v>71</v>
      </c>
      <c r="W4899">
        <v>19.12</v>
      </c>
      <c r="X4899" t="s">
        <v>71</v>
      </c>
      <c r="Y4899">
        <v>30.44</v>
      </c>
      <c r="AA4899">
        <v>34.840000000000003</v>
      </c>
      <c r="AE4899">
        <v>6.9</v>
      </c>
      <c r="AF4899" t="s">
        <v>71</v>
      </c>
      <c r="AG4899">
        <v>6.37</v>
      </c>
      <c r="AH4899" t="s">
        <v>71</v>
      </c>
      <c r="AS4899">
        <v>0.66</v>
      </c>
      <c r="AT4899" t="s">
        <v>71</v>
      </c>
      <c r="BE4899">
        <v>2.2000000000000002</v>
      </c>
      <c r="BF4899" t="s">
        <v>71</v>
      </c>
    </row>
    <row r="4900" spans="1:58" x14ac:dyDescent="0.2">
      <c r="A4900" t="s">
        <v>640</v>
      </c>
      <c r="B4900" t="s">
        <v>641</v>
      </c>
      <c r="C4900">
        <f>-70.00916311 / 41.75804912</f>
        <v>-1.6765429560374059</v>
      </c>
      <c r="D4900" t="s">
        <v>112</v>
      </c>
      <c r="E4900" t="s">
        <v>70</v>
      </c>
      <c r="F4900" s="1">
        <v>42626</v>
      </c>
      <c r="G4900">
        <v>4</v>
      </c>
      <c r="O4900">
        <v>8.4499999999999993</v>
      </c>
      <c r="P4900" t="s">
        <v>71</v>
      </c>
      <c r="Q4900">
        <v>23.9</v>
      </c>
      <c r="R4900" t="s">
        <v>71</v>
      </c>
    </row>
    <row r="4901" spans="1:58" x14ac:dyDescent="0.2">
      <c r="A4901" t="s">
        <v>640</v>
      </c>
      <c r="B4901" t="s">
        <v>641</v>
      </c>
      <c r="C4901">
        <f>-70.00916311 / 41.75804912</f>
        <v>-1.6765429560374059</v>
      </c>
      <c r="D4901" t="s">
        <v>112</v>
      </c>
      <c r="E4901" t="s">
        <v>70</v>
      </c>
      <c r="F4901" s="1">
        <v>42626</v>
      </c>
      <c r="G4901">
        <v>5</v>
      </c>
      <c r="O4901">
        <v>8.4499999999999993</v>
      </c>
      <c r="P4901" t="s">
        <v>71</v>
      </c>
      <c r="Q4901">
        <v>23.8</v>
      </c>
      <c r="R4901" t="s">
        <v>71</v>
      </c>
    </row>
    <row r="4902" spans="1:58" x14ac:dyDescent="0.2">
      <c r="A4902" t="s">
        <v>640</v>
      </c>
      <c r="B4902" t="s">
        <v>641</v>
      </c>
      <c r="C4902">
        <f>-70.00916311 / 41.75804912</f>
        <v>-1.6765429560374059</v>
      </c>
      <c r="D4902" t="s">
        <v>112</v>
      </c>
      <c r="E4902" t="s">
        <v>70</v>
      </c>
      <c r="F4902" s="1">
        <v>42626</v>
      </c>
      <c r="G4902">
        <v>6</v>
      </c>
      <c r="O4902">
        <v>8.44</v>
      </c>
      <c r="P4902" t="s">
        <v>71</v>
      </c>
      <c r="Q4902">
        <v>23.8</v>
      </c>
      <c r="R4902" t="s">
        <v>71</v>
      </c>
    </row>
    <row r="4903" spans="1:58" x14ac:dyDescent="0.2">
      <c r="A4903" t="s">
        <v>640</v>
      </c>
      <c r="B4903" t="s">
        <v>641</v>
      </c>
      <c r="C4903">
        <f>-70.00916311 / 41.75804912</f>
        <v>-1.6765429560374059</v>
      </c>
      <c r="D4903" t="s">
        <v>112</v>
      </c>
      <c r="E4903" t="s">
        <v>70</v>
      </c>
      <c r="F4903" s="1">
        <v>42626</v>
      </c>
      <c r="G4903">
        <v>7</v>
      </c>
      <c r="O4903">
        <v>8.41</v>
      </c>
      <c r="P4903" t="s">
        <v>71</v>
      </c>
      <c r="Q4903">
        <v>23.8</v>
      </c>
      <c r="R4903" t="s">
        <v>71</v>
      </c>
    </row>
    <row r="4904" spans="1:58" x14ac:dyDescent="0.2">
      <c r="A4904" t="s">
        <v>640</v>
      </c>
      <c r="B4904" t="s">
        <v>641</v>
      </c>
      <c r="C4904">
        <f>-70.00916311 / 41.75804912</f>
        <v>-1.6765429560374059</v>
      </c>
      <c r="D4904" t="s">
        <v>112</v>
      </c>
      <c r="E4904" t="s">
        <v>70</v>
      </c>
      <c r="F4904" s="1">
        <v>42626</v>
      </c>
      <c r="G4904">
        <v>8</v>
      </c>
      <c r="O4904">
        <v>10.23</v>
      </c>
      <c r="P4904" t="s">
        <v>71</v>
      </c>
      <c r="Q4904">
        <v>21.1</v>
      </c>
      <c r="R4904" t="s">
        <v>71</v>
      </c>
    </row>
    <row r="4905" spans="1:58" x14ac:dyDescent="0.2">
      <c r="A4905" t="s">
        <v>640</v>
      </c>
      <c r="B4905" t="s">
        <v>641</v>
      </c>
      <c r="C4905">
        <f>-70.00916311 / 41.75804912</f>
        <v>-1.6765429560374059</v>
      </c>
      <c r="D4905" t="s">
        <v>112</v>
      </c>
      <c r="E4905" t="s">
        <v>70</v>
      </c>
      <c r="F4905" s="1">
        <v>42626</v>
      </c>
      <c r="G4905">
        <v>9</v>
      </c>
      <c r="K4905">
        <v>1.69</v>
      </c>
      <c r="L4905" t="s">
        <v>71</v>
      </c>
      <c r="O4905">
        <v>11.68</v>
      </c>
      <c r="P4905" t="s">
        <v>71</v>
      </c>
      <c r="Q4905">
        <v>17.399999999999999</v>
      </c>
      <c r="R4905" t="s">
        <v>71</v>
      </c>
      <c r="S4905">
        <v>0.23</v>
      </c>
      <c r="T4905" t="s">
        <v>71</v>
      </c>
      <c r="U4905">
        <v>7.12</v>
      </c>
      <c r="V4905" t="s">
        <v>71</v>
      </c>
      <c r="W4905">
        <v>19.09</v>
      </c>
      <c r="X4905" t="s">
        <v>71</v>
      </c>
      <c r="Y4905">
        <v>32.46</v>
      </c>
      <c r="AA4905">
        <v>35.75</v>
      </c>
      <c r="AE4905">
        <v>7.8</v>
      </c>
      <c r="AF4905" t="s">
        <v>71</v>
      </c>
      <c r="AG4905">
        <v>6.21</v>
      </c>
      <c r="AH4905" t="s">
        <v>71</v>
      </c>
      <c r="AS4905">
        <v>1.42</v>
      </c>
      <c r="AT4905" t="s">
        <v>71</v>
      </c>
      <c r="BE4905">
        <v>3.11</v>
      </c>
      <c r="BF4905" t="s">
        <v>71</v>
      </c>
    </row>
    <row r="4906" spans="1:58" x14ac:dyDescent="0.2">
      <c r="A4906" t="s">
        <v>640</v>
      </c>
      <c r="B4906" t="s">
        <v>641</v>
      </c>
      <c r="C4906">
        <f>-70.00916311 / 41.75804912</f>
        <v>-1.6765429560374059</v>
      </c>
      <c r="D4906" t="s">
        <v>112</v>
      </c>
      <c r="E4906" t="s">
        <v>70</v>
      </c>
      <c r="F4906" s="1">
        <v>42626</v>
      </c>
      <c r="G4906">
        <v>10</v>
      </c>
      <c r="O4906">
        <v>12.07</v>
      </c>
      <c r="P4906" t="s">
        <v>71</v>
      </c>
      <c r="Q4906">
        <v>14.9</v>
      </c>
      <c r="R4906" t="s">
        <v>71</v>
      </c>
    </row>
    <row r="4907" spans="1:58" x14ac:dyDescent="0.2">
      <c r="A4907" t="s">
        <v>640</v>
      </c>
      <c r="B4907" t="s">
        <v>641</v>
      </c>
      <c r="C4907">
        <f>-70.00916311 / 41.75804912</f>
        <v>-1.6765429560374059</v>
      </c>
      <c r="D4907" t="s">
        <v>112</v>
      </c>
      <c r="E4907" t="s">
        <v>70</v>
      </c>
      <c r="F4907" s="1">
        <v>42626</v>
      </c>
      <c r="G4907">
        <v>11</v>
      </c>
      <c r="O4907">
        <v>12.4</v>
      </c>
      <c r="P4907" t="s">
        <v>71</v>
      </c>
      <c r="Q4907">
        <v>13.2</v>
      </c>
      <c r="R4907" t="s">
        <v>71</v>
      </c>
    </row>
    <row r="4908" spans="1:58" x14ac:dyDescent="0.2">
      <c r="A4908" t="s">
        <v>640</v>
      </c>
      <c r="B4908" t="s">
        <v>641</v>
      </c>
      <c r="C4908">
        <f>-70.00916311 / 41.75804912</f>
        <v>-1.6765429560374059</v>
      </c>
      <c r="D4908" t="s">
        <v>112</v>
      </c>
      <c r="E4908" t="s">
        <v>70</v>
      </c>
      <c r="F4908" s="1">
        <v>42626</v>
      </c>
      <c r="G4908">
        <v>12</v>
      </c>
      <c r="O4908">
        <v>10.89</v>
      </c>
      <c r="P4908" t="s">
        <v>71</v>
      </c>
      <c r="Q4908">
        <v>11.6</v>
      </c>
      <c r="R4908" t="s">
        <v>71</v>
      </c>
    </row>
    <row r="4909" spans="1:58" x14ac:dyDescent="0.2">
      <c r="A4909" t="s">
        <v>640</v>
      </c>
      <c r="B4909" t="s">
        <v>641</v>
      </c>
      <c r="C4909">
        <f>-70.00916311 / 41.75804912</f>
        <v>-1.6765429560374059</v>
      </c>
      <c r="D4909" t="s">
        <v>112</v>
      </c>
      <c r="E4909" t="s">
        <v>70</v>
      </c>
      <c r="F4909" s="1">
        <v>42626</v>
      </c>
      <c r="G4909">
        <v>13</v>
      </c>
      <c r="O4909">
        <v>7.5</v>
      </c>
      <c r="P4909" t="s">
        <v>71</v>
      </c>
      <c r="Q4909">
        <v>10.5</v>
      </c>
      <c r="R4909" t="s">
        <v>71</v>
      </c>
    </row>
    <row r="4910" spans="1:58" x14ac:dyDescent="0.2">
      <c r="A4910" t="s">
        <v>640</v>
      </c>
      <c r="B4910" t="s">
        <v>641</v>
      </c>
      <c r="C4910">
        <f>-70.00916311 / 41.75804912</f>
        <v>-1.6765429560374059</v>
      </c>
      <c r="D4910" t="s">
        <v>112</v>
      </c>
      <c r="E4910" t="s">
        <v>70</v>
      </c>
      <c r="F4910" s="1">
        <v>42626</v>
      </c>
      <c r="G4910">
        <v>14</v>
      </c>
      <c r="O4910">
        <v>2.15</v>
      </c>
      <c r="P4910" t="s">
        <v>71</v>
      </c>
      <c r="Q4910">
        <v>9.6</v>
      </c>
      <c r="R4910" t="s">
        <v>71</v>
      </c>
    </row>
    <row r="4911" spans="1:58" x14ac:dyDescent="0.2">
      <c r="A4911" t="s">
        <v>640</v>
      </c>
      <c r="B4911" t="s">
        <v>641</v>
      </c>
      <c r="C4911">
        <f>-70.00916311 / 41.75804912</f>
        <v>-1.6765429560374059</v>
      </c>
      <c r="D4911" t="s">
        <v>112</v>
      </c>
      <c r="E4911" t="s">
        <v>70</v>
      </c>
      <c r="F4911" s="1">
        <v>42626</v>
      </c>
      <c r="G4911">
        <v>15</v>
      </c>
      <c r="O4911">
        <v>0.68</v>
      </c>
      <c r="P4911" t="s">
        <v>71</v>
      </c>
      <c r="Q4911">
        <v>9.1</v>
      </c>
      <c r="R4911" t="s">
        <v>71</v>
      </c>
    </row>
    <row r="4912" spans="1:58" x14ac:dyDescent="0.2">
      <c r="A4912" t="s">
        <v>640</v>
      </c>
      <c r="B4912" t="s">
        <v>641</v>
      </c>
      <c r="C4912">
        <f>-70.00916311 / 41.75804912</f>
        <v>-1.6765429560374059</v>
      </c>
      <c r="D4912" t="s">
        <v>112</v>
      </c>
      <c r="E4912" t="s">
        <v>70</v>
      </c>
      <c r="F4912" s="1">
        <v>42626</v>
      </c>
      <c r="G4912">
        <v>16</v>
      </c>
      <c r="O4912">
        <v>0.24</v>
      </c>
      <c r="P4912" t="s">
        <v>71</v>
      </c>
      <c r="Q4912">
        <v>8.6999999999999993</v>
      </c>
      <c r="R4912" t="s">
        <v>71</v>
      </c>
    </row>
    <row r="4913" spans="1:58" x14ac:dyDescent="0.2">
      <c r="A4913" t="s">
        <v>640</v>
      </c>
      <c r="B4913" t="s">
        <v>641</v>
      </c>
      <c r="C4913">
        <f>-70.00916311 / 41.75804912</f>
        <v>-1.6765429560374059</v>
      </c>
      <c r="D4913" t="s">
        <v>112</v>
      </c>
      <c r="E4913" t="s">
        <v>70</v>
      </c>
      <c r="F4913" s="1">
        <v>42626</v>
      </c>
      <c r="G4913">
        <v>17</v>
      </c>
      <c r="O4913">
        <v>0.13</v>
      </c>
      <c r="P4913" t="s">
        <v>71</v>
      </c>
      <c r="Q4913">
        <v>8.3000000000000007</v>
      </c>
      <c r="R4913" t="s">
        <v>71</v>
      </c>
    </row>
    <row r="4914" spans="1:58" x14ac:dyDescent="0.2">
      <c r="A4914" t="s">
        <v>640</v>
      </c>
      <c r="B4914" t="s">
        <v>641</v>
      </c>
      <c r="C4914">
        <f>-70.00916311 / 41.75804912</f>
        <v>-1.6765429560374059</v>
      </c>
      <c r="D4914" t="s">
        <v>112</v>
      </c>
      <c r="E4914" t="s">
        <v>70</v>
      </c>
      <c r="F4914" s="1">
        <v>42626</v>
      </c>
      <c r="G4914">
        <v>18</v>
      </c>
      <c r="K4914">
        <v>0.03</v>
      </c>
      <c r="L4914" t="s">
        <v>71</v>
      </c>
      <c r="O4914">
        <v>0.11</v>
      </c>
      <c r="P4914" t="s">
        <v>71</v>
      </c>
      <c r="Q4914">
        <v>8</v>
      </c>
      <c r="R4914" t="s">
        <v>71</v>
      </c>
      <c r="S4914">
        <v>1.9</v>
      </c>
      <c r="T4914" t="s">
        <v>71</v>
      </c>
      <c r="U4914">
        <v>58.85</v>
      </c>
      <c r="V4914" t="s">
        <v>71</v>
      </c>
      <c r="W4914">
        <v>57.39</v>
      </c>
      <c r="X4914" t="s">
        <v>71</v>
      </c>
      <c r="Y4914">
        <v>62.91</v>
      </c>
      <c r="AA4914">
        <v>-3.8</v>
      </c>
      <c r="AE4914">
        <v>22.9</v>
      </c>
      <c r="AF4914" t="s">
        <v>71</v>
      </c>
      <c r="AG4914">
        <v>6.22</v>
      </c>
      <c r="AH4914" t="s">
        <v>71</v>
      </c>
      <c r="AS4914">
        <v>55.9</v>
      </c>
      <c r="AT4914" t="s">
        <v>71</v>
      </c>
      <c r="BE4914">
        <v>55.93</v>
      </c>
      <c r="BF4914" t="s">
        <v>71</v>
      </c>
    </row>
    <row r="4915" spans="1:58" x14ac:dyDescent="0.2">
      <c r="A4915" t="s">
        <v>223</v>
      </c>
      <c r="B4915" t="s">
        <v>224</v>
      </c>
      <c r="C4915">
        <f>-70.00763973 / 41.75587868</f>
        <v>-1.6765936185060299</v>
      </c>
      <c r="D4915" t="s">
        <v>225</v>
      </c>
      <c r="E4915" t="s">
        <v>70</v>
      </c>
      <c r="F4915" s="1">
        <v>38260</v>
      </c>
      <c r="G4915">
        <v>0.5</v>
      </c>
      <c r="I4915">
        <v>3.38</v>
      </c>
      <c r="J4915" t="s">
        <v>71</v>
      </c>
      <c r="K4915">
        <v>11.1</v>
      </c>
      <c r="L4915" t="s">
        <v>71</v>
      </c>
      <c r="M4915">
        <v>1.82</v>
      </c>
      <c r="N4915" t="s">
        <v>71</v>
      </c>
      <c r="O4915">
        <v>6.69</v>
      </c>
      <c r="P4915" t="s">
        <v>71</v>
      </c>
      <c r="Q4915">
        <v>17.5</v>
      </c>
      <c r="R4915" t="s">
        <v>71</v>
      </c>
      <c r="S4915">
        <v>0.55000000000000004</v>
      </c>
      <c r="T4915" t="s">
        <v>71</v>
      </c>
      <c r="U4915">
        <v>17.04</v>
      </c>
      <c r="V4915" t="s">
        <v>71</v>
      </c>
      <c r="W4915">
        <v>37.69</v>
      </c>
      <c r="X4915" t="s">
        <v>71</v>
      </c>
      <c r="Y4915">
        <v>45.04</v>
      </c>
      <c r="AA4915">
        <v>54.21</v>
      </c>
      <c r="AC4915">
        <v>51.37</v>
      </c>
      <c r="AE4915">
        <v>3.63</v>
      </c>
      <c r="AF4915" t="s">
        <v>71</v>
      </c>
      <c r="AG4915">
        <v>5.62</v>
      </c>
      <c r="AH4915" t="s">
        <v>71</v>
      </c>
      <c r="AS4915">
        <v>0.5</v>
      </c>
      <c r="AT4915" t="s">
        <v>71</v>
      </c>
    </row>
    <row r="4916" spans="1:58" x14ac:dyDescent="0.2">
      <c r="A4916" t="s">
        <v>223</v>
      </c>
      <c r="B4916" t="s">
        <v>224</v>
      </c>
      <c r="C4916">
        <f>-70.00763973 / 41.75587868</f>
        <v>-1.6765936185060299</v>
      </c>
      <c r="D4916" t="s">
        <v>225</v>
      </c>
      <c r="E4916" t="s">
        <v>70</v>
      </c>
      <c r="F4916" s="1">
        <v>38260</v>
      </c>
      <c r="G4916">
        <v>1</v>
      </c>
      <c r="O4916">
        <v>6.43</v>
      </c>
      <c r="P4916" t="s">
        <v>71</v>
      </c>
      <c r="Q4916">
        <v>17.3</v>
      </c>
      <c r="R4916" t="s">
        <v>71</v>
      </c>
    </row>
    <row r="4917" spans="1:58" x14ac:dyDescent="0.2">
      <c r="A4917" t="s">
        <v>223</v>
      </c>
      <c r="B4917" t="s">
        <v>224</v>
      </c>
      <c r="C4917">
        <f>-70.00763973 / 41.75587868</f>
        <v>-1.6765936185060299</v>
      </c>
      <c r="D4917" t="s">
        <v>225</v>
      </c>
      <c r="E4917" t="s">
        <v>70</v>
      </c>
      <c r="F4917" s="1">
        <v>38260</v>
      </c>
      <c r="G4917">
        <v>1.5</v>
      </c>
      <c r="O4917">
        <v>6.25</v>
      </c>
      <c r="P4917" t="s">
        <v>71</v>
      </c>
      <c r="Q4917">
        <v>17.2</v>
      </c>
      <c r="R4917" t="s">
        <v>71</v>
      </c>
    </row>
    <row r="4918" spans="1:58" x14ac:dyDescent="0.2">
      <c r="A4918" t="s">
        <v>223</v>
      </c>
      <c r="B4918" t="s">
        <v>224</v>
      </c>
      <c r="C4918">
        <f>-70.00763973 / 41.75587868</f>
        <v>-1.6765936185060299</v>
      </c>
      <c r="D4918" t="s">
        <v>225</v>
      </c>
      <c r="E4918" t="s">
        <v>70</v>
      </c>
      <c r="F4918" s="1">
        <v>38260</v>
      </c>
      <c r="G4918">
        <v>2</v>
      </c>
      <c r="O4918">
        <v>6.13</v>
      </c>
      <c r="P4918" t="s">
        <v>71</v>
      </c>
      <c r="Q4918">
        <v>17.2</v>
      </c>
      <c r="R4918" t="s">
        <v>71</v>
      </c>
    </row>
    <row r="4919" spans="1:58" x14ac:dyDescent="0.2">
      <c r="A4919" t="s">
        <v>223</v>
      </c>
      <c r="B4919" t="s">
        <v>224</v>
      </c>
      <c r="C4919">
        <f>-70.00763973 / 41.75587868</f>
        <v>-1.6765936185060299</v>
      </c>
      <c r="D4919" t="s">
        <v>225</v>
      </c>
      <c r="E4919" t="s">
        <v>70</v>
      </c>
      <c r="F4919" s="1">
        <v>38260</v>
      </c>
      <c r="G4919">
        <v>2.5</v>
      </c>
      <c r="K4919">
        <v>7.1</v>
      </c>
      <c r="L4919" t="s">
        <v>71</v>
      </c>
      <c r="O4919">
        <v>6.1</v>
      </c>
      <c r="P4919" t="s">
        <v>71</v>
      </c>
      <c r="Q4919">
        <v>17.2</v>
      </c>
      <c r="R4919" t="s">
        <v>71</v>
      </c>
      <c r="S4919">
        <v>0.56000000000000005</v>
      </c>
      <c r="T4919" t="s">
        <v>71</v>
      </c>
      <c r="U4919">
        <v>17.350000000000001</v>
      </c>
      <c r="V4919" t="s">
        <v>71</v>
      </c>
      <c r="W4919">
        <v>39.01</v>
      </c>
      <c r="X4919" t="s">
        <v>71</v>
      </c>
      <c r="Y4919">
        <v>45.3</v>
      </c>
      <c r="AA4919">
        <v>49.83</v>
      </c>
      <c r="AE4919">
        <v>4.04</v>
      </c>
      <c r="AF4919" t="s">
        <v>71</v>
      </c>
      <c r="AG4919">
        <v>5.66</v>
      </c>
      <c r="AH4919" t="s">
        <v>71</v>
      </c>
      <c r="AS4919">
        <v>1.4</v>
      </c>
      <c r="AT4919" t="s">
        <v>71</v>
      </c>
    </row>
    <row r="4920" spans="1:58" x14ac:dyDescent="0.2">
      <c r="A4920" t="s">
        <v>223</v>
      </c>
      <c r="B4920" t="s">
        <v>224</v>
      </c>
      <c r="C4920">
        <f>-70.00763973 / 41.75587868</f>
        <v>-1.6765936185060299</v>
      </c>
      <c r="D4920" t="s">
        <v>225</v>
      </c>
      <c r="E4920" t="s">
        <v>70</v>
      </c>
      <c r="F4920" s="1">
        <v>38260</v>
      </c>
      <c r="G4920">
        <v>3</v>
      </c>
      <c r="O4920">
        <v>6.04</v>
      </c>
      <c r="P4920" t="s">
        <v>71</v>
      </c>
      <c r="Q4920">
        <v>17.100000000000001</v>
      </c>
      <c r="R4920" t="s">
        <v>71</v>
      </c>
    </row>
    <row r="4921" spans="1:58" x14ac:dyDescent="0.2">
      <c r="A4921" t="s">
        <v>223</v>
      </c>
      <c r="B4921" t="s">
        <v>224</v>
      </c>
      <c r="C4921">
        <f>-70.00763973 / 41.75587868</f>
        <v>-1.6765936185060299</v>
      </c>
      <c r="D4921" t="s">
        <v>225</v>
      </c>
      <c r="E4921" t="s">
        <v>70</v>
      </c>
      <c r="F4921" s="1">
        <v>38602</v>
      </c>
      <c r="G4921">
        <v>0.5</v>
      </c>
      <c r="I4921">
        <v>3.94</v>
      </c>
      <c r="J4921" t="s">
        <v>71</v>
      </c>
      <c r="K4921">
        <v>3.31</v>
      </c>
      <c r="L4921" t="s">
        <v>71</v>
      </c>
      <c r="M4921">
        <v>2.36</v>
      </c>
      <c r="N4921" t="s">
        <v>71</v>
      </c>
      <c r="O4921">
        <v>5.19</v>
      </c>
      <c r="P4921" t="s">
        <v>71</v>
      </c>
      <c r="Q4921">
        <v>24.1</v>
      </c>
      <c r="R4921" t="s">
        <v>71</v>
      </c>
      <c r="S4921">
        <v>0.4</v>
      </c>
      <c r="T4921" t="s">
        <v>71</v>
      </c>
      <c r="U4921">
        <v>12.39</v>
      </c>
      <c r="V4921" t="s">
        <v>71</v>
      </c>
      <c r="W4921">
        <v>28.66</v>
      </c>
      <c r="X4921" t="s">
        <v>71</v>
      </c>
      <c r="Y4921">
        <v>40.44</v>
      </c>
      <c r="AA4921">
        <v>42.34</v>
      </c>
      <c r="AC4921">
        <v>47.63</v>
      </c>
      <c r="AE4921">
        <v>4.4400000000000004</v>
      </c>
      <c r="AF4921" t="s">
        <v>71</v>
      </c>
      <c r="AG4921">
        <v>5.73</v>
      </c>
      <c r="AH4921" t="s">
        <v>71</v>
      </c>
      <c r="AS4921">
        <v>3.37</v>
      </c>
      <c r="AT4921" t="s">
        <v>71</v>
      </c>
    </row>
    <row r="4922" spans="1:58" x14ac:dyDescent="0.2">
      <c r="A4922" t="s">
        <v>223</v>
      </c>
      <c r="B4922" t="s">
        <v>224</v>
      </c>
      <c r="C4922">
        <f>-70.00763973 / 41.75587868</f>
        <v>-1.6765936185060299</v>
      </c>
      <c r="D4922" t="s">
        <v>225</v>
      </c>
      <c r="E4922" t="s">
        <v>70</v>
      </c>
      <c r="F4922" s="1">
        <v>38602</v>
      </c>
      <c r="G4922">
        <v>1</v>
      </c>
      <c r="O4922">
        <v>5.0199999999999996</v>
      </c>
      <c r="P4922" t="s">
        <v>71</v>
      </c>
      <c r="Q4922">
        <v>23</v>
      </c>
      <c r="R4922" t="s">
        <v>71</v>
      </c>
    </row>
    <row r="4923" spans="1:58" x14ac:dyDescent="0.2">
      <c r="A4923" t="s">
        <v>223</v>
      </c>
      <c r="B4923" t="s">
        <v>224</v>
      </c>
      <c r="C4923">
        <f>-70.00763973 / 41.75587868</f>
        <v>-1.6765936185060299</v>
      </c>
      <c r="D4923" t="s">
        <v>225</v>
      </c>
      <c r="E4923" t="s">
        <v>70</v>
      </c>
      <c r="F4923" s="1">
        <v>38602</v>
      </c>
      <c r="G4923">
        <v>1.5</v>
      </c>
      <c r="O4923">
        <v>4.87</v>
      </c>
      <c r="P4923" t="s">
        <v>71</v>
      </c>
      <c r="Q4923">
        <v>22.8</v>
      </c>
      <c r="R4923" t="s">
        <v>71</v>
      </c>
    </row>
    <row r="4924" spans="1:58" x14ac:dyDescent="0.2">
      <c r="A4924" t="s">
        <v>223</v>
      </c>
      <c r="B4924" t="s">
        <v>224</v>
      </c>
      <c r="C4924">
        <f>-70.00763973 / 41.75587868</f>
        <v>-1.6765936185060299</v>
      </c>
      <c r="D4924" t="s">
        <v>225</v>
      </c>
      <c r="E4924" t="s">
        <v>70</v>
      </c>
      <c r="F4924" s="1">
        <v>38602</v>
      </c>
      <c r="G4924">
        <v>2</v>
      </c>
      <c r="O4924">
        <v>4.45</v>
      </c>
      <c r="P4924" t="s">
        <v>71</v>
      </c>
      <c r="Q4924">
        <v>22.5</v>
      </c>
      <c r="R4924" t="s">
        <v>71</v>
      </c>
    </row>
    <row r="4925" spans="1:58" x14ac:dyDescent="0.2">
      <c r="A4925" t="s">
        <v>223</v>
      </c>
      <c r="B4925" t="s">
        <v>224</v>
      </c>
      <c r="C4925">
        <f>-70.00763973 / 41.75587868</f>
        <v>-1.6765936185060299</v>
      </c>
      <c r="D4925" t="s">
        <v>225</v>
      </c>
      <c r="E4925" t="s">
        <v>70</v>
      </c>
      <c r="F4925" s="1">
        <v>38602</v>
      </c>
      <c r="G4925">
        <v>2.5</v>
      </c>
      <c r="O4925">
        <v>4.43</v>
      </c>
      <c r="P4925" t="s">
        <v>71</v>
      </c>
      <c r="Q4925">
        <v>22.4</v>
      </c>
      <c r="R4925" t="s">
        <v>71</v>
      </c>
    </row>
    <row r="4926" spans="1:58" x14ac:dyDescent="0.2">
      <c r="A4926" t="s">
        <v>223</v>
      </c>
      <c r="B4926" t="s">
        <v>224</v>
      </c>
      <c r="C4926">
        <f>-70.00763973 / 41.75587868</f>
        <v>-1.6765936185060299</v>
      </c>
      <c r="D4926" t="s">
        <v>225</v>
      </c>
      <c r="E4926" t="s">
        <v>70</v>
      </c>
      <c r="F4926" s="1">
        <v>38602</v>
      </c>
      <c r="G4926">
        <v>3</v>
      </c>
      <c r="K4926">
        <v>15.77</v>
      </c>
      <c r="L4926" t="s">
        <v>71</v>
      </c>
      <c r="O4926">
        <v>0.48</v>
      </c>
      <c r="P4926" t="s">
        <v>71</v>
      </c>
      <c r="Q4926">
        <v>21</v>
      </c>
      <c r="R4926" t="s">
        <v>71</v>
      </c>
      <c r="S4926">
        <v>0.7</v>
      </c>
      <c r="T4926" t="s">
        <v>71</v>
      </c>
      <c r="W4926">
        <v>32.54</v>
      </c>
      <c r="X4926" t="s">
        <v>71</v>
      </c>
      <c r="Y4926">
        <v>-0.99</v>
      </c>
      <c r="AA4926">
        <v>57.66</v>
      </c>
      <c r="AE4926">
        <v>4.24</v>
      </c>
      <c r="AF4926" t="s">
        <v>71</v>
      </c>
      <c r="AG4926">
        <v>5.65</v>
      </c>
      <c r="AH4926" t="s">
        <v>71</v>
      </c>
      <c r="AS4926">
        <v>5.42</v>
      </c>
      <c r="AT4926" t="s">
        <v>71</v>
      </c>
    </row>
    <row r="4927" spans="1:58" x14ac:dyDescent="0.2">
      <c r="A4927" t="s">
        <v>223</v>
      </c>
      <c r="B4927" t="s">
        <v>224</v>
      </c>
      <c r="C4927">
        <f>-70.00763973 / 41.75587868</f>
        <v>-1.6765936185060299</v>
      </c>
      <c r="D4927" t="s">
        <v>225</v>
      </c>
      <c r="E4927" t="s">
        <v>70</v>
      </c>
      <c r="F4927" s="1">
        <v>38946</v>
      </c>
      <c r="G4927">
        <v>0.5</v>
      </c>
      <c r="I4927">
        <v>4.21</v>
      </c>
      <c r="J4927" t="s">
        <v>71</v>
      </c>
      <c r="K4927">
        <v>3.91</v>
      </c>
      <c r="L4927" t="s">
        <v>71</v>
      </c>
      <c r="M4927">
        <v>2.2000000000000002</v>
      </c>
      <c r="N4927" t="s">
        <v>71</v>
      </c>
      <c r="O4927">
        <v>7.69</v>
      </c>
      <c r="P4927" t="s">
        <v>71</v>
      </c>
      <c r="Q4927">
        <v>24.7</v>
      </c>
      <c r="R4927" t="s">
        <v>71</v>
      </c>
      <c r="S4927">
        <v>0.37</v>
      </c>
      <c r="T4927" t="s">
        <v>71</v>
      </c>
      <c r="U4927">
        <v>11.44</v>
      </c>
      <c r="V4927" t="s">
        <v>71</v>
      </c>
      <c r="W4927">
        <v>43.44</v>
      </c>
      <c r="X4927" t="s">
        <v>71</v>
      </c>
      <c r="Y4927">
        <v>39.29</v>
      </c>
      <c r="AA4927">
        <v>43.98</v>
      </c>
      <c r="AC4927">
        <v>48.64</v>
      </c>
      <c r="AE4927">
        <v>4.6399999999999997</v>
      </c>
      <c r="AF4927" t="s">
        <v>71</v>
      </c>
      <c r="AG4927">
        <v>5.92</v>
      </c>
      <c r="AH4927" t="s">
        <v>71</v>
      </c>
      <c r="AS4927">
        <v>0.93</v>
      </c>
      <c r="AT4927" t="s">
        <v>71</v>
      </c>
    </row>
    <row r="4928" spans="1:58" x14ac:dyDescent="0.2">
      <c r="A4928" t="s">
        <v>223</v>
      </c>
      <c r="B4928" t="s">
        <v>224</v>
      </c>
      <c r="C4928">
        <f>-70.00763973 / 41.75587868</f>
        <v>-1.6765936185060299</v>
      </c>
      <c r="D4928" t="s">
        <v>225</v>
      </c>
      <c r="E4928" t="s">
        <v>70</v>
      </c>
      <c r="F4928" s="1">
        <v>38946</v>
      </c>
      <c r="G4928">
        <v>1</v>
      </c>
      <c r="O4928">
        <v>7.39</v>
      </c>
      <c r="P4928" t="s">
        <v>71</v>
      </c>
      <c r="Q4928">
        <v>24.1</v>
      </c>
      <c r="R4928" t="s">
        <v>71</v>
      </c>
    </row>
    <row r="4929" spans="1:46" x14ac:dyDescent="0.2">
      <c r="A4929" t="s">
        <v>223</v>
      </c>
      <c r="B4929" t="s">
        <v>224</v>
      </c>
      <c r="C4929">
        <f>-70.00763973 / 41.75587868</f>
        <v>-1.6765936185060299</v>
      </c>
      <c r="D4929" t="s">
        <v>225</v>
      </c>
      <c r="E4929" t="s">
        <v>70</v>
      </c>
      <c r="F4929" s="1">
        <v>38946</v>
      </c>
      <c r="G4929">
        <v>2</v>
      </c>
      <c r="O4929">
        <v>5.39</v>
      </c>
      <c r="P4929" t="s">
        <v>71</v>
      </c>
      <c r="Q4929">
        <v>23.4</v>
      </c>
      <c r="R4929" t="s">
        <v>71</v>
      </c>
    </row>
    <row r="4930" spans="1:46" x14ac:dyDescent="0.2">
      <c r="A4930" t="s">
        <v>223</v>
      </c>
      <c r="B4930" t="s">
        <v>224</v>
      </c>
      <c r="C4930">
        <f>-70.00763973 / 41.75587868</f>
        <v>-1.6765936185060299</v>
      </c>
      <c r="D4930" t="s">
        <v>225</v>
      </c>
      <c r="E4930" t="s">
        <v>70</v>
      </c>
      <c r="F4930" s="1">
        <v>38946</v>
      </c>
      <c r="G4930">
        <v>3</v>
      </c>
      <c r="K4930">
        <v>13.24</v>
      </c>
      <c r="L4930" t="s">
        <v>71</v>
      </c>
      <c r="O4930">
        <v>0.33</v>
      </c>
      <c r="P4930" t="s">
        <v>71</v>
      </c>
      <c r="Q4930">
        <v>22.1</v>
      </c>
      <c r="R4930" t="s">
        <v>71</v>
      </c>
      <c r="S4930">
        <v>0.61</v>
      </c>
      <c r="T4930" t="s">
        <v>71</v>
      </c>
      <c r="U4930">
        <v>19.03</v>
      </c>
      <c r="V4930" t="s">
        <v>71</v>
      </c>
      <c r="W4930">
        <v>52.2</v>
      </c>
      <c r="X4930" t="s">
        <v>71</v>
      </c>
      <c r="Y4930">
        <v>46.63</v>
      </c>
      <c r="AA4930">
        <v>55.94</v>
      </c>
      <c r="AE4930">
        <v>4.04</v>
      </c>
      <c r="AF4930" t="s">
        <v>71</v>
      </c>
      <c r="AG4930">
        <v>5.53</v>
      </c>
      <c r="AH4930" t="s">
        <v>71</v>
      </c>
      <c r="AS4930">
        <v>4.1500000000000004</v>
      </c>
      <c r="AT4930" t="s">
        <v>71</v>
      </c>
    </row>
    <row r="4931" spans="1:46" x14ac:dyDescent="0.2">
      <c r="A4931" t="s">
        <v>223</v>
      </c>
      <c r="B4931" t="s">
        <v>224</v>
      </c>
      <c r="C4931">
        <f>-70.00763973 / 41.75587868</f>
        <v>-1.6765936185060299</v>
      </c>
      <c r="D4931" t="s">
        <v>225</v>
      </c>
      <c r="E4931" t="s">
        <v>70</v>
      </c>
      <c r="F4931" s="1">
        <v>39351</v>
      </c>
      <c r="G4931">
        <v>0.5</v>
      </c>
      <c r="I4931">
        <v>3.69</v>
      </c>
      <c r="J4931" t="s">
        <v>71</v>
      </c>
      <c r="M4931">
        <v>2.2799999999999998</v>
      </c>
      <c r="N4931" t="s">
        <v>71</v>
      </c>
      <c r="O4931">
        <v>7.16</v>
      </c>
      <c r="P4931" t="s">
        <v>71</v>
      </c>
      <c r="Q4931">
        <v>22.5</v>
      </c>
      <c r="R4931" t="s">
        <v>71</v>
      </c>
      <c r="AC4931">
        <v>48.12</v>
      </c>
    </row>
    <row r="4932" spans="1:46" x14ac:dyDescent="0.2">
      <c r="A4932" t="s">
        <v>223</v>
      </c>
      <c r="B4932" t="s">
        <v>224</v>
      </c>
      <c r="C4932">
        <f>-70.00763973 / 41.75587868</f>
        <v>-1.6765936185060299</v>
      </c>
      <c r="D4932" t="s">
        <v>225</v>
      </c>
      <c r="E4932" t="s">
        <v>70</v>
      </c>
      <c r="F4932" s="1">
        <v>39351</v>
      </c>
      <c r="G4932">
        <v>1</v>
      </c>
      <c r="O4932">
        <v>7.29</v>
      </c>
      <c r="P4932" t="s">
        <v>71</v>
      </c>
      <c r="Q4932">
        <v>20.8</v>
      </c>
      <c r="R4932" t="s">
        <v>71</v>
      </c>
    </row>
    <row r="4933" spans="1:46" x14ac:dyDescent="0.2">
      <c r="A4933" t="s">
        <v>223</v>
      </c>
      <c r="B4933" t="s">
        <v>224</v>
      </c>
      <c r="C4933">
        <f>-70.00763973 / 41.75587868</f>
        <v>-1.6765936185060299</v>
      </c>
      <c r="D4933" t="s">
        <v>225</v>
      </c>
      <c r="E4933" t="s">
        <v>70</v>
      </c>
      <c r="F4933" s="1">
        <v>39351</v>
      </c>
      <c r="G4933">
        <v>1.5</v>
      </c>
      <c r="O4933">
        <v>6.96</v>
      </c>
      <c r="P4933" t="s">
        <v>71</v>
      </c>
      <c r="Q4933">
        <v>20.5</v>
      </c>
      <c r="R4933" t="s">
        <v>71</v>
      </c>
    </row>
    <row r="4934" spans="1:46" x14ac:dyDescent="0.2">
      <c r="A4934" t="s">
        <v>223</v>
      </c>
      <c r="B4934" t="s">
        <v>224</v>
      </c>
      <c r="C4934">
        <f>-70.00763973 / 41.75587868</f>
        <v>-1.6765936185060299</v>
      </c>
      <c r="D4934" t="s">
        <v>225</v>
      </c>
      <c r="E4934" t="s">
        <v>70</v>
      </c>
      <c r="F4934" s="1">
        <v>39351</v>
      </c>
      <c r="G4934">
        <v>2</v>
      </c>
      <c r="O4934">
        <v>6.6</v>
      </c>
      <c r="P4934" t="s">
        <v>71</v>
      </c>
      <c r="Q4934">
        <v>20</v>
      </c>
      <c r="R4934" t="s">
        <v>71</v>
      </c>
    </row>
    <row r="4935" spans="1:46" x14ac:dyDescent="0.2">
      <c r="A4935" t="s">
        <v>223</v>
      </c>
      <c r="B4935" t="s">
        <v>224</v>
      </c>
      <c r="C4935">
        <f>-70.00763973 / 41.75587868</f>
        <v>-1.6765936185060299</v>
      </c>
      <c r="D4935" t="s">
        <v>225</v>
      </c>
      <c r="E4935" t="s">
        <v>70</v>
      </c>
      <c r="F4935" s="1">
        <v>39351</v>
      </c>
      <c r="G4935">
        <v>2.5</v>
      </c>
      <c r="O4935">
        <v>4.66</v>
      </c>
      <c r="P4935" t="s">
        <v>71</v>
      </c>
      <c r="Q4935">
        <v>19.2</v>
      </c>
      <c r="R4935" t="s">
        <v>71</v>
      </c>
    </row>
    <row r="4936" spans="1:46" x14ac:dyDescent="0.2">
      <c r="A4936" t="s">
        <v>223</v>
      </c>
      <c r="B4936" t="s">
        <v>224</v>
      </c>
      <c r="C4936">
        <f>-70.00763973 / 41.75587868</f>
        <v>-1.6765936185060299</v>
      </c>
      <c r="D4936" t="s">
        <v>225</v>
      </c>
      <c r="E4936" t="s">
        <v>70</v>
      </c>
      <c r="F4936" s="1">
        <v>39351</v>
      </c>
      <c r="G4936">
        <v>3</v>
      </c>
      <c r="K4936">
        <v>7.11</v>
      </c>
      <c r="L4936" t="s">
        <v>71</v>
      </c>
      <c r="O4936">
        <v>3.36</v>
      </c>
      <c r="P4936" t="s">
        <v>71</v>
      </c>
      <c r="Q4936">
        <v>18.8</v>
      </c>
      <c r="R4936" t="s">
        <v>71</v>
      </c>
      <c r="S4936">
        <v>0.89</v>
      </c>
      <c r="T4936" t="s">
        <v>71</v>
      </c>
      <c r="U4936">
        <v>27.5</v>
      </c>
      <c r="V4936" t="s">
        <v>71</v>
      </c>
      <c r="W4936">
        <v>38.5</v>
      </c>
      <c r="X4936" t="s">
        <v>71</v>
      </c>
      <c r="Y4936">
        <v>51.94</v>
      </c>
      <c r="AA4936">
        <v>49.84</v>
      </c>
      <c r="AE4936">
        <v>2.2999999999999998</v>
      </c>
      <c r="AF4936" t="s">
        <v>71</v>
      </c>
      <c r="AG4936">
        <v>5.57</v>
      </c>
      <c r="AH4936" t="s">
        <v>71</v>
      </c>
      <c r="AS4936">
        <v>7.03</v>
      </c>
      <c r="AT4936" t="s">
        <v>71</v>
      </c>
    </row>
    <row r="4937" spans="1:46" x14ac:dyDescent="0.2">
      <c r="A4937" t="s">
        <v>223</v>
      </c>
      <c r="B4937" t="s">
        <v>224</v>
      </c>
      <c r="C4937">
        <f>-70.00763973 / 41.75587868</f>
        <v>-1.6765936185060299</v>
      </c>
      <c r="D4937" t="s">
        <v>225</v>
      </c>
      <c r="E4937" t="s">
        <v>70</v>
      </c>
      <c r="F4937" s="1">
        <v>39699</v>
      </c>
      <c r="G4937">
        <v>0.5</v>
      </c>
      <c r="I4937">
        <v>3.57</v>
      </c>
      <c r="J4937" t="s">
        <v>71</v>
      </c>
      <c r="K4937">
        <v>3.52</v>
      </c>
      <c r="L4937" t="s">
        <v>71</v>
      </c>
      <c r="M4937">
        <v>2.74</v>
      </c>
      <c r="N4937" t="s">
        <v>71</v>
      </c>
      <c r="O4937">
        <v>6.26</v>
      </c>
      <c r="P4937" t="s">
        <v>71</v>
      </c>
      <c r="Q4937">
        <v>24.2</v>
      </c>
      <c r="R4937" t="s">
        <v>71</v>
      </c>
      <c r="S4937">
        <v>0.26</v>
      </c>
      <c r="T4937" t="s">
        <v>71</v>
      </c>
      <c r="U4937">
        <v>8.0500000000000007</v>
      </c>
      <c r="V4937" t="s">
        <v>71</v>
      </c>
      <c r="W4937">
        <v>26.19</v>
      </c>
      <c r="X4937" t="s">
        <v>71</v>
      </c>
      <c r="Y4937">
        <v>34.229999999999997</v>
      </c>
      <c r="AA4937">
        <v>42.95</v>
      </c>
      <c r="AC4937">
        <v>45.48</v>
      </c>
      <c r="AE4937">
        <v>2.8</v>
      </c>
      <c r="AF4937" t="s">
        <v>71</v>
      </c>
      <c r="AG4937">
        <v>6.08</v>
      </c>
      <c r="AH4937" t="s">
        <v>71</v>
      </c>
      <c r="AS4937">
        <v>1.88</v>
      </c>
      <c r="AT4937" t="s">
        <v>71</v>
      </c>
    </row>
    <row r="4938" spans="1:46" x14ac:dyDescent="0.2">
      <c r="A4938" t="s">
        <v>223</v>
      </c>
      <c r="B4938" t="s">
        <v>224</v>
      </c>
      <c r="C4938">
        <f>-70.00763973 / 41.75587868</f>
        <v>-1.6765936185060299</v>
      </c>
      <c r="D4938" t="s">
        <v>225</v>
      </c>
      <c r="E4938" t="s">
        <v>70</v>
      </c>
      <c r="F4938" s="1">
        <v>39699</v>
      </c>
      <c r="G4938">
        <v>1</v>
      </c>
      <c r="O4938">
        <v>5.83</v>
      </c>
      <c r="P4938" t="s">
        <v>71</v>
      </c>
      <c r="Q4938">
        <v>23.5</v>
      </c>
      <c r="R4938" t="s">
        <v>71</v>
      </c>
    </row>
    <row r="4939" spans="1:46" x14ac:dyDescent="0.2">
      <c r="A4939" t="s">
        <v>223</v>
      </c>
      <c r="B4939" t="s">
        <v>224</v>
      </c>
      <c r="C4939">
        <f>-70.00763973 / 41.75587868</f>
        <v>-1.6765936185060299</v>
      </c>
      <c r="D4939" t="s">
        <v>225</v>
      </c>
      <c r="E4939" t="s">
        <v>70</v>
      </c>
      <c r="F4939" s="1">
        <v>39699</v>
      </c>
      <c r="G4939">
        <v>1.5</v>
      </c>
      <c r="O4939">
        <v>3.54</v>
      </c>
      <c r="P4939" t="s">
        <v>71</v>
      </c>
      <c r="Q4939">
        <v>23.2</v>
      </c>
      <c r="R4939" t="s">
        <v>71</v>
      </c>
    </row>
    <row r="4940" spans="1:46" x14ac:dyDescent="0.2">
      <c r="A4940" t="s">
        <v>223</v>
      </c>
      <c r="B4940" t="s">
        <v>224</v>
      </c>
      <c r="C4940">
        <f>-70.00763973 / 41.75587868</f>
        <v>-1.6765936185060299</v>
      </c>
      <c r="D4940" t="s">
        <v>225</v>
      </c>
      <c r="E4940" t="s">
        <v>70</v>
      </c>
      <c r="F4940" s="1">
        <v>39699</v>
      </c>
      <c r="G4940">
        <v>2</v>
      </c>
      <c r="O4940">
        <v>4.49</v>
      </c>
      <c r="P4940" t="s">
        <v>71</v>
      </c>
      <c r="Q4940">
        <v>22.6</v>
      </c>
      <c r="R4940" t="s">
        <v>71</v>
      </c>
    </row>
    <row r="4941" spans="1:46" x14ac:dyDescent="0.2">
      <c r="A4941" t="s">
        <v>223</v>
      </c>
      <c r="B4941" t="s">
        <v>224</v>
      </c>
      <c r="C4941">
        <f>-70.00763973 / 41.75587868</f>
        <v>-1.6765936185060299</v>
      </c>
      <c r="D4941" t="s">
        <v>225</v>
      </c>
      <c r="E4941" t="s">
        <v>70</v>
      </c>
      <c r="F4941" s="1">
        <v>39699</v>
      </c>
      <c r="G4941">
        <v>2.5</v>
      </c>
      <c r="K4941">
        <v>7.76</v>
      </c>
      <c r="L4941" t="s">
        <v>71</v>
      </c>
      <c r="O4941">
        <v>4.16</v>
      </c>
      <c r="P4941" t="s">
        <v>71</v>
      </c>
      <c r="Q4941">
        <v>21.9</v>
      </c>
      <c r="R4941" t="s">
        <v>71</v>
      </c>
      <c r="S4941">
        <v>0.36</v>
      </c>
      <c r="T4941" t="s">
        <v>71</v>
      </c>
      <c r="U4941">
        <v>11.15</v>
      </c>
      <c r="V4941" t="s">
        <v>71</v>
      </c>
      <c r="W4941">
        <v>24.15</v>
      </c>
      <c r="X4941" t="s">
        <v>71</v>
      </c>
      <c r="Y4941">
        <v>38.92</v>
      </c>
      <c r="AA4941">
        <v>50.7</v>
      </c>
      <c r="AE4941">
        <v>2.7</v>
      </c>
      <c r="AF4941" t="s">
        <v>71</v>
      </c>
      <c r="AG4941">
        <v>6.05</v>
      </c>
      <c r="AH4941" t="s">
        <v>71</v>
      </c>
      <c r="AS4941">
        <v>3.62</v>
      </c>
      <c r="AT4941" t="s">
        <v>71</v>
      </c>
    </row>
    <row r="4942" spans="1:46" x14ac:dyDescent="0.2">
      <c r="A4942" t="s">
        <v>223</v>
      </c>
      <c r="B4942" t="s">
        <v>224</v>
      </c>
      <c r="C4942">
        <f>-70.00763973 / 41.75587868</f>
        <v>-1.6765936185060299</v>
      </c>
      <c r="D4942" t="s">
        <v>225</v>
      </c>
      <c r="E4942" t="s">
        <v>70</v>
      </c>
      <c r="F4942" s="1">
        <v>40071</v>
      </c>
      <c r="G4942">
        <v>0.5</v>
      </c>
      <c r="K4942">
        <v>18.850000000000001</v>
      </c>
      <c r="L4942" t="s">
        <v>71</v>
      </c>
      <c r="O4942">
        <v>8.02</v>
      </c>
      <c r="P4942" t="s">
        <v>71</v>
      </c>
      <c r="Q4942">
        <v>20.7</v>
      </c>
      <c r="R4942" t="s">
        <v>71</v>
      </c>
      <c r="S4942">
        <v>1.18</v>
      </c>
      <c r="T4942" t="s">
        <v>71</v>
      </c>
      <c r="U4942">
        <v>36.46</v>
      </c>
      <c r="V4942" t="s">
        <v>71</v>
      </c>
      <c r="W4942">
        <v>38.64</v>
      </c>
      <c r="X4942" t="s">
        <v>71</v>
      </c>
      <c r="Y4942">
        <v>56.01</v>
      </c>
      <c r="AA4942">
        <v>59.41</v>
      </c>
      <c r="AE4942">
        <v>3.4</v>
      </c>
      <c r="AF4942" t="s">
        <v>71</v>
      </c>
      <c r="AG4942">
        <v>6.09</v>
      </c>
      <c r="AH4942" t="s">
        <v>71</v>
      </c>
      <c r="AS4942">
        <v>0.76</v>
      </c>
      <c r="AT4942" t="s">
        <v>71</v>
      </c>
    </row>
    <row r="4943" spans="1:46" x14ac:dyDescent="0.2">
      <c r="A4943" t="s">
        <v>223</v>
      </c>
      <c r="B4943" t="s">
        <v>224</v>
      </c>
      <c r="C4943">
        <f>-70.00763973 / 41.75587868</f>
        <v>-1.6765936185060299</v>
      </c>
      <c r="D4943" t="s">
        <v>225</v>
      </c>
      <c r="E4943" t="s">
        <v>70</v>
      </c>
      <c r="F4943" s="1">
        <v>40071</v>
      </c>
      <c r="G4943">
        <v>1</v>
      </c>
      <c r="O4943">
        <v>8.09</v>
      </c>
      <c r="P4943" t="s">
        <v>71</v>
      </c>
      <c r="Q4943">
        <v>20.5</v>
      </c>
      <c r="R4943" t="s">
        <v>71</v>
      </c>
    </row>
    <row r="4944" spans="1:46" x14ac:dyDescent="0.2">
      <c r="A4944" t="s">
        <v>223</v>
      </c>
      <c r="B4944" t="s">
        <v>224</v>
      </c>
      <c r="C4944">
        <f>-70.00763973 / 41.75587868</f>
        <v>-1.6765936185060299</v>
      </c>
      <c r="D4944" t="s">
        <v>225</v>
      </c>
      <c r="E4944" t="s">
        <v>70</v>
      </c>
      <c r="F4944" s="1">
        <v>40071</v>
      </c>
      <c r="G4944">
        <v>1.5</v>
      </c>
      <c r="O4944">
        <v>7.07</v>
      </c>
      <c r="P4944" t="s">
        <v>71</v>
      </c>
      <c r="Q4944">
        <v>20.3</v>
      </c>
      <c r="R4944" t="s">
        <v>71</v>
      </c>
    </row>
    <row r="4945" spans="1:46" x14ac:dyDescent="0.2">
      <c r="A4945" t="s">
        <v>223</v>
      </c>
      <c r="B4945" t="s">
        <v>224</v>
      </c>
      <c r="C4945">
        <f>-70.00763973 / 41.75587868</f>
        <v>-1.6765936185060299</v>
      </c>
      <c r="D4945" t="s">
        <v>225</v>
      </c>
      <c r="E4945" t="s">
        <v>70</v>
      </c>
      <c r="F4945" s="1">
        <v>40071</v>
      </c>
      <c r="G4945">
        <v>2</v>
      </c>
      <c r="O4945">
        <v>5.89</v>
      </c>
      <c r="P4945" t="s">
        <v>71</v>
      </c>
      <c r="Q4945">
        <v>19.899999999999999</v>
      </c>
      <c r="R4945" t="s">
        <v>71</v>
      </c>
    </row>
    <row r="4946" spans="1:46" x14ac:dyDescent="0.2">
      <c r="A4946" t="s">
        <v>223</v>
      </c>
      <c r="B4946" t="s">
        <v>224</v>
      </c>
      <c r="C4946">
        <f>-70.00763973 / 41.75587868</f>
        <v>-1.6765936185060299</v>
      </c>
      <c r="D4946" t="s">
        <v>225</v>
      </c>
      <c r="E4946" t="s">
        <v>70</v>
      </c>
      <c r="F4946" s="1">
        <v>40071</v>
      </c>
      <c r="G4946">
        <v>2.5</v>
      </c>
      <c r="K4946">
        <v>10.119999999999999</v>
      </c>
      <c r="L4946" t="s">
        <v>71</v>
      </c>
      <c r="O4946">
        <v>3.84</v>
      </c>
      <c r="P4946" t="s">
        <v>71</v>
      </c>
      <c r="Q4946">
        <v>19.600000000000001</v>
      </c>
      <c r="R4946" t="s">
        <v>71</v>
      </c>
      <c r="S4946">
        <v>0.76</v>
      </c>
      <c r="T4946" t="s">
        <v>71</v>
      </c>
      <c r="W4946">
        <v>37.76</v>
      </c>
      <c r="X4946" t="s">
        <v>71</v>
      </c>
      <c r="Y4946">
        <v>0.23</v>
      </c>
      <c r="AA4946">
        <v>53.3</v>
      </c>
      <c r="AE4946">
        <v>3.3</v>
      </c>
      <c r="AF4946" t="s">
        <v>71</v>
      </c>
      <c r="AG4946">
        <v>5.58</v>
      </c>
      <c r="AH4946" t="s">
        <v>71</v>
      </c>
      <c r="AS4946">
        <v>3.13</v>
      </c>
      <c r="AT4946" t="s">
        <v>71</v>
      </c>
    </row>
    <row r="4947" spans="1:46" x14ac:dyDescent="0.2">
      <c r="A4947" t="s">
        <v>229</v>
      </c>
      <c r="B4947" t="s">
        <v>230</v>
      </c>
      <c r="C4947">
        <f>-70.09238183 / 41.75379316</f>
        <v>-1.6787069275695956</v>
      </c>
      <c r="D4947" t="s">
        <v>231</v>
      </c>
      <c r="E4947" t="s">
        <v>70</v>
      </c>
      <c r="F4947" s="1">
        <v>37143</v>
      </c>
      <c r="G4947">
        <v>0.5</v>
      </c>
      <c r="I4947">
        <v>3</v>
      </c>
      <c r="J4947" t="s">
        <v>71</v>
      </c>
      <c r="M4947">
        <v>1.1599999999999999</v>
      </c>
      <c r="N4947" t="s">
        <v>71</v>
      </c>
      <c r="AC4947">
        <v>57.86</v>
      </c>
    </row>
    <row r="4948" spans="1:46" x14ac:dyDescent="0.2">
      <c r="A4948" t="s">
        <v>229</v>
      </c>
      <c r="B4948" t="s">
        <v>230</v>
      </c>
      <c r="C4948">
        <f>-70.09238183 / 41.75379316</f>
        <v>-1.6787069275695956</v>
      </c>
      <c r="D4948" t="s">
        <v>231</v>
      </c>
      <c r="E4948" t="s">
        <v>70</v>
      </c>
      <c r="F4948" s="1">
        <v>37143</v>
      </c>
      <c r="G4948">
        <v>1</v>
      </c>
      <c r="K4948">
        <v>10.3</v>
      </c>
      <c r="L4948" t="s">
        <v>71</v>
      </c>
      <c r="O4948">
        <v>11.4</v>
      </c>
      <c r="P4948" t="s">
        <v>71</v>
      </c>
      <c r="Q4948">
        <v>22.1</v>
      </c>
      <c r="R4948" t="s">
        <v>71</v>
      </c>
      <c r="S4948">
        <v>1.43</v>
      </c>
      <c r="T4948" t="s">
        <v>71</v>
      </c>
      <c r="U4948">
        <v>44.29</v>
      </c>
      <c r="V4948" t="s">
        <v>71</v>
      </c>
      <c r="W4948">
        <v>59.3</v>
      </c>
      <c r="X4948" t="s">
        <v>71</v>
      </c>
      <c r="Y4948">
        <v>58.81</v>
      </c>
      <c r="AA4948">
        <v>53.48</v>
      </c>
      <c r="AE4948">
        <v>9.6</v>
      </c>
      <c r="AF4948" t="s">
        <v>71</v>
      </c>
      <c r="AG4948">
        <v>6.74</v>
      </c>
      <c r="AH4948" t="s">
        <v>71</v>
      </c>
      <c r="AS4948">
        <v>0</v>
      </c>
      <c r="AT4948" t="s">
        <v>71</v>
      </c>
    </row>
    <row r="4949" spans="1:46" x14ac:dyDescent="0.2">
      <c r="A4949" t="s">
        <v>229</v>
      </c>
      <c r="B4949" t="s">
        <v>230</v>
      </c>
      <c r="C4949">
        <f>-70.09238183 / 41.75379316</f>
        <v>-1.6787069275695956</v>
      </c>
      <c r="D4949" t="s">
        <v>231</v>
      </c>
      <c r="E4949" t="s">
        <v>70</v>
      </c>
      <c r="F4949" s="1">
        <v>37143</v>
      </c>
      <c r="G4949">
        <v>2</v>
      </c>
      <c r="K4949">
        <v>27.04</v>
      </c>
      <c r="L4949" t="s">
        <v>71</v>
      </c>
      <c r="O4949">
        <v>2.34</v>
      </c>
      <c r="P4949" t="s">
        <v>71</v>
      </c>
      <c r="Q4949">
        <v>20.5</v>
      </c>
      <c r="R4949" t="s">
        <v>71</v>
      </c>
      <c r="S4949">
        <v>2.39</v>
      </c>
      <c r="T4949" t="s">
        <v>71</v>
      </c>
      <c r="W4949">
        <v>51.5</v>
      </c>
      <c r="X4949" t="s">
        <v>71</v>
      </c>
      <c r="AE4949">
        <v>0</v>
      </c>
      <c r="AF4949" t="s">
        <v>71</v>
      </c>
      <c r="AG4949">
        <v>6.58</v>
      </c>
      <c r="AH4949" t="s">
        <v>71</v>
      </c>
      <c r="AS4949">
        <v>0</v>
      </c>
      <c r="AT4949" t="s">
        <v>71</v>
      </c>
    </row>
    <row r="4950" spans="1:46" x14ac:dyDescent="0.2">
      <c r="A4950" t="s">
        <v>229</v>
      </c>
      <c r="B4950" t="s">
        <v>230</v>
      </c>
      <c r="C4950">
        <f>-70.09238183 / 41.75379316</f>
        <v>-1.6787069275695956</v>
      </c>
      <c r="D4950" t="s">
        <v>231</v>
      </c>
      <c r="E4950" t="s">
        <v>70</v>
      </c>
      <c r="F4950" s="1">
        <v>37143</v>
      </c>
      <c r="G4950">
        <v>3</v>
      </c>
      <c r="O4950">
        <v>0.26</v>
      </c>
      <c r="P4950" t="s">
        <v>71</v>
      </c>
      <c r="Q4950">
        <v>20.3</v>
      </c>
      <c r="R4950" t="s">
        <v>71</v>
      </c>
    </row>
    <row r="4951" spans="1:46" x14ac:dyDescent="0.2">
      <c r="A4951" t="s">
        <v>229</v>
      </c>
      <c r="B4951" t="s">
        <v>230</v>
      </c>
      <c r="C4951">
        <f>-70.09238183 / 41.75379316</f>
        <v>-1.6787069275695956</v>
      </c>
      <c r="D4951" t="s">
        <v>231</v>
      </c>
      <c r="E4951" t="s">
        <v>70</v>
      </c>
      <c r="F4951" s="1">
        <v>37873</v>
      </c>
      <c r="G4951">
        <v>0.5</v>
      </c>
      <c r="I4951">
        <v>2.71</v>
      </c>
      <c r="J4951" t="s">
        <v>71</v>
      </c>
      <c r="K4951">
        <v>14.16</v>
      </c>
      <c r="L4951" t="s">
        <v>71</v>
      </c>
      <c r="M4951">
        <v>1.2</v>
      </c>
      <c r="N4951" t="s">
        <v>71</v>
      </c>
      <c r="O4951">
        <v>6.98</v>
      </c>
      <c r="P4951" t="s">
        <v>71</v>
      </c>
      <c r="Q4951">
        <v>21.6</v>
      </c>
      <c r="R4951" t="s">
        <v>71</v>
      </c>
      <c r="S4951">
        <v>1.8</v>
      </c>
      <c r="T4951" t="s">
        <v>71</v>
      </c>
      <c r="U4951">
        <v>55.75</v>
      </c>
      <c r="V4951" t="s">
        <v>71</v>
      </c>
      <c r="W4951">
        <v>47.5</v>
      </c>
      <c r="X4951" t="s">
        <v>71</v>
      </c>
      <c r="Y4951">
        <v>62.13</v>
      </c>
      <c r="AA4951">
        <v>56.6</v>
      </c>
      <c r="AC4951">
        <v>57.37</v>
      </c>
      <c r="AE4951">
        <v>1.02</v>
      </c>
      <c r="AF4951" t="s">
        <v>71</v>
      </c>
      <c r="AG4951">
        <v>6.5</v>
      </c>
      <c r="AH4951" t="s">
        <v>71</v>
      </c>
      <c r="AS4951">
        <v>5.66</v>
      </c>
      <c r="AT4951" t="s">
        <v>71</v>
      </c>
    </row>
    <row r="4952" spans="1:46" x14ac:dyDescent="0.2">
      <c r="A4952" t="s">
        <v>229</v>
      </c>
      <c r="B4952" t="s">
        <v>230</v>
      </c>
      <c r="C4952">
        <f>-70.09238183 / 41.75379316</f>
        <v>-1.6787069275695956</v>
      </c>
      <c r="D4952" t="s">
        <v>231</v>
      </c>
      <c r="E4952" t="s">
        <v>70</v>
      </c>
      <c r="F4952" s="1">
        <v>37873</v>
      </c>
      <c r="G4952">
        <v>1</v>
      </c>
      <c r="O4952">
        <v>6.16</v>
      </c>
      <c r="P4952" t="s">
        <v>71</v>
      </c>
      <c r="Q4952">
        <v>21.4</v>
      </c>
      <c r="R4952" t="s">
        <v>71</v>
      </c>
    </row>
    <row r="4953" spans="1:46" x14ac:dyDescent="0.2">
      <c r="A4953" t="s">
        <v>229</v>
      </c>
      <c r="B4953" t="s">
        <v>230</v>
      </c>
      <c r="C4953">
        <f>-70.09238183 / 41.75379316</f>
        <v>-1.6787069275695956</v>
      </c>
      <c r="D4953" t="s">
        <v>231</v>
      </c>
      <c r="E4953" t="s">
        <v>70</v>
      </c>
      <c r="F4953" s="1">
        <v>37873</v>
      </c>
      <c r="G4953">
        <v>1.5</v>
      </c>
      <c r="O4953">
        <v>5.61</v>
      </c>
      <c r="P4953" t="s">
        <v>71</v>
      </c>
      <c r="Q4953">
        <v>20.8</v>
      </c>
      <c r="R4953" t="s">
        <v>71</v>
      </c>
    </row>
    <row r="4954" spans="1:46" x14ac:dyDescent="0.2">
      <c r="A4954" t="s">
        <v>229</v>
      </c>
      <c r="B4954" t="s">
        <v>230</v>
      </c>
      <c r="C4954">
        <f>-70.09238183 / 41.75379316</f>
        <v>-1.6787069275695956</v>
      </c>
      <c r="D4954" t="s">
        <v>231</v>
      </c>
      <c r="E4954" t="s">
        <v>70</v>
      </c>
      <c r="F4954" s="1">
        <v>37873</v>
      </c>
      <c r="G4954">
        <v>2</v>
      </c>
      <c r="K4954">
        <v>8.32</v>
      </c>
      <c r="L4954" t="s">
        <v>71</v>
      </c>
      <c r="O4954">
        <v>4.74</v>
      </c>
      <c r="P4954" t="s">
        <v>71</v>
      </c>
      <c r="Q4954">
        <v>20.6</v>
      </c>
      <c r="R4954" t="s">
        <v>71</v>
      </c>
      <c r="S4954">
        <v>2.5</v>
      </c>
      <c r="T4954" t="s">
        <v>71</v>
      </c>
      <c r="U4954">
        <v>77.430000000000007</v>
      </c>
      <c r="V4954" t="s">
        <v>71</v>
      </c>
      <c r="W4954">
        <v>55.8</v>
      </c>
      <c r="X4954" t="s">
        <v>71</v>
      </c>
      <c r="Y4954">
        <v>66.87</v>
      </c>
      <c r="AA4954">
        <v>51.38</v>
      </c>
      <c r="AE4954">
        <v>1.02</v>
      </c>
      <c r="AF4954" t="s">
        <v>71</v>
      </c>
      <c r="AG4954">
        <v>6.71</v>
      </c>
      <c r="AH4954" t="s">
        <v>71</v>
      </c>
      <c r="AS4954">
        <v>14.4</v>
      </c>
      <c r="AT4954" t="s">
        <v>71</v>
      </c>
    </row>
    <row r="4955" spans="1:46" x14ac:dyDescent="0.2">
      <c r="A4955" t="s">
        <v>229</v>
      </c>
      <c r="B4955" t="s">
        <v>230</v>
      </c>
      <c r="C4955">
        <f>-70.09238183 / 41.75379316</f>
        <v>-1.6787069275695956</v>
      </c>
      <c r="D4955" t="s">
        <v>231</v>
      </c>
      <c r="E4955" t="s">
        <v>70</v>
      </c>
      <c r="F4955" s="1">
        <v>37873</v>
      </c>
      <c r="G4955">
        <v>2.5</v>
      </c>
      <c r="O4955">
        <v>4.6399999999999997</v>
      </c>
      <c r="P4955" t="s">
        <v>71</v>
      </c>
      <c r="Q4955">
        <v>20.5</v>
      </c>
      <c r="R4955" t="s">
        <v>71</v>
      </c>
    </row>
    <row r="4956" spans="1:46" x14ac:dyDescent="0.2">
      <c r="A4956" t="s">
        <v>229</v>
      </c>
      <c r="B4956" t="s">
        <v>230</v>
      </c>
      <c r="C4956">
        <f>-70.09238183 / 41.75379316</f>
        <v>-1.6787069275695956</v>
      </c>
      <c r="D4956" t="s">
        <v>231</v>
      </c>
      <c r="E4956" t="s">
        <v>70</v>
      </c>
      <c r="F4956" s="1">
        <v>38251</v>
      </c>
      <c r="G4956">
        <v>0.5</v>
      </c>
      <c r="I4956">
        <v>2.85</v>
      </c>
      <c r="J4956" t="s">
        <v>71</v>
      </c>
      <c r="K4956">
        <v>5.87</v>
      </c>
      <c r="L4956" t="s">
        <v>71</v>
      </c>
      <c r="M4956">
        <v>2.1</v>
      </c>
      <c r="N4956" t="s">
        <v>71</v>
      </c>
      <c r="O4956">
        <v>7.51</v>
      </c>
      <c r="P4956" t="s">
        <v>71</v>
      </c>
      <c r="Q4956">
        <v>19.3</v>
      </c>
      <c r="R4956" t="s">
        <v>71</v>
      </c>
      <c r="S4956">
        <v>1.17</v>
      </c>
      <c r="T4956" t="s">
        <v>71</v>
      </c>
      <c r="U4956">
        <v>36.24</v>
      </c>
      <c r="V4956" t="s">
        <v>71</v>
      </c>
      <c r="W4956">
        <v>52.48</v>
      </c>
      <c r="X4956" t="s">
        <v>71</v>
      </c>
      <c r="Y4956">
        <v>55.92</v>
      </c>
      <c r="AA4956">
        <v>47.96</v>
      </c>
      <c r="AC4956">
        <v>49.31</v>
      </c>
      <c r="AE4956">
        <v>15.74</v>
      </c>
      <c r="AF4956" t="s">
        <v>71</v>
      </c>
      <c r="AG4956">
        <v>6.65</v>
      </c>
      <c r="AH4956" t="s">
        <v>71</v>
      </c>
      <c r="AS4956">
        <v>1.27</v>
      </c>
      <c r="AT4956" t="s">
        <v>71</v>
      </c>
    </row>
    <row r="4957" spans="1:46" x14ac:dyDescent="0.2">
      <c r="A4957" t="s">
        <v>229</v>
      </c>
      <c r="B4957" t="s">
        <v>230</v>
      </c>
      <c r="C4957">
        <f>-70.09238183 / 41.75379316</f>
        <v>-1.6787069275695956</v>
      </c>
      <c r="D4957" t="s">
        <v>231</v>
      </c>
      <c r="E4957" t="s">
        <v>70</v>
      </c>
      <c r="F4957" s="1">
        <v>38251</v>
      </c>
      <c r="G4957">
        <v>1</v>
      </c>
      <c r="O4957">
        <v>7.3</v>
      </c>
      <c r="P4957" t="s">
        <v>71</v>
      </c>
      <c r="Q4957">
        <v>19.100000000000001</v>
      </c>
      <c r="R4957" t="s">
        <v>71</v>
      </c>
    </row>
    <row r="4958" spans="1:46" x14ac:dyDescent="0.2">
      <c r="A4958" t="s">
        <v>229</v>
      </c>
      <c r="B4958" t="s">
        <v>230</v>
      </c>
      <c r="C4958">
        <f>-70.09238183 / 41.75379316</f>
        <v>-1.6787069275695956</v>
      </c>
      <c r="D4958" t="s">
        <v>231</v>
      </c>
      <c r="E4958" t="s">
        <v>70</v>
      </c>
      <c r="F4958" s="1">
        <v>38251</v>
      </c>
      <c r="G4958">
        <v>1.5</v>
      </c>
      <c r="O4958">
        <v>7.34</v>
      </c>
      <c r="P4958" t="s">
        <v>71</v>
      </c>
      <c r="Q4958">
        <v>18.399999999999999</v>
      </c>
      <c r="R4958" t="s">
        <v>71</v>
      </c>
    </row>
    <row r="4959" spans="1:46" x14ac:dyDescent="0.2">
      <c r="A4959" t="s">
        <v>229</v>
      </c>
      <c r="B4959" t="s">
        <v>230</v>
      </c>
      <c r="C4959">
        <f>-70.09238183 / 41.75379316</f>
        <v>-1.6787069275695956</v>
      </c>
      <c r="D4959" t="s">
        <v>231</v>
      </c>
      <c r="E4959" t="s">
        <v>70</v>
      </c>
      <c r="F4959" s="1">
        <v>38251</v>
      </c>
      <c r="G4959">
        <v>2</v>
      </c>
      <c r="K4959">
        <v>5.88</v>
      </c>
      <c r="L4959" t="s">
        <v>71</v>
      </c>
      <c r="O4959">
        <v>6.81</v>
      </c>
      <c r="P4959" t="s">
        <v>71</v>
      </c>
      <c r="Q4959">
        <v>18.3</v>
      </c>
      <c r="R4959" t="s">
        <v>71</v>
      </c>
      <c r="S4959">
        <v>1.1100000000000001</v>
      </c>
      <c r="T4959" t="s">
        <v>71</v>
      </c>
      <c r="U4959">
        <v>34.380000000000003</v>
      </c>
      <c r="V4959" t="s">
        <v>71</v>
      </c>
      <c r="W4959">
        <v>44.26</v>
      </c>
      <c r="X4959" t="s">
        <v>71</v>
      </c>
      <c r="Y4959">
        <v>55.16</v>
      </c>
      <c r="AA4959">
        <v>47.98</v>
      </c>
      <c r="AE4959">
        <v>16.350000000000001</v>
      </c>
      <c r="AF4959" t="s">
        <v>71</v>
      </c>
      <c r="AG4959">
        <v>6.67</v>
      </c>
      <c r="AH4959" t="s">
        <v>71</v>
      </c>
      <c r="AS4959">
        <v>1.94</v>
      </c>
      <c r="AT4959" t="s">
        <v>71</v>
      </c>
    </row>
    <row r="4960" spans="1:46" x14ac:dyDescent="0.2">
      <c r="A4960" t="s">
        <v>229</v>
      </c>
      <c r="B4960" t="s">
        <v>230</v>
      </c>
      <c r="C4960">
        <f>-70.09238183 / 41.75379316</f>
        <v>-1.6787069275695956</v>
      </c>
      <c r="D4960" t="s">
        <v>231</v>
      </c>
      <c r="E4960" t="s">
        <v>70</v>
      </c>
      <c r="F4960" s="1">
        <v>38251</v>
      </c>
      <c r="G4960">
        <v>2.5</v>
      </c>
      <c r="O4960">
        <v>6.25</v>
      </c>
      <c r="P4960" t="s">
        <v>71</v>
      </c>
      <c r="Q4960">
        <v>18.2</v>
      </c>
      <c r="R4960" t="s">
        <v>71</v>
      </c>
    </row>
    <row r="4961" spans="1:46" x14ac:dyDescent="0.2">
      <c r="A4961" t="s">
        <v>229</v>
      </c>
      <c r="B4961" t="s">
        <v>230</v>
      </c>
      <c r="C4961">
        <f>-70.09238183 / 41.75379316</f>
        <v>-1.6787069275695956</v>
      </c>
      <c r="D4961" t="s">
        <v>231</v>
      </c>
      <c r="E4961" t="s">
        <v>70</v>
      </c>
      <c r="F4961" s="1">
        <v>38589</v>
      </c>
      <c r="G4961">
        <v>0.5</v>
      </c>
      <c r="I4961">
        <v>2.8</v>
      </c>
      <c r="J4961" t="s">
        <v>71</v>
      </c>
      <c r="K4961">
        <v>14.05</v>
      </c>
      <c r="L4961" t="s">
        <v>71</v>
      </c>
      <c r="M4961">
        <v>2.1</v>
      </c>
      <c r="N4961" t="s">
        <v>71</v>
      </c>
      <c r="O4961">
        <v>5.28</v>
      </c>
      <c r="P4961" t="s">
        <v>71</v>
      </c>
      <c r="Q4961">
        <v>24.9</v>
      </c>
      <c r="R4961" t="s">
        <v>71</v>
      </c>
      <c r="S4961">
        <v>1.6</v>
      </c>
      <c r="T4961" t="s">
        <v>71</v>
      </c>
      <c r="U4961">
        <v>49.56</v>
      </c>
      <c r="V4961" t="s">
        <v>71</v>
      </c>
      <c r="W4961">
        <v>36.71</v>
      </c>
      <c r="X4961" t="s">
        <v>71</v>
      </c>
      <c r="Y4961">
        <v>60.43</v>
      </c>
      <c r="AA4961">
        <v>56.52</v>
      </c>
      <c r="AC4961">
        <v>49.31</v>
      </c>
      <c r="AE4961">
        <v>19.170000000000002</v>
      </c>
      <c r="AF4961" t="s">
        <v>71</v>
      </c>
      <c r="AG4961">
        <v>6.55</v>
      </c>
      <c r="AH4961" t="s">
        <v>71</v>
      </c>
      <c r="AS4961">
        <v>0.61</v>
      </c>
      <c r="AT4961" t="s">
        <v>71</v>
      </c>
    </row>
    <row r="4962" spans="1:46" x14ac:dyDescent="0.2">
      <c r="A4962" t="s">
        <v>229</v>
      </c>
      <c r="B4962" t="s">
        <v>230</v>
      </c>
      <c r="C4962">
        <f>-70.09238183 / 41.75379316</f>
        <v>-1.6787069275695956</v>
      </c>
      <c r="D4962" t="s">
        <v>231</v>
      </c>
      <c r="E4962" t="s">
        <v>70</v>
      </c>
      <c r="F4962" s="1">
        <v>38589</v>
      </c>
      <c r="G4962">
        <v>1</v>
      </c>
      <c r="O4962">
        <v>5.63</v>
      </c>
      <c r="P4962" t="s">
        <v>71</v>
      </c>
      <c r="Q4962">
        <v>24.9</v>
      </c>
      <c r="R4962" t="s">
        <v>71</v>
      </c>
    </row>
    <row r="4963" spans="1:46" x14ac:dyDescent="0.2">
      <c r="A4963" t="s">
        <v>229</v>
      </c>
      <c r="B4963" t="s">
        <v>230</v>
      </c>
      <c r="C4963">
        <f>-70.09238183 / 41.75379316</f>
        <v>-1.6787069275695956</v>
      </c>
      <c r="D4963" t="s">
        <v>231</v>
      </c>
      <c r="E4963" t="s">
        <v>70</v>
      </c>
      <c r="F4963" s="1">
        <v>38589</v>
      </c>
      <c r="G4963">
        <v>1.5</v>
      </c>
      <c r="O4963">
        <v>5.23</v>
      </c>
      <c r="P4963" t="s">
        <v>71</v>
      </c>
      <c r="Q4963">
        <v>24.9</v>
      </c>
      <c r="R4963" t="s">
        <v>71</v>
      </c>
    </row>
    <row r="4964" spans="1:46" x14ac:dyDescent="0.2">
      <c r="A4964" t="s">
        <v>229</v>
      </c>
      <c r="B4964" t="s">
        <v>230</v>
      </c>
      <c r="C4964">
        <f>-70.09238183 / 41.75379316</f>
        <v>-1.6787069275695956</v>
      </c>
      <c r="D4964" t="s">
        <v>231</v>
      </c>
      <c r="E4964" t="s">
        <v>70</v>
      </c>
      <c r="F4964" s="1">
        <v>38589</v>
      </c>
      <c r="G4964">
        <v>1.8</v>
      </c>
      <c r="K4964">
        <v>17.55</v>
      </c>
      <c r="L4964" t="s">
        <v>71</v>
      </c>
      <c r="S4964">
        <v>1.8</v>
      </c>
      <c r="T4964" t="s">
        <v>71</v>
      </c>
      <c r="U4964">
        <v>55.75</v>
      </c>
      <c r="V4964" t="s">
        <v>71</v>
      </c>
      <c r="W4964">
        <v>37.31</v>
      </c>
      <c r="X4964" t="s">
        <v>71</v>
      </c>
      <c r="Y4964">
        <v>62.13</v>
      </c>
      <c r="AA4964">
        <v>58.71</v>
      </c>
      <c r="AE4964">
        <v>19.37</v>
      </c>
      <c r="AF4964" t="s">
        <v>71</v>
      </c>
      <c r="AG4964">
        <v>6.67</v>
      </c>
      <c r="AH4964" t="s">
        <v>71</v>
      </c>
      <c r="AS4964">
        <v>0.76</v>
      </c>
      <c r="AT4964" t="s">
        <v>71</v>
      </c>
    </row>
    <row r="4965" spans="1:46" x14ac:dyDescent="0.2">
      <c r="A4965" t="s">
        <v>229</v>
      </c>
      <c r="B4965" t="s">
        <v>230</v>
      </c>
      <c r="C4965">
        <f>-70.09238183 / 41.75379316</f>
        <v>-1.6787069275695956</v>
      </c>
      <c r="D4965" t="s">
        <v>231</v>
      </c>
      <c r="E4965" t="s">
        <v>70</v>
      </c>
      <c r="F4965" s="1">
        <v>38589</v>
      </c>
      <c r="G4965">
        <v>2</v>
      </c>
      <c r="O4965">
        <v>4.99</v>
      </c>
      <c r="P4965" t="s">
        <v>71</v>
      </c>
      <c r="Q4965">
        <v>24.5</v>
      </c>
      <c r="R4965" t="s">
        <v>71</v>
      </c>
    </row>
    <row r="4966" spans="1:46" x14ac:dyDescent="0.2">
      <c r="A4966" t="s">
        <v>229</v>
      </c>
      <c r="B4966" t="s">
        <v>230</v>
      </c>
      <c r="C4966">
        <f>-70.09238183 / 41.75379316</f>
        <v>-1.6787069275695956</v>
      </c>
      <c r="D4966" t="s">
        <v>231</v>
      </c>
      <c r="E4966" t="s">
        <v>70</v>
      </c>
      <c r="F4966" s="1">
        <v>38589</v>
      </c>
      <c r="G4966">
        <v>2.5</v>
      </c>
      <c r="O4966">
        <v>1.93</v>
      </c>
      <c r="P4966" t="s">
        <v>71</v>
      </c>
      <c r="Q4966">
        <v>22.6</v>
      </c>
      <c r="R4966" t="s">
        <v>71</v>
      </c>
    </row>
    <row r="4967" spans="1:46" x14ac:dyDescent="0.2">
      <c r="A4967" t="s">
        <v>229</v>
      </c>
      <c r="B4967" t="s">
        <v>230</v>
      </c>
      <c r="C4967">
        <f>-70.09238183 / 41.75379316</f>
        <v>-1.6787069275695956</v>
      </c>
      <c r="D4967" t="s">
        <v>231</v>
      </c>
      <c r="E4967" t="s">
        <v>70</v>
      </c>
      <c r="F4967" s="1">
        <v>38967</v>
      </c>
      <c r="G4967">
        <v>0.5</v>
      </c>
      <c r="I4967">
        <v>2.85</v>
      </c>
      <c r="J4967" t="s">
        <v>71</v>
      </c>
      <c r="K4967">
        <v>7.8</v>
      </c>
      <c r="L4967" t="s">
        <v>71</v>
      </c>
      <c r="M4967">
        <v>1.45</v>
      </c>
      <c r="N4967" t="s">
        <v>71</v>
      </c>
      <c r="O4967">
        <v>10.14</v>
      </c>
      <c r="P4967" t="s">
        <v>71</v>
      </c>
      <c r="Q4967">
        <v>22.4</v>
      </c>
      <c r="R4967" t="s">
        <v>71</v>
      </c>
      <c r="S4967">
        <v>1.23</v>
      </c>
      <c r="T4967" t="s">
        <v>71</v>
      </c>
      <c r="U4967">
        <v>38.21</v>
      </c>
      <c r="V4967" t="s">
        <v>71</v>
      </c>
      <c r="W4967">
        <v>77.84</v>
      </c>
      <c r="X4967" t="s">
        <v>71</v>
      </c>
      <c r="Y4967">
        <v>56.68</v>
      </c>
      <c r="AA4967">
        <v>50.75</v>
      </c>
      <c r="AC4967">
        <v>54.65</v>
      </c>
      <c r="AE4967">
        <v>19.170000000000002</v>
      </c>
      <c r="AF4967" t="s">
        <v>71</v>
      </c>
      <c r="AG4967">
        <v>6.63</v>
      </c>
      <c r="AH4967" t="s">
        <v>71</v>
      </c>
      <c r="AS4967">
        <v>3.12</v>
      </c>
      <c r="AT4967" t="s">
        <v>71</v>
      </c>
    </row>
    <row r="4968" spans="1:46" x14ac:dyDescent="0.2">
      <c r="A4968" t="s">
        <v>229</v>
      </c>
      <c r="B4968" t="s">
        <v>230</v>
      </c>
      <c r="C4968">
        <f>-70.09238183 / 41.75379316</f>
        <v>-1.6787069275695956</v>
      </c>
      <c r="D4968" t="s">
        <v>231</v>
      </c>
      <c r="E4968" t="s">
        <v>70</v>
      </c>
      <c r="F4968" s="1">
        <v>38967</v>
      </c>
      <c r="G4968">
        <v>1</v>
      </c>
      <c r="O4968">
        <v>9.8000000000000007</v>
      </c>
      <c r="P4968" t="s">
        <v>71</v>
      </c>
      <c r="Q4968">
        <v>20.6</v>
      </c>
      <c r="R4968" t="s">
        <v>71</v>
      </c>
    </row>
    <row r="4969" spans="1:46" x14ac:dyDescent="0.2">
      <c r="A4969" t="s">
        <v>229</v>
      </c>
      <c r="B4969" t="s">
        <v>230</v>
      </c>
      <c r="C4969">
        <f>-70.09238183 / 41.75379316</f>
        <v>-1.6787069275695956</v>
      </c>
      <c r="D4969" t="s">
        <v>231</v>
      </c>
      <c r="E4969" t="s">
        <v>70</v>
      </c>
      <c r="F4969" s="1">
        <v>38967</v>
      </c>
      <c r="G4969">
        <v>1.5</v>
      </c>
      <c r="O4969">
        <v>10.24</v>
      </c>
      <c r="P4969" t="s">
        <v>71</v>
      </c>
      <c r="Q4969">
        <v>20.100000000000001</v>
      </c>
      <c r="R4969" t="s">
        <v>71</v>
      </c>
    </row>
    <row r="4970" spans="1:46" x14ac:dyDescent="0.2">
      <c r="A4970" t="s">
        <v>229</v>
      </c>
      <c r="B4970" t="s">
        <v>230</v>
      </c>
      <c r="C4970">
        <f>-70.09238183 / 41.75379316</f>
        <v>-1.6787069275695956</v>
      </c>
      <c r="D4970" t="s">
        <v>231</v>
      </c>
      <c r="E4970" t="s">
        <v>70</v>
      </c>
      <c r="F4970" s="1">
        <v>38967</v>
      </c>
      <c r="G4970">
        <v>2</v>
      </c>
      <c r="K4970">
        <v>144.77000000000001</v>
      </c>
      <c r="L4970" t="s">
        <v>71</v>
      </c>
      <c r="O4970">
        <v>3.69</v>
      </c>
      <c r="P4970" t="s">
        <v>71</v>
      </c>
      <c r="Q4970">
        <v>19.600000000000001</v>
      </c>
      <c r="R4970" t="s">
        <v>71</v>
      </c>
      <c r="S4970">
        <v>19.559999999999999</v>
      </c>
      <c r="T4970" t="s">
        <v>71</v>
      </c>
      <c r="U4970">
        <v>605.82000000000005</v>
      </c>
      <c r="V4970" t="s">
        <v>71</v>
      </c>
      <c r="W4970">
        <v>95.98</v>
      </c>
      <c r="X4970" t="s">
        <v>71</v>
      </c>
      <c r="Y4970">
        <v>96.53</v>
      </c>
      <c r="AA4970">
        <v>79.41</v>
      </c>
      <c r="AE4970">
        <v>19.78</v>
      </c>
      <c r="AF4970" t="s">
        <v>71</v>
      </c>
      <c r="AG4970">
        <v>6.3</v>
      </c>
      <c r="AH4970" t="s">
        <v>71</v>
      </c>
      <c r="AS4970">
        <v>10.25</v>
      </c>
      <c r="AT4970" t="s">
        <v>71</v>
      </c>
    </row>
    <row r="4971" spans="1:46" x14ac:dyDescent="0.2">
      <c r="A4971" t="s">
        <v>229</v>
      </c>
      <c r="B4971" t="s">
        <v>230</v>
      </c>
      <c r="C4971">
        <f>-70.09238183 / 41.75379316</f>
        <v>-1.6787069275695956</v>
      </c>
      <c r="D4971" t="s">
        <v>231</v>
      </c>
      <c r="E4971" t="s">
        <v>70</v>
      </c>
      <c r="F4971" s="1">
        <v>39321</v>
      </c>
      <c r="G4971">
        <v>0.5</v>
      </c>
      <c r="I4971">
        <v>2.8</v>
      </c>
      <c r="J4971" t="s">
        <v>71</v>
      </c>
      <c r="K4971">
        <v>84.65</v>
      </c>
      <c r="L4971" t="s">
        <v>71</v>
      </c>
      <c r="M4971">
        <v>0.36</v>
      </c>
      <c r="N4971" t="s">
        <v>71</v>
      </c>
      <c r="O4971">
        <v>4.32</v>
      </c>
      <c r="P4971" t="s">
        <v>71</v>
      </c>
      <c r="Q4971">
        <v>24.9</v>
      </c>
      <c r="R4971" t="s">
        <v>71</v>
      </c>
      <c r="S4971">
        <v>1.81</v>
      </c>
      <c r="T4971" t="s">
        <v>71</v>
      </c>
      <c r="U4971">
        <v>55.96</v>
      </c>
      <c r="V4971" t="s">
        <v>71</v>
      </c>
      <c r="Y4971">
        <v>62.19</v>
      </c>
      <c r="AA4971">
        <v>74.14</v>
      </c>
      <c r="AC4971">
        <v>74.72</v>
      </c>
      <c r="AE4971">
        <v>9.6</v>
      </c>
      <c r="AF4971" t="s">
        <v>71</v>
      </c>
      <c r="AG4971">
        <v>9.19</v>
      </c>
      <c r="AH4971" t="s">
        <v>71</v>
      </c>
      <c r="AS4971">
        <v>0.03</v>
      </c>
      <c r="AT4971" t="s">
        <v>71</v>
      </c>
    </row>
    <row r="4972" spans="1:46" x14ac:dyDescent="0.2">
      <c r="A4972" t="s">
        <v>229</v>
      </c>
      <c r="B4972" t="s">
        <v>230</v>
      </c>
      <c r="C4972">
        <f>-70.09238183 / 41.75379316</f>
        <v>-1.6787069275695956</v>
      </c>
      <c r="D4972" t="s">
        <v>231</v>
      </c>
      <c r="E4972" t="s">
        <v>70</v>
      </c>
      <c r="F4972" s="1">
        <v>39321</v>
      </c>
      <c r="G4972">
        <v>1</v>
      </c>
      <c r="O4972">
        <v>4.43</v>
      </c>
      <c r="P4972" t="s">
        <v>71</v>
      </c>
      <c r="Q4972">
        <v>24.9</v>
      </c>
      <c r="R4972" t="s">
        <v>71</v>
      </c>
    </row>
    <row r="4973" spans="1:46" x14ac:dyDescent="0.2">
      <c r="A4973" t="s">
        <v>229</v>
      </c>
      <c r="B4973" t="s">
        <v>230</v>
      </c>
      <c r="C4973">
        <f>-70.09238183 / 41.75379316</f>
        <v>-1.6787069275695956</v>
      </c>
      <c r="D4973" t="s">
        <v>231</v>
      </c>
      <c r="E4973" t="s">
        <v>70</v>
      </c>
      <c r="F4973" s="1">
        <v>39321</v>
      </c>
      <c r="G4973">
        <v>2</v>
      </c>
      <c r="K4973">
        <v>37.17</v>
      </c>
      <c r="L4973" t="s">
        <v>71</v>
      </c>
      <c r="O4973">
        <v>3.59</v>
      </c>
      <c r="P4973" t="s">
        <v>71</v>
      </c>
      <c r="Q4973">
        <v>21.9</v>
      </c>
      <c r="R4973" t="s">
        <v>71</v>
      </c>
      <c r="S4973">
        <v>2.87</v>
      </c>
      <c r="T4973" t="s">
        <v>71</v>
      </c>
      <c r="W4973">
        <v>55.27</v>
      </c>
      <c r="X4973" t="s">
        <v>71</v>
      </c>
      <c r="AE4973">
        <v>10.5</v>
      </c>
      <c r="AF4973" t="s">
        <v>71</v>
      </c>
      <c r="AG4973">
        <v>6.05</v>
      </c>
      <c r="AH4973" t="s">
        <v>71</v>
      </c>
      <c r="AS4973">
        <v>12.61</v>
      </c>
      <c r="AT4973" t="s">
        <v>71</v>
      </c>
    </row>
    <row r="4974" spans="1:46" x14ac:dyDescent="0.2">
      <c r="A4974" t="s">
        <v>229</v>
      </c>
      <c r="B4974" t="s">
        <v>230</v>
      </c>
      <c r="C4974">
        <f>-70.09238183 / 41.75379316</f>
        <v>-1.6787069275695956</v>
      </c>
      <c r="D4974" t="s">
        <v>231</v>
      </c>
      <c r="E4974" t="s">
        <v>70</v>
      </c>
      <c r="F4974" s="1">
        <v>39685</v>
      </c>
      <c r="G4974">
        <v>0.5</v>
      </c>
      <c r="I4974">
        <v>2.75</v>
      </c>
      <c r="J4974" t="s">
        <v>71</v>
      </c>
      <c r="K4974">
        <v>30.92</v>
      </c>
      <c r="L4974" t="s">
        <v>71</v>
      </c>
      <c r="M4974">
        <v>0.92</v>
      </c>
      <c r="N4974" t="s">
        <v>71</v>
      </c>
      <c r="O4974">
        <v>7.68</v>
      </c>
      <c r="P4974" t="s">
        <v>71</v>
      </c>
      <c r="Q4974">
        <v>24.6</v>
      </c>
      <c r="R4974" t="s">
        <v>71</v>
      </c>
      <c r="S4974">
        <v>1.76</v>
      </c>
      <c r="T4974" t="s">
        <v>71</v>
      </c>
      <c r="U4974">
        <v>54.51</v>
      </c>
      <c r="V4974" t="s">
        <v>71</v>
      </c>
      <c r="W4974">
        <v>49.91</v>
      </c>
      <c r="X4974" t="s">
        <v>71</v>
      </c>
      <c r="Y4974">
        <v>61.81</v>
      </c>
      <c r="AA4974">
        <v>64.260000000000005</v>
      </c>
      <c r="AC4974">
        <v>61.2</v>
      </c>
      <c r="AE4974">
        <v>10</v>
      </c>
      <c r="AF4974" t="s">
        <v>71</v>
      </c>
      <c r="AG4974">
        <v>6.7</v>
      </c>
      <c r="AH4974" t="s">
        <v>71</v>
      </c>
      <c r="AS4974">
        <v>6.77</v>
      </c>
      <c r="AT4974" t="s">
        <v>71</v>
      </c>
    </row>
    <row r="4975" spans="1:46" x14ac:dyDescent="0.2">
      <c r="A4975" t="s">
        <v>229</v>
      </c>
      <c r="B4975" t="s">
        <v>230</v>
      </c>
      <c r="C4975">
        <f>-70.09238183 / 41.75379316</f>
        <v>-1.6787069275695956</v>
      </c>
      <c r="D4975" t="s">
        <v>231</v>
      </c>
      <c r="E4975" t="s">
        <v>70</v>
      </c>
      <c r="F4975" s="1">
        <v>39685</v>
      </c>
      <c r="G4975">
        <v>1</v>
      </c>
      <c r="O4975">
        <v>5.84</v>
      </c>
      <c r="P4975" t="s">
        <v>71</v>
      </c>
      <c r="Q4975">
        <v>24.2</v>
      </c>
      <c r="R4975" t="s">
        <v>71</v>
      </c>
    </row>
    <row r="4976" spans="1:46" x14ac:dyDescent="0.2">
      <c r="A4976" t="s">
        <v>229</v>
      </c>
      <c r="B4976" t="s">
        <v>230</v>
      </c>
      <c r="C4976">
        <f>-70.09238183 / 41.75379316</f>
        <v>-1.6787069275695956</v>
      </c>
      <c r="D4976" t="s">
        <v>231</v>
      </c>
      <c r="E4976" t="s">
        <v>70</v>
      </c>
      <c r="F4976" s="1">
        <v>39685</v>
      </c>
      <c r="G4976">
        <v>1.5</v>
      </c>
      <c r="O4976">
        <v>4.97</v>
      </c>
      <c r="P4976" t="s">
        <v>71</v>
      </c>
      <c r="Q4976">
        <v>24</v>
      </c>
      <c r="R4976" t="s">
        <v>71</v>
      </c>
    </row>
    <row r="4977" spans="1:46" x14ac:dyDescent="0.2">
      <c r="A4977" t="s">
        <v>229</v>
      </c>
      <c r="B4977" t="s">
        <v>230</v>
      </c>
      <c r="C4977">
        <f>-70.09238183 / 41.75379316</f>
        <v>-1.6787069275695956</v>
      </c>
      <c r="D4977" t="s">
        <v>231</v>
      </c>
      <c r="E4977" t="s">
        <v>70</v>
      </c>
      <c r="F4977" s="1">
        <v>39685</v>
      </c>
      <c r="G4977">
        <v>2</v>
      </c>
      <c r="K4977">
        <v>39.32</v>
      </c>
      <c r="L4977" t="s">
        <v>71</v>
      </c>
      <c r="O4977">
        <v>4.4000000000000004</v>
      </c>
      <c r="P4977" t="s">
        <v>71</v>
      </c>
      <c r="Q4977">
        <v>23.8</v>
      </c>
      <c r="R4977" t="s">
        <v>71</v>
      </c>
      <c r="S4977">
        <v>3.08</v>
      </c>
      <c r="T4977" t="s">
        <v>71</v>
      </c>
      <c r="U4977">
        <v>95.4</v>
      </c>
      <c r="V4977" t="s">
        <v>71</v>
      </c>
      <c r="W4977">
        <v>58.14</v>
      </c>
      <c r="X4977" t="s">
        <v>71</v>
      </c>
      <c r="Y4977">
        <v>69.88</v>
      </c>
      <c r="AA4977">
        <v>66.62</v>
      </c>
      <c r="AE4977">
        <v>10.5</v>
      </c>
      <c r="AF4977" t="s">
        <v>71</v>
      </c>
      <c r="AG4977">
        <v>6.26</v>
      </c>
      <c r="AH4977" t="s">
        <v>71</v>
      </c>
      <c r="AS4977">
        <v>13.83</v>
      </c>
      <c r="AT4977" t="s">
        <v>71</v>
      </c>
    </row>
    <row r="4978" spans="1:46" x14ac:dyDescent="0.2">
      <c r="A4978" t="s">
        <v>229</v>
      </c>
      <c r="B4978" t="s">
        <v>230</v>
      </c>
      <c r="C4978">
        <f>-70.09238183 / 41.75379316</f>
        <v>-1.6787069275695956</v>
      </c>
      <c r="D4978" t="s">
        <v>231</v>
      </c>
      <c r="E4978" t="s">
        <v>70</v>
      </c>
      <c r="F4978" s="1">
        <v>40050</v>
      </c>
      <c r="G4978">
        <v>0.5</v>
      </c>
      <c r="I4978">
        <v>2.85</v>
      </c>
      <c r="J4978" t="s">
        <v>71</v>
      </c>
      <c r="K4978">
        <v>11.2</v>
      </c>
      <c r="L4978" t="s">
        <v>71</v>
      </c>
      <c r="M4978">
        <v>1.74</v>
      </c>
      <c r="N4978" t="s">
        <v>71</v>
      </c>
      <c r="O4978">
        <v>7.5</v>
      </c>
      <c r="P4978" t="s">
        <v>71</v>
      </c>
      <c r="Q4978">
        <v>27.7</v>
      </c>
      <c r="R4978" t="s">
        <v>71</v>
      </c>
      <c r="S4978">
        <v>4</v>
      </c>
      <c r="T4978" t="s">
        <v>71</v>
      </c>
      <c r="U4978">
        <v>123.82</v>
      </c>
      <c r="V4978" t="s">
        <v>71</v>
      </c>
      <c r="W4978">
        <v>41.56</v>
      </c>
      <c r="X4978" t="s">
        <v>71</v>
      </c>
      <c r="Y4978">
        <v>73.64</v>
      </c>
      <c r="AA4978">
        <v>54.3</v>
      </c>
      <c r="AC4978">
        <v>52.02</v>
      </c>
      <c r="AE4978">
        <v>9.6999999999999993</v>
      </c>
      <c r="AF4978" t="s">
        <v>71</v>
      </c>
      <c r="AG4978">
        <v>6.68</v>
      </c>
      <c r="AH4978" t="s">
        <v>71</v>
      </c>
      <c r="AS4978">
        <v>6.45</v>
      </c>
      <c r="AT4978" t="s">
        <v>71</v>
      </c>
    </row>
    <row r="4979" spans="1:46" x14ac:dyDescent="0.2">
      <c r="A4979" t="s">
        <v>229</v>
      </c>
      <c r="B4979" t="s">
        <v>230</v>
      </c>
      <c r="C4979">
        <f>-70.09238183 / 41.75379316</f>
        <v>-1.6787069275695956</v>
      </c>
      <c r="D4979" t="s">
        <v>231</v>
      </c>
      <c r="E4979" t="s">
        <v>70</v>
      </c>
      <c r="F4979" s="1">
        <v>40050</v>
      </c>
      <c r="G4979">
        <v>1</v>
      </c>
      <c r="O4979">
        <v>7.45</v>
      </c>
      <c r="P4979" t="s">
        <v>71</v>
      </c>
      <c r="Q4979">
        <v>27.4</v>
      </c>
      <c r="R4979" t="s">
        <v>71</v>
      </c>
    </row>
    <row r="4980" spans="1:46" x14ac:dyDescent="0.2">
      <c r="A4980" t="s">
        <v>229</v>
      </c>
      <c r="B4980" t="s">
        <v>230</v>
      </c>
      <c r="C4980">
        <f>-70.09238183 / 41.75379316</f>
        <v>-1.6787069275695956</v>
      </c>
      <c r="D4980" t="s">
        <v>231</v>
      </c>
      <c r="E4980" t="s">
        <v>70</v>
      </c>
      <c r="F4980" s="1">
        <v>40050</v>
      </c>
      <c r="G4980">
        <v>1.5</v>
      </c>
      <c r="O4980">
        <v>6.72</v>
      </c>
      <c r="P4980" t="s">
        <v>71</v>
      </c>
      <c r="Q4980">
        <v>27</v>
      </c>
      <c r="R4980" t="s">
        <v>71</v>
      </c>
    </row>
    <row r="4981" spans="1:46" x14ac:dyDescent="0.2">
      <c r="A4981" t="s">
        <v>229</v>
      </c>
      <c r="B4981" t="s">
        <v>230</v>
      </c>
      <c r="C4981">
        <f>-70.09238183 / 41.75379316</f>
        <v>-1.6787069275695956</v>
      </c>
      <c r="D4981" t="s">
        <v>231</v>
      </c>
      <c r="E4981" t="s">
        <v>70</v>
      </c>
      <c r="F4981" s="1">
        <v>40050</v>
      </c>
      <c r="G4981">
        <v>2</v>
      </c>
      <c r="K4981">
        <v>39.200000000000003</v>
      </c>
      <c r="L4981" t="s">
        <v>71</v>
      </c>
      <c r="O4981">
        <v>0.31</v>
      </c>
      <c r="P4981" t="s">
        <v>71</v>
      </c>
      <c r="Q4981">
        <v>25</v>
      </c>
      <c r="R4981" t="s">
        <v>71</v>
      </c>
      <c r="S4981">
        <v>3.32</v>
      </c>
      <c r="T4981" t="s">
        <v>71</v>
      </c>
      <c r="U4981">
        <v>102.83</v>
      </c>
      <c r="V4981" t="s">
        <v>71</v>
      </c>
      <c r="W4981">
        <v>57.91</v>
      </c>
      <c r="X4981" t="s">
        <v>71</v>
      </c>
      <c r="Y4981">
        <v>70.959999999999994</v>
      </c>
      <c r="AA4981">
        <v>66.59</v>
      </c>
      <c r="AE4981">
        <v>13.2</v>
      </c>
      <c r="AF4981" t="s">
        <v>71</v>
      </c>
      <c r="AG4981">
        <v>6.2</v>
      </c>
      <c r="AH4981" t="s">
        <v>71</v>
      </c>
      <c r="AS4981">
        <v>24.35</v>
      </c>
      <c r="AT4981" t="s">
        <v>71</v>
      </c>
    </row>
    <row r="4982" spans="1:46" x14ac:dyDescent="0.2">
      <c r="A4982" t="s">
        <v>229</v>
      </c>
      <c r="B4982" t="s">
        <v>230</v>
      </c>
      <c r="C4982">
        <f>-70.09238183 / 41.75379316</f>
        <v>-1.6787069275695956</v>
      </c>
      <c r="D4982" t="s">
        <v>231</v>
      </c>
      <c r="E4982" t="s">
        <v>70</v>
      </c>
      <c r="F4982" s="1">
        <v>40423</v>
      </c>
      <c r="G4982">
        <v>0.5</v>
      </c>
      <c r="I4982">
        <v>2.84</v>
      </c>
      <c r="J4982" t="s">
        <v>71</v>
      </c>
      <c r="K4982">
        <v>22.89</v>
      </c>
      <c r="L4982" t="s">
        <v>71</v>
      </c>
      <c r="M4982">
        <v>1.3</v>
      </c>
      <c r="N4982" t="s">
        <v>71</v>
      </c>
      <c r="O4982">
        <v>7.28</v>
      </c>
      <c r="P4982" t="s">
        <v>71</v>
      </c>
      <c r="Q4982">
        <v>26.6</v>
      </c>
      <c r="R4982" t="s">
        <v>71</v>
      </c>
      <c r="S4982">
        <v>0.66</v>
      </c>
      <c r="T4982" t="s">
        <v>71</v>
      </c>
      <c r="U4982">
        <v>20.39</v>
      </c>
      <c r="V4982" t="s">
        <v>71</v>
      </c>
      <c r="W4982">
        <v>79.040000000000006</v>
      </c>
      <c r="X4982" t="s">
        <v>71</v>
      </c>
      <c r="Y4982">
        <v>47.63</v>
      </c>
      <c r="AA4982">
        <v>61.31</v>
      </c>
      <c r="AC4982">
        <v>56.22</v>
      </c>
      <c r="AE4982">
        <v>1.0900000000000001</v>
      </c>
      <c r="AF4982" t="s">
        <v>71</v>
      </c>
      <c r="AG4982">
        <v>7.21</v>
      </c>
      <c r="AH4982" t="s">
        <v>71</v>
      </c>
      <c r="AS4982">
        <v>13.12</v>
      </c>
      <c r="AT4982" t="s">
        <v>71</v>
      </c>
    </row>
    <row r="4983" spans="1:46" x14ac:dyDescent="0.2">
      <c r="A4983" t="s">
        <v>229</v>
      </c>
      <c r="B4983" t="s">
        <v>230</v>
      </c>
      <c r="C4983">
        <f>-70.09238183 / 41.75379316</f>
        <v>-1.6787069275695956</v>
      </c>
      <c r="D4983" t="s">
        <v>231</v>
      </c>
      <c r="E4983" t="s">
        <v>70</v>
      </c>
      <c r="F4983" s="1">
        <v>40423</v>
      </c>
      <c r="G4983">
        <v>1</v>
      </c>
      <c r="O4983">
        <v>8.4600000000000009</v>
      </c>
      <c r="P4983" t="s">
        <v>71</v>
      </c>
      <c r="Q4983">
        <v>25.4</v>
      </c>
      <c r="R4983" t="s">
        <v>71</v>
      </c>
    </row>
    <row r="4984" spans="1:46" x14ac:dyDescent="0.2">
      <c r="A4984" t="s">
        <v>229</v>
      </c>
      <c r="B4984" t="s">
        <v>230</v>
      </c>
      <c r="C4984">
        <f>-70.09238183 / 41.75379316</f>
        <v>-1.6787069275695956</v>
      </c>
      <c r="D4984" t="s">
        <v>231</v>
      </c>
      <c r="E4984" t="s">
        <v>70</v>
      </c>
      <c r="F4984" s="1">
        <v>40423</v>
      </c>
      <c r="G4984">
        <v>1.5</v>
      </c>
      <c r="O4984">
        <v>9.25</v>
      </c>
      <c r="P4984" t="s">
        <v>71</v>
      </c>
      <c r="Q4984">
        <v>24</v>
      </c>
      <c r="R4984" t="s">
        <v>71</v>
      </c>
    </row>
    <row r="4985" spans="1:46" x14ac:dyDescent="0.2">
      <c r="A4985" t="s">
        <v>229</v>
      </c>
      <c r="B4985" t="s">
        <v>230</v>
      </c>
      <c r="C4985">
        <f>-70.09238183 / 41.75379316</f>
        <v>-1.6787069275695956</v>
      </c>
      <c r="D4985" t="s">
        <v>231</v>
      </c>
      <c r="E4985" t="s">
        <v>70</v>
      </c>
      <c r="F4985" s="1">
        <v>40423</v>
      </c>
      <c r="G4985">
        <v>2</v>
      </c>
      <c r="K4985">
        <v>34.049999999999997</v>
      </c>
      <c r="L4985" t="s">
        <v>71</v>
      </c>
      <c r="O4985">
        <v>7.58</v>
      </c>
      <c r="P4985" t="s">
        <v>71</v>
      </c>
      <c r="Q4985">
        <v>22.8</v>
      </c>
      <c r="R4985" t="s">
        <v>71</v>
      </c>
      <c r="S4985">
        <v>3.27</v>
      </c>
      <c r="T4985" t="s">
        <v>71</v>
      </c>
      <c r="U4985">
        <v>101.35</v>
      </c>
      <c r="V4985" t="s">
        <v>71</v>
      </c>
      <c r="W4985">
        <v>110.31</v>
      </c>
      <c r="X4985" t="s">
        <v>71</v>
      </c>
      <c r="Y4985">
        <v>70.75</v>
      </c>
      <c r="AA4985">
        <v>65.209999999999994</v>
      </c>
      <c r="AE4985">
        <v>1.01</v>
      </c>
      <c r="AF4985" t="s">
        <v>71</v>
      </c>
      <c r="AG4985">
        <v>6.69</v>
      </c>
      <c r="AH4985" t="s">
        <v>71</v>
      </c>
      <c r="AS4985">
        <v>13.1</v>
      </c>
      <c r="AT4985" t="s">
        <v>71</v>
      </c>
    </row>
    <row r="4986" spans="1:46" x14ac:dyDescent="0.2">
      <c r="A4986" t="s">
        <v>229</v>
      </c>
      <c r="B4986" t="s">
        <v>230</v>
      </c>
      <c r="C4986">
        <f>-70.09238183 / 41.75379316</f>
        <v>-1.6787069275695956</v>
      </c>
      <c r="D4986" t="s">
        <v>231</v>
      </c>
      <c r="E4986" t="s">
        <v>70</v>
      </c>
      <c r="F4986" s="1">
        <v>40801</v>
      </c>
      <c r="G4986">
        <v>0.5</v>
      </c>
      <c r="I4986">
        <v>2.83</v>
      </c>
      <c r="J4986" t="s">
        <v>71</v>
      </c>
      <c r="K4986">
        <v>6.35</v>
      </c>
      <c r="L4986" t="s">
        <v>71</v>
      </c>
      <c r="M4986">
        <v>1.77</v>
      </c>
      <c r="N4986" t="s">
        <v>71</v>
      </c>
      <c r="O4986">
        <v>8.35</v>
      </c>
      <c r="P4986" t="s">
        <v>71</v>
      </c>
      <c r="Q4986">
        <v>23.2</v>
      </c>
      <c r="R4986" t="s">
        <v>71</v>
      </c>
      <c r="S4986">
        <v>1.04</v>
      </c>
      <c r="T4986" t="s">
        <v>71</v>
      </c>
      <c r="U4986">
        <v>32.21</v>
      </c>
      <c r="V4986" t="s">
        <v>71</v>
      </c>
      <c r="W4986">
        <v>44.13</v>
      </c>
      <c r="X4986" t="s">
        <v>71</v>
      </c>
      <c r="Y4986">
        <v>54.22</v>
      </c>
      <c r="AA4986">
        <v>48.73</v>
      </c>
      <c r="AC4986">
        <v>51.77</v>
      </c>
      <c r="AE4986">
        <v>9.6</v>
      </c>
      <c r="AF4986" t="s">
        <v>71</v>
      </c>
      <c r="AG4986">
        <v>6.83</v>
      </c>
      <c r="AH4986" t="s">
        <v>71</v>
      </c>
      <c r="AS4986">
        <v>2.74</v>
      </c>
      <c r="AT4986" t="s">
        <v>71</v>
      </c>
    </row>
    <row r="4987" spans="1:46" x14ac:dyDescent="0.2">
      <c r="A4987" t="s">
        <v>229</v>
      </c>
      <c r="B4987" t="s">
        <v>230</v>
      </c>
      <c r="C4987">
        <f>-70.09238183 / 41.75379316</f>
        <v>-1.6787069275695956</v>
      </c>
      <c r="D4987" t="s">
        <v>231</v>
      </c>
      <c r="E4987" t="s">
        <v>70</v>
      </c>
      <c r="F4987" s="1">
        <v>40801</v>
      </c>
      <c r="G4987">
        <v>1</v>
      </c>
      <c r="O4987">
        <v>8.34</v>
      </c>
      <c r="P4987" t="s">
        <v>71</v>
      </c>
      <c r="Q4987">
        <v>23.3</v>
      </c>
      <c r="R4987" t="s">
        <v>71</v>
      </c>
    </row>
    <row r="4988" spans="1:46" x14ac:dyDescent="0.2">
      <c r="A4988" t="s">
        <v>229</v>
      </c>
      <c r="B4988" t="s">
        <v>230</v>
      </c>
      <c r="C4988">
        <f>-70.09238183 / 41.75379316</f>
        <v>-1.6787069275695956</v>
      </c>
      <c r="D4988" t="s">
        <v>231</v>
      </c>
      <c r="E4988" t="s">
        <v>70</v>
      </c>
      <c r="F4988" s="1">
        <v>40801</v>
      </c>
      <c r="G4988">
        <v>1.5</v>
      </c>
      <c r="O4988">
        <v>8.2200000000000006</v>
      </c>
      <c r="P4988" t="s">
        <v>71</v>
      </c>
      <c r="Q4988">
        <v>23.2</v>
      </c>
      <c r="R4988" t="s">
        <v>71</v>
      </c>
    </row>
    <row r="4989" spans="1:46" x14ac:dyDescent="0.2">
      <c r="A4989" t="s">
        <v>229</v>
      </c>
      <c r="B4989" t="s">
        <v>230</v>
      </c>
      <c r="C4989">
        <f>-70.09238183 / 41.75379316</f>
        <v>-1.6787069275695956</v>
      </c>
      <c r="D4989" t="s">
        <v>231</v>
      </c>
      <c r="E4989" t="s">
        <v>70</v>
      </c>
      <c r="F4989" s="1">
        <v>40801</v>
      </c>
      <c r="G4989">
        <v>2</v>
      </c>
      <c r="K4989">
        <v>41.12</v>
      </c>
      <c r="L4989" t="s">
        <v>71</v>
      </c>
      <c r="O4989">
        <v>7.23</v>
      </c>
      <c r="P4989" t="s">
        <v>71</v>
      </c>
      <c r="Q4989">
        <v>21.8</v>
      </c>
      <c r="R4989" t="s">
        <v>71</v>
      </c>
      <c r="S4989">
        <v>1.75</v>
      </c>
      <c r="T4989" t="s">
        <v>71</v>
      </c>
      <c r="U4989">
        <v>54.2</v>
      </c>
      <c r="V4989" t="s">
        <v>71</v>
      </c>
      <c r="W4989">
        <v>50.39</v>
      </c>
      <c r="X4989" t="s">
        <v>71</v>
      </c>
      <c r="Y4989">
        <v>61.72</v>
      </c>
      <c r="AA4989">
        <v>67.06</v>
      </c>
      <c r="AE4989">
        <v>9.6</v>
      </c>
      <c r="AF4989" t="s">
        <v>71</v>
      </c>
      <c r="AG4989">
        <v>6.58</v>
      </c>
      <c r="AH4989" t="s">
        <v>71</v>
      </c>
      <c r="AS4989">
        <v>2.98</v>
      </c>
      <c r="AT4989" t="s">
        <v>71</v>
      </c>
    </row>
    <row r="4990" spans="1:46" x14ac:dyDescent="0.2">
      <c r="A4990" t="s">
        <v>229</v>
      </c>
      <c r="B4990" t="s">
        <v>230</v>
      </c>
      <c r="C4990">
        <f>-70.09238183 / 41.75379316</f>
        <v>-1.6787069275695956</v>
      </c>
      <c r="D4990" t="s">
        <v>231</v>
      </c>
      <c r="E4990" t="s">
        <v>70</v>
      </c>
      <c r="F4990" s="1">
        <v>41164</v>
      </c>
      <c r="G4990">
        <v>0.5</v>
      </c>
      <c r="I4990">
        <v>2.4500000000000002</v>
      </c>
      <c r="J4990" t="s">
        <v>71</v>
      </c>
      <c r="K4990">
        <v>5.04</v>
      </c>
      <c r="L4990" t="s">
        <v>71</v>
      </c>
      <c r="M4990">
        <v>2.02</v>
      </c>
      <c r="N4990" t="s">
        <v>71</v>
      </c>
      <c r="O4990">
        <v>7.28</v>
      </c>
      <c r="P4990" t="s">
        <v>71</v>
      </c>
      <c r="Q4990">
        <v>21.6</v>
      </c>
      <c r="R4990" t="s">
        <v>71</v>
      </c>
      <c r="S4990">
        <v>1.19</v>
      </c>
      <c r="T4990" t="s">
        <v>71</v>
      </c>
      <c r="U4990">
        <v>36.86</v>
      </c>
      <c r="V4990" t="s">
        <v>71</v>
      </c>
      <c r="W4990">
        <v>28.81</v>
      </c>
      <c r="X4990" t="s">
        <v>71</v>
      </c>
      <c r="Y4990">
        <v>56.16</v>
      </c>
      <c r="AA4990">
        <v>46.47</v>
      </c>
      <c r="AC4990">
        <v>49.9</v>
      </c>
      <c r="AE4990">
        <v>11.9</v>
      </c>
      <c r="AF4990" t="s">
        <v>71</v>
      </c>
      <c r="AG4990">
        <v>6.85</v>
      </c>
      <c r="AH4990" t="s">
        <v>71</v>
      </c>
      <c r="AS4990">
        <v>8.19</v>
      </c>
      <c r="AT4990" t="s">
        <v>71</v>
      </c>
    </row>
    <row r="4991" spans="1:46" x14ac:dyDescent="0.2">
      <c r="A4991" t="s">
        <v>229</v>
      </c>
      <c r="B4991" t="s">
        <v>230</v>
      </c>
      <c r="C4991">
        <f>-70.09238183 / 41.75379316</f>
        <v>-1.6787069275695956</v>
      </c>
      <c r="D4991" t="s">
        <v>231</v>
      </c>
      <c r="E4991" t="s">
        <v>70</v>
      </c>
      <c r="F4991" s="1">
        <v>41164</v>
      </c>
      <c r="G4991">
        <v>1</v>
      </c>
      <c r="O4991">
        <v>6.89</v>
      </c>
      <c r="P4991" t="s">
        <v>71</v>
      </c>
      <c r="Q4991">
        <v>21.4</v>
      </c>
      <c r="R4991" t="s">
        <v>71</v>
      </c>
    </row>
    <row r="4992" spans="1:46" x14ac:dyDescent="0.2">
      <c r="A4992" t="s">
        <v>229</v>
      </c>
      <c r="B4992" t="s">
        <v>230</v>
      </c>
      <c r="C4992">
        <f>-70.09238183 / 41.75379316</f>
        <v>-1.6787069275695956</v>
      </c>
      <c r="D4992" t="s">
        <v>231</v>
      </c>
      <c r="E4992" t="s">
        <v>70</v>
      </c>
      <c r="F4992" s="1">
        <v>41164</v>
      </c>
      <c r="G4992">
        <v>1.5</v>
      </c>
      <c r="O4992">
        <v>6.45</v>
      </c>
      <c r="P4992" t="s">
        <v>71</v>
      </c>
      <c r="Q4992">
        <v>21.3</v>
      </c>
      <c r="R4992" t="s">
        <v>71</v>
      </c>
    </row>
    <row r="4993" spans="1:58" x14ac:dyDescent="0.2">
      <c r="A4993" t="s">
        <v>229</v>
      </c>
      <c r="B4993" t="s">
        <v>230</v>
      </c>
      <c r="C4993">
        <f>-70.09238183 / 41.75379316</f>
        <v>-1.6787069275695956</v>
      </c>
      <c r="D4993" t="s">
        <v>231</v>
      </c>
      <c r="E4993" t="s">
        <v>70</v>
      </c>
      <c r="F4993" s="1">
        <v>41164</v>
      </c>
      <c r="G4993">
        <v>2</v>
      </c>
      <c r="K4993">
        <v>12.41</v>
      </c>
      <c r="L4993" t="s">
        <v>71</v>
      </c>
      <c r="O4993">
        <v>6.38</v>
      </c>
      <c r="P4993" t="s">
        <v>71</v>
      </c>
      <c r="Q4993">
        <v>21.3</v>
      </c>
      <c r="R4993" t="s">
        <v>71</v>
      </c>
      <c r="S4993">
        <v>1.79</v>
      </c>
      <c r="T4993" t="s">
        <v>71</v>
      </c>
      <c r="U4993">
        <v>55.44</v>
      </c>
      <c r="V4993" t="s">
        <v>71</v>
      </c>
      <c r="W4993">
        <v>38.299999999999997</v>
      </c>
      <c r="X4993" t="s">
        <v>71</v>
      </c>
      <c r="Y4993">
        <v>62.05</v>
      </c>
      <c r="AA4993">
        <v>55.31</v>
      </c>
      <c r="AE4993">
        <v>11.7</v>
      </c>
      <c r="AF4993" t="s">
        <v>71</v>
      </c>
      <c r="AG4993">
        <v>6.77</v>
      </c>
      <c r="AH4993" t="s">
        <v>71</v>
      </c>
      <c r="AS4993">
        <v>13.47</v>
      </c>
      <c r="AT4993" t="s">
        <v>71</v>
      </c>
    </row>
    <row r="4994" spans="1:58" x14ac:dyDescent="0.2">
      <c r="A4994" t="s">
        <v>229</v>
      </c>
      <c r="B4994" t="s">
        <v>230</v>
      </c>
      <c r="C4994">
        <f>-70.09238183 / 41.75379316</f>
        <v>-1.6787069275695956</v>
      </c>
      <c r="D4994" t="s">
        <v>231</v>
      </c>
      <c r="E4994" t="s">
        <v>70</v>
      </c>
      <c r="F4994" s="1">
        <v>41528</v>
      </c>
      <c r="G4994">
        <v>0.5</v>
      </c>
      <c r="I4994">
        <v>2.76</v>
      </c>
      <c r="J4994" t="s">
        <v>71</v>
      </c>
      <c r="K4994">
        <v>9.9499999999999993</v>
      </c>
      <c r="L4994" t="s">
        <v>71</v>
      </c>
      <c r="M4994">
        <v>1.4</v>
      </c>
      <c r="N4994" t="s">
        <v>71</v>
      </c>
      <c r="O4994">
        <v>8.89</v>
      </c>
      <c r="P4994" t="s">
        <v>71</v>
      </c>
      <c r="Q4994">
        <v>20.8</v>
      </c>
      <c r="R4994" t="s">
        <v>71</v>
      </c>
      <c r="S4994">
        <v>1.38</v>
      </c>
      <c r="T4994" t="s">
        <v>71</v>
      </c>
      <c r="U4994">
        <v>42.74</v>
      </c>
      <c r="V4994" t="s">
        <v>71</v>
      </c>
      <c r="W4994">
        <v>44.98</v>
      </c>
      <c r="X4994" t="s">
        <v>71</v>
      </c>
      <c r="Y4994">
        <v>58.3</v>
      </c>
      <c r="AA4994">
        <v>53.14</v>
      </c>
      <c r="AC4994">
        <v>55.15</v>
      </c>
      <c r="AE4994">
        <v>11.9</v>
      </c>
      <c r="AF4994" t="s">
        <v>71</v>
      </c>
      <c r="AG4994">
        <v>6.7</v>
      </c>
      <c r="AH4994" t="s">
        <v>71</v>
      </c>
      <c r="AS4994">
        <v>3.16</v>
      </c>
      <c r="AT4994" t="s">
        <v>71</v>
      </c>
    </row>
    <row r="4995" spans="1:58" x14ac:dyDescent="0.2">
      <c r="A4995" t="s">
        <v>229</v>
      </c>
      <c r="B4995" t="s">
        <v>230</v>
      </c>
      <c r="C4995">
        <f>-70.09238183 / 41.75379316</f>
        <v>-1.6787069275695956</v>
      </c>
      <c r="D4995" t="s">
        <v>231</v>
      </c>
      <c r="E4995" t="s">
        <v>70</v>
      </c>
      <c r="F4995" s="1">
        <v>41528</v>
      </c>
      <c r="G4995">
        <v>1</v>
      </c>
      <c r="O4995">
        <v>8.8800000000000008</v>
      </c>
      <c r="P4995" t="s">
        <v>71</v>
      </c>
      <c r="Q4995">
        <v>20.6</v>
      </c>
      <c r="R4995" t="s">
        <v>71</v>
      </c>
    </row>
    <row r="4996" spans="1:58" x14ac:dyDescent="0.2">
      <c r="A4996" t="s">
        <v>229</v>
      </c>
      <c r="B4996" t="s">
        <v>230</v>
      </c>
      <c r="C4996">
        <f>-70.09238183 / 41.75379316</f>
        <v>-1.6787069275695956</v>
      </c>
      <c r="D4996" t="s">
        <v>231</v>
      </c>
      <c r="E4996" t="s">
        <v>70</v>
      </c>
      <c r="F4996" s="1">
        <v>41528</v>
      </c>
      <c r="G4996">
        <v>1.5</v>
      </c>
      <c r="O4996">
        <v>7.8</v>
      </c>
      <c r="P4996" t="s">
        <v>71</v>
      </c>
      <c r="Q4996">
        <v>20.5</v>
      </c>
      <c r="R4996" t="s">
        <v>71</v>
      </c>
    </row>
    <row r="4997" spans="1:58" x14ac:dyDescent="0.2">
      <c r="A4997" t="s">
        <v>229</v>
      </c>
      <c r="B4997" t="s">
        <v>230</v>
      </c>
      <c r="C4997">
        <f>-70.09238183 / 41.75379316</f>
        <v>-1.6787069275695956</v>
      </c>
      <c r="D4997" t="s">
        <v>231</v>
      </c>
      <c r="E4997" t="s">
        <v>70</v>
      </c>
      <c r="F4997" s="1">
        <v>41528</v>
      </c>
      <c r="G4997">
        <v>2</v>
      </c>
      <c r="K4997">
        <v>47.36</v>
      </c>
      <c r="L4997" t="s">
        <v>71</v>
      </c>
      <c r="O4997">
        <v>7.76</v>
      </c>
      <c r="P4997" t="s">
        <v>71</v>
      </c>
      <c r="Q4997">
        <v>20.5</v>
      </c>
      <c r="R4997" t="s">
        <v>71</v>
      </c>
      <c r="S4997">
        <v>8.67</v>
      </c>
      <c r="T4997" t="s">
        <v>71</v>
      </c>
      <c r="U4997">
        <v>268.54000000000002</v>
      </c>
      <c r="V4997" t="s">
        <v>71</v>
      </c>
      <c r="W4997">
        <v>51.94</v>
      </c>
      <c r="X4997" t="s">
        <v>71</v>
      </c>
      <c r="Y4997">
        <v>84.8</v>
      </c>
      <c r="AA4997">
        <v>68.44</v>
      </c>
      <c r="AE4997">
        <v>12.1</v>
      </c>
      <c r="AF4997" t="s">
        <v>71</v>
      </c>
      <c r="AG4997">
        <v>6.6</v>
      </c>
      <c r="AH4997" t="s">
        <v>71</v>
      </c>
      <c r="AS4997">
        <v>9.0299999999999994</v>
      </c>
      <c r="AT4997" t="s">
        <v>71</v>
      </c>
    </row>
    <row r="4998" spans="1:58" x14ac:dyDescent="0.2">
      <c r="A4998" t="s">
        <v>229</v>
      </c>
      <c r="B4998" t="s">
        <v>230</v>
      </c>
      <c r="C4998">
        <f>-70.09238183 / 41.75379316</f>
        <v>-1.6787069275695956</v>
      </c>
      <c r="D4998" t="s">
        <v>231</v>
      </c>
      <c r="E4998" t="s">
        <v>70</v>
      </c>
      <c r="F4998" s="1">
        <v>41900</v>
      </c>
      <c r="G4998">
        <v>0.5</v>
      </c>
      <c r="I4998">
        <v>2.64</v>
      </c>
      <c r="J4998" t="s">
        <v>71</v>
      </c>
      <c r="K4998">
        <v>30.1</v>
      </c>
      <c r="L4998" t="s">
        <v>71</v>
      </c>
      <c r="M4998">
        <v>1.63</v>
      </c>
      <c r="N4998" t="s">
        <v>71</v>
      </c>
      <c r="O4998">
        <v>6.42</v>
      </c>
      <c r="P4998" t="s">
        <v>71</v>
      </c>
      <c r="Q4998">
        <v>20.2</v>
      </c>
      <c r="R4998" t="s">
        <v>71</v>
      </c>
      <c r="S4998">
        <v>1.2</v>
      </c>
      <c r="T4998" t="s">
        <v>71</v>
      </c>
      <c r="U4998">
        <v>37.17</v>
      </c>
      <c r="V4998" t="s">
        <v>71</v>
      </c>
      <c r="W4998">
        <v>44.87</v>
      </c>
      <c r="X4998" t="s">
        <v>71</v>
      </c>
      <c r="Y4998">
        <v>56.29</v>
      </c>
      <c r="AA4998">
        <v>64</v>
      </c>
      <c r="AC4998">
        <v>52.96</v>
      </c>
      <c r="AE4998">
        <v>8.8000000000000007</v>
      </c>
      <c r="AF4998" t="s">
        <v>71</v>
      </c>
      <c r="AG4998">
        <v>6.65</v>
      </c>
      <c r="AH4998" t="s">
        <v>71</v>
      </c>
      <c r="AS4998">
        <v>12.61</v>
      </c>
      <c r="AT4998" t="s">
        <v>71</v>
      </c>
    </row>
    <row r="4999" spans="1:58" x14ac:dyDescent="0.2">
      <c r="A4999" t="s">
        <v>229</v>
      </c>
      <c r="B4999" t="s">
        <v>230</v>
      </c>
      <c r="C4999">
        <f>-70.09238183 / 41.75379316</f>
        <v>-1.6787069275695956</v>
      </c>
      <c r="D4999" t="s">
        <v>231</v>
      </c>
      <c r="E4999" t="s">
        <v>70</v>
      </c>
      <c r="F4999" s="1">
        <v>41900</v>
      </c>
      <c r="G4999">
        <v>1</v>
      </c>
      <c r="O4999">
        <v>6.46</v>
      </c>
      <c r="P4999" t="s">
        <v>71</v>
      </c>
      <c r="Q4999">
        <v>20.100000000000001</v>
      </c>
      <c r="R4999" t="s">
        <v>71</v>
      </c>
    </row>
    <row r="5000" spans="1:58" x14ac:dyDescent="0.2">
      <c r="A5000" t="s">
        <v>229</v>
      </c>
      <c r="B5000" t="s">
        <v>230</v>
      </c>
      <c r="C5000">
        <f>-70.09238183 / 41.75379316</f>
        <v>-1.6787069275695956</v>
      </c>
      <c r="D5000" t="s">
        <v>231</v>
      </c>
      <c r="E5000" t="s">
        <v>70</v>
      </c>
      <c r="F5000" s="1">
        <v>41900</v>
      </c>
      <c r="G5000">
        <v>1.5</v>
      </c>
      <c r="K5000">
        <v>12.69</v>
      </c>
      <c r="L5000" t="s">
        <v>71</v>
      </c>
      <c r="O5000">
        <v>6.45</v>
      </c>
      <c r="P5000" t="s">
        <v>71</v>
      </c>
      <c r="Q5000">
        <v>20.100000000000001</v>
      </c>
      <c r="R5000" t="s">
        <v>71</v>
      </c>
      <c r="S5000">
        <v>1.06</v>
      </c>
      <c r="T5000" t="s">
        <v>71</v>
      </c>
      <c r="Y5000">
        <v>4.99</v>
      </c>
      <c r="AA5000">
        <v>55.53</v>
      </c>
      <c r="AS5000">
        <v>6.15</v>
      </c>
      <c r="AT5000" t="s">
        <v>71</v>
      </c>
    </row>
    <row r="5001" spans="1:58" x14ac:dyDescent="0.2">
      <c r="A5001" t="s">
        <v>229</v>
      </c>
      <c r="B5001" t="s">
        <v>230</v>
      </c>
      <c r="C5001">
        <f>-70.09238183 / 41.75379316</f>
        <v>-1.6787069275695956</v>
      </c>
      <c r="D5001" t="s">
        <v>231</v>
      </c>
      <c r="E5001" t="s">
        <v>70</v>
      </c>
      <c r="F5001" s="1">
        <v>41900</v>
      </c>
      <c r="G5001">
        <v>2</v>
      </c>
      <c r="O5001">
        <v>6.02</v>
      </c>
      <c r="P5001" t="s">
        <v>71</v>
      </c>
      <c r="Q5001">
        <v>20.100000000000001</v>
      </c>
      <c r="R5001" t="s">
        <v>71</v>
      </c>
      <c r="W5001">
        <v>45.42</v>
      </c>
      <c r="X5001" t="s">
        <v>71</v>
      </c>
      <c r="AE5001">
        <v>8.9</v>
      </c>
      <c r="AF5001" t="s">
        <v>71</v>
      </c>
      <c r="AG5001">
        <v>6.67</v>
      </c>
      <c r="AH5001" t="s">
        <v>71</v>
      </c>
    </row>
    <row r="5002" spans="1:58" x14ac:dyDescent="0.2">
      <c r="A5002" t="s">
        <v>229</v>
      </c>
      <c r="B5002" t="s">
        <v>230</v>
      </c>
      <c r="C5002">
        <f>-70.09238183 / 41.75379316</f>
        <v>-1.6787069275695956</v>
      </c>
      <c r="D5002" t="s">
        <v>231</v>
      </c>
      <c r="E5002" t="s">
        <v>70</v>
      </c>
      <c r="F5002" s="1">
        <v>42627</v>
      </c>
      <c r="G5002">
        <v>0.5</v>
      </c>
      <c r="K5002">
        <v>20.99</v>
      </c>
      <c r="L5002" t="s">
        <v>71</v>
      </c>
      <c r="S5002">
        <v>1.47</v>
      </c>
      <c r="T5002" t="s">
        <v>71</v>
      </c>
      <c r="U5002">
        <v>45.53</v>
      </c>
      <c r="V5002" t="s">
        <v>71</v>
      </c>
      <c r="W5002">
        <v>50.92</v>
      </c>
      <c r="X5002" t="s">
        <v>71</v>
      </c>
      <c r="Y5002">
        <v>59.21</v>
      </c>
      <c r="AA5002">
        <v>60.46</v>
      </c>
      <c r="AS5002">
        <v>28.17</v>
      </c>
      <c r="AT5002" t="s">
        <v>71</v>
      </c>
      <c r="BE5002">
        <v>49.16</v>
      </c>
      <c r="BF5002" t="s">
        <v>71</v>
      </c>
    </row>
    <row r="5003" spans="1:58" x14ac:dyDescent="0.2">
      <c r="A5003" t="s">
        <v>229</v>
      </c>
      <c r="B5003" t="s">
        <v>230</v>
      </c>
      <c r="C5003">
        <f>-70.09238183 / 41.75379316</f>
        <v>-1.6787069275695956</v>
      </c>
      <c r="D5003" t="s">
        <v>231</v>
      </c>
      <c r="E5003" t="s">
        <v>70</v>
      </c>
      <c r="F5003" s="1">
        <v>42627</v>
      </c>
      <c r="G5003">
        <v>1.5</v>
      </c>
      <c r="K5003">
        <v>40.19</v>
      </c>
      <c r="L5003" t="s">
        <v>71</v>
      </c>
      <c r="S5003">
        <v>1.33</v>
      </c>
      <c r="T5003" t="s">
        <v>71</v>
      </c>
      <c r="U5003">
        <v>41.2</v>
      </c>
      <c r="V5003" t="s">
        <v>71</v>
      </c>
      <c r="W5003">
        <v>48.76</v>
      </c>
      <c r="X5003" t="s">
        <v>71</v>
      </c>
      <c r="Y5003">
        <v>57.77</v>
      </c>
      <c r="AA5003">
        <v>66.83</v>
      </c>
      <c r="AS5003">
        <v>15.27</v>
      </c>
      <c r="AT5003" t="s">
        <v>71</v>
      </c>
      <c r="BE5003">
        <v>55.46</v>
      </c>
      <c r="BF5003" t="s">
        <v>71</v>
      </c>
    </row>
    <row r="5004" spans="1:58" x14ac:dyDescent="0.2">
      <c r="A5004" t="s">
        <v>232</v>
      </c>
      <c r="B5004" t="s">
        <v>233</v>
      </c>
      <c r="C5004">
        <f>-70.10417444 / 41.74764525</f>
        <v>-1.6792366137105661</v>
      </c>
      <c r="D5004" t="s">
        <v>234</v>
      </c>
      <c r="E5004" t="s">
        <v>70</v>
      </c>
      <c r="F5004" s="1">
        <v>37143</v>
      </c>
      <c r="G5004">
        <v>0.5</v>
      </c>
      <c r="I5004">
        <v>3.01</v>
      </c>
      <c r="J5004" t="s">
        <v>71</v>
      </c>
      <c r="K5004">
        <v>12.18</v>
      </c>
      <c r="L5004" t="s">
        <v>71</v>
      </c>
      <c r="M5004">
        <v>1.19</v>
      </c>
      <c r="N5004" t="s">
        <v>71</v>
      </c>
      <c r="O5004">
        <v>8</v>
      </c>
      <c r="P5004" t="s">
        <v>71</v>
      </c>
      <c r="Q5004">
        <v>24</v>
      </c>
      <c r="R5004" t="s">
        <v>71</v>
      </c>
      <c r="S5004">
        <v>1.27</v>
      </c>
      <c r="T5004" t="s">
        <v>71</v>
      </c>
      <c r="U5004">
        <v>39.340000000000003</v>
      </c>
      <c r="V5004" t="s">
        <v>71</v>
      </c>
      <c r="W5004">
        <v>64.599999999999994</v>
      </c>
      <c r="X5004" t="s">
        <v>71</v>
      </c>
      <c r="Y5004">
        <v>57.1</v>
      </c>
      <c r="AA5004">
        <v>55.12</v>
      </c>
      <c r="AC5004">
        <v>57.49</v>
      </c>
      <c r="AE5004">
        <v>5.0999999999999996</v>
      </c>
      <c r="AF5004" t="s">
        <v>71</v>
      </c>
      <c r="AG5004">
        <v>6.29</v>
      </c>
      <c r="AH5004" t="s">
        <v>71</v>
      </c>
      <c r="AS5004">
        <v>3.02</v>
      </c>
      <c r="AT5004" t="s">
        <v>71</v>
      </c>
    </row>
    <row r="5005" spans="1:58" x14ac:dyDescent="0.2">
      <c r="A5005" t="s">
        <v>232</v>
      </c>
      <c r="B5005" t="s">
        <v>233</v>
      </c>
      <c r="C5005">
        <f>-70.10417444 / 41.74764525</f>
        <v>-1.6792366137105661</v>
      </c>
      <c r="D5005" t="s">
        <v>234</v>
      </c>
      <c r="E5005" t="s">
        <v>70</v>
      </c>
      <c r="F5005" s="1">
        <v>37143</v>
      </c>
      <c r="G5005">
        <v>1</v>
      </c>
      <c r="O5005">
        <v>8.02</v>
      </c>
      <c r="P5005" t="s">
        <v>71</v>
      </c>
      <c r="Q5005">
        <v>24</v>
      </c>
      <c r="R5005" t="s">
        <v>71</v>
      </c>
    </row>
    <row r="5006" spans="1:58" x14ac:dyDescent="0.2">
      <c r="A5006" t="s">
        <v>232</v>
      </c>
      <c r="B5006" t="s">
        <v>233</v>
      </c>
      <c r="C5006">
        <f>-70.10417444 / 41.74764525</f>
        <v>-1.6792366137105661</v>
      </c>
      <c r="D5006" t="s">
        <v>234</v>
      </c>
      <c r="E5006" t="s">
        <v>70</v>
      </c>
      <c r="F5006" s="1">
        <v>37143</v>
      </c>
      <c r="G5006">
        <v>2</v>
      </c>
      <c r="K5006">
        <v>13.28</v>
      </c>
      <c r="L5006" t="s">
        <v>71</v>
      </c>
      <c r="O5006">
        <v>8.0299999999999994</v>
      </c>
      <c r="P5006" t="s">
        <v>71</v>
      </c>
      <c r="Q5006">
        <v>23.9</v>
      </c>
      <c r="R5006" t="s">
        <v>71</v>
      </c>
      <c r="S5006">
        <v>1.17</v>
      </c>
      <c r="T5006" t="s">
        <v>71</v>
      </c>
      <c r="W5006">
        <v>66.400000000000006</v>
      </c>
      <c r="X5006" t="s">
        <v>71</v>
      </c>
      <c r="Y5006">
        <v>6.41</v>
      </c>
      <c r="AA5006">
        <v>55.97</v>
      </c>
      <c r="AE5006">
        <v>5.3</v>
      </c>
      <c r="AF5006" t="s">
        <v>71</v>
      </c>
      <c r="AG5006">
        <v>6.5</v>
      </c>
      <c r="AH5006" t="s">
        <v>71</v>
      </c>
      <c r="AS5006">
        <v>3.47</v>
      </c>
      <c r="AT5006" t="s">
        <v>71</v>
      </c>
    </row>
    <row r="5007" spans="1:58" x14ac:dyDescent="0.2">
      <c r="A5007" t="s">
        <v>232</v>
      </c>
      <c r="B5007" t="s">
        <v>233</v>
      </c>
      <c r="C5007">
        <f>-70.10417444 / 41.74764525</f>
        <v>-1.6792366137105661</v>
      </c>
      <c r="D5007" t="s">
        <v>234</v>
      </c>
      <c r="E5007" t="s">
        <v>70</v>
      </c>
      <c r="F5007" s="1">
        <v>37143</v>
      </c>
      <c r="G5007">
        <v>2.5</v>
      </c>
      <c r="O5007">
        <v>6.15</v>
      </c>
      <c r="P5007" t="s">
        <v>71</v>
      </c>
      <c r="Q5007">
        <v>23.1</v>
      </c>
      <c r="R5007" t="s">
        <v>71</v>
      </c>
    </row>
    <row r="5008" spans="1:58" x14ac:dyDescent="0.2">
      <c r="A5008" t="s">
        <v>232</v>
      </c>
      <c r="B5008" t="s">
        <v>233</v>
      </c>
      <c r="C5008">
        <f>-70.10417444 / 41.74764525</f>
        <v>-1.6792366137105661</v>
      </c>
      <c r="D5008" t="s">
        <v>234</v>
      </c>
      <c r="E5008" t="s">
        <v>70</v>
      </c>
      <c r="F5008" s="1">
        <v>37873</v>
      </c>
      <c r="G5008">
        <v>0.5</v>
      </c>
      <c r="I5008">
        <v>3.16</v>
      </c>
      <c r="J5008" t="s">
        <v>71</v>
      </c>
      <c r="K5008">
        <v>14.4</v>
      </c>
      <c r="L5008" t="s">
        <v>71</v>
      </c>
      <c r="M5008">
        <v>1.33</v>
      </c>
      <c r="N5008" t="s">
        <v>71</v>
      </c>
      <c r="O5008">
        <v>9.3800000000000008</v>
      </c>
      <c r="P5008" t="s">
        <v>71</v>
      </c>
      <c r="Q5008">
        <v>22.3</v>
      </c>
      <c r="R5008" t="s">
        <v>71</v>
      </c>
      <c r="S5008">
        <v>0.8</v>
      </c>
      <c r="T5008" t="s">
        <v>71</v>
      </c>
      <c r="U5008">
        <v>24.78</v>
      </c>
      <c r="V5008" t="s">
        <v>71</v>
      </c>
      <c r="W5008">
        <v>51.4</v>
      </c>
      <c r="X5008" t="s">
        <v>71</v>
      </c>
      <c r="Y5008">
        <v>50.44</v>
      </c>
      <c r="AA5008">
        <v>56.77</v>
      </c>
      <c r="AC5008">
        <v>55.89</v>
      </c>
      <c r="AE5008">
        <v>0.54</v>
      </c>
      <c r="AF5008" t="s">
        <v>71</v>
      </c>
      <c r="AG5008">
        <v>6.84</v>
      </c>
      <c r="AH5008" t="s">
        <v>71</v>
      </c>
      <c r="AS5008">
        <v>0.9</v>
      </c>
      <c r="AT5008" t="s">
        <v>71</v>
      </c>
    </row>
    <row r="5009" spans="1:46" x14ac:dyDescent="0.2">
      <c r="A5009" t="s">
        <v>232</v>
      </c>
      <c r="B5009" t="s">
        <v>233</v>
      </c>
      <c r="C5009">
        <f>-70.10417444 / 41.74764525</f>
        <v>-1.6792366137105661</v>
      </c>
      <c r="D5009" t="s">
        <v>234</v>
      </c>
      <c r="E5009" t="s">
        <v>70</v>
      </c>
      <c r="F5009" s="1">
        <v>37873</v>
      </c>
      <c r="G5009">
        <v>1</v>
      </c>
      <c r="O5009">
        <v>9.64</v>
      </c>
      <c r="P5009" t="s">
        <v>71</v>
      </c>
      <c r="Q5009">
        <v>21.8</v>
      </c>
      <c r="R5009" t="s">
        <v>71</v>
      </c>
    </row>
    <row r="5010" spans="1:46" x14ac:dyDescent="0.2">
      <c r="A5010" t="s">
        <v>232</v>
      </c>
      <c r="B5010" t="s">
        <v>233</v>
      </c>
      <c r="C5010">
        <f>-70.10417444 / 41.74764525</f>
        <v>-1.6792366137105661</v>
      </c>
      <c r="D5010" t="s">
        <v>234</v>
      </c>
      <c r="E5010" t="s">
        <v>70</v>
      </c>
      <c r="F5010" s="1">
        <v>37873</v>
      </c>
      <c r="G5010">
        <v>1.5</v>
      </c>
      <c r="O5010">
        <v>9.3800000000000008</v>
      </c>
      <c r="P5010" t="s">
        <v>71</v>
      </c>
      <c r="Q5010">
        <v>21.5</v>
      </c>
      <c r="R5010" t="s">
        <v>71</v>
      </c>
    </row>
    <row r="5011" spans="1:46" x14ac:dyDescent="0.2">
      <c r="A5011" t="s">
        <v>232</v>
      </c>
      <c r="B5011" t="s">
        <v>233</v>
      </c>
      <c r="C5011">
        <f>-70.10417444 / 41.74764525</f>
        <v>-1.6792366137105661</v>
      </c>
      <c r="D5011" t="s">
        <v>234</v>
      </c>
      <c r="E5011" t="s">
        <v>70</v>
      </c>
      <c r="F5011" s="1">
        <v>37873</v>
      </c>
      <c r="G5011">
        <v>2</v>
      </c>
      <c r="K5011">
        <v>5.37</v>
      </c>
      <c r="L5011" t="s">
        <v>71</v>
      </c>
      <c r="O5011">
        <v>8.84</v>
      </c>
      <c r="P5011" t="s">
        <v>71</v>
      </c>
      <c r="Q5011">
        <v>21.3</v>
      </c>
      <c r="R5011" t="s">
        <v>71</v>
      </c>
      <c r="S5011">
        <v>0.6</v>
      </c>
      <c r="T5011" t="s">
        <v>71</v>
      </c>
      <c r="W5011">
        <v>47.6</v>
      </c>
      <c r="X5011" t="s">
        <v>71</v>
      </c>
      <c r="AE5011">
        <v>0.53</v>
      </c>
      <c r="AF5011" t="s">
        <v>71</v>
      </c>
      <c r="AG5011">
        <v>6.78</v>
      </c>
      <c r="AH5011" t="s">
        <v>71</v>
      </c>
      <c r="AS5011">
        <v>0.32</v>
      </c>
      <c r="AT5011" t="s">
        <v>71</v>
      </c>
    </row>
    <row r="5012" spans="1:46" x14ac:dyDescent="0.2">
      <c r="A5012" t="s">
        <v>232</v>
      </c>
      <c r="B5012" t="s">
        <v>233</v>
      </c>
      <c r="C5012">
        <f>-70.10417444 / 41.74764525</f>
        <v>-1.6792366137105661</v>
      </c>
      <c r="D5012" t="s">
        <v>234</v>
      </c>
      <c r="E5012" t="s">
        <v>70</v>
      </c>
      <c r="F5012" s="1">
        <v>37873</v>
      </c>
      <c r="G5012">
        <v>2.5</v>
      </c>
      <c r="O5012">
        <v>8.75</v>
      </c>
      <c r="P5012" t="s">
        <v>71</v>
      </c>
      <c r="Q5012">
        <v>21.1</v>
      </c>
      <c r="R5012" t="s">
        <v>71</v>
      </c>
    </row>
    <row r="5013" spans="1:46" x14ac:dyDescent="0.2">
      <c r="A5013" t="s">
        <v>232</v>
      </c>
      <c r="B5013" t="s">
        <v>233</v>
      </c>
      <c r="C5013">
        <f>-70.10417444 / 41.74764525</f>
        <v>-1.6792366137105661</v>
      </c>
      <c r="D5013" t="s">
        <v>234</v>
      </c>
      <c r="E5013" t="s">
        <v>70</v>
      </c>
      <c r="F5013" s="1">
        <v>38224</v>
      </c>
      <c r="G5013">
        <v>0.5</v>
      </c>
      <c r="I5013">
        <v>2.77</v>
      </c>
      <c r="J5013" t="s">
        <v>71</v>
      </c>
      <c r="K5013">
        <v>4.2</v>
      </c>
      <c r="L5013" t="s">
        <v>71</v>
      </c>
      <c r="M5013">
        <v>1.31</v>
      </c>
      <c r="N5013" t="s">
        <v>71</v>
      </c>
      <c r="O5013">
        <v>5.91</v>
      </c>
      <c r="P5013" t="s">
        <v>71</v>
      </c>
      <c r="Q5013">
        <v>24.1</v>
      </c>
      <c r="R5013" t="s">
        <v>71</v>
      </c>
      <c r="S5013">
        <v>1.54</v>
      </c>
      <c r="T5013" t="s">
        <v>71</v>
      </c>
      <c r="U5013">
        <v>47.7</v>
      </c>
      <c r="V5013" t="s">
        <v>71</v>
      </c>
      <c r="W5013">
        <v>51.5</v>
      </c>
      <c r="X5013" t="s">
        <v>71</v>
      </c>
      <c r="Y5013">
        <v>59.88</v>
      </c>
      <c r="AA5013">
        <v>44.68</v>
      </c>
      <c r="AC5013">
        <v>56.11</v>
      </c>
      <c r="AE5013">
        <v>9.89</v>
      </c>
      <c r="AF5013" t="s">
        <v>71</v>
      </c>
      <c r="AG5013">
        <v>6.48</v>
      </c>
      <c r="AH5013" t="s">
        <v>71</v>
      </c>
      <c r="AS5013">
        <v>0.3</v>
      </c>
      <c r="AT5013" t="s">
        <v>71</v>
      </c>
    </row>
    <row r="5014" spans="1:46" x14ac:dyDescent="0.2">
      <c r="A5014" t="s">
        <v>232</v>
      </c>
      <c r="B5014" t="s">
        <v>233</v>
      </c>
      <c r="C5014">
        <f>-70.10417444 / 41.74764525</f>
        <v>-1.6792366137105661</v>
      </c>
      <c r="D5014" t="s">
        <v>234</v>
      </c>
      <c r="E5014" t="s">
        <v>70</v>
      </c>
      <c r="F5014" s="1">
        <v>38224</v>
      </c>
      <c r="G5014">
        <v>1</v>
      </c>
      <c r="O5014">
        <v>6.32</v>
      </c>
      <c r="P5014" t="s">
        <v>71</v>
      </c>
      <c r="Q5014">
        <v>23.8</v>
      </c>
      <c r="R5014" t="s">
        <v>71</v>
      </c>
    </row>
    <row r="5015" spans="1:46" x14ac:dyDescent="0.2">
      <c r="A5015" t="s">
        <v>232</v>
      </c>
      <c r="B5015" t="s">
        <v>233</v>
      </c>
      <c r="C5015">
        <f>-70.10417444 / 41.74764525</f>
        <v>-1.6792366137105661</v>
      </c>
      <c r="D5015" t="s">
        <v>234</v>
      </c>
      <c r="E5015" t="s">
        <v>70</v>
      </c>
      <c r="F5015" s="1">
        <v>38224</v>
      </c>
      <c r="G5015">
        <v>2</v>
      </c>
      <c r="K5015">
        <v>4</v>
      </c>
      <c r="L5015" t="s">
        <v>71</v>
      </c>
      <c r="O5015">
        <v>5.95</v>
      </c>
      <c r="P5015" t="s">
        <v>71</v>
      </c>
      <c r="Q5015">
        <v>23.4</v>
      </c>
      <c r="R5015" t="s">
        <v>71</v>
      </c>
      <c r="S5015">
        <v>1.84</v>
      </c>
      <c r="T5015" t="s">
        <v>71</v>
      </c>
      <c r="U5015">
        <v>56.99</v>
      </c>
      <c r="V5015" t="s">
        <v>71</v>
      </c>
      <c r="W5015">
        <v>51.82</v>
      </c>
      <c r="X5015" t="s">
        <v>71</v>
      </c>
      <c r="Y5015">
        <v>62.45</v>
      </c>
      <c r="AA5015">
        <v>44.2</v>
      </c>
      <c r="AE5015">
        <v>9.89</v>
      </c>
      <c r="AF5015" t="s">
        <v>71</v>
      </c>
      <c r="AG5015">
        <v>6.34</v>
      </c>
      <c r="AH5015" t="s">
        <v>71</v>
      </c>
      <c r="AS5015">
        <v>2.6</v>
      </c>
      <c r="AT5015" t="s">
        <v>71</v>
      </c>
    </row>
    <row r="5016" spans="1:46" x14ac:dyDescent="0.2">
      <c r="A5016" t="s">
        <v>232</v>
      </c>
      <c r="B5016" t="s">
        <v>233</v>
      </c>
      <c r="C5016">
        <f>-70.10417444 / 41.74764525</f>
        <v>-1.6792366137105661</v>
      </c>
      <c r="D5016" t="s">
        <v>234</v>
      </c>
      <c r="E5016" t="s">
        <v>70</v>
      </c>
      <c r="F5016" s="1">
        <v>38224</v>
      </c>
      <c r="G5016">
        <v>3</v>
      </c>
      <c r="O5016">
        <v>0.1</v>
      </c>
      <c r="P5016" t="s">
        <v>71</v>
      </c>
      <c r="Q5016">
        <v>23</v>
      </c>
      <c r="R5016" t="s">
        <v>71</v>
      </c>
    </row>
    <row r="5017" spans="1:46" x14ac:dyDescent="0.2">
      <c r="A5017" t="s">
        <v>232</v>
      </c>
      <c r="B5017" t="s">
        <v>233</v>
      </c>
      <c r="C5017">
        <f>-70.10417444 / 41.74764525</f>
        <v>-1.6792366137105661</v>
      </c>
      <c r="D5017" t="s">
        <v>234</v>
      </c>
      <c r="E5017" t="s">
        <v>70</v>
      </c>
      <c r="F5017" s="1">
        <v>39699</v>
      </c>
      <c r="G5017">
        <v>0.5</v>
      </c>
      <c r="I5017">
        <v>2.79</v>
      </c>
      <c r="J5017" t="s">
        <v>71</v>
      </c>
      <c r="K5017">
        <v>18.690000000000001</v>
      </c>
      <c r="L5017" t="s">
        <v>71</v>
      </c>
      <c r="M5017">
        <v>1.93</v>
      </c>
      <c r="N5017" t="s">
        <v>71</v>
      </c>
      <c r="O5017">
        <v>8.7799999999999994</v>
      </c>
      <c r="P5017" t="s">
        <v>71</v>
      </c>
      <c r="Q5017">
        <v>24.8</v>
      </c>
      <c r="R5017" t="s">
        <v>71</v>
      </c>
      <c r="S5017">
        <v>0.54</v>
      </c>
      <c r="T5017" t="s">
        <v>71</v>
      </c>
      <c r="U5017">
        <v>16.73</v>
      </c>
      <c r="V5017" t="s">
        <v>71</v>
      </c>
      <c r="W5017">
        <v>32.78</v>
      </c>
      <c r="X5017" t="s">
        <v>71</v>
      </c>
      <c r="Y5017">
        <v>44.77</v>
      </c>
      <c r="AA5017">
        <v>59.32</v>
      </c>
      <c r="AC5017">
        <v>50.53</v>
      </c>
      <c r="AE5017">
        <v>3.3</v>
      </c>
      <c r="AF5017" t="s">
        <v>71</v>
      </c>
      <c r="AG5017">
        <v>6.31</v>
      </c>
      <c r="AH5017" t="s">
        <v>71</v>
      </c>
      <c r="AS5017">
        <v>0.46</v>
      </c>
      <c r="AT5017" t="s">
        <v>71</v>
      </c>
    </row>
    <row r="5018" spans="1:46" x14ac:dyDescent="0.2">
      <c r="A5018" t="s">
        <v>232</v>
      </c>
      <c r="B5018" t="s">
        <v>233</v>
      </c>
      <c r="C5018">
        <f>-70.10417444 / 41.74764525</f>
        <v>-1.6792366137105661</v>
      </c>
      <c r="D5018" t="s">
        <v>234</v>
      </c>
      <c r="E5018" t="s">
        <v>70</v>
      </c>
      <c r="F5018" s="1">
        <v>39699</v>
      </c>
      <c r="G5018">
        <v>1</v>
      </c>
      <c r="O5018">
        <v>8.66</v>
      </c>
      <c r="P5018" t="s">
        <v>71</v>
      </c>
      <c r="Q5018">
        <v>24.4</v>
      </c>
      <c r="R5018" t="s">
        <v>71</v>
      </c>
    </row>
    <row r="5019" spans="1:46" x14ac:dyDescent="0.2">
      <c r="A5019" t="s">
        <v>232</v>
      </c>
      <c r="B5019" t="s">
        <v>233</v>
      </c>
      <c r="C5019">
        <f>-70.10417444 / 41.74764525</f>
        <v>-1.6792366137105661</v>
      </c>
      <c r="D5019" t="s">
        <v>234</v>
      </c>
      <c r="E5019" t="s">
        <v>70</v>
      </c>
      <c r="F5019" s="1">
        <v>39699</v>
      </c>
      <c r="G5019">
        <v>1.5</v>
      </c>
      <c r="K5019">
        <v>7.45</v>
      </c>
      <c r="L5019" t="s">
        <v>71</v>
      </c>
      <c r="O5019">
        <v>8.16</v>
      </c>
      <c r="P5019" t="s">
        <v>71</v>
      </c>
      <c r="Q5019">
        <v>24.2</v>
      </c>
      <c r="R5019" t="s">
        <v>71</v>
      </c>
      <c r="S5019">
        <v>0.56999999999999995</v>
      </c>
      <c r="T5019" t="s">
        <v>71</v>
      </c>
      <c r="W5019">
        <v>32.630000000000003</v>
      </c>
      <c r="X5019" t="s">
        <v>71</v>
      </c>
      <c r="Y5019">
        <v>-3.96</v>
      </c>
      <c r="AA5019">
        <v>50.3</v>
      </c>
      <c r="AE5019">
        <v>3.2</v>
      </c>
      <c r="AF5019" t="s">
        <v>71</v>
      </c>
      <c r="AG5019">
        <v>6.19</v>
      </c>
      <c r="AH5019" t="s">
        <v>71</v>
      </c>
      <c r="AS5019">
        <v>4.75</v>
      </c>
      <c r="AT5019" t="s">
        <v>71</v>
      </c>
    </row>
    <row r="5020" spans="1:46" x14ac:dyDescent="0.2">
      <c r="A5020" t="s">
        <v>232</v>
      </c>
      <c r="B5020" t="s">
        <v>233</v>
      </c>
      <c r="C5020">
        <f>-70.10417444 / 41.74764525</f>
        <v>-1.6792366137105661</v>
      </c>
      <c r="D5020" t="s">
        <v>234</v>
      </c>
      <c r="E5020" t="s">
        <v>70</v>
      </c>
      <c r="F5020" s="1">
        <v>39699</v>
      </c>
      <c r="G5020">
        <v>2</v>
      </c>
      <c r="O5020">
        <v>7.57</v>
      </c>
      <c r="P5020" t="s">
        <v>71</v>
      </c>
      <c r="Q5020">
        <v>24</v>
      </c>
      <c r="R5020" t="s">
        <v>71</v>
      </c>
    </row>
    <row r="5021" spans="1:46" x14ac:dyDescent="0.2">
      <c r="A5021" t="s">
        <v>232</v>
      </c>
      <c r="B5021" t="s">
        <v>233</v>
      </c>
      <c r="C5021">
        <f>-70.10417444 / 41.74764525</f>
        <v>-1.6792366137105661</v>
      </c>
      <c r="D5021" t="s">
        <v>234</v>
      </c>
      <c r="E5021" t="s">
        <v>70</v>
      </c>
      <c r="F5021" s="1">
        <v>39699</v>
      </c>
      <c r="G5021">
        <v>2.5</v>
      </c>
      <c r="O5021">
        <v>6.86</v>
      </c>
      <c r="P5021" t="s">
        <v>71</v>
      </c>
      <c r="Q5021">
        <v>24</v>
      </c>
      <c r="R5021" t="s">
        <v>71</v>
      </c>
    </row>
    <row r="5022" spans="1:46" x14ac:dyDescent="0.2">
      <c r="A5022" t="s">
        <v>232</v>
      </c>
      <c r="B5022" t="s">
        <v>233</v>
      </c>
      <c r="C5022">
        <f>-70.10417444 / 41.74764525</f>
        <v>-1.6792366137105661</v>
      </c>
      <c r="D5022" t="s">
        <v>234</v>
      </c>
      <c r="E5022" t="s">
        <v>70</v>
      </c>
      <c r="F5022" s="1">
        <v>40085</v>
      </c>
      <c r="G5022">
        <v>0.5</v>
      </c>
      <c r="I5022">
        <v>2.89</v>
      </c>
      <c r="J5022" t="s">
        <v>71</v>
      </c>
      <c r="K5022">
        <v>1.76</v>
      </c>
      <c r="L5022" t="s">
        <v>71</v>
      </c>
      <c r="M5022">
        <v>2.65</v>
      </c>
      <c r="N5022" t="s">
        <v>71</v>
      </c>
      <c r="O5022">
        <v>7.93</v>
      </c>
      <c r="P5022" t="s">
        <v>71</v>
      </c>
      <c r="Q5022">
        <v>20.100000000000001</v>
      </c>
      <c r="R5022" t="s">
        <v>71</v>
      </c>
      <c r="S5022">
        <v>1.61</v>
      </c>
      <c r="T5022" t="s">
        <v>71</v>
      </c>
      <c r="U5022">
        <v>50.01</v>
      </c>
      <c r="V5022" t="s">
        <v>71</v>
      </c>
      <c r="W5022">
        <v>42.14</v>
      </c>
      <c r="X5022" t="s">
        <v>71</v>
      </c>
      <c r="Y5022">
        <v>60.56</v>
      </c>
      <c r="AA5022">
        <v>36.130000000000003</v>
      </c>
      <c r="AC5022">
        <v>45.96</v>
      </c>
      <c r="AE5022">
        <v>4.0999999999999996</v>
      </c>
      <c r="AF5022" t="s">
        <v>71</v>
      </c>
      <c r="AG5022">
        <v>5.7</v>
      </c>
      <c r="AH5022" t="s">
        <v>71</v>
      </c>
      <c r="AS5022">
        <v>0.64</v>
      </c>
      <c r="AT5022" t="s">
        <v>71</v>
      </c>
    </row>
    <row r="5023" spans="1:46" x14ac:dyDescent="0.2">
      <c r="A5023" t="s">
        <v>232</v>
      </c>
      <c r="B5023" t="s">
        <v>233</v>
      </c>
      <c r="C5023">
        <f>-70.10417444 / 41.74764525</f>
        <v>-1.6792366137105661</v>
      </c>
      <c r="D5023" t="s">
        <v>234</v>
      </c>
      <c r="E5023" t="s">
        <v>70</v>
      </c>
      <c r="F5023" s="1">
        <v>40085</v>
      </c>
      <c r="G5023">
        <v>1</v>
      </c>
      <c r="O5023">
        <v>7.87</v>
      </c>
      <c r="P5023" t="s">
        <v>71</v>
      </c>
      <c r="Q5023">
        <v>20.100000000000001</v>
      </c>
      <c r="R5023" t="s">
        <v>71</v>
      </c>
    </row>
    <row r="5024" spans="1:46" x14ac:dyDescent="0.2">
      <c r="A5024" t="s">
        <v>232</v>
      </c>
      <c r="B5024" t="s">
        <v>233</v>
      </c>
      <c r="C5024">
        <f>-70.10417444 / 41.74764525</f>
        <v>-1.6792366137105661</v>
      </c>
      <c r="D5024" t="s">
        <v>234</v>
      </c>
      <c r="E5024" t="s">
        <v>70</v>
      </c>
      <c r="F5024" s="1">
        <v>40085</v>
      </c>
      <c r="G5024">
        <v>1.5</v>
      </c>
      <c r="O5024">
        <v>7.91</v>
      </c>
      <c r="P5024" t="s">
        <v>71</v>
      </c>
      <c r="Q5024">
        <v>20</v>
      </c>
      <c r="R5024" t="s">
        <v>71</v>
      </c>
    </row>
    <row r="5025" spans="1:46" x14ac:dyDescent="0.2">
      <c r="A5025" t="s">
        <v>232</v>
      </c>
      <c r="B5025" t="s">
        <v>233</v>
      </c>
      <c r="C5025">
        <f>-70.10417444 / 41.74764525</f>
        <v>-1.6792366137105661</v>
      </c>
      <c r="D5025" t="s">
        <v>234</v>
      </c>
      <c r="E5025" t="s">
        <v>70</v>
      </c>
      <c r="F5025" s="1">
        <v>40085</v>
      </c>
      <c r="G5025">
        <v>2</v>
      </c>
      <c r="K5025">
        <v>2.68</v>
      </c>
      <c r="L5025" t="s">
        <v>71</v>
      </c>
      <c r="O5025">
        <v>7.64</v>
      </c>
      <c r="P5025" t="s">
        <v>71</v>
      </c>
      <c r="Q5025">
        <v>20</v>
      </c>
      <c r="R5025" t="s">
        <v>71</v>
      </c>
      <c r="S5025">
        <v>1.28</v>
      </c>
      <c r="T5025" t="s">
        <v>71</v>
      </c>
      <c r="U5025">
        <v>39.6</v>
      </c>
      <c r="V5025" t="s">
        <v>71</v>
      </c>
      <c r="W5025">
        <v>45.06</v>
      </c>
      <c r="X5025" t="s">
        <v>71</v>
      </c>
      <c r="Y5025">
        <v>57.2</v>
      </c>
      <c r="AA5025">
        <v>40.29</v>
      </c>
      <c r="AE5025">
        <v>4</v>
      </c>
      <c r="AF5025" t="s">
        <v>71</v>
      </c>
      <c r="AG5025">
        <v>5.68</v>
      </c>
      <c r="AH5025" t="s">
        <v>71</v>
      </c>
      <c r="AS5025">
        <v>2.23</v>
      </c>
      <c r="AT5025" t="s">
        <v>71</v>
      </c>
    </row>
    <row r="5026" spans="1:46" x14ac:dyDescent="0.2">
      <c r="A5026" t="s">
        <v>232</v>
      </c>
      <c r="B5026" t="s">
        <v>233</v>
      </c>
      <c r="C5026">
        <f>-70.10417444 / 41.74764525</f>
        <v>-1.6792366137105661</v>
      </c>
      <c r="D5026" t="s">
        <v>234</v>
      </c>
      <c r="E5026" t="s">
        <v>70</v>
      </c>
      <c r="F5026" s="1">
        <v>40085</v>
      </c>
      <c r="G5026">
        <v>2.5</v>
      </c>
      <c r="O5026">
        <v>7.72</v>
      </c>
      <c r="P5026" t="s">
        <v>71</v>
      </c>
      <c r="Q5026">
        <v>20</v>
      </c>
      <c r="R5026" t="s">
        <v>71</v>
      </c>
    </row>
    <row r="5027" spans="1:46" x14ac:dyDescent="0.2">
      <c r="A5027" t="s">
        <v>232</v>
      </c>
      <c r="B5027" t="s">
        <v>233</v>
      </c>
      <c r="C5027">
        <f>-70.10417444 / 41.74764525</f>
        <v>-1.6792366137105661</v>
      </c>
      <c r="D5027" t="s">
        <v>234</v>
      </c>
      <c r="E5027" t="s">
        <v>70</v>
      </c>
      <c r="F5027" s="1">
        <v>40435</v>
      </c>
      <c r="G5027">
        <v>0.5</v>
      </c>
      <c r="I5027">
        <v>2.84</v>
      </c>
      <c r="J5027" t="s">
        <v>71</v>
      </c>
      <c r="K5027">
        <v>4.8499999999999996</v>
      </c>
      <c r="L5027" t="s">
        <v>71</v>
      </c>
      <c r="M5027">
        <v>2.84</v>
      </c>
      <c r="N5027" t="s">
        <v>71</v>
      </c>
      <c r="O5027">
        <v>6.83</v>
      </c>
      <c r="P5027" t="s">
        <v>71</v>
      </c>
      <c r="Q5027">
        <v>21.2</v>
      </c>
      <c r="R5027" t="s">
        <v>71</v>
      </c>
      <c r="S5027">
        <v>0.64</v>
      </c>
      <c r="T5027" t="s">
        <v>71</v>
      </c>
      <c r="U5027">
        <v>19.75</v>
      </c>
      <c r="V5027" t="s">
        <v>71</v>
      </c>
      <c r="W5027">
        <v>41.83</v>
      </c>
      <c r="X5027" t="s">
        <v>71</v>
      </c>
      <c r="Y5027">
        <v>47.17</v>
      </c>
      <c r="AA5027">
        <v>46.1</v>
      </c>
      <c r="AC5027">
        <v>44.96</v>
      </c>
      <c r="AE5027">
        <v>4.0999999999999996</v>
      </c>
      <c r="AF5027" t="s">
        <v>71</v>
      </c>
      <c r="AG5027">
        <v>6.62</v>
      </c>
      <c r="AH5027" t="s">
        <v>71</v>
      </c>
      <c r="AS5027">
        <v>4.5599999999999996</v>
      </c>
      <c r="AT5027" t="s">
        <v>71</v>
      </c>
    </row>
    <row r="5028" spans="1:46" x14ac:dyDescent="0.2">
      <c r="A5028" t="s">
        <v>232</v>
      </c>
      <c r="B5028" t="s">
        <v>233</v>
      </c>
      <c r="C5028">
        <f>-70.10417444 / 41.74764525</f>
        <v>-1.6792366137105661</v>
      </c>
      <c r="D5028" t="s">
        <v>234</v>
      </c>
      <c r="E5028" t="s">
        <v>70</v>
      </c>
      <c r="F5028" s="1">
        <v>40435</v>
      </c>
      <c r="G5028">
        <v>1</v>
      </c>
      <c r="O5028">
        <v>6.83</v>
      </c>
      <c r="P5028" t="s">
        <v>71</v>
      </c>
      <c r="Q5028">
        <v>21.1</v>
      </c>
      <c r="R5028" t="s">
        <v>71</v>
      </c>
    </row>
    <row r="5029" spans="1:46" x14ac:dyDescent="0.2">
      <c r="A5029" t="s">
        <v>232</v>
      </c>
      <c r="B5029" t="s">
        <v>233</v>
      </c>
      <c r="C5029">
        <f>-70.10417444 / 41.74764525</f>
        <v>-1.6792366137105661</v>
      </c>
      <c r="D5029" t="s">
        <v>234</v>
      </c>
      <c r="E5029" t="s">
        <v>70</v>
      </c>
      <c r="F5029" s="1">
        <v>40435</v>
      </c>
      <c r="G5029">
        <v>1.5</v>
      </c>
      <c r="O5029">
        <v>6.94</v>
      </c>
      <c r="P5029" t="s">
        <v>71</v>
      </c>
      <c r="Q5029">
        <v>21</v>
      </c>
      <c r="R5029" t="s">
        <v>71</v>
      </c>
    </row>
    <row r="5030" spans="1:46" x14ac:dyDescent="0.2">
      <c r="A5030" t="s">
        <v>232</v>
      </c>
      <c r="B5030" t="s">
        <v>233</v>
      </c>
      <c r="C5030">
        <f>-70.10417444 / 41.74764525</f>
        <v>-1.6792366137105661</v>
      </c>
      <c r="D5030" t="s">
        <v>234</v>
      </c>
      <c r="E5030" t="s">
        <v>70</v>
      </c>
      <c r="F5030" s="1">
        <v>40435</v>
      </c>
      <c r="G5030">
        <v>2</v>
      </c>
      <c r="O5030">
        <v>6.86</v>
      </c>
      <c r="P5030" t="s">
        <v>71</v>
      </c>
      <c r="Q5030">
        <v>20.6</v>
      </c>
      <c r="R5030" t="s">
        <v>71</v>
      </c>
    </row>
    <row r="5031" spans="1:46" x14ac:dyDescent="0.2">
      <c r="A5031" t="s">
        <v>232</v>
      </c>
      <c r="B5031" t="s">
        <v>233</v>
      </c>
      <c r="C5031">
        <f>-70.10417444 / 41.74764525</f>
        <v>-1.6792366137105661</v>
      </c>
      <c r="D5031" t="s">
        <v>234</v>
      </c>
      <c r="E5031" t="s">
        <v>70</v>
      </c>
      <c r="F5031" s="1">
        <v>40435</v>
      </c>
      <c r="G5031">
        <v>2.5</v>
      </c>
      <c r="K5031">
        <v>6.81</v>
      </c>
      <c r="L5031" t="s">
        <v>71</v>
      </c>
      <c r="O5031">
        <v>6.67</v>
      </c>
      <c r="P5031" t="s">
        <v>71</v>
      </c>
      <c r="Q5031">
        <v>20.5</v>
      </c>
      <c r="R5031" t="s">
        <v>71</v>
      </c>
      <c r="S5031">
        <v>1.03</v>
      </c>
      <c r="T5031" t="s">
        <v>71</v>
      </c>
      <c r="U5031">
        <v>32</v>
      </c>
      <c r="V5031" t="s">
        <v>71</v>
      </c>
      <c r="W5031">
        <v>43.88</v>
      </c>
      <c r="X5031" t="s">
        <v>71</v>
      </c>
      <c r="Y5031">
        <v>54.13</v>
      </c>
      <c r="AA5031">
        <v>49.42</v>
      </c>
      <c r="AE5031">
        <v>3.8</v>
      </c>
      <c r="AF5031" t="s">
        <v>71</v>
      </c>
      <c r="AG5031">
        <v>6.53</v>
      </c>
      <c r="AH5031" t="s">
        <v>71</v>
      </c>
      <c r="AS5031">
        <v>6.09</v>
      </c>
      <c r="AT5031" t="s">
        <v>71</v>
      </c>
    </row>
    <row r="5032" spans="1:46" x14ac:dyDescent="0.2">
      <c r="A5032" t="s">
        <v>232</v>
      </c>
      <c r="B5032" t="s">
        <v>233</v>
      </c>
      <c r="C5032">
        <f>-70.10417444 / 41.74764525</f>
        <v>-1.6792366137105661</v>
      </c>
      <c r="D5032" t="s">
        <v>234</v>
      </c>
      <c r="E5032" t="s">
        <v>70</v>
      </c>
      <c r="F5032" s="1">
        <v>40806</v>
      </c>
      <c r="G5032">
        <v>0.5</v>
      </c>
      <c r="I5032">
        <v>2.84</v>
      </c>
      <c r="J5032" t="s">
        <v>71</v>
      </c>
      <c r="K5032">
        <v>8.49</v>
      </c>
      <c r="L5032" t="s">
        <v>71</v>
      </c>
      <c r="M5032">
        <v>2.69</v>
      </c>
      <c r="N5032" t="s">
        <v>71</v>
      </c>
      <c r="O5032">
        <v>9.17</v>
      </c>
      <c r="P5032" t="s">
        <v>71</v>
      </c>
      <c r="Q5032">
        <v>19.600000000000001</v>
      </c>
      <c r="R5032" t="s">
        <v>71</v>
      </c>
      <c r="S5032">
        <v>1.24</v>
      </c>
      <c r="T5032" t="s">
        <v>71</v>
      </c>
      <c r="U5032">
        <v>38.409999999999997</v>
      </c>
      <c r="V5032" t="s">
        <v>71</v>
      </c>
      <c r="W5032">
        <v>37.869999999999997</v>
      </c>
      <c r="X5032" t="s">
        <v>71</v>
      </c>
      <c r="Y5032">
        <v>56.76</v>
      </c>
      <c r="AA5032">
        <v>51.58</v>
      </c>
      <c r="AC5032">
        <v>45.77</v>
      </c>
      <c r="AE5032">
        <v>4.2</v>
      </c>
      <c r="AF5032" t="s">
        <v>71</v>
      </c>
      <c r="AG5032">
        <v>6.45</v>
      </c>
      <c r="AH5032" t="s">
        <v>71</v>
      </c>
      <c r="AS5032">
        <v>0.84</v>
      </c>
      <c r="AT5032" t="s">
        <v>71</v>
      </c>
    </row>
    <row r="5033" spans="1:46" x14ac:dyDescent="0.2">
      <c r="A5033" t="s">
        <v>232</v>
      </c>
      <c r="B5033" t="s">
        <v>233</v>
      </c>
      <c r="C5033">
        <f>-70.10417444 / 41.74764525</f>
        <v>-1.6792366137105661</v>
      </c>
      <c r="D5033" t="s">
        <v>234</v>
      </c>
      <c r="E5033" t="s">
        <v>70</v>
      </c>
      <c r="F5033" s="1">
        <v>40806</v>
      </c>
      <c r="G5033">
        <v>1</v>
      </c>
      <c r="O5033">
        <v>9.1199999999999992</v>
      </c>
      <c r="P5033" t="s">
        <v>71</v>
      </c>
      <c r="Q5033">
        <v>19.600000000000001</v>
      </c>
      <c r="R5033" t="s">
        <v>71</v>
      </c>
    </row>
    <row r="5034" spans="1:46" x14ac:dyDescent="0.2">
      <c r="A5034" t="s">
        <v>232</v>
      </c>
      <c r="B5034" t="s">
        <v>233</v>
      </c>
      <c r="C5034">
        <f>-70.10417444 / 41.74764525</f>
        <v>-1.6792366137105661</v>
      </c>
      <c r="D5034" t="s">
        <v>234</v>
      </c>
      <c r="E5034" t="s">
        <v>70</v>
      </c>
      <c r="F5034" s="1">
        <v>40806</v>
      </c>
      <c r="G5034">
        <v>1.5</v>
      </c>
      <c r="O5034">
        <v>8.75</v>
      </c>
      <c r="P5034" t="s">
        <v>71</v>
      </c>
      <c r="Q5034">
        <v>19.600000000000001</v>
      </c>
      <c r="R5034" t="s">
        <v>71</v>
      </c>
    </row>
    <row r="5035" spans="1:46" x14ac:dyDescent="0.2">
      <c r="A5035" t="s">
        <v>232</v>
      </c>
      <c r="B5035" t="s">
        <v>233</v>
      </c>
      <c r="C5035">
        <f>-70.10417444 / 41.74764525</f>
        <v>-1.6792366137105661</v>
      </c>
      <c r="D5035" t="s">
        <v>234</v>
      </c>
      <c r="E5035" t="s">
        <v>70</v>
      </c>
      <c r="F5035" s="1">
        <v>40806</v>
      </c>
      <c r="G5035">
        <v>1.8</v>
      </c>
      <c r="K5035">
        <v>9.65</v>
      </c>
      <c r="L5035" t="s">
        <v>71</v>
      </c>
      <c r="S5035">
        <v>1.27</v>
      </c>
      <c r="T5035" t="s">
        <v>71</v>
      </c>
      <c r="U5035">
        <v>39.340000000000003</v>
      </c>
      <c r="V5035" t="s">
        <v>71</v>
      </c>
      <c r="W5035">
        <v>41.72</v>
      </c>
      <c r="X5035" t="s">
        <v>71</v>
      </c>
      <c r="Y5035">
        <v>57.1</v>
      </c>
      <c r="AA5035">
        <v>52.84</v>
      </c>
      <c r="AE5035">
        <v>4.3</v>
      </c>
      <c r="AF5035" t="s">
        <v>71</v>
      </c>
      <c r="AG5035">
        <v>6.53</v>
      </c>
      <c r="AH5035" t="s">
        <v>71</v>
      </c>
      <c r="AS5035">
        <v>2.44</v>
      </c>
      <c r="AT5035" t="s">
        <v>71</v>
      </c>
    </row>
    <row r="5036" spans="1:46" x14ac:dyDescent="0.2">
      <c r="A5036" t="s">
        <v>232</v>
      </c>
      <c r="B5036" t="s">
        <v>233</v>
      </c>
      <c r="C5036">
        <f>-70.10417444 / 41.74764525</f>
        <v>-1.6792366137105661</v>
      </c>
      <c r="D5036" t="s">
        <v>234</v>
      </c>
      <c r="E5036" t="s">
        <v>70</v>
      </c>
      <c r="F5036" s="1">
        <v>40806</v>
      </c>
      <c r="G5036">
        <v>2</v>
      </c>
      <c r="O5036">
        <v>8.6999999999999993</v>
      </c>
      <c r="P5036" t="s">
        <v>71</v>
      </c>
      <c r="Q5036">
        <v>19.600000000000001</v>
      </c>
      <c r="R5036" t="s">
        <v>71</v>
      </c>
    </row>
    <row r="5037" spans="1:46" x14ac:dyDescent="0.2">
      <c r="A5037" t="s">
        <v>232</v>
      </c>
      <c r="B5037" t="s">
        <v>233</v>
      </c>
      <c r="C5037">
        <f>-70.10417444 / 41.74764525</f>
        <v>-1.6792366137105661</v>
      </c>
      <c r="D5037" t="s">
        <v>234</v>
      </c>
      <c r="E5037" t="s">
        <v>70</v>
      </c>
      <c r="F5037" s="1">
        <v>40806</v>
      </c>
      <c r="G5037">
        <v>2.5</v>
      </c>
      <c r="O5037">
        <v>8.0500000000000007</v>
      </c>
      <c r="P5037" t="s">
        <v>71</v>
      </c>
      <c r="Q5037">
        <v>19.600000000000001</v>
      </c>
      <c r="R5037" t="s">
        <v>71</v>
      </c>
    </row>
    <row r="5038" spans="1:46" x14ac:dyDescent="0.2">
      <c r="A5038" t="s">
        <v>232</v>
      </c>
      <c r="B5038" t="s">
        <v>233</v>
      </c>
      <c r="C5038">
        <f>-70.10417444 / 41.74764525</f>
        <v>-1.6792366137105661</v>
      </c>
      <c r="D5038" t="s">
        <v>234</v>
      </c>
      <c r="E5038" t="s">
        <v>70</v>
      </c>
      <c r="F5038" s="1">
        <v>41162</v>
      </c>
      <c r="G5038">
        <v>0.5</v>
      </c>
      <c r="I5038">
        <v>2.77</v>
      </c>
      <c r="J5038" t="s">
        <v>71</v>
      </c>
      <c r="K5038">
        <v>4.37</v>
      </c>
      <c r="L5038" t="s">
        <v>71</v>
      </c>
      <c r="M5038">
        <v>1.48</v>
      </c>
      <c r="N5038" t="s">
        <v>71</v>
      </c>
      <c r="O5038">
        <v>7.18</v>
      </c>
      <c r="P5038" t="s">
        <v>71</v>
      </c>
      <c r="Q5038">
        <v>23.5</v>
      </c>
      <c r="R5038" t="s">
        <v>71</v>
      </c>
      <c r="S5038">
        <v>1.1499999999999999</v>
      </c>
      <c r="T5038" t="s">
        <v>71</v>
      </c>
      <c r="U5038">
        <v>35.619999999999997</v>
      </c>
      <c r="V5038" t="s">
        <v>71</v>
      </c>
      <c r="W5038">
        <v>45.5</v>
      </c>
      <c r="X5038" t="s">
        <v>71</v>
      </c>
      <c r="Y5038">
        <v>55.67</v>
      </c>
      <c r="AA5038">
        <v>45.07</v>
      </c>
      <c r="AC5038">
        <v>54.35</v>
      </c>
      <c r="AE5038">
        <v>6.8</v>
      </c>
      <c r="AF5038" t="s">
        <v>71</v>
      </c>
      <c r="AG5038">
        <v>6.53</v>
      </c>
      <c r="AH5038" t="s">
        <v>71</v>
      </c>
      <c r="AS5038">
        <v>4.3600000000000003</v>
      </c>
      <c r="AT5038" t="s">
        <v>71</v>
      </c>
    </row>
    <row r="5039" spans="1:46" x14ac:dyDescent="0.2">
      <c r="A5039" t="s">
        <v>232</v>
      </c>
      <c r="B5039" t="s">
        <v>233</v>
      </c>
      <c r="C5039">
        <f>-70.10417444 / 41.74764525</f>
        <v>-1.6792366137105661</v>
      </c>
      <c r="D5039" t="s">
        <v>234</v>
      </c>
      <c r="E5039" t="s">
        <v>70</v>
      </c>
      <c r="F5039" s="1">
        <v>41162</v>
      </c>
      <c r="G5039">
        <v>1</v>
      </c>
      <c r="O5039">
        <v>7.16</v>
      </c>
      <c r="P5039" t="s">
        <v>71</v>
      </c>
      <c r="Q5039">
        <v>23.4</v>
      </c>
      <c r="R5039" t="s">
        <v>71</v>
      </c>
    </row>
    <row r="5040" spans="1:46" x14ac:dyDescent="0.2">
      <c r="A5040" t="s">
        <v>232</v>
      </c>
      <c r="B5040" t="s">
        <v>233</v>
      </c>
      <c r="C5040">
        <f>-70.10417444 / 41.74764525</f>
        <v>-1.6792366137105661</v>
      </c>
      <c r="D5040" t="s">
        <v>234</v>
      </c>
      <c r="E5040" t="s">
        <v>70</v>
      </c>
      <c r="F5040" s="1">
        <v>41162</v>
      </c>
      <c r="G5040">
        <v>1.5</v>
      </c>
      <c r="O5040">
        <v>7.19</v>
      </c>
      <c r="P5040" t="s">
        <v>71</v>
      </c>
      <c r="Q5040">
        <v>23.4</v>
      </c>
      <c r="R5040" t="s">
        <v>71</v>
      </c>
    </row>
    <row r="5041" spans="1:58" x14ac:dyDescent="0.2">
      <c r="A5041" t="s">
        <v>232</v>
      </c>
      <c r="B5041" t="s">
        <v>233</v>
      </c>
      <c r="C5041">
        <f>-70.10417444 / 41.74764525</f>
        <v>-1.6792366137105661</v>
      </c>
      <c r="D5041" t="s">
        <v>234</v>
      </c>
      <c r="E5041" t="s">
        <v>70</v>
      </c>
      <c r="F5041" s="1">
        <v>41162</v>
      </c>
      <c r="G5041">
        <v>1.7</v>
      </c>
      <c r="K5041">
        <v>4.04</v>
      </c>
      <c r="L5041" t="s">
        <v>71</v>
      </c>
      <c r="S5041">
        <v>1.1100000000000001</v>
      </c>
      <c r="T5041" t="s">
        <v>71</v>
      </c>
      <c r="U5041">
        <v>34.380000000000003</v>
      </c>
      <c r="V5041" t="s">
        <v>71</v>
      </c>
      <c r="W5041">
        <v>44.8</v>
      </c>
      <c r="X5041" t="s">
        <v>71</v>
      </c>
      <c r="Y5041">
        <v>55.16</v>
      </c>
      <c r="AA5041">
        <v>44.3</v>
      </c>
      <c r="AE5041">
        <v>6.2</v>
      </c>
      <c r="AF5041" t="s">
        <v>71</v>
      </c>
      <c r="AG5041">
        <v>6.83</v>
      </c>
      <c r="AH5041" t="s">
        <v>71</v>
      </c>
      <c r="AS5041">
        <v>5.65</v>
      </c>
      <c r="AT5041" t="s">
        <v>71</v>
      </c>
    </row>
    <row r="5042" spans="1:58" x14ac:dyDescent="0.2">
      <c r="A5042" t="s">
        <v>232</v>
      </c>
      <c r="B5042" t="s">
        <v>233</v>
      </c>
      <c r="C5042">
        <f>-70.10417444 / 41.74764525</f>
        <v>-1.6792366137105661</v>
      </c>
      <c r="D5042" t="s">
        <v>234</v>
      </c>
      <c r="E5042" t="s">
        <v>70</v>
      </c>
      <c r="F5042" s="1">
        <v>41162</v>
      </c>
      <c r="G5042">
        <v>2</v>
      </c>
      <c r="O5042">
        <v>7.2</v>
      </c>
      <c r="P5042" t="s">
        <v>71</v>
      </c>
      <c r="Q5042">
        <v>23.3</v>
      </c>
      <c r="R5042" t="s">
        <v>71</v>
      </c>
    </row>
    <row r="5043" spans="1:58" x14ac:dyDescent="0.2">
      <c r="A5043" t="s">
        <v>232</v>
      </c>
      <c r="B5043" t="s">
        <v>233</v>
      </c>
      <c r="C5043">
        <f>-70.10417444 / 41.74764525</f>
        <v>-1.6792366137105661</v>
      </c>
      <c r="D5043" t="s">
        <v>234</v>
      </c>
      <c r="E5043" t="s">
        <v>70</v>
      </c>
      <c r="F5043" s="1">
        <v>41520</v>
      </c>
      <c r="G5043">
        <v>0.5</v>
      </c>
      <c r="I5043">
        <v>2.8</v>
      </c>
      <c r="J5043" t="s">
        <v>71</v>
      </c>
      <c r="K5043">
        <v>11.32</v>
      </c>
      <c r="L5043" t="s">
        <v>71</v>
      </c>
      <c r="M5043">
        <v>0.85</v>
      </c>
      <c r="N5043" t="s">
        <v>71</v>
      </c>
      <c r="O5043">
        <v>8.49</v>
      </c>
      <c r="P5043" t="s">
        <v>71</v>
      </c>
      <c r="Q5043">
        <v>24.2</v>
      </c>
      <c r="R5043" t="s">
        <v>71</v>
      </c>
      <c r="S5043">
        <v>1.35</v>
      </c>
      <c r="T5043" t="s">
        <v>71</v>
      </c>
      <c r="U5043">
        <v>41.81</v>
      </c>
      <c r="V5043" t="s">
        <v>71</v>
      </c>
      <c r="W5043">
        <v>66.38</v>
      </c>
      <c r="X5043" t="s">
        <v>71</v>
      </c>
      <c r="Y5043">
        <v>57.98</v>
      </c>
      <c r="AA5043">
        <v>54.4</v>
      </c>
      <c r="AC5043">
        <v>62.34</v>
      </c>
      <c r="AE5043">
        <v>7.3</v>
      </c>
      <c r="AF5043" t="s">
        <v>71</v>
      </c>
      <c r="AG5043">
        <v>6.8</v>
      </c>
      <c r="AH5043" t="s">
        <v>71</v>
      </c>
      <c r="AS5043">
        <v>9.23</v>
      </c>
      <c r="AT5043" t="s">
        <v>71</v>
      </c>
    </row>
    <row r="5044" spans="1:58" x14ac:dyDescent="0.2">
      <c r="A5044" t="s">
        <v>232</v>
      </c>
      <c r="B5044" t="s">
        <v>233</v>
      </c>
      <c r="C5044">
        <f>-70.10417444 / 41.74764525</f>
        <v>-1.6792366137105661</v>
      </c>
      <c r="D5044" t="s">
        <v>234</v>
      </c>
      <c r="E5044" t="s">
        <v>70</v>
      </c>
      <c r="F5044" s="1">
        <v>41520</v>
      </c>
      <c r="G5044">
        <v>1</v>
      </c>
      <c r="O5044">
        <v>8.3000000000000007</v>
      </c>
      <c r="P5044" t="s">
        <v>71</v>
      </c>
      <c r="Q5044">
        <v>24.2</v>
      </c>
      <c r="R5044" t="s">
        <v>71</v>
      </c>
    </row>
    <row r="5045" spans="1:58" x14ac:dyDescent="0.2">
      <c r="A5045" t="s">
        <v>232</v>
      </c>
      <c r="B5045" t="s">
        <v>233</v>
      </c>
      <c r="C5045">
        <f>-70.10417444 / 41.74764525</f>
        <v>-1.6792366137105661</v>
      </c>
      <c r="D5045" t="s">
        <v>234</v>
      </c>
      <c r="E5045" t="s">
        <v>70</v>
      </c>
      <c r="F5045" s="1">
        <v>41520</v>
      </c>
      <c r="G5045">
        <v>2</v>
      </c>
      <c r="K5045">
        <v>16.489999999999998</v>
      </c>
      <c r="L5045" t="s">
        <v>71</v>
      </c>
      <c r="O5045">
        <v>6.45</v>
      </c>
      <c r="P5045" t="s">
        <v>71</v>
      </c>
      <c r="Q5045">
        <v>23.4</v>
      </c>
      <c r="R5045" t="s">
        <v>71</v>
      </c>
      <c r="S5045">
        <v>2.12</v>
      </c>
      <c r="T5045" t="s">
        <v>71</v>
      </c>
      <c r="U5045">
        <v>65.66</v>
      </c>
      <c r="V5045" t="s">
        <v>71</v>
      </c>
      <c r="W5045">
        <v>69.72</v>
      </c>
      <c r="X5045" t="s">
        <v>71</v>
      </c>
      <c r="Y5045">
        <v>64.489999999999995</v>
      </c>
      <c r="AA5045">
        <v>58.1</v>
      </c>
      <c r="AE5045">
        <v>7.7</v>
      </c>
      <c r="AF5045" t="s">
        <v>71</v>
      </c>
      <c r="AG5045">
        <v>6.5</v>
      </c>
      <c r="AH5045" t="s">
        <v>71</v>
      </c>
      <c r="AS5045">
        <v>14.25</v>
      </c>
      <c r="AT5045" t="s">
        <v>71</v>
      </c>
    </row>
    <row r="5046" spans="1:58" x14ac:dyDescent="0.2">
      <c r="A5046" t="s">
        <v>232</v>
      </c>
      <c r="B5046" t="s">
        <v>233</v>
      </c>
      <c r="C5046">
        <f>-70.10417444 / 41.74764525</f>
        <v>-1.6792366137105661</v>
      </c>
      <c r="D5046" t="s">
        <v>234</v>
      </c>
      <c r="E5046" t="s">
        <v>70</v>
      </c>
      <c r="F5046" s="1">
        <v>41520</v>
      </c>
      <c r="G5046">
        <v>3</v>
      </c>
      <c r="O5046">
        <v>0.27</v>
      </c>
      <c r="P5046" t="s">
        <v>71</v>
      </c>
      <c r="Q5046">
        <v>22.5</v>
      </c>
      <c r="R5046" t="s">
        <v>71</v>
      </c>
    </row>
    <row r="5047" spans="1:58" x14ac:dyDescent="0.2">
      <c r="A5047" t="s">
        <v>232</v>
      </c>
      <c r="B5047" t="s">
        <v>233</v>
      </c>
      <c r="C5047">
        <f>-70.10417444 / 41.74764525</f>
        <v>-1.6792366137105661</v>
      </c>
      <c r="D5047" t="s">
        <v>234</v>
      </c>
      <c r="E5047" t="s">
        <v>70</v>
      </c>
      <c r="F5047" s="1">
        <v>41898</v>
      </c>
      <c r="G5047">
        <v>0.5</v>
      </c>
      <c r="I5047">
        <v>2.62</v>
      </c>
      <c r="J5047" t="s">
        <v>71</v>
      </c>
      <c r="K5047">
        <v>21.34</v>
      </c>
      <c r="L5047" t="s">
        <v>71</v>
      </c>
      <c r="M5047">
        <v>2.15</v>
      </c>
      <c r="N5047" t="s">
        <v>71</v>
      </c>
      <c r="O5047">
        <v>7.01</v>
      </c>
      <c r="P5047" t="s">
        <v>71</v>
      </c>
      <c r="Q5047">
        <v>21.3</v>
      </c>
      <c r="R5047" t="s">
        <v>71</v>
      </c>
      <c r="S5047">
        <v>1.62</v>
      </c>
      <c r="T5047" t="s">
        <v>71</v>
      </c>
      <c r="U5047">
        <v>50.18</v>
      </c>
      <c r="V5047" t="s">
        <v>71</v>
      </c>
      <c r="W5047">
        <v>57.7</v>
      </c>
      <c r="X5047" t="s">
        <v>71</v>
      </c>
      <c r="Y5047">
        <v>60.61</v>
      </c>
      <c r="AA5047">
        <v>60.62</v>
      </c>
      <c r="AC5047">
        <v>48.97</v>
      </c>
      <c r="AE5047">
        <v>6.6</v>
      </c>
      <c r="AF5047" t="s">
        <v>71</v>
      </c>
      <c r="AG5047">
        <v>6.59</v>
      </c>
      <c r="AH5047" t="s">
        <v>71</v>
      </c>
      <c r="AS5047">
        <v>31.72</v>
      </c>
      <c r="AT5047" t="s">
        <v>71</v>
      </c>
    </row>
    <row r="5048" spans="1:58" x14ac:dyDescent="0.2">
      <c r="A5048" t="s">
        <v>232</v>
      </c>
      <c r="B5048" t="s">
        <v>233</v>
      </c>
      <c r="C5048">
        <f>-70.10417444 / 41.74764525</f>
        <v>-1.6792366137105661</v>
      </c>
      <c r="D5048" t="s">
        <v>234</v>
      </c>
      <c r="E5048" t="s">
        <v>70</v>
      </c>
      <c r="F5048" s="1">
        <v>41898</v>
      </c>
      <c r="G5048">
        <v>1</v>
      </c>
      <c r="O5048">
        <v>6.74</v>
      </c>
      <c r="P5048" t="s">
        <v>71</v>
      </c>
      <c r="Q5048">
        <v>21.2</v>
      </c>
      <c r="R5048" t="s">
        <v>71</v>
      </c>
    </row>
    <row r="5049" spans="1:58" x14ac:dyDescent="0.2">
      <c r="A5049" t="s">
        <v>232</v>
      </c>
      <c r="B5049" t="s">
        <v>233</v>
      </c>
      <c r="C5049">
        <f>-70.10417444 / 41.74764525</f>
        <v>-1.6792366137105661</v>
      </c>
      <c r="D5049" t="s">
        <v>234</v>
      </c>
      <c r="E5049" t="s">
        <v>70</v>
      </c>
      <c r="F5049" s="1">
        <v>41898</v>
      </c>
      <c r="G5049">
        <v>1.5</v>
      </c>
      <c r="K5049">
        <v>23.38</v>
      </c>
      <c r="L5049" t="s">
        <v>71</v>
      </c>
      <c r="O5049">
        <v>6.66</v>
      </c>
      <c r="P5049" t="s">
        <v>71</v>
      </c>
      <c r="Q5049">
        <v>21.2</v>
      </c>
      <c r="R5049" t="s">
        <v>71</v>
      </c>
      <c r="S5049">
        <v>1.62</v>
      </c>
      <c r="T5049" t="s">
        <v>71</v>
      </c>
      <c r="W5049">
        <v>50.6</v>
      </c>
      <c r="X5049" t="s">
        <v>71</v>
      </c>
      <c r="AE5049">
        <v>6.5</v>
      </c>
      <c r="AF5049" t="s">
        <v>71</v>
      </c>
      <c r="AG5049">
        <v>6.66</v>
      </c>
      <c r="AH5049" t="s">
        <v>71</v>
      </c>
      <c r="AS5049">
        <v>14.66</v>
      </c>
      <c r="AT5049" t="s">
        <v>71</v>
      </c>
    </row>
    <row r="5050" spans="1:58" x14ac:dyDescent="0.2">
      <c r="A5050" t="s">
        <v>232</v>
      </c>
      <c r="B5050" t="s">
        <v>233</v>
      </c>
      <c r="C5050">
        <f>-70.10417444 / 41.74764525</f>
        <v>-1.6792366137105661</v>
      </c>
      <c r="D5050" t="s">
        <v>234</v>
      </c>
      <c r="E5050" t="s">
        <v>70</v>
      </c>
      <c r="F5050" s="1">
        <v>41898</v>
      </c>
      <c r="G5050">
        <v>2</v>
      </c>
      <c r="O5050">
        <v>6.61</v>
      </c>
      <c r="P5050" t="s">
        <v>71</v>
      </c>
      <c r="Q5050">
        <v>21.2</v>
      </c>
      <c r="R5050" t="s">
        <v>71</v>
      </c>
    </row>
    <row r="5051" spans="1:58" x14ac:dyDescent="0.2">
      <c r="A5051" t="s">
        <v>232</v>
      </c>
      <c r="B5051" t="s">
        <v>233</v>
      </c>
      <c r="C5051">
        <f>-70.10417444 / 41.74764525</f>
        <v>-1.6792366137105661</v>
      </c>
      <c r="D5051" t="s">
        <v>234</v>
      </c>
      <c r="E5051" t="s">
        <v>70</v>
      </c>
      <c r="F5051" s="1">
        <v>42634</v>
      </c>
      <c r="G5051">
        <v>0.5</v>
      </c>
      <c r="I5051">
        <v>2.7</v>
      </c>
      <c r="J5051" t="s">
        <v>71</v>
      </c>
      <c r="K5051">
        <v>13.16</v>
      </c>
      <c r="L5051" t="s">
        <v>71</v>
      </c>
      <c r="M5051">
        <v>2.35</v>
      </c>
      <c r="N5051" t="s">
        <v>71</v>
      </c>
      <c r="O5051">
        <v>6.47</v>
      </c>
      <c r="P5051" t="s">
        <v>71</v>
      </c>
      <c r="Q5051">
        <v>23.7</v>
      </c>
      <c r="R5051" t="s">
        <v>71</v>
      </c>
      <c r="S5051">
        <v>0.95</v>
      </c>
      <c r="T5051" t="s">
        <v>71</v>
      </c>
      <c r="U5051">
        <v>29.43</v>
      </c>
      <c r="V5051" t="s">
        <v>71</v>
      </c>
      <c r="W5051">
        <v>63.98</v>
      </c>
      <c r="X5051" t="s">
        <v>71</v>
      </c>
      <c r="Y5051">
        <v>52.92</v>
      </c>
      <c r="AA5051">
        <v>55.88</v>
      </c>
      <c r="AC5051">
        <v>47.69</v>
      </c>
      <c r="AE5051">
        <v>9.9</v>
      </c>
      <c r="AF5051" t="s">
        <v>71</v>
      </c>
      <c r="AG5051">
        <v>6.41</v>
      </c>
      <c r="AH5051" t="s">
        <v>71</v>
      </c>
      <c r="AS5051">
        <v>7.39</v>
      </c>
      <c r="AT5051" t="s">
        <v>71</v>
      </c>
      <c r="BE5051">
        <v>20.55</v>
      </c>
      <c r="BF5051" t="s">
        <v>71</v>
      </c>
    </row>
    <row r="5052" spans="1:58" x14ac:dyDescent="0.2">
      <c r="A5052" t="s">
        <v>232</v>
      </c>
      <c r="B5052" t="s">
        <v>233</v>
      </c>
      <c r="C5052">
        <f>-70.10417444 / 41.74764525</f>
        <v>-1.6792366137105661</v>
      </c>
      <c r="D5052" t="s">
        <v>234</v>
      </c>
      <c r="E5052" t="s">
        <v>70</v>
      </c>
      <c r="F5052" s="1">
        <v>42634</v>
      </c>
      <c r="G5052">
        <v>1</v>
      </c>
      <c r="O5052">
        <v>6.7</v>
      </c>
      <c r="P5052" t="s">
        <v>71</v>
      </c>
      <c r="Q5052">
        <v>23.6</v>
      </c>
      <c r="R5052" t="s">
        <v>71</v>
      </c>
    </row>
    <row r="5053" spans="1:58" x14ac:dyDescent="0.2">
      <c r="A5053" t="s">
        <v>232</v>
      </c>
      <c r="B5053" t="s">
        <v>233</v>
      </c>
      <c r="C5053">
        <f>-70.10417444 / 41.74764525</f>
        <v>-1.6792366137105661</v>
      </c>
      <c r="D5053" t="s">
        <v>234</v>
      </c>
      <c r="E5053" t="s">
        <v>70</v>
      </c>
      <c r="F5053" s="1">
        <v>42634</v>
      </c>
      <c r="G5053">
        <v>1.5</v>
      </c>
      <c r="O5053">
        <v>6</v>
      </c>
      <c r="P5053" t="s">
        <v>71</v>
      </c>
      <c r="Q5053">
        <v>23.6</v>
      </c>
      <c r="R5053" t="s">
        <v>71</v>
      </c>
    </row>
    <row r="5054" spans="1:58" x14ac:dyDescent="0.2">
      <c r="A5054" t="s">
        <v>232</v>
      </c>
      <c r="B5054" t="s">
        <v>233</v>
      </c>
      <c r="C5054">
        <f>-70.10417444 / 41.74764525</f>
        <v>-1.6792366137105661</v>
      </c>
      <c r="D5054" t="s">
        <v>234</v>
      </c>
      <c r="E5054" t="s">
        <v>70</v>
      </c>
      <c r="F5054" s="1">
        <v>42634</v>
      </c>
      <c r="G5054">
        <v>2</v>
      </c>
      <c r="O5054">
        <v>5.84</v>
      </c>
      <c r="P5054" t="s">
        <v>71</v>
      </c>
      <c r="Q5054">
        <v>23.5</v>
      </c>
      <c r="R5054" t="s">
        <v>71</v>
      </c>
    </row>
    <row r="5055" spans="1:58" x14ac:dyDescent="0.2">
      <c r="A5055" t="s">
        <v>232</v>
      </c>
      <c r="B5055" t="s">
        <v>233</v>
      </c>
      <c r="C5055">
        <f>-70.10417444 / 41.74764525</f>
        <v>-1.6792366137105661</v>
      </c>
      <c r="D5055" t="s">
        <v>234</v>
      </c>
      <c r="E5055" t="s">
        <v>70</v>
      </c>
      <c r="F5055" s="1">
        <v>42634</v>
      </c>
      <c r="G5055">
        <v>2.5</v>
      </c>
      <c r="K5055">
        <v>5.87</v>
      </c>
      <c r="L5055" t="s">
        <v>71</v>
      </c>
      <c r="O5055">
        <v>4.96</v>
      </c>
      <c r="P5055" t="s">
        <v>71</v>
      </c>
      <c r="Q5055">
        <v>23.5</v>
      </c>
      <c r="R5055" t="s">
        <v>71</v>
      </c>
      <c r="S5055">
        <v>1.98</v>
      </c>
      <c r="T5055" t="s">
        <v>71</v>
      </c>
      <c r="U5055">
        <v>61.33</v>
      </c>
      <c r="V5055" t="s">
        <v>71</v>
      </c>
      <c r="W5055">
        <v>81.52</v>
      </c>
      <c r="X5055" t="s">
        <v>71</v>
      </c>
      <c r="Y5055">
        <v>63.51</v>
      </c>
      <c r="AA5055">
        <v>47.96</v>
      </c>
      <c r="AE5055">
        <v>10.7</v>
      </c>
      <c r="AF5055" t="s">
        <v>71</v>
      </c>
      <c r="AG5055">
        <v>6.2</v>
      </c>
      <c r="AH5055" t="s">
        <v>71</v>
      </c>
      <c r="AS5055">
        <v>37.36</v>
      </c>
      <c r="AT5055" t="s">
        <v>71</v>
      </c>
      <c r="BE5055">
        <v>43.24</v>
      </c>
      <c r="BF5055" t="s">
        <v>71</v>
      </c>
    </row>
    <row r="5056" spans="1:58" x14ac:dyDescent="0.2">
      <c r="A5056" t="s">
        <v>241</v>
      </c>
      <c r="B5056" t="s">
        <v>242</v>
      </c>
      <c r="C5056">
        <f>-70.06766775 / 41.74059009</f>
        <v>-1.6786458360775895</v>
      </c>
      <c r="D5056" t="s">
        <v>243</v>
      </c>
      <c r="E5056" t="s">
        <v>70</v>
      </c>
      <c r="F5056" s="1">
        <v>37143</v>
      </c>
      <c r="G5056">
        <v>0.5</v>
      </c>
      <c r="I5056">
        <v>14.13</v>
      </c>
      <c r="J5056" t="s">
        <v>71</v>
      </c>
      <c r="K5056">
        <v>1.1200000000000001</v>
      </c>
      <c r="L5056" t="s">
        <v>71</v>
      </c>
      <c r="M5056">
        <v>5.31</v>
      </c>
      <c r="N5056" t="s">
        <v>71</v>
      </c>
      <c r="O5056">
        <v>8.07</v>
      </c>
      <c r="P5056" t="s">
        <v>71</v>
      </c>
      <c r="Q5056">
        <v>23.8</v>
      </c>
      <c r="R5056" t="s">
        <v>71</v>
      </c>
      <c r="S5056">
        <v>0.2</v>
      </c>
      <c r="T5056" t="s">
        <v>71</v>
      </c>
      <c r="U5056">
        <v>6.19</v>
      </c>
      <c r="V5056" t="s">
        <v>71</v>
      </c>
      <c r="W5056">
        <v>14.5</v>
      </c>
      <c r="X5056" t="s">
        <v>71</v>
      </c>
      <c r="Y5056">
        <v>30.44</v>
      </c>
      <c r="AA5056">
        <v>31.71</v>
      </c>
      <c r="AC5056">
        <v>35.94</v>
      </c>
      <c r="AE5056">
        <v>2.7</v>
      </c>
      <c r="AF5056" t="s">
        <v>71</v>
      </c>
      <c r="AG5056">
        <v>6.37</v>
      </c>
      <c r="AH5056" t="s">
        <v>71</v>
      </c>
      <c r="AS5056">
        <v>0.27</v>
      </c>
      <c r="AT5056" t="s">
        <v>71</v>
      </c>
    </row>
    <row r="5057" spans="1:46" x14ac:dyDescent="0.2">
      <c r="A5057" t="s">
        <v>241</v>
      </c>
      <c r="B5057" t="s">
        <v>242</v>
      </c>
      <c r="C5057">
        <f>-70.06766775 / 41.74059009</f>
        <v>-1.6786458360775895</v>
      </c>
      <c r="D5057" t="s">
        <v>243</v>
      </c>
      <c r="E5057" t="s">
        <v>70</v>
      </c>
      <c r="F5057" s="1">
        <v>37143</v>
      </c>
      <c r="G5057">
        <v>1</v>
      </c>
      <c r="O5057">
        <v>8.09</v>
      </c>
      <c r="P5057" t="s">
        <v>71</v>
      </c>
      <c r="Q5057">
        <v>23.8</v>
      </c>
      <c r="R5057" t="s">
        <v>71</v>
      </c>
    </row>
    <row r="5058" spans="1:46" x14ac:dyDescent="0.2">
      <c r="A5058" t="s">
        <v>241</v>
      </c>
      <c r="B5058" t="s">
        <v>242</v>
      </c>
      <c r="C5058">
        <f>-70.06766775 / 41.74059009</f>
        <v>-1.6786458360775895</v>
      </c>
      <c r="D5058" t="s">
        <v>243</v>
      </c>
      <c r="E5058" t="s">
        <v>70</v>
      </c>
      <c r="F5058" s="1">
        <v>37143</v>
      </c>
      <c r="G5058">
        <v>2</v>
      </c>
      <c r="O5058">
        <v>8.06</v>
      </c>
      <c r="P5058" t="s">
        <v>71</v>
      </c>
      <c r="Q5058">
        <v>23.7</v>
      </c>
      <c r="R5058" t="s">
        <v>71</v>
      </c>
    </row>
    <row r="5059" spans="1:46" x14ac:dyDescent="0.2">
      <c r="A5059" t="s">
        <v>241</v>
      </c>
      <c r="B5059" t="s">
        <v>242</v>
      </c>
      <c r="C5059">
        <f>-70.06766775 / 41.74059009</f>
        <v>-1.6786458360775895</v>
      </c>
      <c r="D5059" t="s">
        <v>243</v>
      </c>
      <c r="E5059" t="s">
        <v>70</v>
      </c>
      <c r="F5059" s="1">
        <v>37143</v>
      </c>
      <c r="G5059">
        <v>3</v>
      </c>
      <c r="K5059">
        <v>0.79</v>
      </c>
      <c r="L5059" t="s">
        <v>71</v>
      </c>
      <c r="O5059">
        <v>8.0399999999999991</v>
      </c>
      <c r="P5059" t="s">
        <v>71</v>
      </c>
      <c r="Q5059">
        <v>23.7</v>
      </c>
      <c r="R5059" t="s">
        <v>71</v>
      </c>
      <c r="S5059">
        <v>0.2</v>
      </c>
      <c r="T5059" t="s">
        <v>71</v>
      </c>
      <c r="W5059">
        <v>14.6</v>
      </c>
      <c r="X5059" t="s">
        <v>71</v>
      </c>
      <c r="Y5059">
        <v>-19.059999999999999</v>
      </c>
      <c r="AA5059">
        <v>28.29</v>
      </c>
      <c r="AE5059">
        <v>2.7</v>
      </c>
      <c r="AF5059" t="s">
        <v>71</v>
      </c>
      <c r="AG5059">
        <v>6.32</v>
      </c>
      <c r="AH5059" t="s">
        <v>71</v>
      </c>
      <c r="AS5059">
        <v>0.94</v>
      </c>
      <c r="AT5059" t="s">
        <v>71</v>
      </c>
    </row>
    <row r="5060" spans="1:46" x14ac:dyDescent="0.2">
      <c r="A5060" t="s">
        <v>241</v>
      </c>
      <c r="B5060" t="s">
        <v>242</v>
      </c>
      <c r="C5060">
        <f>-70.06766775 / 41.74059009</f>
        <v>-1.6786458360775895</v>
      </c>
      <c r="D5060" t="s">
        <v>243</v>
      </c>
      <c r="E5060" t="s">
        <v>70</v>
      </c>
      <c r="F5060" s="1">
        <v>37143</v>
      </c>
      <c r="G5060">
        <v>4</v>
      </c>
      <c r="O5060">
        <v>7.98</v>
      </c>
      <c r="P5060" t="s">
        <v>71</v>
      </c>
      <c r="Q5060">
        <v>23.7</v>
      </c>
      <c r="R5060" t="s">
        <v>71</v>
      </c>
    </row>
    <row r="5061" spans="1:46" x14ac:dyDescent="0.2">
      <c r="A5061" t="s">
        <v>241</v>
      </c>
      <c r="B5061" t="s">
        <v>242</v>
      </c>
      <c r="C5061">
        <f>-70.06766775 / 41.74059009</f>
        <v>-1.6786458360775895</v>
      </c>
      <c r="D5061" t="s">
        <v>243</v>
      </c>
      <c r="E5061" t="s">
        <v>70</v>
      </c>
      <c r="F5061" s="1">
        <v>37143</v>
      </c>
      <c r="G5061">
        <v>5</v>
      </c>
      <c r="O5061">
        <v>8.0299999999999994</v>
      </c>
      <c r="P5061" t="s">
        <v>71</v>
      </c>
      <c r="Q5061">
        <v>23.7</v>
      </c>
      <c r="R5061" t="s">
        <v>71</v>
      </c>
    </row>
    <row r="5062" spans="1:46" x14ac:dyDescent="0.2">
      <c r="A5062" t="s">
        <v>241</v>
      </c>
      <c r="B5062" t="s">
        <v>242</v>
      </c>
      <c r="C5062">
        <f>-70.06766775 / 41.74059009</f>
        <v>-1.6786458360775895</v>
      </c>
      <c r="D5062" t="s">
        <v>243</v>
      </c>
      <c r="E5062" t="s">
        <v>70</v>
      </c>
      <c r="F5062" s="1">
        <v>37143</v>
      </c>
      <c r="G5062">
        <v>6</v>
      </c>
      <c r="O5062">
        <v>7.95</v>
      </c>
      <c r="P5062" t="s">
        <v>71</v>
      </c>
      <c r="Q5062">
        <v>23.6</v>
      </c>
      <c r="R5062" t="s">
        <v>71</v>
      </c>
    </row>
    <row r="5063" spans="1:46" x14ac:dyDescent="0.2">
      <c r="A5063" t="s">
        <v>241</v>
      </c>
      <c r="B5063" t="s">
        <v>242</v>
      </c>
      <c r="C5063">
        <f>-70.06766775 / 41.74059009</f>
        <v>-1.6786458360775895</v>
      </c>
      <c r="D5063" t="s">
        <v>243</v>
      </c>
      <c r="E5063" t="s">
        <v>70</v>
      </c>
      <c r="F5063" s="1">
        <v>37143</v>
      </c>
      <c r="G5063">
        <v>7</v>
      </c>
      <c r="O5063">
        <v>8.02</v>
      </c>
      <c r="P5063" t="s">
        <v>71</v>
      </c>
      <c r="Q5063">
        <v>23.6</v>
      </c>
      <c r="R5063" t="s">
        <v>71</v>
      </c>
    </row>
    <row r="5064" spans="1:46" x14ac:dyDescent="0.2">
      <c r="A5064" t="s">
        <v>241</v>
      </c>
      <c r="B5064" t="s">
        <v>242</v>
      </c>
      <c r="C5064">
        <f>-70.06766775 / 41.74059009</f>
        <v>-1.6786458360775895</v>
      </c>
      <c r="D5064" t="s">
        <v>243</v>
      </c>
      <c r="E5064" t="s">
        <v>70</v>
      </c>
      <c r="F5064" s="1">
        <v>37143</v>
      </c>
      <c r="G5064">
        <v>8</v>
      </c>
      <c r="O5064">
        <v>7.97</v>
      </c>
      <c r="P5064" t="s">
        <v>71</v>
      </c>
      <c r="Q5064">
        <v>23.6</v>
      </c>
      <c r="R5064" t="s">
        <v>71</v>
      </c>
    </row>
    <row r="5065" spans="1:46" x14ac:dyDescent="0.2">
      <c r="A5065" t="s">
        <v>241</v>
      </c>
      <c r="B5065" t="s">
        <v>242</v>
      </c>
      <c r="C5065">
        <f>-70.06766775 / 41.74059009</f>
        <v>-1.6786458360775895</v>
      </c>
      <c r="D5065" t="s">
        <v>243</v>
      </c>
      <c r="E5065" t="s">
        <v>70</v>
      </c>
      <c r="F5065" s="1">
        <v>37143</v>
      </c>
      <c r="G5065">
        <v>9</v>
      </c>
      <c r="K5065">
        <v>1.31</v>
      </c>
      <c r="L5065" t="s">
        <v>71</v>
      </c>
      <c r="O5065">
        <v>7.97</v>
      </c>
      <c r="P5065" t="s">
        <v>71</v>
      </c>
      <c r="Q5065">
        <v>23.6</v>
      </c>
      <c r="R5065" t="s">
        <v>71</v>
      </c>
      <c r="S5065">
        <v>0.45</v>
      </c>
      <c r="T5065" t="s">
        <v>71</v>
      </c>
      <c r="U5065">
        <v>13.94</v>
      </c>
      <c r="V5065" t="s">
        <v>71</v>
      </c>
      <c r="W5065">
        <v>14.1</v>
      </c>
      <c r="X5065" t="s">
        <v>71</v>
      </c>
      <c r="Y5065">
        <v>42.14</v>
      </c>
      <c r="AA5065">
        <v>33.25</v>
      </c>
      <c r="AE5065">
        <v>2.7</v>
      </c>
      <c r="AF5065" t="s">
        <v>71</v>
      </c>
      <c r="AG5065">
        <v>6.35</v>
      </c>
      <c r="AH5065" t="s">
        <v>71</v>
      </c>
      <c r="AS5065">
        <v>0.34</v>
      </c>
      <c r="AT5065" t="s">
        <v>71</v>
      </c>
    </row>
    <row r="5066" spans="1:46" x14ac:dyDescent="0.2">
      <c r="A5066" t="s">
        <v>241</v>
      </c>
      <c r="B5066" t="s">
        <v>242</v>
      </c>
      <c r="C5066">
        <f>-70.06766775 / 41.74059009</f>
        <v>-1.6786458360775895</v>
      </c>
      <c r="D5066" t="s">
        <v>243</v>
      </c>
      <c r="E5066" t="s">
        <v>70</v>
      </c>
      <c r="F5066" s="1">
        <v>37143</v>
      </c>
      <c r="G5066">
        <v>10</v>
      </c>
      <c r="O5066">
        <v>7.94</v>
      </c>
      <c r="P5066" t="s">
        <v>71</v>
      </c>
      <c r="Q5066">
        <v>23.6</v>
      </c>
      <c r="R5066" t="s">
        <v>71</v>
      </c>
    </row>
    <row r="5067" spans="1:46" x14ac:dyDescent="0.2">
      <c r="A5067" t="s">
        <v>241</v>
      </c>
      <c r="B5067" t="s">
        <v>242</v>
      </c>
      <c r="C5067">
        <f>-70.06766775 / 41.74059009</f>
        <v>-1.6786458360775895</v>
      </c>
      <c r="D5067" t="s">
        <v>243</v>
      </c>
      <c r="E5067" t="s">
        <v>70</v>
      </c>
      <c r="F5067" s="1">
        <v>37143</v>
      </c>
      <c r="G5067">
        <v>11</v>
      </c>
      <c r="O5067">
        <v>10.8</v>
      </c>
      <c r="P5067" t="s">
        <v>71</v>
      </c>
      <c r="Q5067">
        <v>20.100000000000001</v>
      </c>
      <c r="R5067" t="s">
        <v>71</v>
      </c>
    </row>
    <row r="5068" spans="1:46" x14ac:dyDescent="0.2">
      <c r="A5068" t="s">
        <v>241</v>
      </c>
      <c r="B5068" t="s">
        <v>242</v>
      </c>
      <c r="C5068">
        <f>-70.06766775 / 41.74059009</f>
        <v>-1.6786458360775895</v>
      </c>
      <c r="D5068" t="s">
        <v>243</v>
      </c>
      <c r="E5068" t="s">
        <v>70</v>
      </c>
      <c r="F5068" s="1">
        <v>37143</v>
      </c>
      <c r="G5068">
        <v>12</v>
      </c>
      <c r="O5068">
        <v>10.72</v>
      </c>
      <c r="P5068" t="s">
        <v>71</v>
      </c>
      <c r="Q5068">
        <v>16.600000000000001</v>
      </c>
      <c r="R5068" t="s">
        <v>71</v>
      </c>
    </row>
    <row r="5069" spans="1:46" x14ac:dyDescent="0.2">
      <c r="A5069" t="s">
        <v>241</v>
      </c>
      <c r="B5069" t="s">
        <v>242</v>
      </c>
      <c r="C5069">
        <f>-70.06766775 / 41.74059009</f>
        <v>-1.6786458360775895</v>
      </c>
      <c r="D5069" t="s">
        <v>243</v>
      </c>
      <c r="E5069" t="s">
        <v>70</v>
      </c>
      <c r="F5069" s="1">
        <v>37143</v>
      </c>
      <c r="G5069">
        <v>13</v>
      </c>
      <c r="O5069">
        <v>9.0399999999999991</v>
      </c>
      <c r="P5069" t="s">
        <v>71</v>
      </c>
      <c r="Q5069">
        <v>15.2</v>
      </c>
      <c r="R5069" t="s">
        <v>71</v>
      </c>
    </row>
    <row r="5070" spans="1:46" x14ac:dyDescent="0.2">
      <c r="A5070" t="s">
        <v>241</v>
      </c>
      <c r="B5070" t="s">
        <v>242</v>
      </c>
      <c r="C5070">
        <f>-70.06766775 / 41.74059009</f>
        <v>-1.6786458360775895</v>
      </c>
      <c r="D5070" t="s">
        <v>243</v>
      </c>
      <c r="E5070" t="s">
        <v>70</v>
      </c>
      <c r="F5070" s="1">
        <v>37143</v>
      </c>
      <c r="G5070">
        <v>13.5</v>
      </c>
      <c r="K5070">
        <v>3.63</v>
      </c>
      <c r="L5070" t="s">
        <v>71</v>
      </c>
      <c r="O5070">
        <v>6.98</v>
      </c>
      <c r="P5070" t="s">
        <v>71</v>
      </c>
      <c r="Q5070">
        <v>14.4</v>
      </c>
      <c r="R5070" t="s">
        <v>71</v>
      </c>
      <c r="S5070">
        <v>0.15</v>
      </c>
      <c r="T5070" t="s">
        <v>71</v>
      </c>
      <c r="U5070">
        <v>4.6500000000000004</v>
      </c>
      <c r="V5070" t="s">
        <v>71</v>
      </c>
      <c r="W5070">
        <v>19.100000000000001</v>
      </c>
      <c r="X5070" t="s">
        <v>71</v>
      </c>
      <c r="Y5070">
        <v>26.31</v>
      </c>
      <c r="AA5070">
        <v>43.25</v>
      </c>
      <c r="AE5070">
        <v>4.5</v>
      </c>
      <c r="AF5070" t="s">
        <v>71</v>
      </c>
      <c r="AG5070">
        <v>6.05</v>
      </c>
      <c r="AH5070" t="s">
        <v>71</v>
      </c>
      <c r="AS5070">
        <v>3.9</v>
      </c>
      <c r="AT5070" t="s">
        <v>71</v>
      </c>
    </row>
    <row r="5071" spans="1:46" x14ac:dyDescent="0.2">
      <c r="A5071" t="s">
        <v>241</v>
      </c>
      <c r="B5071" t="s">
        <v>242</v>
      </c>
      <c r="C5071">
        <f>-70.06766775 / 41.74059009</f>
        <v>-1.6786458360775895</v>
      </c>
      <c r="D5071" t="s">
        <v>243</v>
      </c>
      <c r="E5071" t="s">
        <v>70</v>
      </c>
      <c r="F5071" s="1">
        <v>37873</v>
      </c>
      <c r="G5071">
        <v>0.5</v>
      </c>
      <c r="I5071">
        <v>18.3</v>
      </c>
      <c r="J5071" t="s">
        <v>71</v>
      </c>
      <c r="K5071">
        <v>0.78</v>
      </c>
      <c r="L5071" t="s">
        <v>71</v>
      </c>
      <c r="M5071">
        <v>6.3</v>
      </c>
      <c r="N5071" t="s">
        <v>71</v>
      </c>
      <c r="O5071">
        <v>7.7</v>
      </c>
      <c r="P5071" t="s">
        <v>71</v>
      </c>
      <c r="Q5071">
        <v>22.4</v>
      </c>
      <c r="R5071" t="s">
        <v>71</v>
      </c>
      <c r="S5071">
        <v>0.2</v>
      </c>
      <c r="T5071" t="s">
        <v>71</v>
      </c>
      <c r="U5071">
        <v>6.19</v>
      </c>
      <c r="V5071" t="s">
        <v>71</v>
      </c>
      <c r="W5071">
        <v>13.6</v>
      </c>
      <c r="X5071" t="s">
        <v>71</v>
      </c>
      <c r="Y5071">
        <v>30.44</v>
      </c>
      <c r="AA5071">
        <v>28.16</v>
      </c>
      <c r="AC5071">
        <v>33.479999999999997</v>
      </c>
      <c r="AE5071">
        <v>0.27</v>
      </c>
      <c r="AF5071" t="s">
        <v>71</v>
      </c>
      <c r="AG5071">
        <v>6.43</v>
      </c>
      <c r="AH5071" t="s">
        <v>71</v>
      </c>
      <c r="AS5071">
        <v>0.12</v>
      </c>
      <c r="AT5071" t="s">
        <v>71</v>
      </c>
    </row>
    <row r="5072" spans="1:46" x14ac:dyDescent="0.2">
      <c r="A5072" t="s">
        <v>241</v>
      </c>
      <c r="B5072" t="s">
        <v>242</v>
      </c>
      <c r="C5072">
        <f>-70.06766775 / 41.74059009</f>
        <v>-1.6786458360775895</v>
      </c>
      <c r="D5072" t="s">
        <v>243</v>
      </c>
      <c r="E5072" t="s">
        <v>70</v>
      </c>
      <c r="F5072" s="1">
        <v>37873</v>
      </c>
      <c r="G5072">
        <v>1</v>
      </c>
      <c r="O5072">
        <v>7.9</v>
      </c>
      <c r="P5072" t="s">
        <v>71</v>
      </c>
      <c r="Q5072">
        <v>22.5</v>
      </c>
      <c r="R5072" t="s">
        <v>71</v>
      </c>
    </row>
    <row r="5073" spans="1:46" x14ac:dyDescent="0.2">
      <c r="A5073" t="s">
        <v>241</v>
      </c>
      <c r="B5073" t="s">
        <v>242</v>
      </c>
      <c r="C5073">
        <f>-70.06766775 / 41.74059009</f>
        <v>-1.6786458360775895</v>
      </c>
      <c r="D5073" t="s">
        <v>243</v>
      </c>
      <c r="E5073" t="s">
        <v>70</v>
      </c>
      <c r="F5073" s="1">
        <v>37873</v>
      </c>
      <c r="G5073">
        <v>2</v>
      </c>
      <c r="O5073">
        <v>7.9</v>
      </c>
      <c r="P5073" t="s">
        <v>71</v>
      </c>
      <c r="Q5073">
        <v>22.5</v>
      </c>
      <c r="R5073" t="s">
        <v>71</v>
      </c>
    </row>
    <row r="5074" spans="1:46" x14ac:dyDescent="0.2">
      <c r="A5074" t="s">
        <v>241</v>
      </c>
      <c r="B5074" t="s">
        <v>242</v>
      </c>
      <c r="C5074">
        <f>-70.06766775 / 41.74059009</f>
        <v>-1.6786458360775895</v>
      </c>
      <c r="D5074" t="s">
        <v>243</v>
      </c>
      <c r="E5074" t="s">
        <v>70</v>
      </c>
      <c r="F5074" s="1">
        <v>37873</v>
      </c>
      <c r="G5074">
        <v>3</v>
      </c>
      <c r="K5074">
        <v>0.91</v>
      </c>
      <c r="L5074" t="s">
        <v>71</v>
      </c>
      <c r="O5074">
        <v>7.9</v>
      </c>
      <c r="P5074" t="s">
        <v>71</v>
      </c>
      <c r="Q5074">
        <v>22.5</v>
      </c>
      <c r="R5074" t="s">
        <v>71</v>
      </c>
      <c r="S5074">
        <v>0.4</v>
      </c>
      <c r="T5074" t="s">
        <v>71</v>
      </c>
      <c r="U5074">
        <v>12.39</v>
      </c>
      <c r="V5074" t="s">
        <v>71</v>
      </c>
      <c r="W5074">
        <v>12.2</v>
      </c>
      <c r="X5074" t="s">
        <v>71</v>
      </c>
      <c r="Y5074">
        <v>40.44</v>
      </c>
      <c r="AA5074">
        <v>29.67</v>
      </c>
      <c r="AE5074">
        <v>0.26</v>
      </c>
      <c r="AF5074" t="s">
        <v>71</v>
      </c>
      <c r="AG5074">
        <v>6.42</v>
      </c>
      <c r="AH5074" t="s">
        <v>71</v>
      </c>
      <c r="AS5074">
        <v>7.0000000000000007E-2</v>
      </c>
      <c r="AT5074" t="s">
        <v>71</v>
      </c>
    </row>
    <row r="5075" spans="1:46" x14ac:dyDescent="0.2">
      <c r="A5075" t="s">
        <v>241</v>
      </c>
      <c r="B5075" t="s">
        <v>242</v>
      </c>
      <c r="C5075">
        <f>-70.06766775 / 41.74059009</f>
        <v>-1.6786458360775895</v>
      </c>
      <c r="D5075" t="s">
        <v>243</v>
      </c>
      <c r="E5075" t="s">
        <v>70</v>
      </c>
      <c r="F5075" s="1">
        <v>37873</v>
      </c>
      <c r="G5075">
        <v>4</v>
      </c>
      <c r="O5075">
        <v>7.9</v>
      </c>
      <c r="P5075" t="s">
        <v>71</v>
      </c>
      <c r="Q5075">
        <v>22.5</v>
      </c>
      <c r="R5075" t="s">
        <v>71</v>
      </c>
    </row>
    <row r="5076" spans="1:46" x14ac:dyDescent="0.2">
      <c r="A5076" t="s">
        <v>241</v>
      </c>
      <c r="B5076" t="s">
        <v>242</v>
      </c>
      <c r="C5076">
        <f>-70.06766775 / 41.74059009</f>
        <v>-1.6786458360775895</v>
      </c>
      <c r="D5076" t="s">
        <v>243</v>
      </c>
      <c r="E5076" t="s">
        <v>70</v>
      </c>
      <c r="F5076" s="1">
        <v>37873</v>
      </c>
      <c r="G5076">
        <v>5</v>
      </c>
      <c r="O5076">
        <v>7.8</v>
      </c>
      <c r="P5076" t="s">
        <v>71</v>
      </c>
      <c r="Q5076">
        <v>22.5</v>
      </c>
      <c r="R5076" t="s">
        <v>71</v>
      </c>
    </row>
    <row r="5077" spans="1:46" x14ac:dyDescent="0.2">
      <c r="A5077" t="s">
        <v>241</v>
      </c>
      <c r="B5077" t="s">
        <v>242</v>
      </c>
      <c r="C5077">
        <f>-70.06766775 / 41.74059009</f>
        <v>-1.6786458360775895</v>
      </c>
      <c r="D5077" t="s">
        <v>243</v>
      </c>
      <c r="E5077" t="s">
        <v>70</v>
      </c>
      <c r="F5077" s="1">
        <v>37873</v>
      </c>
      <c r="G5077">
        <v>6</v>
      </c>
      <c r="O5077">
        <v>7.8</v>
      </c>
      <c r="P5077" t="s">
        <v>71</v>
      </c>
      <c r="Q5077">
        <v>22.5</v>
      </c>
      <c r="R5077" t="s">
        <v>71</v>
      </c>
    </row>
    <row r="5078" spans="1:46" x14ac:dyDescent="0.2">
      <c r="A5078" t="s">
        <v>241</v>
      </c>
      <c r="B5078" t="s">
        <v>242</v>
      </c>
      <c r="C5078">
        <f>-70.06766775 / 41.74059009</f>
        <v>-1.6786458360775895</v>
      </c>
      <c r="D5078" t="s">
        <v>243</v>
      </c>
      <c r="E5078" t="s">
        <v>70</v>
      </c>
      <c r="F5078" s="1">
        <v>37873</v>
      </c>
      <c r="G5078">
        <v>7</v>
      </c>
      <c r="O5078">
        <v>7.9</v>
      </c>
      <c r="P5078" t="s">
        <v>71</v>
      </c>
      <c r="Q5078">
        <v>22.5</v>
      </c>
      <c r="R5078" t="s">
        <v>71</v>
      </c>
    </row>
    <row r="5079" spans="1:46" x14ac:dyDescent="0.2">
      <c r="A5079" t="s">
        <v>241</v>
      </c>
      <c r="B5079" t="s">
        <v>242</v>
      </c>
      <c r="C5079">
        <f>-70.06766775 / 41.74059009</f>
        <v>-1.6786458360775895</v>
      </c>
      <c r="D5079" t="s">
        <v>243</v>
      </c>
      <c r="E5079" t="s">
        <v>70</v>
      </c>
      <c r="F5079" s="1">
        <v>37873</v>
      </c>
      <c r="G5079">
        <v>8</v>
      </c>
      <c r="O5079">
        <v>7.9</v>
      </c>
      <c r="P5079" t="s">
        <v>71</v>
      </c>
      <c r="Q5079">
        <v>22.5</v>
      </c>
      <c r="R5079" t="s">
        <v>71</v>
      </c>
    </row>
    <row r="5080" spans="1:46" x14ac:dyDescent="0.2">
      <c r="A5080" t="s">
        <v>241</v>
      </c>
      <c r="B5080" t="s">
        <v>242</v>
      </c>
      <c r="C5080">
        <f>-70.06766775 / 41.74059009</f>
        <v>-1.6786458360775895</v>
      </c>
      <c r="D5080" t="s">
        <v>243</v>
      </c>
      <c r="E5080" t="s">
        <v>70</v>
      </c>
      <c r="F5080" s="1">
        <v>37873</v>
      </c>
      <c r="G5080">
        <v>9</v>
      </c>
      <c r="K5080">
        <v>0.77</v>
      </c>
      <c r="L5080" t="s">
        <v>71</v>
      </c>
      <c r="O5080">
        <v>7.9</v>
      </c>
      <c r="P5080" t="s">
        <v>71</v>
      </c>
      <c r="Q5080">
        <v>22.3</v>
      </c>
      <c r="R5080" t="s">
        <v>71</v>
      </c>
      <c r="S5080">
        <v>0.3</v>
      </c>
      <c r="T5080" t="s">
        <v>71</v>
      </c>
      <c r="U5080">
        <v>9.2899999999999991</v>
      </c>
      <c r="V5080" t="s">
        <v>71</v>
      </c>
      <c r="W5080">
        <v>15.4</v>
      </c>
      <c r="X5080" t="s">
        <v>71</v>
      </c>
      <c r="Y5080">
        <v>36.29</v>
      </c>
      <c r="AA5080">
        <v>28.04</v>
      </c>
      <c r="AE5080">
        <v>0.27</v>
      </c>
      <c r="AF5080" t="s">
        <v>71</v>
      </c>
      <c r="AG5080">
        <v>6.38</v>
      </c>
      <c r="AH5080" t="s">
        <v>71</v>
      </c>
      <c r="AS5080">
        <v>0.17</v>
      </c>
      <c r="AT5080" t="s">
        <v>71</v>
      </c>
    </row>
    <row r="5081" spans="1:46" x14ac:dyDescent="0.2">
      <c r="A5081" t="s">
        <v>241</v>
      </c>
      <c r="B5081" t="s">
        <v>242</v>
      </c>
      <c r="C5081">
        <f>-70.06766775 / 41.74059009</f>
        <v>-1.6786458360775895</v>
      </c>
      <c r="D5081" t="s">
        <v>243</v>
      </c>
      <c r="E5081" t="s">
        <v>70</v>
      </c>
      <c r="F5081" s="1">
        <v>37873</v>
      </c>
      <c r="G5081">
        <v>10</v>
      </c>
      <c r="O5081">
        <v>7.9</v>
      </c>
      <c r="P5081" t="s">
        <v>71</v>
      </c>
      <c r="Q5081">
        <v>22.1</v>
      </c>
      <c r="R5081" t="s">
        <v>71</v>
      </c>
    </row>
    <row r="5082" spans="1:46" x14ac:dyDescent="0.2">
      <c r="A5082" t="s">
        <v>241</v>
      </c>
      <c r="B5082" t="s">
        <v>242</v>
      </c>
      <c r="C5082">
        <f>-70.06766775 / 41.74059009</f>
        <v>-1.6786458360775895</v>
      </c>
      <c r="D5082" t="s">
        <v>243</v>
      </c>
      <c r="E5082" t="s">
        <v>70</v>
      </c>
      <c r="F5082" s="1">
        <v>37873</v>
      </c>
      <c r="G5082">
        <v>11</v>
      </c>
      <c r="O5082">
        <v>9.5</v>
      </c>
      <c r="P5082" t="s">
        <v>71</v>
      </c>
      <c r="Q5082">
        <v>17.5</v>
      </c>
      <c r="R5082" t="s">
        <v>71</v>
      </c>
    </row>
    <row r="5083" spans="1:46" x14ac:dyDescent="0.2">
      <c r="A5083" t="s">
        <v>241</v>
      </c>
      <c r="B5083" t="s">
        <v>242</v>
      </c>
      <c r="C5083">
        <f>-70.06766775 / 41.74059009</f>
        <v>-1.6786458360775895</v>
      </c>
      <c r="D5083" t="s">
        <v>243</v>
      </c>
      <c r="E5083" t="s">
        <v>70</v>
      </c>
      <c r="F5083" s="1">
        <v>37873</v>
      </c>
      <c r="G5083">
        <v>12</v>
      </c>
      <c r="O5083">
        <v>10</v>
      </c>
      <c r="P5083" t="s">
        <v>71</v>
      </c>
      <c r="Q5083">
        <v>15.9</v>
      </c>
      <c r="R5083" t="s">
        <v>71</v>
      </c>
    </row>
    <row r="5084" spans="1:46" x14ac:dyDescent="0.2">
      <c r="A5084" t="s">
        <v>241</v>
      </c>
      <c r="B5084" t="s">
        <v>242</v>
      </c>
      <c r="C5084">
        <f>-70.06766775 / 41.74059009</f>
        <v>-1.6786458360775895</v>
      </c>
      <c r="D5084" t="s">
        <v>243</v>
      </c>
      <c r="E5084" t="s">
        <v>70</v>
      </c>
      <c r="F5084" s="1">
        <v>37873</v>
      </c>
      <c r="G5084">
        <v>13</v>
      </c>
      <c r="O5084">
        <v>8.8000000000000007</v>
      </c>
      <c r="P5084" t="s">
        <v>71</v>
      </c>
      <c r="Q5084">
        <v>14.4</v>
      </c>
      <c r="R5084" t="s">
        <v>71</v>
      </c>
    </row>
    <row r="5085" spans="1:46" x14ac:dyDescent="0.2">
      <c r="A5085" t="s">
        <v>241</v>
      </c>
      <c r="B5085" t="s">
        <v>242</v>
      </c>
      <c r="C5085">
        <f>-70.06766775 / 41.74059009</f>
        <v>-1.6786458360775895</v>
      </c>
      <c r="D5085" t="s">
        <v>243</v>
      </c>
      <c r="E5085" t="s">
        <v>70</v>
      </c>
      <c r="F5085" s="1">
        <v>37873</v>
      </c>
      <c r="G5085">
        <v>14</v>
      </c>
      <c r="O5085">
        <v>14.2</v>
      </c>
      <c r="P5085" t="s">
        <v>71</v>
      </c>
      <c r="Q5085">
        <v>13</v>
      </c>
      <c r="R5085" t="s">
        <v>71</v>
      </c>
    </row>
    <row r="5086" spans="1:46" x14ac:dyDescent="0.2">
      <c r="A5086" t="s">
        <v>241</v>
      </c>
      <c r="B5086" t="s">
        <v>242</v>
      </c>
      <c r="C5086">
        <f>-70.06766775 / 41.74059009</f>
        <v>-1.6786458360775895</v>
      </c>
      <c r="D5086" t="s">
        <v>243</v>
      </c>
      <c r="E5086" t="s">
        <v>70</v>
      </c>
      <c r="F5086" s="1">
        <v>37873</v>
      </c>
      <c r="G5086">
        <v>15</v>
      </c>
      <c r="O5086">
        <v>2.8</v>
      </c>
      <c r="P5086" t="s">
        <v>71</v>
      </c>
      <c r="Q5086">
        <v>12.5</v>
      </c>
      <c r="R5086" t="s">
        <v>71</v>
      </c>
    </row>
    <row r="5087" spans="1:46" x14ac:dyDescent="0.2">
      <c r="A5087" t="s">
        <v>241</v>
      </c>
      <c r="B5087" t="s">
        <v>242</v>
      </c>
      <c r="C5087">
        <f>-70.06766775 / 41.74059009</f>
        <v>-1.6786458360775895</v>
      </c>
      <c r="D5087" t="s">
        <v>243</v>
      </c>
      <c r="E5087" t="s">
        <v>70</v>
      </c>
      <c r="F5087" s="1">
        <v>37873</v>
      </c>
      <c r="G5087">
        <v>16</v>
      </c>
      <c r="O5087">
        <v>0.16</v>
      </c>
      <c r="P5087" t="s">
        <v>71</v>
      </c>
      <c r="Q5087">
        <v>11.7</v>
      </c>
      <c r="R5087" t="s">
        <v>71</v>
      </c>
    </row>
    <row r="5088" spans="1:46" x14ac:dyDescent="0.2">
      <c r="A5088" t="s">
        <v>241</v>
      </c>
      <c r="B5088" t="s">
        <v>242</v>
      </c>
      <c r="C5088">
        <f>-70.06766775 / 41.74059009</f>
        <v>-1.6786458360775895</v>
      </c>
      <c r="D5088" t="s">
        <v>243</v>
      </c>
      <c r="E5088" t="s">
        <v>70</v>
      </c>
      <c r="F5088" s="1">
        <v>37873</v>
      </c>
      <c r="G5088">
        <v>17</v>
      </c>
      <c r="K5088">
        <v>6.09</v>
      </c>
      <c r="L5088" t="s">
        <v>71</v>
      </c>
      <c r="O5088">
        <v>0.08</v>
      </c>
      <c r="P5088" t="s">
        <v>71</v>
      </c>
      <c r="Q5088">
        <v>11.4</v>
      </c>
      <c r="R5088" t="s">
        <v>71</v>
      </c>
      <c r="S5088">
        <v>0.5</v>
      </c>
      <c r="T5088" t="s">
        <v>71</v>
      </c>
      <c r="U5088">
        <v>15.49</v>
      </c>
      <c r="V5088" t="s">
        <v>71</v>
      </c>
      <c r="W5088">
        <v>18.5</v>
      </c>
      <c r="X5088" t="s">
        <v>71</v>
      </c>
      <c r="Y5088">
        <v>43.66</v>
      </c>
      <c r="AA5088">
        <v>48.32</v>
      </c>
      <c r="AE5088">
        <v>0.59</v>
      </c>
      <c r="AF5088" t="s">
        <v>71</v>
      </c>
      <c r="AG5088">
        <v>6</v>
      </c>
      <c r="AH5088" t="s">
        <v>71</v>
      </c>
      <c r="AS5088">
        <v>7.69</v>
      </c>
      <c r="AT5088" t="s">
        <v>71</v>
      </c>
    </row>
    <row r="5089" spans="1:46" x14ac:dyDescent="0.2">
      <c r="A5089" t="s">
        <v>241</v>
      </c>
      <c r="B5089" t="s">
        <v>242</v>
      </c>
      <c r="C5089">
        <f>-70.06766775 / 41.74059009</f>
        <v>-1.6786458360775895</v>
      </c>
      <c r="D5089" t="s">
        <v>243</v>
      </c>
      <c r="E5089" t="s">
        <v>70</v>
      </c>
      <c r="F5089" s="1">
        <v>37873</v>
      </c>
      <c r="G5089">
        <v>17.5</v>
      </c>
      <c r="O5089">
        <v>0.08</v>
      </c>
      <c r="P5089" t="s">
        <v>71</v>
      </c>
      <c r="Q5089">
        <v>11.2</v>
      </c>
      <c r="R5089" t="s">
        <v>71</v>
      </c>
    </row>
    <row r="5090" spans="1:46" x14ac:dyDescent="0.2">
      <c r="A5090" t="s">
        <v>241</v>
      </c>
      <c r="B5090" t="s">
        <v>242</v>
      </c>
      <c r="C5090">
        <f>-70.06766775 / 41.74059009</f>
        <v>-1.6786458360775895</v>
      </c>
      <c r="D5090" t="s">
        <v>243</v>
      </c>
      <c r="E5090" t="s">
        <v>70</v>
      </c>
      <c r="F5090" s="1">
        <v>38222</v>
      </c>
      <c r="G5090">
        <v>0.5</v>
      </c>
      <c r="I5090">
        <v>18</v>
      </c>
      <c r="J5090" t="s">
        <v>71</v>
      </c>
      <c r="K5090">
        <v>1.6</v>
      </c>
      <c r="L5090" t="s">
        <v>71</v>
      </c>
      <c r="M5090">
        <v>7.5</v>
      </c>
      <c r="N5090" t="s">
        <v>71</v>
      </c>
      <c r="O5090">
        <v>7.8</v>
      </c>
      <c r="P5090" t="s">
        <v>71</v>
      </c>
      <c r="Q5090">
        <v>24.1</v>
      </c>
      <c r="R5090" t="s">
        <v>71</v>
      </c>
      <c r="AA5090">
        <v>35.21</v>
      </c>
      <c r="AC5090">
        <v>30.97</v>
      </c>
      <c r="AE5090">
        <v>5.85</v>
      </c>
      <c r="AF5090" t="s">
        <v>71</v>
      </c>
      <c r="AG5090">
        <v>6.53</v>
      </c>
      <c r="AH5090" t="s">
        <v>71</v>
      </c>
    </row>
    <row r="5091" spans="1:46" x14ac:dyDescent="0.2">
      <c r="A5091" t="s">
        <v>241</v>
      </c>
      <c r="B5091" t="s">
        <v>242</v>
      </c>
      <c r="C5091">
        <f>-70.06766775 / 41.74059009</f>
        <v>-1.6786458360775895</v>
      </c>
      <c r="D5091" t="s">
        <v>243</v>
      </c>
      <c r="E5091" t="s">
        <v>70</v>
      </c>
      <c r="F5091" s="1">
        <v>38222</v>
      </c>
      <c r="G5091">
        <v>1</v>
      </c>
      <c r="O5091">
        <v>7.7</v>
      </c>
      <c r="P5091" t="s">
        <v>71</v>
      </c>
      <c r="Q5091">
        <v>24.1</v>
      </c>
      <c r="R5091" t="s">
        <v>71</v>
      </c>
      <c r="S5091">
        <v>0.1</v>
      </c>
      <c r="T5091" t="s">
        <v>71</v>
      </c>
      <c r="W5091">
        <v>14.14</v>
      </c>
      <c r="X5091" t="s">
        <v>71</v>
      </c>
      <c r="Y5091">
        <v>-29.05</v>
      </c>
      <c r="AS5091">
        <v>0.16</v>
      </c>
      <c r="AT5091" t="s">
        <v>71</v>
      </c>
    </row>
    <row r="5092" spans="1:46" x14ac:dyDescent="0.2">
      <c r="A5092" t="s">
        <v>241</v>
      </c>
      <c r="B5092" t="s">
        <v>242</v>
      </c>
      <c r="C5092">
        <f>-70.06766775 / 41.74059009</f>
        <v>-1.6786458360775895</v>
      </c>
      <c r="D5092" t="s">
        <v>243</v>
      </c>
      <c r="E5092" t="s">
        <v>70</v>
      </c>
      <c r="F5092" s="1">
        <v>38222</v>
      </c>
      <c r="G5092">
        <v>2</v>
      </c>
      <c r="O5092">
        <v>8</v>
      </c>
      <c r="P5092" t="s">
        <v>71</v>
      </c>
      <c r="Q5092">
        <v>24.2</v>
      </c>
      <c r="R5092" t="s">
        <v>71</v>
      </c>
    </row>
    <row r="5093" spans="1:46" x14ac:dyDescent="0.2">
      <c r="A5093" t="s">
        <v>241</v>
      </c>
      <c r="B5093" t="s">
        <v>242</v>
      </c>
      <c r="C5093">
        <f>-70.06766775 / 41.74059009</f>
        <v>-1.6786458360775895</v>
      </c>
      <c r="D5093" t="s">
        <v>243</v>
      </c>
      <c r="E5093" t="s">
        <v>70</v>
      </c>
      <c r="F5093" s="1">
        <v>38222</v>
      </c>
      <c r="G5093">
        <v>3</v>
      </c>
      <c r="K5093">
        <v>1.71</v>
      </c>
      <c r="L5093" t="s">
        <v>71</v>
      </c>
      <c r="O5093">
        <v>6.96</v>
      </c>
      <c r="P5093" t="s">
        <v>71</v>
      </c>
      <c r="Q5093">
        <v>24.2</v>
      </c>
      <c r="R5093" t="s">
        <v>71</v>
      </c>
      <c r="S5093">
        <v>0.16</v>
      </c>
      <c r="T5093" t="s">
        <v>71</v>
      </c>
      <c r="U5093">
        <v>4.96</v>
      </c>
      <c r="V5093" t="s">
        <v>71</v>
      </c>
      <c r="W5093">
        <v>18.37</v>
      </c>
      <c r="X5093" t="s">
        <v>71</v>
      </c>
      <c r="Y5093">
        <v>27.24</v>
      </c>
      <c r="AA5093">
        <v>35.86</v>
      </c>
      <c r="AE5093">
        <v>5.65</v>
      </c>
      <c r="AF5093" t="s">
        <v>71</v>
      </c>
      <c r="AG5093">
        <v>6.5</v>
      </c>
      <c r="AH5093" t="s">
        <v>71</v>
      </c>
      <c r="AS5093">
        <v>0.12</v>
      </c>
      <c r="AT5093" t="s">
        <v>71</v>
      </c>
    </row>
    <row r="5094" spans="1:46" x14ac:dyDescent="0.2">
      <c r="A5094" t="s">
        <v>241</v>
      </c>
      <c r="B5094" t="s">
        <v>242</v>
      </c>
      <c r="C5094">
        <f>-70.06766775 / 41.74059009</f>
        <v>-1.6786458360775895</v>
      </c>
      <c r="D5094" t="s">
        <v>243</v>
      </c>
      <c r="E5094" t="s">
        <v>70</v>
      </c>
      <c r="F5094" s="1">
        <v>38222</v>
      </c>
      <c r="G5094">
        <v>4</v>
      </c>
      <c r="O5094">
        <v>7.75</v>
      </c>
      <c r="P5094" t="s">
        <v>71</v>
      </c>
      <c r="Q5094">
        <v>24.2</v>
      </c>
      <c r="R5094" t="s">
        <v>71</v>
      </c>
    </row>
    <row r="5095" spans="1:46" x14ac:dyDescent="0.2">
      <c r="A5095" t="s">
        <v>241</v>
      </c>
      <c r="B5095" t="s">
        <v>242</v>
      </c>
      <c r="C5095">
        <f>-70.06766775 / 41.74059009</f>
        <v>-1.6786458360775895</v>
      </c>
      <c r="D5095" t="s">
        <v>243</v>
      </c>
      <c r="E5095" t="s">
        <v>70</v>
      </c>
      <c r="F5095" s="1">
        <v>38222</v>
      </c>
      <c r="G5095">
        <v>5</v>
      </c>
      <c r="O5095">
        <v>6.47</v>
      </c>
      <c r="P5095" t="s">
        <v>71</v>
      </c>
      <c r="Q5095">
        <v>24.1</v>
      </c>
      <c r="R5095" t="s">
        <v>71</v>
      </c>
    </row>
    <row r="5096" spans="1:46" x14ac:dyDescent="0.2">
      <c r="A5096" t="s">
        <v>241</v>
      </c>
      <c r="B5096" t="s">
        <v>242</v>
      </c>
      <c r="C5096">
        <f>-70.06766775 / 41.74059009</f>
        <v>-1.6786458360775895</v>
      </c>
      <c r="D5096" t="s">
        <v>243</v>
      </c>
      <c r="E5096" t="s">
        <v>70</v>
      </c>
      <c r="F5096" s="1">
        <v>38222</v>
      </c>
      <c r="G5096">
        <v>6</v>
      </c>
      <c r="O5096">
        <v>7.9</v>
      </c>
      <c r="P5096" t="s">
        <v>71</v>
      </c>
      <c r="Q5096">
        <v>24.1</v>
      </c>
      <c r="R5096" t="s">
        <v>71</v>
      </c>
    </row>
    <row r="5097" spans="1:46" x14ac:dyDescent="0.2">
      <c r="A5097" t="s">
        <v>241</v>
      </c>
      <c r="B5097" t="s">
        <v>242</v>
      </c>
      <c r="C5097">
        <f>-70.06766775 / 41.74059009</f>
        <v>-1.6786458360775895</v>
      </c>
      <c r="D5097" t="s">
        <v>243</v>
      </c>
      <c r="E5097" t="s">
        <v>70</v>
      </c>
      <c r="F5097" s="1">
        <v>38222</v>
      </c>
      <c r="G5097">
        <v>7</v>
      </c>
      <c r="O5097">
        <v>7.36</v>
      </c>
      <c r="P5097" t="s">
        <v>71</v>
      </c>
      <c r="Q5097">
        <v>24.1</v>
      </c>
      <c r="R5097" t="s">
        <v>71</v>
      </c>
    </row>
    <row r="5098" spans="1:46" x14ac:dyDescent="0.2">
      <c r="A5098" t="s">
        <v>241</v>
      </c>
      <c r="B5098" t="s">
        <v>242</v>
      </c>
      <c r="C5098">
        <f>-70.06766775 / 41.74059009</f>
        <v>-1.6786458360775895</v>
      </c>
      <c r="D5098" t="s">
        <v>243</v>
      </c>
      <c r="E5098" t="s">
        <v>70</v>
      </c>
      <c r="F5098" s="1">
        <v>38222</v>
      </c>
      <c r="G5098">
        <v>8</v>
      </c>
      <c r="O5098">
        <v>7.43</v>
      </c>
      <c r="P5098" t="s">
        <v>71</v>
      </c>
      <c r="Q5098">
        <v>24.1</v>
      </c>
      <c r="R5098" t="s">
        <v>71</v>
      </c>
    </row>
    <row r="5099" spans="1:46" x14ac:dyDescent="0.2">
      <c r="A5099" t="s">
        <v>241</v>
      </c>
      <c r="B5099" t="s">
        <v>242</v>
      </c>
      <c r="C5099">
        <f>-70.06766775 / 41.74059009</f>
        <v>-1.6786458360775895</v>
      </c>
      <c r="D5099" t="s">
        <v>243</v>
      </c>
      <c r="E5099" t="s">
        <v>70</v>
      </c>
      <c r="F5099" s="1">
        <v>38222</v>
      </c>
      <c r="G5099">
        <v>9</v>
      </c>
      <c r="K5099">
        <v>1.45</v>
      </c>
      <c r="L5099" t="s">
        <v>71</v>
      </c>
      <c r="O5099">
        <v>7.04</v>
      </c>
      <c r="P5099" t="s">
        <v>71</v>
      </c>
      <c r="Q5099">
        <v>24</v>
      </c>
      <c r="R5099" t="s">
        <v>71</v>
      </c>
      <c r="S5099">
        <v>0.15</v>
      </c>
      <c r="T5099" t="s">
        <v>71</v>
      </c>
      <c r="U5099">
        <v>4.6500000000000004</v>
      </c>
      <c r="V5099" t="s">
        <v>71</v>
      </c>
      <c r="W5099">
        <v>16.13</v>
      </c>
      <c r="X5099" t="s">
        <v>71</v>
      </c>
      <c r="Y5099">
        <v>26.31</v>
      </c>
      <c r="AA5099">
        <v>34.25</v>
      </c>
      <c r="AE5099">
        <v>5.65</v>
      </c>
      <c r="AF5099" t="s">
        <v>71</v>
      </c>
      <c r="AG5099">
        <v>6.45</v>
      </c>
      <c r="AH5099" t="s">
        <v>71</v>
      </c>
      <c r="AS5099">
        <v>0.08</v>
      </c>
      <c r="AT5099" t="s">
        <v>71</v>
      </c>
    </row>
    <row r="5100" spans="1:46" x14ac:dyDescent="0.2">
      <c r="A5100" t="s">
        <v>241</v>
      </c>
      <c r="B5100" t="s">
        <v>242</v>
      </c>
      <c r="C5100">
        <f>-70.06766775 / 41.74059009</f>
        <v>-1.6786458360775895</v>
      </c>
      <c r="D5100" t="s">
        <v>243</v>
      </c>
      <c r="E5100" t="s">
        <v>70</v>
      </c>
      <c r="F5100" s="1">
        <v>38222</v>
      </c>
      <c r="G5100">
        <v>10</v>
      </c>
      <c r="O5100">
        <v>7.55</v>
      </c>
      <c r="P5100" t="s">
        <v>71</v>
      </c>
      <c r="Q5100">
        <v>24</v>
      </c>
      <c r="R5100" t="s">
        <v>71</v>
      </c>
    </row>
    <row r="5101" spans="1:46" x14ac:dyDescent="0.2">
      <c r="A5101" t="s">
        <v>241</v>
      </c>
      <c r="B5101" t="s">
        <v>242</v>
      </c>
      <c r="C5101">
        <f>-70.06766775 / 41.74059009</f>
        <v>-1.6786458360775895</v>
      </c>
      <c r="D5101" t="s">
        <v>243</v>
      </c>
      <c r="E5101" t="s">
        <v>70</v>
      </c>
      <c r="F5101" s="1">
        <v>38222</v>
      </c>
      <c r="G5101">
        <v>11</v>
      </c>
      <c r="O5101">
        <v>6.7</v>
      </c>
      <c r="P5101" t="s">
        <v>71</v>
      </c>
      <c r="Q5101">
        <v>23.7</v>
      </c>
      <c r="R5101" t="s">
        <v>71</v>
      </c>
    </row>
    <row r="5102" spans="1:46" x14ac:dyDescent="0.2">
      <c r="A5102" t="s">
        <v>241</v>
      </c>
      <c r="B5102" t="s">
        <v>242</v>
      </c>
      <c r="C5102">
        <f>-70.06766775 / 41.74059009</f>
        <v>-1.6786458360775895</v>
      </c>
      <c r="D5102" t="s">
        <v>243</v>
      </c>
      <c r="E5102" t="s">
        <v>70</v>
      </c>
      <c r="F5102" s="1">
        <v>38222</v>
      </c>
      <c r="G5102">
        <v>12</v>
      </c>
      <c r="O5102">
        <v>8.42</v>
      </c>
      <c r="P5102" t="s">
        <v>71</v>
      </c>
      <c r="Q5102">
        <v>18.8</v>
      </c>
      <c r="R5102" t="s">
        <v>71</v>
      </c>
    </row>
    <row r="5103" spans="1:46" x14ac:dyDescent="0.2">
      <c r="A5103" t="s">
        <v>241</v>
      </c>
      <c r="B5103" t="s">
        <v>242</v>
      </c>
      <c r="C5103">
        <f>-70.06766775 / 41.74059009</f>
        <v>-1.6786458360775895</v>
      </c>
      <c r="D5103" t="s">
        <v>243</v>
      </c>
      <c r="E5103" t="s">
        <v>70</v>
      </c>
      <c r="F5103" s="1">
        <v>38222</v>
      </c>
      <c r="G5103">
        <v>13</v>
      </c>
      <c r="O5103">
        <v>7.22</v>
      </c>
      <c r="P5103" t="s">
        <v>71</v>
      </c>
      <c r="Q5103">
        <v>17.100000000000001</v>
      </c>
      <c r="R5103" t="s">
        <v>71</v>
      </c>
    </row>
    <row r="5104" spans="1:46" x14ac:dyDescent="0.2">
      <c r="A5104" t="s">
        <v>241</v>
      </c>
      <c r="B5104" t="s">
        <v>242</v>
      </c>
      <c r="C5104">
        <f>-70.06766775 / 41.74059009</f>
        <v>-1.6786458360775895</v>
      </c>
      <c r="D5104" t="s">
        <v>243</v>
      </c>
      <c r="E5104" t="s">
        <v>70</v>
      </c>
      <c r="F5104" s="1">
        <v>38222</v>
      </c>
      <c r="G5104">
        <v>14</v>
      </c>
      <c r="O5104">
        <v>4.16</v>
      </c>
      <c r="P5104" t="s">
        <v>71</v>
      </c>
      <c r="Q5104">
        <v>15.8</v>
      </c>
      <c r="R5104" t="s">
        <v>71</v>
      </c>
    </row>
    <row r="5105" spans="1:46" x14ac:dyDescent="0.2">
      <c r="A5105" t="s">
        <v>241</v>
      </c>
      <c r="B5105" t="s">
        <v>242</v>
      </c>
      <c r="C5105">
        <f>-70.06766775 / 41.74059009</f>
        <v>-1.6786458360775895</v>
      </c>
      <c r="D5105" t="s">
        <v>243</v>
      </c>
      <c r="E5105" t="s">
        <v>70</v>
      </c>
      <c r="F5105" s="1">
        <v>38222</v>
      </c>
      <c r="G5105">
        <v>15</v>
      </c>
      <c r="O5105">
        <v>1.67</v>
      </c>
      <c r="P5105" t="s">
        <v>71</v>
      </c>
      <c r="Q5105">
        <v>14.5</v>
      </c>
      <c r="R5105" t="s">
        <v>71</v>
      </c>
    </row>
    <row r="5106" spans="1:46" x14ac:dyDescent="0.2">
      <c r="A5106" t="s">
        <v>241</v>
      </c>
      <c r="B5106" t="s">
        <v>242</v>
      </c>
      <c r="C5106">
        <f>-70.06766775 / 41.74059009</f>
        <v>-1.6786458360775895</v>
      </c>
      <c r="D5106" t="s">
        <v>243</v>
      </c>
      <c r="E5106" t="s">
        <v>70</v>
      </c>
      <c r="F5106" s="1">
        <v>38222</v>
      </c>
      <c r="G5106">
        <v>16</v>
      </c>
      <c r="O5106">
        <v>0.4</v>
      </c>
      <c r="P5106" t="s">
        <v>71</v>
      </c>
      <c r="Q5106">
        <v>14.2</v>
      </c>
      <c r="R5106" t="s">
        <v>71</v>
      </c>
    </row>
    <row r="5107" spans="1:46" x14ac:dyDescent="0.2">
      <c r="A5107" t="s">
        <v>241</v>
      </c>
      <c r="B5107" t="s">
        <v>242</v>
      </c>
      <c r="C5107">
        <f>-70.06766775 / 41.74059009</f>
        <v>-1.6786458360775895</v>
      </c>
      <c r="D5107" t="s">
        <v>243</v>
      </c>
      <c r="E5107" t="s">
        <v>70</v>
      </c>
      <c r="F5107" s="1">
        <v>38222</v>
      </c>
      <c r="G5107">
        <v>17</v>
      </c>
      <c r="K5107">
        <v>5.37</v>
      </c>
      <c r="L5107" t="s">
        <v>71</v>
      </c>
      <c r="O5107">
        <v>0.13</v>
      </c>
      <c r="P5107" t="s">
        <v>71</v>
      </c>
      <c r="Q5107">
        <v>13.7</v>
      </c>
      <c r="R5107" t="s">
        <v>71</v>
      </c>
      <c r="S5107">
        <v>0.7</v>
      </c>
      <c r="T5107" t="s">
        <v>71</v>
      </c>
      <c r="U5107">
        <v>21.68</v>
      </c>
      <c r="V5107" t="s">
        <v>71</v>
      </c>
      <c r="W5107">
        <v>25.86</v>
      </c>
      <c r="X5107" t="s">
        <v>71</v>
      </c>
      <c r="Y5107">
        <v>48.51</v>
      </c>
      <c r="AA5107">
        <v>47.09</v>
      </c>
      <c r="AE5107">
        <v>15.34</v>
      </c>
      <c r="AF5107" t="s">
        <v>71</v>
      </c>
      <c r="AG5107">
        <v>6.11</v>
      </c>
      <c r="AH5107" t="s">
        <v>71</v>
      </c>
      <c r="AS5107">
        <v>4.75</v>
      </c>
      <c r="AT5107" t="s">
        <v>71</v>
      </c>
    </row>
    <row r="5108" spans="1:46" x14ac:dyDescent="0.2">
      <c r="A5108" t="s">
        <v>241</v>
      </c>
      <c r="B5108" t="s">
        <v>242</v>
      </c>
      <c r="C5108">
        <f>-70.06766775 / 41.74059009</f>
        <v>-1.6786458360775895</v>
      </c>
      <c r="D5108" t="s">
        <v>243</v>
      </c>
      <c r="E5108" t="s">
        <v>70</v>
      </c>
      <c r="F5108" s="1">
        <v>38222</v>
      </c>
      <c r="G5108">
        <v>18</v>
      </c>
      <c r="O5108">
        <v>0.05</v>
      </c>
      <c r="P5108" t="s">
        <v>71</v>
      </c>
      <c r="Q5108">
        <v>13.3</v>
      </c>
      <c r="R5108" t="s">
        <v>71</v>
      </c>
    </row>
    <row r="5109" spans="1:46" x14ac:dyDescent="0.2">
      <c r="A5109" t="s">
        <v>241</v>
      </c>
      <c r="B5109" t="s">
        <v>242</v>
      </c>
      <c r="C5109">
        <f>-70.06766775 / 41.74059009</f>
        <v>-1.6786458360775895</v>
      </c>
      <c r="D5109" t="s">
        <v>243</v>
      </c>
      <c r="E5109" t="s">
        <v>70</v>
      </c>
      <c r="F5109" s="1">
        <v>38615</v>
      </c>
      <c r="G5109">
        <v>0.5</v>
      </c>
      <c r="I5109">
        <v>19</v>
      </c>
      <c r="J5109" t="s">
        <v>71</v>
      </c>
      <c r="K5109">
        <v>1.08</v>
      </c>
      <c r="L5109" t="s">
        <v>71</v>
      </c>
      <c r="M5109">
        <v>6.7</v>
      </c>
      <c r="N5109" t="s">
        <v>71</v>
      </c>
      <c r="O5109">
        <v>10.59</v>
      </c>
      <c r="P5109" t="s">
        <v>71</v>
      </c>
      <c r="Q5109">
        <v>23.5</v>
      </c>
      <c r="R5109" t="s">
        <v>71</v>
      </c>
      <c r="S5109">
        <v>0.2</v>
      </c>
      <c r="T5109" t="s">
        <v>71</v>
      </c>
      <c r="U5109">
        <v>6.19</v>
      </c>
      <c r="V5109" t="s">
        <v>71</v>
      </c>
      <c r="W5109">
        <v>13</v>
      </c>
      <c r="X5109" t="s">
        <v>71</v>
      </c>
      <c r="Y5109">
        <v>30.44</v>
      </c>
      <c r="AA5109">
        <v>31.35</v>
      </c>
      <c r="AC5109">
        <v>32.590000000000003</v>
      </c>
      <c r="AE5109">
        <v>5.65</v>
      </c>
      <c r="AF5109" t="s">
        <v>71</v>
      </c>
      <c r="AG5109">
        <v>6.32</v>
      </c>
      <c r="AH5109" t="s">
        <v>71</v>
      </c>
      <c r="AS5109">
        <v>0.37</v>
      </c>
      <c r="AT5109" t="s">
        <v>71</v>
      </c>
    </row>
    <row r="5110" spans="1:46" x14ac:dyDescent="0.2">
      <c r="A5110" t="s">
        <v>241</v>
      </c>
      <c r="B5110" t="s">
        <v>242</v>
      </c>
      <c r="C5110">
        <f>-70.06766775 / 41.74059009</f>
        <v>-1.6786458360775895</v>
      </c>
      <c r="D5110" t="s">
        <v>243</v>
      </c>
      <c r="E5110" t="s">
        <v>70</v>
      </c>
      <c r="F5110" s="1">
        <v>38615</v>
      </c>
      <c r="G5110">
        <v>1</v>
      </c>
      <c r="O5110">
        <v>10.51</v>
      </c>
      <c r="P5110" t="s">
        <v>71</v>
      </c>
      <c r="Q5110">
        <v>23.4</v>
      </c>
      <c r="R5110" t="s">
        <v>71</v>
      </c>
    </row>
    <row r="5111" spans="1:46" x14ac:dyDescent="0.2">
      <c r="A5111" t="s">
        <v>241</v>
      </c>
      <c r="B5111" t="s">
        <v>242</v>
      </c>
      <c r="C5111">
        <f>-70.06766775 / 41.74059009</f>
        <v>-1.6786458360775895</v>
      </c>
      <c r="D5111" t="s">
        <v>243</v>
      </c>
      <c r="E5111" t="s">
        <v>70</v>
      </c>
      <c r="F5111" s="1">
        <v>38615</v>
      </c>
      <c r="G5111">
        <v>2</v>
      </c>
      <c r="O5111">
        <v>10.51</v>
      </c>
      <c r="P5111" t="s">
        <v>71</v>
      </c>
      <c r="Q5111">
        <v>23.4</v>
      </c>
      <c r="R5111" t="s">
        <v>71</v>
      </c>
    </row>
    <row r="5112" spans="1:46" x14ac:dyDescent="0.2">
      <c r="A5112" t="s">
        <v>241</v>
      </c>
      <c r="B5112" t="s">
        <v>242</v>
      </c>
      <c r="C5112">
        <f>-70.06766775 / 41.74059009</f>
        <v>-1.6786458360775895</v>
      </c>
      <c r="D5112" t="s">
        <v>243</v>
      </c>
      <c r="E5112" t="s">
        <v>70</v>
      </c>
      <c r="F5112" s="1">
        <v>38615</v>
      </c>
      <c r="G5112">
        <v>3</v>
      </c>
      <c r="K5112">
        <v>1.42</v>
      </c>
      <c r="L5112" t="s">
        <v>71</v>
      </c>
      <c r="O5112">
        <v>10.36</v>
      </c>
      <c r="P5112" t="s">
        <v>71</v>
      </c>
      <c r="Q5112">
        <v>23.4</v>
      </c>
      <c r="R5112" t="s">
        <v>71</v>
      </c>
      <c r="S5112">
        <v>0.2</v>
      </c>
      <c r="T5112" t="s">
        <v>71</v>
      </c>
      <c r="U5112">
        <v>6.19</v>
      </c>
      <c r="V5112" t="s">
        <v>71</v>
      </c>
      <c r="W5112">
        <v>12.96</v>
      </c>
      <c r="X5112" t="s">
        <v>71</v>
      </c>
      <c r="Y5112">
        <v>30.44</v>
      </c>
      <c r="AA5112">
        <v>34.04</v>
      </c>
      <c r="AE5112">
        <v>5.65</v>
      </c>
      <c r="AF5112" t="s">
        <v>71</v>
      </c>
      <c r="AG5112">
        <v>6.36</v>
      </c>
      <c r="AH5112" t="s">
        <v>71</v>
      </c>
      <c r="AS5112">
        <v>0.33</v>
      </c>
      <c r="AT5112" t="s">
        <v>71</v>
      </c>
    </row>
    <row r="5113" spans="1:46" x14ac:dyDescent="0.2">
      <c r="A5113" t="s">
        <v>241</v>
      </c>
      <c r="B5113" t="s">
        <v>242</v>
      </c>
      <c r="C5113">
        <f>-70.06766775 / 41.74059009</f>
        <v>-1.6786458360775895</v>
      </c>
      <c r="D5113" t="s">
        <v>243</v>
      </c>
      <c r="E5113" t="s">
        <v>70</v>
      </c>
      <c r="F5113" s="1">
        <v>38615</v>
      </c>
      <c r="G5113">
        <v>4</v>
      </c>
      <c r="O5113">
        <v>10.29</v>
      </c>
      <c r="P5113" t="s">
        <v>71</v>
      </c>
      <c r="Q5113">
        <v>23.4</v>
      </c>
      <c r="R5113" t="s">
        <v>71</v>
      </c>
    </row>
    <row r="5114" spans="1:46" x14ac:dyDescent="0.2">
      <c r="A5114" t="s">
        <v>241</v>
      </c>
      <c r="B5114" t="s">
        <v>242</v>
      </c>
      <c r="C5114">
        <f>-70.06766775 / 41.74059009</f>
        <v>-1.6786458360775895</v>
      </c>
      <c r="D5114" t="s">
        <v>243</v>
      </c>
      <c r="E5114" t="s">
        <v>70</v>
      </c>
      <c r="F5114" s="1">
        <v>38615</v>
      </c>
      <c r="G5114">
        <v>5</v>
      </c>
      <c r="O5114">
        <v>10.49</v>
      </c>
      <c r="P5114" t="s">
        <v>71</v>
      </c>
      <c r="Q5114">
        <v>23.4</v>
      </c>
      <c r="R5114" t="s">
        <v>71</v>
      </c>
    </row>
    <row r="5115" spans="1:46" x14ac:dyDescent="0.2">
      <c r="A5115" t="s">
        <v>241</v>
      </c>
      <c r="B5115" t="s">
        <v>242</v>
      </c>
      <c r="C5115">
        <f>-70.06766775 / 41.74059009</f>
        <v>-1.6786458360775895</v>
      </c>
      <c r="D5115" t="s">
        <v>243</v>
      </c>
      <c r="E5115" t="s">
        <v>70</v>
      </c>
      <c r="F5115" s="1">
        <v>38615</v>
      </c>
      <c r="G5115">
        <v>6</v>
      </c>
      <c r="O5115">
        <v>10.51</v>
      </c>
      <c r="P5115" t="s">
        <v>71</v>
      </c>
      <c r="Q5115">
        <v>23.3</v>
      </c>
      <c r="R5115" t="s">
        <v>71</v>
      </c>
    </row>
    <row r="5116" spans="1:46" x14ac:dyDescent="0.2">
      <c r="A5116" t="s">
        <v>241</v>
      </c>
      <c r="B5116" t="s">
        <v>242</v>
      </c>
      <c r="C5116">
        <f>-70.06766775 / 41.74059009</f>
        <v>-1.6786458360775895</v>
      </c>
      <c r="D5116" t="s">
        <v>243</v>
      </c>
      <c r="E5116" t="s">
        <v>70</v>
      </c>
      <c r="F5116" s="1">
        <v>38615</v>
      </c>
      <c r="G5116">
        <v>7</v>
      </c>
      <c r="O5116">
        <v>10.52</v>
      </c>
      <c r="P5116" t="s">
        <v>71</v>
      </c>
      <c r="Q5116">
        <v>23.3</v>
      </c>
      <c r="R5116" t="s">
        <v>71</v>
      </c>
    </row>
    <row r="5117" spans="1:46" x14ac:dyDescent="0.2">
      <c r="A5117" t="s">
        <v>241</v>
      </c>
      <c r="B5117" t="s">
        <v>242</v>
      </c>
      <c r="C5117">
        <f>-70.06766775 / 41.74059009</f>
        <v>-1.6786458360775895</v>
      </c>
      <c r="D5117" t="s">
        <v>243</v>
      </c>
      <c r="E5117" t="s">
        <v>70</v>
      </c>
      <c r="F5117" s="1">
        <v>38615</v>
      </c>
      <c r="G5117">
        <v>8</v>
      </c>
      <c r="O5117">
        <v>10.51</v>
      </c>
      <c r="P5117" t="s">
        <v>71</v>
      </c>
      <c r="Q5117">
        <v>23.2</v>
      </c>
      <c r="R5117" t="s">
        <v>71</v>
      </c>
    </row>
    <row r="5118" spans="1:46" x14ac:dyDescent="0.2">
      <c r="A5118" t="s">
        <v>241</v>
      </c>
      <c r="B5118" t="s">
        <v>242</v>
      </c>
      <c r="C5118">
        <f>-70.06766775 / 41.74059009</f>
        <v>-1.6786458360775895</v>
      </c>
      <c r="D5118" t="s">
        <v>243</v>
      </c>
      <c r="E5118" t="s">
        <v>70</v>
      </c>
      <c r="F5118" s="1">
        <v>38615</v>
      </c>
      <c r="G5118">
        <v>9</v>
      </c>
      <c r="K5118">
        <v>2.65</v>
      </c>
      <c r="L5118" t="s">
        <v>71</v>
      </c>
      <c r="O5118">
        <v>10.59</v>
      </c>
      <c r="P5118" t="s">
        <v>71</v>
      </c>
      <c r="Q5118">
        <v>23.1</v>
      </c>
      <c r="R5118" t="s">
        <v>71</v>
      </c>
      <c r="S5118">
        <v>0.2</v>
      </c>
      <c r="T5118" t="s">
        <v>71</v>
      </c>
      <c r="U5118">
        <v>6.19</v>
      </c>
      <c r="V5118" t="s">
        <v>71</v>
      </c>
      <c r="W5118">
        <v>13.43</v>
      </c>
      <c r="X5118" t="s">
        <v>71</v>
      </c>
      <c r="Y5118">
        <v>30.44</v>
      </c>
      <c r="AA5118">
        <v>40.159999999999997</v>
      </c>
      <c r="AE5118">
        <v>6.26</v>
      </c>
      <c r="AF5118" t="s">
        <v>71</v>
      </c>
      <c r="AG5118">
        <v>6.4</v>
      </c>
      <c r="AH5118" t="s">
        <v>71</v>
      </c>
      <c r="AS5118">
        <v>0.17</v>
      </c>
      <c r="AT5118" t="s">
        <v>71</v>
      </c>
    </row>
    <row r="5119" spans="1:46" x14ac:dyDescent="0.2">
      <c r="A5119" t="s">
        <v>241</v>
      </c>
      <c r="B5119" t="s">
        <v>242</v>
      </c>
      <c r="C5119">
        <f>-70.06766775 / 41.74059009</f>
        <v>-1.6786458360775895</v>
      </c>
      <c r="D5119" t="s">
        <v>243</v>
      </c>
      <c r="E5119" t="s">
        <v>70</v>
      </c>
      <c r="F5119" s="1">
        <v>38615</v>
      </c>
      <c r="G5119">
        <v>10</v>
      </c>
      <c r="O5119">
        <v>13.06</v>
      </c>
      <c r="P5119" t="s">
        <v>71</v>
      </c>
      <c r="Q5119">
        <v>20.8</v>
      </c>
      <c r="R5119" t="s">
        <v>71</v>
      </c>
    </row>
    <row r="5120" spans="1:46" x14ac:dyDescent="0.2">
      <c r="A5120" t="s">
        <v>241</v>
      </c>
      <c r="B5120" t="s">
        <v>242</v>
      </c>
      <c r="C5120">
        <f>-70.06766775 / 41.74059009</f>
        <v>-1.6786458360775895</v>
      </c>
      <c r="D5120" t="s">
        <v>243</v>
      </c>
      <c r="E5120" t="s">
        <v>70</v>
      </c>
      <c r="F5120" s="1">
        <v>38615</v>
      </c>
      <c r="G5120">
        <v>11</v>
      </c>
      <c r="O5120">
        <v>13.51</v>
      </c>
      <c r="P5120" t="s">
        <v>71</v>
      </c>
      <c r="Q5120">
        <v>17.600000000000001</v>
      </c>
      <c r="R5120" t="s">
        <v>71</v>
      </c>
    </row>
    <row r="5121" spans="1:46" x14ac:dyDescent="0.2">
      <c r="A5121" t="s">
        <v>241</v>
      </c>
      <c r="B5121" t="s">
        <v>242</v>
      </c>
      <c r="C5121">
        <f>-70.06766775 / 41.74059009</f>
        <v>-1.6786458360775895</v>
      </c>
      <c r="D5121" t="s">
        <v>243</v>
      </c>
      <c r="E5121" t="s">
        <v>70</v>
      </c>
      <c r="F5121" s="1">
        <v>38615</v>
      </c>
      <c r="G5121">
        <v>12</v>
      </c>
      <c r="O5121">
        <v>12.73</v>
      </c>
      <c r="P5121" t="s">
        <v>71</v>
      </c>
      <c r="Q5121">
        <v>15.7</v>
      </c>
      <c r="R5121" t="s">
        <v>71</v>
      </c>
    </row>
    <row r="5122" spans="1:46" x14ac:dyDescent="0.2">
      <c r="A5122" t="s">
        <v>241</v>
      </c>
      <c r="B5122" t="s">
        <v>242</v>
      </c>
      <c r="C5122">
        <f>-70.06766775 / 41.74059009</f>
        <v>-1.6786458360775895</v>
      </c>
      <c r="D5122" t="s">
        <v>243</v>
      </c>
      <c r="E5122" t="s">
        <v>70</v>
      </c>
      <c r="F5122" s="1">
        <v>38615</v>
      </c>
      <c r="G5122">
        <v>13</v>
      </c>
      <c r="O5122">
        <v>11.6</v>
      </c>
      <c r="P5122" t="s">
        <v>71</v>
      </c>
      <c r="Q5122">
        <v>15</v>
      </c>
      <c r="R5122" t="s">
        <v>71</v>
      </c>
    </row>
    <row r="5123" spans="1:46" x14ac:dyDescent="0.2">
      <c r="A5123" t="s">
        <v>241</v>
      </c>
      <c r="B5123" t="s">
        <v>242</v>
      </c>
      <c r="C5123">
        <f>-70.06766775 / 41.74059009</f>
        <v>-1.6786458360775895</v>
      </c>
      <c r="D5123" t="s">
        <v>243</v>
      </c>
      <c r="E5123" t="s">
        <v>70</v>
      </c>
      <c r="F5123" s="1">
        <v>38615</v>
      </c>
      <c r="G5123">
        <v>14</v>
      </c>
      <c r="O5123">
        <v>7.6</v>
      </c>
      <c r="P5123" t="s">
        <v>71</v>
      </c>
      <c r="Q5123">
        <v>14.1</v>
      </c>
      <c r="R5123" t="s">
        <v>71</v>
      </c>
    </row>
    <row r="5124" spans="1:46" x14ac:dyDescent="0.2">
      <c r="A5124" t="s">
        <v>241</v>
      </c>
      <c r="B5124" t="s">
        <v>242</v>
      </c>
      <c r="C5124">
        <f>-70.06766775 / 41.74059009</f>
        <v>-1.6786458360775895</v>
      </c>
      <c r="D5124" t="s">
        <v>243</v>
      </c>
      <c r="E5124" t="s">
        <v>70</v>
      </c>
      <c r="F5124" s="1">
        <v>38615</v>
      </c>
      <c r="G5124">
        <v>15</v>
      </c>
      <c r="O5124">
        <v>3.84</v>
      </c>
      <c r="P5124" t="s">
        <v>71</v>
      </c>
      <c r="Q5124">
        <v>13.5</v>
      </c>
      <c r="R5124" t="s">
        <v>71</v>
      </c>
    </row>
    <row r="5125" spans="1:46" x14ac:dyDescent="0.2">
      <c r="A5125" t="s">
        <v>241</v>
      </c>
      <c r="B5125" t="s">
        <v>242</v>
      </c>
      <c r="C5125">
        <f>-70.06766775 / 41.74059009</f>
        <v>-1.6786458360775895</v>
      </c>
      <c r="D5125" t="s">
        <v>243</v>
      </c>
      <c r="E5125" t="s">
        <v>70</v>
      </c>
      <c r="F5125" s="1">
        <v>38615</v>
      </c>
      <c r="G5125">
        <v>16</v>
      </c>
      <c r="K5125">
        <v>9.94</v>
      </c>
      <c r="L5125" t="s">
        <v>71</v>
      </c>
      <c r="O5125">
        <v>2.04</v>
      </c>
      <c r="P5125" t="s">
        <v>71</v>
      </c>
      <c r="Q5125">
        <v>13.2</v>
      </c>
      <c r="R5125" t="s">
        <v>71</v>
      </c>
      <c r="S5125">
        <v>0.3</v>
      </c>
      <c r="T5125" t="s">
        <v>71</v>
      </c>
      <c r="U5125">
        <v>9.2899999999999991</v>
      </c>
      <c r="V5125" t="s">
        <v>71</v>
      </c>
      <c r="W5125">
        <v>13.97</v>
      </c>
      <c r="X5125" t="s">
        <v>71</v>
      </c>
      <c r="Y5125">
        <v>36.29</v>
      </c>
      <c r="AA5125">
        <v>53.13</v>
      </c>
      <c r="AE5125">
        <v>11.3</v>
      </c>
      <c r="AF5125" t="s">
        <v>71</v>
      </c>
      <c r="AG5125">
        <v>6.1</v>
      </c>
      <c r="AH5125" t="s">
        <v>71</v>
      </c>
      <c r="AS5125">
        <v>1.1399999999999999</v>
      </c>
      <c r="AT5125" t="s">
        <v>71</v>
      </c>
    </row>
    <row r="5126" spans="1:46" x14ac:dyDescent="0.2">
      <c r="A5126" t="s">
        <v>241</v>
      </c>
      <c r="B5126" t="s">
        <v>242</v>
      </c>
      <c r="C5126">
        <f>-70.06766775 / 41.74059009</f>
        <v>-1.6786458360775895</v>
      </c>
      <c r="D5126" t="s">
        <v>243</v>
      </c>
      <c r="E5126" t="s">
        <v>70</v>
      </c>
      <c r="F5126" s="1">
        <v>38615</v>
      </c>
      <c r="G5126">
        <v>17</v>
      </c>
      <c r="O5126">
        <v>0.04</v>
      </c>
      <c r="P5126" t="s">
        <v>71</v>
      </c>
      <c r="Q5126">
        <v>12.9</v>
      </c>
      <c r="R5126" t="s">
        <v>71</v>
      </c>
    </row>
    <row r="5127" spans="1:46" x14ac:dyDescent="0.2">
      <c r="A5127" t="s">
        <v>241</v>
      </c>
      <c r="B5127" t="s">
        <v>242</v>
      </c>
      <c r="C5127">
        <f>-70.06766775 / 41.74059009</f>
        <v>-1.6786458360775895</v>
      </c>
      <c r="D5127" t="s">
        <v>243</v>
      </c>
      <c r="E5127" t="s">
        <v>70</v>
      </c>
      <c r="F5127" s="1">
        <v>38945</v>
      </c>
      <c r="G5127">
        <v>0.5</v>
      </c>
      <c r="I5127">
        <v>18.3</v>
      </c>
      <c r="J5127" t="s">
        <v>71</v>
      </c>
      <c r="K5127">
        <v>0.72</v>
      </c>
      <c r="L5127" t="s">
        <v>71</v>
      </c>
      <c r="M5127">
        <v>8.0500000000000007</v>
      </c>
      <c r="N5127" t="s">
        <v>71</v>
      </c>
      <c r="O5127">
        <v>8.52</v>
      </c>
      <c r="P5127" t="s">
        <v>71</v>
      </c>
      <c r="Q5127">
        <v>25.3</v>
      </c>
      <c r="R5127" t="s">
        <v>71</v>
      </c>
      <c r="S5127">
        <v>0.15</v>
      </c>
      <c r="T5127" t="s">
        <v>71</v>
      </c>
      <c r="U5127">
        <v>4.57</v>
      </c>
      <c r="V5127" t="s">
        <v>71</v>
      </c>
      <c r="W5127">
        <v>31.87</v>
      </c>
      <c r="X5127" t="s">
        <v>71</v>
      </c>
      <c r="Y5127">
        <v>26.06</v>
      </c>
      <c r="AA5127">
        <v>27.38</v>
      </c>
      <c r="AC5127">
        <v>29.95</v>
      </c>
      <c r="AE5127">
        <v>5.45</v>
      </c>
      <c r="AF5127" t="s">
        <v>71</v>
      </c>
      <c r="AG5127">
        <v>6.39</v>
      </c>
      <c r="AH5127" t="s">
        <v>71</v>
      </c>
      <c r="AS5127">
        <v>0.09</v>
      </c>
      <c r="AT5127" t="s">
        <v>71</v>
      </c>
    </row>
    <row r="5128" spans="1:46" x14ac:dyDescent="0.2">
      <c r="A5128" t="s">
        <v>241</v>
      </c>
      <c r="B5128" t="s">
        <v>242</v>
      </c>
      <c r="C5128">
        <f>-70.06766775 / 41.74059009</f>
        <v>-1.6786458360775895</v>
      </c>
      <c r="D5128" t="s">
        <v>243</v>
      </c>
      <c r="E5128" t="s">
        <v>70</v>
      </c>
      <c r="F5128" s="1">
        <v>38945</v>
      </c>
      <c r="G5128">
        <v>1</v>
      </c>
      <c r="O5128">
        <v>8.65</v>
      </c>
      <c r="P5128" t="s">
        <v>71</v>
      </c>
      <c r="Q5128">
        <v>25.2</v>
      </c>
      <c r="R5128" t="s">
        <v>71</v>
      </c>
    </row>
    <row r="5129" spans="1:46" x14ac:dyDescent="0.2">
      <c r="A5129" t="s">
        <v>241</v>
      </c>
      <c r="B5129" t="s">
        <v>242</v>
      </c>
      <c r="C5129">
        <f>-70.06766775 / 41.74059009</f>
        <v>-1.6786458360775895</v>
      </c>
      <c r="D5129" t="s">
        <v>243</v>
      </c>
      <c r="E5129" t="s">
        <v>70</v>
      </c>
      <c r="F5129" s="1">
        <v>38945</v>
      </c>
      <c r="G5129">
        <v>2</v>
      </c>
      <c r="O5129">
        <v>8.64</v>
      </c>
      <c r="P5129" t="s">
        <v>71</v>
      </c>
      <c r="Q5129">
        <v>25.1</v>
      </c>
      <c r="R5129" t="s">
        <v>71</v>
      </c>
    </row>
    <row r="5130" spans="1:46" x14ac:dyDescent="0.2">
      <c r="A5130" t="s">
        <v>241</v>
      </c>
      <c r="B5130" t="s">
        <v>242</v>
      </c>
      <c r="C5130">
        <f>-70.06766775 / 41.74059009</f>
        <v>-1.6786458360775895</v>
      </c>
      <c r="D5130" t="s">
        <v>243</v>
      </c>
      <c r="E5130" t="s">
        <v>70</v>
      </c>
      <c r="F5130" s="1">
        <v>38945</v>
      </c>
      <c r="G5130">
        <v>3</v>
      </c>
      <c r="K5130">
        <v>0.82</v>
      </c>
      <c r="L5130" t="s">
        <v>71</v>
      </c>
      <c r="O5130">
        <v>8.61</v>
      </c>
      <c r="P5130" t="s">
        <v>71</v>
      </c>
      <c r="Q5130">
        <v>25</v>
      </c>
      <c r="R5130" t="s">
        <v>71</v>
      </c>
      <c r="S5130">
        <v>0.15</v>
      </c>
      <c r="T5130" t="s">
        <v>71</v>
      </c>
      <c r="U5130">
        <v>4.74</v>
      </c>
      <c r="V5130" t="s">
        <v>71</v>
      </c>
      <c r="W5130">
        <v>33.75</v>
      </c>
      <c r="X5130" t="s">
        <v>71</v>
      </c>
      <c r="Y5130">
        <v>26.59</v>
      </c>
      <c r="AA5130">
        <v>28.65</v>
      </c>
      <c r="AE5130">
        <v>5.65</v>
      </c>
      <c r="AF5130" t="s">
        <v>71</v>
      </c>
      <c r="AG5130">
        <v>6.38</v>
      </c>
      <c r="AH5130" t="s">
        <v>71</v>
      </c>
    </row>
    <row r="5131" spans="1:46" x14ac:dyDescent="0.2">
      <c r="A5131" t="s">
        <v>241</v>
      </c>
      <c r="B5131" t="s">
        <v>242</v>
      </c>
      <c r="C5131">
        <f>-70.06766775 / 41.74059009</f>
        <v>-1.6786458360775895</v>
      </c>
      <c r="D5131" t="s">
        <v>243</v>
      </c>
      <c r="E5131" t="s">
        <v>70</v>
      </c>
      <c r="F5131" s="1">
        <v>38945</v>
      </c>
      <c r="G5131">
        <v>4</v>
      </c>
      <c r="O5131">
        <v>7.39</v>
      </c>
      <c r="P5131" t="s">
        <v>71</v>
      </c>
      <c r="Q5131">
        <v>24.9</v>
      </c>
      <c r="R5131" t="s">
        <v>71</v>
      </c>
    </row>
    <row r="5132" spans="1:46" x14ac:dyDescent="0.2">
      <c r="A5132" t="s">
        <v>241</v>
      </c>
      <c r="B5132" t="s">
        <v>242</v>
      </c>
      <c r="C5132">
        <f>-70.06766775 / 41.74059009</f>
        <v>-1.6786458360775895</v>
      </c>
      <c r="D5132" t="s">
        <v>243</v>
      </c>
      <c r="E5132" t="s">
        <v>70</v>
      </c>
      <c r="F5132" s="1">
        <v>38945</v>
      </c>
      <c r="G5132">
        <v>5</v>
      </c>
      <c r="O5132">
        <v>8.68</v>
      </c>
      <c r="P5132" t="s">
        <v>71</v>
      </c>
      <c r="Q5132">
        <v>24.8</v>
      </c>
      <c r="R5132" t="s">
        <v>71</v>
      </c>
    </row>
    <row r="5133" spans="1:46" x14ac:dyDescent="0.2">
      <c r="A5133" t="s">
        <v>241</v>
      </c>
      <c r="B5133" t="s">
        <v>242</v>
      </c>
      <c r="C5133">
        <f>-70.06766775 / 41.74059009</f>
        <v>-1.6786458360775895</v>
      </c>
      <c r="D5133" t="s">
        <v>243</v>
      </c>
      <c r="E5133" t="s">
        <v>70</v>
      </c>
      <c r="F5133" s="1">
        <v>38945</v>
      </c>
      <c r="G5133">
        <v>6</v>
      </c>
      <c r="O5133">
        <v>8.66</v>
      </c>
      <c r="P5133" t="s">
        <v>71</v>
      </c>
      <c r="Q5133">
        <v>24.8</v>
      </c>
      <c r="R5133" t="s">
        <v>71</v>
      </c>
    </row>
    <row r="5134" spans="1:46" x14ac:dyDescent="0.2">
      <c r="A5134" t="s">
        <v>241</v>
      </c>
      <c r="B5134" t="s">
        <v>242</v>
      </c>
      <c r="C5134">
        <f>-70.06766775 / 41.74059009</f>
        <v>-1.6786458360775895</v>
      </c>
      <c r="D5134" t="s">
        <v>243</v>
      </c>
      <c r="E5134" t="s">
        <v>70</v>
      </c>
      <c r="F5134" s="1">
        <v>38945</v>
      </c>
      <c r="G5134">
        <v>7</v>
      </c>
      <c r="O5134">
        <v>8.6300000000000008</v>
      </c>
      <c r="P5134" t="s">
        <v>71</v>
      </c>
      <c r="Q5134">
        <v>24.7</v>
      </c>
      <c r="R5134" t="s">
        <v>71</v>
      </c>
    </row>
    <row r="5135" spans="1:46" x14ac:dyDescent="0.2">
      <c r="A5135" t="s">
        <v>241</v>
      </c>
      <c r="B5135" t="s">
        <v>242</v>
      </c>
      <c r="C5135">
        <f>-70.06766775 / 41.74059009</f>
        <v>-1.6786458360775895</v>
      </c>
      <c r="D5135" t="s">
        <v>243</v>
      </c>
      <c r="E5135" t="s">
        <v>70</v>
      </c>
      <c r="F5135" s="1">
        <v>38945</v>
      </c>
      <c r="G5135">
        <v>8</v>
      </c>
      <c r="O5135">
        <v>8.64</v>
      </c>
      <c r="P5135" t="s">
        <v>71</v>
      </c>
      <c r="Q5135">
        <v>24.6</v>
      </c>
      <c r="R5135" t="s">
        <v>71</v>
      </c>
    </row>
    <row r="5136" spans="1:46" x14ac:dyDescent="0.2">
      <c r="A5136" t="s">
        <v>241</v>
      </c>
      <c r="B5136" t="s">
        <v>242</v>
      </c>
      <c r="C5136">
        <f>-70.06766775 / 41.74059009</f>
        <v>-1.6786458360775895</v>
      </c>
      <c r="D5136" t="s">
        <v>243</v>
      </c>
      <c r="E5136" t="s">
        <v>70</v>
      </c>
      <c r="F5136" s="1">
        <v>38945</v>
      </c>
      <c r="G5136">
        <v>9</v>
      </c>
      <c r="K5136">
        <v>0.87</v>
      </c>
      <c r="L5136" t="s">
        <v>71</v>
      </c>
      <c r="O5136">
        <v>8.66</v>
      </c>
      <c r="P5136" t="s">
        <v>71</v>
      </c>
      <c r="Q5136">
        <v>24.5</v>
      </c>
      <c r="R5136" t="s">
        <v>71</v>
      </c>
      <c r="S5136">
        <v>0.17</v>
      </c>
      <c r="T5136" t="s">
        <v>71</v>
      </c>
      <c r="U5136">
        <v>5.24</v>
      </c>
      <c r="V5136" t="s">
        <v>71</v>
      </c>
      <c r="W5136">
        <v>35.78</v>
      </c>
      <c r="X5136" t="s">
        <v>71</v>
      </c>
      <c r="Y5136">
        <v>28.03</v>
      </c>
      <c r="AA5136">
        <v>29.23</v>
      </c>
      <c r="AE5136">
        <v>5.45</v>
      </c>
      <c r="AF5136" t="s">
        <v>71</v>
      </c>
      <c r="AG5136">
        <v>6.38</v>
      </c>
      <c r="AH5136" t="s">
        <v>71</v>
      </c>
    </row>
    <row r="5137" spans="1:46" x14ac:dyDescent="0.2">
      <c r="A5137" t="s">
        <v>241</v>
      </c>
      <c r="B5137" t="s">
        <v>242</v>
      </c>
      <c r="C5137">
        <f>-70.06766775 / 41.74059009</f>
        <v>-1.6786458360775895</v>
      </c>
      <c r="D5137" t="s">
        <v>243</v>
      </c>
      <c r="E5137" t="s">
        <v>70</v>
      </c>
      <c r="F5137" s="1">
        <v>38945</v>
      </c>
      <c r="G5137">
        <v>10</v>
      </c>
      <c r="O5137">
        <v>11.38</v>
      </c>
      <c r="P5137" t="s">
        <v>71</v>
      </c>
      <c r="Q5137">
        <v>24.7</v>
      </c>
      <c r="R5137" t="s">
        <v>71</v>
      </c>
    </row>
    <row r="5138" spans="1:46" x14ac:dyDescent="0.2">
      <c r="A5138" t="s">
        <v>241</v>
      </c>
      <c r="B5138" t="s">
        <v>242</v>
      </c>
      <c r="C5138">
        <f>-70.06766775 / 41.74059009</f>
        <v>-1.6786458360775895</v>
      </c>
      <c r="D5138" t="s">
        <v>243</v>
      </c>
      <c r="E5138" t="s">
        <v>70</v>
      </c>
      <c r="F5138" s="1">
        <v>38945</v>
      </c>
      <c r="G5138">
        <v>11</v>
      </c>
      <c r="O5138">
        <v>11.65</v>
      </c>
      <c r="P5138" t="s">
        <v>71</v>
      </c>
      <c r="Q5138">
        <v>17.600000000000001</v>
      </c>
      <c r="R5138" t="s">
        <v>71</v>
      </c>
    </row>
    <row r="5139" spans="1:46" x14ac:dyDescent="0.2">
      <c r="A5139" t="s">
        <v>241</v>
      </c>
      <c r="B5139" t="s">
        <v>242</v>
      </c>
      <c r="C5139">
        <f>-70.06766775 / 41.74059009</f>
        <v>-1.6786458360775895</v>
      </c>
      <c r="D5139" t="s">
        <v>243</v>
      </c>
      <c r="E5139" t="s">
        <v>70</v>
      </c>
      <c r="F5139" s="1">
        <v>38945</v>
      </c>
      <c r="G5139">
        <v>12</v>
      </c>
      <c r="O5139">
        <v>11.23</v>
      </c>
      <c r="P5139" t="s">
        <v>71</v>
      </c>
      <c r="Q5139">
        <v>16.100000000000001</v>
      </c>
      <c r="R5139" t="s">
        <v>71</v>
      </c>
    </row>
    <row r="5140" spans="1:46" x14ac:dyDescent="0.2">
      <c r="A5140" t="s">
        <v>241</v>
      </c>
      <c r="B5140" t="s">
        <v>242</v>
      </c>
      <c r="C5140">
        <f>-70.06766775 / 41.74059009</f>
        <v>-1.6786458360775895</v>
      </c>
      <c r="D5140" t="s">
        <v>243</v>
      </c>
      <c r="E5140" t="s">
        <v>70</v>
      </c>
      <c r="F5140" s="1">
        <v>38945</v>
      </c>
      <c r="G5140">
        <v>13</v>
      </c>
      <c r="O5140">
        <v>9.7200000000000006</v>
      </c>
      <c r="P5140" t="s">
        <v>71</v>
      </c>
      <c r="Q5140">
        <v>15</v>
      </c>
      <c r="R5140" t="s">
        <v>71</v>
      </c>
    </row>
    <row r="5141" spans="1:46" x14ac:dyDescent="0.2">
      <c r="A5141" t="s">
        <v>241</v>
      </c>
      <c r="B5141" t="s">
        <v>242</v>
      </c>
      <c r="C5141">
        <f>-70.06766775 / 41.74059009</f>
        <v>-1.6786458360775895</v>
      </c>
      <c r="D5141" t="s">
        <v>243</v>
      </c>
      <c r="E5141" t="s">
        <v>70</v>
      </c>
      <c r="F5141" s="1">
        <v>38945</v>
      </c>
      <c r="G5141">
        <v>14</v>
      </c>
      <c r="O5141">
        <v>7.18</v>
      </c>
      <c r="P5141" t="s">
        <v>71</v>
      </c>
      <c r="Q5141">
        <v>13.9</v>
      </c>
      <c r="R5141" t="s">
        <v>71</v>
      </c>
    </row>
    <row r="5142" spans="1:46" x14ac:dyDescent="0.2">
      <c r="A5142" t="s">
        <v>241</v>
      </c>
      <c r="B5142" t="s">
        <v>242</v>
      </c>
      <c r="C5142">
        <f>-70.06766775 / 41.74059009</f>
        <v>-1.6786458360775895</v>
      </c>
      <c r="D5142" t="s">
        <v>243</v>
      </c>
      <c r="E5142" t="s">
        <v>70</v>
      </c>
      <c r="F5142" s="1">
        <v>38945</v>
      </c>
      <c r="G5142">
        <v>15</v>
      </c>
      <c r="O5142">
        <v>4.13</v>
      </c>
      <c r="P5142" t="s">
        <v>71</v>
      </c>
      <c r="Q5142">
        <v>13.2</v>
      </c>
      <c r="R5142" t="s">
        <v>71</v>
      </c>
    </row>
    <row r="5143" spans="1:46" x14ac:dyDescent="0.2">
      <c r="A5143" t="s">
        <v>241</v>
      </c>
      <c r="B5143" t="s">
        <v>242</v>
      </c>
      <c r="C5143">
        <f>-70.06766775 / 41.74059009</f>
        <v>-1.6786458360775895</v>
      </c>
      <c r="D5143" t="s">
        <v>243</v>
      </c>
      <c r="E5143" t="s">
        <v>70</v>
      </c>
      <c r="F5143" s="1">
        <v>38945</v>
      </c>
      <c r="G5143">
        <v>16</v>
      </c>
      <c r="O5143">
        <v>1.32</v>
      </c>
      <c r="P5143" t="s">
        <v>71</v>
      </c>
      <c r="Q5143">
        <v>12.6</v>
      </c>
      <c r="R5143" t="s">
        <v>71</v>
      </c>
    </row>
    <row r="5144" spans="1:46" x14ac:dyDescent="0.2">
      <c r="A5144" t="s">
        <v>241</v>
      </c>
      <c r="B5144" t="s">
        <v>242</v>
      </c>
      <c r="C5144">
        <f>-70.06766775 / 41.74059009</f>
        <v>-1.6786458360775895</v>
      </c>
      <c r="D5144" t="s">
        <v>243</v>
      </c>
      <c r="E5144" t="s">
        <v>70</v>
      </c>
      <c r="F5144" s="1">
        <v>38945</v>
      </c>
      <c r="G5144">
        <v>17</v>
      </c>
      <c r="K5144">
        <v>1.56</v>
      </c>
      <c r="L5144" t="s">
        <v>71</v>
      </c>
      <c r="O5144">
        <v>0.59</v>
      </c>
      <c r="P5144" t="s">
        <v>71</v>
      </c>
      <c r="Q5144">
        <v>12.3</v>
      </c>
      <c r="R5144" t="s">
        <v>71</v>
      </c>
      <c r="S5144">
        <v>0.16</v>
      </c>
      <c r="T5144" t="s">
        <v>71</v>
      </c>
      <c r="U5144">
        <v>5.07</v>
      </c>
      <c r="V5144" t="s">
        <v>71</v>
      </c>
      <c r="W5144">
        <v>30</v>
      </c>
      <c r="X5144" t="s">
        <v>71</v>
      </c>
      <c r="Y5144">
        <v>27.56</v>
      </c>
      <c r="AA5144">
        <v>34.96</v>
      </c>
      <c r="AE5144">
        <v>7.06</v>
      </c>
      <c r="AF5144" t="s">
        <v>71</v>
      </c>
      <c r="AG5144">
        <v>5.97</v>
      </c>
      <c r="AH5144" t="s">
        <v>71</v>
      </c>
      <c r="AS5144">
        <v>1.05</v>
      </c>
      <c r="AT5144" t="s">
        <v>71</v>
      </c>
    </row>
    <row r="5145" spans="1:46" x14ac:dyDescent="0.2">
      <c r="A5145" t="s">
        <v>241</v>
      </c>
      <c r="B5145" t="s">
        <v>242</v>
      </c>
      <c r="C5145">
        <f>-70.06766775 / 41.74059009</f>
        <v>-1.6786458360775895</v>
      </c>
      <c r="D5145" t="s">
        <v>243</v>
      </c>
      <c r="E5145" t="s">
        <v>70</v>
      </c>
      <c r="F5145" s="1">
        <v>39345</v>
      </c>
      <c r="G5145">
        <v>0.5</v>
      </c>
      <c r="I5145">
        <v>17.5</v>
      </c>
      <c r="J5145" t="s">
        <v>71</v>
      </c>
      <c r="K5145">
        <v>1.63</v>
      </c>
      <c r="L5145" t="s">
        <v>71</v>
      </c>
      <c r="M5145">
        <v>5.75</v>
      </c>
      <c r="N5145" t="s">
        <v>71</v>
      </c>
      <c r="S5145">
        <v>0.16</v>
      </c>
      <c r="T5145" t="s">
        <v>71</v>
      </c>
      <c r="U5145">
        <v>4.9000000000000004</v>
      </c>
      <c r="V5145" t="s">
        <v>71</v>
      </c>
      <c r="W5145">
        <v>21.02</v>
      </c>
      <c r="X5145" t="s">
        <v>71</v>
      </c>
      <c r="Y5145">
        <v>27.07</v>
      </c>
      <c r="AA5145">
        <v>35.4</v>
      </c>
      <c r="AC5145">
        <v>34.79</v>
      </c>
      <c r="AE5145">
        <v>2.6</v>
      </c>
      <c r="AF5145" t="s">
        <v>71</v>
      </c>
      <c r="AG5145">
        <v>6.33</v>
      </c>
      <c r="AH5145" t="s">
        <v>71</v>
      </c>
      <c r="AS5145">
        <v>0.62</v>
      </c>
      <c r="AT5145" t="s">
        <v>71</v>
      </c>
    </row>
    <row r="5146" spans="1:46" x14ac:dyDescent="0.2">
      <c r="A5146" t="s">
        <v>241</v>
      </c>
      <c r="B5146" t="s">
        <v>242</v>
      </c>
      <c r="C5146">
        <f>-70.06766775 / 41.74059009</f>
        <v>-1.6786458360775895</v>
      </c>
      <c r="D5146" t="s">
        <v>243</v>
      </c>
      <c r="E5146" t="s">
        <v>70</v>
      </c>
      <c r="F5146" s="1">
        <v>39345</v>
      </c>
      <c r="G5146">
        <v>1</v>
      </c>
      <c r="O5146">
        <v>7.74</v>
      </c>
      <c r="P5146" t="s">
        <v>71</v>
      </c>
      <c r="Q5146">
        <v>20.9</v>
      </c>
      <c r="R5146" t="s">
        <v>71</v>
      </c>
    </row>
    <row r="5147" spans="1:46" x14ac:dyDescent="0.2">
      <c r="A5147" t="s">
        <v>241</v>
      </c>
      <c r="B5147" t="s">
        <v>242</v>
      </c>
      <c r="C5147">
        <f>-70.06766775 / 41.74059009</f>
        <v>-1.6786458360775895</v>
      </c>
      <c r="D5147" t="s">
        <v>243</v>
      </c>
      <c r="E5147" t="s">
        <v>70</v>
      </c>
      <c r="F5147" s="1">
        <v>39345</v>
      </c>
      <c r="G5147">
        <v>2</v>
      </c>
      <c r="O5147">
        <v>7.15</v>
      </c>
      <c r="P5147" t="s">
        <v>71</v>
      </c>
      <c r="Q5147">
        <v>20.9</v>
      </c>
      <c r="R5147" t="s">
        <v>71</v>
      </c>
    </row>
    <row r="5148" spans="1:46" x14ac:dyDescent="0.2">
      <c r="A5148" t="s">
        <v>241</v>
      </c>
      <c r="B5148" t="s">
        <v>242</v>
      </c>
      <c r="C5148">
        <f>-70.06766775 / 41.74059009</f>
        <v>-1.6786458360775895</v>
      </c>
      <c r="D5148" t="s">
        <v>243</v>
      </c>
      <c r="E5148" t="s">
        <v>70</v>
      </c>
      <c r="F5148" s="1">
        <v>39345</v>
      </c>
      <c r="G5148">
        <v>3</v>
      </c>
      <c r="K5148">
        <v>1.42</v>
      </c>
      <c r="L5148" t="s">
        <v>71</v>
      </c>
      <c r="O5148">
        <v>8.15</v>
      </c>
      <c r="P5148" t="s">
        <v>71</v>
      </c>
      <c r="Q5148">
        <v>20.9</v>
      </c>
      <c r="R5148" t="s">
        <v>71</v>
      </c>
      <c r="S5148">
        <v>0.18</v>
      </c>
      <c r="T5148" t="s">
        <v>71</v>
      </c>
      <c r="U5148">
        <v>5.5</v>
      </c>
      <c r="V5148" t="s">
        <v>71</v>
      </c>
      <c r="W5148">
        <v>19.39</v>
      </c>
      <c r="X5148" t="s">
        <v>71</v>
      </c>
      <c r="Y5148">
        <v>28.73</v>
      </c>
      <c r="AA5148">
        <v>34.06</v>
      </c>
      <c r="AE5148">
        <v>2.7</v>
      </c>
      <c r="AF5148" t="s">
        <v>71</v>
      </c>
      <c r="AG5148">
        <v>6.22</v>
      </c>
      <c r="AH5148" t="s">
        <v>71</v>
      </c>
      <c r="AS5148">
        <v>0.44</v>
      </c>
      <c r="AT5148" t="s">
        <v>71</v>
      </c>
    </row>
    <row r="5149" spans="1:46" x14ac:dyDescent="0.2">
      <c r="A5149" t="s">
        <v>241</v>
      </c>
      <c r="B5149" t="s">
        <v>242</v>
      </c>
      <c r="C5149">
        <f>-70.06766775 / 41.74059009</f>
        <v>-1.6786458360775895</v>
      </c>
      <c r="D5149" t="s">
        <v>243</v>
      </c>
      <c r="E5149" t="s">
        <v>70</v>
      </c>
      <c r="F5149" s="1">
        <v>39345</v>
      </c>
      <c r="G5149">
        <v>4</v>
      </c>
      <c r="O5149">
        <v>8.1999999999999993</v>
      </c>
      <c r="P5149" t="s">
        <v>71</v>
      </c>
      <c r="Q5149">
        <v>20.9</v>
      </c>
      <c r="R5149" t="s">
        <v>71</v>
      </c>
    </row>
    <row r="5150" spans="1:46" x14ac:dyDescent="0.2">
      <c r="A5150" t="s">
        <v>241</v>
      </c>
      <c r="B5150" t="s">
        <v>242</v>
      </c>
      <c r="C5150">
        <f>-70.06766775 / 41.74059009</f>
        <v>-1.6786458360775895</v>
      </c>
      <c r="D5150" t="s">
        <v>243</v>
      </c>
      <c r="E5150" t="s">
        <v>70</v>
      </c>
      <c r="F5150" s="1">
        <v>39345</v>
      </c>
      <c r="G5150">
        <v>5</v>
      </c>
      <c r="O5150">
        <v>7.29</v>
      </c>
      <c r="P5150" t="s">
        <v>71</v>
      </c>
      <c r="Q5150">
        <v>20.9</v>
      </c>
      <c r="R5150" t="s">
        <v>71</v>
      </c>
    </row>
    <row r="5151" spans="1:46" x14ac:dyDescent="0.2">
      <c r="A5151" t="s">
        <v>241</v>
      </c>
      <c r="B5151" t="s">
        <v>242</v>
      </c>
      <c r="C5151">
        <f>-70.06766775 / 41.74059009</f>
        <v>-1.6786458360775895</v>
      </c>
      <c r="D5151" t="s">
        <v>243</v>
      </c>
      <c r="E5151" t="s">
        <v>70</v>
      </c>
      <c r="F5151" s="1">
        <v>39345</v>
      </c>
      <c r="G5151">
        <v>6</v>
      </c>
      <c r="O5151">
        <v>7.69</v>
      </c>
      <c r="P5151" t="s">
        <v>71</v>
      </c>
      <c r="Q5151">
        <v>20.9</v>
      </c>
      <c r="R5151" t="s">
        <v>71</v>
      </c>
    </row>
    <row r="5152" spans="1:46" x14ac:dyDescent="0.2">
      <c r="A5152" t="s">
        <v>241</v>
      </c>
      <c r="B5152" t="s">
        <v>242</v>
      </c>
      <c r="C5152">
        <f>-70.06766775 / 41.74059009</f>
        <v>-1.6786458360775895</v>
      </c>
      <c r="D5152" t="s">
        <v>243</v>
      </c>
      <c r="E5152" t="s">
        <v>70</v>
      </c>
      <c r="F5152" s="1">
        <v>39345</v>
      </c>
      <c r="G5152">
        <v>7</v>
      </c>
      <c r="O5152">
        <v>8.1199999999999992</v>
      </c>
      <c r="P5152" t="s">
        <v>71</v>
      </c>
      <c r="Q5152">
        <v>20.9</v>
      </c>
      <c r="R5152" t="s">
        <v>71</v>
      </c>
    </row>
    <row r="5153" spans="1:46" x14ac:dyDescent="0.2">
      <c r="A5153" t="s">
        <v>241</v>
      </c>
      <c r="B5153" t="s">
        <v>242</v>
      </c>
      <c r="C5153">
        <f>-70.06766775 / 41.74059009</f>
        <v>-1.6786458360775895</v>
      </c>
      <c r="D5153" t="s">
        <v>243</v>
      </c>
      <c r="E5153" t="s">
        <v>70</v>
      </c>
      <c r="F5153" s="1">
        <v>39345</v>
      </c>
      <c r="G5153">
        <v>8</v>
      </c>
      <c r="O5153">
        <v>8.09</v>
      </c>
      <c r="P5153" t="s">
        <v>71</v>
      </c>
      <c r="Q5153">
        <v>20.9</v>
      </c>
      <c r="R5153" t="s">
        <v>71</v>
      </c>
    </row>
    <row r="5154" spans="1:46" x14ac:dyDescent="0.2">
      <c r="A5154" t="s">
        <v>241</v>
      </c>
      <c r="B5154" t="s">
        <v>242</v>
      </c>
      <c r="C5154">
        <f>-70.06766775 / 41.74059009</f>
        <v>-1.6786458360775895</v>
      </c>
      <c r="D5154" t="s">
        <v>243</v>
      </c>
      <c r="E5154" t="s">
        <v>70</v>
      </c>
      <c r="F5154" s="1">
        <v>39345</v>
      </c>
      <c r="G5154">
        <v>9</v>
      </c>
      <c r="K5154">
        <v>1.3</v>
      </c>
      <c r="L5154" t="s">
        <v>71</v>
      </c>
      <c r="O5154">
        <v>8.07</v>
      </c>
      <c r="P5154" t="s">
        <v>71</v>
      </c>
      <c r="Q5154">
        <v>20.9</v>
      </c>
      <c r="R5154" t="s">
        <v>71</v>
      </c>
      <c r="S5154">
        <v>0.11</v>
      </c>
      <c r="T5154" t="s">
        <v>71</v>
      </c>
      <c r="U5154">
        <v>3.48</v>
      </c>
      <c r="V5154" t="s">
        <v>71</v>
      </c>
      <c r="W5154">
        <v>17.73</v>
      </c>
      <c r="X5154" t="s">
        <v>71</v>
      </c>
      <c r="Y5154">
        <v>22.13</v>
      </c>
      <c r="AA5154">
        <v>33.14</v>
      </c>
      <c r="AE5154">
        <v>2.7</v>
      </c>
      <c r="AF5154" t="s">
        <v>71</v>
      </c>
      <c r="AG5154">
        <v>6.21</v>
      </c>
      <c r="AH5154" t="s">
        <v>71</v>
      </c>
      <c r="AS5154">
        <v>0.52</v>
      </c>
      <c r="AT5154" t="s">
        <v>71</v>
      </c>
    </row>
    <row r="5155" spans="1:46" x14ac:dyDescent="0.2">
      <c r="A5155" t="s">
        <v>241</v>
      </c>
      <c r="B5155" t="s">
        <v>242</v>
      </c>
      <c r="C5155">
        <f>-70.06766775 / 41.74059009</f>
        <v>-1.6786458360775895</v>
      </c>
      <c r="D5155" t="s">
        <v>243</v>
      </c>
      <c r="E5155" t="s">
        <v>70</v>
      </c>
      <c r="F5155" s="1">
        <v>39345</v>
      </c>
      <c r="G5155">
        <v>10</v>
      </c>
      <c r="O5155">
        <v>8.0500000000000007</v>
      </c>
      <c r="P5155" t="s">
        <v>71</v>
      </c>
      <c r="Q5155">
        <v>20.9</v>
      </c>
      <c r="R5155" t="s">
        <v>71</v>
      </c>
    </row>
    <row r="5156" spans="1:46" x14ac:dyDescent="0.2">
      <c r="A5156" t="s">
        <v>241</v>
      </c>
      <c r="B5156" t="s">
        <v>242</v>
      </c>
      <c r="C5156">
        <f>-70.06766775 / 41.74059009</f>
        <v>-1.6786458360775895</v>
      </c>
      <c r="D5156" t="s">
        <v>243</v>
      </c>
      <c r="E5156" t="s">
        <v>70</v>
      </c>
      <c r="F5156" s="1">
        <v>39345</v>
      </c>
      <c r="G5156">
        <v>11</v>
      </c>
      <c r="O5156">
        <v>8.0299999999999994</v>
      </c>
      <c r="P5156" t="s">
        <v>71</v>
      </c>
      <c r="Q5156">
        <v>20.8</v>
      </c>
      <c r="R5156" t="s">
        <v>71</v>
      </c>
    </row>
    <row r="5157" spans="1:46" x14ac:dyDescent="0.2">
      <c r="A5157" t="s">
        <v>241</v>
      </c>
      <c r="B5157" t="s">
        <v>242</v>
      </c>
      <c r="C5157">
        <f>-70.06766775 / 41.74059009</f>
        <v>-1.6786458360775895</v>
      </c>
      <c r="D5157" t="s">
        <v>243</v>
      </c>
      <c r="E5157" t="s">
        <v>70</v>
      </c>
      <c r="F5157" s="1">
        <v>39345</v>
      </c>
      <c r="G5157">
        <v>12</v>
      </c>
      <c r="O5157">
        <v>8</v>
      </c>
      <c r="P5157" t="s">
        <v>71</v>
      </c>
      <c r="Q5157">
        <v>20.8</v>
      </c>
      <c r="R5157" t="s">
        <v>71</v>
      </c>
    </row>
    <row r="5158" spans="1:46" x14ac:dyDescent="0.2">
      <c r="A5158" t="s">
        <v>241</v>
      </c>
      <c r="B5158" t="s">
        <v>242</v>
      </c>
      <c r="C5158">
        <f>-70.06766775 / 41.74059009</f>
        <v>-1.6786458360775895</v>
      </c>
      <c r="D5158" t="s">
        <v>243</v>
      </c>
      <c r="E5158" t="s">
        <v>70</v>
      </c>
      <c r="F5158" s="1">
        <v>39345</v>
      </c>
      <c r="G5158">
        <v>13</v>
      </c>
      <c r="O5158">
        <v>8.01</v>
      </c>
      <c r="P5158" t="s">
        <v>71</v>
      </c>
      <c r="Q5158">
        <v>20.7</v>
      </c>
      <c r="R5158" t="s">
        <v>71</v>
      </c>
    </row>
    <row r="5159" spans="1:46" x14ac:dyDescent="0.2">
      <c r="A5159" t="s">
        <v>241</v>
      </c>
      <c r="B5159" t="s">
        <v>242</v>
      </c>
      <c r="C5159">
        <f>-70.06766775 / 41.74059009</f>
        <v>-1.6786458360775895</v>
      </c>
      <c r="D5159" t="s">
        <v>243</v>
      </c>
      <c r="E5159" t="s">
        <v>70</v>
      </c>
      <c r="F5159" s="1">
        <v>39345</v>
      </c>
      <c r="G5159">
        <v>14</v>
      </c>
      <c r="O5159">
        <v>8.7899999999999991</v>
      </c>
      <c r="P5159" t="s">
        <v>71</v>
      </c>
      <c r="Q5159">
        <v>14.7</v>
      </c>
      <c r="R5159" t="s">
        <v>71</v>
      </c>
    </row>
    <row r="5160" spans="1:46" x14ac:dyDescent="0.2">
      <c r="A5160" t="s">
        <v>241</v>
      </c>
      <c r="B5160" t="s">
        <v>242</v>
      </c>
      <c r="C5160">
        <f>-70.06766775 / 41.74059009</f>
        <v>-1.6786458360775895</v>
      </c>
      <c r="D5160" t="s">
        <v>243</v>
      </c>
      <c r="E5160" t="s">
        <v>70</v>
      </c>
      <c r="F5160" s="1">
        <v>39345</v>
      </c>
      <c r="G5160">
        <v>15</v>
      </c>
      <c r="O5160">
        <v>7.06</v>
      </c>
      <c r="P5160" t="s">
        <v>71</v>
      </c>
      <c r="Q5160">
        <v>13.5</v>
      </c>
      <c r="R5160" t="s">
        <v>71</v>
      </c>
    </row>
    <row r="5161" spans="1:46" x14ac:dyDescent="0.2">
      <c r="A5161" t="s">
        <v>241</v>
      </c>
      <c r="B5161" t="s">
        <v>242</v>
      </c>
      <c r="C5161">
        <f>-70.06766775 / 41.74059009</f>
        <v>-1.6786458360775895</v>
      </c>
      <c r="D5161" t="s">
        <v>243</v>
      </c>
      <c r="E5161" t="s">
        <v>70</v>
      </c>
      <c r="F5161" s="1">
        <v>39345</v>
      </c>
      <c r="G5161">
        <v>16</v>
      </c>
      <c r="O5161">
        <v>4.88</v>
      </c>
      <c r="P5161" t="s">
        <v>71</v>
      </c>
      <c r="Q5161">
        <v>12.5</v>
      </c>
      <c r="R5161" t="s">
        <v>71</v>
      </c>
    </row>
    <row r="5162" spans="1:46" x14ac:dyDescent="0.2">
      <c r="A5162" t="s">
        <v>241</v>
      </c>
      <c r="B5162" t="s">
        <v>242</v>
      </c>
      <c r="C5162">
        <f>-70.06766775 / 41.74059009</f>
        <v>-1.6786458360775895</v>
      </c>
      <c r="D5162" t="s">
        <v>243</v>
      </c>
      <c r="E5162" t="s">
        <v>70</v>
      </c>
      <c r="F5162" s="1">
        <v>39345</v>
      </c>
      <c r="G5162">
        <v>16.5</v>
      </c>
      <c r="K5162">
        <v>3.66</v>
      </c>
      <c r="L5162" t="s">
        <v>71</v>
      </c>
      <c r="S5162">
        <v>0.32</v>
      </c>
      <c r="T5162" t="s">
        <v>71</v>
      </c>
      <c r="U5162">
        <v>9.9499999999999993</v>
      </c>
      <c r="V5162" t="s">
        <v>71</v>
      </c>
      <c r="W5162">
        <v>22.24</v>
      </c>
      <c r="X5162" t="s">
        <v>71</v>
      </c>
      <c r="Y5162">
        <v>37.28</v>
      </c>
      <c r="AA5162">
        <v>43.34</v>
      </c>
      <c r="AE5162">
        <v>6.8</v>
      </c>
      <c r="AF5162" t="s">
        <v>71</v>
      </c>
      <c r="AG5162">
        <v>5.86</v>
      </c>
      <c r="AH5162" t="s">
        <v>71</v>
      </c>
      <c r="AS5162">
        <v>5.81</v>
      </c>
      <c r="AT5162" t="s">
        <v>71</v>
      </c>
    </row>
    <row r="5163" spans="1:46" x14ac:dyDescent="0.2">
      <c r="A5163" t="s">
        <v>241</v>
      </c>
      <c r="B5163" t="s">
        <v>242</v>
      </c>
      <c r="C5163">
        <f>-70.06766775 / 41.74059009</f>
        <v>-1.6786458360775895</v>
      </c>
      <c r="D5163" t="s">
        <v>243</v>
      </c>
      <c r="E5163" t="s">
        <v>70</v>
      </c>
      <c r="F5163" s="1">
        <v>39345</v>
      </c>
      <c r="G5163">
        <v>17</v>
      </c>
      <c r="O5163">
        <v>2.37</v>
      </c>
      <c r="P5163" t="s">
        <v>71</v>
      </c>
      <c r="Q5163">
        <v>12</v>
      </c>
      <c r="R5163" t="s">
        <v>71</v>
      </c>
    </row>
    <row r="5164" spans="1:46" x14ac:dyDescent="0.2">
      <c r="A5164" t="s">
        <v>241</v>
      </c>
      <c r="B5164" t="s">
        <v>242</v>
      </c>
      <c r="C5164">
        <f>-70.06766775 / 41.74059009</f>
        <v>-1.6786458360775895</v>
      </c>
      <c r="D5164" t="s">
        <v>243</v>
      </c>
      <c r="E5164" t="s">
        <v>70</v>
      </c>
      <c r="F5164" s="1">
        <v>39686</v>
      </c>
      <c r="G5164">
        <v>0.5</v>
      </c>
      <c r="I5164">
        <v>17</v>
      </c>
      <c r="J5164" t="s">
        <v>71</v>
      </c>
      <c r="K5164">
        <v>0.89</v>
      </c>
      <c r="L5164" t="s">
        <v>71</v>
      </c>
      <c r="M5164">
        <v>6</v>
      </c>
      <c r="N5164" t="s">
        <v>71</v>
      </c>
      <c r="O5164">
        <v>3.34</v>
      </c>
      <c r="P5164" t="s">
        <v>71</v>
      </c>
      <c r="Q5164">
        <v>24</v>
      </c>
      <c r="R5164" t="s">
        <v>71</v>
      </c>
      <c r="S5164">
        <v>0.22</v>
      </c>
      <c r="T5164" t="s">
        <v>71</v>
      </c>
      <c r="U5164">
        <v>6.81</v>
      </c>
      <c r="V5164" t="s">
        <v>71</v>
      </c>
      <c r="W5164">
        <v>16.64</v>
      </c>
      <c r="X5164" t="s">
        <v>71</v>
      </c>
      <c r="Y5164">
        <v>31.81</v>
      </c>
      <c r="AA5164">
        <v>29.46</v>
      </c>
      <c r="AC5164">
        <v>34.18</v>
      </c>
      <c r="AE5164">
        <v>2.8</v>
      </c>
      <c r="AF5164" t="s">
        <v>71</v>
      </c>
      <c r="AG5164">
        <v>6.33</v>
      </c>
      <c r="AH5164" t="s">
        <v>71</v>
      </c>
      <c r="AS5164">
        <v>0.28999999999999998</v>
      </c>
      <c r="AT5164" t="s">
        <v>71</v>
      </c>
    </row>
    <row r="5165" spans="1:46" x14ac:dyDescent="0.2">
      <c r="A5165" t="s">
        <v>241</v>
      </c>
      <c r="B5165" t="s">
        <v>242</v>
      </c>
      <c r="C5165">
        <f>-70.06766775 / 41.74059009</f>
        <v>-1.6786458360775895</v>
      </c>
      <c r="D5165" t="s">
        <v>243</v>
      </c>
      <c r="E5165" t="s">
        <v>70</v>
      </c>
      <c r="F5165" s="1">
        <v>39686</v>
      </c>
      <c r="G5165">
        <v>1</v>
      </c>
      <c r="O5165">
        <v>2.93</v>
      </c>
      <c r="P5165" t="s">
        <v>71</v>
      </c>
      <c r="Q5165">
        <v>24.3</v>
      </c>
      <c r="R5165" t="s">
        <v>71</v>
      </c>
    </row>
    <row r="5166" spans="1:46" x14ac:dyDescent="0.2">
      <c r="A5166" t="s">
        <v>241</v>
      </c>
      <c r="B5166" t="s">
        <v>242</v>
      </c>
      <c r="C5166">
        <f>-70.06766775 / 41.74059009</f>
        <v>-1.6786458360775895</v>
      </c>
      <c r="D5166" t="s">
        <v>243</v>
      </c>
      <c r="E5166" t="s">
        <v>70</v>
      </c>
      <c r="F5166" s="1">
        <v>39686</v>
      </c>
      <c r="G5166">
        <v>2</v>
      </c>
      <c r="O5166">
        <v>2.81</v>
      </c>
      <c r="P5166" t="s">
        <v>71</v>
      </c>
      <c r="Q5166">
        <v>24.4</v>
      </c>
      <c r="R5166" t="s">
        <v>71</v>
      </c>
    </row>
    <row r="5167" spans="1:46" x14ac:dyDescent="0.2">
      <c r="A5167" t="s">
        <v>241</v>
      </c>
      <c r="B5167" t="s">
        <v>242</v>
      </c>
      <c r="C5167">
        <f>-70.06766775 / 41.74059009</f>
        <v>-1.6786458360775895</v>
      </c>
      <c r="D5167" t="s">
        <v>243</v>
      </c>
      <c r="E5167" t="s">
        <v>70</v>
      </c>
      <c r="F5167" s="1">
        <v>39686</v>
      </c>
      <c r="G5167">
        <v>3</v>
      </c>
      <c r="K5167">
        <v>0.72</v>
      </c>
      <c r="L5167" t="s">
        <v>71</v>
      </c>
      <c r="O5167">
        <v>2.69</v>
      </c>
      <c r="P5167" t="s">
        <v>71</v>
      </c>
      <c r="Q5167">
        <v>24.4</v>
      </c>
      <c r="R5167" t="s">
        <v>71</v>
      </c>
      <c r="S5167">
        <v>0.16</v>
      </c>
      <c r="T5167" t="s">
        <v>71</v>
      </c>
      <c r="U5167">
        <v>4.96</v>
      </c>
      <c r="V5167" t="s">
        <v>71</v>
      </c>
      <c r="W5167">
        <v>14.73</v>
      </c>
      <c r="X5167" t="s">
        <v>71</v>
      </c>
      <c r="Y5167">
        <v>27.24</v>
      </c>
      <c r="AA5167">
        <v>27.38</v>
      </c>
      <c r="AE5167">
        <v>2.8</v>
      </c>
      <c r="AF5167" t="s">
        <v>71</v>
      </c>
      <c r="AG5167">
        <v>6.42</v>
      </c>
      <c r="AH5167" t="s">
        <v>71</v>
      </c>
      <c r="AS5167">
        <v>0.59</v>
      </c>
      <c r="AT5167" t="s">
        <v>71</v>
      </c>
    </row>
    <row r="5168" spans="1:46" x14ac:dyDescent="0.2">
      <c r="A5168" t="s">
        <v>241</v>
      </c>
      <c r="B5168" t="s">
        <v>242</v>
      </c>
      <c r="C5168">
        <f>-70.06766775 / 41.74059009</f>
        <v>-1.6786458360775895</v>
      </c>
      <c r="D5168" t="s">
        <v>243</v>
      </c>
      <c r="E5168" t="s">
        <v>70</v>
      </c>
      <c r="F5168" s="1">
        <v>39686</v>
      </c>
      <c r="G5168">
        <v>4</v>
      </c>
      <c r="O5168">
        <v>2.59</v>
      </c>
      <c r="P5168" t="s">
        <v>71</v>
      </c>
      <c r="Q5168">
        <v>24.5</v>
      </c>
      <c r="R5168" t="s">
        <v>71</v>
      </c>
    </row>
    <row r="5169" spans="1:46" x14ac:dyDescent="0.2">
      <c r="A5169" t="s">
        <v>241</v>
      </c>
      <c r="B5169" t="s">
        <v>242</v>
      </c>
      <c r="C5169">
        <f>-70.06766775 / 41.74059009</f>
        <v>-1.6786458360775895</v>
      </c>
      <c r="D5169" t="s">
        <v>243</v>
      </c>
      <c r="E5169" t="s">
        <v>70</v>
      </c>
      <c r="F5169" s="1">
        <v>39686</v>
      </c>
      <c r="G5169">
        <v>5</v>
      </c>
      <c r="O5169">
        <v>2.52</v>
      </c>
      <c r="P5169" t="s">
        <v>71</v>
      </c>
      <c r="Q5169">
        <v>24.5</v>
      </c>
      <c r="R5169" t="s">
        <v>71</v>
      </c>
    </row>
    <row r="5170" spans="1:46" x14ac:dyDescent="0.2">
      <c r="A5170" t="s">
        <v>241</v>
      </c>
      <c r="B5170" t="s">
        <v>242</v>
      </c>
      <c r="C5170">
        <f>-70.06766775 / 41.74059009</f>
        <v>-1.6786458360775895</v>
      </c>
      <c r="D5170" t="s">
        <v>243</v>
      </c>
      <c r="E5170" t="s">
        <v>70</v>
      </c>
      <c r="F5170" s="1">
        <v>39686</v>
      </c>
      <c r="G5170">
        <v>6</v>
      </c>
      <c r="O5170">
        <v>2.5</v>
      </c>
      <c r="P5170" t="s">
        <v>71</v>
      </c>
      <c r="Q5170">
        <v>24.5</v>
      </c>
      <c r="R5170" t="s">
        <v>71</v>
      </c>
    </row>
    <row r="5171" spans="1:46" x14ac:dyDescent="0.2">
      <c r="A5171" t="s">
        <v>241</v>
      </c>
      <c r="B5171" t="s">
        <v>242</v>
      </c>
      <c r="C5171">
        <f>-70.06766775 / 41.74059009</f>
        <v>-1.6786458360775895</v>
      </c>
      <c r="D5171" t="s">
        <v>243</v>
      </c>
      <c r="E5171" t="s">
        <v>70</v>
      </c>
      <c r="F5171" s="1">
        <v>39686</v>
      </c>
      <c r="G5171">
        <v>7</v>
      </c>
      <c r="O5171">
        <v>2.5</v>
      </c>
      <c r="P5171" t="s">
        <v>71</v>
      </c>
      <c r="Q5171">
        <v>24.5</v>
      </c>
      <c r="R5171" t="s">
        <v>71</v>
      </c>
    </row>
    <row r="5172" spans="1:46" x14ac:dyDescent="0.2">
      <c r="A5172" t="s">
        <v>241</v>
      </c>
      <c r="B5172" t="s">
        <v>242</v>
      </c>
      <c r="C5172">
        <f>-70.06766775 / 41.74059009</f>
        <v>-1.6786458360775895</v>
      </c>
      <c r="D5172" t="s">
        <v>243</v>
      </c>
      <c r="E5172" t="s">
        <v>70</v>
      </c>
      <c r="F5172" s="1">
        <v>39686</v>
      </c>
      <c r="G5172">
        <v>8</v>
      </c>
      <c r="O5172">
        <v>2.4700000000000002</v>
      </c>
      <c r="P5172" t="s">
        <v>71</v>
      </c>
      <c r="Q5172">
        <v>24.4</v>
      </c>
      <c r="R5172" t="s">
        <v>71</v>
      </c>
    </row>
    <row r="5173" spans="1:46" x14ac:dyDescent="0.2">
      <c r="A5173" t="s">
        <v>241</v>
      </c>
      <c r="B5173" t="s">
        <v>242</v>
      </c>
      <c r="C5173">
        <f>-70.06766775 / 41.74059009</f>
        <v>-1.6786458360775895</v>
      </c>
      <c r="D5173" t="s">
        <v>243</v>
      </c>
      <c r="E5173" t="s">
        <v>70</v>
      </c>
      <c r="F5173" s="1">
        <v>39686</v>
      </c>
      <c r="G5173">
        <v>9</v>
      </c>
      <c r="K5173">
        <v>1.22</v>
      </c>
      <c r="L5173" t="s">
        <v>71</v>
      </c>
      <c r="O5173">
        <v>2.44</v>
      </c>
      <c r="P5173" t="s">
        <v>71</v>
      </c>
      <c r="Q5173">
        <v>24.4</v>
      </c>
      <c r="R5173" t="s">
        <v>71</v>
      </c>
      <c r="S5173">
        <v>0.13</v>
      </c>
      <c r="T5173" t="s">
        <v>71</v>
      </c>
      <c r="U5173">
        <v>4.03</v>
      </c>
      <c r="V5173" t="s">
        <v>71</v>
      </c>
      <c r="W5173">
        <v>15.99</v>
      </c>
      <c r="X5173" t="s">
        <v>71</v>
      </c>
      <c r="Y5173">
        <v>24.25</v>
      </c>
      <c r="AA5173">
        <v>32.549999999999997</v>
      </c>
      <c r="AE5173">
        <v>2.7</v>
      </c>
      <c r="AF5173" t="s">
        <v>71</v>
      </c>
      <c r="AG5173">
        <v>6.3</v>
      </c>
      <c r="AH5173" t="s">
        <v>71</v>
      </c>
      <c r="AS5173">
        <v>0.03</v>
      </c>
      <c r="AT5173" t="s">
        <v>71</v>
      </c>
    </row>
    <row r="5174" spans="1:46" x14ac:dyDescent="0.2">
      <c r="A5174" t="s">
        <v>241</v>
      </c>
      <c r="B5174" t="s">
        <v>242</v>
      </c>
      <c r="C5174">
        <f>-70.06766775 / 41.74059009</f>
        <v>-1.6786458360775895</v>
      </c>
      <c r="D5174" t="s">
        <v>243</v>
      </c>
      <c r="E5174" t="s">
        <v>70</v>
      </c>
      <c r="F5174" s="1">
        <v>39686</v>
      </c>
      <c r="G5174">
        <v>10</v>
      </c>
      <c r="O5174">
        <v>2.37</v>
      </c>
      <c r="P5174" t="s">
        <v>71</v>
      </c>
      <c r="Q5174">
        <v>24.3</v>
      </c>
      <c r="R5174" t="s">
        <v>71</v>
      </c>
    </row>
    <row r="5175" spans="1:46" x14ac:dyDescent="0.2">
      <c r="A5175" t="s">
        <v>241</v>
      </c>
      <c r="B5175" t="s">
        <v>242</v>
      </c>
      <c r="C5175">
        <f>-70.06766775 / 41.74059009</f>
        <v>-1.6786458360775895</v>
      </c>
      <c r="D5175" t="s">
        <v>243</v>
      </c>
      <c r="E5175" t="s">
        <v>70</v>
      </c>
      <c r="F5175" s="1">
        <v>39686</v>
      </c>
      <c r="G5175">
        <v>11</v>
      </c>
      <c r="O5175">
        <v>2.92</v>
      </c>
      <c r="P5175" t="s">
        <v>71</v>
      </c>
      <c r="Q5175">
        <v>19.399999999999999</v>
      </c>
      <c r="R5175" t="s">
        <v>71</v>
      </c>
    </row>
    <row r="5176" spans="1:46" x14ac:dyDescent="0.2">
      <c r="A5176" t="s">
        <v>241</v>
      </c>
      <c r="B5176" t="s">
        <v>242</v>
      </c>
      <c r="C5176">
        <f>-70.06766775 / 41.74059009</f>
        <v>-1.6786458360775895</v>
      </c>
      <c r="D5176" t="s">
        <v>243</v>
      </c>
      <c r="E5176" t="s">
        <v>70</v>
      </c>
      <c r="F5176" s="1">
        <v>39686</v>
      </c>
      <c r="G5176">
        <v>12</v>
      </c>
      <c r="O5176">
        <v>3.23</v>
      </c>
      <c r="P5176" t="s">
        <v>71</v>
      </c>
      <c r="Q5176">
        <v>15.9</v>
      </c>
      <c r="R5176" t="s">
        <v>71</v>
      </c>
    </row>
    <row r="5177" spans="1:46" x14ac:dyDescent="0.2">
      <c r="A5177" t="s">
        <v>241</v>
      </c>
      <c r="B5177" t="s">
        <v>242</v>
      </c>
      <c r="C5177">
        <f>-70.06766775 / 41.74059009</f>
        <v>-1.6786458360775895</v>
      </c>
      <c r="D5177" t="s">
        <v>243</v>
      </c>
      <c r="E5177" t="s">
        <v>70</v>
      </c>
      <c r="F5177" s="1">
        <v>39686</v>
      </c>
      <c r="G5177">
        <v>13</v>
      </c>
      <c r="O5177">
        <v>3.53</v>
      </c>
      <c r="P5177" t="s">
        <v>71</v>
      </c>
      <c r="Q5177">
        <v>13.6</v>
      </c>
      <c r="R5177" t="s">
        <v>71</v>
      </c>
    </row>
    <row r="5178" spans="1:46" x14ac:dyDescent="0.2">
      <c r="A5178" t="s">
        <v>241</v>
      </c>
      <c r="B5178" t="s">
        <v>242</v>
      </c>
      <c r="C5178">
        <f>-70.06766775 / 41.74059009</f>
        <v>-1.6786458360775895</v>
      </c>
      <c r="D5178" t="s">
        <v>243</v>
      </c>
      <c r="E5178" t="s">
        <v>70</v>
      </c>
      <c r="F5178" s="1">
        <v>39686</v>
      </c>
      <c r="G5178">
        <v>14</v>
      </c>
      <c r="O5178">
        <v>3.82</v>
      </c>
      <c r="P5178" t="s">
        <v>71</v>
      </c>
      <c r="Q5178">
        <v>12.2</v>
      </c>
      <c r="R5178" t="s">
        <v>71</v>
      </c>
    </row>
    <row r="5179" spans="1:46" x14ac:dyDescent="0.2">
      <c r="A5179" t="s">
        <v>241</v>
      </c>
      <c r="B5179" t="s">
        <v>242</v>
      </c>
      <c r="C5179">
        <f>-70.06766775 / 41.74059009</f>
        <v>-1.6786458360775895</v>
      </c>
      <c r="D5179" t="s">
        <v>243</v>
      </c>
      <c r="E5179" t="s">
        <v>70</v>
      </c>
      <c r="F5179" s="1">
        <v>39686</v>
      </c>
      <c r="G5179">
        <v>15</v>
      </c>
      <c r="O5179">
        <v>3.92</v>
      </c>
      <c r="P5179" t="s">
        <v>71</v>
      </c>
      <c r="Q5179">
        <v>11.9</v>
      </c>
      <c r="R5179" t="s">
        <v>71</v>
      </c>
    </row>
    <row r="5180" spans="1:46" x14ac:dyDescent="0.2">
      <c r="A5180" t="s">
        <v>241</v>
      </c>
      <c r="B5180" t="s">
        <v>242</v>
      </c>
      <c r="C5180">
        <f>-70.06766775 / 41.74059009</f>
        <v>-1.6786458360775895</v>
      </c>
      <c r="D5180" t="s">
        <v>243</v>
      </c>
      <c r="E5180" t="s">
        <v>70</v>
      </c>
      <c r="F5180" s="1">
        <v>39686</v>
      </c>
      <c r="G5180">
        <v>16</v>
      </c>
      <c r="K5180">
        <v>3.09</v>
      </c>
      <c r="L5180" t="s">
        <v>71</v>
      </c>
      <c r="O5180">
        <v>1.9</v>
      </c>
      <c r="P5180" t="s">
        <v>71</v>
      </c>
      <c r="Q5180">
        <v>10.8</v>
      </c>
      <c r="R5180" t="s">
        <v>71</v>
      </c>
      <c r="S5180">
        <v>0.71</v>
      </c>
      <c r="T5180" t="s">
        <v>71</v>
      </c>
      <c r="U5180">
        <v>21.99</v>
      </c>
      <c r="V5180" t="s">
        <v>71</v>
      </c>
      <c r="W5180">
        <v>19.53</v>
      </c>
      <c r="X5180" t="s">
        <v>71</v>
      </c>
      <c r="Y5180">
        <v>48.72</v>
      </c>
      <c r="AA5180">
        <v>41.67</v>
      </c>
      <c r="AE5180">
        <v>3.4</v>
      </c>
      <c r="AF5180" t="s">
        <v>71</v>
      </c>
      <c r="AG5180">
        <v>5.85</v>
      </c>
      <c r="AH5180" t="s">
        <v>71</v>
      </c>
      <c r="AS5180">
        <v>2.5299999999999998</v>
      </c>
      <c r="AT5180" t="s">
        <v>71</v>
      </c>
    </row>
    <row r="5181" spans="1:46" x14ac:dyDescent="0.2">
      <c r="A5181" t="s">
        <v>241</v>
      </c>
      <c r="B5181" t="s">
        <v>242</v>
      </c>
      <c r="C5181">
        <f>-70.06766775 / 41.74059009</f>
        <v>-1.6786458360775895</v>
      </c>
      <c r="D5181" t="s">
        <v>243</v>
      </c>
      <c r="E5181" t="s">
        <v>70</v>
      </c>
      <c r="F5181" s="1">
        <v>39686</v>
      </c>
      <c r="G5181">
        <v>17</v>
      </c>
      <c r="O5181">
        <v>1.63</v>
      </c>
      <c r="P5181" t="s">
        <v>71</v>
      </c>
      <c r="Q5181">
        <v>10.7</v>
      </c>
      <c r="R5181" t="s">
        <v>71</v>
      </c>
    </row>
    <row r="5182" spans="1:46" x14ac:dyDescent="0.2">
      <c r="A5182" t="s">
        <v>241</v>
      </c>
      <c r="B5182" t="s">
        <v>242</v>
      </c>
      <c r="C5182">
        <f>-70.06766775 / 41.74059009</f>
        <v>-1.6786458360775895</v>
      </c>
      <c r="D5182" t="s">
        <v>243</v>
      </c>
      <c r="E5182" t="s">
        <v>70</v>
      </c>
      <c r="F5182" s="1">
        <v>40057</v>
      </c>
      <c r="G5182">
        <v>0.5</v>
      </c>
      <c r="I5182">
        <v>17.8</v>
      </c>
      <c r="J5182" t="s">
        <v>71</v>
      </c>
      <c r="K5182">
        <v>1.51</v>
      </c>
      <c r="L5182" t="s">
        <v>71</v>
      </c>
      <c r="M5182">
        <v>7.7</v>
      </c>
      <c r="N5182" t="s">
        <v>71</v>
      </c>
      <c r="O5182">
        <v>6.87</v>
      </c>
      <c r="P5182" t="s">
        <v>71</v>
      </c>
      <c r="Q5182">
        <v>24</v>
      </c>
      <c r="R5182" t="s">
        <v>71</v>
      </c>
      <c r="S5182">
        <v>0.24</v>
      </c>
      <c r="T5182" t="s">
        <v>71</v>
      </c>
      <c r="U5182">
        <v>7.53</v>
      </c>
      <c r="V5182" t="s">
        <v>71</v>
      </c>
      <c r="W5182">
        <v>18.52</v>
      </c>
      <c r="X5182" t="s">
        <v>71</v>
      </c>
      <c r="Y5182">
        <v>33.26</v>
      </c>
      <c r="AA5182">
        <v>34.61</v>
      </c>
      <c r="AC5182">
        <v>30.59</v>
      </c>
      <c r="AE5182">
        <v>2.7</v>
      </c>
      <c r="AF5182" t="s">
        <v>71</v>
      </c>
      <c r="AG5182">
        <v>5.84</v>
      </c>
      <c r="AH5182" t="s">
        <v>71</v>
      </c>
      <c r="AS5182">
        <v>0.53</v>
      </c>
      <c r="AT5182" t="s">
        <v>71</v>
      </c>
    </row>
    <row r="5183" spans="1:46" x14ac:dyDescent="0.2">
      <c r="A5183" t="s">
        <v>241</v>
      </c>
      <c r="B5183" t="s">
        <v>242</v>
      </c>
      <c r="C5183">
        <f>-70.06766775 / 41.74059009</f>
        <v>-1.6786458360775895</v>
      </c>
      <c r="D5183" t="s">
        <v>243</v>
      </c>
      <c r="E5183" t="s">
        <v>70</v>
      </c>
      <c r="F5183" s="1">
        <v>40057</v>
      </c>
      <c r="G5183">
        <v>1</v>
      </c>
      <c r="O5183">
        <v>7.15</v>
      </c>
      <c r="P5183" t="s">
        <v>71</v>
      </c>
      <c r="Q5183">
        <v>24.1</v>
      </c>
      <c r="R5183" t="s">
        <v>71</v>
      </c>
    </row>
    <row r="5184" spans="1:46" x14ac:dyDescent="0.2">
      <c r="A5184" t="s">
        <v>241</v>
      </c>
      <c r="B5184" t="s">
        <v>242</v>
      </c>
      <c r="C5184">
        <f>-70.06766775 / 41.74059009</f>
        <v>-1.6786458360775895</v>
      </c>
      <c r="D5184" t="s">
        <v>243</v>
      </c>
      <c r="E5184" t="s">
        <v>70</v>
      </c>
      <c r="F5184" s="1">
        <v>40057</v>
      </c>
      <c r="G5184">
        <v>2</v>
      </c>
      <c r="O5184">
        <v>7.02</v>
      </c>
      <c r="P5184" t="s">
        <v>71</v>
      </c>
      <c r="Q5184">
        <v>24.1</v>
      </c>
      <c r="R5184" t="s">
        <v>71</v>
      </c>
    </row>
    <row r="5185" spans="1:46" x14ac:dyDescent="0.2">
      <c r="A5185" t="s">
        <v>241</v>
      </c>
      <c r="B5185" t="s">
        <v>242</v>
      </c>
      <c r="C5185">
        <f>-70.06766775 / 41.74059009</f>
        <v>-1.6786458360775895</v>
      </c>
      <c r="D5185" t="s">
        <v>243</v>
      </c>
      <c r="E5185" t="s">
        <v>70</v>
      </c>
      <c r="F5185" s="1">
        <v>40057</v>
      </c>
      <c r="G5185">
        <v>3</v>
      </c>
      <c r="K5185">
        <v>1.41</v>
      </c>
      <c r="L5185" t="s">
        <v>71</v>
      </c>
      <c r="O5185">
        <v>7.11</v>
      </c>
      <c r="P5185" t="s">
        <v>71</v>
      </c>
      <c r="Q5185">
        <v>24.1</v>
      </c>
      <c r="R5185" t="s">
        <v>71</v>
      </c>
      <c r="S5185">
        <v>0.21</v>
      </c>
      <c r="T5185" t="s">
        <v>71</v>
      </c>
      <c r="U5185">
        <v>6.59</v>
      </c>
      <c r="V5185" t="s">
        <v>71</v>
      </c>
      <c r="W5185">
        <v>17.98</v>
      </c>
      <c r="X5185" t="s">
        <v>71</v>
      </c>
      <c r="Y5185">
        <v>31.34</v>
      </c>
      <c r="AA5185">
        <v>33.96</v>
      </c>
      <c r="AE5185">
        <v>2.8</v>
      </c>
      <c r="AF5185" t="s">
        <v>71</v>
      </c>
      <c r="AG5185">
        <v>5.56</v>
      </c>
      <c r="AH5185" t="s">
        <v>71</v>
      </c>
      <c r="AS5185">
        <v>0.31</v>
      </c>
      <c r="AT5185" t="s">
        <v>71</v>
      </c>
    </row>
    <row r="5186" spans="1:46" x14ac:dyDescent="0.2">
      <c r="A5186" t="s">
        <v>241</v>
      </c>
      <c r="B5186" t="s">
        <v>242</v>
      </c>
      <c r="C5186">
        <f>-70.06766775 / 41.74059009</f>
        <v>-1.6786458360775895</v>
      </c>
      <c r="D5186" t="s">
        <v>243</v>
      </c>
      <c r="E5186" t="s">
        <v>70</v>
      </c>
      <c r="F5186" s="1">
        <v>40057</v>
      </c>
      <c r="G5186">
        <v>4</v>
      </c>
      <c r="O5186">
        <v>7.15</v>
      </c>
      <c r="P5186" t="s">
        <v>71</v>
      </c>
      <c r="Q5186">
        <v>24.1</v>
      </c>
      <c r="R5186" t="s">
        <v>71</v>
      </c>
    </row>
    <row r="5187" spans="1:46" x14ac:dyDescent="0.2">
      <c r="A5187" t="s">
        <v>241</v>
      </c>
      <c r="B5187" t="s">
        <v>242</v>
      </c>
      <c r="C5187">
        <f>-70.06766775 / 41.74059009</f>
        <v>-1.6786458360775895</v>
      </c>
      <c r="D5187" t="s">
        <v>243</v>
      </c>
      <c r="E5187" t="s">
        <v>70</v>
      </c>
      <c r="F5187" s="1">
        <v>40057</v>
      </c>
      <c r="G5187">
        <v>5</v>
      </c>
      <c r="O5187">
        <v>7.01</v>
      </c>
      <c r="P5187" t="s">
        <v>71</v>
      </c>
      <c r="Q5187">
        <v>24.1</v>
      </c>
      <c r="R5187" t="s">
        <v>71</v>
      </c>
    </row>
    <row r="5188" spans="1:46" x14ac:dyDescent="0.2">
      <c r="A5188" t="s">
        <v>241</v>
      </c>
      <c r="B5188" t="s">
        <v>242</v>
      </c>
      <c r="C5188">
        <f>-70.06766775 / 41.74059009</f>
        <v>-1.6786458360775895</v>
      </c>
      <c r="D5188" t="s">
        <v>243</v>
      </c>
      <c r="E5188" t="s">
        <v>70</v>
      </c>
      <c r="F5188" s="1">
        <v>40057</v>
      </c>
      <c r="G5188">
        <v>6</v>
      </c>
      <c r="O5188">
        <v>7.07</v>
      </c>
      <c r="P5188" t="s">
        <v>71</v>
      </c>
      <c r="Q5188">
        <v>24.1</v>
      </c>
      <c r="R5188" t="s">
        <v>71</v>
      </c>
    </row>
    <row r="5189" spans="1:46" x14ac:dyDescent="0.2">
      <c r="A5189" t="s">
        <v>241</v>
      </c>
      <c r="B5189" t="s">
        <v>242</v>
      </c>
      <c r="C5189">
        <f>-70.06766775 / 41.74059009</f>
        <v>-1.6786458360775895</v>
      </c>
      <c r="D5189" t="s">
        <v>243</v>
      </c>
      <c r="E5189" t="s">
        <v>70</v>
      </c>
      <c r="F5189" s="1">
        <v>40057</v>
      </c>
      <c r="G5189">
        <v>7</v>
      </c>
      <c r="O5189">
        <v>7.03</v>
      </c>
      <c r="P5189" t="s">
        <v>71</v>
      </c>
      <c r="Q5189">
        <v>24.1</v>
      </c>
      <c r="R5189" t="s">
        <v>71</v>
      </c>
    </row>
    <row r="5190" spans="1:46" x14ac:dyDescent="0.2">
      <c r="A5190" t="s">
        <v>241</v>
      </c>
      <c r="B5190" t="s">
        <v>242</v>
      </c>
      <c r="C5190">
        <f>-70.06766775 / 41.74059009</f>
        <v>-1.6786458360775895</v>
      </c>
      <c r="D5190" t="s">
        <v>243</v>
      </c>
      <c r="E5190" t="s">
        <v>70</v>
      </c>
      <c r="F5190" s="1">
        <v>40057</v>
      </c>
      <c r="G5190">
        <v>8</v>
      </c>
      <c r="O5190">
        <v>7.05</v>
      </c>
      <c r="P5190" t="s">
        <v>71</v>
      </c>
      <c r="Q5190">
        <v>24.1</v>
      </c>
      <c r="R5190" t="s">
        <v>71</v>
      </c>
    </row>
    <row r="5191" spans="1:46" x14ac:dyDescent="0.2">
      <c r="A5191" t="s">
        <v>241</v>
      </c>
      <c r="B5191" t="s">
        <v>242</v>
      </c>
      <c r="C5191">
        <f>-70.06766775 / 41.74059009</f>
        <v>-1.6786458360775895</v>
      </c>
      <c r="D5191" t="s">
        <v>243</v>
      </c>
      <c r="E5191" t="s">
        <v>70</v>
      </c>
      <c r="F5191" s="1">
        <v>40057</v>
      </c>
      <c r="G5191">
        <v>9</v>
      </c>
      <c r="K5191">
        <v>1.9</v>
      </c>
      <c r="L5191" t="s">
        <v>71</v>
      </c>
      <c r="O5191">
        <v>6.86</v>
      </c>
      <c r="P5191" t="s">
        <v>71</v>
      </c>
      <c r="Q5191">
        <v>24</v>
      </c>
      <c r="R5191" t="s">
        <v>71</v>
      </c>
      <c r="S5191">
        <v>0.22</v>
      </c>
      <c r="T5191" t="s">
        <v>71</v>
      </c>
      <c r="U5191">
        <v>6.82</v>
      </c>
      <c r="V5191" t="s">
        <v>71</v>
      </c>
      <c r="W5191">
        <v>23.69</v>
      </c>
      <c r="X5191" t="s">
        <v>71</v>
      </c>
      <c r="Y5191">
        <v>31.83</v>
      </c>
      <c r="AA5191">
        <v>36.880000000000003</v>
      </c>
      <c r="AE5191">
        <v>2.7</v>
      </c>
      <c r="AF5191" t="s">
        <v>71</v>
      </c>
      <c r="AG5191">
        <v>6.03</v>
      </c>
      <c r="AH5191" t="s">
        <v>71</v>
      </c>
      <c r="AS5191">
        <v>0.44</v>
      </c>
      <c r="AT5191" t="s">
        <v>71</v>
      </c>
    </row>
    <row r="5192" spans="1:46" x14ac:dyDescent="0.2">
      <c r="A5192" t="s">
        <v>241</v>
      </c>
      <c r="B5192" t="s">
        <v>242</v>
      </c>
      <c r="C5192">
        <f>-70.06766775 / 41.74059009</f>
        <v>-1.6786458360775895</v>
      </c>
      <c r="D5192" t="s">
        <v>243</v>
      </c>
      <c r="E5192" t="s">
        <v>70</v>
      </c>
      <c r="F5192" s="1">
        <v>40057</v>
      </c>
      <c r="G5192">
        <v>10</v>
      </c>
      <c r="O5192">
        <v>6.98</v>
      </c>
      <c r="P5192" t="s">
        <v>71</v>
      </c>
      <c r="Q5192">
        <v>23.6</v>
      </c>
      <c r="R5192" t="s">
        <v>71</v>
      </c>
    </row>
    <row r="5193" spans="1:46" x14ac:dyDescent="0.2">
      <c r="A5193" t="s">
        <v>241</v>
      </c>
      <c r="B5193" t="s">
        <v>242</v>
      </c>
      <c r="C5193">
        <f>-70.06766775 / 41.74059009</f>
        <v>-1.6786458360775895</v>
      </c>
      <c r="D5193" t="s">
        <v>243</v>
      </c>
      <c r="E5193" t="s">
        <v>70</v>
      </c>
      <c r="F5193" s="1">
        <v>40057</v>
      </c>
      <c r="G5193">
        <v>11</v>
      </c>
      <c r="O5193">
        <v>8.0299999999999994</v>
      </c>
      <c r="P5193" t="s">
        <v>71</v>
      </c>
      <c r="Q5193">
        <v>20.399999999999999</v>
      </c>
      <c r="R5193" t="s">
        <v>71</v>
      </c>
    </row>
    <row r="5194" spans="1:46" x14ac:dyDescent="0.2">
      <c r="A5194" t="s">
        <v>241</v>
      </c>
      <c r="B5194" t="s">
        <v>242</v>
      </c>
      <c r="C5194">
        <f>-70.06766775 / 41.74059009</f>
        <v>-1.6786458360775895</v>
      </c>
      <c r="D5194" t="s">
        <v>243</v>
      </c>
      <c r="E5194" t="s">
        <v>70</v>
      </c>
      <c r="F5194" s="1">
        <v>40057</v>
      </c>
      <c r="G5194">
        <v>12</v>
      </c>
      <c r="O5194">
        <v>8.23</v>
      </c>
      <c r="P5194" t="s">
        <v>71</v>
      </c>
      <c r="Q5194">
        <v>18.3</v>
      </c>
      <c r="R5194" t="s">
        <v>71</v>
      </c>
    </row>
    <row r="5195" spans="1:46" x14ac:dyDescent="0.2">
      <c r="A5195" t="s">
        <v>241</v>
      </c>
      <c r="B5195" t="s">
        <v>242</v>
      </c>
      <c r="C5195">
        <f>-70.06766775 / 41.74059009</f>
        <v>-1.6786458360775895</v>
      </c>
      <c r="D5195" t="s">
        <v>243</v>
      </c>
      <c r="E5195" t="s">
        <v>70</v>
      </c>
      <c r="F5195" s="1">
        <v>40057</v>
      </c>
      <c r="G5195">
        <v>13</v>
      </c>
      <c r="O5195">
        <v>7.3</v>
      </c>
      <c r="P5195" t="s">
        <v>71</v>
      </c>
      <c r="Q5195">
        <v>15.8</v>
      </c>
      <c r="R5195" t="s">
        <v>71</v>
      </c>
    </row>
    <row r="5196" spans="1:46" x14ac:dyDescent="0.2">
      <c r="A5196" t="s">
        <v>241</v>
      </c>
      <c r="B5196" t="s">
        <v>242</v>
      </c>
      <c r="C5196">
        <f>-70.06766775 / 41.74059009</f>
        <v>-1.6786458360775895</v>
      </c>
      <c r="D5196" t="s">
        <v>243</v>
      </c>
      <c r="E5196" t="s">
        <v>70</v>
      </c>
      <c r="F5196" s="1">
        <v>40057</v>
      </c>
      <c r="G5196">
        <v>14</v>
      </c>
      <c r="O5196">
        <v>5.6</v>
      </c>
      <c r="P5196" t="s">
        <v>71</v>
      </c>
      <c r="Q5196">
        <v>14</v>
      </c>
      <c r="R5196" t="s">
        <v>71</v>
      </c>
    </row>
    <row r="5197" spans="1:46" x14ac:dyDescent="0.2">
      <c r="A5197" t="s">
        <v>241</v>
      </c>
      <c r="B5197" t="s">
        <v>242</v>
      </c>
      <c r="C5197">
        <f>-70.06766775 / 41.74059009</f>
        <v>-1.6786458360775895</v>
      </c>
      <c r="D5197" t="s">
        <v>243</v>
      </c>
      <c r="E5197" t="s">
        <v>70</v>
      </c>
      <c r="F5197" s="1">
        <v>40057</v>
      </c>
      <c r="G5197">
        <v>15</v>
      </c>
      <c r="O5197">
        <v>2.1</v>
      </c>
      <c r="P5197" t="s">
        <v>71</v>
      </c>
      <c r="Q5197">
        <v>12.6</v>
      </c>
      <c r="R5197" t="s">
        <v>71</v>
      </c>
    </row>
    <row r="5198" spans="1:46" x14ac:dyDescent="0.2">
      <c r="A5198" t="s">
        <v>241</v>
      </c>
      <c r="B5198" t="s">
        <v>242</v>
      </c>
      <c r="C5198">
        <f>-70.06766775 / 41.74059009</f>
        <v>-1.6786458360775895</v>
      </c>
      <c r="D5198" t="s">
        <v>243</v>
      </c>
      <c r="E5198" t="s">
        <v>70</v>
      </c>
      <c r="F5198" s="1">
        <v>40057</v>
      </c>
      <c r="G5198">
        <v>16</v>
      </c>
      <c r="K5198">
        <v>12.18</v>
      </c>
      <c r="L5198" t="s">
        <v>71</v>
      </c>
      <c r="O5198">
        <v>0.64</v>
      </c>
      <c r="P5198" t="s">
        <v>71</v>
      </c>
      <c r="Q5198">
        <v>11.9</v>
      </c>
      <c r="R5198" t="s">
        <v>71</v>
      </c>
      <c r="S5198">
        <v>0.63</v>
      </c>
      <c r="T5198" t="s">
        <v>71</v>
      </c>
      <c r="U5198">
        <v>19.52</v>
      </c>
      <c r="V5198" t="s">
        <v>71</v>
      </c>
      <c r="W5198">
        <v>21.21</v>
      </c>
      <c r="X5198" t="s">
        <v>71</v>
      </c>
      <c r="Y5198">
        <v>47</v>
      </c>
      <c r="AA5198">
        <v>55.12</v>
      </c>
      <c r="AE5198">
        <v>4.8</v>
      </c>
      <c r="AF5198" t="s">
        <v>71</v>
      </c>
      <c r="AG5198">
        <v>5.66</v>
      </c>
      <c r="AH5198" t="s">
        <v>71</v>
      </c>
      <c r="AS5198">
        <v>8.5</v>
      </c>
      <c r="AT5198" t="s">
        <v>71</v>
      </c>
    </row>
    <row r="5199" spans="1:46" x14ac:dyDescent="0.2">
      <c r="A5199" t="s">
        <v>241</v>
      </c>
      <c r="B5199" t="s">
        <v>242</v>
      </c>
      <c r="C5199">
        <f>-70.06766775 / 41.74059009</f>
        <v>-1.6786458360775895</v>
      </c>
      <c r="D5199" t="s">
        <v>243</v>
      </c>
      <c r="E5199" t="s">
        <v>70</v>
      </c>
      <c r="F5199" s="1">
        <v>40057</v>
      </c>
      <c r="G5199">
        <v>17</v>
      </c>
      <c r="O5199">
        <v>0.41</v>
      </c>
      <c r="P5199" t="s">
        <v>71</v>
      </c>
      <c r="Q5199">
        <v>11.5</v>
      </c>
      <c r="R5199" t="s">
        <v>71</v>
      </c>
    </row>
    <row r="5200" spans="1:46" x14ac:dyDescent="0.2">
      <c r="A5200" t="s">
        <v>241</v>
      </c>
      <c r="B5200" t="s">
        <v>242</v>
      </c>
      <c r="C5200">
        <f>-70.06766775 / 41.74059009</f>
        <v>-1.6786458360775895</v>
      </c>
      <c r="D5200" t="s">
        <v>243</v>
      </c>
      <c r="E5200" t="s">
        <v>70</v>
      </c>
      <c r="F5200" s="1">
        <v>40430</v>
      </c>
      <c r="G5200">
        <v>0.5</v>
      </c>
      <c r="I5200">
        <v>18</v>
      </c>
      <c r="J5200" t="s">
        <v>71</v>
      </c>
      <c r="K5200">
        <v>1.4</v>
      </c>
      <c r="L5200" t="s">
        <v>71</v>
      </c>
      <c r="M5200">
        <v>4.7</v>
      </c>
      <c r="N5200" t="s">
        <v>71</v>
      </c>
      <c r="O5200">
        <v>7.88</v>
      </c>
      <c r="P5200" t="s">
        <v>71</v>
      </c>
      <c r="Q5200">
        <v>23.2</v>
      </c>
      <c r="R5200" t="s">
        <v>71</v>
      </c>
      <c r="S5200">
        <v>0.37</v>
      </c>
      <c r="T5200" t="s">
        <v>71</v>
      </c>
      <c r="U5200">
        <v>11.56</v>
      </c>
      <c r="V5200" t="s">
        <v>71</v>
      </c>
      <c r="W5200">
        <v>25.73</v>
      </c>
      <c r="X5200" t="s">
        <v>71</v>
      </c>
      <c r="Y5200">
        <v>39.44</v>
      </c>
      <c r="AA5200">
        <v>33.89</v>
      </c>
      <c r="AC5200">
        <v>37.700000000000003</v>
      </c>
      <c r="AE5200">
        <v>2.7</v>
      </c>
      <c r="AF5200" t="s">
        <v>71</v>
      </c>
      <c r="AG5200">
        <v>6.42</v>
      </c>
      <c r="AH5200" t="s">
        <v>71</v>
      </c>
      <c r="AS5200">
        <v>0.05</v>
      </c>
      <c r="AT5200" t="s">
        <v>71</v>
      </c>
    </row>
    <row r="5201" spans="1:46" x14ac:dyDescent="0.2">
      <c r="A5201" t="s">
        <v>241</v>
      </c>
      <c r="B5201" t="s">
        <v>242</v>
      </c>
      <c r="C5201">
        <f>-70.06766775 / 41.74059009</f>
        <v>-1.6786458360775895</v>
      </c>
      <c r="D5201" t="s">
        <v>243</v>
      </c>
      <c r="E5201" t="s">
        <v>70</v>
      </c>
      <c r="F5201" s="1">
        <v>40430</v>
      </c>
      <c r="G5201">
        <v>1</v>
      </c>
      <c r="O5201">
        <v>8.6300000000000008</v>
      </c>
      <c r="P5201" t="s">
        <v>71</v>
      </c>
      <c r="Q5201">
        <v>23.2</v>
      </c>
      <c r="R5201" t="s">
        <v>71</v>
      </c>
    </row>
    <row r="5202" spans="1:46" x14ac:dyDescent="0.2">
      <c r="A5202" t="s">
        <v>241</v>
      </c>
      <c r="B5202" t="s">
        <v>242</v>
      </c>
      <c r="C5202">
        <f>-70.06766775 / 41.74059009</f>
        <v>-1.6786458360775895</v>
      </c>
      <c r="D5202" t="s">
        <v>243</v>
      </c>
      <c r="E5202" t="s">
        <v>70</v>
      </c>
      <c r="F5202" s="1">
        <v>40430</v>
      </c>
      <c r="G5202">
        <v>2</v>
      </c>
      <c r="O5202">
        <v>7.92</v>
      </c>
      <c r="P5202" t="s">
        <v>71</v>
      </c>
      <c r="Q5202">
        <v>23.3</v>
      </c>
      <c r="R5202" t="s">
        <v>71</v>
      </c>
    </row>
    <row r="5203" spans="1:46" x14ac:dyDescent="0.2">
      <c r="A5203" t="s">
        <v>241</v>
      </c>
      <c r="B5203" t="s">
        <v>242</v>
      </c>
      <c r="C5203">
        <f>-70.06766775 / 41.74059009</f>
        <v>-1.6786458360775895</v>
      </c>
      <c r="D5203" t="s">
        <v>243</v>
      </c>
      <c r="E5203" t="s">
        <v>70</v>
      </c>
      <c r="F5203" s="1">
        <v>40430</v>
      </c>
      <c r="G5203">
        <v>3</v>
      </c>
      <c r="K5203">
        <v>1.22</v>
      </c>
      <c r="L5203" t="s">
        <v>71</v>
      </c>
      <c r="O5203">
        <v>8.02</v>
      </c>
      <c r="P5203" t="s">
        <v>71</v>
      </c>
      <c r="Q5203">
        <v>23.3</v>
      </c>
      <c r="R5203" t="s">
        <v>71</v>
      </c>
      <c r="S5203">
        <v>0.24</v>
      </c>
      <c r="T5203" t="s">
        <v>71</v>
      </c>
      <c r="U5203">
        <v>7.46</v>
      </c>
      <c r="V5203" t="s">
        <v>71</v>
      </c>
      <c r="W5203">
        <v>29.94</v>
      </c>
      <c r="X5203" t="s">
        <v>71</v>
      </c>
      <c r="Y5203">
        <v>33.130000000000003</v>
      </c>
      <c r="AA5203">
        <v>32.520000000000003</v>
      </c>
      <c r="AE5203">
        <v>3</v>
      </c>
      <c r="AF5203" t="s">
        <v>71</v>
      </c>
      <c r="AG5203">
        <v>6.55</v>
      </c>
      <c r="AH5203" t="s">
        <v>71</v>
      </c>
      <c r="AS5203">
        <v>0.14000000000000001</v>
      </c>
      <c r="AT5203" t="s">
        <v>71</v>
      </c>
    </row>
    <row r="5204" spans="1:46" x14ac:dyDescent="0.2">
      <c r="A5204" t="s">
        <v>241</v>
      </c>
      <c r="B5204" t="s">
        <v>242</v>
      </c>
      <c r="C5204">
        <f>-70.06766775 / 41.74059009</f>
        <v>-1.6786458360775895</v>
      </c>
      <c r="D5204" t="s">
        <v>243</v>
      </c>
      <c r="E5204" t="s">
        <v>70</v>
      </c>
      <c r="F5204" s="1">
        <v>40430</v>
      </c>
      <c r="G5204">
        <v>4</v>
      </c>
      <c r="O5204">
        <v>8.07</v>
      </c>
      <c r="P5204" t="s">
        <v>71</v>
      </c>
      <c r="Q5204">
        <v>23.3</v>
      </c>
      <c r="R5204" t="s">
        <v>71</v>
      </c>
    </row>
    <row r="5205" spans="1:46" x14ac:dyDescent="0.2">
      <c r="A5205" t="s">
        <v>241</v>
      </c>
      <c r="B5205" t="s">
        <v>242</v>
      </c>
      <c r="C5205">
        <f>-70.06766775 / 41.74059009</f>
        <v>-1.6786458360775895</v>
      </c>
      <c r="D5205" t="s">
        <v>243</v>
      </c>
      <c r="E5205" t="s">
        <v>70</v>
      </c>
      <c r="F5205" s="1">
        <v>40430</v>
      </c>
      <c r="G5205">
        <v>5</v>
      </c>
      <c r="O5205">
        <v>8.1199999999999992</v>
      </c>
      <c r="P5205" t="s">
        <v>71</v>
      </c>
      <c r="Q5205">
        <v>23.3</v>
      </c>
      <c r="R5205" t="s">
        <v>71</v>
      </c>
    </row>
    <row r="5206" spans="1:46" x14ac:dyDescent="0.2">
      <c r="A5206" t="s">
        <v>241</v>
      </c>
      <c r="B5206" t="s">
        <v>242</v>
      </c>
      <c r="C5206">
        <f>-70.06766775 / 41.74059009</f>
        <v>-1.6786458360775895</v>
      </c>
      <c r="D5206" t="s">
        <v>243</v>
      </c>
      <c r="E5206" t="s">
        <v>70</v>
      </c>
      <c r="F5206" s="1">
        <v>40430</v>
      </c>
      <c r="G5206">
        <v>6</v>
      </c>
      <c r="O5206">
        <v>7.8</v>
      </c>
      <c r="P5206" t="s">
        <v>71</v>
      </c>
      <c r="Q5206">
        <v>23.3</v>
      </c>
      <c r="R5206" t="s">
        <v>71</v>
      </c>
    </row>
    <row r="5207" spans="1:46" x14ac:dyDescent="0.2">
      <c r="A5207" t="s">
        <v>241</v>
      </c>
      <c r="B5207" t="s">
        <v>242</v>
      </c>
      <c r="C5207">
        <f>-70.06766775 / 41.74059009</f>
        <v>-1.6786458360775895</v>
      </c>
      <c r="D5207" t="s">
        <v>243</v>
      </c>
      <c r="E5207" t="s">
        <v>70</v>
      </c>
      <c r="F5207" s="1">
        <v>40430</v>
      </c>
      <c r="G5207">
        <v>7</v>
      </c>
      <c r="O5207">
        <v>7.98</v>
      </c>
      <c r="P5207" t="s">
        <v>71</v>
      </c>
      <c r="Q5207">
        <v>23.3</v>
      </c>
      <c r="R5207" t="s">
        <v>71</v>
      </c>
    </row>
    <row r="5208" spans="1:46" x14ac:dyDescent="0.2">
      <c r="A5208" t="s">
        <v>241</v>
      </c>
      <c r="B5208" t="s">
        <v>242</v>
      </c>
      <c r="C5208">
        <f>-70.06766775 / 41.74059009</f>
        <v>-1.6786458360775895</v>
      </c>
      <c r="D5208" t="s">
        <v>243</v>
      </c>
      <c r="E5208" t="s">
        <v>70</v>
      </c>
      <c r="F5208" s="1">
        <v>40430</v>
      </c>
      <c r="G5208">
        <v>8</v>
      </c>
      <c r="O5208">
        <v>7.98</v>
      </c>
      <c r="P5208" t="s">
        <v>71</v>
      </c>
      <c r="Q5208">
        <v>23.3</v>
      </c>
      <c r="R5208" t="s">
        <v>71</v>
      </c>
    </row>
    <row r="5209" spans="1:46" x14ac:dyDescent="0.2">
      <c r="A5209" t="s">
        <v>241</v>
      </c>
      <c r="B5209" t="s">
        <v>242</v>
      </c>
      <c r="C5209">
        <f>-70.06766775 / 41.74059009</f>
        <v>-1.6786458360775895</v>
      </c>
      <c r="D5209" t="s">
        <v>243</v>
      </c>
      <c r="E5209" t="s">
        <v>70</v>
      </c>
      <c r="F5209" s="1">
        <v>40430</v>
      </c>
      <c r="G5209">
        <v>9</v>
      </c>
      <c r="K5209">
        <v>1.19</v>
      </c>
      <c r="L5209" t="s">
        <v>71</v>
      </c>
      <c r="O5209">
        <v>8.11</v>
      </c>
      <c r="P5209" t="s">
        <v>71</v>
      </c>
      <c r="Q5209">
        <v>23.2</v>
      </c>
      <c r="R5209" t="s">
        <v>71</v>
      </c>
      <c r="S5209">
        <v>0.2</v>
      </c>
      <c r="T5209" t="s">
        <v>71</v>
      </c>
      <c r="U5209">
        <v>6.34</v>
      </c>
      <c r="V5209" t="s">
        <v>71</v>
      </c>
      <c r="W5209">
        <v>33.74</v>
      </c>
      <c r="X5209" t="s">
        <v>71</v>
      </c>
      <c r="Y5209">
        <v>30.78</v>
      </c>
      <c r="AA5209">
        <v>32.299999999999997</v>
      </c>
      <c r="AE5209">
        <v>2.9</v>
      </c>
      <c r="AF5209" t="s">
        <v>71</v>
      </c>
      <c r="AG5209">
        <v>6.56</v>
      </c>
      <c r="AH5209" t="s">
        <v>71</v>
      </c>
      <c r="AS5209">
        <v>0.36</v>
      </c>
      <c r="AT5209" t="s">
        <v>71</v>
      </c>
    </row>
    <row r="5210" spans="1:46" x14ac:dyDescent="0.2">
      <c r="A5210" t="s">
        <v>241</v>
      </c>
      <c r="B5210" t="s">
        <v>242</v>
      </c>
      <c r="C5210">
        <f>-70.06766775 / 41.74059009</f>
        <v>-1.6786458360775895</v>
      </c>
      <c r="D5210" t="s">
        <v>243</v>
      </c>
      <c r="E5210" t="s">
        <v>70</v>
      </c>
      <c r="F5210" s="1">
        <v>40430</v>
      </c>
      <c r="G5210">
        <v>10</v>
      </c>
      <c r="K5210">
        <v>0.41</v>
      </c>
      <c r="L5210" t="s">
        <v>71</v>
      </c>
      <c r="O5210">
        <v>8.09</v>
      </c>
      <c r="P5210" t="s">
        <v>71</v>
      </c>
      <c r="Q5210">
        <v>23.1</v>
      </c>
      <c r="R5210" t="s">
        <v>71</v>
      </c>
      <c r="S5210">
        <v>0.37</v>
      </c>
      <c r="T5210" t="s">
        <v>71</v>
      </c>
      <c r="U5210">
        <v>11.37</v>
      </c>
      <c r="V5210" t="s">
        <v>71</v>
      </c>
      <c r="W5210">
        <v>31.98</v>
      </c>
      <c r="X5210" t="s">
        <v>71</v>
      </c>
      <c r="Y5210">
        <v>39.200000000000003</v>
      </c>
      <c r="AA5210">
        <v>21.93</v>
      </c>
      <c r="AE5210">
        <v>6.8</v>
      </c>
      <c r="AF5210" t="s">
        <v>71</v>
      </c>
      <c r="AG5210">
        <v>6.46</v>
      </c>
      <c r="AH5210" t="s">
        <v>71</v>
      </c>
      <c r="AS5210">
        <v>20.73</v>
      </c>
      <c r="AT5210" t="s">
        <v>71</v>
      </c>
    </row>
    <row r="5211" spans="1:46" x14ac:dyDescent="0.2">
      <c r="A5211" t="s">
        <v>241</v>
      </c>
      <c r="B5211" t="s">
        <v>242</v>
      </c>
      <c r="C5211">
        <f>-70.06766775 / 41.74059009</f>
        <v>-1.6786458360775895</v>
      </c>
      <c r="D5211" t="s">
        <v>243</v>
      </c>
      <c r="E5211" t="s">
        <v>70</v>
      </c>
      <c r="F5211" s="1">
        <v>40800</v>
      </c>
      <c r="G5211">
        <v>0.5</v>
      </c>
      <c r="I5211">
        <v>18</v>
      </c>
      <c r="J5211" t="s">
        <v>71</v>
      </c>
      <c r="K5211">
        <v>0.6</v>
      </c>
      <c r="L5211" t="s">
        <v>71</v>
      </c>
      <c r="M5211">
        <v>7.5</v>
      </c>
      <c r="N5211" t="s">
        <v>71</v>
      </c>
      <c r="O5211">
        <v>8.3699999999999992</v>
      </c>
      <c r="P5211" t="s">
        <v>71</v>
      </c>
      <c r="Q5211">
        <v>22.8</v>
      </c>
      <c r="R5211" t="s">
        <v>71</v>
      </c>
      <c r="S5211">
        <v>0.19</v>
      </c>
      <c r="T5211" t="s">
        <v>71</v>
      </c>
      <c r="U5211">
        <v>5.88</v>
      </c>
      <c r="V5211" t="s">
        <v>71</v>
      </c>
      <c r="W5211">
        <v>28.25</v>
      </c>
      <c r="X5211" t="s">
        <v>71</v>
      </c>
      <c r="Y5211">
        <v>29.7</v>
      </c>
      <c r="AA5211">
        <v>25.59</v>
      </c>
      <c r="AC5211">
        <v>30.97</v>
      </c>
      <c r="AE5211">
        <v>3.4</v>
      </c>
      <c r="AF5211" t="s">
        <v>71</v>
      </c>
      <c r="AG5211">
        <v>5.56</v>
      </c>
      <c r="AH5211" t="s">
        <v>71</v>
      </c>
      <c r="AS5211">
        <v>0.5</v>
      </c>
      <c r="AT5211" t="s">
        <v>71</v>
      </c>
    </row>
    <row r="5212" spans="1:46" x14ac:dyDescent="0.2">
      <c r="A5212" t="s">
        <v>241</v>
      </c>
      <c r="B5212" t="s">
        <v>242</v>
      </c>
      <c r="C5212">
        <f>-70.06766775 / 41.74059009</f>
        <v>-1.6786458360775895</v>
      </c>
      <c r="D5212" t="s">
        <v>243</v>
      </c>
      <c r="E5212" t="s">
        <v>70</v>
      </c>
      <c r="F5212" s="1">
        <v>40800</v>
      </c>
      <c r="G5212">
        <v>1</v>
      </c>
      <c r="O5212">
        <v>8.58</v>
      </c>
      <c r="P5212" t="s">
        <v>71</v>
      </c>
      <c r="Q5212">
        <v>22.8</v>
      </c>
      <c r="R5212" t="s">
        <v>71</v>
      </c>
    </row>
    <row r="5213" spans="1:46" x14ac:dyDescent="0.2">
      <c r="A5213" t="s">
        <v>241</v>
      </c>
      <c r="B5213" t="s">
        <v>242</v>
      </c>
      <c r="C5213">
        <f>-70.06766775 / 41.74059009</f>
        <v>-1.6786458360775895</v>
      </c>
      <c r="D5213" t="s">
        <v>243</v>
      </c>
      <c r="E5213" t="s">
        <v>70</v>
      </c>
      <c r="F5213" s="1">
        <v>40800</v>
      </c>
      <c r="G5213">
        <v>2</v>
      </c>
      <c r="O5213">
        <v>8.0500000000000007</v>
      </c>
      <c r="P5213" t="s">
        <v>71</v>
      </c>
      <c r="Q5213">
        <v>22.8</v>
      </c>
      <c r="R5213" t="s">
        <v>71</v>
      </c>
    </row>
    <row r="5214" spans="1:46" x14ac:dyDescent="0.2">
      <c r="A5214" t="s">
        <v>241</v>
      </c>
      <c r="B5214" t="s">
        <v>242</v>
      </c>
      <c r="C5214">
        <f>-70.06766775 / 41.74059009</f>
        <v>-1.6786458360775895</v>
      </c>
      <c r="D5214" t="s">
        <v>243</v>
      </c>
      <c r="E5214" t="s">
        <v>70</v>
      </c>
      <c r="F5214" s="1">
        <v>40800</v>
      </c>
      <c r="G5214">
        <v>3</v>
      </c>
      <c r="K5214">
        <v>0.56000000000000005</v>
      </c>
      <c r="L5214" t="s">
        <v>71</v>
      </c>
      <c r="O5214">
        <v>8.1300000000000008</v>
      </c>
      <c r="P5214" t="s">
        <v>71</v>
      </c>
      <c r="Q5214">
        <v>22.5</v>
      </c>
      <c r="R5214" t="s">
        <v>71</v>
      </c>
      <c r="S5214">
        <v>0.39</v>
      </c>
      <c r="T5214" t="s">
        <v>71</v>
      </c>
      <c r="U5214">
        <v>12.08</v>
      </c>
      <c r="V5214" t="s">
        <v>71</v>
      </c>
      <c r="W5214">
        <v>29.85</v>
      </c>
      <c r="X5214" t="s">
        <v>71</v>
      </c>
      <c r="Y5214">
        <v>40.08</v>
      </c>
      <c r="AA5214">
        <v>24.91</v>
      </c>
      <c r="AE5214">
        <v>3.6</v>
      </c>
      <c r="AF5214" t="s">
        <v>71</v>
      </c>
      <c r="AG5214">
        <v>6.54</v>
      </c>
      <c r="AH5214" t="s">
        <v>71</v>
      </c>
      <c r="AS5214">
        <v>0.53</v>
      </c>
      <c r="AT5214" t="s">
        <v>71</v>
      </c>
    </row>
    <row r="5215" spans="1:46" x14ac:dyDescent="0.2">
      <c r="A5215" t="s">
        <v>241</v>
      </c>
      <c r="B5215" t="s">
        <v>242</v>
      </c>
      <c r="C5215">
        <f>-70.06766775 / 41.74059009</f>
        <v>-1.6786458360775895</v>
      </c>
      <c r="D5215" t="s">
        <v>243</v>
      </c>
      <c r="E5215" t="s">
        <v>70</v>
      </c>
      <c r="F5215" s="1">
        <v>40800</v>
      </c>
      <c r="G5215">
        <v>4</v>
      </c>
      <c r="O5215">
        <v>8.3800000000000008</v>
      </c>
      <c r="P5215" t="s">
        <v>71</v>
      </c>
      <c r="Q5215">
        <v>22.5</v>
      </c>
      <c r="R5215" t="s">
        <v>71</v>
      </c>
    </row>
    <row r="5216" spans="1:46" x14ac:dyDescent="0.2">
      <c r="A5216" t="s">
        <v>241</v>
      </c>
      <c r="B5216" t="s">
        <v>242</v>
      </c>
      <c r="C5216">
        <f>-70.06766775 / 41.74059009</f>
        <v>-1.6786458360775895</v>
      </c>
      <c r="D5216" t="s">
        <v>243</v>
      </c>
      <c r="E5216" t="s">
        <v>70</v>
      </c>
      <c r="F5216" s="1">
        <v>40800</v>
      </c>
      <c r="G5216">
        <v>5</v>
      </c>
      <c r="O5216">
        <v>8.0500000000000007</v>
      </c>
      <c r="P5216" t="s">
        <v>71</v>
      </c>
      <c r="Q5216">
        <v>22.5</v>
      </c>
      <c r="R5216" t="s">
        <v>71</v>
      </c>
    </row>
    <row r="5217" spans="1:46" x14ac:dyDescent="0.2">
      <c r="A5217" t="s">
        <v>241</v>
      </c>
      <c r="B5217" t="s">
        <v>242</v>
      </c>
      <c r="C5217">
        <f>-70.06766775 / 41.74059009</f>
        <v>-1.6786458360775895</v>
      </c>
      <c r="D5217" t="s">
        <v>243</v>
      </c>
      <c r="E5217" t="s">
        <v>70</v>
      </c>
      <c r="F5217" s="1">
        <v>40800</v>
      </c>
      <c r="G5217">
        <v>6</v>
      </c>
      <c r="O5217">
        <v>8.16</v>
      </c>
      <c r="P5217" t="s">
        <v>71</v>
      </c>
      <c r="Q5217">
        <v>22.7</v>
      </c>
      <c r="R5217" t="s">
        <v>71</v>
      </c>
    </row>
    <row r="5218" spans="1:46" x14ac:dyDescent="0.2">
      <c r="A5218" t="s">
        <v>241</v>
      </c>
      <c r="B5218" t="s">
        <v>242</v>
      </c>
      <c r="C5218">
        <f>-70.06766775 / 41.74059009</f>
        <v>-1.6786458360775895</v>
      </c>
      <c r="D5218" t="s">
        <v>243</v>
      </c>
      <c r="E5218" t="s">
        <v>70</v>
      </c>
      <c r="F5218" s="1">
        <v>40800</v>
      </c>
      <c r="G5218">
        <v>7</v>
      </c>
      <c r="O5218">
        <v>8</v>
      </c>
      <c r="P5218" t="s">
        <v>71</v>
      </c>
      <c r="Q5218">
        <v>22.5</v>
      </c>
      <c r="R5218" t="s">
        <v>71</v>
      </c>
    </row>
    <row r="5219" spans="1:46" x14ac:dyDescent="0.2">
      <c r="A5219" t="s">
        <v>241</v>
      </c>
      <c r="B5219" t="s">
        <v>242</v>
      </c>
      <c r="C5219">
        <f>-70.06766775 / 41.74059009</f>
        <v>-1.6786458360775895</v>
      </c>
      <c r="D5219" t="s">
        <v>243</v>
      </c>
      <c r="E5219" t="s">
        <v>70</v>
      </c>
      <c r="F5219" s="1">
        <v>40800</v>
      </c>
      <c r="G5219">
        <v>8</v>
      </c>
      <c r="O5219">
        <v>8</v>
      </c>
      <c r="P5219" t="s">
        <v>71</v>
      </c>
      <c r="Q5219">
        <v>22.5</v>
      </c>
      <c r="R5219" t="s">
        <v>71</v>
      </c>
    </row>
    <row r="5220" spans="1:46" x14ac:dyDescent="0.2">
      <c r="A5220" t="s">
        <v>241</v>
      </c>
      <c r="B5220" t="s">
        <v>242</v>
      </c>
      <c r="C5220">
        <f>-70.06766775 / 41.74059009</f>
        <v>-1.6786458360775895</v>
      </c>
      <c r="D5220" t="s">
        <v>243</v>
      </c>
      <c r="E5220" t="s">
        <v>70</v>
      </c>
      <c r="F5220" s="1">
        <v>40800</v>
      </c>
      <c r="G5220">
        <v>9</v>
      </c>
      <c r="K5220">
        <v>0.91</v>
      </c>
      <c r="L5220" t="s">
        <v>71</v>
      </c>
      <c r="O5220">
        <v>7.85</v>
      </c>
      <c r="P5220" t="s">
        <v>71</v>
      </c>
      <c r="Q5220">
        <v>22.5</v>
      </c>
      <c r="R5220" t="s">
        <v>71</v>
      </c>
      <c r="S5220">
        <v>0.14000000000000001</v>
      </c>
      <c r="T5220" t="s">
        <v>71</v>
      </c>
      <c r="U5220">
        <v>4.34</v>
      </c>
      <c r="V5220" t="s">
        <v>71</v>
      </c>
      <c r="W5220">
        <v>17.149999999999999</v>
      </c>
      <c r="X5220" t="s">
        <v>71</v>
      </c>
      <c r="Y5220">
        <v>25.32</v>
      </c>
      <c r="AA5220">
        <v>29.67</v>
      </c>
      <c r="AE5220">
        <v>3.5</v>
      </c>
      <c r="AF5220" t="s">
        <v>71</v>
      </c>
      <c r="AG5220">
        <v>6.58</v>
      </c>
      <c r="AH5220" t="s">
        <v>71</v>
      </c>
      <c r="AS5220">
        <v>0.23</v>
      </c>
      <c r="AT5220" t="s">
        <v>71</v>
      </c>
    </row>
    <row r="5221" spans="1:46" x14ac:dyDescent="0.2">
      <c r="A5221" t="s">
        <v>241</v>
      </c>
      <c r="B5221" t="s">
        <v>242</v>
      </c>
      <c r="C5221">
        <f>-70.06766775 / 41.74059009</f>
        <v>-1.6786458360775895</v>
      </c>
      <c r="D5221" t="s">
        <v>243</v>
      </c>
      <c r="E5221" t="s">
        <v>70</v>
      </c>
      <c r="F5221" s="1">
        <v>40800</v>
      </c>
      <c r="G5221">
        <v>10</v>
      </c>
      <c r="O5221">
        <v>7.89</v>
      </c>
      <c r="P5221" t="s">
        <v>71</v>
      </c>
      <c r="Q5221">
        <v>22.4</v>
      </c>
      <c r="R5221" t="s">
        <v>71</v>
      </c>
    </row>
    <row r="5222" spans="1:46" x14ac:dyDescent="0.2">
      <c r="A5222" t="s">
        <v>241</v>
      </c>
      <c r="B5222" t="s">
        <v>242</v>
      </c>
      <c r="C5222">
        <f>-70.06766775 / 41.74059009</f>
        <v>-1.6786458360775895</v>
      </c>
      <c r="D5222" t="s">
        <v>243</v>
      </c>
      <c r="E5222" t="s">
        <v>70</v>
      </c>
      <c r="F5222" s="1">
        <v>40800</v>
      </c>
      <c r="G5222">
        <v>11</v>
      </c>
      <c r="O5222">
        <v>7.89</v>
      </c>
      <c r="P5222" t="s">
        <v>71</v>
      </c>
      <c r="Q5222">
        <v>22.1</v>
      </c>
      <c r="R5222" t="s">
        <v>71</v>
      </c>
    </row>
    <row r="5223" spans="1:46" x14ac:dyDescent="0.2">
      <c r="A5223" t="s">
        <v>241</v>
      </c>
      <c r="B5223" t="s">
        <v>242</v>
      </c>
      <c r="C5223">
        <f>-70.06766775 / 41.74059009</f>
        <v>-1.6786458360775895</v>
      </c>
      <c r="D5223" t="s">
        <v>243</v>
      </c>
      <c r="E5223" t="s">
        <v>70</v>
      </c>
      <c r="F5223" s="1">
        <v>40800</v>
      </c>
      <c r="G5223">
        <v>12</v>
      </c>
      <c r="O5223">
        <v>7.75</v>
      </c>
      <c r="P5223" t="s">
        <v>71</v>
      </c>
      <c r="Q5223">
        <v>21.3</v>
      </c>
      <c r="R5223" t="s">
        <v>71</v>
      </c>
    </row>
    <row r="5224" spans="1:46" x14ac:dyDescent="0.2">
      <c r="A5224" t="s">
        <v>241</v>
      </c>
      <c r="B5224" t="s">
        <v>242</v>
      </c>
      <c r="C5224">
        <f>-70.06766775 / 41.74059009</f>
        <v>-1.6786458360775895</v>
      </c>
      <c r="D5224" t="s">
        <v>243</v>
      </c>
      <c r="E5224" t="s">
        <v>70</v>
      </c>
      <c r="F5224" s="1">
        <v>40800</v>
      </c>
      <c r="G5224">
        <v>13</v>
      </c>
      <c r="O5224">
        <v>7.6</v>
      </c>
      <c r="P5224" t="s">
        <v>71</v>
      </c>
      <c r="Q5224">
        <v>16.600000000000001</v>
      </c>
      <c r="R5224" t="s">
        <v>71</v>
      </c>
    </row>
    <row r="5225" spans="1:46" x14ac:dyDescent="0.2">
      <c r="A5225" t="s">
        <v>241</v>
      </c>
      <c r="B5225" t="s">
        <v>242</v>
      </c>
      <c r="C5225">
        <f>-70.06766775 / 41.74059009</f>
        <v>-1.6786458360775895</v>
      </c>
      <c r="D5225" t="s">
        <v>243</v>
      </c>
      <c r="E5225" t="s">
        <v>70</v>
      </c>
      <c r="F5225" s="1">
        <v>40800</v>
      </c>
      <c r="G5225">
        <v>14</v>
      </c>
      <c r="O5225">
        <v>4.3600000000000003</v>
      </c>
      <c r="P5225" t="s">
        <v>71</v>
      </c>
      <c r="Q5225">
        <v>14.2</v>
      </c>
      <c r="R5225" t="s">
        <v>71</v>
      </c>
    </row>
    <row r="5226" spans="1:46" x14ac:dyDescent="0.2">
      <c r="A5226" t="s">
        <v>241</v>
      </c>
      <c r="B5226" t="s">
        <v>242</v>
      </c>
      <c r="C5226">
        <f>-70.06766775 / 41.74059009</f>
        <v>-1.6786458360775895</v>
      </c>
      <c r="D5226" t="s">
        <v>243</v>
      </c>
      <c r="E5226" t="s">
        <v>70</v>
      </c>
      <c r="F5226" s="1">
        <v>40800</v>
      </c>
      <c r="G5226">
        <v>15</v>
      </c>
      <c r="O5226">
        <v>3.11</v>
      </c>
      <c r="P5226" t="s">
        <v>71</v>
      </c>
      <c r="Q5226">
        <v>13.4</v>
      </c>
      <c r="R5226" t="s">
        <v>71</v>
      </c>
    </row>
    <row r="5227" spans="1:46" x14ac:dyDescent="0.2">
      <c r="A5227" t="s">
        <v>241</v>
      </c>
      <c r="B5227" t="s">
        <v>242</v>
      </c>
      <c r="C5227">
        <f>-70.06766775 / 41.74059009</f>
        <v>-1.6786458360775895</v>
      </c>
      <c r="D5227" t="s">
        <v>243</v>
      </c>
      <c r="E5227" t="s">
        <v>70</v>
      </c>
      <c r="F5227" s="1">
        <v>40800</v>
      </c>
      <c r="G5227">
        <v>16</v>
      </c>
      <c r="O5227">
        <v>0.89</v>
      </c>
      <c r="P5227" t="s">
        <v>71</v>
      </c>
      <c r="Q5227">
        <v>12.6</v>
      </c>
      <c r="R5227" t="s">
        <v>71</v>
      </c>
    </row>
    <row r="5228" spans="1:46" x14ac:dyDescent="0.2">
      <c r="A5228" t="s">
        <v>241</v>
      </c>
      <c r="B5228" t="s">
        <v>242</v>
      </c>
      <c r="C5228">
        <f>-70.06766775 / 41.74059009</f>
        <v>-1.6786458360775895</v>
      </c>
      <c r="D5228" t="s">
        <v>243</v>
      </c>
      <c r="E5228" t="s">
        <v>70</v>
      </c>
      <c r="F5228" s="1">
        <v>40800</v>
      </c>
      <c r="G5228">
        <v>17</v>
      </c>
      <c r="K5228">
        <v>61.8</v>
      </c>
      <c r="L5228" t="s">
        <v>71</v>
      </c>
      <c r="O5228">
        <v>0.54</v>
      </c>
      <c r="P5228" t="s">
        <v>71</v>
      </c>
      <c r="Q5228">
        <v>12.1</v>
      </c>
      <c r="R5228" t="s">
        <v>71</v>
      </c>
      <c r="S5228">
        <v>10.89</v>
      </c>
      <c r="T5228" t="s">
        <v>71</v>
      </c>
      <c r="U5228">
        <v>337.3</v>
      </c>
      <c r="V5228" t="s">
        <v>71</v>
      </c>
      <c r="W5228">
        <v>226.66</v>
      </c>
      <c r="X5228" t="s">
        <v>71</v>
      </c>
      <c r="Y5228">
        <v>88.09</v>
      </c>
      <c r="AA5228">
        <v>71.06</v>
      </c>
      <c r="AE5228">
        <v>8.4</v>
      </c>
      <c r="AF5228" t="s">
        <v>71</v>
      </c>
      <c r="AG5228">
        <v>6.1</v>
      </c>
      <c r="AH5228" t="s">
        <v>71</v>
      </c>
      <c r="AS5228">
        <v>89.51</v>
      </c>
      <c r="AT5228" t="s">
        <v>71</v>
      </c>
    </row>
    <row r="5229" spans="1:46" x14ac:dyDescent="0.2">
      <c r="A5229" t="s">
        <v>241</v>
      </c>
      <c r="B5229" t="s">
        <v>242</v>
      </c>
      <c r="C5229">
        <f>-70.06766775 / 41.74059009</f>
        <v>-1.6786458360775895</v>
      </c>
      <c r="D5229" t="s">
        <v>243</v>
      </c>
      <c r="E5229" t="s">
        <v>70</v>
      </c>
      <c r="F5229" s="1">
        <v>41164</v>
      </c>
      <c r="G5229">
        <v>0.5</v>
      </c>
      <c r="I5229">
        <v>18</v>
      </c>
      <c r="J5229" t="s">
        <v>71</v>
      </c>
      <c r="K5229">
        <v>1.04</v>
      </c>
      <c r="L5229" t="s">
        <v>71</v>
      </c>
      <c r="M5229">
        <v>6.5</v>
      </c>
      <c r="N5229" t="s">
        <v>71</v>
      </c>
      <c r="O5229">
        <v>8.6999999999999993</v>
      </c>
      <c r="P5229" t="s">
        <v>71</v>
      </c>
      <c r="Q5229">
        <v>23.8</v>
      </c>
      <c r="R5229" t="s">
        <v>71</v>
      </c>
      <c r="S5229">
        <v>0.33</v>
      </c>
      <c r="T5229" t="s">
        <v>71</v>
      </c>
      <c r="U5229">
        <v>10.220000000000001</v>
      </c>
      <c r="V5229" t="s">
        <v>71</v>
      </c>
      <c r="W5229">
        <v>28.16</v>
      </c>
      <c r="X5229" t="s">
        <v>71</v>
      </c>
      <c r="Y5229">
        <v>37.67</v>
      </c>
      <c r="AA5229">
        <v>30.98</v>
      </c>
      <c r="AC5229">
        <v>33.03</v>
      </c>
      <c r="AE5229">
        <v>5.4</v>
      </c>
      <c r="AF5229" t="s">
        <v>71</v>
      </c>
      <c r="AG5229">
        <v>6.63</v>
      </c>
      <c r="AH5229" t="s">
        <v>71</v>
      </c>
      <c r="AS5229">
        <v>0.03</v>
      </c>
      <c r="AT5229" t="s">
        <v>71</v>
      </c>
    </row>
    <row r="5230" spans="1:46" x14ac:dyDescent="0.2">
      <c r="A5230" t="s">
        <v>241</v>
      </c>
      <c r="B5230" t="s">
        <v>242</v>
      </c>
      <c r="C5230">
        <f>-70.06766775 / 41.74059009</f>
        <v>-1.6786458360775895</v>
      </c>
      <c r="D5230" t="s">
        <v>243</v>
      </c>
      <c r="E5230" t="s">
        <v>70</v>
      </c>
      <c r="F5230" s="1">
        <v>41164</v>
      </c>
      <c r="G5230">
        <v>1</v>
      </c>
      <c r="O5230">
        <v>9</v>
      </c>
      <c r="P5230" t="s">
        <v>71</v>
      </c>
      <c r="Q5230">
        <v>23.6</v>
      </c>
      <c r="R5230" t="s">
        <v>71</v>
      </c>
    </row>
    <row r="5231" spans="1:46" x14ac:dyDescent="0.2">
      <c r="A5231" t="s">
        <v>241</v>
      </c>
      <c r="B5231" t="s">
        <v>242</v>
      </c>
      <c r="C5231">
        <f>-70.06766775 / 41.74059009</f>
        <v>-1.6786458360775895</v>
      </c>
      <c r="D5231" t="s">
        <v>243</v>
      </c>
      <c r="E5231" t="s">
        <v>70</v>
      </c>
      <c r="F5231" s="1">
        <v>41164</v>
      </c>
      <c r="G5231">
        <v>2</v>
      </c>
      <c r="O5231">
        <v>9</v>
      </c>
      <c r="P5231" t="s">
        <v>71</v>
      </c>
      <c r="Q5231">
        <v>23.4</v>
      </c>
      <c r="R5231" t="s">
        <v>71</v>
      </c>
    </row>
    <row r="5232" spans="1:46" x14ac:dyDescent="0.2">
      <c r="A5232" t="s">
        <v>241</v>
      </c>
      <c r="B5232" t="s">
        <v>242</v>
      </c>
      <c r="C5232">
        <f>-70.06766775 / 41.74059009</f>
        <v>-1.6786458360775895</v>
      </c>
      <c r="D5232" t="s">
        <v>243</v>
      </c>
      <c r="E5232" t="s">
        <v>70</v>
      </c>
      <c r="F5232" s="1">
        <v>41164</v>
      </c>
      <c r="G5232">
        <v>3</v>
      </c>
      <c r="K5232">
        <v>0.85</v>
      </c>
      <c r="L5232" t="s">
        <v>71</v>
      </c>
      <c r="O5232">
        <v>9</v>
      </c>
      <c r="P5232" t="s">
        <v>71</v>
      </c>
      <c r="Q5232">
        <v>23.4</v>
      </c>
      <c r="R5232" t="s">
        <v>71</v>
      </c>
      <c r="S5232">
        <v>0.33</v>
      </c>
      <c r="T5232" t="s">
        <v>71</v>
      </c>
      <c r="U5232">
        <v>10.220000000000001</v>
      </c>
      <c r="V5232" t="s">
        <v>71</v>
      </c>
      <c r="W5232">
        <v>9.2799999999999994</v>
      </c>
      <c r="X5232" t="s">
        <v>71</v>
      </c>
      <c r="Y5232">
        <v>37.67</v>
      </c>
      <c r="AA5232">
        <v>29.01</v>
      </c>
      <c r="AE5232">
        <v>3.7</v>
      </c>
      <c r="AF5232" t="s">
        <v>71</v>
      </c>
      <c r="AG5232">
        <v>6.65</v>
      </c>
      <c r="AH5232" t="s">
        <v>71</v>
      </c>
      <c r="AS5232">
        <v>0.08</v>
      </c>
      <c r="AT5232" t="s">
        <v>71</v>
      </c>
    </row>
    <row r="5233" spans="1:46" x14ac:dyDescent="0.2">
      <c r="A5233" t="s">
        <v>241</v>
      </c>
      <c r="B5233" t="s">
        <v>242</v>
      </c>
      <c r="C5233">
        <f>-70.06766775 / 41.74059009</f>
        <v>-1.6786458360775895</v>
      </c>
      <c r="D5233" t="s">
        <v>243</v>
      </c>
      <c r="E5233" t="s">
        <v>70</v>
      </c>
      <c r="F5233" s="1">
        <v>41164</v>
      </c>
      <c r="G5233">
        <v>4</v>
      </c>
      <c r="O5233">
        <v>9</v>
      </c>
      <c r="P5233" t="s">
        <v>71</v>
      </c>
      <c r="Q5233">
        <v>23.3</v>
      </c>
      <c r="R5233" t="s">
        <v>71</v>
      </c>
    </row>
    <row r="5234" spans="1:46" x14ac:dyDescent="0.2">
      <c r="A5234" t="s">
        <v>241</v>
      </c>
      <c r="B5234" t="s">
        <v>242</v>
      </c>
      <c r="C5234">
        <f>-70.06766775 / 41.74059009</f>
        <v>-1.6786458360775895</v>
      </c>
      <c r="D5234" t="s">
        <v>243</v>
      </c>
      <c r="E5234" t="s">
        <v>70</v>
      </c>
      <c r="F5234" s="1">
        <v>41164</v>
      </c>
      <c r="G5234">
        <v>5</v>
      </c>
      <c r="O5234">
        <v>8.8000000000000007</v>
      </c>
      <c r="P5234" t="s">
        <v>71</v>
      </c>
      <c r="Q5234">
        <v>23.3</v>
      </c>
      <c r="R5234" t="s">
        <v>71</v>
      </c>
    </row>
    <row r="5235" spans="1:46" x14ac:dyDescent="0.2">
      <c r="A5235" t="s">
        <v>241</v>
      </c>
      <c r="B5235" t="s">
        <v>242</v>
      </c>
      <c r="C5235">
        <f>-70.06766775 / 41.74059009</f>
        <v>-1.6786458360775895</v>
      </c>
      <c r="D5235" t="s">
        <v>243</v>
      </c>
      <c r="E5235" t="s">
        <v>70</v>
      </c>
      <c r="F5235" s="1">
        <v>41164</v>
      </c>
      <c r="G5235">
        <v>6</v>
      </c>
      <c r="O5235">
        <v>8.6999999999999993</v>
      </c>
      <c r="P5235" t="s">
        <v>71</v>
      </c>
      <c r="Q5235">
        <v>23.3</v>
      </c>
      <c r="R5235" t="s">
        <v>71</v>
      </c>
    </row>
    <row r="5236" spans="1:46" x14ac:dyDescent="0.2">
      <c r="A5236" t="s">
        <v>241</v>
      </c>
      <c r="B5236" t="s">
        <v>242</v>
      </c>
      <c r="C5236">
        <f>-70.06766775 / 41.74059009</f>
        <v>-1.6786458360775895</v>
      </c>
      <c r="D5236" t="s">
        <v>243</v>
      </c>
      <c r="E5236" t="s">
        <v>70</v>
      </c>
      <c r="F5236" s="1">
        <v>41164</v>
      </c>
      <c r="G5236">
        <v>7</v>
      </c>
      <c r="O5236">
        <v>8.6999999999999993</v>
      </c>
      <c r="P5236" t="s">
        <v>71</v>
      </c>
      <c r="Q5236">
        <v>23.3</v>
      </c>
      <c r="R5236" t="s">
        <v>71</v>
      </c>
    </row>
    <row r="5237" spans="1:46" x14ac:dyDescent="0.2">
      <c r="A5237" t="s">
        <v>241</v>
      </c>
      <c r="B5237" t="s">
        <v>242</v>
      </c>
      <c r="C5237">
        <f>-70.06766775 / 41.74059009</f>
        <v>-1.6786458360775895</v>
      </c>
      <c r="D5237" t="s">
        <v>243</v>
      </c>
      <c r="E5237" t="s">
        <v>70</v>
      </c>
      <c r="F5237" s="1">
        <v>41164</v>
      </c>
      <c r="G5237">
        <v>8</v>
      </c>
      <c r="O5237">
        <v>8.6999999999999993</v>
      </c>
      <c r="P5237" t="s">
        <v>71</v>
      </c>
      <c r="Q5237">
        <v>23.2</v>
      </c>
      <c r="R5237" t="s">
        <v>71</v>
      </c>
    </row>
    <row r="5238" spans="1:46" x14ac:dyDescent="0.2">
      <c r="A5238" t="s">
        <v>241</v>
      </c>
      <c r="B5238" t="s">
        <v>242</v>
      </c>
      <c r="C5238">
        <f>-70.06766775 / 41.74059009</f>
        <v>-1.6786458360775895</v>
      </c>
      <c r="D5238" t="s">
        <v>243</v>
      </c>
      <c r="E5238" t="s">
        <v>70</v>
      </c>
      <c r="F5238" s="1">
        <v>41164</v>
      </c>
      <c r="G5238">
        <v>9</v>
      </c>
      <c r="K5238">
        <v>0.97</v>
      </c>
      <c r="L5238" t="s">
        <v>71</v>
      </c>
      <c r="O5238">
        <v>8.8000000000000007</v>
      </c>
      <c r="P5238" t="s">
        <v>71</v>
      </c>
      <c r="Q5238">
        <v>23.2</v>
      </c>
      <c r="R5238" t="s">
        <v>71</v>
      </c>
      <c r="S5238">
        <v>0.41</v>
      </c>
      <c r="T5238" t="s">
        <v>71</v>
      </c>
      <c r="U5238">
        <v>12.7</v>
      </c>
      <c r="V5238" t="s">
        <v>71</v>
      </c>
      <c r="W5238">
        <v>16.989999999999998</v>
      </c>
      <c r="X5238" t="s">
        <v>71</v>
      </c>
      <c r="Y5238">
        <v>40.799999999999997</v>
      </c>
      <c r="AA5238">
        <v>30.3</v>
      </c>
      <c r="AE5238">
        <v>5.3</v>
      </c>
      <c r="AF5238" t="s">
        <v>71</v>
      </c>
      <c r="AG5238">
        <v>6.69</v>
      </c>
      <c r="AH5238" t="s">
        <v>71</v>
      </c>
      <c r="AS5238">
        <v>0.3</v>
      </c>
      <c r="AT5238" t="s">
        <v>71</v>
      </c>
    </row>
    <row r="5239" spans="1:46" x14ac:dyDescent="0.2">
      <c r="A5239" t="s">
        <v>241</v>
      </c>
      <c r="B5239" t="s">
        <v>242</v>
      </c>
      <c r="C5239">
        <f>-70.06766775 / 41.74059009</f>
        <v>-1.6786458360775895</v>
      </c>
      <c r="D5239" t="s">
        <v>243</v>
      </c>
      <c r="E5239" t="s">
        <v>70</v>
      </c>
      <c r="F5239" s="1">
        <v>41164</v>
      </c>
      <c r="G5239">
        <v>10</v>
      </c>
      <c r="O5239">
        <v>8.1</v>
      </c>
      <c r="P5239" t="s">
        <v>71</v>
      </c>
      <c r="Q5239">
        <v>23.1</v>
      </c>
      <c r="R5239" t="s">
        <v>71</v>
      </c>
    </row>
    <row r="5240" spans="1:46" x14ac:dyDescent="0.2">
      <c r="A5240" t="s">
        <v>241</v>
      </c>
      <c r="B5240" t="s">
        <v>242</v>
      </c>
      <c r="C5240">
        <f>-70.06766775 / 41.74059009</f>
        <v>-1.6786458360775895</v>
      </c>
      <c r="D5240" t="s">
        <v>243</v>
      </c>
      <c r="E5240" t="s">
        <v>70</v>
      </c>
      <c r="F5240" s="1">
        <v>41164</v>
      </c>
      <c r="G5240">
        <v>11</v>
      </c>
      <c r="O5240">
        <v>8.5</v>
      </c>
      <c r="P5240" t="s">
        <v>71</v>
      </c>
      <c r="Q5240">
        <v>21.7</v>
      </c>
      <c r="R5240" t="s">
        <v>71</v>
      </c>
    </row>
    <row r="5241" spans="1:46" x14ac:dyDescent="0.2">
      <c r="A5241" t="s">
        <v>241</v>
      </c>
      <c r="B5241" t="s">
        <v>242</v>
      </c>
      <c r="C5241">
        <f>-70.06766775 / 41.74059009</f>
        <v>-1.6786458360775895</v>
      </c>
      <c r="D5241" t="s">
        <v>243</v>
      </c>
      <c r="E5241" t="s">
        <v>70</v>
      </c>
      <c r="F5241" s="1">
        <v>41164</v>
      </c>
      <c r="G5241">
        <v>12</v>
      </c>
      <c r="O5241">
        <v>8.6</v>
      </c>
      <c r="P5241" t="s">
        <v>71</v>
      </c>
      <c r="Q5241">
        <v>18.3</v>
      </c>
      <c r="R5241" t="s">
        <v>71</v>
      </c>
    </row>
    <row r="5242" spans="1:46" x14ac:dyDescent="0.2">
      <c r="A5242" t="s">
        <v>241</v>
      </c>
      <c r="B5242" t="s">
        <v>242</v>
      </c>
      <c r="C5242">
        <f>-70.06766775 / 41.74059009</f>
        <v>-1.6786458360775895</v>
      </c>
      <c r="D5242" t="s">
        <v>243</v>
      </c>
      <c r="E5242" t="s">
        <v>70</v>
      </c>
      <c r="F5242" s="1">
        <v>41164</v>
      </c>
      <c r="G5242">
        <v>13</v>
      </c>
      <c r="O5242">
        <v>6.5</v>
      </c>
      <c r="P5242" t="s">
        <v>71</v>
      </c>
      <c r="Q5242">
        <v>16.100000000000001</v>
      </c>
      <c r="R5242" t="s">
        <v>71</v>
      </c>
    </row>
    <row r="5243" spans="1:46" x14ac:dyDescent="0.2">
      <c r="A5243" t="s">
        <v>241</v>
      </c>
      <c r="B5243" t="s">
        <v>242</v>
      </c>
      <c r="C5243">
        <f>-70.06766775 / 41.74059009</f>
        <v>-1.6786458360775895</v>
      </c>
      <c r="D5243" t="s">
        <v>243</v>
      </c>
      <c r="E5243" t="s">
        <v>70</v>
      </c>
      <c r="F5243" s="1">
        <v>41164</v>
      </c>
      <c r="G5243">
        <v>14</v>
      </c>
      <c r="O5243">
        <v>4.0999999999999996</v>
      </c>
      <c r="P5243" t="s">
        <v>71</v>
      </c>
      <c r="Q5243">
        <v>14.9</v>
      </c>
      <c r="R5243" t="s">
        <v>71</v>
      </c>
    </row>
    <row r="5244" spans="1:46" x14ac:dyDescent="0.2">
      <c r="A5244" t="s">
        <v>241</v>
      </c>
      <c r="B5244" t="s">
        <v>242</v>
      </c>
      <c r="C5244">
        <f>-70.06766775 / 41.74059009</f>
        <v>-1.6786458360775895</v>
      </c>
      <c r="D5244" t="s">
        <v>243</v>
      </c>
      <c r="E5244" t="s">
        <v>70</v>
      </c>
      <c r="F5244" s="1">
        <v>41164</v>
      </c>
      <c r="G5244">
        <v>15</v>
      </c>
      <c r="O5244">
        <v>1.8</v>
      </c>
      <c r="P5244" t="s">
        <v>71</v>
      </c>
      <c r="Q5244">
        <v>13.7</v>
      </c>
      <c r="R5244" t="s">
        <v>71</v>
      </c>
    </row>
    <row r="5245" spans="1:46" x14ac:dyDescent="0.2">
      <c r="A5245" t="s">
        <v>241</v>
      </c>
      <c r="B5245" t="s">
        <v>242</v>
      </c>
      <c r="C5245">
        <f>-70.06766775 / 41.74059009</f>
        <v>-1.6786458360775895</v>
      </c>
      <c r="D5245" t="s">
        <v>243</v>
      </c>
      <c r="E5245" t="s">
        <v>70</v>
      </c>
      <c r="F5245" s="1">
        <v>41164</v>
      </c>
      <c r="G5245">
        <v>16</v>
      </c>
      <c r="O5245">
        <v>1</v>
      </c>
      <c r="P5245" t="s">
        <v>71</v>
      </c>
      <c r="Q5245">
        <v>13</v>
      </c>
      <c r="R5245" t="s">
        <v>71</v>
      </c>
    </row>
    <row r="5246" spans="1:46" x14ac:dyDescent="0.2">
      <c r="A5246" t="s">
        <v>241</v>
      </c>
      <c r="B5246" t="s">
        <v>242</v>
      </c>
      <c r="C5246">
        <f>-70.06766775 / 41.74059009</f>
        <v>-1.6786458360775895</v>
      </c>
      <c r="D5246" t="s">
        <v>243</v>
      </c>
      <c r="E5246" t="s">
        <v>70</v>
      </c>
      <c r="F5246" s="1">
        <v>41164</v>
      </c>
      <c r="G5246">
        <v>17</v>
      </c>
      <c r="K5246">
        <v>3.04</v>
      </c>
      <c r="L5246" t="s">
        <v>71</v>
      </c>
      <c r="O5246">
        <v>0.8</v>
      </c>
      <c r="P5246" t="s">
        <v>71</v>
      </c>
      <c r="Q5246">
        <v>12.5</v>
      </c>
      <c r="R5246" t="s">
        <v>71</v>
      </c>
      <c r="S5246">
        <v>1.1200000000000001</v>
      </c>
      <c r="T5246" t="s">
        <v>71</v>
      </c>
      <c r="U5246">
        <v>34.69</v>
      </c>
      <c r="V5246" t="s">
        <v>71</v>
      </c>
      <c r="W5246">
        <v>21.36</v>
      </c>
      <c r="X5246" t="s">
        <v>71</v>
      </c>
      <c r="Y5246">
        <v>55.29</v>
      </c>
      <c r="AA5246">
        <v>41.51</v>
      </c>
      <c r="AE5246">
        <v>8.4</v>
      </c>
      <c r="AF5246" t="s">
        <v>71</v>
      </c>
      <c r="AG5246">
        <v>6.19</v>
      </c>
      <c r="AH5246" t="s">
        <v>71</v>
      </c>
      <c r="AS5246">
        <v>8.15</v>
      </c>
      <c r="AT5246" t="s">
        <v>71</v>
      </c>
    </row>
    <row r="5247" spans="1:46" x14ac:dyDescent="0.2">
      <c r="A5247" t="s">
        <v>241</v>
      </c>
      <c r="B5247" t="s">
        <v>242</v>
      </c>
      <c r="C5247">
        <f>-70.06766775 / 41.74059009</f>
        <v>-1.6786458360775895</v>
      </c>
      <c r="D5247" t="s">
        <v>243</v>
      </c>
      <c r="E5247" t="s">
        <v>70</v>
      </c>
      <c r="F5247" s="1">
        <v>41164</v>
      </c>
      <c r="G5247">
        <v>18</v>
      </c>
      <c r="O5247">
        <v>0.8</v>
      </c>
      <c r="P5247" t="s">
        <v>71</v>
      </c>
      <c r="Q5247">
        <v>12.1</v>
      </c>
      <c r="R5247" t="s">
        <v>71</v>
      </c>
    </row>
    <row r="5248" spans="1:46" x14ac:dyDescent="0.2">
      <c r="A5248" t="s">
        <v>241</v>
      </c>
      <c r="B5248" t="s">
        <v>242</v>
      </c>
      <c r="C5248">
        <f>-70.06766775 / 41.74059009</f>
        <v>-1.6786458360775895</v>
      </c>
      <c r="D5248" t="s">
        <v>243</v>
      </c>
      <c r="E5248" t="s">
        <v>70</v>
      </c>
      <c r="F5248" s="1">
        <v>41528</v>
      </c>
      <c r="G5248">
        <v>0.5</v>
      </c>
      <c r="I5248">
        <v>18.25</v>
      </c>
      <c r="J5248" t="s">
        <v>71</v>
      </c>
      <c r="K5248">
        <v>0.95</v>
      </c>
      <c r="L5248" t="s">
        <v>71</v>
      </c>
      <c r="M5248">
        <v>7.12</v>
      </c>
      <c r="N5248" t="s">
        <v>71</v>
      </c>
      <c r="O5248">
        <v>7.8</v>
      </c>
      <c r="P5248" t="s">
        <v>71</v>
      </c>
      <c r="Q5248">
        <v>22.6</v>
      </c>
      <c r="R5248" t="s">
        <v>71</v>
      </c>
      <c r="S5248">
        <v>0.06</v>
      </c>
      <c r="T5248" t="s">
        <v>71</v>
      </c>
      <c r="U5248">
        <v>1.86</v>
      </c>
      <c r="V5248" t="s">
        <v>71</v>
      </c>
      <c r="W5248">
        <v>18.63</v>
      </c>
      <c r="X5248" t="s">
        <v>71</v>
      </c>
      <c r="Y5248">
        <v>13.1</v>
      </c>
      <c r="AA5248">
        <v>30.1</v>
      </c>
      <c r="AC5248">
        <v>31.71</v>
      </c>
      <c r="AE5248">
        <v>4.9000000000000004</v>
      </c>
      <c r="AF5248" t="s">
        <v>71</v>
      </c>
      <c r="AG5248">
        <v>6.6</v>
      </c>
      <c r="AH5248" t="s">
        <v>71</v>
      </c>
      <c r="AS5248">
        <v>0.9</v>
      </c>
      <c r="AT5248" t="s">
        <v>71</v>
      </c>
    </row>
    <row r="5249" spans="1:46" x14ac:dyDescent="0.2">
      <c r="A5249" t="s">
        <v>241</v>
      </c>
      <c r="B5249" t="s">
        <v>242</v>
      </c>
      <c r="C5249">
        <f>-70.06766775 / 41.74059009</f>
        <v>-1.6786458360775895</v>
      </c>
      <c r="D5249" t="s">
        <v>243</v>
      </c>
      <c r="E5249" t="s">
        <v>70</v>
      </c>
      <c r="F5249" s="1">
        <v>41528</v>
      </c>
      <c r="G5249">
        <v>1</v>
      </c>
      <c r="O5249">
        <v>7.9</v>
      </c>
      <c r="P5249" t="s">
        <v>71</v>
      </c>
      <c r="Q5249">
        <v>22.5</v>
      </c>
      <c r="R5249" t="s">
        <v>71</v>
      </c>
    </row>
    <row r="5250" spans="1:46" x14ac:dyDescent="0.2">
      <c r="A5250" t="s">
        <v>241</v>
      </c>
      <c r="B5250" t="s">
        <v>242</v>
      </c>
      <c r="C5250">
        <f>-70.06766775 / 41.74059009</f>
        <v>-1.6786458360775895</v>
      </c>
      <c r="D5250" t="s">
        <v>243</v>
      </c>
      <c r="E5250" t="s">
        <v>70</v>
      </c>
      <c r="F5250" s="1">
        <v>41528</v>
      </c>
      <c r="G5250">
        <v>2</v>
      </c>
      <c r="O5250">
        <v>7.8</v>
      </c>
      <c r="P5250" t="s">
        <v>71</v>
      </c>
      <c r="Q5250">
        <v>22.5</v>
      </c>
      <c r="R5250" t="s">
        <v>71</v>
      </c>
    </row>
    <row r="5251" spans="1:46" x14ac:dyDescent="0.2">
      <c r="A5251" t="s">
        <v>241</v>
      </c>
      <c r="B5251" t="s">
        <v>242</v>
      </c>
      <c r="C5251">
        <f>-70.06766775 / 41.74059009</f>
        <v>-1.6786458360775895</v>
      </c>
      <c r="D5251" t="s">
        <v>243</v>
      </c>
      <c r="E5251" t="s">
        <v>70</v>
      </c>
      <c r="F5251" s="1">
        <v>41528</v>
      </c>
      <c r="G5251">
        <v>3</v>
      </c>
      <c r="K5251">
        <v>1.08</v>
      </c>
      <c r="L5251" t="s">
        <v>71</v>
      </c>
      <c r="O5251">
        <v>7.8</v>
      </c>
      <c r="P5251" t="s">
        <v>71</v>
      </c>
      <c r="Q5251">
        <v>22.5</v>
      </c>
      <c r="R5251" t="s">
        <v>71</v>
      </c>
      <c r="S5251">
        <v>0.08</v>
      </c>
      <c r="T5251" t="s">
        <v>71</v>
      </c>
      <c r="U5251">
        <v>2.48</v>
      </c>
      <c r="V5251" t="s">
        <v>71</v>
      </c>
      <c r="W5251">
        <v>18.04</v>
      </c>
      <c r="X5251" t="s">
        <v>71</v>
      </c>
      <c r="Y5251">
        <v>17.25</v>
      </c>
      <c r="AA5251">
        <v>31.35</v>
      </c>
      <c r="AE5251">
        <v>5.3</v>
      </c>
      <c r="AF5251" t="s">
        <v>71</v>
      </c>
      <c r="AG5251">
        <v>6.8</v>
      </c>
      <c r="AH5251" t="s">
        <v>71</v>
      </c>
      <c r="AS5251">
        <v>0.56999999999999995</v>
      </c>
      <c r="AT5251" t="s">
        <v>71</v>
      </c>
    </row>
    <row r="5252" spans="1:46" x14ac:dyDescent="0.2">
      <c r="A5252" t="s">
        <v>241</v>
      </c>
      <c r="B5252" t="s">
        <v>242</v>
      </c>
      <c r="C5252">
        <f>-70.06766775 / 41.74059009</f>
        <v>-1.6786458360775895</v>
      </c>
      <c r="D5252" t="s">
        <v>243</v>
      </c>
      <c r="E5252" t="s">
        <v>70</v>
      </c>
      <c r="F5252" s="1">
        <v>41528</v>
      </c>
      <c r="G5252">
        <v>4</v>
      </c>
      <c r="O5252">
        <v>7.8</v>
      </c>
      <c r="P5252" t="s">
        <v>71</v>
      </c>
      <c r="Q5252">
        <v>22.4</v>
      </c>
      <c r="R5252" t="s">
        <v>71</v>
      </c>
    </row>
    <row r="5253" spans="1:46" x14ac:dyDescent="0.2">
      <c r="A5253" t="s">
        <v>241</v>
      </c>
      <c r="B5253" t="s">
        <v>242</v>
      </c>
      <c r="C5253">
        <f>-70.06766775 / 41.74059009</f>
        <v>-1.6786458360775895</v>
      </c>
      <c r="D5253" t="s">
        <v>243</v>
      </c>
      <c r="E5253" t="s">
        <v>70</v>
      </c>
      <c r="F5253" s="1">
        <v>41528</v>
      </c>
      <c r="G5253">
        <v>5</v>
      </c>
      <c r="O5253">
        <v>7.8</v>
      </c>
      <c r="P5253" t="s">
        <v>71</v>
      </c>
      <c r="Q5253">
        <v>22.3</v>
      </c>
      <c r="R5253" t="s">
        <v>71</v>
      </c>
    </row>
    <row r="5254" spans="1:46" x14ac:dyDescent="0.2">
      <c r="A5254" t="s">
        <v>241</v>
      </c>
      <c r="B5254" t="s">
        <v>242</v>
      </c>
      <c r="C5254">
        <f>-70.06766775 / 41.74059009</f>
        <v>-1.6786458360775895</v>
      </c>
      <c r="D5254" t="s">
        <v>243</v>
      </c>
      <c r="E5254" t="s">
        <v>70</v>
      </c>
      <c r="F5254" s="1">
        <v>41528</v>
      </c>
      <c r="G5254">
        <v>6</v>
      </c>
      <c r="O5254">
        <v>7.8</v>
      </c>
      <c r="P5254" t="s">
        <v>71</v>
      </c>
      <c r="Q5254">
        <v>22.2</v>
      </c>
      <c r="R5254" t="s">
        <v>71</v>
      </c>
    </row>
    <row r="5255" spans="1:46" x14ac:dyDescent="0.2">
      <c r="A5255" t="s">
        <v>241</v>
      </c>
      <c r="B5255" t="s">
        <v>242</v>
      </c>
      <c r="C5255">
        <f>-70.06766775 / 41.74059009</f>
        <v>-1.6786458360775895</v>
      </c>
      <c r="D5255" t="s">
        <v>243</v>
      </c>
      <c r="E5255" t="s">
        <v>70</v>
      </c>
      <c r="F5255" s="1">
        <v>41528</v>
      </c>
      <c r="G5255">
        <v>7</v>
      </c>
      <c r="O5255">
        <v>7.7</v>
      </c>
      <c r="P5255" t="s">
        <v>71</v>
      </c>
      <c r="Q5255">
        <v>22.2</v>
      </c>
      <c r="R5255" t="s">
        <v>71</v>
      </c>
    </row>
    <row r="5256" spans="1:46" x14ac:dyDescent="0.2">
      <c r="A5256" t="s">
        <v>241</v>
      </c>
      <c r="B5256" t="s">
        <v>242</v>
      </c>
      <c r="C5256">
        <f>-70.06766775 / 41.74059009</f>
        <v>-1.6786458360775895</v>
      </c>
      <c r="D5256" t="s">
        <v>243</v>
      </c>
      <c r="E5256" t="s">
        <v>70</v>
      </c>
      <c r="F5256" s="1">
        <v>41528</v>
      </c>
      <c r="G5256">
        <v>8</v>
      </c>
      <c r="O5256">
        <v>7.7</v>
      </c>
      <c r="P5256" t="s">
        <v>71</v>
      </c>
      <c r="Q5256">
        <v>22.1</v>
      </c>
      <c r="R5256" t="s">
        <v>71</v>
      </c>
    </row>
    <row r="5257" spans="1:46" x14ac:dyDescent="0.2">
      <c r="A5257" t="s">
        <v>241</v>
      </c>
      <c r="B5257" t="s">
        <v>242</v>
      </c>
      <c r="C5257">
        <f>-70.06766775 / 41.74059009</f>
        <v>-1.6786458360775895</v>
      </c>
      <c r="D5257" t="s">
        <v>243</v>
      </c>
      <c r="E5257" t="s">
        <v>70</v>
      </c>
      <c r="F5257" s="1">
        <v>41528</v>
      </c>
      <c r="G5257">
        <v>9</v>
      </c>
      <c r="K5257">
        <v>1.08</v>
      </c>
      <c r="L5257" t="s">
        <v>71</v>
      </c>
      <c r="O5257">
        <v>7.7</v>
      </c>
      <c r="P5257" t="s">
        <v>71</v>
      </c>
      <c r="Q5257">
        <v>22.1</v>
      </c>
      <c r="R5257" t="s">
        <v>71</v>
      </c>
      <c r="S5257">
        <v>0.13</v>
      </c>
      <c r="T5257" t="s">
        <v>71</v>
      </c>
      <c r="U5257">
        <v>4.03</v>
      </c>
      <c r="V5257" t="s">
        <v>71</v>
      </c>
      <c r="W5257">
        <v>19.059999999999999</v>
      </c>
      <c r="X5257" t="s">
        <v>71</v>
      </c>
      <c r="Y5257">
        <v>24.25</v>
      </c>
      <c r="AA5257">
        <v>31.35</v>
      </c>
      <c r="AE5257">
        <v>5</v>
      </c>
      <c r="AF5257" t="s">
        <v>71</v>
      </c>
      <c r="AG5257">
        <v>6.6</v>
      </c>
      <c r="AH5257" t="s">
        <v>71</v>
      </c>
      <c r="AS5257">
        <v>0.4</v>
      </c>
      <c r="AT5257" t="s">
        <v>71</v>
      </c>
    </row>
    <row r="5258" spans="1:46" x14ac:dyDescent="0.2">
      <c r="A5258" t="s">
        <v>241</v>
      </c>
      <c r="B5258" t="s">
        <v>242</v>
      </c>
      <c r="C5258">
        <f>-70.06766775 / 41.74059009</f>
        <v>-1.6786458360775895</v>
      </c>
      <c r="D5258" t="s">
        <v>243</v>
      </c>
      <c r="E5258" t="s">
        <v>70</v>
      </c>
      <c r="F5258" s="1">
        <v>41528</v>
      </c>
      <c r="G5258">
        <v>10</v>
      </c>
      <c r="O5258">
        <v>7.5</v>
      </c>
      <c r="P5258" t="s">
        <v>71</v>
      </c>
      <c r="Q5258">
        <v>22</v>
      </c>
      <c r="R5258" t="s">
        <v>71</v>
      </c>
    </row>
    <row r="5259" spans="1:46" x14ac:dyDescent="0.2">
      <c r="A5259" t="s">
        <v>241</v>
      </c>
      <c r="B5259" t="s">
        <v>242</v>
      </c>
      <c r="C5259">
        <f>-70.06766775 / 41.74059009</f>
        <v>-1.6786458360775895</v>
      </c>
      <c r="D5259" t="s">
        <v>243</v>
      </c>
      <c r="E5259" t="s">
        <v>70</v>
      </c>
      <c r="F5259" s="1">
        <v>41528</v>
      </c>
      <c r="G5259">
        <v>11</v>
      </c>
      <c r="O5259">
        <v>7.6</v>
      </c>
      <c r="P5259" t="s">
        <v>71</v>
      </c>
      <c r="Q5259">
        <v>22</v>
      </c>
      <c r="R5259" t="s">
        <v>71</v>
      </c>
    </row>
    <row r="5260" spans="1:46" x14ac:dyDescent="0.2">
      <c r="A5260" t="s">
        <v>241</v>
      </c>
      <c r="B5260" t="s">
        <v>242</v>
      </c>
      <c r="C5260">
        <f>-70.06766775 / 41.74059009</f>
        <v>-1.6786458360775895</v>
      </c>
      <c r="D5260" t="s">
        <v>243</v>
      </c>
      <c r="E5260" t="s">
        <v>70</v>
      </c>
      <c r="F5260" s="1">
        <v>41528</v>
      </c>
      <c r="G5260">
        <v>12</v>
      </c>
      <c r="O5260">
        <v>7.5</v>
      </c>
      <c r="P5260" t="s">
        <v>71</v>
      </c>
      <c r="Q5260">
        <v>17</v>
      </c>
      <c r="R5260" t="s">
        <v>71</v>
      </c>
    </row>
    <row r="5261" spans="1:46" x14ac:dyDescent="0.2">
      <c r="A5261" t="s">
        <v>241</v>
      </c>
      <c r="B5261" t="s">
        <v>242</v>
      </c>
      <c r="C5261">
        <f>-70.06766775 / 41.74059009</f>
        <v>-1.6786458360775895</v>
      </c>
      <c r="D5261" t="s">
        <v>243</v>
      </c>
      <c r="E5261" t="s">
        <v>70</v>
      </c>
      <c r="F5261" s="1">
        <v>41528</v>
      </c>
      <c r="G5261">
        <v>13</v>
      </c>
      <c r="O5261">
        <v>5.9</v>
      </c>
      <c r="P5261" t="s">
        <v>71</v>
      </c>
      <c r="Q5261">
        <v>15</v>
      </c>
      <c r="R5261" t="s">
        <v>71</v>
      </c>
    </row>
    <row r="5262" spans="1:46" x14ac:dyDescent="0.2">
      <c r="A5262" t="s">
        <v>241</v>
      </c>
      <c r="B5262" t="s">
        <v>242</v>
      </c>
      <c r="C5262">
        <f>-70.06766775 / 41.74059009</f>
        <v>-1.6786458360775895</v>
      </c>
      <c r="D5262" t="s">
        <v>243</v>
      </c>
      <c r="E5262" t="s">
        <v>70</v>
      </c>
      <c r="F5262" s="1">
        <v>41528</v>
      </c>
      <c r="G5262">
        <v>14</v>
      </c>
      <c r="O5262">
        <v>2.2000000000000002</v>
      </c>
      <c r="P5262" t="s">
        <v>71</v>
      </c>
      <c r="Q5262">
        <v>13.5</v>
      </c>
      <c r="R5262" t="s">
        <v>71</v>
      </c>
    </row>
    <row r="5263" spans="1:46" x14ac:dyDescent="0.2">
      <c r="A5263" t="s">
        <v>241</v>
      </c>
      <c r="B5263" t="s">
        <v>242</v>
      </c>
      <c r="C5263">
        <f>-70.06766775 / 41.74059009</f>
        <v>-1.6786458360775895</v>
      </c>
      <c r="D5263" t="s">
        <v>243</v>
      </c>
      <c r="E5263" t="s">
        <v>70</v>
      </c>
      <c r="F5263" s="1">
        <v>41528</v>
      </c>
      <c r="G5263">
        <v>15</v>
      </c>
      <c r="O5263">
        <v>0.8</v>
      </c>
      <c r="P5263" t="s">
        <v>71</v>
      </c>
      <c r="Q5263">
        <v>12.9</v>
      </c>
      <c r="R5263" t="s">
        <v>71</v>
      </c>
    </row>
    <row r="5264" spans="1:46" x14ac:dyDescent="0.2">
      <c r="A5264" t="s">
        <v>241</v>
      </c>
      <c r="B5264" t="s">
        <v>242</v>
      </c>
      <c r="C5264">
        <f>-70.06766775 / 41.74059009</f>
        <v>-1.6786458360775895</v>
      </c>
      <c r="D5264" t="s">
        <v>243</v>
      </c>
      <c r="E5264" t="s">
        <v>70</v>
      </c>
      <c r="F5264" s="1">
        <v>41528</v>
      </c>
      <c r="G5264">
        <v>16</v>
      </c>
      <c r="O5264">
        <v>0.4</v>
      </c>
      <c r="P5264" t="s">
        <v>71</v>
      </c>
      <c r="Q5264">
        <v>12.4</v>
      </c>
      <c r="R5264" t="s">
        <v>71</v>
      </c>
    </row>
    <row r="5265" spans="1:46" x14ac:dyDescent="0.2">
      <c r="A5265" t="s">
        <v>241</v>
      </c>
      <c r="B5265" t="s">
        <v>242</v>
      </c>
      <c r="C5265">
        <f>-70.06766775 / 41.74059009</f>
        <v>-1.6786458360775895</v>
      </c>
      <c r="D5265" t="s">
        <v>243</v>
      </c>
      <c r="E5265" t="s">
        <v>70</v>
      </c>
      <c r="F5265" s="1">
        <v>41528</v>
      </c>
      <c r="G5265">
        <v>17</v>
      </c>
      <c r="K5265">
        <v>5.75</v>
      </c>
      <c r="L5265" t="s">
        <v>71</v>
      </c>
      <c r="O5265">
        <v>0.3</v>
      </c>
      <c r="P5265" t="s">
        <v>71</v>
      </c>
      <c r="Q5265">
        <v>12.1</v>
      </c>
      <c r="R5265" t="s">
        <v>71</v>
      </c>
      <c r="S5265">
        <v>0.55000000000000004</v>
      </c>
      <c r="T5265" t="s">
        <v>71</v>
      </c>
      <c r="U5265">
        <v>17.04</v>
      </c>
      <c r="V5265" t="s">
        <v>71</v>
      </c>
      <c r="W5265">
        <v>34.96</v>
      </c>
      <c r="X5265" t="s">
        <v>71</v>
      </c>
      <c r="Y5265">
        <v>45.04</v>
      </c>
      <c r="AA5265">
        <v>47.76</v>
      </c>
      <c r="AE5265">
        <v>10.9</v>
      </c>
      <c r="AF5265" t="s">
        <v>71</v>
      </c>
      <c r="AG5265">
        <v>6.2</v>
      </c>
      <c r="AH5265" t="s">
        <v>71</v>
      </c>
      <c r="AS5265">
        <v>8.6999999999999993</v>
      </c>
      <c r="AT5265" t="s">
        <v>71</v>
      </c>
    </row>
    <row r="5266" spans="1:46" x14ac:dyDescent="0.2">
      <c r="A5266" t="s">
        <v>241</v>
      </c>
      <c r="B5266" t="s">
        <v>242</v>
      </c>
      <c r="C5266">
        <f>-70.06766775 / 41.74059009</f>
        <v>-1.6786458360775895</v>
      </c>
      <c r="D5266" t="s">
        <v>243</v>
      </c>
      <c r="E5266" t="s">
        <v>70</v>
      </c>
      <c r="F5266" s="1">
        <v>41528</v>
      </c>
      <c r="G5266">
        <v>18</v>
      </c>
      <c r="O5266">
        <v>0.3</v>
      </c>
      <c r="P5266" t="s">
        <v>71</v>
      </c>
      <c r="Q5266">
        <v>11</v>
      </c>
      <c r="R5266" t="s">
        <v>71</v>
      </c>
    </row>
    <row r="5267" spans="1:46" x14ac:dyDescent="0.2">
      <c r="A5267" t="s">
        <v>241</v>
      </c>
      <c r="B5267" t="s">
        <v>242</v>
      </c>
      <c r="C5267">
        <f>-70.06766775 / 41.74059009</f>
        <v>-1.6786458360775895</v>
      </c>
      <c r="D5267" t="s">
        <v>243</v>
      </c>
      <c r="E5267" t="s">
        <v>70</v>
      </c>
      <c r="F5267" s="1">
        <v>41891</v>
      </c>
      <c r="G5267">
        <v>0.5</v>
      </c>
      <c r="I5267">
        <v>18</v>
      </c>
      <c r="J5267" t="s">
        <v>71</v>
      </c>
      <c r="K5267">
        <v>2.33</v>
      </c>
      <c r="L5267" t="s">
        <v>71</v>
      </c>
      <c r="M5267">
        <v>7.75</v>
      </c>
      <c r="N5267" t="s">
        <v>71</v>
      </c>
      <c r="O5267">
        <v>7.5</v>
      </c>
      <c r="P5267" t="s">
        <v>71</v>
      </c>
      <c r="Q5267">
        <v>24.1</v>
      </c>
      <c r="R5267" t="s">
        <v>71</v>
      </c>
      <c r="S5267">
        <v>0.2</v>
      </c>
      <c r="T5267" t="s">
        <v>71</v>
      </c>
      <c r="U5267">
        <v>6.19</v>
      </c>
      <c r="V5267" t="s">
        <v>71</v>
      </c>
      <c r="W5267">
        <v>19.93</v>
      </c>
      <c r="X5267" t="s">
        <v>71</v>
      </c>
      <c r="Y5267">
        <v>30.44</v>
      </c>
      <c r="AA5267">
        <v>38.9</v>
      </c>
      <c r="AC5267">
        <v>30.49</v>
      </c>
      <c r="AE5267">
        <v>3.2</v>
      </c>
      <c r="AF5267" t="s">
        <v>71</v>
      </c>
      <c r="AG5267">
        <v>6.68</v>
      </c>
      <c r="AH5267" t="s">
        <v>71</v>
      </c>
      <c r="AS5267">
        <v>3</v>
      </c>
      <c r="AT5267" t="s">
        <v>71</v>
      </c>
    </row>
    <row r="5268" spans="1:46" x14ac:dyDescent="0.2">
      <c r="A5268" t="s">
        <v>241</v>
      </c>
      <c r="B5268" t="s">
        <v>242</v>
      </c>
      <c r="C5268">
        <f>-70.06766775 / 41.74059009</f>
        <v>-1.6786458360775895</v>
      </c>
      <c r="D5268" t="s">
        <v>243</v>
      </c>
      <c r="E5268" t="s">
        <v>70</v>
      </c>
      <c r="F5268" s="1">
        <v>41891</v>
      </c>
      <c r="G5268">
        <v>1</v>
      </c>
      <c r="O5268">
        <v>7.4</v>
      </c>
      <c r="P5268" t="s">
        <v>71</v>
      </c>
      <c r="Q5268">
        <v>24.1</v>
      </c>
      <c r="R5268" t="s">
        <v>71</v>
      </c>
    </row>
    <row r="5269" spans="1:46" x14ac:dyDescent="0.2">
      <c r="A5269" t="s">
        <v>241</v>
      </c>
      <c r="B5269" t="s">
        <v>242</v>
      </c>
      <c r="C5269">
        <f>-70.06766775 / 41.74059009</f>
        <v>-1.6786458360775895</v>
      </c>
      <c r="D5269" t="s">
        <v>243</v>
      </c>
      <c r="E5269" t="s">
        <v>70</v>
      </c>
      <c r="F5269" s="1">
        <v>41891</v>
      </c>
      <c r="G5269">
        <v>2</v>
      </c>
      <c r="O5269">
        <v>7.4</v>
      </c>
      <c r="P5269" t="s">
        <v>71</v>
      </c>
      <c r="Q5269">
        <v>24.1</v>
      </c>
      <c r="R5269" t="s">
        <v>71</v>
      </c>
    </row>
    <row r="5270" spans="1:46" x14ac:dyDescent="0.2">
      <c r="A5270" t="s">
        <v>241</v>
      </c>
      <c r="B5270" t="s">
        <v>242</v>
      </c>
      <c r="C5270">
        <f>-70.06766775 / 41.74059009</f>
        <v>-1.6786458360775895</v>
      </c>
      <c r="D5270" t="s">
        <v>243</v>
      </c>
      <c r="E5270" t="s">
        <v>70</v>
      </c>
      <c r="F5270" s="1">
        <v>41891</v>
      </c>
      <c r="G5270">
        <v>3</v>
      </c>
      <c r="K5270">
        <v>2.58</v>
      </c>
      <c r="L5270" t="s">
        <v>71</v>
      </c>
      <c r="O5270">
        <v>7.5</v>
      </c>
      <c r="P5270" t="s">
        <v>71</v>
      </c>
      <c r="Q5270">
        <v>24.1</v>
      </c>
      <c r="R5270" t="s">
        <v>71</v>
      </c>
      <c r="S5270">
        <v>0.13</v>
      </c>
      <c r="T5270" t="s">
        <v>71</v>
      </c>
      <c r="U5270">
        <v>4.03</v>
      </c>
      <c r="V5270" t="s">
        <v>71</v>
      </c>
      <c r="W5270">
        <v>15.94</v>
      </c>
      <c r="X5270" t="s">
        <v>71</v>
      </c>
      <c r="Y5270">
        <v>24.25</v>
      </c>
      <c r="AA5270">
        <v>39.9</v>
      </c>
      <c r="AE5270">
        <v>3.4</v>
      </c>
      <c r="AF5270" t="s">
        <v>71</v>
      </c>
      <c r="AG5270">
        <v>6.72</v>
      </c>
      <c r="AH5270" t="s">
        <v>71</v>
      </c>
      <c r="AS5270">
        <v>1.31</v>
      </c>
      <c r="AT5270" t="s">
        <v>71</v>
      </c>
    </row>
    <row r="5271" spans="1:46" x14ac:dyDescent="0.2">
      <c r="A5271" t="s">
        <v>241</v>
      </c>
      <c r="B5271" t="s">
        <v>242</v>
      </c>
      <c r="C5271">
        <f>-70.06766775 / 41.74059009</f>
        <v>-1.6786458360775895</v>
      </c>
      <c r="D5271" t="s">
        <v>243</v>
      </c>
      <c r="E5271" t="s">
        <v>70</v>
      </c>
      <c r="F5271" s="1">
        <v>41891</v>
      </c>
      <c r="G5271">
        <v>4</v>
      </c>
      <c r="O5271">
        <v>7.5</v>
      </c>
      <c r="P5271" t="s">
        <v>71</v>
      </c>
      <c r="Q5271">
        <v>24.1</v>
      </c>
      <c r="R5271" t="s">
        <v>71</v>
      </c>
    </row>
    <row r="5272" spans="1:46" x14ac:dyDescent="0.2">
      <c r="A5272" t="s">
        <v>241</v>
      </c>
      <c r="B5272" t="s">
        <v>242</v>
      </c>
      <c r="C5272">
        <f>-70.06766775 / 41.74059009</f>
        <v>-1.6786458360775895</v>
      </c>
      <c r="D5272" t="s">
        <v>243</v>
      </c>
      <c r="E5272" t="s">
        <v>70</v>
      </c>
      <c r="F5272" s="1">
        <v>41891</v>
      </c>
      <c r="G5272">
        <v>5</v>
      </c>
      <c r="O5272">
        <v>7.5</v>
      </c>
      <c r="P5272" t="s">
        <v>71</v>
      </c>
      <c r="Q5272">
        <v>24.1</v>
      </c>
      <c r="R5272" t="s">
        <v>71</v>
      </c>
    </row>
    <row r="5273" spans="1:46" x14ac:dyDescent="0.2">
      <c r="A5273" t="s">
        <v>241</v>
      </c>
      <c r="B5273" t="s">
        <v>242</v>
      </c>
      <c r="C5273">
        <f>-70.06766775 / 41.74059009</f>
        <v>-1.6786458360775895</v>
      </c>
      <c r="D5273" t="s">
        <v>243</v>
      </c>
      <c r="E5273" t="s">
        <v>70</v>
      </c>
      <c r="F5273" s="1">
        <v>41891</v>
      </c>
      <c r="G5273">
        <v>6</v>
      </c>
      <c r="O5273">
        <v>7.5</v>
      </c>
      <c r="P5273" t="s">
        <v>71</v>
      </c>
      <c r="Q5273">
        <v>24.1</v>
      </c>
      <c r="R5273" t="s">
        <v>71</v>
      </c>
    </row>
    <row r="5274" spans="1:46" x14ac:dyDescent="0.2">
      <c r="A5274" t="s">
        <v>241</v>
      </c>
      <c r="B5274" t="s">
        <v>242</v>
      </c>
      <c r="C5274">
        <f>-70.06766775 / 41.74059009</f>
        <v>-1.6786458360775895</v>
      </c>
      <c r="D5274" t="s">
        <v>243</v>
      </c>
      <c r="E5274" t="s">
        <v>70</v>
      </c>
      <c r="F5274" s="1">
        <v>41891</v>
      </c>
      <c r="G5274">
        <v>7</v>
      </c>
      <c r="O5274">
        <v>7.5</v>
      </c>
      <c r="P5274" t="s">
        <v>71</v>
      </c>
      <c r="Q5274">
        <v>24</v>
      </c>
      <c r="R5274" t="s">
        <v>71</v>
      </c>
    </row>
    <row r="5275" spans="1:46" x14ac:dyDescent="0.2">
      <c r="A5275" t="s">
        <v>241</v>
      </c>
      <c r="B5275" t="s">
        <v>242</v>
      </c>
      <c r="C5275">
        <f>-70.06766775 / 41.74059009</f>
        <v>-1.6786458360775895</v>
      </c>
      <c r="D5275" t="s">
        <v>243</v>
      </c>
      <c r="E5275" t="s">
        <v>70</v>
      </c>
      <c r="F5275" s="1">
        <v>41891</v>
      </c>
      <c r="G5275">
        <v>8</v>
      </c>
      <c r="O5275">
        <v>7.5</v>
      </c>
      <c r="P5275" t="s">
        <v>71</v>
      </c>
      <c r="Q5275">
        <v>24</v>
      </c>
      <c r="R5275" t="s">
        <v>71</v>
      </c>
    </row>
    <row r="5276" spans="1:46" x14ac:dyDescent="0.2">
      <c r="A5276" t="s">
        <v>241</v>
      </c>
      <c r="B5276" t="s">
        <v>242</v>
      </c>
      <c r="C5276">
        <f>-70.06766775 / 41.74059009</f>
        <v>-1.6786458360775895</v>
      </c>
      <c r="D5276" t="s">
        <v>243</v>
      </c>
      <c r="E5276" t="s">
        <v>70</v>
      </c>
      <c r="F5276" s="1">
        <v>41891</v>
      </c>
      <c r="G5276">
        <v>9</v>
      </c>
      <c r="K5276">
        <v>2.16</v>
      </c>
      <c r="L5276" t="s">
        <v>71</v>
      </c>
      <c r="O5276">
        <v>7.4</v>
      </c>
      <c r="P5276" t="s">
        <v>71</v>
      </c>
      <c r="Q5276">
        <v>24</v>
      </c>
      <c r="R5276" t="s">
        <v>71</v>
      </c>
      <c r="S5276">
        <v>0.2</v>
      </c>
      <c r="T5276" t="s">
        <v>71</v>
      </c>
      <c r="U5276">
        <v>6.19</v>
      </c>
      <c r="V5276" t="s">
        <v>71</v>
      </c>
      <c r="W5276">
        <v>16.27</v>
      </c>
      <c r="X5276" t="s">
        <v>71</v>
      </c>
      <c r="Y5276">
        <v>30.44</v>
      </c>
      <c r="AA5276">
        <v>38.15</v>
      </c>
      <c r="AE5276">
        <v>3.3</v>
      </c>
      <c r="AF5276" t="s">
        <v>71</v>
      </c>
      <c r="AG5276">
        <v>6.64</v>
      </c>
      <c r="AH5276" t="s">
        <v>71</v>
      </c>
      <c r="AS5276">
        <v>1.52</v>
      </c>
      <c r="AT5276" t="s">
        <v>71</v>
      </c>
    </row>
    <row r="5277" spans="1:46" x14ac:dyDescent="0.2">
      <c r="A5277" t="s">
        <v>241</v>
      </c>
      <c r="B5277" t="s">
        <v>242</v>
      </c>
      <c r="C5277">
        <f>-70.06766775 / 41.74059009</f>
        <v>-1.6786458360775895</v>
      </c>
      <c r="D5277" t="s">
        <v>243</v>
      </c>
      <c r="E5277" t="s">
        <v>70</v>
      </c>
      <c r="F5277" s="1">
        <v>41891</v>
      </c>
      <c r="G5277">
        <v>10</v>
      </c>
      <c r="O5277">
        <v>7.3</v>
      </c>
      <c r="P5277" t="s">
        <v>71</v>
      </c>
      <c r="Q5277">
        <v>24</v>
      </c>
      <c r="R5277" t="s">
        <v>71</v>
      </c>
    </row>
    <row r="5278" spans="1:46" x14ac:dyDescent="0.2">
      <c r="A5278" t="s">
        <v>241</v>
      </c>
      <c r="B5278" t="s">
        <v>242</v>
      </c>
      <c r="C5278">
        <f>-70.06766775 / 41.74059009</f>
        <v>-1.6786458360775895</v>
      </c>
      <c r="D5278" t="s">
        <v>243</v>
      </c>
      <c r="E5278" t="s">
        <v>70</v>
      </c>
      <c r="F5278" s="1">
        <v>41891</v>
      </c>
      <c r="G5278">
        <v>11</v>
      </c>
      <c r="O5278">
        <v>8.4</v>
      </c>
      <c r="P5278" t="s">
        <v>71</v>
      </c>
      <c r="Q5278">
        <v>19.5</v>
      </c>
      <c r="R5278" t="s">
        <v>71</v>
      </c>
    </row>
    <row r="5279" spans="1:46" x14ac:dyDescent="0.2">
      <c r="A5279" t="s">
        <v>241</v>
      </c>
      <c r="B5279" t="s">
        <v>242</v>
      </c>
      <c r="C5279">
        <f>-70.06766775 / 41.74059009</f>
        <v>-1.6786458360775895</v>
      </c>
      <c r="D5279" t="s">
        <v>243</v>
      </c>
      <c r="E5279" t="s">
        <v>70</v>
      </c>
      <c r="F5279" s="1">
        <v>41891</v>
      </c>
      <c r="G5279">
        <v>12</v>
      </c>
      <c r="O5279">
        <v>8.3000000000000007</v>
      </c>
      <c r="P5279" t="s">
        <v>71</v>
      </c>
      <c r="Q5279">
        <v>15.7</v>
      </c>
      <c r="R5279" t="s">
        <v>71</v>
      </c>
    </row>
    <row r="5280" spans="1:46" x14ac:dyDescent="0.2">
      <c r="A5280" t="s">
        <v>241</v>
      </c>
      <c r="B5280" t="s">
        <v>242</v>
      </c>
      <c r="C5280">
        <f>-70.06766775 / 41.74059009</f>
        <v>-1.6786458360775895</v>
      </c>
      <c r="D5280" t="s">
        <v>243</v>
      </c>
      <c r="E5280" t="s">
        <v>70</v>
      </c>
      <c r="F5280" s="1">
        <v>41891</v>
      </c>
      <c r="G5280">
        <v>13</v>
      </c>
      <c r="O5280">
        <v>6.4</v>
      </c>
      <c r="P5280" t="s">
        <v>71</v>
      </c>
      <c r="Q5280">
        <v>14</v>
      </c>
      <c r="R5280" t="s">
        <v>71</v>
      </c>
    </row>
    <row r="5281" spans="1:58" x14ac:dyDescent="0.2">
      <c r="A5281" t="s">
        <v>241</v>
      </c>
      <c r="B5281" t="s">
        <v>242</v>
      </c>
      <c r="C5281">
        <f>-70.06766775 / 41.74059009</f>
        <v>-1.6786458360775895</v>
      </c>
      <c r="D5281" t="s">
        <v>243</v>
      </c>
      <c r="E5281" t="s">
        <v>70</v>
      </c>
      <c r="F5281" s="1">
        <v>41891</v>
      </c>
      <c r="G5281">
        <v>14</v>
      </c>
      <c r="O5281">
        <v>4.5</v>
      </c>
      <c r="P5281" t="s">
        <v>71</v>
      </c>
      <c r="Q5281">
        <v>13.1</v>
      </c>
      <c r="R5281" t="s">
        <v>71</v>
      </c>
    </row>
    <row r="5282" spans="1:58" x14ac:dyDescent="0.2">
      <c r="A5282" t="s">
        <v>241</v>
      </c>
      <c r="B5282" t="s">
        <v>242</v>
      </c>
      <c r="C5282">
        <f>-70.06766775 / 41.74059009</f>
        <v>-1.6786458360775895</v>
      </c>
      <c r="D5282" t="s">
        <v>243</v>
      </c>
      <c r="E5282" t="s">
        <v>70</v>
      </c>
      <c r="F5282" s="1">
        <v>41891</v>
      </c>
      <c r="G5282">
        <v>15</v>
      </c>
      <c r="O5282">
        <v>1.5</v>
      </c>
      <c r="P5282" t="s">
        <v>71</v>
      </c>
      <c r="Q5282">
        <v>12.2</v>
      </c>
      <c r="R5282" t="s">
        <v>71</v>
      </c>
    </row>
    <row r="5283" spans="1:58" x14ac:dyDescent="0.2">
      <c r="A5283" t="s">
        <v>241</v>
      </c>
      <c r="B5283" t="s">
        <v>242</v>
      </c>
      <c r="C5283">
        <f>-70.06766775 / 41.74059009</f>
        <v>-1.6786458360775895</v>
      </c>
      <c r="D5283" t="s">
        <v>243</v>
      </c>
      <c r="E5283" t="s">
        <v>70</v>
      </c>
      <c r="F5283" s="1">
        <v>41891</v>
      </c>
      <c r="G5283">
        <v>16</v>
      </c>
      <c r="O5283">
        <v>0.4</v>
      </c>
      <c r="P5283" t="s">
        <v>71</v>
      </c>
      <c r="Q5283">
        <v>11.7</v>
      </c>
      <c r="R5283" t="s">
        <v>71</v>
      </c>
    </row>
    <row r="5284" spans="1:58" x14ac:dyDescent="0.2">
      <c r="A5284" t="s">
        <v>241</v>
      </c>
      <c r="B5284" t="s">
        <v>242</v>
      </c>
      <c r="C5284">
        <f>-70.06766775 / 41.74059009</f>
        <v>-1.6786458360775895</v>
      </c>
      <c r="D5284" t="s">
        <v>243</v>
      </c>
      <c r="E5284" t="s">
        <v>70</v>
      </c>
      <c r="F5284" s="1">
        <v>41891</v>
      </c>
      <c r="G5284">
        <v>17</v>
      </c>
      <c r="K5284">
        <v>16.079999999999998</v>
      </c>
      <c r="L5284" t="s">
        <v>71</v>
      </c>
      <c r="O5284">
        <v>0.3</v>
      </c>
      <c r="P5284" t="s">
        <v>71</v>
      </c>
      <c r="Q5284">
        <v>11.4</v>
      </c>
      <c r="R5284" t="s">
        <v>71</v>
      </c>
      <c r="S5284">
        <v>0.7</v>
      </c>
      <c r="T5284" t="s">
        <v>71</v>
      </c>
      <c r="U5284">
        <v>21.68</v>
      </c>
      <c r="V5284" t="s">
        <v>71</v>
      </c>
      <c r="W5284">
        <v>20.010000000000002</v>
      </c>
      <c r="X5284" t="s">
        <v>71</v>
      </c>
      <c r="Y5284">
        <v>48.51</v>
      </c>
      <c r="AA5284">
        <v>57.85</v>
      </c>
      <c r="AE5284">
        <v>6.6</v>
      </c>
      <c r="AF5284" t="s">
        <v>71</v>
      </c>
      <c r="AG5284">
        <v>6.17</v>
      </c>
      <c r="AH5284" t="s">
        <v>71</v>
      </c>
      <c r="AS5284">
        <v>16.760000000000002</v>
      </c>
      <c r="AT5284" t="s">
        <v>71</v>
      </c>
    </row>
    <row r="5285" spans="1:58" x14ac:dyDescent="0.2">
      <c r="A5285" t="s">
        <v>241</v>
      </c>
      <c r="B5285" t="s">
        <v>242</v>
      </c>
      <c r="C5285">
        <f>-70.06766775 / 41.74059009</f>
        <v>-1.6786458360775895</v>
      </c>
      <c r="D5285" t="s">
        <v>243</v>
      </c>
      <c r="E5285" t="s">
        <v>70</v>
      </c>
      <c r="F5285" s="1">
        <v>42625</v>
      </c>
      <c r="G5285">
        <v>0.5</v>
      </c>
      <c r="I5285">
        <v>18</v>
      </c>
      <c r="J5285" t="s">
        <v>71</v>
      </c>
      <c r="K5285">
        <v>1.89</v>
      </c>
      <c r="L5285" t="s">
        <v>71</v>
      </c>
      <c r="M5285">
        <v>7</v>
      </c>
      <c r="N5285" t="s">
        <v>71</v>
      </c>
      <c r="O5285">
        <v>8.2100000000000009</v>
      </c>
      <c r="P5285" t="s">
        <v>71</v>
      </c>
      <c r="Q5285">
        <v>24.1</v>
      </c>
      <c r="R5285" t="s">
        <v>71</v>
      </c>
      <c r="S5285">
        <v>0.32</v>
      </c>
      <c r="T5285" t="s">
        <v>71</v>
      </c>
      <c r="U5285">
        <v>9.91</v>
      </c>
      <c r="V5285" t="s">
        <v>71</v>
      </c>
      <c r="W5285">
        <v>22.88</v>
      </c>
      <c r="X5285" t="s">
        <v>71</v>
      </c>
      <c r="Y5285">
        <v>37.22</v>
      </c>
      <c r="AA5285">
        <v>36.840000000000003</v>
      </c>
      <c r="AC5285">
        <v>31.96</v>
      </c>
      <c r="AE5285">
        <v>5.2</v>
      </c>
      <c r="AF5285" t="s">
        <v>71</v>
      </c>
      <c r="AG5285">
        <v>6.4</v>
      </c>
      <c r="AH5285" t="s">
        <v>71</v>
      </c>
      <c r="AS5285">
        <v>0.73</v>
      </c>
      <c r="AT5285" t="s">
        <v>71</v>
      </c>
      <c r="BE5285">
        <v>2.62</v>
      </c>
      <c r="BF5285" t="s">
        <v>71</v>
      </c>
    </row>
    <row r="5286" spans="1:58" x14ac:dyDescent="0.2">
      <c r="A5286" t="s">
        <v>241</v>
      </c>
      <c r="B5286" t="s">
        <v>242</v>
      </c>
      <c r="C5286">
        <f>-70.06766775 / 41.74059009</f>
        <v>-1.6786458360775895</v>
      </c>
      <c r="D5286" t="s">
        <v>243</v>
      </c>
      <c r="E5286" t="s">
        <v>70</v>
      </c>
      <c r="F5286" s="1">
        <v>42625</v>
      </c>
      <c r="G5286">
        <v>1</v>
      </c>
      <c r="O5286">
        <v>8.2100000000000009</v>
      </c>
      <c r="P5286" t="s">
        <v>71</v>
      </c>
      <c r="Q5286">
        <v>24.1</v>
      </c>
      <c r="R5286" t="s">
        <v>71</v>
      </c>
    </row>
    <row r="5287" spans="1:58" x14ac:dyDescent="0.2">
      <c r="A5287" t="s">
        <v>241</v>
      </c>
      <c r="B5287" t="s">
        <v>242</v>
      </c>
      <c r="C5287">
        <f>-70.06766775 / 41.74059009</f>
        <v>-1.6786458360775895</v>
      </c>
      <c r="D5287" t="s">
        <v>243</v>
      </c>
      <c r="E5287" t="s">
        <v>70</v>
      </c>
      <c r="F5287" s="1">
        <v>42625</v>
      </c>
      <c r="G5287">
        <v>2</v>
      </c>
      <c r="O5287">
        <v>8.2100000000000009</v>
      </c>
      <c r="P5287" t="s">
        <v>71</v>
      </c>
      <c r="Q5287">
        <v>24</v>
      </c>
      <c r="R5287" t="s">
        <v>71</v>
      </c>
    </row>
    <row r="5288" spans="1:58" x14ac:dyDescent="0.2">
      <c r="A5288" t="s">
        <v>241</v>
      </c>
      <c r="B5288" t="s">
        <v>242</v>
      </c>
      <c r="C5288">
        <f>-70.06766775 / 41.74059009</f>
        <v>-1.6786458360775895</v>
      </c>
      <c r="D5288" t="s">
        <v>243</v>
      </c>
      <c r="E5288" t="s">
        <v>70</v>
      </c>
      <c r="F5288" s="1">
        <v>42625</v>
      </c>
      <c r="G5288">
        <v>3</v>
      </c>
      <c r="K5288">
        <v>3.58</v>
      </c>
      <c r="L5288" t="s">
        <v>71</v>
      </c>
      <c r="O5288">
        <v>8.23</v>
      </c>
      <c r="P5288" t="s">
        <v>71</v>
      </c>
      <c r="Q5288">
        <v>23.9</v>
      </c>
      <c r="R5288" t="s">
        <v>71</v>
      </c>
      <c r="S5288">
        <v>0.23</v>
      </c>
      <c r="T5288" t="s">
        <v>71</v>
      </c>
      <c r="U5288">
        <v>7.12</v>
      </c>
      <c r="V5288" t="s">
        <v>71</v>
      </c>
      <c r="Y5288">
        <v>32.46</v>
      </c>
      <c r="AA5288">
        <v>43.11</v>
      </c>
      <c r="AE5288">
        <v>5.2</v>
      </c>
      <c r="AF5288" t="s">
        <v>71</v>
      </c>
      <c r="AG5288">
        <v>6.41</v>
      </c>
      <c r="AH5288" t="s">
        <v>71</v>
      </c>
      <c r="AS5288">
        <v>0.84</v>
      </c>
      <c r="AT5288" t="s">
        <v>71</v>
      </c>
      <c r="BE5288">
        <v>4.42</v>
      </c>
      <c r="BF5288" t="s">
        <v>71</v>
      </c>
    </row>
    <row r="5289" spans="1:58" x14ac:dyDescent="0.2">
      <c r="A5289" t="s">
        <v>241</v>
      </c>
      <c r="B5289" t="s">
        <v>242</v>
      </c>
      <c r="C5289">
        <f>-70.06766775 / 41.74059009</f>
        <v>-1.6786458360775895</v>
      </c>
      <c r="D5289" t="s">
        <v>243</v>
      </c>
      <c r="E5289" t="s">
        <v>70</v>
      </c>
      <c r="F5289" s="1">
        <v>42625</v>
      </c>
      <c r="G5289">
        <v>4</v>
      </c>
      <c r="O5289">
        <v>8.14</v>
      </c>
      <c r="P5289" t="s">
        <v>71</v>
      </c>
      <c r="Q5289">
        <v>23.9</v>
      </c>
      <c r="R5289" t="s">
        <v>71</v>
      </c>
    </row>
    <row r="5290" spans="1:58" x14ac:dyDescent="0.2">
      <c r="A5290" t="s">
        <v>241</v>
      </c>
      <c r="B5290" t="s">
        <v>242</v>
      </c>
      <c r="C5290">
        <f>-70.06766775 / 41.74059009</f>
        <v>-1.6786458360775895</v>
      </c>
      <c r="D5290" t="s">
        <v>243</v>
      </c>
      <c r="E5290" t="s">
        <v>70</v>
      </c>
      <c r="F5290" s="1">
        <v>42625</v>
      </c>
      <c r="G5290">
        <v>5</v>
      </c>
      <c r="O5290">
        <v>8.06</v>
      </c>
      <c r="P5290" t="s">
        <v>71</v>
      </c>
      <c r="Q5290">
        <v>23.9</v>
      </c>
      <c r="R5290" t="s">
        <v>71</v>
      </c>
    </row>
    <row r="5291" spans="1:58" x14ac:dyDescent="0.2">
      <c r="A5291" t="s">
        <v>241</v>
      </c>
      <c r="B5291" t="s">
        <v>242</v>
      </c>
      <c r="C5291">
        <f>-70.06766775 / 41.74059009</f>
        <v>-1.6786458360775895</v>
      </c>
      <c r="D5291" t="s">
        <v>243</v>
      </c>
      <c r="E5291" t="s">
        <v>70</v>
      </c>
      <c r="F5291" s="1">
        <v>42625</v>
      </c>
      <c r="G5291">
        <v>6</v>
      </c>
      <c r="O5291">
        <v>7.97</v>
      </c>
      <c r="P5291" t="s">
        <v>71</v>
      </c>
      <c r="Q5291">
        <v>23.9</v>
      </c>
      <c r="R5291" t="s">
        <v>71</v>
      </c>
    </row>
    <row r="5292" spans="1:58" x14ac:dyDescent="0.2">
      <c r="A5292" t="s">
        <v>241</v>
      </c>
      <c r="B5292" t="s">
        <v>242</v>
      </c>
      <c r="C5292">
        <f>-70.06766775 / 41.74059009</f>
        <v>-1.6786458360775895</v>
      </c>
      <c r="D5292" t="s">
        <v>243</v>
      </c>
      <c r="E5292" t="s">
        <v>70</v>
      </c>
      <c r="F5292" s="1">
        <v>42625</v>
      </c>
      <c r="G5292">
        <v>7</v>
      </c>
      <c r="O5292">
        <v>7.9</v>
      </c>
      <c r="P5292" t="s">
        <v>71</v>
      </c>
      <c r="Q5292">
        <v>23.8</v>
      </c>
      <c r="R5292" t="s">
        <v>71</v>
      </c>
    </row>
    <row r="5293" spans="1:58" x14ac:dyDescent="0.2">
      <c r="A5293" t="s">
        <v>241</v>
      </c>
      <c r="B5293" t="s">
        <v>242</v>
      </c>
      <c r="C5293">
        <f>-70.06766775 / 41.74059009</f>
        <v>-1.6786458360775895</v>
      </c>
      <c r="D5293" t="s">
        <v>243</v>
      </c>
      <c r="E5293" t="s">
        <v>70</v>
      </c>
      <c r="F5293" s="1">
        <v>42625</v>
      </c>
      <c r="G5293">
        <v>8</v>
      </c>
      <c r="O5293">
        <v>7.83</v>
      </c>
      <c r="P5293" t="s">
        <v>71</v>
      </c>
      <c r="Q5293">
        <v>23.8</v>
      </c>
      <c r="R5293" t="s">
        <v>71</v>
      </c>
    </row>
    <row r="5294" spans="1:58" x14ac:dyDescent="0.2">
      <c r="A5294" t="s">
        <v>241</v>
      </c>
      <c r="B5294" t="s">
        <v>242</v>
      </c>
      <c r="C5294">
        <f>-70.06766775 / 41.74059009</f>
        <v>-1.6786458360775895</v>
      </c>
      <c r="D5294" t="s">
        <v>243</v>
      </c>
      <c r="E5294" t="s">
        <v>70</v>
      </c>
      <c r="F5294" s="1">
        <v>42625</v>
      </c>
      <c r="G5294">
        <v>9</v>
      </c>
      <c r="K5294">
        <v>3.57</v>
      </c>
      <c r="L5294" t="s">
        <v>71</v>
      </c>
      <c r="O5294">
        <v>7.77</v>
      </c>
      <c r="P5294" t="s">
        <v>71</v>
      </c>
      <c r="Q5294">
        <v>23.6</v>
      </c>
      <c r="R5294" t="s">
        <v>71</v>
      </c>
      <c r="S5294">
        <v>0.23</v>
      </c>
      <c r="T5294" t="s">
        <v>71</v>
      </c>
      <c r="U5294">
        <v>7.12</v>
      </c>
      <c r="V5294" t="s">
        <v>71</v>
      </c>
      <c r="W5294">
        <v>21.46</v>
      </c>
      <c r="X5294" t="s">
        <v>71</v>
      </c>
      <c r="Y5294">
        <v>32.46</v>
      </c>
      <c r="AA5294">
        <v>43.08</v>
      </c>
      <c r="AE5294">
        <v>5.5</v>
      </c>
      <c r="AF5294" t="s">
        <v>71</v>
      </c>
      <c r="AG5294">
        <v>6.35</v>
      </c>
      <c r="AH5294" t="s">
        <v>71</v>
      </c>
      <c r="AS5294">
        <v>1.96</v>
      </c>
      <c r="AT5294" t="s">
        <v>71</v>
      </c>
      <c r="BE5294">
        <v>5.53</v>
      </c>
      <c r="BF5294" t="s">
        <v>71</v>
      </c>
    </row>
    <row r="5295" spans="1:58" x14ac:dyDescent="0.2">
      <c r="A5295" t="s">
        <v>241</v>
      </c>
      <c r="B5295" t="s">
        <v>242</v>
      </c>
      <c r="C5295">
        <f>-70.06766775 / 41.74059009</f>
        <v>-1.6786458360775895</v>
      </c>
      <c r="D5295" t="s">
        <v>243</v>
      </c>
      <c r="E5295" t="s">
        <v>70</v>
      </c>
      <c r="F5295" s="1">
        <v>42625</v>
      </c>
      <c r="G5295">
        <v>10</v>
      </c>
      <c r="O5295">
        <v>7.72</v>
      </c>
      <c r="P5295" t="s">
        <v>71</v>
      </c>
      <c r="Q5295">
        <v>23.1</v>
      </c>
      <c r="R5295" t="s">
        <v>71</v>
      </c>
    </row>
    <row r="5296" spans="1:58" x14ac:dyDescent="0.2">
      <c r="A5296" t="s">
        <v>241</v>
      </c>
      <c r="B5296" t="s">
        <v>242</v>
      </c>
      <c r="C5296">
        <f>-70.06766775 / 41.74059009</f>
        <v>-1.6786458360775895</v>
      </c>
      <c r="D5296" t="s">
        <v>243</v>
      </c>
      <c r="E5296" t="s">
        <v>70</v>
      </c>
      <c r="F5296" s="1">
        <v>42625</v>
      </c>
      <c r="G5296">
        <v>11</v>
      </c>
      <c r="O5296">
        <v>9.01</v>
      </c>
      <c r="P5296" t="s">
        <v>71</v>
      </c>
      <c r="Q5296">
        <v>19.600000000000001</v>
      </c>
      <c r="R5296" t="s">
        <v>71</v>
      </c>
    </row>
    <row r="5297" spans="1:58" x14ac:dyDescent="0.2">
      <c r="A5297" t="s">
        <v>241</v>
      </c>
      <c r="B5297" t="s">
        <v>242</v>
      </c>
      <c r="C5297">
        <f>-70.06766775 / 41.74059009</f>
        <v>-1.6786458360775895</v>
      </c>
      <c r="D5297" t="s">
        <v>243</v>
      </c>
      <c r="E5297" t="s">
        <v>70</v>
      </c>
      <c r="F5297" s="1">
        <v>42625</v>
      </c>
      <c r="G5297">
        <v>12</v>
      </c>
      <c r="O5297">
        <v>8.52</v>
      </c>
      <c r="P5297" t="s">
        <v>71</v>
      </c>
      <c r="Q5297">
        <v>16</v>
      </c>
      <c r="R5297" t="s">
        <v>71</v>
      </c>
    </row>
    <row r="5298" spans="1:58" x14ac:dyDescent="0.2">
      <c r="A5298" t="s">
        <v>241</v>
      </c>
      <c r="B5298" t="s">
        <v>242</v>
      </c>
      <c r="C5298">
        <f>-70.06766775 / 41.74059009</f>
        <v>-1.6786458360775895</v>
      </c>
      <c r="D5298" t="s">
        <v>243</v>
      </c>
      <c r="E5298" t="s">
        <v>70</v>
      </c>
      <c r="F5298" s="1">
        <v>42625</v>
      </c>
      <c r="G5298">
        <v>13</v>
      </c>
      <c r="O5298">
        <v>6.91</v>
      </c>
      <c r="P5298" t="s">
        <v>71</v>
      </c>
      <c r="Q5298">
        <v>14.7</v>
      </c>
      <c r="R5298" t="s">
        <v>71</v>
      </c>
    </row>
    <row r="5299" spans="1:58" x14ac:dyDescent="0.2">
      <c r="A5299" t="s">
        <v>241</v>
      </c>
      <c r="B5299" t="s">
        <v>242</v>
      </c>
      <c r="C5299">
        <f>-70.06766775 / 41.74059009</f>
        <v>-1.6786458360775895</v>
      </c>
      <c r="D5299" t="s">
        <v>243</v>
      </c>
      <c r="E5299" t="s">
        <v>70</v>
      </c>
      <c r="F5299" s="1">
        <v>42625</v>
      </c>
      <c r="G5299">
        <v>14</v>
      </c>
      <c r="O5299">
        <v>3.9</v>
      </c>
      <c r="P5299" t="s">
        <v>71</v>
      </c>
      <c r="Q5299">
        <v>13.7</v>
      </c>
      <c r="R5299" t="s">
        <v>71</v>
      </c>
    </row>
    <row r="5300" spans="1:58" x14ac:dyDescent="0.2">
      <c r="A5300" t="s">
        <v>241</v>
      </c>
      <c r="B5300" t="s">
        <v>242</v>
      </c>
      <c r="C5300">
        <f>-70.06766775 / 41.74059009</f>
        <v>-1.6786458360775895</v>
      </c>
      <c r="D5300" t="s">
        <v>243</v>
      </c>
      <c r="E5300" t="s">
        <v>70</v>
      </c>
      <c r="F5300" s="1">
        <v>42625</v>
      </c>
      <c r="G5300">
        <v>15</v>
      </c>
      <c r="O5300">
        <v>2.4500000000000002</v>
      </c>
      <c r="P5300" t="s">
        <v>71</v>
      </c>
      <c r="Q5300">
        <v>13.3</v>
      </c>
      <c r="R5300" t="s">
        <v>71</v>
      </c>
    </row>
    <row r="5301" spans="1:58" x14ac:dyDescent="0.2">
      <c r="A5301" t="s">
        <v>241</v>
      </c>
      <c r="B5301" t="s">
        <v>242</v>
      </c>
      <c r="C5301">
        <f>-70.06766775 / 41.74059009</f>
        <v>-1.6786458360775895</v>
      </c>
      <c r="D5301" t="s">
        <v>243</v>
      </c>
      <c r="E5301" t="s">
        <v>70</v>
      </c>
      <c r="F5301" s="1">
        <v>42625</v>
      </c>
      <c r="G5301">
        <v>16</v>
      </c>
      <c r="K5301">
        <v>3.95</v>
      </c>
      <c r="L5301" t="s">
        <v>71</v>
      </c>
      <c r="O5301">
        <v>0.6</v>
      </c>
      <c r="P5301" t="s">
        <v>71</v>
      </c>
      <c r="Q5301">
        <v>12.7</v>
      </c>
      <c r="R5301" t="s">
        <v>71</v>
      </c>
      <c r="S5301">
        <v>0.34</v>
      </c>
      <c r="T5301" t="s">
        <v>71</v>
      </c>
      <c r="U5301">
        <v>10.53</v>
      </c>
      <c r="V5301" t="s">
        <v>71</v>
      </c>
      <c r="W5301">
        <v>24.13</v>
      </c>
      <c r="X5301" t="s">
        <v>71</v>
      </c>
      <c r="Y5301">
        <v>38.1</v>
      </c>
      <c r="AA5301">
        <v>44.08</v>
      </c>
      <c r="AE5301">
        <v>9.1</v>
      </c>
      <c r="AF5301" t="s">
        <v>71</v>
      </c>
      <c r="AG5301">
        <v>5.73</v>
      </c>
      <c r="AH5301" t="s">
        <v>71</v>
      </c>
      <c r="AS5301">
        <v>5.26</v>
      </c>
      <c r="AT5301" t="s">
        <v>71</v>
      </c>
      <c r="BE5301">
        <v>9.2100000000000009</v>
      </c>
      <c r="BF5301" t="s">
        <v>71</v>
      </c>
    </row>
    <row r="5302" spans="1:58" x14ac:dyDescent="0.2">
      <c r="A5302" t="s">
        <v>241</v>
      </c>
      <c r="B5302" t="s">
        <v>242</v>
      </c>
      <c r="C5302">
        <f>-70.06766775 / 41.74059009</f>
        <v>-1.6786458360775895</v>
      </c>
      <c r="D5302" t="s">
        <v>243</v>
      </c>
      <c r="E5302" t="s">
        <v>70</v>
      </c>
      <c r="F5302" s="1">
        <v>42625</v>
      </c>
      <c r="G5302">
        <v>17</v>
      </c>
      <c r="O5302">
        <v>0.54</v>
      </c>
      <c r="P5302" t="s">
        <v>71</v>
      </c>
      <c r="Q5302">
        <v>12.3</v>
      </c>
      <c r="R5302" t="s">
        <v>71</v>
      </c>
    </row>
    <row r="5303" spans="1:58" x14ac:dyDescent="0.2">
      <c r="A5303" t="s">
        <v>244</v>
      </c>
      <c r="B5303" t="s">
        <v>245</v>
      </c>
      <c r="C5303">
        <f>-70.10986009 / 41.74069745</f>
        <v>-1.6796523386793576</v>
      </c>
      <c r="D5303" t="s">
        <v>246</v>
      </c>
      <c r="E5303" t="s">
        <v>70</v>
      </c>
      <c r="F5303" s="1">
        <v>37143</v>
      </c>
      <c r="G5303">
        <v>0.5</v>
      </c>
      <c r="I5303">
        <v>3.82</v>
      </c>
      <c r="J5303" t="s">
        <v>71</v>
      </c>
      <c r="K5303">
        <v>28.32</v>
      </c>
      <c r="L5303" t="s">
        <v>71</v>
      </c>
      <c r="M5303">
        <v>1.93</v>
      </c>
      <c r="N5303" t="s">
        <v>71</v>
      </c>
      <c r="O5303">
        <v>9.51</v>
      </c>
      <c r="P5303" t="s">
        <v>71</v>
      </c>
      <c r="Q5303">
        <v>23.5</v>
      </c>
      <c r="R5303" t="s">
        <v>71</v>
      </c>
      <c r="S5303">
        <v>1.17</v>
      </c>
      <c r="T5303" t="s">
        <v>71</v>
      </c>
      <c r="U5303">
        <v>36.24</v>
      </c>
      <c r="V5303" t="s">
        <v>71</v>
      </c>
      <c r="W5303">
        <v>23.1</v>
      </c>
      <c r="X5303" t="s">
        <v>71</v>
      </c>
      <c r="Y5303">
        <v>55.92</v>
      </c>
      <c r="AA5303">
        <v>63.4</v>
      </c>
      <c r="AC5303">
        <v>50.53</v>
      </c>
      <c r="AE5303">
        <v>3.5</v>
      </c>
      <c r="AF5303" t="s">
        <v>71</v>
      </c>
      <c r="AG5303">
        <v>6.85</v>
      </c>
      <c r="AH5303" t="s">
        <v>71</v>
      </c>
      <c r="AS5303">
        <v>0</v>
      </c>
      <c r="AT5303" t="s">
        <v>71</v>
      </c>
    </row>
    <row r="5304" spans="1:58" x14ac:dyDescent="0.2">
      <c r="A5304" t="s">
        <v>244</v>
      </c>
      <c r="B5304" t="s">
        <v>245</v>
      </c>
      <c r="C5304">
        <f>-70.10986009 / 41.74069745</f>
        <v>-1.6796523386793576</v>
      </c>
      <c r="D5304" t="s">
        <v>246</v>
      </c>
      <c r="E5304" t="s">
        <v>70</v>
      </c>
      <c r="F5304" s="1">
        <v>37143</v>
      </c>
      <c r="G5304">
        <v>1</v>
      </c>
      <c r="O5304">
        <v>9.4700000000000006</v>
      </c>
      <c r="P5304" t="s">
        <v>71</v>
      </c>
      <c r="Q5304">
        <v>23.4</v>
      </c>
      <c r="R5304" t="s">
        <v>71</v>
      </c>
    </row>
    <row r="5305" spans="1:58" x14ac:dyDescent="0.2">
      <c r="A5305" t="s">
        <v>244</v>
      </c>
      <c r="B5305" t="s">
        <v>245</v>
      </c>
      <c r="C5305">
        <f>-70.10986009 / 41.74069745</f>
        <v>-1.6796523386793576</v>
      </c>
      <c r="D5305" t="s">
        <v>246</v>
      </c>
      <c r="E5305" t="s">
        <v>70</v>
      </c>
      <c r="F5305" s="1">
        <v>37143</v>
      </c>
      <c r="G5305">
        <v>2</v>
      </c>
      <c r="O5305">
        <v>9.4499999999999993</v>
      </c>
      <c r="P5305" t="s">
        <v>71</v>
      </c>
      <c r="Q5305">
        <v>23.4</v>
      </c>
      <c r="R5305" t="s">
        <v>71</v>
      </c>
    </row>
    <row r="5306" spans="1:58" x14ac:dyDescent="0.2">
      <c r="A5306" t="s">
        <v>244</v>
      </c>
      <c r="B5306" t="s">
        <v>245</v>
      </c>
      <c r="C5306">
        <f>-70.10986009 / 41.74069745</f>
        <v>-1.6796523386793576</v>
      </c>
      <c r="D5306" t="s">
        <v>246</v>
      </c>
      <c r="E5306" t="s">
        <v>70</v>
      </c>
      <c r="F5306" s="1">
        <v>37143</v>
      </c>
      <c r="G5306">
        <v>3</v>
      </c>
      <c r="K5306">
        <v>21.68</v>
      </c>
      <c r="L5306" t="s">
        <v>71</v>
      </c>
      <c r="O5306">
        <v>7.72</v>
      </c>
      <c r="P5306" t="s">
        <v>71</v>
      </c>
      <c r="Q5306">
        <v>22.7</v>
      </c>
      <c r="R5306" t="s">
        <v>71</v>
      </c>
      <c r="S5306">
        <v>1.78</v>
      </c>
      <c r="T5306" t="s">
        <v>71</v>
      </c>
      <c r="U5306">
        <v>55.13</v>
      </c>
      <c r="V5306" t="s">
        <v>71</v>
      </c>
      <c r="W5306">
        <v>25.4</v>
      </c>
      <c r="X5306" t="s">
        <v>71</v>
      </c>
      <c r="Y5306">
        <v>61.97</v>
      </c>
      <c r="AA5306">
        <v>60.78</v>
      </c>
      <c r="AE5306">
        <v>3.6</v>
      </c>
      <c r="AF5306" t="s">
        <v>71</v>
      </c>
      <c r="AG5306">
        <v>6.35</v>
      </c>
      <c r="AH5306" t="s">
        <v>71</v>
      </c>
      <c r="AS5306">
        <v>0</v>
      </c>
      <c r="AT5306" t="s">
        <v>71</v>
      </c>
    </row>
    <row r="5307" spans="1:58" x14ac:dyDescent="0.2">
      <c r="A5307" t="s">
        <v>244</v>
      </c>
      <c r="B5307" t="s">
        <v>245</v>
      </c>
      <c r="C5307">
        <f>-70.10986009 / 41.74069745</f>
        <v>-1.6796523386793576</v>
      </c>
      <c r="D5307" t="s">
        <v>246</v>
      </c>
      <c r="E5307" t="s">
        <v>70</v>
      </c>
      <c r="F5307" s="1">
        <v>37143</v>
      </c>
      <c r="G5307">
        <v>3.5</v>
      </c>
      <c r="O5307">
        <v>7.25</v>
      </c>
      <c r="P5307" t="s">
        <v>71</v>
      </c>
      <c r="Q5307">
        <v>22.5</v>
      </c>
      <c r="R5307" t="s">
        <v>71</v>
      </c>
    </row>
    <row r="5308" spans="1:58" x14ac:dyDescent="0.2">
      <c r="A5308" t="s">
        <v>244</v>
      </c>
      <c r="B5308" t="s">
        <v>245</v>
      </c>
      <c r="C5308">
        <f>-70.10986009 / 41.74069745</f>
        <v>-1.6796523386793576</v>
      </c>
      <c r="D5308" t="s">
        <v>246</v>
      </c>
      <c r="E5308" t="s">
        <v>70</v>
      </c>
      <c r="F5308" s="1">
        <v>37873</v>
      </c>
      <c r="G5308">
        <v>0.5</v>
      </c>
      <c r="I5308">
        <v>3.5</v>
      </c>
      <c r="J5308" t="s">
        <v>71</v>
      </c>
      <c r="K5308">
        <v>18.29</v>
      </c>
      <c r="L5308" t="s">
        <v>71</v>
      </c>
      <c r="M5308">
        <v>0.67</v>
      </c>
      <c r="N5308" t="s">
        <v>71</v>
      </c>
      <c r="O5308">
        <v>8.94</v>
      </c>
      <c r="P5308" t="s">
        <v>71</v>
      </c>
      <c r="Q5308">
        <v>25.8</v>
      </c>
      <c r="R5308" t="s">
        <v>71</v>
      </c>
      <c r="S5308">
        <v>1.2</v>
      </c>
      <c r="T5308" t="s">
        <v>71</v>
      </c>
      <c r="U5308">
        <v>37.17</v>
      </c>
      <c r="V5308" t="s">
        <v>71</v>
      </c>
      <c r="W5308">
        <v>51.7</v>
      </c>
      <c r="X5308" t="s">
        <v>71</v>
      </c>
      <c r="Y5308">
        <v>56.29</v>
      </c>
      <c r="AA5308">
        <v>59.11</v>
      </c>
      <c r="AC5308">
        <v>65.77</v>
      </c>
      <c r="AE5308">
        <v>0.48</v>
      </c>
      <c r="AF5308" t="s">
        <v>71</v>
      </c>
      <c r="AG5308">
        <v>6.65</v>
      </c>
      <c r="AH5308" t="s">
        <v>71</v>
      </c>
      <c r="AS5308">
        <v>0.03</v>
      </c>
      <c r="AT5308" t="s">
        <v>71</v>
      </c>
    </row>
    <row r="5309" spans="1:58" x14ac:dyDescent="0.2">
      <c r="A5309" t="s">
        <v>244</v>
      </c>
      <c r="B5309" t="s">
        <v>245</v>
      </c>
      <c r="C5309">
        <f>-70.10986009 / 41.74069745</f>
        <v>-1.6796523386793576</v>
      </c>
      <c r="D5309" t="s">
        <v>246</v>
      </c>
      <c r="E5309" t="s">
        <v>70</v>
      </c>
      <c r="F5309" s="1">
        <v>37873</v>
      </c>
      <c r="G5309">
        <v>1</v>
      </c>
      <c r="O5309">
        <v>8.85</v>
      </c>
      <c r="P5309" t="s">
        <v>71</v>
      </c>
      <c r="Q5309">
        <v>25.7</v>
      </c>
      <c r="R5309" t="s">
        <v>71</v>
      </c>
    </row>
    <row r="5310" spans="1:58" x14ac:dyDescent="0.2">
      <c r="A5310" t="s">
        <v>244</v>
      </c>
      <c r="B5310" t="s">
        <v>245</v>
      </c>
      <c r="C5310">
        <f>-70.10986009 / 41.74069745</f>
        <v>-1.6796523386793576</v>
      </c>
      <c r="D5310" t="s">
        <v>246</v>
      </c>
      <c r="E5310" t="s">
        <v>70</v>
      </c>
      <c r="F5310" s="1">
        <v>37873</v>
      </c>
      <c r="G5310">
        <v>2</v>
      </c>
      <c r="O5310">
        <v>8.64</v>
      </c>
      <c r="P5310" t="s">
        <v>71</v>
      </c>
      <c r="Q5310">
        <v>25.6</v>
      </c>
      <c r="R5310" t="s">
        <v>71</v>
      </c>
    </row>
    <row r="5311" spans="1:58" x14ac:dyDescent="0.2">
      <c r="A5311" t="s">
        <v>244</v>
      </c>
      <c r="B5311" t="s">
        <v>245</v>
      </c>
      <c r="C5311">
        <f>-70.10986009 / 41.74069745</f>
        <v>-1.6796523386793576</v>
      </c>
      <c r="D5311" t="s">
        <v>246</v>
      </c>
      <c r="E5311" t="s">
        <v>70</v>
      </c>
      <c r="F5311" s="1">
        <v>37873</v>
      </c>
      <c r="G5311">
        <v>3</v>
      </c>
      <c r="K5311">
        <v>21.97</v>
      </c>
      <c r="L5311" t="s">
        <v>71</v>
      </c>
      <c r="O5311">
        <v>8.1999999999999993</v>
      </c>
      <c r="P5311" t="s">
        <v>71</v>
      </c>
      <c r="Q5311">
        <v>25.5</v>
      </c>
      <c r="R5311" t="s">
        <v>71</v>
      </c>
      <c r="S5311">
        <v>1.1000000000000001</v>
      </c>
      <c r="T5311" t="s">
        <v>71</v>
      </c>
      <c r="U5311">
        <v>34.07</v>
      </c>
      <c r="V5311" t="s">
        <v>71</v>
      </c>
      <c r="W5311">
        <v>52.3</v>
      </c>
      <c r="X5311" t="s">
        <v>71</v>
      </c>
      <c r="Y5311">
        <v>55.03</v>
      </c>
      <c r="AA5311">
        <v>60.91</v>
      </c>
      <c r="AE5311">
        <v>0.46</v>
      </c>
      <c r="AF5311" t="s">
        <v>71</v>
      </c>
      <c r="AG5311">
        <v>6.37</v>
      </c>
      <c r="AH5311" t="s">
        <v>71</v>
      </c>
      <c r="AS5311">
        <v>0.03</v>
      </c>
      <c r="AT5311" t="s">
        <v>71</v>
      </c>
    </row>
    <row r="5312" spans="1:58" x14ac:dyDescent="0.2">
      <c r="A5312" t="s">
        <v>244</v>
      </c>
      <c r="B5312" t="s">
        <v>245</v>
      </c>
      <c r="C5312">
        <f>-70.10986009 / 41.74069745</f>
        <v>-1.6796523386793576</v>
      </c>
      <c r="D5312" t="s">
        <v>246</v>
      </c>
      <c r="E5312" t="s">
        <v>70</v>
      </c>
      <c r="F5312" s="1">
        <v>38250</v>
      </c>
      <c r="G5312">
        <v>0.5</v>
      </c>
      <c r="I5312">
        <v>3.6</v>
      </c>
      <c r="J5312" t="s">
        <v>71</v>
      </c>
      <c r="K5312">
        <v>47.45</v>
      </c>
      <c r="L5312" t="s">
        <v>71</v>
      </c>
      <c r="M5312">
        <v>0.87</v>
      </c>
      <c r="N5312" t="s">
        <v>71</v>
      </c>
      <c r="O5312">
        <v>8.5</v>
      </c>
      <c r="P5312" t="s">
        <v>71</v>
      </c>
      <c r="Q5312">
        <v>18.8</v>
      </c>
      <c r="R5312" t="s">
        <v>71</v>
      </c>
      <c r="S5312">
        <v>1.24</v>
      </c>
      <c r="T5312" t="s">
        <v>71</v>
      </c>
      <c r="U5312">
        <v>38.409999999999997</v>
      </c>
      <c r="V5312" t="s">
        <v>71</v>
      </c>
      <c r="W5312">
        <v>47.55</v>
      </c>
      <c r="X5312" t="s">
        <v>71</v>
      </c>
      <c r="Y5312">
        <v>56.76</v>
      </c>
      <c r="AA5312">
        <v>68.459999999999994</v>
      </c>
      <c r="AC5312">
        <v>62.01</v>
      </c>
      <c r="AE5312">
        <v>7.87</v>
      </c>
      <c r="AF5312" t="s">
        <v>71</v>
      </c>
      <c r="AG5312">
        <v>6.42</v>
      </c>
      <c r="AH5312" t="s">
        <v>71</v>
      </c>
      <c r="AS5312">
        <v>0.03</v>
      </c>
      <c r="AT5312" t="s">
        <v>71</v>
      </c>
    </row>
    <row r="5313" spans="1:46" x14ac:dyDescent="0.2">
      <c r="A5313" t="s">
        <v>244</v>
      </c>
      <c r="B5313" t="s">
        <v>245</v>
      </c>
      <c r="C5313">
        <f>-70.10986009 / 41.74069745</f>
        <v>-1.6796523386793576</v>
      </c>
      <c r="D5313" t="s">
        <v>246</v>
      </c>
      <c r="E5313" t="s">
        <v>70</v>
      </c>
      <c r="F5313" s="1">
        <v>38250</v>
      </c>
      <c r="G5313">
        <v>1</v>
      </c>
      <c r="O5313">
        <v>8.36</v>
      </c>
      <c r="P5313" t="s">
        <v>71</v>
      </c>
      <c r="Q5313">
        <v>18.8</v>
      </c>
      <c r="R5313" t="s">
        <v>71</v>
      </c>
    </row>
    <row r="5314" spans="1:46" x14ac:dyDescent="0.2">
      <c r="A5314" t="s">
        <v>244</v>
      </c>
      <c r="B5314" t="s">
        <v>245</v>
      </c>
      <c r="C5314">
        <f>-70.10986009 / 41.74069745</f>
        <v>-1.6796523386793576</v>
      </c>
      <c r="D5314" t="s">
        <v>246</v>
      </c>
      <c r="E5314" t="s">
        <v>70</v>
      </c>
      <c r="F5314" s="1">
        <v>38250</v>
      </c>
      <c r="G5314">
        <v>1.5</v>
      </c>
      <c r="O5314">
        <v>8.3699999999999992</v>
      </c>
      <c r="P5314" t="s">
        <v>71</v>
      </c>
      <c r="Q5314">
        <v>18.8</v>
      </c>
      <c r="R5314" t="s">
        <v>71</v>
      </c>
    </row>
    <row r="5315" spans="1:46" x14ac:dyDescent="0.2">
      <c r="A5315" t="s">
        <v>244</v>
      </c>
      <c r="B5315" t="s">
        <v>245</v>
      </c>
      <c r="C5315">
        <f>-70.10986009 / 41.74069745</f>
        <v>-1.6796523386793576</v>
      </c>
      <c r="D5315" t="s">
        <v>246</v>
      </c>
      <c r="E5315" t="s">
        <v>70</v>
      </c>
      <c r="F5315" s="1">
        <v>38250</v>
      </c>
      <c r="G5315">
        <v>2</v>
      </c>
      <c r="O5315">
        <v>8.34</v>
      </c>
      <c r="P5315" t="s">
        <v>71</v>
      </c>
      <c r="Q5315">
        <v>18.7</v>
      </c>
      <c r="R5315" t="s">
        <v>71</v>
      </c>
    </row>
    <row r="5316" spans="1:46" x14ac:dyDescent="0.2">
      <c r="A5316" t="s">
        <v>244</v>
      </c>
      <c r="B5316" t="s">
        <v>245</v>
      </c>
      <c r="C5316">
        <f>-70.10986009 / 41.74069745</f>
        <v>-1.6796523386793576</v>
      </c>
      <c r="D5316" t="s">
        <v>246</v>
      </c>
      <c r="E5316" t="s">
        <v>70</v>
      </c>
      <c r="F5316" s="1">
        <v>38250</v>
      </c>
      <c r="G5316">
        <v>2.5</v>
      </c>
      <c r="K5316">
        <v>52.1</v>
      </c>
      <c r="L5316" t="s">
        <v>71</v>
      </c>
      <c r="O5316">
        <v>8.3000000000000007</v>
      </c>
      <c r="P5316" t="s">
        <v>71</v>
      </c>
      <c r="Q5316">
        <v>18.600000000000001</v>
      </c>
      <c r="R5316" t="s">
        <v>71</v>
      </c>
      <c r="S5316">
        <v>1.27</v>
      </c>
      <c r="T5316" t="s">
        <v>71</v>
      </c>
      <c r="W5316">
        <v>41.64</v>
      </c>
      <c r="X5316" t="s">
        <v>71</v>
      </c>
      <c r="Y5316">
        <v>7.6</v>
      </c>
      <c r="AA5316">
        <v>69.38</v>
      </c>
      <c r="AE5316">
        <v>8.07</v>
      </c>
      <c r="AF5316" t="s">
        <v>71</v>
      </c>
      <c r="AG5316">
        <v>6.48</v>
      </c>
      <c r="AH5316" t="s">
        <v>71</v>
      </c>
      <c r="AS5316">
        <v>0.03</v>
      </c>
      <c r="AT5316" t="s">
        <v>71</v>
      </c>
    </row>
    <row r="5317" spans="1:46" x14ac:dyDescent="0.2">
      <c r="A5317" t="s">
        <v>244</v>
      </c>
      <c r="B5317" t="s">
        <v>245</v>
      </c>
      <c r="C5317">
        <f>-70.10986009 / 41.74069745</f>
        <v>-1.6796523386793576</v>
      </c>
      <c r="D5317" t="s">
        <v>246</v>
      </c>
      <c r="E5317" t="s">
        <v>70</v>
      </c>
      <c r="F5317" s="1">
        <v>38250</v>
      </c>
      <c r="G5317">
        <v>3</v>
      </c>
      <c r="O5317">
        <v>8.16</v>
      </c>
      <c r="P5317" t="s">
        <v>71</v>
      </c>
      <c r="Q5317">
        <v>18.5</v>
      </c>
      <c r="R5317" t="s">
        <v>71</v>
      </c>
    </row>
    <row r="5318" spans="1:46" x14ac:dyDescent="0.2">
      <c r="A5318" t="s">
        <v>244</v>
      </c>
      <c r="B5318" t="s">
        <v>245</v>
      </c>
      <c r="C5318">
        <f>-70.10986009 / 41.74069745</f>
        <v>-1.6796523386793576</v>
      </c>
      <c r="D5318" t="s">
        <v>246</v>
      </c>
      <c r="E5318" t="s">
        <v>70</v>
      </c>
      <c r="F5318" s="1">
        <v>38601</v>
      </c>
      <c r="G5318">
        <v>0.5</v>
      </c>
      <c r="I5318">
        <v>3.41</v>
      </c>
      <c r="J5318" t="s">
        <v>71</v>
      </c>
      <c r="K5318">
        <v>31.14</v>
      </c>
      <c r="L5318" t="s">
        <v>71</v>
      </c>
      <c r="M5318">
        <v>0.95</v>
      </c>
      <c r="N5318" t="s">
        <v>71</v>
      </c>
      <c r="O5318">
        <v>7.38</v>
      </c>
      <c r="P5318" t="s">
        <v>71</v>
      </c>
      <c r="Q5318">
        <v>24.5</v>
      </c>
      <c r="R5318" t="s">
        <v>71</v>
      </c>
      <c r="S5318">
        <v>1.8</v>
      </c>
      <c r="T5318" t="s">
        <v>71</v>
      </c>
      <c r="U5318">
        <v>55.75</v>
      </c>
      <c r="V5318" t="s">
        <v>71</v>
      </c>
      <c r="W5318">
        <v>47.14</v>
      </c>
      <c r="X5318" t="s">
        <v>71</v>
      </c>
      <c r="Y5318">
        <v>62.13</v>
      </c>
      <c r="AA5318">
        <v>64.33</v>
      </c>
      <c r="AC5318">
        <v>60.74</v>
      </c>
      <c r="AE5318">
        <v>10.9</v>
      </c>
      <c r="AF5318" t="s">
        <v>71</v>
      </c>
      <c r="AG5318">
        <v>6.5</v>
      </c>
      <c r="AH5318" t="s">
        <v>71</v>
      </c>
      <c r="AS5318">
        <v>8.2100000000000009</v>
      </c>
      <c r="AT5318" t="s">
        <v>71</v>
      </c>
    </row>
    <row r="5319" spans="1:46" x14ac:dyDescent="0.2">
      <c r="A5319" t="s">
        <v>244</v>
      </c>
      <c r="B5319" t="s">
        <v>245</v>
      </c>
      <c r="C5319">
        <f>-70.10986009 / 41.74069745</f>
        <v>-1.6796523386793576</v>
      </c>
      <c r="D5319" t="s">
        <v>246</v>
      </c>
      <c r="E5319" t="s">
        <v>70</v>
      </c>
      <c r="F5319" s="1">
        <v>38601</v>
      </c>
      <c r="G5319">
        <v>1</v>
      </c>
      <c r="O5319">
        <v>7.48</v>
      </c>
      <c r="P5319" t="s">
        <v>71</v>
      </c>
      <c r="Q5319">
        <v>24.5</v>
      </c>
      <c r="R5319" t="s">
        <v>71</v>
      </c>
    </row>
    <row r="5320" spans="1:46" x14ac:dyDescent="0.2">
      <c r="A5320" t="s">
        <v>244</v>
      </c>
      <c r="B5320" t="s">
        <v>245</v>
      </c>
      <c r="C5320">
        <f>-70.10986009 / 41.74069745</f>
        <v>-1.6796523386793576</v>
      </c>
      <c r="D5320" t="s">
        <v>246</v>
      </c>
      <c r="E5320" t="s">
        <v>70</v>
      </c>
      <c r="F5320" s="1">
        <v>38601</v>
      </c>
      <c r="G5320">
        <v>1.5</v>
      </c>
      <c r="O5320">
        <v>7.61</v>
      </c>
      <c r="P5320" t="s">
        <v>71</v>
      </c>
      <c r="Q5320">
        <v>24.4</v>
      </c>
      <c r="R5320" t="s">
        <v>71</v>
      </c>
    </row>
    <row r="5321" spans="1:46" x14ac:dyDescent="0.2">
      <c r="A5321" t="s">
        <v>244</v>
      </c>
      <c r="B5321" t="s">
        <v>245</v>
      </c>
      <c r="C5321">
        <f>-70.10986009 / 41.74069745</f>
        <v>-1.6796523386793576</v>
      </c>
      <c r="D5321" t="s">
        <v>246</v>
      </c>
      <c r="E5321" t="s">
        <v>70</v>
      </c>
      <c r="F5321" s="1">
        <v>38601</v>
      </c>
      <c r="G5321">
        <v>2</v>
      </c>
      <c r="O5321">
        <v>7.72</v>
      </c>
      <c r="P5321" t="s">
        <v>71</v>
      </c>
      <c r="Q5321">
        <v>24.4</v>
      </c>
      <c r="R5321" t="s">
        <v>71</v>
      </c>
    </row>
    <row r="5322" spans="1:46" x14ac:dyDescent="0.2">
      <c r="A5322" t="s">
        <v>244</v>
      </c>
      <c r="B5322" t="s">
        <v>245</v>
      </c>
      <c r="C5322">
        <f>-70.10986009 / 41.74069745</f>
        <v>-1.6796523386793576</v>
      </c>
      <c r="D5322" t="s">
        <v>246</v>
      </c>
      <c r="E5322" t="s">
        <v>70</v>
      </c>
      <c r="F5322" s="1">
        <v>38601</v>
      </c>
      <c r="G5322">
        <v>2.5</v>
      </c>
      <c r="K5322">
        <v>26.05</v>
      </c>
      <c r="L5322" t="s">
        <v>71</v>
      </c>
      <c r="O5322">
        <v>7.66</v>
      </c>
      <c r="P5322" t="s">
        <v>71</v>
      </c>
      <c r="Q5322">
        <v>24.3</v>
      </c>
      <c r="R5322" t="s">
        <v>71</v>
      </c>
      <c r="S5322">
        <v>1.7</v>
      </c>
      <c r="T5322" t="s">
        <v>71</v>
      </c>
      <c r="W5322">
        <v>46.84</v>
      </c>
      <c r="X5322" t="s">
        <v>71</v>
      </c>
      <c r="Y5322">
        <v>11.8</v>
      </c>
      <c r="AA5322">
        <v>62.58</v>
      </c>
      <c r="AE5322">
        <v>10.7</v>
      </c>
      <c r="AF5322" t="s">
        <v>71</v>
      </c>
      <c r="AG5322">
        <v>6.64</v>
      </c>
      <c r="AH5322" t="s">
        <v>71</v>
      </c>
      <c r="AS5322">
        <v>9.81</v>
      </c>
      <c r="AT5322" t="s">
        <v>71</v>
      </c>
    </row>
    <row r="5323" spans="1:46" x14ac:dyDescent="0.2">
      <c r="A5323" t="s">
        <v>244</v>
      </c>
      <c r="B5323" t="s">
        <v>245</v>
      </c>
      <c r="C5323">
        <f>-70.10986009 / 41.74069745</f>
        <v>-1.6796523386793576</v>
      </c>
      <c r="D5323" t="s">
        <v>246</v>
      </c>
      <c r="E5323" t="s">
        <v>70</v>
      </c>
      <c r="F5323" s="1">
        <v>38601</v>
      </c>
      <c r="G5323">
        <v>3</v>
      </c>
      <c r="O5323">
        <v>7.01</v>
      </c>
      <c r="P5323" t="s">
        <v>71</v>
      </c>
      <c r="Q5323">
        <v>24.3</v>
      </c>
      <c r="R5323" t="s">
        <v>71</v>
      </c>
    </row>
    <row r="5324" spans="1:46" x14ac:dyDescent="0.2">
      <c r="A5324" t="s">
        <v>244</v>
      </c>
      <c r="B5324" t="s">
        <v>245</v>
      </c>
      <c r="C5324">
        <f>-70.10986009 / 41.74069745</f>
        <v>-1.6796523386793576</v>
      </c>
      <c r="D5324" t="s">
        <v>246</v>
      </c>
      <c r="E5324" t="s">
        <v>70</v>
      </c>
      <c r="F5324" s="1">
        <v>38965</v>
      </c>
      <c r="G5324">
        <v>0.5</v>
      </c>
      <c r="I5324">
        <v>3.54</v>
      </c>
      <c r="J5324" t="s">
        <v>71</v>
      </c>
      <c r="K5324">
        <v>10.56</v>
      </c>
      <c r="L5324" t="s">
        <v>71</v>
      </c>
      <c r="M5324">
        <v>1.08</v>
      </c>
      <c r="N5324" t="s">
        <v>71</v>
      </c>
      <c r="O5324">
        <v>8.6999999999999993</v>
      </c>
      <c r="P5324" t="s">
        <v>71</v>
      </c>
      <c r="Q5324">
        <v>20.7</v>
      </c>
      <c r="R5324" t="s">
        <v>71</v>
      </c>
      <c r="S5324">
        <v>1.1399999999999999</v>
      </c>
      <c r="T5324" t="s">
        <v>71</v>
      </c>
      <c r="U5324">
        <v>35.44</v>
      </c>
      <c r="V5324" t="s">
        <v>71</v>
      </c>
      <c r="W5324">
        <v>45.48</v>
      </c>
      <c r="X5324" t="s">
        <v>71</v>
      </c>
      <c r="Y5324">
        <v>55.6</v>
      </c>
      <c r="AA5324">
        <v>53.72</v>
      </c>
      <c r="AC5324">
        <v>58.89</v>
      </c>
      <c r="AE5324">
        <v>8.48</v>
      </c>
      <c r="AF5324" t="s">
        <v>71</v>
      </c>
      <c r="AG5324">
        <v>6.42</v>
      </c>
      <c r="AH5324" t="s">
        <v>71</v>
      </c>
      <c r="AS5324">
        <v>22.82</v>
      </c>
      <c r="AT5324" t="s">
        <v>71</v>
      </c>
    </row>
    <row r="5325" spans="1:46" x14ac:dyDescent="0.2">
      <c r="A5325" t="s">
        <v>244</v>
      </c>
      <c r="B5325" t="s">
        <v>245</v>
      </c>
      <c r="C5325">
        <f>-70.10986009 / 41.74069745</f>
        <v>-1.6796523386793576</v>
      </c>
      <c r="D5325" t="s">
        <v>246</v>
      </c>
      <c r="E5325" t="s">
        <v>70</v>
      </c>
      <c r="F5325" s="1">
        <v>38965</v>
      </c>
      <c r="G5325">
        <v>1</v>
      </c>
      <c r="O5325">
        <v>8.8000000000000007</v>
      </c>
      <c r="P5325" t="s">
        <v>71</v>
      </c>
      <c r="Q5325">
        <v>20.399999999999999</v>
      </c>
      <c r="R5325" t="s">
        <v>71</v>
      </c>
    </row>
    <row r="5326" spans="1:46" x14ac:dyDescent="0.2">
      <c r="A5326" t="s">
        <v>244</v>
      </c>
      <c r="B5326" t="s">
        <v>245</v>
      </c>
      <c r="C5326">
        <f>-70.10986009 / 41.74069745</f>
        <v>-1.6796523386793576</v>
      </c>
      <c r="D5326" t="s">
        <v>246</v>
      </c>
      <c r="E5326" t="s">
        <v>70</v>
      </c>
      <c r="F5326" s="1">
        <v>38965</v>
      </c>
      <c r="G5326">
        <v>1.5</v>
      </c>
      <c r="O5326">
        <v>8.5500000000000007</v>
      </c>
      <c r="P5326" t="s">
        <v>71</v>
      </c>
      <c r="Q5326">
        <v>20.3</v>
      </c>
      <c r="R5326" t="s">
        <v>71</v>
      </c>
    </row>
    <row r="5327" spans="1:46" x14ac:dyDescent="0.2">
      <c r="A5327" t="s">
        <v>244</v>
      </c>
      <c r="B5327" t="s">
        <v>245</v>
      </c>
      <c r="C5327">
        <f>-70.10986009 / 41.74069745</f>
        <v>-1.6796523386793576</v>
      </c>
      <c r="D5327" t="s">
        <v>246</v>
      </c>
      <c r="E5327" t="s">
        <v>70</v>
      </c>
      <c r="F5327" s="1">
        <v>38965</v>
      </c>
      <c r="G5327">
        <v>2</v>
      </c>
      <c r="O5327">
        <v>8.31</v>
      </c>
      <c r="P5327" t="s">
        <v>71</v>
      </c>
      <c r="Q5327">
        <v>20.3</v>
      </c>
      <c r="R5327" t="s">
        <v>71</v>
      </c>
    </row>
    <row r="5328" spans="1:46" x14ac:dyDescent="0.2">
      <c r="A5328" t="s">
        <v>244</v>
      </c>
      <c r="B5328" t="s">
        <v>245</v>
      </c>
      <c r="C5328">
        <f>-70.10986009 / 41.74069745</f>
        <v>-1.6796523386793576</v>
      </c>
      <c r="D5328" t="s">
        <v>246</v>
      </c>
      <c r="E5328" t="s">
        <v>70</v>
      </c>
      <c r="F5328" s="1">
        <v>38965</v>
      </c>
      <c r="G5328">
        <v>2.5</v>
      </c>
      <c r="K5328">
        <v>16.37</v>
      </c>
      <c r="L5328" t="s">
        <v>71</v>
      </c>
      <c r="O5328">
        <v>8.2200000000000006</v>
      </c>
      <c r="P5328" t="s">
        <v>71</v>
      </c>
      <c r="Q5328">
        <v>20.3</v>
      </c>
      <c r="R5328" t="s">
        <v>71</v>
      </c>
      <c r="S5328">
        <v>1.33</v>
      </c>
      <c r="T5328" t="s">
        <v>71</v>
      </c>
      <c r="W5328">
        <v>45.94</v>
      </c>
      <c r="X5328" t="s">
        <v>71</v>
      </c>
      <c r="Y5328">
        <v>8.25</v>
      </c>
      <c r="AA5328">
        <v>58.02</v>
      </c>
      <c r="AE5328">
        <v>8.68</v>
      </c>
      <c r="AF5328" t="s">
        <v>71</v>
      </c>
      <c r="AG5328">
        <v>6.36</v>
      </c>
      <c r="AH5328" t="s">
        <v>71</v>
      </c>
      <c r="AS5328">
        <v>24.07</v>
      </c>
      <c r="AT5328" t="s">
        <v>71</v>
      </c>
    </row>
    <row r="5329" spans="1:46" x14ac:dyDescent="0.2">
      <c r="A5329" t="s">
        <v>244</v>
      </c>
      <c r="B5329" t="s">
        <v>245</v>
      </c>
      <c r="C5329">
        <f>-70.10986009 / 41.74069745</f>
        <v>-1.6796523386793576</v>
      </c>
      <c r="D5329" t="s">
        <v>246</v>
      </c>
      <c r="E5329" t="s">
        <v>70</v>
      </c>
      <c r="F5329" s="1">
        <v>38965</v>
      </c>
      <c r="G5329">
        <v>3</v>
      </c>
      <c r="O5329">
        <v>8.1</v>
      </c>
      <c r="P5329" t="s">
        <v>71</v>
      </c>
      <c r="Q5329">
        <v>20.3</v>
      </c>
      <c r="R5329" t="s">
        <v>71</v>
      </c>
    </row>
    <row r="5330" spans="1:46" x14ac:dyDescent="0.2">
      <c r="A5330" t="s">
        <v>244</v>
      </c>
      <c r="B5330" t="s">
        <v>245</v>
      </c>
      <c r="C5330">
        <f>-70.10986009 / 41.74069745</f>
        <v>-1.6796523386793576</v>
      </c>
      <c r="D5330" t="s">
        <v>246</v>
      </c>
      <c r="E5330" t="s">
        <v>70</v>
      </c>
      <c r="F5330" s="1">
        <v>38965</v>
      </c>
      <c r="G5330">
        <v>3.5</v>
      </c>
      <c r="O5330">
        <v>6.46</v>
      </c>
      <c r="P5330" t="s">
        <v>71</v>
      </c>
      <c r="Q5330">
        <v>20.2</v>
      </c>
      <c r="R5330" t="s">
        <v>71</v>
      </c>
    </row>
    <row r="5331" spans="1:46" x14ac:dyDescent="0.2">
      <c r="A5331" t="s">
        <v>244</v>
      </c>
      <c r="B5331" t="s">
        <v>245</v>
      </c>
      <c r="C5331">
        <f>-70.10986009 / 41.74069745</f>
        <v>-1.6796523386793576</v>
      </c>
      <c r="D5331" t="s">
        <v>246</v>
      </c>
      <c r="E5331" t="s">
        <v>70</v>
      </c>
      <c r="F5331" s="1">
        <v>39343</v>
      </c>
      <c r="G5331">
        <v>0.5</v>
      </c>
      <c r="I5331">
        <v>3.4</v>
      </c>
      <c r="J5331" t="s">
        <v>71</v>
      </c>
      <c r="K5331">
        <v>16.2</v>
      </c>
      <c r="L5331" t="s">
        <v>71</v>
      </c>
      <c r="M5331">
        <v>1.38</v>
      </c>
      <c r="N5331" t="s">
        <v>71</v>
      </c>
      <c r="O5331">
        <v>7.3</v>
      </c>
      <c r="P5331" t="s">
        <v>71</v>
      </c>
      <c r="Q5331">
        <v>19.899999999999999</v>
      </c>
      <c r="R5331" t="s">
        <v>71</v>
      </c>
      <c r="S5331">
        <v>1.1100000000000001</v>
      </c>
      <c r="T5331" t="s">
        <v>71</v>
      </c>
      <c r="U5331">
        <v>34.32</v>
      </c>
      <c r="V5331" t="s">
        <v>71</v>
      </c>
      <c r="W5331">
        <v>34.43</v>
      </c>
      <c r="X5331" t="s">
        <v>71</v>
      </c>
      <c r="Y5331">
        <v>55.14</v>
      </c>
      <c r="AA5331">
        <v>57.92</v>
      </c>
      <c r="AC5331">
        <v>55.36</v>
      </c>
      <c r="AE5331">
        <v>5.3</v>
      </c>
      <c r="AF5331" t="s">
        <v>71</v>
      </c>
      <c r="AG5331">
        <v>6.3</v>
      </c>
      <c r="AH5331" t="s">
        <v>71</v>
      </c>
      <c r="AS5331">
        <v>0.03</v>
      </c>
      <c r="AT5331" t="s">
        <v>71</v>
      </c>
    </row>
    <row r="5332" spans="1:46" x14ac:dyDescent="0.2">
      <c r="A5332" t="s">
        <v>244</v>
      </c>
      <c r="B5332" t="s">
        <v>245</v>
      </c>
      <c r="C5332">
        <f>-70.10986009 / 41.74069745</f>
        <v>-1.6796523386793576</v>
      </c>
      <c r="D5332" t="s">
        <v>246</v>
      </c>
      <c r="E5332" t="s">
        <v>70</v>
      </c>
      <c r="F5332" s="1">
        <v>39343</v>
      </c>
      <c r="G5332">
        <v>1</v>
      </c>
      <c r="O5332">
        <v>7.24</v>
      </c>
      <c r="P5332" t="s">
        <v>71</v>
      </c>
      <c r="Q5332">
        <v>19.7</v>
      </c>
      <c r="R5332" t="s">
        <v>71</v>
      </c>
    </row>
    <row r="5333" spans="1:46" x14ac:dyDescent="0.2">
      <c r="A5333" t="s">
        <v>244</v>
      </c>
      <c r="B5333" t="s">
        <v>245</v>
      </c>
      <c r="C5333">
        <f>-70.10986009 / 41.74069745</f>
        <v>-1.6796523386793576</v>
      </c>
      <c r="D5333" t="s">
        <v>246</v>
      </c>
      <c r="E5333" t="s">
        <v>70</v>
      </c>
      <c r="F5333" s="1">
        <v>39343</v>
      </c>
      <c r="G5333">
        <v>1.5</v>
      </c>
      <c r="O5333">
        <v>7.11</v>
      </c>
      <c r="P5333" t="s">
        <v>71</v>
      </c>
      <c r="Q5333">
        <v>19.7</v>
      </c>
      <c r="R5333" t="s">
        <v>71</v>
      </c>
    </row>
    <row r="5334" spans="1:46" x14ac:dyDescent="0.2">
      <c r="A5334" t="s">
        <v>244</v>
      </c>
      <c r="B5334" t="s">
        <v>245</v>
      </c>
      <c r="C5334">
        <f>-70.10986009 / 41.74069745</f>
        <v>-1.6796523386793576</v>
      </c>
      <c r="D5334" t="s">
        <v>246</v>
      </c>
      <c r="E5334" t="s">
        <v>70</v>
      </c>
      <c r="F5334" s="1">
        <v>39343</v>
      </c>
      <c r="G5334">
        <v>2</v>
      </c>
      <c r="O5334">
        <v>7.04</v>
      </c>
      <c r="P5334" t="s">
        <v>71</v>
      </c>
      <c r="Q5334">
        <v>19.600000000000001</v>
      </c>
      <c r="R5334" t="s">
        <v>71</v>
      </c>
    </row>
    <row r="5335" spans="1:46" x14ac:dyDescent="0.2">
      <c r="A5335" t="s">
        <v>244</v>
      </c>
      <c r="B5335" t="s">
        <v>245</v>
      </c>
      <c r="C5335">
        <f>-70.10986009 / 41.74069745</f>
        <v>-1.6796523386793576</v>
      </c>
      <c r="D5335" t="s">
        <v>246</v>
      </c>
      <c r="E5335" t="s">
        <v>70</v>
      </c>
      <c r="F5335" s="1">
        <v>39343</v>
      </c>
      <c r="G5335">
        <v>2.5</v>
      </c>
      <c r="K5335">
        <v>31.27</v>
      </c>
      <c r="L5335" t="s">
        <v>71</v>
      </c>
      <c r="O5335">
        <v>7.01</v>
      </c>
      <c r="P5335" t="s">
        <v>71</v>
      </c>
      <c r="Q5335">
        <v>19.600000000000001</v>
      </c>
      <c r="R5335" t="s">
        <v>71</v>
      </c>
      <c r="S5335">
        <v>1.44</v>
      </c>
      <c r="T5335" t="s">
        <v>71</v>
      </c>
      <c r="W5335">
        <v>36.619999999999997</v>
      </c>
      <c r="X5335" t="s">
        <v>71</v>
      </c>
      <c r="Y5335">
        <v>9.39</v>
      </c>
      <c r="AA5335">
        <v>64.37</v>
      </c>
      <c r="AE5335">
        <v>5.4</v>
      </c>
      <c r="AF5335" t="s">
        <v>71</v>
      </c>
      <c r="AG5335">
        <v>6.62</v>
      </c>
      <c r="AH5335" t="s">
        <v>71</v>
      </c>
      <c r="AS5335">
        <v>0.03</v>
      </c>
      <c r="AT5335" t="s">
        <v>71</v>
      </c>
    </row>
    <row r="5336" spans="1:46" x14ac:dyDescent="0.2">
      <c r="A5336" t="s">
        <v>244</v>
      </c>
      <c r="B5336" t="s">
        <v>245</v>
      </c>
      <c r="C5336">
        <f>-70.10986009 / 41.74069745</f>
        <v>-1.6796523386793576</v>
      </c>
      <c r="D5336" t="s">
        <v>246</v>
      </c>
      <c r="E5336" t="s">
        <v>70</v>
      </c>
      <c r="F5336" s="1">
        <v>39343</v>
      </c>
      <c r="G5336">
        <v>3</v>
      </c>
      <c r="O5336">
        <v>6.9</v>
      </c>
      <c r="P5336" t="s">
        <v>71</v>
      </c>
      <c r="Q5336">
        <v>19.5</v>
      </c>
      <c r="R5336" t="s">
        <v>71</v>
      </c>
    </row>
    <row r="5337" spans="1:46" x14ac:dyDescent="0.2">
      <c r="A5337" t="s">
        <v>244</v>
      </c>
      <c r="B5337" t="s">
        <v>245</v>
      </c>
      <c r="C5337">
        <f>-70.10986009 / 41.74069745</f>
        <v>-1.6796523386793576</v>
      </c>
      <c r="D5337" t="s">
        <v>246</v>
      </c>
      <c r="E5337" t="s">
        <v>70</v>
      </c>
      <c r="F5337" s="1">
        <v>39679</v>
      </c>
      <c r="G5337">
        <v>0.5</v>
      </c>
      <c r="I5337">
        <v>3.44</v>
      </c>
      <c r="J5337" t="s">
        <v>71</v>
      </c>
      <c r="K5337">
        <v>8.52</v>
      </c>
      <c r="L5337" t="s">
        <v>71</v>
      </c>
      <c r="M5337">
        <v>1.23</v>
      </c>
      <c r="N5337" t="s">
        <v>71</v>
      </c>
      <c r="O5337">
        <v>7.1</v>
      </c>
      <c r="P5337" t="s">
        <v>71</v>
      </c>
      <c r="Q5337">
        <v>25.4</v>
      </c>
      <c r="R5337" t="s">
        <v>71</v>
      </c>
      <c r="S5337">
        <v>0.81</v>
      </c>
      <c r="T5337" t="s">
        <v>71</v>
      </c>
      <c r="U5337">
        <v>25.09</v>
      </c>
      <c r="V5337" t="s">
        <v>71</v>
      </c>
      <c r="W5337">
        <v>28.75</v>
      </c>
      <c r="X5337" t="s">
        <v>71</v>
      </c>
      <c r="Y5337">
        <v>50.62</v>
      </c>
      <c r="AA5337">
        <v>51.62</v>
      </c>
      <c r="AC5337">
        <v>57.02</v>
      </c>
      <c r="AE5337">
        <v>4.9000000000000004</v>
      </c>
      <c r="AF5337" t="s">
        <v>71</v>
      </c>
      <c r="AG5337">
        <v>6.6</v>
      </c>
      <c r="AH5337" t="s">
        <v>71</v>
      </c>
      <c r="AS5337">
        <v>2.92</v>
      </c>
      <c r="AT5337" t="s">
        <v>71</v>
      </c>
    </row>
    <row r="5338" spans="1:46" x14ac:dyDescent="0.2">
      <c r="A5338" t="s">
        <v>244</v>
      </c>
      <c r="B5338" t="s">
        <v>245</v>
      </c>
      <c r="C5338">
        <f>-70.10986009 / 41.74069745</f>
        <v>-1.6796523386793576</v>
      </c>
      <c r="D5338" t="s">
        <v>246</v>
      </c>
      <c r="E5338" t="s">
        <v>70</v>
      </c>
      <c r="F5338" s="1">
        <v>39679</v>
      </c>
      <c r="G5338">
        <v>1</v>
      </c>
      <c r="O5338">
        <v>6.2</v>
      </c>
      <c r="P5338" t="s">
        <v>71</v>
      </c>
      <c r="Q5338">
        <v>25.4</v>
      </c>
      <c r="R5338" t="s">
        <v>71</v>
      </c>
    </row>
    <row r="5339" spans="1:46" x14ac:dyDescent="0.2">
      <c r="A5339" t="s">
        <v>244</v>
      </c>
      <c r="B5339" t="s">
        <v>245</v>
      </c>
      <c r="C5339">
        <f>-70.10986009 / 41.74069745</f>
        <v>-1.6796523386793576</v>
      </c>
      <c r="D5339" t="s">
        <v>246</v>
      </c>
      <c r="E5339" t="s">
        <v>70</v>
      </c>
      <c r="F5339" s="1">
        <v>39679</v>
      </c>
      <c r="G5339">
        <v>1.5</v>
      </c>
      <c r="O5339">
        <v>5.61</v>
      </c>
      <c r="P5339" t="s">
        <v>71</v>
      </c>
      <c r="Q5339">
        <v>25.3</v>
      </c>
      <c r="R5339" t="s">
        <v>71</v>
      </c>
    </row>
    <row r="5340" spans="1:46" x14ac:dyDescent="0.2">
      <c r="A5340" t="s">
        <v>244</v>
      </c>
      <c r="B5340" t="s">
        <v>245</v>
      </c>
      <c r="C5340">
        <f>-70.10986009 / 41.74069745</f>
        <v>-1.6796523386793576</v>
      </c>
      <c r="D5340" t="s">
        <v>246</v>
      </c>
      <c r="E5340" t="s">
        <v>70</v>
      </c>
      <c r="F5340" s="1">
        <v>39679</v>
      </c>
      <c r="G5340">
        <v>2</v>
      </c>
      <c r="O5340">
        <v>5.5</v>
      </c>
      <c r="P5340" t="s">
        <v>71</v>
      </c>
      <c r="Q5340">
        <v>25.3</v>
      </c>
      <c r="R5340" t="s">
        <v>71</v>
      </c>
    </row>
    <row r="5341" spans="1:46" x14ac:dyDescent="0.2">
      <c r="A5341" t="s">
        <v>244</v>
      </c>
      <c r="B5341" t="s">
        <v>245</v>
      </c>
      <c r="C5341">
        <f>-70.10986009 / 41.74069745</f>
        <v>-1.6796523386793576</v>
      </c>
      <c r="D5341" t="s">
        <v>246</v>
      </c>
      <c r="E5341" t="s">
        <v>70</v>
      </c>
      <c r="F5341" s="1">
        <v>39679</v>
      </c>
      <c r="G5341">
        <v>2.5</v>
      </c>
      <c r="K5341">
        <v>9.01</v>
      </c>
      <c r="L5341" t="s">
        <v>71</v>
      </c>
      <c r="O5341">
        <v>5.7</v>
      </c>
      <c r="P5341" t="s">
        <v>71</v>
      </c>
      <c r="Q5341">
        <v>25.2</v>
      </c>
      <c r="R5341" t="s">
        <v>71</v>
      </c>
      <c r="S5341">
        <v>0.98</v>
      </c>
      <c r="T5341" t="s">
        <v>71</v>
      </c>
      <c r="W5341">
        <v>29.63</v>
      </c>
      <c r="X5341" t="s">
        <v>71</v>
      </c>
      <c r="Y5341">
        <v>3.86</v>
      </c>
      <c r="AA5341">
        <v>52.17</v>
      </c>
      <c r="AE5341">
        <v>4.7</v>
      </c>
      <c r="AF5341" t="s">
        <v>71</v>
      </c>
      <c r="AG5341">
        <v>6.57</v>
      </c>
      <c r="AH5341" t="s">
        <v>71</v>
      </c>
      <c r="AS5341">
        <v>3.76</v>
      </c>
      <c r="AT5341" t="s">
        <v>71</v>
      </c>
    </row>
    <row r="5342" spans="1:46" x14ac:dyDescent="0.2">
      <c r="A5342" t="s">
        <v>244</v>
      </c>
      <c r="B5342" t="s">
        <v>245</v>
      </c>
      <c r="C5342">
        <f>-70.10986009 / 41.74069745</f>
        <v>-1.6796523386793576</v>
      </c>
      <c r="D5342" t="s">
        <v>246</v>
      </c>
      <c r="E5342" t="s">
        <v>70</v>
      </c>
      <c r="F5342" s="1">
        <v>39679</v>
      </c>
      <c r="G5342">
        <v>3</v>
      </c>
      <c r="O5342">
        <v>5.4</v>
      </c>
      <c r="P5342" t="s">
        <v>71</v>
      </c>
      <c r="Q5342">
        <v>25.1</v>
      </c>
      <c r="R5342" t="s">
        <v>71</v>
      </c>
    </row>
    <row r="5343" spans="1:46" x14ac:dyDescent="0.2">
      <c r="A5343" t="s">
        <v>244</v>
      </c>
      <c r="B5343" t="s">
        <v>245</v>
      </c>
      <c r="C5343">
        <f>-70.10986009 / 41.74069745</f>
        <v>-1.6796523386793576</v>
      </c>
      <c r="D5343" t="s">
        <v>246</v>
      </c>
      <c r="E5343" t="s">
        <v>70</v>
      </c>
      <c r="F5343" s="1">
        <v>40043</v>
      </c>
      <c r="G5343">
        <v>0.5</v>
      </c>
      <c r="I5343">
        <v>3.4</v>
      </c>
      <c r="J5343" t="s">
        <v>71</v>
      </c>
      <c r="K5343">
        <v>13.74</v>
      </c>
      <c r="L5343" t="s">
        <v>71</v>
      </c>
      <c r="M5343">
        <v>1.1499999999999999</v>
      </c>
      <c r="N5343" t="s">
        <v>71</v>
      </c>
      <c r="O5343">
        <v>7.3</v>
      </c>
      <c r="P5343" t="s">
        <v>71</v>
      </c>
      <c r="Q5343">
        <v>27.5</v>
      </c>
      <c r="R5343" t="s">
        <v>71</v>
      </c>
      <c r="S5343">
        <v>1.06</v>
      </c>
      <c r="T5343" t="s">
        <v>71</v>
      </c>
      <c r="U5343">
        <v>32.79</v>
      </c>
      <c r="V5343" t="s">
        <v>71</v>
      </c>
      <c r="W5343">
        <v>43.89</v>
      </c>
      <c r="X5343" t="s">
        <v>71</v>
      </c>
      <c r="Y5343">
        <v>54.48</v>
      </c>
      <c r="AA5343">
        <v>56.31</v>
      </c>
      <c r="AC5343">
        <v>57.99</v>
      </c>
      <c r="AE5343">
        <v>4.4000000000000004</v>
      </c>
      <c r="AF5343" t="s">
        <v>71</v>
      </c>
      <c r="AG5343">
        <v>6.47</v>
      </c>
      <c r="AH5343" t="s">
        <v>71</v>
      </c>
      <c r="AS5343">
        <v>1.64</v>
      </c>
      <c r="AT5343" t="s">
        <v>71</v>
      </c>
    </row>
    <row r="5344" spans="1:46" x14ac:dyDescent="0.2">
      <c r="A5344" t="s">
        <v>244</v>
      </c>
      <c r="B5344" t="s">
        <v>245</v>
      </c>
      <c r="C5344">
        <f>-70.10986009 / 41.74069745</f>
        <v>-1.6796523386793576</v>
      </c>
      <c r="D5344" t="s">
        <v>246</v>
      </c>
      <c r="E5344" t="s">
        <v>70</v>
      </c>
      <c r="F5344" s="1">
        <v>40043</v>
      </c>
      <c r="G5344">
        <v>1</v>
      </c>
      <c r="O5344">
        <v>7.6</v>
      </c>
      <c r="P5344" t="s">
        <v>71</v>
      </c>
      <c r="Q5344">
        <v>27.4</v>
      </c>
      <c r="R5344" t="s">
        <v>71</v>
      </c>
    </row>
    <row r="5345" spans="1:46" x14ac:dyDescent="0.2">
      <c r="A5345" t="s">
        <v>244</v>
      </c>
      <c r="B5345" t="s">
        <v>245</v>
      </c>
      <c r="C5345">
        <f>-70.10986009 / 41.74069745</f>
        <v>-1.6796523386793576</v>
      </c>
      <c r="D5345" t="s">
        <v>246</v>
      </c>
      <c r="E5345" t="s">
        <v>70</v>
      </c>
      <c r="F5345" s="1">
        <v>40043</v>
      </c>
      <c r="G5345">
        <v>1.5</v>
      </c>
      <c r="O5345">
        <v>7.48</v>
      </c>
      <c r="P5345" t="s">
        <v>71</v>
      </c>
      <c r="Q5345">
        <v>27.2</v>
      </c>
      <c r="R5345" t="s">
        <v>71</v>
      </c>
    </row>
    <row r="5346" spans="1:46" x14ac:dyDescent="0.2">
      <c r="A5346" t="s">
        <v>244</v>
      </c>
      <c r="B5346" t="s">
        <v>245</v>
      </c>
      <c r="C5346">
        <f>-70.10986009 / 41.74069745</f>
        <v>-1.6796523386793576</v>
      </c>
      <c r="D5346" t="s">
        <v>246</v>
      </c>
      <c r="E5346" t="s">
        <v>70</v>
      </c>
      <c r="F5346" s="1">
        <v>40043</v>
      </c>
      <c r="G5346">
        <v>2</v>
      </c>
      <c r="O5346">
        <v>7.4</v>
      </c>
      <c r="P5346" t="s">
        <v>71</v>
      </c>
      <c r="Q5346">
        <v>27.1</v>
      </c>
      <c r="R5346" t="s">
        <v>71</v>
      </c>
    </row>
    <row r="5347" spans="1:46" x14ac:dyDescent="0.2">
      <c r="A5347" t="s">
        <v>244</v>
      </c>
      <c r="B5347" t="s">
        <v>245</v>
      </c>
      <c r="C5347">
        <f>-70.10986009 / 41.74069745</f>
        <v>-1.6796523386793576</v>
      </c>
      <c r="D5347" t="s">
        <v>246</v>
      </c>
      <c r="E5347" t="s">
        <v>70</v>
      </c>
      <c r="F5347" s="1">
        <v>40043</v>
      </c>
      <c r="G5347">
        <v>2.5</v>
      </c>
      <c r="K5347">
        <v>52.79</v>
      </c>
      <c r="L5347" t="s">
        <v>71</v>
      </c>
      <c r="O5347">
        <v>8.8000000000000007</v>
      </c>
      <c r="P5347" t="s">
        <v>71</v>
      </c>
      <c r="Q5347">
        <v>25.5</v>
      </c>
      <c r="R5347" t="s">
        <v>71</v>
      </c>
      <c r="S5347">
        <v>2.83</v>
      </c>
      <c r="T5347" t="s">
        <v>71</v>
      </c>
      <c r="U5347">
        <v>87.62</v>
      </c>
      <c r="V5347" t="s">
        <v>71</v>
      </c>
      <c r="W5347">
        <v>56.74</v>
      </c>
      <c r="X5347" t="s">
        <v>71</v>
      </c>
      <c r="Y5347">
        <v>68.650000000000006</v>
      </c>
      <c r="AA5347">
        <v>69.510000000000005</v>
      </c>
      <c r="AE5347">
        <v>4.5</v>
      </c>
      <c r="AF5347" t="s">
        <v>71</v>
      </c>
      <c r="AG5347">
        <v>5.87</v>
      </c>
      <c r="AH5347" t="s">
        <v>71</v>
      </c>
      <c r="AS5347">
        <v>11.84</v>
      </c>
      <c r="AT5347" t="s">
        <v>71</v>
      </c>
    </row>
    <row r="5348" spans="1:46" x14ac:dyDescent="0.2">
      <c r="A5348" t="s">
        <v>244</v>
      </c>
      <c r="B5348" t="s">
        <v>245</v>
      </c>
      <c r="C5348">
        <f>-70.10986009 / 41.74069745</f>
        <v>-1.6796523386793576</v>
      </c>
      <c r="D5348" t="s">
        <v>246</v>
      </c>
      <c r="E5348" t="s">
        <v>70</v>
      </c>
      <c r="F5348" s="1">
        <v>40043</v>
      </c>
      <c r="G5348">
        <v>3</v>
      </c>
      <c r="O5348">
        <v>7.9</v>
      </c>
      <c r="P5348" t="s">
        <v>71</v>
      </c>
      <c r="Q5348">
        <v>24.9</v>
      </c>
      <c r="R5348" t="s">
        <v>71</v>
      </c>
    </row>
    <row r="5349" spans="1:46" x14ac:dyDescent="0.2">
      <c r="A5349" t="s">
        <v>244</v>
      </c>
      <c r="B5349" t="s">
        <v>245</v>
      </c>
      <c r="C5349">
        <f>-70.10986009 / 41.74069745</f>
        <v>-1.6796523386793576</v>
      </c>
      <c r="D5349" t="s">
        <v>246</v>
      </c>
      <c r="E5349" t="s">
        <v>70</v>
      </c>
      <c r="F5349" s="1">
        <v>40422</v>
      </c>
      <c r="G5349">
        <v>0.5</v>
      </c>
      <c r="I5349">
        <v>3.7</v>
      </c>
      <c r="J5349" t="s">
        <v>71</v>
      </c>
      <c r="K5349">
        <v>63.9</v>
      </c>
      <c r="L5349" t="s">
        <v>71</v>
      </c>
      <c r="M5349">
        <v>0.57999999999999996</v>
      </c>
      <c r="N5349" t="s">
        <v>71</v>
      </c>
      <c r="O5349">
        <v>8.4</v>
      </c>
      <c r="P5349" t="s">
        <v>71</v>
      </c>
      <c r="Q5349">
        <v>26.4</v>
      </c>
      <c r="R5349" t="s">
        <v>71</v>
      </c>
      <c r="S5349">
        <v>3.24</v>
      </c>
      <c r="T5349" t="s">
        <v>71</v>
      </c>
      <c r="U5349">
        <v>100.27</v>
      </c>
      <c r="V5349" t="s">
        <v>71</v>
      </c>
      <c r="W5349">
        <v>116.52</v>
      </c>
      <c r="X5349" t="s">
        <v>71</v>
      </c>
      <c r="Y5349">
        <v>70.599999999999994</v>
      </c>
      <c r="AA5349">
        <v>71.38</v>
      </c>
      <c r="AC5349">
        <v>67.849999999999994</v>
      </c>
      <c r="AE5349">
        <v>5.0999999999999996</v>
      </c>
      <c r="AF5349" t="s">
        <v>71</v>
      </c>
      <c r="AG5349">
        <v>8.6999999999999993</v>
      </c>
      <c r="AH5349" t="s">
        <v>71</v>
      </c>
    </row>
    <row r="5350" spans="1:46" x14ac:dyDescent="0.2">
      <c r="A5350" t="s">
        <v>244</v>
      </c>
      <c r="B5350" t="s">
        <v>245</v>
      </c>
      <c r="C5350">
        <f>-70.10986009 / 41.74069745</f>
        <v>-1.6796523386793576</v>
      </c>
      <c r="D5350" t="s">
        <v>246</v>
      </c>
      <c r="E5350" t="s">
        <v>70</v>
      </c>
      <c r="F5350" s="1">
        <v>40422</v>
      </c>
      <c r="G5350">
        <v>1</v>
      </c>
      <c r="O5350">
        <v>8.6999999999999993</v>
      </c>
      <c r="P5350" t="s">
        <v>71</v>
      </c>
      <c r="Q5350">
        <v>25.8</v>
      </c>
      <c r="R5350" t="s">
        <v>71</v>
      </c>
    </row>
    <row r="5351" spans="1:46" x14ac:dyDescent="0.2">
      <c r="A5351" t="s">
        <v>244</v>
      </c>
      <c r="B5351" t="s">
        <v>245</v>
      </c>
      <c r="C5351">
        <f>-70.10986009 / 41.74069745</f>
        <v>-1.6796523386793576</v>
      </c>
      <c r="D5351" t="s">
        <v>246</v>
      </c>
      <c r="E5351" t="s">
        <v>70</v>
      </c>
      <c r="F5351" s="1">
        <v>40422</v>
      </c>
      <c r="G5351">
        <v>1.5</v>
      </c>
      <c r="O5351">
        <v>8.6199999999999992</v>
      </c>
      <c r="P5351" t="s">
        <v>71</v>
      </c>
      <c r="Q5351">
        <v>24.9</v>
      </c>
      <c r="R5351" t="s">
        <v>71</v>
      </c>
    </row>
    <row r="5352" spans="1:46" x14ac:dyDescent="0.2">
      <c r="A5352" t="s">
        <v>244</v>
      </c>
      <c r="B5352" t="s">
        <v>245</v>
      </c>
      <c r="C5352">
        <f>-70.10986009 / 41.74069745</f>
        <v>-1.6796523386793576</v>
      </c>
      <c r="D5352" t="s">
        <v>246</v>
      </c>
      <c r="E5352" t="s">
        <v>70</v>
      </c>
      <c r="F5352" s="1">
        <v>40422</v>
      </c>
      <c r="G5352">
        <v>2</v>
      </c>
      <c r="O5352">
        <v>8.5500000000000007</v>
      </c>
      <c r="P5352" t="s">
        <v>71</v>
      </c>
      <c r="Q5352">
        <v>23.5</v>
      </c>
      <c r="R5352" t="s">
        <v>71</v>
      </c>
    </row>
    <row r="5353" spans="1:46" x14ac:dyDescent="0.2">
      <c r="A5353" t="s">
        <v>244</v>
      </c>
      <c r="B5353" t="s">
        <v>245</v>
      </c>
      <c r="C5353">
        <f>-70.10986009 / 41.74069745</f>
        <v>-1.6796523386793576</v>
      </c>
      <c r="D5353" t="s">
        <v>246</v>
      </c>
      <c r="E5353" t="s">
        <v>70</v>
      </c>
      <c r="F5353" s="1">
        <v>40422</v>
      </c>
      <c r="G5353">
        <v>2.5</v>
      </c>
      <c r="O5353">
        <v>8.4</v>
      </c>
      <c r="P5353" t="s">
        <v>71</v>
      </c>
      <c r="Q5353">
        <v>22.8</v>
      </c>
      <c r="R5353" t="s">
        <v>71</v>
      </c>
    </row>
    <row r="5354" spans="1:46" x14ac:dyDescent="0.2">
      <c r="A5354" t="s">
        <v>244</v>
      </c>
      <c r="B5354" t="s">
        <v>245</v>
      </c>
      <c r="C5354">
        <f>-70.10986009 / 41.74069745</f>
        <v>-1.6796523386793576</v>
      </c>
      <c r="D5354" t="s">
        <v>246</v>
      </c>
      <c r="E5354" t="s">
        <v>70</v>
      </c>
      <c r="F5354" s="1">
        <v>40422</v>
      </c>
      <c r="G5354">
        <v>3</v>
      </c>
      <c r="K5354">
        <v>19.84</v>
      </c>
      <c r="L5354" t="s">
        <v>71</v>
      </c>
      <c r="O5354">
        <v>7.62</v>
      </c>
      <c r="P5354" t="s">
        <v>71</v>
      </c>
      <c r="Q5354">
        <v>22.6</v>
      </c>
      <c r="R5354" t="s">
        <v>71</v>
      </c>
      <c r="S5354">
        <v>2.09</v>
      </c>
      <c r="T5354" t="s">
        <v>71</v>
      </c>
      <c r="U5354">
        <v>64.62</v>
      </c>
      <c r="V5354" t="s">
        <v>71</v>
      </c>
      <c r="W5354">
        <v>82.55</v>
      </c>
      <c r="X5354" t="s">
        <v>71</v>
      </c>
      <c r="Y5354">
        <v>64.260000000000005</v>
      </c>
      <c r="AA5354">
        <v>59.91</v>
      </c>
      <c r="AE5354">
        <v>5.7</v>
      </c>
      <c r="AF5354" t="s">
        <v>71</v>
      </c>
      <c r="AG5354">
        <v>6.87</v>
      </c>
      <c r="AH5354" t="s">
        <v>71</v>
      </c>
      <c r="AS5354">
        <v>1.76</v>
      </c>
      <c r="AT5354" t="s">
        <v>71</v>
      </c>
    </row>
    <row r="5355" spans="1:46" x14ac:dyDescent="0.2">
      <c r="A5355" t="s">
        <v>244</v>
      </c>
      <c r="B5355" t="s">
        <v>245</v>
      </c>
      <c r="C5355">
        <f>-70.10986009 / 41.74069745</f>
        <v>-1.6796523386793576</v>
      </c>
      <c r="D5355" t="s">
        <v>246</v>
      </c>
      <c r="E5355" t="s">
        <v>70</v>
      </c>
      <c r="F5355" s="1">
        <v>40801</v>
      </c>
      <c r="G5355">
        <v>0.5</v>
      </c>
      <c r="I5355">
        <v>3.6</v>
      </c>
      <c r="J5355" t="s">
        <v>71</v>
      </c>
      <c r="K5355">
        <v>40.450000000000003</v>
      </c>
      <c r="L5355" t="s">
        <v>71</v>
      </c>
      <c r="M5355">
        <v>0.68</v>
      </c>
      <c r="N5355" t="s">
        <v>71</v>
      </c>
      <c r="O5355">
        <v>9.1999999999999993</v>
      </c>
      <c r="P5355" t="s">
        <v>71</v>
      </c>
      <c r="Q5355">
        <v>23.4</v>
      </c>
      <c r="R5355" t="s">
        <v>71</v>
      </c>
      <c r="S5355">
        <v>0.83</v>
      </c>
      <c r="T5355" t="s">
        <v>71</v>
      </c>
      <c r="U5355">
        <v>25.71</v>
      </c>
      <c r="V5355" t="s">
        <v>71</v>
      </c>
      <c r="W5355">
        <v>60.33</v>
      </c>
      <c r="X5355" t="s">
        <v>71</v>
      </c>
      <c r="Y5355">
        <v>50.97</v>
      </c>
      <c r="AA5355">
        <v>66.900000000000006</v>
      </c>
      <c r="AC5355">
        <v>65.66</v>
      </c>
      <c r="AE5355">
        <v>5.9</v>
      </c>
      <c r="AF5355" t="s">
        <v>71</v>
      </c>
      <c r="AG5355">
        <v>7.02</v>
      </c>
      <c r="AH5355" t="s">
        <v>71</v>
      </c>
      <c r="AS5355">
        <v>2.62</v>
      </c>
      <c r="AT5355" t="s">
        <v>71</v>
      </c>
    </row>
    <row r="5356" spans="1:46" x14ac:dyDescent="0.2">
      <c r="A5356" t="s">
        <v>244</v>
      </c>
      <c r="B5356" t="s">
        <v>245</v>
      </c>
      <c r="C5356">
        <f>-70.10986009 / 41.74069745</f>
        <v>-1.6796523386793576</v>
      </c>
      <c r="D5356" t="s">
        <v>246</v>
      </c>
      <c r="E5356" t="s">
        <v>70</v>
      </c>
      <c r="F5356" s="1">
        <v>40801</v>
      </c>
      <c r="G5356">
        <v>1</v>
      </c>
      <c r="O5356">
        <v>9.4</v>
      </c>
      <c r="P5356" t="s">
        <v>71</v>
      </c>
      <c r="Q5356">
        <v>23.3</v>
      </c>
      <c r="R5356" t="s">
        <v>71</v>
      </c>
    </row>
    <row r="5357" spans="1:46" x14ac:dyDescent="0.2">
      <c r="A5357" t="s">
        <v>244</v>
      </c>
      <c r="B5357" t="s">
        <v>245</v>
      </c>
      <c r="C5357">
        <f>-70.10986009 / 41.74069745</f>
        <v>-1.6796523386793576</v>
      </c>
      <c r="D5357" t="s">
        <v>246</v>
      </c>
      <c r="E5357" t="s">
        <v>70</v>
      </c>
      <c r="F5357" s="1">
        <v>40801</v>
      </c>
      <c r="G5357">
        <v>1.5</v>
      </c>
      <c r="O5357">
        <v>9.4</v>
      </c>
      <c r="P5357" t="s">
        <v>71</v>
      </c>
      <c r="Q5357">
        <v>23.3</v>
      </c>
      <c r="R5357" t="s">
        <v>71</v>
      </c>
    </row>
    <row r="5358" spans="1:46" x14ac:dyDescent="0.2">
      <c r="A5358" t="s">
        <v>244</v>
      </c>
      <c r="B5358" t="s">
        <v>245</v>
      </c>
      <c r="C5358">
        <f>-70.10986009 / 41.74069745</f>
        <v>-1.6796523386793576</v>
      </c>
      <c r="D5358" t="s">
        <v>246</v>
      </c>
      <c r="E5358" t="s">
        <v>70</v>
      </c>
      <c r="F5358" s="1">
        <v>40801</v>
      </c>
      <c r="G5358">
        <v>2</v>
      </c>
      <c r="O5358">
        <v>9.39</v>
      </c>
      <c r="P5358" t="s">
        <v>71</v>
      </c>
      <c r="Q5358">
        <v>23.3</v>
      </c>
      <c r="R5358" t="s">
        <v>71</v>
      </c>
    </row>
    <row r="5359" spans="1:46" x14ac:dyDescent="0.2">
      <c r="A5359" t="s">
        <v>244</v>
      </c>
      <c r="B5359" t="s">
        <v>245</v>
      </c>
      <c r="C5359">
        <f>-70.10986009 / 41.74069745</f>
        <v>-1.6796523386793576</v>
      </c>
      <c r="D5359" t="s">
        <v>246</v>
      </c>
      <c r="E5359" t="s">
        <v>70</v>
      </c>
      <c r="F5359" s="1">
        <v>40801</v>
      </c>
      <c r="G5359">
        <v>2.5</v>
      </c>
      <c r="O5359">
        <v>8.1999999999999993</v>
      </c>
      <c r="P5359" t="s">
        <v>71</v>
      </c>
      <c r="Q5359">
        <v>22.2</v>
      </c>
      <c r="R5359" t="s">
        <v>71</v>
      </c>
    </row>
    <row r="5360" spans="1:46" x14ac:dyDescent="0.2">
      <c r="A5360" t="s">
        <v>244</v>
      </c>
      <c r="B5360" t="s">
        <v>245</v>
      </c>
      <c r="C5360">
        <f>-70.10986009 / 41.74069745</f>
        <v>-1.6796523386793576</v>
      </c>
      <c r="D5360" t="s">
        <v>246</v>
      </c>
      <c r="E5360" t="s">
        <v>70</v>
      </c>
      <c r="F5360" s="1">
        <v>40801</v>
      </c>
      <c r="G5360">
        <v>3</v>
      </c>
      <c r="K5360">
        <v>18.8</v>
      </c>
      <c r="L5360" t="s">
        <v>71</v>
      </c>
      <c r="O5360">
        <v>5.6</v>
      </c>
      <c r="P5360" t="s">
        <v>71</v>
      </c>
      <c r="Q5360">
        <v>21.8</v>
      </c>
      <c r="R5360" t="s">
        <v>71</v>
      </c>
      <c r="S5360">
        <v>0.91</v>
      </c>
      <c r="T5360" t="s">
        <v>71</v>
      </c>
      <c r="U5360">
        <v>28.19</v>
      </c>
      <c r="V5360" t="s">
        <v>71</v>
      </c>
      <c r="W5360">
        <v>49.74</v>
      </c>
      <c r="X5360" t="s">
        <v>71</v>
      </c>
      <c r="Y5360">
        <v>52.3</v>
      </c>
      <c r="AA5360">
        <v>59.38</v>
      </c>
      <c r="AE5360">
        <v>5.6</v>
      </c>
      <c r="AF5360" t="s">
        <v>71</v>
      </c>
      <c r="AG5360">
        <v>6.95</v>
      </c>
      <c r="AH5360" t="s">
        <v>71</v>
      </c>
      <c r="AS5360">
        <v>4.28</v>
      </c>
      <c r="AT5360" t="s">
        <v>71</v>
      </c>
    </row>
    <row r="5361" spans="1:58" x14ac:dyDescent="0.2">
      <c r="A5361" t="s">
        <v>244</v>
      </c>
      <c r="B5361" t="s">
        <v>245</v>
      </c>
      <c r="C5361">
        <f>-70.10986009 / 41.74069745</f>
        <v>-1.6796523386793576</v>
      </c>
      <c r="D5361" t="s">
        <v>246</v>
      </c>
      <c r="E5361" t="s">
        <v>70</v>
      </c>
      <c r="F5361" s="1">
        <v>41162</v>
      </c>
      <c r="G5361">
        <v>0.5</v>
      </c>
      <c r="I5361">
        <v>3.5</v>
      </c>
      <c r="J5361" t="s">
        <v>71</v>
      </c>
      <c r="K5361">
        <v>16.22</v>
      </c>
      <c r="L5361" t="s">
        <v>71</v>
      </c>
      <c r="M5361">
        <v>1.1399999999999999</v>
      </c>
      <c r="N5361" t="s">
        <v>71</v>
      </c>
      <c r="O5361">
        <v>7.47</v>
      </c>
      <c r="P5361" t="s">
        <v>71</v>
      </c>
      <c r="Q5361">
        <v>23.5</v>
      </c>
      <c r="R5361" t="s">
        <v>71</v>
      </c>
      <c r="S5361">
        <v>1.34</v>
      </c>
      <c r="T5361" t="s">
        <v>71</v>
      </c>
      <c r="U5361">
        <v>41.5</v>
      </c>
      <c r="V5361" t="s">
        <v>71</v>
      </c>
      <c r="W5361">
        <v>39.5</v>
      </c>
      <c r="X5361" t="s">
        <v>71</v>
      </c>
      <c r="Y5361">
        <v>57.87</v>
      </c>
      <c r="AA5361">
        <v>57.93</v>
      </c>
      <c r="AC5361">
        <v>58.11</v>
      </c>
      <c r="AE5361">
        <v>6.7</v>
      </c>
      <c r="AF5361" t="s">
        <v>71</v>
      </c>
      <c r="AG5361">
        <v>6.61</v>
      </c>
      <c r="AH5361" t="s">
        <v>71</v>
      </c>
      <c r="AS5361">
        <v>5.18</v>
      </c>
      <c r="AT5361" t="s">
        <v>71</v>
      </c>
    </row>
    <row r="5362" spans="1:58" x14ac:dyDescent="0.2">
      <c r="A5362" t="s">
        <v>244</v>
      </c>
      <c r="B5362" t="s">
        <v>245</v>
      </c>
      <c r="C5362">
        <f>-70.10986009 / 41.74069745</f>
        <v>-1.6796523386793576</v>
      </c>
      <c r="D5362" t="s">
        <v>246</v>
      </c>
      <c r="E5362" t="s">
        <v>70</v>
      </c>
      <c r="F5362" s="1">
        <v>41162</v>
      </c>
      <c r="G5362">
        <v>1</v>
      </c>
      <c r="O5362">
        <v>7.43</v>
      </c>
      <c r="P5362" t="s">
        <v>71</v>
      </c>
      <c r="Q5362">
        <v>23.5</v>
      </c>
      <c r="R5362" t="s">
        <v>71</v>
      </c>
    </row>
    <row r="5363" spans="1:58" x14ac:dyDescent="0.2">
      <c r="A5363" t="s">
        <v>244</v>
      </c>
      <c r="B5363" t="s">
        <v>245</v>
      </c>
      <c r="C5363">
        <f>-70.10986009 / 41.74069745</f>
        <v>-1.6796523386793576</v>
      </c>
      <c r="D5363" t="s">
        <v>246</v>
      </c>
      <c r="E5363" t="s">
        <v>70</v>
      </c>
      <c r="F5363" s="1">
        <v>41162</v>
      </c>
      <c r="G5363">
        <v>1.5</v>
      </c>
      <c r="O5363">
        <v>7.41</v>
      </c>
      <c r="P5363" t="s">
        <v>71</v>
      </c>
      <c r="Q5363">
        <v>23.5</v>
      </c>
      <c r="R5363" t="s">
        <v>71</v>
      </c>
    </row>
    <row r="5364" spans="1:58" x14ac:dyDescent="0.2">
      <c r="A5364" t="s">
        <v>244</v>
      </c>
      <c r="B5364" t="s">
        <v>245</v>
      </c>
      <c r="C5364">
        <f>-70.10986009 / 41.74069745</f>
        <v>-1.6796523386793576</v>
      </c>
      <c r="D5364" t="s">
        <v>246</v>
      </c>
      <c r="E5364" t="s">
        <v>70</v>
      </c>
      <c r="F5364" s="1">
        <v>41162</v>
      </c>
      <c r="G5364">
        <v>2</v>
      </c>
      <c r="O5364">
        <v>7.49</v>
      </c>
      <c r="P5364" t="s">
        <v>71</v>
      </c>
      <c r="Q5364">
        <v>23.5</v>
      </c>
      <c r="R5364" t="s">
        <v>71</v>
      </c>
    </row>
    <row r="5365" spans="1:58" x14ac:dyDescent="0.2">
      <c r="A5365" t="s">
        <v>244</v>
      </c>
      <c r="B5365" t="s">
        <v>245</v>
      </c>
      <c r="C5365">
        <f>-70.10986009 / 41.74069745</f>
        <v>-1.6796523386793576</v>
      </c>
      <c r="D5365" t="s">
        <v>246</v>
      </c>
      <c r="E5365" t="s">
        <v>70</v>
      </c>
      <c r="F5365" s="1">
        <v>41162</v>
      </c>
      <c r="G5365">
        <v>2.5</v>
      </c>
      <c r="K5365">
        <v>15.03</v>
      </c>
      <c r="L5365" t="s">
        <v>71</v>
      </c>
      <c r="O5365">
        <v>7.05</v>
      </c>
      <c r="P5365" t="s">
        <v>71</v>
      </c>
      <c r="Q5365">
        <v>23.5</v>
      </c>
      <c r="R5365" t="s">
        <v>71</v>
      </c>
      <c r="S5365">
        <v>1.63</v>
      </c>
      <c r="T5365" t="s">
        <v>71</v>
      </c>
      <c r="U5365">
        <v>50.49</v>
      </c>
      <c r="V5365" t="s">
        <v>71</v>
      </c>
      <c r="W5365">
        <v>37.200000000000003</v>
      </c>
      <c r="X5365" t="s">
        <v>71</v>
      </c>
      <c r="Y5365">
        <v>60.7</v>
      </c>
      <c r="AA5365">
        <v>57.19</v>
      </c>
      <c r="AE5365">
        <v>6.6</v>
      </c>
      <c r="AF5365" t="s">
        <v>71</v>
      </c>
      <c r="AG5365">
        <v>6.7</v>
      </c>
      <c r="AH5365" t="s">
        <v>71</v>
      </c>
      <c r="AS5365">
        <v>9.14</v>
      </c>
      <c r="AT5365" t="s">
        <v>71</v>
      </c>
    </row>
    <row r="5366" spans="1:58" x14ac:dyDescent="0.2">
      <c r="A5366" t="s">
        <v>244</v>
      </c>
      <c r="B5366" t="s">
        <v>245</v>
      </c>
      <c r="C5366">
        <f>-70.10986009 / 41.74069745</f>
        <v>-1.6796523386793576</v>
      </c>
      <c r="D5366" t="s">
        <v>246</v>
      </c>
      <c r="E5366" t="s">
        <v>70</v>
      </c>
      <c r="F5366" s="1">
        <v>41162</v>
      </c>
      <c r="G5366">
        <v>3</v>
      </c>
      <c r="O5366">
        <v>7.35</v>
      </c>
      <c r="P5366" t="s">
        <v>71</v>
      </c>
      <c r="Q5366">
        <v>23.4</v>
      </c>
      <c r="R5366" t="s">
        <v>71</v>
      </c>
    </row>
    <row r="5367" spans="1:58" x14ac:dyDescent="0.2">
      <c r="A5367" t="s">
        <v>244</v>
      </c>
      <c r="B5367" t="s">
        <v>245</v>
      </c>
      <c r="C5367">
        <f>-70.10986009 / 41.74069745</f>
        <v>-1.6796523386793576</v>
      </c>
      <c r="D5367" t="s">
        <v>246</v>
      </c>
      <c r="E5367" t="s">
        <v>70</v>
      </c>
      <c r="F5367" s="1">
        <v>41526</v>
      </c>
      <c r="G5367">
        <v>0.5</v>
      </c>
      <c r="I5367">
        <v>3.75</v>
      </c>
      <c r="J5367" t="s">
        <v>71</v>
      </c>
      <c r="K5367">
        <v>16.14</v>
      </c>
      <c r="L5367" t="s">
        <v>71</v>
      </c>
      <c r="M5367">
        <v>1.4</v>
      </c>
      <c r="N5367" t="s">
        <v>71</v>
      </c>
      <c r="O5367">
        <v>8.8000000000000007</v>
      </c>
      <c r="P5367" t="s">
        <v>71</v>
      </c>
      <c r="Q5367">
        <v>21.5</v>
      </c>
      <c r="R5367" t="s">
        <v>71</v>
      </c>
      <c r="S5367">
        <v>1.55</v>
      </c>
      <c r="T5367" t="s">
        <v>71</v>
      </c>
      <c r="U5367">
        <v>48.01</v>
      </c>
      <c r="V5367" t="s">
        <v>71</v>
      </c>
      <c r="W5367">
        <v>37.47</v>
      </c>
      <c r="X5367" t="s">
        <v>71</v>
      </c>
      <c r="Y5367">
        <v>59.98</v>
      </c>
      <c r="AA5367">
        <v>57.88</v>
      </c>
      <c r="AC5367">
        <v>55.15</v>
      </c>
      <c r="AE5367">
        <v>6.5</v>
      </c>
      <c r="AF5367" t="s">
        <v>71</v>
      </c>
      <c r="AG5367">
        <v>6.9</v>
      </c>
      <c r="AH5367" t="s">
        <v>71</v>
      </c>
      <c r="AS5367">
        <v>8.5</v>
      </c>
      <c r="AT5367" t="s">
        <v>71</v>
      </c>
    </row>
    <row r="5368" spans="1:58" x14ac:dyDescent="0.2">
      <c r="A5368" t="s">
        <v>244</v>
      </c>
      <c r="B5368" t="s">
        <v>245</v>
      </c>
      <c r="C5368">
        <f>-70.10986009 / 41.74069745</f>
        <v>-1.6796523386793576</v>
      </c>
      <c r="D5368" t="s">
        <v>246</v>
      </c>
      <c r="E5368" t="s">
        <v>70</v>
      </c>
      <c r="F5368" s="1">
        <v>41526</v>
      </c>
      <c r="G5368">
        <v>1</v>
      </c>
      <c r="O5368">
        <v>8.4</v>
      </c>
      <c r="P5368" t="s">
        <v>71</v>
      </c>
      <c r="Q5368">
        <v>21.4</v>
      </c>
      <c r="R5368" t="s">
        <v>71</v>
      </c>
    </row>
    <row r="5369" spans="1:58" x14ac:dyDescent="0.2">
      <c r="A5369" t="s">
        <v>244</v>
      </c>
      <c r="B5369" t="s">
        <v>245</v>
      </c>
      <c r="C5369">
        <f>-70.10986009 / 41.74069745</f>
        <v>-1.6796523386793576</v>
      </c>
      <c r="D5369" t="s">
        <v>246</v>
      </c>
      <c r="E5369" t="s">
        <v>70</v>
      </c>
      <c r="F5369" s="1">
        <v>41526</v>
      </c>
      <c r="G5369">
        <v>1.5</v>
      </c>
      <c r="O5369">
        <v>8.1999999999999993</v>
      </c>
      <c r="P5369" t="s">
        <v>71</v>
      </c>
      <c r="Q5369">
        <v>21.3</v>
      </c>
      <c r="R5369" t="s">
        <v>71</v>
      </c>
    </row>
    <row r="5370" spans="1:58" x14ac:dyDescent="0.2">
      <c r="A5370" t="s">
        <v>244</v>
      </c>
      <c r="B5370" t="s">
        <v>245</v>
      </c>
      <c r="C5370">
        <f>-70.10986009 / 41.74069745</f>
        <v>-1.6796523386793576</v>
      </c>
      <c r="D5370" t="s">
        <v>246</v>
      </c>
      <c r="E5370" t="s">
        <v>70</v>
      </c>
      <c r="F5370" s="1">
        <v>41526</v>
      </c>
      <c r="G5370">
        <v>2</v>
      </c>
      <c r="O5370">
        <v>8.1999999999999993</v>
      </c>
      <c r="P5370" t="s">
        <v>71</v>
      </c>
      <c r="Q5370">
        <v>21.3</v>
      </c>
      <c r="R5370" t="s">
        <v>71</v>
      </c>
    </row>
    <row r="5371" spans="1:58" x14ac:dyDescent="0.2">
      <c r="A5371" t="s">
        <v>244</v>
      </c>
      <c r="B5371" t="s">
        <v>245</v>
      </c>
      <c r="C5371">
        <f>-70.10986009 / 41.74069745</f>
        <v>-1.6796523386793576</v>
      </c>
      <c r="D5371" t="s">
        <v>246</v>
      </c>
      <c r="E5371" t="s">
        <v>70</v>
      </c>
      <c r="F5371" s="1">
        <v>41526</v>
      </c>
      <c r="G5371">
        <v>2.5</v>
      </c>
      <c r="K5371">
        <v>33.700000000000003</v>
      </c>
      <c r="L5371" t="s">
        <v>71</v>
      </c>
      <c r="O5371">
        <v>8.1</v>
      </c>
      <c r="P5371" t="s">
        <v>71</v>
      </c>
      <c r="Q5371">
        <v>21.3</v>
      </c>
      <c r="R5371" t="s">
        <v>71</v>
      </c>
      <c r="S5371">
        <v>1.81</v>
      </c>
      <c r="T5371" t="s">
        <v>71</v>
      </c>
      <c r="W5371">
        <v>44.14</v>
      </c>
      <c r="X5371" t="s">
        <v>71</v>
      </c>
      <c r="AE5371">
        <v>6.4</v>
      </c>
      <c r="AF5371" t="s">
        <v>71</v>
      </c>
      <c r="AG5371">
        <v>6.7</v>
      </c>
      <c r="AH5371" t="s">
        <v>71</v>
      </c>
      <c r="AS5371">
        <v>11.79</v>
      </c>
      <c r="AT5371" t="s">
        <v>71</v>
      </c>
    </row>
    <row r="5372" spans="1:58" x14ac:dyDescent="0.2">
      <c r="A5372" t="s">
        <v>244</v>
      </c>
      <c r="B5372" t="s">
        <v>245</v>
      </c>
      <c r="C5372">
        <f>-70.10986009 / 41.74069745</f>
        <v>-1.6796523386793576</v>
      </c>
      <c r="D5372" t="s">
        <v>246</v>
      </c>
      <c r="E5372" t="s">
        <v>70</v>
      </c>
      <c r="F5372" s="1">
        <v>41526</v>
      </c>
      <c r="G5372">
        <v>3</v>
      </c>
      <c r="O5372">
        <v>7.6</v>
      </c>
      <c r="P5372" t="s">
        <v>71</v>
      </c>
      <c r="Q5372">
        <v>21.2</v>
      </c>
      <c r="R5372" t="s">
        <v>71</v>
      </c>
    </row>
    <row r="5373" spans="1:58" x14ac:dyDescent="0.2">
      <c r="A5373" t="s">
        <v>244</v>
      </c>
      <c r="B5373" t="s">
        <v>245</v>
      </c>
      <c r="C5373">
        <f>-70.10986009 / 41.74069745</f>
        <v>-1.6796523386793576</v>
      </c>
      <c r="D5373" t="s">
        <v>246</v>
      </c>
      <c r="E5373" t="s">
        <v>70</v>
      </c>
      <c r="F5373" s="1">
        <v>41526</v>
      </c>
      <c r="G5373">
        <v>3.5</v>
      </c>
      <c r="O5373">
        <v>7.1</v>
      </c>
      <c r="P5373" t="s">
        <v>71</v>
      </c>
      <c r="Q5373">
        <v>21.1</v>
      </c>
      <c r="R5373" t="s">
        <v>71</v>
      </c>
    </row>
    <row r="5374" spans="1:58" x14ac:dyDescent="0.2">
      <c r="A5374" t="s">
        <v>244</v>
      </c>
      <c r="B5374" t="s">
        <v>245</v>
      </c>
      <c r="C5374">
        <f>-70.10986009 / 41.74069745</f>
        <v>-1.6796523386793576</v>
      </c>
      <c r="D5374" t="s">
        <v>246</v>
      </c>
      <c r="E5374" t="s">
        <v>70</v>
      </c>
      <c r="F5374" s="1">
        <v>41890</v>
      </c>
      <c r="G5374">
        <v>0.5</v>
      </c>
      <c r="K5374">
        <v>58.74</v>
      </c>
      <c r="L5374" t="s">
        <v>71</v>
      </c>
      <c r="S5374">
        <v>1.83</v>
      </c>
      <c r="T5374" t="s">
        <v>71</v>
      </c>
      <c r="U5374">
        <v>56.68</v>
      </c>
      <c r="V5374" t="s">
        <v>71</v>
      </c>
      <c r="W5374">
        <v>40.229999999999997</v>
      </c>
      <c r="X5374" t="s">
        <v>71</v>
      </c>
      <c r="Y5374">
        <v>62.37</v>
      </c>
      <c r="AA5374">
        <v>70.56</v>
      </c>
      <c r="AE5374">
        <v>5.2</v>
      </c>
      <c r="AF5374" t="s">
        <v>71</v>
      </c>
      <c r="AG5374">
        <v>6.62</v>
      </c>
      <c r="AH5374" t="s">
        <v>71</v>
      </c>
      <c r="AS5374">
        <v>16.96</v>
      </c>
      <c r="AT5374" t="s">
        <v>71</v>
      </c>
    </row>
    <row r="5375" spans="1:58" x14ac:dyDescent="0.2">
      <c r="A5375" t="s">
        <v>244</v>
      </c>
      <c r="B5375" t="s">
        <v>245</v>
      </c>
      <c r="C5375">
        <f>-70.10986009 / 41.74069745</f>
        <v>-1.6796523386793576</v>
      </c>
      <c r="D5375" t="s">
        <v>246</v>
      </c>
      <c r="E5375" t="s">
        <v>70</v>
      </c>
      <c r="F5375" s="1">
        <v>41890</v>
      </c>
      <c r="G5375">
        <v>2.5</v>
      </c>
      <c r="K5375">
        <v>80.680000000000007</v>
      </c>
      <c r="L5375" t="s">
        <v>71</v>
      </c>
      <c r="S5375">
        <v>2.61</v>
      </c>
      <c r="T5375" t="s">
        <v>71</v>
      </c>
      <c r="U5375">
        <v>80.84</v>
      </c>
      <c r="V5375" t="s">
        <v>71</v>
      </c>
      <c r="W5375">
        <v>50.06</v>
      </c>
      <c r="X5375" t="s">
        <v>71</v>
      </c>
      <c r="Y5375">
        <v>67.489999999999995</v>
      </c>
      <c r="AA5375">
        <v>73.67</v>
      </c>
      <c r="AE5375">
        <v>5</v>
      </c>
      <c r="AF5375" t="s">
        <v>71</v>
      </c>
      <c r="AG5375">
        <v>6.52</v>
      </c>
      <c r="AH5375" t="s">
        <v>71</v>
      </c>
      <c r="AS5375">
        <v>43.18</v>
      </c>
      <c r="AT5375" t="s">
        <v>71</v>
      </c>
    </row>
    <row r="5376" spans="1:58" x14ac:dyDescent="0.2">
      <c r="A5376" t="s">
        <v>244</v>
      </c>
      <c r="B5376" t="s">
        <v>245</v>
      </c>
      <c r="C5376">
        <f>-70.10986009 / 41.74069745</f>
        <v>-1.6796523386793576</v>
      </c>
      <c r="D5376" t="s">
        <v>246</v>
      </c>
      <c r="E5376" t="s">
        <v>70</v>
      </c>
      <c r="F5376" s="1">
        <v>42625</v>
      </c>
      <c r="G5376">
        <v>0.5</v>
      </c>
      <c r="I5376">
        <v>3.5</v>
      </c>
      <c r="J5376" t="s">
        <v>71</v>
      </c>
      <c r="K5376">
        <v>21.1</v>
      </c>
      <c r="L5376" t="s">
        <v>71</v>
      </c>
      <c r="M5376">
        <v>1.1499999999999999</v>
      </c>
      <c r="N5376" t="s">
        <v>71</v>
      </c>
      <c r="O5376">
        <v>6.6</v>
      </c>
      <c r="P5376" t="s">
        <v>71</v>
      </c>
      <c r="Q5376">
        <v>24</v>
      </c>
      <c r="R5376" t="s">
        <v>71</v>
      </c>
      <c r="S5376">
        <v>1.01</v>
      </c>
      <c r="T5376" t="s">
        <v>71</v>
      </c>
      <c r="U5376">
        <v>31.28</v>
      </c>
      <c r="V5376" t="s">
        <v>71</v>
      </c>
      <c r="W5376">
        <v>48.45</v>
      </c>
      <c r="X5376" t="s">
        <v>71</v>
      </c>
      <c r="Y5376">
        <v>53.8</v>
      </c>
      <c r="AA5376">
        <v>60.51</v>
      </c>
      <c r="AC5376">
        <v>57.99</v>
      </c>
      <c r="AE5376">
        <v>10.1</v>
      </c>
      <c r="AF5376" t="s">
        <v>71</v>
      </c>
      <c r="AG5376">
        <v>6.36</v>
      </c>
      <c r="AH5376" t="s">
        <v>71</v>
      </c>
      <c r="AS5376">
        <v>9.75</v>
      </c>
      <c r="AT5376" t="s">
        <v>71</v>
      </c>
      <c r="BE5376">
        <v>30.84</v>
      </c>
      <c r="BF5376" t="s">
        <v>71</v>
      </c>
    </row>
    <row r="5377" spans="1:58" x14ac:dyDescent="0.2">
      <c r="A5377" t="s">
        <v>244</v>
      </c>
      <c r="B5377" t="s">
        <v>245</v>
      </c>
      <c r="C5377">
        <f>-70.10986009 / 41.74069745</f>
        <v>-1.6796523386793576</v>
      </c>
      <c r="D5377" t="s">
        <v>246</v>
      </c>
      <c r="E5377" t="s">
        <v>70</v>
      </c>
      <c r="F5377" s="1">
        <v>42625</v>
      </c>
      <c r="G5377">
        <v>1</v>
      </c>
      <c r="O5377">
        <v>6.1</v>
      </c>
      <c r="P5377" t="s">
        <v>71</v>
      </c>
      <c r="Q5377">
        <v>24</v>
      </c>
      <c r="R5377" t="s">
        <v>71</v>
      </c>
    </row>
    <row r="5378" spans="1:58" x14ac:dyDescent="0.2">
      <c r="A5378" t="s">
        <v>244</v>
      </c>
      <c r="B5378" t="s">
        <v>245</v>
      </c>
      <c r="C5378">
        <f>-70.10986009 / 41.74069745</f>
        <v>-1.6796523386793576</v>
      </c>
      <c r="D5378" t="s">
        <v>246</v>
      </c>
      <c r="E5378" t="s">
        <v>70</v>
      </c>
      <c r="F5378" s="1">
        <v>42625</v>
      </c>
      <c r="G5378">
        <v>1.5</v>
      </c>
      <c r="O5378">
        <v>6.2</v>
      </c>
      <c r="P5378" t="s">
        <v>71</v>
      </c>
      <c r="Q5378">
        <v>23.9</v>
      </c>
      <c r="R5378" t="s">
        <v>71</v>
      </c>
    </row>
    <row r="5379" spans="1:58" x14ac:dyDescent="0.2">
      <c r="A5379" t="s">
        <v>244</v>
      </c>
      <c r="B5379" t="s">
        <v>245</v>
      </c>
      <c r="C5379">
        <f>-70.10986009 / 41.74069745</f>
        <v>-1.6796523386793576</v>
      </c>
      <c r="D5379" t="s">
        <v>246</v>
      </c>
      <c r="E5379" t="s">
        <v>70</v>
      </c>
      <c r="F5379" s="1">
        <v>42625</v>
      </c>
      <c r="G5379">
        <v>2</v>
      </c>
      <c r="O5379">
        <v>6.2</v>
      </c>
      <c r="P5379" t="s">
        <v>71</v>
      </c>
      <c r="Q5379">
        <v>23.9</v>
      </c>
      <c r="R5379" t="s">
        <v>71</v>
      </c>
    </row>
    <row r="5380" spans="1:58" x14ac:dyDescent="0.2">
      <c r="A5380" t="s">
        <v>244</v>
      </c>
      <c r="B5380" t="s">
        <v>245</v>
      </c>
      <c r="C5380">
        <f>-70.10986009 / 41.74069745</f>
        <v>-1.6796523386793576</v>
      </c>
      <c r="D5380" t="s">
        <v>246</v>
      </c>
      <c r="E5380" t="s">
        <v>70</v>
      </c>
      <c r="F5380" s="1">
        <v>42625</v>
      </c>
      <c r="G5380">
        <v>2.5</v>
      </c>
      <c r="K5380">
        <v>19.63</v>
      </c>
      <c r="L5380" t="s">
        <v>71</v>
      </c>
      <c r="O5380">
        <v>6.5</v>
      </c>
      <c r="P5380" t="s">
        <v>71</v>
      </c>
      <c r="Q5380">
        <v>23.9</v>
      </c>
      <c r="R5380" t="s">
        <v>71</v>
      </c>
      <c r="S5380">
        <v>1.28</v>
      </c>
      <c r="T5380" t="s">
        <v>71</v>
      </c>
      <c r="W5380">
        <v>51.22</v>
      </c>
      <c r="X5380" t="s">
        <v>71</v>
      </c>
      <c r="AE5380">
        <v>10.4</v>
      </c>
      <c r="AF5380" t="s">
        <v>71</v>
      </c>
      <c r="AG5380">
        <v>6.37</v>
      </c>
      <c r="AH5380" t="s">
        <v>71</v>
      </c>
      <c r="AS5380">
        <v>9.3699999999999992</v>
      </c>
      <c r="AT5380" t="s">
        <v>71</v>
      </c>
      <c r="BE5380">
        <v>29</v>
      </c>
      <c r="BF5380" t="s">
        <v>71</v>
      </c>
    </row>
    <row r="5381" spans="1:58" x14ac:dyDescent="0.2">
      <c r="A5381" t="s">
        <v>244</v>
      </c>
      <c r="B5381" t="s">
        <v>245</v>
      </c>
      <c r="C5381">
        <f>-70.10986009 / 41.74069745</f>
        <v>-1.6796523386793576</v>
      </c>
      <c r="D5381" t="s">
        <v>246</v>
      </c>
      <c r="E5381" t="s">
        <v>70</v>
      </c>
      <c r="F5381" s="1">
        <v>42625</v>
      </c>
      <c r="G5381">
        <v>3</v>
      </c>
      <c r="O5381">
        <v>6</v>
      </c>
      <c r="P5381" t="s">
        <v>71</v>
      </c>
      <c r="Q5381">
        <v>23.8</v>
      </c>
      <c r="R5381" t="s">
        <v>71</v>
      </c>
    </row>
    <row r="5382" spans="1:58" x14ac:dyDescent="0.2">
      <c r="A5382" t="s">
        <v>250</v>
      </c>
      <c r="B5382" t="s">
        <v>251</v>
      </c>
      <c r="C5382">
        <f>-70.091549 / 41.74123308</f>
        <v>-1.6791921040201336</v>
      </c>
      <c r="D5382" t="s">
        <v>252</v>
      </c>
      <c r="E5382" t="s">
        <v>70</v>
      </c>
      <c r="F5382" s="1">
        <v>37143</v>
      </c>
      <c r="G5382">
        <v>0.5</v>
      </c>
      <c r="I5382">
        <v>1.65</v>
      </c>
      <c r="J5382" t="s">
        <v>71</v>
      </c>
      <c r="K5382">
        <v>6.78</v>
      </c>
      <c r="L5382" t="s">
        <v>71</v>
      </c>
      <c r="M5382">
        <v>1.65</v>
      </c>
      <c r="N5382" t="s">
        <v>71</v>
      </c>
      <c r="O5382">
        <v>7.83</v>
      </c>
      <c r="P5382" t="s">
        <v>71</v>
      </c>
      <c r="Q5382">
        <v>23.4</v>
      </c>
      <c r="R5382" t="s">
        <v>71</v>
      </c>
      <c r="S5382">
        <v>0.46</v>
      </c>
      <c r="T5382" t="s">
        <v>71</v>
      </c>
      <c r="U5382">
        <v>14.25</v>
      </c>
      <c r="V5382" t="s">
        <v>71</v>
      </c>
      <c r="W5382">
        <v>23.7</v>
      </c>
      <c r="X5382" t="s">
        <v>71</v>
      </c>
      <c r="Y5382">
        <v>42.46</v>
      </c>
      <c r="AA5382">
        <v>49.38</v>
      </c>
      <c r="AC5382">
        <v>52.78</v>
      </c>
      <c r="AE5382">
        <v>19.600000000000001</v>
      </c>
      <c r="AF5382" t="s">
        <v>71</v>
      </c>
      <c r="AG5382">
        <v>5.56</v>
      </c>
      <c r="AH5382" t="s">
        <v>71</v>
      </c>
      <c r="AS5382">
        <v>1.33</v>
      </c>
      <c r="AT5382" t="s">
        <v>71</v>
      </c>
    </row>
    <row r="5383" spans="1:58" x14ac:dyDescent="0.2">
      <c r="A5383" t="s">
        <v>250</v>
      </c>
      <c r="B5383" t="s">
        <v>251</v>
      </c>
      <c r="C5383">
        <f>-70.091549 / 41.74123308</f>
        <v>-1.6791921040201336</v>
      </c>
      <c r="D5383" t="s">
        <v>252</v>
      </c>
      <c r="E5383" t="s">
        <v>70</v>
      </c>
      <c r="F5383" s="1">
        <v>37143</v>
      </c>
      <c r="G5383">
        <v>1</v>
      </c>
      <c r="K5383">
        <v>6.26</v>
      </c>
      <c r="L5383" t="s">
        <v>71</v>
      </c>
      <c r="O5383">
        <v>7.83</v>
      </c>
      <c r="P5383" t="s">
        <v>71</v>
      </c>
      <c r="Q5383">
        <v>23.4</v>
      </c>
      <c r="R5383" t="s">
        <v>71</v>
      </c>
      <c r="S5383">
        <v>0.56000000000000005</v>
      </c>
      <c r="T5383" t="s">
        <v>71</v>
      </c>
      <c r="U5383">
        <v>17.350000000000001</v>
      </c>
      <c r="V5383" t="s">
        <v>71</v>
      </c>
      <c r="W5383">
        <v>21.5</v>
      </c>
      <c r="X5383" t="s">
        <v>71</v>
      </c>
      <c r="Y5383">
        <v>45.3</v>
      </c>
      <c r="AA5383">
        <v>48.59</v>
      </c>
      <c r="AE5383">
        <v>1</v>
      </c>
      <c r="AF5383" t="s">
        <v>71</v>
      </c>
      <c r="AG5383">
        <v>5.48</v>
      </c>
      <c r="AH5383" t="s">
        <v>71</v>
      </c>
      <c r="AS5383">
        <v>1.46</v>
      </c>
      <c r="AT5383" t="s">
        <v>71</v>
      </c>
    </row>
    <row r="5384" spans="1:58" x14ac:dyDescent="0.2">
      <c r="A5384" t="s">
        <v>250</v>
      </c>
      <c r="B5384" t="s">
        <v>251</v>
      </c>
      <c r="C5384">
        <f>-70.091549 / 41.74123308</f>
        <v>-1.6791921040201336</v>
      </c>
      <c r="D5384" t="s">
        <v>252</v>
      </c>
      <c r="E5384" t="s">
        <v>70</v>
      </c>
      <c r="F5384" s="1">
        <v>37873</v>
      </c>
      <c r="G5384">
        <v>0.5</v>
      </c>
      <c r="I5384">
        <v>4.72</v>
      </c>
      <c r="J5384" t="s">
        <v>71</v>
      </c>
      <c r="K5384">
        <v>2.12</v>
      </c>
      <c r="L5384" t="s">
        <v>71</v>
      </c>
      <c r="M5384">
        <v>3.5</v>
      </c>
      <c r="N5384" t="s">
        <v>71</v>
      </c>
      <c r="O5384">
        <v>8.1300000000000008</v>
      </c>
      <c r="P5384" t="s">
        <v>71</v>
      </c>
      <c r="Q5384">
        <v>22.9</v>
      </c>
      <c r="R5384" t="s">
        <v>71</v>
      </c>
      <c r="S5384">
        <v>0.5</v>
      </c>
      <c r="T5384" t="s">
        <v>71</v>
      </c>
      <c r="U5384">
        <v>15.49</v>
      </c>
      <c r="V5384" t="s">
        <v>71</v>
      </c>
      <c r="W5384">
        <v>19.5</v>
      </c>
      <c r="X5384" t="s">
        <v>71</v>
      </c>
      <c r="Y5384">
        <v>43.66</v>
      </c>
      <c r="AA5384">
        <v>37.97</v>
      </c>
      <c r="AC5384">
        <v>41.95</v>
      </c>
      <c r="AE5384">
        <v>0.2</v>
      </c>
      <c r="AF5384" t="s">
        <v>71</v>
      </c>
      <c r="AG5384">
        <v>6.17</v>
      </c>
      <c r="AH5384" t="s">
        <v>71</v>
      </c>
      <c r="AS5384">
        <v>0.45</v>
      </c>
      <c r="AT5384" t="s">
        <v>71</v>
      </c>
    </row>
    <row r="5385" spans="1:58" x14ac:dyDescent="0.2">
      <c r="A5385" t="s">
        <v>250</v>
      </c>
      <c r="B5385" t="s">
        <v>251</v>
      </c>
      <c r="C5385">
        <f>-70.091549 / 41.74123308</f>
        <v>-1.6791921040201336</v>
      </c>
      <c r="D5385" t="s">
        <v>252</v>
      </c>
      <c r="E5385" t="s">
        <v>70</v>
      </c>
      <c r="F5385" s="1">
        <v>37873</v>
      </c>
      <c r="G5385">
        <v>1</v>
      </c>
      <c r="O5385">
        <v>8.1300000000000008</v>
      </c>
      <c r="P5385" t="s">
        <v>71</v>
      </c>
      <c r="Q5385">
        <v>22.9</v>
      </c>
      <c r="R5385" t="s">
        <v>71</v>
      </c>
    </row>
    <row r="5386" spans="1:58" x14ac:dyDescent="0.2">
      <c r="A5386" t="s">
        <v>250</v>
      </c>
      <c r="B5386" t="s">
        <v>251</v>
      </c>
      <c r="C5386">
        <f>-70.091549 / 41.74123308</f>
        <v>-1.6791921040201336</v>
      </c>
      <c r="D5386" t="s">
        <v>252</v>
      </c>
      <c r="E5386" t="s">
        <v>70</v>
      </c>
      <c r="F5386" s="1">
        <v>37873</v>
      </c>
      <c r="G5386">
        <v>2</v>
      </c>
      <c r="O5386">
        <v>8.2100000000000009</v>
      </c>
      <c r="P5386" t="s">
        <v>71</v>
      </c>
      <c r="Q5386">
        <v>22.6</v>
      </c>
      <c r="R5386" t="s">
        <v>71</v>
      </c>
    </row>
    <row r="5387" spans="1:58" x14ac:dyDescent="0.2">
      <c r="A5387" t="s">
        <v>250</v>
      </c>
      <c r="B5387" t="s">
        <v>251</v>
      </c>
      <c r="C5387">
        <f>-70.091549 / 41.74123308</f>
        <v>-1.6791921040201336</v>
      </c>
      <c r="D5387" t="s">
        <v>252</v>
      </c>
      <c r="E5387" t="s">
        <v>70</v>
      </c>
      <c r="F5387" s="1">
        <v>37873</v>
      </c>
      <c r="G5387">
        <v>3</v>
      </c>
      <c r="O5387">
        <v>8.1</v>
      </c>
      <c r="P5387" t="s">
        <v>71</v>
      </c>
      <c r="Q5387">
        <v>22.6</v>
      </c>
      <c r="R5387" t="s">
        <v>71</v>
      </c>
    </row>
    <row r="5388" spans="1:58" x14ac:dyDescent="0.2">
      <c r="A5388" t="s">
        <v>250</v>
      </c>
      <c r="B5388" t="s">
        <v>251</v>
      </c>
      <c r="C5388">
        <f>-70.091549 / 41.74123308</f>
        <v>-1.6791921040201336</v>
      </c>
      <c r="D5388" t="s">
        <v>252</v>
      </c>
      <c r="E5388" t="s">
        <v>70</v>
      </c>
      <c r="F5388" s="1">
        <v>37873</v>
      </c>
      <c r="G5388">
        <v>4</v>
      </c>
      <c r="K5388">
        <v>4.03</v>
      </c>
      <c r="L5388" t="s">
        <v>71</v>
      </c>
      <c r="O5388">
        <v>7.93</v>
      </c>
      <c r="P5388" t="s">
        <v>71</v>
      </c>
      <c r="Q5388">
        <v>22.5</v>
      </c>
      <c r="R5388" t="s">
        <v>71</v>
      </c>
      <c r="S5388">
        <v>0.3</v>
      </c>
      <c r="T5388" t="s">
        <v>71</v>
      </c>
      <c r="U5388">
        <v>9.2899999999999991</v>
      </c>
      <c r="V5388" t="s">
        <v>71</v>
      </c>
      <c r="W5388">
        <v>21.4</v>
      </c>
      <c r="X5388" t="s">
        <v>71</v>
      </c>
      <c r="Y5388">
        <v>36.29</v>
      </c>
      <c r="AA5388">
        <v>44.27</v>
      </c>
      <c r="AE5388">
        <v>0.21</v>
      </c>
      <c r="AF5388" t="s">
        <v>71</v>
      </c>
      <c r="AG5388">
        <v>6.09</v>
      </c>
      <c r="AH5388" t="s">
        <v>71</v>
      </c>
      <c r="AS5388">
        <v>0.68</v>
      </c>
      <c r="AT5388" t="s">
        <v>71</v>
      </c>
    </row>
    <row r="5389" spans="1:58" x14ac:dyDescent="0.2">
      <c r="A5389" t="s">
        <v>250</v>
      </c>
      <c r="B5389" t="s">
        <v>251</v>
      </c>
      <c r="C5389">
        <f>-70.091549 / 41.74123308</f>
        <v>-1.6791921040201336</v>
      </c>
      <c r="D5389" t="s">
        <v>252</v>
      </c>
      <c r="E5389" t="s">
        <v>70</v>
      </c>
      <c r="F5389" s="1">
        <v>38257</v>
      </c>
      <c r="G5389">
        <v>0.5</v>
      </c>
      <c r="I5389">
        <v>4.83</v>
      </c>
      <c r="J5389" t="s">
        <v>71</v>
      </c>
      <c r="K5389">
        <v>2.4500000000000002</v>
      </c>
      <c r="L5389" t="s">
        <v>71</v>
      </c>
      <c r="M5389">
        <v>4.7</v>
      </c>
      <c r="N5389" t="s">
        <v>71</v>
      </c>
      <c r="O5389">
        <v>8.3699999999999992</v>
      </c>
      <c r="P5389" t="s">
        <v>71</v>
      </c>
      <c r="Q5389">
        <v>21.5</v>
      </c>
      <c r="R5389" t="s">
        <v>71</v>
      </c>
      <c r="S5389">
        <v>0.18</v>
      </c>
      <c r="T5389" t="s">
        <v>71</v>
      </c>
      <c r="U5389">
        <v>5.58</v>
      </c>
      <c r="V5389" t="s">
        <v>71</v>
      </c>
      <c r="W5389">
        <v>20.73</v>
      </c>
      <c r="X5389" t="s">
        <v>71</v>
      </c>
      <c r="Y5389">
        <v>28.94</v>
      </c>
      <c r="AA5389">
        <v>39.39</v>
      </c>
      <c r="AC5389">
        <v>37.700000000000003</v>
      </c>
      <c r="AE5389">
        <v>3.23</v>
      </c>
      <c r="AF5389" t="s">
        <v>71</v>
      </c>
      <c r="AG5389">
        <v>5.84</v>
      </c>
      <c r="AH5389" t="s">
        <v>71</v>
      </c>
      <c r="AS5389">
        <v>0.81</v>
      </c>
      <c r="AT5389" t="s">
        <v>71</v>
      </c>
    </row>
    <row r="5390" spans="1:58" x14ac:dyDescent="0.2">
      <c r="A5390" t="s">
        <v>250</v>
      </c>
      <c r="B5390" t="s">
        <v>251</v>
      </c>
      <c r="C5390">
        <f>-70.091549 / 41.74123308</f>
        <v>-1.6791921040201336</v>
      </c>
      <c r="D5390" t="s">
        <v>252</v>
      </c>
      <c r="E5390" t="s">
        <v>70</v>
      </c>
      <c r="F5390" s="1">
        <v>38257</v>
      </c>
      <c r="G5390">
        <v>1</v>
      </c>
      <c r="O5390">
        <v>8.3000000000000007</v>
      </c>
      <c r="P5390" t="s">
        <v>71</v>
      </c>
      <c r="Q5390">
        <v>21.4</v>
      </c>
      <c r="R5390" t="s">
        <v>71</v>
      </c>
    </row>
    <row r="5391" spans="1:58" x14ac:dyDescent="0.2">
      <c r="A5391" t="s">
        <v>250</v>
      </c>
      <c r="B5391" t="s">
        <v>251</v>
      </c>
      <c r="C5391">
        <f>-70.091549 / 41.74123308</f>
        <v>-1.6791921040201336</v>
      </c>
      <c r="D5391" t="s">
        <v>252</v>
      </c>
      <c r="E5391" t="s">
        <v>70</v>
      </c>
      <c r="F5391" s="1">
        <v>38257</v>
      </c>
      <c r="G5391">
        <v>2</v>
      </c>
      <c r="O5391">
        <v>8.26</v>
      </c>
      <c r="P5391" t="s">
        <v>71</v>
      </c>
      <c r="Q5391">
        <v>21.2</v>
      </c>
      <c r="R5391" t="s">
        <v>71</v>
      </c>
    </row>
    <row r="5392" spans="1:58" x14ac:dyDescent="0.2">
      <c r="A5392" t="s">
        <v>250</v>
      </c>
      <c r="B5392" t="s">
        <v>251</v>
      </c>
      <c r="C5392">
        <f>-70.091549 / 41.74123308</f>
        <v>-1.6791921040201336</v>
      </c>
      <c r="D5392" t="s">
        <v>252</v>
      </c>
      <c r="E5392" t="s">
        <v>70</v>
      </c>
      <c r="F5392" s="1">
        <v>38257</v>
      </c>
      <c r="G5392">
        <v>3</v>
      </c>
      <c r="O5392">
        <v>8.2100000000000009</v>
      </c>
      <c r="P5392" t="s">
        <v>71</v>
      </c>
      <c r="Q5392">
        <v>21.1</v>
      </c>
      <c r="R5392" t="s">
        <v>71</v>
      </c>
    </row>
    <row r="5393" spans="1:46" x14ac:dyDescent="0.2">
      <c r="A5393" t="s">
        <v>250</v>
      </c>
      <c r="B5393" t="s">
        <v>251</v>
      </c>
      <c r="C5393">
        <f>-70.091549 / 41.74123308</f>
        <v>-1.6791921040201336</v>
      </c>
      <c r="D5393" t="s">
        <v>252</v>
      </c>
      <c r="E5393" t="s">
        <v>70</v>
      </c>
      <c r="F5393" s="1">
        <v>38257</v>
      </c>
      <c r="G5393">
        <v>4</v>
      </c>
      <c r="K5393">
        <v>3.22</v>
      </c>
      <c r="L5393" t="s">
        <v>71</v>
      </c>
      <c r="O5393">
        <v>8.19</v>
      </c>
      <c r="P5393" t="s">
        <v>71</v>
      </c>
      <c r="Q5393">
        <v>21</v>
      </c>
      <c r="R5393" t="s">
        <v>71</v>
      </c>
      <c r="S5393">
        <v>0.21</v>
      </c>
      <c r="T5393" t="s">
        <v>71</v>
      </c>
      <c r="U5393">
        <v>6.5</v>
      </c>
      <c r="V5393" t="s">
        <v>71</v>
      </c>
      <c r="W5393">
        <v>21.92</v>
      </c>
      <c r="X5393" t="s">
        <v>71</v>
      </c>
      <c r="Y5393">
        <v>31.14</v>
      </c>
      <c r="AA5393">
        <v>42.07</v>
      </c>
      <c r="AE5393">
        <v>2.83</v>
      </c>
      <c r="AF5393" t="s">
        <v>71</v>
      </c>
      <c r="AG5393">
        <v>5.82</v>
      </c>
      <c r="AH5393" t="s">
        <v>71</v>
      </c>
      <c r="AS5393">
        <v>0.81</v>
      </c>
      <c r="AT5393" t="s">
        <v>71</v>
      </c>
    </row>
    <row r="5394" spans="1:46" x14ac:dyDescent="0.2">
      <c r="A5394" t="s">
        <v>250</v>
      </c>
      <c r="B5394" t="s">
        <v>251</v>
      </c>
      <c r="C5394">
        <f>-70.091549 / 41.74123308</f>
        <v>-1.6791921040201336</v>
      </c>
      <c r="D5394" t="s">
        <v>252</v>
      </c>
      <c r="E5394" t="s">
        <v>70</v>
      </c>
      <c r="F5394" s="1">
        <v>38587</v>
      </c>
      <c r="G5394">
        <v>0.5</v>
      </c>
      <c r="I5394">
        <v>5.32</v>
      </c>
      <c r="J5394" t="s">
        <v>71</v>
      </c>
      <c r="M5394">
        <v>3.95</v>
      </c>
      <c r="N5394" t="s">
        <v>71</v>
      </c>
      <c r="O5394">
        <v>8.17</v>
      </c>
      <c r="P5394" t="s">
        <v>71</v>
      </c>
      <c r="Q5394">
        <v>25.5</v>
      </c>
      <c r="R5394" t="s">
        <v>71</v>
      </c>
      <c r="AC5394">
        <v>40.200000000000003</v>
      </c>
    </row>
    <row r="5395" spans="1:46" x14ac:dyDescent="0.2">
      <c r="A5395" t="s">
        <v>250</v>
      </c>
      <c r="B5395" t="s">
        <v>251</v>
      </c>
      <c r="C5395">
        <f>-70.091549 / 41.74123308</f>
        <v>-1.6791921040201336</v>
      </c>
      <c r="D5395" t="s">
        <v>252</v>
      </c>
      <c r="E5395" t="s">
        <v>70</v>
      </c>
      <c r="F5395" s="1">
        <v>38587</v>
      </c>
      <c r="G5395">
        <v>1</v>
      </c>
      <c r="K5395">
        <v>15.1</v>
      </c>
      <c r="L5395" t="s">
        <v>71</v>
      </c>
      <c r="O5395">
        <v>8.14</v>
      </c>
      <c r="P5395" t="s">
        <v>71</v>
      </c>
      <c r="Q5395">
        <v>25.5</v>
      </c>
      <c r="R5395" t="s">
        <v>71</v>
      </c>
      <c r="S5395">
        <v>0.3</v>
      </c>
      <c r="T5395" t="s">
        <v>71</v>
      </c>
      <c r="U5395">
        <v>9.2899999999999991</v>
      </c>
      <c r="V5395" t="s">
        <v>71</v>
      </c>
      <c r="W5395">
        <v>45.65</v>
      </c>
      <c r="X5395" t="s">
        <v>71</v>
      </c>
      <c r="Y5395">
        <v>36.29</v>
      </c>
      <c r="AA5395">
        <v>57.23</v>
      </c>
      <c r="AE5395">
        <v>4.24</v>
      </c>
      <c r="AF5395" t="s">
        <v>71</v>
      </c>
      <c r="AG5395">
        <v>6.14</v>
      </c>
      <c r="AH5395" t="s">
        <v>71</v>
      </c>
      <c r="AS5395">
        <v>0.03</v>
      </c>
      <c r="AT5395" t="s">
        <v>71</v>
      </c>
    </row>
    <row r="5396" spans="1:46" x14ac:dyDescent="0.2">
      <c r="A5396" t="s">
        <v>250</v>
      </c>
      <c r="B5396" t="s">
        <v>251</v>
      </c>
      <c r="C5396">
        <f>-70.091549 / 41.74123308</f>
        <v>-1.6791921040201336</v>
      </c>
      <c r="D5396" t="s">
        <v>252</v>
      </c>
      <c r="E5396" t="s">
        <v>70</v>
      </c>
      <c r="F5396" s="1">
        <v>38587</v>
      </c>
      <c r="G5396">
        <v>2</v>
      </c>
      <c r="O5396">
        <v>8.1</v>
      </c>
      <c r="P5396" t="s">
        <v>71</v>
      </c>
      <c r="Q5396">
        <v>25.5</v>
      </c>
      <c r="R5396" t="s">
        <v>71</v>
      </c>
    </row>
    <row r="5397" spans="1:46" x14ac:dyDescent="0.2">
      <c r="A5397" t="s">
        <v>250</v>
      </c>
      <c r="B5397" t="s">
        <v>251</v>
      </c>
      <c r="C5397">
        <f>-70.091549 / 41.74123308</f>
        <v>-1.6791921040201336</v>
      </c>
      <c r="D5397" t="s">
        <v>252</v>
      </c>
      <c r="E5397" t="s">
        <v>70</v>
      </c>
      <c r="F5397" s="1">
        <v>38587</v>
      </c>
      <c r="G5397">
        <v>3</v>
      </c>
      <c r="O5397">
        <v>6.64</v>
      </c>
      <c r="P5397" t="s">
        <v>71</v>
      </c>
      <c r="Q5397">
        <v>25.3</v>
      </c>
      <c r="R5397" t="s">
        <v>71</v>
      </c>
    </row>
    <row r="5398" spans="1:46" x14ac:dyDescent="0.2">
      <c r="A5398" t="s">
        <v>250</v>
      </c>
      <c r="B5398" t="s">
        <v>251</v>
      </c>
      <c r="C5398">
        <f>-70.091549 / 41.74123308</f>
        <v>-1.6791921040201336</v>
      </c>
      <c r="D5398" t="s">
        <v>252</v>
      </c>
      <c r="E5398" t="s">
        <v>70</v>
      </c>
      <c r="F5398" s="1">
        <v>38587</v>
      </c>
      <c r="G5398">
        <v>4</v>
      </c>
      <c r="K5398">
        <v>10.45</v>
      </c>
      <c r="L5398" t="s">
        <v>71</v>
      </c>
      <c r="O5398">
        <v>3.09</v>
      </c>
      <c r="P5398" t="s">
        <v>71</v>
      </c>
      <c r="Q5398">
        <v>24.3</v>
      </c>
      <c r="R5398" t="s">
        <v>71</v>
      </c>
      <c r="S5398">
        <v>0.4</v>
      </c>
      <c r="T5398" t="s">
        <v>71</v>
      </c>
      <c r="U5398">
        <v>12.39</v>
      </c>
      <c r="V5398" t="s">
        <v>71</v>
      </c>
      <c r="W5398">
        <v>22.35</v>
      </c>
      <c r="X5398" t="s">
        <v>71</v>
      </c>
      <c r="Y5398">
        <v>40.44</v>
      </c>
      <c r="AA5398">
        <v>53.62</v>
      </c>
      <c r="AE5398">
        <v>5.25</v>
      </c>
      <c r="AF5398" t="s">
        <v>71</v>
      </c>
      <c r="AG5398">
        <v>5.81</v>
      </c>
      <c r="AH5398" t="s">
        <v>71</v>
      </c>
      <c r="AS5398">
        <v>4.1500000000000004</v>
      </c>
      <c r="AT5398" t="s">
        <v>71</v>
      </c>
    </row>
    <row r="5399" spans="1:46" x14ac:dyDescent="0.2">
      <c r="A5399" t="s">
        <v>250</v>
      </c>
      <c r="B5399" t="s">
        <v>251</v>
      </c>
      <c r="C5399">
        <f>-70.091549 / 41.74123308</f>
        <v>-1.6791921040201336</v>
      </c>
      <c r="D5399" t="s">
        <v>252</v>
      </c>
      <c r="E5399" t="s">
        <v>70</v>
      </c>
      <c r="F5399" s="1">
        <v>38959</v>
      </c>
      <c r="G5399">
        <v>0.5</v>
      </c>
      <c r="I5399">
        <v>4.9800000000000004</v>
      </c>
      <c r="J5399" t="s">
        <v>71</v>
      </c>
      <c r="K5399">
        <v>3.09</v>
      </c>
      <c r="L5399" t="s">
        <v>71</v>
      </c>
      <c r="M5399">
        <v>3.29</v>
      </c>
      <c r="N5399" t="s">
        <v>71</v>
      </c>
      <c r="O5399">
        <v>7.82</v>
      </c>
      <c r="P5399" t="s">
        <v>71</v>
      </c>
      <c r="Q5399">
        <v>22.5</v>
      </c>
      <c r="R5399" t="s">
        <v>71</v>
      </c>
      <c r="S5399">
        <v>0.34</v>
      </c>
      <c r="T5399" t="s">
        <v>71</v>
      </c>
      <c r="U5399">
        <v>10.44</v>
      </c>
      <c r="V5399" t="s">
        <v>71</v>
      </c>
      <c r="W5399">
        <v>40.630000000000003</v>
      </c>
      <c r="X5399" t="s">
        <v>71</v>
      </c>
      <c r="Y5399">
        <v>37.97</v>
      </c>
      <c r="AA5399">
        <v>41.67</v>
      </c>
      <c r="AC5399">
        <v>42.84</v>
      </c>
      <c r="AE5399">
        <v>4.4400000000000004</v>
      </c>
      <c r="AF5399" t="s">
        <v>71</v>
      </c>
      <c r="AG5399">
        <v>6.08</v>
      </c>
      <c r="AH5399" t="s">
        <v>71</v>
      </c>
      <c r="AS5399">
        <v>3.03</v>
      </c>
      <c r="AT5399" t="s">
        <v>71</v>
      </c>
    </row>
    <row r="5400" spans="1:46" x14ac:dyDescent="0.2">
      <c r="A5400" t="s">
        <v>250</v>
      </c>
      <c r="B5400" t="s">
        <v>251</v>
      </c>
      <c r="C5400">
        <f>-70.091549 / 41.74123308</f>
        <v>-1.6791921040201336</v>
      </c>
      <c r="D5400" t="s">
        <v>252</v>
      </c>
      <c r="E5400" t="s">
        <v>70</v>
      </c>
      <c r="F5400" s="1">
        <v>38959</v>
      </c>
      <c r="G5400">
        <v>1</v>
      </c>
      <c r="O5400">
        <v>7.84</v>
      </c>
      <c r="P5400" t="s">
        <v>71</v>
      </c>
      <c r="Q5400">
        <v>22</v>
      </c>
      <c r="R5400" t="s">
        <v>71</v>
      </c>
    </row>
    <row r="5401" spans="1:46" x14ac:dyDescent="0.2">
      <c r="A5401" t="s">
        <v>250</v>
      </c>
      <c r="B5401" t="s">
        <v>251</v>
      </c>
      <c r="C5401">
        <f>-70.091549 / 41.74123308</f>
        <v>-1.6791921040201336</v>
      </c>
      <c r="D5401" t="s">
        <v>252</v>
      </c>
      <c r="E5401" t="s">
        <v>70</v>
      </c>
      <c r="F5401" s="1">
        <v>38959</v>
      </c>
      <c r="G5401">
        <v>2</v>
      </c>
      <c r="O5401">
        <v>7.32</v>
      </c>
      <c r="P5401" t="s">
        <v>71</v>
      </c>
      <c r="Q5401">
        <v>21.9</v>
      </c>
      <c r="R5401" t="s">
        <v>71</v>
      </c>
    </row>
    <row r="5402" spans="1:46" x14ac:dyDescent="0.2">
      <c r="A5402" t="s">
        <v>250</v>
      </c>
      <c r="B5402" t="s">
        <v>251</v>
      </c>
      <c r="C5402">
        <f>-70.091549 / 41.74123308</f>
        <v>-1.6791921040201336</v>
      </c>
      <c r="D5402" t="s">
        <v>252</v>
      </c>
      <c r="E5402" t="s">
        <v>70</v>
      </c>
      <c r="F5402" s="1">
        <v>38959</v>
      </c>
      <c r="G5402">
        <v>3</v>
      </c>
      <c r="O5402">
        <v>7.5</v>
      </c>
      <c r="P5402" t="s">
        <v>71</v>
      </c>
      <c r="Q5402">
        <v>21.8</v>
      </c>
      <c r="R5402" t="s">
        <v>71</v>
      </c>
    </row>
    <row r="5403" spans="1:46" x14ac:dyDescent="0.2">
      <c r="A5403" t="s">
        <v>250</v>
      </c>
      <c r="B5403" t="s">
        <v>251</v>
      </c>
      <c r="C5403">
        <f>-70.091549 / 41.74123308</f>
        <v>-1.6791921040201336</v>
      </c>
      <c r="D5403" t="s">
        <v>252</v>
      </c>
      <c r="E5403" t="s">
        <v>70</v>
      </c>
      <c r="F5403" s="1">
        <v>38959</v>
      </c>
      <c r="G5403">
        <v>4</v>
      </c>
      <c r="K5403">
        <v>7.37</v>
      </c>
      <c r="L5403" t="s">
        <v>71</v>
      </c>
      <c r="O5403">
        <v>7.2</v>
      </c>
      <c r="P5403" t="s">
        <v>71</v>
      </c>
      <c r="Q5403">
        <v>21.7</v>
      </c>
      <c r="R5403" t="s">
        <v>71</v>
      </c>
      <c r="S5403">
        <v>0.45</v>
      </c>
      <c r="T5403" t="s">
        <v>71</v>
      </c>
      <c r="U5403">
        <v>13.87</v>
      </c>
      <c r="V5403" t="s">
        <v>71</v>
      </c>
      <c r="W5403">
        <v>36.880000000000003</v>
      </c>
      <c r="X5403" t="s">
        <v>71</v>
      </c>
      <c r="Y5403">
        <v>42.07</v>
      </c>
      <c r="AA5403">
        <v>50.19</v>
      </c>
      <c r="AE5403">
        <v>4.84</v>
      </c>
      <c r="AF5403" t="s">
        <v>71</v>
      </c>
      <c r="AG5403">
        <v>5.99</v>
      </c>
      <c r="AH5403" t="s">
        <v>71</v>
      </c>
      <c r="AS5403">
        <v>5.62</v>
      </c>
      <c r="AT5403" t="s">
        <v>71</v>
      </c>
    </row>
    <row r="5404" spans="1:46" x14ac:dyDescent="0.2">
      <c r="A5404" t="s">
        <v>250</v>
      </c>
      <c r="B5404" t="s">
        <v>251</v>
      </c>
      <c r="C5404">
        <f>-70.091549 / 41.74123308</f>
        <v>-1.6791921040201336</v>
      </c>
      <c r="D5404" t="s">
        <v>252</v>
      </c>
      <c r="E5404" t="s">
        <v>70</v>
      </c>
      <c r="F5404" s="1">
        <v>39321</v>
      </c>
      <c r="G5404">
        <v>0.5</v>
      </c>
      <c r="I5404">
        <v>5.2</v>
      </c>
      <c r="J5404" t="s">
        <v>71</v>
      </c>
      <c r="K5404">
        <v>2.08</v>
      </c>
      <c r="L5404" t="s">
        <v>71</v>
      </c>
      <c r="M5404">
        <v>4.4800000000000004</v>
      </c>
      <c r="N5404" t="s">
        <v>71</v>
      </c>
      <c r="O5404">
        <v>4.57</v>
      </c>
      <c r="P5404" t="s">
        <v>71</v>
      </c>
      <c r="Q5404">
        <v>25.8</v>
      </c>
      <c r="R5404" t="s">
        <v>71</v>
      </c>
      <c r="S5404">
        <v>0.32</v>
      </c>
      <c r="T5404" t="s">
        <v>71</v>
      </c>
      <c r="U5404">
        <v>9.9499999999999993</v>
      </c>
      <c r="V5404" t="s">
        <v>71</v>
      </c>
      <c r="W5404">
        <v>27.85</v>
      </c>
      <c r="X5404" t="s">
        <v>71</v>
      </c>
      <c r="Y5404">
        <v>37.28</v>
      </c>
      <c r="AA5404">
        <v>37.81</v>
      </c>
      <c r="AC5404">
        <v>38.39</v>
      </c>
      <c r="AE5404">
        <v>1.4</v>
      </c>
      <c r="AF5404" t="s">
        <v>71</v>
      </c>
      <c r="AG5404">
        <v>5.97</v>
      </c>
      <c r="AH5404" t="s">
        <v>71</v>
      </c>
      <c r="AS5404">
        <v>0.65</v>
      </c>
      <c r="AT5404" t="s">
        <v>71</v>
      </c>
    </row>
    <row r="5405" spans="1:46" x14ac:dyDescent="0.2">
      <c r="A5405" t="s">
        <v>250</v>
      </c>
      <c r="B5405" t="s">
        <v>251</v>
      </c>
      <c r="C5405">
        <f>-70.091549 / 41.74123308</f>
        <v>-1.6791921040201336</v>
      </c>
      <c r="D5405" t="s">
        <v>252</v>
      </c>
      <c r="E5405" t="s">
        <v>70</v>
      </c>
      <c r="F5405" s="1">
        <v>39321</v>
      </c>
      <c r="G5405">
        <v>1</v>
      </c>
      <c r="O5405">
        <v>4.6100000000000003</v>
      </c>
      <c r="P5405" t="s">
        <v>71</v>
      </c>
      <c r="Q5405">
        <v>25.9</v>
      </c>
      <c r="R5405" t="s">
        <v>71</v>
      </c>
    </row>
    <row r="5406" spans="1:46" x14ac:dyDescent="0.2">
      <c r="A5406" t="s">
        <v>250</v>
      </c>
      <c r="B5406" t="s">
        <v>251</v>
      </c>
      <c r="C5406">
        <f>-70.091549 / 41.74123308</f>
        <v>-1.6791921040201336</v>
      </c>
      <c r="D5406" t="s">
        <v>252</v>
      </c>
      <c r="E5406" t="s">
        <v>70</v>
      </c>
      <c r="F5406" s="1">
        <v>39321</v>
      </c>
      <c r="G5406">
        <v>2</v>
      </c>
      <c r="O5406">
        <v>4.75</v>
      </c>
      <c r="P5406" t="s">
        <v>71</v>
      </c>
      <c r="Q5406">
        <v>25.2</v>
      </c>
      <c r="R5406" t="s">
        <v>71</v>
      </c>
    </row>
    <row r="5407" spans="1:46" x14ac:dyDescent="0.2">
      <c r="A5407" t="s">
        <v>250</v>
      </c>
      <c r="B5407" t="s">
        <v>251</v>
      </c>
      <c r="C5407">
        <f>-70.091549 / 41.74123308</f>
        <v>-1.6791921040201336</v>
      </c>
      <c r="D5407" t="s">
        <v>252</v>
      </c>
      <c r="E5407" t="s">
        <v>70</v>
      </c>
      <c r="F5407" s="1">
        <v>39321</v>
      </c>
      <c r="G5407">
        <v>3</v>
      </c>
      <c r="O5407">
        <v>5</v>
      </c>
      <c r="P5407" t="s">
        <v>71</v>
      </c>
      <c r="Q5407">
        <v>23.7</v>
      </c>
      <c r="R5407" t="s">
        <v>71</v>
      </c>
    </row>
    <row r="5408" spans="1:46" x14ac:dyDescent="0.2">
      <c r="A5408" t="s">
        <v>250</v>
      </c>
      <c r="B5408" t="s">
        <v>251</v>
      </c>
      <c r="C5408">
        <f>-70.091549 / 41.74123308</f>
        <v>-1.6791921040201336</v>
      </c>
      <c r="D5408" t="s">
        <v>252</v>
      </c>
      <c r="E5408" t="s">
        <v>70</v>
      </c>
      <c r="F5408" s="1">
        <v>39321</v>
      </c>
      <c r="G5408">
        <v>4</v>
      </c>
      <c r="K5408">
        <v>4.3899999999999997</v>
      </c>
      <c r="L5408" t="s">
        <v>71</v>
      </c>
      <c r="O5408">
        <v>5.0199999999999996</v>
      </c>
      <c r="P5408" t="s">
        <v>71</v>
      </c>
      <c r="Q5408">
        <v>23</v>
      </c>
      <c r="R5408" t="s">
        <v>71</v>
      </c>
      <c r="S5408">
        <v>0.57999999999999996</v>
      </c>
      <c r="T5408" t="s">
        <v>71</v>
      </c>
      <c r="U5408">
        <v>18.02</v>
      </c>
      <c r="V5408" t="s">
        <v>71</v>
      </c>
      <c r="W5408">
        <v>27.54</v>
      </c>
      <c r="X5408" t="s">
        <v>71</v>
      </c>
      <c r="Y5408">
        <v>45.85</v>
      </c>
      <c r="AA5408">
        <v>45.11</v>
      </c>
      <c r="AE5408">
        <v>1.8</v>
      </c>
      <c r="AF5408" t="s">
        <v>71</v>
      </c>
      <c r="AG5408">
        <v>5.57</v>
      </c>
      <c r="AH5408" t="s">
        <v>71</v>
      </c>
      <c r="AS5408">
        <v>2.94</v>
      </c>
      <c r="AT5408" t="s">
        <v>71</v>
      </c>
    </row>
    <row r="5409" spans="1:46" x14ac:dyDescent="0.2">
      <c r="A5409" t="s">
        <v>250</v>
      </c>
      <c r="B5409" t="s">
        <v>251</v>
      </c>
      <c r="C5409">
        <f>-70.091549 / 41.74123308</f>
        <v>-1.6791921040201336</v>
      </c>
      <c r="D5409" t="s">
        <v>252</v>
      </c>
      <c r="E5409" t="s">
        <v>70</v>
      </c>
      <c r="F5409" s="1">
        <v>39685</v>
      </c>
      <c r="G5409">
        <v>0.5</v>
      </c>
      <c r="I5409">
        <v>4.75</v>
      </c>
      <c r="J5409" t="s">
        <v>71</v>
      </c>
      <c r="K5409">
        <v>3.59</v>
      </c>
      <c r="L5409" t="s">
        <v>71</v>
      </c>
      <c r="M5409">
        <v>3.43</v>
      </c>
      <c r="N5409" t="s">
        <v>71</v>
      </c>
      <c r="O5409">
        <v>5.05</v>
      </c>
      <c r="P5409" t="s">
        <v>71</v>
      </c>
      <c r="Q5409">
        <v>25.5</v>
      </c>
      <c r="R5409" t="s">
        <v>71</v>
      </c>
      <c r="S5409">
        <v>0.34</v>
      </c>
      <c r="T5409" t="s">
        <v>71</v>
      </c>
      <c r="U5409">
        <v>10.53</v>
      </c>
      <c r="V5409" t="s">
        <v>71</v>
      </c>
      <c r="W5409">
        <v>29.33</v>
      </c>
      <c r="X5409" t="s">
        <v>71</v>
      </c>
      <c r="Y5409">
        <v>38.1</v>
      </c>
      <c r="AA5409">
        <v>43.14</v>
      </c>
      <c r="AC5409">
        <v>42.24</v>
      </c>
      <c r="AE5409">
        <v>2.5</v>
      </c>
      <c r="AF5409" t="s">
        <v>71</v>
      </c>
      <c r="AG5409">
        <v>6.89</v>
      </c>
      <c r="AH5409" t="s">
        <v>71</v>
      </c>
      <c r="AS5409">
        <v>0.36</v>
      </c>
      <c r="AT5409" t="s">
        <v>71</v>
      </c>
    </row>
    <row r="5410" spans="1:46" x14ac:dyDescent="0.2">
      <c r="A5410" t="s">
        <v>250</v>
      </c>
      <c r="B5410" t="s">
        <v>251</v>
      </c>
      <c r="C5410">
        <f>-70.091549 / 41.74123308</f>
        <v>-1.6791921040201336</v>
      </c>
      <c r="D5410" t="s">
        <v>252</v>
      </c>
      <c r="E5410" t="s">
        <v>70</v>
      </c>
      <c r="F5410" s="1">
        <v>39685</v>
      </c>
      <c r="G5410">
        <v>1</v>
      </c>
      <c r="O5410">
        <v>4.8</v>
      </c>
      <c r="P5410" t="s">
        <v>71</v>
      </c>
      <c r="Q5410">
        <v>25.2</v>
      </c>
      <c r="R5410" t="s">
        <v>71</v>
      </c>
    </row>
    <row r="5411" spans="1:46" x14ac:dyDescent="0.2">
      <c r="A5411" t="s">
        <v>250</v>
      </c>
      <c r="B5411" t="s">
        <v>251</v>
      </c>
      <c r="C5411">
        <f>-70.091549 / 41.74123308</f>
        <v>-1.6791921040201336</v>
      </c>
      <c r="D5411" t="s">
        <v>252</v>
      </c>
      <c r="E5411" t="s">
        <v>70</v>
      </c>
      <c r="F5411" s="1">
        <v>39685</v>
      </c>
      <c r="G5411">
        <v>2</v>
      </c>
      <c r="O5411">
        <v>4.79</v>
      </c>
      <c r="P5411" t="s">
        <v>71</v>
      </c>
      <c r="Q5411">
        <v>24.9</v>
      </c>
      <c r="R5411" t="s">
        <v>71</v>
      </c>
    </row>
    <row r="5412" spans="1:46" x14ac:dyDescent="0.2">
      <c r="A5412" t="s">
        <v>250</v>
      </c>
      <c r="B5412" t="s">
        <v>251</v>
      </c>
      <c r="C5412">
        <f>-70.091549 / 41.74123308</f>
        <v>-1.6791921040201336</v>
      </c>
      <c r="D5412" t="s">
        <v>252</v>
      </c>
      <c r="E5412" t="s">
        <v>70</v>
      </c>
      <c r="F5412" s="1">
        <v>39685</v>
      </c>
      <c r="G5412">
        <v>3</v>
      </c>
      <c r="O5412">
        <v>4.6900000000000004</v>
      </c>
      <c r="P5412" t="s">
        <v>71</v>
      </c>
      <c r="Q5412">
        <v>24.9</v>
      </c>
      <c r="R5412" t="s">
        <v>71</v>
      </c>
    </row>
    <row r="5413" spans="1:46" x14ac:dyDescent="0.2">
      <c r="A5413" t="s">
        <v>250</v>
      </c>
      <c r="B5413" t="s">
        <v>251</v>
      </c>
      <c r="C5413">
        <f>-70.091549 / 41.74123308</f>
        <v>-1.6791921040201336</v>
      </c>
      <c r="D5413" t="s">
        <v>252</v>
      </c>
      <c r="E5413" t="s">
        <v>70</v>
      </c>
      <c r="F5413" s="1">
        <v>39685</v>
      </c>
      <c r="G5413">
        <v>3.75</v>
      </c>
      <c r="K5413">
        <v>6.95</v>
      </c>
      <c r="L5413" t="s">
        <v>71</v>
      </c>
      <c r="S5413">
        <v>0.64</v>
      </c>
      <c r="T5413" t="s">
        <v>71</v>
      </c>
      <c r="U5413">
        <v>19.82</v>
      </c>
      <c r="V5413" t="s">
        <v>71</v>
      </c>
      <c r="W5413">
        <v>28.6</v>
      </c>
      <c r="X5413" t="s">
        <v>71</v>
      </c>
      <c r="Y5413">
        <v>47.22</v>
      </c>
      <c r="AA5413">
        <v>49.62</v>
      </c>
      <c r="AE5413">
        <v>2.5</v>
      </c>
      <c r="AF5413" t="s">
        <v>71</v>
      </c>
      <c r="AG5413">
        <v>6.06</v>
      </c>
      <c r="AH5413" t="s">
        <v>71</v>
      </c>
      <c r="AS5413">
        <v>1.84</v>
      </c>
      <c r="AT5413" t="s">
        <v>71</v>
      </c>
    </row>
    <row r="5414" spans="1:46" x14ac:dyDescent="0.2">
      <c r="A5414" t="s">
        <v>250</v>
      </c>
      <c r="B5414" t="s">
        <v>251</v>
      </c>
      <c r="C5414">
        <f>-70.091549 / 41.74123308</f>
        <v>-1.6791921040201336</v>
      </c>
      <c r="D5414" t="s">
        <v>252</v>
      </c>
      <c r="E5414" t="s">
        <v>70</v>
      </c>
      <c r="F5414" s="1">
        <v>39685</v>
      </c>
      <c r="G5414">
        <v>4</v>
      </c>
      <c r="O5414">
        <v>3.65</v>
      </c>
      <c r="P5414" t="s">
        <v>71</v>
      </c>
      <c r="Q5414">
        <v>23.6</v>
      </c>
      <c r="R5414" t="s">
        <v>71</v>
      </c>
    </row>
    <row r="5415" spans="1:46" x14ac:dyDescent="0.2">
      <c r="A5415" t="s">
        <v>250</v>
      </c>
      <c r="B5415" t="s">
        <v>251</v>
      </c>
      <c r="C5415">
        <f>-70.091549 / 41.74123308</f>
        <v>-1.6791921040201336</v>
      </c>
      <c r="D5415" t="s">
        <v>252</v>
      </c>
      <c r="E5415" t="s">
        <v>70</v>
      </c>
      <c r="F5415" s="1">
        <v>40050</v>
      </c>
      <c r="G5415">
        <v>0.5</v>
      </c>
      <c r="I5415">
        <v>4.8</v>
      </c>
      <c r="J5415" t="s">
        <v>71</v>
      </c>
      <c r="K5415">
        <v>5.2</v>
      </c>
      <c r="L5415" t="s">
        <v>71</v>
      </c>
      <c r="M5415">
        <v>3.4</v>
      </c>
      <c r="N5415" t="s">
        <v>71</v>
      </c>
      <c r="O5415">
        <v>6.52</v>
      </c>
      <c r="P5415" t="s">
        <v>71</v>
      </c>
      <c r="Q5415">
        <v>28</v>
      </c>
      <c r="R5415" t="s">
        <v>71</v>
      </c>
      <c r="S5415">
        <v>0.39</v>
      </c>
      <c r="T5415" t="s">
        <v>71</v>
      </c>
      <c r="U5415">
        <v>11.99</v>
      </c>
      <c r="V5415" t="s">
        <v>71</v>
      </c>
      <c r="W5415">
        <v>32.21</v>
      </c>
      <c r="X5415" t="s">
        <v>71</v>
      </c>
      <c r="Y5415">
        <v>39.97</v>
      </c>
      <c r="AA5415">
        <v>46.77</v>
      </c>
      <c r="AC5415">
        <v>42.37</v>
      </c>
      <c r="AE5415">
        <v>2.2999999999999998</v>
      </c>
      <c r="AF5415" t="s">
        <v>71</v>
      </c>
      <c r="AG5415">
        <v>6.18</v>
      </c>
      <c r="AH5415" t="s">
        <v>71</v>
      </c>
      <c r="AS5415">
        <v>1.91</v>
      </c>
      <c r="AT5415" t="s">
        <v>71</v>
      </c>
    </row>
    <row r="5416" spans="1:46" x14ac:dyDescent="0.2">
      <c r="A5416" t="s">
        <v>250</v>
      </c>
      <c r="B5416" t="s">
        <v>251</v>
      </c>
      <c r="C5416">
        <f>-70.091549 / 41.74123308</f>
        <v>-1.6791921040201336</v>
      </c>
      <c r="D5416" t="s">
        <v>252</v>
      </c>
      <c r="E5416" t="s">
        <v>70</v>
      </c>
      <c r="F5416" s="1">
        <v>40050</v>
      </c>
      <c r="G5416">
        <v>1</v>
      </c>
      <c r="O5416">
        <v>6.52</v>
      </c>
      <c r="P5416" t="s">
        <v>71</v>
      </c>
      <c r="Q5416">
        <v>28</v>
      </c>
      <c r="R5416" t="s">
        <v>71</v>
      </c>
    </row>
    <row r="5417" spans="1:46" x14ac:dyDescent="0.2">
      <c r="A5417" t="s">
        <v>250</v>
      </c>
      <c r="B5417" t="s">
        <v>251</v>
      </c>
      <c r="C5417">
        <f>-70.091549 / 41.74123308</f>
        <v>-1.6791921040201336</v>
      </c>
      <c r="D5417" t="s">
        <v>252</v>
      </c>
      <c r="E5417" t="s">
        <v>70</v>
      </c>
      <c r="F5417" s="1">
        <v>40050</v>
      </c>
      <c r="G5417">
        <v>2</v>
      </c>
      <c r="O5417">
        <v>6.45</v>
      </c>
      <c r="P5417" t="s">
        <v>71</v>
      </c>
      <c r="Q5417">
        <v>27.9</v>
      </c>
      <c r="R5417" t="s">
        <v>71</v>
      </c>
    </row>
    <row r="5418" spans="1:46" x14ac:dyDescent="0.2">
      <c r="A5418" t="s">
        <v>250</v>
      </c>
      <c r="B5418" t="s">
        <v>251</v>
      </c>
      <c r="C5418">
        <f>-70.091549 / 41.74123308</f>
        <v>-1.6791921040201336</v>
      </c>
      <c r="D5418" t="s">
        <v>252</v>
      </c>
      <c r="E5418" t="s">
        <v>70</v>
      </c>
      <c r="F5418" s="1">
        <v>40050</v>
      </c>
      <c r="G5418">
        <v>3</v>
      </c>
      <c r="O5418">
        <v>5.85</v>
      </c>
      <c r="P5418" t="s">
        <v>71</v>
      </c>
      <c r="Q5418">
        <v>27.5</v>
      </c>
      <c r="R5418" t="s">
        <v>71</v>
      </c>
    </row>
    <row r="5419" spans="1:46" x14ac:dyDescent="0.2">
      <c r="A5419" t="s">
        <v>250</v>
      </c>
      <c r="B5419" t="s">
        <v>251</v>
      </c>
      <c r="C5419">
        <f>-70.091549 / 41.74123308</f>
        <v>-1.6791921040201336</v>
      </c>
      <c r="D5419" t="s">
        <v>252</v>
      </c>
      <c r="E5419" t="s">
        <v>70</v>
      </c>
      <c r="F5419" s="1">
        <v>40050</v>
      </c>
      <c r="G5419">
        <v>3.5</v>
      </c>
      <c r="K5419">
        <v>10.76</v>
      </c>
      <c r="L5419" t="s">
        <v>71</v>
      </c>
      <c r="O5419">
        <v>5.74</v>
      </c>
      <c r="P5419" t="s">
        <v>71</v>
      </c>
      <c r="Q5419">
        <v>26.5</v>
      </c>
      <c r="R5419" t="s">
        <v>71</v>
      </c>
      <c r="S5419">
        <v>0.46</v>
      </c>
      <c r="T5419" t="s">
        <v>71</v>
      </c>
      <c r="U5419">
        <v>14.11</v>
      </c>
      <c r="V5419" t="s">
        <v>71</v>
      </c>
      <c r="W5419">
        <v>29.88</v>
      </c>
      <c r="X5419" t="s">
        <v>71</v>
      </c>
      <c r="Y5419">
        <v>42.32</v>
      </c>
      <c r="AA5419">
        <v>53.91</v>
      </c>
      <c r="AE5419">
        <v>2.2999999999999998</v>
      </c>
      <c r="AF5419" t="s">
        <v>71</v>
      </c>
      <c r="AG5419">
        <v>6.02</v>
      </c>
      <c r="AH5419" t="s">
        <v>71</v>
      </c>
      <c r="AS5419">
        <v>2.15</v>
      </c>
      <c r="AT5419" t="s">
        <v>71</v>
      </c>
    </row>
    <row r="5420" spans="1:46" x14ac:dyDescent="0.2">
      <c r="A5420" t="s">
        <v>250</v>
      </c>
      <c r="B5420" t="s">
        <v>251</v>
      </c>
      <c r="C5420">
        <f>-70.091549 / 41.74123308</f>
        <v>-1.6791921040201336</v>
      </c>
      <c r="D5420" t="s">
        <v>252</v>
      </c>
      <c r="E5420" t="s">
        <v>70</v>
      </c>
      <c r="F5420" s="1">
        <v>40421</v>
      </c>
      <c r="G5420">
        <v>0.5</v>
      </c>
      <c r="I5420">
        <v>5</v>
      </c>
      <c r="J5420" t="s">
        <v>71</v>
      </c>
      <c r="K5420">
        <v>1.02</v>
      </c>
      <c r="L5420" t="s">
        <v>71</v>
      </c>
      <c r="M5420">
        <v>2.95</v>
      </c>
      <c r="N5420" t="s">
        <v>71</v>
      </c>
      <c r="O5420">
        <v>0.77</v>
      </c>
      <c r="P5420" t="s">
        <v>71</v>
      </c>
      <c r="Q5420">
        <v>26.2</v>
      </c>
      <c r="R5420" t="s">
        <v>71</v>
      </c>
      <c r="S5420">
        <v>0.43</v>
      </c>
      <c r="T5420" t="s">
        <v>71</v>
      </c>
      <c r="U5420">
        <v>13.25</v>
      </c>
      <c r="V5420" t="s">
        <v>71</v>
      </c>
      <c r="W5420">
        <v>37.83</v>
      </c>
      <c r="X5420" t="s">
        <v>71</v>
      </c>
      <c r="Y5420">
        <v>41.41</v>
      </c>
      <c r="AA5420">
        <v>30.83</v>
      </c>
      <c r="AC5420">
        <v>44.41</v>
      </c>
      <c r="AE5420">
        <v>2.8</v>
      </c>
      <c r="AF5420" t="s">
        <v>71</v>
      </c>
      <c r="AG5420">
        <v>6.48</v>
      </c>
      <c r="AH5420" t="s">
        <v>71</v>
      </c>
      <c r="AS5420">
        <v>0.62</v>
      </c>
      <c r="AT5420" t="s">
        <v>71</v>
      </c>
    </row>
    <row r="5421" spans="1:46" x14ac:dyDescent="0.2">
      <c r="A5421" t="s">
        <v>250</v>
      </c>
      <c r="B5421" t="s">
        <v>251</v>
      </c>
      <c r="C5421">
        <f>-70.091549 / 41.74123308</f>
        <v>-1.6791921040201336</v>
      </c>
      <c r="D5421" t="s">
        <v>252</v>
      </c>
      <c r="E5421" t="s">
        <v>70</v>
      </c>
      <c r="F5421" s="1">
        <v>40421</v>
      </c>
      <c r="G5421">
        <v>1</v>
      </c>
      <c r="O5421">
        <v>0.79</v>
      </c>
      <c r="P5421" t="s">
        <v>71</v>
      </c>
      <c r="Q5421">
        <v>25.6</v>
      </c>
      <c r="R5421" t="s">
        <v>71</v>
      </c>
    </row>
    <row r="5422" spans="1:46" x14ac:dyDescent="0.2">
      <c r="A5422" t="s">
        <v>250</v>
      </c>
      <c r="B5422" t="s">
        <v>251</v>
      </c>
      <c r="C5422">
        <f>-70.091549 / 41.74123308</f>
        <v>-1.6791921040201336</v>
      </c>
      <c r="D5422" t="s">
        <v>252</v>
      </c>
      <c r="E5422" t="s">
        <v>70</v>
      </c>
      <c r="F5422" s="1">
        <v>40421</v>
      </c>
      <c r="G5422">
        <v>2</v>
      </c>
      <c r="O5422">
        <v>0.76</v>
      </c>
      <c r="P5422" t="s">
        <v>71</v>
      </c>
      <c r="Q5422">
        <v>24.5</v>
      </c>
      <c r="R5422" t="s">
        <v>71</v>
      </c>
    </row>
    <row r="5423" spans="1:46" x14ac:dyDescent="0.2">
      <c r="A5423" t="s">
        <v>250</v>
      </c>
      <c r="B5423" t="s">
        <v>251</v>
      </c>
      <c r="C5423">
        <f>-70.091549 / 41.74123308</f>
        <v>-1.6791921040201336</v>
      </c>
      <c r="D5423" t="s">
        <v>252</v>
      </c>
      <c r="E5423" t="s">
        <v>70</v>
      </c>
      <c r="F5423" s="1">
        <v>40421</v>
      </c>
      <c r="G5423">
        <v>3</v>
      </c>
      <c r="O5423">
        <v>2.14</v>
      </c>
      <c r="P5423" t="s">
        <v>71</v>
      </c>
      <c r="Q5423">
        <v>22.8</v>
      </c>
      <c r="R5423" t="s">
        <v>71</v>
      </c>
    </row>
    <row r="5424" spans="1:46" x14ac:dyDescent="0.2">
      <c r="A5424" t="s">
        <v>250</v>
      </c>
      <c r="B5424" t="s">
        <v>251</v>
      </c>
      <c r="C5424">
        <f>-70.091549 / 41.74123308</f>
        <v>-1.6791921040201336</v>
      </c>
      <c r="D5424" t="s">
        <v>252</v>
      </c>
      <c r="E5424" t="s">
        <v>70</v>
      </c>
      <c r="F5424" s="1">
        <v>40421</v>
      </c>
      <c r="G5424">
        <v>4</v>
      </c>
      <c r="K5424">
        <v>5.53</v>
      </c>
      <c r="L5424" t="s">
        <v>71</v>
      </c>
      <c r="O5424">
        <v>2.95</v>
      </c>
      <c r="P5424" t="s">
        <v>71</v>
      </c>
      <c r="Q5424">
        <v>22.2</v>
      </c>
      <c r="R5424" t="s">
        <v>71</v>
      </c>
      <c r="S5424">
        <v>0.33</v>
      </c>
      <c r="T5424" t="s">
        <v>71</v>
      </c>
      <c r="U5424">
        <v>10.130000000000001</v>
      </c>
      <c r="V5424" t="s">
        <v>71</v>
      </c>
      <c r="W5424">
        <v>35.200000000000003</v>
      </c>
      <c r="X5424" t="s">
        <v>71</v>
      </c>
      <c r="Y5424">
        <v>37.54</v>
      </c>
      <c r="AA5424">
        <v>47.38</v>
      </c>
      <c r="AE5424">
        <v>3</v>
      </c>
      <c r="AF5424" t="s">
        <v>71</v>
      </c>
      <c r="AG5424">
        <v>6.38</v>
      </c>
      <c r="AH5424" t="s">
        <v>71</v>
      </c>
      <c r="AS5424">
        <v>0.76</v>
      </c>
      <c r="AT5424" t="s">
        <v>71</v>
      </c>
    </row>
    <row r="5425" spans="1:46" x14ac:dyDescent="0.2">
      <c r="A5425" t="s">
        <v>250</v>
      </c>
      <c r="B5425" t="s">
        <v>251</v>
      </c>
      <c r="C5425">
        <f>-70.091549 / 41.74123308</f>
        <v>-1.6791921040201336</v>
      </c>
      <c r="D5425" t="s">
        <v>252</v>
      </c>
      <c r="E5425" t="s">
        <v>70</v>
      </c>
      <c r="F5425" s="1">
        <v>40794</v>
      </c>
      <c r="G5425">
        <v>0.5</v>
      </c>
      <c r="I5425">
        <v>4.8</v>
      </c>
      <c r="J5425" t="s">
        <v>71</v>
      </c>
      <c r="K5425">
        <v>5.26</v>
      </c>
      <c r="L5425" t="s">
        <v>71</v>
      </c>
      <c r="M5425">
        <v>2.71</v>
      </c>
      <c r="N5425" t="s">
        <v>71</v>
      </c>
      <c r="O5425">
        <v>74.8</v>
      </c>
      <c r="P5425" t="s">
        <v>71</v>
      </c>
      <c r="Q5425">
        <v>22.2</v>
      </c>
      <c r="R5425" t="s">
        <v>71</v>
      </c>
      <c r="S5425">
        <v>0.37</v>
      </c>
      <c r="T5425" t="s">
        <v>71</v>
      </c>
      <c r="U5425">
        <v>11.46</v>
      </c>
      <c r="V5425" t="s">
        <v>71</v>
      </c>
      <c r="W5425">
        <v>34.67</v>
      </c>
      <c r="X5425" t="s">
        <v>71</v>
      </c>
      <c r="Y5425">
        <v>39.32</v>
      </c>
      <c r="AA5425">
        <v>46.89</v>
      </c>
      <c r="AC5425">
        <v>45.63</v>
      </c>
      <c r="AE5425">
        <v>2.9</v>
      </c>
      <c r="AF5425" t="s">
        <v>71</v>
      </c>
      <c r="AG5425">
        <v>6.06</v>
      </c>
      <c r="AH5425" t="s">
        <v>71</v>
      </c>
      <c r="AS5425">
        <v>3.79</v>
      </c>
      <c r="AT5425" t="s">
        <v>71</v>
      </c>
    </row>
    <row r="5426" spans="1:46" x14ac:dyDescent="0.2">
      <c r="A5426" t="s">
        <v>250</v>
      </c>
      <c r="B5426" t="s">
        <v>251</v>
      </c>
      <c r="C5426">
        <f>-70.091549 / 41.74123308</f>
        <v>-1.6791921040201336</v>
      </c>
      <c r="D5426" t="s">
        <v>252</v>
      </c>
      <c r="E5426" t="s">
        <v>70</v>
      </c>
      <c r="F5426" s="1">
        <v>40794</v>
      </c>
      <c r="G5426">
        <v>1</v>
      </c>
      <c r="O5426">
        <v>74.8</v>
      </c>
      <c r="P5426" t="s">
        <v>71</v>
      </c>
      <c r="Q5426">
        <v>22.2</v>
      </c>
      <c r="R5426" t="s">
        <v>71</v>
      </c>
    </row>
    <row r="5427" spans="1:46" x14ac:dyDescent="0.2">
      <c r="A5427" t="s">
        <v>250</v>
      </c>
      <c r="B5427" t="s">
        <v>251</v>
      </c>
      <c r="C5427">
        <f>-70.091549 / 41.74123308</f>
        <v>-1.6791921040201336</v>
      </c>
      <c r="D5427" t="s">
        <v>252</v>
      </c>
      <c r="E5427" t="s">
        <v>70</v>
      </c>
      <c r="F5427" s="1">
        <v>40794</v>
      </c>
      <c r="G5427">
        <v>2</v>
      </c>
      <c r="O5427">
        <v>72</v>
      </c>
      <c r="P5427" t="s">
        <v>71</v>
      </c>
      <c r="Q5427">
        <v>22</v>
      </c>
      <c r="R5427" t="s">
        <v>71</v>
      </c>
    </row>
    <row r="5428" spans="1:46" x14ac:dyDescent="0.2">
      <c r="A5428" t="s">
        <v>250</v>
      </c>
      <c r="B5428" t="s">
        <v>251</v>
      </c>
      <c r="C5428">
        <f>-70.091549 / 41.74123308</f>
        <v>-1.6791921040201336</v>
      </c>
      <c r="D5428" t="s">
        <v>252</v>
      </c>
      <c r="E5428" t="s">
        <v>70</v>
      </c>
      <c r="F5428" s="1">
        <v>40794</v>
      </c>
      <c r="G5428">
        <v>3</v>
      </c>
      <c r="O5428">
        <v>69.099999999999994</v>
      </c>
      <c r="P5428" t="s">
        <v>71</v>
      </c>
      <c r="Q5428">
        <v>21.9</v>
      </c>
      <c r="R5428" t="s">
        <v>71</v>
      </c>
    </row>
    <row r="5429" spans="1:46" x14ac:dyDescent="0.2">
      <c r="A5429" t="s">
        <v>250</v>
      </c>
      <c r="B5429" t="s">
        <v>251</v>
      </c>
      <c r="C5429">
        <f>-70.091549 / 41.74123308</f>
        <v>-1.6791921040201336</v>
      </c>
      <c r="D5429" t="s">
        <v>252</v>
      </c>
      <c r="E5429" t="s">
        <v>70</v>
      </c>
      <c r="F5429" s="1">
        <v>40794</v>
      </c>
      <c r="G5429">
        <v>3.5</v>
      </c>
      <c r="K5429">
        <v>4.42</v>
      </c>
      <c r="L5429" t="s">
        <v>71</v>
      </c>
      <c r="O5429">
        <v>69.7</v>
      </c>
      <c r="P5429" t="s">
        <v>71</v>
      </c>
      <c r="Q5429">
        <v>21.8</v>
      </c>
      <c r="R5429" t="s">
        <v>71</v>
      </c>
      <c r="S5429">
        <v>0.47</v>
      </c>
      <c r="T5429" t="s">
        <v>71</v>
      </c>
      <c r="W5429">
        <v>35.31</v>
      </c>
      <c r="X5429" t="s">
        <v>71</v>
      </c>
      <c r="Y5429">
        <v>-6.74</v>
      </c>
      <c r="AA5429">
        <v>45.18</v>
      </c>
      <c r="AE5429">
        <v>3.1</v>
      </c>
      <c r="AF5429" t="s">
        <v>71</v>
      </c>
      <c r="AG5429">
        <v>6.05</v>
      </c>
      <c r="AH5429" t="s">
        <v>71</v>
      </c>
      <c r="AS5429">
        <v>4.95</v>
      </c>
      <c r="AT5429" t="s">
        <v>71</v>
      </c>
    </row>
    <row r="5430" spans="1:46" x14ac:dyDescent="0.2">
      <c r="A5430" t="s">
        <v>250</v>
      </c>
      <c r="B5430" t="s">
        <v>251</v>
      </c>
      <c r="C5430">
        <f>-70.091549 / 41.74123308</f>
        <v>-1.6791921040201336</v>
      </c>
      <c r="D5430" t="s">
        <v>252</v>
      </c>
      <c r="E5430" t="s">
        <v>70</v>
      </c>
      <c r="F5430" s="1">
        <v>41163</v>
      </c>
      <c r="G5430">
        <v>0.5</v>
      </c>
      <c r="I5430">
        <v>4.2</v>
      </c>
      <c r="J5430" t="s">
        <v>71</v>
      </c>
      <c r="K5430">
        <v>2.13</v>
      </c>
      <c r="L5430" t="s">
        <v>71</v>
      </c>
      <c r="M5430">
        <v>1.97</v>
      </c>
      <c r="N5430" t="s">
        <v>71</v>
      </c>
      <c r="O5430">
        <v>7.52</v>
      </c>
      <c r="P5430" t="s">
        <v>71</v>
      </c>
      <c r="Q5430">
        <v>22.5</v>
      </c>
      <c r="R5430" t="s">
        <v>71</v>
      </c>
      <c r="S5430">
        <v>0.59</v>
      </c>
      <c r="T5430" t="s">
        <v>71</v>
      </c>
      <c r="U5430">
        <v>18.27</v>
      </c>
      <c r="V5430" t="s">
        <v>71</v>
      </c>
      <c r="W5430">
        <v>32.840000000000003</v>
      </c>
      <c r="X5430" t="s">
        <v>71</v>
      </c>
      <c r="Y5430">
        <v>46.04</v>
      </c>
      <c r="AA5430">
        <v>38.020000000000003</v>
      </c>
      <c r="AC5430">
        <v>50.27</v>
      </c>
      <c r="AE5430">
        <v>3.5</v>
      </c>
      <c r="AF5430" t="s">
        <v>71</v>
      </c>
      <c r="AG5430">
        <v>5.91</v>
      </c>
      <c r="AH5430" t="s">
        <v>71</v>
      </c>
      <c r="AS5430">
        <v>6.59</v>
      </c>
      <c r="AT5430" t="s">
        <v>71</v>
      </c>
    </row>
    <row r="5431" spans="1:46" x14ac:dyDescent="0.2">
      <c r="A5431" t="s">
        <v>250</v>
      </c>
      <c r="B5431" t="s">
        <v>251</v>
      </c>
      <c r="C5431">
        <f>-70.091549 / 41.74123308</f>
        <v>-1.6791921040201336</v>
      </c>
      <c r="D5431" t="s">
        <v>252</v>
      </c>
      <c r="E5431" t="s">
        <v>70</v>
      </c>
      <c r="F5431" s="1">
        <v>41163</v>
      </c>
      <c r="G5431">
        <v>1</v>
      </c>
      <c r="O5431">
        <v>7.48</v>
      </c>
      <c r="P5431" t="s">
        <v>71</v>
      </c>
      <c r="Q5431">
        <v>22.5</v>
      </c>
      <c r="R5431" t="s">
        <v>71</v>
      </c>
    </row>
    <row r="5432" spans="1:46" x14ac:dyDescent="0.2">
      <c r="A5432" t="s">
        <v>250</v>
      </c>
      <c r="B5432" t="s">
        <v>251</v>
      </c>
      <c r="C5432">
        <f>-70.091549 / 41.74123308</f>
        <v>-1.6791921040201336</v>
      </c>
      <c r="D5432" t="s">
        <v>252</v>
      </c>
      <c r="E5432" t="s">
        <v>70</v>
      </c>
      <c r="F5432" s="1">
        <v>41163</v>
      </c>
      <c r="G5432">
        <v>2</v>
      </c>
      <c r="O5432">
        <v>7.44</v>
      </c>
      <c r="P5432" t="s">
        <v>71</v>
      </c>
      <c r="Q5432">
        <v>22.4</v>
      </c>
      <c r="R5432" t="s">
        <v>71</v>
      </c>
    </row>
    <row r="5433" spans="1:46" x14ac:dyDescent="0.2">
      <c r="A5433" t="s">
        <v>250</v>
      </c>
      <c r="B5433" t="s">
        <v>251</v>
      </c>
      <c r="C5433">
        <f>-70.091549 / 41.74123308</f>
        <v>-1.6791921040201336</v>
      </c>
      <c r="D5433" t="s">
        <v>252</v>
      </c>
      <c r="E5433" t="s">
        <v>70</v>
      </c>
      <c r="F5433" s="1">
        <v>41163</v>
      </c>
      <c r="G5433">
        <v>3</v>
      </c>
      <c r="K5433">
        <v>6.52</v>
      </c>
      <c r="L5433" t="s">
        <v>71</v>
      </c>
      <c r="O5433">
        <v>7.29</v>
      </c>
      <c r="P5433" t="s">
        <v>71</v>
      </c>
      <c r="Q5433">
        <v>22.3</v>
      </c>
      <c r="R5433" t="s">
        <v>71</v>
      </c>
      <c r="S5433">
        <v>0.84</v>
      </c>
      <c r="T5433" t="s">
        <v>71</v>
      </c>
      <c r="W5433">
        <v>24.61</v>
      </c>
      <c r="X5433" t="s">
        <v>71</v>
      </c>
      <c r="Y5433">
        <v>1.64</v>
      </c>
      <c r="AA5433">
        <v>48.99</v>
      </c>
      <c r="AE5433">
        <v>3.5</v>
      </c>
      <c r="AF5433" t="s">
        <v>71</v>
      </c>
      <c r="AG5433">
        <v>5.83</v>
      </c>
      <c r="AH5433" t="s">
        <v>71</v>
      </c>
      <c r="AS5433">
        <v>3.84</v>
      </c>
      <c r="AT5433" t="s">
        <v>71</v>
      </c>
    </row>
    <row r="5434" spans="1:46" x14ac:dyDescent="0.2">
      <c r="A5434" t="s">
        <v>250</v>
      </c>
      <c r="B5434" t="s">
        <v>251</v>
      </c>
      <c r="C5434">
        <f>-70.091549 / 41.74123308</f>
        <v>-1.6791921040201336</v>
      </c>
      <c r="D5434" t="s">
        <v>252</v>
      </c>
      <c r="E5434" t="s">
        <v>70</v>
      </c>
      <c r="F5434" s="1">
        <v>41521</v>
      </c>
      <c r="G5434">
        <v>0.5</v>
      </c>
      <c r="I5434">
        <v>3.2</v>
      </c>
      <c r="J5434" t="s">
        <v>71</v>
      </c>
      <c r="K5434">
        <v>4.63</v>
      </c>
      <c r="L5434" t="s">
        <v>71</v>
      </c>
      <c r="M5434">
        <v>3.2</v>
      </c>
      <c r="N5434" t="s">
        <v>71</v>
      </c>
      <c r="O5434">
        <v>7.4</v>
      </c>
      <c r="P5434" t="s">
        <v>71</v>
      </c>
      <c r="Q5434">
        <v>24.2</v>
      </c>
      <c r="R5434" t="s">
        <v>71</v>
      </c>
      <c r="S5434">
        <v>0.33</v>
      </c>
      <c r="T5434" t="s">
        <v>71</v>
      </c>
      <c r="U5434">
        <v>10.220000000000001</v>
      </c>
      <c r="V5434" t="s">
        <v>71</v>
      </c>
      <c r="W5434">
        <v>33.479999999999997</v>
      </c>
      <c r="X5434" t="s">
        <v>71</v>
      </c>
      <c r="Y5434">
        <v>37.67</v>
      </c>
      <c r="AA5434">
        <v>45.63</v>
      </c>
      <c r="AC5434">
        <v>43.24</v>
      </c>
      <c r="AE5434">
        <v>3.7</v>
      </c>
      <c r="AF5434" t="s">
        <v>71</v>
      </c>
      <c r="AG5434">
        <v>6.1</v>
      </c>
      <c r="AH5434" t="s">
        <v>71</v>
      </c>
      <c r="AS5434">
        <v>1.45</v>
      </c>
      <c r="AT5434" t="s">
        <v>71</v>
      </c>
    </row>
    <row r="5435" spans="1:46" x14ac:dyDescent="0.2">
      <c r="A5435" t="s">
        <v>250</v>
      </c>
      <c r="B5435" t="s">
        <v>251</v>
      </c>
      <c r="C5435">
        <f>-70.091549 / 41.74123308</f>
        <v>-1.6791921040201336</v>
      </c>
      <c r="D5435" t="s">
        <v>252</v>
      </c>
      <c r="E5435" t="s">
        <v>70</v>
      </c>
      <c r="F5435" s="1">
        <v>41521</v>
      </c>
      <c r="G5435">
        <v>1</v>
      </c>
      <c r="O5435">
        <v>7.35</v>
      </c>
      <c r="P5435" t="s">
        <v>71</v>
      </c>
      <c r="Q5435">
        <v>24.3</v>
      </c>
      <c r="R5435" t="s">
        <v>71</v>
      </c>
    </row>
    <row r="5436" spans="1:46" x14ac:dyDescent="0.2">
      <c r="A5436" t="s">
        <v>250</v>
      </c>
      <c r="B5436" t="s">
        <v>251</v>
      </c>
      <c r="C5436">
        <f>-70.091549 / 41.74123308</f>
        <v>-1.6791921040201336</v>
      </c>
      <c r="D5436" t="s">
        <v>252</v>
      </c>
      <c r="E5436" t="s">
        <v>70</v>
      </c>
      <c r="F5436" s="1">
        <v>41521</v>
      </c>
      <c r="G5436">
        <v>1.5</v>
      </c>
      <c r="O5436">
        <v>7.32</v>
      </c>
      <c r="P5436" t="s">
        <v>71</v>
      </c>
      <c r="Q5436">
        <v>24.2</v>
      </c>
      <c r="R5436" t="s">
        <v>71</v>
      </c>
    </row>
    <row r="5437" spans="1:46" x14ac:dyDescent="0.2">
      <c r="A5437" t="s">
        <v>250</v>
      </c>
      <c r="B5437" t="s">
        <v>251</v>
      </c>
      <c r="C5437">
        <f>-70.091549 / 41.74123308</f>
        <v>-1.6791921040201336</v>
      </c>
      <c r="D5437" t="s">
        <v>252</v>
      </c>
      <c r="E5437" t="s">
        <v>70</v>
      </c>
      <c r="F5437" s="1">
        <v>41521</v>
      </c>
      <c r="G5437">
        <v>2</v>
      </c>
      <c r="O5437">
        <v>7.27</v>
      </c>
      <c r="P5437" t="s">
        <v>71</v>
      </c>
      <c r="Q5437">
        <v>24.1</v>
      </c>
      <c r="R5437" t="s">
        <v>71</v>
      </c>
    </row>
    <row r="5438" spans="1:46" x14ac:dyDescent="0.2">
      <c r="A5438" t="s">
        <v>250</v>
      </c>
      <c r="B5438" t="s">
        <v>251</v>
      </c>
      <c r="C5438">
        <f>-70.091549 / 41.74123308</f>
        <v>-1.6791921040201336</v>
      </c>
      <c r="D5438" t="s">
        <v>252</v>
      </c>
      <c r="E5438" t="s">
        <v>70</v>
      </c>
      <c r="F5438" s="1">
        <v>41521</v>
      </c>
      <c r="G5438">
        <v>2.2000000000000002</v>
      </c>
      <c r="K5438">
        <v>3.72</v>
      </c>
      <c r="L5438" t="s">
        <v>71</v>
      </c>
      <c r="S5438">
        <v>0.09</v>
      </c>
      <c r="T5438" t="s">
        <v>71</v>
      </c>
      <c r="U5438">
        <v>2.79</v>
      </c>
      <c r="V5438" t="s">
        <v>71</v>
      </c>
      <c r="W5438">
        <v>36.549999999999997</v>
      </c>
      <c r="X5438" t="s">
        <v>71</v>
      </c>
      <c r="Y5438">
        <v>18.95</v>
      </c>
      <c r="AA5438">
        <v>43.49</v>
      </c>
      <c r="AE5438">
        <v>3.6</v>
      </c>
      <c r="AF5438" t="s">
        <v>71</v>
      </c>
      <c r="AG5438">
        <v>6.1</v>
      </c>
      <c r="AH5438" t="s">
        <v>71</v>
      </c>
      <c r="AS5438">
        <v>1.36</v>
      </c>
      <c r="AT5438" t="s">
        <v>71</v>
      </c>
    </row>
    <row r="5439" spans="1:46" x14ac:dyDescent="0.2">
      <c r="A5439" t="s">
        <v>250</v>
      </c>
      <c r="B5439" t="s">
        <v>251</v>
      </c>
      <c r="C5439">
        <f>-70.091549 / 41.74123308</f>
        <v>-1.6791921040201336</v>
      </c>
      <c r="D5439" t="s">
        <v>252</v>
      </c>
      <c r="E5439" t="s">
        <v>70</v>
      </c>
      <c r="F5439" s="1">
        <v>41521</v>
      </c>
      <c r="G5439">
        <v>2.5</v>
      </c>
      <c r="O5439">
        <v>7.24</v>
      </c>
      <c r="P5439" t="s">
        <v>71</v>
      </c>
      <c r="Q5439">
        <v>24</v>
      </c>
      <c r="R5439" t="s">
        <v>71</v>
      </c>
    </row>
    <row r="5440" spans="1:46" x14ac:dyDescent="0.2">
      <c r="A5440" t="s">
        <v>250</v>
      </c>
      <c r="B5440" t="s">
        <v>251</v>
      </c>
      <c r="C5440">
        <f>-70.091549 / 41.74123308</f>
        <v>-1.6791921040201336</v>
      </c>
      <c r="D5440" t="s">
        <v>252</v>
      </c>
      <c r="E5440" t="s">
        <v>70</v>
      </c>
      <c r="F5440" s="1">
        <v>41521</v>
      </c>
      <c r="G5440">
        <v>3</v>
      </c>
      <c r="O5440">
        <v>7.11</v>
      </c>
      <c r="P5440" t="s">
        <v>71</v>
      </c>
      <c r="Q5440">
        <v>24</v>
      </c>
      <c r="R5440" t="s">
        <v>71</v>
      </c>
    </row>
    <row r="5441" spans="1:58" x14ac:dyDescent="0.2">
      <c r="A5441" t="s">
        <v>250</v>
      </c>
      <c r="B5441" t="s">
        <v>251</v>
      </c>
      <c r="C5441">
        <f>-70.091549 / 41.74123308</f>
        <v>-1.6791921040201336</v>
      </c>
      <c r="D5441" t="s">
        <v>252</v>
      </c>
      <c r="E5441" t="s">
        <v>70</v>
      </c>
      <c r="F5441" s="1">
        <v>41893</v>
      </c>
      <c r="G5441">
        <v>0.5</v>
      </c>
      <c r="I5441">
        <v>4.0999999999999996</v>
      </c>
      <c r="J5441" t="s">
        <v>71</v>
      </c>
      <c r="K5441">
        <v>3.31</v>
      </c>
      <c r="L5441" t="s">
        <v>71</v>
      </c>
      <c r="M5441">
        <v>2.8</v>
      </c>
      <c r="N5441" t="s">
        <v>71</v>
      </c>
      <c r="O5441">
        <v>7.28</v>
      </c>
      <c r="P5441" t="s">
        <v>71</v>
      </c>
      <c r="Q5441">
        <v>23.8</v>
      </c>
      <c r="R5441" t="s">
        <v>71</v>
      </c>
      <c r="S5441">
        <v>0.74</v>
      </c>
      <c r="T5441" t="s">
        <v>71</v>
      </c>
      <c r="U5441">
        <v>22.92</v>
      </c>
      <c r="V5441" t="s">
        <v>71</v>
      </c>
      <c r="W5441">
        <v>34.229999999999997</v>
      </c>
      <c r="X5441" t="s">
        <v>71</v>
      </c>
      <c r="Y5441">
        <v>49.31</v>
      </c>
      <c r="AA5441">
        <v>42.34</v>
      </c>
      <c r="AC5441">
        <v>45.16</v>
      </c>
      <c r="AE5441">
        <v>2.1</v>
      </c>
      <c r="AF5441" t="s">
        <v>71</v>
      </c>
      <c r="AG5441">
        <v>0.5</v>
      </c>
      <c r="AH5441" t="s">
        <v>71</v>
      </c>
      <c r="AS5441">
        <v>13.32</v>
      </c>
      <c r="AT5441" t="s">
        <v>71</v>
      </c>
    </row>
    <row r="5442" spans="1:58" x14ac:dyDescent="0.2">
      <c r="A5442" t="s">
        <v>250</v>
      </c>
      <c r="B5442" t="s">
        <v>251</v>
      </c>
      <c r="C5442">
        <f>-70.091549 / 41.74123308</f>
        <v>-1.6791921040201336</v>
      </c>
      <c r="D5442" t="s">
        <v>252</v>
      </c>
      <c r="E5442" t="s">
        <v>70</v>
      </c>
      <c r="F5442" s="1">
        <v>41893</v>
      </c>
      <c r="G5442">
        <v>1</v>
      </c>
      <c r="O5442">
        <v>7.27</v>
      </c>
      <c r="P5442" t="s">
        <v>71</v>
      </c>
      <c r="Q5442">
        <v>23.8</v>
      </c>
      <c r="R5442" t="s">
        <v>71</v>
      </c>
    </row>
    <row r="5443" spans="1:58" x14ac:dyDescent="0.2">
      <c r="A5443" t="s">
        <v>250</v>
      </c>
      <c r="B5443" t="s">
        <v>251</v>
      </c>
      <c r="C5443">
        <f>-70.091549 / 41.74123308</f>
        <v>-1.6791921040201336</v>
      </c>
      <c r="D5443" t="s">
        <v>252</v>
      </c>
      <c r="E5443" t="s">
        <v>70</v>
      </c>
      <c r="F5443" s="1">
        <v>41893</v>
      </c>
      <c r="G5443">
        <v>2</v>
      </c>
      <c r="O5443">
        <v>6.82</v>
      </c>
      <c r="P5443" t="s">
        <v>71</v>
      </c>
      <c r="Q5443">
        <v>23.2</v>
      </c>
      <c r="R5443" t="s">
        <v>71</v>
      </c>
    </row>
    <row r="5444" spans="1:58" x14ac:dyDescent="0.2">
      <c r="A5444" t="s">
        <v>250</v>
      </c>
      <c r="B5444" t="s">
        <v>251</v>
      </c>
      <c r="C5444">
        <f>-70.091549 / 41.74123308</f>
        <v>-1.6791921040201336</v>
      </c>
      <c r="D5444" t="s">
        <v>252</v>
      </c>
      <c r="E5444" t="s">
        <v>70</v>
      </c>
      <c r="F5444" s="1">
        <v>41893</v>
      </c>
      <c r="G5444">
        <v>3</v>
      </c>
      <c r="K5444">
        <v>4.22</v>
      </c>
      <c r="L5444" t="s">
        <v>71</v>
      </c>
      <c r="O5444">
        <v>6.94</v>
      </c>
      <c r="P5444" t="s">
        <v>71</v>
      </c>
      <c r="Q5444">
        <v>23.4</v>
      </c>
      <c r="R5444" t="s">
        <v>71</v>
      </c>
      <c r="S5444">
        <v>0.59</v>
      </c>
      <c r="T5444" t="s">
        <v>71</v>
      </c>
      <c r="U5444">
        <v>18.27</v>
      </c>
      <c r="V5444" t="s">
        <v>71</v>
      </c>
      <c r="W5444">
        <v>31.23</v>
      </c>
      <c r="X5444" t="s">
        <v>71</v>
      </c>
      <c r="Y5444">
        <v>46.04</v>
      </c>
      <c r="AA5444">
        <v>44.72</v>
      </c>
      <c r="AE5444">
        <v>2</v>
      </c>
      <c r="AF5444" t="s">
        <v>71</v>
      </c>
      <c r="AG5444">
        <v>3</v>
      </c>
      <c r="AH5444" t="s">
        <v>71</v>
      </c>
      <c r="AS5444">
        <v>9.44</v>
      </c>
      <c r="AT5444" t="s">
        <v>71</v>
      </c>
    </row>
    <row r="5445" spans="1:58" x14ac:dyDescent="0.2">
      <c r="A5445" t="s">
        <v>250</v>
      </c>
      <c r="B5445" t="s">
        <v>251</v>
      </c>
      <c r="C5445">
        <f>-70.091549 / 41.74123308</f>
        <v>-1.6791921040201336</v>
      </c>
      <c r="D5445" t="s">
        <v>252</v>
      </c>
      <c r="E5445" t="s">
        <v>70</v>
      </c>
      <c r="F5445" s="1">
        <v>42633</v>
      </c>
      <c r="G5445">
        <v>0.5</v>
      </c>
      <c r="I5445">
        <v>3.6</v>
      </c>
      <c r="J5445" t="s">
        <v>71</v>
      </c>
      <c r="K5445">
        <v>17.079999999999998</v>
      </c>
      <c r="L5445" t="s">
        <v>71</v>
      </c>
      <c r="M5445">
        <v>2.35</v>
      </c>
      <c r="N5445" t="s">
        <v>71</v>
      </c>
      <c r="O5445">
        <v>8.36</v>
      </c>
      <c r="P5445" t="s">
        <v>71</v>
      </c>
      <c r="Q5445">
        <v>23.6</v>
      </c>
      <c r="R5445" t="s">
        <v>71</v>
      </c>
      <c r="S5445">
        <v>0.9</v>
      </c>
      <c r="T5445" t="s">
        <v>71</v>
      </c>
      <c r="U5445">
        <v>27.88</v>
      </c>
      <c r="V5445" t="s">
        <v>71</v>
      </c>
      <c r="W5445">
        <v>46.44</v>
      </c>
      <c r="X5445" t="s">
        <v>71</v>
      </c>
      <c r="Y5445">
        <v>52.14</v>
      </c>
      <c r="AA5445">
        <v>58.44</v>
      </c>
      <c r="AC5445">
        <v>47.69</v>
      </c>
      <c r="AE5445">
        <v>3.5</v>
      </c>
      <c r="AF5445" t="s">
        <v>71</v>
      </c>
      <c r="AG5445">
        <v>6.25</v>
      </c>
      <c r="AH5445" t="s">
        <v>71</v>
      </c>
      <c r="AS5445">
        <v>3.67</v>
      </c>
      <c r="AT5445" t="s">
        <v>71</v>
      </c>
      <c r="BE5445">
        <v>20.75</v>
      </c>
      <c r="BF5445" t="s">
        <v>71</v>
      </c>
    </row>
    <row r="5446" spans="1:58" x14ac:dyDescent="0.2">
      <c r="A5446" t="s">
        <v>250</v>
      </c>
      <c r="B5446" t="s">
        <v>251</v>
      </c>
      <c r="C5446">
        <f>-70.091549 / 41.74123308</f>
        <v>-1.6791921040201336</v>
      </c>
      <c r="D5446" t="s">
        <v>252</v>
      </c>
      <c r="E5446" t="s">
        <v>70</v>
      </c>
      <c r="F5446" s="1">
        <v>42633</v>
      </c>
      <c r="G5446">
        <v>1</v>
      </c>
      <c r="O5446">
        <v>8.26</v>
      </c>
      <c r="P5446" t="s">
        <v>71</v>
      </c>
      <c r="Q5446">
        <v>23.6</v>
      </c>
      <c r="R5446" t="s">
        <v>71</v>
      </c>
    </row>
    <row r="5447" spans="1:58" x14ac:dyDescent="0.2">
      <c r="A5447" t="s">
        <v>250</v>
      </c>
      <c r="B5447" t="s">
        <v>251</v>
      </c>
      <c r="C5447">
        <f>-70.091549 / 41.74123308</f>
        <v>-1.6791921040201336</v>
      </c>
      <c r="D5447" t="s">
        <v>252</v>
      </c>
      <c r="E5447" t="s">
        <v>70</v>
      </c>
      <c r="F5447" s="1">
        <v>42633</v>
      </c>
      <c r="G5447">
        <v>2</v>
      </c>
      <c r="O5447">
        <v>8.19</v>
      </c>
      <c r="P5447" t="s">
        <v>71</v>
      </c>
      <c r="Q5447">
        <v>23.6</v>
      </c>
      <c r="R5447" t="s">
        <v>71</v>
      </c>
    </row>
    <row r="5448" spans="1:58" x14ac:dyDescent="0.2">
      <c r="A5448" t="s">
        <v>250</v>
      </c>
      <c r="B5448" t="s">
        <v>251</v>
      </c>
      <c r="C5448">
        <f>-70.091549 / 41.74123308</f>
        <v>-1.6791921040201336</v>
      </c>
      <c r="D5448" t="s">
        <v>252</v>
      </c>
      <c r="E5448" t="s">
        <v>70</v>
      </c>
      <c r="F5448" s="1">
        <v>42633</v>
      </c>
      <c r="G5448">
        <v>2.6</v>
      </c>
      <c r="K5448">
        <v>17.239999999999998</v>
      </c>
      <c r="L5448" t="s">
        <v>71</v>
      </c>
      <c r="S5448">
        <v>0.54</v>
      </c>
      <c r="T5448" t="s">
        <v>71</v>
      </c>
      <c r="W5448">
        <v>41.02</v>
      </c>
      <c r="X5448" t="s">
        <v>71</v>
      </c>
      <c r="Y5448">
        <v>-4.74</v>
      </c>
      <c r="AA5448">
        <v>58.53</v>
      </c>
      <c r="AE5448">
        <v>3.6</v>
      </c>
      <c r="AF5448" t="s">
        <v>71</v>
      </c>
      <c r="AG5448">
        <v>6.7</v>
      </c>
      <c r="AH5448" t="s">
        <v>71</v>
      </c>
      <c r="AS5448">
        <v>6.36</v>
      </c>
      <c r="AT5448" t="s">
        <v>71</v>
      </c>
      <c r="BE5448">
        <v>23.6</v>
      </c>
      <c r="BF5448" t="s">
        <v>71</v>
      </c>
    </row>
    <row r="5449" spans="1:58" x14ac:dyDescent="0.2">
      <c r="A5449" t="s">
        <v>250</v>
      </c>
      <c r="B5449" t="s">
        <v>251</v>
      </c>
      <c r="C5449">
        <f>-70.091549 / 41.74123308</f>
        <v>-1.6791921040201336</v>
      </c>
      <c r="D5449" t="s">
        <v>252</v>
      </c>
      <c r="E5449" t="s">
        <v>70</v>
      </c>
      <c r="F5449" s="1">
        <v>42633</v>
      </c>
      <c r="G5449">
        <v>3</v>
      </c>
      <c r="O5449">
        <v>7.99</v>
      </c>
      <c r="P5449" t="s">
        <v>71</v>
      </c>
      <c r="Q5449">
        <v>23</v>
      </c>
      <c r="R5449" t="s">
        <v>71</v>
      </c>
    </row>
    <row r="5450" spans="1:58" x14ac:dyDescent="0.2">
      <c r="A5450" t="s">
        <v>268</v>
      </c>
      <c r="B5450" t="s">
        <v>269</v>
      </c>
      <c r="C5450">
        <f>-70.11995194 / 41.73668574</f>
        <v>-1.6800555841164404</v>
      </c>
      <c r="D5450" t="s">
        <v>270</v>
      </c>
      <c r="E5450" t="s">
        <v>70</v>
      </c>
      <c r="F5450" s="1">
        <v>37143</v>
      </c>
      <c r="G5450">
        <v>0.5</v>
      </c>
      <c r="I5450">
        <v>2.59</v>
      </c>
      <c r="J5450" t="s">
        <v>71</v>
      </c>
      <c r="K5450">
        <v>13.65</v>
      </c>
      <c r="L5450" t="s">
        <v>71</v>
      </c>
      <c r="M5450">
        <v>1.07</v>
      </c>
      <c r="N5450" t="s">
        <v>71</v>
      </c>
      <c r="O5450">
        <v>7.89</v>
      </c>
      <c r="P5450" t="s">
        <v>71</v>
      </c>
      <c r="Q5450">
        <v>24</v>
      </c>
      <c r="R5450" t="s">
        <v>71</v>
      </c>
      <c r="S5450">
        <v>0.86</v>
      </c>
      <c r="T5450" t="s">
        <v>71</v>
      </c>
      <c r="U5450">
        <v>26.64</v>
      </c>
      <c r="V5450" t="s">
        <v>71</v>
      </c>
      <c r="W5450">
        <v>40.5</v>
      </c>
      <c r="X5450" t="s">
        <v>71</v>
      </c>
      <c r="Y5450">
        <v>51.48</v>
      </c>
      <c r="AA5450">
        <v>56.24</v>
      </c>
      <c r="AC5450">
        <v>59.03</v>
      </c>
      <c r="AE5450">
        <v>13.6</v>
      </c>
      <c r="AF5450" t="s">
        <v>71</v>
      </c>
      <c r="AG5450">
        <v>6.65</v>
      </c>
      <c r="AH5450" t="s">
        <v>71</v>
      </c>
      <c r="AS5450">
        <v>0.5</v>
      </c>
      <c r="AT5450" t="s">
        <v>71</v>
      </c>
    </row>
    <row r="5451" spans="1:58" x14ac:dyDescent="0.2">
      <c r="A5451" t="s">
        <v>268</v>
      </c>
      <c r="B5451" t="s">
        <v>269</v>
      </c>
      <c r="C5451">
        <f>-70.11995194 / 41.73668574</f>
        <v>-1.6800555841164404</v>
      </c>
      <c r="D5451" t="s">
        <v>270</v>
      </c>
      <c r="E5451" t="s">
        <v>70</v>
      </c>
      <c r="F5451" s="1">
        <v>37143</v>
      </c>
      <c r="G5451">
        <v>1</v>
      </c>
      <c r="O5451">
        <v>7.88</v>
      </c>
      <c r="P5451" t="s">
        <v>71</v>
      </c>
      <c r="Q5451">
        <v>24</v>
      </c>
      <c r="R5451" t="s">
        <v>71</v>
      </c>
    </row>
    <row r="5452" spans="1:58" x14ac:dyDescent="0.2">
      <c r="A5452" t="s">
        <v>268</v>
      </c>
      <c r="B5452" t="s">
        <v>269</v>
      </c>
      <c r="C5452">
        <f>-70.11995194 / 41.73668574</f>
        <v>-1.6800555841164404</v>
      </c>
      <c r="D5452" t="s">
        <v>270</v>
      </c>
      <c r="E5452" t="s">
        <v>70</v>
      </c>
      <c r="F5452" s="1">
        <v>37143</v>
      </c>
      <c r="G5452">
        <v>2</v>
      </c>
      <c r="K5452">
        <v>13.89</v>
      </c>
      <c r="L5452" t="s">
        <v>71</v>
      </c>
      <c r="O5452">
        <v>6.63</v>
      </c>
      <c r="P5452" t="s">
        <v>71</v>
      </c>
      <c r="Q5452">
        <v>22.6</v>
      </c>
      <c r="R5452" t="s">
        <v>71</v>
      </c>
      <c r="S5452">
        <v>0.76</v>
      </c>
      <c r="T5452" t="s">
        <v>71</v>
      </c>
      <c r="U5452">
        <v>23.54</v>
      </c>
      <c r="V5452" t="s">
        <v>71</v>
      </c>
      <c r="W5452">
        <v>42.4</v>
      </c>
      <c r="X5452" t="s">
        <v>71</v>
      </c>
      <c r="Y5452">
        <v>49.7</v>
      </c>
      <c r="AA5452">
        <v>56.41</v>
      </c>
      <c r="AE5452">
        <v>13.6</v>
      </c>
      <c r="AF5452" t="s">
        <v>71</v>
      </c>
      <c r="AG5452">
        <v>6.57</v>
      </c>
      <c r="AH5452" t="s">
        <v>71</v>
      </c>
      <c r="AS5452">
        <v>1.49</v>
      </c>
      <c r="AT5452" t="s">
        <v>71</v>
      </c>
    </row>
    <row r="5453" spans="1:58" x14ac:dyDescent="0.2">
      <c r="A5453" t="s">
        <v>268</v>
      </c>
      <c r="B5453" t="s">
        <v>269</v>
      </c>
      <c r="C5453">
        <f>-70.11995194 / 41.73668574</f>
        <v>-1.6800555841164404</v>
      </c>
      <c r="D5453" t="s">
        <v>270</v>
      </c>
      <c r="E5453" t="s">
        <v>70</v>
      </c>
      <c r="F5453" s="1">
        <v>37873</v>
      </c>
      <c r="G5453">
        <v>0.5</v>
      </c>
      <c r="I5453">
        <v>4.0999999999999996</v>
      </c>
      <c r="J5453" t="s">
        <v>71</v>
      </c>
      <c r="K5453">
        <v>17.71</v>
      </c>
      <c r="L5453" t="s">
        <v>71</v>
      </c>
      <c r="M5453">
        <v>1.04</v>
      </c>
      <c r="N5453" t="s">
        <v>71</v>
      </c>
      <c r="O5453">
        <v>7.98</v>
      </c>
      <c r="P5453" t="s">
        <v>71</v>
      </c>
      <c r="Q5453">
        <v>22.1</v>
      </c>
      <c r="R5453" t="s">
        <v>71</v>
      </c>
      <c r="S5453">
        <v>3.9</v>
      </c>
      <c r="T5453" t="s">
        <v>71</v>
      </c>
      <c r="U5453">
        <v>120.8</v>
      </c>
      <c r="V5453" t="s">
        <v>71</v>
      </c>
      <c r="W5453">
        <v>37.6</v>
      </c>
      <c r="X5453" t="s">
        <v>71</v>
      </c>
      <c r="Y5453">
        <v>73.28</v>
      </c>
      <c r="AA5453">
        <v>58.8</v>
      </c>
      <c r="AC5453">
        <v>59.43</v>
      </c>
      <c r="AE5453">
        <v>1.36</v>
      </c>
      <c r="AF5453" t="s">
        <v>71</v>
      </c>
      <c r="AG5453">
        <v>6.76</v>
      </c>
      <c r="AH5453" t="s">
        <v>71</v>
      </c>
      <c r="AS5453">
        <v>0.03</v>
      </c>
      <c r="AT5453" t="s">
        <v>71</v>
      </c>
    </row>
    <row r="5454" spans="1:58" x14ac:dyDescent="0.2">
      <c r="A5454" t="s">
        <v>268</v>
      </c>
      <c r="B5454" t="s">
        <v>269</v>
      </c>
      <c r="C5454">
        <f>-70.11995194 / 41.73668574</f>
        <v>-1.6800555841164404</v>
      </c>
      <c r="D5454" t="s">
        <v>270</v>
      </c>
      <c r="E5454" t="s">
        <v>70</v>
      </c>
      <c r="F5454" s="1">
        <v>37873</v>
      </c>
      <c r="G5454">
        <v>1</v>
      </c>
      <c r="O5454">
        <v>7.72</v>
      </c>
      <c r="P5454" t="s">
        <v>71</v>
      </c>
      <c r="Q5454">
        <v>22.2</v>
      </c>
      <c r="R5454" t="s">
        <v>71</v>
      </c>
    </row>
    <row r="5455" spans="1:58" x14ac:dyDescent="0.2">
      <c r="A5455" t="s">
        <v>268</v>
      </c>
      <c r="B5455" t="s">
        <v>269</v>
      </c>
      <c r="C5455">
        <f>-70.11995194 / 41.73668574</f>
        <v>-1.6800555841164404</v>
      </c>
      <c r="D5455" t="s">
        <v>270</v>
      </c>
      <c r="E5455" t="s">
        <v>70</v>
      </c>
      <c r="F5455" s="1">
        <v>37873</v>
      </c>
      <c r="G5455">
        <v>2</v>
      </c>
      <c r="O5455">
        <v>7.47</v>
      </c>
      <c r="P5455" t="s">
        <v>71</v>
      </c>
      <c r="Q5455">
        <v>22.1</v>
      </c>
      <c r="R5455" t="s">
        <v>71</v>
      </c>
    </row>
    <row r="5456" spans="1:58" x14ac:dyDescent="0.2">
      <c r="A5456" t="s">
        <v>268</v>
      </c>
      <c r="B5456" t="s">
        <v>269</v>
      </c>
      <c r="C5456">
        <f>-70.11995194 / 41.73668574</f>
        <v>-1.6800555841164404</v>
      </c>
      <c r="D5456" t="s">
        <v>270</v>
      </c>
      <c r="E5456" t="s">
        <v>70</v>
      </c>
      <c r="F5456" s="1">
        <v>37873</v>
      </c>
      <c r="G5456">
        <v>3</v>
      </c>
      <c r="O5456">
        <v>4.59</v>
      </c>
      <c r="P5456" t="s">
        <v>71</v>
      </c>
      <c r="Q5456">
        <v>21.6</v>
      </c>
      <c r="R5456" t="s">
        <v>71</v>
      </c>
    </row>
    <row r="5457" spans="1:46" x14ac:dyDescent="0.2">
      <c r="A5457" t="s">
        <v>268</v>
      </c>
      <c r="B5457" t="s">
        <v>269</v>
      </c>
      <c r="C5457">
        <f>-70.11995194 / 41.73668574</f>
        <v>-1.6800555841164404</v>
      </c>
      <c r="D5457" t="s">
        <v>270</v>
      </c>
      <c r="E5457" t="s">
        <v>70</v>
      </c>
      <c r="F5457" s="1">
        <v>37873</v>
      </c>
      <c r="G5457">
        <v>3.5</v>
      </c>
      <c r="K5457">
        <v>15.5</v>
      </c>
      <c r="L5457" t="s">
        <v>71</v>
      </c>
      <c r="O5457">
        <v>3.88</v>
      </c>
      <c r="P5457" t="s">
        <v>71</v>
      </c>
      <c r="Q5457">
        <v>21.4</v>
      </c>
      <c r="R5457" t="s">
        <v>71</v>
      </c>
      <c r="S5457">
        <v>0.6</v>
      </c>
      <c r="T5457" t="s">
        <v>71</v>
      </c>
      <c r="U5457">
        <v>18.579999999999998</v>
      </c>
      <c r="V5457" t="s">
        <v>71</v>
      </c>
      <c r="W5457">
        <v>38.6</v>
      </c>
      <c r="X5457" t="s">
        <v>71</v>
      </c>
      <c r="Y5457">
        <v>46.29</v>
      </c>
      <c r="AA5457">
        <v>57.49</v>
      </c>
      <c r="AE5457">
        <v>1.34</v>
      </c>
      <c r="AF5457" t="s">
        <v>71</v>
      </c>
      <c r="AG5457">
        <v>6.61</v>
      </c>
      <c r="AH5457" t="s">
        <v>71</v>
      </c>
      <c r="AS5457">
        <v>2.87</v>
      </c>
      <c r="AT5457" t="s">
        <v>71</v>
      </c>
    </row>
    <row r="5458" spans="1:46" x14ac:dyDescent="0.2">
      <c r="A5458" t="s">
        <v>268</v>
      </c>
      <c r="B5458" t="s">
        <v>269</v>
      </c>
      <c r="C5458">
        <f>-70.11995194 / 41.73668574</f>
        <v>-1.6800555841164404</v>
      </c>
      <c r="D5458" t="s">
        <v>270</v>
      </c>
      <c r="E5458" t="s">
        <v>70</v>
      </c>
      <c r="F5458" s="1">
        <v>38238</v>
      </c>
      <c r="G5458">
        <v>0.5</v>
      </c>
      <c r="I5458">
        <v>4.0999999999999996</v>
      </c>
      <c r="J5458" t="s">
        <v>71</v>
      </c>
      <c r="K5458">
        <v>6.47</v>
      </c>
      <c r="L5458" t="s">
        <v>71</v>
      </c>
      <c r="M5458">
        <v>1.49</v>
      </c>
      <c r="N5458" t="s">
        <v>71</v>
      </c>
      <c r="O5458">
        <v>8.9600000000000009</v>
      </c>
      <c r="P5458" t="s">
        <v>71</v>
      </c>
      <c r="Q5458">
        <v>24.5</v>
      </c>
      <c r="R5458" t="s">
        <v>71</v>
      </c>
      <c r="S5458">
        <v>0.33</v>
      </c>
      <c r="T5458" t="s">
        <v>71</v>
      </c>
      <c r="U5458">
        <v>10.220000000000001</v>
      </c>
      <c r="V5458" t="s">
        <v>71</v>
      </c>
      <c r="W5458">
        <v>41.31</v>
      </c>
      <c r="X5458" t="s">
        <v>71</v>
      </c>
      <c r="Y5458">
        <v>37.67</v>
      </c>
      <c r="AA5458">
        <v>48.92</v>
      </c>
      <c r="AC5458">
        <v>54.25</v>
      </c>
      <c r="AE5458">
        <v>22.2</v>
      </c>
      <c r="AF5458" t="s">
        <v>71</v>
      </c>
      <c r="AG5458">
        <v>6.69</v>
      </c>
      <c r="AH5458" t="s">
        <v>71</v>
      </c>
      <c r="AS5458">
        <v>1.54</v>
      </c>
      <c r="AT5458" t="s">
        <v>71</v>
      </c>
    </row>
    <row r="5459" spans="1:46" x14ac:dyDescent="0.2">
      <c r="A5459" t="s">
        <v>268</v>
      </c>
      <c r="B5459" t="s">
        <v>269</v>
      </c>
      <c r="C5459">
        <f>-70.11995194 / 41.73668574</f>
        <v>-1.6800555841164404</v>
      </c>
      <c r="D5459" t="s">
        <v>270</v>
      </c>
      <c r="E5459" t="s">
        <v>70</v>
      </c>
      <c r="F5459" s="1">
        <v>38238</v>
      </c>
      <c r="G5459">
        <v>1</v>
      </c>
      <c r="O5459">
        <v>9.1300000000000008</v>
      </c>
      <c r="P5459" t="s">
        <v>71</v>
      </c>
      <c r="Q5459">
        <v>24.5</v>
      </c>
      <c r="R5459" t="s">
        <v>71</v>
      </c>
    </row>
    <row r="5460" spans="1:46" x14ac:dyDescent="0.2">
      <c r="A5460" t="s">
        <v>268</v>
      </c>
      <c r="B5460" t="s">
        <v>269</v>
      </c>
      <c r="C5460">
        <f>-70.11995194 / 41.73668574</f>
        <v>-1.6800555841164404</v>
      </c>
      <c r="D5460" t="s">
        <v>270</v>
      </c>
      <c r="E5460" t="s">
        <v>70</v>
      </c>
      <c r="F5460" s="1">
        <v>38238</v>
      </c>
      <c r="G5460">
        <v>2</v>
      </c>
      <c r="O5460">
        <v>8.49</v>
      </c>
      <c r="P5460" t="s">
        <v>71</v>
      </c>
      <c r="Q5460">
        <v>24.1</v>
      </c>
      <c r="R5460" t="s">
        <v>71</v>
      </c>
    </row>
    <row r="5461" spans="1:46" x14ac:dyDescent="0.2">
      <c r="A5461" t="s">
        <v>268</v>
      </c>
      <c r="B5461" t="s">
        <v>269</v>
      </c>
      <c r="C5461">
        <f>-70.11995194 / 41.73668574</f>
        <v>-1.6800555841164404</v>
      </c>
      <c r="D5461" t="s">
        <v>270</v>
      </c>
      <c r="E5461" t="s">
        <v>70</v>
      </c>
      <c r="F5461" s="1">
        <v>38238</v>
      </c>
      <c r="G5461">
        <v>3</v>
      </c>
      <c r="O5461">
        <v>6.07</v>
      </c>
      <c r="P5461" t="s">
        <v>71</v>
      </c>
      <c r="Q5461">
        <v>23.7</v>
      </c>
      <c r="R5461" t="s">
        <v>71</v>
      </c>
    </row>
    <row r="5462" spans="1:46" x14ac:dyDescent="0.2">
      <c r="A5462" t="s">
        <v>268</v>
      </c>
      <c r="B5462" t="s">
        <v>269</v>
      </c>
      <c r="C5462">
        <f>-70.11995194 / 41.73668574</f>
        <v>-1.6800555841164404</v>
      </c>
      <c r="D5462" t="s">
        <v>270</v>
      </c>
      <c r="E5462" t="s">
        <v>70</v>
      </c>
      <c r="F5462" s="1">
        <v>38238</v>
      </c>
      <c r="G5462">
        <v>3.5</v>
      </c>
      <c r="K5462">
        <v>5.72</v>
      </c>
      <c r="L5462" t="s">
        <v>71</v>
      </c>
      <c r="O5462">
        <v>5.22</v>
      </c>
      <c r="P5462" t="s">
        <v>71</v>
      </c>
      <c r="Q5462">
        <v>23.6</v>
      </c>
      <c r="R5462" t="s">
        <v>71</v>
      </c>
      <c r="S5462">
        <v>0.46</v>
      </c>
      <c r="T5462" t="s">
        <v>71</v>
      </c>
      <c r="U5462">
        <v>14.25</v>
      </c>
      <c r="V5462" t="s">
        <v>71</v>
      </c>
      <c r="W5462">
        <v>39.01</v>
      </c>
      <c r="X5462" t="s">
        <v>71</v>
      </c>
      <c r="Y5462">
        <v>42.46</v>
      </c>
      <c r="AA5462">
        <v>47.71</v>
      </c>
      <c r="AE5462">
        <v>22</v>
      </c>
      <c r="AF5462" t="s">
        <v>71</v>
      </c>
      <c r="AG5462">
        <v>6.51</v>
      </c>
      <c r="AH5462" t="s">
        <v>71</v>
      </c>
      <c r="AS5462">
        <v>2.54</v>
      </c>
      <c r="AT5462" t="s">
        <v>71</v>
      </c>
    </row>
    <row r="5463" spans="1:46" x14ac:dyDescent="0.2">
      <c r="A5463" t="s">
        <v>268</v>
      </c>
      <c r="B5463" t="s">
        <v>269</v>
      </c>
      <c r="C5463">
        <f>-70.11995194 / 41.73668574</f>
        <v>-1.6800555841164404</v>
      </c>
      <c r="D5463" t="s">
        <v>270</v>
      </c>
      <c r="E5463" t="s">
        <v>70</v>
      </c>
      <c r="F5463" s="1">
        <v>38589</v>
      </c>
      <c r="G5463">
        <v>0.5</v>
      </c>
      <c r="I5463">
        <v>4</v>
      </c>
      <c r="J5463" t="s">
        <v>71</v>
      </c>
      <c r="K5463">
        <v>24.05</v>
      </c>
      <c r="L5463" t="s">
        <v>71</v>
      </c>
      <c r="M5463">
        <v>1.0900000000000001</v>
      </c>
      <c r="N5463" t="s">
        <v>71</v>
      </c>
      <c r="O5463">
        <v>6.62</v>
      </c>
      <c r="P5463" t="s">
        <v>71</v>
      </c>
      <c r="Q5463">
        <v>24.7</v>
      </c>
      <c r="R5463" t="s">
        <v>71</v>
      </c>
      <c r="S5463">
        <v>0.7</v>
      </c>
      <c r="T5463" t="s">
        <v>71</v>
      </c>
      <c r="U5463">
        <v>21.68</v>
      </c>
      <c r="V5463" t="s">
        <v>71</v>
      </c>
      <c r="W5463">
        <v>36.71</v>
      </c>
      <c r="X5463" t="s">
        <v>71</v>
      </c>
      <c r="Y5463">
        <v>48.51</v>
      </c>
      <c r="AA5463">
        <v>61.8</v>
      </c>
      <c r="AC5463">
        <v>58.76</v>
      </c>
      <c r="AE5463">
        <v>27.85</v>
      </c>
      <c r="AF5463" t="s">
        <v>71</v>
      </c>
      <c r="AG5463">
        <v>6.84</v>
      </c>
      <c r="AH5463" t="s">
        <v>71</v>
      </c>
      <c r="AS5463">
        <v>3.83</v>
      </c>
      <c r="AT5463" t="s">
        <v>71</v>
      </c>
    </row>
    <row r="5464" spans="1:46" x14ac:dyDescent="0.2">
      <c r="A5464" t="s">
        <v>268</v>
      </c>
      <c r="B5464" t="s">
        <v>269</v>
      </c>
      <c r="C5464">
        <f>-70.11995194 / 41.73668574</f>
        <v>-1.6800555841164404</v>
      </c>
      <c r="D5464" t="s">
        <v>270</v>
      </c>
      <c r="E5464" t="s">
        <v>70</v>
      </c>
      <c r="F5464" s="1">
        <v>38589</v>
      </c>
      <c r="G5464">
        <v>1</v>
      </c>
      <c r="O5464">
        <v>6.7</v>
      </c>
      <c r="P5464" t="s">
        <v>71</v>
      </c>
      <c r="Q5464">
        <v>24.6</v>
      </c>
      <c r="R5464" t="s">
        <v>71</v>
      </c>
    </row>
    <row r="5465" spans="1:46" x14ac:dyDescent="0.2">
      <c r="A5465" t="s">
        <v>268</v>
      </c>
      <c r="B5465" t="s">
        <v>269</v>
      </c>
      <c r="C5465">
        <f>-70.11995194 / 41.73668574</f>
        <v>-1.6800555841164404</v>
      </c>
      <c r="D5465" t="s">
        <v>270</v>
      </c>
      <c r="E5465" t="s">
        <v>70</v>
      </c>
      <c r="F5465" s="1">
        <v>38589</v>
      </c>
      <c r="G5465">
        <v>2</v>
      </c>
      <c r="O5465">
        <v>6.72</v>
      </c>
      <c r="P5465" t="s">
        <v>71</v>
      </c>
      <c r="Q5465">
        <v>24.6</v>
      </c>
      <c r="R5465" t="s">
        <v>71</v>
      </c>
    </row>
    <row r="5466" spans="1:46" x14ac:dyDescent="0.2">
      <c r="A5466" t="s">
        <v>268</v>
      </c>
      <c r="B5466" t="s">
        <v>269</v>
      </c>
      <c r="C5466">
        <f>-70.11995194 / 41.73668574</f>
        <v>-1.6800555841164404</v>
      </c>
      <c r="D5466" t="s">
        <v>270</v>
      </c>
      <c r="E5466" t="s">
        <v>70</v>
      </c>
      <c r="F5466" s="1">
        <v>38589</v>
      </c>
      <c r="G5466">
        <v>3</v>
      </c>
      <c r="O5466">
        <v>6.68</v>
      </c>
      <c r="P5466" t="s">
        <v>71</v>
      </c>
      <c r="Q5466">
        <v>24.6</v>
      </c>
      <c r="R5466" t="s">
        <v>71</v>
      </c>
    </row>
    <row r="5467" spans="1:46" x14ac:dyDescent="0.2">
      <c r="A5467" t="s">
        <v>268</v>
      </c>
      <c r="B5467" t="s">
        <v>269</v>
      </c>
      <c r="C5467">
        <f>-70.11995194 / 41.73668574</f>
        <v>-1.6800555841164404</v>
      </c>
      <c r="D5467" t="s">
        <v>270</v>
      </c>
      <c r="E5467" t="s">
        <v>70</v>
      </c>
      <c r="F5467" s="1">
        <v>38589</v>
      </c>
      <c r="G5467">
        <v>3.5</v>
      </c>
      <c r="O5467">
        <v>4.7699999999999996</v>
      </c>
      <c r="P5467" t="s">
        <v>71</v>
      </c>
      <c r="Q5467">
        <v>24.3</v>
      </c>
      <c r="R5467" t="s">
        <v>71</v>
      </c>
    </row>
    <row r="5468" spans="1:46" x14ac:dyDescent="0.2">
      <c r="A5468" t="s">
        <v>268</v>
      </c>
      <c r="B5468" t="s">
        <v>269</v>
      </c>
      <c r="C5468">
        <f>-70.11995194 / 41.73668574</f>
        <v>-1.6800555841164404</v>
      </c>
      <c r="D5468" t="s">
        <v>270</v>
      </c>
      <c r="E5468" t="s">
        <v>70</v>
      </c>
      <c r="F5468" s="1">
        <v>38946</v>
      </c>
      <c r="G5468">
        <v>0.5</v>
      </c>
      <c r="I5468">
        <v>3.95</v>
      </c>
      <c r="J5468" t="s">
        <v>71</v>
      </c>
      <c r="K5468">
        <v>8.99</v>
      </c>
      <c r="L5468" t="s">
        <v>71</v>
      </c>
      <c r="M5468">
        <v>0.85</v>
      </c>
      <c r="N5468" t="s">
        <v>71</v>
      </c>
      <c r="O5468">
        <v>9.86</v>
      </c>
      <c r="P5468" t="s">
        <v>71</v>
      </c>
      <c r="Q5468">
        <v>26.4</v>
      </c>
      <c r="R5468" t="s">
        <v>71</v>
      </c>
      <c r="S5468">
        <v>0.53</v>
      </c>
      <c r="T5468" t="s">
        <v>71</v>
      </c>
      <c r="U5468">
        <v>16.27</v>
      </c>
      <c r="V5468" t="s">
        <v>71</v>
      </c>
      <c r="W5468">
        <v>62.21</v>
      </c>
      <c r="X5468" t="s">
        <v>71</v>
      </c>
      <c r="Y5468">
        <v>44.37</v>
      </c>
      <c r="AA5468">
        <v>52.15</v>
      </c>
      <c r="AC5468">
        <v>62.34</v>
      </c>
      <c r="AE5468">
        <v>26.64</v>
      </c>
      <c r="AF5468" t="s">
        <v>71</v>
      </c>
      <c r="AG5468">
        <v>7.25</v>
      </c>
      <c r="AH5468" t="s">
        <v>71</v>
      </c>
      <c r="AS5468">
        <v>5.3</v>
      </c>
      <c r="AT5468" t="s">
        <v>71</v>
      </c>
    </row>
    <row r="5469" spans="1:46" x14ac:dyDescent="0.2">
      <c r="A5469" t="s">
        <v>268</v>
      </c>
      <c r="B5469" t="s">
        <v>269</v>
      </c>
      <c r="C5469">
        <f>-70.11995194 / 41.73668574</f>
        <v>-1.6800555841164404</v>
      </c>
      <c r="D5469" t="s">
        <v>270</v>
      </c>
      <c r="E5469" t="s">
        <v>70</v>
      </c>
      <c r="F5469" s="1">
        <v>38946</v>
      </c>
      <c r="G5469">
        <v>1</v>
      </c>
      <c r="O5469">
        <v>9.83</v>
      </c>
      <c r="P5469" t="s">
        <v>71</v>
      </c>
      <c r="Q5469">
        <v>24.3</v>
      </c>
      <c r="R5469" t="s">
        <v>71</v>
      </c>
    </row>
    <row r="5470" spans="1:46" x14ac:dyDescent="0.2">
      <c r="A5470" t="s">
        <v>268</v>
      </c>
      <c r="B5470" t="s">
        <v>269</v>
      </c>
      <c r="C5470">
        <f>-70.11995194 / 41.73668574</f>
        <v>-1.6800555841164404</v>
      </c>
      <c r="D5470" t="s">
        <v>270</v>
      </c>
      <c r="E5470" t="s">
        <v>70</v>
      </c>
      <c r="F5470" s="1">
        <v>38946</v>
      </c>
      <c r="G5470">
        <v>2</v>
      </c>
      <c r="O5470">
        <v>9.1300000000000008</v>
      </c>
      <c r="P5470" t="s">
        <v>71</v>
      </c>
      <c r="Q5470">
        <v>24.1</v>
      </c>
      <c r="R5470" t="s">
        <v>71</v>
      </c>
    </row>
    <row r="5471" spans="1:46" x14ac:dyDescent="0.2">
      <c r="A5471" t="s">
        <v>268</v>
      </c>
      <c r="B5471" t="s">
        <v>269</v>
      </c>
      <c r="C5471">
        <f>-70.11995194 / 41.73668574</f>
        <v>-1.6800555841164404</v>
      </c>
      <c r="D5471" t="s">
        <v>270</v>
      </c>
      <c r="E5471" t="s">
        <v>70</v>
      </c>
      <c r="F5471" s="1">
        <v>38946</v>
      </c>
      <c r="G5471">
        <v>3</v>
      </c>
      <c r="O5471">
        <v>7.2</v>
      </c>
      <c r="P5471" t="s">
        <v>71</v>
      </c>
      <c r="Q5471">
        <v>23.8</v>
      </c>
      <c r="R5471" t="s">
        <v>71</v>
      </c>
    </row>
    <row r="5472" spans="1:46" x14ac:dyDescent="0.2">
      <c r="A5472" t="s">
        <v>268</v>
      </c>
      <c r="B5472" t="s">
        <v>269</v>
      </c>
      <c r="C5472">
        <f>-70.11995194 / 41.73668574</f>
        <v>-1.6800555841164404</v>
      </c>
      <c r="D5472" t="s">
        <v>270</v>
      </c>
      <c r="E5472" t="s">
        <v>70</v>
      </c>
      <c r="F5472" s="1">
        <v>38946</v>
      </c>
      <c r="G5472">
        <v>3.5</v>
      </c>
      <c r="K5472">
        <v>28.18</v>
      </c>
      <c r="L5472" t="s">
        <v>71</v>
      </c>
      <c r="O5472">
        <v>1.94</v>
      </c>
      <c r="P5472" t="s">
        <v>71</v>
      </c>
      <c r="Q5472">
        <v>23.3</v>
      </c>
      <c r="R5472" t="s">
        <v>71</v>
      </c>
      <c r="S5472">
        <v>1.39</v>
      </c>
      <c r="T5472" t="s">
        <v>71</v>
      </c>
      <c r="U5472">
        <v>43.18</v>
      </c>
      <c r="V5472" t="s">
        <v>71</v>
      </c>
      <c r="W5472">
        <v>80.19</v>
      </c>
      <c r="X5472" t="s">
        <v>71</v>
      </c>
      <c r="Y5472">
        <v>58.45</v>
      </c>
      <c r="AA5472">
        <v>63.35</v>
      </c>
      <c r="AE5472">
        <v>31.48</v>
      </c>
      <c r="AF5472" t="s">
        <v>71</v>
      </c>
      <c r="AG5472">
        <v>7.13</v>
      </c>
      <c r="AH5472" t="s">
        <v>71</v>
      </c>
      <c r="AS5472">
        <v>7.11</v>
      </c>
      <c r="AT5472" t="s">
        <v>71</v>
      </c>
    </row>
    <row r="5473" spans="1:46" x14ac:dyDescent="0.2">
      <c r="A5473" t="s">
        <v>268</v>
      </c>
      <c r="B5473" t="s">
        <v>269</v>
      </c>
      <c r="C5473">
        <f>-70.11995194 / 41.73668574</f>
        <v>-1.6800555841164404</v>
      </c>
      <c r="D5473" t="s">
        <v>270</v>
      </c>
      <c r="E5473" t="s">
        <v>70</v>
      </c>
      <c r="F5473" s="1">
        <v>39321</v>
      </c>
      <c r="G5473">
        <v>0.5</v>
      </c>
      <c r="I5473">
        <v>3.96</v>
      </c>
      <c r="J5473" t="s">
        <v>71</v>
      </c>
      <c r="K5473">
        <v>7.23</v>
      </c>
      <c r="L5473" t="s">
        <v>71</v>
      </c>
      <c r="M5473">
        <v>1.6</v>
      </c>
      <c r="N5473" t="s">
        <v>71</v>
      </c>
      <c r="O5473">
        <v>6.66</v>
      </c>
      <c r="P5473" t="s">
        <v>71</v>
      </c>
      <c r="Q5473">
        <v>25.2</v>
      </c>
      <c r="R5473" t="s">
        <v>71</v>
      </c>
      <c r="S5473">
        <v>0.44</v>
      </c>
      <c r="T5473" t="s">
        <v>71</v>
      </c>
      <c r="U5473">
        <v>13.58</v>
      </c>
      <c r="V5473" t="s">
        <v>71</v>
      </c>
      <c r="W5473">
        <v>40.07</v>
      </c>
      <c r="X5473" t="s">
        <v>71</v>
      </c>
      <c r="Y5473">
        <v>41.77</v>
      </c>
      <c r="AA5473">
        <v>50.01</v>
      </c>
      <c r="AC5473">
        <v>53.23</v>
      </c>
      <c r="AE5473">
        <v>13.1</v>
      </c>
      <c r="AF5473" t="s">
        <v>71</v>
      </c>
      <c r="AG5473">
        <v>6.56</v>
      </c>
      <c r="AH5473" t="s">
        <v>71</v>
      </c>
      <c r="AS5473">
        <v>0.61</v>
      </c>
      <c r="AT5473" t="s">
        <v>71</v>
      </c>
    </row>
    <row r="5474" spans="1:46" x14ac:dyDescent="0.2">
      <c r="A5474" t="s">
        <v>268</v>
      </c>
      <c r="B5474" t="s">
        <v>269</v>
      </c>
      <c r="C5474">
        <f>-70.11995194 / 41.73668574</f>
        <v>-1.6800555841164404</v>
      </c>
      <c r="D5474" t="s">
        <v>270</v>
      </c>
      <c r="E5474" t="s">
        <v>70</v>
      </c>
      <c r="F5474" s="1">
        <v>39321</v>
      </c>
      <c r="G5474">
        <v>1</v>
      </c>
      <c r="O5474">
        <v>6.26</v>
      </c>
      <c r="P5474" t="s">
        <v>71</v>
      </c>
      <c r="Q5474">
        <v>25.3</v>
      </c>
      <c r="R5474" t="s">
        <v>71</v>
      </c>
    </row>
    <row r="5475" spans="1:46" x14ac:dyDescent="0.2">
      <c r="A5475" t="s">
        <v>268</v>
      </c>
      <c r="B5475" t="s">
        <v>269</v>
      </c>
      <c r="C5475">
        <f>-70.11995194 / 41.73668574</f>
        <v>-1.6800555841164404</v>
      </c>
      <c r="D5475" t="s">
        <v>270</v>
      </c>
      <c r="E5475" t="s">
        <v>70</v>
      </c>
      <c r="F5475" s="1">
        <v>39321</v>
      </c>
      <c r="G5475">
        <v>2</v>
      </c>
      <c r="O5475">
        <v>6.42</v>
      </c>
      <c r="P5475" t="s">
        <v>71</v>
      </c>
      <c r="Q5475">
        <v>25.1</v>
      </c>
      <c r="R5475" t="s">
        <v>71</v>
      </c>
    </row>
    <row r="5476" spans="1:46" x14ac:dyDescent="0.2">
      <c r="A5476" t="s">
        <v>268</v>
      </c>
      <c r="B5476" t="s">
        <v>269</v>
      </c>
      <c r="C5476">
        <f>-70.11995194 / 41.73668574</f>
        <v>-1.6800555841164404</v>
      </c>
      <c r="D5476" t="s">
        <v>270</v>
      </c>
      <c r="E5476" t="s">
        <v>70</v>
      </c>
      <c r="F5476" s="1">
        <v>39321</v>
      </c>
      <c r="G5476">
        <v>3</v>
      </c>
      <c r="K5476">
        <v>9.93</v>
      </c>
      <c r="L5476" t="s">
        <v>71</v>
      </c>
      <c r="O5476">
        <v>5.36</v>
      </c>
      <c r="P5476" t="s">
        <v>71</v>
      </c>
      <c r="Q5476">
        <v>24.2</v>
      </c>
      <c r="R5476" t="s">
        <v>71</v>
      </c>
      <c r="S5476">
        <v>0.78</v>
      </c>
      <c r="T5476" t="s">
        <v>71</v>
      </c>
      <c r="U5476">
        <v>24.3</v>
      </c>
      <c r="V5476" t="s">
        <v>71</v>
      </c>
      <c r="W5476">
        <v>50.1</v>
      </c>
      <c r="X5476" t="s">
        <v>71</v>
      </c>
      <c r="Y5476">
        <v>50.16</v>
      </c>
      <c r="AA5476">
        <v>53.12</v>
      </c>
      <c r="AE5476">
        <v>13.8</v>
      </c>
      <c r="AF5476" t="s">
        <v>71</v>
      </c>
      <c r="AG5476">
        <v>6.25</v>
      </c>
      <c r="AH5476" t="s">
        <v>71</v>
      </c>
      <c r="AS5476">
        <v>4.0199999999999996</v>
      </c>
      <c r="AT5476" t="s">
        <v>71</v>
      </c>
    </row>
    <row r="5477" spans="1:46" x14ac:dyDescent="0.2">
      <c r="A5477" t="s">
        <v>268</v>
      </c>
      <c r="B5477" t="s">
        <v>269</v>
      </c>
      <c r="C5477">
        <f>-70.11995194 / 41.73668574</f>
        <v>-1.6800555841164404</v>
      </c>
      <c r="D5477" t="s">
        <v>270</v>
      </c>
      <c r="E5477" t="s">
        <v>70</v>
      </c>
      <c r="F5477" s="1">
        <v>39321</v>
      </c>
      <c r="G5477">
        <v>3.5</v>
      </c>
      <c r="O5477">
        <v>2.98</v>
      </c>
      <c r="P5477" t="s">
        <v>71</v>
      </c>
      <c r="Q5477">
        <v>23.2</v>
      </c>
      <c r="R5477" t="s">
        <v>71</v>
      </c>
    </row>
    <row r="5478" spans="1:46" x14ac:dyDescent="0.2">
      <c r="A5478" t="s">
        <v>268</v>
      </c>
      <c r="B5478" t="s">
        <v>269</v>
      </c>
      <c r="C5478">
        <f>-70.11995194 / 41.73668574</f>
        <v>-1.6800555841164404</v>
      </c>
      <c r="D5478" t="s">
        <v>270</v>
      </c>
      <c r="E5478" t="s">
        <v>70</v>
      </c>
      <c r="F5478" s="1">
        <v>39694</v>
      </c>
      <c r="G5478">
        <v>0.5</v>
      </c>
      <c r="I5478">
        <v>4</v>
      </c>
      <c r="J5478" t="s">
        <v>71</v>
      </c>
      <c r="K5478">
        <v>2.2000000000000002</v>
      </c>
      <c r="L5478" t="s">
        <v>71</v>
      </c>
      <c r="M5478">
        <v>1.8</v>
      </c>
      <c r="N5478" t="s">
        <v>71</v>
      </c>
      <c r="O5478">
        <v>7.2</v>
      </c>
      <c r="P5478" t="s">
        <v>71</v>
      </c>
      <c r="Q5478">
        <v>23</v>
      </c>
      <c r="R5478" t="s">
        <v>71</v>
      </c>
      <c r="S5478">
        <v>0.37</v>
      </c>
      <c r="T5478" t="s">
        <v>71</v>
      </c>
      <c r="U5478">
        <v>11.46</v>
      </c>
      <c r="V5478" t="s">
        <v>71</v>
      </c>
      <c r="W5478">
        <v>27.28</v>
      </c>
      <c r="X5478" t="s">
        <v>71</v>
      </c>
      <c r="Y5478">
        <v>39.32</v>
      </c>
      <c r="AA5478">
        <v>38.33</v>
      </c>
      <c r="AC5478">
        <v>51.53</v>
      </c>
      <c r="AE5478">
        <v>12</v>
      </c>
      <c r="AF5478" t="s">
        <v>71</v>
      </c>
      <c r="AG5478">
        <v>6.77</v>
      </c>
      <c r="AH5478" t="s">
        <v>71</v>
      </c>
      <c r="AS5478">
        <v>1.21</v>
      </c>
      <c r="AT5478" t="s">
        <v>71</v>
      </c>
    </row>
    <row r="5479" spans="1:46" x14ac:dyDescent="0.2">
      <c r="A5479" t="s">
        <v>268</v>
      </c>
      <c r="B5479" t="s">
        <v>269</v>
      </c>
      <c r="C5479">
        <f>-70.11995194 / 41.73668574</f>
        <v>-1.6800555841164404</v>
      </c>
      <c r="D5479" t="s">
        <v>270</v>
      </c>
      <c r="E5479" t="s">
        <v>70</v>
      </c>
      <c r="F5479" s="1">
        <v>39694</v>
      </c>
      <c r="G5479">
        <v>1</v>
      </c>
      <c r="O5479">
        <v>7.2</v>
      </c>
      <c r="P5479" t="s">
        <v>71</v>
      </c>
      <c r="Q5479">
        <v>23</v>
      </c>
      <c r="R5479" t="s">
        <v>71</v>
      </c>
    </row>
    <row r="5480" spans="1:46" x14ac:dyDescent="0.2">
      <c r="A5480" t="s">
        <v>268</v>
      </c>
      <c r="B5480" t="s">
        <v>269</v>
      </c>
      <c r="C5480">
        <f>-70.11995194 / 41.73668574</f>
        <v>-1.6800555841164404</v>
      </c>
      <c r="D5480" t="s">
        <v>270</v>
      </c>
      <c r="E5480" t="s">
        <v>70</v>
      </c>
      <c r="F5480" s="1">
        <v>39694</v>
      </c>
      <c r="G5480">
        <v>2</v>
      </c>
      <c r="O5480">
        <v>7.16</v>
      </c>
      <c r="P5480" t="s">
        <v>71</v>
      </c>
      <c r="Q5480">
        <v>22.9</v>
      </c>
      <c r="R5480" t="s">
        <v>71</v>
      </c>
    </row>
    <row r="5481" spans="1:46" x14ac:dyDescent="0.2">
      <c r="A5481" t="s">
        <v>268</v>
      </c>
      <c r="B5481" t="s">
        <v>269</v>
      </c>
      <c r="C5481">
        <f>-70.11995194 / 41.73668574</f>
        <v>-1.6800555841164404</v>
      </c>
      <c r="D5481" t="s">
        <v>270</v>
      </c>
      <c r="E5481" t="s">
        <v>70</v>
      </c>
      <c r="F5481" s="1">
        <v>39694</v>
      </c>
      <c r="G5481">
        <v>3</v>
      </c>
      <c r="K5481">
        <v>2.44</v>
      </c>
      <c r="L5481" t="s">
        <v>71</v>
      </c>
      <c r="O5481">
        <v>7.13</v>
      </c>
      <c r="P5481" t="s">
        <v>71</v>
      </c>
      <c r="Q5481">
        <v>22.9</v>
      </c>
      <c r="R5481" t="s">
        <v>71</v>
      </c>
      <c r="S5481">
        <v>0.43</v>
      </c>
      <c r="T5481" t="s">
        <v>71</v>
      </c>
      <c r="U5481">
        <v>13.32</v>
      </c>
      <c r="V5481" t="s">
        <v>71</v>
      </c>
      <c r="W5481">
        <v>29.92</v>
      </c>
      <c r="X5481" t="s">
        <v>71</v>
      </c>
      <c r="Y5481">
        <v>41.49</v>
      </c>
      <c r="AA5481">
        <v>39.35</v>
      </c>
      <c r="AE5481">
        <v>12.1</v>
      </c>
      <c r="AF5481" t="s">
        <v>71</v>
      </c>
      <c r="AG5481">
        <v>6.9</v>
      </c>
      <c r="AH5481" t="s">
        <v>71</v>
      </c>
      <c r="AS5481">
        <v>1.8</v>
      </c>
      <c r="AT5481" t="s">
        <v>71</v>
      </c>
    </row>
    <row r="5482" spans="1:46" x14ac:dyDescent="0.2">
      <c r="A5482" t="s">
        <v>268</v>
      </c>
      <c r="B5482" t="s">
        <v>269</v>
      </c>
      <c r="C5482">
        <f>-70.11995194 / 41.73668574</f>
        <v>-1.6800555841164404</v>
      </c>
      <c r="D5482" t="s">
        <v>270</v>
      </c>
      <c r="E5482" t="s">
        <v>70</v>
      </c>
      <c r="F5482" s="1">
        <v>39694</v>
      </c>
      <c r="G5482">
        <v>3.5</v>
      </c>
      <c r="O5482">
        <v>7.12</v>
      </c>
      <c r="P5482" t="s">
        <v>71</v>
      </c>
      <c r="Q5482">
        <v>22.9</v>
      </c>
      <c r="R5482" t="s">
        <v>71</v>
      </c>
    </row>
    <row r="5483" spans="1:46" x14ac:dyDescent="0.2">
      <c r="A5483" t="s">
        <v>268</v>
      </c>
      <c r="B5483" t="s">
        <v>269</v>
      </c>
      <c r="C5483">
        <f>-70.11995194 / 41.73668574</f>
        <v>-1.6800555841164404</v>
      </c>
      <c r="D5483" t="s">
        <v>270</v>
      </c>
      <c r="E5483" t="s">
        <v>70</v>
      </c>
      <c r="F5483" s="1">
        <v>40043</v>
      </c>
      <c r="G5483">
        <v>0.5</v>
      </c>
      <c r="I5483">
        <v>4</v>
      </c>
      <c r="J5483" t="s">
        <v>71</v>
      </c>
      <c r="K5483">
        <v>3.58</v>
      </c>
      <c r="L5483" t="s">
        <v>71</v>
      </c>
      <c r="M5483">
        <v>1.9</v>
      </c>
      <c r="N5483" t="s">
        <v>71</v>
      </c>
      <c r="O5483">
        <v>7.03</v>
      </c>
      <c r="P5483" t="s">
        <v>71</v>
      </c>
      <c r="Q5483">
        <v>28.6</v>
      </c>
      <c r="R5483" t="s">
        <v>71</v>
      </c>
      <c r="S5483">
        <v>0.4</v>
      </c>
      <c r="T5483" t="s">
        <v>71</v>
      </c>
      <c r="U5483">
        <v>12.46</v>
      </c>
      <c r="V5483" t="s">
        <v>71</v>
      </c>
      <c r="W5483">
        <v>32.51</v>
      </c>
      <c r="X5483" t="s">
        <v>71</v>
      </c>
      <c r="Y5483">
        <v>40.520000000000003</v>
      </c>
      <c r="AA5483">
        <v>43.12</v>
      </c>
      <c r="AC5483">
        <v>50.75</v>
      </c>
      <c r="AE5483">
        <v>12.7</v>
      </c>
      <c r="AF5483" t="s">
        <v>71</v>
      </c>
      <c r="AG5483">
        <v>6.3</v>
      </c>
      <c r="AH5483" t="s">
        <v>71</v>
      </c>
      <c r="AS5483">
        <v>1.03</v>
      </c>
      <c r="AT5483" t="s">
        <v>71</v>
      </c>
    </row>
    <row r="5484" spans="1:46" x14ac:dyDescent="0.2">
      <c r="A5484" t="s">
        <v>268</v>
      </c>
      <c r="B5484" t="s">
        <v>269</v>
      </c>
      <c r="C5484">
        <f>-70.11995194 / 41.73668574</f>
        <v>-1.6800555841164404</v>
      </c>
      <c r="D5484" t="s">
        <v>270</v>
      </c>
      <c r="E5484" t="s">
        <v>70</v>
      </c>
      <c r="F5484" s="1">
        <v>40043</v>
      </c>
      <c r="G5484">
        <v>1</v>
      </c>
      <c r="O5484">
        <v>7.05</v>
      </c>
      <c r="P5484" t="s">
        <v>71</v>
      </c>
      <c r="Q5484">
        <v>28.4</v>
      </c>
      <c r="R5484" t="s">
        <v>71</v>
      </c>
    </row>
    <row r="5485" spans="1:46" x14ac:dyDescent="0.2">
      <c r="A5485" t="s">
        <v>268</v>
      </c>
      <c r="B5485" t="s">
        <v>269</v>
      </c>
      <c r="C5485">
        <f>-70.11995194 / 41.73668574</f>
        <v>-1.6800555841164404</v>
      </c>
      <c r="D5485" t="s">
        <v>270</v>
      </c>
      <c r="E5485" t="s">
        <v>70</v>
      </c>
      <c r="F5485" s="1">
        <v>40043</v>
      </c>
      <c r="G5485">
        <v>2</v>
      </c>
      <c r="O5485">
        <v>7.24</v>
      </c>
      <c r="P5485" t="s">
        <v>71</v>
      </c>
      <c r="Q5485">
        <v>27</v>
      </c>
      <c r="R5485" t="s">
        <v>71</v>
      </c>
    </row>
    <row r="5486" spans="1:46" x14ac:dyDescent="0.2">
      <c r="A5486" t="s">
        <v>268</v>
      </c>
      <c r="B5486" t="s">
        <v>269</v>
      </c>
      <c r="C5486">
        <f>-70.11995194 / 41.73668574</f>
        <v>-1.6800555841164404</v>
      </c>
      <c r="D5486" t="s">
        <v>270</v>
      </c>
      <c r="E5486" t="s">
        <v>70</v>
      </c>
      <c r="F5486" s="1">
        <v>40043</v>
      </c>
      <c r="G5486">
        <v>3</v>
      </c>
      <c r="K5486">
        <v>10</v>
      </c>
      <c r="L5486" t="s">
        <v>71</v>
      </c>
      <c r="O5486">
        <v>6.06</v>
      </c>
      <c r="P5486" t="s">
        <v>71</v>
      </c>
      <c r="Q5486">
        <v>25.1</v>
      </c>
      <c r="R5486" t="s">
        <v>71</v>
      </c>
      <c r="S5486">
        <v>0.59</v>
      </c>
      <c r="T5486" t="s">
        <v>71</v>
      </c>
      <c r="U5486">
        <v>18.34</v>
      </c>
      <c r="V5486" t="s">
        <v>71</v>
      </c>
      <c r="W5486">
        <v>34.549999999999997</v>
      </c>
      <c r="X5486" t="s">
        <v>71</v>
      </c>
      <c r="Y5486">
        <v>46.1</v>
      </c>
      <c r="AA5486">
        <v>53.19</v>
      </c>
      <c r="AE5486">
        <v>13.1</v>
      </c>
      <c r="AF5486" t="s">
        <v>71</v>
      </c>
      <c r="AG5486">
        <v>6.42</v>
      </c>
      <c r="AH5486" t="s">
        <v>71</v>
      </c>
      <c r="AS5486">
        <v>3.33</v>
      </c>
      <c r="AT5486" t="s">
        <v>71</v>
      </c>
    </row>
    <row r="5487" spans="1:46" x14ac:dyDescent="0.2">
      <c r="A5487" t="s">
        <v>268</v>
      </c>
      <c r="B5487" t="s">
        <v>269</v>
      </c>
      <c r="C5487">
        <f>-70.11995194 / 41.73668574</f>
        <v>-1.6800555841164404</v>
      </c>
      <c r="D5487" t="s">
        <v>270</v>
      </c>
      <c r="E5487" t="s">
        <v>70</v>
      </c>
      <c r="F5487" s="1">
        <v>40043</v>
      </c>
      <c r="G5487">
        <v>3.5</v>
      </c>
      <c r="O5487">
        <v>3.18</v>
      </c>
      <c r="P5487" t="s">
        <v>71</v>
      </c>
      <c r="Q5487">
        <v>24.6</v>
      </c>
      <c r="R5487" t="s">
        <v>71</v>
      </c>
    </row>
    <row r="5488" spans="1:46" x14ac:dyDescent="0.2">
      <c r="A5488" t="s">
        <v>268</v>
      </c>
      <c r="B5488" t="s">
        <v>269</v>
      </c>
      <c r="C5488">
        <f>-70.11995194 / 41.73668574</f>
        <v>-1.6800555841164404</v>
      </c>
      <c r="D5488" t="s">
        <v>270</v>
      </c>
      <c r="E5488" t="s">
        <v>70</v>
      </c>
      <c r="F5488" s="1">
        <v>40421</v>
      </c>
      <c r="G5488">
        <v>0.5</v>
      </c>
      <c r="I5488">
        <v>3.9</v>
      </c>
      <c r="J5488" t="s">
        <v>71</v>
      </c>
      <c r="K5488">
        <v>1.33</v>
      </c>
      <c r="L5488" t="s">
        <v>71</v>
      </c>
      <c r="M5488">
        <v>2</v>
      </c>
      <c r="N5488" t="s">
        <v>71</v>
      </c>
      <c r="O5488">
        <v>7.52</v>
      </c>
      <c r="P5488" t="s">
        <v>71</v>
      </c>
      <c r="Q5488">
        <v>26.1</v>
      </c>
      <c r="R5488" t="s">
        <v>71</v>
      </c>
      <c r="S5488">
        <v>0.39</v>
      </c>
      <c r="T5488" t="s">
        <v>71</v>
      </c>
      <c r="U5488">
        <v>12.08</v>
      </c>
      <c r="V5488" t="s">
        <v>71</v>
      </c>
      <c r="W5488">
        <v>34.32</v>
      </c>
      <c r="X5488" t="s">
        <v>71</v>
      </c>
      <c r="Y5488">
        <v>40.08</v>
      </c>
      <c r="AA5488">
        <v>33.409999999999997</v>
      </c>
      <c r="AC5488">
        <v>50.01</v>
      </c>
      <c r="AE5488">
        <v>15.3</v>
      </c>
      <c r="AF5488" t="s">
        <v>71</v>
      </c>
      <c r="AG5488">
        <v>7.38</v>
      </c>
      <c r="AH5488" t="s">
        <v>71</v>
      </c>
    </row>
    <row r="5489" spans="1:46" x14ac:dyDescent="0.2">
      <c r="A5489" t="s">
        <v>268</v>
      </c>
      <c r="B5489" t="s">
        <v>269</v>
      </c>
      <c r="C5489">
        <f>-70.11995194 / 41.73668574</f>
        <v>-1.6800555841164404</v>
      </c>
      <c r="D5489" t="s">
        <v>270</v>
      </c>
      <c r="E5489" t="s">
        <v>70</v>
      </c>
      <c r="F5489" s="1">
        <v>40421</v>
      </c>
      <c r="G5489">
        <v>1</v>
      </c>
      <c r="O5489">
        <v>6.78</v>
      </c>
      <c r="P5489" t="s">
        <v>71</v>
      </c>
      <c r="Q5489">
        <v>25.1</v>
      </c>
      <c r="R5489" t="s">
        <v>71</v>
      </c>
    </row>
    <row r="5490" spans="1:46" x14ac:dyDescent="0.2">
      <c r="A5490" t="s">
        <v>268</v>
      </c>
      <c r="B5490" t="s">
        <v>269</v>
      </c>
      <c r="C5490">
        <f>-70.11995194 / 41.73668574</f>
        <v>-1.6800555841164404</v>
      </c>
      <c r="D5490" t="s">
        <v>270</v>
      </c>
      <c r="E5490" t="s">
        <v>70</v>
      </c>
      <c r="F5490" s="1">
        <v>40421</v>
      </c>
      <c r="G5490">
        <v>2</v>
      </c>
      <c r="O5490">
        <v>6.76</v>
      </c>
      <c r="P5490" t="s">
        <v>71</v>
      </c>
      <c r="Q5490">
        <v>24.1</v>
      </c>
      <c r="R5490" t="s">
        <v>71</v>
      </c>
    </row>
    <row r="5491" spans="1:46" x14ac:dyDescent="0.2">
      <c r="A5491" t="s">
        <v>268</v>
      </c>
      <c r="B5491" t="s">
        <v>269</v>
      </c>
      <c r="C5491">
        <f>-70.11995194 / 41.73668574</f>
        <v>-1.6800555841164404</v>
      </c>
      <c r="D5491" t="s">
        <v>270</v>
      </c>
      <c r="E5491" t="s">
        <v>70</v>
      </c>
      <c r="F5491" s="1">
        <v>40421</v>
      </c>
      <c r="G5491">
        <v>3</v>
      </c>
      <c r="K5491">
        <v>4.75</v>
      </c>
      <c r="L5491" t="s">
        <v>71</v>
      </c>
      <c r="O5491">
        <v>6.34</v>
      </c>
      <c r="P5491" t="s">
        <v>71</v>
      </c>
      <c r="Q5491">
        <v>22.9</v>
      </c>
      <c r="R5491" t="s">
        <v>71</v>
      </c>
      <c r="S5491">
        <v>1.6</v>
      </c>
      <c r="T5491" t="s">
        <v>71</v>
      </c>
      <c r="U5491">
        <v>49.63</v>
      </c>
      <c r="V5491" t="s">
        <v>71</v>
      </c>
      <c r="W5491">
        <v>48.93</v>
      </c>
      <c r="X5491" t="s">
        <v>71</v>
      </c>
      <c r="Y5491">
        <v>60.45</v>
      </c>
      <c r="AA5491">
        <v>45.88</v>
      </c>
      <c r="AE5491">
        <v>15.4</v>
      </c>
      <c r="AF5491" t="s">
        <v>71</v>
      </c>
      <c r="AG5491">
        <v>7.19</v>
      </c>
      <c r="AH5491" t="s">
        <v>71</v>
      </c>
      <c r="AS5491">
        <v>0.77</v>
      </c>
      <c r="AT5491" t="s">
        <v>71</v>
      </c>
    </row>
    <row r="5492" spans="1:46" x14ac:dyDescent="0.2">
      <c r="A5492" t="s">
        <v>268</v>
      </c>
      <c r="B5492" t="s">
        <v>269</v>
      </c>
      <c r="C5492">
        <f>-70.11995194 / 41.73668574</f>
        <v>-1.6800555841164404</v>
      </c>
      <c r="D5492" t="s">
        <v>270</v>
      </c>
      <c r="E5492" t="s">
        <v>70</v>
      </c>
      <c r="F5492" s="1">
        <v>40421</v>
      </c>
      <c r="G5492">
        <v>3.5</v>
      </c>
      <c r="O5492">
        <v>5.19</v>
      </c>
      <c r="P5492" t="s">
        <v>71</v>
      </c>
      <c r="Q5492">
        <v>22.4</v>
      </c>
      <c r="R5492" t="s">
        <v>71</v>
      </c>
    </row>
    <row r="5493" spans="1:46" x14ac:dyDescent="0.2">
      <c r="A5493" t="s">
        <v>268</v>
      </c>
      <c r="B5493" t="s">
        <v>269</v>
      </c>
      <c r="C5493">
        <f>-70.11995194 / 41.73668574</f>
        <v>-1.6800555841164404</v>
      </c>
      <c r="D5493" t="s">
        <v>270</v>
      </c>
      <c r="E5493" t="s">
        <v>70</v>
      </c>
      <c r="F5493" s="1">
        <v>40798</v>
      </c>
      <c r="G5493">
        <v>0.5</v>
      </c>
      <c r="I5493">
        <v>3.5</v>
      </c>
      <c r="J5493" t="s">
        <v>71</v>
      </c>
      <c r="K5493">
        <v>1.67</v>
      </c>
      <c r="L5493" t="s">
        <v>71</v>
      </c>
      <c r="M5493">
        <v>2.56</v>
      </c>
      <c r="N5493" t="s">
        <v>71</v>
      </c>
      <c r="O5493">
        <v>91.3</v>
      </c>
      <c r="P5493" t="s">
        <v>71</v>
      </c>
      <c r="Q5493">
        <v>22.5</v>
      </c>
      <c r="R5493" t="s">
        <v>71</v>
      </c>
      <c r="S5493">
        <v>0.59</v>
      </c>
      <c r="T5493" t="s">
        <v>71</v>
      </c>
      <c r="U5493">
        <v>18.27</v>
      </c>
      <c r="V5493" t="s">
        <v>71</v>
      </c>
      <c r="W5493">
        <v>27.06</v>
      </c>
      <c r="X5493" t="s">
        <v>71</v>
      </c>
      <c r="Y5493">
        <v>46.04</v>
      </c>
      <c r="AA5493">
        <v>35.630000000000003</v>
      </c>
      <c r="AC5493">
        <v>46.45</v>
      </c>
      <c r="AE5493">
        <v>12.6</v>
      </c>
      <c r="AF5493" t="s">
        <v>71</v>
      </c>
      <c r="AG5493">
        <v>7.28</v>
      </c>
      <c r="AH5493" t="s">
        <v>71</v>
      </c>
      <c r="AS5493">
        <v>1.01</v>
      </c>
      <c r="AT5493" t="s">
        <v>71</v>
      </c>
    </row>
    <row r="5494" spans="1:46" x14ac:dyDescent="0.2">
      <c r="A5494" t="s">
        <v>268</v>
      </c>
      <c r="B5494" t="s">
        <v>269</v>
      </c>
      <c r="C5494">
        <f>-70.11995194 / 41.73668574</f>
        <v>-1.6800555841164404</v>
      </c>
      <c r="D5494" t="s">
        <v>270</v>
      </c>
      <c r="E5494" t="s">
        <v>70</v>
      </c>
      <c r="F5494" s="1">
        <v>40798</v>
      </c>
      <c r="G5494">
        <v>1</v>
      </c>
      <c r="O5494">
        <v>90.9</v>
      </c>
      <c r="P5494" t="s">
        <v>71</v>
      </c>
      <c r="Q5494">
        <v>22.4</v>
      </c>
      <c r="R5494" t="s">
        <v>71</v>
      </c>
    </row>
    <row r="5495" spans="1:46" x14ac:dyDescent="0.2">
      <c r="A5495" t="s">
        <v>268</v>
      </c>
      <c r="B5495" t="s">
        <v>269</v>
      </c>
      <c r="C5495">
        <f>-70.11995194 / 41.73668574</f>
        <v>-1.6800555841164404</v>
      </c>
      <c r="D5495" t="s">
        <v>270</v>
      </c>
      <c r="E5495" t="s">
        <v>70</v>
      </c>
      <c r="F5495" s="1">
        <v>40798</v>
      </c>
      <c r="G5495">
        <v>2</v>
      </c>
      <c r="O5495">
        <v>74.599999999999994</v>
      </c>
      <c r="P5495" t="s">
        <v>71</v>
      </c>
      <c r="Q5495">
        <v>21.7</v>
      </c>
      <c r="R5495" t="s">
        <v>71</v>
      </c>
    </row>
    <row r="5496" spans="1:46" x14ac:dyDescent="0.2">
      <c r="A5496" t="s">
        <v>268</v>
      </c>
      <c r="B5496" t="s">
        <v>269</v>
      </c>
      <c r="C5496">
        <f>-70.11995194 / 41.73668574</f>
        <v>-1.6800555841164404</v>
      </c>
      <c r="D5496" t="s">
        <v>270</v>
      </c>
      <c r="E5496" t="s">
        <v>70</v>
      </c>
      <c r="F5496" s="1">
        <v>40798</v>
      </c>
      <c r="G5496">
        <v>2.5</v>
      </c>
      <c r="K5496">
        <v>2.68</v>
      </c>
      <c r="L5496" t="s">
        <v>71</v>
      </c>
      <c r="S5496">
        <v>0.12</v>
      </c>
      <c r="T5496" t="s">
        <v>71</v>
      </c>
      <c r="U5496">
        <v>3.72</v>
      </c>
      <c r="V5496" t="s">
        <v>71</v>
      </c>
      <c r="W5496">
        <v>25.95</v>
      </c>
      <c r="X5496" t="s">
        <v>71</v>
      </c>
      <c r="Y5496">
        <v>23.09</v>
      </c>
      <c r="AA5496">
        <v>40.270000000000003</v>
      </c>
      <c r="AE5496">
        <v>12.9</v>
      </c>
      <c r="AF5496" t="s">
        <v>71</v>
      </c>
      <c r="AG5496">
        <v>6.98</v>
      </c>
      <c r="AH5496" t="s">
        <v>71</v>
      </c>
      <c r="AS5496">
        <v>1.07</v>
      </c>
      <c r="AT5496" t="s">
        <v>71</v>
      </c>
    </row>
    <row r="5497" spans="1:46" x14ac:dyDescent="0.2">
      <c r="A5497" t="s">
        <v>268</v>
      </c>
      <c r="B5497" t="s">
        <v>269</v>
      </c>
      <c r="C5497">
        <f>-70.11995194 / 41.73668574</f>
        <v>-1.6800555841164404</v>
      </c>
      <c r="D5497" t="s">
        <v>270</v>
      </c>
      <c r="E5497" t="s">
        <v>70</v>
      </c>
      <c r="F5497" s="1">
        <v>40798</v>
      </c>
      <c r="G5497">
        <v>3</v>
      </c>
      <c r="O5497">
        <v>82.9</v>
      </c>
      <c r="P5497" t="s">
        <v>71</v>
      </c>
      <c r="Q5497">
        <v>21.6</v>
      </c>
      <c r="R5497" t="s">
        <v>71</v>
      </c>
    </row>
    <row r="5498" spans="1:46" x14ac:dyDescent="0.2">
      <c r="A5498" t="s">
        <v>268</v>
      </c>
      <c r="B5498" t="s">
        <v>269</v>
      </c>
      <c r="C5498">
        <f>-70.11995194 / 41.73668574</f>
        <v>-1.6800555841164404</v>
      </c>
      <c r="D5498" t="s">
        <v>270</v>
      </c>
      <c r="E5498" t="s">
        <v>70</v>
      </c>
      <c r="F5498" s="1">
        <v>41164</v>
      </c>
      <c r="G5498">
        <v>0.5</v>
      </c>
      <c r="I5498">
        <v>4.3</v>
      </c>
      <c r="J5498" t="s">
        <v>71</v>
      </c>
      <c r="K5498">
        <v>0.89</v>
      </c>
      <c r="L5498" t="s">
        <v>71</v>
      </c>
      <c r="M5498">
        <v>2.88</v>
      </c>
      <c r="N5498" t="s">
        <v>71</v>
      </c>
      <c r="O5498">
        <v>8.27</v>
      </c>
      <c r="P5498" t="s">
        <v>71</v>
      </c>
      <c r="Q5498">
        <v>22.8</v>
      </c>
      <c r="R5498" t="s">
        <v>71</v>
      </c>
      <c r="S5498">
        <v>0.54</v>
      </c>
      <c r="T5498" t="s">
        <v>71</v>
      </c>
      <c r="U5498">
        <v>16.73</v>
      </c>
      <c r="V5498" t="s">
        <v>71</v>
      </c>
      <c r="W5498">
        <v>25.07</v>
      </c>
      <c r="X5498" t="s">
        <v>71</v>
      </c>
      <c r="Y5498">
        <v>44.77</v>
      </c>
      <c r="AA5498">
        <v>29.46</v>
      </c>
      <c r="AC5498">
        <v>44.76</v>
      </c>
      <c r="AE5498">
        <v>15.3</v>
      </c>
      <c r="AF5498" t="s">
        <v>71</v>
      </c>
      <c r="AG5498">
        <v>7.14</v>
      </c>
      <c r="AH5498" t="s">
        <v>71</v>
      </c>
      <c r="AS5498">
        <v>1.55</v>
      </c>
      <c r="AT5498" t="s">
        <v>71</v>
      </c>
    </row>
    <row r="5499" spans="1:46" x14ac:dyDescent="0.2">
      <c r="A5499" t="s">
        <v>268</v>
      </c>
      <c r="B5499" t="s">
        <v>269</v>
      </c>
      <c r="C5499">
        <f>-70.11995194 / 41.73668574</f>
        <v>-1.6800555841164404</v>
      </c>
      <c r="D5499" t="s">
        <v>270</v>
      </c>
      <c r="E5499" t="s">
        <v>70</v>
      </c>
      <c r="F5499" s="1">
        <v>41164</v>
      </c>
      <c r="G5499">
        <v>1</v>
      </c>
      <c r="O5499">
        <v>8.2200000000000006</v>
      </c>
      <c r="P5499" t="s">
        <v>71</v>
      </c>
      <c r="Q5499">
        <v>22.5</v>
      </c>
      <c r="R5499" t="s">
        <v>71</v>
      </c>
    </row>
    <row r="5500" spans="1:46" x14ac:dyDescent="0.2">
      <c r="A5500" t="s">
        <v>268</v>
      </c>
      <c r="B5500" t="s">
        <v>269</v>
      </c>
      <c r="C5500">
        <f>-70.11995194 / 41.73668574</f>
        <v>-1.6800555841164404</v>
      </c>
      <c r="D5500" t="s">
        <v>270</v>
      </c>
      <c r="E5500" t="s">
        <v>70</v>
      </c>
      <c r="F5500" s="1">
        <v>41164</v>
      </c>
      <c r="G5500">
        <v>2</v>
      </c>
      <c r="O5500">
        <v>8.1199999999999992</v>
      </c>
      <c r="P5500" t="s">
        <v>71</v>
      </c>
      <c r="Q5500">
        <v>22.1</v>
      </c>
      <c r="R5500" t="s">
        <v>71</v>
      </c>
    </row>
    <row r="5501" spans="1:46" x14ac:dyDescent="0.2">
      <c r="A5501" t="s">
        <v>268</v>
      </c>
      <c r="B5501" t="s">
        <v>269</v>
      </c>
      <c r="C5501">
        <f>-70.11995194 / 41.73668574</f>
        <v>-1.6800555841164404</v>
      </c>
      <c r="D5501" t="s">
        <v>270</v>
      </c>
      <c r="E5501" t="s">
        <v>70</v>
      </c>
      <c r="F5501" s="1">
        <v>41164</v>
      </c>
      <c r="G5501">
        <v>3</v>
      </c>
      <c r="K5501">
        <v>2</v>
      </c>
      <c r="L5501" t="s">
        <v>71</v>
      </c>
      <c r="O5501">
        <v>8.1</v>
      </c>
      <c r="P5501" t="s">
        <v>71</v>
      </c>
      <c r="Q5501">
        <v>21.9</v>
      </c>
      <c r="R5501" t="s">
        <v>71</v>
      </c>
      <c r="S5501">
        <v>0.48</v>
      </c>
      <c r="T5501" t="s">
        <v>71</v>
      </c>
      <c r="U5501">
        <v>14.87</v>
      </c>
      <c r="V5501" t="s">
        <v>71</v>
      </c>
      <c r="W5501">
        <v>28.81</v>
      </c>
      <c r="X5501" t="s">
        <v>71</v>
      </c>
      <c r="Y5501">
        <v>43.07</v>
      </c>
      <c r="AA5501">
        <v>37.4</v>
      </c>
      <c r="AE5501">
        <v>14.1</v>
      </c>
      <c r="AF5501" t="s">
        <v>71</v>
      </c>
      <c r="AG5501">
        <v>7.16</v>
      </c>
      <c r="AH5501" t="s">
        <v>71</v>
      </c>
      <c r="AS5501">
        <v>1.0900000000000001</v>
      </c>
      <c r="AT5501" t="s">
        <v>71</v>
      </c>
    </row>
    <row r="5502" spans="1:46" x14ac:dyDescent="0.2">
      <c r="A5502" t="s">
        <v>268</v>
      </c>
      <c r="B5502" t="s">
        <v>269</v>
      </c>
      <c r="C5502">
        <f>-70.11995194 / 41.73668574</f>
        <v>-1.6800555841164404</v>
      </c>
      <c r="D5502" t="s">
        <v>270</v>
      </c>
      <c r="E5502" t="s">
        <v>70</v>
      </c>
      <c r="F5502" s="1">
        <v>41164</v>
      </c>
      <c r="G5502">
        <v>4</v>
      </c>
      <c r="O5502">
        <v>7.32</v>
      </c>
      <c r="P5502" t="s">
        <v>71</v>
      </c>
      <c r="Q5502">
        <v>21.9</v>
      </c>
      <c r="R5502" t="s">
        <v>71</v>
      </c>
    </row>
    <row r="5503" spans="1:46" x14ac:dyDescent="0.2">
      <c r="A5503" t="s">
        <v>268</v>
      </c>
      <c r="B5503" t="s">
        <v>269</v>
      </c>
      <c r="C5503">
        <f>-70.11995194 / 41.73668574</f>
        <v>-1.6800555841164404</v>
      </c>
      <c r="D5503" t="s">
        <v>270</v>
      </c>
      <c r="E5503" t="s">
        <v>70</v>
      </c>
      <c r="F5503" s="1">
        <v>41526</v>
      </c>
      <c r="G5503">
        <v>0.5</v>
      </c>
      <c r="I5503">
        <v>4</v>
      </c>
      <c r="J5503" t="s">
        <v>71</v>
      </c>
      <c r="K5503">
        <v>2.31</v>
      </c>
      <c r="L5503" t="s">
        <v>71</v>
      </c>
      <c r="M5503">
        <v>2.85</v>
      </c>
      <c r="N5503" t="s">
        <v>71</v>
      </c>
      <c r="O5503">
        <v>7.55</v>
      </c>
      <c r="P5503" t="s">
        <v>71</v>
      </c>
      <c r="Q5503">
        <v>21.6</v>
      </c>
      <c r="R5503" t="s">
        <v>71</v>
      </c>
      <c r="S5503">
        <v>0.25</v>
      </c>
      <c r="T5503" t="s">
        <v>71</v>
      </c>
      <c r="U5503">
        <v>7.74</v>
      </c>
      <c r="V5503" t="s">
        <v>71</v>
      </c>
      <c r="W5503">
        <v>28.56</v>
      </c>
      <c r="X5503" t="s">
        <v>71</v>
      </c>
      <c r="Y5503">
        <v>33.659999999999997</v>
      </c>
      <c r="AA5503">
        <v>38.81</v>
      </c>
      <c r="AC5503">
        <v>44.91</v>
      </c>
      <c r="AE5503">
        <v>17.7</v>
      </c>
      <c r="AF5503" t="s">
        <v>71</v>
      </c>
      <c r="AG5503">
        <v>7.1</v>
      </c>
      <c r="AH5503" t="s">
        <v>71</v>
      </c>
      <c r="AS5503">
        <v>1.65</v>
      </c>
      <c r="AT5503" t="s">
        <v>71</v>
      </c>
    </row>
    <row r="5504" spans="1:46" x14ac:dyDescent="0.2">
      <c r="A5504" t="s">
        <v>268</v>
      </c>
      <c r="B5504" t="s">
        <v>269</v>
      </c>
      <c r="C5504">
        <f>-70.11995194 / 41.73668574</f>
        <v>-1.6800555841164404</v>
      </c>
      <c r="D5504" t="s">
        <v>270</v>
      </c>
      <c r="E5504" t="s">
        <v>70</v>
      </c>
      <c r="F5504" s="1">
        <v>41526</v>
      </c>
      <c r="G5504">
        <v>1</v>
      </c>
      <c r="O5504">
        <v>7.11</v>
      </c>
      <c r="P5504" t="s">
        <v>71</v>
      </c>
      <c r="Q5504">
        <v>21.6</v>
      </c>
      <c r="R5504" t="s">
        <v>71</v>
      </c>
    </row>
    <row r="5505" spans="1:58" x14ac:dyDescent="0.2">
      <c r="A5505" t="s">
        <v>268</v>
      </c>
      <c r="B5505" t="s">
        <v>269</v>
      </c>
      <c r="C5505">
        <f>-70.11995194 / 41.73668574</f>
        <v>-1.6800555841164404</v>
      </c>
      <c r="D5505" t="s">
        <v>270</v>
      </c>
      <c r="E5505" t="s">
        <v>70</v>
      </c>
      <c r="F5505" s="1">
        <v>41526</v>
      </c>
      <c r="G5505">
        <v>2</v>
      </c>
      <c r="K5505">
        <v>2.91</v>
      </c>
      <c r="L5505" t="s">
        <v>71</v>
      </c>
      <c r="O5505">
        <v>7.04</v>
      </c>
      <c r="P5505" t="s">
        <v>71</v>
      </c>
      <c r="Q5505">
        <v>21.5</v>
      </c>
      <c r="R5505" t="s">
        <v>71</v>
      </c>
      <c r="S5505">
        <v>0.5</v>
      </c>
      <c r="T5505" t="s">
        <v>71</v>
      </c>
      <c r="U5505">
        <v>15.49</v>
      </c>
      <c r="V5505" t="s">
        <v>71</v>
      </c>
      <c r="W5505">
        <v>34.130000000000003</v>
      </c>
      <c r="X5505" t="s">
        <v>71</v>
      </c>
      <c r="Y5505">
        <v>43.66</v>
      </c>
      <c r="AA5505">
        <v>41.08</v>
      </c>
      <c r="AE5505">
        <v>15.9</v>
      </c>
      <c r="AF5505" t="s">
        <v>71</v>
      </c>
      <c r="AG5505">
        <v>7</v>
      </c>
      <c r="AH5505" t="s">
        <v>71</v>
      </c>
      <c r="AS5505">
        <v>2.11</v>
      </c>
      <c r="AT5505" t="s">
        <v>71</v>
      </c>
    </row>
    <row r="5506" spans="1:58" x14ac:dyDescent="0.2">
      <c r="A5506" t="s">
        <v>268</v>
      </c>
      <c r="B5506" t="s">
        <v>269</v>
      </c>
      <c r="C5506">
        <f>-70.11995194 / 41.73668574</f>
        <v>-1.6800555841164404</v>
      </c>
      <c r="D5506" t="s">
        <v>270</v>
      </c>
      <c r="E5506" t="s">
        <v>70</v>
      </c>
      <c r="F5506" s="1">
        <v>41526</v>
      </c>
      <c r="G5506">
        <v>2.5</v>
      </c>
      <c r="O5506">
        <v>7</v>
      </c>
      <c r="P5506" t="s">
        <v>71</v>
      </c>
      <c r="Q5506">
        <v>21.5</v>
      </c>
      <c r="R5506" t="s">
        <v>71</v>
      </c>
    </row>
    <row r="5507" spans="1:58" x14ac:dyDescent="0.2">
      <c r="A5507" t="s">
        <v>268</v>
      </c>
      <c r="B5507" t="s">
        <v>269</v>
      </c>
      <c r="C5507">
        <f>-70.11995194 / 41.73668574</f>
        <v>-1.6800555841164404</v>
      </c>
      <c r="D5507" t="s">
        <v>270</v>
      </c>
      <c r="E5507" t="s">
        <v>70</v>
      </c>
      <c r="F5507" s="1">
        <v>41898</v>
      </c>
      <c r="G5507">
        <v>0.5</v>
      </c>
      <c r="I5507">
        <v>3.87</v>
      </c>
      <c r="J5507" t="s">
        <v>71</v>
      </c>
      <c r="K5507">
        <v>1.02</v>
      </c>
      <c r="L5507" t="s">
        <v>71</v>
      </c>
      <c r="M5507">
        <v>3.24</v>
      </c>
      <c r="N5507" t="s">
        <v>71</v>
      </c>
      <c r="O5507">
        <v>8.5</v>
      </c>
      <c r="P5507" t="s">
        <v>71</v>
      </c>
      <c r="Q5507">
        <v>21.9</v>
      </c>
      <c r="R5507" t="s">
        <v>71</v>
      </c>
      <c r="S5507">
        <v>0.43</v>
      </c>
      <c r="T5507" t="s">
        <v>71</v>
      </c>
      <c r="U5507">
        <v>13.32</v>
      </c>
      <c r="V5507" t="s">
        <v>71</v>
      </c>
      <c r="W5507">
        <v>32.04</v>
      </c>
      <c r="X5507" t="s">
        <v>71</v>
      </c>
      <c r="Y5507">
        <v>41.49</v>
      </c>
      <c r="AA5507">
        <v>30.79</v>
      </c>
      <c r="AC5507">
        <v>43.06</v>
      </c>
      <c r="AE5507">
        <v>11.7</v>
      </c>
      <c r="AF5507" t="s">
        <v>71</v>
      </c>
      <c r="AG5507">
        <v>7.15</v>
      </c>
      <c r="AH5507" t="s">
        <v>71</v>
      </c>
      <c r="AS5507">
        <v>3.66</v>
      </c>
      <c r="AT5507" t="s">
        <v>71</v>
      </c>
    </row>
    <row r="5508" spans="1:58" x14ac:dyDescent="0.2">
      <c r="A5508" t="s">
        <v>268</v>
      </c>
      <c r="B5508" t="s">
        <v>269</v>
      </c>
      <c r="C5508">
        <f>-70.11995194 / 41.73668574</f>
        <v>-1.6800555841164404</v>
      </c>
      <c r="D5508" t="s">
        <v>270</v>
      </c>
      <c r="E5508" t="s">
        <v>70</v>
      </c>
      <c r="F5508" s="1">
        <v>41898</v>
      </c>
      <c r="G5508">
        <v>1</v>
      </c>
      <c r="O5508">
        <v>8.24</v>
      </c>
      <c r="P5508" t="s">
        <v>71</v>
      </c>
      <c r="Q5508">
        <v>21.9</v>
      </c>
      <c r="R5508" t="s">
        <v>71</v>
      </c>
    </row>
    <row r="5509" spans="1:58" x14ac:dyDescent="0.2">
      <c r="A5509" t="s">
        <v>268</v>
      </c>
      <c r="B5509" t="s">
        <v>269</v>
      </c>
      <c r="C5509">
        <f>-70.11995194 / 41.73668574</f>
        <v>-1.6800555841164404</v>
      </c>
      <c r="D5509" t="s">
        <v>270</v>
      </c>
      <c r="E5509" t="s">
        <v>70</v>
      </c>
      <c r="F5509" s="1">
        <v>41898</v>
      </c>
      <c r="G5509">
        <v>1.5</v>
      </c>
      <c r="O5509">
        <v>8.1199999999999992</v>
      </c>
      <c r="P5509" t="s">
        <v>71</v>
      </c>
      <c r="Q5509">
        <v>21.8</v>
      </c>
      <c r="R5509" t="s">
        <v>71</v>
      </c>
    </row>
    <row r="5510" spans="1:58" x14ac:dyDescent="0.2">
      <c r="A5510" t="s">
        <v>268</v>
      </c>
      <c r="B5510" t="s">
        <v>269</v>
      </c>
      <c r="C5510">
        <f>-70.11995194 / 41.73668574</f>
        <v>-1.6800555841164404</v>
      </c>
      <c r="D5510" t="s">
        <v>270</v>
      </c>
      <c r="E5510" t="s">
        <v>70</v>
      </c>
      <c r="F5510" s="1">
        <v>41898</v>
      </c>
      <c r="G5510">
        <v>2</v>
      </c>
      <c r="O5510">
        <v>8.08</v>
      </c>
      <c r="P5510" t="s">
        <v>71</v>
      </c>
      <c r="Q5510">
        <v>21.7</v>
      </c>
      <c r="R5510" t="s">
        <v>71</v>
      </c>
    </row>
    <row r="5511" spans="1:58" x14ac:dyDescent="0.2">
      <c r="A5511" t="s">
        <v>268</v>
      </c>
      <c r="B5511" t="s">
        <v>269</v>
      </c>
      <c r="C5511">
        <f>-70.11995194 / 41.73668574</f>
        <v>-1.6800555841164404</v>
      </c>
      <c r="D5511" t="s">
        <v>270</v>
      </c>
      <c r="E5511" t="s">
        <v>70</v>
      </c>
      <c r="F5511" s="1">
        <v>41898</v>
      </c>
      <c r="G5511">
        <v>2.5</v>
      </c>
      <c r="O5511">
        <v>7.95</v>
      </c>
      <c r="P5511" t="s">
        <v>71</v>
      </c>
      <c r="Q5511">
        <v>21.7</v>
      </c>
      <c r="R5511" t="s">
        <v>71</v>
      </c>
    </row>
    <row r="5512" spans="1:58" x14ac:dyDescent="0.2">
      <c r="A5512" t="s">
        <v>268</v>
      </c>
      <c r="B5512" t="s">
        <v>269</v>
      </c>
      <c r="C5512">
        <f>-70.11995194 / 41.73668574</f>
        <v>-1.6800555841164404</v>
      </c>
      <c r="D5512" t="s">
        <v>270</v>
      </c>
      <c r="E5512" t="s">
        <v>70</v>
      </c>
      <c r="F5512" s="1">
        <v>41898</v>
      </c>
      <c r="G5512">
        <v>3</v>
      </c>
      <c r="K5512">
        <v>2.56</v>
      </c>
      <c r="L5512" t="s">
        <v>71</v>
      </c>
      <c r="O5512">
        <v>7.96</v>
      </c>
      <c r="P5512" t="s">
        <v>71</v>
      </c>
      <c r="Q5512">
        <v>21.6</v>
      </c>
      <c r="R5512" t="s">
        <v>71</v>
      </c>
      <c r="S5512">
        <v>0.67</v>
      </c>
      <c r="T5512" t="s">
        <v>71</v>
      </c>
      <c r="U5512">
        <v>20.75</v>
      </c>
      <c r="V5512" t="s">
        <v>71</v>
      </c>
      <c r="W5512">
        <v>42.41</v>
      </c>
      <c r="X5512" t="s">
        <v>71</v>
      </c>
      <c r="Y5512">
        <v>47.88</v>
      </c>
      <c r="AA5512">
        <v>39.82</v>
      </c>
      <c r="AE5512">
        <v>11.1</v>
      </c>
      <c r="AF5512" t="s">
        <v>71</v>
      </c>
      <c r="AG5512">
        <v>7.23</v>
      </c>
      <c r="AH5512" t="s">
        <v>71</v>
      </c>
      <c r="AS5512">
        <v>2.89</v>
      </c>
      <c r="AT5512" t="s">
        <v>71</v>
      </c>
    </row>
    <row r="5513" spans="1:58" x14ac:dyDescent="0.2">
      <c r="A5513" t="s">
        <v>268</v>
      </c>
      <c r="B5513" t="s">
        <v>269</v>
      </c>
      <c r="C5513">
        <f>-70.11995194 / 41.73668574</f>
        <v>-1.6800555841164404</v>
      </c>
      <c r="D5513" t="s">
        <v>270</v>
      </c>
      <c r="E5513" t="s">
        <v>70</v>
      </c>
      <c r="F5513" s="1">
        <v>41898</v>
      </c>
      <c r="G5513">
        <v>3.5</v>
      </c>
      <c r="O5513">
        <v>8.11</v>
      </c>
      <c r="P5513" t="s">
        <v>71</v>
      </c>
      <c r="Q5513">
        <v>21.5</v>
      </c>
      <c r="R5513" t="s">
        <v>71</v>
      </c>
    </row>
    <row r="5514" spans="1:58" x14ac:dyDescent="0.2">
      <c r="A5514" t="s">
        <v>268</v>
      </c>
      <c r="B5514" t="s">
        <v>269</v>
      </c>
      <c r="C5514">
        <f>-70.11995194 / 41.73668574</f>
        <v>-1.6800555841164404</v>
      </c>
      <c r="D5514" t="s">
        <v>270</v>
      </c>
      <c r="E5514" t="s">
        <v>70</v>
      </c>
      <c r="F5514" s="1">
        <v>42628</v>
      </c>
      <c r="G5514">
        <v>0.5</v>
      </c>
      <c r="I5514">
        <v>4</v>
      </c>
      <c r="J5514" t="s">
        <v>71</v>
      </c>
      <c r="K5514">
        <v>6.19</v>
      </c>
      <c r="L5514" t="s">
        <v>71</v>
      </c>
      <c r="M5514">
        <v>3.03</v>
      </c>
      <c r="N5514" t="s">
        <v>71</v>
      </c>
      <c r="O5514">
        <v>7.6</v>
      </c>
      <c r="P5514" t="s">
        <v>71</v>
      </c>
      <c r="Q5514">
        <v>22.8</v>
      </c>
      <c r="R5514" t="s">
        <v>71</v>
      </c>
      <c r="S5514">
        <v>0.6</v>
      </c>
      <c r="T5514" t="s">
        <v>71</v>
      </c>
      <c r="U5514">
        <v>18.579999999999998</v>
      </c>
      <c r="V5514" t="s">
        <v>71</v>
      </c>
      <c r="W5514">
        <v>42.3</v>
      </c>
      <c r="X5514" t="s">
        <v>71</v>
      </c>
      <c r="Y5514">
        <v>46.29</v>
      </c>
      <c r="AA5514">
        <v>48.48</v>
      </c>
      <c r="AC5514">
        <v>44.05</v>
      </c>
      <c r="AE5514">
        <v>28.6</v>
      </c>
      <c r="AF5514" t="s">
        <v>71</v>
      </c>
      <c r="AG5514">
        <v>6.95</v>
      </c>
      <c r="AH5514" t="s">
        <v>71</v>
      </c>
      <c r="AS5514">
        <v>5.77</v>
      </c>
      <c r="AT5514" t="s">
        <v>71</v>
      </c>
      <c r="BE5514">
        <v>11.95</v>
      </c>
      <c r="BF5514" t="s">
        <v>71</v>
      </c>
    </row>
    <row r="5515" spans="1:58" x14ac:dyDescent="0.2">
      <c r="A5515" t="s">
        <v>268</v>
      </c>
      <c r="B5515" t="s">
        <v>269</v>
      </c>
      <c r="C5515">
        <f>-70.11995194 / 41.73668574</f>
        <v>-1.6800555841164404</v>
      </c>
      <c r="D5515" t="s">
        <v>270</v>
      </c>
      <c r="E5515" t="s">
        <v>70</v>
      </c>
      <c r="F5515" s="1">
        <v>42628</v>
      </c>
      <c r="G5515">
        <v>1</v>
      </c>
      <c r="O5515">
        <v>6.94</v>
      </c>
      <c r="P5515" t="s">
        <v>71</v>
      </c>
      <c r="Q5515">
        <v>22.8</v>
      </c>
      <c r="R5515" t="s">
        <v>71</v>
      </c>
    </row>
    <row r="5516" spans="1:58" x14ac:dyDescent="0.2">
      <c r="A5516" t="s">
        <v>268</v>
      </c>
      <c r="B5516" t="s">
        <v>269</v>
      </c>
      <c r="C5516">
        <f>-70.11995194 / 41.73668574</f>
        <v>-1.6800555841164404</v>
      </c>
      <c r="D5516" t="s">
        <v>270</v>
      </c>
      <c r="E5516" t="s">
        <v>70</v>
      </c>
      <c r="F5516" s="1">
        <v>42628</v>
      </c>
      <c r="G5516">
        <v>2</v>
      </c>
      <c r="O5516">
        <v>6.94</v>
      </c>
      <c r="P5516" t="s">
        <v>71</v>
      </c>
      <c r="Q5516">
        <v>22.8</v>
      </c>
      <c r="R5516" t="s">
        <v>71</v>
      </c>
    </row>
    <row r="5517" spans="1:58" x14ac:dyDescent="0.2">
      <c r="A5517" t="s">
        <v>268</v>
      </c>
      <c r="B5517" t="s">
        <v>269</v>
      </c>
      <c r="C5517">
        <f>-70.11995194 / 41.73668574</f>
        <v>-1.6800555841164404</v>
      </c>
      <c r="D5517" t="s">
        <v>270</v>
      </c>
      <c r="E5517" t="s">
        <v>70</v>
      </c>
      <c r="F5517" s="1">
        <v>42628</v>
      </c>
      <c r="G5517">
        <v>3</v>
      </c>
      <c r="K5517">
        <v>5.7</v>
      </c>
      <c r="L5517" t="s">
        <v>71</v>
      </c>
      <c r="O5517">
        <v>6.59</v>
      </c>
      <c r="P5517" t="s">
        <v>71</v>
      </c>
      <c r="Q5517">
        <v>22.8</v>
      </c>
      <c r="R5517" t="s">
        <v>71</v>
      </c>
      <c r="S5517">
        <v>0.65</v>
      </c>
      <c r="T5517" t="s">
        <v>71</v>
      </c>
      <c r="U5517">
        <v>20.13</v>
      </c>
      <c r="V5517" t="s">
        <v>71</v>
      </c>
      <c r="W5517">
        <v>42.3</v>
      </c>
      <c r="X5517" t="s">
        <v>71</v>
      </c>
      <c r="Y5517">
        <v>47.44</v>
      </c>
      <c r="AA5517">
        <v>47.67</v>
      </c>
      <c r="AE5517">
        <v>27.5</v>
      </c>
      <c r="AF5517" t="s">
        <v>71</v>
      </c>
      <c r="AG5517">
        <v>6.95</v>
      </c>
      <c r="AH5517" t="s">
        <v>71</v>
      </c>
      <c r="AS5517">
        <v>6.19</v>
      </c>
      <c r="AT5517" t="s">
        <v>71</v>
      </c>
      <c r="BE5517">
        <v>11.89</v>
      </c>
      <c r="BF5517" t="s">
        <v>71</v>
      </c>
    </row>
    <row r="5518" spans="1:58" x14ac:dyDescent="0.2">
      <c r="A5518" t="s">
        <v>268</v>
      </c>
      <c r="B5518" t="s">
        <v>269</v>
      </c>
      <c r="C5518">
        <f>-70.11995194 / 41.73668574</f>
        <v>-1.6800555841164404</v>
      </c>
      <c r="D5518" t="s">
        <v>270</v>
      </c>
      <c r="E5518" t="s">
        <v>70</v>
      </c>
      <c r="F5518" s="1">
        <v>42628</v>
      </c>
      <c r="G5518">
        <v>3.5</v>
      </c>
      <c r="O5518">
        <v>6.46</v>
      </c>
      <c r="P5518" t="s">
        <v>71</v>
      </c>
      <c r="Q5518">
        <v>22.7</v>
      </c>
      <c r="R5518" t="s">
        <v>71</v>
      </c>
    </row>
    <row r="5519" spans="1:58" x14ac:dyDescent="0.2">
      <c r="A5519" t="s">
        <v>642</v>
      </c>
      <c r="B5519" t="s">
        <v>643</v>
      </c>
      <c r="C5519">
        <f>-70.11771016 / 41.72944681</f>
        <v>-1.6802933065289778</v>
      </c>
      <c r="D5519" t="s">
        <v>644</v>
      </c>
      <c r="E5519" t="s">
        <v>70</v>
      </c>
      <c r="F5519" s="1">
        <v>37143</v>
      </c>
      <c r="G5519">
        <v>0.5</v>
      </c>
      <c r="I5519">
        <v>7.62</v>
      </c>
      <c r="J5519" t="s">
        <v>71</v>
      </c>
      <c r="K5519">
        <v>14.27</v>
      </c>
      <c r="L5519" t="s">
        <v>71</v>
      </c>
      <c r="M5519">
        <v>1.23</v>
      </c>
      <c r="N5519" t="s">
        <v>71</v>
      </c>
      <c r="O5519">
        <v>8.0299999999999994</v>
      </c>
      <c r="P5519" t="s">
        <v>71</v>
      </c>
      <c r="Q5519">
        <v>23.7</v>
      </c>
      <c r="R5519" t="s">
        <v>71</v>
      </c>
      <c r="S5519">
        <v>1.07</v>
      </c>
      <c r="T5519" t="s">
        <v>71</v>
      </c>
      <c r="U5519">
        <v>33.14</v>
      </c>
      <c r="V5519" t="s">
        <v>71</v>
      </c>
      <c r="W5519">
        <v>33.799999999999997</v>
      </c>
      <c r="X5519" t="s">
        <v>71</v>
      </c>
      <c r="Y5519">
        <v>54.63</v>
      </c>
      <c r="AA5519">
        <v>56.68</v>
      </c>
      <c r="AC5519">
        <v>57.02</v>
      </c>
      <c r="AE5519">
        <v>5.5</v>
      </c>
      <c r="AF5519" t="s">
        <v>71</v>
      </c>
      <c r="AG5519">
        <v>6.35</v>
      </c>
      <c r="AH5519" t="s">
        <v>71</v>
      </c>
      <c r="AS5519">
        <v>2.35</v>
      </c>
      <c r="AT5519" t="s">
        <v>71</v>
      </c>
    </row>
    <row r="5520" spans="1:58" x14ac:dyDescent="0.2">
      <c r="A5520" t="s">
        <v>642</v>
      </c>
      <c r="B5520" t="s">
        <v>643</v>
      </c>
      <c r="C5520">
        <f>-70.11771016 / 41.72944681</f>
        <v>-1.6802933065289778</v>
      </c>
      <c r="D5520" t="s">
        <v>644</v>
      </c>
      <c r="E5520" t="s">
        <v>70</v>
      </c>
      <c r="F5520" s="1">
        <v>37143</v>
      </c>
      <c r="G5520">
        <v>1</v>
      </c>
      <c r="O5520">
        <v>8.02</v>
      </c>
      <c r="P5520" t="s">
        <v>71</v>
      </c>
      <c r="Q5520">
        <v>23.6</v>
      </c>
      <c r="R5520" t="s">
        <v>71</v>
      </c>
    </row>
    <row r="5521" spans="1:46" x14ac:dyDescent="0.2">
      <c r="A5521" t="s">
        <v>642</v>
      </c>
      <c r="B5521" t="s">
        <v>643</v>
      </c>
      <c r="C5521">
        <f>-70.11771016 / 41.72944681</f>
        <v>-1.6802933065289778</v>
      </c>
      <c r="D5521" t="s">
        <v>644</v>
      </c>
      <c r="E5521" t="s">
        <v>70</v>
      </c>
      <c r="F5521" s="1">
        <v>37143</v>
      </c>
      <c r="G5521">
        <v>2</v>
      </c>
      <c r="O5521">
        <v>7.88</v>
      </c>
      <c r="P5521" t="s">
        <v>71</v>
      </c>
      <c r="Q5521">
        <v>23.4</v>
      </c>
      <c r="R5521" t="s">
        <v>71</v>
      </c>
    </row>
    <row r="5522" spans="1:46" x14ac:dyDescent="0.2">
      <c r="A5522" t="s">
        <v>642</v>
      </c>
      <c r="B5522" t="s">
        <v>643</v>
      </c>
      <c r="C5522">
        <f>-70.11771016 / 41.72944681</f>
        <v>-1.6802933065289778</v>
      </c>
      <c r="D5522" t="s">
        <v>644</v>
      </c>
      <c r="E5522" t="s">
        <v>70</v>
      </c>
      <c r="F5522" s="1">
        <v>37143</v>
      </c>
      <c r="G5522">
        <v>3</v>
      </c>
      <c r="O5522">
        <v>7.78</v>
      </c>
      <c r="P5522" t="s">
        <v>71</v>
      </c>
      <c r="Q5522">
        <v>23.4</v>
      </c>
      <c r="R5522" t="s">
        <v>71</v>
      </c>
    </row>
    <row r="5523" spans="1:46" x14ac:dyDescent="0.2">
      <c r="A5523" t="s">
        <v>642</v>
      </c>
      <c r="B5523" t="s">
        <v>643</v>
      </c>
      <c r="C5523">
        <f>-70.11771016 / 41.72944681</f>
        <v>-1.6802933065289778</v>
      </c>
      <c r="D5523" t="s">
        <v>644</v>
      </c>
      <c r="E5523" t="s">
        <v>70</v>
      </c>
      <c r="F5523" s="1">
        <v>37143</v>
      </c>
      <c r="G5523">
        <v>4</v>
      </c>
      <c r="O5523">
        <v>7.67</v>
      </c>
      <c r="P5523" t="s">
        <v>71</v>
      </c>
      <c r="Q5523">
        <v>23.3</v>
      </c>
      <c r="R5523" t="s">
        <v>71</v>
      </c>
    </row>
    <row r="5524" spans="1:46" x14ac:dyDescent="0.2">
      <c r="A5524" t="s">
        <v>642</v>
      </c>
      <c r="B5524" t="s">
        <v>643</v>
      </c>
      <c r="C5524">
        <f>-70.11771016 / 41.72944681</f>
        <v>-1.6802933065289778</v>
      </c>
      <c r="D5524" t="s">
        <v>644</v>
      </c>
      <c r="E5524" t="s">
        <v>70</v>
      </c>
      <c r="F5524" s="1">
        <v>37143</v>
      </c>
      <c r="G5524">
        <v>5</v>
      </c>
      <c r="O5524">
        <v>7.42</v>
      </c>
      <c r="P5524" t="s">
        <v>71</v>
      </c>
      <c r="Q5524">
        <v>23.2</v>
      </c>
      <c r="R5524" t="s">
        <v>71</v>
      </c>
    </row>
    <row r="5525" spans="1:46" x14ac:dyDescent="0.2">
      <c r="A5525" t="s">
        <v>642</v>
      </c>
      <c r="B5525" t="s">
        <v>643</v>
      </c>
      <c r="C5525">
        <f>-70.11771016 / 41.72944681</f>
        <v>-1.6802933065289778</v>
      </c>
      <c r="D5525" t="s">
        <v>644</v>
      </c>
      <c r="E5525" t="s">
        <v>70</v>
      </c>
      <c r="F5525" s="1">
        <v>37143</v>
      </c>
      <c r="G5525">
        <v>6</v>
      </c>
      <c r="O5525">
        <v>6.81</v>
      </c>
      <c r="P5525" t="s">
        <v>71</v>
      </c>
      <c r="Q5525">
        <v>23.1</v>
      </c>
      <c r="R5525" t="s">
        <v>71</v>
      </c>
    </row>
    <row r="5526" spans="1:46" x14ac:dyDescent="0.2">
      <c r="A5526" t="s">
        <v>642</v>
      </c>
      <c r="B5526" t="s">
        <v>643</v>
      </c>
      <c r="C5526">
        <f>-70.11771016 / 41.72944681</f>
        <v>-1.6802933065289778</v>
      </c>
      <c r="D5526" t="s">
        <v>644</v>
      </c>
      <c r="E5526" t="s">
        <v>70</v>
      </c>
      <c r="F5526" s="1">
        <v>37143</v>
      </c>
      <c r="G5526">
        <v>7</v>
      </c>
      <c r="K5526">
        <v>9.35</v>
      </c>
      <c r="L5526" t="s">
        <v>71</v>
      </c>
      <c r="O5526">
        <v>6.39</v>
      </c>
      <c r="P5526" t="s">
        <v>71</v>
      </c>
      <c r="Q5526">
        <v>23</v>
      </c>
      <c r="R5526" t="s">
        <v>71</v>
      </c>
      <c r="S5526">
        <v>1.17</v>
      </c>
      <c r="T5526" t="s">
        <v>71</v>
      </c>
      <c r="W5526">
        <v>35.700000000000003</v>
      </c>
      <c r="X5526" t="s">
        <v>71</v>
      </c>
      <c r="AE5526">
        <v>5.3</v>
      </c>
      <c r="AF5526" t="s">
        <v>71</v>
      </c>
      <c r="AG5526">
        <v>6.3</v>
      </c>
      <c r="AH5526" t="s">
        <v>71</v>
      </c>
      <c r="AS5526">
        <v>4.2699999999999996</v>
      </c>
      <c r="AT5526" t="s">
        <v>71</v>
      </c>
    </row>
    <row r="5527" spans="1:46" x14ac:dyDescent="0.2">
      <c r="A5527" t="s">
        <v>642</v>
      </c>
      <c r="B5527" t="s">
        <v>643</v>
      </c>
      <c r="C5527">
        <f>-70.11771016 / 41.72944681</f>
        <v>-1.6802933065289778</v>
      </c>
      <c r="D5527" t="s">
        <v>644</v>
      </c>
      <c r="E5527" t="s">
        <v>70</v>
      </c>
      <c r="F5527" s="1">
        <v>37873</v>
      </c>
      <c r="G5527">
        <v>0.5</v>
      </c>
      <c r="I5527">
        <v>8.83</v>
      </c>
      <c r="J5527" t="s">
        <v>71</v>
      </c>
      <c r="K5527">
        <v>7.3</v>
      </c>
      <c r="L5527" t="s">
        <v>71</v>
      </c>
      <c r="M5527">
        <v>1.3</v>
      </c>
      <c r="N5527" t="s">
        <v>71</v>
      </c>
      <c r="O5527">
        <v>8.1</v>
      </c>
      <c r="P5527" t="s">
        <v>71</v>
      </c>
      <c r="Q5527">
        <v>26.1</v>
      </c>
      <c r="R5527" t="s">
        <v>71</v>
      </c>
      <c r="S5527">
        <v>0.5</v>
      </c>
      <c r="T5527" t="s">
        <v>71</v>
      </c>
      <c r="U5527">
        <v>15.49</v>
      </c>
      <c r="V5527" t="s">
        <v>71</v>
      </c>
      <c r="W5527">
        <v>31.3</v>
      </c>
      <c r="X5527" t="s">
        <v>71</v>
      </c>
      <c r="Y5527">
        <v>43.66</v>
      </c>
      <c r="AA5527">
        <v>50.1</v>
      </c>
      <c r="AC5527">
        <v>56.22</v>
      </c>
      <c r="AE5527">
        <v>0.32</v>
      </c>
      <c r="AF5527" t="s">
        <v>71</v>
      </c>
      <c r="AG5527">
        <v>6.42</v>
      </c>
      <c r="AH5527" t="s">
        <v>71</v>
      </c>
      <c r="AS5527">
        <v>3.38</v>
      </c>
      <c r="AT5527" t="s">
        <v>71</v>
      </c>
    </row>
    <row r="5528" spans="1:46" x14ac:dyDescent="0.2">
      <c r="A5528" t="s">
        <v>642</v>
      </c>
      <c r="B5528" t="s">
        <v>643</v>
      </c>
      <c r="C5528">
        <f>-70.11771016 / 41.72944681</f>
        <v>-1.6802933065289778</v>
      </c>
      <c r="D5528" t="s">
        <v>644</v>
      </c>
      <c r="E5528" t="s">
        <v>70</v>
      </c>
      <c r="F5528" s="1">
        <v>37873</v>
      </c>
      <c r="G5528">
        <v>1</v>
      </c>
      <c r="O5528">
        <v>7.85</v>
      </c>
      <c r="P5528" t="s">
        <v>71</v>
      </c>
      <c r="Q5528">
        <v>26</v>
      </c>
      <c r="R5528" t="s">
        <v>71</v>
      </c>
    </row>
    <row r="5529" spans="1:46" x14ac:dyDescent="0.2">
      <c r="A5529" t="s">
        <v>642</v>
      </c>
      <c r="B5529" t="s">
        <v>643</v>
      </c>
      <c r="C5529">
        <f>-70.11771016 / 41.72944681</f>
        <v>-1.6802933065289778</v>
      </c>
      <c r="D5529" t="s">
        <v>644</v>
      </c>
      <c r="E5529" t="s">
        <v>70</v>
      </c>
      <c r="F5529" s="1">
        <v>37873</v>
      </c>
      <c r="G5529">
        <v>2</v>
      </c>
      <c r="O5529">
        <v>7.3</v>
      </c>
      <c r="P5529" t="s">
        <v>71</v>
      </c>
      <c r="Q5529">
        <v>25.7</v>
      </c>
      <c r="R5529" t="s">
        <v>71</v>
      </c>
    </row>
    <row r="5530" spans="1:46" x14ac:dyDescent="0.2">
      <c r="A5530" t="s">
        <v>642</v>
      </c>
      <c r="B5530" t="s">
        <v>643</v>
      </c>
      <c r="C5530">
        <f>-70.11771016 / 41.72944681</f>
        <v>-1.6802933065289778</v>
      </c>
      <c r="D5530" t="s">
        <v>644</v>
      </c>
      <c r="E5530" t="s">
        <v>70</v>
      </c>
      <c r="F5530" s="1">
        <v>37873</v>
      </c>
      <c r="G5530">
        <v>3</v>
      </c>
      <c r="O5530">
        <v>7.05</v>
      </c>
      <c r="P5530" t="s">
        <v>71</v>
      </c>
      <c r="Q5530">
        <v>25.5</v>
      </c>
      <c r="R5530" t="s">
        <v>71</v>
      </c>
    </row>
    <row r="5531" spans="1:46" x14ac:dyDescent="0.2">
      <c r="A5531" t="s">
        <v>642</v>
      </c>
      <c r="B5531" t="s">
        <v>643</v>
      </c>
      <c r="C5531">
        <f>-70.11771016 / 41.72944681</f>
        <v>-1.6802933065289778</v>
      </c>
      <c r="D5531" t="s">
        <v>644</v>
      </c>
      <c r="E5531" t="s">
        <v>70</v>
      </c>
      <c r="F5531" s="1">
        <v>37873</v>
      </c>
      <c r="G5531">
        <v>4</v>
      </c>
      <c r="O5531">
        <v>6.66</v>
      </c>
      <c r="P5531" t="s">
        <v>71</v>
      </c>
      <c r="Q5531">
        <v>25.4</v>
      </c>
      <c r="R5531" t="s">
        <v>71</v>
      </c>
    </row>
    <row r="5532" spans="1:46" x14ac:dyDescent="0.2">
      <c r="A5532" t="s">
        <v>642</v>
      </c>
      <c r="B5532" t="s">
        <v>643</v>
      </c>
      <c r="C5532">
        <f>-70.11771016 / 41.72944681</f>
        <v>-1.6802933065289778</v>
      </c>
      <c r="D5532" t="s">
        <v>644</v>
      </c>
      <c r="E5532" t="s">
        <v>70</v>
      </c>
      <c r="F5532" s="1">
        <v>37873</v>
      </c>
      <c r="G5532">
        <v>5</v>
      </c>
      <c r="O5532">
        <v>6.63</v>
      </c>
      <c r="P5532" t="s">
        <v>71</v>
      </c>
      <c r="Q5532">
        <v>25.3</v>
      </c>
      <c r="R5532" t="s">
        <v>71</v>
      </c>
    </row>
    <row r="5533" spans="1:46" x14ac:dyDescent="0.2">
      <c r="A5533" t="s">
        <v>642</v>
      </c>
      <c r="B5533" t="s">
        <v>643</v>
      </c>
      <c r="C5533">
        <f>-70.11771016 / 41.72944681</f>
        <v>-1.6802933065289778</v>
      </c>
      <c r="D5533" t="s">
        <v>644</v>
      </c>
      <c r="E5533" t="s">
        <v>70</v>
      </c>
      <c r="F5533" s="1">
        <v>37873</v>
      </c>
      <c r="G5533">
        <v>6</v>
      </c>
      <c r="O5533">
        <v>5.48</v>
      </c>
      <c r="P5533" t="s">
        <v>71</v>
      </c>
      <c r="Q5533">
        <v>25.2</v>
      </c>
      <c r="R5533" t="s">
        <v>71</v>
      </c>
    </row>
    <row r="5534" spans="1:46" x14ac:dyDescent="0.2">
      <c r="A5534" t="s">
        <v>642</v>
      </c>
      <c r="B5534" t="s">
        <v>643</v>
      </c>
      <c r="C5534">
        <f>-70.11771016 / 41.72944681</f>
        <v>-1.6802933065289778</v>
      </c>
      <c r="D5534" t="s">
        <v>644</v>
      </c>
      <c r="E5534" t="s">
        <v>70</v>
      </c>
      <c r="F5534" s="1">
        <v>37873</v>
      </c>
      <c r="G5534">
        <v>7</v>
      </c>
      <c r="K5534">
        <v>7.28</v>
      </c>
      <c r="L5534" t="s">
        <v>71</v>
      </c>
      <c r="O5534">
        <v>0.05</v>
      </c>
      <c r="P5534" t="s">
        <v>71</v>
      </c>
      <c r="Q5534">
        <v>23</v>
      </c>
      <c r="R5534" t="s">
        <v>71</v>
      </c>
      <c r="S5534">
        <v>1.9</v>
      </c>
      <c r="T5534" t="s">
        <v>71</v>
      </c>
      <c r="U5534">
        <v>58.85</v>
      </c>
      <c r="V5534" t="s">
        <v>71</v>
      </c>
      <c r="W5534">
        <v>62.8</v>
      </c>
      <c r="X5534" t="s">
        <v>71</v>
      </c>
      <c r="Y5534">
        <v>62.91</v>
      </c>
      <c r="AA5534">
        <v>50.07</v>
      </c>
      <c r="AE5534">
        <v>0.87</v>
      </c>
      <c r="AF5534" t="s">
        <v>71</v>
      </c>
      <c r="AG5534">
        <v>6.11</v>
      </c>
      <c r="AH5534" t="s">
        <v>71</v>
      </c>
      <c r="AS5534">
        <v>0.03</v>
      </c>
      <c r="AT5534" t="s">
        <v>71</v>
      </c>
    </row>
    <row r="5535" spans="1:46" x14ac:dyDescent="0.2">
      <c r="A5535" t="s">
        <v>642</v>
      </c>
      <c r="B5535" t="s">
        <v>643</v>
      </c>
      <c r="C5535">
        <f>-70.11771016 / 41.72944681</f>
        <v>-1.6802933065289778</v>
      </c>
      <c r="D5535" t="s">
        <v>644</v>
      </c>
      <c r="E5535" t="s">
        <v>70</v>
      </c>
      <c r="F5535" s="1">
        <v>37873</v>
      </c>
      <c r="G5535">
        <v>8</v>
      </c>
      <c r="O5535">
        <v>0.03</v>
      </c>
      <c r="P5535" t="s">
        <v>71</v>
      </c>
      <c r="Q5535">
        <v>19.100000000000001</v>
      </c>
      <c r="R5535" t="s">
        <v>71</v>
      </c>
    </row>
    <row r="5536" spans="1:46" x14ac:dyDescent="0.2">
      <c r="A5536" t="s">
        <v>642</v>
      </c>
      <c r="B5536" t="s">
        <v>643</v>
      </c>
      <c r="C5536">
        <f>-70.11771016 / 41.72944681</f>
        <v>-1.6802933065289778</v>
      </c>
      <c r="D5536" t="s">
        <v>644</v>
      </c>
      <c r="E5536" t="s">
        <v>70</v>
      </c>
      <c r="F5536" s="1">
        <v>38225</v>
      </c>
      <c r="G5536">
        <v>0.5</v>
      </c>
      <c r="I5536">
        <v>8.41</v>
      </c>
      <c r="J5536" t="s">
        <v>71</v>
      </c>
      <c r="M5536">
        <v>1.75</v>
      </c>
      <c r="N5536" t="s">
        <v>71</v>
      </c>
      <c r="O5536">
        <v>7.44</v>
      </c>
      <c r="P5536" t="s">
        <v>71</v>
      </c>
      <c r="Q5536">
        <v>24.1</v>
      </c>
      <c r="R5536" t="s">
        <v>71</v>
      </c>
      <c r="S5536">
        <v>0.82</v>
      </c>
      <c r="T5536" t="s">
        <v>71</v>
      </c>
      <c r="U5536">
        <v>25.4</v>
      </c>
      <c r="V5536" t="s">
        <v>71</v>
      </c>
      <c r="W5536">
        <v>22.24</v>
      </c>
      <c r="X5536" t="s">
        <v>71</v>
      </c>
      <c r="Y5536">
        <v>50.8</v>
      </c>
      <c r="AC5536">
        <v>51.94</v>
      </c>
      <c r="AE5536">
        <v>7.26</v>
      </c>
      <c r="AF5536" t="s">
        <v>71</v>
      </c>
      <c r="AG5536">
        <v>6.72</v>
      </c>
      <c r="AH5536" t="s">
        <v>71</v>
      </c>
      <c r="AS5536">
        <v>95.53</v>
      </c>
      <c r="AT5536" t="s">
        <v>71</v>
      </c>
    </row>
    <row r="5537" spans="1:46" x14ac:dyDescent="0.2">
      <c r="A5537" t="s">
        <v>642</v>
      </c>
      <c r="B5537" t="s">
        <v>643</v>
      </c>
      <c r="C5537">
        <f>-70.11771016 / 41.72944681</f>
        <v>-1.6802933065289778</v>
      </c>
      <c r="D5537" t="s">
        <v>644</v>
      </c>
      <c r="E5537" t="s">
        <v>70</v>
      </c>
      <c r="F5537" s="1">
        <v>38225</v>
      </c>
      <c r="G5537">
        <v>1</v>
      </c>
      <c r="O5537">
        <v>7.29</v>
      </c>
      <c r="P5537" t="s">
        <v>71</v>
      </c>
      <c r="Q5537">
        <v>24</v>
      </c>
      <c r="R5537" t="s">
        <v>71</v>
      </c>
    </row>
    <row r="5538" spans="1:46" x14ac:dyDescent="0.2">
      <c r="A5538" t="s">
        <v>642</v>
      </c>
      <c r="B5538" t="s">
        <v>643</v>
      </c>
      <c r="C5538">
        <f>-70.11771016 / 41.72944681</f>
        <v>-1.6802933065289778</v>
      </c>
      <c r="D5538" t="s">
        <v>644</v>
      </c>
      <c r="E5538" t="s">
        <v>70</v>
      </c>
      <c r="F5538" s="1">
        <v>38225</v>
      </c>
      <c r="G5538">
        <v>2</v>
      </c>
      <c r="O5538">
        <v>7</v>
      </c>
      <c r="P5538" t="s">
        <v>71</v>
      </c>
      <c r="Q5538">
        <v>23.8</v>
      </c>
      <c r="R5538" t="s">
        <v>71</v>
      </c>
    </row>
    <row r="5539" spans="1:46" x14ac:dyDescent="0.2">
      <c r="A5539" t="s">
        <v>642</v>
      </c>
      <c r="B5539" t="s">
        <v>643</v>
      </c>
      <c r="C5539">
        <f>-70.11771016 / 41.72944681</f>
        <v>-1.6802933065289778</v>
      </c>
      <c r="D5539" t="s">
        <v>644</v>
      </c>
      <c r="E5539" t="s">
        <v>70</v>
      </c>
      <c r="F5539" s="1">
        <v>38225</v>
      </c>
      <c r="G5539">
        <v>3</v>
      </c>
      <c r="O5539">
        <v>6.48</v>
      </c>
      <c r="P5539" t="s">
        <v>71</v>
      </c>
      <c r="Q5539">
        <v>23.8</v>
      </c>
      <c r="R5539" t="s">
        <v>71</v>
      </c>
    </row>
    <row r="5540" spans="1:46" x14ac:dyDescent="0.2">
      <c r="A5540" t="s">
        <v>642</v>
      </c>
      <c r="B5540" t="s">
        <v>643</v>
      </c>
      <c r="C5540">
        <f>-70.11771016 / 41.72944681</f>
        <v>-1.6802933065289778</v>
      </c>
      <c r="D5540" t="s">
        <v>644</v>
      </c>
      <c r="E5540" t="s">
        <v>70</v>
      </c>
      <c r="F5540" s="1">
        <v>38225</v>
      </c>
      <c r="G5540">
        <v>4</v>
      </c>
      <c r="O5540">
        <v>5.62</v>
      </c>
      <c r="P5540" t="s">
        <v>71</v>
      </c>
      <c r="Q5540">
        <v>23.8</v>
      </c>
      <c r="R5540" t="s">
        <v>71</v>
      </c>
    </row>
    <row r="5541" spans="1:46" x14ac:dyDescent="0.2">
      <c r="A5541" t="s">
        <v>642</v>
      </c>
      <c r="B5541" t="s">
        <v>643</v>
      </c>
      <c r="C5541">
        <f>-70.11771016 / 41.72944681</f>
        <v>-1.6802933065289778</v>
      </c>
      <c r="D5541" t="s">
        <v>644</v>
      </c>
      <c r="E5541" t="s">
        <v>70</v>
      </c>
      <c r="F5541" s="1">
        <v>38225</v>
      </c>
      <c r="G5541">
        <v>5</v>
      </c>
      <c r="O5541">
        <v>5.27</v>
      </c>
      <c r="P5541" t="s">
        <v>71</v>
      </c>
      <c r="Q5541">
        <v>23.7</v>
      </c>
      <c r="R5541" t="s">
        <v>71</v>
      </c>
    </row>
    <row r="5542" spans="1:46" x14ac:dyDescent="0.2">
      <c r="A5542" t="s">
        <v>642</v>
      </c>
      <c r="B5542" t="s">
        <v>643</v>
      </c>
      <c r="C5542">
        <f>-70.11771016 / 41.72944681</f>
        <v>-1.6802933065289778</v>
      </c>
      <c r="D5542" t="s">
        <v>644</v>
      </c>
      <c r="E5542" t="s">
        <v>70</v>
      </c>
      <c r="F5542" s="1">
        <v>38225</v>
      </c>
      <c r="G5542">
        <v>6</v>
      </c>
      <c r="O5542">
        <v>5.19</v>
      </c>
      <c r="P5542" t="s">
        <v>71</v>
      </c>
      <c r="Q5542">
        <v>23.7</v>
      </c>
      <c r="R5542" t="s">
        <v>71</v>
      </c>
    </row>
    <row r="5543" spans="1:46" x14ac:dyDescent="0.2">
      <c r="A5543" t="s">
        <v>642</v>
      </c>
      <c r="B5543" t="s">
        <v>643</v>
      </c>
      <c r="C5543">
        <f>-70.11771016 / 41.72944681</f>
        <v>-1.6802933065289778</v>
      </c>
      <c r="D5543" t="s">
        <v>644</v>
      </c>
      <c r="E5543" t="s">
        <v>70</v>
      </c>
      <c r="F5543" s="1">
        <v>38225</v>
      </c>
      <c r="G5543">
        <v>7</v>
      </c>
      <c r="K5543">
        <v>29.41</v>
      </c>
      <c r="L5543" t="s">
        <v>71</v>
      </c>
      <c r="O5543">
        <v>4.17</v>
      </c>
      <c r="P5543" t="s">
        <v>71</v>
      </c>
      <c r="Q5543">
        <v>23.4</v>
      </c>
      <c r="R5543" t="s">
        <v>71</v>
      </c>
      <c r="S5543">
        <v>1.42</v>
      </c>
      <c r="T5543" t="s">
        <v>71</v>
      </c>
      <c r="U5543">
        <v>43.98</v>
      </c>
      <c r="V5543" t="s">
        <v>71</v>
      </c>
      <c r="W5543">
        <v>24.87</v>
      </c>
      <c r="X5543" t="s">
        <v>71</v>
      </c>
      <c r="Y5543">
        <v>58.71</v>
      </c>
      <c r="AA5543">
        <v>63.77</v>
      </c>
      <c r="AE5543">
        <v>7.67</v>
      </c>
      <c r="AF5543" t="s">
        <v>71</v>
      </c>
      <c r="AG5543">
        <v>6.3</v>
      </c>
      <c r="AH5543" t="s">
        <v>71</v>
      </c>
      <c r="AS5543">
        <v>0.15</v>
      </c>
      <c r="AT5543" t="s">
        <v>71</v>
      </c>
    </row>
    <row r="5544" spans="1:46" x14ac:dyDescent="0.2">
      <c r="A5544" t="s">
        <v>642</v>
      </c>
      <c r="B5544" t="s">
        <v>643</v>
      </c>
      <c r="C5544">
        <f>-70.11771016 / 41.72944681</f>
        <v>-1.6802933065289778</v>
      </c>
      <c r="D5544" t="s">
        <v>644</v>
      </c>
      <c r="E5544" t="s">
        <v>70</v>
      </c>
      <c r="F5544" s="1">
        <v>38594</v>
      </c>
      <c r="G5544">
        <v>0.5</v>
      </c>
      <c r="I5544">
        <v>8.41</v>
      </c>
      <c r="J5544" t="s">
        <v>71</v>
      </c>
      <c r="K5544">
        <v>10.69</v>
      </c>
      <c r="L5544" t="s">
        <v>71</v>
      </c>
      <c r="M5544">
        <v>1.8</v>
      </c>
      <c r="N5544" t="s">
        <v>71</v>
      </c>
      <c r="O5544">
        <v>7.96</v>
      </c>
      <c r="P5544" t="s">
        <v>71</v>
      </c>
      <c r="Q5544">
        <v>25.3</v>
      </c>
      <c r="R5544" t="s">
        <v>71</v>
      </c>
      <c r="S5544">
        <v>0.6</v>
      </c>
      <c r="T5544" t="s">
        <v>71</v>
      </c>
      <c r="U5544">
        <v>18.579999999999998</v>
      </c>
      <c r="V5544" t="s">
        <v>71</v>
      </c>
      <c r="W5544">
        <v>24.79</v>
      </c>
      <c r="X5544" t="s">
        <v>71</v>
      </c>
      <c r="Y5544">
        <v>46.29</v>
      </c>
      <c r="AA5544">
        <v>53.84</v>
      </c>
      <c r="AC5544">
        <v>51.53</v>
      </c>
      <c r="AE5544">
        <v>5.65</v>
      </c>
      <c r="AF5544" t="s">
        <v>71</v>
      </c>
      <c r="AG5544">
        <v>6.53</v>
      </c>
      <c r="AH5544" t="s">
        <v>71</v>
      </c>
      <c r="AS5544">
        <v>1.49</v>
      </c>
      <c r="AT5544" t="s">
        <v>71</v>
      </c>
    </row>
    <row r="5545" spans="1:46" x14ac:dyDescent="0.2">
      <c r="A5545" t="s">
        <v>642</v>
      </c>
      <c r="B5545" t="s">
        <v>643</v>
      </c>
      <c r="C5545">
        <f>-70.11771016 / 41.72944681</f>
        <v>-1.6802933065289778</v>
      </c>
      <c r="D5545" t="s">
        <v>644</v>
      </c>
      <c r="E5545" t="s">
        <v>70</v>
      </c>
      <c r="F5545" s="1">
        <v>38594</v>
      </c>
      <c r="G5545">
        <v>1</v>
      </c>
      <c r="O5545">
        <v>7.99</v>
      </c>
      <c r="P5545" t="s">
        <v>71</v>
      </c>
      <c r="Q5545">
        <v>25.3</v>
      </c>
      <c r="R5545" t="s">
        <v>71</v>
      </c>
    </row>
    <row r="5546" spans="1:46" x14ac:dyDescent="0.2">
      <c r="A5546" t="s">
        <v>642</v>
      </c>
      <c r="B5546" t="s">
        <v>643</v>
      </c>
      <c r="C5546">
        <f>-70.11771016 / 41.72944681</f>
        <v>-1.6802933065289778</v>
      </c>
      <c r="D5546" t="s">
        <v>644</v>
      </c>
      <c r="E5546" t="s">
        <v>70</v>
      </c>
      <c r="F5546" s="1">
        <v>38594</v>
      </c>
      <c r="G5546">
        <v>2</v>
      </c>
      <c r="O5546">
        <v>7.93</v>
      </c>
      <c r="P5546" t="s">
        <v>71</v>
      </c>
      <c r="Q5546">
        <v>25.3</v>
      </c>
      <c r="R5546" t="s">
        <v>71</v>
      </c>
    </row>
    <row r="5547" spans="1:46" x14ac:dyDescent="0.2">
      <c r="A5547" t="s">
        <v>642</v>
      </c>
      <c r="B5547" t="s">
        <v>643</v>
      </c>
      <c r="C5547">
        <f>-70.11771016 / 41.72944681</f>
        <v>-1.6802933065289778</v>
      </c>
      <c r="D5547" t="s">
        <v>644</v>
      </c>
      <c r="E5547" t="s">
        <v>70</v>
      </c>
      <c r="F5547" s="1">
        <v>38594</v>
      </c>
      <c r="G5547">
        <v>3</v>
      </c>
      <c r="K5547">
        <v>9.43</v>
      </c>
      <c r="L5547" t="s">
        <v>71</v>
      </c>
      <c r="O5547">
        <v>7.56</v>
      </c>
      <c r="P5547" t="s">
        <v>71</v>
      </c>
      <c r="Q5547">
        <v>25.3</v>
      </c>
      <c r="R5547" t="s">
        <v>71</v>
      </c>
      <c r="S5547">
        <v>0.6</v>
      </c>
      <c r="T5547" t="s">
        <v>71</v>
      </c>
      <c r="U5547">
        <v>18.579999999999998</v>
      </c>
      <c r="V5547" t="s">
        <v>71</v>
      </c>
      <c r="W5547">
        <v>25.54</v>
      </c>
      <c r="X5547" t="s">
        <v>71</v>
      </c>
      <c r="Y5547">
        <v>46.29</v>
      </c>
      <c r="AA5547">
        <v>52.61</v>
      </c>
      <c r="AE5547">
        <v>5.65</v>
      </c>
      <c r="AF5547" t="s">
        <v>71</v>
      </c>
      <c r="AG5547">
        <v>6.47</v>
      </c>
      <c r="AH5547" t="s">
        <v>71</v>
      </c>
      <c r="AS5547">
        <v>1.92</v>
      </c>
      <c r="AT5547" t="s">
        <v>71</v>
      </c>
    </row>
    <row r="5548" spans="1:46" x14ac:dyDescent="0.2">
      <c r="A5548" t="s">
        <v>642</v>
      </c>
      <c r="B5548" t="s">
        <v>643</v>
      </c>
      <c r="C5548">
        <f>-70.11771016 / 41.72944681</f>
        <v>-1.6802933065289778</v>
      </c>
      <c r="D5548" t="s">
        <v>644</v>
      </c>
      <c r="E5548" t="s">
        <v>70</v>
      </c>
      <c r="F5548" s="1">
        <v>38594</v>
      </c>
      <c r="G5548">
        <v>4</v>
      </c>
      <c r="O5548">
        <v>7.78</v>
      </c>
      <c r="P5548" t="s">
        <v>71</v>
      </c>
      <c r="Q5548">
        <v>25.3</v>
      </c>
      <c r="R5548" t="s">
        <v>71</v>
      </c>
    </row>
    <row r="5549" spans="1:46" x14ac:dyDescent="0.2">
      <c r="A5549" t="s">
        <v>642</v>
      </c>
      <c r="B5549" t="s">
        <v>643</v>
      </c>
      <c r="C5549">
        <f>-70.11771016 / 41.72944681</f>
        <v>-1.6802933065289778</v>
      </c>
      <c r="D5549" t="s">
        <v>644</v>
      </c>
      <c r="E5549" t="s">
        <v>70</v>
      </c>
      <c r="F5549" s="1">
        <v>38594</v>
      </c>
      <c r="G5549">
        <v>5</v>
      </c>
      <c r="O5549">
        <v>7.34</v>
      </c>
      <c r="P5549" t="s">
        <v>71</v>
      </c>
      <c r="Q5549">
        <v>25</v>
      </c>
      <c r="R5549" t="s">
        <v>71</v>
      </c>
    </row>
    <row r="5550" spans="1:46" x14ac:dyDescent="0.2">
      <c r="A5550" t="s">
        <v>642</v>
      </c>
      <c r="B5550" t="s">
        <v>643</v>
      </c>
      <c r="C5550">
        <f>-70.11771016 / 41.72944681</f>
        <v>-1.6802933065289778</v>
      </c>
      <c r="D5550" t="s">
        <v>644</v>
      </c>
      <c r="E5550" t="s">
        <v>70</v>
      </c>
      <c r="F5550" s="1">
        <v>38594</v>
      </c>
      <c r="G5550">
        <v>6</v>
      </c>
      <c r="O5550">
        <v>5.76</v>
      </c>
      <c r="P5550" t="s">
        <v>71</v>
      </c>
      <c r="Q5550">
        <v>24.4</v>
      </c>
      <c r="R5550" t="s">
        <v>71</v>
      </c>
    </row>
    <row r="5551" spans="1:46" x14ac:dyDescent="0.2">
      <c r="A5551" t="s">
        <v>642</v>
      </c>
      <c r="B5551" t="s">
        <v>643</v>
      </c>
      <c r="C5551">
        <f>-70.11771016 / 41.72944681</f>
        <v>-1.6802933065289778</v>
      </c>
      <c r="D5551" t="s">
        <v>644</v>
      </c>
      <c r="E5551" t="s">
        <v>70</v>
      </c>
      <c r="F5551" s="1">
        <v>38594</v>
      </c>
      <c r="G5551">
        <v>7</v>
      </c>
      <c r="K5551">
        <v>1.86</v>
      </c>
      <c r="L5551" t="s">
        <v>71</v>
      </c>
      <c r="O5551">
        <v>0.01</v>
      </c>
      <c r="P5551" t="s">
        <v>71</v>
      </c>
      <c r="Q5551">
        <v>21.1</v>
      </c>
      <c r="R5551" t="s">
        <v>71</v>
      </c>
      <c r="S5551">
        <v>2.8</v>
      </c>
      <c r="T5551" t="s">
        <v>71</v>
      </c>
      <c r="U5551">
        <v>86.73</v>
      </c>
      <c r="V5551" t="s">
        <v>71</v>
      </c>
      <c r="W5551">
        <v>69.489999999999995</v>
      </c>
      <c r="X5551" t="s">
        <v>71</v>
      </c>
      <c r="Y5551">
        <v>68.5</v>
      </c>
      <c r="AA5551">
        <v>36.69</v>
      </c>
      <c r="AE5551">
        <v>32.69</v>
      </c>
      <c r="AF5551" t="s">
        <v>71</v>
      </c>
      <c r="AG5551">
        <v>6.41</v>
      </c>
      <c r="AH5551" t="s">
        <v>71</v>
      </c>
      <c r="AS5551">
        <v>18.11</v>
      </c>
      <c r="AT5551" t="s">
        <v>71</v>
      </c>
    </row>
    <row r="5552" spans="1:46" x14ac:dyDescent="0.2">
      <c r="A5552" t="s">
        <v>642</v>
      </c>
      <c r="B5552" t="s">
        <v>643</v>
      </c>
      <c r="C5552">
        <f>-70.11771016 / 41.72944681</f>
        <v>-1.6802933065289778</v>
      </c>
      <c r="D5552" t="s">
        <v>644</v>
      </c>
      <c r="E5552" t="s">
        <v>70</v>
      </c>
      <c r="F5552" s="1">
        <v>38965</v>
      </c>
      <c r="G5552">
        <v>0.5</v>
      </c>
      <c r="I5552">
        <v>8.5299999999999994</v>
      </c>
      <c r="J5552" t="s">
        <v>71</v>
      </c>
      <c r="K5552">
        <v>17.91</v>
      </c>
      <c r="L5552" t="s">
        <v>71</v>
      </c>
      <c r="M5552">
        <v>0.98</v>
      </c>
      <c r="N5552" t="s">
        <v>71</v>
      </c>
      <c r="O5552">
        <v>8.98</v>
      </c>
      <c r="P5552" t="s">
        <v>71</v>
      </c>
      <c r="Q5552">
        <v>21</v>
      </c>
      <c r="R5552" t="s">
        <v>71</v>
      </c>
      <c r="S5552">
        <v>1.26</v>
      </c>
      <c r="T5552" t="s">
        <v>71</v>
      </c>
      <c r="U5552">
        <v>39.130000000000003</v>
      </c>
      <c r="V5552" t="s">
        <v>71</v>
      </c>
      <c r="W5552">
        <v>50.64</v>
      </c>
      <c r="X5552" t="s">
        <v>71</v>
      </c>
      <c r="Y5552">
        <v>57.03</v>
      </c>
      <c r="AA5552">
        <v>58.91</v>
      </c>
      <c r="AC5552">
        <v>60.29</v>
      </c>
      <c r="AE5552">
        <v>8.48</v>
      </c>
      <c r="AF5552" t="s">
        <v>71</v>
      </c>
      <c r="AG5552">
        <v>6.36</v>
      </c>
      <c r="AH5552" t="s">
        <v>71</v>
      </c>
      <c r="AS5552">
        <v>24.67</v>
      </c>
      <c r="AT5552" t="s">
        <v>71</v>
      </c>
    </row>
    <row r="5553" spans="1:46" x14ac:dyDescent="0.2">
      <c r="A5553" t="s">
        <v>642</v>
      </c>
      <c r="B5553" t="s">
        <v>643</v>
      </c>
      <c r="C5553">
        <f>-70.11771016 / 41.72944681</f>
        <v>-1.6802933065289778</v>
      </c>
      <c r="D5553" t="s">
        <v>644</v>
      </c>
      <c r="E5553" t="s">
        <v>70</v>
      </c>
      <c r="F5553" s="1">
        <v>38965</v>
      </c>
      <c r="G5553">
        <v>1</v>
      </c>
      <c r="O5553">
        <v>9.0299999999999994</v>
      </c>
      <c r="P5553" t="s">
        <v>71</v>
      </c>
      <c r="Q5553">
        <v>20.9</v>
      </c>
      <c r="R5553" t="s">
        <v>71</v>
      </c>
    </row>
    <row r="5554" spans="1:46" x14ac:dyDescent="0.2">
      <c r="A5554" t="s">
        <v>642</v>
      </c>
      <c r="B5554" t="s">
        <v>643</v>
      </c>
      <c r="C5554">
        <f>-70.11771016 / 41.72944681</f>
        <v>-1.6802933065289778</v>
      </c>
      <c r="D5554" t="s">
        <v>644</v>
      </c>
      <c r="E5554" t="s">
        <v>70</v>
      </c>
      <c r="F5554" s="1">
        <v>38965</v>
      </c>
      <c r="G5554">
        <v>2</v>
      </c>
      <c r="O5554">
        <v>8.24</v>
      </c>
      <c r="P5554" t="s">
        <v>71</v>
      </c>
      <c r="Q5554">
        <v>20.8</v>
      </c>
      <c r="R5554" t="s">
        <v>71</v>
      </c>
    </row>
    <row r="5555" spans="1:46" x14ac:dyDescent="0.2">
      <c r="A5555" t="s">
        <v>642</v>
      </c>
      <c r="B5555" t="s">
        <v>643</v>
      </c>
      <c r="C5555">
        <f>-70.11771016 / 41.72944681</f>
        <v>-1.6802933065289778</v>
      </c>
      <c r="D5555" t="s">
        <v>644</v>
      </c>
      <c r="E5555" t="s">
        <v>70</v>
      </c>
      <c r="F5555" s="1">
        <v>38965</v>
      </c>
      <c r="G5555">
        <v>3</v>
      </c>
      <c r="O5555">
        <v>8.0500000000000007</v>
      </c>
      <c r="P5555" t="s">
        <v>71</v>
      </c>
      <c r="Q5555">
        <v>20.7</v>
      </c>
      <c r="R5555" t="s">
        <v>71</v>
      </c>
    </row>
    <row r="5556" spans="1:46" x14ac:dyDescent="0.2">
      <c r="A5556" t="s">
        <v>642</v>
      </c>
      <c r="B5556" t="s">
        <v>643</v>
      </c>
      <c r="C5556">
        <f>-70.11771016 / 41.72944681</f>
        <v>-1.6802933065289778</v>
      </c>
      <c r="D5556" t="s">
        <v>644</v>
      </c>
      <c r="E5556" t="s">
        <v>70</v>
      </c>
      <c r="F5556" s="1">
        <v>38965</v>
      </c>
      <c r="G5556">
        <v>4</v>
      </c>
      <c r="O5556">
        <v>8.1300000000000008</v>
      </c>
      <c r="P5556" t="s">
        <v>71</v>
      </c>
      <c r="Q5556">
        <v>20.7</v>
      </c>
      <c r="R5556" t="s">
        <v>71</v>
      </c>
    </row>
    <row r="5557" spans="1:46" x14ac:dyDescent="0.2">
      <c r="A5557" t="s">
        <v>642</v>
      </c>
      <c r="B5557" t="s">
        <v>643</v>
      </c>
      <c r="C5557">
        <f>-70.11771016 / 41.72944681</f>
        <v>-1.6802933065289778</v>
      </c>
      <c r="D5557" t="s">
        <v>644</v>
      </c>
      <c r="E5557" t="s">
        <v>70</v>
      </c>
      <c r="F5557" s="1">
        <v>38965</v>
      </c>
      <c r="G5557">
        <v>5</v>
      </c>
      <c r="O5557">
        <v>8.11</v>
      </c>
      <c r="P5557" t="s">
        <v>71</v>
      </c>
      <c r="Q5557">
        <v>20.6</v>
      </c>
      <c r="R5557" t="s">
        <v>71</v>
      </c>
    </row>
    <row r="5558" spans="1:46" x14ac:dyDescent="0.2">
      <c r="A5558" t="s">
        <v>642</v>
      </c>
      <c r="B5558" t="s">
        <v>643</v>
      </c>
      <c r="C5558">
        <f>-70.11771016 / 41.72944681</f>
        <v>-1.6802933065289778</v>
      </c>
      <c r="D5558" t="s">
        <v>644</v>
      </c>
      <c r="E5558" t="s">
        <v>70</v>
      </c>
      <c r="F5558" s="1">
        <v>38965</v>
      </c>
      <c r="G5558">
        <v>6</v>
      </c>
      <c r="O5558">
        <v>7.69</v>
      </c>
      <c r="P5558" t="s">
        <v>71</v>
      </c>
      <c r="Q5558">
        <v>20.5</v>
      </c>
      <c r="R5558" t="s">
        <v>71</v>
      </c>
    </row>
    <row r="5559" spans="1:46" x14ac:dyDescent="0.2">
      <c r="A5559" t="s">
        <v>642</v>
      </c>
      <c r="B5559" t="s">
        <v>643</v>
      </c>
      <c r="C5559">
        <f>-70.11771016 / 41.72944681</f>
        <v>-1.6802933065289778</v>
      </c>
      <c r="D5559" t="s">
        <v>644</v>
      </c>
      <c r="E5559" t="s">
        <v>70</v>
      </c>
      <c r="F5559" s="1">
        <v>38965</v>
      </c>
      <c r="G5559">
        <v>7</v>
      </c>
      <c r="O5559">
        <v>7.43</v>
      </c>
      <c r="P5559" t="s">
        <v>71</v>
      </c>
      <c r="Q5559">
        <v>20.5</v>
      </c>
      <c r="R5559" t="s">
        <v>71</v>
      </c>
    </row>
    <row r="5560" spans="1:46" x14ac:dyDescent="0.2">
      <c r="A5560" t="s">
        <v>642</v>
      </c>
      <c r="B5560" t="s">
        <v>643</v>
      </c>
      <c r="C5560">
        <f>-70.11771016 / 41.72944681</f>
        <v>-1.6802933065289778</v>
      </c>
      <c r="D5560" t="s">
        <v>644</v>
      </c>
      <c r="E5560" t="s">
        <v>70</v>
      </c>
      <c r="F5560" s="1">
        <v>38965</v>
      </c>
      <c r="G5560">
        <v>7.5</v>
      </c>
      <c r="K5560">
        <v>15.52</v>
      </c>
      <c r="L5560" t="s">
        <v>71</v>
      </c>
      <c r="S5560">
        <v>1.39</v>
      </c>
      <c r="T5560" t="s">
        <v>71</v>
      </c>
      <c r="W5560">
        <v>51.57</v>
      </c>
      <c r="X5560" t="s">
        <v>71</v>
      </c>
      <c r="AE5560">
        <v>9.08</v>
      </c>
      <c r="AF5560" t="s">
        <v>71</v>
      </c>
      <c r="AG5560">
        <v>6.29</v>
      </c>
      <c r="AH5560" t="s">
        <v>71</v>
      </c>
      <c r="AS5560">
        <v>9.69</v>
      </c>
      <c r="AT5560" t="s">
        <v>71</v>
      </c>
    </row>
    <row r="5561" spans="1:46" x14ac:dyDescent="0.2">
      <c r="A5561" t="s">
        <v>642</v>
      </c>
      <c r="B5561" t="s">
        <v>643</v>
      </c>
      <c r="C5561">
        <f>-70.11771016 / 41.72944681</f>
        <v>-1.6802933065289778</v>
      </c>
      <c r="D5561" t="s">
        <v>644</v>
      </c>
      <c r="E5561" t="s">
        <v>70</v>
      </c>
      <c r="F5561" s="1">
        <v>38965</v>
      </c>
      <c r="G5561">
        <v>8</v>
      </c>
      <c r="O5561">
        <v>7.02</v>
      </c>
      <c r="P5561" t="s">
        <v>71</v>
      </c>
      <c r="Q5561">
        <v>20.5</v>
      </c>
      <c r="R5561" t="s">
        <v>71</v>
      </c>
    </row>
    <row r="5562" spans="1:46" x14ac:dyDescent="0.2">
      <c r="A5562" t="s">
        <v>642</v>
      </c>
      <c r="B5562" t="s">
        <v>643</v>
      </c>
      <c r="C5562">
        <f>-70.11771016 / 41.72944681</f>
        <v>-1.6802933065289778</v>
      </c>
      <c r="D5562" t="s">
        <v>644</v>
      </c>
      <c r="E5562" t="s">
        <v>70</v>
      </c>
      <c r="F5562" s="1">
        <v>39323</v>
      </c>
      <c r="G5562">
        <v>0.5</v>
      </c>
      <c r="I5562">
        <v>8.3000000000000007</v>
      </c>
      <c r="J5562" t="s">
        <v>71</v>
      </c>
      <c r="K5562">
        <v>11.12</v>
      </c>
      <c r="L5562" t="s">
        <v>71</v>
      </c>
      <c r="M5562">
        <v>2</v>
      </c>
      <c r="N5562" t="s">
        <v>71</v>
      </c>
      <c r="S5562">
        <v>0.62</v>
      </c>
      <c r="T5562" t="s">
        <v>71</v>
      </c>
      <c r="U5562">
        <v>19.23</v>
      </c>
      <c r="V5562" t="s">
        <v>71</v>
      </c>
      <c r="W5562">
        <v>28.76</v>
      </c>
      <c r="X5562" t="s">
        <v>71</v>
      </c>
      <c r="Y5562">
        <v>46.78</v>
      </c>
      <c r="AA5562">
        <v>54.23</v>
      </c>
      <c r="AC5562">
        <v>50.01</v>
      </c>
      <c r="AE5562">
        <v>6.6</v>
      </c>
      <c r="AF5562" t="s">
        <v>71</v>
      </c>
      <c r="AG5562">
        <v>6.58</v>
      </c>
      <c r="AH5562" t="s">
        <v>71</v>
      </c>
      <c r="AS5562">
        <v>1.5</v>
      </c>
      <c r="AT5562" t="s">
        <v>71</v>
      </c>
    </row>
    <row r="5563" spans="1:46" x14ac:dyDescent="0.2">
      <c r="A5563" t="s">
        <v>642</v>
      </c>
      <c r="B5563" t="s">
        <v>643</v>
      </c>
      <c r="C5563">
        <f>-70.11771016 / 41.72944681</f>
        <v>-1.6802933065289778</v>
      </c>
      <c r="D5563" t="s">
        <v>644</v>
      </c>
      <c r="E5563" t="s">
        <v>70</v>
      </c>
      <c r="F5563" s="1">
        <v>39323</v>
      </c>
      <c r="G5563">
        <v>7.5</v>
      </c>
      <c r="K5563">
        <v>5.47</v>
      </c>
      <c r="L5563" t="s">
        <v>71</v>
      </c>
      <c r="S5563">
        <v>1.62</v>
      </c>
      <c r="T5563" t="s">
        <v>71</v>
      </c>
      <c r="U5563">
        <v>50.15</v>
      </c>
      <c r="V5563" t="s">
        <v>71</v>
      </c>
      <c r="W5563">
        <v>48.53</v>
      </c>
      <c r="X5563" t="s">
        <v>71</v>
      </c>
      <c r="Y5563">
        <v>60.6</v>
      </c>
      <c r="AA5563">
        <v>47.27</v>
      </c>
      <c r="AE5563">
        <v>5.8</v>
      </c>
      <c r="AF5563" t="s">
        <v>71</v>
      </c>
      <c r="AG5563">
        <v>6.02</v>
      </c>
      <c r="AH5563" t="s">
        <v>71</v>
      </c>
      <c r="AS5563">
        <v>4.2699999999999996</v>
      </c>
      <c r="AT5563" t="s">
        <v>71</v>
      </c>
    </row>
    <row r="5564" spans="1:46" x14ac:dyDescent="0.2">
      <c r="A5564" t="s">
        <v>642</v>
      </c>
      <c r="B5564" t="s">
        <v>643</v>
      </c>
      <c r="C5564">
        <f>-70.11771016 / 41.72944681</f>
        <v>-1.6802933065289778</v>
      </c>
      <c r="D5564" t="s">
        <v>644</v>
      </c>
      <c r="E5564" t="s">
        <v>70</v>
      </c>
      <c r="F5564" s="1">
        <v>39678</v>
      </c>
      <c r="G5564">
        <v>0.5</v>
      </c>
      <c r="I5564">
        <v>8.6</v>
      </c>
      <c r="J5564" t="s">
        <v>71</v>
      </c>
      <c r="K5564">
        <v>5.74</v>
      </c>
      <c r="L5564" t="s">
        <v>71</v>
      </c>
      <c r="M5564">
        <v>1.5</v>
      </c>
      <c r="N5564" t="s">
        <v>71</v>
      </c>
      <c r="O5564">
        <v>7.91</v>
      </c>
      <c r="P5564" t="s">
        <v>71</v>
      </c>
      <c r="Q5564">
        <v>25.8</v>
      </c>
      <c r="R5564" t="s">
        <v>71</v>
      </c>
      <c r="S5564">
        <v>0.57999999999999996</v>
      </c>
      <c r="T5564" t="s">
        <v>71</v>
      </c>
      <c r="U5564">
        <v>17.96</v>
      </c>
      <c r="V5564" t="s">
        <v>71</v>
      </c>
      <c r="W5564">
        <v>31.39</v>
      </c>
      <c r="X5564" t="s">
        <v>71</v>
      </c>
      <c r="Y5564">
        <v>45.8</v>
      </c>
      <c r="AA5564">
        <v>47.74</v>
      </c>
      <c r="AC5564">
        <v>54.16</v>
      </c>
      <c r="AE5564">
        <v>3</v>
      </c>
      <c r="AF5564" t="s">
        <v>71</v>
      </c>
      <c r="AG5564">
        <v>6.42</v>
      </c>
      <c r="AH5564" t="s">
        <v>71</v>
      </c>
      <c r="AS5564">
        <v>3.14</v>
      </c>
      <c r="AT5564" t="s">
        <v>71</v>
      </c>
    </row>
    <row r="5565" spans="1:46" x14ac:dyDescent="0.2">
      <c r="A5565" t="s">
        <v>642</v>
      </c>
      <c r="B5565" t="s">
        <v>643</v>
      </c>
      <c r="C5565">
        <f>-70.11771016 / 41.72944681</f>
        <v>-1.6802933065289778</v>
      </c>
      <c r="D5565" t="s">
        <v>644</v>
      </c>
      <c r="E5565" t="s">
        <v>70</v>
      </c>
      <c r="F5565" s="1">
        <v>39678</v>
      </c>
      <c r="G5565">
        <v>1</v>
      </c>
      <c r="O5565">
        <v>7.44</v>
      </c>
      <c r="P5565" t="s">
        <v>71</v>
      </c>
      <c r="Q5565">
        <v>25.7</v>
      </c>
      <c r="R5565" t="s">
        <v>71</v>
      </c>
    </row>
    <row r="5566" spans="1:46" x14ac:dyDescent="0.2">
      <c r="A5566" t="s">
        <v>642</v>
      </c>
      <c r="B5566" t="s">
        <v>643</v>
      </c>
      <c r="C5566">
        <f>-70.11771016 / 41.72944681</f>
        <v>-1.6802933065289778</v>
      </c>
      <c r="D5566" t="s">
        <v>644</v>
      </c>
      <c r="E5566" t="s">
        <v>70</v>
      </c>
      <c r="F5566" s="1">
        <v>39678</v>
      </c>
      <c r="G5566">
        <v>2</v>
      </c>
      <c r="O5566">
        <v>6.45</v>
      </c>
      <c r="P5566" t="s">
        <v>71</v>
      </c>
      <c r="Q5566">
        <v>25.5</v>
      </c>
      <c r="R5566" t="s">
        <v>71</v>
      </c>
    </row>
    <row r="5567" spans="1:46" x14ac:dyDescent="0.2">
      <c r="A5567" t="s">
        <v>642</v>
      </c>
      <c r="B5567" t="s">
        <v>643</v>
      </c>
      <c r="C5567">
        <f>-70.11771016 / 41.72944681</f>
        <v>-1.6802933065289778</v>
      </c>
      <c r="D5567" t="s">
        <v>644</v>
      </c>
      <c r="E5567" t="s">
        <v>70</v>
      </c>
      <c r="F5567" s="1">
        <v>39678</v>
      </c>
      <c r="G5567">
        <v>3</v>
      </c>
      <c r="O5567">
        <v>6.38</v>
      </c>
      <c r="P5567" t="s">
        <v>71</v>
      </c>
      <c r="Q5567">
        <v>24.7</v>
      </c>
      <c r="R5567" t="s">
        <v>71</v>
      </c>
    </row>
    <row r="5568" spans="1:46" x14ac:dyDescent="0.2">
      <c r="A5568" t="s">
        <v>642</v>
      </c>
      <c r="B5568" t="s">
        <v>643</v>
      </c>
      <c r="C5568">
        <f>-70.11771016 / 41.72944681</f>
        <v>-1.6802933065289778</v>
      </c>
      <c r="D5568" t="s">
        <v>644</v>
      </c>
      <c r="E5568" t="s">
        <v>70</v>
      </c>
      <c r="F5568" s="1">
        <v>39678</v>
      </c>
      <c r="G5568">
        <v>4</v>
      </c>
      <c r="O5568">
        <v>6.13</v>
      </c>
      <c r="P5568" t="s">
        <v>71</v>
      </c>
      <c r="Q5568">
        <v>24.6</v>
      </c>
      <c r="R5568" t="s">
        <v>71</v>
      </c>
    </row>
    <row r="5569" spans="1:46" x14ac:dyDescent="0.2">
      <c r="A5569" t="s">
        <v>642</v>
      </c>
      <c r="B5569" t="s">
        <v>643</v>
      </c>
      <c r="C5569">
        <f>-70.11771016 / 41.72944681</f>
        <v>-1.6802933065289778</v>
      </c>
      <c r="D5569" t="s">
        <v>644</v>
      </c>
      <c r="E5569" t="s">
        <v>70</v>
      </c>
      <c r="F5569" s="1">
        <v>39678</v>
      </c>
      <c r="G5569">
        <v>5</v>
      </c>
      <c r="O5569">
        <v>6.05</v>
      </c>
      <c r="P5569" t="s">
        <v>71</v>
      </c>
      <c r="Q5569">
        <v>24.5</v>
      </c>
      <c r="R5569" t="s">
        <v>71</v>
      </c>
    </row>
    <row r="5570" spans="1:46" x14ac:dyDescent="0.2">
      <c r="A5570" t="s">
        <v>642</v>
      </c>
      <c r="B5570" t="s">
        <v>643</v>
      </c>
      <c r="C5570">
        <f>-70.11771016 / 41.72944681</f>
        <v>-1.6802933065289778</v>
      </c>
      <c r="D5570" t="s">
        <v>644</v>
      </c>
      <c r="E5570" t="s">
        <v>70</v>
      </c>
      <c r="F5570" s="1">
        <v>39678</v>
      </c>
      <c r="G5570">
        <v>6</v>
      </c>
      <c r="O5570">
        <v>6</v>
      </c>
      <c r="P5570" t="s">
        <v>71</v>
      </c>
      <c r="Q5570">
        <v>24.3</v>
      </c>
      <c r="R5570" t="s">
        <v>71</v>
      </c>
    </row>
    <row r="5571" spans="1:46" x14ac:dyDescent="0.2">
      <c r="A5571" t="s">
        <v>642</v>
      </c>
      <c r="B5571" t="s">
        <v>643</v>
      </c>
      <c r="C5571">
        <f>-70.11771016 / 41.72944681</f>
        <v>-1.6802933065289778</v>
      </c>
      <c r="D5571" t="s">
        <v>644</v>
      </c>
      <c r="E5571" t="s">
        <v>70</v>
      </c>
      <c r="F5571" s="1">
        <v>39678</v>
      </c>
      <c r="G5571">
        <v>7</v>
      </c>
      <c r="O5571">
        <v>4.68</v>
      </c>
      <c r="P5571" t="s">
        <v>71</v>
      </c>
      <c r="Q5571">
        <v>23.8</v>
      </c>
      <c r="R5571" t="s">
        <v>71</v>
      </c>
    </row>
    <row r="5572" spans="1:46" x14ac:dyDescent="0.2">
      <c r="A5572" t="s">
        <v>642</v>
      </c>
      <c r="B5572" t="s">
        <v>643</v>
      </c>
      <c r="C5572">
        <f>-70.11771016 / 41.72944681</f>
        <v>-1.6802933065289778</v>
      </c>
      <c r="D5572" t="s">
        <v>644</v>
      </c>
      <c r="E5572" t="s">
        <v>70</v>
      </c>
      <c r="F5572" s="1">
        <v>39678</v>
      </c>
      <c r="G5572">
        <v>7.5</v>
      </c>
      <c r="K5572">
        <v>15.84</v>
      </c>
      <c r="L5572" t="s">
        <v>71</v>
      </c>
      <c r="S5572">
        <v>0.66</v>
      </c>
      <c r="T5572" t="s">
        <v>71</v>
      </c>
      <c r="W5572">
        <v>37.86</v>
      </c>
      <c r="X5572" t="s">
        <v>71</v>
      </c>
      <c r="AE5572">
        <v>5.3</v>
      </c>
      <c r="AF5572" t="s">
        <v>71</v>
      </c>
      <c r="AG5572">
        <v>6.21</v>
      </c>
      <c r="AH5572" t="s">
        <v>71</v>
      </c>
      <c r="AS5572">
        <v>3.4</v>
      </c>
      <c r="AT5572" t="s">
        <v>71</v>
      </c>
    </row>
    <row r="5573" spans="1:46" x14ac:dyDescent="0.2">
      <c r="A5573" t="s">
        <v>642</v>
      </c>
      <c r="B5573" t="s">
        <v>643</v>
      </c>
      <c r="C5573">
        <f>-70.11771016 / 41.72944681</f>
        <v>-1.6802933065289778</v>
      </c>
      <c r="D5573" t="s">
        <v>644</v>
      </c>
      <c r="E5573" t="s">
        <v>70</v>
      </c>
      <c r="F5573" s="1">
        <v>39678</v>
      </c>
      <c r="G5573">
        <v>8</v>
      </c>
      <c r="O5573">
        <v>0.52</v>
      </c>
      <c r="P5573" t="s">
        <v>71</v>
      </c>
      <c r="Q5573">
        <v>22.2</v>
      </c>
      <c r="R5573" t="s">
        <v>71</v>
      </c>
    </row>
    <row r="5574" spans="1:46" x14ac:dyDescent="0.2">
      <c r="A5574" t="s">
        <v>642</v>
      </c>
      <c r="B5574" t="s">
        <v>643</v>
      </c>
      <c r="C5574">
        <f>-70.11771016 / 41.72944681</f>
        <v>-1.6802933065289778</v>
      </c>
      <c r="D5574" t="s">
        <v>644</v>
      </c>
      <c r="E5574" t="s">
        <v>70</v>
      </c>
      <c r="F5574" s="1">
        <v>40043</v>
      </c>
      <c r="G5574">
        <v>0.5</v>
      </c>
      <c r="I5574">
        <v>8.3000000000000007</v>
      </c>
      <c r="J5574" t="s">
        <v>71</v>
      </c>
      <c r="K5574">
        <v>5.9</v>
      </c>
      <c r="L5574" t="s">
        <v>71</v>
      </c>
      <c r="M5574">
        <v>1.5</v>
      </c>
      <c r="N5574" t="s">
        <v>71</v>
      </c>
      <c r="O5574">
        <v>9.3000000000000007</v>
      </c>
      <c r="P5574" t="s">
        <v>71</v>
      </c>
      <c r="Q5574">
        <v>27.4</v>
      </c>
      <c r="R5574" t="s">
        <v>71</v>
      </c>
      <c r="S5574">
        <v>0.57999999999999996</v>
      </c>
      <c r="T5574" t="s">
        <v>71</v>
      </c>
      <c r="U5574">
        <v>17.87</v>
      </c>
      <c r="V5574" t="s">
        <v>71</v>
      </c>
      <c r="W5574">
        <v>31.92</v>
      </c>
      <c r="X5574" t="s">
        <v>71</v>
      </c>
      <c r="Y5574">
        <v>45.72</v>
      </c>
      <c r="AA5574">
        <v>48.02</v>
      </c>
      <c r="AC5574">
        <v>54.16</v>
      </c>
      <c r="AE5574">
        <v>2.6</v>
      </c>
      <c r="AF5574" t="s">
        <v>71</v>
      </c>
      <c r="AG5574">
        <v>5.56</v>
      </c>
      <c r="AH5574" t="s">
        <v>71</v>
      </c>
      <c r="AS5574">
        <v>0.81</v>
      </c>
      <c r="AT5574" t="s">
        <v>71</v>
      </c>
    </row>
    <row r="5575" spans="1:46" x14ac:dyDescent="0.2">
      <c r="A5575" t="s">
        <v>642</v>
      </c>
      <c r="B5575" t="s">
        <v>643</v>
      </c>
      <c r="C5575">
        <f>-70.11771016 / 41.72944681</f>
        <v>-1.6802933065289778</v>
      </c>
      <c r="D5575" t="s">
        <v>644</v>
      </c>
      <c r="E5575" t="s">
        <v>70</v>
      </c>
      <c r="F5575" s="1">
        <v>40043</v>
      </c>
      <c r="G5575">
        <v>1</v>
      </c>
      <c r="O5575">
        <v>9.33</v>
      </c>
      <c r="P5575" t="s">
        <v>71</v>
      </c>
      <c r="Q5575">
        <v>27.3</v>
      </c>
      <c r="R5575" t="s">
        <v>71</v>
      </c>
    </row>
    <row r="5576" spans="1:46" x14ac:dyDescent="0.2">
      <c r="A5576" t="s">
        <v>642</v>
      </c>
      <c r="B5576" t="s">
        <v>643</v>
      </c>
      <c r="C5576">
        <f>-70.11771016 / 41.72944681</f>
        <v>-1.6802933065289778</v>
      </c>
      <c r="D5576" t="s">
        <v>644</v>
      </c>
      <c r="E5576" t="s">
        <v>70</v>
      </c>
      <c r="F5576" s="1">
        <v>40043</v>
      </c>
      <c r="G5576">
        <v>2</v>
      </c>
      <c r="O5576">
        <v>9.3699999999999992</v>
      </c>
      <c r="P5576" t="s">
        <v>71</v>
      </c>
      <c r="Q5576">
        <v>27.3</v>
      </c>
      <c r="R5576" t="s">
        <v>71</v>
      </c>
    </row>
    <row r="5577" spans="1:46" x14ac:dyDescent="0.2">
      <c r="A5577" t="s">
        <v>642</v>
      </c>
      <c r="B5577" t="s">
        <v>643</v>
      </c>
      <c r="C5577">
        <f>-70.11771016 / 41.72944681</f>
        <v>-1.6802933065289778</v>
      </c>
      <c r="D5577" t="s">
        <v>644</v>
      </c>
      <c r="E5577" t="s">
        <v>70</v>
      </c>
      <c r="F5577" s="1">
        <v>40043</v>
      </c>
      <c r="G5577">
        <v>3</v>
      </c>
      <c r="K5577">
        <v>11.08</v>
      </c>
      <c r="L5577" t="s">
        <v>71</v>
      </c>
      <c r="O5577">
        <v>9.27</v>
      </c>
      <c r="P5577" t="s">
        <v>71</v>
      </c>
      <c r="Q5577">
        <v>27</v>
      </c>
      <c r="R5577" t="s">
        <v>71</v>
      </c>
      <c r="S5577">
        <v>0.75</v>
      </c>
      <c r="T5577" t="s">
        <v>71</v>
      </c>
      <c r="U5577">
        <v>23.35</v>
      </c>
      <c r="V5577" t="s">
        <v>71</v>
      </c>
      <c r="W5577">
        <v>33.97</v>
      </c>
      <c r="X5577" t="s">
        <v>71</v>
      </c>
      <c r="Y5577">
        <v>49.58</v>
      </c>
      <c r="AA5577">
        <v>54.2</v>
      </c>
      <c r="AE5577">
        <v>2.7</v>
      </c>
      <c r="AF5577" t="s">
        <v>71</v>
      </c>
      <c r="AG5577">
        <v>5.63</v>
      </c>
      <c r="AH5577" t="s">
        <v>71</v>
      </c>
      <c r="AS5577">
        <v>2.48</v>
      </c>
      <c r="AT5577" t="s">
        <v>71</v>
      </c>
    </row>
    <row r="5578" spans="1:46" x14ac:dyDescent="0.2">
      <c r="A5578" t="s">
        <v>642</v>
      </c>
      <c r="B5578" t="s">
        <v>643</v>
      </c>
      <c r="C5578">
        <f>-70.11771016 / 41.72944681</f>
        <v>-1.6802933065289778</v>
      </c>
      <c r="D5578" t="s">
        <v>644</v>
      </c>
      <c r="E5578" t="s">
        <v>70</v>
      </c>
      <c r="F5578" s="1">
        <v>40043</v>
      </c>
      <c r="G5578">
        <v>4</v>
      </c>
      <c r="O5578">
        <v>9.26</v>
      </c>
      <c r="P5578" t="s">
        <v>71</v>
      </c>
      <c r="Q5578">
        <v>26.3</v>
      </c>
      <c r="R5578" t="s">
        <v>71</v>
      </c>
    </row>
    <row r="5579" spans="1:46" x14ac:dyDescent="0.2">
      <c r="A5579" t="s">
        <v>642</v>
      </c>
      <c r="B5579" t="s">
        <v>643</v>
      </c>
      <c r="C5579">
        <f>-70.11771016 / 41.72944681</f>
        <v>-1.6802933065289778</v>
      </c>
      <c r="D5579" t="s">
        <v>644</v>
      </c>
      <c r="E5579" t="s">
        <v>70</v>
      </c>
      <c r="F5579" s="1">
        <v>40043</v>
      </c>
      <c r="G5579">
        <v>5</v>
      </c>
      <c r="O5579">
        <v>9.0399999999999991</v>
      </c>
      <c r="P5579" t="s">
        <v>71</v>
      </c>
      <c r="Q5579">
        <v>25.9</v>
      </c>
      <c r="R5579" t="s">
        <v>71</v>
      </c>
    </row>
    <row r="5580" spans="1:46" x14ac:dyDescent="0.2">
      <c r="A5580" t="s">
        <v>642</v>
      </c>
      <c r="B5580" t="s">
        <v>643</v>
      </c>
      <c r="C5580">
        <f>-70.11771016 / 41.72944681</f>
        <v>-1.6802933065289778</v>
      </c>
      <c r="D5580" t="s">
        <v>644</v>
      </c>
      <c r="E5580" t="s">
        <v>70</v>
      </c>
      <c r="F5580" s="1">
        <v>40043</v>
      </c>
      <c r="G5580">
        <v>6</v>
      </c>
      <c r="O5580">
        <v>8.1199999999999992</v>
      </c>
      <c r="P5580" t="s">
        <v>71</v>
      </c>
      <c r="Q5580">
        <v>25.2</v>
      </c>
      <c r="R5580" t="s">
        <v>71</v>
      </c>
    </row>
    <row r="5581" spans="1:46" x14ac:dyDescent="0.2">
      <c r="A5581" t="s">
        <v>642</v>
      </c>
      <c r="B5581" t="s">
        <v>643</v>
      </c>
      <c r="C5581">
        <f>-70.11771016 / 41.72944681</f>
        <v>-1.6802933065289778</v>
      </c>
      <c r="D5581" t="s">
        <v>644</v>
      </c>
      <c r="E5581" t="s">
        <v>70</v>
      </c>
      <c r="F5581" s="1">
        <v>40043</v>
      </c>
      <c r="G5581">
        <v>7</v>
      </c>
      <c r="K5581">
        <v>4.16</v>
      </c>
      <c r="L5581" t="s">
        <v>71</v>
      </c>
      <c r="O5581">
        <v>0.96</v>
      </c>
      <c r="P5581" t="s">
        <v>71</v>
      </c>
      <c r="Q5581">
        <v>23.9</v>
      </c>
      <c r="R5581" t="s">
        <v>71</v>
      </c>
      <c r="S5581">
        <v>7.3</v>
      </c>
      <c r="T5581" t="s">
        <v>71</v>
      </c>
      <c r="U5581">
        <v>226.12</v>
      </c>
      <c r="V5581" t="s">
        <v>71</v>
      </c>
      <c r="W5581">
        <v>85.06</v>
      </c>
      <c r="X5581" t="s">
        <v>71</v>
      </c>
      <c r="Y5581">
        <v>82.32</v>
      </c>
      <c r="AA5581">
        <v>44.58</v>
      </c>
      <c r="AE5581">
        <v>14.1</v>
      </c>
      <c r="AF5581" t="s">
        <v>71</v>
      </c>
      <c r="AG5581">
        <v>5.92</v>
      </c>
      <c r="AH5581" t="s">
        <v>71</v>
      </c>
      <c r="AS5581">
        <v>13.01</v>
      </c>
      <c r="AT5581" t="s">
        <v>71</v>
      </c>
    </row>
    <row r="5582" spans="1:46" x14ac:dyDescent="0.2">
      <c r="A5582" t="s">
        <v>642</v>
      </c>
      <c r="B5582" t="s">
        <v>643</v>
      </c>
      <c r="C5582">
        <f>-70.11771016 / 41.72944681</f>
        <v>-1.6802933065289778</v>
      </c>
      <c r="D5582" t="s">
        <v>644</v>
      </c>
      <c r="E5582" t="s">
        <v>70</v>
      </c>
      <c r="F5582" s="1">
        <v>40428</v>
      </c>
      <c r="G5582">
        <v>0.5</v>
      </c>
      <c r="I5582">
        <v>8.5</v>
      </c>
      <c r="J5582" t="s">
        <v>71</v>
      </c>
      <c r="K5582">
        <v>11.87</v>
      </c>
      <c r="L5582" t="s">
        <v>71</v>
      </c>
      <c r="M5582">
        <v>1.6</v>
      </c>
      <c r="N5582" t="s">
        <v>71</v>
      </c>
      <c r="O5582">
        <v>8.68</v>
      </c>
      <c r="P5582" t="s">
        <v>71</v>
      </c>
      <c r="Q5582">
        <v>23.2</v>
      </c>
      <c r="R5582" t="s">
        <v>71</v>
      </c>
      <c r="S5582">
        <v>1.07</v>
      </c>
      <c r="T5582" t="s">
        <v>71</v>
      </c>
      <c r="U5582">
        <v>33.130000000000003</v>
      </c>
      <c r="V5582" t="s">
        <v>71</v>
      </c>
      <c r="W5582">
        <v>41.92</v>
      </c>
      <c r="X5582" t="s">
        <v>71</v>
      </c>
      <c r="Y5582">
        <v>54.63</v>
      </c>
      <c r="AA5582">
        <v>54.87</v>
      </c>
      <c r="AC5582">
        <v>53.23</v>
      </c>
      <c r="AG5582">
        <v>6.93</v>
      </c>
      <c r="AH5582" t="s">
        <v>71</v>
      </c>
      <c r="AS5582">
        <v>4.55</v>
      </c>
      <c r="AT5582" t="s">
        <v>71</v>
      </c>
    </row>
    <row r="5583" spans="1:46" x14ac:dyDescent="0.2">
      <c r="A5583" t="s">
        <v>642</v>
      </c>
      <c r="B5583" t="s">
        <v>643</v>
      </c>
      <c r="C5583">
        <f>-70.11771016 / 41.72944681</f>
        <v>-1.6802933065289778</v>
      </c>
      <c r="D5583" t="s">
        <v>644</v>
      </c>
      <c r="E5583" t="s">
        <v>70</v>
      </c>
      <c r="F5583" s="1">
        <v>40428</v>
      </c>
      <c r="G5583">
        <v>1</v>
      </c>
      <c r="O5583">
        <v>8.69</v>
      </c>
      <c r="P5583" t="s">
        <v>71</v>
      </c>
      <c r="Q5583">
        <v>23.3</v>
      </c>
      <c r="R5583" t="s">
        <v>71</v>
      </c>
    </row>
    <row r="5584" spans="1:46" x14ac:dyDescent="0.2">
      <c r="A5584" t="s">
        <v>642</v>
      </c>
      <c r="B5584" t="s">
        <v>643</v>
      </c>
      <c r="C5584">
        <f>-70.11771016 / 41.72944681</f>
        <v>-1.6802933065289778</v>
      </c>
      <c r="D5584" t="s">
        <v>644</v>
      </c>
      <c r="E5584" t="s">
        <v>70</v>
      </c>
      <c r="F5584" s="1">
        <v>40428</v>
      </c>
      <c r="G5584">
        <v>2</v>
      </c>
      <c r="O5584">
        <v>8.61</v>
      </c>
      <c r="P5584" t="s">
        <v>71</v>
      </c>
      <c r="Q5584">
        <v>23.1</v>
      </c>
      <c r="R5584" t="s">
        <v>71</v>
      </c>
    </row>
    <row r="5585" spans="1:46" x14ac:dyDescent="0.2">
      <c r="A5585" t="s">
        <v>642</v>
      </c>
      <c r="B5585" t="s">
        <v>643</v>
      </c>
      <c r="C5585">
        <f>-70.11771016 / 41.72944681</f>
        <v>-1.6802933065289778</v>
      </c>
      <c r="D5585" t="s">
        <v>644</v>
      </c>
      <c r="E5585" t="s">
        <v>70</v>
      </c>
      <c r="F5585" s="1">
        <v>40428</v>
      </c>
      <c r="G5585">
        <v>3</v>
      </c>
      <c r="K5585">
        <v>12.94</v>
      </c>
      <c r="L5585" t="s">
        <v>71</v>
      </c>
      <c r="O5585">
        <v>8.0500000000000007</v>
      </c>
      <c r="P5585" t="s">
        <v>71</v>
      </c>
      <c r="Q5585">
        <v>22.8</v>
      </c>
      <c r="R5585" t="s">
        <v>71</v>
      </c>
      <c r="S5585">
        <v>0.51</v>
      </c>
      <c r="T5585" t="s">
        <v>71</v>
      </c>
      <c r="U5585">
        <v>15.66</v>
      </c>
      <c r="V5585" t="s">
        <v>71</v>
      </c>
      <c r="W5585">
        <v>40.17</v>
      </c>
      <c r="X5585" t="s">
        <v>71</v>
      </c>
      <c r="Y5585">
        <v>0</v>
      </c>
      <c r="AA5585">
        <v>55.71</v>
      </c>
      <c r="AE5585">
        <v>4.9000000000000004</v>
      </c>
      <c r="AF5585" t="s">
        <v>71</v>
      </c>
      <c r="AG5585">
        <v>7.04</v>
      </c>
      <c r="AH5585" t="s">
        <v>71</v>
      </c>
      <c r="AS5585">
        <v>5.77</v>
      </c>
      <c r="AT5585" t="s">
        <v>71</v>
      </c>
    </row>
    <row r="5586" spans="1:46" x14ac:dyDescent="0.2">
      <c r="A5586" t="s">
        <v>642</v>
      </c>
      <c r="B5586" t="s">
        <v>643</v>
      </c>
      <c r="C5586">
        <f>-70.11771016 / 41.72944681</f>
        <v>-1.6802933065289778</v>
      </c>
      <c r="D5586" t="s">
        <v>644</v>
      </c>
      <c r="E5586" t="s">
        <v>70</v>
      </c>
      <c r="F5586" s="1">
        <v>40428</v>
      </c>
      <c r="G5586">
        <v>4</v>
      </c>
      <c r="O5586">
        <v>7.9</v>
      </c>
      <c r="P5586" t="s">
        <v>71</v>
      </c>
      <c r="Q5586">
        <v>22.7</v>
      </c>
      <c r="R5586" t="s">
        <v>71</v>
      </c>
    </row>
    <row r="5587" spans="1:46" x14ac:dyDescent="0.2">
      <c r="A5587" t="s">
        <v>642</v>
      </c>
      <c r="B5587" t="s">
        <v>643</v>
      </c>
      <c r="C5587">
        <f>-70.11771016 / 41.72944681</f>
        <v>-1.6802933065289778</v>
      </c>
      <c r="D5587" t="s">
        <v>644</v>
      </c>
      <c r="E5587" t="s">
        <v>70</v>
      </c>
      <c r="F5587" s="1">
        <v>40428</v>
      </c>
      <c r="G5587">
        <v>5</v>
      </c>
      <c r="O5587">
        <v>7.91</v>
      </c>
      <c r="P5587" t="s">
        <v>71</v>
      </c>
      <c r="Q5587">
        <v>22.7</v>
      </c>
      <c r="R5587" t="s">
        <v>71</v>
      </c>
    </row>
    <row r="5588" spans="1:46" x14ac:dyDescent="0.2">
      <c r="A5588" t="s">
        <v>642</v>
      </c>
      <c r="B5588" t="s">
        <v>643</v>
      </c>
      <c r="C5588">
        <f>-70.11771016 / 41.72944681</f>
        <v>-1.6802933065289778</v>
      </c>
      <c r="D5588" t="s">
        <v>644</v>
      </c>
      <c r="E5588" t="s">
        <v>70</v>
      </c>
      <c r="F5588" s="1">
        <v>40428</v>
      </c>
      <c r="G5588">
        <v>6</v>
      </c>
      <c r="O5588">
        <v>7.85</v>
      </c>
      <c r="P5588" t="s">
        <v>71</v>
      </c>
      <c r="Q5588">
        <v>22.6</v>
      </c>
      <c r="R5588" t="s">
        <v>71</v>
      </c>
    </row>
    <row r="5589" spans="1:46" x14ac:dyDescent="0.2">
      <c r="A5589" t="s">
        <v>642</v>
      </c>
      <c r="B5589" t="s">
        <v>643</v>
      </c>
      <c r="C5589">
        <f>-70.11771016 / 41.72944681</f>
        <v>-1.6802933065289778</v>
      </c>
      <c r="D5589" t="s">
        <v>644</v>
      </c>
      <c r="E5589" t="s">
        <v>70</v>
      </c>
      <c r="F5589" s="1">
        <v>40428</v>
      </c>
      <c r="G5589">
        <v>7</v>
      </c>
      <c r="O5589">
        <v>7.74</v>
      </c>
      <c r="P5589" t="s">
        <v>71</v>
      </c>
      <c r="Q5589">
        <v>22.4</v>
      </c>
      <c r="R5589" t="s">
        <v>71</v>
      </c>
    </row>
    <row r="5590" spans="1:46" x14ac:dyDescent="0.2">
      <c r="A5590" t="s">
        <v>642</v>
      </c>
      <c r="B5590" t="s">
        <v>643</v>
      </c>
      <c r="C5590">
        <f>-70.11771016 / 41.72944681</f>
        <v>-1.6802933065289778</v>
      </c>
      <c r="D5590" t="s">
        <v>644</v>
      </c>
      <c r="E5590" t="s">
        <v>70</v>
      </c>
      <c r="F5590" s="1">
        <v>40428</v>
      </c>
      <c r="G5590">
        <v>8</v>
      </c>
      <c r="O5590">
        <v>7.68</v>
      </c>
      <c r="P5590" t="s">
        <v>71</v>
      </c>
      <c r="Q5590">
        <v>22.4</v>
      </c>
      <c r="R5590" t="s">
        <v>71</v>
      </c>
    </row>
    <row r="5591" spans="1:46" x14ac:dyDescent="0.2">
      <c r="A5591" t="s">
        <v>642</v>
      </c>
      <c r="B5591" t="s">
        <v>643</v>
      </c>
      <c r="C5591">
        <f>-70.11771016 / 41.72944681</f>
        <v>-1.6802933065289778</v>
      </c>
      <c r="D5591" t="s">
        <v>644</v>
      </c>
      <c r="E5591" t="s">
        <v>70</v>
      </c>
      <c r="F5591" s="1">
        <v>40428</v>
      </c>
      <c r="G5591">
        <v>9</v>
      </c>
      <c r="K5591">
        <v>7.88</v>
      </c>
      <c r="L5591" t="s">
        <v>71</v>
      </c>
      <c r="S5591">
        <v>0.94</v>
      </c>
      <c r="T5591" t="s">
        <v>71</v>
      </c>
      <c r="U5591">
        <v>29.18</v>
      </c>
      <c r="V5591" t="s">
        <v>71</v>
      </c>
      <c r="W5591">
        <v>70.58</v>
      </c>
      <c r="X5591" t="s">
        <v>71</v>
      </c>
      <c r="Y5591">
        <v>52.8</v>
      </c>
      <c r="AA5591">
        <v>50.86</v>
      </c>
      <c r="AE5591">
        <v>4.5999999999999996</v>
      </c>
      <c r="AF5591" t="s">
        <v>71</v>
      </c>
      <c r="AG5591">
        <v>6.63</v>
      </c>
      <c r="AH5591" t="s">
        <v>71</v>
      </c>
      <c r="AS5591">
        <v>5.59</v>
      </c>
      <c r="AT5591" t="s">
        <v>71</v>
      </c>
    </row>
    <row r="5592" spans="1:46" x14ac:dyDescent="0.2">
      <c r="A5592" t="s">
        <v>642</v>
      </c>
      <c r="B5592" t="s">
        <v>643</v>
      </c>
      <c r="C5592">
        <f>-70.11771016 / 41.72944681</f>
        <v>-1.6802933065289778</v>
      </c>
      <c r="D5592" t="s">
        <v>644</v>
      </c>
      <c r="E5592" t="s">
        <v>70</v>
      </c>
      <c r="F5592" s="1">
        <v>40428</v>
      </c>
      <c r="G5592">
        <v>10</v>
      </c>
      <c r="K5592">
        <v>11.86</v>
      </c>
      <c r="L5592" t="s">
        <v>71</v>
      </c>
      <c r="S5592">
        <v>1.22</v>
      </c>
      <c r="T5592" t="s">
        <v>71</v>
      </c>
      <c r="W5592">
        <v>40.75</v>
      </c>
      <c r="X5592" t="s">
        <v>71</v>
      </c>
      <c r="AE5592">
        <v>4.9000000000000004</v>
      </c>
      <c r="AF5592" t="s">
        <v>71</v>
      </c>
      <c r="AG5592">
        <v>6.86</v>
      </c>
      <c r="AH5592" t="s">
        <v>71</v>
      </c>
      <c r="AS5592">
        <v>33.82</v>
      </c>
      <c r="AT5592" t="s">
        <v>71</v>
      </c>
    </row>
    <row r="5593" spans="1:46" x14ac:dyDescent="0.2">
      <c r="A5593" t="s">
        <v>642</v>
      </c>
      <c r="B5593" t="s">
        <v>643</v>
      </c>
      <c r="C5593">
        <f>-70.11771016 / 41.72944681</f>
        <v>-1.6802933065289778</v>
      </c>
      <c r="D5593" t="s">
        <v>644</v>
      </c>
      <c r="E5593" t="s">
        <v>70</v>
      </c>
      <c r="F5593" s="1">
        <v>40794</v>
      </c>
      <c r="G5593">
        <v>0.5</v>
      </c>
      <c r="I5593">
        <v>8.6999999999999993</v>
      </c>
      <c r="J5593" t="s">
        <v>71</v>
      </c>
      <c r="K5593">
        <v>13.59</v>
      </c>
      <c r="L5593" t="s">
        <v>71</v>
      </c>
      <c r="M5593">
        <v>1.2</v>
      </c>
      <c r="N5593" t="s">
        <v>71</v>
      </c>
      <c r="O5593">
        <v>7.69</v>
      </c>
      <c r="P5593" t="s">
        <v>71</v>
      </c>
      <c r="Q5593">
        <v>22.2</v>
      </c>
      <c r="R5593" t="s">
        <v>71</v>
      </c>
      <c r="S5593">
        <v>1.1599999999999999</v>
      </c>
      <c r="T5593" t="s">
        <v>71</v>
      </c>
      <c r="U5593">
        <v>35.93</v>
      </c>
      <c r="V5593" t="s">
        <v>71</v>
      </c>
      <c r="W5593">
        <v>40.76</v>
      </c>
      <c r="X5593" t="s">
        <v>71</v>
      </c>
      <c r="Y5593">
        <v>55.8</v>
      </c>
      <c r="AA5593">
        <v>56.2</v>
      </c>
      <c r="AC5593">
        <v>57.37</v>
      </c>
      <c r="AE5593">
        <v>6.2</v>
      </c>
      <c r="AF5593" t="s">
        <v>71</v>
      </c>
      <c r="AG5593">
        <v>6.68</v>
      </c>
      <c r="AH5593" t="s">
        <v>71</v>
      </c>
      <c r="AS5593">
        <v>7.2</v>
      </c>
      <c r="AT5593" t="s">
        <v>71</v>
      </c>
    </row>
    <row r="5594" spans="1:46" x14ac:dyDescent="0.2">
      <c r="A5594" t="s">
        <v>642</v>
      </c>
      <c r="B5594" t="s">
        <v>643</v>
      </c>
      <c r="C5594">
        <f>-70.11771016 / 41.72944681</f>
        <v>-1.6802933065289778</v>
      </c>
      <c r="D5594" t="s">
        <v>644</v>
      </c>
      <c r="E5594" t="s">
        <v>70</v>
      </c>
      <c r="F5594" s="1">
        <v>40794</v>
      </c>
      <c r="G5594">
        <v>1</v>
      </c>
      <c r="O5594">
        <v>7.68</v>
      </c>
      <c r="P5594" t="s">
        <v>71</v>
      </c>
      <c r="Q5594">
        <v>22.2</v>
      </c>
      <c r="R5594" t="s">
        <v>71</v>
      </c>
    </row>
    <row r="5595" spans="1:46" x14ac:dyDescent="0.2">
      <c r="A5595" t="s">
        <v>642</v>
      </c>
      <c r="B5595" t="s">
        <v>643</v>
      </c>
      <c r="C5595">
        <f>-70.11771016 / 41.72944681</f>
        <v>-1.6802933065289778</v>
      </c>
      <c r="D5595" t="s">
        <v>644</v>
      </c>
      <c r="E5595" t="s">
        <v>70</v>
      </c>
      <c r="F5595" s="1">
        <v>40794</v>
      </c>
      <c r="G5595">
        <v>2</v>
      </c>
      <c r="O5595">
        <v>7.66</v>
      </c>
      <c r="P5595" t="s">
        <v>71</v>
      </c>
      <c r="Q5595">
        <v>22.1</v>
      </c>
      <c r="R5595" t="s">
        <v>71</v>
      </c>
    </row>
    <row r="5596" spans="1:46" x14ac:dyDescent="0.2">
      <c r="A5596" t="s">
        <v>642</v>
      </c>
      <c r="B5596" t="s">
        <v>643</v>
      </c>
      <c r="C5596">
        <f>-70.11771016 / 41.72944681</f>
        <v>-1.6802933065289778</v>
      </c>
      <c r="D5596" t="s">
        <v>644</v>
      </c>
      <c r="E5596" t="s">
        <v>70</v>
      </c>
      <c r="F5596" s="1">
        <v>40794</v>
      </c>
      <c r="G5596">
        <v>3</v>
      </c>
      <c r="O5596">
        <v>7.53</v>
      </c>
      <c r="P5596" t="s">
        <v>71</v>
      </c>
      <c r="Q5596">
        <v>22.1</v>
      </c>
      <c r="R5596" t="s">
        <v>71</v>
      </c>
    </row>
    <row r="5597" spans="1:46" x14ac:dyDescent="0.2">
      <c r="A5597" t="s">
        <v>642</v>
      </c>
      <c r="B5597" t="s">
        <v>643</v>
      </c>
      <c r="C5597">
        <f>-70.11771016 / 41.72944681</f>
        <v>-1.6802933065289778</v>
      </c>
      <c r="D5597" t="s">
        <v>644</v>
      </c>
      <c r="E5597" t="s">
        <v>70</v>
      </c>
      <c r="F5597" s="1">
        <v>40794</v>
      </c>
      <c r="G5597">
        <v>4</v>
      </c>
      <c r="O5597">
        <v>7.54</v>
      </c>
      <c r="P5597" t="s">
        <v>71</v>
      </c>
      <c r="Q5597">
        <v>22.1</v>
      </c>
      <c r="R5597" t="s">
        <v>71</v>
      </c>
    </row>
    <row r="5598" spans="1:46" x14ac:dyDescent="0.2">
      <c r="A5598" t="s">
        <v>642</v>
      </c>
      <c r="B5598" t="s">
        <v>643</v>
      </c>
      <c r="C5598">
        <f>-70.11771016 / 41.72944681</f>
        <v>-1.6802933065289778</v>
      </c>
      <c r="D5598" t="s">
        <v>644</v>
      </c>
      <c r="E5598" t="s">
        <v>70</v>
      </c>
      <c r="F5598" s="1">
        <v>40794</v>
      </c>
      <c r="G5598">
        <v>5</v>
      </c>
      <c r="O5598">
        <v>7.52</v>
      </c>
      <c r="P5598" t="s">
        <v>71</v>
      </c>
      <c r="Q5598">
        <v>22.1</v>
      </c>
      <c r="R5598" t="s">
        <v>71</v>
      </c>
    </row>
    <row r="5599" spans="1:46" x14ac:dyDescent="0.2">
      <c r="A5599" t="s">
        <v>642</v>
      </c>
      <c r="B5599" t="s">
        <v>643</v>
      </c>
      <c r="C5599">
        <f>-70.11771016 / 41.72944681</f>
        <v>-1.6802933065289778</v>
      </c>
      <c r="D5599" t="s">
        <v>644</v>
      </c>
      <c r="E5599" t="s">
        <v>70</v>
      </c>
      <c r="F5599" s="1">
        <v>40794</v>
      </c>
      <c r="G5599">
        <v>6</v>
      </c>
      <c r="O5599">
        <v>7.51</v>
      </c>
      <c r="P5599" t="s">
        <v>71</v>
      </c>
      <c r="Q5599">
        <v>22.1</v>
      </c>
      <c r="R5599" t="s">
        <v>71</v>
      </c>
    </row>
    <row r="5600" spans="1:46" x14ac:dyDescent="0.2">
      <c r="A5600" t="s">
        <v>642</v>
      </c>
      <c r="B5600" t="s">
        <v>643</v>
      </c>
      <c r="C5600">
        <f>-70.11771016 / 41.72944681</f>
        <v>-1.6802933065289778</v>
      </c>
      <c r="D5600" t="s">
        <v>644</v>
      </c>
      <c r="E5600" t="s">
        <v>70</v>
      </c>
      <c r="F5600" s="1">
        <v>40794</v>
      </c>
      <c r="G5600">
        <v>7</v>
      </c>
      <c r="O5600">
        <v>7.51</v>
      </c>
      <c r="P5600" t="s">
        <v>71</v>
      </c>
      <c r="Q5600">
        <v>22.1</v>
      </c>
      <c r="R5600" t="s">
        <v>71</v>
      </c>
    </row>
    <row r="5601" spans="1:46" x14ac:dyDescent="0.2">
      <c r="A5601" t="s">
        <v>642</v>
      </c>
      <c r="B5601" t="s">
        <v>643</v>
      </c>
      <c r="C5601">
        <f>-70.11771016 / 41.72944681</f>
        <v>-1.6802933065289778</v>
      </c>
      <c r="D5601" t="s">
        <v>644</v>
      </c>
      <c r="E5601" t="s">
        <v>70</v>
      </c>
      <c r="F5601" s="1">
        <v>40794</v>
      </c>
      <c r="G5601">
        <v>7.5</v>
      </c>
      <c r="K5601">
        <v>11.71</v>
      </c>
      <c r="L5601" t="s">
        <v>71</v>
      </c>
      <c r="S5601">
        <v>1.52</v>
      </c>
      <c r="T5601" t="s">
        <v>71</v>
      </c>
      <c r="W5601">
        <v>38.520000000000003</v>
      </c>
      <c r="X5601" t="s">
        <v>71</v>
      </c>
      <c r="AE5601">
        <v>6.8</v>
      </c>
      <c r="AF5601" t="s">
        <v>71</v>
      </c>
      <c r="AG5601">
        <v>6.66</v>
      </c>
      <c r="AH5601" t="s">
        <v>71</v>
      </c>
      <c r="AS5601">
        <v>6.34</v>
      </c>
      <c r="AT5601" t="s">
        <v>71</v>
      </c>
    </row>
    <row r="5602" spans="1:46" x14ac:dyDescent="0.2">
      <c r="A5602" t="s">
        <v>642</v>
      </c>
      <c r="B5602" t="s">
        <v>643</v>
      </c>
      <c r="C5602">
        <f>-70.11771016 / 41.72944681</f>
        <v>-1.6802933065289778</v>
      </c>
      <c r="D5602" t="s">
        <v>644</v>
      </c>
      <c r="E5602" t="s">
        <v>70</v>
      </c>
      <c r="F5602" s="1">
        <v>40794</v>
      </c>
      <c r="G5602">
        <v>8</v>
      </c>
      <c r="O5602">
        <v>7.38</v>
      </c>
      <c r="P5602" t="s">
        <v>71</v>
      </c>
      <c r="Q5602">
        <v>22</v>
      </c>
      <c r="R5602" t="s">
        <v>71</v>
      </c>
    </row>
    <row r="5603" spans="1:46" x14ac:dyDescent="0.2">
      <c r="A5603" t="s">
        <v>642</v>
      </c>
      <c r="B5603" t="s">
        <v>643</v>
      </c>
      <c r="C5603">
        <f>-70.11771016 / 41.72944681</f>
        <v>-1.6802933065289778</v>
      </c>
      <c r="D5603" t="s">
        <v>644</v>
      </c>
      <c r="E5603" t="s">
        <v>70</v>
      </c>
      <c r="F5603" s="1">
        <v>41170</v>
      </c>
      <c r="G5603">
        <v>0.5</v>
      </c>
      <c r="I5603">
        <v>8.67</v>
      </c>
      <c r="J5603" t="s">
        <v>71</v>
      </c>
      <c r="K5603">
        <v>13.12</v>
      </c>
      <c r="L5603" t="s">
        <v>71</v>
      </c>
      <c r="M5603">
        <v>1.8</v>
      </c>
      <c r="N5603" t="s">
        <v>71</v>
      </c>
      <c r="O5603">
        <v>9.48</v>
      </c>
      <c r="P5603" t="s">
        <v>71</v>
      </c>
      <c r="Q5603">
        <v>21.9</v>
      </c>
      <c r="R5603" t="s">
        <v>71</v>
      </c>
      <c r="S5603">
        <v>1.2</v>
      </c>
      <c r="T5603" t="s">
        <v>71</v>
      </c>
      <c r="U5603">
        <v>37.17</v>
      </c>
      <c r="V5603" t="s">
        <v>71</v>
      </c>
      <c r="W5603">
        <v>37.15</v>
      </c>
      <c r="X5603" t="s">
        <v>71</v>
      </c>
      <c r="Y5603">
        <v>56.29</v>
      </c>
      <c r="AA5603">
        <v>55.85</v>
      </c>
      <c r="AC5603">
        <v>51.53</v>
      </c>
      <c r="AE5603">
        <v>5.7</v>
      </c>
      <c r="AF5603" t="s">
        <v>71</v>
      </c>
      <c r="AG5603">
        <v>6.52</v>
      </c>
      <c r="AH5603" t="s">
        <v>71</v>
      </c>
      <c r="AS5603">
        <v>5.68</v>
      </c>
      <c r="AT5603" t="s">
        <v>71</v>
      </c>
    </row>
    <row r="5604" spans="1:46" x14ac:dyDescent="0.2">
      <c r="A5604" t="s">
        <v>642</v>
      </c>
      <c r="B5604" t="s">
        <v>643</v>
      </c>
      <c r="C5604">
        <f>-70.11771016 / 41.72944681</f>
        <v>-1.6802933065289778</v>
      </c>
      <c r="D5604" t="s">
        <v>644</v>
      </c>
      <c r="E5604" t="s">
        <v>70</v>
      </c>
      <c r="F5604" s="1">
        <v>41170</v>
      </c>
      <c r="G5604">
        <v>1</v>
      </c>
      <c r="O5604">
        <v>9.3800000000000008</v>
      </c>
      <c r="P5604" t="s">
        <v>71</v>
      </c>
      <c r="Q5604">
        <v>21.9</v>
      </c>
      <c r="R5604" t="s">
        <v>71</v>
      </c>
    </row>
    <row r="5605" spans="1:46" x14ac:dyDescent="0.2">
      <c r="A5605" t="s">
        <v>642</v>
      </c>
      <c r="B5605" t="s">
        <v>643</v>
      </c>
      <c r="C5605">
        <f>-70.11771016 / 41.72944681</f>
        <v>-1.6802933065289778</v>
      </c>
      <c r="D5605" t="s">
        <v>644</v>
      </c>
      <c r="E5605" t="s">
        <v>70</v>
      </c>
      <c r="F5605" s="1">
        <v>41170</v>
      </c>
      <c r="G5605">
        <v>2</v>
      </c>
      <c r="O5605">
        <v>9.0399999999999991</v>
      </c>
      <c r="P5605" t="s">
        <v>71</v>
      </c>
      <c r="Q5605">
        <v>21.9</v>
      </c>
      <c r="R5605" t="s">
        <v>71</v>
      </c>
    </row>
    <row r="5606" spans="1:46" x14ac:dyDescent="0.2">
      <c r="A5606" t="s">
        <v>642</v>
      </c>
      <c r="B5606" t="s">
        <v>643</v>
      </c>
      <c r="C5606">
        <f>-70.11771016 / 41.72944681</f>
        <v>-1.6802933065289778</v>
      </c>
      <c r="D5606" t="s">
        <v>644</v>
      </c>
      <c r="E5606" t="s">
        <v>70</v>
      </c>
      <c r="F5606" s="1">
        <v>41170</v>
      </c>
      <c r="G5606">
        <v>3</v>
      </c>
      <c r="O5606">
        <v>9.1199999999999992</v>
      </c>
      <c r="P5606" t="s">
        <v>71</v>
      </c>
      <c r="Q5606">
        <v>21.9</v>
      </c>
      <c r="R5606" t="s">
        <v>71</v>
      </c>
    </row>
    <row r="5607" spans="1:46" x14ac:dyDescent="0.2">
      <c r="A5607" t="s">
        <v>642</v>
      </c>
      <c r="B5607" t="s">
        <v>643</v>
      </c>
      <c r="C5607">
        <f>-70.11771016 / 41.72944681</f>
        <v>-1.6802933065289778</v>
      </c>
      <c r="D5607" t="s">
        <v>644</v>
      </c>
      <c r="E5607" t="s">
        <v>70</v>
      </c>
      <c r="F5607" s="1">
        <v>41170</v>
      </c>
      <c r="G5607">
        <v>4</v>
      </c>
      <c r="O5607">
        <v>8.82</v>
      </c>
      <c r="P5607" t="s">
        <v>71</v>
      </c>
      <c r="Q5607">
        <v>21.9</v>
      </c>
      <c r="R5607" t="s">
        <v>71</v>
      </c>
    </row>
    <row r="5608" spans="1:46" x14ac:dyDescent="0.2">
      <c r="A5608" t="s">
        <v>642</v>
      </c>
      <c r="B5608" t="s">
        <v>643</v>
      </c>
      <c r="C5608">
        <f>-70.11771016 / 41.72944681</f>
        <v>-1.6802933065289778</v>
      </c>
      <c r="D5608" t="s">
        <v>644</v>
      </c>
      <c r="E5608" t="s">
        <v>70</v>
      </c>
      <c r="F5608" s="1">
        <v>41170</v>
      </c>
      <c r="G5608">
        <v>5</v>
      </c>
      <c r="O5608">
        <v>8.7200000000000006</v>
      </c>
      <c r="P5608" t="s">
        <v>71</v>
      </c>
      <c r="Q5608">
        <v>21.9</v>
      </c>
      <c r="R5608" t="s">
        <v>71</v>
      </c>
    </row>
    <row r="5609" spans="1:46" x14ac:dyDescent="0.2">
      <c r="A5609" t="s">
        <v>642</v>
      </c>
      <c r="B5609" t="s">
        <v>643</v>
      </c>
      <c r="C5609">
        <f>-70.11771016 / 41.72944681</f>
        <v>-1.6802933065289778</v>
      </c>
      <c r="D5609" t="s">
        <v>644</v>
      </c>
      <c r="E5609" t="s">
        <v>70</v>
      </c>
      <c r="F5609" s="1">
        <v>41170</v>
      </c>
      <c r="G5609">
        <v>6</v>
      </c>
      <c r="O5609">
        <v>8.19</v>
      </c>
      <c r="P5609" t="s">
        <v>71</v>
      </c>
      <c r="Q5609">
        <v>21.9</v>
      </c>
      <c r="R5609" t="s">
        <v>71</v>
      </c>
    </row>
    <row r="5610" spans="1:46" x14ac:dyDescent="0.2">
      <c r="A5610" t="s">
        <v>642</v>
      </c>
      <c r="B5610" t="s">
        <v>643</v>
      </c>
      <c r="C5610">
        <f>-70.11771016 / 41.72944681</f>
        <v>-1.6802933065289778</v>
      </c>
      <c r="D5610" t="s">
        <v>644</v>
      </c>
      <c r="E5610" t="s">
        <v>70</v>
      </c>
      <c r="F5610" s="1">
        <v>41170</v>
      </c>
      <c r="G5610">
        <v>7</v>
      </c>
      <c r="K5610">
        <v>8.86</v>
      </c>
      <c r="L5610" t="s">
        <v>71</v>
      </c>
      <c r="O5610">
        <v>7.67</v>
      </c>
      <c r="P5610" t="s">
        <v>71</v>
      </c>
      <c r="Q5610">
        <v>21.8</v>
      </c>
      <c r="R5610" t="s">
        <v>71</v>
      </c>
      <c r="S5610">
        <v>1.71</v>
      </c>
      <c r="T5610" t="s">
        <v>71</v>
      </c>
      <c r="U5610">
        <v>52.97</v>
      </c>
      <c r="V5610" t="s">
        <v>71</v>
      </c>
      <c r="W5610">
        <v>30.53</v>
      </c>
      <c r="X5610" t="s">
        <v>71</v>
      </c>
      <c r="Y5610">
        <v>61.39</v>
      </c>
      <c r="AA5610">
        <v>52</v>
      </c>
      <c r="AE5610">
        <v>6.1</v>
      </c>
      <c r="AF5610" t="s">
        <v>71</v>
      </c>
      <c r="AG5610">
        <v>6.37</v>
      </c>
      <c r="AH5610" t="s">
        <v>71</v>
      </c>
      <c r="AS5610">
        <v>6.76</v>
      </c>
      <c r="AT5610" t="s">
        <v>71</v>
      </c>
    </row>
    <row r="5611" spans="1:46" x14ac:dyDescent="0.2">
      <c r="A5611" t="s">
        <v>642</v>
      </c>
      <c r="B5611" t="s">
        <v>643</v>
      </c>
      <c r="C5611">
        <f>-70.11771016 / 41.72944681</f>
        <v>-1.6802933065289778</v>
      </c>
      <c r="D5611" t="s">
        <v>644</v>
      </c>
      <c r="E5611" t="s">
        <v>70</v>
      </c>
      <c r="F5611" s="1">
        <v>41529</v>
      </c>
      <c r="G5611">
        <v>0.5</v>
      </c>
      <c r="I5611">
        <v>9</v>
      </c>
      <c r="J5611" t="s">
        <v>71</v>
      </c>
      <c r="K5611">
        <v>10.41</v>
      </c>
      <c r="L5611" t="s">
        <v>71</v>
      </c>
      <c r="M5611">
        <v>1.3</v>
      </c>
      <c r="N5611" t="s">
        <v>71</v>
      </c>
      <c r="O5611">
        <v>8.44</v>
      </c>
      <c r="P5611" t="s">
        <v>71</v>
      </c>
      <c r="Q5611">
        <v>22.1</v>
      </c>
      <c r="R5611" t="s">
        <v>71</v>
      </c>
      <c r="S5611">
        <v>0.73</v>
      </c>
      <c r="T5611" t="s">
        <v>71</v>
      </c>
      <c r="U5611">
        <v>22.61</v>
      </c>
      <c r="V5611" t="s">
        <v>71</v>
      </c>
      <c r="W5611">
        <v>35.799999999999997</v>
      </c>
      <c r="X5611" t="s">
        <v>71</v>
      </c>
      <c r="Y5611">
        <v>49.12</v>
      </c>
      <c r="AA5611">
        <v>53.58</v>
      </c>
      <c r="AC5611">
        <v>56.22</v>
      </c>
      <c r="AE5611">
        <v>6</v>
      </c>
      <c r="AF5611" t="s">
        <v>71</v>
      </c>
      <c r="AG5611">
        <v>6.6</v>
      </c>
      <c r="AH5611" t="s">
        <v>71</v>
      </c>
      <c r="AS5611">
        <v>7.14</v>
      </c>
      <c r="AT5611" t="s">
        <v>71</v>
      </c>
    </row>
    <row r="5612" spans="1:46" x14ac:dyDescent="0.2">
      <c r="A5612" t="s">
        <v>642</v>
      </c>
      <c r="B5612" t="s">
        <v>643</v>
      </c>
      <c r="C5612">
        <f>-70.11771016 / 41.72944681</f>
        <v>-1.6802933065289778</v>
      </c>
      <c r="D5612" t="s">
        <v>644</v>
      </c>
      <c r="E5612" t="s">
        <v>70</v>
      </c>
      <c r="F5612" s="1">
        <v>41529</v>
      </c>
      <c r="G5612">
        <v>1</v>
      </c>
      <c r="O5612">
        <v>8.43</v>
      </c>
      <c r="P5612" t="s">
        <v>71</v>
      </c>
      <c r="Q5612">
        <v>22.1</v>
      </c>
      <c r="R5612" t="s">
        <v>71</v>
      </c>
    </row>
    <row r="5613" spans="1:46" x14ac:dyDescent="0.2">
      <c r="A5613" t="s">
        <v>642</v>
      </c>
      <c r="B5613" t="s">
        <v>643</v>
      </c>
      <c r="C5613">
        <f>-70.11771016 / 41.72944681</f>
        <v>-1.6802933065289778</v>
      </c>
      <c r="D5613" t="s">
        <v>644</v>
      </c>
      <c r="E5613" t="s">
        <v>70</v>
      </c>
      <c r="F5613" s="1">
        <v>41529</v>
      </c>
      <c r="G5613">
        <v>2</v>
      </c>
      <c r="O5613">
        <v>8.4</v>
      </c>
      <c r="P5613" t="s">
        <v>71</v>
      </c>
      <c r="Q5613">
        <v>22</v>
      </c>
      <c r="R5613" t="s">
        <v>71</v>
      </c>
    </row>
    <row r="5614" spans="1:46" x14ac:dyDescent="0.2">
      <c r="A5614" t="s">
        <v>642</v>
      </c>
      <c r="B5614" t="s">
        <v>643</v>
      </c>
      <c r="C5614">
        <f>-70.11771016 / 41.72944681</f>
        <v>-1.6802933065289778</v>
      </c>
      <c r="D5614" t="s">
        <v>644</v>
      </c>
      <c r="E5614" t="s">
        <v>70</v>
      </c>
      <c r="F5614" s="1">
        <v>41529</v>
      </c>
      <c r="G5614">
        <v>3</v>
      </c>
      <c r="O5614">
        <v>8.3800000000000008</v>
      </c>
      <c r="P5614" t="s">
        <v>71</v>
      </c>
      <c r="Q5614">
        <v>22</v>
      </c>
      <c r="R5614" t="s">
        <v>71</v>
      </c>
    </row>
    <row r="5615" spans="1:46" x14ac:dyDescent="0.2">
      <c r="A5615" t="s">
        <v>642</v>
      </c>
      <c r="B5615" t="s">
        <v>643</v>
      </c>
      <c r="C5615">
        <f>-70.11771016 / 41.72944681</f>
        <v>-1.6802933065289778</v>
      </c>
      <c r="D5615" t="s">
        <v>644</v>
      </c>
      <c r="E5615" t="s">
        <v>70</v>
      </c>
      <c r="F5615" s="1">
        <v>41529</v>
      </c>
      <c r="G5615">
        <v>4</v>
      </c>
      <c r="O5615">
        <v>8.1999999999999993</v>
      </c>
      <c r="P5615" t="s">
        <v>71</v>
      </c>
      <c r="Q5615">
        <v>22</v>
      </c>
      <c r="R5615" t="s">
        <v>71</v>
      </c>
    </row>
    <row r="5616" spans="1:46" x14ac:dyDescent="0.2">
      <c r="A5616" t="s">
        <v>642</v>
      </c>
      <c r="B5616" t="s">
        <v>643</v>
      </c>
      <c r="C5616">
        <f>-70.11771016 / 41.72944681</f>
        <v>-1.6802933065289778</v>
      </c>
      <c r="D5616" t="s">
        <v>644</v>
      </c>
      <c r="E5616" t="s">
        <v>70</v>
      </c>
      <c r="F5616" s="1">
        <v>41529</v>
      </c>
      <c r="G5616">
        <v>5</v>
      </c>
      <c r="O5616">
        <v>8.15</v>
      </c>
      <c r="P5616" t="s">
        <v>71</v>
      </c>
      <c r="Q5616">
        <v>22</v>
      </c>
      <c r="R5616" t="s">
        <v>71</v>
      </c>
    </row>
    <row r="5617" spans="1:58" x14ac:dyDescent="0.2">
      <c r="A5617" t="s">
        <v>642</v>
      </c>
      <c r="B5617" t="s">
        <v>643</v>
      </c>
      <c r="C5617">
        <f>-70.11771016 / 41.72944681</f>
        <v>-1.6802933065289778</v>
      </c>
      <c r="D5617" t="s">
        <v>644</v>
      </c>
      <c r="E5617" t="s">
        <v>70</v>
      </c>
      <c r="F5617" s="1">
        <v>41529</v>
      </c>
      <c r="G5617">
        <v>6</v>
      </c>
      <c r="O5617">
        <v>8.06</v>
      </c>
      <c r="P5617" t="s">
        <v>71</v>
      </c>
      <c r="Q5617">
        <v>21.9</v>
      </c>
      <c r="R5617" t="s">
        <v>71</v>
      </c>
    </row>
    <row r="5618" spans="1:58" x14ac:dyDescent="0.2">
      <c r="A5618" t="s">
        <v>642</v>
      </c>
      <c r="B5618" t="s">
        <v>643</v>
      </c>
      <c r="C5618">
        <f>-70.11771016 / 41.72944681</f>
        <v>-1.6802933065289778</v>
      </c>
      <c r="D5618" t="s">
        <v>644</v>
      </c>
      <c r="E5618" t="s">
        <v>70</v>
      </c>
      <c r="F5618" s="1">
        <v>41529</v>
      </c>
      <c r="G5618">
        <v>7</v>
      </c>
      <c r="O5618">
        <v>8.1</v>
      </c>
      <c r="P5618" t="s">
        <v>71</v>
      </c>
      <c r="Q5618">
        <v>21.8</v>
      </c>
      <c r="R5618" t="s">
        <v>71</v>
      </c>
    </row>
    <row r="5619" spans="1:58" x14ac:dyDescent="0.2">
      <c r="A5619" t="s">
        <v>642</v>
      </c>
      <c r="B5619" t="s">
        <v>643</v>
      </c>
      <c r="C5619">
        <f>-70.11771016 / 41.72944681</f>
        <v>-1.6802933065289778</v>
      </c>
      <c r="D5619" t="s">
        <v>644</v>
      </c>
      <c r="E5619" t="s">
        <v>70</v>
      </c>
      <c r="F5619" s="1">
        <v>41529</v>
      </c>
      <c r="G5619">
        <v>8</v>
      </c>
      <c r="K5619">
        <v>6.9</v>
      </c>
      <c r="L5619" t="s">
        <v>71</v>
      </c>
      <c r="O5619">
        <v>7.4</v>
      </c>
      <c r="P5619" t="s">
        <v>71</v>
      </c>
      <c r="Q5619">
        <v>21.7</v>
      </c>
      <c r="R5619" t="s">
        <v>71</v>
      </c>
      <c r="S5619">
        <v>0.79</v>
      </c>
      <c r="T5619" t="s">
        <v>71</v>
      </c>
      <c r="U5619">
        <v>24.47</v>
      </c>
      <c r="V5619" t="s">
        <v>71</v>
      </c>
      <c r="W5619">
        <v>34.96</v>
      </c>
      <c r="X5619" t="s">
        <v>71</v>
      </c>
      <c r="Y5619">
        <v>50.26</v>
      </c>
      <c r="AA5619">
        <v>49.55</v>
      </c>
      <c r="AE5619">
        <v>5.2</v>
      </c>
      <c r="AF5619" t="s">
        <v>71</v>
      </c>
      <c r="AG5619">
        <v>6.5</v>
      </c>
      <c r="AH5619" t="s">
        <v>71</v>
      </c>
      <c r="AS5619">
        <v>5.73</v>
      </c>
      <c r="AT5619" t="s">
        <v>71</v>
      </c>
    </row>
    <row r="5620" spans="1:58" x14ac:dyDescent="0.2">
      <c r="A5620" t="s">
        <v>642</v>
      </c>
      <c r="B5620" t="s">
        <v>643</v>
      </c>
      <c r="C5620">
        <f>-70.11771016 / 41.72944681</f>
        <v>-1.6802933065289778</v>
      </c>
      <c r="D5620" t="s">
        <v>644</v>
      </c>
      <c r="E5620" t="s">
        <v>70</v>
      </c>
      <c r="F5620" s="1">
        <v>41529</v>
      </c>
      <c r="G5620">
        <v>9</v>
      </c>
      <c r="O5620">
        <v>6.34</v>
      </c>
      <c r="P5620" t="s">
        <v>71</v>
      </c>
      <c r="Q5620">
        <v>21.4</v>
      </c>
      <c r="R5620" t="s">
        <v>71</v>
      </c>
    </row>
    <row r="5621" spans="1:58" x14ac:dyDescent="0.2">
      <c r="A5621" t="s">
        <v>642</v>
      </c>
      <c r="B5621" t="s">
        <v>643</v>
      </c>
      <c r="C5621">
        <f>-70.11771016 / 41.72944681</f>
        <v>-1.6802933065289778</v>
      </c>
      <c r="D5621" t="s">
        <v>644</v>
      </c>
      <c r="E5621" t="s">
        <v>70</v>
      </c>
      <c r="F5621" s="1">
        <v>41890</v>
      </c>
      <c r="G5621">
        <v>0.5</v>
      </c>
      <c r="I5621">
        <v>8.9</v>
      </c>
      <c r="J5621" t="s">
        <v>71</v>
      </c>
      <c r="K5621">
        <v>21.86</v>
      </c>
      <c r="L5621" t="s">
        <v>71</v>
      </c>
      <c r="M5621">
        <v>1.73</v>
      </c>
      <c r="N5621" t="s">
        <v>71</v>
      </c>
      <c r="O5621">
        <v>7.4</v>
      </c>
      <c r="P5621" t="s">
        <v>71</v>
      </c>
      <c r="Q5621">
        <v>24.5</v>
      </c>
      <c r="R5621" t="s">
        <v>71</v>
      </c>
      <c r="S5621">
        <v>1.41</v>
      </c>
      <c r="T5621" t="s">
        <v>71</v>
      </c>
      <c r="U5621">
        <v>43.67</v>
      </c>
      <c r="V5621" t="s">
        <v>71</v>
      </c>
      <c r="W5621">
        <v>37.229999999999997</v>
      </c>
      <c r="X5621" t="s">
        <v>71</v>
      </c>
      <c r="Y5621">
        <v>58.61</v>
      </c>
      <c r="AA5621">
        <v>60.86</v>
      </c>
      <c r="AC5621">
        <v>52.1</v>
      </c>
      <c r="AE5621">
        <v>3.4</v>
      </c>
      <c r="AF5621" t="s">
        <v>71</v>
      </c>
      <c r="AG5621">
        <v>6.4</v>
      </c>
      <c r="AH5621" t="s">
        <v>71</v>
      </c>
      <c r="AS5621">
        <v>17.079999999999998</v>
      </c>
      <c r="AT5621" t="s">
        <v>71</v>
      </c>
    </row>
    <row r="5622" spans="1:58" x14ac:dyDescent="0.2">
      <c r="A5622" t="s">
        <v>642</v>
      </c>
      <c r="B5622" t="s">
        <v>643</v>
      </c>
      <c r="C5622">
        <f>-70.11771016 / 41.72944681</f>
        <v>-1.6802933065289778</v>
      </c>
      <c r="D5622" t="s">
        <v>644</v>
      </c>
      <c r="E5622" t="s">
        <v>70</v>
      </c>
      <c r="F5622" s="1">
        <v>41890</v>
      </c>
      <c r="G5622">
        <v>1</v>
      </c>
      <c r="O5622">
        <v>7.38</v>
      </c>
      <c r="P5622" t="s">
        <v>71</v>
      </c>
      <c r="Q5622">
        <v>24.5</v>
      </c>
      <c r="R5622" t="s">
        <v>71</v>
      </c>
    </row>
    <row r="5623" spans="1:58" x14ac:dyDescent="0.2">
      <c r="A5623" t="s">
        <v>642</v>
      </c>
      <c r="B5623" t="s">
        <v>643</v>
      </c>
      <c r="C5623">
        <f>-70.11771016 / 41.72944681</f>
        <v>-1.6802933065289778</v>
      </c>
      <c r="D5623" t="s">
        <v>644</v>
      </c>
      <c r="E5623" t="s">
        <v>70</v>
      </c>
      <c r="F5623" s="1">
        <v>41890</v>
      </c>
      <c r="G5623">
        <v>2</v>
      </c>
      <c r="O5623">
        <v>7.28</v>
      </c>
      <c r="P5623" t="s">
        <v>71</v>
      </c>
      <c r="Q5623">
        <v>24.5</v>
      </c>
      <c r="R5623" t="s">
        <v>71</v>
      </c>
    </row>
    <row r="5624" spans="1:58" x14ac:dyDescent="0.2">
      <c r="A5624" t="s">
        <v>642</v>
      </c>
      <c r="B5624" t="s">
        <v>643</v>
      </c>
      <c r="C5624">
        <f>-70.11771016 / 41.72944681</f>
        <v>-1.6802933065289778</v>
      </c>
      <c r="D5624" t="s">
        <v>644</v>
      </c>
      <c r="E5624" t="s">
        <v>70</v>
      </c>
      <c r="F5624" s="1">
        <v>41890</v>
      </c>
      <c r="G5624">
        <v>3</v>
      </c>
      <c r="O5624">
        <v>7.2</v>
      </c>
      <c r="P5624" t="s">
        <v>71</v>
      </c>
      <c r="Q5624">
        <v>24.5</v>
      </c>
      <c r="R5624" t="s">
        <v>71</v>
      </c>
    </row>
    <row r="5625" spans="1:58" x14ac:dyDescent="0.2">
      <c r="A5625" t="s">
        <v>642</v>
      </c>
      <c r="B5625" t="s">
        <v>643</v>
      </c>
      <c r="C5625">
        <f>-70.11771016 / 41.72944681</f>
        <v>-1.6802933065289778</v>
      </c>
      <c r="D5625" t="s">
        <v>644</v>
      </c>
      <c r="E5625" t="s">
        <v>70</v>
      </c>
      <c r="F5625" s="1">
        <v>41890</v>
      </c>
      <c r="G5625">
        <v>4</v>
      </c>
      <c r="O5625">
        <v>6.4</v>
      </c>
      <c r="P5625" t="s">
        <v>71</v>
      </c>
      <c r="Q5625">
        <v>24.4</v>
      </c>
      <c r="R5625" t="s">
        <v>71</v>
      </c>
    </row>
    <row r="5626" spans="1:58" x14ac:dyDescent="0.2">
      <c r="A5626" t="s">
        <v>642</v>
      </c>
      <c r="B5626" t="s">
        <v>643</v>
      </c>
      <c r="C5626">
        <f>-70.11771016 / 41.72944681</f>
        <v>-1.6802933065289778</v>
      </c>
      <c r="D5626" t="s">
        <v>644</v>
      </c>
      <c r="E5626" t="s">
        <v>70</v>
      </c>
      <c r="F5626" s="1">
        <v>41890</v>
      </c>
      <c r="G5626">
        <v>5</v>
      </c>
      <c r="O5626">
        <v>4.29</v>
      </c>
      <c r="P5626" t="s">
        <v>71</v>
      </c>
      <c r="Q5626">
        <v>24.2</v>
      </c>
      <c r="R5626" t="s">
        <v>71</v>
      </c>
    </row>
    <row r="5627" spans="1:58" x14ac:dyDescent="0.2">
      <c r="A5627" t="s">
        <v>642</v>
      </c>
      <c r="B5627" t="s">
        <v>643</v>
      </c>
      <c r="C5627">
        <f>-70.11771016 / 41.72944681</f>
        <v>-1.6802933065289778</v>
      </c>
      <c r="D5627" t="s">
        <v>644</v>
      </c>
      <c r="E5627" t="s">
        <v>70</v>
      </c>
      <c r="F5627" s="1">
        <v>41890</v>
      </c>
      <c r="G5627">
        <v>6</v>
      </c>
      <c r="O5627">
        <v>3.57</v>
      </c>
      <c r="P5627" t="s">
        <v>71</v>
      </c>
      <c r="Q5627">
        <v>24.1</v>
      </c>
      <c r="R5627" t="s">
        <v>71</v>
      </c>
    </row>
    <row r="5628" spans="1:58" x14ac:dyDescent="0.2">
      <c r="A5628" t="s">
        <v>642</v>
      </c>
      <c r="B5628" t="s">
        <v>643</v>
      </c>
      <c r="C5628">
        <f>-70.11771016 / 41.72944681</f>
        <v>-1.6802933065289778</v>
      </c>
      <c r="D5628" t="s">
        <v>644</v>
      </c>
      <c r="E5628" t="s">
        <v>70</v>
      </c>
      <c r="F5628" s="1">
        <v>41890</v>
      </c>
      <c r="G5628">
        <v>7</v>
      </c>
      <c r="O5628">
        <v>3.34</v>
      </c>
      <c r="P5628" t="s">
        <v>71</v>
      </c>
      <c r="Q5628">
        <v>24.1</v>
      </c>
      <c r="R5628" t="s">
        <v>71</v>
      </c>
    </row>
    <row r="5629" spans="1:58" x14ac:dyDescent="0.2">
      <c r="A5629" t="s">
        <v>642</v>
      </c>
      <c r="B5629" t="s">
        <v>643</v>
      </c>
      <c r="C5629">
        <f>-70.11771016 / 41.72944681</f>
        <v>-1.6802933065289778</v>
      </c>
      <c r="D5629" t="s">
        <v>644</v>
      </c>
      <c r="E5629" t="s">
        <v>70</v>
      </c>
      <c r="F5629" s="1">
        <v>41890</v>
      </c>
      <c r="G5629">
        <v>8</v>
      </c>
      <c r="K5629">
        <v>5.35</v>
      </c>
      <c r="L5629" t="s">
        <v>71</v>
      </c>
      <c r="O5629">
        <v>2</v>
      </c>
      <c r="P5629" t="s">
        <v>71</v>
      </c>
      <c r="Q5629">
        <v>23.8</v>
      </c>
      <c r="R5629" t="s">
        <v>71</v>
      </c>
      <c r="S5629">
        <v>2.99</v>
      </c>
      <c r="T5629" t="s">
        <v>71</v>
      </c>
      <c r="U5629">
        <v>92.61</v>
      </c>
      <c r="V5629" t="s">
        <v>71</v>
      </c>
      <c r="W5629">
        <v>41.87</v>
      </c>
      <c r="X5629" t="s">
        <v>71</v>
      </c>
      <c r="Y5629">
        <v>69.45</v>
      </c>
      <c r="AA5629">
        <v>47.05</v>
      </c>
      <c r="AE5629">
        <v>5.5</v>
      </c>
      <c r="AF5629" t="s">
        <v>71</v>
      </c>
      <c r="AG5629">
        <v>6.58</v>
      </c>
      <c r="AH5629" t="s">
        <v>71</v>
      </c>
      <c r="AS5629">
        <v>9</v>
      </c>
      <c r="AT5629" t="s">
        <v>71</v>
      </c>
    </row>
    <row r="5630" spans="1:58" x14ac:dyDescent="0.2">
      <c r="A5630" t="s">
        <v>642</v>
      </c>
      <c r="B5630" t="s">
        <v>643</v>
      </c>
      <c r="C5630">
        <f>-70.11771016 / 41.72944681</f>
        <v>-1.6802933065289778</v>
      </c>
      <c r="D5630" t="s">
        <v>644</v>
      </c>
      <c r="E5630" t="s">
        <v>70</v>
      </c>
      <c r="F5630" s="1">
        <v>42625</v>
      </c>
      <c r="G5630">
        <v>0.5</v>
      </c>
      <c r="I5630">
        <v>9.6999999999999993</v>
      </c>
      <c r="J5630" t="s">
        <v>71</v>
      </c>
      <c r="K5630">
        <v>12.33</v>
      </c>
      <c r="L5630" t="s">
        <v>71</v>
      </c>
      <c r="M5630">
        <v>1.73</v>
      </c>
      <c r="N5630" t="s">
        <v>71</v>
      </c>
      <c r="O5630">
        <v>7.81</v>
      </c>
      <c r="P5630" t="s">
        <v>71</v>
      </c>
      <c r="Q5630">
        <v>23.6</v>
      </c>
      <c r="R5630" t="s">
        <v>71</v>
      </c>
      <c r="S5630">
        <v>0.9</v>
      </c>
      <c r="T5630" t="s">
        <v>71</v>
      </c>
      <c r="U5630">
        <v>27.88</v>
      </c>
      <c r="V5630" t="s">
        <v>71</v>
      </c>
      <c r="W5630">
        <v>38.89</v>
      </c>
      <c r="X5630" t="s">
        <v>71</v>
      </c>
      <c r="Y5630">
        <v>52.14</v>
      </c>
      <c r="AA5630">
        <v>55.24</v>
      </c>
      <c r="AC5630">
        <v>52.1</v>
      </c>
      <c r="AE5630">
        <v>8.5</v>
      </c>
      <c r="AF5630" t="s">
        <v>71</v>
      </c>
      <c r="AG5630">
        <v>6.37</v>
      </c>
      <c r="AH5630" t="s">
        <v>71</v>
      </c>
      <c r="AS5630">
        <v>7.47</v>
      </c>
      <c r="AT5630" t="s">
        <v>71</v>
      </c>
      <c r="BE5630">
        <v>19.8</v>
      </c>
      <c r="BF5630" t="s">
        <v>71</v>
      </c>
    </row>
    <row r="5631" spans="1:58" x14ac:dyDescent="0.2">
      <c r="A5631" t="s">
        <v>642</v>
      </c>
      <c r="B5631" t="s">
        <v>643</v>
      </c>
      <c r="C5631">
        <f>-70.11771016 / 41.72944681</f>
        <v>-1.6802933065289778</v>
      </c>
      <c r="D5631" t="s">
        <v>644</v>
      </c>
      <c r="E5631" t="s">
        <v>70</v>
      </c>
      <c r="F5631" s="1">
        <v>42625</v>
      </c>
      <c r="G5631">
        <v>1</v>
      </c>
      <c r="O5631">
        <v>7.8</v>
      </c>
      <c r="P5631" t="s">
        <v>71</v>
      </c>
      <c r="Q5631">
        <v>23.6</v>
      </c>
      <c r="R5631" t="s">
        <v>71</v>
      </c>
    </row>
    <row r="5632" spans="1:58" x14ac:dyDescent="0.2">
      <c r="A5632" t="s">
        <v>642</v>
      </c>
      <c r="B5632" t="s">
        <v>643</v>
      </c>
      <c r="C5632">
        <f>-70.11771016 / 41.72944681</f>
        <v>-1.6802933065289778</v>
      </c>
      <c r="D5632" t="s">
        <v>644</v>
      </c>
      <c r="E5632" t="s">
        <v>70</v>
      </c>
      <c r="F5632" s="1">
        <v>42625</v>
      </c>
      <c r="G5632">
        <v>2</v>
      </c>
      <c r="O5632">
        <v>7.78</v>
      </c>
      <c r="P5632" t="s">
        <v>71</v>
      </c>
      <c r="Q5632">
        <v>23.5</v>
      </c>
      <c r="R5632" t="s">
        <v>71</v>
      </c>
    </row>
    <row r="5633" spans="1:58" x14ac:dyDescent="0.2">
      <c r="A5633" t="s">
        <v>642</v>
      </c>
      <c r="B5633" t="s">
        <v>643</v>
      </c>
      <c r="C5633">
        <f>-70.11771016 / 41.72944681</f>
        <v>-1.6802933065289778</v>
      </c>
      <c r="D5633" t="s">
        <v>644</v>
      </c>
      <c r="E5633" t="s">
        <v>70</v>
      </c>
      <c r="F5633" s="1">
        <v>42625</v>
      </c>
      <c r="G5633">
        <v>3</v>
      </c>
      <c r="O5633">
        <v>7.73</v>
      </c>
      <c r="P5633" t="s">
        <v>71</v>
      </c>
      <c r="Q5633">
        <v>23.5</v>
      </c>
      <c r="R5633" t="s">
        <v>71</v>
      </c>
    </row>
    <row r="5634" spans="1:58" x14ac:dyDescent="0.2">
      <c r="A5634" t="s">
        <v>642</v>
      </c>
      <c r="B5634" t="s">
        <v>643</v>
      </c>
      <c r="C5634">
        <f>-70.11771016 / 41.72944681</f>
        <v>-1.6802933065289778</v>
      </c>
      <c r="D5634" t="s">
        <v>644</v>
      </c>
      <c r="E5634" t="s">
        <v>70</v>
      </c>
      <c r="F5634" s="1">
        <v>42625</v>
      </c>
      <c r="G5634">
        <v>4</v>
      </c>
      <c r="O5634">
        <v>7.6</v>
      </c>
      <c r="P5634" t="s">
        <v>71</v>
      </c>
      <c r="Q5634">
        <v>23.5</v>
      </c>
      <c r="R5634" t="s">
        <v>71</v>
      </c>
    </row>
    <row r="5635" spans="1:58" x14ac:dyDescent="0.2">
      <c r="A5635" t="s">
        <v>642</v>
      </c>
      <c r="B5635" t="s">
        <v>643</v>
      </c>
      <c r="C5635">
        <f>-70.11771016 / 41.72944681</f>
        <v>-1.6802933065289778</v>
      </c>
      <c r="D5635" t="s">
        <v>644</v>
      </c>
      <c r="E5635" t="s">
        <v>70</v>
      </c>
      <c r="F5635" s="1">
        <v>42625</v>
      </c>
      <c r="G5635">
        <v>5</v>
      </c>
      <c r="O5635">
        <v>7.55</v>
      </c>
      <c r="P5635" t="s">
        <v>71</v>
      </c>
      <c r="Q5635">
        <v>23.5</v>
      </c>
      <c r="R5635" t="s">
        <v>71</v>
      </c>
    </row>
    <row r="5636" spans="1:58" x14ac:dyDescent="0.2">
      <c r="A5636" t="s">
        <v>642</v>
      </c>
      <c r="B5636" t="s">
        <v>643</v>
      </c>
      <c r="C5636">
        <f>-70.11771016 / 41.72944681</f>
        <v>-1.6802933065289778</v>
      </c>
      <c r="D5636" t="s">
        <v>644</v>
      </c>
      <c r="E5636" t="s">
        <v>70</v>
      </c>
      <c r="F5636" s="1">
        <v>42625</v>
      </c>
      <c r="G5636">
        <v>6</v>
      </c>
      <c r="O5636">
        <v>6.68</v>
      </c>
      <c r="P5636" t="s">
        <v>71</v>
      </c>
      <c r="Q5636">
        <v>23.3</v>
      </c>
      <c r="R5636" t="s">
        <v>71</v>
      </c>
    </row>
    <row r="5637" spans="1:58" x14ac:dyDescent="0.2">
      <c r="A5637" t="s">
        <v>642</v>
      </c>
      <c r="B5637" t="s">
        <v>643</v>
      </c>
      <c r="C5637">
        <f>-70.11771016 / 41.72944681</f>
        <v>-1.6802933065289778</v>
      </c>
      <c r="D5637" t="s">
        <v>644</v>
      </c>
      <c r="E5637" t="s">
        <v>70</v>
      </c>
      <c r="F5637" s="1">
        <v>42625</v>
      </c>
      <c r="G5637">
        <v>7</v>
      </c>
      <c r="O5637">
        <v>5.16</v>
      </c>
      <c r="P5637" t="s">
        <v>71</v>
      </c>
      <c r="Q5637">
        <v>23</v>
      </c>
      <c r="R5637" t="s">
        <v>71</v>
      </c>
    </row>
    <row r="5638" spans="1:58" x14ac:dyDescent="0.2">
      <c r="A5638" t="s">
        <v>642</v>
      </c>
      <c r="B5638" t="s">
        <v>643</v>
      </c>
      <c r="C5638">
        <f>-70.11771016 / 41.72944681</f>
        <v>-1.6802933065289778</v>
      </c>
      <c r="D5638" t="s">
        <v>644</v>
      </c>
      <c r="E5638" t="s">
        <v>70</v>
      </c>
      <c r="F5638" s="1">
        <v>42625</v>
      </c>
      <c r="G5638">
        <v>8</v>
      </c>
      <c r="O5638">
        <v>4.2300000000000004</v>
      </c>
      <c r="P5638" t="s">
        <v>71</v>
      </c>
      <c r="Q5638">
        <v>22.8</v>
      </c>
      <c r="R5638" t="s">
        <v>71</v>
      </c>
    </row>
    <row r="5639" spans="1:58" x14ac:dyDescent="0.2">
      <c r="A5639" t="s">
        <v>642</v>
      </c>
      <c r="B5639" t="s">
        <v>643</v>
      </c>
      <c r="C5639">
        <f>-70.11771016 / 41.72944681</f>
        <v>-1.6802933065289778</v>
      </c>
      <c r="D5639" t="s">
        <v>644</v>
      </c>
      <c r="E5639" t="s">
        <v>70</v>
      </c>
      <c r="F5639" s="1">
        <v>42625</v>
      </c>
      <c r="G5639">
        <v>8.5</v>
      </c>
      <c r="K5639">
        <v>5.64</v>
      </c>
      <c r="L5639" t="s">
        <v>71</v>
      </c>
      <c r="S5639">
        <v>0.76</v>
      </c>
      <c r="T5639" t="s">
        <v>71</v>
      </c>
      <c r="U5639">
        <v>23.54</v>
      </c>
      <c r="V5639" t="s">
        <v>71</v>
      </c>
      <c r="W5639">
        <v>61.71</v>
      </c>
      <c r="X5639" t="s">
        <v>71</v>
      </c>
      <c r="Y5639">
        <v>49.7</v>
      </c>
      <c r="AA5639">
        <v>47.57</v>
      </c>
      <c r="AE5639">
        <v>16.2</v>
      </c>
      <c r="AF5639" t="s">
        <v>71</v>
      </c>
      <c r="AG5639">
        <v>6.11</v>
      </c>
      <c r="AH5639" t="s">
        <v>71</v>
      </c>
      <c r="AS5639">
        <v>11.92</v>
      </c>
      <c r="AT5639" t="s">
        <v>71</v>
      </c>
      <c r="BE5639">
        <v>17.559999999999999</v>
      </c>
      <c r="BF5639" t="s">
        <v>71</v>
      </c>
    </row>
    <row r="5640" spans="1:58" x14ac:dyDescent="0.2">
      <c r="A5640" t="s">
        <v>642</v>
      </c>
      <c r="B5640" t="s">
        <v>643</v>
      </c>
      <c r="C5640">
        <f>-70.11771016 / 41.72944681</f>
        <v>-1.6802933065289778</v>
      </c>
      <c r="D5640" t="s">
        <v>644</v>
      </c>
      <c r="E5640" t="s">
        <v>70</v>
      </c>
      <c r="F5640" s="1">
        <v>42625</v>
      </c>
      <c r="G5640">
        <v>9</v>
      </c>
      <c r="O5640">
        <v>1.24</v>
      </c>
      <c r="P5640" t="s">
        <v>71</v>
      </c>
      <c r="Q5640">
        <v>22.3</v>
      </c>
      <c r="R5640" t="s">
        <v>71</v>
      </c>
    </row>
    <row r="5641" spans="1:58" x14ac:dyDescent="0.2">
      <c r="A5641" t="s">
        <v>271</v>
      </c>
      <c r="B5641" t="s">
        <v>272</v>
      </c>
      <c r="C5641">
        <f>-70.06663854 / 41.72367519</f>
        <v>-1.6793016967209307</v>
      </c>
      <c r="D5641" t="s">
        <v>127</v>
      </c>
      <c r="E5641" t="s">
        <v>70</v>
      </c>
      <c r="F5641" s="1">
        <v>37143</v>
      </c>
      <c r="G5641">
        <v>0.5</v>
      </c>
      <c r="I5641">
        <v>22</v>
      </c>
      <c r="J5641" t="s">
        <v>71</v>
      </c>
      <c r="K5641">
        <v>13.71</v>
      </c>
      <c r="L5641" t="s">
        <v>71</v>
      </c>
      <c r="O5641">
        <v>10.42</v>
      </c>
      <c r="P5641" t="s">
        <v>71</v>
      </c>
      <c r="Q5641">
        <v>22.2</v>
      </c>
      <c r="R5641" t="s">
        <v>71</v>
      </c>
      <c r="S5641">
        <v>0.54</v>
      </c>
      <c r="T5641" t="s">
        <v>71</v>
      </c>
      <c r="U5641">
        <v>16.73</v>
      </c>
      <c r="V5641" t="s">
        <v>71</v>
      </c>
      <c r="W5641">
        <v>36</v>
      </c>
      <c r="X5641" t="s">
        <v>71</v>
      </c>
      <c r="Y5641">
        <v>44.77</v>
      </c>
      <c r="AA5641">
        <v>56.28</v>
      </c>
      <c r="AE5641">
        <v>2.8</v>
      </c>
      <c r="AF5641" t="s">
        <v>71</v>
      </c>
      <c r="AG5641">
        <v>6.48</v>
      </c>
      <c r="AH5641" t="s">
        <v>71</v>
      </c>
      <c r="AS5641">
        <v>0</v>
      </c>
      <c r="AT5641" t="s">
        <v>71</v>
      </c>
    </row>
    <row r="5642" spans="1:58" x14ac:dyDescent="0.2">
      <c r="A5642" t="s">
        <v>271</v>
      </c>
      <c r="B5642" t="s">
        <v>272</v>
      </c>
      <c r="C5642">
        <f>-70.06663854 / 41.72367519</f>
        <v>-1.6793016967209307</v>
      </c>
      <c r="D5642" t="s">
        <v>127</v>
      </c>
      <c r="E5642" t="s">
        <v>70</v>
      </c>
      <c r="F5642" s="1">
        <v>37143</v>
      </c>
      <c r="G5642">
        <v>2</v>
      </c>
      <c r="O5642">
        <v>10.02</v>
      </c>
      <c r="P5642" t="s">
        <v>71</v>
      </c>
      <c r="Q5642">
        <v>22</v>
      </c>
      <c r="R5642" t="s">
        <v>71</v>
      </c>
    </row>
    <row r="5643" spans="1:58" x14ac:dyDescent="0.2">
      <c r="A5643" t="s">
        <v>271</v>
      </c>
      <c r="B5643" t="s">
        <v>272</v>
      </c>
      <c r="C5643">
        <f>-70.06663854 / 41.72367519</f>
        <v>-1.6793016967209307</v>
      </c>
      <c r="D5643" t="s">
        <v>127</v>
      </c>
      <c r="E5643" t="s">
        <v>70</v>
      </c>
      <c r="F5643" s="1">
        <v>37143</v>
      </c>
      <c r="G5643">
        <v>3</v>
      </c>
      <c r="K5643">
        <v>16.899999999999999</v>
      </c>
      <c r="L5643" t="s">
        <v>71</v>
      </c>
      <c r="O5643">
        <v>10.45</v>
      </c>
      <c r="P5643" t="s">
        <v>71</v>
      </c>
      <c r="Q5643">
        <v>21.8</v>
      </c>
      <c r="R5643" t="s">
        <v>71</v>
      </c>
      <c r="S5643">
        <v>0.7</v>
      </c>
      <c r="T5643" t="s">
        <v>71</v>
      </c>
      <c r="U5643">
        <v>21.68</v>
      </c>
      <c r="V5643" t="s">
        <v>71</v>
      </c>
      <c r="W5643">
        <v>39.4</v>
      </c>
      <c r="X5643" t="s">
        <v>71</v>
      </c>
      <c r="Y5643">
        <v>48.51</v>
      </c>
      <c r="AA5643">
        <v>58.34</v>
      </c>
      <c r="AE5643">
        <v>2.63</v>
      </c>
      <c r="AF5643" t="s">
        <v>71</v>
      </c>
      <c r="AG5643">
        <v>6.25</v>
      </c>
      <c r="AH5643" t="s">
        <v>71</v>
      </c>
      <c r="AS5643">
        <v>0</v>
      </c>
      <c r="AT5643" t="s">
        <v>71</v>
      </c>
    </row>
    <row r="5644" spans="1:58" x14ac:dyDescent="0.2">
      <c r="A5644" t="s">
        <v>271</v>
      </c>
      <c r="B5644" t="s">
        <v>272</v>
      </c>
      <c r="C5644">
        <f>-70.06663854 / 41.72367519</f>
        <v>-1.6793016967209307</v>
      </c>
      <c r="D5644" t="s">
        <v>127</v>
      </c>
      <c r="E5644" t="s">
        <v>70</v>
      </c>
      <c r="F5644" s="1">
        <v>37143</v>
      </c>
      <c r="G5644">
        <v>4</v>
      </c>
      <c r="O5644">
        <v>8.82</v>
      </c>
      <c r="P5644" t="s">
        <v>71</v>
      </c>
      <c r="Q5644">
        <v>21.5</v>
      </c>
      <c r="R5644" t="s">
        <v>71</v>
      </c>
    </row>
    <row r="5645" spans="1:58" x14ac:dyDescent="0.2">
      <c r="A5645" t="s">
        <v>271</v>
      </c>
      <c r="B5645" t="s">
        <v>272</v>
      </c>
      <c r="C5645">
        <f>-70.06663854 / 41.72367519</f>
        <v>-1.6793016967209307</v>
      </c>
      <c r="D5645" t="s">
        <v>127</v>
      </c>
      <c r="E5645" t="s">
        <v>70</v>
      </c>
      <c r="F5645" s="1">
        <v>37143</v>
      </c>
      <c r="G5645">
        <v>5</v>
      </c>
      <c r="O5645">
        <v>8.9499999999999993</v>
      </c>
      <c r="P5645" t="s">
        <v>71</v>
      </c>
      <c r="Q5645">
        <v>21.5</v>
      </c>
      <c r="R5645" t="s">
        <v>71</v>
      </c>
    </row>
    <row r="5646" spans="1:58" x14ac:dyDescent="0.2">
      <c r="A5646" t="s">
        <v>271</v>
      </c>
      <c r="B5646" t="s">
        <v>272</v>
      </c>
      <c r="C5646">
        <f>-70.06663854 / 41.72367519</f>
        <v>-1.6793016967209307</v>
      </c>
      <c r="D5646" t="s">
        <v>127</v>
      </c>
      <c r="E5646" t="s">
        <v>70</v>
      </c>
      <c r="F5646" s="1">
        <v>37143</v>
      </c>
      <c r="G5646">
        <v>6</v>
      </c>
      <c r="O5646">
        <v>8.25</v>
      </c>
      <c r="P5646" t="s">
        <v>71</v>
      </c>
      <c r="Q5646">
        <v>21.3</v>
      </c>
      <c r="R5646" t="s">
        <v>71</v>
      </c>
    </row>
    <row r="5647" spans="1:58" x14ac:dyDescent="0.2">
      <c r="A5647" t="s">
        <v>271</v>
      </c>
      <c r="B5647" t="s">
        <v>272</v>
      </c>
      <c r="C5647">
        <f>-70.06663854 / 41.72367519</f>
        <v>-1.6793016967209307</v>
      </c>
      <c r="D5647" t="s">
        <v>127</v>
      </c>
      <c r="E5647" t="s">
        <v>70</v>
      </c>
      <c r="F5647" s="1">
        <v>37143</v>
      </c>
      <c r="G5647">
        <v>7</v>
      </c>
      <c r="O5647">
        <v>7.85</v>
      </c>
      <c r="P5647" t="s">
        <v>71</v>
      </c>
      <c r="Q5647">
        <v>21.3</v>
      </c>
      <c r="R5647" t="s">
        <v>71</v>
      </c>
    </row>
    <row r="5648" spans="1:58" x14ac:dyDescent="0.2">
      <c r="A5648" t="s">
        <v>271</v>
      </c>
      <c r="B5648" t="s">
        <v>272</v>
      </c>
      <c r="C5648">
        <f>-70.06663854 / 41.72367519</f>
        <v>-1.6793016967209307</v>
      </c>
      <c r="D5648" t="s">
        <v>127</v>
      </c>
      <c r="E5648" t="s">
        <v>70</v>
      </c>
      <c r="F5648" s="1">
        <v>37143</v>
      </c>
      <c r="G5648">
        <v>8</v>
      </c>
      <c r="O5648">
        <v>8.1999999999999993</v>
      </c>
      <c r="P5648" t="s">
        <v>71</v>
      </c>
      <c r="Q5648">
        <v>21.3</v>
      </c>
      <c r="R5648" t="s">
        <v>71</v>
      </c>
    </row>
    <row r="5649" spans="1:46" x14ac:dyDescent="0.2">
      <c r="A5649" t="s">
        <v>271</v>
      </c>
      <c r="B5649" t="s">
        <v>272</v>
      </c>
      <c r="C5649">
        <f>-70.06663854 / 41.72367519</f>
        <v>-1.6793016967209307</v>
      </c>
      <c r="D5649" t="s">
        <v>127</v>
      </c>
      <c r="E5649" t="s">
        <v>70</v>
      </c>
      <c r="F5649" s="1">
        <v>37143</v>
      </c>
      <c r="G5649">
        <v>9</v>
      </c>
      <c r="K5649">
        <v>11.76</v>
      </c>
      <c r="L5649" t="s">
        <v>71</v>
      </c>
      <c r="O5649">
        <v>7.75</v>
      </c>
      <c r="P5649" t="s">
        <v>71</v>
      </c>
      <c r="Q5649">
        <v>21.2</v>
      </c>
      <c r="R5649" t="s">
        <v>71</v>
      </c>
      <c r="S5649">
        <v>0.7</v>
      </c>
      <c r="T5649" t="s">
        <v>71</v>
      </c>
      <c r="U5649">
        <v>21.68</v>
      </c>
      <c r="V5649" t="s">
        <v>71</v>
      </c>
      <c r="W5649">
        <v>35.6</v>
      </c>
      <c r="X5649" t="s">
        <v>71</v>
      </c>
      <c r="Y5649">
        <v>48.51</v>
      </c>
      <c r="AA5649">
        <v>54.78</v>
      </c>
      <c r="AE5649">
        <v>3</v>
      </c>
      <c r="AF5649" t="s">
        <v>71</v>
      </c>
      <c r="AG5649">
        <v>6.67</v>
      </c>
      <c r="AH5649" t="s">
        <v>71</v>
      </c>
      <c r="AS5649">
        <v>0.73</v>
      </c>
      <c r="AT5649" t="s">
        <v>71</v>
      </c>
    </row>
    <row r="5650" spans="1:46" x14ac:dyDescent="0.2">
      <c r="A5650" t="s">
        <v>271</v>
      </c>
      <c r="B5650" t="s">
        <v>272</v>
      </c>
      <c r="C5650">
        <f>-70.06663854 / 41.72367519</f>
        <v>-1.6793016967209307</v>
      </c>
      <c r="D5650" t="s">
        <v>127</v>
      </c>
      <c r="E5650" t="s">
        <v>70</v>
      </c>
      <c r="F5650" s="1">
        <v>37143</v>
      </c>
      <c r="G5650">
        <v>10</v>
      </c>
      <c r="O5650">
        <v>8.51</v>
      </c>
      <c r="P5650" t="s">
        <v>71</v>
      </c>
      <c r="Q5650">
        <v>21.2</v>
      </c>
      <c r="R5650" t="s">
        <v>71</v>
      </c>
    </row>
    <row r="5651" spans="1:46" x14ac:dyDescent="0.2">
      <c r="A5651" t="s">
        <v>271</v>
      </c>
      <c r="B5651" t="s">
        <v>272</v>
      </c>
      <c r="C5651">
        <f>-70.06663854 / 41.72367519</f>
        <v>-1.6793016967209307</v>
      </c>
      <c r="D5651" t="s">
        <v>127</v>
      </c>
      <c r="E5651" t="s">
        <v>70</v>
      </c>
      <c r="F5651" s="1">
        <v>37143</v>
      </c>
      <c r="G5651">
        <v>11</v>
      </c>
      <c r="O5651">
        <v>6.06</v>
      </c>
      <c r="P5651" t="s">
        <v>71</v>
      </c>
      <c r="Q5651">
        <v>21</v>
      </c>
      <c r="R5651" t="s">
        <v>71</v>
      </c>
    </row>
    <row r="5652" spans="1:46" x14ac:dyDescent="0.2">
      <c r="A5652" t="s">
        <v>271</v>
      </c>
      <c r="B5652" t="s">
        <v>272</v>
      </c>
      <c r="C5652">
        <f>-70.06663854 / 41.72367519</f>
        <v>-1.6793016967209307</v>
      </c>
      <c r="D5652" t="s">
        <v>127</v>
      </c>
      <c r="E5652" t="s">
        <v>70</v>
      </c>
      <c r="F5652" s="1">
        <v>37143</v>
      </c>
      <c r="G5652">
        <v>12</v>
      </c>
      <c r="O5652">
        <v>0.69</v>
      </c>
      <c r="P5652" t="s">
        <v>71</v>
      </c>
      <c r="Q5652">
        <v>19.8</v>
      </c>
      <c r="R5652" t="s">
        <v>71</v>
      </c>
    </row>
    <row r="5653" spans="1:46" x14ac:dyDescent="0.2">
      <c r="A5653" t="s">
        <v>271</v>
      </c>
      <c r="B5653" t="s">
        <v>272</v>
      </c>
      <c r="C5653">
        <f>-70.06663854 / 41.72367519</f>
        <v>-1.6793016967209307</v>
      </c>
      <c r="D5653" t="s">
        <v>127</v>
      </c>
      <c r="E5653" t="s">
        <v>70</v>
      </c>
      <c r="F5653" s="1">
        <v>37143</v>
      </c>
      <c r="G5653">
        <v>13</v>
      </c>
      <c r="O5653">
        <v>0.06</v>
      </c>
      <c r="P5653" t="s">
        <v>71</v>
      </c>
      <c r="Q5653">
        <v>16.399999999999999</v>
      </c>
      <c r="R5653" t="s">
        <v>71</v>
      </c>
    </row>
    <row r="5654" spans="1:46" x14ac:dyDescent="0.2">
      <c r="A5654" t="s">
        <v>271</v>
      </c>
      <c r="B5654" t="s">
        <v>272</v>
      </c>
      <c r="C5654">
        <f>-70.06663854 / 41.72367519</f>
        <v>-1.6793016967209307</v>
      </c>
      <c r="D5654" t="s">
        <v>127</v>
      </c>
      <c r="E5654" t="s">
        <v>70</v>
      </c>
      <c r="F5654" s="1">
        <v>37143</v>
      </c>
      <c r="G5654">
        <v>14</v>
      </c>
      <c r="O5654">
        <v>0.05</v>
      </c>
      <c r="P5654" t="s">
        <v>71</v>
      </c>
      <c r="Q5654">
        <v>13.5</v>
      </c>
      <c r="R5654" t="s">
        <v>71</v>
      </c>
    </row>
    <row r="5655" spans="1:46" x14ac:dyDescent="0.2">
      <c r="A5655" t="s">
        <v>271</v>
      </c>
      <c r="B5655" t="s">
        <v>272</v>
      </c>
      <c r="C5655">
        <f>-70.06663854 / 41.72367519</f>
        <v>-1.6793016967209307</v>
      </c>
      <c r="D5655" t="s">
        <v>127</v>
      </c>
      <c r="E5655" t="s">
        <v>70</v>
      </c>
      <c r="F5655" s="1">
        <v>37143</v>
      </c>
      <c r="G5655">
        <v>15</v>
      </c>
      <c r="O5655">
        <v>0.04</v>
      </c>
      <c r="P5655" t="s">
        <v>71</v>
      </c>
      <c r="Q5655">
        <v>13.1</v>
      </c>
      <c r="R5655" t="s">
        <v>71</v>
      </c>
    </row>
    <row r="5656" spans="1:46" x14ac:dyDescent="0.2">
      <c r="A5656" t="s">
        <v>271</v>
      </c>
      <c r="B5656" t="s">
        <v>272</v>
      </c>
      <c r="C5656">
        <f>-70.06663854 / 41.72367519</f>
        <v>-1.6793016967209307</v>
      </c>
      <c r="D5656" t="s">
        <v>127</v>
      </c>
      <c r="E5656" t="s">
        <v>70</v>
      </c>
      <c r="F5656" s="1">
        <v>37143</v>
      </c>
      <c r="G5656">
        <v>16</v>
      </c>
      <c r="O5656">
        <v>0.04</v>
      </c>
      <c r="P5656" t="s">
        <v>71</v>
      </c>
      <c r="Q5656">
        <v>12.8</v>
      </c>
      <c r="R5656" t="s">
        <v>71</v>
      </c>
    </row>
    <row r="5657" spans="1:46" x14ac:dyDescent="0.2">
      <c r="A5657" t="s">
        <v>271</v>
      </c>
      <c r="B5657" t="s">
        <v>272</v>
      </c>
      <c r="C5657">
        <f>-70.06663854 / 41.72367519</f>
        <v>-1.6793016967209307</v>
      </c>
      <c r="D5657" t="s">
        <v>127</v>
      </c>
      <c r="E5657" t="s">
        <v>70</v>
      </c>
      <c r="F5657" s="1">
        <v>37143</v>
      </c>
      <c r="G5657">
        <v>17</v>
      </c>
      <c r="O5657">
        <v>0.04</v>
      </c>
      <c r="P5657" t="s">
        <v>71</v>
      </c>
      <c r="Q5657">
        <v>12.4</v>
      </c>
      <c r="R5657" t="s">
        <v>71</v>
      </c>
    </row>
    <row r="5658" spans="1:46" x14ac:dyDescent="0.2">
      <c r="A5658" t="s">
        <v>271</v>
      </c>
      <c r="B5658" t="s">
        <v>272</v>
      </c>
      <c r="C5658">
        <f>-70.06663854 / 41.72367519</f>
        <v>-1.6793016967209307</v>
      </c>
      <c r="D5658" t="s">
        <v>127</v>
      </c>
      <c r="E5658" t="s">
        <v>70</v>
      </c>
      <c r="F5658" s="1">
        <v>37143</v>
      </c>
      <c r="G5658">
        <v>18</v>
      </c>
      <c r="O5658">
        <v>0.03</v>
      </c>
      <c r="P5658" t="s">
        <v>71</v>
      </c>
      <c r="Q5658">
        <v>12.3</v>
      </c>
      <c r="R5658" t="s">
        <v>71</v>
      </c>
    </row>
    <row r="5659" spans="1:46" x14ac:dyDescent="0.2">
      <c r="A5659" t="s">
        <v>271</v>
      </c>
      <c r="B5659" t="s">
        <v>272</v>
      </c>
      <c r="C5659">
        <f>-70.06663854 / 41.72367519</f>
        <v>-1.6793016967209307</v>
      </c>
      <c r="D5659" t="s">
        <v>127</v>
      </c>
      <c r="E5659" t="s">
        <v>70</v>
      </c>
      <c r="F5659" s="1">
        <v>37143</v>
      </c>
      <c r="G5659">
        <v>19</v>
      </c>
      <c r="O5659">
        <v>0.03</v>
      </c>
      <c r="P5659" t="s">
        <v>71</v>
      </c>
      <c r="Q5659">
        <v>12</v>
      </c>
      <c r="R5659" t="s">
        <v>71</v>
      </c>
    </row>
    <row r="5660" spans="1:46" x14ac:dyDescent="0.2">
      <c r="A5660" t="s">
        <v>271</v>
      </c>
      <c r="B5660" t="s">
        <v>272</v>
      </c>
      <c r="C5660">
        <f>-70.06663854 / 41.72367519</f>
        <v>-1.6793016967209307</v>
      </c>
      <c r="D5660" t="s">
        <v>127</v>
      </c>
      <c r="E5660" t="s">
        <v>70</v>
      </c>
      <c r="F5660" s="1">
        <v>37143</v>
      </c>
      <c r="G5660">
        <v>20</v>
      </c>
      <c r="O5660">
        <v>0.03</v>
      </c>
      <c r="P5660" t="s">
        <v>71</v>
      </c>
      <c r="Q5660">
        <v>11.9</v>
      </c>
      <c r="R5660" t="s">
        <v>71</v>
      </c>
    </row>
    <row r="5661" spans="1:46" x14ac:dyDescent="0.2">
      <c r="A5661" t="s">
        <v>271</v>
      </c>
      <c r="B5661" t="s">
        <v>272</v>
      </c>
      <c r="C5661">
        <f>-70.06663854 / 41.72367519</f>
        <v>-1.6793016967209307</v>
      </c>
      <c r="D5661" t="s">
        <v>127</v>
      </c>
      <c r="E5661" t="s">
        <v>70</v>
      </c>
      <c r="F5661" s="1">
        <v>37143</v>
      </c>
      <c r="G5661">
        <v>21</v>
      </c>
      <c r="K5661">
        <v>5.51</v>
      </c>
      <c r="L5661" t="s">
        <v>71</v>
      </c>
      <c r="S5661">
        <v>10.83</v>
      </c>
      <c r="T5661" t="s">
        <v>71</v>
      </c>
      <c r="U5661">
        <v>335.45</v>
      </c>
      <c r="V5661" t="s">
        <v>71</v>
      </c>
      <c r="W5661">
        <v>200.1</v>
      </c>
      <c r="X5661" t="s">
        <v>71</v>
      </c>
      <c r="Y5661">
        <v>88.01</v>
      </c>
      <c r="AA5661">
        <v>47.34</v>
      </c>
      <c r="AE5661">
        <v>3.3</v>
      </c>
      <c r="AF5661" t="s">
        <v>71</v>
      </c>
      <c r="AG5661">
        <v>6.25</v>
      </c>
      <c r="AH5661" t="s">
        <v>71</v>
      </c>
      <c r="AS5661">
        <v>14.06</v>
      </c>
      <c r="AT5661" t="s">
        <v>71</v>
      </c>
    </row>
    <row r="5662" spans="1:46" x14ac:dyDescent="0.2">
      <c r="A5662" t="s">
        <v>271</v>
      </c>
      <c r="B5662" t="s">
        <v>272</v>
      </c>
      <c r="C5662">
        <f>-70.06663854 / 41.72367519</f>
        <v>-1.6793016967209307</v>
      </c>
      <c r="D5662" t="s">
        <v>127</v>
      </c>
      <c r="E5662" t="s">
        <v>70</v>
      </c>
      <c r="F5662" s="1">
        <v>37143</v>
      </c>
      <c r="G5662">
        <v>22</v>
      </c>
      <c r="O5662">
        <v>0.03</v>
      </c>
      <c r="P5662" t="s">
        <v>71</v>
      </c>
      <c r="Q5662">
        <v>11.9</v>
      </c>
      <c r="R5662" t="s">
        <v>71</v>
      </c>
    </row>
    <row r="5663" spans="1:46" x14ac:dyDescent="0.2">
      <c r="A5663" t="s">
        <v>271</v>
      </c>
      <c r="B5663" t="s">
        <v>272</v>
      </c>
      <c r="C5663">
        <f>-70.06663854 / 41.72367519</f>
        <v>-1.6793016967209307</v>
      </c>
      <c r="D5663" t="s">
        <v>127</v>
      </c>
      <c r="E5663" t="s">
        <v>70</v>
      </c>
      <c r="F5663" s="1">
        <v>37873</v>
      </c>
      <c r="G5663">
        <v>0.5</v>
      </c>
      <c r="I5663">
        <v>19.100000000000001</v>
      </c>
      <c r="J5663" t="s">
        <v>71</v>
      </c>
      <c r="K5663">
        <v>1.56</v>
      </c>
      <c r="L5663" t="s">
        <v>71</v>
      </c>
      <c r="M5663">
        <v>4.5999999999999996</v>
      </c>
      <c r="N5663" t="s">
        <v>71</v>
      </c>
      <c r="O5663">
        <v>8.01</v>
      </c>
      <c r="P5663" t="s">
        <v>71</v>
      </c>
      <c r="Q5663">
        <v>26.6</v>
      </c>
      <c r="R5663" t="s">
        <v>71</v>
      </c>
      <c r="S5663">
        <v>0.6</v>
      </c>
      <c r="T5663" t="s">
        <v>71</v>
      </c>
      <c r="U5663">
        <v>18.579999999999998</v>
      </c>
      <c r="V5663" t="s">
        <v>71</v>
      </c>
      <c r="W5663">
        <v>25.5</v>
      </c>
      <c r="X5663" t="s">
        <v>71</v>
      </c>
      <c r="Y5663">
        <v>46.29</v>
      </c>
      <c r="AA5663">
        <v>34.96</v>
      </c>
      <c r="AC5663">
        <v>38.01</v>
      </c>
      <c r="AE5663">
        <v>0.26</v>
      </c>
      <c r="AF5663" t="s">
        <v>71</v>
      </c>
      <c r="AG5663">
        <v>6.47</v>
      </c>
      <c r="AH5663" t="s">
        <v>71</v>
      </c>
      <c r="AS5663">
        <v>0.18</v>
      </c>
      <c r="AT5663" t="s">
        <v>71</v>
      </c>
    </row>
    <row r="5664" spans="1:46" x14ac:dyDescent="0.2">
      <c r="A5664" t="s">
        <v>271</v>
      </c>
      <c r="B5664" t="s">
        <v>272</v>
      </c>
      <c r="C5664">
        <f>-70.06663854 / 41.72367519</f>
        <v>-1.6793016967209307</v>
      </c>
      <c r="D5664" t="s">
        <v>127</v>
      </c>
      <c r="E5664" t="s">
        <v>70</v>
      </c>
      <c r="F5664" s="1">
        <v>37873</v>
      </c>
      <c r="G5664">
        <v>1</v>
      </c>
      <c r="O5664">
        <v>8.08</v>
      </c>
      <c r="P5664" t="s">
        <v>71</v>
      </c>
      <c r="Q5664">
        <v>26.5</v>
      </c>
      <c r="R5664" t="s">
        <v>71</v>
      </c>
    </row>
    <row r="5665" spans="1:46" x14ac:dyDescent="0.2">
      <c r="A5665" t="s">
        <v>271</v>
      </c>
      <c r="B5665" t="s">
        <v>272</v>
      </c>
      <c r="C5665">
        <f>-70.06663854 / 41.72367519</f>
        <v>-1.6793016967209307</v>
      </c>
      <c r="D5665" t="s">
        <v>127</v>
      </c>
      <c r="E5665" t="s">
        <v>70</v>
      </c>
      <c r="F5665" s="1">
        <v>37873</v>
      </c>
      <c r="G5665">
        <v>2</v>
      </c>
      <c r="O5665">
        <v>8.16</v>
      </c>
      <c r="P5665" t="s">
        <v>71</v>
      </c>
      <c r="Q5665">
        <v>26.4</v>
      </c>
      <c r="R5665" t="s">
        <v>71</v>
      </c>
    </row>
    <row r="5666" spans="1:46" x14ac:dyDescent="0.2">
      <c r="A5666" t="s">
        <v>271</v>
      </c>
      <c r="B5666" t="s">
        <v>272</v>
      </c>
      <c r="C5666">
        <f>-70.06663854 / 41.72367519</f>
        <v>-1.6793016967209307</v>
      </c>
      <c r="D5666" t="s">
        <v>127</v>
      </c>
      <c r="E5666" t="s">
        <v>70</v>
      </c>
      <c r="F5666" s="1">
        <v>37873</v>
      </c>
      <c r="G5666">
        <v>3</v>
      </c>
      <c r="K5666">
        <v>1.33</v>
      </c>
      <c r="L5666" t="s">
        <v>71</v>
      </c>
      <c r="O5666">
        <v>8.0399999999999991</v>
      </c>
      <c r="P5666" t="s">
        <v>71</v>
      </c>
      <c r="Q5666">
        <v>26.2</v>
      </c>
      <c r="R5666" t="s">
        <v>71</v>
      </c>
      <c r="S5666">
        <v>0.4</v>
      </c>
      <c r="T5666" t="s">
        <v>71</v>
      </c>
      <c r="U5666">
        <v>12.39</v>
      </c>
      <c r="V5666" t="s">
        <v>71</v>
      </c>
      <c r="W5666">
        <v>24.6</v>
      </c>
      <c r="X5666" t="s">
        <v>71</v>
      </c>
      <c r="Y5666">
        <v>40.44</v>
      </c>
      <c r="AA5666">
        <v>33.4</v>
      </c>
      <c r="AE5666">
        <v>0.26</v>
      </c>
      <c r="AF5666" t="s">
        <v>71</v>
      </c>
      <c r="AG5666">
        <v>6.56</v>
      </c>
      <c r="AH5666" t="s">
        <v>71</v>
      </c>
      <c r="AS5666">
        <v>0.49</v>
      </c>
      <c r="AT5666" t="s">
        <v>71</v>
      </c>
    </row>
    <row r="5667" spans="1:46" x14ac:dyDescent="0.2">
      <c r="A5667" t="s">
        <v>271</v>
      </c>
      <c r="B5667" t="s">
        <v>272</v>
      </c>
      <c r="C5667">
        <f>-70.06663854 / 41.72367519</f>
        <v>-1.6793016967209307</v>
      </c>
      <c r="D5667" t="s">
        <v>127</v>
      </c>
      <c r="E5667" t="s">
        <v>70</v>
      </c>
      <c r="F5667" s="1">
        <v>37873</v>
      </c>
      <c r="G5667">
        <v>4</v>
      </c>
      <c r="O5667">
        <v>8</v>
      </c>
      <c r="P5667" t="s">
        <v>71</v>
      </c>
      <c r="Q5667">
        <v>26.1</v>
      </c>
      <c r="R5667" t="s">
        <v>71</v>
      </c>
    </row>
    <row r="5668" spans="1:46" x14ac:dyDescent="0.2">
      <c r="A5668" t="s">
        <v>271</v>
      </c>
      <c r="B5668" t="s">
        <v>272</v>
      </c>
      <c r="C5668">
        <f>-70.06663854 / 41.72367519</f>
        <v>-1.6793016967209307</v>
      </c>
      <c r="D5668" t="s">
        <v>127</v>
      </c>
      <c r="E5668" t="s">
        <v>70</v>
      </c>
      <c r="F5668" s="1">
        <v>37873</v>
      </c>
      <c r="G5668">
        <v>5</v>
      </c>
      <c r="O5668">
        <v>7.99</v>
      </c>
      <c r="P5668" t="s">
        <v>71</v>
      </c>
      <c r="Q5668">
        <v>25.9</v>
      </c>
      <c r="R5668" t="s">
        <v>71</v>
      </c>
    </row>
    <row r="5669" spans="1:46" x14ac:dyDescent="0.2">
      <c r="A5669" t="s">
        <v>271</v>
      </c>
      <c r="B5669" t="s">
        <v>272</v>
      </c>
      <c r="C5669">
        <f>-70.06663854 / 41.72367519</f>
        <v>-1.6793016967209307</v>
      </c>
      <c r="D5669" t="s">
        <v>127</v>
      </c>
      <c r="E5669" t="s">
        <v>70</v>
      </c>
      <c r="F5669" s="1">
        <v>37873</v>
      </c>
      <c r="G5669">
        <v>6</v>
      </c>
      <c r="O5669">
        <v>7.64</v>
      </c>
      <c r="P5669" t="s">
        <v>71</v>
      </c>
      <c r="Q5669">
        <v>25.7</v>
      </c>
      <c r="R5669" t="s">
        <v>71</v>
      </c>
    </row>
    <row r="5670" spans="1:46" x14ac:dyDescent="0.2">
      <c r="A5670" t="s">
        <v>271</v>
      </c>
      <c r="B5670" t="s">
        <v>272</v>
      </c>
      <c r="C5670">
        <f>-70.06663854 / 41.72367519</f>
        <v>-1.6793016967209307</v>
      </c>
      <c r="D5670" t="s">
        <v>127</v>
      </c>
      <c r="E5670" t="s">
        <v>70</v>
      </c>
      <c r="F5670" s="1">
        <v>37873</v>
      </c>
      <c r="G5670">
        <v>7</v>
      </c>
      <c r="O5670">
        <v>7.51</v>
      </c>
      <c r="P5670" t="s">
        <v>71</v>
      </c>
      <c r="Q5670">
        <v>25.6</v>
      </c>
      <c r="R5670" t="s">
        <v>71</v>
      </c>
    </row>
    <row r="5671" spans="1:46" x14ac:dyDescent="0.2">
      <c r="A5671" t="s">
        <v>271</v>
      </c>
      <c r="B5671" t="s">
        <v>272</v>
      </c>
      <c r="C5671">
        <f>-70.06663854 / 41.72367519</f>
        <v>-1.6793016967209307</v>
      </c>
      <c r="D5671" t="s">
        <v>127</v>
      </c>
      <c r="E5671" t="s">
        <v>70</v>
      </c>
      <c r="F5671" s="1">
        <v>37873</v>
      </c>
      <c r="G5671">
        <v>8</v>
      </c>
      <c r="O5671">
        <v>6.9</v>
      </c>
      <c r="P5671" t="s">
        <v>71</v>
      </c>
      <c r="Q5671">
        <v>25.3</v>
      </c>
      <c r="R5671" t="s">
        <v>71</v>
      </c>
    </row>
    <row r="5672" spans="1:46" x14ac:dyDescent="0.2">
      <c r="A5672" t="s">
        <v>271</v>
      </c>
      <c r="B5672" t="s">
        <v>272</v>
      </c>
      <c r="C5672">
        <f>-70.06663854 / 41.72367519</f>
        <v>-1.6793016967209307</v>
      </c>
      <c r="D5672" t="s">
        <v>127</v>
      </c>
      <c r="E5672" t="s">
        <v>70</v>
      </c>
      <c r="F5672" s="1">
        <v>37873</v>
      </c>
      <c r="G5672">
        <v>9</v>
      </c>
      <c r="K5672">
        <v>1.99</v>
      </c>
      <c r="L5672" t="s">
        <v>71</v>
      </c>
      <c r="O5672">
        <v>1.1299999999999999</v>
      </c>
      <c r="P5672" t="s">
        <v>71</v>
      </c>
      <c r="Q5672">
        <v>22.2</v>
      </c>
      <c r="R5672" t="s">
        <v>71</v>
      </c>
      <c r="S5672">
        <v>0.2</v>
      </c>
      <c r="T5672" t="s">
        <v>71</v>
      </c>
      <c r="U5672">
        <v>6.19</v>
      </c>
      <c r="V5672" t="s">
        <v>71</v>
      </c>
      <c r="W5672">
        <v>31.3</v>
      </c>
      <c r="X5672" t="s">
        <v>71</v>
      </c>
      <c r="Y5672">
        <v>30.44</v>
      </c>
      <c r="AA5672">
        <v>37.35</v>
      </c>
      <c r="AE5672">
        <v>0.24</v>
      </c>
      <c r="AF5672" t="s">
        <v>71</v>
      </c>
      <c r="AG5672">
        <v>6.26</v>
      </c>
      <c r="AH5672" t="s">
        <v>71</v>
      </c>
      <c r="AS5672">
        <v>0.49</v>
      </c>
      <c r="AT5672" t="s">
        <v>71</v>
      </c>
    </row>
    <row r="5673" spans="1:46" x14ac:dyDescent="0.2">
      <c r="A5673" t="s">
        <v>271</v>
      </c>
      <c r="B5673" t="s">
        <v>272</v>
      </c>
      <c r="C5673">
        <f>-70.06663854 / 41.72367519</f>
        <v>-1.6793016967209307</v>
      </c>
      <c r="D5673" t="s">
        <v>127</v>
      </c>
      <c r="E5673" t="s">
        <v>70</v>
      </c>
      <c r="F5673" s="1">
        <v>37873</v>
      </c>
      <c r="G5673">
        <v>10</v>
      </c>
      <c r="O5673">
        <v>0.05</v>
      </c>
      <c r="P5673" t="s">
        <v>71</v>
      </c>
      <c r="Q5673">
        <v>18.5</v>
      </c>
      <c r="R5673" t="s">
        <v>71</v>
      </c>
    </row>
    <row r="5674" spans="1:46" x14ac:dyDescent="0.2">
      <c r="A5674" t="s">
        <v>271</v>
      </c>
      <c r="B5674" t="s">
        <v>272</v>
      </c>
      <c r="C5674">
        <f>-70.06663854 / 41.72367519</f>
        <v>-1.6793016967209307</v>
      </c>
      <c r="D5674" t="s">
        <v>127</v>
      </c>
      <c r="E5674" t="s">
        <v>70</v>
      </c>
      <c r="F5674" s="1">
        <v>37873</v>
      </c>
      <c r="G5674">
        <v>11</v>
      </c>
      <c r="O5674">
        <v>0.03</v>
      </c>
      <c r="P5674" t="s">
        <v>71</v>
      </c>
      <c r="Q5674">
        <v>16.600000000000001</v>
      </c>
      <c r="R5674" t="s">
        <v>71</v>
      </c>
    </row>
    <row r="5675" spans="1:46" x14ac:dyDescent="0.2">
      <c r="A5675" t="s">
        <v>271</v>
      </c>
      <c r="B5675" t="s">
        <v>272</v>
      </c>
      <c r="C5675">
        <f>-70.06663854 / 41.72367519</f>
        <v>-1.6793016967209307</v>
      </c>
      <c r="D5675" t="s">
        <v>127</v>
      </c>
      <c r="E5675" t="s">
        <v>70</v>
      </c>
      <c r="F5675" s="1">
        <v>37873</v>
      </c>
      <c r="G5675">
        <v>12</v>
      </c>
      <c r="O5675">
        <v>0.03</v>
      </c>
      <c r="P5675" t="s">
        <v>71</v>
      </c>
      <c r="Q5675">
        <v>15.6</v>
      </c>
      <c r="R5675" t="s">
        <v>71</v>
      </c>
    </row>
    <row r="5676" spans="1:46" x14ac:dyDescent="0.2">
      <c r="A5676" t="s">
        <v>271</v>
      </c>
      <c r="B5676" t="s">
        <v>272</v>
      </c>
      <c r="C5676">
        <f>-70.06663854 / 41.72367519</f>
        <v>-1.6793016967209307</v>
      </c>
      <c r="D5676" t="s">
        <v>127</v>
      </c>
      <c r="E5676" t="s">
        <v>70</v>
      </c>
      <c r="F5676" s="1">
        <v>37873</v>
      </c>
      <c r="G5676">
        <v>13</v>
      </c>
      <c r="O5676">
        <v>0.03</v>
      </c>
      <c r="P5676" t="s">
        <v>71</v>
      </c>
      <c r="Q5676">
        <v>15</v>
      </c>
      <c r="R5676" t="s">
        <v>71</v>
      </c>
    </row>
    <row r="5677" spans="1:46" x14ac:dyDescent="0.2">
      <c r="A5677" t="s">
        <v>271</v>
      </c>
      <c r="B5677" t="s">
        <v>272</v>
      </c>
      <c r="C5677">
        <f>-70.06663854 / 41.72367519</f>
        <v>-1.6793016967209307</v>
      </c>
      <c r="D5677" t="s">
        <v>127</v>
      </c>
      <c r="E5677" t="s">
        <v>70</v>
      </c>
      <c r="F5677" s="1">
        <v>37873</v>
      </c>
      <c r="G5677">
        <v>14</v>
      </c>
      <c r="O5677">
        <v>0.03</v>
      </c>
      <c r="P5677" t="s">
        <v>71</v>
      </c>
      <c r="Q5677">
        <v>14.5</v>
      </c>
      <c r="R5677" t="s">
        <v>71</v>
      </c>
    </row>
    <row r="5678" spans="1:46" x14ac:dyDescent="0.2">
      <c r="A5678" t="s">
        <v>271</v>
      </c>
      <c r="B5678" t="s">
        <v>272</v>
      </c>
      <c r="C5678">
        <f>-70.06663854 / 41.72367519</f>
        <v>-1.6793016967209307</v>
      </c>
      <c r="D5678" t="s">
        <v>127</v>
      </c>
      <c r="E5678" t="s">
        <v>70</v>
      </c>
      <c r="F5678" s="1">
        <v>37873</v>
      </c>
      <c r="G5678">
        <v>15</v>
      </c>
      <c r="O5678">
        <v>0.02</v>
      </c>
      <c r="P5678" t="s">
        <v>71</v>
      </c>
      <c r="Q5678">
        <v>14.3</v>
      </c>
      <c r="R5678" t="s">
        <v>71</v>
      </c>
    </row>
    <row r="5679" spans="1:46" x14ac:dyDescent="0.2">
      <c r="A5679" t="s">
        <v>271</v>
      </c>
      <c r="B5679" t="s">
        <v>272</v>
      </c>
      <c r="C5679">
        <f>-70.06663854 / 41.72367519</f>
        <v>-1.6793016967209307</v>
      </c>
      <c r="D5679" t="s">
        <v>127</v>
      </c>
      <c r="E5679" t="s">
        <v>70</v>
      </c>
      <c r="F5679" s="1">
        <v>37873</v>
      </c>
      <c r="G5679">
        <v>16</v>
      </c>
      <c r="O5679">
        <v>0.02</v>
      </c>
      <c r="P5679" t="s">
        <v>71</v>
      </c>
      <c r="Q5679">
        <v>14.1</v>
      </c>
      <c r="R5679" t="s">
        <v>71</v>
      </c>
    </row>
    <row r="5680" spans="1:46" x14ac:dyDescent="0.2">
      <c r="A5680" t="s">
        <v>271</v>
      </c>
      <c r="B5680" t="s">
        <v>272</v>
      </c>
      <c r="C5680">
        <f>-70.06663854 / 41.72367519</f>
        <v>-1.6793016967209307</v>
      </c>
      <c r="D5680" t="s">
        <v>127</v>
      </c>
      <c r="E5680" t="s">
        <v>70</v>
      </c>
      <c r="F5680" s="1">
        <v>37873</v>
      </c>
      <c r="G5680">
        <v>17</v>
      </c>
      <c r="O5680">
        <v>0.02</v>
      </c>
      <c r="P5680" t="s">
        <v>71</v>
      </c>
      <c r="Q5680">
        <v>13.9</v>
      </c>
      <c r="R5680" t="s">
        <v>71</v>
      </c>
    </row>
    <row r="5681" spans="1:46" x14ac:dyDescent="0.2">
      <c r="A5681" t="s">
        <v>271</v>
      </c>
      <c r="B5681" t="s">
        <v>272</v>
      </c>
      <c r="C5681">
        <f>-70.06663854 / 41.72367519</f>
        <v>-1.6793016967209307</v>
      </c>
      <c r="D5681" t="s">
        <v>127</v>
      </c>
      <c r="E5681" t="s">
        <v>70</v>
      </c>
      <c r="F5681" s="1">
        <v>37873</v>
      </c>
      <c r="G5681">
        <v>18</v>
      </c>
      <c r="K5681">
        <v>2.76</v>
      </c>
      <c r="L5681" t="s">
        <v>71</v>
      </c>
      <c r="O5681">
        <v>0.02</v>
      </c>
      <c r="P5681" t="s">
        <v>71</v>
      </c>
      <c r="Q5681">
        <v>13.4</v>
      </c>
      <c r="R5681" t="s">
        <v>71</v>
      </c>
      <c r="S5681">
        <v>0.5</v>
      </c>
      <c r="T5681" t="s">
        <v>71</v>
      </c>
      <c r="U5681">
        <v>15.49</v>
      </c>
      <c r="V5681" t="s">
        <v>71</v>
      </c>
      <c r="W5681">
        <v>25.2</v>
      </c>
      <c r="X5681" t="s">
        <v>71</v>
      </c>
      <c r="Y5681">
        <v>43.66</v>
      </c>
      <c r="AA5681">
        <v>40.56</v>
      </c>
      <c r="AE5681">
        <v>0.34</v>
      </c>
      <c r="AF5681" t="s">
        <v>71</v>
      </c>
      <c r="AG5681">
        <v>5.93</v>
      </c>
      <c r="AH5681" t="s">
        <v>71</v>
      </c>
      <c r="AS5681">
        <v>2.69</v>
      </c>
      <c r="AT5681" t="s">
        <v>71</v>
      </c>
    </row>
    <row r="5682" spans="1:46" x14ac:dyDescent="0.2">
      <c r="A5682" t="s">
        <v>271</v>
      </c>
      <c r="B5682" t="s">
        <v>272</v>
      </c>
      <c r="C5682">
        <f>-70.06663854 / 41.72367519</f>
        <v>-1.6793016967209307</v>
      </c>
      <c r="D5682" t="s">
        <v>127</v>
      </c>
      <c r="E5682" t="s">
        <v>70</v>
      </c>
      <c r="F5682" s="1">
        <v>37873</v>
      </c>
      <c r="G5682">
        <v>18.5</v>
      </c>
      <c r="O5682">
        <v>0.02</v>
      </c>
      <c r="P5682" t="s">
        <v>71</v>
      </c>
      <c r="Q5682">
        <v>13.3</v>
      </c>
      <c r="R5682" t="s">
        <v>71</v>
      </c>
    </row>
    <row r="5683" spans="1:46" x14ac:dyDescent="0.2">
      <c r="A5683" t="s">
        <v>271</v>
      </c>
      <c r="B5683" t="s">
        <v>272</v>
      </c>
      <c r="C5683">
        <f>-70.06663854 / 41.72367519</f>
        <v>-1.6793016967209307</v>
      </c>
      <c r="D5683" t="s">
        <v>127</v>
      </c>
      <c r="E5683" t="s">
        <v>70</v>
      </c>
      <c r="F5683" s="1">
        <v>38217</v>
      </c>
      <c r="G5683">
        <v>0.5</v>
      </c>
      <c r="I5683">
        <v>19.25</v>
      </c>
      <c r="J5683" t="s">
        <v>71</v>
      </c>
      <c r="K5683">
        <v>4.0999999999999996</v>
      </c>
      <c r="L5683" t="s">
        <v>71</v>
      </c>
      <c r="M5683">
        <v>4.1100000000000003</v>
      </c>
      <c r="N5683" t="s">
        <v>71</v>
      </c>
      <c r="O5683">
        <v>8.09</v>
      </c>
      <c r="P5683" t="s">
        <v>71</v>
      </c>
      <c r="Q5683">
        <v>24</v>
      </c>
      <c r="R5683" t="s">
        <v>71</v>
      </c>
      <c r="S5683">
        <v>0.32</v>
      </c>
      <c r="T5683" t="s">
        <v>71</v>
      </c>
      <c r="U5683">
        <v>9.91</v>
      </c>
      <c r="V5683" t="s">
        <v>71</v>
      </c>
      <c r="W5683">
        <v>23.23</v>
      </c>
      <c r="X5683" t="s">
        <v>71</v>
      </c>
      <c r="Y5683">
        <v>37.22</v>
      </c>
      <c r="AA5683">
        <v>44.44</v>
      </c>
      <c r="AC5683">
        <v>39.630000000000003</v>
      </c>
      <c r="AE5683">
        <v>5.25</v>
      </c>
      <c r="AF5683" t="s">
        <v>71</v>
      </c>
      <c r="AG5683">
        <v>6.32</v>
      </c>
      <c r="AH5683" t="s">
        <v>71</v>
      </c>
      <c r="AS5683">
        <v>0.9</v>
      </c>
      <c r="AT5683" t="s">
        <v>71</v>
      </c>
    </row>
    <row r="5684" spans="1:46" x14ac:dyDescent="0.2">
      <c r="A5684" t="s">
        <v>271</v>
      </c>
      <c r="B5684" t="s">
        <v>272</v>
      </c>
      <c r="C5684">
        <f>-70.06663854 / 41.72367519</f>
        <v>-1.6793016967209307</v>
      </c>
      <c r="D5684" t="s">
        <v>127</v>
      </c>
      <c r="E5684" t="s">
        <v>70</v>
      </c>
      <c r="F5684" s="1">
        <v>38217</v>
      </c>
      <c r="G5684">
        <v>1</v>
      </c>
      <c r="O5684">
        <v>8.08</v>
      </c>
      <c r="P5684" t="s">
        <v>71</v>
      </c>
      <c r="Q5684">
        <v>24</v>
      </c>
      <c r="R5684" t="s">
        <v>71</v>
      </c>
    </row>
    <row r="5685" spans="1:46" x14ac:dyDescent="0.2">
      <c r="A5685" t="s">
        <v>271</v>
      </c>
      <c r="B5685" t="s">
        <v>272</v>
      </c>
      <c r="C5685">
        <f>-70.06663854 / 41.72367519</f>
        <v>-1.6793016967209307</v>
      </c>
      <c r="D5685" t="s">
        <v>127</v>
      </c>
      <c r="E5685" t="s">
        <v>70</v>
      </c>
      <c r="F5685" s="1">
        <v>38217</v>
      </c>
      <c r="G5685">
        <v>2</v>
      </c>
      <c r="O5685">
        <v>8.1300000000000008</v>
      </c>
      <c r="P5685" t="s">
        <v>71</v>
      </c>
      <c r="Q5685">
        <v>24</v>
      </c>
      <c r="R5685" t="s">
        <v>71</v>
      </c>
    </row>
    <row r="5686" spans="1:46" x14ac:dyDescent="0.2">
      <c r="A5686" t="s">
        <v>271</v>
      </c>
      <c r="B5686" t="s">
        <v>272</v>
      </c>
      <c r="C5686">
        <f>-70.06663854 / 41.72367519</f>
        <v>-1.6793016967209307</v>
      </c>
      <c r="D5686" t="s">
        <v>127</v>
      </c>
      <c r="E5686" t="s">
        <v>70</v>
      </c>
      <c r="F5686" s="1">
        <v>38217</v>
      </c>
      <c r="G5686">
        <v>3</v>
      </c>
      <c r="K5686">
        <v>5.2</v>
      </c>
      <c r="L5686" t="s">
        <v>71</v>
      </c>
      <c r="O5686">
        <v>8.1</v>
      </c>
      <c r="P5686" t="s">
        <v>71</v>
      </c>
      <c r="Q5686">
        <v>23.9</v>
      </c>
      <c r="R5686" t="s">
        <v>71</v>
      </c>
      <c r="S5686">
        <v>0.52</v>
      </c>
      <c r="T5686" t="s">
        <v>71</v>
      </c>
      <c r="U5686">
        <v>16.11</v>
      </c>
      <c r="V5686" t="s">
        <v>71</v>
      </c>
      <c r="W5686">
        <v>24.22</v>
      </c>
      <c r="X5686" t="s">
        <v>71</v>
      </c>
      <c r="Y5686">
        <v>44.23</v>
      </c>
      <c r="AA5686">
        <v>46.77</v>
      </c>
      <c r="AE5686">
        <v>5.04</v>
      </c>
      <c r="AF5686" t="s">
        <v>71</v>
      </c>
      <c r="AG5686">
        <v>6.32</v>
      </c>
      <c r="AH5686" t="s">
        <v>71</v>
      </c>
      <c r="AS5686">
        <v>0.9</v>
      </c>
      <c r="AT5686" t="s">
        <v>71</v>
      </c>
    </row>
    <row r="5687" spans="1:46" x14ac:dyDescent="0.2">
      <c r="A5687" t="s">
        <v>271</v>
      </c>
      <c r="B5687" t="s">
        <v>272</v>
      </c>
      <c r="C5687">
        <f>-70.06663854 / 41.72367519</f>
        <v>-1.6793016967209307</v>
      </c>
      <c r="D5687" t="s">
        <v>127</v>
      </c>
      <c r="E5687" t="s">
        <v>70</v>
      </c>
      <c r="F5687" s="1">
        <v>38217</v>
      </c>
      <c r="G5687">
        <v>4</v>
      </c>
      <c r="O5687">
        <v>8.02</v>
      </c>
      <c r="P5687" t="s">
        <v>71</v>
      </c>
      <c r="Q5687">
        <v>23.8</v>
      </c>
      <c r="R5687" t="s">
        <v>71</v>
      </c>
    </row>
    <row r="5688" spans="1:46" x14ac:dyDescent="0.2">
      <c r="A5688" t="s">
        <v>271</v>
      </c>
      <c r="B5688" t="s">
        <v>272</v>
      </c>
      <c r="C5688">
        <f>-70.06663854 / 41.72367519</f>
        <v>-1.6793016967209307</v>
      </c>
      <c r="D5688" t="s">
        <v>127</v>
      </c>
      <c r="E5688" t="s">
        <v>70</v>
      </c>
      <c r="F5688" s="1">
        <v>38217</v>
      </c>
      <c r="G5688">
        <v>5</v>
      </c>
      <c r="O5688">
        <v>7.96</v>
      </c>
      <c r="P5688" t="s">
        <v>71</v>
      </c>
      <c r="Q5688">
        <v>23.7</v>
      </c>
      <c r="R5688" t="s">
        <v>71</v>
      </c>
    </row>
    <row r="5689" spans="1:46" x14ac:dyDescent="0.2">
      <c r="A5689" t="s">
        <v>271</v>
      </c>
      <c r="B5689" t="s">
        <v>272</v>
      </c>
      <c r="C5689">
        <f>-70.06663854 / 41.72367519</f>
        <v>-1.6793016967209307</v>
      </c>
      <c r="D5689" t="s">
        <v>127</v>
      </c>
      <c r="E5689" t="s">
        <v>70</v>
      </c>
      <c r="F5689" s="1">
        <v>38217</v>
      </c>
      <c r="G5689">
        <v>6</v>
      </c>
      <c r="O5689">
        <v>7.9</v>
      </c>
      <c r="P5689" t="s">
        <v>71</v>
      </c>
      <c r="Q5689">
        <v>23.7</v>
      </c>
      <c r="R5689" t="s">
        <v>71</v>
      </c>
    </row>
    <row r="5690" spans="1:46" x14ac:dyDescent="0.2">
      <c r="A5690" t="s">
        <v>271</v>
      </c>
      <c r="B5690" t="s">
        <v>272</v>
      </c>
      <c r="C5690">
        <f>-70.06663854 / 41.72367519</f>
        <v>-1.6793016967209307</v>
      </c>
      <c r="D5690" t="s">
        <v>127</v>
      </c>
      <c r="E5690" t="s">
        <v>70</v>
      </c>
      <c r="F5690" s="1">
        <v>38217</v>
      </c>
      <c r="G5690">
        <v>7</v>
      </c>
      <c r="O5690">
        <v>7.92</v>
      </c>
      <c r="P5690" t="s">
        <v>71</v>
      </c>
      <c r="Q5690">
        <v>23.7</v>
      </c>
      <c r="R5690" t="s">
        <v>71</v>
      </c>
    </row>
    <row r="5691" spans="1:46" x14ac:dyDescent="0.2">
      <c r="A5691" t="s">
        <v>271</v>
      </c>
      <c r="B5691" t="s">
        <v>272</v>
      </c>
      <c r="C5691">
        <f>-70.06663854 / 41.72367519</f>
        <v>-1.6793016967209307</v>
      </c>
      <c r="D5691" t="s">
        <v>127</v>
      </c>
      <c r="E5691" t="s">
        <v>70</v>
      </c>
      <c r="F5691" s="1">
        <v>38217</v>
      </c>
      <c r="G5691">
        <v>8</v>
      </c>
      <c r="O5691">
        <v>7.15</v>
      </c>
      <c r="P5691" t="s">
        <v>71</v>
      </c>
      <c r="Q5691">
        <v>23.5</v>
      </c>
      <c r="R5691" t="s">
        <v>71</v>
      </c>
    </row>
    <row r="5692" spans="1:46" x14ac:dyDescent="0.2">
      <c r="A5692" t="s">
        <v>271</v>
      </c>
      <c r="B5692" t="s">
        <v>272</v>
      </c>
      <c r="C5692">
        <f>-70.06663854 / 41.72367519</f>
        <v>-1.6793016967209307</v>
      </c>
      <c r="D5692" t="s">
        <v>127</v>
      </c>
      <c r="E5692" t="s">
        <v>70</v>
      </c>
      <c r="F5692" s="1">
        <v>38217</v>
      </c>
      <c r="G5692">
        <v>9</v>
      </c>
      <c r="K5692">
        <v>3.3</v>
      </c>
      <c r="L5692" t="s">
        <v>71</v>
      </c>
      <c r="O5692">
        <v>6.78</v>
      </c>
      <c r="P5692" t="s">
        <v>71</v>
      </c>
      <c r="Q5692">
        <v>23.5</v>
      </c>
      <c r="R5692" t="s">
        <v>71</v>
      </c>
      <c r="S5692">
        <v>0.43</v>
      </c>
      <c r="T5692" t="s">
        <v>71</v>
      </c>
      <c r="U5692">
        <v>13.32</v>
      </c>
      <c r="V5692" t="s">
        <v>71</v>
      </c>
      <c r="W5692">
        <v>27.5</v>
      </c>
      <c r="X5692" t="s">
        <v>71</v>
      </c>
      <c r="Y5692">
        <v>41.49</v>
      </c>
      <c r="AA5692">
        <v>42.31</v>
      </c>
      <c r="AE5692">
        <v>5.65</v>
      </c>
      <c r="AF5692" t="s">
        <v>71</v>
      </c>
      <c r="AG5692">
        <v>6.2</v>
      </c>
      <c r="AH5692" t="s">
        <v>71</v>
      </c>
      <c r="AS5692">
        <v>1.6</v>
      </c>
      <c r="AT5692" t="s">
        <v>71</v>
      </c>
    </row>
    <row r="5693" spans="1:46" x14ac:dyDescent="0.2">
      <c r="A5693" t="s">
        <v>271</v>
      </c>
      <c r="B5693" t="s">
        <v>272</v>
      </c>
      <c r="C5693">
        <f>-70.06663854 / 41.72367519</f>
        <v>-1.6793016967209307</v>
      </c>
      <c r="D5693" t="s">
        <v>127</v>
      </c>
      <c r="E5693" t="s">
        <v>70</v>
      </c>
      <c r="F5693" s="1">
        <v>38217</v>
      </c>
      <c r="G5693">
        <v>10</v>
      </c>
      <c r="O5693">
        <v>4.4400000000000004</v>
      </c>
      <c r="P5693" t="s">
        <v>71</v>
      </c>
      <c r="Q5693">
        <v>23.1</v>
      </c>
      <c r="R5693" t="s">
        <v>71</v>
      </c>
    </row>
    <row r="5694" spans="1:46" x14ac:dyDescent="0.2">
      <c r="A5694" t="s">
        <v>271</v>
      </c>
      <c r="B5694" t="s">
        <v>272</v>
      </c>
      <c r="C5694">
        <f>-70.06663854 / 41.72367519</f>
        <v>-1.6793016967209307</v>
      </c>
      <c r="D5694" t="s">
        <v>127</v>
      </c>
      <c r="E5694" t="s">
        <v>70</v>
      </c>
      <c r="F5694" s="1">
        <v>38217</v>
      </c>
      <c r="G5694">
        <v>11</v>
      </c>
      <c r="O5694">
        <v>0.09</v>
      </c>
      <c r="P5694" t="s">
        <v>71</v>
      </c>
      <c r="Q5694">
        <v>20.6</v>
      </c>
      <c r="R5694" t="s">
        <v>71</v>
      </c>
    </row>
    <row r="5695" spans="1:46" x14ac:dyDescent="0.2">
      <c r="A5695" t="s">
        <v>271</v>
      </c>
      <c r="B5695" t="s">
        <v>272</v>
      </c>
      <c r="C5695">
        <f>-70.06663854 / 41.72367519</f>
        <v>-1.6793016967209307</v>
      </c>
      <c r="D5695" t="s">
        <v>127</v>
      </c>
      <c r="E5695" t="s">
        <v>70</v>
      </c>
      <c r="F5695" s="1">
        <v>38217</v>
      </c>
      <c r="G5695">
        <v>12</v>
      </c>
      <c r="O5695">
        <v>0.08</v>
      </c>
      <c r="P5695" t="s">
        <v>71</v>
      </c>
      <c r="Q5695">
        <v>17.7</v>
      </c>
      <c r="R5695" t="s">
        <v>71</v>
      </c>
    </row>
    <row r="5696" spans="1:46" x14ac:dyDescent="0.2">
      <c r="A5696" t="s">
        <v>271</v>
      </c>
      <c r="B5696" t="s">
        <v>272</v>
      </c>
      <c r="C5696">
        <f>-70.06663854 / 41.72367519</f>
        <v>-1.6793016967209307</v>
      </c>
      <c r="D5696" t="s">
        <v>127</v>
      </c>
      <c r="E5696" t="s">
        <v>70</v>
      </c>
      <c r="F5696" s="1">
        <v>38217</v>
      </c>
      <c r="G5696">
        <v>13</v>
      </c>
      <c r="O5696">
        <v>7.0000000000000007E-2</v>
      </c>
      <c r="P5696" t="s">
        <v>71</v>
      </c>
      <c r="Q5696">
        <v>16.3</v>
      </c>
      <c r="R5696" t="s">
        <v>71</v>
      </c>
    </row>
    <row r="5697" spans="1:46" x14ac:dyDescent="0.2">
      <c r="A5697" t="s">
        <v>271</v>
      </c>
      <c r="B5697" t="s">
        <v>272</v>
      </c>
      <c r="C5697">
        <f>-70.06663854 / 41.72367519</f>
        <v>-1.6793016967209307</v>
      </c>
      <c r="D5697" t="s">
        <v>127</v>
      </c>
      <c r="E5697" t="s">
        <v>70</v>
      </c>
      <c r="F5697" s="1">
        <v>38217</v>
      </c>
      <c r="G5697">
        <v>14</v>
      </c>
      <c r="O5697">
        <v>7.0000000000000007E-2</v>
      </c>
      <c r="P5697" t="s">
        <v>71</v>
      </c>
      <c r="Q5697">
        <v>15.7</v>
      </c>
      <c r="R5697" t="s">
        <v>71</v>
      </c>
    </row>
    <row r="5698" spans="1:46" x14ac:dyDescent="0.2">
      <c r="A5698" t="s">
        <v>271</v>
      </c>
      <c r="B5698" t="s">
        <v>272</v>
      </c>
      <c r="C5698">
        <f>-70.06663854 / 41.72367519</f>
        <v>-1.6793016967209307</v>
      </c>
      <c r="D5698" t="s">
        <v>127</v>
      </c>
      <c r="E5698" t="s">
        <v>70</v>
      </c>
      <c r="F5698" s="1">
        <v>38217</v>
      </c>
      <c r="G5698">
        <v>15</v>
      </c>
      <c r="O5698">
        <v>7.0000000000000007E-2</v>
      </c>
      <c r="P5698" t="s">
        <v>71</v>
      </c>
      <c r="Q5698">
        <v>15.2</v>
      </c>
      <c r="R5698" t="s">
        <v>71</v>
      </c>
    </row>
    <row r="5699" spans="1:46" x14ac:dyDescent="0.2">
      <c r="A5699" t="s">
        <v>271</v>
      </c>
      <c r="B5699" t="s">
        <v>272</v>
      </c>
      <c r="C5699">
        <f>-70.06663854 / 41.72367519</f>
        <v>-1.6793016967209307</v>
      </c>
      <c r="D5699" t="s">
        <v>127</v>
      </c>
      <c r="E5699" t="s">
        <v>70</v>
      </c>
      <c r="F5699" s="1">
        <v>38217</v>
      </c>
      <c r="G5699">
        <v>16</v>
      </c>
      <c r="O5699">
        <v>7.0000000000000007E-2</v>
      </c>
      <c r="P5699" t="s">
        <v>71</v>
      </c>
      <c r="Q5699">
        <v>14.8</v>
      </c>
      <c r="R5699" t="s">
        <v>71</v>
      </c>
    </row>
    <row r="5700" spans="1:46" x14ac:dyDescent="0.2">
      <c r="A5700" t="s">
        <v>271</v>
      </c>
      <c r="B5700" t="s">
        <v>272</v>
      </c>
      <c r="C5700">
        <f>-70.06663854 / 41.72367519</f>
        <v>-1.6793016967209307</v>
      </c>
      <c r="D5700" t="s">
        <v>127</v>
      </c>
      <c r="E5700" t="s">
        <v>70</v>
      </c>
      <c r="F5700" s="1">
        <v>38217</v>
      </c>
      <c r="G5700">
        <v>17</v>
      </c>
      <c r="O5700">
        <v>7.0000000000000007E-2</v>
      </c>
      <c r="P5700" t="s">
        <v>71</v>
      </c>
      <c r="Q5700">
        <v>14</v>
      </c>
      <c r="R5700" t="s">
        <v>71</v>
      </c>
    </row>
    <row r="5701" spans="1:46" x14ac:dyDescent="0.2">
      <c r="A5701" t="s">
        <v>271</v>
      </c>
      <c r="B5701" t="s">
        <v>272</v>
      </c>
      <c r="C5701">
        <f>-70.06663854 / 41.72367519</f>
        <v>-1.6793016967209307</v>
      </c>
      <c r="D5701" t="s">
        <v>127</v>
      </c>
      <c r="E5701" t="s">
        <v>70</v>
      </c>
      <c r="F5701" s="1">
        <v>38217</v>
      </c>
      <c r="G5701">
        <v>18</v>
      </c>
      <c r="O5701">
        <v>7.0000000000000007E-2</v>
      </c>
      <c r="P5701" t="s">
        <v>71</v>
      </c>
      <c r="Q5701">
        <v>13.3</v>
      </c>
      <c r="R5701" t="s">
        <v>71</v>
      </c>
    </row>
    <row r="5702" spans="1:46" x14ac:dyDescent="0.2">
      <c r="A5702" t="s">
        <v>271</v>
      </c>
      <c r="B5702" t="s">
        <v>272</v>
      </c>
      <c r="C5702">
        <f>-70.06663854 / 41.72367519</f>
        <v>-1.6793016967209307</v>
      </c>
      <c r="D5702" t="s">
        <v>127</v>
      </c>
      <c r="E5702" t="s">
        <v>70</v>
      </c>
      <c r="F5702" s="1">
        <v>38217</v>
      </c>
      <c r="G5702">
        <v>18.5</v>
      </c>
      <c r="S5702">
        <v>6.88</v>
      </c>
      <c r="T5702" t="s">
        <v>71</v>
      </c>
      <c r="U5702">
        <v>213.1</v>
      </c>
      <c r="V5702" t="s">
        <v>71</v>
      </c>
      <c r="W5702">
        <v>180.66</v>
      </c>
      <c r="X5702" t="s">
        <v>71</v>
      </c>
      <c r="Y5702">
        <v>81.47</v>
      </c>
      <c r="AE5702">
        <v>42.78</v>
      </c>
      <c r="AF5702" t="s">
        <v>71</v>
      </c>
      <c r="AG5702">
        <v>6.49</v>
      </c>
      <c r="AH5702" t="s">
        <v>71</v>
      </c>
      <c r="AS5702">
        <v>10.4</v>
      </c>
      <c r="AT5702" t="s">
        <v>71</v>
      </c>
    </row>
    <row r="5703" spans="1:46" x14ac:dyDescent="0.2">
      <c r="A5703" t="s">
        <v>271</v>
      </c>
      <c r="B5703" t="s">
        <v>272</v>
      </c>
      <c r="C5703">
        <f>-70.06663854 / 41.72367519</f>
        <v>-1.6793016967209307</v>
      </c>
      <c r="D5703" t="s">
        <v>127</v>
      </c>
      <c r="E5703" t="s">
        <v>70</v>
      </c>
      <c r="F5703" s="1">
        <v>38217</v>
      </c>
      <c r="G5703">
        <v>19</v>
      </c>
      <c r="O5703">
        <v>7.0000000000000007E-2</v>
      </c>
      <c r="P5703" t="s">
        <v>71</v>
      </c>
      <c r="Q5703">
        <v>12.8</v>
      </c>
      <c r="R5703" t="s">
        <v>71</v>
      </c>
    </row>
    <row r="5704" spans="1:46" x14ac:dyDescent="0.2">
      <c r="A5704" t="s">
        <v>271</v>
      </c>
      <c r="B5704" t="s">
        <v>272</v>
      </c>
      <c r="C5704">
        <f>-70.06663854 / 41.72367519</f>
        <v>-1.6793016967209307</v>
      </c>
      <c r="D5704" t="s">
        <v>127</v>
      </c>
      <c r="E5704" t="s">
        <v>70</v>
      </c>
      <c r="F5704" s="1">
        <v>38217</v>
      </c>
      <c r="G5704">
        <v>20</v>
      </c>
      <c r="O5704">
        <v>7.0000000000000007E-2</v>
      </c>
      <c r="P5704" t="s">
        <v>71</v>
      </c>
      <c r="Q5704">
        <v>12.5</v>
      </c>
      <c r="R5704" t="s">
        <v>71</v>
      </c>
    </row>
    <row r="5705" spans="1:46" x14ac:dyDescent="0.2">
      <c r="A5705" t="s">
        <v>271</v>
      </c>
      <c r="B5705" t="s">
        <v>272</v>
      </c>
      <c r="C5705">
        <f>-70.06663854 / 41.72367519</f>
        <v>-1.6793016967209307</v>
      </c>
      <c r="D5705" t="s">
        <v>127</v>
      </c>
      <c r="E5705" t="s">
        <v>70</v>
      </c>
      <c r="F5705" s="1">
        <v>38587</v>
      </c>
      <c r="G5705">
        <v>0.5</v>
      </c>
      <c r="I5705">
        <v>18.100000000000001</v>
      </c>
      <c r="J5705" t="s">
        <v>71</v>
      </c>
      <c r="K5705">
        <v>4.4400000000000004</v>
      </c>
      <c r="L5705" t="s">
        <v>71</v>
      </c>
      <c r="M5705">
        <v>4.8600000000000003</v>
      </c>
      <c r="N5705" t="s">
        <v>71</v>
      </c>
      <c r="O5705">
        <v>7.78</v>
      </c>
      <c r="P5705" t="s">
        <v>71</v>
      </c>
      <c r="Q5705">
        <v>25.5</v>
      </c>
      <c r="R5705" t="s">
        <v>71</v>
      </c>
      <c r="S5705">
        <v>0.3</v>
      </c>
      <c r="T5705" t="s">
        <v>71</v>
      </c>
      <c r="U5705">
        <v>9.2899999999999991</v>
      </c>
      <c r="V5705" t="s">
        <v>71</v>
      </c>
      <c r="W5705">
        <v>20.11</v>
      </c>
      <c r="X5705" t="s">
        <v>71</v>
      </c>
      <c r="Y5705">
        <v>36.29</v>
      </c>
      <c r="AA5705">
        <v>45.22</v>
      </c>
      <c r="AC5705">
        <v>37.22</v>
      </c>
      <c r="AE5705">
        <v>4.84</v>
      </c>
      <c r="AF5705" t="s">
        <v>71</v>
      </c>
      <c r="AG5705">
        <v>6.33</v>
      </c>
      <c r="AH5705" t="s">
        <v>71</v>
      </c>
      <c r="AS5705">
        <v>0.75</v>
      </c>
      <c r="AT5705" t="s">
        <v>71</v>
      </c>
    </row>
    <row r="5706" spans="1:46" x14ac:dyDescent="0.2">
      <c r="A5706" t="s">
        <v>271</v>
      </c>
      <c r="B5706" t="s">
        <v>272</v>
      </c>
      <c r="C5706">
        <f>-70.06663854 / 41.72367519</f>
        <v>-1.6793016967209307</v>
      </c>
      <c r="D5706" t="s">
        <v>127</v>
      </c>
      <c r="E5706" t="s">
        <v>70</v>
      </c>
      <c r="F5706" s="1">
        <v>38587</v>
      </c>
      <c r="G5706">
        <v>1</v>
      </c>
      <c r="O5706">
        <v>7.77</v>
      </c>
      <c r="P5706" t="s">
        <v>71</v>
      </c>
      <c r="Q5706">
        <v>25.5</v>
      </c>
      <c r="R5706" t="s">
        <v>71</v>
      </c>
    </row>
    <row r="5707" spans="1:46" x14ac:dyDescent="0.2">
      <c r="A5707" t="s">
        <v>271</v>
      </c>
      <c r="B5707" t="s">
        <v>272</v>
      </c>
      <c r="C5707">
        <f>-70.06663854 / 41.72367519</f>
        <v>-1.6793016967209307</v>
      </c>
      <c r="D5707" t="s">
        <v>127</v>
      </c>
      <c r="E5707" t="s">
        <v>70</v>
      </c>
      <c r="F5707" s="1">
        <v>38587</v>
      </c>
      <c r="G5707">
        <v>2</v>
      </c>
      <c r="O5707">
        <v>7.68</v>
      </c>
      <c r="P5707" t="s">
        <v>71</v>
      </c>
      <c r="Q5707">
        <v>25.4</v>
      </c>
      <c r="R5707" t="s">
        <v>71</v>
      </c>
    </row>
    <row r="5708" spans="1:46" x14ac:dyDescent="0.2">
      <c r="A5708" t="s">
        <v>271</v>
      </c>
      <c r="B5708" t="s">
        <v>272</v>
      </c>
      <c r="C5708">
        <f>-70.06663854 / 41.72367519</f>
        <v>-1.6793016967209307</v>
      </c>
      <c r="D5708" t="s">
        <v>127</v>
      </c>
      <c r="E5708" t="s">
        <v>70</v>
      </c>
      <c r="F5708" s="1">
        <v>38587</v>
      </c>
      <c r="G5708">
        <v>3</v>
      </c>
      <c r="K5708">
        <v>4.13</v>
      </c>
      <c r="L5708" t="s">
        <v>71</v>
      </c>
      <c r="O5708">
        <v>7.74</v>
      </c>
      <c r="P5708" t="s">
        <v>71</v>
      </c>
      <c r="Q5708">
        <v>25.3</v>
      </c>
      <c r="R5708" t="s">
        <v>71</v>
      </c>
      <c r="S5708">
        <v>0.3</v>
      </c>
      <c r="T5708" t="s">
        <v>71</v>
      </c>
      <c r="W5708">
        <v>22.17</v>
      </c>
      <c r="X5708" t="s">
        <v>71</v>
      </c>
      <c r="Y5708">
        <v>-13.21</v>
      </c>
      <c r="AA5708">
        <v>44.51</v>
      </c>
      <c r="AE5708">
        <v>4.6399999999999997</v>
      </c>
      <c r="AF5708" t="s">
        <v>71</v>
      </c>
      <c r="AG5708">
        <v>6.29</v>
      </c>
      <c r="AH5708" t="s">
        <v>71</v>
      </c>
      <c r="AS5708">
        <v>0.67</v>
      </c>
      <c r="AT5708" t="s">
        <v>71</v>
      </c>
    </row>
    <row r="5709" spans="1:46" x14ac:dyDescent="0.2">
      <c r="A5709" t="s">
        <v>271</v>
      </c>
      <c r="B5709" t="s">
        <v>272</v>
      </c>
      <c r="C5709">
        <f>-70.06663854 / 41.72367519</f>
        <v>-1.6793016967209307</v>
      </c>
      <c r="D5709" t="s">
        <v>127</v>
      </c>
      <c r="E5709" t="s">
        <v>70</v>
      </c>
      <c r="F5709" s="1">
        <v>38587</v>
      </c>
      <c r="G5709">
        <v>4</v>
      </c>
      <c r="O5709">
        <v>7.59</v>
      </c>
      <c r="P5709" t="s">
        <v>71</v>
      </c>
    </row>
    <row r="5710" spans="1:46" x14ac:dyDescent="0.2">
      <c r="A5710" t="s">
        <v>271</v>
      </c>
      <c r="B5710" t="s">
        <v>272</v>
      </c>
      <c r="C5710">
        <f>-70.06663854 / 41.72367519</f>
        <v>-1.6793016967209307</v>
      </c>
      <c r="D5710" t="s">
        <v>127</v>
      </c>
      <c r="E5710" t="s">
        <v>70</v>
      </c>
      <c r="F5710" s="1">
        <v>38587</v>
      </c>
      <c r="G5710">
        <v>5</v>
      </c>
      <c r="O5710">
        <v>7.41</v>
      </c>
      <c r="P5710" t="s">
        <v>71</v>
      </c>
      <c r="Q5710">
        <v>25.2</v>
      </c>
      <c r="R5710" t="s">
        <v>71</v>
      </c>
    </row>
    <row r="5711" spans="1:46" x14ac:dyDescent="0.2">
      <c r="A5711" t="s">
        <v>271</v>
      </c>
      <c r="B5711" t="s">
        <v>272</v>
      </c>
      <c r="C5711">
        <f>-70.06663854 / 41.72367519</f>
        <v>-1.6793016967209307</v>
      </c>
      <c r="D5711" t="s">
        <v>127</v>
      </c>
      <c r="E5711" t="s">
        <v>70</v>
      </c>
      <c r="F5711" s="1">
        <v>38587</v>
      </c>
      <c r="G5711">
        <v>6</v>
      </c>
      <c r="O5711">
        <v>7.71</v>
      </c>
      <c r="P5711" t="s">
        <v>71</v>
      </c>
      <c r="Q5711">
        <v>25.2</v>
      </c>
      <c r="R5711" t="s">
        <v>71</v>
      </c>
    </row>
    <row r="5712" spans="1:46" x14ac:dyDescent="0.2">
      <c r="A5712" t="s">
        <v>271</v>
      </c>
      <c r="B5712" t="s">
        <v>272</v>
      </c>
      <c r="C5712">
        <f>-70.06663854 / 41.72367519</f>
        <v>-1.6793016967209307</v>
      </c>
      <c r="D5712" t="s">
        <v>127</v>
      </c>
      <c r="E5712" t="s">
        <v>70</v>
      </c>
      <c r="F5712" s="1">
        <v>38587</v>
      </c>
      <c r="G5712">
        <v>7</v>
      </c>
      <c r="O5712">
        <v>7.53</v>
      </c>
      <c r="P5712" t="s">
        <v>71</v>
      </c>
      <c r="Q5712">
        <v>25.1</v>
      </c>
      <c r="R5712" t="s">
        <v>71</v>
      </c>
    </row>
    <row r="5713" spans="1:46" x14ac:dyDescent="0.2">
      <c r="A5713" t="s">
        <v>271</v>
      </c>
      <c r="B5713" t="s">
        <v>272</v>
      </c>
      <c r="C5713">
        <f>-70.06663854 / 41.72367519</f>
        <v>-1.6793016967209307</v>
      </c>
      <c r="D5713" t="s">
        <v>127</v>
      </c>
      <c r="E5713" t="s">
        <v>70</v>
      </c>
      <c r="F5713" s="1">
        <v>38587</v>
      </c>
      <c r="G5713">
        <v>8</v>
      </c>
      <c r="O5713">
        <v>6.84</v>
      </c>
      <c r="P5713" t="s">
        <v>71</v>
      </c>
      <c r="Q5713">
        <v>24.5</v>
      </c>
      <c r="R5713" t="s">
        <v>71</v>
      </c>
    </row>
    <row r="5714" spans="1:46" x14ac:dyDescent="0.2">
      <c r="A5714" t="s">
        <v>271</v>
      </c>
      <c r="B5714" t="s">
        <v>272</v>
      </c>
      <c r="C5714">
        <f>-70.06663854 / 41.72367519</f>
        <v>-1.6793016967209307</v>
      </c>
      <c r="D5714" t="s">
        <v>127</v>
      </c>
      <c r="E5714" t="s">
        <v>70</v>
      </c>
      <c r="F5714" s="1">
        <v>38587</v>
      </c>
      <c r="G5714">
        <v>9</v>
      </c>
      <c r="K5714">
        <v>5.69</v>
      </c>
      <c r="L5714" t="s">
        <v>71</v>
      </c>
      <c r="O5714">
        <v>1.83</v>
      </c>
      <c r="P5714" t="s">
        <v>71</v>
      </c>
      <c r="Q5714">
        <v>19.100000000000001</v>
      </c>
      <c r="R5714" t="s">
        <v>71</v>
      </c>
      <c r="S5714">
        <v>0.5</v>
      </c>
      <c r="T5714" t="s">
        <v>71</v>
      </c>
      <c r="U5714">
        <v>15.49</v>
      </c>
      <c r="V5714" t="s">
        <v>71</v>
      </c>
      <c r="W5714">
        <v>22.21</v>
      </c>
      <c r="X5714" t="s">
        <v>71</v>
      </c>
      <c r="Y5714">
        <v>43.66</v>
      </c>
      <c r="AA5714">
        <v>47.66</v>
      </c>
      <c r="AE5714">
        <v>6.66</v>
      </c>
      <c r="AF5714" t="s">
        <v>71</v>
      </c>
      <c r="AG5714">
        <v>5.91</v>
      </c>
      <c r="AH5714" t="s">
        <v>71</v>
      </c>
      <c r="AS5714">
        <v>4.51</v>
      </c>
      <c r="AT5714" t="s">
        <v>71</v>
      </c>
    </row>
    <row r="5715" spans="1:46" x14ac:dyDescent="0.2">
      <c r="A5715" t="s">
        <v>271</v>
      </c>
      <c r="B5715" t="s">
        <v>272</v>
      </c>
      <c r="C5715">
        <f>-70.06663854 / 41.72367519</f>
        <v>-1.6793016967209307</v>
      </c>
      <c r="D5715" t="s">
        <v>127</v>
      </c>
      <c r="E5715" t="s">
        <v>70</v>
      </c>
      <c r="F5715" s="1">
        <v>38587</v>
      </c>
      <c r="G5715">
        <v>10</v>
      </c>
      <c r="O5715">
        <v>0.04</v>
      </c>
      <c r="P5715" t="s">
        <v>71</v>
      </c>
      <c r="Q5715">
        <v>15.6</v>
      </c>
      <c r="R5715" t="s">
        <v>71</v>
      </c>
    </row>
    <row r="5716" spans="1:46" x14ac:dyDescent="0.2">
      <c r="A5716" t="s">
        <v>271</v>
      </c>
      <c r="B5716" t="s">
        <v>272</v>
      </c>
      <c r="C5716">
        <f>-70.06663854 / 41.72367519</f>
        <v>-1.6793016967209307</v>
      </c>
      <c r="D5716" t="s">
        <v>127</v>
      </c>
      <c r="E5716" t="s">
        <v>70</v>
      </c>
      <c r="F5716" s="1">
        <v>38587</v>
      </c>
      <c r="G5716">
        <v>11</v>
      </c>
      <c r="O5716">
        <v>0.01</v>
      </c>
      <c r="P5716" t="s">
        <v>71</v>
      </c>
      <c r="Q5716">
        <v>14.3</v>
      </c>
      <c r="R5716" t="s">
        <v>71</v>
      </c>
    </row>
    <row r="5717" spans="1:46" x14ac:dyDescent="0.2">
      <c r="A5717" t="s">
        <v>271</v>
      </c>
      <c r="B5717" t="s">
        <v>272</v>
      </c>
      <c r="C5717">
        <f>-70.06663854 / 41.72367519</f>
        <v>-1.6793016967209307</v>
      </c>
      <c r="D5717" t="s">
        <v>127</v>
      </c>
      <c r="E5717" t="s">
        <v>70</v>
      </c>
      <c r="F5717" s="1">
        <v>38587</v>
      </c>
      <c r="G5717">
        <v>12</v>
      </c>
      <c r="O5717">
        <v>0</v>
      </c>
      <c r="P5717" t="s">
        <v>71</v>
      </c>
      <c r="Q5717">
        <v>13.2</v>
      </c>
      <c r="R5717" t="s">
        <v>71</v>
      </c>
    </row>
    <row r="5718" spans="1:46" x14ac:dyDescent="0.2">
      <c r="A5718" t="s">
        <v>271</v>
      </c>
      <c r="B5718" t="s">
        <v>272</v>
      </c>
      <c r="C5718">
        <f>-70.06663854 / 41.72367519</f>
        <v>-1.6793016967209307</v>
      </c>
      <c r="D5718" t="s">
        <v>127</v>
      </c>
      <c r="E5718" t="s">
        <v>70</v>
      </c>
      <c r="F5718" s="1">
        <v>38587</v>
      </c>
      <c r="G5718">
        <v>13</v>
      </c>
      <c r="O5718">
        <v>0</v>
      </c>
      <c r="P5718" t="s">
        <v>71</v>
      </c>
      <c r="Q5718">
        <v>12.6</v>
      </c>
      <c r="R5718" t="s">
        <v>71</v>
      </c>
    </row>
    <row r="5719" spans="1:46" x14ac:dyDescent="0.2">
      <c r="A5719" t="s">
        <v>271</v>
      </c>
      <c r="B5719" t="s">
        <v>272</v>
      </c>
      <c r="C5719">
        <f>-70.06663854 / 41.72367519</f>
        <v>-1.6793016967209307</v>
      </c>
      <c r="D5719" t="s">
        <v>127</v>
      </c>
      <c r="E5719" t="s">
        <v>70</v>
      </c>
      <c r="F5719" s="1">
        <v>38587</v>
      </c>
      <c r="G5719">
        <v>14</v>
      </c>
      <c r="O5719">
        <v>0</v>
      </c>
      <c r="P5719" t="s">
        <v>71</v>
      </c>
      <c r="Q5719">
        <v>12.4</v>
      </c>
      <c r="R5719" t="s">
        <v>71</v>
      </c>
    </row>
    <row r="5720" spans="1:46" x14ac:dyDescent="0.2">
      <c r="A5720" t="s">
        <v>271</v>
      </c>
      <c r="B5720" t="s">
        <v>272</v>
      </c>
      <c r="C5720">
        <f>-70.06663854 / 41.72367519</f>
        <v>-1.6793016967209307</v>
      </c>
      <c r="D5720" t="s">
        <v>127</v>
      </c>
      <c r="E5720" t="s">
        <v>70</v>
      </c>
      <c r="F5720" s="1">
        <v>38587</v>
      </c>
      <c r="G5720">
        <v>15</v>
      </c>
      <c r="O5720">
        <v>0</v>
      </c>
      <c r="P5720" t="s">
        <v>71</v>
      </c>
      <c r="Q5720">
        <v>12.3</v>
      </c>
      <c r="R5720" t="s">
        <v>71</v>
      </c>
    </row>
    <row r="5721" spans="1:46" x14ac:dyDescent="0.2">
      <c r="A5721" t="s">
        <v>271</v>
      </c>
      <c r="B5721" t="s">
        <v>272</v>
      </c>
      <c r="C5721">
        <f>-70.06663854 / 41.72367519</f>
        <v>-1.6793016967209307</v>
      </c>
      <c r="D5721" t="s">
        <v>127</v>
      </c>
      <c r="E5721" t="s">
        <v>70</v>
      </c>
      <c r="F5721" s="1">
        <v>38587</v>
      </c>
      <c r="G5721">
        <v>16</v>
      </c>
      <c r="O5721">
        <v>0</v>
      </c>
      <c r="P5721" t="s">
        <v>71</v>
      </c>
      <c r="Q5721">
        <v>12.1</v>
      </c>
      <c r="R5721" t="s">
        <v>71</v>
      </c>
    </row>
    <row r="5722" spans="1:46" x14ac:dyDescent="0.2">
      <c r="A5722" t="s">
        <v>271</v>
      </c>
      <c r="B5722" t="s">
        <v>272</v>
      </c>
      <c r="C5722">
        <f>-70.06663854 / 41.72367519</f>
        <v>-1.6793016967209307</v>
      </c>
      <c r="D5722" t="s">
        <v>127</v>
      </c>
      <c r="E5722" t="s">
        <v>70</v>
      </c>
      <c r="F5722" s="1">
        <v>38587</v>
      </c>
      <c r="G5722">
        <v>17</v>
      </c>
      <c r="O5722">
        <v>0</v>
      </c>
      <c r="P5722" t="s">
        <v>71</v>
      </c>
      <c r="Q5722">
        <v>11.9</v>
      </c>
      <c r="R5722" t="s">
        <v>71</v>
      </c>
      <c r="S5722">
        <v>3</v>
      </c>
      <c r="T5722" t="s">
        <v>71</v>
      </c>
      <c r="U5722">
        <v>92.92</v>
      </c>
      <c r="V5722" t="s">
        <v>71</v>
      </c>
      <c r="W5722">
        <v>85.59</v>
      </c>
      <c r="X5722" t="s">
        <v>71</v>
      </c>
      <c r="Y5722">
        <v>69.5</v>
      </c>
      <c r="AE5722">
        <v>25.43</v>
      </c>
      <c r="AF5722" t="s">
        <v>71</v>
      </c>
      <c r="AG5722">
        <v>6.24</v>
      </c>
      <c r="AH5722" t="s">
        <v>71</v>
      </c>
      <c r="AS5722">
        <v>6.94</v>
      </c>
      <c r="AT5722" t="s">
        <v>71</v>
      </c>
    </row>
    <row r="5723" spans="1:46" x14ac:dyDescent="0.2">
      <c r="A5723" t="s">
        <v>271</v>
      </c>
      <c r="B5723" t="s">
        <v>272</v>
      </c>
      <c r="C5723">
        <f>-70.06663854 / 41.72367519</f>
        <v>-1.6793016967209307</v>
      </c>
      <c r="D5723" t="s">
        <v>127</v>
      </c>
      <c r="E5723" t="s">
        <v>70</v>
      </c>
      <c r="F5723" s="1">
        <v>38951</v>
      </c>
      <c r="G5723">
        <v>0.5</v>
      </c>
      <c r="I5723">
        <v>20.260000000000002</v>
      </c>
      <c r="J5723" t="s">
        <v>71</v>
      </c>
      <c r="K5723">
        <v>4.58</v>
      </c>
      <c r="L5723" t="s">
        <v>71</v>
      </c>
      <c r="M5723">
        <v>3.5</v>
      </c>
      <c r="N5723" t="s">
        <v>71</v>
      </c>
      <c r="O5723">
        <v>8.85</v>
      </c>
      <c r="P5723" t="s">
        <v>71</v>
      </c>
      <c r="Q5723">
        <v>25.1</v>
      </c>
      <c r="R5723" t="s">
        <v>71</v>
      </c>
      <c r="S5723">
        <v>0.52</v>
      </c>
      <c r="T5723" t="s">
        <v>71</v>
      </c>
      <c r="U5723">
        <v>16.079999999999998</v>
      </c>
      <c r="V5723" t="s">
        <v>71</v>
      </c>
      <c r="W5723">
        <v>32.5</v>
      </c>
      <c r="X5723" t="s">
        <v>71</v>
      </c>
      <c r="Y5723">
        <v>44.2</v>
      </c>
      <c r="AA5723">
        <v>45.53</v>
      </c>
      <c r="AC5723">
        <v>41.95</v>
      </c>
      <c r="AE5723">
        <v>6.26</v>
      </c>
      <c r="AF5723" t="s">
        <v>71</v>
      </c>
      <c r="AG5723">
        <v>6.53</v>
      </c>
      <c r="AH5723" t="s">
        <v>71</v>
      </c>
      <c r="AS5723">
        <v>1.17</v>
      </c>
      <c r="AT5723" t="s">
        <v>71</v>
      </c>
    </row>
    <row r="5724" spans="1:46" x14ac:dyDescent="0.2">
      <c r="A5724" t="s">
        <v>271</v>
      </c>
      <c r="B5724" t="s">
        <v>272</v>
      </c>
      <c r="C5724">
        <f>-70.06663854 / 41.72367519</f>
        <v>-1.6793016967209307</v>
      </c>
      <c r="D5724" t="s">
        <v>127</v>
      </c>
      <c r="E5724" t="s">
        <v>70</v>
      </c>
      <c r="F5724" s="1">
        <v>38951</v>
      </c>
      <c r="G5724">
        <v>1</v>
      </c>
      <c r="O5724">
        <v>8.85</v>
      </c>
      <c r="P5724" t="s">
        <v>71</v>
      </c>
      <c r="Q5724">
        <v>24.9</v>
      </c>
      <c r="R5724" t="s">
        <v>71</v>
      </c>
    </row>
    <row r="5725" spans="1:46" x14ac:dyDescent="0.2">
      <c r="A5725" t="s">
        <v>271</v>
      </c>
      <c r="B5725" t="s">
        <v>272</v>
      </c>
      <c r="C5725">
        <f>-70.06663854 / 41.72367519</f>
        <v>-1.6793016967209307</v>
      </c>
      <c r="D5725" t="s">
        <v>127</v>
      </c>
      <c r="E5725" t="s">
        <v>70</v>
      </c>
      <c r="F5725" s="1">
        <v>38951</v>
      </c>
      <c r="G5725">
        <v>2</v>
      </c>
      <c r="O5725">
        <v>8.86</v>
      </c>
      <c r="P5725" t="s">
        <v>71</v>
      </c>
      <c r="Q5725">
        <v>24.6</v>
      </c>
      <c r="R5725" t="s">
        <v>71</v>
      </c>
    </row>
    <row r="5726" spans="1:46" x14ac:dyDescent="0.2">
      <c r="A5726" t="s">
        <v>271</v>
      </c>
      <c r="B5726" t="s">
        <v>272</v>
      </c>
      <c r="C5726">
        <f>-70.06663854 / 41.72367519</f>
        <v>-1.6793016967209307</v>
      </c>
      <c r="D5726" t="s">
        <v>127</v>
      </c>
      <c r="E5726" t="s">
        <v>70</v>
      </c>
      <c r="F5726" s="1">
        <v>38951</v>
      </c>
      <c r="G5726">
        <v>3</v>
      </c>
      <c r="K5726">
        <v>5.01</v>
      </c>
      <c r="L5726" t="s">
        <v>71</v>
      </c>
      <c r="O5726">
        <v>8.7899999999999991</v>
      </c>
      <c r="P5726" t="s">
        <v>71</v>
      </c>
      <c r="Q5726">
        <v>24.4</v>
      </c>
      <c r="R5726" t="s">
        <v>71</v>
      </c>
      <c r="S5726">
        <v>0.51</v>
      </c>
      <c r="T5726" t="s">
        <v>71</v>
      </c>
      <c r="U5726">
        <v>15.9</v>
      </c>
      <c r="V5726" t="s">
        <v>71</v>
      </c>
      <c r="W5726">
        <v>34.06</v>
      </c>
      <c r="X5726" t="s">
        <v>71</v>
      </c>
      <c r="Y5726">
        <v>44.04</v>
      </c>
      <c r="AA5726">
        <v>46.41</v>
      </c>
      <c r="AE5726">
        <v>5.85</v>
      </c>
      <c r="AF5726" t="s">
        <v>71</v>
      </c>
      <c r="AG5726">
        <v>6.49</v>
      </c>
      <c r="AH5726" t="s">
        <v>71</v>
      </c>
      <c r="AS5726">
        <v>1.31</v>
      </c>
      <c r="AT5726" t="s">
        <v>71</v>
      </c>
    </row>
    <row r="5727" spans="1:46" x14ac:dyDescent="0.2">
      <c r="A5727" t="s">
        <v>271</v>
      </c>
      <c r="B5727" t="s">
        <v>272</v>
      </c>
      <c r="C5727">
        <f>-70.06663854 / 41.72367519</f>
        <v>-1.6793016967209307</v>
      </c>
      <c r="D5727" t="s">
        <v>127</v>
      </c>
      <c r="E5727" t="s">
        <v>70</v>
      </c>
      <c r="F5727" s="1">
        <v>38951</v>
      </c>
      <c r="G5727">
        <v>4</v>
      </c>
      <c r="O5727">
        <v>8.68</v>
      </c>
      <c r="P5727" t="s">
        <v>71</v>
      </c>
      <c r="Q5727">
        <v>24.3</v>
      </c>
      <c r="R5727" t="s">
        <v>71</v>
      </c>
    </row>
    <row r="5728" spans="1:46" x14ac:dyDescent="0.2">
      <c r="A5728" t="s">
        <v>271</v>
      </c>
      <c r="B5728" t="s">
        <v>272</v>
      </c>
      <c r="C5728">
        <f>-70.06663854 / 41.72367519</f>
        <v>-1.6793016967209307</v>
      </c>
      <c r="D5728" t="s">
        <v>127</v>
      </c>
      <c r="E5728" t="s">
        <v>70</v>
      </c>
      <c r="F5728" s="1">
        <v>38951</v>
      </c>
      <c r="G5728">
        <v>5</v>
      </c>
      <c r="O5728">
        <v>8.5</v>
      </c>
      <c r="P5728" t="s">
        <v>71</v>
      </c>
      <c r="Q5728">
        <v>24.3</v>
      </c>
      <c r="R5728" t="s">
        <v>71</v>
      </c>
    </row>
    <row r="5729" spans="1:46" x14ac:dyDescent="0.2">
      <c r="A5729" t="s">
        <v>271</v>
      </c>
      <c r="B5729" t="s">
        <v>272</v>
      </c>
      <c r="C5729">
        <f>-70.06663854 / 41.72367519</f>
        <v>-1.6793016967209307</v>
      </c>
      <c r="D5729" t="s">
        <v>127</v>
      </c>
      <c r="E5729" t="s">
        <v>70</v>
      </c>
      <c r="F5729" s="1">
        <v>38951</v>
      </c>
      <c r="G5729">
        <v>6</v>
      </c>
      <c r="O5729">
        <v>8.3800000000000008</v>
      </c>
      <c r="P5729" t="s">
        <v>71</v>
      </c>
      <c r="Q5729">
        <v>24.2</v>
      </c>
      <c r="R5729" t="s">
        <v>71</v>
      </c>
    </row>
    <row r="5730" spans="1:46" x14ac:dyDescent="0.2">
      <c r="A5730" t="s">
        <v>271</v>
      </c>
      <c r="B5730" t="s">
        <v>272</v>
      </c>
      <c r="C5730">
        <f>-70.06663854 / 41.72367519</f>
        <v>-1.6793016967209307</v>
      </c>
      <c r="D5730" t="s">
        <v>127</v>
      </c>
      <c r="E5730" t="s">
        <v>70</v>
      </c>
      <c r="F5730" s="1">
        <v>38951</v>
      </c>
      <c r="G5730">
        <v>7</v>
      </c>
      <c r="O5730">
        <v>8.32</v>
      </c>
      <c r="P5730" t="s">
        <v>71</v>
      </c>
      <c r="Q5730">
        <v>24.2</v>
      </c>
      <c r="R5730" t="s">
        <v>71</v>
      </c>
    </row>
    <row r="5731" spans="1:46" x14ac:dyDescent="0.2">
      <c r="A5731" t="s">
        <v>271</v>
      </c>
      <c r="B5731" t="s">
        <v>272</v>
      </c>
      <c r="C5731">
        <f>-70.06663854 / 41.72367519</f>
        <v>-1.6793016967209307</v>
      </c>
      <c r="D5731" t="s">
        <v>127</v>
      </c>
      <c r="E5731" t="s">
        <v>70</v>
      </c>
      <c r="F5731" s="1">
        <v>38951</v>
      </c>
      <c r="G5731">
        <v>8</v>
      </c>
      <c r="O5731">
        <v>8.27</v>
      </c>
      <c r="P5731" t="s">
        <v>71</v>
      </c>
      <c r="Q5731">
        <v>24.2</v>
      </c>
      <c r="R5731" t="s">
        <v>71</v>
      </c>
    </row>
    <row r="5732" spans="1:46" x14ac:dyDescent="0.2">
      <c r="A5732" t="s">
        <v>271</v>
      </c>
      <c r="B5732" t="s">
        <v>272</v>
      </c>
      <c r="C5732">
        <f>-70.06663854 / 41.72367519</f>
        <v>-1.6793016967209307</v>
      </c>
      <c r="D5732" t="s">
        <v>127</v>
      </c>
      <c r="E5732" t="s">
        <v>70</v>
      </c>
      <c r="F5732" s="1">
        <v>38951</v>
      </c>
      <c r="G5732">
        <v>9</v>
      </c>
      <c r="K5732">
        <v>3.27</v>
      </c>
      <c r="L5732" t="s">
        <v>71</v>
      </c>
      <c r="O5732">
        <v>7.39</v>
      </c>
      <c r="P5732" t="s">
        <v>71</v>
      </c>
      <c r="Q5732">
        <v>24</v>
      </c>
      <c r="R5732" t="s">
        <v>71</v>
      </c>
      <c r="S5732">
        <v>0.43</v>
      </c>
      <c r="T5732" t="s">
        <v>71</v>
      </c>
      <c r="U5732">
        <v>13.32</v>
      </c>
      <c r="V5732" t="s">
        <v>71</v>
      </c>
      <c r="W5732">
        <v>43.13</v>
      </c>
      <c r="X5732" t="s">
        <v>71</v>
      </c>
      <c r="Y5732">
        <v>41.49</v>
      </c>
      <c r="AA5732">
        <v>42.22</v>
      </c>
      <c r="AE5732">
        <v>6.66</v>
      </c>
      <c r="AF5732" t="s">
        <v>71</v>
      </c>
      <c r="AG5732">
        <v>6.15</v>
      </c>
      <c r="AH5732" t="s">
        <v>71</v>
      </c>
      <c r="AS5732">
        <v>1.92</v>
      </c>
      <c r="AT5732" t="s">
        <v>71</v>
      </c>
    </row>
    <row r="5733" spans="1:46" x14ac:dyDescent="0.2">
      <c r="A5733" t="s">
        <v>271</v>
      </c>
      <c r="B5733" t="s">
        <v>272</v>
      </c>
      <c r="C5733">
        <f>-70.06663854 / 41.72367519</f>
        <v>-1.6793016967209307</v>
      </c>
      <c r="D5733" t="s">
        <v>127</v>
      </c>
      <c r="E5733" t="s">
        <v>70</v>
      </c>
      <c r="F5733" s="1">
        <v>38951</v>
      </c>
      <c r="G5733">
        <v>10</v>
      </c>
      <c r="O5733">
        <v>1.58</v>
      </c>
      <c r="P5733" t="s">
        <v>71</v>
      </c>
      <c r="Q5733">
        <v>21.6</v>
      </c>
      <c r="R5733" t="s">
        <v>71</v>
      </c>
    </row>
    <row r="5734" spans="1:46" x14ac:dyDescent="0.2">
      <c r="A5734" t="s">
        <v>271</v>
      </c>
      <c r="B5734" t="s">
        <v>272</v>
      </c>
      <c r="C5734">
        <f>-70.06663854 / 41.72367519</f>
        <v>-1.6793016967209307</v>
      </c>
      <c r="D5734" t="s">
        <v>127</v>
      </c>
      <c r="E5734" t="s">
        <v>70</v>
      </c>
      <c r="F5734" s="1">
        <v>38951</v>
      </c>
      <c r="G5734">
        <v>11</v>
      </c>
      <c r="O5734">
        <v>0.19</v>
      </c>
      <c r="P5734" t="s">
        <v>71</v>
      </c>
      <c r="Q5734">
        <v>18.3</v>
      </c>
      <c r="R5734" t="s">
        <v>71</v>
      </c>
    </row>
    <row r="5735" spans="1:46" x14ac:dyDescent="0.2">
      <c r="A5735" t="s">
        <v>271</v>
      </c>
      <c r="B5735" t="s">
        <v>272</v>
      </c>
      <c r="C5735">
        <f>-70.06663854 / 41.72367519</f>
        <v>-1.6793016967209307</v>
      </c>
      <c r="D5735" t="s">
        <v>127</v>
      </c>
      <c r="E5735" t="s">
        <v>70</v>
      </c>
      <c r="F5735" s="1">
        <v>38951</v>
      </c>
      <c r="G5735">
        <v>12</v>
      </c>
      <c r="O5735">
        <v>0.15</v>
      </c>
      <c r="P5735" t="s">
        <v>71</v>
      </c>
      <c r="Q5735">
        <v>16</v>
      </c>
      <c r="R5735" t="s">
        <v>71</v>
      </c>
    </row>
    <row r="5736" spans="1:46" x14ac:dyDescent="0.2">
      <c r="A5736" t="s">
        <v>271</v>
      </c>
      <c r="B5736" t="s">
        <v>272</v>
      </c>
      <c r="C5736">
        <f>-70.06663854 / 41.72367519</f>
        <v>-1.6793016967209307</v>
      </c>
      <c r="D5736" t="s">
        <v>127</v>
      </c>
      <c r="E5736" t="s">
        <v>70</v>
      </c>
      <c r="F5736" s="1">
        <v>38951</v>
      </c>
      <c r="G5736">
        <v>13</v>
      </c>
      <c r="O5736">
        <v>0.13</v>
      </c>
      <c r="P5736" t="s">
        <v>71</v>
      </c>
      <c r="Q5736">
        <v>15</v>
      </c>
      <c r="R5736" t="s">
        <v>71</v>
      </c>
    </row>
    <row r="5737" spans="1:46" x14ac:dyDescent="0.2">
      <c r="A5737" t="s">
        <v>271</v>
      </c>
      <c r="B5737" t="s">
        <v>272</v>
      </c>
      <c r="C5737">
        <f>-70.06663854 / 41.72367519</f>
        <v>-1.6793016967209307</v>
      </c>
      <c r="D5737" t="s">
        <v>127</v>
      </c>
      <c r="E5737" t="s">
        <v>70</v>
      </c>
      <c r="F5737" s="1">
        <v>38951</v>
      </c>
      <c r="G5737">
        <v>14</v>
      </c>
      <c r="O5737">
        <v>0.11</v>
      </c>
      <c r="P5737" t="s">
        <v>71</v>
      </c>
      <c r="Q5737">
        <v>14.4</v>
      </c>
      <c r="R5737" t="s">
        <v>71</v>
      </c>
    </row>
    <row r="5738" spans="1:46" x14ac:dyDescent="0.2">
      <c r="A5738" t="s">
        <v>271</v>
      </c>
      <c r="B5738" t="s">
        <v>272</v>
      </c>
      <c r="C5738">
        <f>-70.06663854 / 41.72367519</f>
        <v>-1.6793016967209307</v>
      </c>
      <c r="D5738" t="s">
        <v>127</v>
      </c>
      <c r="E5738" t="s">
        <v>70</v>
      </c>
      <c r="F5738" s="1">
        <v>38951</v>
      </c>
      <c r="G5738">
        <v>15</v>
      </c>
      <c r="O5738">
        <v>0.11</v>
      </c>
      <c r="P5738" t="s">
        <v>71</v>
      </c>
      <c r="Q5738">
        <v>14.2</v>
      </c>
      <c r="R5738" t="s">
        <v>71</v>
      </c>
    </row>
    <row r="5739" spans="1:46" x14ac:dyDescent="0.2">
      <c r="A5739" t="s">
        <v>271</v>
      </c>
      <c r="B5739" t="s">
        <v>272</v>
      </c>
      <c r="C5739">
        <f>-70.06663854 / 41.72367519</f>
        <v>-1.6793016967209307</v>
      </c>
      <c r="D5739" t="s">
        <v>127</v>
      </c>
      <c r="E5739" t="s">
        <v>70</v>
      </c>
      <c r="F5739" s="1">
        <v>38951</v>
      </c>
      <c r="G5739">
        <v>16</v>
      </c>
      <c r="O5739">
        <v>0.1</v>
      </c>
      <c r="P5739" t="s">
        <v>71</v>
      </c>
      <c r="Q5739">
        <v>14</v>
      </c>
      <c r="R5739" t="s">
        <v>71</v>
      </c>
    </row>
    <row r="5740" spans="1:46" x14ac:dyDescent="0.2">
      <c r="A5740" t="s">
        <v>271</v>
      </c>
      <c r="B5740" t="s">
        <v>272</v>
      </c>
      <c r="C5740">
        <f>-70.06663854 / 41.72367519</f>
        <v>-1.6793016967209307</v>
      </c>
      <c r="D5740" t="s">
        <v>127</v>
      </c>
      <c r="E5740" t="s">
        <v>70</v>
      </c>
      <c r="F5740" s="1">
        <v>38951</v>
      </c>
      <c r="G5740">
        <v>17</v>
      </c>
      <c r="O5740">
        <v>0.1</v>
      </c>
      <c r="P5740" t="s">
        <v>71</v>
      </c>
      <c r="Q5740">
        <v>13.5</v>
      </c>
      <c r="R5740" t="s">
        <v>71</v>
      </c>
    </row>
    <row r="5741" spans="1:46" x14ac:dyDescent="0.2">
      <c r="A5741" t="s">
        <v>271</v>
      </c>
      <c r="B5741" t="s">
        <v>272</v>
      </c>
      <c r="C5741">
        <f>-70.06663854 / 41.72367519</f>
        <v>-1.6793016967209307</v>
      </c>
      <c r="D5741" t="s">
        <v>127</v>
      </c>
      <c r="E5741" t="s">
        <v>70</v>
      </c>
      <c r="F5741" s="1">
        <v>38951</v>
      </c>
      <c r="G5741">
        <v>18</v>
      </c>
      <c r="O5741">
        <v>0.09</v>
      </c>
      <c r="P5741" t="s">
        <v>71</v>
      </c>
      <c r="Q5741">
        <v>13.4</v>
      </c>
      <c r="R5741" t="s">
        <v>71</v>
      </c>
    </row>
    <row r="5742" spans="1:46" x14ac:dyDescent="0.2">
      <c r="A5742" t="s">
        <v>271</v>
      </c>
      <c r="B5742" t="s">
        <v>272</v>
      </c>
      <c r="C5742">
        <f>-70.06663854 / 41.72367519</f>
        <v>-1.6793016967209307</v>
      </c>
      <c r="D5742" t="s">
        <v>127</v>
      </c>
      <c r="E5742" t="s">
        <v>70</v>
      </c>
      <c r="F5742" s="1">
        <v>38951</v>
      </c>
      <c r="G5742">
        <v>19</v>
      </c>
      <c r="K5742">
        <v>1.1499999999999999</v>
      </c>
      <c r="L5742" t="s">
        <v>71</v>
      </c>
      <c r="O5742">
        <v>0.09</v>
      </c>
      <c r="P5742" t="s">
        <v>71</v>
      </c>
      <c r="Q5742">
        <v>13.1</v>
      </c>
      <c r="R5742" t="s">
        <v>71</v>
      </c>
      <c r="S5742">
        <v>8.4600000000000009</v>
      </c>
      <c r="T5742" t="s">
        <v>71</v>
      </c>
      <c r="U5742">
        <v>262.08999999999997</v>
      </c>
      <c r="V5742" t="s">
        <v>71</v>
      </c>
      <c r="W5742">
        <v>182.73</v>
      </c>
      <c r="X5742" t="s">
        <v>71</v>
      </c>
      <c r="Y5742">
        <v>84.45</v>
      </c>
      <c r="AA5742">
        <v>31.97</v>
      </c>
      <c r="AE5742">
        <v>37.94</v>
      </c>
      <c r="AF5742" t="s">
        <v>71</v>
      </c>
      <c r="AG5742">
        <v>6.39</v>
      </c>
      <c r="AH5742" t="s">
        <v>71</v>
      </c>
      <c r="AS5742">
        <v>6.58</v>
      </c>
      <c r="AT5742" t="s">
        <v>71</v>
      </c>
    </row>
    <row r="5743" spans="1:46" x14ac:dyDescent="0.2">
      <c r="A5743" t="s">
        <v>271</v>
      </c>
      <c r="B5743" t="s">
        <v>272</v>
      </c>
      <c r="C5743">
        <f>-70.06663854 / 41.72367519</f>
        <v>-1.6793016967209307</v>
      </c>
      <c r="D5743" t="s">
        <v>127</v>
      </c>
      <c r="E5743" t="s">
        <v>70</v>
      </c>
      <c r="F5743" s="1">
        <v>38951</v>
      </c>
      <c r="G5743">
        <v>20</v>
      </c>
      <c r="O5743">
        <v>0.08</v>
      </c>
      <c r="P5743" t="s">
        <v>71</v>
      </c>
      <c r="Q5743">
        <v>12.9</v>
      </c>
      <c r="R5743" t="s">
        <v>71</v>
      </c>
    </row>
    <row r="5744" spans="1:46" x14ac:dyDescent="0.2">
      <c r="A5744" t="s">
        <v>271</v>
      </c>
      <c r="B5744" t="s">
        <v>272</v>
      </c>
      <c r="C5744">
        <f>-70.06663854 / 41.72367519</f>
        <v>-1.6793016967209307</v>
      </c>
      <c r="D5744" t="s">
        <v>127</v>
      </c>
      <c r="E5744" t="s">
        <v>70</v>
      </c>
      <c r="F5744" s="1">
        <v>38951</v>
      </c>
      <c r="G5744">
        <v>21</v>
      </c>
      <c r="O5744">
        <v>0.08</v>
      </c>
      <c r="P5744" t="s">
        <v>71</v>
      </c>
      <c r="Q5744">
        <v>12.8</v>
      </c>
      <c r="R5744" t="s">
        <v>71</v>
      </c>
    </row>
    <row r="5745" spans="1:46" x14ac:dyDescent="0.2">
      <c r="A5745" t="s">
        <v>271</v>
      </c>
      <c r="B5745" t="s">
        <v>272</v>
      </c>
      <c r="C5745">
        <f>-70.06663854 / 41.72367519</f>
        <v>-1.6793016967209307</v>
      </c>
      <c r="D5745" t="s">
        <v>127</v>
      </c>
      <c r="E5745" t="s">
        <v>70</v>
      </c>
      <c r="F5745" s="1">
        <v>39316</v>
      </c>
      <c r="G5745">
        <v>0.5</v>
      </c>
      <c r="I5745">
        <v>21</v>
      </c>
      <c r="J5745" t="s">
        <v>71</v>
      </c>
      <c r="K5745">
        <v>2.4500000000000002</v>
      </c>
      <c r="L5745" t="s">
        <v>71</v>
      </c>
      <c r="M5745">
        <v>3.9</v>
      </c>
      <c r="N5745" t="s">
        <v>71</v>
      </c>
      <c r="O5745">
        <v>5.12</v>
      </c>
      <c r="P5745" t="s">
        <v>71</v>
      </c>
      <c r="Q5745">
        <v>22.7</v>
      </c>
      <c r="R5745" t="s">
        <v>71</v>
      </c>
      <c r="S5745">
        <v>0.41</v>
      </c>
      <c r="T5745" t="s">
        <v>71</v>
      </c>
      <c r="U5745">
        <v>12.77</v>
      </c>
      <c r="V5745" t="s">
        <v>71</v>
      </c>
      <c r="W5745">
        <v>24.65</v>
      </c>
      <c r="X5745" t="s">
        <v>71</v>
      </c>
      <c r="Y5745">
        <v>40.880000000000003</v>
      </c>
      <c r="AA5745">
        <v>39.39</v>
      </c>
      <c r="AC5745">
        <v>40.39</v>
      </c>
      <c r="AE5745">
        <v>2.2000000000000002</v>
      </c>
      <c r="AF5745" t="s">
        <v>71</v>
      </c>
      <c r="AG5745">
        <v>6.18</v>
      </c>
      <c r="AH5745" t="s">
        <v>71</v>
      </c>
      <c r="AS5745">
        <v>1.29</v>
      </c>
      <c r="AT5745" t="s">
        <v>71</v>
      </c>
    </row>
    <row r="5746" spans="1:46" x14ac:dyDescent="0.2">
      <c r="A5746" t="s">
        <v>271</v>
      </c>
      <c r="B5746" t="s">
        <v>272</v>
      </c>
      <c r="C5746">
        <f>-70.06663854 / 41.72367519</f>
        <v>-1.6793016967209307</v>
      </c>
      <c r="D5746" t="s">
        <v>127</v>
      </c>
      <c r="E5746" t="s">
        <v>70</v>
      </c>
      <c r="F5746" s="1">
        <v>39316</v>
      </c>
      <c r="G5746">
        <v>1</v>
      </c>
      <c r="O5746">
        <v>5.23</v>
      </c>
      <c r="P5746" t="s">
        <v>71</v>
      </c>
      <c r="Q5746">
        <v>22.7</v>
      </c>
      <c r="R5746" t="s">
        <v>71</v>
      </c>
    </row>
    <row r="5747" spans="1:46" x14ac:dyDescent="0.2">
      <c r="A5747" t="s">
        <v>271</v>
      </c>
      <c r="B5747" t="s">
        <v>272</v>
      </c>
      <c r="C5747">
        <f>-70.06663854 / 41.72367519</f>
        <v>-1.6793016967209307</v>
      </c>
      <c r="D5747" t="s">
        <v>127</v>
      </c>
      <c r="E5747" t="s">
        <v>70</v>
      </c>
      <c r="F5747" s="1">
        <v>39316</v>
      </c>
      <c r="G5747">
        <v>2</v>
      </c>
      <c r="O5747">
        <v>5.38</v>
      </c>
      <c r="P5747" t="s">
        <v>71</v>
      </c>
      <c r="Q5747">
        <v>22.7</v>
      </c>
      <c r="R5747" t="s">
        <v>71</v>
      </c>
    </row>
    <row r="5748" spans="1:46" x14ac:dyDescent="0.2">
      <c r="A5748" t="s">
        <v>271</v>
      </c>
      <c r="B5748" t="s">
        <v>272</v>
      </c>
      <c r="C5748">
        <f>-70.06663854 / 41.72367519</f>
        <v>-1.6793016967209307</v>
      </c>
      <c r="D5748" t="s">
        <v>127</v>
      </c>
      <c r="E5748" t="s">
        <v>70</v>
      </c>
      <c r="F5748" s="1">
        <v>39316</v>
      </c>
      <c r="G5748">
        <v>3</v>
      </c>
      <c r="K5748">
        <v>2.68</v>
      </c>
      <c r="L5748" t="s">
        <v>71</v>
      </c>
      <c r="O5748">
        <v>5.45</v>
      </c>
      <c r="P5748" t="s">
        <v>71</v>
      </c>
      <c r="Q5748">
        <v>22.7</v>
      </c>
      <c r="R5748" t="s">
        <v>71</v>
      </c>
      <c r="S5748">
        <v>0.42</v>
      </c>
      <c r="T5748" t="s">
        <v>71</v>
      </c>
      <c r="U5748">
        <v>12.97</v>
      </c>
      <c r="V5748" t="s">
        <v>71</v>
      </c>
      <c r="W5748">
        <v>21.74</v>
      </c>
      <c r="X5748" t="s">
        <v>71</v>
      </c>
      <c r="Y5748">
        <v>41.1</v>
      </c>
      <c r="AA5748">
        <v>40.26</v>
      </c>
      <c r="AE5748">
        <v>2.2999999999999998</v>
      </c>
      <c r="AF5748" t="s">
        <v>71</v>
      </c>
      <c r="AG5748">
        <v>9.1300000000000008</v>
      </c>
      <c r="AH5748" t="s">
        <v>71</v>
      </c>
      <c r="AS5748">
        <v>3.66</v>
      </c>
      <c r="AT5748" t="s">
        <v>71</v>
      </c>
    </row>
    <row r="5749" spans="1:46" x14ac:dyDescent="0.2">
      <c r="A5749" t="s">
        <v>271</v>
      </c>
      <c r="B5749" t="s">
        <v>272</v>
      </c>
      <c r="C5749">
        <f>-70.06663854 / 41.72367519</f>
        <v>-1.6793016967209307</v>
      </c>
      <c r="D5749" t="s">
        <v>127</v>
      </c>
      <c r="E5749" t="s">
        <v>70</v>
      </c>
      <c r="F5749" s="1">
        <v>39316</v>
      </c>
      <c r="G5749">
        <v>4</v>
      </c>
      <c r="O5749">
        <v>5.45</v>
      </c>
      <c r="P5749" t="s">
        <v>71</v>
      </c>
      <c r="Q5749">
        <v>22.7</v>
      </c>
      <c r="R5749" t="s">
        <v>71</v>
      </c>
    </row>
    <row r="5750" spans="1:46" x14ac:dyDescent="0.2">
      <c r="A5750" t="s">
        <v>271</v>
      </c>
      <c r="B5750" t="s">
        <v>272</v>
      </c>
      <c r="C5750">
        <f>-70.06663854 / 41.72367519</f>
        <v>-1.6793016967209307</v>
      </c>
      <c r="D5750" t="s">
        <v>127</v>
      </c>
      <c r="E5750" t="s">
        <v>70</v>
      </c>
      <c r="F5750" s="1">
        <v>39316</v>
      </c>
      <c r="G5750">
        <v>5</v>
      </c>
      <c r="O5750">
        <v>5.52</v>
      </c>
      <c r="P5750" t="s">
        <v>71</v>
      </c>
      <c r="Q5750">
        <v>22.7</v>
      </c>
      <c r="R5750" t="s">
        <v>71</v>
      </c>
    </row>
    <row r="5751" spans="1:46" x14ac:dyDescent="0.2">
      <c r="A5751" t="s">
        <v>271</v>
      </c>
      <c r="B5751" t="s">
        <v>272</v>
      </c>
      <c r="C5751">
        <f>-70.06663854 / 41.72367519</f>
        <v>-1.6793016967209307</v>
      </c>
      <c r="D5751" t="s">
        <v>127</v>
      </c>
      <c r="E5751" t="s">
        <v>70</v>
      </c>
      <c r="F5751" s="1">
        <v>39316</v>
      </c>
      <c r="G5751">
        <v>6</v>
      </c>
      <c r="O5751">
        <v>5.56</v>
      </c>
      <c r="P5751" t="s">
        <v>71</v>
      </c>
      <c r="Q5751">
        <v>22.7</v>
      </c>
      <c r="R5751" t="s">
        <v>71</v>
      </c>
    </row>
    <row r="5752" spans="1:46" x14ac:dyDescent="0.2">
      <c r="A5752" t="s">
        <v>271</v>
      </c>
      <c r="B5752" t="s">
        <v>272</v>
      </c>
      <c r="C5752">
        <f>-70.06663854 / 41.72367519</f>
        <v>-1.6793016967209307</v>
      </c>
      <c r="D5752" t="s">
        <v>127</v>
      </c>
      <c r="E5752" t="s">
        <v>70</v>
      </c>
      <c r="F5752" s="1">
        <v>39316</v>
      </c>
      <c r="G5752">
        <v>7</v>
      </c>
      <c r="O5752">
        <v>5.65</v>
      </c>
      <c r="P5752" t="s">
        <v>71</v>
      </c>
      <c r="Q5752">
        <v>22.7</v>
      </c>
      <c r="R5752" t="s">
        <v>71</v>
      </c>
    </row>
    <row r="5753" spans="1:46" x14ac:dyDescent="0.2">
      <c r="A5753" t="s">
        <v>271</v>
      </c>
      <c r="B5753" t="s">
        <v>272</v>
      </c>
      <c r="C5753">
        <f>-70.06663854 / 41.72367519</f>
        <v>-1.6793016967209307</v>
      </c>
      <c r="D5753" t="s">
        <v>127</v>
      </c>
      <c r="E5753" t="s">
        <v>70</v>
      </c>
      <c r="F5753" s="1">
        <v>39316</v>
      </c>
      <c r="G5753">
        <v>8</v>
      </c>
      <c r="O5753">
        <v>5.74</v>
      </c>
      <c r="P5753" t="s">
        <v>71</v>
      </c>
      <c r="Q5753">
        <v>22.7</v>
      </c>
      <c r="R5753" t="s">
        <v>71</v>
      </c>
    </row>
    <row r="5754" spans="1:46" x14ac:dyDescent="0.2">
      <c r="A5754" t="s">
        <v>271</v>
      </c>
      <c r="B5754" t="s">
        <v>272</v>
      </c>
      <c r="C5754">
        <f>-70.06663854 / 41.72367519</f>
        <v>-1.6793016967209307</v>
      </c>
      <c r="D5754" t="s">
        <v>127</v>
      </c>
      <c r="E5754" t="s">
        <v>70</v>
      </c>
      <c r="F5754" s="1">
        <v>39316</v>
      </c>
      <c r="G5754">
        <v>9</v>
      </c>
      <c r="K5754">
        <v>2.36</v>
      </c>
      <c r="L5754" t="s">
        <v>71</v>
      </c>
      <c r="O5754">
        <v>5.88</v>
      </c>
      <c r="P5754" t="s">
        <v>71</v>
      </c>
      <c r="Q5754">
        <v>22.7</v>
      </c>
      <c r="R5754" t="s">
        <v>71</v>
      </c>
      <c r="S5754">
        <v>0.5</v>
      </c>
      <c r="T5754" t="s">
        <v>71</v>
      </c>
      <c r="U5754">
        <v>15.4</v>
      </c>
      <c r="V5754" t="s">
        <v>71</v>
      </c>
      <c r="W5754">
        <v>23.53</v>
      </c>
      <c r="X5754" t="s">
        <v>71</v>
      </c>
      <c r="Y5754">
        <v>43.58</v>
      </c>
      <c r="AA5754">
        <v>39.04</v>
      </c>
      <c r="AE5754">
        <v>2.2000000000000002</v>
      </c>
      <c r="AF5754" t="s">
        <v>71</v>
      </c>
      <c r="AG5754">
        <v>6.07</v>
      </c>
      <c r="AH5754" t="s">
        <v>71</v>
      </c>
      <c r="AS5754">
        <v>1.36</v>
      </c>
      <c r="AT5754" t="s">
        <v>71</v>
      </c>
    </row>
    <row r="5755" spans="1:46" x14ac:dyDescent="0.2">
      <c r="A5755" t="s">
        <v>271</v>
      </c>
      <c r="B5755" t="s">
        <v>272</v>
      </c>
      <c r="C5755">
        <f>-70.06663854 / 41.72367519</f>
        <v>-1.6793016967209307</v>
      </c>
      <c r="D5755" t="s">
        <v>127</v>
      </c>
      <c r="E5755" t="s">
        <v>70</v>
      </c>
      <c r="F5755" s="1">
        <v>39316</v>
      </c>
      <c r="G5755">
        <v>10</v>
      </c>
      <c r="O5755">
        <v>5.92</v>
      </c>
      <c r="P5755" t="s">
        <v>71</v>
      </c>
      <c r="Q5755">
        <v>22.7</v>
      </c>
      <c r="R5755" t="s">
        <v>71</v>
      </c>
    </row>
    <row r="5756" spans="1:46" x14ac:dyDescent="0.2">
      <c r="A5756" t="s">
        <v>271</v>
      </c>
      <c r="B5756" t="s">
        <v>272</v>
      </c>
      <c r="C5756">
        <f>-70.06663854 / 41.72367519</f>
        <v>-1.6793016967209307</v>
      </c>
      <c r="D5756" t="s">
        <v>127</v>
      </c>
      <c r="E5756" t="s">
        <v>70</v>
      </c>
      <c r="F5756" s="1">
        <v>39316</v>
      </c>
      <c r="G5756">
        <v>11</v>
      </c>
      <c r="O5756">
        <v>5.97</v>
      </c>
      <c r="P5756" t="s">
        <v>71</v>
      </c>
      <c r="Q5756">
        <v>22.7</v>
      </c>
      <c r="R5756" t="s">
        <v>71</v>
      </c>
    </row>
    <row r="5757" spans="1:46" x14ac:dyDescent="0.2">
      <c r="A5757" t="s">
        <v>271</v>
      </c>
      <c r="B5757" t="s">
        <v>272</v>
      </c>
      <c r="C5757">
        <f>-70.06663854 / 41.72367519</f>
        <v>-1.6793016967209307</v>
      </c>
      <c r="D5757" t="s">
        <v>127</v>
      </c>
      <c r="E5757" t="s">
        <v>70</v>
      </c>
      <c r="F5757" s="1">
        <v>39316</v>
      </c>
      <c r="G5757">
        <v>12</v>
      </c>
      <c r="O5757">
        <v>5.65</v>
      </c>
      <c r="P5757" t="s">
        <v>71</v>
      </c>
      <c r="Q5757">
        <v>22.2</v>
      </c>
      <c r="R5757" t="s">
        <v>71</v>
      </c>
    </row>
    <row r="5758" spans="1:46" x14ac:dyDescent="0.2">
      <c r="A5758" t="s">
        <v>271</v>
      </c>
      <c r="B5758" t="s">
        <v>272</v>
      </c>
      <c r="C5758">
        <f>-70.06663854 / 41.72367519</f>
        <v>-1.6793016967209307</v>
      </c>
      <c r="D5758" t="s">
        <v>127</v>
      </c>
      <c r="E5758" t="s">
        <v>70</v>
      </c>
      <c r="F5758" s="1">
        <v>39316</v>
      </c>
      <c r="G5758">
        <v>13</v>
      </c>
      <c r="O5758">
        <v>0.61</v>
      </c>
      <c r="P5758" t="s">
        <v>71</v>
      </c>
      <c r="Q5758">
        <v>16.3</v>
      </c>
      <c r="R5758" t="s">
        <v>71</v>
      </c>
    </row>
    <row r="5759" spans="1:46" x14ac:dyDescent="0.2">
      <c r="A5759" t="s">
        <v>271</v>
      </c>
      <c r="B5759" t="s">
        <v>272</v>
      </c>
      <c r="C5759">
        <f>-70.06663854 / 41.72367519</f>
        <v>-1.6793016967209307</v>
      </c>
      <c r="D5759" t="s">
        <v>127</v>
      </c>
      <c r="E5759" t="s">
        <v>70</v>
      </c>
      <c r="F5759" s="1">
        <v>39316</v>
      </c>
      <c r="G5759">
        <v>14</v>
      </c>
      <c r="O5759">
        <v>0.5</v>
      </c>
      <c r="P5759" t="s">
        <v>71</v>
      </c>
      <c r="Q5759">
        <v>14.8</v>
      </c>
      <c r="R5759" t="s">
        <v>71</v>
      </c>
    </row>
    <row r="5760" spans="1:46" x14ac:dyDescent="0.2">
      <c r="A5760" t="s">
        <v>271</v>
      </c>
      <c r="B5760" t="s">
        <v>272</v>
      </c>
      <c r="C5760">
        <f>-70.06663854 / 41.72367519</f>
        <v>-1.6793016967209307</v>
      </c>
      <c r="D5760" t="s">
        <v>127</v>
      </c>
      <c r="E5760" t="s">
        <v>70</v>
      </c>
      <c r="F5760" s="1">
        <v>39316</v>
      </c>
      <c r="G5760">
        <v>15</v>
      </c>
      <c r="O5760">
        <v>0.46</v>
      </c>
      <c r="P5760" t="s">
        <v>71</v>
      </c>
      <c r="Q5760">
        <v>12.8</v>
      </c>
      <c r="R5760" t="s">
        <v>71</v>
      </c>
    </row>
    <row r="5761" spans="1:46" x14ac:dyDescent="0.2">
      <c r="A5761" t="s">
        <v>271</v>
      </c>
      <c r="B5761" t="s">
        <v>272</v>
      </c>
      <c r="C5761">
        <f>-70.06663854 / 41.72367519</f>
        <v>-1.6793016967209307</v>
      </c>
      <c r="D5761" t="s">
        <v>127</v>
      </c>
      <c r="E5761" t="s">
        <v>70</v>
      </c>
      <c r="F5761" s="1">
        <v>39316</v>
      </c>
      <c r="G5761">
        <v>16</v>
      </c>
      <c r="O5761">
        <v>0.43</v>
      </c>
      <c r="P5761" t="s">
        <v>71</v>
      </c>
      <c r="Q5761">
        <v>11.9</v>
      </c>
      <c r="R5761" t="s">
        <v>71</v>
      </c>
    </row>
    <row r="5762" spans="1:46" x14ac:dyDescent="0.2">
      <c r="A5762" t="s">
        <v>271</v>
      </c>
      <c r="B5762" t="s">
        <v>272</v>
      </c>
      <c r="C5762">
        <f>-70.06663854 / 41.72367519</f>
        <v>-1.6793016967209307</v>
      </c>
      <c r="D5762" t="s">
        <v>127</v>
      </c>
      <c r="E5762" t="s">
        <v>70</v>
      </c>
      <c r="F5762" s="1">
        <v>39316</v>
      </c>
      <c r="G5762">
        <v>17</v>
      </c>
      <c r="O5762">
        <v>0.4</v>
      </c>
      <c r="P5762" t="s">
        <v>71</v>
      </c>
      <c r="Q5762">
        <v>11.6</v>
      </c>
      <c r="R5762" t="s">
        <v>71</v>
      </c>
    </row>
    <row r="5763" spans="1:46" x14ac:dyDescent="0.2">
      <c r="A5763" t="s">
        <v>271</v>
      </c>
      <c r="B5763" t="s">
        <v>272</v>
      </c>
      <c r="C5763">
        <f>-70.06663854 / 41.72367519</f>
        <v>-1.6793016967209307</v>
      </c>
      <c r="D5763" t="s">
        <v>127</v>
      </c>
      <c r="E5763" t="s">
        <v>70</v>
      </c>
      <c r="F5763" s="1">
        <v>39316</v>
      </c>
      <c r="G5763">
        <v>18</v>
      </c>
      <c r="O5763">
        <v>0.38</v>
      </c>
      <c r="P5763" t="s">
        <v>71</v>
      </c>
      <c r="Q5763">
        <v>11.12</v>
      </c>
      <c r="R5763" t="s">
        <v>71</v>
      </c>
    </row>
    <row r="5764" spans="1:46" x14ac:dyDescent="0.2">
      <c r="A5764" t="s">
        <v>271</v>
      </c>
      <c r="B5764" t="s">
        <v>272</v>
      </c>
      <c r="C5764">
        <f>-70.06663854 / 41.72367519</f>
        <v>-1.6793016967209307</v>
      </c>
      <c r="D5764" t="s">
        <v>127</v>
      </c>
      <c r="E5764" t="s">
        <v>70</v>
      </c>
      <c r="F5764" s="1">
        <v>39316</v>
      </c>
      <c r="G5764">
        <v>19</v>
      </c>
      <c r="O5764">
        <v>0.36</v>
      </c>
      <c r="P5764" t="s">
        <v>71</v>
      </c>
      <c r="Q5764">
        <v>10.9</v>
      </c>
      <c r="R5764" t="s">
        <v>71</v>
      </c>
    </row>
    <row r="5765" spans="1:46" x14ac:dyDescent="0.2">
      <c r="A5765" t="s">
        <v>271</v>
      </c>
      <c r="B5765" t="s">
        <v>272</v>
      </c>
      <c r="C5765">
        <f>-70.06663854 / 41.72367519</f>
        <v>-1.6793016967209307</v>
      </c>
      <c r="D5765" t="s">
        <v>127</v>
      </c>
      <c r="E5765" t="s">
        <v>70</v>
      </c>
      <c r="F5765" s="1">
        <v>39316</v>
      </c>
      <c r="G5765">
        <v>20</v>
      </c>
      <c r="K5765">
        <v>0.53</v>
      </c>
      <c r="L5765" t="s">
        <v>71</v>
      </c>
      <c r="O5765">
        <v>0.35</v>
      </c>
      <c r="P5765" t="s">
        <v>71</v>
      </c>
      <c r="Q5765">
        <v>10.8</v>
      </c>
      <c r="R5765" t="s">
        <v>71</v>
      </c>
      <c r="S5765">
        <v>25.56</v>
      </c>
      <c r="T5765" t="s">
        <v>71</v>
      </c>
      <c r="U5765">
        <v>791.55</v>
      </c>
      <c r="V5765" t="s">
        <v>71</v>
      </c>
      <c r="W5765">
        <v>372.69</v>
      </c>
      <c r="X5765" t="s">
        <v>71</v>
      </c>
      <c r="Y5765">
        <v>100.39</v>
      </c>
      <c r="AA5765">
        <v>24.41</v>
      </c>
      <c r="AE5765">
        <v>25.6</v>
      </c>
      <c r="AF5765" t="s">
        <v>71</v>
      </c>
      <c r="AG5765">
        <v>6.26</v>
      </c>
      <c r="AH5765" t="s">
        <v>71</v>
      </c>
      <c r="AS5765">
        <v>17.07</v>
      </c>
      <c r="AT5765" t="s">
        <v>71</v>
      </c>
    </row>
    <row r="5766" spans="1:46" x14ac:dyDescent="0.2">
      <c r="A5766" t="s">
        <v>271</v>
      </c>
      <c r="B5766" t="s">
        <v>272</v>
      </c>
      <c r="C5766">
        <f>-70.06663854 / 41.72367519</f>
        <v>-1.6793016967209307</v>
      </c>
      <c r="D5766" t="s">
        <v>127</v>
      </c>
      <c r="E5766" t="s">
        <v>70</v>
      </c>
      <c r="F5766" s="1">
        <v>39694</v>
      </c>
      <c r="G5766">
        <v>0.5</v>
      </c>
      <c r="I5766">
        <v>18.77</v>
      </c>
      <c r="J5766" t="s">
        <v>71</v>
      </c>
      <c r="K5766">
        <v>2.86</v>
      </c>
      <c r="L5766" t="s">
        <v>71</v>
      </c>
      <c r="M5766">
        <v>5.27</v>
      </c>
      <c r="N5766" t="s">
        <v>71</v>
      </c>
      <c r="O5766">
        <v>9.25</v>
      </c>
      <c r="P5766" t="s">
        <v>71</v>
      </c>
      <c r="Q5766">
        <v>22.9</v>
      </c>
      <c r="R5766" t="s">
        <v>71</v>
      </c>
      <c r="S5766">
        <v>0.24</v>
      </c>
      <c r="T5766" t="s">
        <v>71</v>
      </c>
      <c r="U5766">
        <v>7.43</v>
      </c>
      <c r="V5766" t="s">
        <v>71</v>
      </c>
      <c r="W5766">
        <v>16.93</v>
      </c>
      <c r="X5766" t="s">
        <v>71</v>
      </c>
      <c r="Y5766">
        <v>33.07</v>
      </c>
      <c r="AA5766">
        <v>40.909999999999997</v>
      </c>
      <c r="AC5766">
        <v>36.049999999999997</v>
      </c>
      <c r="AE5766">
        <v>2.9</v>
      </c>
      <c r="AF5766" t="s">
        <v>71</v>
      </c>
      <c r="AG5766">
        <v>6.41</v>
      </c>
      <c r="AH5766" t="s">
        <v>71</v>
      </c>
      <c r="AS5766">
        <v>1.44</v>
      </c>
      <c r="AT5766" t="s">
        <v>71</v>
      </c>
    </row>
    <row r="5767" spans="1:46" x14ac:dyDescent="0.2">
      <c r="A5767" t="s">
        <v>271</v>
      </c>
      <c r="B5767" t="s">
        <v>272</v>
      </c>
      <c r="C5767">
        <f>-70.06663854 / 41.72367519</f>
        <v>-1.6793016967209307</v>
      </c>
      <c r="D5767" t="s">
        <v>127</v>
      </c>
      <c r="E5767" t="s">
        <v>70</v>
      </c>
      <c r="F5767" s="1">
        <v>39694</v>
      </c>
      <c r="G5767">
        <v>1</v>
      </c>
      <c r="O5767">
        <v>9.4700000000000006</v>
      </c>
      <c r="P5767" t="s">
        <v>71</v>
      </c>
      <c r="Q5767">
        <v>22.8</v>
      </c>
      <c r="R5767" t="s">
        <v>71</v>
      </c>
    </row>
    <row r="5768" spans="1:46" x14ac:dyDescent="0.2">
      <c r="A5768" t="s">
        <v>271</v>
      </c>
      <c r="B5768" t="s">
        <v>272</v>
      </c>
      <c r="C5768">
        <f>-70.06663854 / 41.72367519</f>
        <v>-1.6793016967209307</v>
      </c>
      <c r="D5768" t="s">
        <v>127</v>
      </c>
      <c r="E5768" t="s">
        <v>70</v>
      </c>
      <c r="F5768" s="1">
        <v>39694</v>
      </c>
      <c r="G5768">
        <v>2</v>
      </c>
      <c r="O5768">
        <v>9.4600000000000009</v>
      </c>
      <c r="P5768" t="s">
        <v>71</v>
      </c>
      <c r="Q5768">
        <v>22.8</v>
      </c>
      <c r="R5768" t="s">
        <v>71</v>
      </c>
    </row>
    <row r="5769" spans="1:46" x14ac:dyDescent="0.2">
      <c r="A5769" t="s">
        <v>271</v>
      </c>
      <c r="B5769" t="s">
        <v>272</v>
      </c>
      <c r="C5769">
        <f>-70.06663854 / 41.72367519</f>
        <v>-1.6793016967209307</v>
      </c>
      <c r="D5769" t="s">
        <v>127</v>
      </c>
      <c r="E5769" t="s">
        <v>70</v>
      </c>
      <c r="F5769" s="1">
        <v>39694</v>
      </c>
      <c r="G5769">
        <v>3</v>
      </c>
      <c r="K5769">
        <v>3.31</v>
      </c>
      <c r="L5769" t="s">
        <v>71</v>
      </c>
      <c r="O5769">
        <v>9.39</v>
      </c>
      <c r="P5769" t="s">
        <v>71</v>
      </c>
      <c r="Q5769">
        <v>22.8</v>
      </c>
      <c r="R5769" t="s">
        <v>71</v>
      </c>
      <c r="S5769">
        <v>0.23</v>
      </c>
      <c r="T5769" t="s">
        <v>71</v>
      </c>
      <c r="U5769">
        <v>7.12</v>
      </c>
      <c r="V5769" t="s">
        <v>71</v>
      </c>
      <c r="W5769">
        <v>18.52</v>
      </c>
      <c r="X5769" t="s">
        <v>71</v>
      </c>
      <c r="Y5769">
        <v>32.46</v>
      </c>
      <c r="AA5769">
        <v>42.34</v>
      </c>
      <c r="AE5769">
        <v>2.9</v>
      </c>
      <c r="AF5769" t="s">
        <v>71</v>
      </c>
      <c r="AG5769">
        <v>6.4</v>
      </c>
      <c r="AH5769" t="s">
        <v>71</v>
      </c>
      <c r="AS5769">
        <v>1.42</v>
      </c>
      <c r="AT5769" t="s">
        <v>71</v>
      </c>
    </row>
    <row r="5770" spans="1:46" x14ac:dyDescent="0.2">
      <c r="A5770" t="s">
        <v>271</v>
      </c>
      <c r="B5770" t="s">
        <v>272</v>
      </c>
      <c r="C5770">
        <f>-70.06663854 / 41.72367519</f>
        <v>-1.6793016967209307</v>
      </c>
      <c r="D5770" t="s">
        <v>127</v>
      </c>
      <c r="E5770" t="s">
        <v>70</v>
      </c>
      <c r="F5770" s="1">
        <v>39694</v>
      </c>
      <c r="G5770">
        <v>4</v>
      </c>
      <c r="O5770">
        <v>9.42</v>
      </c>
      <c r="P5770" t="s">
        <v>71</v>
      </c>
      <c r="Q5770">
        <v>22.8</v>
      </c>
      <c r="R5770" t="s">
        <v>71</v>
      </c>
    </row>
    <row r="5771" spans="1:46" x14ac:dyDescent="0.2">
      <c r="A5771" t="s">
        <v>271</v>
      </c>
      <c r="B5771" t="s">
        <v>272</v>
      </c>
      <c r="C5771">
        <f>-70.06663854 / 41.72367519</f>
        <v>-1.6793016967209307</v>
      </c>
      <c r="D5771" t="s">
        <v>127</v>
      </c>
      <c r="E5771" t="s">
        <v>70</v>
      </c>
      <c r="F5771" s="1">
        <v>39694</v>
      </c>
      <c r="G5771">
        <v>5</v>
      </c>
      <c r="O5771">
        <v>9.32</v>
      </c>
      <c r="P5771" t="s">
        <v>71</v>
      </c>
      <c r="Q5771">
        <v>22.8</v>
      </c>
      <c r="R5771" t="s">
        <v>71</v>
      </c>
    </row>
    <row r="5772" spans="1:46" x14ac:dyDescent="0.2">
      <c r="A5772" t="s">
        <v>271</v>
      </c>
      <c r="B5772" t="s">
        <v>272</v>
      </c>
      <c r="C5772">
        <f>-70.06663854 / 41.72367519</f>
        <v>-1.6793016967209307</v>
      </c>
      <c r="D5772" t="s">
        <v>127</v>
      </c>
      <c r="E5772" t="s">
        <v>70</v>
      </c>
      <c r="F5772" s="1">
        <v>39694</v>
      </c>
      <c r="G5772">
        <v>6</v>
      </c>
      <c r="O5772">
        <v>9.42</v>
      </c>
      <c r="P5772" t="s">
        <v>71</v>
      </c>
      <c r="Q5772">
        <v>22.8</v>
      </c>
      <c r="R5772" t="s">
        <v>71</v>
      </c>
    </row>
    <row r="5773" spans="1:46" x14ac:dyDescent="0.2">
      <c r="A5773" t="s">
        <v>271</v>
      </c>
      <c r="B5773" t="s">
        <v>272</v>
      </c>
      <c r="C5773">
        <f>-70.06663854 / 41.72367519</f>
        <v>-1.6793016967209307</v>
      </c>
      <c r="D5773" t="s">
        <v>127</v>
      </c>
      <c r="E5773" t="s">
        <v>70</v>
      </c>
      <c r="F5773" s="1">
        <v>39694</v>
      </c>
      <c r="G5773">
        <v>7</v>
      </c>
      <c r="O5773">
        <v>9.36</v>
      </c>
      <c r="P5773" t="s">
        <v>71</v>
      </c>
      <c r="Q5773">
        <v>22.8</v>
      </c>
      <c r="R5773" t="s">
        <v>71</v>
      </c>
    </row>
    <row r="5774" spans="1:46" x14ac:dyDescent="0.2">
      <c r="A5774" t="s">
        <v>271</v>
      </c>
      <c r="B5774" t="s">
        <v>272</v>
      </c>
      <c r="C5774">
        <f>-70.06663854 / 41.72367519</f>
        <v>-1.6793016967209307</v>
      </c>
      <c r="D5774" t="s">
        <v>127</v>
      </c>
      <c r="E5774" t="s">
        <v>70</v>
      </c>
      <c r="F5774" s="1">
        <v>39694</v>
      </c>
      <c r="G5774">
        <v>8</v>
      </c>
      <c r="O5774">
        <v>9.34</v>
      </c>
      <c r="P5774" t="s">
        <v>71</v>
      </c>
      <c r="Q5774">
        <v>22.7</v>
      </c>
      <c r="R5774" t="s">
        <v>71</v>
      </c>
    </row>
    <row r="5775" spans="1:46" x14ac:dyDescent="0.2">
      <c r="A5775" t="s">
        <v>271</v>
      </c>
      <c r="B5775" t="s">
        <v>272</v>
      </c>
      <c r="C5775">
        <f>-70.06663854 / 41.72367519</f>
        <v>-1.6793016967209307</v>
      </c>
      <c r="D5775" t="s">
        <v>127</v>
      </c>
      <c r="E5775" t="s">
        <v>70</v>
      </c>
      <c r="F5775" s="1">
        <v>39694</v>
      </c>
      <c r="G5775">
        <v>9</v>
      </c>
      <c r="K5775">
        <v>3.15</v>
      </c>
      <c r="L5775" t="s">
        <v>71</v>
      </c>
      <c r="O5775">
        <v>9.31</v>
      </c>
      <c r="P5775" t="s">
        <v>71</v>
      </c>
      <c r="Q5775">
        <v>22.7</v>
      </c>
      <c r="R5775" t="s">
        <v>71</v>
      </c>
      <c r="S5775">
        <v>0.24</v>
      </c>
      <c r="T5775" t="s">
        <v>71</v>
      </c>
      <c r="U5775">
        <v>7.43</v>
      </c>
      <c r="V5775" t="s">
        <v>71</v>
      </c>
      <c r="W5775">
        <v>17.46</v>
      </c>
      <c r="X5775" t="s">
        <v>71</v>
      </c>
      <c r="Y5775">
        <v>33.07</v>
      </c>
      <c r="AA5775">
        <v>41.86</v>
      </c>
      <c r="AE5775">
        <v>2.9</v>
      </c>
      <c r="AF5775" t="s">
        <v>71</v>
      </c>
      <c r="AG5775">
        <v>6.49</v>
      </c>
      <c r="AH5775" t="s">
        <v>71</v>
      </c>
      <c r="AS5775">
        <v>1.94</v>
      </c>
      <c r="AT5775" t="s">
        <v>71</v>
      </c>
    </row>
    <row r="5776" spans="1:46" x14ac:dyDescent="0.2">
      <c r="A5776" t="s">
        <v>271</v>
      </c>
      <c r="B5776" t="s">
        <v>272</v>
      </c>
      <c r="C5776">
        <f>-70.06663854 / 41.72367519</f>
        <v>-1.6793016967209307</v>
      </c>
      <c r="D5776" t="s">
        <v>127</v>
      </c>
      <c r="E5776" t="s">
        <v>70</v>
      </c>
      <c r="F5776" s="1">
        <v>39694</v>
      </c>
      <c r="G5776">
        <v>10</v>
      </c>
      <c r="O5776">
        <v>9.26</v>
      </c>
      <c r="P5776" t="s">
        <v>71</v>
      </c>
      <c r="Q5776">
        <v>22.7</v>
      </c>
      <c r="R5776" t="s">
        <v>71</v>
      </c>
    </row>
    <row r="5777" spans="1:46" x14ac:dyDescent="0.2">
      <c r="A5777" t="s">
        <v>271</v>
      </c>
      <c r="B5777" t="s">
        <v>272</v>
      </c>
      <c r="C5777">
        <f>-70.06663854 / 41.72367519</f>
        <v>-1.6793016967209307</v>
      </c>
      <c r="D5777" t="s">
        <v>127</v>
      </c>
      <c r="E5777" t="s">
        <v>70</v>
      </c>
      <c r="F5777" s="1">
        <v>39694</v>
      </c>
      <c r="G5777">
        <v>11</v>
      </c>
      <c r="O5777">
        <v>9.2899999999999991</v>
      </c>
      <c r="P5777" t="s">
        <v>71</v>
      </c>
      <c r="Q5777">
        <v>22.7</v>
      </c>
      <c r="R5777" t="s">
        <v>71</v>
      </c>
    </row>
    <row r="5778" spans="1:46" x14ac:dyDescent="0.2">
      <c r="A5778" t="s">
        <v>271</v>
      </c>
      <c r="B5778" t="s">
        <v>272</v>
      </c>
      <c r="C5778">
        <f>-70.06663854 / 41.72367519</f>
        <v>-1.6793016967209307</v>
      </c>
      <c r="D5778" t="s">
        <v>127</v>
      </c>
      <c r="E5778" t="s">
        <v>70</v>
      </c>
      <c r="F5778" s="1">
        <v>39694</v>
      </c>
      <c r="G5778">
        <v>12</v>
      </c>
      <c r="O5778">
        <v>0.44</v>
      </c>
      <c r="P5778" t="s">
        <v>71</v>
      </c>
      <c r="Q5778">
        <v>16.5</v>
      </c>
      <c r="R5778" t="s">
        <v>71</v>
      </c>
    </row>
    <row r="5779" spans="1:46" x14ac:dyDescent="0.2">
      <c r="A5779" t="s">
        <v>271</v>
      </c>
      <c r="B5779" t="s">
        <v>272</v>
      </c>
      <c r="C5779">
        <f>-70.06663854 / 41.72367519</f>
        <v>-1.6793016967209307</v>
      </c>
      <c r="D5779" t="s">
        <v>127</v>
      </c>
      <c r="E5779" t="s">
        <v>70</v>
      </c>
      <c r="F5779" s="1">
        <v>39694</v>
      </c>
      <c r="G5779">
        <v>13</v>
      </c>
      <c r="O5779">
        <v>0.43</v>
      </c>
      <c r="P5779" t="s">
        <v>71</v>
      </c>
      <c r="Q5779">
        <v>15.6</v>
      </c>
      <c r="R5779" t="s">
        <v>71</v>
      </c>
    </row>
    <row r="5780" spans="1:46" x14ac:dyDescent="0.2">
      <c r="A5780" t="s">
        <v>271</v>
      </c>
      <c r="B5780" t="s">
        <v>272</v>
      </c>
      <c r="C5780">
        <f>-70.06663854 / 41.72367519</f>
        <v>-1.6793016967209307</v>
      </c>
      <c r="D5780" t="s">
        <v>127</v>
      </c>
      <c r="E5780" t="s">
        <v>70</v>
      </c>
      <c r="F5780" s="1">
        <v>39694</v>
      </c>
      <c r="G5780">
        <v>14</v>
      </c>
      <c r="O5780">
        <v>0.52</v>
      </c>
      <c r="P5780" t="s">
        <v>71</v>
      </c>
      <c r="Q5780">
        <v>14.6</v>
      </c>
      <c r="R5780" t="s">
        <v>71</v>
      </c>
    </row>
    <row r="5781" spans="1:46" x14ac:dyDescent="0.2">
      <c r="A5781" t="s">
        <v>271</v>
      </c>
      <c r="B5781" t="s">
        <v>272</v>
      </c>
      <c r="C5781">
        <f>-70.06663854 / 41.72367519</f>
        <v>-1.6793016967209307</v>
      </c>
      <c r="D5781" t="s">
        <v>127</v>
      </c>
      <c r="E5781" t="s">
        <v>70</v>
      </c>
      <c r="F5781" s="1">
        <v>39694</v>
      </c>
      <c r="G5781">
        <v>15</v>
      </c>
      <c r="O5781">
        <v>0.6</v>
      </c>
      <c r="P5781" t="s">
        <v>71</v>
      </c>
      <c r="Q5781">
        <v>14.3</v>
      </c>
      <c r="R5781" t="s">
        <v>71</v>
      </c>
    </row>
    <row r="5782" spans="1:46" x14ac:dyDescent="0.2">
      <c r="A5782" t="s">
        <v>271</v>
      </c>
      <c r="B5782" t="s">
        <v>272</v>
      </c>
      <c r="C5782">
        <f>-70.06663854 / 41.72367519</f>
        <v>-1.6793016967209307</v>
      </c>
      <c r="D5782" t="s">
        <v>127</v>
      </c>
      <c r="E5782" t="s">
        <v>70</v>
      </c>
      <c r="F5782" s="1">
        <v>39694</v>
      </c>
      <c r="G5782">
        <v>16</v>
      </c>
      <c r="O5782">
        <v>0.67</v>
      </c>
      <c r="P5782" t="s">
        <v>71</v>
      </c>
      <c r="Q5782">
        <v>14</v>
      </c>
      <c r="R5782" t="s">
        <v>71</v>
      </c>
    </row>
    <row r="5783" spans="1:46" x14ac:dyDescent="0.2">
      <c r="A5783" t="s">
        <v>271</v>
      </c>
      <c r="B5783" t="s">
        <v>272</v>
      </c>
      <c r="C5783">
        <f>-70.06663854 / 41.72367519</f>
        <v>-1.6793016967209307</v>
      </c>
      <c r="D5783" t="s">
        <v>127</v>
      </c>
      <c r="E5783" t="s">
        <v>70</v>
      </c>
      <c r="F5783" s="1">
        <v>39694</v>
      </c>
      <c r="G5783">
        <v>16.5</v>
      </c>
      <c r="K5783">
        <v>0.03</v>
      </c>
      <c r="L5783" t="s">
        <v>71</v>
      </c>
      <c r="S5783">
        <v>1.75</v>
      </c>
      <c r="T5783" t="s">
        <v>71</v>
      </c>
      <c r="U5783">
        <v>54.2</v>
      </c>
      <c r="V5783" t="s">
        <v>71</v>
      </c>
      <c r="W5783">
        <v>71.28</v>
      </c>
      <c r="X5783" t="s">
        <v>71</v>
      </c>
      <c r="Y5783">
        <v>61.72</v>
      </c>
      <c r="AA5783">
        <v>-5.59</v>
      </c>
      <c r="AE5783">
        <v>22.4</v>
      </c>
      <c r="AF5783" t="s">
        <v>71</v>
      </c>
      <c r="AG5783">
        <v>6.32</v>
      </c>
      <c r="AH5783" t="s">
        <v>71</v>
      </c>
      <c r="AS5783">
        <v>24.41</v>
      </c>
      <c r="AT5783" t="s">
        <v>71</v>
      </c>
    </row>
    <row r="5784" spans="1:46" x14ac:dyDescent="0.2">
      <c r="A5784" t="s">
        <v>271</v>
      </c>
      <c r="B5784" t="s">
        <v>272</v>
      </c>
      <c r="C5784">
        <f>-70.06663854 / 41.72367519</f>
        <v>-1.6793016967209307</v>
      </c>
      <c r="D5784" t="s">
        <v>127</v>
      </c>
      <c r="E5784" t="s">
        <v>70</v>
      </c>
      <c r="F5784" s="1">
        <v>39694</v>
      </c>
      <c r="G5784">
        <v>17</v>
      </c>
      <c r="O5784">
        <v>0.75</v>
      </c>
      <c r="P5784" t="s">
        <v>71</v>
      </c>
      <c r="Q5784">
        <v>13.5</v>
      </c>
      <c r="R5784" t="s">
        <v>71</v>
      </c>
    </row>
    <row r="5785" spans="1:46" x14ac:dyDescent="0.2">
      <c r="A5785" t="s">
        <v>271</v>
      </c>
      <c r="B5785" t="s">
        <v>272</v>
      </c>
      <c r="C5785">
        <f>-70.06663854 / 41.72367519</f>
        <v>-1.6793016967209307</v>
      </c>
      <c r="D5785" t="s">
        <v>127</v>
      </c>
      <c r="E5785" t="s">
        <v>70</v>
      </c>
      <c r="F5785" s="1">
        <v>39694</v>
      </c>
      <c r="G5785">
        <v>18</v>
      </c>
      <c r="O5785">
        <v>0.87</v>
      </c>
      <c r="P5785" t="s">
        <v>71</v>
      </c>
      <c r="Q5785">
        <v>13.1</v>
      </c>
      <c r="R5785" t="s">
        <v>71</v>
      </c>
    </row>
    <row r="5786" spans="1:46" x14ac:dyDescent="0.2">
      <c r="A5786" t="s">
        <v>271</v>
      </c>
      <c r="B5786" t="s">
        <v>272</v>
      </c>
      <c r="C5786">
        <f>-70.06663854 / 41.72367519</f>
        <v>-1.6793016967209307</v>
      </c>
      <c r="D5786" t="s">
        <v>127</v>
      </c>
      <c r="E5786" t="s">
        <v>70</v>
      </c>
      <c r="F5786" s="1">
        <v>40058</v>
      </c>
      <c r="G5786">
        <v>0.5</v>
      </c>
      <c r="I5786">
        <v>20.34</v>
      </c>
      <c r="J5786" t="s">
        <v>71</v>
      </c>
      <c r="K5786">
        <v>5.28</v>
      </c>
      <c r="L5786" t="s">
        <v>71</v>
      </c>
      <c r="M5786">
        <v>3.92</v>
      </c>
      <c r="N5786" t="s">
        <v>71</v>
      </c>
      <c r="O5786">
        <v>7.25</v>
      </c>
      <c r="P5786" t="s">
        <v>71</v>
      </c>
      <c r="Q5786">
        <v>23.7</v>
      </c>
      <c r="R5786" t="s">
        <v>71</v>
      </c>
      <c r="S5786">
        <v>0.63</v>
      </c>
      <c r="T5786" t="s">
        <v>71</v>
      </c>
      <c r="U5786">
        <v>19.52</v>
      </c>
      <c r="V5786" t="s">
        <v>71</v>
      </c>
      <c r="W5786">
        <v>23.05</v>
      </c>
      <c r="X5786" t="s">
        <v>71</v>
      </c>
      <c r="Y5786">
        <v>47</v>
      </c>
      <c r="AA5786">
        <v>46.92</v>
      </c>
      <c r="AC5786">
        <v>40.31</v>
      </c>
      <c r="AE5786">
        <v>2.8</v>
      </c>
      <c r="AF5786" t="s">
        <v>71</v>
      </c>
      <c r="AG5786">
        <v>6.3</v>
      </c>
      <c r="AH5786" t="s">
        <v>71</v>
      </c>
      <c r="AS5786">
        <v>1.1200000000000001</v>
      </c>
      <c r="AT5786" t="s">
        <v>71</v>
      </c>
    </row>
    <row r="5787" spans="1:46" x14ac:dyDescent="0.2">
      <c r="A5787" t="s">
        <v>271</v>
      </c>
      <c r="B5787" t="s">
        <v>272</v>
      </c>
      <c r="C5787">
        <f>-70.06663854 / 41.72367519</f>
        <v>-1.6793016967209307</v>
      </c>
      <c r="D5787" t="s">
        <v>127</v>
      </c>
      <c r="E5787" t="s">
        <v>70</v>
      </c>
      <c r="F5787" s="1">
        <v>40058</v>
      </c>
      <c r="G5787">
        <v>1</v>
      </c>
      <c r="O5787">
        <v>7.22</v>
      </c>
      <c r="P5787" t="s">
        <v>71</v>
      </c>
      <c r="Q5787">
        <v>23.7</v>
      </c>
      <c r="R5787" t="s">
        <v>71</v>
      </c>
    </row>
    <row r="5788" spans="1:46" x14ac:dyDescent="0.2">
      <c r="A5788" t="s">
        <v>271</v>
      </c>
      <c r="B5788" t="s">
        <v>272</v>
      </c>
      <c r="C5788">
        <f>-70.06663854 / 41.72367519</f>
        <v>-1.6793016967209307</v>
      </c>
      <c r="D5788" t="s">
        <v>127</v>
      </c>
      <c r="E5788" t="s">
        <v>70</v>
      </c>
      <c r="F5788" s="1">
        <v>40058</v>
      </c>
      <c r="G5788">
        <v>2</v>
      </c>
      <c r="O5788">
        <v>7.21</v>
      </c>
      <c r="P5788" t="s">
        <v>71</v>
      </c>
      <c r="Q5788">
        <v>23.7</v>
      </c>
      <c r="R5788" t="s">
        <v>71</v>
      </c>
    </row>
    <row r="5789" spans="1:46" x14ac:dyDescent="0.2">
      <c r="A5789" t="s">
        <v>271</v>
      </c>
      <c r="B5789" t="s">
        <v>272</v>
      </c>
      <c r="C5789">
        <f>-70.06663854 / 41.72367519</f>
        <v>-1.6793016967209307</v>
      </c>
      <c r="D5789" t="s">
        <v>127</v>
      </c>
      <c r="E5789" t="s">
        <v>70</v>
      </c>
      <c r="F5789" s="1">
        <v>40058</v>
      </c>
      <c r="G5789">
        <v>3</v>
      </c>
      <c r="K5789">
        <v>5.24</v>
      </c>
      <c r="L5789" t="s">
        <v>71</v>
      </c>
      <c r="O5789">
        <v>7.21</v>
      </c>
      <c r="P5789" t="s">
        <v>71</v>
      </c>
      <c r="Q5789">
        <v>23.6</v>
      </c>
      <c r="R5789" t="s">
        <v>71</v>
      </c>
      <c r="S5789">
        <v>0.45</v>
      </c>
      <c r="T5789" t="s">
        <v>71</v>
      </c>
      <c r="U5789">
        <v>13.88</v>
      </c>
      <c r="V5789" t="s">
        <v>71</v>
      </c>
      <c r="W5789">
        <v>26.72</v>
      </c>
      <c r="X5789" t="s">
        <v>71</v>
      </c>
      <c r="Y5789">
        <v>42.08</v>
      </c>
      <c r="AA5789">
        <v>46.85</v>
      </c>
      <c r="AE5789">
        <v>2.8</v>
      </c>
      <c r="AF5789" t="s">
        <v>71</v>
      </c>
      <c r="AG5789">
        <v>5.43</v>
      </c>
      <c r="AH5789" t="s">
        <v>71</v>
      </c>
      <c r="AS5789">
        <v>1.71</v>
      </c>
      <c r="AT5789" t="s">
        <v>71</v>
      </c>
    </row>
    <row r="5790" spans="1:46" x14ac:dyDescent="0.2">
      <c r="A5790" t="s">
        <v>271</v>
      </c>
      <c r="B5790" t="s">
        <v>272</v>
      </c>
      <c r="C5790">
        <f>-70.06663854 / 41.72367519</f>
        <v>-1.6793016967209307</v>
      </c>
      <c r="D5790" t="s">
        <v>127</v>
      </c>
      <c r="E5790" t="s">
        <v>70</v>
      </c>
      <c r="F5790" s="1">
        <v>40058</v>
      </c>
      <c r="G5790">
        <v>4</v>
      </c>
      <c r="O5790">
        <v>7.17</v>
      </c>
      <c r="P5790" t="s">
        <v>71</v>
      </c>
      <c r="Q5790">
        <v>23.5</v>
      </c>
      <c r="R5790" t="s">
        <v>71</v>
      </c>
    </row>
    <row r="5791" spans="1:46" x14ac:dyDescent="0.2">
      <c r="A5791" t="s">
        <v>271</v>
      </c>
      <c r="B5791" t="s">
        <v>272</v>
      </c>
      <c r="C5791">
        <f>-70.06663854 / 41.72367519</f>
        <v>-1.6793016967209307</v>
      </c>
      <c r="D5791" t="s">
        <v>127</v>
      </c>
      <c r="E5791" t="s">
        <v>70</v>
      </c>
      <c r="F5791" s="1">
        <v>40058</v>
      </c>
      <c r="G5791">
        <v>5</v>
      </c>
      <c r="O5791">
        <v>6.99</v>
      </c>
      <c r="P5791" t="s">
        <v>71</v>
      </c>
      <c r="Q5791">
        <v>23.3</v>
      </c>
      <c r="R5791" t="s">
        <v>71</v>
      </c>
    </row>
    <row r="5792" spans="1:46" x14ac:dyDescent="0.2">
      <c r="A5792" t="s">
        <v>271</v>
      </c>
      <c r="B5792" t="s">
        <v>272</v>
      </c>
      <c r="C5792">
        <f>-70.06663854 / 41.72367519</f>
        <v>-1.6793016967209307</v>
      </c>
      <c r="D5792" t="s">
        <v>127</v>
      </c>
      <c r="E5792" t="s">
        <v>70</v>
      </c>
      <c r="F5792" s="1">
        <v>40058</v>
      </c>
      <c r="G5792">
        <v>6</v>
      </c>
      <c r="O5792">
        <v>6.81</v>
      </c>
      <c r="P5792" t="s">
        <v>71</v>
      </c>
      <c r="Q5792">
        <v>23.2</v>
      </c>
      <c r="R5792" t="s">
        <v>71</v>
      </c>
    </row>
    <row r="5793" spans="1:46" x14ac:dyDescent="0.2">
      <c r="A5793" t="s">
        <v>271</v>
      </c>
      <c r="B5793" t="s">
        <v>272</v>
      </c>
      <c r="C5793">
        <f>-70.06663854 / 41.72367519</f>
        <v>-1.6793016967209307</v>
      </c>
      <c r="D5793" t="s">
        <v>127</v>
      </c>
      <c r="E5793" t="s">
        <v>70</v>
      </c>
      <c r="F5793" s="1">
        <v>40058</v>
      </c>
      <c r="G5793">
        <v>7</v>
      </c>
      <c r="O5793">
        <v>6.58</v>
      </c>
      <c r="P5793" t="s">
        <v>71</v>
      </c>
      <c r="Q5793">
        <v>23.1</v>
      </c>
      <c r="R5793" t="s">
        <v>71</v>
      </c>
    </row>
    <row r="5794" spans="1:46" x14ac:dyDescent="0.2">
      <c r="A5794" t="s">
        <v>271</v>
      </c>
      <c r="B5794" t="s">
        <v>272</v>
      </c>
      <c r="C5794">
        <f>-70.06663854 / 41.72367519</f>
        <v>-1.6793016967209307</v>
      </c>
      <c r="D5794" t="s">
        <v>127</v>
      </c>
      <c r="E5794" t="s">
        <v>70</v>
      </c>
      <c r="F5794" s="1">
        <v>40058</v>
      </c>
      <c r="G5794">
        <v>8</v>
      </c>
      <c r="O5794">
        <v>6.59</v>
      </c>
      <c r="P5794" t="s">
        <v>71</v>
      </c>
      <c r="Q5794">
        <v>23</v>
      </c>
      <c r="R5794" t="s">
        <v>71</v>
      </c>
    </row>
    <row r="5795" spans="1:46" x14ac:dyDescent="0.2">
      <c r="A5795" t="s">
        <v>271</v>
      </c>
      <c r="B5795" t="s">
        <v>272</v>
      </c>
      <c r="C5795">
        <f>-70.06663854 / 41.72367519</f>
        <v>-1.6793016967209307</v>
      </c>
      <c r="D5795" t="s">
        <v>127</v>
      </c>
      <c r="E5795" t="s">
        <v>70</v>
      </c>
      <c r="F5795" s="1">
        <v>40058</v>
      </c>
      <c r="G5795">
        <v>9</v>
      </c>
      <c r="K5795">
        <v>6.7</v>
      </c>
      <c r="L5795" t="s">
        <v>71</v>
      </c>
      <c r="O5795">
        <v>6.64</v>
      </c>
      <c r="P5795" t="s">
        <v>71</v>
      </c>
      <c r="Q5795">
        <v>23</v>
      </c>
      <c r="R5795" t="s">
        <v>71</v>
      </c>
      <c r="S5795">
        <v>0.56000000000000005</v>
      </c>
      <c r="T5795" t="s">
        <v>71</v>
      </c>
      <c r="U5795">
        <v>17.399999999999999</v>
      </c>
      <c r="V5795" t="s">
        <v>71</v>
      </c>
      <c r="W5795">
        <v>21.94</v>
      </c>
      <c r="X5795" t="s">
        <v>71</v>
      </c>
      <c r="Y5795">
        <v>45.34</v>
      </c>
      <c r="AA5795">
        <v>49.26</v>
      </c>
      <c r="AE5795">
        <v>2.7</v>
      </c>
      <c r="AF5795" t="s">
        <v>71</v>
      </c>
      <c r="AG5795">
        <v>5.73</v>
      </c>
      <c r="AH5795" t="s">
        <v>71</v>
      </c>
      <c r="AS5795">
        <v>2.73</v>
      </c>
      <c r="AT5795" t="s">
        <v>71</v>
      </c>
    </row>
    <row r="5796" spans="1:46" x14ac:dyDescent="0.2">
      <c r="A5796" t="s">
        <v>271</v>
      </c>
      <c r="B5796" t="s">
        <v>272</v>
      </c>
      <c r="C5796">
        <f>-70.06663854 / 41.72367519</f>
        <v>-1.6793016967209307</v>
      </c>
      <c r="D5796" t="s">
        <v>127</v>
      </c>
      <c r="E5796" t="s">
        <v>70</v>
      </c>
      <c r="F5796" s="1">
        <v>40058</v>
      </c>
      <c r="G5796">
        <v>10</v>
      </c>
      <c r="O5796">
        <v>5.84</v>
      </c>
      <c r="P5796" t="s">
        <v>71</v>
      </c>
      <c r="Q5796">
        <v>22.7</v>
      </c>
      <c r="R5796" t="s">
        <v>71</v>
      </c>
    </row>
    <row r="5797" spans="1:46" x14ac:dyDescent="0.2">
      <c r="A5797" t="s">
        <v>271</v>
      </c>
      <c r="B5797" t="s">
        <v>272</v>
      </c>
      <c r="C5797">
        <f>-70.06663854 / 41.72367519</f>
        <v>-1.6793016967209307</v>
      </c>
      <c r="D5797" t="s">
        <v>127</v>
      </c>
      <c r="E5797" t="s">
        <v>70</v>
      </c>
      <c r="F5797" s="1">
        <v>40058</v>
      </c>
      <c r="G5797">
        <v>11</v>
      </c>
      <c r="O5797">
        <v>0.35</v>
      </c>
      <c r="P5797" t="s">
        <v>71</v>
      </c>
      <c r="Q5797">
        <v>20.399999999999999</v>
      </c>
      <c r="R5797" t="s">
        <v>71</v>
      </c>
    </row>
    <row r="5798" spans="1:46" x14ac:dyDescent="0.2">
      <c r="A5798" t="s">
        <v>271</v>
      </c>
      <c r="B5798" t="s">
        <v>272</v>
      </c>
      <c r="C5798">
        <f>-70.06663854 / 41.72367519</f>
        <v>-1.6793016967209307</v>
      </c>
      <c r="D5798" t="s">
        <v>127</v>
      </c>
      <c r="E5798" t="s">
        <v>70</v>
      </c>
      <c r="F5798" s="1">
        <v>40058</v>
      </c>
      <c r="G5798">
        <v>12</v>
      </c>
      <c r="O5798">
        <v>0.27</v>
      </c>
      <c r="P5798" t="s">
        <v>71</v>
      </c>
      <c r="Q5798">
        <v>18.399999999999999</v>
      </c>
      <c r="R5798" t="s">
        <v>71</v>
      </c>
    </row>
    <row r="5799" spans="1:46" x14ac:dyDescent="0.2">
      <c r="A5799" t="s">
        <v>271</v>
      </c>
      <c r="B5799" t="s">
        <v>272</v>
      </c>
      <c r="C5799">
        <f>-70.06663854 / 41.72367519</f>
        <v>-1.6793016967209307</v>
      </c>
      <c r="D5799" t="s">
        <v>127</v>
      </c>
      <c r="E5799" t="s">
        <v>70</v>
      </c>
      <c r="F5799" s="1">
        <v>40058</v>
      </c>
      <c r="G5799">
        <v>13</v>
      </c>
      <c r="O5799">
        <v>0.5</v>
      </c>
      <c r="P5799" t="s">
        <v>71</v>
      </c>
      <c r="Q5799">
        <v>17.399999999999999</v>
      </c>
      <c r="R5799" t="s">
        <v>71</v>
      </c>
    </row>
    <row r="5800" spans="1:46" x14ac:dyDescent="0.2">
      <c r="A5800" t="s">
        <v>271</v>
      </c>
      <c r="B5800" t="s">
        <v>272</v>
      </c>
      <c r="C5800">
        <f>-70.06663854 / 41.72367519</f>
        <v>-1.6793016967209307</v>
      </c>
      <c r="D5800" t="s">
        <v>127</v>
      </c>
      <c r="E5800" t="s">
        <v>70</v>
      </c>
      <c r="F5800" s="1">
        <v>40058</v>
      </c>
      <c r="G5800">
        <v>14</v>
      </c>
      <c r="O5800">
        <v>0.25</v>
      </c>
      <c r="P5800" t="s">
        <v>71</v>
      </c>
      <c r="Q5800">
        <v>17</v>
      </c>
      <c r="R5800" t="s">
        <v>71</v>
      </c>
    </row>
    <row r="5801" spans="1:46" x14ac:dyDescent="0.2">
      <c r="A5801" t="s">
        <v>271</v>
      </c>
      <c r="B5801" t="s">
        <v>272</v>
      </c>
      <c r="C5801">
        <f>-70.06663854 / 41.72367519</f>
        <v>-1.6793016967209307</v>
      </c>
      <c r="D5801" t="s">
        <v>127</v>
      </c>
      <c r="E5801" t="s">
        <v>70</v>
      </c>
      <c r="F5801" s="1">
        <v>40058</v>
      </c>
      <c r="G5801">
        <v>15</v>
      </c>
      <c r="O5801">
        <v>0.24</v>
      </c>
      <c r="P5801" t="s">
        <v>71</v>
      </c>
      <c r="Q5801">
        <v>16.8</v>
      </c>
      <c r="R5801" t="s">
        <v>71</v>
      </c>
    </row>
    <row r="5802" spans="1:46" x14ac:dyDescent="0.2">
      <c r="A5802" t="s">
        <v>271</v>
      </c>
      <c r="B5802" t="s">
        <v>272</v>
      </c>
      <c r="C5802">
        <f>-70.06663854 / 41.72367519</f>
        <v>-1.6793016967209307</v>
      </c>
      <c r="D5802" t="s">
        <v>127</v>
      </c>
      <c r="E5802" t="s">
        <v>70</v>
      </c>
      <c r="F5802" s="1">
        <v>40058</v>
      </c>
      <c r="G5802">
        <v>16</v>
      </c>
      <c r="O5802">
        <v>0.24</v>
      </c>
      <c r="P5802" t="s">
        <v>71</v>
      </c>
      <c r="Q5802">
        <v>16.100000000000001</v>
      </c>
      <c r="R5802" t="s">
        <v>71</v>
      </c>
    </row>
    <row r="5803" spans="1:46" x14ac:dyDescent="0.2">
      <c r="A5803" t="s">
        <v>271</v>
      </c>
      <c r="B5803" t="s">
        <v>272</v>
      </c>
      <c r="C5803">
        <f>-70.06663854 / 41.72367519</f>
        <v>-1.6793016967209307</v>
      </c>
      <c r="D5803" t="s">
        <v>127</v>
      </c>
      <c r="E5803" t="s">
        <v>70</v>
      </c>
      <c r="F5803" s="1">
        <v>40058</v>
      </c>
      <c r="G5803">
        <v>17</v>
      </c>
      <c r="O5803">
        <v>0.24</v>
      </c>
      <c r="P5803" t="s">
        <v>71</v>
      </c>
      <c r="Q5803">
        <v>15.4</v>
      </c>
      <c r="R5803" t="s">
        <v>71</v>
      </c>
    </row>
    <row r="5804" spans="1:46" x14ac:dyDescent="0.2">
      <c r="A5804" t="s">
        <v>271</v>
      </c>
      <c r="B5804" t="s">
        <v>272</v>
      </c>
      <c r="C5804">
        <f>-70.06663854 / 41.72367519</f>
        <v>-1.6793016967209307</v>
      </c>
      <c r="D5804" t="s">
        <v>127</v>
      </c>
      <c r="E5804" t="s">
        <v>70</v>
      </c>
      <c r="F5804" s="1">
        <v>40058</v>
      </c>
      <c r="G5804">
        <v>18</v>
      </c>
      <c r="O5804">
        <v>0.24</v>
      </c>
      <c r="P5804" t="s">
        <v>71</v>
      </c>
      <c r="Q5804">
        <v>14.1</v>
      </c>
      <c r="R5804" t="s">
        <v>71</v>
      </c>
    </row>
    <row r="5805" spans="1:46" x14ac:dyDescent="0.2">
      <c r="A5805" t="s">
        <v>271</v>
      </c>
      <c r="B5805" t="s">
        <v>272</v>
      </c>
      <c r="C5805">
        <f>-70.06663854 / 41.72367519</f>
        <v>-1.6793016967209307</v>
      </c>
      <c r="D5805" t="s">
        <v>127</v>
      </c>
      <c r="E5805" t="s">
        <v>70</v>
      </c>
      <c r="F5805" s="1">
        <v>40058</v>
      </c>
      <c r="G5805">
        <v>19</v>
      </c>
      <c r="O5805">
        <v>0.27</v>
      </c>
      <c r="P5805" t="s">
        <v>71</v>
      </c>
      <c r="Q5805">
        <v>12.6</v>
      </c>
      <c r="R5805" t="s">
        <v>71</v>
      </c>
      <c r="S5805">
        <v>9.42</v>
      </c>
      <c r="T5805" t="s">
        <v>71</v>
      </c>
      <c r="U5805">
        <v>291.73</v>
      </c>
      <c r="V5805" t="s">
        <v>71</v>
      </c>
      <c r="W5805">
        <v>208.43</v>
      </c>
      <c r="X5805" t="s">
        <v>71</v>
      </c>
      <c r="Y5805">
        <v>86</v>
      </c>
      <c r="AE5805">
        <v>43.9</v>
      </c>
      <c r="AF5805" t="s">
        <v>71</v>
      </c>
      <c r="AG5805">
        <v>6.5</v>
      </c>
      <c r="AH5805" t="s">
        <v>71</v>
      </c>
      <c r="AS5805">
        <v>13.03</v>
      </c>
      <c r="AT5805" t="s">
        <v>71</v>
      </c>
    </row>
    <row r="5806" spans="1:46" x14ac:dyDescent="0.2">
      <c r="A5806" t="s">
        <v>271</v>
      </c>
      <c r="B5806" t="s">
        <v>272</v>
      </c>
      <c r="C5806">
        <f>-70.06663854 / 41.72367519</f>
        <v>-1.6793016967209307</v>
      </c>
      <c r="D5806" t="s">
        <v>127</v>
      </c>
      <c r="E5806" t="s">
        <v>70</v>
      </c>
      <c r="F5806" s="1">
        <v>40058</v>
      </c>
      <c r="G5806">
        <v>20</v>
      </c>
      <c r="O5806">
        <v>0.27</v>
      </c>
      <c r="P5806" t="s">
        <v>71</v>
      </c>
      <c r="Q5806">
        <v>12.1</v>
      </c>
      <c r="R5806" t="s">
        <v>71</v>
      </c>
    </row>
    <row r="5807" spans="1:46" x14ac:dyDescent="0.2">
      <c r="A5807" t="s">
        <v>271</v>
      </c>
      <c r="B5807" t="s">
        <v>272</v>
      </c>
      <c r="C5807">
        <f>-70.06663854 / 41.72367519</f>
        <v>-1.6793016967209307</v>
      </c>
      <c r="D5807" t="s">
        <v>127</v>
      </c>
      <c r="E5807" t="s">
        <v>70</v>
      </c>
      <c r="F5807" s="1">
        <v>40442</v>
      </c>
      <c r="G5807">
        <v>0.5</v>
      </c>
      <c r="I5807">
        <v>20.420000000000002</v>
      </c>
      <c r="J5807" t="s">
        <v>71</v>
      </c>
      <c r="K5807">
        <v>10.210000000000001</v>
      </c>
      <c r="L5807" t="s">
        <v>71</v>
      </c>
      <c r="O5807">
        <v>6.47</v>
      </c>
      <c r="P5807" t="s">
        <v>71</v>
      </c>
      <c r="Q5807">
        <v>20.7</v>
      </c>
      <c r="R5807" t="s">
        <v>71</v>
      </c>
      <c r="S5807">
        <v>0.5</v>
      </c>
      <c r="T5807" t="s">
        <v>71</v>
      </c>
      <c r="U5807">
        <v>15.47</v>
      </c>
      <c r="V5807" t="s">
        <v>71</v>
      </c>
      <c r="W5807">
        <v>30.81</v>
      </c>
      <c r="X5807" t="s">
        <v>71</v>
      </c>
      <c r="Y5807">
        <v>43.64</v>
      </c>
      <c r="AA5807">
        <v>53.39</v>
      </c>
      <c r="AE5807">
        <v>3.3</v>
      </c>
      <c r="AF5807" t="s">
        <v>71</v>
      </c>
      <c r="AG5807">
        <v>6.56</v>
      </c>
      <c r="AH5807" t="s">
        <v>71</v>
      </c>
      <c r="AS5807">
        <v>1.1399999999999999</v>
      </c>
      <c r="AT5807" t="s">
        <v>71</v>
      </c>
    </row>
    <row r="5808" spans="1:46" x14ac:dyDescent="0.2">
      <c r="A5808" t="s">
        <v>271</v>
      </c>
      <c r="B5808" t="s">
        <v>272</v>
      </c>
      <c r="C5808">
        <f>-70.06663854 / 41.72367519</f>
        <v>-1.6793016967209307</v>
      </c>
      <c r="D5808" t="s">
        <v>127</v>
      </c>
      <c r="E5808" t="s">
        <v>70</v>
      </c>
      <c r="F5808" s="1">
        <v>40442</v>
      </c>
      <c r="G5808">
        <v>1</v>
      </c>
      <c r="O5808">
        <v>7.4</v>
      </c>
      <c r="P5808" t="s">
        <v>71</v>
      </c>
      <c r="Q5808">
        <v>20.7</v>
      </c>
      <c r="R5808" t="s">
        <v>71</v>
      </c>
    </row>
    <row r="5809" spans="1:46" x14ac:dyDescent="0.2">
      <c r="A5809" t="s">
        <v>271</v>
      </c>
      <c r="B5809" t="s">
        <v>272</v>
      </c>
      <c r="C5809">
        <f>-70.06663854 / 41.72367519</f>
        <v>-1.6793016967209307</v>
      </c>
      <c r="D5809" t="s">
        <v>127</v>
      </c>
      <c r="E5809" t="s">
        <v>70</v>
      </c>
      <c r="F5809" s="1">
        <v>40442</v>
      </c>
      <c r="G5809">
        <v>2</v>
      </c>
      <c r="O5809">
        <v>7.75</v>
      </c>
      <c r="P5809" t="s">
        <v>71</v>
      </c>
      <c r="Q5809">
        <v>20.6</v>
      </c>
      <c r="R5809" t="s">
        <v>71</v>
      </c>
    </row>
    <row r="5810" spans="1:46" x14ac:dyDescent="0.2">
      <c r="A5810" t="s">
        <v>271</v>
      </c>
      <c r="B5810" t="s">
        <v>272</v>
      </c>
      <c r="C5810">
        <f>-70.06663854 / 41.72367519</f>
        <v>-1.6793016967209307</v>
      </c>
      <c r="D5810" t="s">
        <v>127</v>
      </c>
      <c r="E5810" t="s">
        <v>70</v>
      </c>
      <c r="F5810" s="1">
        <v>40442</v>
      </c>
      <c r="G5810">
        <v>3</v>
      </c>
      <c r="K5810">
        <v>11.9</v>
      </c>
      <c r="L5810" t="s">
        <v>71</v>
      </c>
      <c r="O5810">
        <v>7.76</v>
      </c>
      <c r="P5810" t="s">
        <v>71</v>
      </c>
      <c r="Q5810">
        <v>20.5</v>
      </c>
      <c r="R5810" t="s">
        <v>71</v>
      </c>
      <c r="S5810">
        <v>0.36</v>
      </c>
      <c r="T5810" t="s">
        <v>71</v>
      </c>
      <c r="U5810">
        <v>11.19</v>
      </c>
      <c r="V5810" t="s">
        <v>71</v>
      </c>
      <c r="W5810">
        <v>29.94</v>
      </c>
      <c r="X5810" t="s">
        <v>71</v>
      </c>
      <c r="Y5810">
        <v>38.97</v>
      </c>
      <c r="AA5810">
        <v>54.89</v>
      </c>
      <c r="AE5810">
        <v>3.3</v>
      </c>
      <c r="AF5810" t="s">
        <v>71</v>
      </c>
      <c r="AG5810">
        <v>6.54</v>
      </c>
      <c r="AH5810" t="s">
        <v>71</v>
      </c>
      <c r="AS5810">
        <v>2.13</v>
      </c>
      <c r="AT5810" t="s">
        <v>71</v>
      </c>
    </row>
    <row r="5811" spans="1:46" x14ac:dyDescent="0.2">
      <c r="A5811" t="s">
        <v>271</v>
      </c>
      <c r="B5811" t="s">
        <v>272</v>
      </c>
      <c r="C5811">
        <f>-70.06663854 / 41.72367519</f>
        <v>-1.6793016967209307</v>
      </c>
      <c r="D5811" t="s">
        <v>127</v>
      </c>
      <c r="E5811" t="s">
        <v>70</v>
      </c>
      <c r="F5811" s="1">
        <v>40442</v>
      </c>
      <c r="G5811">
        <v>4</v>
      </c>
      <c r="O5811">
        <v>8.11</v>
      </c>
      <c r="P5811" t="s">
        <v>71</v>
      </c>
      <c r="Q5811">
        <v>20.399999999999999</v>
      </c>
      <c r="R5811" t="s">
        <v>71</v>
      </c>
    </row>
    <row r="5812" spans="1:46" x14ac:dyDescent="0.2">
      <c r="A5812" t="s">
        <v>271</v>
      </c>
      <c r="B5812" t="s">
        <v>272</v>
      </c>
      <c r="C5812">
        <f>-70.06663854 / 41.72367519</f>
        <v>-1.6793016967209307</v>
      </c>
      <c r="D5812" t="s">
        <v>127</v>
      </c>
      <c r="E5812" t="s">
        <v>70</v>
      </c>
      <c r="F5812" s="1">
        <v>40442</v>
      </c>
      <c r="G5812">
        <v>5</v>
      </c>
      <c r="O5812">
        <v>7.85</v>
      </c>
      <c r="P5812" t="s">
        <v>71</v>
      </c>
      <c r="Q5812">
        <v>20.399999999999999</v>
      </c>
      <c r="R5812" t="s">
        <v>71</v>
      </c>
    </row>
    <row r="5813" spans="1:46" x14ac:dyDescent="0.2">
      <c r="A5813" t="s">
        <v>271</v>
      </c>
      <c r="B5813" t="s">
        <v>272</v>
      </c>
      <c r="C5813">
        <f>-70.06663854 / 41.72367519</f>
        <v>-1.6793016967209307</v>
      </c>
      <c r="D5813" t="s">
        <v>127</v>
      </c>
      <c r="E5813" t="s">
        <v>70</v>
      </c>
      <c r="F5813" s="1">
        <v>40442</v>
      </c>
      <c r="G5813">
        <v>6</v>
      </c>
      <c r="O5813">
        <v>8.31</v>
      </c>
      <c r="P5813" t="s">
        <v>71</v>
      </c>
      <c r="Q5813">
        <v>20.3</v>
      </c>
      <c r="R5813" t="s">
        <v>71</v>
      </c>
    </row>
    <row r="5814" spans="1:46" x14ac:dyDescent="0.2">
      <c r="A5814" t="s">
        <v>271</v>
      </c>
      <c r="B5814" t="s">
        <v>272</v>
      </c>
      <c r="C5814">
        <f>-70.06663854 / 41.72367519</f>
        <v>-1.6793016967209307</v>
      </c>
      <c r="D5814" t="s">
        <v>127</v>
      </c>
      <c r="E5814" t="s">
        <v>70</v>
      </c>
      <c r="F5814" s="1">
        <v>40442</v>
      </c>
      <c r="G5814">
        <v>7</v>
      </c>
      <c r="O5814">
        <v>8.06</v>
      </c>
      <c r="P5814" t="s">
        <v>71</v>
      </c>
      <c r="Q5814">
        <v>20.3</v>
      </c>
      <c r="R5814" t="s">
        <v>71</v>
      </c>
    </row>
    <row r="5815" spans="1:46" x14ac:dyDescent="0.2">
      <c r="A5815" t="s">
        <v>271</v>
      </c>
      <c r="B5815" t="s">
        <v>272</v>
      </c>
      <c r="C5815">
        <f>-70.06663854 / 41.72367519</f>
        <v>-1.6793016967209307</v>
      </c>
      <c r="D5815" t="s">
        <v>127</v>
      </c>
      <c r="E5815" t="s">
        <v>70</v>
      </c>
      <c r="F5815" s="1">
        <v>40442</v>
      </c>
      <c r="G5815">
        <v>8</v>
      </c>
      <c r="O5815">
        <v>8.15</v>
      </c>
      <c r="P5815" t="s">
        <v>71</v>
      </c>
      <c r="Q5815">
        <v>20.3</v>
      </c>
      <c r="R5815" t="s">
        <v>71</v>
      </c>
    </row>
    <row r="5816" spans="1:46" x14ac:dyDescent="0.2">
      <c r="A5816" t="s">
        <v>271</v>
      </c>
      <c r="B5816" t="s">
        <v>272</v>
      </c>
      <c r="C5816">
        <f>-70.06663854 / 41.72367519</f>
        <v>-1.6793016967209307</v>
      </c>
      <c r="D5816" t="s">
        <v>127</v>
      </c>
      <c r="E5816" t="s">
        <v>70</v>
      </c>
      <c r="F5816" s="1">
        <v>40442</v>
      </c>
      <c r="G5816">
        <v>9</v>
      </c>
      <c r="K5816">
        <v>12.54</v>
      </c>
      <c r="L5816" t="s">
        <v>71</v>
      </c>
      <c r="O5816">
        <v>7.99</v>
      </c>
      <c r="P5816" t="s">
        <v>71</v>
      </c>
      <c r="Q5816">
        <v>20.3</v>
      </c>
      <c r="R5816" t="s">
        <v>71</v>
      </c>
      <c r="S5816">
        <v>0.35</v>
      </c>
      <c r="T5816" t="s">
        <v>71</v>
      </c>
      <c r="U5816">
        <v>10.81</v>
      </c>
      <c r="V5816" t="s">
        <v>71</v>
      </c>
      <c r="W5816">
        <v>30.52</v>
      </c>
      <c r="X5816" t="s">
        <v>71</v>
      </c>
      <c r="Y5816">
        <v>38.479999999999997</v>
      </c>
      <c r="AA5816">
        <v>55.41</v>
      </c>
      <c r="AE5816">
        <v>3.3</v>
      </c>
      <c r="AF5816" t="s">
        <v>71</v>
      </c>
      <c r="AG5816">
        <v>6.68</v>
      </c>
      <c r="AH5816" t="s">
        <v>71</v>
      </c>
      <c r="AS5816">
        <v>1.93</v>
      </c>
      <c r="AT5816" t="s">
        <v>71</v>
      </c>
    </row>
    <row r="5817" spans="1:46" x14ac:dyDescent="0.2">
      <c r="A5817" t="s">
        <v>271</v>
      </c>
      <c r="B5817" t="s">
        <v>272</v>
      </c>
      <c r="C5817">
        <f>-70.06663854 / 41.72367519</f>
        <v>-1.6793016967209307</v>
      </c>
      <c r="D5817" t="s">
        <v>127</v>
      </c>
      <c r="E5817" t="s">
        <v>70</v>
      </c>
      <c r="F5817" s="1">
        <v>40442</v>
      </c>
      <c r="G5817">
        <v>10</v>
      </c>
      <c r="O5817">
        <v>8.09</v>
      </c>
      <c r="P5817" t="s">
        <v>71</v>
      </c>
      <c r="Q5817">
        <v>20.3</v>
      </c>
      <c r="R5817" t="s">
        <v>71</v>
      </c>
    </row>
    <row r="5818" spans="1:46" x14ac:dyDescent="0.2">
      <c r="A5818" t="s">
        <v>271</v>
      </c>
      <c r="B5818" t="s">
        <v>272</v>
      </c>
      <c r="C5818">
        <f>-70.06663854 / 41.72367519</f>
        <v>-1.6793016967209307</v>
      </c>
      <c r="D5818" t="s">
        <v>127</v>
      </c>
      <c r="E5818" t="s">
        <v>70</v>
      </c>
      <c r="F5818" s="1">
        <v>40442</v>
      </c>
      <c r="G5818">
        <v>11</v>
      </c>
      <c r="O5818">
        <v>8.35</v>
      </c>
      <c r="P5818" t="s">
        <v>71</v>
      </c>
      <c r="Q5818">
        <v>20.3</v>
      </c>
      <c r="R5818" t="s">
        <v>71</v>
      </c>
    </row>
    <row r="5819" spans="1:46" x14ac:dyDescent="0.2">
      <c r="A5819" t="s">
        <v>271</v>
      </c>
      <c r="B5819" t="s">
        <v>272</v>
      </c>
      <c r="C5819">
        <f>-70.06663854 / 41.72367519</f>
        <v>-1.6793016967209307</v>
      </c>
      <c r="D5819" t="s">
        <v>127</v>
      </c>
      <c r="E5819" t="s">
        <v>70</v>
      </c>
      <c r="F5819" s="1">
        <v>40442</v>
      </c>
      <c r="G5819">
        <v>12</v>
      </c>
      <c r="O5819">
        <v>8.31</v>
      </c>
      <c r="P5819" t="s">
        <v>71</v>
      </c>
      <c r="Q5819">
        <v>20.3</v>
      </c>
      <c r="R5819" t="s">
        <v>71</v>
      </c>
    </row>
    <row r="5820" spans="1:46" x14ac:dyDescent="0.2">
      <c r="A5820" t="s">
        <v>271</v>
      </c>
      <c r="B5820" t="s">
        <v>272</v>
      </c>
      <c r="C5820">
        <f>-70.06663854 / 41.72367519</f>
        <v>-1.6793016967209307</v>
      </c>
      <c r="D5820" t="s">
        <v>127</v>
      </c>
      <c r="E5820" t="s">
        <v>70</v>
      </c>
      <c r="F5820" s="1">
        <v>40442</v>
      </c>
      <c r="G5820">
        <v>13</v>
      </c>
      <c r="O5820">
        <v>7.59</v>
      </c>
      <c r="P5820" t="s">
        <v>71</v>
      </c>
      <c r="Q5820">
        <v>20.2</v>
      </c>
      <c r="R5820" t="s">
        <v>71</v>
      </c>
    </row>
    <row r="5821" spans="1:46" x14ac:dyDescent="0.2">
      <c r="A5821" t="s">
        <v>271</v>
      </c>
      <c r="B5821" t="s">
        <v>272</v>
      </c>
      <c r="C5821">
        <f>-70.06663854 / 41.72367519</f>
        <v>-1.6793016967209307</v>
      </c>
      <c r="D5821" t="s">
        <v>127</v>
      </c>
      <c r="E5821" t="s">
        <v>70</v>
      </c>
      <c r="F5821" s="1">
        <v>40442</v>
      </c>
      <c r="G5821">
        <v>14</v>
      </c>
      <c r="O5821">
        <v>7.44</v>
      </c>
      <c r="P5821" t="s">
        <v>71</v>
      </c>
      <c r="Q5821">
        <v>20.2</v>
      </c>
      <c r="R5821" t="s">
        <v>71</v>
      </c>
    </row>
    <row r="5822" spans="1:46" x14ac:dyDescent="0.2">
      <c r="A5822" t="s">
        <v>271</v>
      </c>
      <c r="B5822" t="s">
        <v>272</v>
      </c>
      <c r="C5822">
        <f>-70.06663854 / 41.72367519</f>
        <v>-1.6793016967209307</v>
      </c>
      <c r="D5822" t="s">
        <v>127</v>
      </c>
      <c r="E5822" t="s">
        <v>70</v>
      </c>
      <c r="F5822" s="1">
        <v>40442</v>
      </c>
      <c r="G5822">
        <v>15</v>
      </c>
      <c r="O5822">
        <v>7.71</v>
      </c>
      <c r="P5822" t="s">
        <v>71</v>
      </c>
      <c r="Q5822">
        <v>20.100000000000001</v>
      </c>
      <c r="R5822" t="s">
        <v>71</v>
      </c>
    </row>
    <row r="5823" spans="1:46" x14ac:dyDescent="0.2">
      <c r="A5823" t="s">
        <v>271</v>
      </c>
      <c r="B5823" t="s">
        <v>272</v>
      </c>
      <c r="C5823">
        <f>-70.06663854 / 41.72367519</f>
        <v>-1.6793016967209307</v>
      </c>
      <c r="D5823" t="s">
        <v>127</v>
      </c>
      <c r="E5823" t="s">
        <v>70</v>
      </c>
      <c r="F5823" s="1">
        <v>40442</v>
      </c>
      <c r="G5823">
        <v>16</v>
      </c>
      <c r="O5823">
        <v>3.73</v>
      </c>
      <c r="P5823" t="s">
        <v>71</v>
      </c>
      <c r="Q5823">
        <v>18.399999999999999</v>
      </c>
      <c r="R5823" t="s">
        <v>71</v>
      </c>
    </row>
    <row r="5824" spans="1:46" x14ac:dyDescent="0.2">
      <c r="A5824" t="s">
        <v>271</v>
      </c>
      <c r="B5824" t="s">
        <v>272</v>
      </c>
      <c r="C5824">
        <f>-70.06663854 / 41.72367519</f>
        <v>-1.6793016967209307</v>
      </c>
      <c r="D5824" t="s">
        <v>127</v>
      </c>
      <c r="E5824" t="s">
        <v>70</v>
      </c>
      <c r="F5824" s="1">
        <v>40442</v>
      </c>
      <c r="G5824">
        <v>17</v>
      </c>
      <c r="O5824">
        <v>0.69</v>
      </c>
      <c r="P5824" t="s">
        <v>71</v>
      </c>
      <c r="Q5824">
        <v>13.9</v>
      </c>
      <c r="R5824" t="s">
        <v>71</v>
      </c>
    </row>
    <row r="5825" spans="1:46" x14ac:dyDescent="0.2">
      <c r="A5825" t="s">
        <v>271</v>
      </c>
      <c r="B5825" t="s">
        <v>272</v>
      </c>
      <c r="C5825">
        <f>-70.06663854 / 41.72367519</f>
        <v>-1.6793016967209307</v>
      </c>
      <c r="D5825" t="s">
        <v>127</v>
      </c>
      <c r="E5825" t="s">
        <v>70</v>
      </c>
      <c r="F5825" s="1">
        <v>40442</v>
      </c>
      <c r="G5825">
        <v>18</v>
      </c>
      <c r="O5825">
        <v>0.4</v>
      </c>
      <c r="P5825" t="s">
        <v>71</v>
      </c>
      <c r="Q5825">
        <v>13.2</v>
      </c>
      <c r="R5825" t="s">
        <v>71</v>
      </c>
      <c r="S5825">
        <v>2.77</v>
      </c>
      <c r="T5825" t="s">
        <v>71</v>
      </c>
      <c r="U5825">
        <v>85.67</v>
      </c>
      <c r="V5825" t="s">
        <v>71</v>
      </c>
      <c r="W5825">
        <v>201.39</v>
      </c>
      <c r="X5825" t="s">
        <v>71</v>
      </c>
      <c r="Y5825">
        <v>68.33</v>
      </c>
      <c r="AE5825">
        <v>34.299999999999997</v>
      </c>
      <c r="AF5825" t="s">
        <v>71</v>
      </c>
      <c r="AG5825">
        <v>6.63</v>
      </c>
      <c r="AH5825" t="s">
        <v>71</v>
      </c>
      <c r="AS5825">
        <v>19.93</v>
      </c>
      <c r="AT5825" t="s">
        <v>71</v>
      </c>
    </row>
    <row r="5826" spans="1:46" x14ac:dyDescent="0.2">
      <c r="A5826" t="s">
        <v>271</v>
      </c>
      <c r="B5826" t="s">
        <v>272</v>
      </c>
      <c r="C5826">
        <f>-70.06663854 / 41.72367519</f>
        <v>-1.6793016967209307</v>
      </c>
      <c r="D5826" t="s">
        <v>127</v>
      </c>
      <c r="E5826" t="s">
        <v>70</v>
      </c>
      <c r="F5826" s="1">
        <v>40442</v>
      </c>
      <c r="G5826">
        <v>19</v>
      </c>
      <c r="O5826">
        <v>0.33</v>
      </c>
      <c r="P5826" t="s">
        <v>71</v>
      </c>
      <c r="Q5826">
        <v>13</v>
      </c>
      <c r="R5826" t="s">
        <v>71</v>
      </c>
    </row>
    <row r="5827" spans="1:46" x14ac:dyDescent="0.2">
      <c r="A5827" t="s">
        <v>271</v>
      </c>
      <c r="B5827" t="s">
        <v>272</v>
      </c>
      <c r="C5827">
        <f>-70.06663854 / 41.72367519</f>
        <v>-1.6793016967209307</v>
      </c>
      <c r="D5827" t="s">
        <v>127</v>
      </c>
      <c r="E5827" t="s">
        <v>70</v>
      </c>
      <c r="F5827" s="1">
        <v>40806</v>
      </c>
      <c r="G5827">
        <v>0.5</v>
      </c>
      <c r="I5827">
        <v>20.34</v>
      </c>
      <c r="J5827" t="s">
        <v>71</v>
      </c>
      <c r="K5827">
        <v>8.64</v>
      </c>
      <c r="L5827" t="s">
        <v>71</v>
      </c>
      <c r="M5827">
        <v>3.08</v>
      </c>
      <c r="N5827" t="s">
        <v>71</v>
      </c>
      <c r="O5827">
        <v>7.78</v>
      </c>
      <c r="P5827" t="s">
        <v>71</v>
      </c>
      <c r="Q5827">
        <v>20.9</v>
      </c>
      <c r="R5827" t="s">
        <v>71</v>
      </c>
      <c r="S5827">
        <v>0.45</v>
      </c>
      <c r="T5827" t="s">
        <v>71</v>
      </c>
      <c r="U5827">
        <v>13.94</v>
      </c>
      <c r="V5827" t="s">
        <v>71</v>
      </c>
      <c r="W5827">
        <v>25.33</v>
      </c>
      <c r="X5827" t="s">
        <v>71</v>
      </c>
      <c r="Y5827">
        <v>42.14</v>
      </c>
      <c r="AA5827">
        <v>51.75</v>
      </c>
      <c r="AC5827">
        <v>43.79</v>
      </c>
      <c r="AE5827">
        <v>3.2</v>
      </c>
      <c r="AF5827" t="s">
        <v>71</v>
      </c>
      <c r="AG5827">
        <v>6.4</v>
      </c>
      <c r="AH5827" t="s">
        <v>71</v>
      </c>
      <c r="AS5827">
        <v>0.74</v>
      </c>
      <c r="AT5827" t="s">
        <v>71</v>
      </c>
    </row>
    <row r="5828" spans="1:46" x14ac:dyDescent="0.2">
      <c r="A5828" t="s">
        <v>271</v>
      </c>
      <c r="B5828" t="s">
        <v>272</v>
      </c>
      <c r="C5828">
        <f>-70.06663854 / 41.72367519</f>
        <v>-1.6793016967209307</v>
      </c>
      <c r="D5828" t="s">
        <v>127</v>
      </c>
      <c r="E5828" t="s">
        <v>70</v>
      </c>
      <c r="F5828" s="1">
        <v>40806</v>
      </c>
      <c r="G5828">
        <v>1</v>
      </c>
      <c r="O5828">
        <v>7.69</v>
      </c>
      <c r="P5828" t="s">
        <v>71</v>
      </c>
      <c r="Q5828">
        <v>20.9</v>
      </c>
      <c r="R5828" t="s">
        <v>71</v>
      </c>
    </row>
    <row r="5829" spans="1:46" x14ac:dyDescent="0.2">
      <c r="A5829" t="s">
        <v>271</v>
      </c>
      <c r="B5829" t="s">
        <v>272</v>
      </c>
      <c r="C5829">
        <f>-70.06663854 / 41.72367519</f>
        <v>-1.6793016967209307</v>
      </c>
      <c r="D5829" t="s">
        <v>127</v>
      </c>
      <c r="E5829" t="s">
        <v>70</v>
      </c>
      <c r="F5829" s="1">
        <v>40806</v>
      </c>
      <c r="G5829">
        <v>2</v>
      </c>
      <c r="O5829">
        <v>7.95</v>
      </c>
      <c r="P5829" t="s">
        <v>71</v>
      </c>
      <c r="Q5829">
        <v>20.9</v>
      </c>
      <c r="R5829" t="s">
        <v>71</v>
      </c>
    </row>
    <row r="5830" spans="1:46" x14ac:dyDescent="0.2">
      <c r="A5830" t="s">
        <v>271</v>
      </c>
      <c r="B5830" t="s">
        <v>272</v>
      </c>
      <c r="C5830">
        <f>-70.06663854 / 41.72367519</f>
        <v>-1.6793016967209307</v>
      </c>
      <c r="D5830" t="s">
        <v>127</v>
      </c>
      <c r="E5830" t="s">
        <v>70</v>
      </c>
      <c r="F5830" s="1">
        <v>40806</v>
      </c>
      <c r="G5830">
        <v>3</v>
      </c>
      <c r="K5830">
        <v>9.7100000000000009</v>
      </c>
      <c r="L5830" t="s">
        <v>71</v>
      </c>
      <c r="O5830">
        <v>7.94</v>
      </c>
      <c r="P5830" t="s">
        <v>71</v>
      </c>
      <c r="Q5830">
        <v>20.8</v>
      </c>
      <c r="R5830" t="s">
        <v>71</v>
      </c>
      <c r="S5830">
        <v>0.54</v>
      </c>
      <c r="T5830" t="s">
        <v>71</v>
      </c>
      <c r="U5830">
        <v>16.73</v>
      </c>
      <c r="V5830" t="s">
        <v>71</v>
      </c>
      <c r="W5830">
        <v>29.85</v>
      </c>
      <c r="X5830" t="s">
        <v>71</v>
      </c>
      <c r="Y5830">
        <v>44.77</v>
      </c>
      <c r="AA5830">
        <v>52.9</v>
      </c>
      <c r="AE5830">
        <v>3.1</v>
      </c>
      <c r="AF5830" t="s">
        <v>71</v>
      </c>
      <c r="AG5830">
        <v>6.41</v>
      </c>
      <c r="AH5830" t="s">
        <v>71</v>
      </c>
      <c r="AS5830">
        <v>0.4</v>
      </c>
      <c r="AT5830" t="s">
        <v>71</v>
      </c>
    </row>
    <row r="5831" spans="1:46" x14ac:dyDescent="0.2">
      <c r="A5831" t="s">
        <v>271</v>
      </c>
      <c r="B5831" t="s">
        <v>272</v>
      </c>
      <c r="C5831">
        <f>-70.06663854 / 41.72367519</f>
        <v>-1.6793016967209307</v>
      </c>
      <c r="D5831" t="s">
        <v>127</v>
      </c>
      <c r="E5831" t="s">
        <v>70</v>
      </c>
      <c r="F5831" s="1">
        <v>40806</v>
      </c>
      <c r="G5831">
        <v>4</v>
      </c>
      <c r="O5831">
        <v>7.66</v>
      </c>
      <c r="P5831" t="s">
        <v>71</v>
      </c>
      <c r="Q5831">
        <v>20.8</v>
      </c>
      <c r="R5831" t="s">
        <v>71</v>
      </c>
    </row>
    <row r="5832" spans="1:46" x14ac:dyDescent="0.2">
      <c r="A5832" t="s">
        <v>271</v>
      </c>
      <c r="B5832" t="s">
        <v>272</v>
      </c>
      <c r="C5832">
        <f>-70.06663854 / 41.72367519</f>
        <v>-1.6793016967209307</v>
      </c>
      <c r="D5832" t="s">
        <v>127</v>
      </c>
      <c r="E5832" t="s">
        <v>70</v>
      </c>
      <c r="F5832" s="1">
        <v>40806</v>
      </c>
      <c r="G5832">
        <v>5</v>
      </c>
      <c r="O5832">
        <v>7.64</v>
      </c>
      <c r="P5832" t="s">
        <v>71</v>
      </c>
      <c r="Q5832">
        <v>20.7</v>
      </c>
      <c r="R5832" t="s">
        <v>71</v>
      </c>
    </row>
    <row r="5833" spans="1:46" x14ac:dyDescent="0.2">
      <c r="A5833" t="s">
        <v>271</v>
      </c>
      <c r="B5833" t="s">
        <v>272</v>
      </c>
      <c r="C5833">
        <f>-70.06663854 / 41.72367519</f>
        <v>-1.6793016967209307</v>
      </c>
      <c r="D5833" t="s">
        <v>127</v>
      </c>
      <c r="E5833" t="s">
        <v>70</v>
      </c>
      <c r="F5833" s="1">
        <v>40806</v>
      </c>
      <c r="G5833">
        <v>6</v>
      </c>
      <c r="O5833">
        <v>7.6</v>
      </c>
      <c r="P5833" t="s">
        <v>71</v>
      </c>
      <c r="Q5833">
        <v>20.7</v>
      </c>
      <c r="R5833" t="s">
        <v>71</v>
      </c>
    </row>
    <row r="5834" spans="1:46" x14ac:dyDescent="0.2">
      <c r="A5834" t="s">
        <v>271</v>
      </c>
      <c r="B5834" t="s">
        <v>272</v>
      </c>
      <c r="C5834">
        <f>-70.06663854 / 41.72367519</f>
        <v>-1.6793016967209307</v>
      </c>
      <c r="D5834" t="s">
        <v>127</v>
      </c>
      <c r="E5834" t="s">
        <v>70</v>
      </c>
      <c r="F5834" s="1">
        <v>40806</v>
      </c>
      <c r="G5834">
        <v>7</v>
      </c>
      <c r="O5834">
        <v>7.53</v>
      </c>
      <c r="P5834" t="s">
        <v>71</v>
      </c>
      <c r="Q5834">
        <v>20.7</v>
      </c>
      <c r="R5834" t="s">
        <v>71</v>
      </c>
    </row>
    <row r="5835" spans="1:46" x14ac:dyDescent="0.2">
      <c r="A5835" t="s">
        <v>271</v>
      </c>
      <c r="B5835" t="s">
        <v>272</v>
      </c>
      <c r="C5835">
        <f>-70.06663854 / 41.72367519</f>
        <v>-1.6793016967209307</v>
      </c>
      <c r="D5835" t="s">
        <v>127</v>
      </c>
      <c r="E5835" t="s">
        <v>70</v>
      </c>
      <c r="F5835" s="1">
        <v>40806</v>
      </c>
      <c r="G5835">
        <v>8</v>
      </c>
      <c r="O5835">
        <v>7.47</v>
      </c>
      <c r="P5835" t="s">
        <v>71</v>
      </c>
      <c r="Q5835">
        <v>20.6</v>
      </c>
      <c r="R5835" t="s">
        <v>71</v>
      </c>
    </row>
    <row r="5836" spans="1:46" x14ac:dyDescent="0.2">
      <c r="A5836" t="s">
        <v>271</v>
      </c>
      <c r="B5836" t="s">
        <v>272</v>
      </c>
      <c r="C5836">
        <f>-70.06663854 / 41.72367519</f>
        <v>-1.6793016967209307</v>
      </c>
      <c r="D5836" t="s">
        <v>127</v>
      </c>
      <c r="E5836" t="s">
        <v>70</v>
      </c>
      <c r="F5836" s="1">
        <v>40806</v>
      </c>
      <c r="G5836">
        <v>9</v>
      </c>
      <c r="K5836">
        <v>6.97</v>
      </c>
      <c r="L5836" t="s">
        <v>71</v>
      </c>
      <c r="O5836">
        <v>7.34</v>
      </c>
      <c r="P5836" t="s">
        <v>71</v>
      </c>
      <c r="Q5836">
        <v>20.6</v>
      </c>
      <c r="R5836" t="s">
        <v>71</v>
      </c>
      <c r="S5836">
        <v>0.7</v>
      </c>
      <c r="T5836" t="s">
        <v>71</v>
      </c>
      <c r="U5836">
        <v>21.68</v>
      </c>
      <c r="V5836" t="s">
        <v>71</v>
      </c>
      <c r="W5836">
        <v>25.27</v>
      </c>
      <c r="X5836" t="s">
        <v>71</v>
      </c>
      <c r="Y5836">
        <v>48.51</v>
      </c>
      <c r="AA5836">
        <v>49.65</v>
      </c>
      <c r="AE5836">
        <v>3</v>
      </c>
      <c r="AF5836" t="s">
        <v>71</v>
      </c>
      <c r="AG5836">
        <v>6.34</v>
      </c>
      <c r="AH5836" t="s">
        <v>71</v>
      </c>
      <c r="AS5836">
        <v>0.82</v>
      </c>
      <c r="AT5836" t="s">
        <v>71</v>
      </c>
    </row>
    <row r="5837" spans="1:46" x14ac:dyDescent="0.2">
      <c r="A5837" t="s">
        <v>271</v>
      </c>
      <c r="B5837" t="s">
        <v>272</v>
      </c>
      <c r="C5837">
        <f>-70.06663854 / 41.72367519</f>
        <v>-1.6793016967209307</v>
      </c>
      <c r="D5837" t="s">
        <v>127</v>
      </c>
      <c r="E5837" t="s">
        <v>70</v>
      </c>
      <c r="F5837" s="1">
        <v>40806</v>
      </c>
      <c r="G5837">
        <v>10</v>
      </c>
      <c r="O5837">
        <v>7.31</v>
      </c>
      <c r="P5837" t="s">
        <v>71</v>
      </c>
      <c r="Q5837">
        <v>20.5</v>
      </c>
      <c r="R5837" t="s">
        <v>71</v>
      </c>
    </row>
    <row r="5838" spans="1:46" x14ac:dyDescent="0.2">
      <c r="A5838" t="s">
        <v>271</v>
      </c>
      <c r="B5838" t="s">
        <v>272</v>
      </c>
      <c r="C5838">
        <f>-70.06663854 / 41.72367519</f>
        <v>-1.6793016967209307</v>
      </c>
      <c r="D5838" t="s">
        <v>127</v>
      </c>
      <c r="E5838" t="s">
        <v>70</v>
      </c>
      <c r="F5838" s="1">
        <v>40806</v>
      </c>
      <c r="G5838">
        <v>11</v>
      </c>
      <c r="O5838">
        <v>7.37</v>
      </c>
      <c r="P5838" t="s">
        <v>71</v>
      </c>
      <c r="Q5838">
        <v>20.5</v>
      </c>
      <c r="R5838" t="s">
        <v>71</v>
      </c>
    </row>
    <row r="5839" spans="1:46" x14ac:dyDescent="0.2">
      <c r="A5839" t="s">
        <v>271</v>
      </c>
      <c r="B5839" t="s">
        <v>272</v>
      </c>
      <c r="C5839">
        <f>-70.06663854 / 41.72367519</f>
        <v>-1.6793016967209307</v>
      </c>
      <c r="D5839" t="s">
        <v>127</v>
      </c>
      <c r="E5839" t="s">
        <v>70</v>
      </c>
      <c r="F5839" s="1">
        <v>40806</v>
      </c>
      <c r="G5839">
        <v>12</v>
      </c>
      <c r="O5839">
        <v>7.25</v>
      </c>
      <c r="P5839" t="s">
        <v>71</v>
      </c>
      <c r="Q5839">
        <v>20.5</v>
      </c>
      <c r="R5839" t="s">
        <v>71</v>
      </c>
    </row>
    <row r="5840" spans="1:46" x14ac:dyDescent="0.2">
      <c r="A5840" t="s">
        <v>271</v>
      </c>
      <c r="B5840" t="s">
        <v>272</v>
      </c>
      <c r="C5840">
        <f>-70.06663854 / 41.72367519</f>
        <v>-1.6793016967209307</v>
      </c>
      <c r="D5840" t="s">
        <v>127</v>
      </c>
      <c r="E5840" t="s">
        <v>70</v>
      </c>
      <c r="F5840" s="1">
        <v>40806</v>
      </c>
      <c r="G5840">
        <v>13</v>
      </c>
      <c r="O5840">
        <v>7.13</v>
      </c>
      <c r="P5840" t="s">
        <v>71</v>
      </c>
      <c r="Q5840">
        <v>20.5</v>
      </c>
      <c r="R5840" t="s">
        <v>71</v>
      </c>
    </row>
    <row r="5841" spans="1:46" x14ac:dyDescent="0.2">
      <c r="A5841" t="s">
        <v>271</v>
      </c>
      <c r="B5841" t="s">
        <v>272</v>
      </c>
      <c r="C5841">
        <f>-70.06663854 / 41.72367519</f>
        <v>-1.6793016967209307</v>
      </c>
      <c r="D5841" t="s">
        <v>127</v>
      </c>
      <c r="E5841" t="s">
        <v>70</v>
      </c>
      <c r="F5841" s="1">
        <v>40806</v>
      </c>
      <c r="G5841">
        <v>14</v>
      </c>
      <c r="O5841">
        <v>7.01</v>
      </c>
      <c r="P5841" t="s">
        <v>71</v>
      </c>
      <c r="Q5841">
        <v>20.399999999999999</v>
      </c>
      <c r="R5841" t="s">
        <v>71</v>
      </c>
    </row>
    <row r="5842" spans="1:46" x14ac:dyDescent="0.2">
      <c r="A5842" t="s">
        <v>271</v>
      </c>
      <c r="B5842" t="s">
        <v>272</v>
      </c>
      <c r="C5842">
        <f>-70.06663854 / 41.72367519</f>
        <v>-1.6793016967209307</v>
      </c>
      <c r="D5842" t="s">
        <v>127</v>
      </c>
      <c r="E5842" t="s">
        <v>70</v>
      </c>
      <c r="F5842" s="1">
        <v>40806</v>
      </c>
      <c r="G5842">
        <v>15</v>
      </c>
      <c r="O5842">
        <v>1.28</v>
      </c>
      <c r="P5842" t="s">
        <v>71</v>
      </c>
      <c r="Q5842">
        <v>17.8</v>
      </c>
      <c r="R5842" t="s">
        <v>71</v>
      </c>
    </row>
    <row r="5843" spans="1:46" x14ac:dyDescent="0.2">
      <c r="A5843" t="s">
        <v>271</v>
      </c>
      <c r="B5843" t="s">
        <v>272</v>
      </c>
      <c r="C5843">
        <f>-70.06663854 / 41.72367519</f>
        <v>-1.6793016967209307</v>
      </c>
      <c r="D5843" t="s">
        <v>127</v>
      </c>
      <c r="E5843" t="s">
        <v>70</v>
      </c>
      <c r="F5843" s="1">
        <v>40806</v>
      </c>
      <c r="G5843">
        <v>16</v>
      </c>
      <c r="O5843">
        <v>0.39</v>
      </c>
      <c r="P5843" t="s">
        <v>71</v>
      </c>
      <c r="Q5843">
        <v>13.3</v>
      </c>
      <c r="R5843" t="s">
        <v>71</v>
      </c>
    </row>
    <row r="5844" spans="1:46" x14ac:dyDescent="0.2">
      <c r="A5844" t="s">
        <v>271</v>
      </c>
      <c r="B5844" t="s">
        <v>272</v>
      </c>
      <c r="C5844">
        <f>-70.06663854 / 41.72367519</f>
        <v>-1.6793016967209307</v>
      </c>
      <c r="D5844" t="s">
        <v>127</v>
      </c>
      <c r="E5844" t="s">
        <v>70</v>
      </c>
      <c r="F5844" s="1">
        <v>40806</v>
      </c>
      <c r="G5844">
        <v>17</v>
      </c>
      <c r="O5844">
        <v>0.36</v>
      </c>
      <c r="P5844" t="s">
        <v>71</v>
      </c>
      <c r="Q5844">
        <v>12.8</v>
      </c>
      <c r="R5844" t="s">
        <v>71</v>
      </c>
    </row>
    <row r="5845" spans="1:46" x14ac:dyDescent="0.2">
      <c r="A5845" t="s">
        <v>271</v>
      </c>
      <c r="B5845" t="s">
        <v>272</v>
      </c>
      <c r="C5845">
        <f>-70.06663854 / 41.72367519</f>
        <v>-1.6793016967209307</v>
      </c>
      <c r="D5845" t="s">
        <v>127</v>
      </c>
      <c r="E5845" t="s">
        <v>70</v>
      </c>
      <c r="F5845" s="1">
        <v>40806</v>
      </c>
      <c r="G5845">
        <v>18</v>
      </c>
      <c r="O5845">
        <v>0.35</v>
      </c>
      <c r="P5845" t="s">
        <v>71</v>
      </c>
      <c r="Q5845">
        <v>12.6</v>
      </c>
      <c r="R5845" t="s">
        <v>71</v>
      </c>
    </row>
    <row r="5846" spans="1:46" x14ac:dyDescent="0.2">
      <c r="A5846" t="s">
        <v>271</v>
      </c>
      <c r="B5846" t="s">
        <v>272</v>
      </c>
      <c r="C5846">
        <f>-70.06663854 / 41.72367519</f>
        <v>-1.6793016967209307</v>
      </c>
      <c r="D5846" t="s">
        <v>127</v>
      </c>
      <c r="E5846" t="s">
        <v>70</v>
      </c>
      <c r="F5846" s="1">
        <v>40806</v>
      </c>
      <c r="G5846">
        <v>19</v>
      </c>
      <c r="K5846">
        <v>1.1200000000000001</v>
      </c>
      <c r="L5846" t="s">
        <v>71</v>
      </c>
      <c r="S5846">
        <v>4.46</v>
      </c>
      <c r="T5846" t="s">
        <v>71</v>
      </c>
      <c r="U5846">
        <v>138.13999999999999</v>
      </c>
      <c r="V5846" t="s">
        <v>71</v>
      </c>
      <c r="W5846">
        <v>125.14</v>
      </c>
      <c r="X5846" t="s">
        <v>71</v>
      </c>
      <c r="Y5846">
        <v>75.22</v>
      </c>
      <c r="AA5846">
        <v>31.71</v>
      </c>
      <c r="AE5846">
        <v>25.2</v>
      </c>
      <c r="AF5846" t="s">
        <v>71</v>
      </c>
      <c r="AG5846">
        <v>6.45</v>
      </c>
      <c r="AH5846" t="s">
        <v>71</v>
      </c>
      <c r="AS5846">
        <v>4.05</v>
      </c>
      <c r="AT5846" t="s">
        <v>71</v>
      </c>
    </row>
    <row r="5847" spans="1:46" x14ac:dyDescent="0.2">
      <c r="A5847" t="s">
        <v>271</v>
      </c>
      <c r="B5847" t="s">
        <v>272</v>
      </c>
      <c r="C5847">
        <f>-70.06663854 / 41.72367519</f>
        <v>-1.6793016967209307</v>
      </c>
      <c r="D5847" t="s">
        <v>127</v>
      </c>
      <c r="E5847" t="s">
        <v>70</v>
      </c>
      <c r="F5847" s="1">
        <v>41171</v>
      </c>
      <c r="G5847">
        <v>0.5</v>
      </c>
      <c r="I5847">
        <v>18.5</v>
      </c>
      <c r="J5847" t="s">
        <v>71</v>
      </c>
      <c r="K5847">
        <v>3.98</v>
      </c>
      <c r="L5847" t="s">
        <v>71</v>
      </c>
      <c r="M5847">
        <v>3.2</v>
      </c>
      <c r="N5847" t="s">
        <v>71</v>
      </c>
      <c r="O5847">
        <v>9.9600000000000009</v>
      </c>
      <c r="P5847" t="s">
        <v>71</v>
      </c>
      <c r="Q5847">
        <v>22.2</v>
      </c>
      <c r="R5847" t="s">
        <v>71</v>
      </c>
      <c r="S5847">
        <v>0.61</v>
      </c>
      <c r="T5847" t="s">
        <v>71</v>
      </c>
      <c r="U5847">
        <v>18.89</v>
      </c>
      <c r="V5847" t="s">
        <v>71</v>
      </c>
      <c r="W5847">
        <v>24.78</v>
      </c>
      <c r="X5847" t="s">
        <v>71</v>
      </c>
      <c r="Y5847">
        <v>46.53</v>
      </c>
      <c r="AA5847">
        <v>44.15</v>
      </c>
      <c r="AC5847">
        <v>43.24</v>
      </c>
      <c r="AE5847">
        <v>3.9</v>
      </c>
      <c r="AF5847" t="s">
        <v>71</v>
      </c>
      <c r="AG5847">
        <v>6.36</v>
      </c>
      <c r="AH5847" t="s">
        <v>71</v>
      </c>
      <c r="AS5847">
        <v>2.42</v>
      </c>
      <c r="AT5847" t="s">
        <v>71</v>
      </c>
    </row>
    <row r="5848" spans="1:46" x14ac:dyDescent="0.2">
      <c r="A5848" t="s">
        <v>271</v>
      </c>
      <c r="B5848" t="s">
        <v>272</v>
      </c>
      <c r="C5848">
        <f>-70.06663854 / 41.72367519</f>
        <v>-1.6793016967209307</v>
      </c>
      <c r="D5848" t="s">
        <v>127</v>
      </c>
      <c r="E5848" t="s">
        <v>70</v>
      </c>
      <c r="F5848" s="1">
        <v>41171</v>
      </c>
      <c r="G5848">
        <v>1</v>
      </c>
      <c r="O5848">
        <v>9.01</v>
      </c>
      <c r="P5848" t="s">
        <v>71</v>
      </c>
      <c r="Q5848">
        <v>22.2</v>
      </c>
      <c r="R5848" t="s">
        <v>71</v>
      </c>
    </row>
    <row r="5849" spans="1:46" x14ac:dyDescent="0.2">
      <c r="A5849" t="s">
        <v>271</v>
      </c>
      <c r="B5849" t="s">
        <v>272</v>
      </c>
      <c r="C5849">
        <f>-70.06663854 / 41.72367519</f>
        <v>-1.6793016967209307</v>
      </c>
      <c r="D5849" t="s">
        <v>127</v>
      </c>
      <c r="E5849" t="s">
        <v>70</v>
      </c>
      <c r="F5849" s="1">
        <v>41171</v>
      </c>
      <c r="G5849">
        <v>2</v>
      </c>
      <c r="O5849">
        <v>8.9600000000000009</v>
      </c>
      <c r="P5849" t="s">
        <v>71</v>
      </c>
      <c r="Q5849">
        <v>22.2</v>
      </c>
      <c r="R5849" t="s">
        <v>71</v>
      </c>
    </row>
    <row r="5850" spans="1:46" x14ac:dyDescent="0.2">
      <c r="A5850" t="s">
        <v>271</v>
      </c>
      <c r="B5850" t="s">
        <v>272</v>
      </c>
      <c r="C5850">
        <f>-70.06663854 / 41.72367519</f>
        <v>-1.6793016967209307</v>
      </c>
      <c r="D5850" t="s">
        <v>127</v>
      </c>
      <c r="E5850" t="s">
        <v>70</v>
      </c>
      <c r="F5850" s="1">
        <v>41171</v>
      </c>
      <c r="G5850">
        <v>3</v>
      </c>
      <c r="K5850">
        <v>4.42</v>
      </c>
      <c r="L5850" t="s">
        <v>71</v>
      </c>
      <c r="O5850">
        <v>8.8800000000000008</v>
      </c>
      <c r="P5850" t="s">
        <v>71</v>
      </c>
      <c r="Q5850">
        <v>22.2</v>
      </c>
      <c r="R5850" t="s">
        <v>71</v>
      </c>
      <c r="S5850">
        <v>0.69</v>
      </c>
      <c r="T5850" t="s">
        <v>71</v>
      </c>
      <c r="U5850">
        <v>21.37</v>
      </c>
      <c r="V5850" t="s">
        <v>71</v>
      </c>
      <c r="W5850">
        <v>19</v>
      </c>
      <c r="X5850" t="s">
        <v>71</v>
      </c>
      <c r="Y5850">
        <v>48.3</v>
      </c>
      <c r="AA5850">
        <v>45.18</v>
      </c>
      <c r="AE5850">
        <v>3.7</v>
      </c>
      <c r="AF5850" t="s">
        <v>71</v>
      </c>
      <c r="AG5850">
        <v>6.39</v>
      </c>
      <c r="AH5850" t="s">
        <v>71</v>
      </c>
      <c r="AS5850">
        <v>2.33</v>
      </c>
      <c r="AT5850" t="s">
        <v>71</v>
      </c>
    </row>
    <row r="5851" spans="1:46" x14ac:dyDescent="0.2">
      <c r="A5851" t="s">
        <v>271</v>
      </c>
      <c r="B5851" t="s">
        <v>272</v>
      </c>
      <c r="C5851">
        <f>-70.06663854 / 41.72367519</f>
        <v>-1.6793016967209307</v>
      </c>
      <c r="D5851" t="s">
        <v>127</v>
      </c>
      <c r="E5851" t="s">
        <v>70</v>
      </c>
      <c r="F5851" s="1">
        <v>41171</v>
      </c>
      <c r="G5851">
        <v>4</v>
      </c>
      <c r="O5851">
        <v>9.01</v>
      </c>
      <c r="P5851" t="s">
        <v>71</v>
      </c>
      <c r="Q5851">
        <v>22.2</v>
      </c>
      <c r="R5851" t="s">
        <v>71</v>
      </c>
    </row>
    <row r="5852" spans="1:46" x14ac:dyDescent="0.2">
      <c r="A5852" t="s">
        <v>271</v>
      </c>
      <c r="B5852" t="s">
        <v>272</v>
      </c>
      <c r="C5852">
        <f>-70.06663854 / 41.72367519</f>
        <v>-1.6793016967209307</v>
      </c>
      <c r="D5852" t="s">
        <v>127</v>
      </c>
      <c r="E5852" t="s">
        <v>70</v>
      </c>
      <c r="F5852" s="1">
        <v>41171</v>
      </c>
      <c r="G5852">
        <v>5</v>
      </c>
      <c r="O5852">
        <v>8.8000000000000007</v>
      </c>
      <c r="P5852" t="s">
        <v>71</v>
      </c>
      <c r="Q5852">
        <v>22.2</v>
      </c>
      <c r="R5852" t="s">
        <v>71</v>
      </c>
    </row>
    <row r="5853" spans="1:46" x14ac:dyDescent="0.2">
      <c r="A5853" t="s">
        <v>271</v>
      </c>
      <c r="B5853" t="s">
        <v>272</v>
      </c>
      <c r="C5853">
        <f>-70.06663854 / 41.72367519</f>
        <v>-1.6793016967209307</v>
      </c>
      <c r="D5853" t="s">
        <v>127</v>
      </c>
      <c r="E5853" t="s">
        <v>70</v>
      </c>
      <c r="F5853" s="1">
        <v>41171</v>
      </c>
      <c r="G5853">
        <v>6</v>
      </c>
      <c r="O5853">
        <v>8.86</v>
      </c>
      <c r="P5853" t="s">
        <v>71</v>
      </c>
      <c r="Q5853">
        <v>22.2</v>
      </c>
      <c r="R5853" t="s">
        <v>71</v>
      </c>
    </row>
    <row r="5854" spans="1:46" x14ac:dyDescent="0.2">
      <c r="A5854" t="s">
        <v>271</v>
      </c>
      <c r="B5854" t="s">
        <v>272</v>
      </c>
      <c r="C5854">
        <f>-70.06663854 / 41.72367519</f>
        <v>-1.6793016967209307</v>
      </c>
      <c r="D5854" t="s">
        <v>127</v>
      </c>
      <c r="E5854" t="s">
        <v>70</v>
      </c>
      <c r="F5854" s="1">
        <v>41171</v>
      </c>
      <c r="G5854">
        <v>7</v>
      </c>
      <c r="O5854">
        <v>8.98</v>
      </c>
      <c r="P5854" t="s">
        <v>71</v>
      </c>
      <c r="Q5854">
        <v>22.2</v>
      </c>
      <c r="R5854" t="s">
        <v>71</v>
      </c>
    </row>
    <row r="5855" spans="1:46" x14ac:dyDescent="0.2">
      <c r="A5855" t="s">
        <v>271</v>
      </c>
      <c r="B5855" t="s">
        <v>272</v>
      </c>
      <c r="C5855">
        <f>-70.06663854 / 41.72367519</f>
        <v>-1.6793016967209307</v>
      </c>
      <c r="D5855" t="s">
        <v>127</v>
      </c>
      <c r="E5855" t="s">
        <v>70</v>
      </c>
      <c r="F5855" s="1">
        <v>41171</v>
      </c>
      <c r="G5855">
        <v>8</v>
      </c>
      <c r="O5855">
        <v>8.8800000000000008</v>
      </c>
      <c r="P5855" t="s">
        <v>71</v>
      </c>
      <c r="Q5855">
        <v>22.1</v>
      </c>
      <c r="R5855" t="s">
        <v>71</v>
      </c>
    </row>
    <row r="5856" spans="1:46" x14ac:dyDescent="0.2">
      <c r="A5856" t="s">
        <v>271</v>
      </c>
      <c r="B5856" t="s">
        <v>272</v>
      </c>
      <c r="C5856">
        <f>-70.06663854 / 41.72367519</f>
        <v>-1.6793016967209307</v>
      </c>
      <c r="D5856" t="s">
        <v>127</v>
      </c>
      <c r="E5856" t="s">
        <v>70</v>
      </c>
      <c r="F5856" s="1">
        <v>41171</v>
      </c>
      <c r="G5856">
        <v>9</v>
      </c>
      <c r="K5856">
        <v>4.63</v>
      </c>
      <c r="L5856" t="s">
        <v>71</v>
      </c>
      <c r="O5856">
        <v>8.93</v>
      </c>
      <c r="P5856" t="s">
        <v>71</v>
      </c>
      <c r="Q5856">
        <v>22.1</v>
      </c>
      <c r="R5856" t="s">
        <v>71</v>
      </c>
      <c r="S5856">
        <v>0.88</v>
      </c>
      <c r="T5856" t="s">
        <v>71</v>
      </c>
      <c r="U5856">
        <v>27.26</v>
      </c>
      <c r="V5856" t="s">
        <v>71</v>
      </c>
      <c r="W5856">
        <v>23.46</v>
      </c>
      <c r="X5856" t="s">
        <v>71</v>
      </c>
      <c r="Y5856">
        <v>51.81</v>
      </c>
      <c r="AA5856">
        <v>45.63</v>
      </c>
      <c r="AE5856">
        <v>3.9</v>
      </c>
      <c r="AF5856" t="s">
        <v>71</v>
      </c>
      <c r="AG5856">
        <v>6.34</v>
      </c>
      <c r="AH5856" t="s">
        <v>71</v>
      </c>
      <c r="AS5856">
        <v>1.25</v>
      </c>
      <c r="AT5856" t="s">
        <v>71</v>
      </c>
    </row>
    <row r="5857" spans="1:46" x14ac:dyDescent="0.2">
      <c r="A5857" t="s">
        <v>271</v>
      </c>
      <c r="B5857" t="s">
        <v>272</v>
      </c>
      <c r="C5857">
        <f>-70.06663854 / 41.72367519</f>
        <v>-1.6793016967209307</v>
      </c>
      <c r="D5857" t="s">
        <v>127</v>
      </c>
      <c r="E5857" t="s">
        <v>70</v>
      </c>
      <c r="F5857" s="1">
        <v>41171</v>
      </c>
      <c r="G5857">
        <v>10</v>
      </c>
      <c r="O5857">
        <v>8.83</v>
      </c>
      <c r="P5857" t="s">
        <v>71</v>
      </c>
      <c r="Q5857">
        <v>22.1</v>
      </c>
      <c r="R5857" t="s">
        <v>71</v>
      </c>
    </row>
    <row r="5858" spans="1:46" x14ac:dyDescent="0.2">
      <c r="A5858" t="s">
        <v>271</v>
      </c>
      <c r="B5858" t="s">
        <v>272</v>
      </c>
      <c r="C5858">
        <f>-70.06663854 / 41.72367519</f>
        <v>-1.6793016967209307</v>
      </c>
      <c r="D5858" t="s">
        <v>127</v>
      </c>
      <c r="E5858" t="s">
        <v>70</v>
      </c>
      <c r="F5858" s="1">
        <v>41171</v>
      </c>
      <c r="G5858">
        <v>11</v>
      </c>
      <c r="O5858">
        <v>8.85</v>
      </c>
      <c r="P5858" t="s">
        <v>71</v>
      </c>
      <c r="Q5858">
        <v>22.1</v>
      </c>
      <c r="R5858" t="s">
        <v>71</v>
      </c>
    </row>
    <row r="5859" spans="1:46" x14ac:dyDescent="0.2">
      <c r="A5859" t="s">
        <v>271</v>
      </c>
      <c r="B5859" t="s">
        <v>272</v>
      </c>
      <c r="C5859">
        <f>-70.06663854 / 41.72367519</f>
        <v>-1.6793016967209307</v>
      </c>
      <c r="D5859" t="s">
        <v>127</v>
      </c>
      <c r="E5859" t="s">
        <v>70</v>
      </c>
      <c r="F5859" s="1">
        <v>41171</v>
      </c>
      <c r="G5859">
        <v>12</v>
      </c>
      <c r="O5859">
        <v>8.8699999999999992</v>
      </c>
      <c r="P5859" t="s">
        <v>71</v>
      </c>
      <c r="Q5859">
        <v>22.1</v>
      </c>
      <c r="R5859" t="s">
        <v>71</v>
      </c>
    </row>
    <row r="5860" spans="1:46" x14ac:dyDescent="0.2">
      <c r="A5860" t="s">
        <v>271</v>
      </c>
      <c r="B5860" t="s">
        <v>272</v>
      </c>
      <c r="C5860">
        <f>-70.06663854 / 41.72367519</f>
        <v>-1.6793016967209307</v>
      </c>
      <c r="D5860" t="s">
        <v>127</v>
      </c>
      <c r="E5860" t="s">
        <v>70</v>
      </c>
      <c r="F5860" s="1">
        <v>41171</v>
      </c>
      <c r="G5860">
        <v>13</v>
      </c>
      <c r="O5860">
        <v>1.32</v>
      </c>
      <c r="P5860" t="s">
        <v>71</v>
      </c>
      <c r="Q5860">
        <v>20.100000000000001</v>
      </c>
      <c r="R5860" t="s">
        <v>71</v>
      </c>
    </row>
    <row r="5861" spans="1:46" x14ac:dyDescent="0.2">
      <c r="A5861" t="s">
        <v>271</v>
      </c>
      <c r="B5861" t="s">
        <v>272</v>
      </c>
      <c r="C5861">
        <f>-70.06663854 / 41.72367519</f>
        <v>-1.6793016967209307</v>
      </c>
      <c r="D5861" t="s">
        <v>127</v>
      </c>
      <c r="E5861" t="s">
        <v>70</v>
      </c>
      <c r="F5861" s="1">
        <v>41171</v>
      </c>
      <c r="G5861">
        <v>14</v>
      </c>
      <c r="O5861">
        <v>0.8</v>
      </c>
      <c r="P5861" t="s">
        <v>71</v>
      </c>
      <c r="Q5861">
        <v>15.4</v>
      </c>
      <c r="R5861" t="s">
        <v>71</v>
      </c>
    </row>
    <row r="5862" spans="1:46" x14ac:dyDescent="0.2">
      <c r="A5862" t="s">
        <v>271</v>
      </c>
      <c r="B5862" t="s">
        <v>272</v>
      </c>
      <c r="C5862">
        <f>-70.06663854 / 41.72367519</f>
        <v>-1.6793016967209307</v>
      </c>
      <c r="D5862" t="s">
        <v>127</v>
      </c>
      <c r="E5862" t="s">
        <v>70</v>
      </c>
      <c r="F5862" s="1">
        <v>41171</v>
      </c>
      <c r="G5862">
        <v>15</v>
      </c>
      <c r="O5862">
        <v>0.79</v>
      </c>
      <c r="P5862" t="s">
        <v>71</v>
      </c>
      <c r="Q5862">
        <v>14.8</v>
      </c>
      <c r="R5862" t="s">
        <v>71</v>
      </c>
    </row>
    <row r="5863" spans="1:46" x14ac:dyDescent="0.2">
      <c r="A5863" t="s">
        <v>271</v>
      </c>
      <c r="B5863" t="s">
        <v>272</v>
      </c>
      <c r="C5863">
        <f>-70.06663854 / 41.72367519</f>
        <v>-1.6793016967209307</v>
      </c>
      <c r="D5863" t="s">
        <v>127</v>
      </c>
      <c r="E5863" t="s">
        <v>70</v>
      </c>
      <c r="F5863" s="1">
        <v>41171</v>
      </c>
      <c r="G5863">
        <v>18</v>
      </c>
      <c r="K5863">
        <v>0.03</v>
      </c>
      <c r="L5863" t="s">
        <v>71</v>
      </c>
      <c r="S5863">
        <v>3.95</v>
      </c>
      <c r="T5863" t="s">
        <v>71</v>
      </c>
      <c r="U5863">
        <v>122.35</v>
      </c>
      <c r="V5863" t="s">
        <v>71</v>
      </c>
      <c r="W5863">
        <v>87.41</v>
      </c>
      <c r="X5863" t="s">
        <v>71</v>
      </c>
      <c r="Y5863">
        <v>73.47</v>
      </c>
      <c r="AA5863">
        <v>-5.59</v>
      </c>
      <c r="AE5863">
        <v>23.3</v>
      </c>
      <c r="AF5863" t="s">
        <v>71</v>
      </c>
      <c r="AG5863">
        <v>6.67</v>
      </c>
      <c r="AH5863" t="s">
        <v>71</v>
      </c>
      <c r="AS5863">
        <v>6.92</v>
      </c>
      <c r="AT5863" t="s">
        <v>71</v>
      </c>
    </row>
    <row r="5864" spans="1:46" x14ac:dyDescent="0.2">
      <c r="A5864" t="s">
        <v>271</v>
      </c>
      <c r="B5864" t="s">
        <v>272</v>
      </c>
      <c r="C5864">
        <f>-70.06663854 / 41.72367519</f>
        <v>-1.6793016967209307</v>
      </c>
      <c r="D5864" t="s">
        <v>127</v>
      </c>
      <c r="E5864" t="s">
        <v>70</v>
      </c>
      <c r="F5864" s="1">
        <v>41535</v>
      </c>
      <c r="G5864">
        <v>0.5</v>
      </c>
      <c r="I5864">
        <v>20.32</v>
      </c>
      <c r="J5864" t="s">
        <v>71</v>
      </c>
      <c r="K5864">
        <v>2.3199999999999998</v>
      </c>
      <c r="L5864" t="s">
        <v>71</v>
      </c>
      <c r="M5864">
        <v>4.5</v>
      </c>
      <c r="N5864" t="s">
        <v>71</v>
      </c>
      <c r="O5864">
        <v>8.0299999999999994</v>
      </c>
      <c r="P5864" t="s">
        <v>71</v>
      </c>
      <c r="Q5864">
        <v>20.8</v>
      </c>
      <c r="R5864" t="s">
        <v>71</v>
      </c>
      <c r="S5864">
        <v>0.24</v>
      </c>
      <c r="T5864" t="s">
        <v>71</v>
      </c>
      <c r="U5864">
        <v>7.43</v>
      </c>
      <c r="V5864" t="s">
        <v>71</v>
      </c>
      <c r="W5864">
        <v>19.13</v>
      </c>
      <c r="X5864" t="s">
        <v>71</v>
      </c>
      <c r="Y5864">
        <v>33.07</v>
      </c>
      <c r="AA5864">
        <v>38.86</v>
      </c>
      <c r="AC5864">
        <v>38.33</v>
      </c>
      <c r="AE5864">
        <v>4.5999999999999996</v>
      </c>
      <c r="AF5864" t="s">
        <v>71</v>
      </c>
      <c r="AG5864">
        <v>6.3</v>
      </c>
      <c r="AH5864" t="s">
        <v>71</v>
      </c>
      <c r="AS5864">
        <v>1.06</v>
      </c>
      <c r="AT5864" t="s">
        <v>71</v>
      </c>
    </row>
    <row r="5865" spans="1:46" x14ac:dyDescent="0.2">
      <c r="A5865" t="s">
        <v>271</v>
      </c>
      <c r="B5865" t="s">
        <v>272</v>
      </c>
      <c r="C5865">
        <f>-70.06663854 / 41.72367519</f>
        <v>-1.6793016967209307</v>
      </c>
      <c r="D5865" t="s">
        <v>127</v>
      </c>
      <c r="E5865" t="s">
        <v>70</v>
      </c>
      <c r="F5865" s="1">
        <v>41535</v>
      </c>
      <c r="G5865">
        <v>1</v>
      </c>
      <c r="O5865">
        <v>8.0500000000000007</v>
      </c>
      <c r="P5865" t="s">
        <v>71</v>
      </c>
      <c r="Q5865">
        <v>20.8</v>
      </c>
      <c r="R5865" t="s">
        <v>71</v>
      </c>
    </row>
    <row r="5866" spans="1:46" x14ac:dyDescent="0.2">
      <c r="A5866" t="s">
        <v>271</v>
      </c>
      <c r="B5866" t="s">
        <v>272</v>
      </c>
      <c r="C5866">
        <f>-70.06663854 / 41.72367519</f>
        <v>-1.6793016967209307</v>
      </c>
      <c r="D5866" t="s">
        <v>127</v>
      </c>
      <c r="E5866" t="s">
        <v>70</v>
      </c>
      <c r="F5866" s="1">
        <v>41535</v>
      </c>
      <c r="G5866">
        <v>2</v>
      </c>
      <c r="O5866">
        <v>8.0399999999999991</v>
      </c>
      <c r="P5866" t="s">
        <v>71</v>
      </c>
      <c r="Q5866">
        <v>20.8</v>
      </c>
      <c r="R5866" t="s">
        <v>71</v>
      </c>
    </row>
    <row r="5867" spans="1:46" x14ac:dyDescent="0.2">
      <c r="A5867" t="s">
        <v>271</v>
      </c>
      <c r="B5867" t="s">
        <v>272</v>
      </c>
      <c r="C5867">
        <f>-70.06663854 / 41.72367519</f>
        <v>-1.6793016967209307</v>
      </c>
      <c r="D5867" t="s">
        <v>127</v>
      </c>
      <c r="E5867" t="s">
        <v>70</v>
      </c>
      <c r="F5867" s="1">
        <v>41535</v>
      </c>
      <c r="G5867">
        <v>3</v>
      </c>
      <c r="K5867">
        <v>2.4500000000000002</v>
      </c>
      <c r="L5867" t="s">
        <v>71</v>
      </c>
      <c r="O5867">
        <v>8.01</v>
      </c>
      <c r="P5867" t="s">
        <v>71</v>
      </c>
      <c r="Q5867">
        <v>20.8</v>
      </c>
      <c r="R5867" t="s">
        <v>71</v>
      </c>
      <c r="S5867">
        <v>0.28000000000000003</v>
      </c>
      <c r="T5867" t="s">
        <v>71</v>
      </c>
      <c r="U5867">
        <v>8.67</v>
      </c>
      <c r="V5867" t="s">
        <v>71</v>
      </c>
      <c r="W5867">
        <v>21.28</v>
      </c>
      <c r="X5867" t="s">
        <v>71</v>
      </c>
      <c r="Y5867">
        <v>35.299999999999997</v>
      </c>
      <c r="AA5867">
        <v>39.39</v>
      </c>
      <c r="AE5867">
        <v>4.5</v>
      </c>
      <c r="AF5867" t="s">
        <v>71</v>
      </c>
      <c r="AG5867">
        <v>6.3</v>
      </c>
      <c r="AH5867" t="s">
        <v>71</v>
      </c>
      <c r="AS5867">
        <v>1.4</v>
      </c>
      <c r="AT5867" t="s">
        <v>71</v>
      </c>
    </row>
    <row r="5868" spans="1:46" x14ac:dyDescent="0.2">
      <c r="A5868" t="s">
        <v>271</v>
      </c>
      <c r="B5868" t="s">
        <v>272</v>
      </c>
      <c r="C5868">
        <f>-70.06663854 / 41.72367519</f>
        <v>-1.6793016967209307</v>
      </c>
      <c r="D5868" t="s">
        <v>127</v>
      </c>
      <c r="E5868" t="s">
        <v>70</v>
      </c>
      <c r="F5868" s="1">
        <v>41535</v>
      </c>
      <c r="G5868">
        <v>4</v>
      </c>
      <c r="O5868">
        <v>8.0500000000000007</v>
      </c>
      <c r="P5868" t="s">
        <v>71</v>
      </c>
      <c r="Q5868">
        <v>20.7</v>
      </c>
      <c r="R5868" t="s">
        <v>71</v>
      </c>
    </row>
    <row r="5869" spans="1:46" x14ac:dyDescent="0.2">
      <c r="A5869" t="s">
        <v>271</v>
      </c>
      <c r="B5869" t="s">
        <v>272</v>
      </c>
      <c r="C5869">
        <f>-70.06663854 / 41.72367519</f>
        <v>-1.6793016967209307</v>
      </c>
      <c r="D5869" t="s">
        <v>127</v>
      </c>
      <c r="E5869" t="s">
        <v>70</v>
      </c>
      <c r="F5869" s="1">
        <v>41535</v>
      </c>
      <c r="G5869">
        <v>5</v>
      </c>
      <c r="O5869">
        <v>8.07</v>
      </c>
      <c r="P5869" t="s">
        <v>71</v>
      </c>
      <c r="Q5869">
        <v>20.7</v>
      </c>
      <c r="R5869" t="s">
        <v>71</v>
      </c>
    </row>
    <row r="5870" spans="1:46" x14ac:dyDescent="0.2">
      <c r="A5870" t="s">
        <v>271</v>
      </c>
      <c r="B5870" t="s">
        <v>272</v>
      </c>
      <c r="C5870">
        <f>-70.06663854 / 41.72367519</f>
        <v>-1.6793016967209307</v>
      </c>
      <c r="D5870" t="s">
        <v>127</v>
      </c>
      <c r="E5870" t="s">
        <v>70</v>
      </c>
      <c r="F5870" s="1">
        <v>41535</v>
      </c>
      <c r="G5870">
        <v>6</v>
      </c>
      <c r="O5870">
        <v>7.99</v>
      </c>
      <c r="P5870" t="s">
        <v>71</v>
      </c>
      <c r="Q5870">
        <v>20.7</v>
      </c>
      <c r="R5870" t="s">
        <v>71</v>
      </c>
    </row>
    <row r="5871" spans="1:46" x14ac:dyDescent="0.2">
      <c r="A5871" t="s">
        <v>271</v>
      </c>
      <c r="B5871" t="s">
        <v>272</v>
      </c>
      <c r="C5871">
        <f>-70.06663854 / 41.72367519</f>
        <v>-1.6793016967209307</v>
      </c>
      <c r="D5871" t="s">
        <v>127</v>
      </c>
      <c r="E5871" t="s">
        <v>70</v>
      </c>
      <c r="F5871" s="1">
        <v>41535</v>
      </c>
      <c r="G5871">
        <v>7</v>
      </c>
      <c r="O5871">
        <v>8.02</v>
      </c>
      <c r="P5871" t="s">
        <v>71</v>
      </c>
      <c r="Q5871">
        <v>20.7</v>
      </c>
      <c r="R5871" t="s">
        <v>71</v>
      </c>
    </row>
    <row r="5872" spans="1:46" x14ac:dyDescent="0.2">
      <c r="A5872" t="s">
        <v>271</v>
      </c>
      <c r="B5872" t="s">
        <v>272</v>
      </c>
      <c r="C5872">
        <f>-70.06663854 / 41.72367519</f>
        <v>-1.6793016967209307</v>
      </c>
      <c r="D5872" t="s">
        <v>127</v>
      </c>
      <c r="E5872" t="s">
        <v>70</v>
      </c>
      <c r="F5872" s="1">
        <v>41535</v>
      </c>
      <c r="G5872">
        <v>8</v>
      </c>
      <c r="O5872">
        <v>8.07</v>
      </c>
      <c r="P5872" t="s">
        <v>71</v>
      </c>
      <c r="Q5872">
        <v>20.7</v>
      </c>
      <c r="R5872" t="s">
        <v>71</v>
      </c>
    </row>
    <row r="5873" spans="1:46" x14ac:dyDescent="0.2">
      <c r="A5873" t="s">
        <v>271</v>
      </c>
      <c r="B5873" t="s">
        <v>272</v>
      </c>
      <c r="C5873">
        <f>-70.06663854 / 41.72367519</f>
        <v>-1.6793016967209307</v>
      </c>
      <c r="D5873" t="s">
        <v>127</v>
      </c>
      <c r="E5873" t="s">
        <v>70</v>
      </c>
      <c r="F5873" s="1">
        <v>41535</v>
      </c>
      <c r="G5873">
        <v>9</v>
      </c>
      <c r="K5873">
        <v>2.0699999999999998</v>
      </c>
      <c r="L5873" t="s">
        <v>71</v>
      </c>
      <c r="O5873">
        <v>8.02</v>
      </c>
      <c r="P5873" t="s">
        <v>71</v>
      </c>
      <c r="Q5873">
        <v>20.7</v>
      </c>
      <c r="R5873" t="s">
        <v>71</v>
      </c>
      <c r="S5873">
        <v>0.13</v>
      </c>
      <c r="T5873" t="s">
        <v>71</v>
      </c>
      <c r="U5873">
        <v>4.03</v>
      </c>
      <c r="V5873" t="s">
        <v>71</v>
      </c>
      <c r="W5873">
        <v>17.989999999999998</v>
      </c>
      <c r="X5873" t="s">
        <v>71</v>
      </c>
      <c r="Y5873">
        <v>24.25</v>
      </c>
      <c r="AA5873">
        <v>37.74</v>
      </c>
      <c r="AE5873">
        <v>4.3</v>
      </c>
      <c r="AF5873" t="s">
        <v>71</v>
      </c>
      <c r="AG5873">
        <v>6.3</v>
      </c>
      <c r="AH5873" t="s">
        <v>71</v>
      </c>
      <c r="AS5873">
        <v>0.98</v>
      </c>
      <c r="AT5873" t="s">
        <v>71</v>
      </c>
    </row>
    <row r="5874" spans="1:46" x14ac:dyDescent="0.2">
      <c r="A5874" t="s">
        <v>271</v>
      </c>
      <c r="B5874" t="s">
        <v>272</v>
      </c>
      <c r="C5874">
        <f>-70.06663854 / 41.72367519</f>
        <v>-1.6793016967209307</v>
      </c>
      <c r="D5874" t="s">
        <v>127</v>
      </c>
      <c r="E5874" t="s">
        <v>70</v>
      </c>
      <c r="F5874" s="1">
        <v>41535</v>
      </c>
      <c r="G5874">
        <v>10</v>
      </c>
      <c r="O5874">
        <v>8.09</v>
      </c>
      <c r="P5874" t="s">
        <v>71</v>
      </c>
      <c r="Q5874">
        <v>20.7</v>
      </c>
      <c r="R5874" t="s">
        <v>71</v>
      </c>
    </row>
    <row r="5875" spans="1:46" x14ac:dyDescent="0.2">
      <c r="A5875" t="s">
        <v>271</v>
      </c>
      <c r="B5875" t="s">
        <v>272</v>
      </c>
      <c r="C5875">
        <f>-70.06663854 / 41.72367519</f>
        <v>-1.6793016967209307</v>
      </c>
      <c r="D5875" t="s">
        <v>127</v>
      </c>
      <c r="E5875" t="s">
        <v>70</v>
      </c>
      <c r="F5875" s="1">
        <v>41535</v>
      </c>
      <c r="G5875">
        <v>11</v>
      </c>
      <c r="O5875">
        <v>8.01</v>
      </c>
      <c r="P5875" t="s">
        <v>71</v>
      </c>
      <c r="Q5875">
        <v>20.7</v>
      </c>
      <c r="R5875" t="s">
        <v>71</v>
      </c>
    </row>
    <row r="5876" spans="1:46" x14ac:dyDescent="0.2">
      <c r="A5876" t="s">
        <v>271</v>
      </c>
      <c r="B5876" t="s">
        <v>272</v>
      </c>
      <c r="C5876">
        <f>-70.06663854 / 41.72367519</f>
        <v>-1.6793016967209307</v>
      </c>
      <c r="D5876" t="s">
        <v>127</v>
      </c>
      <c r="E5876" t="s">
        <v>70</v>
      </c>
      <c r="F5876" s="1">
        <v>41535</v>
      </c>
      <c r="G5876">
        <v>12</v>
      </c>
      <c r="O5876">
        <v>7.96</v>
      </c>
      <c r="P5876" t="s">
        <v>71</v>
      </c>
      <c r="Q5876">
        <v>20.7</v>
      </c>
      <c r="R5876" t="s">
        <v>71</v>
      </c>
    </row>
    <row r="5877" spans="1:46" x14ac:dyDescent="0.2">
      <c r="A5877" t="s">
        <v>271</v>
      </c>
      <c r="B5877" t="s">
        <v>272</v>
      </c>
      <c r="C5877">
        <f>-70.06663854 / 41.72367519</f>
        <v>-1.6793016967209307</v>
      </c>
      <c r="D5877" t="s">
        <v>127</v>
      </c>
      <c r="E5877" t="s">
        <v>70</v>
      </c>
      <c r="F5877" s="1">
        <v>41535</v>
      </c>
      <c r="G5877">
        <v>13</v>
      </c>
      <c r="O5877">
        <v>7.97</v>
      </c>
      <c r="P5877" t="s">
        <v>71</v>
      </c>
      <c r="Q5877">
        <v>20.7</v>
      </c>
      <c r="R5877" t="s">
        <v>71</v>
      </c>
    </row>
    <row r="5878" spans="1:46" x14ac:dyDescent="0.2">
      <c r="A5878" t="s">
        <v>271</v>
      </c>
      <c r="B5878" t="s">
        <v>272</v>
      </c>
      <c r="C5878">
        <f>-70.06663854 / 41.72367519</f>
        <v>-1.6793016967209307</v>
      </c>
      <c r="D5878" t="s">
        <v>127</v>
      </c>
      <c r="E5878" t="s">
        <v>70</v>
      </c>
      <c r="F5878" s="1">
        <v>41535</v>
      </c>
      <c r="G5878">
        <v>14</v>
      </c>
      <c r="O5878">
        <v>7.97</v>
      </c>
      <c r="P5878" t="s">
        <v>71</v>
      </c>
      <c r="Q5878">
        <v>19.100000000000001</v>
      </c>
      <c r="R5878" t="s">
        <v>71</v>
      </c>
    </row>
    <row r="5879" spans="1:46" x14ac:dyDescent="0.2">
      <c r="A5879" t="s">
        <v>271</v>
      </c>
      <c r="B5879" t="s">
        <v>272</v>
      </c>
      <c r="C5879">
        <f>-70.06663854 / 41.72367519</f>
        <v>-1.6793016967209307</v>
      </c>
      <c r="D5879" t="s">
        <v>127</v>
      </c>
      <c r="E5879" t="s">
        <v>70</v>
      </c>
      <c r="F5879" s="1">
        <v>41535</v>
      </c>
      <c r="G5879">
        <v>15</v>
      </c>
      <c r="O5879">
        <v>0.44</v>
      </c>
      <c r="P5879" t="s">
        <v>71</v>
      </c>
      <c r="Q5879">
        <v>13.9</v>
      </c>
      <c r="R5879" t="s">
        <v>71</v>
      </c>
    </row>
    <row r="5880" spans="1:46" x14ac:dyDescent="0.2">
      <c r="A5880" t="s">
        <v>271</v>
      </c>
      <c r="B5880" t="s">
        <v>272</v>
      </c>
      <c r="C5880">
        <f>-70.06663854 / 41.72367519</f>
        <v>-1.6793016967209307</v>
      </c>
      <c r="D5880" t="s">
        <v>127</v>
      </c>
      <c r="E5880" t="s">
        <v>70</v>
      </c>
      <c r="F5880" s="1">
        <v>41535</v>
      </c>
      <c r="G5880">
        <v>16</v>
      </c>
      <c r="O5880">
        <v>0.34</v>
      </c>
      <c r="P5880" t="s">
        <v>71</v>
      </c>
      <c r="Q5880">
        <v>13.2</v>
      </c>
      <c r="R5880" t="s">
        <v>71</v>
      </c>
    </row>
    <row r="5881" spans="1:46" x14ac:dyDescent="0.2">
      <c r="A5881" t="s">
        <v>271</v>
      </c>
      <c r="B5881" t="s">
        <v>272</v>
      </c>
      <c r="C5881">
        <f>-70.06663854 / 41.72367519</f>
        <v>-1.6793016967209307</v>
      </c>
      <c r="D5881" t="s">
        <v>127</v>
      </c>
      <c r="E5881" t="s">
        <v>70</v>
      </c>
      <c r="F5881" s="1">
        <v>41535</v>
      </c>
      <c r="G5881">
        <v>19</v>
      </c>
      <c r="K5881">
        <v>0.03</v>
      </c>
      <c r="L5881" t="s">
        <v>71</v>
      </c>
      <c r="S5881">
        <v>5.23</v>
      </c>
      <c r="T5881" t="s">
        <v>71</v>
      </c>
      <c r="U5881">
        <v>161.99</v>
      </c>
      <c r="V5881" t="s">
        <v>71</v>
      </c>
      <c r="W5881">
        <v>132.08000000000001</v>
      </c>
      <c r="X5881" t="s">
        <v>71</v>
      </c>
      <c r="Y5881">
        <v>77.510000000000005</v>
      </c>
      <c r="AA5881">
        <v>-5.59</v>
      </c>
      <c r="AE5881">
        <v>26.7</v>
      </c>
      <c r="AF5881" t="s">
        <v>71</v>
      </c>
      <c r="AG5881">
        <v>6.5</v>
      </c>
      <c r="AH5881" t="s">
        <v>71</v>
      </c>
      <c r="AS5881">
        <v>4.71</v>
      </c>
      <c r="AT5881" t="s">
        <v>71</v>
      </c>
    </row>
    <row r="5882" spans="1:46" x14ac:dyDescent="0.2">
      <c r="A5882" t="s">
        <v>271</v>
      </c>
      <c r="B5882" t="s">
        <v>272</v>
      </c>
      <c r="C5882">
        <f>-70.06663854 / 41.72367519</f>
        <v>-1.6793016967209307</v>
      </c>
      <c r="D5882" t="s">
        <v>127</v>
      </c>
      <c r="E5882" t="s">
        <v>70</v>
      </c>
      <c r="F5882" s="1">
        <v>41890</v>
      </c>
      <c r="G5882">
        <v>0.5</v>
      </c>
      <c r="I5882">
        <v>20.100000000000001</v>
      </c>
      <c r="J5882" t="s">
        <v>71</v>
      </c>
      <c r="K5882">
        <v>8.57</v>
      </c>
      <c r="L5882" t="s">
        <v>71</v>
      </c>
      <c r="M5882">
        <v>5</v>
      </c>
      <c r="N5882" t="s">
        <v>71</v>
      </c>
      <c r="O5882">
        <v>8.08</v>
      </c>
      <c r="P5882" t="s">
        <v>71</v>
      </c>
      <c r="Q5882">
        <v>24.4</v>
      </c>
      <c r="R5882" t="s">
        <v>71</v>
      </c>
      <c r="S5882">
        <v>0.5</v>
      </c>
      <c r="T5882" t="s">
        <v>71</v>
      </c>
      <c r="U5882">
        <v>15.49</v>
      </c>
      <c r="V5882" t="s">
        <v>71</v>
      </c>
      <c r="W5882">
        <v>21.21</v>
      </c>
      <c r="X5882" t="s">
        <v>71</v>
      </c>
      <c r="Y5882">
        <v>43.66</v>
      </c>
      <c r="AA5882">
        <v>51.67</v>
      </c>
      <c r="AC5882">
        <v>36.81</v>
      </c>
      <c r="AE5882">
        <v>2.2999999999999998</v>
      </c>
      <c r="AF5882" t="s">
        <v>71</v>
      </c>
      <c r="AG5882">
        <v>6.27</v>
      </c>
      <c r="AH5882" t="s">
        <v>71</v>
      </c>
      <c r="AS5882">
        <v>2.65</v>
      </c>
      <c r="AT5882" t="s">
        <v>71</v>
      </c>
    </row>
    <row r="5883" spans="1:46" x14ac:dyDescent="0.2">
      <c r="A5883" t="s">
        <v>271</v>
      </c>
      <c r="B5883" t="s">
        <v>272</v>
      </c>
      <c r="C5883">
        <f>-70.06663854 / 41.72367519</f>
        <v>-1.6793016967209307</v>
      </c>
      <c r="D5883" t="s">
        <v>127</v>
      </c>
      <c r="E5883" t="s">
        <v>70</v>
      </c>
      <c r="F5883" s="1">
        <v>41890</v>
      </c>
      <c r="G5883">
        <v>1</v>
      </c>
      <c r="O5883">
        <v>8.08</v>
      </c>
      <c r="P5883" t="s">
        <v>71</v>
      </c>
      <c r="Q5883">
        <v>24.4</v>
      </c>
      <c r="R5883" t="s">
        <v>71</v>
      </c>
    </row>
    <row r="5884" spans="1:46" x14ac:dyDescent="0.2">
      <c r="A5884" t="s">
        <v>271</v>
      </c>
      <c r="B5884" t="s">
        <v>272</v>
      </c>
      <c r="C5884">
        <f>-70.06663854 / 41.72367519</f>
        <v>-1.6793016967209307</v>
      </c>
      <c r="D5884" t="s">
        <v>127</v>
      </c>
      <c r="E5884" t="s">
        <v>70</v>
      </c>
      <c r="F5884" s="1">
        <v>41890</v>
      </c>
      <c r="G5884">
        <v>2</v>
      </c>
      <c r="O5884">
        <v>8.1199999999999992</v>
      </c>
      <c r="P5884" t="s">
        <v>71</v>
      </c>
      <c r="Q5884">
        <v>24.4</v>
      </c>
      <c r="R5884" t="s">
        <v>71</v>
      </c>
    </row>
    <row r="5885" spans="1:46" x14ac:dyDescent="0.2">
      <c r="A5885" t="s">
        <v>271</v>
      </c>
      <c r="B5885" t="s">
        <v>272</v>
      </c>
      <c r="C5885">
        <f>-70.06663854 / 41.72367519</f>
        <v>-1.6793016967209307</v>
      </c>
      <c r="D5885" t="s">
        <v>127</v>
      </c>
      <c r="E5885" t="s">
        <v>70</v>
      </c>
      <c r="F5885" s="1">
        <v>41890</v>
      </c>
      <c r="G5885">
        <v>3</v>
      </c>
      <c r="K5885">
        <v>8.5299999999999994</v>
      </c>
      <c r="L5885" t="s">
        <v>71</v>
      </c>
      <c r="O5885">
        <v>8.1199999999999992</v>
      </c>
      <c r="P5885" t="s">
        <v>71</v>
      </c>
      <c r="Q5885">
        <v>24.4</v>
      </c>
      <c r="R5885" t="s">
        <v>71</v>
      </c>
      <c r="S5885">
        <v>1.2</v>
      </c>
      <c r="T5885" t="s">
        <v>71</v>
      </c>
      <c r="U5885">
        <v>37.17</v>
      </c>
      <c r="V5885" t="s">
        <v>71</v>
      </c>
      <c r="W5885">
        <v>21.59</v>
      </c>
      <c r="X5885" t="s">
        <v>71</v>
      </c>
      <c r="Y5885">
        <v>56.29</v>
      </c>
      <c r="AA5885">
        <v>51.63</v>
      </c>
      <c r="AE5885">
        <v>2.2000000000000002</v>
      </c>
      <c r="AF5885" t="s">
        <v>71</v>
      </c>
      <c r="AG5885">
        <v>6.28</v>
      </c>
      <c r="AH5885" t="s">
        <v>71</v>
      </c>
      <c r="AS5885">
        <v>3.36</v>
      </c>
      <c r="AT5885" t="s">
        <v>71</v>
      </c>
    </row>
    <row r="5886" spans="1:46" x14ac:dyDescent="0.2">
      <c r="A5886" t="s">
        <v>271</v>
      </c>
      <c r="B5886" t="s">
        <v>272</v>
      </c>
      <c r="C5886">
        <f>-70.06663854 / 41.72367519</f>
        <v>-1.6793016967209307</v>
      </c>
      <c r="D5886" t="s">
        <v>127</v>
      </c>
      <c r="E5886" t="s">
        <v>70</v>
      </c>
      <c r="F5886" s="1">
        <v>41890</v>
      </c>
      <c r="G5886">
        <v>4</v>
      </c>
      <c r="O5886">
        <v>8.1300000000000008</v>
      </c>
      <c r="P5886" t="s">
        <v>71</v>
      </c>
      <c r="Q5886">
        <v>24.4</v>
      </c>
      <c r="R5886" t="s">
        <v>71</v>
      </c>
    </row>
    <row r="5887" spans="1:46" x14ac:dyDescent="0.2">
      <c r="A5887" t="s">
        <v>271</v>
      </c>
      <c r="B5887" t="s">
        <v>272</v>
      </c>
      <c r="C5887">
        <f>-70.06663854 / 41.72367519</f>
        <v>-1.6793016967209307</v>
      </c>
      <c r="D5887" t="s">
        <v>127</v>
      </c>
      <c r="E5887" t="s">
        <v>70</v>
      </c>
      <c r="F5887" s="1">
        <v>41890</v>
      </c>
      <c r="G5887">
        <v>5</v>
      </c>
      <c r="O5887">
        <v>8.07</v>
      </c>
      <c r="P5887" t="s">
        <v>71</v>
      </c>
      <c r="Q5887">
        <v>24.4</v>
      </c>
      <c r="R5887" t="s">
        <v>71</v>
      </c>
    </row>
    <row r="5888" spans="1:46" x14ac:dyDescent="0.2">
      <c r="A5888" t="s">
        <v>271</v>
      </c>
      <c r="B5888" t="s">
        <v>272</v>
      </c>
      <c r="C5888">
        <f>-70.06663854 / 41.72367519</f>
        <v>-1.6793016967209307</v>
      </c>
      <c r="D5888" t="s">
        <v>127</v>
      </c>
      <c r="E5888" t="s">
        <v>70</v>
      </c>
      <c r="F5888" s="1">
        <v>41890</v>
      </c>
      <c r="G5888">
        <v>6</v>
      </c>
      <c r="O5888">
        <v>8.07</v>
      </c>
      <c r="P5888" t="s">
        <v>71</v>
      </c>
      <c r="Q5888">
        <v>24.4</v>
      </c>
      <c r="R5888" t="s">
        <v>71</v>
      </c>
    </row>
    <row r="5889" spans="1:46" x14ac:dyDescent="0.2">
      <c r="A5889" t="s">
        <v>271</v>
      </c>
      <c r="B5889" t="s">
        <v>272</v>
      </c>
      <c r="C5889">
        <f>-70.06663854 / 41.72367519</f>
        <v>-1.6793016967209307</v>
      </c>
      <c r="D5889" t="s">
        <v>127</v>
      </c>
      <c r="E5889" t="s">
        <v>70</v>
      </c>
      <c r="F5889" s="1">
        <v>41890</v>
      </c>
      <c r="G5889">
        <v>7</v>
      </c>
      <c r="O5889">
        <v>8.0500000000000007</v>
      </c>
      <c r="P5889" t="s">
        <v>71</v>
      </c>
      <c r="Q5889">
        <v>24.4</v>
      </c>
      <c r="R5889" t="s">
        <v>71</v>
      </c>
    </row>
    <row r="5890" spans="1:46" x14ac:dyDescent="0.2">
      <c r="A5890" t="s">
        <v>271</v>
      </c>
      <c r="B5890" t="s">
        <v>272</v>
      </c>
      <c r="C5890">
        <f>-70.06663854 / 41.72367519</f>
        <v>-1.6793016967209307</v>
      </c>
      <c r="D5890" t="s">
        <v>127</v>
      </c>
      <c r="E5890" t="s">
        <v>70</v>
      </c>
      <c r="F5890" s="1">
        <v>41890</v>
      </c>
      <c r="G5890">
        <v>8</v>
      </c>
      <c r="O5890">
        <v>7.72</v>
      </c>
      <c r="P5890" t="s">
        <v>71</v>
      </c>
      <c r="Q5890">
        <v>24.3</v>
      </c>
      <c r="R5890" t="s">
        <v>71</v>
      </c>
    </row>
    <row r="5891" spans="1:46" x14ac:dyDescent="0.2">
      <c r="A5891" t="s">
        <v>271</v>
      </c>
      <c r="B5891" t="s">
        <v>272</v>
      </c>
      <c r="C5891">
        <f>-70.06663854 / 41.72367519</f>
        <v>-1.6793016967209307</v>
      </c>
      <c r="D5891" t="s">
        <v>127</v>
      </c>
      <c r="E5891" t="s">
        <v>70</v>
      </c>
      <c r="F5891" s="1">
        <v>41890</v>
      </c>
      <c r="G5891">
        <v>9</v>
      </c>
      <c r="K5891">
        <v>10.38</v>
      </c>
      <c r="L5891" t="s">
        <v>71</v>
      </c>
      <c r="O5891">
        <v>6.88</v>
      </c>
      <c r="P5891" t="s">
        <v>71</v>
      </c>
      <c r="Q5891">
        <v>24</v>
      </c>
      <c r="R5891" t="s">
        <v>71</v>
      </c>
      <c r="S5891">
        <v>0.59</v>
      </c>
      <c r="T5891" t="s">
        <v>71</v>
      </c>
      <c r="U5891">
        <v>18.27</v>
      </c>
      <c r="V5891" t="s">
        <v>71</v>
      </c>
      <c r="W5891">
        <v>21.62</v>
      </c>
      <c r="X5891" t="s">
        <v>71</v>
      </c>
      <c r="Y5891">
        <v>46.04</v>
      </c>
      <c r="AA5891">
        <v>53.55</v>
      </c>
      <c r="AE5891">
        <v>2.5</v>
      </c>
      <c r="AF5891" t="s">
        <v>71</v>
      </c>
      <c r="AG5891">
        <v>6.37</v>
      </c>
      <c r="AH5891" t="s">
        <v>71</v>
      </c>
      <c r="AS5891">
        <v>5.54</v>
      </c>
      <c r="AT5891" t="s">
        <v>71</v>
      </c>
    </row>
    <row r="5892" spans="1:46" x14ac:dyDescent="0.2">
      <c r="A5892" t="s">
        <v>271</v>
      </c>
      <c r="B5892" t="s">
        <v>272</v>
      </c>
      <c r="C5892">
        <f>-70.06663854 / 41.72367519</f>
        <v>-1.6793016967209307</v>
      </c>
      <c r="D5892" t="s">
        <v>127</v>
      </c>
      <c r="E5892" t="s">
        <v>70</v>
      </c>
      <c r="F5892" s="1">
        <v>41890</v>
      </c>
      <c r="G5892">
        <v>10</v>
      </c>
      <c r="O5892">
        <v>4.42</v>
      </c>
      <c r="P5892" t="s">
        <v>71</v>
      </c>
      <c r="Q5892">
        <v>23.6</v>
      </c>
      <c r="R5892" t="s">
        <v>71</v>
      </c>
    </row>
    <row r="5893" spans="1:46" x14ac:dyDescent="0.2">
      <c r="A5893" t="s">
        <v>271</v>
      </c>
      <c r="B5893" t="s">
        <v>272</v>
      </c>
      <c r="C5893">
        <f>-70.06663854 / 41.72367519</f>
        <v>-1.6793016967209307</v>
      </c>
      <c r="D5893" t="s">
        <v>127</v>
      </c>
      <c r="E5893" t="s">
        <v>70</v>
      </c>
      <c r="F5893" s="1">
        <v>41890</v>
      </c>
      <c r="G5893">
        <v>11</v>
      </c>
      <c r="O5893">
        <v>3.01</v>
      </c>
      <c r="P5893" t="s">
        <v>71</v>
      </c>
      <c r="Q5893">
        <v>23</v>
      </c>
      <c r="R5893" t="s">
        <v>71</v>
      </c>
    </row>
    <row r="5894" spans="1:46" x14ac:dyDescent="0.2">
      <c r="A5894" t="s">
        <v>271</v>
      </c>
      <c r="B5894" t="s">
        <v>272</v>
      </c>
      <c r="C5894">
        <f>-70.06663854 / 41.72367519</f>
        <v>-1.6793016967209307</v>
      </c>
      <c r="D5894" t="s">
        <v>127</v>
      </c>
      <c r="E5894" t="s">
        <v>70</v>
      </c>
      <c r="F5894" s="1">
        <v>41890</v>
      </c>
      <c r="G5894">
        <v>12</v>
      </c>
      <c r="O5894">
        <v>2.73</v>
      </c>
      <c r="P5894" t="s">
        <v>71</v>
      </c>
      <c r="Q5894">
        <v>23</v>
      </c>
      <c r="R5894" t="s">
        <v>71</v>
      </c>
    </row>
    <row r="5895" spans="1:46" x14ac:dyDescent="0.2">
      <c r="A5895" t="s">
        <v>271</v>
      </c>
      <c r="B5895" t="s">
        <v>272</v>
      </c>
      <c r="C5895">
        <f>-70.06663854 / 41.72367519</f>
        <v>-1.6793016967209307</v>
      </c>
      <c r="D5895" t="s">
        <v>127</v>
      </c>
      <c r="E5895" t="s">
        <v>70</v>
      </c>
      <c r="F5895" s="1">
        <v>41890</v>
      </c>
      <c r="G5895">
        <v>13</v>
      </c>
      <c r="O5895">
        <v>0.28999999999999998</v>
      </c>
      <c r="P5895" t="s">
        <v>71</v>
      </c>
      <c r="Q5895">
        <v>22.4</v>
      </c>
      <c r="R5895" t="s">
        <v>71</v>
      </c>
    </row>
    <row r="5896" spans="1:46" x14ac:dyDescent="0.2">
      <c r="A5896" t="s">
        <v>271</v>
      </c>
      <c r="B5896" t="s">
        <v>272</v>
      </c>
      <c r="C5896">
        <f>-70.06663854 / 41.72367519</f>
        <v>-1.6793016967209307</v>
      </c>
      <c r="D5896" t="s">
        <v>127</v>
      </c>
      <c r="E5896" t="s">
        <v>70</v>
      </c>
      <c r="F5896" s="1">
        <v>41890</v>
      </c>
      <c r="G5896">
        <v>14</v>
      </c>
      <c r="O5896">
        <v>0.28999999999999998</v>
      </c>
      <c r="P5896" t="s">
        <v>71</v>
      </c>
      <c r="Q5896">
        <v>17.399999999999999</v>
      </c>
      <c r="R5896" t="s">
        <v>71</v>
      </c>
    </row>
    <row r="5897" spans="1:46" x14ac:dyDescent="0.2">
      <c r="A5897" t="s">
        <v>271</v>
      </c>
      <c r="B5897" t="s">
        <v>272</v>
      </c>
      <c r="C5897">
        <f>-70.06663854 / 41.72367519</f>
        <v>-1.6793016967209307</v>
      </c>
      <c r="D5897" t="s">
        <v>127</v>
      </c>
      <c r="E5897" t="s">
        <v>70</v>
      </c>
      <c r="F5897" s="1">
        <v>41890</v>
      </c>
      <c r="G5897">
        <v>15</v>
      </c>
      <c r="O5897">
        <v>0.27</v>
      </c>
      <c r="P5897" t="s">
        <v>71</v>
      </c>
      <c r="Q5897">
        <v>14.4</v>
      </c>
      <c r="R5897" t="s">
        <v>71</v>
      </c>
    </row>
    <row r="5898" spans="1:46" x14ac:dyDescent="0.2">
      <c r="A5898" t="s">
        <v>271</v>
      </c>
      <c r="B5898" t="s">
        <v>272</v>
      </c>
      <c r="C5898">
        <f>-70.06663854 / 41.72367519</f>
        <v>-1.6793016967209307</v>
      </c>
      <c r="D5898" t="s">
        <v>127</v>
      </c>
      <c r="E5898" t="s">
        <v>70</v>
      </c>
      <c r="F5898" s="1">
        <v>41890</v>
      </c>
      <c r="G5898">
        <v>16</v>
      </c>
      <c r="O5898">
        <v>0.27</v>
      </c>
      <c r="P5898" t="s">
        <v>71</v>
      </c>
      <c r="Q5898">
        <v>13.3</v>
      </c>
      <c r="R5898" t="s">
        <v>71</v>
      </c>
    </row>
    <row r="5899" spans="1:46" x14ac:dyDescent="0.2">
      <c r="A5899" t="s">
        <v>271</v>
      </c>
      <c r="B5899" t="s">
        <v>272</v>
      </c>
      <c r="C5899">
        <f>-70.06663854 / 41.72367519</f>
        <v>-1.6793016967209307</v>
      </c>
      <c r="D5899" t="s">
        <v>127</v>
      </c>
      <c r="E5899" t="s">
        <v>70</v>
      </c>
      <c r="F5899" s="1">
        <v>41890</v>
      </c>
      <c r="G5899">
        <v>17</v>
      </c>
      <c r="O5899">
        <v>0.28000000000000003</v>
      </c>
      <c r="P5899" t="s">
        <v>71</v>
      </c>
      <c r="Q5899">
        <v>12.5</v>
      </c>
      <c r="R5899" t="s">
        <v>71</v>
      </c>
    </row>
    <row r="5900" spans="1:46" x14ac:dyDescent="0.2">
      <c r="A5900" t="s">
        <v>271</v>
      </c>
      <c r="B5900" t="s">
        <v>272</v>
      </c>
      <c r="C5900">
        <f>-70.06663854 / 41.72367519</f>
        <v>-1.6793016967209307</v>
      </c>
      <c r="D5900" t="s">
        <v>127</v>
      </c>
      <c r="E5900" t="s">
        <v>70</v>
      </c>
      <c r="F5900" s="1">
        <v>41890</v>
      </c>
      <c r="G5900">
        <v>18</v>
      </c>
      <c r="O5900">
        <v>0.28000000000000003</v>
      </c>
      <c r="P5900" t="s">
        <v>71</v>
      </c>
      <c r="Q5900">
        <v>12.1</v>
      </c>
      <c r="R5900" t="s">
        <v>71</v>
      </c>
    </row>
    <row r="5901" spans="1:46" x14ac:dyDescent="0.2">
      <c r="A5901" t="s">
        <v>271</v>
      </c>
      <c r="B5901" t="s">
        <v>272</v>
      </c>
      <c r="C5901">
        <f>-70.06663854 / 41.72367519</f>
        <v>-1.6793016967209307</v>
      </c>
      <c r="D5901" t="s">
        <v>127</v>
      </c>
      <c r="E5901" t="s">
        <v>70</v>
      </c>
      <c r="F5901" s="1">
        <v>41890</v>
      </c>
      <c r="G5901">
        <v>19</v>
      </c>
      <c r="K5901">
        <v>1.06</v>
      </c>
      <c r="L5901" t="s">
        <v>71</v>
      </c>
      <c r="O5901">
        <v>0.28999999999999998</v>
      </c>
      <c r="P5901" t="s">
        <v>71</v>
      </c>
      <c r="Q5901">
        <v>11.6</v>
      </c>
      <c r="R5901" t="s">
        <v>71</v>
      </c>
      <c r="S5901">
        <v>7.63</v>
      </c>
      <c r="T5901" t="s">
        <v>71</v>
      </c>
      <c r="U5901">
        <v>236.33</v>
      </c>
      <c r="V5901" t="s">
        <v>71</v>
      </c>
      <c r="W5901">
        <v>147.59</v>
      </c>
      <c r="X5901" t="s">
        <v>71</v>
      </c>
      <c r="Y5901">
        <v>82.96</v>
      </c>
      <c r="AA5901">
        <v>31.17</v>
      </c>
      <c r="AE5901">
        <v>26.6</v>
      </c>
      <c r="AF5901" t="s">
        <v>71</v>
      </c>
      <c r="AG5901">
        <v>6.48</v>
      </c>
      <c r="AH5901" t="s">
        <v>71</v>
      </c>
      <c r="AS5901">
        <v>7.24</v>
      </c>
      <c r="AT5901" t="s">
        <v>71</v>
      </c>
    </row>
    <row r="5902" spans="1:46" x14ac:dyDescent="0.2">
      <c r="A5902" t="s">
        <v>708</v>
      </c>
      <c r="B5902" t="s">
        <v>709</v>
      </c>
      <c r="D5902" t="s">
        <v>127</v>
      </c>
      <c r="E5902" t="s">
        <v>70</v>
      </c>
      <c r="F5902" s="1">
        <v>40442</v>
      </c>
      <c r="G5902">
        <v>0.5</v>
      </c>
      <c r="I5902">
        <v>14.6</v>
      </c>
      <c r="J5902" t="s">
        <v>71</v>
      </c>
      <c r="O5902">
        <v>8.52</v>
      </c>
      <c r="P5902" t="s">
        <v>71</v>
      </c>
      <c r="Q5902">
        <v>20.7</v>
      </c>
      <c r="R5902" t="s">
        <v>71</v>
      </c>
    </row>
    <row r="5903" spans="1:46" x14ac:dyDescent="0.2">
      <c r="A5903" t="s">
        <v>708</v>
      </c>
      <c r="B5903" t="s">
        <v>709</v>
      </c>
      <c r="D5903" t="s">
        <v>127</v>
      </c>
      <c r="E5903" t="s">
        <v>70</v>
      </c>
      <c r="F5903" s="1">
        <v>40442</v>
      </c>
      <c r="G5903">
        <v>1</v>
      </c>
      <c r="O5903">
        <v>8.33</v>
      </c>
      <c r="P5903" t="s">
        <v>71</v>
      </c>
      <c r="Q5903">
        <v>20.7</v>
      </c>
      <c r="R5903" t="s">
        <v>71</v>
      </c>
    </row>
    <row r="5904" spans="1:46" x14ac:dyDescent="0.2">
      <c r="A5904" t="s">
        <v>708</v>
      </c>
      <c r="B5904" t="s">
        <v>709</v>
      </c>
      <c r="D5904" t="s">
        <v>127</v>
      </c>
      <c r="E5904" t="s">
        <v>70</v>
      </c>
      <c r="F5904" s="1">
        <v>40442</v>
      </c>
      <c r="G5904">
        <v>2</v>
      </c>
      <c r="O5904">
        <v>8.17</v>
      </c>
      <c r="P5904" t="s">
        <v>71</v>
      </c>
      <c r="Q5904">
        <v>20.6</v>
      </c>
      <c r="R5904" t="s">
        <v>71</v>
      </c>
    </row>
    <row r="5905" spans="1:46" x14ac:dyDescent="0.2">
      <c r="A5905" t="s">
        <v>708</v>
      </c>
      <c r="B5905" t="s">
        <v>709</v>
      </c>
      <c r="D5905" t="s">
        <v>127</v>
      </c>
      <c r="E5905" t="s">
        <v>70</v>
      </c>
      <c r="F5905" s="1">
        <v>40442</v>
      </c>
      <c r="G5905">
        <v>3</v>
      </c>
      <c r="O5905">
        <v>8.24</v>
      </c>
      <c r="P5905" t="s">
        <v>71</v>
      </c>
      <c r="Q5905">
        <v>20.5</v>
      </c>
      <c r="R5905" t="s">
        <v>71</v>
      </c>
    </row>
    <row r="5906" spans="1:46" x14ac:dyDescent="0.2">
      <c r="A5906" t="s">
        <v>708</v>
      </c>
      <c r="B5906" t="s">
        <v>709</v>
      </c>
      <c r="D5906" t="s">
        <v>127</v>
      </c>
      <c r="E5906" t="s">
        <v>70</v>
      </c>
      <c r="F5906" s="1">
        <v>40442</v>
      </c>
      <c r="G5906">
        <v>4</v>
      </c>
      <c r="O5906">
        <v>8.27</v>
      </c>
      <c r="P5906" t="s">
        <v>71</v>
      </c>
      <c r="Q5906">
        <v>20.399999999999999</v>
      </c>
      <c r="R5906" t="s">
        <v>71</v>
      </c>
    </row>
    <row r="5907" spans="1:46" x14ac:dyDescent="0.2">
      <c r="A5907" t="s">
        <v>708</v>
      </c>
      <c r="B5907" t="s">
        <v>709</v>
      </c>
      <c r="D5907" t="s">
        <v>127</v>
      </c>
      <c r="E5907" t="s">
        <v>70</v>
      </c>
      <c r="F5907" s="1">
        <v>40442</v>
      </c>
      <c r="G5907">
        <v>5</v>
      </c>
      <c r="O5907">
        <v>8.2200000000000006</v>
      </c>
      <c r="P5907" t="s">
        <v>71</v>
      </c>
      <c r="Q5907">
        <v>20.3</v>
      </c>
      <c r="R5907" t="s">
        <v>71</v>
      </c>
    </row>
    <row r="5908" spans="1:46" x14ac:dyDescent="0.2">
      <c r="A5908" t="s">
        <v>708</v>
      </c>
      <c r="B5908" t="s">
        <v>709</v>
      </c>
      <c r="D5908" t="s">
        <v>127</v>
      </c>
      <c r="E5908" t="s">
        <v>70</v>
      </c>
      <c r="F5908" s="1">
        <v>40442</v>
      </c>
      <c r="G5908">
        <v>6</v>
      </c>
      <c r="O5908">
        <v>8.14</v>
      </c>
      <c r="P5908" t="s">
        <v>71</v>
      </c>
      <c r="Q5908">
        <v>20.2</v>
      </c>
      <c r="R5908" t="s">
        <v>71</v>
      </c>
    </row>
    <row r="5909" spans="1:46" x14ac:dyDescent="0.2">
      <c r="A5909" t="s">
        <v>708</v>
      </c>
      <c r="B5909" t="s">
        <v>709</v>
      </c>
      <c r="D5909" t="s">
        <v>127</v>
      </c>
      <c r="E5909" t="s">
        <v>70</v>
      </c>
      <c r="F5909" s="1">
        <v>40442</v>
      </c>
      <c r="G5909">
        <v>7</v>
      </c>
      <c r="O5909">
        <v>7.95</v>
      </c>
      <c r="P5909" t="s">
        <v>71</v>
      </c>
      <c r="Q5909">
        <v>20.2</v>
      </c>
      <c r="R5909" t="s">
        <v>71</v>
      </c>
    </row>
    <row r="5910" spans="1:46" x14ac:dyDescent="0.2">
      <c r="A5910" t="s">
        <v>708</v>
      </c>
      <c r="B5910" t="s">
        <v>709</v>
      </c>
      <c r="D5910" t="s">
        <v>127</v>
      </c>
      <c r="E5910" t="s">
        <v>70</v>
      </c>
      <c r="F5910" s="1">
        <v>40442</v>
      </c>
      <c r="G5910">
        <v>8</v>
      </c>
      <c r="O5910">
        <v>8.35</v>
      </c>
      <c r="P5910" t="s">
        <v>71</v>
      </c>
      <c r="Q5910">
        <v>20.2</v>
      </c>
      <c r="R5910" t="s">
        <v>71</v>
      </c>
    </row>
    <row r="5911" spans="1:46" x14ac:dyDescent="0.2">
      <c r="A5911" t="s">
        <v>708</v>
      </c>
      <c r="B5911" t="s">
        <v>709</v>
      </c>
      <c r="D5911" t="s">
        <v>127</v>
      </c>
      <c r="E5911" t="s">
        <v>70</v>
      </c>
      <c r="F5911" s="1">
        <v>40442</v>
      </c>
      <c r="G5911">
        <v>9</v>
      </c>
      <c r="O5911">
        <v>8.15</v>
      </c>
      <c r="P5911" t="s">
        <v>71</v>
      </c>
      <c r="Q5911">
        <v>20.100000000000001</v>
      </c>
      <c r="R5911" t="s">
        <v>71</v>
      </c>
    </row>
    <row r="5912" spans="1:46" x14ac:dyDescent="0.2">
      <c r="A5912" t="s">
        <v>708</v>
      </c>
      <c r="B5912" t="s">
        <v>709</v>
      </c>
      <c r="D5912" t="s">
        <v>127</v>
      </c>
      <c r="E5912" t="s">
        <v>70</v>
      </c>
      <c r="F5912" s="1">
        <v>40442</v>
      </c>
      <c r="G5912">
        <v>10</v>
      </c>
      <c r="O5912">
        <v>8.2899999999999991</v>
      </c>
      <c r="P5912" t="s">
        <v>71</v>
      </c>
      <c r="Q5912">
        <v>20.100000000000001</v>
      </c>
      <c r="R5912" t="s">
        <v>71</v>
      </c>
    </row>
    <row r="5913" spans="1:46" x14ac:dyDescent="0.2">
      <c r="A5913" t="s">
        <v>708</v>
      </c>
      <c r="B5913" t="s">
        <v>709</v>
      </c>
      <c r="D5913" t="s">
        <v>127</v>
      </c>
      <c r="E5913" t="s">
        <v>70</v>
      </c>
      <c r="F5913" s="1">
        <v>40442</v>
      </c>
      <c r="G5913">
        <v>11</v>
      </c>
      <c r="O5913">
        <v>8.1199999999999992</v>
      </c>
      <c r="P5913" t="s">
        <v>71</v>
      </c>
      <c r="Q5913">
        <v>20.100000000000001</v>
      </c>
      <c r="R5913" t="s">
        <v>71</v>
      </c>
    </row>
    <row r="5914" spans="1:46" x14ac:dyDescent="0.2">
      <c r="A5914" t="s">
        <v>708</v>
      </c>
      <c r="B5914" t="s">
        <v>709</v>
      </c>
      <c r="D5914" t="s">
        <v>127</v>
      </c>
      <c r="E5914" t="s">
        <v>70</v>
      </c>
      <c r="F5914" s="1">
        <v>40442</v>
      </c>
      <c r="G5914">
        <v>12</v>
      </c>
      <c r="O5914">
        <v>8.06</v>
      </c>
      <c r="P5914" t="s">
        <v>71</v>
      </c>
      <c r="Q5914">
        <v>20.100000000000001</v>
      </c>
      <c r="R5914" t="s">
        <v>71</v>
      </c>
    </row>
    <row r="5915" spans="1:46" x14ac:dyDescent="0.2">
      <c r="A5915" t="s">
        <v>708</v>
      </c>
      <c r="B5915" t="s">
        <v>709</v>
      </c>
      <c r="D5915" t="s">
        <v>127</v>
      </c>
      <c r="E5915" t="s">
        <v>70</v>
      </c>
      <c r="F5915" s="1">
        <v>40442</v>
      </c>
      <c r="G5915">
        <v>13</v>
      </c>
      <c r="O5915">
        <v>7.95</v>
      </c>
      <c r="P5915" t="s">
        <v>71</v>
      </c>
      <c r="Q5915">
        <v>20.100000000000001</v>
      </c>
      <c r="R5915" t="s">
        <v>71</v>
      </c>
    </row>
    <row r="5916" spans="1:46" x14ac:dyDescent="0.2">
      <c r="A5916" t="s">
        <v>708</v>
      </c>
      <c r="B5916" t="s">
        <v>709</v>
      </c>
      <c r="D5916" t="s">
        <v>127</v>
      </c>
      <c r="E5916" t="s">
        <v>70</v>
      </c>
      <c r="F5916" s="1">
        <v>40442</v>
      </c>
      <c r="G5916">
        <v>13.5</v>
      </c>
      <c r="O5916">
        <v>7.94</v>
      </c>
      <c r="P5916" t="s">
        <v>71</v>
      </c>
      <c r="Q5916">
        <v>20.100000000000001</v>
      </c>
      <c r="R5916" t="s">
        <v>71</v>
      </c>
    </row>
    <row r="5917" spans="1:46" x14ac:dyDescent="0.2">
      <c r="A5917" t="s">
        <v>708</v>
      </c>
      <c r="B5917" t="s">
        <v>709</v>
      </c>
      <c r="D5917" t="s">
        <v>127</v>
      </c>
      <c r="E5917" t="s">
        <v>70</v>
      </c>
      <c r="F5917" s="1">
        <v>41171</v>
      </c>
      <c r="G5917">
        <v>0.5</v>
      </c>
      <c r="I5917">
        <v>12.04</v>
      </c>
      <c r="J5917" t="s">
        <v>71</v>
      </c>
      <c r="K5917">
        <v>2.13</v>
      </c>
      <c r="L5917" t="s">
        <v>71</v>
      </c>
      <c r="M5917">
        <v>4.28</v>
      </c>
      <c r="N5917" t="s">
        <v>71</v>
      </c>
      <c r="O5917">
        <v>9.14</v>
      </c>
      <c r="P5917" t="s">
        <v>71</v>
      </c>
      <c r="Q5917">
        <v>22.1</v>
      </c>
      <c r="R5917" t="s">
        <v>71</v>
      </c>
      <c r="S5917">
        <v>0.59</v>
      </c>
      <c r="T5917" t="s">
        <v>71</v>
      </c>
      <c r="U5917">
        <v>18.27</v>
      </c>
      <c r="V5917" t="s">
        <v>71</v>
      </c>
      <c r="W5917">
        <v>26.51</v>
      </c>
      <c r="X5917" t="s">
        <v>71</v>
      </c>
      <c r="Y5917">
        <v>46.04</v>
      </c>
      <c r="AA5917">
        <v>38.020000000000003</v>
      </c>
      <c r="AC5917">
        <v>39.049999999999997</v>
      </c>
      <c r="AE5917">
        <v>3.5</v>
      </c>
      <c r="AF5917" t="s">
        <v>71</v>
      </c>
      <c r="AG5917">
        <v>6.34</v>
      </c>
      <c r="AH5917" t="s">
        <v>71</v>
      </c>
      <c r="AS5917">
        <v>1.57</v>
      </c>
      <c r="AT5917" t="s">
        <v>71</v>
      </c>
    </row>
    <row r="5918" spans="1:46" x14ac:dyDescent="0.2">
      <c r="A5918" t="s">
        <v>708</v>
      </c>
      <c r="B5918" t="s">
        <v>709</v>
      </c>
      <c r="D5918" t="s">
        <v>127</v>
      </c>
      <c r="E5918" t="s">
        <v>70</v>
      </c>
      <c r="F5918" s="1">
        <v>41171</v>
      </c>
      <c r="G5918">
        <v>1</v>
      </c>
      <c r="K5918">
        <v>2.38</v>
      </c>
      <c r="L5918" t="s">
        <v>71</v>
      </c>
      <c r="O5918">
        <v>9.1300000000000008</v>
      </c>
      <c r="P5918" t="s">
        <v>71</v>
      </c>
      <c r="Q5918">
        <v>22.1</v>
      </c>
      <c r="R5918" t="s">
        <v>71</v>
      </c>
      <c r="S5918">
        <v>0.61</v>
      </c>
      <c r="T5918" t="s">
        <v>71</v>
      </c>
      <c r="U5918">
        <v>18.89</v>
      </c>
      <c r="V5918" t="s">
        <v>71</v>
      </c>
      <c r="W5918">
        <v>22.91</v>
      </c>
      <c r="X5918" t="s">
        <v>71</v>
      </c>
      <c r="Y5918">
        <v>46.53</v>
      </c>
      <c r="AA5918">
        <v>39.11</v>
      </c>
      <c r="AE5918">
        <v>4.0999999999999996</v>
      </c>
      <c r="AF5918" t="s">
        <v>71</v>
      </c>
      <c r="AG5918">
        <v>6.15</v>
      </c>
      <c r="AH5918" t="s">
        <v>71</v>
      </c>
      <c r="AS5918">
        <v>1.56</v>
      </c>
      <c r="AT5918" t="s">
        <v>71</v>
      </c>
    </row>
    <row r="5919" spans="1:46" x14ac:dyDescent="0.2">
      <c r="A5919" t="s">
        <v>708</v>
      </c>
      <c r="B5919" t="s">
        <v>709</v>
      </c>
      <c r="D5919" t="s">
        <v>127</v>
      </c>
      <c r="E5919" t="s">
        <v>70</v>
      </c>
      <c r="F5919" s="1">
        <v>41171</v>
      </c>
      <c r="G5919">
        <v>2</v>
      </c>
      <c r="O5919">
        <v>9.1199999999999992</v>
      </c>
      <c r="P5919" t="s">
        <v>71</v>
      </c>
      <c r="Q5919">
        <v>22.2</v>
      </c>
      <c r="R5919" t="s">
        <v>71</v>
      </c>
    </row>
    <row r="5920" spans="1:46" x14ac:dyDescent="0.2">
      <c r="A5920" t="s">
        <v>708</v>
      </c>
      <c r="B5920" t="s">
        <v>709</v>
      </c>
      <c r="D5920" t="s">
        <v>127</v>
      </c>
      <c r="E5920" t="s">
        <v>70</v>
      </c>
      <c r="F5920" s="1">
        <v>41171</v>
      </c>
      <c r="G5920">
        <v>3</v>
      </c>
      <c r="O5920">
        <v>9.0500000000000007</v>
      </c>
      <c r="P5920" t="s">
        <v>71</v>
      </c>
      <c r="Q5920">
        <v>22.2</v>
      </c>
      <c r="R5920" t="s">
        <v>71</v>
      </c>
    </row>
    <row r="5921" spans="1:29" x14ac:dyDescent="0.2">
      <c r="A5921" t="s">
        <v>708</v>
      </c>
      <c r="B5921" t="s">
        <v>709</v>
      </c>
      <c r="D5921" t="s">
        <v>127</v>
      </c>
      <c r="E5921" t="s">
        <v>70</v>
      </c>
      <c r="F5921" s="1">
        <v>41171</v>
      </c>
      <c r="G5921">
        <v>4</v>
      </c>
      <c r="O5921">
        <v>9.06</v>
      </c>
      <c r="P5921" t="s">
        <v>71</v>
      </c>
      <c r="Q5921">
        <v>22.2</v>
      </c>
      <c r="R5921" t="s">
        <v>71</v>
      </c>
    </row>
    <row r="5922" spans="1:29" x14ac:dyDescent="0.2">
      <c r="A5922" t="s">
        <v>708</v>
      </c>
      <c r="B5922" t="s">
        <v>709</v>
      </c>
      <c r="D5922" t="s">
        <v>127</v>
      </c>
      <c r="E5922" t="s">
        <v>70</v>
      </c>
      <c r="F5922" s="1">
        <v>41171</v>
      </c>
      <c r="G5922">
        <v>5</v>
      </c>
      <c r="O5922">
        <v>9.15</v>
      </c>
      <c r="P5922" t="s">
        <v>71</v>
      </c>
      <c r="Q5922">
        <v>22.2</v>
      </c>
      <c r="R5922" t="s">
        <v>71</v>
      </c>
    </row>
    <row r="5923" spans="1:29" x14ac:dyDescent="0.2">
      <c r="A5923" t="s">
        <v>708</v>
      </c>
      <c r="B5923" t="s">
        <v>709</v>
      </c>
      <c r="D5923" t="s">
        <v>127</v>
      </c>
      <c r="E5923" t="s">
        <v>70</v>
      </c>
      <c r="F5923" s="1">
        <v>41171</v>
      </c>
      <c r="G5923">
        <v>6</v>
      </c>
      <c r="O5923">
        <v>9.11</v>
      </c>
      <c r="P5923" t="s">
        <v>71</v>
      </c>
      <c r="Q5923">
        <v>22.2</v>
      </c>
      <c r="R5923" t="s">
        <v>71</v>
      </c>
    </row>
    <row r="5924" spans="1:29" x14ac:dyDescent="0.2">
      <c r="A5924" t="s">
        <v>708</v>
      </c>
      <c r="B5924" t="s">
        <v>709</v>
      </c>
      <c r="D5924" t="s">
        <v>127</v>
      </c>
      <c r="E5924" t="s">
        <v>70</v>
      </c>
      <c r="F5924" s="1">
        <v>41171</v>
      </c>
      <c r="G5924">
        <v>7</v>
      </c>
      <c r="O5924">
        <v>9</v>
      </c>
      <c r="P5924" t="s">
        <v>71</v>
      </c>
      <c r="Q5924">
        <v>22.2</v>
      </c>
      <c r="R5924" t="s">
        <v>71</v>
      </c>
    </row>
    <row r="5925" spans="1:29" x14ac:dyDescent="0.2">
      <c r="A5925" t="s">
        <v>708</v>
      </c>
      <c r="B5925" t="s">
        <v>709</v>
      </c>
      <c r="D5925" t="s">
        <v>127</v>
      </c>
      <c r="E5925" t="s">
        <v>70</v>
      </c>
      <c r="F5925" s="1">
        <v>41171</v>
      </c>
      <c r="G5925">
        <v>8</v>
      </c>
      <c r="O5925">
        <v>8.98</v>
      </c>
      <c r="P5925" t="s">
        <v>71</v>
      </c>
      <c r="Q5925">
        <v>22.2</v>
      </c>
      <c r="R5925" t="s">
        <v>71</v>
      </c>
    </row>
    <row r="5926" spans="1:29" x14ac:dyDescent="0.2">
      <c r="A5926" t="s">
        <v>708</v>
      </c>
      <c r="B5926" t="s">
        <v>709</v>
      </c>
      <c r="D5926" t="s">
        <v>127</v>
      </c>
      <c r="E5926" t="s">
        <v>70</v>
      </c>
      <c r="F5926" s="1">
        <v>41171</v>
      </c>
      <c r="G5926">
        <v>9</v>
      </c>
      <c r="O5926">
        <v>8.65</v>
      </c>
      <c r="P5926" t="s">
        <v>71</v>
      </c>
      <c r="Q5926">
        <v>22.2</v>
      </c>
      <c r="R5926" t="s">
        <v>71</v>
      </c>
    </row>
    <row r="5927" spans="1:29" x14ac:dyDescent="0.2">
      <c r="A5927" t="s">
        <v>708</v>
      </c>
      <c r="B5927" t="s">
        <v>709</v>
      </c>
      <c r="D5927" t="s">
        <v>127</v>
      </c>
      <c r="E5927" t="s">
        <v>70</v>
      </c>
      <c r="F5927" s="1">
        <v>41171</v>
      </c>
      <c r="G5927">
        <v>10</v>
      </c>
      <c r="O5927">
        <v>8.27</v>
      </c>
      <c r="P5927" t="s">
        <v>71</v>
      </c>
      <c r="Q5927">
        <v>22.2</v>
      </c>
      <c r="R5927" t="s">
        <v>71</v>
      </c>
    </row>
    <row r="5928" spans="1:29" x14ac:dyDescent="0.2">
      <c r="A5928" t="s">
        <v>708</v>
      </c>
      <c r="B5928" t="s">
        <v>709</v>
      </c>
      <c r="D5928" t="s">
        <v>127</v>
      </c>
      <c r="E5928" t="s">
        <v>70</v>
      </c>
      <c r="F5928" s="1">
        <v>41171</v>
      </c>
      <c r="G5928">
        <v>11</v>
      </c>
      <c r="O5928">
        <v>6.7</v>
      </c>
      <c r="P5928" t="s">
        <v>71</v>
      </c>
      <c r="Q5928">
        <v>21.8</v>
      </c>
      <c r="R5928" t="s">
        <v>71</v>
      </c>
    </row>
    <row r="5929" spans="1:29" x14ac:dyDescent="0.2">
      <c r="A5929" t="s">
        <v>708</v>
      </c>
      <c r="B5929" t="s">
        <v>709</v>
      </c>
      <c r="D5929" t="s">
        <v>127</v>
      </c>
      <c r="E5929" t="s">
        <v>70</v>
      </c>
      <c r="F5929" s="1">
        <v>41535</v>
      </c>
      <c r="G5929">
        <v>0.5</v>
      </c>
      <c r="I5929">
        <v>14.74</v>
      </c>
      <c r="J5929" t="s">
        <v>71</v>
      </c>
      <c r="M5929">
        <v>3.7</v>
      </c>
      <c r="N5929" t="s">
        <v>71</v>
      </c>
      <c r="O5929">
        <v>8.16</v>
      </c>
      <c r="P5929" t="s">
        <v>71</v>
      </c>
      <c r="Q5929">
        <v>20.9</v>
      </c>
      <c r="R5929" t="s">
        <v>71</v>
      </c>
      <c r="AC5929">
        <v>41.15</v>
      </c>
    </row>
    <row r="5930" spans="1:29" x14ac:dyDescent="0.2">
      <c r="A5930" t="s">
        <v>708</v>
      </c>
      <c r="B5930" t="s">
        <v>709</v>
      </c>
      <c r="D5930" t="s">
        <v>127</v>
      </c>
      <c r="E5930" t="s">
        <v>70</v>
      </c>
      <c r="F5930" s="1">
        <v>41535</v>
      </c>
      <c r="G5930">
        <v>1</v>
      </c>
      <c r="O5930">
        <v>8.18</v>
      </c>
      <c r="P5930" t="s">
        <v>71</v>
      </c>
      <c r="Q5930">
        <v>20.9</v>
      </c>
      <c r="R5930" t="s">
        <v>71</v>
      </c>
    </row>
    <row r="5931" spans="1:29" x14ac:dyDescent="0.2">
      <c r="A5931" t="s">
        <v>708</v>
      </c>
      <c r="B5931" t="s">
        <v>709</v>
      </c>
      <c r="D5931" t="s">
        <v>127</v>
      </c>
      <c r="E5931" t="s">
        <v>70</v>
      </c>
      <c r="F5931" s="1">
        <v>41535</v>
      </c>
      <c r="G5931">
        <v>2</v>
      </c>
      <c r="O5931">
        <v>8.18</v>
      </c>
      <c r="P5931" t="s">
        <v>71</v>
      </c>
      <c r="Q5931">
        <v>20.8</v>
      </c>
      <c r="R5931" t="s">
        <v>71</v>
      </c>
    </row>
    <row r="5932" spans="1:29" x14ac:dyDescent="0.2">
      <c r="A5932" t="s">
        <v>708</v>
      </c>
      <c r="B5932" t="s">
        <v>709</v>
      </c>
      <c r="D5932" t="s">
        <v>127</v>
      </c>
      <c r="E5932" t="s">
        <v>70</v>
      </c>
      <c r="F5932" s="1">
        <v>41535</v>
      </c>
      <c r="G5932">
        <v>3</v>
      </c>
      <c r="O5932">
        <v>8.17</v>
      </c>
      <c r="P5932" t="s">
        <v>71</v>
      </c>
      <c r="Q5932">
        <v>20.7</v>
      </c>
      <c r="R5932" t="s">
        <v>71</v>
      </c>
    </row>
    <row r="5933" spans="1:29" x14ac:dyDescent="0.2">
      <c r="A5933" t="s">
        <v>708</v>
      </c>
      <c r="B5933" t="s">
        <v>709</v>
      </c>
      <c r="D5933" t="s">
        <v>127</v>
      </c>
      <c r="E5933" t="s">
        <v>70</v>
      </c>
      <c r="F5933" s="1">
        <v>41535</v>
      </c>
      <c r="G5933">
        <v>4</v>
      </c>
      <c r="O5933">
        <v>8.11</v>
      </c>
      <c r="P5933" t="s">
        <v>71</v>
      </c>
      <c r="Q5933">
        <v>20.6</v>
      </c>
      <c r="R5933" t="s">
        <v>71</v>
      </c>
    </row>
    <row r="5934" spans="1:29" x14ac:dyDescent="0.2">
      <c r="A5934" t="s">
        <v>708</v>
      </c>
      <c r="B5934" t="s">
        <v>709</v>
      </c>
      <c r="D5934" t="s">
        <v>127</v>
      </c>
      <c r="E5934" t="s">
        <v>70</v>
      </c>
      <c r="F5934" s="1">
        <v>41535</v>
      </c>
      <c r="G5934">
        <v>5</v>
      </c>
      <c r="O5934">
        <v>8.18</v>
      </c>
      <c r="P5934" t="s">
        <v>71</v>
      </c>
      <c r="Q5934">
        <v>20.6</v>
      </c>
      <c r="R5934" t="s">
        <v>71</v>
      </c>
    </row>
    <row r="5935" spans="1:29" x14ac:dyDescent="0.2">
      <c r="A5935" t="s">
        <v>708</v>
      </c>
      <c r="B5935" t="s">
        <v>709</v>
      </c>
      <c r="D5935" t="s">
        <v>127</v>
      </c>
      <c r="E5935" t="s">
        <v>70</v>
      </c>
      <c r="F5935" s="1">
        <v>41535</v>
      </c>
      <c r="G5935">
        <v>6</v>
      </c>
      <c r="O5935">
        <v>8.1</v>
      </c>
      <c r="P5935" t="s">
        <v>71</v>
      </c>
      <c r="Q5935">
        <v>20.6</v>
      </c>
      <c r="R5935" t="s">
        <v>71</v>
      </c>
    </row>
    <row r="5936" spans="1:29" x14ac:dyDescent="0.2">
      <c r="A5936" t="s">
        <v>708</v>
      </c>
      <c r="B5936" t="s">
        <v>709</v>
      </c>
      <c r="D5936" t="s">
        <v>127</v>
      </c>
      <c r="E5936" t="s">
        <v>70</v>
      </c>
      <c r="F5936" s="1">
        <v>41535</v>
      </c>
      <c r="G5936">
        <v>7</v>
      </c>
      <c r="O5936">
        <v>8.07</v>
      </c>
      <c r="P5936" t="s">
        <v>71</v>
      </c>
      <c r="Q5936">
        <v>20.6</v>
      </c>
      <c r="R5936" t="s">
        <v>71</v>
      </c>
    </row>
    <row r="5937" spans="1:46" x14ac:dyDescent="0.2">
      <c r="A5937" t="s">
        <v>708</v>
      </c>
      <c r="B5937" t="s">
        <v>709</v>
      </c>
      <c r="D5937" t="s">
        <v>127</v>
      </c>
      <c r="E5937" t="s">
        <v>70</v>
      </c>
      <c r="F5937" s="1">
        <v>41535</v>
      </c>
      <c r="G5937">
        <v>8</v>
      </c>
      <c r="O5937">
        <v>8.08</v>
      </c>
      <c r="P5937" t="s">
        <v>71</v>
      </c>
      <c r="Q5937">
        <v>20.6</v>
      </c>
      <c r="R5937" t="s">
        <v>71</v>
      </c>
    </row>
    <row r="5938" spans="1:46" x14ac:dyDescent="0.2">
      <c r="A5938" t="s">
        <v>708</v>
      </c>
      <c r="B5938" t="s">
        <v>709</v>
      </c>
      <c r="D5938" t="s">
        <v>127</v>
      </c>
      <c r="E5938" t="s">
        <v>70</v>
      </c>
      <c r="F5938" s="1">
        <v>41535</v>
      </c>
      <c r="G5938">
        <v>9</v>
      </c>
      <c r="O5938">
        <v>8.0399999999999991</v>
      </c>
      <c r="P5938" t="s">
        <v>71</v>
      </c>
      <c r="Q5938">
        <v>20.5</v>
      </c>
      <c r="R5938" t="s">
        <v>71</v>
      </c>
    </row>
    <row r="5939" spans="1:46" x14ac:dyDescent="0.2">
      <c r="A5939" t="s">
        <v>708</v>
      </c>
      <c r="B5939" t="s">
        <v>709</v>
      </c>
      <c r="D5939" t="s">
        <v>127</v>
      </c>
      <c r="E5939" t="s">
        <v>70</v>
      </c>
      <c r="F5939" s="1">
        <v>41535</v>
      </c>
      <c r="G5939">
        <v>10</v>
      </c>
      <c r="O5939">
        <v>8.01</v>
      </c>
      <c r="P5939" t="s">
        <v>71</v>
      </c>
      <c r="Q5939">
        <v>20.5</v>
      </c>
      <c r="R5939" t="s">
        <v>71</v>
      </c>
    </row>
    <row r="5940" spans="1:46" x14ac:dyDescent="0.2">
      <c r="A5940" t="s">
        <v>708</v>
      </c>
      <c r="B5940" t="s">
        <v>709</v>
      </c>
      <c r="D5940" t="s">
        <v>127</v>
      </c>
      <c r="E5940" t="s">
        <v>70</v>
      </c>
      <c r="F5940" s="1">
        <v>41535</v>
      </c>
      <c r="G5940">
        <v>11</v>
      </c>
      <c r="O5940">
        <v>8</v>
      </c>
      <c r="P5940" t="s">
        <v>71</v>
      </c>
      <c r="Q5940">
        <v>20.5</v>
      </c>
      <c r="R5940" t="s">
        <v>71</v>
      </c>
    </row>
    <row r="5941" spans="1:46" x14ac:dyDescent="0.2">
      <c r="A5941" t="s">
        <v>708</v>
      </c>
      <c r="B5941" t="s">
        <v>709</v>
      </c>
      <c r="D5941" t="s">
        <v>127</v>
      </c>
      <c r="E5941" t="s">
        <v>70</v>
      </c>
      <c r="F5941" s="1">
        <v>41535</v>
      </c>
      <c r="G5941">
        <v>12</v>
      </c>
      <c r="O5941">
        <v>7.98</v>
      </c>
      <c r="P5941" t="s">
        <v>71</v>
      </c>
      <c r="Q5941">
        <v>20.399999999999999</v>
      </c>
      <c r="R5941" t="s">
        <v>71</v>
      </c>
    </row>
    <row r="5942" spans="1:46" x14ac:dyDescent="0.2">
      <c r="A5942" t="s">
        <v>708</v>
      </c>
      <c r="B5942" t="s">
        <v>709</v>
      </c>
      <c r="D5942" t="s">
        <v>127</v>
      </c>
      <c r="E5942" t="s">
        <v>70</v>
      </c>
      <c r="F5942" s="1">
        <v>41535</v>
      </c>
      <c r="G5942">
        <v>13</v>
      </c>
      <c r="O5942">
        <v>7.86</v>
      </c>
      <c r="P5942" t="s">
        <v>71</v>
      </c>
      <c r="Q5942">
        <v>20.399999999999999</v>
      </c>
      <c r="R5942" t="s">
        <v>71</v>
      </c>
    </row>
    <row r="5943" spans="1:46" x14ac:dyDescent="0.2">
      <c r="A5943" t="s">
        <v>275</v>
      </c>
      <c r="B5943" t="s">
        <v>276</v>
      </c>
      <c r="C5943">
        <f>-70.03465673 / 41.72621278</f>
        <v>-1.6784331014955822</v>
      </c>
      <c r="D5943" t="s">
        <v>277</v>
      </c>
      <c r="E5943" t="s">
        <v>70</v>
      </c>
      <c r="F5943" s="1">
        <v>37143</v>
      </c>
      <c r="G5943">
        <v>0.5</v>
      </c>
      <c r="I5943">
        <v>1.6</v>
      </c>
      <c r="J5943" t="s">
        <v>71</v>
      </c>
      <c r="K5943">
        <v>1.1599999999999999</v>
      </c>
      <c r="L5943" t="s">
        <v>71</v>
      </c>
      <c r="M5943">
        <v>1.6</v>
      </c>
      <c r="N5943" t="s">
        <v>71</v>
      </c>
      <c r="O5943">
        <v>8.1</v>
      </c>
      <c r="P5943" t="s">
        <v>71</v>
      </c>
      <c r="Q5943">
        <v>22.8</v>
      </c>
      <c r="R5943" t="s">
        <v>71</v>
      </c>
      <c r="S5943">
        <v>0.15</v>
      </c>
      <c r="T5943" t="s">
        <v>71</v>
      </c>
      <c r="U5943">
        <v>4.6500000000000004</v>
      </c>
      <c r="V5943" t="s">
        <v>71</v>
      </c>
      <c r="W5943">
        <v>33.4</v>
      </c>
      <c r="X5943" t="s">
        <v>71</v>
      </c>
      <c r="Y5943">
        <v>26.31</v>
      </c>
      <c r="AA5943">
        <v>32.06</v>
      </c>
      <c r="AC5943">
        <v>53.23</v>
      </c>
      <c r="AE5943">
        <v>0.8</v>
      </c>
      <c r="AF5943" t="s">
        <v>71</v>
      </c>
      <c r="AG5943">
        <v>5.21</v>
      </c>
      <c r="AH5943" t="s">
        <v>71</v>
      </c>
      <c r="AS5943">
        <v>0.77</v>
      </c>
      <c r="AT5943" t="s">
        <v>71</v>
      </c>
    </row>
    <row r="5944" spans="1:46" x14ac:dyDescent="0.2">
      <c r="A5944" t="s">
        <v>275</v>
      </c>
      <c r="B5944" t="s">
        <v>276</v>
      </c>
      <c r="C5944">
        <f>-70.03465673 / 41.72621278</f>
        <v>-1.6784331014955822</v>
      </c>
      <c r="D5944" t="s">
        <v>277</v>
      </c>
      <c r="E5944" t="s">
        <v>70</v>
      </c>
      <c r="F5944" s="1">
        <v>37143</v>
      </c>
      <c r="G5944">
        <v>1</v>
      </c>
      <c r="K5944">
        <v>1.84</v>
      </c>
      <c r="L5944" t="s">
        <v>71</v>
      </c>
      <c r="O5944">
        <v>8.1</v>
      </c>
      <c r="P5944" t="s">
        <v>71</v>
      </c>
      <c r="Q5944">
        <v>22.8</v>
      </c>
      <c r="R5944" t="s">
        <v>71</v>
      </c>
      <c r="S5944">
        <v>0.25</v>
      </c>
      <c r="T5944" t="s">
        <v>71</v>
      </c>
      <c r="W5944">
        <v>32.9</v>
      </c>
      <c r="X5944" t="s">
        <v>71</v>
      </c>
      <c r="AE5944">
        <v>0.7</v>
      </c>
      <c r="AF5944" t="s">
        <v>71</v>
      </c>
      <c r="AG5944">
        <v>5.24</v>
      </c>
      <c r="AH5944" t="s">
        <v>71</v>
      </c>
      <c r="AS5944">
        <v>1.78</v>
      </c>
      <c r="AT5944" t="s">
        <v>71</v>
      </c>
    </row>
    <row r="5945" spans="1:46" x14ac:dyDescent="0.2">
      <c r="A5945" t="s">
        <v>275</v>
      </c>
      <c r="B5945" t="s">
        <v>276</v>
      </c>
      <c r="C5945">
        <f>-70.03465673 / 41.72621278</f>
        <v>-1.6784331014955822</v>
      </c>
      <c r="D5945" t="s">
        <v>277</v>
      </c>
      <c r="E5945" t="s">
        <v>70</v>
      </c>
      <c r="F5945" s="1">
        <v>37873</v>
      </c>
      <c r="G5945">
        <v>0.5</v>
      </c>
      <c r="I5945">
        <v>4.3</v>
      </c>
      <c r="J5945" t="s">
        <v>71</v>
      </c>
      <c r="K5945">
        <v>1.32</v>
      </c>
      <c r="L5945" t="s">
        <v>71</v>
      </c>
      <c r="M5945">
        <v>3.3</v>
      </c>
      <c r="N5945" t="s">
        <v>71</v>
      </c>
      <c r="O5945">
        <v>4.97</v>
      </c>
      <c r="P5945" t="s">
        <v>71</v>
      </c>
      <c r="Q5945">
        <v>24.7</v>
      </c>
      <c r="R5945" t="s">
        <v>71</v>
      </c>
      <c r="S5945">
        <v>0.4</v>
      </c>
      <c r="T5945" t="s">
        <v>71</v>
      </c>
      <c r="U5945">
        <v>12.39</v>
      </c>
      <c r="V5945" t="s">
        <v>71</v>
      </c>
      <c r="W5945">
        <v>26.5</v>
      </c>
      <c r="X5945" t="s">
        <v>71</v>
      </c>
      <c r="Y5945">
        <v>40.44</v>
      </c>
      <c r="AA5945">
        <v>33.32</v>
      </c>
      <c r="AC5945">
        <v>42.8</v>
      </c>
      <c r="AE5945">
        <v>0.1</v>
      </c>
      <c r="AF5945" t="s">
        <v>71</v>
      </c>
      <c r="AG5945">
        <v>5.36</v>
      </c>
      <c r="AH5945" t="s">
        <v>71</v>
      </c>
      <c r="AS5945">
        <v>0.62</v>
      </c>
      <c r="AT5945" t="s">
        <v>71</v>
      </c>
    </row>
    <row r="5946" spans="1:46" x14ac:dyDescent="0.2">
      <c r="A5946" t="s">
        <v>275</v>
      </c>
      <c r="B5946" t="s">
        <v>276</v>
      </c>
      <c r="C5946">
        <f>-70.03465673 / 41.72621278</f>
        <v>-1.6784331014955822</v>
      </c>
      <c r="D5946" t="s">
        <v>277</v>
      </c>
      <c r="E5946" t="s">
        <v>70</v>
      </c>
      <c r="F5946" s="1">
        <v>37873</v>
      </c>
      <c r="G5946">
        <v>1</v>
      </c>
      <c r="O5946">
        <v>5.36</v>
      </c>
      <c r="P5946" t="s">
        <v>71</v>
      </c>
      <c r="Q5946">
        <v>24.8</v>
      </c>
      <c r="R5946" t="s">
        <v>71</v>
      </c>
    </row>
    <row r="5947" spans="1:46" x14ac:dyDescent="0.2">
      <c r="A5947" t="s">
        <v>275</v>
      </c>
      <c r="B5947" t="s">
        <v>276</v>
      </c>
      <c r="C5947">
        <f>-70.03465673 / 41.72621278</f>
        <v>-1.6784331014955822</v>
      </c>
      <c r="D5947" t="s">
        <v>277</v>
      </c>
      <c r="E5947" t="s">
        <v>70</v>
      </c>
      <c r="F5947" s="1">
        <v>37873</v>
      </c>
      <c r="G5947">
        <v>2</v>
      </c>
      <c r="O5947">
        <v>5.25</v>
      </c>
      <c r="P5947" t="s">
        <v>71</v>
      </c>
      <c r="Q5947">
        <v>24.7</v>
      </c>
      <c r="R5947" t="s">
        <v>71</v>
      </c>
    </row>
    <row r="5948" spans="1:46" x14ac:dyDescent="0.2">
      <c r="A5948" t="s">
        <v>275</v>
      </c>
      <c r="B5948" t="s">
        <v>276</v>
      </c>
      <c r="C5948">
        <f>-70.03465673 / 41.72621278</f>
        <v>-1.6784331014955822</v>
      </c>
      <c r="D5948" t="s">
        <v>277</v>
      </c>
      <c r="E5948" t="s">
        <v>70</v>
      </c>
      <c r="F5948" s="1">
        <v>37873</v>
      </c>
      <c r="G5948">
        <v>3</v>
      </c>
      <c r="K5948">
        <v>1.76</v>
      </c>
      <c r="L5948" t="s">
        <v>71</v>
      </c>
      <c r="O5948">
        <v>3.97</v>
      </c>
      <c r="P5948" t="s">
        <v>71</v>
      </c>
      <c r="Q5948">
        <v>24.6</v>
      </c>
      <c r="R5948" t="s">
        <v>71</v>
      </c>
      <c r="S5948">
        <v>0.2</v>
      </c>
      <c r="T5948" t="s">
        <v>71</v>
      </c>
      <c r="U5948">
        <v>6.19</v>
      </c>
      <c r="V5948" t="s">
        <v>71</v>
      </c>
      <c r="W5948">
        <v>25.1</v>
      </c>
      <c r="X5948" t="s">
        <v>71</v>
      </c>
      <c r="Y5948">
        <v>30.44</v>
      </c>
      <c r="AA5948">
        <v>36.15</v>
      </c>
      <c r="AE5948">
        <v>0.09</v>
      </c>
      <c r="AF5948" t="s">
        <v>71</v>
      </c>
      <c r="AG5948">
        <v>5.36</v>
      </c>
      <c r="AH5948" t="s">
        <v>71</v>
      </c>
      <c r="AS5948">
        <v>1.03</v>
      </c>
      <c r="AT5948" t="s">
        <v>71</v>
      </c>
    </row>
    <row r="5949" spans="1:46" x14ac:dyDescent="0.2">
      <c r="A5949" t="s">
        <v>275</v>
      </c>
      <c r="B5949" t="s">
        <v>276</v>
      </c>
      <c r="C5949">
        <f>-70.03465673 / 41.72621278</f>
        <v>-1.6784331014955822</v>
      </c>
      <c r="D5949" t="s">
        <v>277</v>
      </c>
      <c r="E5949" t="s">
        <v>70</v>
      </c>
      <c r="F5949" s="1">
        <v>37873</v>
      </c>
      <c r="G5949">
        <v>4</v>
      </c>
      <c r="O5949">
        <v>4.28</v>
      </c>
      <c r="P5949" t="s">
        <v>71</v>
      </c>
      <c r="Q5949">
        <v>24.5</v>
      </c>
      <c r="R5949" t="s">
        <v>71</v>
      </c>
    </row>
    <row r="5950" spans="1:46" x14ac:dyDescent="0.2">
      <c r="A5950" t="s">
        <v>275</v>
      </c>
      <c r="B5950" t="s">
        <v>276</v>
      </c>
      <c r="C5950">
        <f>-70.03465673 / 41.72621278</f>
        <v>-1.6784331014955822</v>
      </c>
      <c r="D5950" t="s">
        <v>277</v>
      </c>
      <c r="E5950" t="s">
        <v>70</v>
      </c>
      <c r="F5950" s="1">
        <v>38218</v>
      </c>
      <c r="G5950">
        <v>0.5</v>
      </c>
      <c r="I5950">
        <v>3.67</v>
      </c>
      <c r="J5950" t="s">
        <v>71</v>
      </c>
      <c r="K5950">
        <v>2.2599999999999998</v>
      </c>
      <c r="L5950" t="s">
        <v>71</v>
      </c>
      <c r="M5950">
        <v>2.19</v>
      </c>
      <c r="N5950" t="s">
        <v>71</v>
      </c>
      <c r="O5950">
        <v>7.26</v>
      </c>
      <c r="P5950" t="s">
        <v>71</v>
      </c>
      <c r="Q5950">
        <v>24.2</v>
      </c>
      <c r="R5950" t="s">
        <v>71</v>
      </c>
      <c r="S5950">
        <v>0.41</v>
      </c>
      <c r="T5950" t="s">
        <v>71</v>
      </c>
      <c r="U5950">
        <v>12.7</v>
      </c>
      <c r="V5950" t="s">
        <v>71</v>
      </c>
      <c r="W5950">
        <v>39.33</v>
      </c>
      <c r="X5950" t="s">
        <v>71</v>
      </c>
      <c r="Y5950">
        <v>40.799999999999997</v>
      </c>
      <c r="AA5950">
        <v>38.6</v>
      </c>
      <c r="AC5950">
        <v>48.7</v>
      </c>
      <c r="AE5950">
        <v>1.21</v>
      </c>
      <c r="AF5950" t="s">
        <v>71</v>
      </c>
      <c r="AG5950">
        <v>5.0999999999999996</v>
      </c>
      <c r="AH5950" t="s">
        <v>71</v>
      </c>
      <c r="AS5950">
        <v>0.7</v>
      </c>
      <c r="AT5950" t="s">
        <v>71</v>
      </c>
    </row>
    <row r="5951" spans="1:46" x14ac:dyDescent="0.2">
      <c r="A5951" t="s">
        <v>275</v>
      </c>
      <c r="B5951" t="s">
        <v>276</v>
      </c>
      <c r="C5951">
        <f>-70.03465673 / 41.72621278</f>
        <v>-1.6784331014955822</v>
      </c>
      <c r="D5951" t="s">
        <v>277</v>
      </c>
      <c r="E5951" t="s">
        <v>70</v>
      </c>
      <c r="F5951" s="1">
        <v>38218</v>
      </c>
      <c r="G5951">
        <v>1</v>
      </c>
      <c r="O5951">
        <v>7.26</v>
      </c>
      <c r="P5951" t="s">
        <v>71</v>
      </c>
      <c r="Q5951">
        <v>24.1</v>
      </c>
      <c r="R5951" t="s">
        <v>71</v>
      </c>
    </row>
    <row r="5952" spans="1:46" x14ac:dyDescent="0.2">
      <c r="A5952" t="s">
        <v>275</v>
      </c>
      <c r="B5952" t="s">
        <v>276</v>
      </c>
      <c r="C5952">
        <f>-70.03465673 / 41.72621278</f>
        <v>-1.6784331014955822</v>
      </c>
      <c r="D5952" t="s">
        <v>277</v>
      </c>
      <c r="E5952" t="s">
        <v>70</v>
      </c>
      <c r="F5952" s="1">
        <v>38218</v>
      </c>
      <c r="G5952">
        <v>2</v>
      </c>
      <c r="O5952">
        <v>6.97</v>
      </c>
      <c r="P5952" t="s">
        <v>71</v>
      </c>
      <c r="Q5952">
        <v>23.7</v>
      </c>
      <c r="R5952" t="s">
        <v>71</v>
      </c>
    </row>
    <row r="5953" spans="1:46" x14ac:dyDescent="0.2">
      <c r="A5953" t="s">
        <v>275</v>
      </c>
      <c r="B5953" t="s">
        <v>276</v>
      </c>
      <c r="C5953">
        <f>-70.03465673 / 41.72621278</f>
        <v>-1.6784331014955822</v>
      </c>
      <c r="D5953" t="s">
        <v>277</v>
      </c>
      <c r="E5953" t="s">
        <v>70</v>
      </c>
      <c r="F5953" s="1">
        <v>38218</v>
      </c>
      <c r="G5953">
        <v>3</v>
      </c>
      <c r="K5953">
        <v>30.96</v>
      </c>
      <c r="L5953" t="s">
        <v>71</v>
      </c>
      <c r="O5953">
        <v>6.06</v>
      </c>
      <c r="P5953" t="s">
        <v>71</v>
      </c>
      <c r="Q5953">
        <v>23.1</v>
      </c>
      <c r="R5953" t="s">
        <v>71</v>
      </c>
      <c r="S5953">
        <v>3.41</v>
      </c>
      <c r="T5953" t="s">
        <v>71</v>
      </c>
      <c r="U5953">
        <v>105.62</v>
      </c>
      <c r="V5953" t="s">
        <v>71</v>
      </c>
      <c r="W5953">
        <v>127.42</v>
      </c>
      <c r="X5953" t="s">
        <v>71</v>
      </c>
      <c r="Y5953">
        <v>71.34</v>
      </c>
      <c r="AA5953">
        <v>64.27</v>
      </c>
      <c r="AE5953">
        <v>1.41</v>
      </c>
      <c r="AF5953" t="s">
        <v>71</v>
      </c>
      <c r="AG5953">
        <v>5.09</v>
      </c>
      <c r="AH5953" t="s">
        <v>71</v>
      </c>
      <c r="AS5953">
        <v>45.32</v>
      </c>
      <c r="AT5953" t="s">
        <v>71</v>
      </c>
    </row>
    <row r="5954" spans="1:46" x14ac:dyDescent="0.2">
      <c r="A5954" t="s">
        <v>275</v>
      </c>
      <c r="B5954" t="s">
        <v>276</v>
      </c>
      <c r="C5954">
        <f>-70.03465673 / 41.72621278</f>
        <v>-1.6784331014955822</v>
      </c>
      <c r="D5954" t="s">
        <v>277</v>
      </c>
      <c r="E5954" t="s">
        <v>70</v>
      </c>
      <c r="F5954" s="1">
        <v>38218</v>
      </c>
      <c r="G5954">
        <v>4</v>
      </c>
      <c r="O5954">
        <v>0.3</v>
      </c>
      <c r="P5954" t="s">
        <v>71</v>
      </c>
      <c r="Q5954">
        <v>23</v>
      </c>
      <c r="R5954" t="s">
        <v>71</v>
      </c>
    </row>
    <row r="5955" spans="1:46" x14ac:dyDescent="0.2">
      <c r="A5955" t="s">
        <v>275</v>
      </c>
      <c r="B5955" t="s">
        <v>276</v>
      </c>
      <c r="C5955">
        <f>-70.03465673 / 41.72621278</f>
        <v>-1.6784331014955822</v>
      </c>
      <c r="D5955" t="s">
        <v>277</v>
      </c>
      <c r="E5955" t="s">
        <v>70</v>
      </c>
      <c r="F5955" s="1">
        <v>38587</v>
      </c>
      <c r="G5955">
        <v>0.5</v>
      </c>
      <c r="I5955">
        <v>4.3</v>
      </c>
      <c r="J5955" t="s">
        <v>71</v>
      </c>
      <c r="K5955">
        <v>1.98</v>
      </c>
      <c r="L5955" t="s">
        <v>71</v>
      </c>
      <c r="M5955">
        <v>3.22</v>
      </c>
      <c r="N5955" t="s">
        <v>71</v>
      </c>
      <c r="O5955">
        <v>7.83</v>
      </c>
      <c r="P5955" t="s">
        <v>71</v>
      </c>
      <c r="Q5955">
        <v>25.9</v>
      </c>
      <c r="R5955" t="s">
        <v>71</v>
      </c>
      <c r="S5955">
        <v>0.1</v>
      </c>
      <c r="T5955" t="s">
        <v>71</v>
      </c>
      <c r="U5955">
        <v>3.1</v>
      </c>
      <c r="V5955" t="s">
        <v>71</v>
      </c>
      <c r="W5955">
        <v>17.760000000000002</v>
      </c>
      <c r="X5955" t="s">
        <v>71</v>
      </c>
      <c r="Y5955">
        <v>20.46</v>
      </c>
      <c r="AA5955">
        <v>37.299999999999997</v>
      </c>
      <c r="AC5955">
        <v>43.15</v>
      </c>
      <c r="AE5955">
        <v>1.82</v>
      </c>
      <c r="AF5955" t="s">
        <v>71</v>
      </c>
      <c r="AG5955">
        <v>5.4</v>
      </c>
      <c r="AH5955" t="s">
        <v>71</v>
      </c>
      <c r="AS5955">
        <v>0.78</v>
      </c>
      <c r="AT5955" t="s">
        <v>71</v>
      </c>
    </row>
    <row r="5956" spans="1:46" x14ac:dyDescent="0.2">
      <c r="A5956" t="s">
        <v>275</v>
      </c>
      <c r="B5956" t="s">
        <v>276</v>
      </c>
      <c r="C5956">
        <f>-70.03465673 / 41.72621278</f>
        <v>-1.6784331014955822</v>
      </c>
      <c r="D5956" t="s">
        <v>277</v>
      </c>
      <c r="E5956" t="s">
        <v>70</v>
      </c>
      <c r="F5956" s="1">
        <v>38587</v>
      </c>
      <c r="G5956">
        <v>1</v>
      </c>
      <c r="O5956">
        <v>7.83</v>
      </c>
      <c r="P5956" t="s">
        <v>71</v>
      </c>
      <c r="Q5956">
        <v>25.8</v>
      </c>
      <c r="R5956" t="s">
        <v>71</v>
      </c>
    </row>
    <row r="5957" spans="1:46" x14ac:dyDescent="0.2">
      <c r="A5957" t="s">
        <v>275</v>
      </c>
      <c r="B5957" t="s">
        <v>276</v>
      </c>
      <c r="C5957">
        <f>-70.03465673 / 41.72621278</f>
        <v>-1.6784331014955822</v>
      </c>
      <c r="D5957" t="s">
        <v>277</v>
      </c>
      <c r="E5957" t="s">
        <v>70</v>
      </c>
      <c r="F5957" s="1">
        <v>38587</v>
      </c>
      <c r="G5957">
        <v>2</v>
      </c>
      <c r="O5957">
        <v>7.83</v>
      </c>
      <c r="P5957" t="s">
        <v>71</v>
      </c>
      <c r="Q5957">
        <v>25.8</v>
      </c>
      <c r="R5957" t="s">
        <v>71</v>
      </c>
    </row>
    <row r="5958" spans="1:46" x14ac:dyDescent="0.2">
      <c r="A5958" t="s">
        <v>275</v>
      </c>
      <c r="B5958" t="s">
        <v>276</v>
      </c>
      <c r="C5958">
        <f>-70.03465673 / 41.72621278</f>
        <v>-1.6784331014955822</v>
      </c>
      <c r="D5958" t="s">
        <v>277</v>
      </c>
      <c r="E5958" t="s">
        <v>70</v>
      </c>
      <c r="F5958" s="1">
        <v>38587</v>
      </c>
      <c r="G5958">
        <v>3</v>
      </c>
      <c r="O5958">
        <v>7.74</v>
      </c>
      <c r="P5958" t="s">
        <v>71</v>
      </c>
      <c r="Q5958">
        <v>25.5</v>
      </c>
      <c r="R5958" t="s">
        <v>71</v>
      </c>
    </row>
    <row r="5959" spans="1:46" x14ac:dyDescent="0.2">
      <c r="A5959" t="s">
        <v>275</v>
      </c>
      <c r="B5959" t="s">
        <v>276</v>
      </c>
      <c r="C5959">
        <f>-70.03465673 / 41.72621278</f>
        <v>-1.6784331014955822</v>
      </c>
      <c r="D5959" t="s">
        <v>277</v>
      </c>
      <c r="E5959" t="s">
        <v>70</v>
      </c>
      <c r="F5959" s="1">
        <v>38587</v>
      </c>
      <c r="G5959">
        <v>3.5</v>
      </c>
      <c r="K5959">
        <v>1.23</v>
      </c>
      <c r="L5959" t="s">
        <v>71</v>
      </c>
      <c r="S5959">
        <v>0.3</v>
      </c>
      <c r="T5959" t="s">
        <v>71</v>
      </c>
      <c r="W5959">
        <v>20.77</v>
      </c>
      <c r="X5959" t="s">
        <v>71</v>
      </c>
      <c r="AE5959">
        <v>2.02</v>
      </c>
      <c r="AF5959" t="s">
        <v>71</v>
      </c>
      <c r="AG5959">
        <v>5.43</v>
      </c>
      <c r="AH5959" t="s">
        <v>71</v>
      </c>
      <c r="AS5959">
        <v>0.59</v>
      </c>
      <c r="AT5959" t="s">
        <v>71</v>
      </c>
    </row>
    <row r="5960" spans="1:46" x14ac:dyDescent="0.2">
      <c r="A5960" t="s">
        <v>275</v>
      </c>
      <c r="B5960" t="s">
        <v>276</v>
      </c>
      <c r="C5960">
        <f>-70.03465673 / 41.72621278</f>
        <v>-1.6784331014955822</v>
      </c>
      <c r="D5960" t="s">
        <v>277</v>
      </c>
      <c r="E5960" t="s">
        <v>70</v>
      </c>
      <c r="F5960" s="1">
        <v>38587</v>
      </c>
      <c r="G5960">
        <v>4</v>
      </c>
      <c r="O5960">
        <v>7.54</v>
      </c>
      <c r="P5960" t="s">
        <v>71</v>
      </c>
      <c r="Q5960">
        <v>25.5</v>
      </c>
      <c r="R5960" t="s">
        <v>71</v>
      </c>
    </row>
    <row r="5961" spans="1:46" x14ac:dyDescent="0.2">
      <c r="A5961" t="s">
        <v>275</v>
      </c>
      <c r="B5961" t="s">
        <v>276</v>
      </c>
      <c r="C5961">
        <f>-70.03465673 / 41.72621278</f>
        <v>-1.6784331014955822</v>
      </c>
      <c r="D5961" t="s">
        <v>277</v>
      </c>
      <c r="E5961" t="s">
        <v>70</v>
      </c>
      <c r="F5961" s="1">
        <v>39322</v>
      </c>
      <c r="G5961">
        <v>0.5</v>
      </c>
      <c r="I5961">
        <v>4</v>
      </c>
      <c r="J5961" t="s">
        <v>71</v>
      </c>
      <c r="K5961">
        <v>2.39</v>
      </c>
      <c r="L5961" t="s">
        <v>71</v>
      </c>
      <c r="M5961">
        <v>3.93</v>
      </c>
      <c r="N5961" t="s">
        <v>71</v>
      </c>
      <c r="O5961">
        <v>4</v>
      </c>
      <c r="P5961" t="s">
        <v>71</v>
      </c>
      <c r="Q5961">
        <v>25.3</v>
      </c>
      <c r="R5961" t="s">
        <v>71</v>
      </c>
      <c r="S5961">
        <v>0.33</v>
      </c>
      <c r="T5961" t="s">
        <v>71</v>
      </c>
      <c r="U5961">
        <v>10.35</v>
      </c>
      <c r="V5961" t="s">
        <v>71</v>
      </c>
      <c r="W5961">
        <v>32.24</v>
      </c>
      <c r="X5961" t="s">
        <v>71</v>
      </c>
      <c r="Y5961">
        <v>37.85</v>
      </c>
      <c r="AA5961">
        <v>39.15</v>
      </c>
      <c r="AC5961">
        <v>40.28</v>
      </c>
      <c r="AE5961">
        <v>1</v>
      </c>
      <c r="AF5961" t="s">
        <v>71</v>
      </c>
      <c r="AG5961">
        <v>5.63</v>
      </c>
      <c r="AH5961" t="s">
        <v>71</v>
      </c>
      <c r="AS5961">
        <v>0.89</v>
      </c>
      <c r="AT5961" t="s">
        <v>71</v>
      </c>
    </row>
    <row r="5962" spans="1:46" x14ac:dyDescent="0.2">
      <c r="A5962" t="s">
        <v>275</v>
      </c>
      <c r="B5962" t="s">
        <v>276</v>
      </c>
      <c r="C5962">
        <f>-70.03465673 / 41.72621278</f>
        <v>-1.6784331014955822</v>
      </c>
      <c r="D5962" t="s">
        <v>277</v>
      </c>
      <c r="E5962" t="s">
        <v>70</v>
      </c>
      <c r="F5962" s="1">
        <v>39322</v>
      </c>
      <c r="G5962">
        <v>1</v>
      </c>
      <c r="O5962">
        <v>4.1500000000000004</v>
      </c>
      <c r="P5962" t="s">
        <v>71</v>
      </c>
      <c r="Q5962">
        <v>25.2</v>
      </c>
      <c r="R5962" t="s">
        <v>71</v>
      </c>
    </row>
    <row r="5963" spans="1:46" x14ac:dyDescent="0.2">
      <c r="A5963" t="s">
        <v>275</v>
      </c>
      <c r="B5963" t="s">
        <v>276</v>
      </c>
      <c r="C5963">
        <f>-70.03465673 / 41.72621278</f>
        <v>-1.6784331014955822</v>
      </c>
      <c r="D5963" t="s">
        <v>277</v>
      </c>
      <c r="E5963" t="s">
        <v>70</v>
      </c>
      <c r="F5963" s="1">
        <v>39322</v>
      </c>
      <c r="G5963">
        <v>2</v>
      </c>
      <c r="O5963">
        <v>4.28</v>
      </c>
      <c r="P5963" t="s">
        <v>71</v>
      </c>
      <c r="Q5963">
        <v>24.7</v>
      </c>
      <c r="R5963" t="s">
        <v>71</v>
      </c>
    </row>
    <row r="5964" spans="1:46" x14ac:dyDescent="0.2">
      <c r="A5964" t="s">
        <v>275</v>
      </c>
      <c r="B5964" t="s">
        <v>276</v>
      </c>
      <c r="C5964">
        <f>-70.03465673 / 41.72621278</f>
        <v>-1.6784331014955822</v>
      </c>
      <c r="D5964" t="s">
        <v>277</v>
      </c>
      <c r="E5964" t="s">
        <v>70</v>
      </c>
      <c r="F5964" s="1">
        <v>39322</v>
      </c>
      <c r="G5964">
        <v>3</v>
      </c>
      <c r="K5964">
        <v>3.1</v>
      </c>
      <c r="L5964" t="s">
        <v>71</v>
      </c>
      <c r="O5964">
        <v>4.5</v>
      </c>
      <c r="P5964" t="s">
        <v>71</v>
      </c>
      <c r="Q5964">
        <v>23.1</v>
      </c>
      <c r="R5964" t="s">
        <v>71</v>
      </c>
      <c r="S5964">
        <v>0.5</v>
      </c>
      <c r="T5964" t="s">
        <v>71</v>
      </c>
      <c r="U5964">
        <v>15.6</v>
      </c>
      <c r="V5964" t="s">
        <v>71</v>
      </c>
      <c r="W5964">
        <v>35.369999999999997</v>
      </c>
      <c r="X5964" t="s">
        <v>71</v>
      </c>
      <c r="Y5964">
        <v>43.77</v>
      </c>
      <c r="AA5964">
        <v>41.7</v>
      </c>
      <c r="AE5964">
        <v>1.2</v>
      </c>
      <c r="AF5964" t="s">
        <v>71</v>
      </c>
      <c r="AG5964">
        <v>5.49</v>
      </c>
      <c r="AH5964" t="s">
        <v>71</v>
      </c>
      <c r="AS5964">
        <v>1.71</v>
      </c>
      <c r="AT5964" t="s">
        <v>71</v>
      </c>
    </row>
    <row r="5965" spans="1:46" x14ac:dyDescent="0.2">
      <c r="A5965" t="s">
        <v>275</v>
      </c>
      <c r="B5965" t="s">
        <v>276</v>
      </c>
      <c r="C5965">
        <f>-70.03465673 / 41.72621278</f>
        <v>-1.6784331014955822</v>
      </c>
      <c r="D5965" t="s">
        <v>277</v>
      </c>
      <c r="E5965" t="s">
        <v>70</v>
      </c>
      <c r="F5965" s="1">
        <v>39686</v>
      </c>
      <c r="G5965">
        <v>0.5</v>
      </c>
      <c r="I5965">
        <v>3.75</v>
      </c>
      <c r="J5965" t="s">
        <v>71</v>
      </c>
      <c r="K5965">
        <v>2.2000000000000002</v>
      </c>
      <c r="L5965" t="s">
        <v>71</v>
      </c>
      <c r="M5965">
        <v>3.42</v>
      </c>
      <c r="N5965" t="s">
        <v>71</v>
      </c>
      <c r="O5965">
        <v>7</v>
      </c>
      <c r="P5965" t="s">
        <v>71</v>
      </c>
      <c r="Q5965">
        <v>24.7</v>
      </c>
      <c r="R5965" t="s">
        <v>71</v>
      </c>
      <c r="S5965">
        <v>0.24</v>
      </c>
      <c r="T5965" t="s">
        <v>71</v>
      </c>
      <c r="U5965">
        <v>7.43</v>
      </c>
      <c r="V5965" t="s">
        <v>71</v>
      </c>
      <c r="W5965">
        <v>28.75</v>
      </c>
      <c r="X5965" t="s">
        <v>71</v>
      </c>
      <c r="Y5965">
        <v>33.07</v>
      </c>
      <c r="AA5965">
        <v>38.33</v>
      </c>
      <c r="AC5965">
        <v>42.28</v>
      </c>
      <c r="AE5965">
        <v>1.2</v>
      </c>
      <c r="AF5965" t="s">
        <v>71</v>
      </c>
      <c r="AG5965">
        <v>5.67</v>
      </c>
      <c r="AH5965" t="s">
        <v>71</v>
      </c>
      <c r="AS5965">
        <v>1.21</v>
      </c>
      <c r="AT5965" t="s">
        <v>71</v>
      </c>
    </row>
    <row r="5966" spans="1:46" x14ac:dyDescent="0.2">
      <c r="A5966" t="s">
        <v>275</v>
      </c>
      <c r="B5966" t="s">
        <v>276</v>
      </c>
      <c r="C5966">
        <f>-70.03465673 / 41.72621278</f>
        <v>-1.6784331014955822</v>
      </c>
      <c r="D5966" t="s">
        <v>277</v>
      </c>
      <c r="E5966" t="s">
        <v>70</v>
      </c>
      <c r="F5966" s="1">
        <v>39686</v>
      </c>
      <c r="G5966">
        <v>1</v>
      </c>
      <c r="O5966">
        <v>6.93</v>
      </c>
      <c r="P5966" t="s">
        <v>71</v>
      </c>
      <c r="Q5966">
        <v>24.7</v>
      </c>
      <c r="R5966" t="s">
        <v>71</v>
      </c>
    </row>
    <row r="5967" spans="1:46" x14ac:dyDescent="0.2">
      <c r="A5967" t="s">
        <v>275</v>
      </c>
      <c r="B5967" t="s">
        <v>276</v>
      </c>
      <c r="C5967">
        <f>-70.03465673 / 41.72621278</f>
        <v>-1.6784331014955822</v>
      </c>
      <c r="D5967" t="s">
        <v>277</v>
      </c>
      <c r="E5967" t="s">
        <v>70</v>
      </c>
      <c r="F5967" s="1">
        <v>39686</v>
      </c>
      <c r="G5967">
        <v>1.5</v>
      </c>
      <c r="O5967">
        <v>6.89</v>
      </c>
      <c r="P5967" t="s">
        <v>71</v>
      </c>
      <c r="Q5967">
        <v>24.7</v>
      </c>
      <c r="R5967" t="s">
        <v>71</v>
      </c>
    </row>
    <row r="5968" spans="1:46" x14ac:dyDescent="0.2">
      <c r="A5968" t="s">
        <v>275</v>
      </c>
      <c r="B5968" t="s">
        <v>276</v>
      </c>
      <c r="C5968">
        <f>-70.03465673 / 41.72621278</f>
        <v>-1.6784331014955822</v>
      </c>
      <c r="D5968" t="s">
        <v>277</v>
      </c>
      <c r="E5968" t="s">
        <v>70</v>
      </c>
      <c r="F5968" s="1">
        <v>39686</v>
      </c>
      <c r="G5968">
        <v>2</v>
      </c>
      <c r="O5968">
        <v>6.84</v>
      </c>
      <c r="P5968" t="s">
        <v>71</v>
      </c>
      <c r="Q5968">
        <v>24.7</v>
      </c>
      <c r="R5968" t="s">
        <v>71</v>
      </c>
    </row>
    <row r="5969" spans="1:46" x14ac:dyDescent="0.2">
      <c r="A5969" t="s">
        <v>275</v>
      </c>
      <c r="B5969" t="s">
        <v>276</v>
      </c>
      <c r="C5969">
        <f>-70.03465673 / 41.72621278</f>
        <v>-1.6784331014955822</v>
      </c>
      <c r="D5969" t="s">
        <v>277</v>
      </c>
      <c r="E5969" t="s">
        <v>70</v>
      </c>
      <c r="F5969" s="1">
        <v>39686</v>
      </c>
      <c r="G5969">
        <v>2.5</v>
      </c>
      <c r="K5969">
        <v>2.44</v>
      </c>
      <c r="L5969" t="s">
        <v>71</v>
      </c>
      <c r="O5969">
        <v>6.7</v>
      </c>
      <c r="P5969" t="s">
        <v>71</v>
      </c>
      <c r="Q5969">
        <v>24.7</v>
      </c>
      <c r="R5969" t="s">
        <v>71</v>
      </c>
      <c r="S5969">
        <v>0.19</v>
      </c>
      <c r="T5969" t="s">
        <v>71</v>
      </c>
      <c r="U5969">
        <v>5.88</v>
      </c>
      <c r="V5969" t="s">
        <v>71</v>
      </c>
      <c r="W5969">
        <v>25.13</v>
      </c>
      <c r="X5969" t="s">
        <v>71</v>
      </c>
      <c r="Y5969">
        <v>29.7</v>
      </c>
      <c r="AA5969">
        <v>39.35</v>
      </c>
      <c r="AE5969">
        <v>1.4</v>
      </c>
      <c r="AF5969" t="s">
        <v>71</v>
      </c>
      <c r="AG5969">
        <v>5.69</v>
      </c>
      <c r="AH5969" t="s">
        <v>71</v>
      </c>
      <c r="AS5969">
        <v>1.8</v>
      </c>
      <c r="AT5969" t="s">
        <v>71</v>
      </c>
    </row>
    <row r="5970" spans="1:46" x14ac:dyDescent="0.2">
      <c r="A5970" t="s">
        <v>275</v>
      </c>
      <c r="B5970" t="s">
        <v>276</v>
      </c>
      <c r="C5970">
        <f>-70.03465673 / 41.72621278</f>
        <v>-1.6784331014955822</v>
      </c>
      <c r="D5970" t="s">
        <v>277</v>
      </c>
      <c r="E5970" t="s">
        <v>70</v>
      </c>
      <c r="F5970" s="1">
        <v>39686</v>
      </c>
      <c r="G5970">
        <v>3</v>
      </c>
      <c r="O5970">
        <v>6.36</v>
      </c>
      <c r="P5970" t="s">
        <v>71</v>
      </c>
      <c r="Q5970">
        <v>24.6</v>
      </c>
      <c r="R5970" t="s">
        <v>71</v>
      </c>
    </row>
    <row r="5971" spans="1:46" x14ac:dyDescent="0.2">
      <c r="A5971" t="s">
        <v>275</v>
      </c>
      <c r="B5971" t="s">
        <v>276</v>
      </c>
      <c r="C5971">
        <f>-70.03465673 / 41.72621278</f>
        <v>-1.6784331014955822</v>
      </c>
      <c r="D5971" t="s">
        <v>277</v>
      </c>
      <c r="E5971" t="s">
        <v>70</v>
      </c>
      <c r="F5971" s="1">
        <v>40043</v>
      </c>
      <c r="G5971">
        <v>0.5</v>
      </c>
      <c r="I5971">
        <v>4.4000000000000004</v>
      </c>
      <c r="J5971" t="s">
        <v>71</v>
      </c>
      <c r="K5971">
        <v>4.68</v>
      </c>
      <c r="L5971" t="s">
        <v>71</v>
      </c>
      <c r="M5971">
        <v>3.05</v>
      </c>
      <c r="N5971" t="s">
        <v>71</v>
      </c>
      <c r="O5971">
        <v>7.94</v>
      </c>
      <c r="P5971" t="s">
        <v>71</v>
      </c>
      <c r="Q5971">
        <v>26.49</v>
      </c>
      <c r="R5971" t="s">
        <v>71</v>
      </c>
      <c r="S5971">
        <v>0.47</v>
      </c>
      <c r="T5971" t="s">
        <v>71</v>
      </c>
      <c r="U5971">
        <v>14.58</v>
      </c>
      <c r="V5971" t="s">
        <v>71</v>
      </c>
      <c r="W5971">
        <v>29.15</v>
      </c>
      <c r="X5971" t="s">
        <v>71</v>
      </c>
      <c r="Y5971">
        <v>42.79</v>
      </c>
      <c r="AA5971">
        <v>45.73</v>
      </c>
      <c r="AC5971">
        <v>43.93</v>
      </c>
      <c r="AE5971">
        <v>1.2</v>
      </c>
      <c r="AF5971" t="s">
        <v>71</v>
      </c>
      <c r="AG5971">
        <v>5.33</v>
      </c>
      <c r="AH5971" t="s">
        <v>71</v>
      </c>
      <c r="AS5971">
        <v>1.22</v>
      </c>
      <c r="AT5971" t="s">
        <v>71</v>
      </c>
    </row>
    <row r="5972" spans="1:46" x14ac:dyDescent="0.2">
      <c r="A5972" t="s">
        <v>275</v>
      </c>
      <c r="B5972" t="s">
        <v>276</v>
      </c>
      <c r="C5972">
        <f>-70.03465673 / 41.72621278</f>
        <v>-1.6784331014955822</v>
      </c>
      <c r="D5972" t="s">
        <v>277</v>
      </c>
      <c r="E5972" t="s">
        <v>70</v>
      </c>
      <c r="F5972" s="1">
        <v>40043</v>
      </c>
      <c r="G5972">
        <v>1</v>
      </c>
      <c r="O5972">
        <v>7.35</v>
      </c>
      <c r="P5972" t="s">
        <v>71</v>
      </c>
      <c r="Q5972">
        <v>26.9</v>
      </c>
      <c r="R5972" t="s">
        <v>71</v>
      </c>
    </row>
    <row r="5973" spans="1:46" x14ac:dyDescent="0.2">
      <c r="A5973" t="s">
        <v>275</v>
      </c>
      <c r="B5973" t="s">
        <v>276</v>
      </c>
      <c r="C5973">
        <f>-70.03465673 / 41.72621278</f>
        <v>-1.6784331014955822</v>
      </c>
      <c r="D5973" t="s">
        <v>277</v>
      </c>
      <c r="E5973" t="s">
        <v>70</v>
      </c>
      <c r="F5973" s="1">
        <v>40043</v>
      </c>
      <c r="G5973">
        <v>1.5</v>
      </c>
      <c r="O5973">
        <v>7.53</v>
      </c>
      <c r="P5973" t="s">
        <v>71</v>
      </c>
      <c r="Q5973">
        <v>26.8</v>
      </c>
      <c r="R5973" t="s">
        <v>71</v>
      </c>
    </row>
    <row r="5974" spans="1:46" x14ac:dyDescent="0.2">
      <c r="A5974" t="s">
        <v>275</v>
      </c>
      <c r="B5974" t="s">
        <v>276</v>
      </c>
      <c r="C5974">
        <f>-70.03465673 / 41.72621278</f>
        <v>-1.6784331014955822</v>
      </c>
      <c r="D5974" t="s">
        <v>277</v>
      </c>
      <c r="E5974" t="s">
        <v>70</v>
      </c>
      <c r="F5974" s="1">
        <v>40043</v>
      </c>
      <c r="G5974">
        <v>2</v>
      </c>
      <c r="O5974">
        <v>7.75</v>
      </c>
      <c r="P5974" t="s">
        <v>71</v>
      </c>
      <c r="Q5974">
        <v>26.4</v>
      </c>
      <c r="R5974" t="s">
        <v>71</v>
      </c>
    </row>
    <row r="5975" spans="1:46" x14ac:dyDescent="0.2">
      <c r="A5975" t="s">
        <v>275</v>
      </c>
      <c r="B5975" t="s">
        <v>276</v>
      </c>
      <c r="C5975">
        <f>-70.03465673 / 41.72621278</f>
        <v>-1.6784331014955822</v>
      </c>
      <c r="D5975" t="s">
        <v>277</v>
      </c>
      <c r="E5975" t="s">
        <v>70</v>
      </c>
      <c r="F5975" s="1">
        <v>40043</v>
      </c>
      <c r="G5975">
        <v>2.5</v>
      </c>
      <c r="O5975">
        <v>7.33</v>
      </c>
      <c r="P5975" t="s">
        <v>71</v>
      </c>
      <c r="Q5975">
        <v>25.4</v>
      </c>
      <c r="R5975" t="s">
        <v>71</v>
      </c>
    </row>
    <row r="5976" spans="1:46" x14ac:dyDescent="0.2">
      <c r="A5976" t="s">
        <v>275</v>
      </c>
      <c r="B5976" t="s">
        <v>276</v>
      </c>
      <c r="C5976">
        <f>-70.03465673 / 41.72621278</f>
        <v>-1.6784331014955822</v>
      </c>
      <c r="D5976" t="s">
        <v>277</v>
      </c>
      <c r="E5976" t="s">
        <v>70</v>
      </c>
      <c r="F5976" s="1">
        <v>40043</v>
      </c>
      <c r="G5976">
        <v>3</v>
      </c>
      <c r="O5976">
        <v>6.36</v>
      </c>
      <c r="P5976" t="s">
        <v>71</v>
      </c>
      <c r="Q5976">
        <v>24.8</v>
      </c>
      <c r="R5976" t="s">
        <v>71</v>
      </c>
    </row>
    <row r="5977" spans="1:46" x14ac:dyDescent="0.2">
      <c r="A5977" t="s">
        <v>275</v>
      </c>
      <c r="B5977" t="s">
        <v>276</v>
      </c>
      <c r="C5977">
        <f>-70.03465673 / 41.72621278</f>
        <v>-1.6784331014955822</v>
      </c>
      <c r="D5977" t="s">
        <v>277</v>
      </c>
      <c r="E5977" t="s">
        <v>70</v>
      </c>
      <c r="F5977" s="1">
        <v>40043</v>
      </c>
      <c r="G5977">
        <v>3.5</v>
      </c>
      <c r="K5977">
        <v>4.5</v>
      </c>
      <c r="L5977" t="s">
        <v>71</v>
      </c>
      <c r="O5977">
        <v>3.59</v>
      </c>
      <c r="P5977" t="s">
        <v>71</v>
      </c>
      <c r="Q5977">
        <v>24.3</v>
      </c>
      <c r="R5977" t="s">
        <v>71</v>
      </c>
      <c r="S5977">
        <v>0.59</v>
      </c>
      <c r="T5977" t="s">
        <v>71</v>
      </c>
      <c r="U5977">
        <v>18.34</v>
      </c>
      <c r="V5977" t="s">
        <v>71</v>
      </c>
      <c r="W5977">
        <v>34.35</v>
      </c>
      <c r="X5977" t="s">
        <v>71</v>
      </c>
      <c r="Y5977">
        <v>46.1</v>
      </c>
      <c r="AA5977">
        <v>45.36</v>
      </c>
      <c r="AE5977">
        <v>0.6</v>
      </c>
      <c r="AF5977" t="s">
        <v>71</v>
      </c>
      <c r="AG5977">
        <v>4.99</v>
      </c>
      <c r="AH5977" t="s">
        <v>71</v>
      </c>
      <c r="AS5977">
        <v>5.44</v>
      </c>
      <c r="AT5977" t="s">
        <v>71</v>
      </c>
    </row>
    <row r="5978" spans="1:46" x14ac:dyDescent="0.2">
      <c r="A5978" t="s">
        <v>275</v>
      </c>
      <c r="B5978" t="s">
        <v>276</v>
      </c>
      <c r="C5978">
        <f>-70.03465673 / 41.72621278</f>
        <v>-1.6784331014955822</v>
      </c>
      <c r="D5978" t="s">
        <v>277</v>
      </c>
      <c r="E5978" t="s">
        <v>70</v>
      </c>
      <c r="F5978" s="1">
        <v>40428</v>
      </c>
      <c r="G5978">
        <v>0.5</v>
      </c>
      <c r="I5978">
        <v>4.5</v>
      </c>
      <c r="J5978" t="s">
        <v>71</v>
      </c>
      <c r="K5978">
        <v>4.58</v>
      </c>
      <c r="L5978" t="s">
        <v>71</v>
      </c>
      <c r="M5978">
        <v>4.3</v>
      </c>
      <c r="N5978" t="s">
        <v>71</v>
      </c>
      <c r="O5978">
        <v>6.48</v>
      </c>
      <c r="P5978" t="s">
        <v>71</v>
      </c>
      <c r="Q5978">
        <v>24.9</v>
      </c>
      <c r="R5978" t="s">
        <v>71</v>
      </c>
      <c r="S5978">
        <v>0.23</v>
      </c>
      <c r="T5978" t="s">
        <v>71</v>
      </c>
      <c r="U5978">
        <v>7.08</v>
      </c>
      <c r="V5978" t="s">
        <v>71</v>
      </c>
      <c r="W5978">
        <v>38.130000000000003</v>
      </c>
      <c r="X5978" t="s">
        <v>71</v>
      </c>
      <c r="Y5978">
        <v>32.369999999999997</v>
      </c>
      <c r="AA5978">
        <v>45.53</v>
      </c>
      <c r="AC5978">
        <v>38.979999999999997</v>
      </c>
      <c r="AE5978">
        <v>1.9</v>
      </c>
      <c r="AF5978" t="s">
        <v>71</v>
      </c>
      <c r="AG5978">
        <v>6.23</v>
      </c>
      <c r="AH5978" t="s">
        <v>71</v>
      </c>
      <c r="AS5978">
        <v>3.04</v>
      </c>
      <c r="AT5978" t="s">
        <v>71</v>
      </c>
    </row>
    <row r="5979" spans="1:46" x14ac:dyDescent="0.2">
      <c r="A5979" t="s">
        <v>275</v>
      </c>
      <c r="B5979" t="s">
        <v>276</v>
      </c>
      <c r="C5979">
        <f>-70.03465673 / 41.72621278</f>
        <v>-1.6784331014955822</v>
      </c>
      <c r="D5979" t="s">
        <v>277</v>
      </c>
      <c r="E5979" t="s">
        <v>70</v>
      </c>
      <c r="F5979" s="1">
        <v>40428</v>
      </c>
      <c r="G5979">
        <v>1</v>
      </c>
      <c r="O5979">
        <v>6.54</v>
      </c>
      <c r="P5979" t="s">
        <v>71</v>
      </c>
      <c r="Q5979">
        <v>24.8</v>
      </c>
      <c r="R5979" t="s">
        <v>71</v>
      </c>
    </row>
    <row r="5980" spans="1:46" x14ac:dyDescent="0.2">
      <c r="A5980" t="s">
        <v>275</v>
      </c>
      <c r="B5980" t="s">
        <v>276</v>
      </c>
      <c r="C5980">
        <f>-70.03465673 / 41.72621278</f>
        <v>-1.6784331014955822</v>
      </c>
      <c r="D5980" t="s">
        <v>277</v>
      </c>
      <c r="E5980" t="s">
        <v>70</v>
      </c>
      <c r="F5980" s="1">
        <v>40428</v>
      </c>
      <c r="G5980">
        <v>1.5</v>
      </c>
      <c r="O5980">
        <v>6.52</v>
      </c>
      <c r="P5980" t="s">
        <v>71</v>
      </c>
      <c r="Q5980">
        <v>24.7</v>
      </c>
      <c r="R5980" t="s">
        <v>71</v>
      </c>
    </row>
    <row r="5981" spans="1:46" x14ac:dyDescent="0.2">
      <c r="A5981" t="s">
        <v>275</v>
      </c>
      <c r="B5981" t="s">
        <v>276</v>
      </c>
      <c r="C5981">
        <f>-70.03465673 / 41.72621278</f>
        <v>-1.6784331014955822</v>
      </c>
      <c r="D5981" t="s">
        <v>277</v>
      </c>
      <c r="E5981" t="s">
        <v>70</v>
      </c>
      <c r="F5981" s="1">
        <v>40428</v>
      </c>
      <c r="G5981">
        <v>2</v>
      </c>
      <c r="O5981">
        <v>6.48</v>
      </c>
      <c r="P5981" t="s">
        <v>71</v>
      </c>
      <c r="Q5981">
        <v>24.5</v>
      </c>
      <c r="R5981" t="s">
        <v>71</v>
      </c>
    </row>
    <row r="5982" spans="1:46" x14ac:dyDescent="0.2">
      <c r="A5982" t="s">
        <v>275</v>
      </c>
      <c r="B5982" t="s">
        <v>276</v>
      </c>
      <c r="C5982">
        <f>-70.03465673 / 41.72621278</f>
        <v>-1.6784331014955822</v>
      </c>
      <c r="D5982" t="s">
        <v>277</v>
      </c>
      <c r="E5982" t="s">
        <v>70</v>
      </c>
      <c r="F5982" s="1">
        <v>40428</v>
      </c>
      <c r="G5982">
        <v>2.5</v>
      </c>
      <c r="O5982">
        <v>6.33</v>
      </c>
      <c r="P5982" t="s">
        <v>71</v>
      </c>
      <c r="Q5982">
        <v>24.4</v>
      </c>
      <c r="R5982" t="s">
        <v>71</v>
      </c>
    </row>
    <row r="5983" spans="1:46" x14ac:dyDescent="0.2">
      <c r="A5983" t="s">
        <v>275</v>
      </c>
      <c r="B5983" t="s">
        <v>276</v>
      </c>
      <c r="C5983">
        <f>-70.03465673 / 41.72621278</f>
        <v>-1.6784331014955822</v>
      </c>
      <c r="D5983" t="s">
        <v>277</v>
      </c>
      <c r="E5983" t="s">
        <v>70</v>
      </c>
      <c r="F5983" s="1">
        <v>40428</v>
      </c>
      <c r="G5983">
        <v>3</v>
      </c>
      <c r="O5983">
        <v>6.37</v>
      </c>
      <c r="P5983" t="s">
        <v>71</v>
      </c>
      <c r="Q5983">
        <v>24.4</v>
      </c>
      <c r="R5983" t="s">
        <v>71</v>
      </c>
    </row>
    <row r="5984" spans="1:46" x14ac:dyDescent="0.2">
      <c r="A5984" t="s">
        <v>275</v>
      </c>
      <c r="B5984" t="s">
        <v>276</v>
      </c>
      <c r="C5984">
        <f>-70.03465673 / 41.72621278</f>
        <v>-1.6784331014955822</v>
      </c>
      <c r="D5984" t="s">
        <v>277</v>
      </c>
      <c r="E5984" t="s">
        <v>70</v>
      </c>
      <c r="F5984" s="1">
        <v>40428</v>
      </c>
      <c r="G5984">
        <v>3.5</v>
      </c>
      <c r="K5984">
        <v>3.34</v>
      </c>
      <c r="L5984" t="s">
        <v>71</v>
      </c>
      <c r="O5984">
        <v>6.25</v>
      </c>
      <c r="P5984" t="s">
        <v>71</v>
      </c>
      <c r="Q5984">
        <v>24.3</v>
      </c>
      <c r="R5984" t="s">
        <v>71</v>
      </c>
      <c r="S5984">
        <v>0.18</v>
      </c>
      <c r="T5984" t="s">
        <v>71</v>
      </c>
      <c r="U5984">
        <v>5.59</v>
      </c>
      <c r="V5984" t="s">
        <v>71</v>
      </c>
      <c r="W5984">
        <v>57.41</v>
      </c>
      <c r="X5984" t="s">
        <v>71</v>
      </c>
      <c r="Y5984">
        <v>28.97</v>
      </c>
      <c r="AA5984">
        <v>42.43</v>
      </c>
      <c r="AE5984">
        <v>1.8</v>
      </c>
      <c r="AF5984" t="s">
        <v>71</v>
      </c>
      <c r="AG5984">
        <v>6.3</v>
      </c>
      <c r="AH5984" t="s">
        <v>71</v>
      </c>
      <c r="AS5984">
        <v>2.34</v>
      </c>
      <c r="AT5984" t="s">
        <v>71</v>
      </c>
    </row>
    <row r="5985" spans="1:46" x14ac:dyDescent="0.2">
      <c r="A5985" t="s">
        <v>275</v>
      </c>
      <c r="B5985" t="s">
        <v>276</v>
      </c>
      <c r="C5985">
        <f>-70.03465673 / 41.72621278</f>
        <v>-1.6784331014955822</v>
      </c>
      <c r="D5985" t="s">
        <v>277</v>
      </c>
      <c r="E5985" t="s">
        <v>70</v>
      </c>
      <c r="F5985" s="1">
        <v>40428</v>
      </c>
      <c r="G5985">
        <v>4</v>
      </c>
      <c r="O5985">
        <v>6.21</v>
      </c>
      <c r="P5985" t="s">
        <v>71</v>
      </c>
      <c r="Q5985">
        <v>24.2</v>
      </c>
      <c r="R5985" t="s">
        <v>71</v>
      </c>
    </row>
    <row r="5986" spans="1:46" x14ac:dyDescent="0.2">
      <c r="A5986" t="s">
        <v>275</v>
      </c>
      <c r="B5986" t="s">
        <v>276</v>
      </c>
      <c r="C5986">
        <f>-70.03465673 / 41.72621278</f>
        <v>-1.6784331014955822</v>
      </c>
      <c r="D5986" t="s">
        <v>277</v>
      </c>
      <c r="E5986" t="s">
        <v>70</v>
      </c>
      <c r="F5986" s="1">
        <v>40799</v>
      </c>
      <c r="G5986">
        <v>0.5</v>
      </c>
      <c r="I5986">
        <v>4.5</v>
      </c>
      <c r="J5986" t="s">
        <v>71</v>
      </c>
      <c r="K5986">
        <v>0.81</v>
      </c>
      <c r="L5986" t="s">
        <v>71</v>
      </c>
      <c r="M5986">
        <v>4.3099999999999996</v>
      </c>
      <c r="N5986" t="s">
        <v>71</v>
      </c>
      <c r="O5986">
        <v>7.97</v>
      </c>
      <c r="P5986" t="s">
        <v>71</v>
      </c>
      <c r="Q5986">
        <v>22.5</v>
      </c>
      <c r="R5986" t="s">
        <v>71</v>
      </c>
      <c r="S5986">
        <v>0.15</v>
      </c>
      <c r="T5986" t="s">
        <v>71</v>
      </c>
      <c r="U5986">
        <v>4.6500000000000004</v>
      </c>
      <c r="V5986" t="s">
        <v>71</v>
      </c>
      <c r="W5986">
        <v>32.1</v>
      </c>
      <c r="X5986" t="s">
        <v>71</v>
      </c>
      <c r="Y5986">
        <v>26.31</v>
      </c>
      <c r="AA5986">
        <v>28.53</v>
      </c>
      <c r="AC5986">
        <v>38.950000000000003</v>
      </c>
      <c r="AE5986">
        <v>1.4</v>
      </c>
      <c r="AF5986" t="s">
        <v>71</v>
      </c>
      <c r="AG5986">
        <v>5.45</v>
      </c>
      <c r="AH5986" t="s">
        <v>71</v>
      </c>
      <c r="AS5986">
        <v>0.25</v>
      </c>
      <c r="AT5986" t="s">
        <v>71</v>
      </c>
    </row>
    <row r="5987" spans="1:46" x14ac:dyDescent="0.2">
      <c r="A5987" t="s">
        <v>275</v>
      </c>
      <c r="B5987" t="s">
        <v>276</v>
      </c>
      <c r="C5987">
        <f>-70.03465673 / 41.72621278</f>
        <v>-1.6784331014955822</v>
      </c>
      <c r="D5987" t="s">
        <v>277</v>
      </c>
      <c r="E5987" t="s">
        <v>70</v>
      </c>
      <c r="F5987" s="1">
        <v>40799</v>
      </c>
      <c r="G5987">
        <v>1</v>
      </c>
      <c r="O5987">
        <v>7.86</v>
      </c>
      <c r="P5987" t="s">
        <v>71</v>
      </c>
      <c r="Q5987">
        <v>22.5</v>
      </c>
      <c r="R5987" t="s">
        <v>71</v>
      </c>
    </row>
    <row r="5988" spans="1:46" x14ac:dyDescent="0.2">
      <c r="A5988" t="s">
        <v>275</v>
      </c>
      <c r="B5988" t="s">
        <v>276</v>
      </c>
      <c r="C5988">
        <f>-70.03465673 / 41.72621278</f>
        <v>-1.6784331014955822</v>
      </c>
      <c r="D5988" t="s">
        <v>277</v>
      </c>
      <c r="E5988" t="s">
        <v>70</v>
      </c>
      <c r="F5988" s="1">
        <v>40799</v>
      </c>
      <c r="G5988">
        <v>1.5</v>
      </c>
      <c r="O5988">
        <v>7.86</v>
      </c>
      <c r="P5988" t="s">
        <v>71</v>
      </c>
      <c r="Q5988">
        <v>22.5</v>
      </c>
      <c r="R5988" t="s">
        <v>71</v>
      </c>
    </row>
    <row r="5989" spans="1:46" x14ac:dyDescent="0.2">
      <c r="A5989" t="s">
        <v>275</v>
      </c>
      <c r="B5989" t="s">
        <v>276</v>
      </c>
      <c r="C5989">
        <f>-70.03465673 / 41.72621278</f>
        <v>-1.6784331014955822</v>
      </c>
      <c r="D5989" t="s">
        <v>277</v>
      </c>
      <c r="E5989" t="s">
        <v>70</v>
      </c>
      <c r="F5989" s="1">
        <v>40799</v>
      </c>
      <c r="G5989">
        <v>2</v>
      </c>
      <c r="O5989">
        <v>7.69</v>
      </c>
      <c r="P5989" t="s">
        <v>71</v>
      </c>
      <c r="Q5989">
        <v>22.4</v>
      </c>
      <c r="R5989" t="s">
        <v>71</v>
      </c>
    </row>
    <row r="5990" spans="1:46" x14ac:dyDescent="0.2">
      <c r="A5990" t="s">
        <v>275</v>
      </c>
      <c r="B5990" t="s">
        <v>276</v>
      </c>
      <c r="C5990">
        <f>-70.03465673 / 41.72621278</f>
        <v>-1.6784331014955822</v>
      </c>
      <c r="D5990" t="s">
        <v>277</v>
      </c>
      <c r="E5990" t="s">
        <v>70</v>
      </c>
      <c r="F5990" s="1">
        <v>40799</v>
      </c>
      <c r="G5990">
        <v>2.5</v>
      </c>
      <c r="O5990">
        <v>7.48</v>
      </c>
      <c r="P5990" t="s">
        <v>71</v>
      </c>
      <c r="Q5990">
        <v>22.3</v>
      </c>
      <c r="R5990" t="s">
        <v>71</v>
      </c>
    </row>
    <row r="5991" spans="1:46" x14ac:dyDescent="0.2">
      <c r="A5991" t="s">
        <v>275</v>
      </c>
      <c r="B5991" t="s">
        <v>276</v>
      </c>
      <c r="C5991">
        <f>-70.03465673 / 41.72621278</f>
        <v>-1.6784331014955822</v>
      </c>
      <c r="D5991" t="s">
        <v>277</v>
      </c>
      <c r="E5991" t="s">
        <v>70</v>
      </c>
      <c r="F5991" s="1">
        <v>40799</v>
      </c>
      <c r="G5991">
        <v>3</v>
      </c>
      <c r="O5991">
        <v>7.33</v>
      </c>
      <c r="P5991" t="s">
        <v>71</v>
      </c>
      <c r="Q5991">
        <v>22.2</v>
      </c>
      <c r="R5991" t="s">
        <v>71</v>
      </c>
    </row>
    <row r="5992" spans="1:46" x14ac:dyDescent="0.2">
      <c r="A5992" t="s">
        <v>275</v>
      </c>
      <c r="B5992" t="s">
        <v>276</v>
      </c>
      <c r="C5992">
        <f>-70.03465673 / 41.72621278</f>
        <v>-1.6784331014955822</v>
      </c>
      <c r="D5992" t="s">
        <v>277</v>
      </c>
      <c r="E5992" t="s">
        <v>70</v>
      </c>
      <c r="F5992" s="1">
        <v>40799</v>
      </c>
      <c r="G5992">
        <v>3.5</v>
      </c>
      <c r="K5992">
        <v>0.96</v>
      </c>
      <c r="L5992" t="s">
        <v>71</v>
      </c>
      <c r="O5992">
        <v>7</v>
      </c>
      <c r="P5992" t="s">
        <v>71</v>
      </c>
      <c r="Q5992">
        <v>22.2</v>
      </c>
      <c r="R5992" t="s">
        <v>71</v>
      </c>
      <c r="S5992">
        <v>0.18</v>
      </c>
      <c r="T5992" t="s">
        <v>71</v>
      </c>
      <c r="U5992">
        <v>5.58</v>
      </c>
      <c r="V5992" t="s">
        <v>71</v>
      </c>
      <c r="W5992">
        <v>31.14</v>
      </c>
      <c r="X5992" t="s">
        <v>71</v>
      </c>
      <c r="Y5992">
        <v>28.94</v>
      </c>
      <c r="AA5992">
        <v>30.2</v>
      </c>
      <c r="AE5992">
        <v>1.2</v>
      </c>
      <c r="AF5992" t="s">
        <v>71</v>
      </c>
      <c r="AG5992">
        <v>5.34</v>
      </c>
      <c r="AH5992" t="s">
        <v>71</v>
      </c>
      <c r="AS5992">
        <v>0.43</v>
      </c>
      <c r="AT5992" t="s">
        <v>71</v>
      </c>
    </row>
    <row r="5993" spans="1:46" x14ac:dyDescent="0.2">
      <c r="A5993" t="s">
        <v>275</v>
      </c>
      <c r="B5993" t="s">
        <v>276</v>
      </c>
      <c r="C5993">
        <f>-70.03465673 / 41.72621278</f>
        <v>-1.6784331014955822</v>
      </c>
      <c r="D5993" t="s">
        <v>277</v>
      </c>
      <c r="E5993" t="s">
        <v>70</v>
      </c>
      <c r="F5993" s="1">
        <v>41164</v>
      </c>
      <c r="G5993">
        <v>0.5</v>
      </c>
      <c r="I5993">
        <v>4</v>
      </c>
      <c r="J5993" t="s">
        <v>71</v>
      </c>
      <c r="K5993">
        <v>0.28999999999999998</v>
      </c>
      <c r="L5993" t="s">
        <v>71</v>
      </c>
      <c r="M5993">
        <v>4</v>
      </c>
      <c r="N5993" t="s">
        <v>71</v>
      </c>
      <c r="O5993">
        <v>7.54</v>
      </c>
      <c r="P5993" t="s">
        <v>71</v>
      </c>
      <c r="Q5993">
        <v>21.1</v>
      </c>
      <c r="R5993" t="s">
        <v>71</v>
      </c>
      <c r="S5993">
        <v>0.31</v>
      </c>
      <c r="T5993" t="s">
        <v>71</v>
      </c>
      <c r="U5993">
        <v>9.6</v>
      </c>
      <c r="V5993" t="s">
        <v>71</v>
      </c>
      <c r="W5993">
        <v>14.8</v>
      </c>
      <c r="X5993" t="s">
        <v>71</v>
      </c>
      <c r="Y5993">
        <v>36.76</v>
      </c>
      <c r="AA5993">
        <v>18.46</v>
      </c>
      <c r="AC5993">
        <v>40.020000000000003</v>
      </c>
      <c r="AE5993">
        <v>3.3</v>
      </c>
      <c r="AF5993" t="s">
        <v>71</v>
      </c>
      <c r="AG5993">
        <v>5.35</v>
      </c>
      <c r="AH5993" t="s">
        <v>71</v>
      </c>
      <c r="AS5993">
        <v>0.41</v>
      </c>
      <c r="AT5993" t="s">
        <v>71</v>
      </c>
    </row>
    <row r="5994" spans="1:46" x14ac:dyDescent="0.2">
      <c r="A5994" t="s">
        <v>275</v>
      </c>
      <c r="B5994" t="s">
        <v>276</v>
      </c>
      <c r="C5994">
        <f>-70.03465673 / 41.72621278</f>
        <v>-1.6784331014955822</v>
      </c>
      <c r="D5994" t="s">
        <v>277</v>
      </c>
      <c r="E5994" t="s">
        <v>70</v>
      </c>
      <c r="F5994" s="1">
        <v>41164</v>
      </c>
      <c r="G5994">
        <v>1</v>
      </c>
      <c r="O5994">
        <v>7.53</v>
      </c>
      <c r="P5994" t="s">
        <v>71</v>
      </c>
      <c r="Q5994">
        <v>21.1</v>
      </c>
      <c r="R5994" t="s">
        <v>71</v>
      </c>
    </row>
    <row r="5995" spans="1:46" x14ac:dyDescent="0.2">
      <c r="A5995" t="s">
        <v>275</v>
      </c>
      <c r="B5995" t="s">
        <v>276</v>
      </c>
      <c r="C5995">
        <f>-70.03465673 / 41.72621278</f>
        <v>-1.6784331014955822</v>
      </c>
      <c r="D5995" t="s">
        <v>277</v>
      </c>
      <c r="E5995" t="s">
        <v>70</v>
      </c>
      <c r="F5995" s="1">
        <v>41164</v>
      </c>
      <c r="G5995">
        <v>2</v>
      </c>
      <c r="O5995">
        <v>7.46</v>
      </c>
      <c r="P5995" t="s">
        <v>71</v>
      </c>
      <c r="Q5995">
        <v>21</v>
      </c>
      <c r="R5995" t="s">
        <v>71</v>
      </c>
    </row>
    <row r="5996" spans="1:46" x14ac:dyDescent="0.2">
      <c r="A5996" t="s">
        <v>275</v>
      </c>
      <c r="B5996" t="s">
        <v>276</v>
      </c>
      <c r="C5996">
        <f>-70.03465673 / 41.72621278</f>
        <v>-1.6784331014955822</v>
      </c>
      <c r="D5996" t="s">
        <v>277</v>
      </c>
      <c r="E5996" t="s">
        <v>70</v>
      </c>
      <c r="F5996" s="1">
        <v>41164</v>
      </c>
      <c r="G5996">
        <v>3</v>
      </c>
      <c r="K5996">
        <v>0.33</v>
      </c>
      <c r="L5996" t="s">
        <v>71</v>
      </c>
      <c r="O5996">
        <v>7.43</v>
      </c>
      <c r="P5996" t="s">
        <v>71</v>
      </c>
      <c r="Q5996">
        <v>20.9</v>
      </c>
      <c r="R5996" t="s">
        <v>71</v>
      </c>
      <c r="S5996">
        <v>0.37</v>
      </c>
      <c r="T5996" t="s">
        <v>71</v>
      </c>
      <c r="U5996">
        <v>11.46</v>
      </c>
      <c r="V5996" t="s">
        <v>71</v>
      </c>
      <c r="W5996">
        <v>18.48</v>
      </c>
      <c r="X5996" t="s">
        <v>71</v>
      </c>
      <c r="Y5996">
        <v>39.32</v>
      </c>
      <c r="AA5996">
        <v>19.72</v>
      </c>
      <c r="AE5996">
        <v>2.2999999999999998</v>
      </c>
      <c r="AF5996" t="s">
        <v>71</v>
      </c>
      <c r="AG5996">
        <v>5.26</v>
      </c>
      <c r="AH5996" t="s">
        <v>71</v>
      </c>
      <c r="AS5996">
        <v>0.33</v>
      </c>
      <c r="AT5996" t="s">
        <v>71</v>
      </c>
    </row>
    <row r="5997" spans="1:46" x14ac:dyDescent="0.2">
      <c r="A5997" t="s">
        <v>275</v>
      </c>
      <c r="B5997" t="s">
        <v>276</v>
      </c>
      <c r="C5997">
        <f>-70.03465673 / 41.72621278</f>
        <v>-1.6784331014955822</v>
      </c>
      <c r="D5997" t="s">
        <v>277</v>
      </c>
      <c r="E5997" t="s">
        <v>70</v>
      </c>
      <c r="F5997" s="1">
        <v>41527</v>
      </c>
      <c r="G5997">
        <v>0.5</v>
      </c>
      <c r="I5997">
        <v>4.3499999999999996</v>
      </c>
      <c r="J5997" t="s">
        <v>71</v>
      </c>
      <c r="K5997">
        <v>1.63</v>
      </c>
      <c r="L5997" t="s">
        <v>71</v>
      </c>
      <c r="M5997">
        <v>4.3499999999999996</v>
      </c>
      <c r="N5997" t="s">
        <v>71</v>
      </c>
      <c r="O5997">
        <v>7.73</v>
      </c>
      <c r="P5997" t="s">
        <v>71</v>
      </c>
      <c r="Q5997">
        <v>21.4</v>
      </c>
      <c r="R5997" t="s">
        <v>71</v>
      </c>
      <c r="S5997">
        <v>0.06</v>
      </c>
      <c r="T5997" t="s">
        <v>71</v>
      </c>
      <c r="U5997">
        <v>1.86</v>
      </c>
      <c r="V5997" t="s">
        <v>71</v>
      </c>
      <c r="W5997">
        <v>22.56</v>
      </c>
      <c r="X5997" t="s">
        <v>71</v>
      </c>
      <c r="Y5997">
        <v>13.1</v>
      </c>
      <c r="AA5997">
        <v>35.39</v>
      </c>
      <c r="AC5997">
        <v>38.81</v>
      </c>
      <c r="AE5997">
        <v>3</v>
      </c>
      <c r="AF5997" t="s">
        <v>71</v>
      </c>
      <c r="AG5997">
        <v>5.9</v>
      </c>
      <c r="AH5997" t="s">
        <v>71</v>
      </c>
      <c r="AS5997">
        <v>1.79</v>
      </c>
      <c r="AT5997" t="s">
        <v>71</v>
      </c>
    </row>
    <row r="5998" spans="1:46" x14ac:dyDescent="0.2">
      <c r="A5998" t="s">
        <v>275</v>
      </c>
      <c r="B5998" t="s">
        <v>276</v>
      </c>
      <c r="C5998">
        <f>-70.03465673 / 41.72621278</f>
        <v>-1.6784331014955822</v>
      </c>
      <c r="D5998" t="s">
        <v>277</v>
      </c>
      <c r="E5998" t="s">
        <v>70</v>
      </c>
      <c r="F5998" s="1">
        <v>41527</v>
      </c>
      <c r="G5998">
        <v>1</v>
      </c>
      <c r="O5998">
        <v>7.75</v>
      </c>
      <c r="P5998" t="s">
        <v>71</v>
      </c>
      <c r="Q5998">
        <v>21.4</v>
      </c>
      <c r="R5998" t="s">
        <v>71</v>
      </c>
    </row>
    <row r="5999" spans="1:46" x14ac:dyDescent="0.2">
      <c r="A5999" t="s">
        <v>275</v>
      </c>
      <c r="B5999" t="s">
        <v>276</v>
      </c>
      <c r="C5999">
        <f>-70.03465673 / 41.72621278</f>
        <v>-1.6784331014955822</v>
      </c>
      <c r="D5999" t="s">
        <v>277</v>
      </c>
      <c r="E5999" t="s">
        <v>70</v>
      </c>
      <c r="F5999" s="1">
        <v>41527</v>
      </c>
      <c r="G5999">
        <v>1.5</v>
      </c>
      <c r="O5999">
        <v>7.42</v>
      </c>
      <c r="P5999" t="s">
        <v>71</v>
      </c>
      <c r="Q5999">
        <v>21.4</v>
      </c>
      <c r="R5999" t="s">
        <v>71</v>
      </c>
    </row>
    <row r="6000" spans="1:46" x14ac:dyDescent="0.2">
      <c r="A6000" t="s">
        <v>275</v>
      </c>
      <c r="B6000" t="s">
        <v>276</v>
      </c>
      <c r="C6000">
        <f>-70.03465673 / 41.72621278</f>
        <v>-1.6784331014955822</v>
      </c>
      <c r="D6000" t="s">
        <v>277</v>
      </c>
      <c r="E6000" t="s">
        <v>70</v>
      </c>
      <c r="F6000" s="1">
        <v>41527</v>
      </c>
      <c r="G6000">
        <v>2</v>
      </c>
      <c r="O6000">
        <v>7.6</v>
      </c>
      <c r="P6000" t="s">
        <v>71</v>
      </c>
      <c r="Q6000">
        <v>21.4</v>
      </c>
      <c r="R6000" t="s">
        <v>71</v>
      </c>
    </row>
    <row r="6001" spans="1:58" x14ac:dyDescent="0.2">
      <c r="A6001" t="s">
        <v>275</v>
      </c>
      <c r="B6001" t="s">
        <v>276</v>
      </c>
      <c r="C6001">
        <f>-70.03465673 / 41.72621278</f>
        <v>-1.6784331014955822</v>
      </c>
      <c r="D6001" t="s">
        <v>277</v>
      </c>
      <c r="E6001" t="s">
        <v>70</v>
      </c>
      <c r="F6001" s="1">
        <v>41527</v>
      </c>
      <c r="G6001">
        <v>2.5</v>
      </c>
      <c r="O6001">
        <v>7.51</v>
      </c>
      <c r="P6001" t="s">
        <v>71</v>
      </c>
      <c r="Q6001">
        <v>21.4</v>
      </c>
      <c r="R6001" t="s">
        <v>71</v>
      </c>
    </row>
    <row r="6002" spans="1:58" x14ac:dyDescent="0.2">
      <c r="A6002" t="s">
        <v>275</v>
      </c>
      <c r="B6002" t="s">
        <v>276</v>
      </c>
      <c r="C6002">
        <f>-70.03465673 / 41.72621278</f>
        <v>-1.6784331014955822</v>
      </c>
      <c r="D6002" t="s">
        <v>277</v>
      </c>
      <c r="E6002" t="s">
        <v>70</v>
      </c>
      <c r="F6002" s="1">
        <v>41527</v>
      </c>
      <c r="G6002">
        <v>3</v>
      </c>
      <c r="O6002">
        <v>7.7</v>
      </c>
      <c r="P6002" t="s">
        <v>71</v>
      </c>
      <c r="Q6002">
        <v>21.4</v>
      </c>
      <c r="R6002" t="s">
        <v>71</v>
      </c>
    </row>
    <row r="6003" spans="1:58" x14ac:dyDescent="0.2">
      <c r="A6003" t="s">
        <v>275</v>
      </c>
      <c r="B6003" t="s">
        <v>276</v>
      </c>
      <c r="C6003">
        <f>-70.03465673 / 41.72621278</f>
        <v>-1.6784331014955822</v>
      </c>
      <c r="D6003" t="s">
        <v>277</v>
      </c>
      <c r="E6003" t="s">
        <v>70</v>
      </c>
      <c r="F6003" s="1">
        <v>41527</v>
      </c>
      <c r="G6003">
        <v>3.25</v>
      </c>
      <c r="K6003">
        <v>0.66</v>
      </c>
      <c r="L6003" t="s">
        <v>71</v>
      </c>
      <c r="S6003">
        <v>0.11</v>
      </c>
      <c r="T6003" t="s">
        <v>71</v>
      </c>
      <c r="U6003">
        <v>3.41</v>
      </c>
      <c r="V6003" t="s">
        <v>71</v>
      </c>
      <c r="W6003">
        <v>21.83</v>
      </c>
      <c r="X6003" t="s">
        <v>71</v>
      </c>
      <c r="Y6003">
        <v>21.84</v>
      </c>
      <c r="AA6003">
        <v>26.52</v>
      </c>
      <c r="AE6003">
        <v>3.8</v>
      </c>
      <c r="AF6003" t="s">
        <v>71</v>
      </c>
      <c r="AG6003">
        <v>5.9</v>
      </c>
      <c r="AH6003" t="s">
        <v>71</v>
      </c>
      <c r="AS6003">
        <v>1.02</v>
      </c>
      <c r="AT6003" t="s">
        <v>71</v>
      </c>
    </row>
    <row r="6004" spans="1:58" x14ac:dyDescent="0.2">
      <c r="A6004" t="s">
        <v>275</v>
      </c>
      <c r="B6004" t="s">
        <v>276</v>
      </c>
      <c r="C6004">
        <f>-70.03465673 / 41.72621278</f>
        <v>-1.6784331014955822</v>
      </c>
      <c r="D6004" t="s">
        <v>277</v>
      </c>
      <c r="E6004" t="s">
        <v>70</v>
      </c>
      <c r="F6004" s="1">
        <v>41527</v>
      </c>
      <c r="G6004">
        <v>3.5</v>
      </c>
      <c r="O6004">
        <v>7.59</v>
      </c>
      <c r="P6004" t="s">
        <v>71</v>
      </c>
      <c r="Q6004">
        <v>21.4</v>
      </c>
      <c r="R6004" t="s">
        <v>71</v>
      </c>
    </row>
    <row r="6005" spans="1:58" x14ac:dyDescent="0.2">
      <c r="A6005" t="s">
        <v>275</v>
      </c>
      <c r="B6005" t="s">
        <v>276</v>
      </c>
      <c r="C6005">
        <f>-70.03465673 / 41.72621278</f>
        <v>-1.6784331014955822</v>
      </c>
      <c r="D6005" t="s">
        <v>277</v>
      </c>
      <c r="E6005" t="s">
        <v>70</v>
      </c>
      <c r="F6005" s="1">
        <v>41892</v>
      </c>
      <c r="G6005">
        <v>0.5</v>
      </c>
      <c r="I6005">
        <v>3.62</v>
      </c>
      <c r="J6005" t="s">
        <v>71</v>
      </c>
      <c r="K6005">
        <v>3.47</v>
      </c>
      <c r="L6005" t="s">
        <v>71</v>
      </c>
      <c r="M6005">
        <v>2.77</v>
      </c>
      <c r="N6005" t="s">
        <v>71</v>
      </c>
      <c r="O6005">
        <v>6.45</v>
      </c>
      <c r="P6005" t="s">
        <v>71</v>
      </c>
      <c r="Q6005">
        <v>23.8</v>
      </c>
      <c r="R6005" t="s">
        <v>71</v>
      </c>
      <c r="S6005">
        <v>0.7</v>
      </c>
      <c r="T6005" t="s">
        <v>71</v>
      </c>
      <c r="U6005">
        <v>21.68</v>
      </c>
      <c r="V6005" t="s">
        <v>71</v>
      </c>
      <c r="W6005">
        <v>44.87</v>
      </c>
      <c r="X6005" t="s">
        <v>71</v>
      </c>
      <c r="Y6005">
        <v>48.51</v>
      </c>
      <c r="AA6005">
        <v>42.81</v>
      </c>
      <c r="AC6005">
        <v>45.34</v>
      </c>
      <c r="AE6005">
        <v>2.4</v>
      </c>
      <c r="AF6005" t="s">
        <v>71</v>
      </c>
      <c r="AG6005">
        <v>5.96</v>
      </c>
      <c r="AH6005" t="s">
        <v>71</v>
      </c>
      <c r="AS6005">
        <v>1.52</v>
      </c>
      <c r="AT6005" t="s">
        <v>71</v>
      </c>
    </row>
    <row r="6006" spans="1:58" x14ac:dyDescent="0.2">
      <c r="A6006" t="s">
        <v>275</v>
      </c>
      <c r="B6006" t="s">
        <v>276</v>
      </c>
      <c r="C6006">
        <f>-70.03465673 / 41.72621278</f>
        <v>-1.6784331014955822</v>
      </c>
      <c r="D6006" t="s">
        <v>277</v>
      </c>
      <c r="E6006" t="s">
        <v>70</v>
      </c>
      <c r="F6006" s="1">
        <v>41892</v>
      </c>
      <c r="G6006">
        <v>1</v>
      </c>
      <c r="O6006">
        <v>6.22</v>
      </c>
      <c r="P6006" t="s">
        <v>71</v>
      </c>
      <c r="Q6006">
        <v>23.6</v>
      </c>
      <c r="R6006" t="s">
        <v>71</v>
      </c>
    </row>
    <row r="6007" spans="1:58" x14ac:dyDescent="0.2">
      <c r="A6007" t="s">
        <v>275</v>
      </c>
      <c r="B6007" t="s">
        <v>276</v>
      </c>
      <c r="C6007">
        <f>-70.03465673 / 41.72621278</f>
        <v>-1.6784331014955822</v>
      </c>
      <c r="D6007" t="s">
        <v>277</v>
      </c>
      <c r="E6007" t="s">
        <v>70</v>
      </c>
      <c r="F6007" s="1">
        <v>41892</v>
      </c>
      <c r="G6007">
        <v>2</v>
      </c>
      <c r="O6007">
        <v>6.08</v>
      </c>
      <c r="P6007" t="s">
        <v>71</v>
      </c>
      <c r="Q6007">
        <v>23.4</v>
      </c>
      <c r="R6007" t="s">
        <v>71</v>
      </c>
    </row>
    <row r="6008" spans="1:58" x14ac:dyDescent="0.2">
      <c r="A6008" t="s">
        <v>275</v>
      </c>
      <c r="B6008" t="s">
        <v>276</v>
      </c>
      <c r="C6008">
        <f>-70.03465673 / 41.72621278</f>
        <v>-1.6784331014955822</v>
      </c>
      <c r="D6008" t="s">
        <v>277</v>
      </c>
      <c r="E6008" t="s">
        <v>70</v>
      </c>
      <c r="F6008" s="1">
        <v>41892</v>
      </c>
      <c r="G6008">
        <v>2.5</v>
      </c>
      <c r="K6008">
        <v>2.64</v>
      </c>
      <c r="L6008" t="s">
        <v>71</v>
      </c>
      <c r="S6008">
        <v>0.53</v>
      </c>
      <c r="T6008" t="s">
        <v>71</v>
      </c>
      <c r="U6008">
        <v>16.420000000000002</v>
      </c>
      <c r="V6008" t="s">
        <v>71</v>
      </c>
      <c r="W6008">
        <v>40.909999999999997</v>
      </c>
      <c r="X6008" t="s">
        <v>71</v>
      </c>
      <c r="Y6008">
        <v>44.5</v>
      </c>
      <c r="AA6008">
        <v>40.119999999999997</v>
      </c>
      <c r="AE6008">
        <v>2.2000000000000002</v>
      </c>
      <c r="AF6008" t="s">
        <v>71</v>
      </c>
      <c r="AG6008">
        <v>5.91</v>
      </c>
      <c r="AH6008" t="s">
        <v>71</v>
      </c>
      <c r="AS6008">
        <v>3.23</v>
      </c>
      <c r="AT6008" t="s">
        <v>71</v>
      </c>
    </row>
    <row r="6009" spans="1:58" x14ac:dyDescent="0.2">
      <c r="A6009" t="s">
        <v>275</v>
      </c>
      <c r="B6009" t="s">
        <v>276</v>
      </c>
      <c r="C6009">
        <f>-70.03465673 / 41.72621278</f>
        <v>-1.6784331014955822</v>
      </c>
      <c r="D6009" t="s">
        <v>277</v>
      </c>
      <c r="E6009" t="s">
        <v>70</v>
      </c>
      <c r="F6009" s="1">
        <v>41892</v>
      </c>
      <c r="G6009">
        <v>3</v>
      </c>
      <c r="O6009">
        <v>6.05</v>
      </c>
      <c r="P6009" t="s">
        <v>71</v>
      </c>
      <c r="Q6009">
        <v>23.3</v>
      </c>
      <c r="R6009" t="s">
        <v>71</v>
      </c>
    </row>
    <row r="6010" spans="1:58" x14ac:dyDescent="0.2">
      <c r="A6010" t="s">
        <v>275</v>
      </c>
      <c r="B6010" t="s">
        <v>276</v>
      </c>
      <c r="C6010">
        <f>-70.03465673 / 41.72621278</f>
        <v>-1.6784331014955822</v>
      </c>
      <c r="D6010" t="s">
        <v>277</v>
      </c>
      <c r="E6010" t="s">
        <v>70</v>
      </c>
      <c r="F6010" s="1">
        <v>42628</v>
      </c>
      <c r="G6010">
        <v>0.5</v>
      </c>
      <c r="I6010">
        <v>4.0999999999999996</v>
      </c>
      <c r="J6010" t="s">
        <v>71</v>
      </c>
      <c r="K6010">
        <v>1.1000000000000001</v>
      </c>
      <c r="L6010" t="s">
        <v>71</v>
      </c>
      <c r="M6010">
        <v>4.05</v>
      </c>
      <c r="N6010" t="s">
        <v>71</v>
      </c>
      <c r="O6010">
        <v>6.84</v>
      </c>
      <c r="P6010" t="s">
        <v>71</v>
      </c>
      <c r="Q6010">
        <v>23.2</v>
      </c>
      <c r="R6010" t="s">
        <v>71</v>
      </c>
      <c r="S6010">
        <v>0.34</v>
      </c>
      <c r="T6010" t="s">
        <v>71</v>
      </c>
      <c r="U6010">
        <v>10.53</v>
      </c>
      <c r="V6010" t="s">
        <v>71</v>
      </c>
      <c r="W6010">
        <v>39.200000000000003</v>
      </c>
      <c r="X6010" t="s">
        <v>71</v>
      </c>
      <c r="Y6010">
        <v>38.1</v>
      </c>
      <c r="AA6010">
        <v>31.53</v>
      </c>
      <c r="AC6010">
        <v>39.840000000000003</v>
      </c>
      <c r="AE6010">
        <v>2.6</v>
      </c>
      <c r="AF6010" t="s">
        <v>71</v>
      </c>
      <c r="AG6010">
        <v>5.81</v>
      </c>
      <c r="AH6010" t="s">
        <v>71</v>
      </c>
      <c r="AS6010">
        <v>2.4</v>
      </c>
      <c r="AT6010" t="s">
        <v>71</v>
      </c>
      <c r="BE6010">
        <v>3.5</v>
      </c>
      <c r="BF6010" t="s">
        <v>71</v>
      </c>
    </row>
    <row r="6011" spans="1:58" x14ac:dyDescent="0.2">
      <c r="A6011" t="s">
        <v>275</v>
      </c>
      <c r="B6011" t="s">
        <v>276</v>
      </c>
      <c r="C6011">
        <f>-70.03465673 / 41.72621278</f>
        <v>-1.6784331014955822</v>
      </c>
      <c r="D6011" t="s">
        <v>277</v>
      </c>
      <c r="E6011" t="s">
        <v>70</v>
      </c>
      <c r="F6011" s="1">
        <v>42628</v>
      </c>
      <c r="G6011">
        <v>1</v>
      </c>
      <c r="O6011">
        <v>6.83</v>
      </c>
      <c r="P6011" t="s">
        <v>71</v>
      </c>
      <c r="Q6011">
        <v>23.2</v>
      </c>
      <c r="R6011" t="s">
        <v>71</v>
      </c>
    </row>
    <row r="6012" spans="1:58" x14ac:dyDescent="0.2">
      <c r="A6012" t="s">
        <v>275</v>
      </c>
      <c r="B6012" t="s">
        <v>276</v>
      </c>
      <c r="C6012">
        <f>-70.03465673 / 41.72621278</f>
        <v>-1.6784331014955822</v>
      </c>
      <c r="D6012" t="s">
        <v>277</v>
      </c>
      <c r="E6012" t="s">
        <v>70</v>
      </c>
      <c r="F6012" s="1">
        <v>42628</v>
      </c>
      <c r="G6012">
        <v>1.5</v>
      </c>
      <c r="O6012">
        <v>6.82</v>
      </c>
      <c r="P6012" t="s">
        <v>71</v>
      </c>
      <c r="Q6012">
        <v>23.3</v>
      </c>
      <c r="R6012" t="s">
        <v>71</v>
      </c>
    </row>
    <row r="6013" spans="1:58" x14ac:dyDescent="0.2">
      <c r="A6013" t="s">
        <v>275</v>
      </c>
      <c r="B6013" t="s">
        <v>276</v>
      </c>
      <c r="C6013">
        <f>-70.03465673 / 41.72621278</f>
        <v>-1.6784331014955822</v>
      </c>
      <c r="D6013" t="s">
        <v>277</v>
      </c>
      <c r="E6013" t="s">
        <v>70</v>
      </c>
      <c r="F6013" s="1">
        <v>42628</v>
      </c>
      <c r="G6013">
        <v>2</v>
      </c>
      <c r="O6013">
        <v>6.89</v>
      </c>
      <c r="P6013" t="s">
        <v>71</v>
      </c>
      <c r="Q6013">
        <v>23.3</v>
      </c>
      <c r="R6013" t="s">
        <v>71</v>
      </c>
    </row>
    <row r="6014" spans="1:58" x14ac:dyDescent="0.2">
      <c r="A6014" t="s">
        <v>275</v>
      </c>
      <c r="B6014" t="s">
        <v>276</v>
      </c>
      <c r="C6014">
        <f>-70.03465673 / 41.72621278</f>
        <v>-1.6784331014955822</v>
      </c>
      <c r="D6014" t="s">
        <v>277</v>
      </c>
      <c r="E6014" t="s">
        <v>70</v>
      </c>
      <c r="F6014" s="1">
        <v>42628</v>
      </c>
      <c r="G6014">
        <v>2.5</v>
      </c>
      <c r="O6014">
        <v>6.85</v>
      </c>
      <c r="P6014" t="s">
        <v>71</v>
      </c>
      <c r="Q6014">
        <v>23.3</v>
      </c>
      <c r="R6014" t="s">
        <v>71</v>
      </c>
    </row>
    <row r="6015" spans="1:58" x14ac:dyDescent="0.2">
      <c r="A6015" t="s">
        <v>275</v>
      </c>
      <c r="B6015" t="s">
        <v>276</v>
      </c>
      <c r="C6015">
        <f>-70.03465673 / 41.72621278</f>
        <v>-1.6784331014955822</v>
      </c>
      <c r="D6015" t="s">
        <v>277</v>
      </c>
      <c r="E6015" t="s">
        <v>70</v>
      </c>
      <c r="F6015" s="1">
        <v>42628</v>
      </c>
      <c r="G6015">
        <v>3</v>
      </c>
      <c r="K6015">
        <v>1.1599999999999999</v>
      </c>
      <c r="L6015" t="s">
        <v>71</v>
      </c>
      <c r="O6015">
        <v>6.82</v>
      </c>
      <c r="P6015" t="s">
        <v>71</v>
      </c>
      <c r="Q6015">
        <v>23.2</v>
      </c>
      <c r="R6015" t="s">
        <v>71</v>
      </c>
      <c r="S6015">
        <v>0.28999999999999998</v>
      </c>
      <c r="T6015" t="s">
        <v>71</v>
      </c>
      <c r="U6015">
        <v>8.98</v>
      </c>
      <c r="V6015" t="s">
        <v>71</v>
      </c>
      <c r="W6015">
        <v>36.880000000000003</v>
      </c>
      <c r="X6015" t="s">
        <v>71</v>
      </c>
      <c r="Y6015">
        <v>35.799999999999997</v>
      </c>
      <c r="AA6015">
        <v>32.06</v>
      </c>
      <c r="AE6015">
        <v>2.6</v>
      </c>
      <c r="AF6015" t="s">
        <v>71</v>
      </c>
      <c r="AG6015">
        <v>5.8</v>
      </c>
      <c r="AH6015" t="s">
        <v>71</v>
      </c>
      <c r="AS6015">
        <v>1.84</v>
      </c>
      <c r="AT6015" t="s">
        <v>71</v>
      </c>
      <c r="BE6015">
        <v>3</v>
      </c>
      <c r="BF6015" t="s">
        <v>71</v>
      </c>
    </row>
    <row r="6016" spans="1:58" x14ac:dyDescent="0.2">
      <c r="A6016" t="s">
        <v>275</v>
      </c>
      <c r="B6016" t="s">
        <v>276</v>
      </c>
      <c r="C6016">
        <f>-70.03465673 / 41.72621278</f>
        <v>-1.6784331014955822</v>
      </c>
      <c r="D6016" t="s">
        <v>277</v>
      </c>
      <c r="E6016" t="s">
        <v>70</v>
      </c>
      <c r="F6016" s="1">
        <v>42628</v>
      </c>
      <c r="G6016">
        <v>3.5</v>
      </c>
      <c r="O6016">
        <v>6.8</v>
      </c>
      <c r="P6016" t="s">
        <v>71</v>
      </c>
      <c r="Q6016">
        <v>23.2</v>
      </c>
      <c r="R6016" t="s">
        <v>71</v>
      </c>
    </row>
    <row r="6017" spans="1:46" x14ac:dyDescent="0.2">
      <c r="A6017" t="s">
        <v>278</v>
      </c>
      <c r="B6017" t="s">
        <v>279</v>
      </c>
      <c r="C6017">
        <f>-70.05104527 / 41.72625271</f>
        <v>-1.6788242585994733</v>
      </c>
      <c r="D6017" t="s">
        <v>280</v>
      </c>
      <c r="E6017" t="s">
        <v>70</v>
      </c>
      <c r="F6017" s="1">
        <v>37143</v>
      </c>
      <c r="G6017">
        <v>0.5</v>
      </c>
      <c r="I6017">
        <v>3.5</v>
      </c>
      <c r="J6017" t="s">
        <v>71</v>
      </c>
      <c r="K6017">
        <v>2.66</v>
      </c>
      <c r="L6017" t="s">
        <v>71</v>
      </c>
      <c r="M6017">
        <v>1.93</v>
      </c>
      <c r="N6017" t="s">
        <v>71</v>
      </c>
      <c r="O6017">
        <v>6.85</v>
      </c>
      <c r="P6017" t="s">
        <v>71</v>
      </c>
      <c r="Q6017">
        <v>23.6</v>
      </c>
      <c r="R6017" t="s">
        <v>71</v>
      </c>
      <c r="S6017">
        <v>0.46</v>
      </c>
      <c r="T6017" t="s">
        <v>71</v>
      </c>
      <c r="U6017">
        <v>14.25</v>
      </c>
      <c r="V6017" t="s">
        <v>71</v>
      </c>
      <c r="W6017">
        <v>26.3</v>
      </c>
      <c r="X6017" t="s">
        <v>71</v>
      </c>
      <c r="Y6017">
        <v>42.46</v>
      </c>
      <c r="AA6017">
        <v>40.200000000000003</v>
      </c>
      <c r="AC6017">
        <v>50.53</v>
      </c>
      <c r="AE6017">
        <v>0.9</v>
      </c>
      <c r="AF6017" t="s">
        <v>71</v>
      </c>
      <c r="AG6017">
        <v>5.3</v>
      </c>
      <c r="AH6017" t="s">
        <v>71</v>
      </c>
      <c r="AS6017">
        <v>2.19</v>
      </c>
      <c r="AT6017" t="s">
        <v>71</v>
      </c>
    </row>
    <row r="6018" spans="1:46" x14ac:dyDescent="0.2">
      <c r="A6018" t="s">
        <v>278</v>
      </c>
      <c r="B6018" t="s">
        <v>279</v>
      </c>
      <c r="C6018">
        <f>-70.05104527 / 41.72625271</f>
        <v>-1.6788242585994733</v>
      </c>
      <c r="D6018" t="s">
        <v>280</v>
      </c>
      <c r="E6018" t="s">
        <v>70</v>
      </c>
      <c r="F6018" s="1">
        <v>37143</v>
      </c>
      <c r="G6018">
        <v>1</v>
      </c>
      <c r="O6018">
        <v>6.89</v>
      </c>
      <c r="P6018" t="s">
        <v>71</v>
      </c>
      <c r="Q6018">
        <v>23.6</v>
      </c>
      <c r="R6018" t="s">
        <v>71</v>
      </c>
    </row>
    <row r="6019" spans="1:46" x14ac:dyDescent="0.2">
      <c r="A6019" t="s">
        <v>278</v>
      </c>
      <c r="B6019" t="s">
        <v>279</v>
      </c>
      <c r="C6019">
        <f>-70.05104527 / 41.72625271</f>
        <v>-1.6788242585994733</v>
      </c>
      <c r="D6019" t="s">
        <v>280</v>
      </c>
      <c r="E6019" t="s">
        <v>70</v>
      </c>
      <c r="F6019" s="1">
        <v>37143</v>
      </c>
      <c r="G6019">
        <v>2</v>
      </c>
      <c r="O6019">
        <v>6.8</v>
      </c>
      <c r="P6019" t="s">
        <v>71</v>
      </c>
      <c r="Q6019">
        <v>23.6</v>
      </c>
      <c r="R6019" t="s">
        <v>71</v>
      </c>
    </row>
    <row r="6020" spans="1:46" x14ac:dyDescent="0.2">
      <c r="A6020" t="s">
        <v>278</v>
      </c>
      <c r="B6020" t="s">
        <v>279</v>
      </c>
      <c r="C6020">
        <f>-70.05104527 / 41.72625271</f>
        <v>-1.6788242585994733</v>
      </c>
      <c r="D6020" t="s">
        <v>280</v>
      </c>
      <c r="E6020" t="s">
        <v>70</v>
      </c>
      <c r="F6020" s="1">
        <v>37143</v>
      </c>
      <c r="G6020">
        <v>3</v>
      </c>
      <c r="K6020">
        <v>1.96</v>
      </c>
      <c r="L6020" t="s">
        <v>71</v>
      </c>
      <c r="O6020">
        <v>6.82</v>
      </c>
      <c r="P6020" t="s">
        <v>71</v>
      </c>
      <c r="Q6020">
        <v>23.4</v>
      </c>
      <c r="R6020" t="s">
        <v>71</v>
      </c>
      <c r="S6020">
        <v>0.46</v>
      </c>
      <c r="T6020" t="s">
        <v>71</v>
      </c>
      <c r="U6020">
        <v>14.25</v>
      </c>
      <c r="V6020" t="s">
        <v>71</v>
      </c>
      <c r="W6020">
        <v>27</v>
      </c>
      <c r="X6020" t="s">
        <v>71</v>
      </c>
      <c r="Y6020">
        <v>42.46</v>
      </c>
      <c r="AA6020">
        <v>37.200000000000003</v>
      </c>
      <c r="AE6020">
        <v>3.2</v>
      </c>
      <c r="AF6020" t="s">
        <v>71</v>
      </c>
      <c r="AG6020">
        <v>5.32</v>
      </c>
      <c r="AH6020" t="s">
        <v>71</v>
      </c>
      <c r="AS6020">
        <v>2.0499999999999998</v>
      </c>
      <c r="AT6020" t="s">
        <v>71</v>
      </c>
    </row>
    <row r="6021" spans="1:46" x14ac:dyDescent="0.2">
      <c r="A6021" t="s">
        <v>278</v>
      </c>
      <c r="B6021" t="s">
        <v>279</v>
      </c>
      <c r="C6021">
        <f>-70.05104527 / 41.72625271</f>
        <v>-1.6788242585994733</v>
      </c>
      <c r="D6021" t="s">
        <v>280</v>
      </c>
      <c r="E6021" t="s">
        <v>70</v>
      </c>
      <c r="F6021" s="1">
        <v>37873</v>
      </c>
      <c r="G6021">
        <v>0.5</v>
      </c>
      <c r="I6021">
        <v>4.5</v>
      </c>
      <c r="J6021" t="s">
        <v>71</v>
      </c>
      <c r="K6021">
        <v>4.03</v>
      </c>
      <c r="L6021" t="s">
        <v>71</v>
      </c>
      <c r="M6021">
        <v>3.08</v>
      </c>
      <c r="N6021" t="s">
        <v>71</v>
      </c>
      <c r="O6021">
        <v>7.74</v>
      </c>
      <c r="P6021" t="s">
        <v>71</v>
      </c>
      <c r="Q6021">
        <v>22.3</v>
      </c>
      <c r="R6021" t="s">
        <v>71</v>
      </c>
      <c r="S6021">
        <v>0.3</v>
      </c>
      <c r="T6021" t="s">
        <v>71</v>
      </c>
      <c r="U6021">
        <v>9.2899999999999991</v>
      </c>
      <c r="V6021" t="s">
        <v>71</v>
      </c>
      <c r="W6021">
        <v>16.399999999999999</v>
      </c>
      <c r="X6021" t="s">
        <v>71</v>
      </c>
      <c r="Y6021">
        <v>36.29</v>
      </c>
      <c r="AA6021">
        <v>44.27</v>
      </c>
      <c r="AC6021">
        <v>43.79</v>
      </c>
      <c r="AE6021">
        <v>0.08</v>
      </c>
      <c r="AF6021" t="s">
        <v>71</v>
      </c>
      <c r="AG6021">
        <v>5.24</v>
      </c>
      <c r="AH6021" t="s">
        <v>71</v>
      </c>
      <c r="AS6021">
        <v>0.08</v>
      </c>
      <c r="AT6021" t="s">
        <v>71</v>
      </c>
    </row>
    <row r="6022" spans="1:46" x14ac:dyDescent="0.2">
      <c r="A6022" t="s">
        <v>278</v>
      </c>
      <c r="B6022" t="s">
        <v>279</v>
      </c>
      <c r="C6022">
        <f>-70.05104527 / 41.72625271</f>
        <v>-1.6788242585994733</v>
      </c>
      <c r="D6022" t="s">
        <v>280</v>
      </c>
      <c r="E6022" t="s">
        <v>70</v>
      </c>
      <c r="F6022" s="1">
        <v>37873</v>
      </c>
      <c r="G6022">
        <v>1</v>
      </c>
      <c r="O6022">
        <v>7.72</v>
      </c>
      <c r="P6022" t="s">
        <v>71</v>
      </c>
      <c r="Q6022">
        <v>22.3</v>
      </c>
      <c r="R6022" t="s">
        <v>71</v>
      </c>
    </row>
    <row r="6023" spans="1:46" x14ac:dyDescent="0.2">
      <c r="A6023" t="s">
        <v>278</v>
      </c>
      <c r="B6023" t="s">
        <v>279</v>
      </c>
      <c r="C6023">
        <f>-70.05104527 / 41.72625271</f>
        <v>-1.6788242585994733</v>
      </c>
      <c r="D6023" t="s">
        <v>280</v>
      </c>
      <c r="E6023" t="s">
        <v>70</v>
      </c>
      <c r="F6023" s="1">
        <v>37873</v>
      </c>
      <c r="G6023">
        <v>1.5</v>
      </c>
      <c r="O6023">
        <v>7.67</v>
      </c>
      <c r="P6023" t="s">
        <v>71</v>
      </c>
      <c r="Q6023">
        <v>22.2</v>
      </c>
      <c r="R6023" t="s">
        <v>71</v>
      </c>
    </row>
    <row r="6024" spans="1:46" x14ac:dyDescent="0.2">
      <c r="A6024" t="s">
        <v>278</v>
      </c>
      <c r="B6024" t="s">
        <v>279</v>
      </c>
      <c r="C6024">
        <f>-70.05104527 / 41.72625271</f>
        <v>-1.6788242585994733</v>
      </c>
      <c r="D6024" t="s">
        <v>280</v>
      </c>
      <c r="E6024" t="s">
        <v>70</v>
      </c>
      <c r="F6024" s="1">
        <v>37873</v>
      </c>
      <c r="G6024">
        <v>2</v>
      </c>
      <c r="O6024">
        <v>7.6</v>
      </c>
      <c r="P6024" t="s">
        <v>71</v>
      </c>
      <c r="Q6024">
        <v>22.2</v>
      </c>
      <c r="R6024" t="s">
        <v>71</v>
      </c>
    </row>
    <row r="6025" spans="1:46" x14ac:dyDescent="0.2">
      <c r="A6025" t="s">
        <v>278</v>
      </c>
      <c r="B6025" t="s">
        <v>279</v>
      </c>
      <c r="C6025">
        <f>-70.05104527 / 41.72625271</f>
        <v>-1.6788242585994733</v>
      </c>
      <c r="D6025" t="s">
        <v>280</v>
      </c>
      <c r="E6025" t="s">
        <v>70</v>
      </c>
      <c r="F6025" s="1">
        <v>37873</v>
      </c>
      <c r="G6025">
        <v>2.5</v>
      </c>
      <c r="O6025">
        <v>7.19</v>
      </c>
      <c r="P6025" t="s">
        <v>71</v>
      </c>
      <c r="Q6025">
        <v>22.1</v>
      </c>
      <c r="R6025" t="s">
        <v>71</v>
      </c>
    </row>
    <row r="6026" spans="1:46" x14ac:dyDescent="0.2">
      <c r="A6026" t="s">
        <v>278</v>
      </c>
      <c r="B6026" t="s">
        <v>279</v>
      </c>
      <c r="C6026">
        <f>-70.05104527 / 41.72625271</f>
        <v>-1.6788242585994733</v>
      </c>
      <c r="D6026" t="s">
        <v>280</v>
      </c>
      <c r="E6026" t="s">
        <v>70</v>
      </c>
      <c r="F6026" s="1">
        <v>37873</v>
      </c>
      <c r="G6026">
        <v>3</v>
      </c>
      <c r="K6026">
        <v>5.01</v>
      </c>
      <c r="L6026" t="s">
        <v>71</v>
      </c>
      <c r="O6026">
        <v>7.46</v>
      </c>
      <c r="P6026" t="s">
        <v>71</v>
      </c>
      <c r="Q6026">
        <v>21.9</v>
      </c>
      <c r="R6026" t="s">
        <v>71</v>
      </c>
      <c r="S6026">
        <v>0.5</v>
      </c>
      <c r="T6026" t="s">
        <v>71</v>
      </c>
      <c r="U6026">
        <v>15.49</v>
      </c>
      <c r="V6026" t="s">
        <v>71</v>
      </c>
      <c r="W6026">
        <v>17.8</v>
      </c>
      <c r="X6026" t="s">
        <v>71</v>
      </c>
      <c r="Y6026">
        <v>43.66</v>
      </c>
      <c r="AA6026">
        <v>46.41</v>
      </c>
      <c r="AE6026">
        <v>7.0000000000000007E-2</v>
      </c>
      <c r="AF6026" t="s">
        <v>71</v>
      </c>
      <c r="AG6026">
        <v>5.19</v>
      </c>
      <c r="AH6026" t="s">
        <v>71</v>
      </c>
      <c r="AS6026">
        <v>1.54</v>
      </c>
      <c r="AT6026" t="s">
        <v>71</v>
      </c>
    </row>
    <row r="6027" spans="1:46" x14ac:dyDescent="0.2">
      <c r="A6027" t="s">
        <v>278</v>
      </c>
      <c r="B6027" t="s">
        <v>279</v>
      </c>
      <c r="C6027">
        <f>-70.05104527 / 41.72625271</f>
        <v>-1.6788242585994733</v>
      </c>
      <c r="D6027" t="s">
        <v>280</v>
      </c>
      <c r="E6027" t="s">
        <v>70</v>
      </c>
      <c r="F6027" s="1">
        <v>37873</v>
      </c>
      <c r="G6027">
        <v>3.5</v>
      </c>
      <c r="O6027">
        <v>6.82</v>
      </c>
      <c r="P6027" t="s">
        <v>71</v>
      </c>
      <c r="Q6027">
        <v>21.7</v>
      </c>
      <c r="R6027" t="s">
        <v>71</v>
      </c>
    </row>
    <row r="6028" spans="1:46" x14ac:dyDescent="0.2">
      <c r="A6028" t="s">
        <v>278</v>
      </c>
      <c r="B6028" t="s">
        <v>279</v>
      </c>
      <c r="C6028">
        <f>-70.05104527 / 41.72625271</f>
        <v>-1.6788242585994733</v>
      </c>
      <c r="D6028" t="s">
        <v>280</v>
      </c>
      <c r="E6028" t="s">
        <v>70</v>
      </c>
      <c r="F6028" s="1">
        <v>38252</v>
      </c>
      <c r="G6028">
        <v>0.5</v>
      </c>
      <c r="I6028">
        <v>4.4000000000000004</v>
      </c>
      <c r="J6028" t="s">
        <v>71</v>
      </c>
      <c r="K6028">
        <v>1.61</v>
      </c>
      <c r="L6028" t="s">
        <v>71</v>
      </c>
      <c r="M6028">
        <v>4.13</v>
      </c>
      <c r="N6028" t="s">
        <v>71</v>
      </c>
      <c r="O6028">
        <v>8.1300000000000008</v>
      </c>
      <c r="P6028" t="s">
        <v>71</v>
      </c>
      <c r="Q6028">
        <v>19.600000000000001</v>
      </c>
      <c r="R6028" t="s">
        <v>71</v>
      </c>
      <c r="S6028">
        <v>0.26</v>
      </c>
      <c r="T6028" t="s">
        <v>71</v>
      </c>
      <c r="U6028">
        <v>8.0500000000000007</v>
      </c>
      <c r="V6028" t="s">
        <v>71</v>
      </c>
      <c r="W6028">
        <v>73.19</v>
      </c>
      <c r="X6028" t="s">
        <v>71</v>
      </c>
      <c r="Y6028">
        <v>34.229999999999997</v>
      </c>
      <c r="AA6028">
        <v>35.270000000000003</v>
      </c>
      <c r="AC6028">
        <v>39.56</v>
      </c>
      <c r="AE6028">
        <v>2.42</v>
      </c>
      <c r="AF6028" t="s">
        <v>71</v>
      </c>
      <c r="AG6028">
        <v>5.52</v>
      </c>
      <c r="AH6028" t="s">
        <v>71</v>
      </c>
      <c r="AS6028">
        <v>1.81</v>
      </c>
      <c r="AT6028" t="s">
        <v>71</v>
      </c>
    </row>
    <row r="6029" spans="1:46" x14ac:dyDescent="0.2">
      <c r="A6029" t="s">
        <v>278</v>
      </c>
      <c r="B6029" t="s">
        <v>279</v>
      </c>
      <c r="C6029">
        <f>-70.05104527 / 41.72625271</f>
        <v>-1.6788242585994733</v>
      </c>
      <c r="D6029" t="s">
        <v>280</v>
      </c>
      <c r="E6029" t="s">
        <v>70</v>
      </c>
      <c r="F6029" s="1">
        <v>38252</v>
      </c>
      <c r="G6029">
        <v>1</v>
      </c>
      <c r="O6029">
        <v>8.01</v>
      </c>
      <c r="P6029" t="s">
        <v>71</v>
      </c>
      <c r="Q6029">
        <v>19.5</v>
      </c>
      <c r="R6029" t="s">
        <v>71</v>
      </c>
    </row>
    <row r="6030" spans="1:46" x14ac:dyDescent="0.2">
      <c r="A6030" t="s">
        <v>278</v>
      </c>
      <c r="B6030" t="s">
        <v>279</v>
      </c>
      <c r="C6030">
        <f>-70.05104527 / 41.72625271</f>
        <v>-1.6788242585994733</v>
      </c>
      <c r="D6030" t="s">
        <v>280</v>
      </c>
      <c r="E6030" t="s">
        <v>70</v>
      </c>
      <c r="F6030" s="1">
        <v>38252</v>
      </c>
      <c r="G6030">
        <v>1.5</v>
      </c>
      <c r="O6030">
        <v>7.91</v>
      </c>
      <c r="P6030" t="s">
        <v>71</v>
      </c>
      <c r="Q6030">
        <v>19.399999999999999</v>
      </c>
      <c r="R6030" t="s">
        <v>71</v>
      </c>
    </row>
    <row r="6031" spans="1:46" x14ac:dyDescent="0.2">
      <c r="A6031" t="s">
        <v>278</v>
      </c>
      <c r="B6031" t="s">
        <v>279</v>
      </c>
      <c r="C6031">
        <f>-70.05104527 / 41.72625271</f>
        <v>-1.6788242585994733</v>
      </c>
      <c r="D6031" t="s">
        <v>280</v>
      </c>
      <c r="E6031" t="s">
        <v>70</v>
      </c>
      <c r="F6031" s="1">
        <v>38252</v>
      </c>
      <c r="G6031">
        <v>2</v>
      </c>
      <c r="O6031">
        <v>7.89</v>
      </c>
      <c r="P6031" t="s">
        <v>71</v>
      </c>
      <c r="Q6031">
        <v>19.3</v>
      </c>
      <c r="R6031" t="s">
        <v>71</v>
      </c>
    </row>
    <row r="6032" spans="1:46" x14ac:dyDescent="0.2">
      <c r="A6032" t="s">
        <v>278</v>
      </c>
      <c r="B6032" t="s">
        <v>279</v>
      </c>
      <c r="C6032">
        <f>-70.05104527 / 41.72625271</f>
        <v>-1.6788242585994733</v>
      </c>
      <c r="D6032" t="s">
        <v>280</v>
      </c>
      <c r="E6032" t="s">
        <v>70</v>
      </c>
      <c r="F6032" s="1">
        <v>38252</v>
      </c>
      <c r="G6032">
        <v>2.5</v>
      </c>
      <c r="O6032">
        <v>7.94</v>
      </c>
      <c r="P6032" t="s">
        <v>71</v>
      </c>
      <c r="Q6032">
        <v>19.2</v>
      </c>
      <c r="R6032" t="s">
        <v>71</v>
      </c>
    </row>
    <row r="6033" spans="1:46" x14ac:dyDescent="0.2">
      <c r="A6033" t="s">
        <v>278</v>
      </c>
      <c r="B6033" t="s">
        <v>279</v>
      </c>
      <c r="C6033">
        <f>-70.05104527 / 41.72625271</f>
        <v>-1.6788242585994733</v>
      </c>
      <c r="D6033" t="s">
        <v>280</v>
      </c>
      <c r="E6033" t="s">
        <v>70</v>
      </c>
      <c r="F6033" s="1">
        <v>38252</v>
      </c>
      <c r="G6033">
        <v>3</v>
      </c>
      <c r="K6033">
        <v>2.39</v>
      </c>
      <c r="L6033" t="s">
        <v>71</v>
      </c>
      <c r="O6033">
        <v>7.78</v>
      </c>
      <c r="P6033" t="s">
        <v>71</v>
      </c>
      <c r="Q6033">
        <v>19.2</v>
      </c>
      <c r="R6033" t="s">
        <v>71</v>
      </c>
      <c r="S6033">
        <v>0.28999999999999998</v>
      </c>
      <c r="T6033" t="s">
        <v>71</v>
      </c>
      <c r="U6033">
        <v>8.98</v>
      </c>
      <c r="V6033" t="s">
        <v>71</v>
      </c>
      <c r="W6033">
        <v>21.29</v>
      </c>
      <c r="X6033" t="s">
        <v>71</v>
      </c>
      <c r="Y6033">
        <v>35.799999999999997</v>
      </c>
      <c r="AA6033">
        <v>39.15</v>
      </c>
      <c r="AE6033">
        <v>2.42</v>
      </c>
      <c r="AF6033" t="s">
        <v>71</v>
      </c>
      <c r="AG6033">
        <v>5.56</v>
      </c>
      <c r="AH6033" t="s">
        <v>71</v>
      </c>
      <c r="AS6033">
        <v>1.38</v>
      </c>
      <c r="AT6033" t="s">
        <v>71</v>
      </c>
    </row>
    <row r="6034" spans="1:46" x14ac:dyDescent="0.2">
      <c r="A6034" t="s">
        <v>278</v>
      </c>
      <c r="B6034" t="s">
        <v>279</v>
      </c>
      <c r="C6034">
        <f>-70.05104527 / 41.72625271</f>
        <v>-1.6788242585994733</v>
      </c>
      <c r="D6034" t="s">
        <v>280</v>
      </c>
      <c r="E6034" t="s">
        <v>70</v>
      </c>
      <c r="F6034" s="1">
        <v>38252</v>
      </c>
      <c r="G6034">
        <v>3.5</v>
      </c>
      <c r="O6034">
        <v>7.65</v>
      </c>
      <c r="P6034" t="s">
        <v>71</v>
      </c>
      <c r="Q6034">
        <v>19.100000000000001</v>
      </c>
      <c r="R6034" t="s">
        <v>71</v>
      </c>
    </row>
    <row r="6035" spans="1:46" x14ac:dyDescent="0.2">
      <c r="A6035" t="s">
        <v>278</v>
      </c>
      <c r="B6035" t="s">
        <v>279</v>
      </c>
      <c r="C6035">
        <f>-70.05104527 / 41.72625271</f>
        <v>-1.6788242585994733</v>
      </c>
      <c r="D6035" t="s">
        <v>280</v>
      </c>
      <c r="E6035" t="s">
        <v>70</v>
      </c>
      <c r="F6035" s="1">
        <v>38595</v>
      </c>
      <c r="G6035">
        <v>0.5</v>
      </c>
      <c r="I6035">
        <v>4.51</v>
      </c>
      <c r="J6035" t="s">
        <v>71</v>
      </c>
      <c r="K6035">
        <v>2.15</v>
      </c>
      <c r="L6035" t="s">
        <v>71</v>
      </c>
      <c r="M6035">
        <v>3.91</v>
      </c>
      <c r="N6035" t="s">
        <v>71</v>
      </c>
      <c r="O6035">
        <v>7.18</v>
      </c>
      <c r="P6035" t="s">
        <v>71</v>
      </c>
      <c r="Q6035">
        <v>25.7</v>
      </c>
      <c r="R6035" t="s">
        <v>71</v>
      </c>
      <c r="S6035">
        <v>0.2</v>
      </c>
      <c r="T6035" t="s">
        <v>71</v>
      </c>
      <c r="U6035">
        <v>6.19</v>
      </c>
      <c r="V6035" t="s">
        <v>71</v>
      </c>
      <c r="W6035">
        <v>20.260000000000002</v>
      </c>
      <c r="X6035" t="s">
        <v>71</v>
      </c>
      <c r="Y6035">
        <v>30.44</v>
      </c>
      <c r="AA6035">
        <v>38.11</v>
      </c>
      <c r="AC6035">
        <v>40.35</v>
      </c>
      <c r="AE6035">
        <v>2.2200000000000002</v>
      </c>
      <c r="AF6035" t="s">
        <v>71</v>
      </c>
      <c r="AG6035">
        <v>5.4</v>
      </c>
      <c r="AH6035" t="s">
        <v>71</v>
      </c>
      <c r="AS6035">
        <v>0.84</v>
      </c>
      <c r="AT6035" t="s">
        <v>71</v>
      </c>
    </row>
    <row r="6036" spans="1:46" x14ac:dyDescent="0.2">
      <c r="A6036" t="s">
        <v>278</v>
      </c>
      <c r="B6036" t="s">
        <v>279</v>
      </c>
      <c r="C6036">
        <f>-70.05104527 / 41.72625271</f>
        <v>-1.6788242585994733</v>
      </c>
      <c r="D6036" t="s">
        <v>280</v>
      </c>
      <c r="E6036" t="s">
        <v>70</v>
      </c>
      <c r="F6036" s="1">
        <v>38595</v>
      </c>
      <c r="G6036">
        <v>1</v>
      </c>
      <c r="O6036">
        <v>7.07</v>
      </c>
      <c r="P6036" t="s">
        <v>71</v>
      </c>
      <c r="Q6036">
        <v>25.2</v>
      </c>
      <c r="R6036" t="s">
        <v>71</v>
      </c>
    </row>
    <row r="6037" spans="1:46" x14ac:dyDescent="0.2">
      <c r="A6037" t="s">
        <v>278</v>
      </c>
      <c r="B6037" t="s">
        <v>279</v>
      </c>
      <c r="C6037">
        <f>-70.05104527 / 41.72625271</f>
        <v>-1.6788242585994733</v>
      </c>
      <c r="D6037" t="s">
        <v>280</v>
      </c>
      <c r="E6037" t="s">
        <v>70</v>
      </c>
      <c r="F6037" s="1">
        <v>38595</v>
      </c>
      <c r="G6037">
        <v>1.5</v>
      </c>
      <c r="O6037">
        <v>7.08</v>
      </c>
      <c r="P6037" t="s">
        <v>71</v>
      </c>
      <c r="Q6037">
        <v>25.2</v>
      </c>
      <c r="R6037" t="s">
        <v>71</v>
      </c>
    </row>
    <row r="6038" spans="1:46" x14ac:dyDescent="0.2">
      <c r="A6038" t="s">
        <v>278</v>
      </c>
      <c r="B6038" t="s">
        <v>279</v>
      </c>
      <c r="C6038">
        <f>-70.05104527 / 41.72625271</f>
        <v>-1.6788242585994733</v>
      </c>
      <c r="D6038" t="s">
        <v>280</v>
      </c>
      <c r="E6038" t="s">
        <v>70</v>
      </c>
      <c r="F6038" s="1">
        <v>38595</v>
      </c>
      <c r="G6038">
        <v>2</v>
      </c>
      <c r="O6038">
        <v>6.94</v>
      </c>
      <c r="P6038" t="s">
        <v>71</v>
      </c>
      <c r="Q6038">
        <v>25.1</v>
      </c>
      <c r="R6038" t="s">
        <v>71</v>
      </c>
    </row>
    <row r="6039" spans="1:46" x14ac:dyDescent="0.2">
      <c r="A6039" t="s">
        <v>278</v>
      </c>
      <c r="B6039" t="s">
        <v>279</v>
      </c>
      <c r="C6039">
        <f>-70.05104527 / 41.72625271</f>
        <v>-1.6788242585994733</v>
      </c>
      <c r="D6039" t="s">
        <v>280</v>
      </c>
      <c r="E6039" t="s">
        <v>70</v>
      </c>
      <c r="F6039" s="1">
        <v>38595</v>
      </c>
      <c r="G6039">
        <v>2.5</v>
      </c>
      <c r="O6039">
        <v>6.96</v>
      </c>
      <c r="P6039" t="s">
        <v>71</v>
      </c>
      <c r="Q6039">
        <v>25.1</v>
      </c>
      <c r="R6039" t="s">
        <v>71</v>
      </c>
    </row>
    <row r="6040" spans="1:46" x14ac:dyDescent="0.2">
      <c r="A6040" t="s">
        <v>278</v>
      </c>
      <c r="B6040" t="s">
        <v>279</v>
      </c>
      <c r="C6040">
        <f>-70.05104527 / 41.72625271</f>
        <v>-1.6788242585994733</v>
      </c>
      <c r="D6040" t="s">
        <v>280</v>
      </c>
      <c r="E6040" t="s">
        <v>70</v>
      </c>
      <c r="F6040" s="1">
        <v>38595</v>
      </c>
      <c r="G6040">
        <v>3</v>
      </c>
      <c r="O6040">
        <v>6.27</v>
      </c>
      <c r="P6040" t="s">
        <v>71</v>
      </c>
      <c r="Q6040">
        <v>24.8</v>
      </c>
      <c r="R6040" t="s">
        <v>71</v>
      </c>
    </row>
    <row r="6041" spans="1:46" x14ac:dyDescent="0.2">
      <c r="A6041" t="s">
        <v>278</v>
      </c>
      <c r="B6041" t="s">
        <v>279</v>
      </c>
      <c r="C6041">
        <f>-70.05104527 / 41.72625271</f>
        <v>-1.6788242585994733</v>
      </c>
      <c r="D6041" t="s">
        <v>280</v>
      </c>
      <c r="E6041" t="s">
        <v>70</v>
      </c>
      <c r="F6041" s="1">
        <v>38595</v>
      </c>
      <c r="G6041">
        <v>3.5</v>
      </c>
      <c r="K6041">
        <v>3.4</v>
      </c>
      <c r="L6041" t="s">
        <v>71</v>
      </c>
      <c r="O6041">
        <v>3.03</v>
      </c>
      <c r="P6041" t="s">
        <v>71</v>
      </c>
      <c r="Q6041">
        <v>24.1</v>
      </c>
      <c r="R6041" t="s">
        <v>71</v>
      </c>
      <c r="S6041">
        <v>0.3</v>
      </c>
      <c r="T6041" t="s">
        <v>71</v>
      </c>
      <c r="U6041">
        <v>9.2899999999999991</v>
      </c>
      <c r="V6041" t="s">
        <v>71</v>
      </c>
      <c r="W6041">
        <v>24.31</v>
      </c>
      <c r="X6041" t="s">
        <v>71</v>
      </c>
      <c r="Y6041">
        <v>36.29</v>
      </c>
      <c r="AA6041">
        <v>42.61</v>
      </c>
      <c r="AE6041">
        <v>1.82</v>
      </c>
      <c r="AF6041" t="s">
        <v>71</v>
      </c>
      <c r="AG6041">
        <v>5.22</v>
      </c>
      <c r="AH6041" t="s">
        <v>71</v>
      </c>
      <c r="AS6041">
        <v>4.49</v>
      </c>
      <c r="AT6041" t="s">
        <v>71</v>
      </c>
    </row>
    <row r="6042" spans="1:46" x14ac:dyDescent="0.2">
      <c r="A6042" t="s">
        <v>278</v>
      </c>
      <c r="B6042" t="s">
        <v>279</v>
      </c>
      <c r="C6042">
        <f>-70.05104527 / 41.72625271</f>
        <v>-1.6788242585994733</v>
      </c>
      <c r="D6042" t="s">
        <v>280</v>
      </c>
      <c r="E6042" t="s">
        <v>70</v>
      </c>
      <c r="F6042" s="1">
        <v>39322</v>
      </c>
      <c r="G6042">
        <v>0.5</v>
      </c>
      <c r="I6042">
        <v>4.5999999999999996</v>
      </c>
      <c r="J6042" t="s">
        <v>71</v>
      </c>
      <c r="K6042">
        <v>0.98</v>
      </c>
      <c r="L6042" t="s">
        <v>71</v>
      </c>
      <c r="M6042">
        <v>4.5999999999999996</v>
      </c>
      <c r="N6042" t="s">
        <v>71</v>
      </c>
      <c r="O6042">
        <v>6.49</v>
      </c>
      <c r="P6042" t="s">
        <v>71</v>
      </c>
      <c r="Q6042">
        <v>25.2</v>
      </c>
      <c r="R6042" t="s">
        <v>71</v>
      </c>
      <c r="S6042">
        <v>0.28000000000000003</v>
      </c>
      <c r="T6042" t="s">
        <v>71</v>
      </c>
      <c r="U6042">
        <v>8.73</v>
      </c>
      <c r="V6042" t="s">
        <v>71</v>
      </c>
      <c r="W6042">
        <v>25</v>
      </c>
      <c r="X6042" t="s">
        <v>71</v>
      </c>
      <c r="Y6042">
        <v>35.39</v>
      </c>
      <c r="AA6042">
        <v>30.39</v>
      </c>
      <c r="AC6042">
        <v>38.01</v>
      </c>
      <c r="AE6042">
        <v>1.5</v>
      </c>
      <c r="AF6042" t="s">
        <v>71</v>
      </c>
      <c r="AG6042">
        <v>5.89</v>
      </c>
      <c r="AH6042" t="s">
        <v>71</v>
      </c>
      <c r="AS6042">
        <v>0.66</v>
      </c>
      <c r="AT6042" t="s">
        <v>71</v>
      </c>
    </row>
    <row r="6043" spans="1:46" x14ac:dyDescent="0.2">
      <c r="A6043" t="s">
        <v>278</v>
      </c>
      <c r="B6043" t="s">
        <v>279</v>
      </c>
      <c r="C6043">
        <f>-70.05104527 / 41.72625271</f>
        <v>-1.6788242585994733</v>
      </c>
      <c r="D6043" t="s">
        <v>280</v>
      </c>
      <c r="E6043" t="s">
        <v>70</v>
      </c>
      <c r="F6043" s="1">
        <v>39322</v>
      </c>
      <c r="G6043">
        <v>1.5</v>
      </c>
      <c r="O6043">
        <v>6.52</v>
      </c>
      <c r="P6043" t="s">
        <v>71</v>
      </c>
      <c r="Q6043">
        <v>25.2</v>
      </c>
      <c r="R6043" t="s">
        <v>71</v>
      </c>
    </row>
    <row r="6044" spans="1:46" x14ac:dyDescent="0.2">
      <c r="A6044" t="s">
        <v>278</v>
      </c>
      <c r="B6044" t="s">
        <v>279</v>
      </c>
      <c r="C6044">
        <f>-70.05104527 / 41.72625271</f>
        <v>-1.6788242585994733</v>
      </c>
      <c r="D6044" t="s">
        <v>280</v>
      </c>
      <c r="E6044" t="s">
        <v>70</v>
      </c>
      <c r="F6044" s="1">
        <v>39322</v>
      </c>
      <c r="G6044">
        <v>2.5</v>
      </c>
      <c r="O6044">
        <v>6.5</v>
      </c>
      <c r="P6044" t="s">
        <v>71</v>
      </c>
      <c r="Q6044">
        <v>24</v>
      </c>
      <c r="R6044" t="s">
        <v>71</v>
      </c>
    </row>
    <row r="6045" spans="1:46" x14ac:dyDescent="0.2">
      <c r="A6045" t="s">
        <v>278</v>
      </c>
      <c r="B6045" t="s">
        <v>279</v>
      </c>
      <c r="C6045">
        <f>-70.05104527 / 41.72625271</f>
        <v>-1.6788242585994733</v>
      </c>
      <c r="D6045" t="s">
        <v>280</v>
      </c>
      <c r="E6045" t="s">
        <v>70</v>
      </c>
      <c r="F6045" s="1">
        <v>39322</v>
      </c>
      <c r="G6045">
        <v>3.5</v>
      </c>
      <c r="K6045">
        <v>2.98</v>
      </c>
      <c r="L6045" t="s">
        <v>71</v>
      </c>
      <c r="O6045">
        <v>6.1</v>
      </c>
      <c r="P6045" t="s">
        <v>71</v>
      </c>
      <c r="Q6045">
        <v>23.4</v>
      </c>
      <c r="R6045" t="s">
        <v>71</v>
      </c>
      <c r="S6045">
        <v>0.2</v>
      </c>
      <c r="T6045" t="s">
        <v>71</v>
      </c>
      <c r="U6045">
        <v>6.31</v>
      </c>
      <c r="V6045" t="s">
        <v>71</v>
      </c>
      <c r="W6045">
        <v>27.22</v>
      </c>
      <c r="X6045" t="s">
        <v>71</v>
      </c>
      <c r="Y6045">
        <v>30.71</v>
      </c>
      <c r="AA6045">
        <v>41.31</v>
      </c>
      <c r="AE6045">
        <v>1.5</v>
      </c>
      <c r="AF6045" t="s">
        <v>71</v>
      </c>
      <c r="AG6045">
        <v>5.66</v>
      </c>
      <c r="AH6045" t="s">
        <v>71</v>
      </c>
      <c r="AS6045">
        <v>1.77</v>
      </c>
      <c r="AT6045" t="s">
        <v>71</v>
      </c>
    </row>
    <row r="6046" spans="1:46" x14ac:dyDescent="0.2">
      <c r="A6046" t="s">
        <v>278</v>
      </c>
      <c r="B6046" t="s">
        <v>279</v>
      </c>
      <c r="C6046">
        <f>-70.05104527 / 41.72625271</f>
        <v>-1.6788242585994733</v>
      </c>
      <c r="D6046" t="s">
        <v>280</v>
      </c>
      <c r="E6046" t="s">
        <v>70</v>
      </c>
      <c r="F6046" s="1">
        <v>39695</v>
      </c>
      <c r="G6046">
        <v>0.5</v>
      </c>
      <c r="I6046">
        <v>3.99</v>
      </c>
      <c r="J6046" t="s">
        <v>71</v>
      </c>
      <c r="K6046">
        <v>2.91</v>
      </c>
      <c r="L6046" t="s">
        <v>71</v>
      </c>
      <c r="M6046">
        <v>3.99</v>
      </c>
      <c r="N6046" t="s">
        <v>71</v>
      </c>
      <c r="O6046">
        <v>8.3800000000000008</v>
      </c>
      <c r="P6046" t="s">
        <v>71</v>
      </c>
      <c r="Q6046">
        <v>23.2</v>
      </c>
      <c r="R6046" t="s">
        <v>71</v>
      </c>
      <c r="S6046">
        <v>0.33</v>
      </c>
      <c r="T6046" t="s">
        <v>71</v>
      </c>
      <c r="U6046">
        <v>10.220000000000001</v>
      </c>
      <c r="V6046" t="s">
        <v>71</v>
      </c>
      <c r="W6046">
        <v>20.72</v>
      </c>
      <c r="X6046" t="s">
        <v>71</v>
      </c>
      <c r="Y6046">
        <v>37.67</v>
      </c>
      <c r="AA6046">
        <v>41.08</v>
      </c>
      <c r="AC6046">
        <v>40.06</v>
      </c>
      <c r="AE6046">
        <v>1.9</v>
      </c>
      <c r="AF6046" t="s">
        <v>71</v>
      </c>
      <c r="AG6046">
        <v>5.85</v>
      </c>
      <c r="AH6046" t="s">
        <v>71</v>
      </c>
      <c r="AS6046">
        <v>1.98</v>
      </c>
      <c r="AT6046" t="s">
        <v>71</v>
      </c>
    </row>
    <row r="6047" spans="1:46" x14ac:dyDescent="0.2">
      <c r="A6047" t="s">
        <v>278</v>
      </c>
      <c r="B6047" t="s">
        <v>279</v>
      </c>
      <c r="C6047">
        <f>-70.05104527 / 41.72625271</f>
        <v>-1.6788242585994733</v>
      </c>
      <c r="D6047" t="s">
        <v>280</v>
      </c>
      <c r="E6047" t="s">
        <v>70</v>
      </c>
      <c r="F6047" s="1">
        <v>39695</v>
      </c>
      <c r="G6047">
        <v>1</v>
      </c>
      <c r="O6047">
        <v>8.42</v>
      </c>
      <c r="P6047" t="s">
        <v>71</v>
      </c>
      <c r="Q6047">
        <v>23.2</v>
      </c>
      <c r="R6047" t="s">
        <v>71</v>
      </c>
    </row>
    <row r="6048" spans="1:46" x14ac:dyDescent="0.2">
      <c r="A6048" t="s">
        <v>278</v>
      </c>
      <c r="B6048" t="s">
        <v>279</v>
      </c>
      <c r="C6048">
        <f>-70.05104527 / 41.72625271</f>
        <v>-1.6788242585994733</v>
      </c>
      <c r="D6048" t="s">
        <v>280</v>
      </c>
      <c r="E6048" t="s">
        <v>70</v>
      </c>
      <c r="F6048" s="1">
        <v>39695</v>
      </c>
      <c r="G6048">
        <v>1.5</v>
      </c>
      <c r="O6048">
        <v>8.2200000000000006</v>
      </c>
      <c r="P6048" t="s">
        <v>71</v>
      </c>
      <c r="Q6048">
        <v>23.2</v>
      </c>
      <c r="R6048" t="s">
        <v>71</v>
      </c>
    </row>
    <row r="6049" spans="1:46" x14ac:dyDescent="0.2">
      <c r="A6049" t="s">
        <v>278</v>
      </c>
      <c r="B6049" t="s">
        <v>279</v>
      </c>
      <c r="C6049">
        <f>-70.05104527 / 41.72625271</f>
        <v>-1.6788242585994733</v>
      </c>
      <c r="D6049" t="s">
        <v>280</v>
      </c>
      <c r="E6049" t="s">
        <v>70</v>
      </c>
      <c r="F6049" s="1">
        <v>39695</v>
      </c>
      <c r="G6049">
        <v>2</v>
      </c>
      <c r="O6049">
        <v>8.25</v>
      </c>
      <c r="P6049" t="s">
        <v>71</v>
      </c>
      <c r="Q6049">
        <v>23.1</v>
      </c>
      <c r="R6049" t="s">
        <v>71</v>
      </c>
    </row>
    <row r="6050" spans="1:46" x14ac:dyDescent="0.2">
      <c r="A6050" t="s">
        <v>278</v>
      </c>
      <c r="B6050" t="s">
        <v>279</v>
      </c>
      <c r="C6050">
        <f>-70.05104527 / 41.72625271</f>
        <v>-1.6788242585994733</v>
      </c>
      <c r="D6050" t="s">
        <v>280</v>
      </c>
      <c r="E6050" t="s">
        <v>70</v>
      </c>
      <c r="F6050" s="1">
        <v>39695</v>
      </c>
      <c r="G6050">
        <v>2.5</v>
      </c>
      <c r="K6050">
        <v>3.51</v>
      </c>
      <c r="L6050" t="s">
        <v>71</v>
      </c>
      <c r="O6050">
        <v>8.0299999999999994</v>
      </c>
      <c r="P6050" t="s">
        <v>71</v>
      </c>
      <c r="Q6050">
        <v>23</v>
      </c>
      <c r="R6050" t="s">
        <v>71</v>
      </c>
      <c r="S6050">
        <v>0.26</v>
      </c>
      <c r="T6050" t="s">
        <v>71</v>
      </c>
      <c r="W6050">
        <v>22.22</v>
      </c>
      <c r="X6050" t="s">
        <v>71</v>
      </c>
      <c r="Y6050">
        <v>-15.27</v>
      </c>
      <c r="AA6050">
        <v>42.92</v>
      </c>
      <c r="AE6050">
        <v>1.9</v>
      </c>
      <c r="AF6050" t="s">
        <v>71</v>
      </c>
      <c r="AG6050">
        <v>5.81</v>
      </c>
      <c r="AH6050" t="s">
        <v>71</v>
      </c>
      <c r="AS6050">
        <v>2.46</v>
      </c>
      <c r="AT6050" t="s">
        <v>71</v>
      </c>
    </row>
    <row r="6051" spans="1:46" x14ac:dyDescent="0.2">
      <c r="A6051" t="s">
        <v>278</v>
      </c>
      <c r="B6051" t="s">
        <v>279</v>
      </c>
      <c r="C6051">
        <f>-70.05104527 / 41.72625271</f>
        <v>-1.6788242585994733</v>
      </c>
      <c r="D6051" t="s">
        <v>280</v>
      </c>
      <c r="E6051" t="s">
        <v>70</v>
      </c>
      <c r="F6051" s="1">
        <v>39695</v>
      </c>
      <c r="G6051">
        <v>3</v>
      </c>
      <c r="O6051">
        <v>7.8</v>
      </c>
      <c r="P6051" t="s">
        <v>71</v>
      </c>
      <c r="Q6051">
        <v>22.8</v>
      </c>
      <c r="R6051" t="s">
        <v>71</v>
      </c>
    </row>
    <row r="6052" spans="1:46" x14ac:dyDescent="0.2">
      <c r="A6052" t="s">
        <v>278</v>
      </c>
      <c r="B6052" t="s">
        <v>279</v>
      </c>
      <c r="C6052">
        <f>-70.05104527 / 41.72625271</f>
        <v>-1.6788242585994733</v>
      </c>
      <c r="D6052" t="s">
        <v>280</v>
      </c>
      <c r="E6052" t="s">
        <v>70</v>
      </c>
      <c r="F6052" s="1">
        <v>39695</v>
      </c>
      <c r="G6052">
        <v>3.5</v>
      </c>
      <c r="O6052">
        <v>8.01</v>
      </c>
      <c r="P6052" t="s">
        <v>71</v>
      </c>
      <c r="Q6052">
        <v>22.8</v>
      </c>
      <c r="R6052" t="s">
        <v>71</v>
      </c>
    </row>
    <row r="6053" spans="1:46" x14ac:dyDescent="0.2">
      <c r="A6053" t="s">
        <v>278</v>
      </c>
      <c r="B6053" t="s">
        <v>279</v>
      </c>
      <c r="C6053">
        <f>-70.05104527 / 41.72625271</f>
        <v>-1.6788242585994733</v>
      </c>
      <c r="D6053" t="s">
        <v>280</v>
      </c>
      <c r="E6053" t="s">
        <v>70</v>
      </c>
      <c r="F6053" s="1">
        <v>40085</v>
      </c>
      <c r="G6053">
        <v>0.5</v>
      </c>
      <c r="I6053">
        <v>4.04</v>
      </c>
      <c r="J6053" t="s">
        <v>71</v>
      </c>
      <c r="K6053">
        <v>1.04</v>
      </c>
      <c r="L6053" t="s">
        <v>71</v>
      </c>
      <c r="M6053">
        <v>4.04</v>
      </c>
      <c r="N6053" t="s">
        <v>71</v>
      </c>
      <c r="O6053">
        <v>7.81</v>
      </c>
      <c r="P6053" t="s">
        <v>71</v>
      </c>
      <c r="Q6053">
        <v>20.100000000000001</v>
      </c>
      <c r="R6053" t="s">
        <v>71</v>
      </c>
      <c r="S6053">
        <v>0.43</v>
      </c>
      <c r="T6053" t="s">
        <v>71</v>
      </c>
      <c r="U6053">
        <v>13.17</v>
      </c>
      <c r="V6053" t="s">
        <v>71</v>
      </c>
      <c r="W6053">
        <v>25.38</v>
      </c>
      <c r="X6053" t="s">
        <v>71</v>
      </c>
      <c r="Y6053">
        <v>41.32</v>
      </c>
      <c r="AA6053">
        <v>31.03</v>
      </c>
      <c r="AC6053">
        <v>39.880000000000003</v>
      </c>
      <c r="AE6053">
        <v>1.7</v>
      </c>
      <c r="AF6053" t="s">
        <v>71</v>
      </c>
      <c r="AG6053">
        <v>5.71</v>
      </c>
      <c r="AH6053" t="s">
        <v>71</v>
      </c>
    </row>
    <row r="6054" spans="1:46" x14ac:dyDescent="0.2">
      <c r="A6054" t="s">
        <v>278</v>
      </c>
      <c r="B6054" t="s">
        <v>279</v>
      </c>
      <c r="C6054">
        <f>-70.05104527 / 41.72625271</f>
        <v>-1.6788242585994733</v>
      </c>
      <c r="D6054" t="s">
        <v>280</v>
      </c>
      <c r="E6054" t="s">
        <v>70</v>
      </c>
      <c r="F6054" s="1">
        <v>40085</v>
      </c>
      <c r="G6054">
        <v>1</v>
      </c>
      <c r="O6054">
        <v>7.76</v>
      </c>
      <c r="P6054" t="s">
        <v>71</v>
      </c>
      <c r="Q6054">
        <v>20.100000000000001</v>
      </c>
      <c r="R6054" t="s">
        <v>71</v>
      </c>
    </row>
    <row r="6055" spans="1:46" x14ac:dyDescent="0.2">
      <c r="A6055" t="s">
        <v>278</v>
      </c>
      <c r="B6055" t="s">
        <v>279</v>
      </c>
      <c r="C6055">
        <f>-70.05104527 / 41.72625271</f>
        <v>-1.6788242585994733</v>
      </c>
      <c r="D6055" t="s">
        <v>280</v>
      </c>
      <c r="E6055" t="s">
        <v>70</v>
      </c>
      <c r="F6055" s="1">
        <v>40085</v>
      </c>
      <c r="G6055">
        <v>2</v>
      </c>
      <c r="O6055">
        <v>7.7</v>
      </c>
      <c r="P6055" t="s">
        <v>71</v>
      </c>
      <c r="Q6055">
        <v>20.100000000000001</v>
      </c>
      <c r="R6055" t="s">
        <v>71</v>
      </c>
    </row>
    <row r="6056" spans="1:46" x14ac:dyDescent="0.2">
      <c r="A6056" t="s">
        <v>278</v>
      </c>
      <c r="B6056" t="s">
        <v>279</v>
      </c>
      <c r="C6056">
        <f>-70.05104527 / 41.72625271</f>
        <v>-1.6788242585994733</v>
      </c>
      <c r="D6056" t="s">
        <v>280</v>
      </c>
      <c r="E6056" t="s">
        <v>70</v>
      </c>
      <c r="F6056" s="1">
        <v>40085</v>
      </c>
      <c r="G6056">
        <v>3</v>
      </c>
      <c r="O6056">
        <v>7.7</v>
      </c>
      <c r="P6056" t="s">
        <v>71</v>
      </c>
      <c r="Q6056">
        <v>20</v>
      </c>
      <c r="R6056" t="s">
        <v>71</v>
      </c>
      <c r="S6056">
        <v>0.5</v>
      </c>
      <c r="T6056" t="s">
        <v>71</v>
      </c>
      <c r="W6056">
        <v>32.21</v>
      </c>
      <c r="X6056" t="s">
        <v>71</v>
      </c>
      <c r="AE6056">
        <v>1.5</v>
      </c>
      <c r="AF6056" t="s">
        <v>71</v>
      </c>
      <c r="AG6056">
        <v>5.63</v>
      </c>
      <c r="AH6056" t="s">
        <v>71</v>
      </c>
    </row>
    <row r="6057" spans="1:46" x14ac:dyDescent="0.2">
      <c r="A6057" t="s">
        <v>278</v>
      </c>
      <c r="B6057" t="s">
        <v>279</v>
      </c>
      <c r="C6057">
        <f>-70.05104527 / 41.72625271</f>
        <v>-1.6788242585994733</v>
      </c>
      <c r="D6057" t="s">
        <v>280</v>
      </c>
      <c r="E6057" t="s">
        <v>70</v>
      </c>
      <c r="F6057" s="1">
        <v>40085</v>
      </c>
      <c r="G6057">
        <v>4</v>
      </c>
      <c r="O6057">
        <v>7.43</v>
      </c>
      <c r="P6057" t="s">
        <v>71</v>
      </c>
      <c r="Q6057">
        <v>19.7</v>
      </c>
      <c r="R6057" t="s">
        <v>71</v>
      </c>
    </row>
    <row r="6058" spans="1:46" x14ac:dyDescent="0.2">
      <c r="A6058" t="s">
        <v>278</v>
      </c>
      <c r="B6058" t="s">
        <v>279</v>
      </c>
      <c r="C6058">
        <f>-70.05104527 / 41.72625271</f>
        <v>-1.6788242585994733</v>
      </c>
      <c r="D6058" t="s">
        <v>280</v>
      </c>
      <c r="E6058" t="s">
        <v>70</v>
      </c>
      <c r="F6058" s="1">
        <v>40435</v>
      </c>
      <c r="G6058">
        <v>0.5</v>
      </c>
      <c r="I6058">
        <v>4.2</v>
      </c>
      <c r="J6058" t="s">
        <v>71</v>
      </c>
      <c r="K6058">
        <v>1.1399999999999999</v>
      </c>
      <c r="L6058" t="s">
        <v>71</v>
      </c>
      <c r="M6058">
        <v>3.55</v>
      </c>
      <c r="N6058" t="s">
        <v>71</v>
      </c>
      <c r="O6058">
        <v>7.31</v>
      </c>
      <c r="P6058" t="s">
        <v>71</v>
      </c>
      <c r="Q6058">
        <v>21.2</v>
      </c>
      <c r="R6058" t="s">
        <v>71</v>
      </c>
      <c r="S6058">
        <v>0.54</v>
      </c>
      <c r="T6058" t="s">
        <v>71</v>
      </c>
      <c r="U6058">
        <v>16.809999999999999</v>
      </c>
      <c r="V6058" t="s">
        <v>71</v>
      </c>
      <c r="W6058">
        <v>25.7</v>
      </c>
      <c r="X6058" t="s">
        <v>71</v>
      </c>
      <c r="Y6058">
        <v>44.84</v>
      </c>
      <c r="AA6058">
        <v>31.85</v>
      </c>
      <c r="AC6058">
        <v>41.74</v>
      </c>
      <c r="AE6058">
        <v>1.8</v>
      </c>
      <c r="AF6058" t="s">
        <v>71</v>
      </c>
      <c r="AG6058">
        <v>6.11</v>
      </c>
      <c r="AH6058" t="s">
        <v>71</v>
      </c>
      <c r="AS6058">
        <v>2.83</v>
      </c>
      <c r="AT6058" t="s">
        <v>71</v>
      </c>
    </row>
    <row r="6059" spans="1:46" x14ac:dyDescent="0.2">
      <c r="A6059" t="s">
        <v>278</v>
      </c>
      <c r="B6059" t="s">
        <v>279</v>
      </c>
      <c r="C6059">
        <f>-70.05104527 / 41.72625271</f>
        <v>-1.6788242585994733</v>
      </c>
      <c r="D6059" t="s">
        <v>280</v>
      </c>
      <c r="E6059" t="s">
        <v>70</v>
      </c>
      <c r="F6059" s="1">
        <v>40435</v>
      </c>
      <c r="G6059">
        <v>1</v>
      </c>
      <c r="O6059">
        <v>7.3</v>
      </c>
      <c r="P6059" t="s">
        <v>71</v>
      </c>
      <c r="Q6059">
        <v>21.1</v>
      </c>
      <c r="R6059" t="s">
        <v>71</v>
      </c>
    </row>
    <row r="6060" spans="1:46" x14ac:dyDescent="0.2">
      <c r="A6060" t="s">
        <v>278</v>
      </c>
      <c r="B6060" t="s">
        <v>279</v>
      </c>
      <c r="C6060">
        <f>-70.05104527 / 41.72625271</f>
        <v>-1.6788242585994733</v>
      </c>
      <c r="D6060" t="s">
        <v>280</v>
      </c>
      <c r="E6060" t="s">
        <v>70</v>
      </c>
      <c r="F6060" s="1">
        <v>40435</v>
      </c>
      <c r="G6060">
        <v>2</v>
      </c>
      <c r="O6060">
        <v>7.19</v>
      </c>
      <c r="P6060" t="s">
        <v>71</v>
      </c>
      <c r="Q6060">
        <v>21.1</v>
      </c>
      <c r="R6060" t="s">
        <v>71</v>
      </c>
    </row>
    <row r="6061" spans="1:46" x14ac:dyDescent="0.2">
      <c r="A6061" t="s">
        <v>278</v>
      </c>
      <c r="B6061" t="s">
        <v>279</v>
      </c>
      <c r="C6061">
        <f>-70.05104527 / 41.72625271</f>
        <v>-1.6788242585994733</v>
      </c>
      <c r="D6061" t="s">
        <v>280</v>
      </c>
      <c r="E6061" t="s">
        <v>70</v>
      </c>
      <c r="F6061" s="1">
        <v>40435</v>
      </c>
      <c r="G6061">
        <v>3</v>
      </c>
      <c r="K6061">
        <v>1.34</v>
      </c>
      <c r="L6061" t="s">
        <v>71</v>
      </c>
      <c r="O6061">
        <v>7.22</v>
      </c>
      <c r="P6061" t="s">
        <v>71</v>
      </c>
      <c r="Q6061">
        <v>21</v>
      </c>
      <c r="R6061" t="s">
        <v>71</v>
      </c>
      <c r="S6061">
        <v>0.33</v>
      </c>
      <c r="T6061" t="s">
        <v>71</v>
      </c>
      <c r="U6061">
        <v>10.3</v>
      </c>
      <c r="V6061" t="s">
        <v>71</v>
      </c>
      <c r="W6061">
        <v>24.97</v>
      </c>
      <c r="X6061" t="s">
        <v>71</v>
      </c>
      <c r="Y6061">
        <v>37.78</v>
      </c>
      <c r="AA6061">
        <v>33.450000000000003</v>
      </c>
      <c r="AE6061">
        <v>1.8</v>
      </c>
      <c r="AF6061" t="s">
        <v>71</v>
      </c>
      <c r="AG6061">
        <v>6.03</v>
      </c>
      <c r="AH6061" t="s">
        <v>71</v>
      </c>
      <c r="AS6061">
        <v>1.69</v>
      </c>
      <c r="AT6061" t="s">
        <v>71</v>
      </c>
    </row>
    <row r="6062" spans="1:46" x14ac:dyDescent="0.2">
      <c r="A6062" t="s">
        <v>278</v>
      </c>
      <c r="B6062" t="s">
        <v>279</v>
      </c>
      <c r="C6062">
        <f>-70.05104527 / 41.72625271</f>
        <v>-1.6788242585994733</v>
      </c>
      <c r="D6062" t="s">
        <v>280</v>
      </c>
      <c r="E6062" t="s">
        <v>70</v>
      </c>
      <c r="F6062" s="1">
        <v>40435</v>
      </c>
      <c r="G6062">
        <v>4</v>
      </c>
      <c r="O6062">
        <v>6.96</v>
      </c>
      <c r="P6062" t="s">
        <v>71</v>
      </c>
      <c r="Q6062">
        <v>21</v>
      </c>
      <c r="R6062" t="s">
        <v>71</v>
      </c>
    </row>
    <row r="6063" spans="1:46" x14ac:dyDescent="0.2">
      <c r="A6063" t="s">
        <v>278</v>
      </c>
      <c r="B6063" t="s">
        <v>279</v>
      </c>
      <c r="C6063">
        <f>-70.05104527 / 41.72625271</f>
        <v>-1.6788242585994733</v>
      </c>
      <c r="D6063" t="s">
        <v>280</v>
      </c>
      <c r="E6063" t="s">
        <v>70</v>
      </c>
      <c r="F6063" s="1">
        <v>40800</v>
      </c>
      <c r="G6063">
        <v>0.5</v>
      </c>
      <c r="I6063">
        <v>4</v>
      </c>
      <c r="J6063" t="s">
        <v>71</v>
      </c>
      <c r="K6063">
        <v>1.66</v>
      </c>
      <c r="L6063" t="s">
        <v>71</v>
      </c>
      <c r="M6063">
        <v>3.94</v>
      </c>
      <c r="N6063" t="s">
        <v>71</v>
      </c>
      <c r="O6063">
        <v>7.62</v>
      </c>
      <c r="P6063" t="s">
        <v>71</v>
      </c>
      <c r="Q6063">
        <v>23.2</v>
      </c>
      <c r="R6063" t="s">
        <v>71</v>
      </c>
      <c r="S6063">
        <v>0.21</v>
      </c>
      <c r="T6063" t="s">
        <v>71</v>
      </c>
      <c r="U6063">
        <v>6.5</v>
      </c>
      <c r="V6063" t="s">
        <v>71</v>
      </c>
      <c r="W6063">
        <v>33.06</v>
      </c>
      <c r="X6063" t="s">
        <v>71</v>
      </c>
      <c r="Y6063">
        <v>31.14</v>
      </c>
      <c r="AA6063">
        <v>35.57</v>
      </c>
      <c r="AC6063">
        <v>40.24</v>
      </c>
      <c r="AE6063">
        <v>3.6</v>
      </c>
      <c r="AF6063" t="s">
        <v>71</v>
      </c>
      <c r="AG6063">
        <v>6.3</v>
      </c>
      <c r="AH6063" t="s">
        <v>71</v>
      </c>
      <c r="AS6063">
        <v>1.84</v>
      </c>
      <c r="AT6063" t="s">
        <v>71</v>
      </c>
    </row>
    <row r="6064" spans="1:46" x14ac:dyDescent="0.2">
      <c r="A6064" t="s">
        <v>278</v>
      </c>
      <c r="B6064" t="s">
        <v>279</v>
      </c>
      <c r="C6064">
        <f>-70.05104527 / 41.72625271</f>
        <v>-1.6788242585994733</v>
      </c>
      <c r="D6064" t="s">
        <v>280</v>
      </c>
      <c r="E6064" t="s">
        <v>70</v>
      </c>
      <c r="F6064" s="1">
        <v>40800</v>
      </c>
      <c r="G6064">
        <v>1</v>
      </c>
      <c r="O6064">
        <v>7.5</v>
      </c>
      <c r="P6064" t="s">
        <v>71</v>
      </c>
      <c r="Q6064">
        <v>23.2</v>
      </c>
      <c r="R6064" t="s">
        <v>71</v>
      </c>
    </row>
    <row r="6065" spans="1:46" x14ac:dyDescent="0.2">
      <c r="A6065" t="s">
        <v>278</v>
      </c>
      <c r="B6065" t="s">
        <v>279</v>
      </c>
      <c r="C6065">
        <f>-70.05104527 / 41.72625271</f>
        <v>-1.6788242585994733</v>
      </c>
      <c r="D6065" t="s">
        <v>280</v>
      </c>
      <c r="E6065" t="s">
        <v>70</v>
      </c>
      <c r="F6065" s="1">
        <v>40800</v>
      </c>
      <c r="G6065">
        <v>2</v>
      </c>
      <c r="O6065">
        <v>7.22</v>
      </c>
      <c r="P6065" t="s">
        <v>71</v>
      </c>
      <c r="Q6065">
        <v>23</v>
      </c>
      <c r="R6065" t="s">
        <v>71</v>
      </c>
    </row>
    <row r="6066" spans="1:46" x14ac:dyDescent="0.2">
      <c r="A6066" t="s">
        <v>278</v>
      </c>
      <c r="B6066" t="s">
        <v>279</v>
      </c>
      <c r="C6066">
        <f>-70.05104527 / 41.72625271</f>
        <v>-1.6788242585994733</v>
      </c>
      <c r="D6066" t="s">
        <v>280</v>
      </c>
      <c r="E6066" t="s">
        <v>70</v>
      </c>
      <c r="F6066" s="1">
        <v>40800</v>
      </c>
      <c r="G6066">
        <v>3</v>
      </c>
      <c r="K6066">
        <v>2.5499999999999998</v>
      </c>
      <c r="L6066" t="s">
        <v>71</v>
      </c>
      <c r="O6066">
        <v>6.87</v>
      </c>
      <c r="P6066" t="s">
        <v>71</v>
      </c>
      <c r="Q6066">
        <v>22.1</v>
      </c>
      <c r="R6066" t="s">
        <v>71</v>
      </c>
      <c r="S6066">
        <v>1.03</v>
      </c>
      <c r="T6066" t="s">
        <v>71</v>
      </c>
      <c r="U6066">
        <v>31.9</v>
      </c>
      <c r="V6066" t="s">
        <v>71</v>
      </c>
      <c r="W6066">
        <v>31.46</v>
      </c>
      <c r="X6066" t="s">
        <v>71</v>
      </c>
      <c r="Y6066">
        <v>54.08</v>
      </c>
      <c r="AA6066">
        <v>39.78</v>
      </c>
      <c r="AE6066">
        <v>3.4</v>
      </c>
      <c r="AF6066" t="s">
        <v>71</v>
      </c>
      <c r="AG6066">
        <v>6.2</v>
      </c>
      <c r="AH6066" t="s">
        <v>71</v>
      </c>
      <c r="AS6066">
        <v>1.77</v>
      </c>
      <c r="AT6066" t="s">
        <v>71</v>
      </c>
    </row>
    <row r="6067" spans="1:46" x14ac:dyDescent="0.2">
      <c r="A6067" t="s">
        <v>278</v>
      </c>
      <c r="B6067" t="s">
        <v>279</v>
      </c>
      <c r="C6067">
        <f>-70.05104527 / 41.72625271</f>
        <v>-1.6788242585994733</v>
      </c>
      <c r="D6067" t="s">
        <v>280</v>
      </c>
      <c r="E6067" t="s">
        <v>70</v>
      </c>
      <c r="F6067" s="1">
        <v>40800</v>
      </c>
      <c r="G6067">
        <v>4</v>
      </c>
      <c r="O6067">
        <v>5.32</v>
      </c>
      <c r="P6067" t="s">
        <v>71</v>
      </c>
      <c r="Q6067">
        <v>21.7</v>
      </c>
      <c r="R6067" t="s">
        <v>71</v>
      </c>
    </row>
    <row r="6068" spans="1:46" x14ac:dyDescent="0.2">
      <c r="A6068" t="s">
        <v>278</v>
      </c>
      <c r="B6068" t="s">
        <v>279</v>
      </c>
      <c r="C6068">
        <f>-70.05104527 / 41.72625271</f>
        <v>-1.6788242585994733</v>
      </c>
      <c r="D6068" t="s">
        <v>280</v>
      </c>
      <c r="E6068" t="s">
        <v>70</v>
      </c>
      <c r="F6068" s="1">
        <v>41163</v>
      </c>
      <c r="G6068">
        <v>0.5</v>
      </c>
      <c r="I6068">
        <v>4</v>
      </c>
      <c r="J6068" t="s">
        <v>71</v>
      </c>
      <c r="K6068">
        <v>0.75</v>
      </c>
      <c r="L6068" t="s">
        <v>71</v>
      </c>
      <c r="M6068">
        <v>3.8</v>
      </c>
      <c r="N6068" t="s">
        <v>71</v>
      </c>
      <c r="O6068">
        <v>9.01</v>
      </c>
      <c r="P6068" t="s">
        <v>71</v>
      </c>
      <c r="Q6068">
        <v>22.1</v>
      </c>
      <c r="R6068" t="s">
        <v>71</v>
      </c>
      <c r="S6068">
        <v>0.49</v>
      </c>
      <c r="T6068" t="s">
        <v>71</v>
      </c>
      <c r="U6068">
        <v>15.18</v>
      </c>
      <c r="V6068" t="s">
        <v>71</v>
      </c>
      <c r="W6068">
        <v>29.67</v>
      </c>
      <c r="X6068" t="s">
        <v>71</v>
      </c>
      <c r="Y6068">
        <v>43.37</v>
      </c>
      <c r="AA6068">
        <v>27.78</v>
      </c>
      <c r="AC6068">
        <v>40.76</v>
      </c>
      <c r="AE6068">
        <v>2.9</v>
      </c>
      <c r="AF6068" t="s">
        <v>71</v>
      </c>
      <c r="AG6068">
        <v>5.93</v>
      </c>
      <c r="AH6068" t="s">
        <v>71</v>
      </c>
      <c r="AS6068">
        <v>1.1200000000000001</v>
      </c>
      <c r="AT6068" t="s">
        <v>71</v>
      </c>
    </row>
    <row r="6069" spans="1:46" x14ac:dyDescent="0.2">
      <c r="A6069" t="s">
        <v>278</v>
      </c>
      <c r="B6069" t="s">
        <v>279</v>
      </c>
      <c r="C6069">
        <f>-70.05104527 / 41.72625271</f>
        <v>-1.6788242585994733</v>
      </c>
      <c r="D6069" t="s">
        <v>280</v>
      </c>
      <c r="E6069" t="s">
        <v>70</v>
      </c>
      <c r="F6069" s="1">
        <v>41163</v>
      </c>
      <c r="G6069">
        <v>1</v>
      </c>
      <c r="O6069">
        <v>9.06</v>
      </c>
      <c r="P6069" t="s">
        <v>71</v>
      </c>
      <c r="Q6069">
        <v>22.1</v>
      </c>
      <c r="R6069" t="s">
        <v>71</v>
      </c>
    </row>
    <row r="6070" spans="1:46" x14ac:dyDescent="0.2">
      <c r="A6070" t="s">
        <v>278</v>
      </c>
      <c r="B6070" t="s">
        <v>279</v>
      </c>
      <c r="C6070">
        <f>-70.05104527 / 41.72625271</f>
        <v>-1.6788242585994733</v>
      </c>
      <c r="D6070" t="s">
        <v>280</v>
      </c>
      <c r="E6070" t="s">
        <v>70</v>
      </c>
      <c r="F6070" s="1">
        <v>41163</v>
      </c>
      <c r="G6070">
        <v>2</v>
      </c>
      <c r="O6070">
        <v>9.1</v>
      </c>
      <c r="P6070" t="s">
        <v>71</v>
      </c>
      <c r="Q6070">
        <v>22.1</v>
      </c>
      <c r="R6070" t="s">
        <v>71</v>
      </c>
    </row>
    <row r="6071" spans="1:46" x14ac:dyDescent="0.2">
      <c r="A6071" t="s">
        <v>278</v>
      </c>
      <c r="B6071" t="s">
        <v>279</v>
      </c>
      <c r="C6071">
        <f>-70.05104527 / 41.72625271</f>
        <v>-1.6788242585994733</v>
      </c>
      <c r="D6071" t="s">
        <v>280</v>
      </c>
      <c r="E6071" t="s">
        <v>70</v>
      </c>
      <c r="F6071" s="1">
        <v>41163</v>
      </c>
      <c r="G6071">
        <v>3</v>
      </c>
      <c r="K6071">
        <v>0.77</v>
      </c>
      <c r="L6071" t="s">
        <v>71</v>
      </c>
      <c r="O6071">
        <v>9.1999999999999993</v>
      </c>
      <c r="P6071" t="s">
        <v>71</v>
      </c>
      <c r="Q6071">
        <v>22.1</v>
      </c>
      <c r="R6071" t="s">
        <v>71</v>
      </c>
      <c r="S6071">
        <v>0.47</v>
      </c>
      <c r="T6071" t="s">
        <v>71</v>
      </c>
      <c r="U6071">
        <v>14.56</v>
      </c>
      <c r="V6071" t="s">
        <v>71</v>
      </c>
      <c r="W6071">
        <v>24.09</v>
      </c>
      <c r="X6071" t="s">
        <v>71</v>
      </c>
      <c r="Y6071">
        <v>42.77</v>
      </c>
      <c r="AA6071">
        <v>28.04</v>
      </c>
      <c r="AE6071">
        <v>3.9</v>
      </c>
      <c r="AF6071" t="s">
        <v>71</v>
      </c>
      <c r="AG6071">
        <v>5.93</v>
      </c>
      <c r="AH6071" t="s">
        <v>71</v>
      </c>
      <c r="AS6071">
        <v>1.1100000000000001</v>
      </c>
      <c r="AT6071" t="s">
        <v>71</v>
      </c>
    </row>
    <row r="6072" spans="1:46" x14ac:dyDescent="0.2">
      <c r="A6072" t="s">
        <v>278</v>
      </c>
      <c r="B6072" t="s">
        <v>279</v>
      </c>
      <c r="C6072">
        <f>-70.05104527 / 41.72625271</f>
        <v>-1.6788242585994733</v>
      </c>
      <c r="D6072" t="s">
        <v>280</v>
      </c>
      <c r="E6072" t="s">
        <v>70</v>
      </c>
      <c r="F6072" s="1">
        <v>41527</v>
      </c>
      <c r="G6072">
        <v>0.5</v>
      </c>
      <c r="I6072">
        <v>4.2</v>
      </c>
      <c r="J6072" t="s">
        <v>71</v>
      </c>
      <c r="K6072">
        <v>0.87</v>
      </c>
      <c r="L6072" t="s">
        <v>71</v>
      </c>
      <c r="M6072">
        <v>4.2</v>
      </c>
      <c r="N6072" t="s">
        <v>71</v>
      </c>
      <c r="O6072">
        <v>6.85</v>
      </c>
      <c r="P6072" t="s">
        <v>71</v>
      </c>
      <c r="Q6072">
        <v>21.3</v>
      </c>
      <c r="R6072" t="s">
        <v>71</v>
      </c>
      <c r="S6072">
        <v>7.0000000000000007E-2</v>
      </c>
      <c r="T6072" t="s">
        <v>71</v>
      </c>
      <c r="U6072">
        <v>2.17</v>
      </c>
      <c r="V6072" t="s">
        <v>71</v>
      </c>
      <c r="W6072">
        <v>19.41</v>
      </c>
      <c r="X6072" t="s">
        <v>71</v>
      </c>
      <c r="Y6072">
        <v>15.32</v>
      </c>
      <c r="AA6072">
        <v>29.23</v>
      </c>
      <c r="AC6072">
        <v>39.32</v>
      </c>
      <c r="AE6072">
        <v>3.9</v>
      </c>
      <c r="AF6072" t="s">
        <v>71</v>
      </c>
      <c r="AG6072">
        <v>6</v>
      </c>
      <c r="AH6072" t="s">
        <v>71</v>
      </c>
      <c r="AS6072">
        <v>0.68</v>
      </c>
      <c r="AT6072" t="s">
        <v>71</v>
      </c>
    </row>
    <row r="6073" spans="1:46" x14ac:dyDescent="0.2">
      <c r="A6073" t="s">
        <v>278</v>
      </c>
      <c r="B6073" t="s">
        <v>279</v>
      </c>
      <c r="C6073">
        <f>-70.05104527 / 41.72625271</f>
        <v>-1.6788242585994733</v>
      </c>
      <c r="D6073" t="s">
        <v>280</v>
      </c>
      <c r="E6073" t="s">
        <v>70</v>
      </c>
      <c r="F6073" s="1">
        <v>41527</v>
      </c>
      <c r="G6073">
        <v>1</v>
      </c>
      <c r="O6073">
        <v>6.8</v>
      </c>
      <c r="P6073" t="s">
        <v>71</v>
      </c>
      <c r="Q6073">
        <v>21.3</v>
      </c>
      <c r="R6073" t="s">
        <v>71</v>
      </c>
    </row>
    <row r="6074" spans="1:46" x14ac:dyDescent="0.2">
      <c r="A6074" t="s">
        <v>278</v>
      </c>
      <c r="B6074" t="s">
        <v>279</v>
      </c>
      <c r="C6074">
        <f>-70.05104527 / 41.72625271</f>
        <v>-1.6788242585994733</v>
      </c>
      <c r="D6074" t="s">
        <v>280</v>
      </c>
      <c r="E6074" t="s">
        <v>70</v>
      </c>
      <c r="F6074" s="1">
        <v>41527</v>
      </c>
      <c r="G6074">
        <v>2</v>
      </c>
      <c r="O6074">
        <v>6.77</v>
      </c>
      <c r="P6074" t="s">
        <v>71</v>
      </c>
      <c r="Q6074">
        <v>21.3</v>
      </c>
      <c r="R6074" t="s">
        <v>71</v>
      </c>
    </row>
    <row r="6075" spans="1:46" x14ac:dyDescent="0.2">
      <c r="A6075" t="s">
        <v>278</v>
      </c>
      <c r="B6075" t="s">
        <v>279</v>
      </c>
      <c r="C6075">
        <f>-70.05104527 / 41.72625271</f>
        <v>-1.6788242585994733</v>
      </c>
      <c r="D6075" t="s">
        <v>280</v>
      </c>
      <c r="E6075" t="s">
        <v>70</v>
      </c>
      <c r="F6075" s="1">
        <v>41527</v>
      </c>
      <c r="G6075">
        <v>3</v>
      </c>
      <c r="K6075">
        <v>0.5</v>
      </c>
      <c r="L6075" t="s">
        <v>71</v>
      </c>
      <c r="O6075">
        <v>6.69</v>
      </c>
      <c r="P6075" t="s">
        <v>71</v>
      </c>
      <c r="Q6075">
        <v>21.3</v>
      </c>
      <c r="R6075" t="s">
        <v>71</v>
      </c>
      <c r="S6075">
        <v>0.1</v>
      </c>
      <c r="T6075" t="s">
        <v>71</v>
      </c>
      <c r="U6075">
        <v>3.1</v>
      </c>
      <c r="V6075" t="s">
        <v>71</v>
      </c>
      <c r="W6075">
        <v>26.4</v>
      </c>
      <c r="X6075" t="s">
        <v>71</v>
      </c>
      <c r="Y6075">
        <v>20.46</v>
      </c>
      <c r="AA6075">
        <v>23.8</v>
      </c>
      <c r="AE6075">
        <v>3.7</v>
      </c>
      <c r="AF6075" t="s">
        <v>71</v>
      </c>
      <c r="AG6075">
        <v>6</v>
      </c>
      <c r="AH6075" t="s">
        <v>71</v>
      </c>
      <c r="AS6075">
        <v>1.32</v>
      </c>
      <c r="AT6075" t="s">
        <v>71</v>
      </c>
    </row>
    <row r="6076" spans="1:46" x14ac:dyDescent="0.2">
      <c r="A6076" t="s">
        <v>278</v>
      </c>
      <c r="B6076" t="s">
        <v>279</v>
      </c>
      <c r="C6076">
        <f>-70.05104527 / 41.72625271</f>
        <v>-1.6788242585994733</v>
      </c>
      <c r="D6076" t="s">
        <v>280</v>
      </c>
      <c r="E6076" t="s">
        <v>70</v>
      </c>
      <c r="F6076" s="1">
        <v>41527</v>
      </c>
      <c r="G6076">
        <v>4</v>
      </c>
      <c r="O6076">
        <v>6.4</v>
      </c>
      <c r="P6076" t="s">
        <v>71</v>
      </c>
      <c r="Q6076">
        <v>21</v>
      </c>
      <c r="R6076" t="s">
        <v>71</v>
      </c>
    </row>
    <row r="6077" spans="1:46" x14ac:dyDescent="0.2">
      <c r="A6077" t="s">
        <v>278</v>
      </c>
      <c r="B6077" t="s">
        <v>279</v>
      </c>
      <c r="C6077">
        <f>-70.05104527 / 41.72625271</f>
        <v>-1.6788242585994733</v>
      </c>
      <c r="D6077" t="s">
        <v>280</v>
      </c>
      <c r="E6077" t="s">
        <v>70</v>
      </c>
      <c r="F6077" s="1">
        <v>41899</v>
      </c>
      <c r="G6077">
        <v>0.5</v>
      </c>
      <c r="I6077">
        <v>3.93</v>
      </c>
      <c r="J6077" t="s">
        <v>71</v>
      </c>
      <c r="K6077">
        <v>3.41</v>
      </c>
      <c r="L6077" t="s">
        <v>71</v>
      </c>
      <c r="M6077">
        <v>3.33</v>
      </c>
      <c r="N6077" t="s">
        <v>71</v>
      </c>
      <c r="O6077">
        <v>5.3</v>
      </c>
      <c r="P6077" t="s">
        <v>71</v>
      </c>
      <c r="Q6077">
        <v>21.2</v>
      </c>
      <c r="R6077" t="s">
        <v>71</v>
      </c>
      <c r="S6077">
        <v>0.88</v>
      </c>
      <c r="T6077" t="s">
        <v>71</v>
      </c>
      <c r="U6077">
        <v>27.26</v>
      </c>
      <c r="V6077" t="s">
        <v>71</v>
      </c>
      <c r="W6077">
        <v>39.69</v>
      </c>
      <c r="X6077" t="s">
        <v>71</v>
      </c>
      <c r="Y6077">
        <v>51.81</v>
      </c>
      <c r="AA6077">
        <v>42.63</v>
      </c>
      <c r="AC6077">
        <v>42.67</v>
      </c>
      <c r="AE6077">
        <v>3.5</v>
      </c>
      <c r="AF6077" t="s">
        <v>71</v>
      </c>
      <c r="AG6077">
        <v>6.26</v>
      </c>
      <c r="AH6077" t="s">
        <v>71</v>
      </c>
      <c r="AS6077">
        <v>5.45</v>
      </c>
      <c r="AT6077" t="s">
        <v>71</v>
      </c>
    </row>
    <row r="6078" spans="1:46" x14ac:dyDescent="0.2">
      <c r="A6078" t="s">
        <v>278</v>
      </c>
      <c r="B6078" t="s">
        <v>279</v>
      </c>
      <c r="C6078">
        <f>-70.05104527 / 41.72625271</f>
        <v>-1.6788242585994733</v>
      </c>
      <c r="D6078" t="s">
        <v>280</v>
      </c>
      <c r="E6078" t="s">
        <v>70</v>
      </c>
      <c r="F6078" s="1">
        <v>41899</v>
      </c>
      <c r="G6078">
        <v>1</v>
      </c>
      <c r="O6078">
        <v>5.13</v>
      </c>
      <c r="P6078" t="s">
        <v>71</v>
      </c>
      <c r="Q6078">
        <v>21.11</v>
      </c>
      <c r="R6078" t="s">
        <v>71</v>
      </c>
    </row>
    <row r="6079" spans="1:46" x14ac:dyDescent="0.2">
      <c r="A6079" t="s">
        <v>278</v>
      </c>
      <c r="B6079" t="s">
        <v>279</v>
      </c>
      <c r="C6079">
        <f>-70.05104527 / 41.72625271</f>
        <v>-1.6788242585994733</v>
      </c>
      <c r="D6079" t="s">
        <v>280</v>
      </c>
      <c r="E6079" t="s">
        <v>70</v>
      </c>
      <c r="F6079" s="1">
        <v>41899</v>
      </c>
      <c r="G6079">
        <v>1.5</v>
      </c>
      <c r="O6079">
        <v>5.1100000000000003</v>
      </c>
      <c r="P6079" t="s">
        <v>71</v>
      </c>
      <c r="Q6079">
        <v>21</v>
      </c>
      <c r="R6079" t="s">
        <v>71</v>
      </c>
    </row>
    <row r="6080" spans="1:46" x14ac:dyDescent="0.2">
      <c r="A6080" t="s">
        <v>278</v>
      </c>
      <c r="B6080" t="s">
        <v>279</v>
      </c>
      <c r="C6080">
        <f>-70.05104527 / 41.72625271</f>
        <v>-1.6788242585994733</v>
      </c>
      <c r="D6080" t="s">
        <v>280</v>
      </c>
      <c r="E6080" t="s">
        <v>70</v>
      </c>
      <c r="F6080" s="1">
        <v>41899</v>
      </c>
      <c r="G6080">
        <v>2</v>
      </c>
      <c r="O6080">
        <v>5.15</v>
      </c>
      <c r="P6080" t="s">
        <v>71</v>
      </c>
      <c r="Q6080">
        <v>20.9</v>
      </c>
      <c r="R6080" t="s">
        <v>71</v>
      </c>
    </row>
    <row r="6081" spans="1:58" x14ac:dyDescent="0.2">
      <c r="A6081" t="s">
        <v>278</v>
      </c>
      <c r="B6081" t="s">
        <v>279</v>
      </c>
      <c r="C6081">
        <f>-70.05104527 / 41.72625271</f>
        <v>-1.6788242585994733</v>
      </c>
      <c r="D6081" t="s">
        <v>280</v>
      </c>
      <c r="E6081" t="s">
        <v>70</v>
      </c>
      <c r="F6081" s="1">
        <v>41899</v>
      </c>
      <c r="G6081">
        <v>2.5</v>
      </c>
      <c r="O6081">
        <v>5.16</v>
      </c>
      <c r="P6081" t="s">
        <v>71</v>
      </c>
      <c r="Q6081">
        <v>20.9</v>
      </c>
      <c r="R6081" t="s">
        <v>71</v>
      </c>
    </row>
    <row r="6082" spans="1:58" x14ac:dyDescent="0.2">
      <c r="A6082" t="s">
        <v>278</v>
      </c>
      <c r="B6082" t="s">
        <v>279</v>
      </c>
      <c r="C6082">
        <f>-70.05104527 / 41.72625271</f>
        <v>-1.6788242585994733</v>
      </c>
      <c r="D6082" t="s">
        <v>280</v>
      </c>
      <c r="E6082" t="s">
        <v>70</v>
      </c>
      <c r="F6082" s="1">
        <v>41899</v>
      </c>
      <c r="G6082">
        <v>3</v>
      </c>
      <c r="K6082">
        <v>2.56</v>
      </c>
      <c r="L6082" t="s">
        <v>71</v>
      </c>
      <c r="O6082">
        <v>5.0599999999999996</v>
      </c>
      <c r="P6082" t="s">
        <v>71</v>
      </c>
      <c r="Q6082">
        <v>20.8</v>
      </c>
      <c r="R6082" t="s">
        <v>71</v>
      </c>
      <c r="S6082">
        <v>0.46</v>
      </c>
      <c r="T6082" t="s">
        <v>71</v>
      </c>
      <c r="U6082">
        <v>14.25</v>
      </c>
      <c r="V6082" t="s">
        <v>71</v>
      </c>
      <c r="W6082">
        <v>35.049999999999997</v>
      </c>
      <c r="X6082" t="s">
        <v>71</v>
      </c>
      <c r="Y6082">
        <v>42.46</v>
      </c>
      <c r="AA6082">
        <v>39.82</v>
      </c>
      <c r="AE6082">
        <v>3.6</v>
      </c>
      <c r="AF6082" t="s">
        <v>71</v>
      </c>
      <c r="AG6082">
        <v>6.37</v>
      </c>
      <c r="AH6082" t="s">
        <v>71</v>
      </c>
      <c r="AS6082">
        <v>9.77</v>
      </c>
      <c r="AT6082" t="s">
        <v>71</v>
      </c>
    </row>
    <row r="6083" spans="1:58" x14ac:dyDescent="0.2">
      <c r="A6083" t="s">
        <v>278</v>
      </c>
      <c r="B6083" t="s">
        <v>279</v>
      </c>
      <c r="C6083">
        <f>-70.05104527 / 41.72625271</f>
        <v>-1.6788242585994733</v>
      </c>
      <c r="D6083" t="s">
        <v>280</v>
      </c>
      <c r="E6083" t="s">
        <v>70</v>
      </c>
      <c r="F6083" s="1">
        <v>42625</v>
      </c>
      <c r="G6083">
        <v>0.5</v>
      </c>
      <c r="I6083">
        <v>3.92</v>
      </c>
      <c r="J6083" t="s">
        <v>71</v>
      </c>
      <c r="K6083">
        <v>4.79</v>
      </c>
      <c r="L6083" t="s">
        <v>71</v>
      </c>
      <c r="M6083">
        <v>3.42</v>
      </c>
      <c r="N6083" t="s">
        <v>71</v>
      </c>
      <c r="O6083">
        <v>8.33</v>
      </c>
      <c r="P6083" t="s">
        <v>71</v>
      </c>
      <c r="Q6083">
        <v>25.1</v>
      </c>
      <c r="R6083" t="s">
        <v>71</v>
      </c>
      <c r="S6083">
        <v>0.43</v>
      </c>
      <c r="T6083" t="s">
        <v>71</v>
      </c>
      <c r="U6083">
        <v>13.32</v>
      </c>
      <c r="V6083" t="s">
        <v>71</v>
      </c>
      <c r="W6083">
        <v>39.51</v>
      </c>
      <c r="X6083" t="s">
        <v>71</v>
      </c>
      <c r="Y6083">
        <v>41.49</v>
      </c>
      <c r="AA6083">
        <v>45.97</v>
      </c>
      <c r="AC6083">
        <v>42.28</v>
      </c>
      <c r="AE6083">
        <v>5.5</v>
      </c>
      <c r="AF6083" t="s">
        <v>71</v>
      </c>
      <c r="AG6083">
        <v>6.18</v>
      </c>
      <c r="AH6083" t="s">
        <v>71</v>
      </c>
      <c r="AS6083">
        <v>2.73</v>
      </c>
      <c r="AT6083" t="s">
        <v>71</v>
      </c>
      <c r="BE6083">
        <v>7.51</v>
      </c>
      <c r="BF6083" t="s">
        <v>71</v>
      </c>
    </row>
    <row r="6084" spans="1:58" x14ac:dyDescent="0.2">
      <c r="A6084" t="s">
        <v>278</v>
      </c>
      <c r="B6084" t="s">
        <v>279</v>
      </c>
      <c r="C6084">
        <f>-70.05104527 / 41.72625271</f>
        <v>-1.6788242585994733</v>
      </c>
      <c r="D6084" t="s">
        <v>280</v>
      </c>
      <c r="E6084" t="s">
        <v>70</v>
      </c>
      <c r="F6084" s="1">
        <v>42625</v>
      </c>
      <c r="G6084">
        <v>1</v>
      </c>
      <c r="O6084">
        <v>8.3699999999999992</v>
      </c>
      <c r="P6084" t="s">
        <v>71</v>
      </c>
      <c r="Q6084">
        <v>24.7</v>
      </c>
      <c r="R6084" t="s">
        <v>71</v>
      </c>
    </row>
    <row r="6085" spans="1:58" x14ac:dyDescent="0.2">
      <c r="A6085" t="s">
        <v>278</v>
      </c>
      <c r="B6085" t="s">
        <v>279</v>
      </c>
      <c r="C6085">
        <f>-70.05104527 / 41.72625271</f>
        <v>-1.6788242585994733</v>
      </c>
      <c r="D6085" t="s">
        <v>280</v>
      </c>
      <c r="E6085" t="s">
        <v>70</v>
      </c>
      <c r="F6085" s="1">
        <v>42625</v>
      </c>
      <c r="G6085">
        <v>1.5</v>
      </c>
      <c r="O6085">
        <v>8.35</v>
      </c>
      <c r="P6085" t="s">
        <v>71</v>
      </c>
      <c r="Q6085">
        <v>24.4</v>
      </c>
      <c r="R6085" t="s">
        <v>71</v>
      </c>
    </row>
    <row r="6086" spans="1:58" x14ac:dyDescent="0.2">
      <c r="A6086" t="s">
        <v>278</v>
      </c>
      <c r="B6086" t="s">
        <v>279</v>
      </c>
      <c r="C6086">
        <f>-70.05104527 / 41.72625271</f>
        <v>-1.6788242585994733</v>
      </c>
      <c r="D6086" t="s">
        <v>280</v>
      </c>
      <c r="E6086" t="s">
        <v>70</v>
      </c>
      <c r="F6086" s="1">
        <v>42625</v>
      </c>
      <c r="G6086">
        <v>2</v>
      </c>
      <c r="O6086">
        <v>8.3000000000000007</v>
      </c>
      <c r="P6086" t="s">
        <v>71</v>
      </c>
      <c r="Q6086">
        <v>24.2</v>
      </c>
      <c r="R6086" t="s">
        <v>71</v>
      </c>
    </row>
    <row r="6087" spans="1:58" x14ac:dyDescent="0.2">
      <c r="A6087" t="s">
        <v>278</v>
      </c>
      <c r="B6087" t="s">
        <v>279</v>
      </c>
      <c r="C6087">
        <f>-70.05104527 / 41.72625271</f>
        <v>-1.6788242585994733</v>
      </c>
      <c r="D6087" t="s">
        <v>280</v>
      </c>
      <c r="E6087" t="s">
        <v>70</v>
      </c>
      <c r="F6087" s="1">
        <v>42625</v>
      </c>
      <c r="G6087">
        <v>2.5</v>
      </c>
      <c r="K6087">
        <v>4.93</v>
      </c>
      <c r="L6087" t="s">
        <v>71</v>
      </c>
      <c r="O6087">
        <v>7.57</v>
      </c>
      <c r="P6087" t="s">
        <v>71</v>
      </c>
      <c r="Q6087">
        <v>24.1</v>
      </c>
      <c r="R6087" t="s">
        <v>71</v>
      </c>
      <c r="S6087">
        <v>0.43</v>
      </c>
      <c r="T6087" t="s">
        <v>71</v>
      </c>
      <c r="U6087">
        <v>13.32</v>
      </c>
      <c r="V6087" t="s">
        <v>71</v>
      </c>
      <c r="W6087">
        <v>36.880000000000003</v>
      </c>
      <c r="X6087" t="s">
        <v>71</v>
      </c>
      <c r="Y6087">
        <v>41.49</v>
      </c>
      <c r="AA6087">
        <v>46.25</v>
      </c>
      <c r="AE6087">
        <v>5.0999999999999996</v>
      </c>
      <c r="AF6087" t="s">
        <v>71</v>
      </c>
      <c r="AG6087">
        <v>6.04</v>
      </c>
      <c r="AH6087" t="s">
        <v>71</v>
      </c>
      <c r="AS6087">
        <v>4.33</v>
      </c>
      <c r="AT6087" t="s">
        <v>71</v>
      </c>
      <c r="BE6087">
        <v>9.26</v>
      </c>
      <c r="BF6087" t="s">
        <v>71</v>
      </c>
    </row>
    <row r="6088" spans="1:58" x14ac:dyDescent="0.2">
      <c r="A6088" t="s">
        <v>278</v>
      </c>
      <c r="B6088" t="s">
        <v>279</v>
      </c>
      <c r="C6088">
        <f>-70.05104527 / 41.72625271</f>
        <v>-1.6788242585994733</v>
      </c>
      <c r="D6088" t="s">
        <v>280</v>
      </c>
      <c r="E6088" t="s">
        <v>70</v>
      </c>
      <c r="F6088" s="1">
        <v>42625</v>
      </c>
      <c r="G6088">
        <v>3</v>
      </c>
      <c r="O6088">
        <v>7.34</v>
      </c>
      <c r="P6088" t="s">
        <v>71</v>
      </c>
      <c r="Q6088">
        <v>23.8</v>
      </c>
      <c r="R6088" t="s">
        <v>71</v>
      </c>
    </row>
    <row r="6089" spans="1:58" x14ac:dyDescent="0.2">
      <c r="A6089" t="s">
        <v>278</v>
      </c>
      <c r="B6089" t="s">
        <v>279</v>
      </c>
      <c r="C6089">
        <f>-70.05104527 / 41.72625271</f>
        <v>-1.6788242585994733</v>
      </c>
      <c r="D6089" t="s">
        <v>280</v>
      </c>
      <c r="E6089" t="s">
        <v>70</v>
      </c>
      <c r="F6089" s="1">
        <v>42625</v>
      </c>
      <c r="G6089">
        <v>3.5</v>
      </c>
      <c r="O6089">
        <v>6.58</v>
      </c>
      <c r="P6089" t="s">
        <v>71</v>
      </c>
      <c r="Q6089">
        <v>23.5</v>
      </c>
      <c r="R6089" t="s">
        <v>71</v>
      </c>
    </row>
    <row r="6090" spans="1:58" x14ac:dyDescent="0.2">
      <c r="A6090" t="s">
        <v>648</v>
      </c>
      <c r="B6090" t="s">
        <v>649</v>
      </c>
      <c r="C6090">
        <f>-70.12395414 / 41.72380191</f>
        <v>-1.6806702872202375</v>
      </c>
      <c r="D6090" t="s">
        <v>650</v>
      </c>
      <c r="E6090" t="s">
        <v>70</v>
      </c>
      <c r="F6090" s="1">
        <v>37143</v>
      </c>
      <c r="G6090">
        <v>0.5</v>
      </c>
      <c r="I6090">
        <v>2</v>
      </c>
      <c r="J6090" t="s">
        <v>71</v>
      </c>
      <c r="K6090">
        <v>15.53</v>
      </c>
      <c r="L6090" t="s">
        <v>71</v>
      </c>
      <c r="M6090">
        <v>0.98</v>
      </c>
      <c r="N6090" t="s">
        <v>71</v>
      </c>
      <c r="O6090">
        <v>7.54</v>
      </c>
      <c r="P6090" t="s">
        <v>71</v>
      </c>
      <c r="Q6090">
        <v>23.2</v>
      </c>
      <c r="R6090" t="s">
        <v>71</v>
      </c>
      <c r="S6090">
        <v>1.68</v>
      </c>
      <c r="T6090" t="s">
        <v>71</v>
      </c>
      <c r="U6090">
        <v>52.04</v>
      </c>
      <c r="V6090" t="s">
        <v>71</v>
      </c>
      <c r="W6090">
        <v>47.9</v>
      </c>
      <c r="X6090" t="s">
        <v>71</v>
      </c>
      <c r="Y6090">
        <v>61.14</v>
      </c>
      <c r="AA6090">
        <v>57.51</v>
      </c>
      <c r="AC6090">
        <v>60.29</v>
      </c>
      <c r="AE6090">
        <v>2.1</v>
      </c>
      <c r="AF6090" t="s">
        <v>71</v>
      </c>
      <c r="AG6090">
        <v>6.1</v>
      </c>
      <c r="AH6090" t="s">
        <v>71</v>
      </c>
      <c r="AS6090">
        <v>3.28</v>
      </c>
      <c r="AT6090" t="s">
        <v>71</v>
      </c>
    </row>
    <row r="6091" spans="1:58" x14ac:dyDescent="0.2">
      <c r="A6091" t="s">
        <v>648</v>
      </c>
      <c r="B6091" t="s">
        <v>649</v>
      </c>
      <c r="C6091">
        <f>-70.12395414 / 41.72380191</f>
        <v>-1.6806702872202375</v>
      </c>
      <c r="D6091" t="s">
        <v>650</v>
      </c>
      <c r="E6091" t="s">
        <v>70</v>
      </c>
      <c r="F6091" s="1">
        <v>37143</v>
      </c>
      <c r="G6091">
        <v>1</v>
      </c>
      <c r="O6091">
        <v>7.58</v>
      </c>
      <c r="P6091" t="s">
        <v>71</v>
      </c>
      <c r="Q6091">
        <v>23.2</v>
      </c>
      <c r="R6091" t="s">
        <v>71</v>
      </c>
    </row>
    <row r="6092" spans="1:58" x14ac:dyDescent="0.2">
      <c r="A6092" t="s">
        <v>648</v>
      </c>
      <c r="B6092" t="s">
        <v>649</v>
      </c>
      <c r="C6092">
        <f>-70.12395414 / 41.72380191</f>
        <v>-1.6806702872202375</v>
      </c>
      <c r="D6092" t="s">
        <v>650</v>
      </c>
      <c r="E6092" t="s">
        <v>70</v>
      </c>
      <c r="F6092" s="1">
        <v>37143</v>
      </c>
      <c r="G6092">
        <v>1.5</v>
      </c>
      <c r="K6092">
        <v>28.93</v>
      </c>
      <c r="L6092" t="s">
        <v>71</v>
      </c>
      <c r="O6092">
        <v>7.68</v>
      </c>
      <c r="P6092" t="s">
        <v>71</v>
      </c>
      <c r="Q6092">
        <v>23</v>
      </c>
      <c r="R6092" t="s">
        <v>71</v>
      </c>
      <c r="S6092">
        <v>2.4</v>
      </c>
      <c r="T6092" t="s">
        <v>71</v>
      </c>
      <c r="U6092">
        <v>74.34</v>
      </c>
      <c r="V6092" t="s">
        <v>71</v>
      </c>
      <c r="W6092">
        <v>46.7</v>
      </c>
      <c r="X6092" t="s">
        <v>71</v>
      </c>
      <c r="Y6092">
        <v>66.28</v>
      </c>
      <c r="AA6092">
        <v>63.61</v>
      </c>
      <c r="AE6092">
        <v>2</v>
      </c>
      <c r="AF6092" t="s">
        <v>71</v>
      </c>
      <c r="AG6092">
        <v>6.09</v>
      </c>
      <c r="AH6092" t="s">
        <v>71</v>
      </c>
      <c r="AS6092">
        <v>0</v>
      </c>
      <c r="AT6092" t="s">
        <v>71</v>
      </c>
    </row>
    <row r="6093" spans="1:58" x14ac:dyDescent="0.2">
      <c r="A6093" t="s">
        <v>648</v>
      </c>
      <c r="B6093" t="s">
        <v>649</v>
      </c>
      <c r="C6093">
        <f>-70.12395414 / 41.72380191</f>
        <v>-1.6806702872202375</v>
      </c>
      <c r="D6093" t="s">
        <v>650</v>
      </c>
      <c r="E6093" t="s">
        <v>70</v>
      </c>
      <c r="F6093" s="1">
        <v>37873</v>
      </c>
      <c r="G6093">
        <v>0.5</v>
      </c>
      <c r="I6093">
        <v>2.44</v>
      </c>
      <c r="J6093" t="s">
        <v>71</v>
      </c>
      <c r="K6093">
        <v>25.57</v>
      </c>
      <c r="L6093" t="s">
        <v>71</v>
      </c>
      <c r="M6093">
        <v>0.76</v>
      </c>
      <c r="N6093" t="s">
        <v>71</v>
      </c>
      <c r="O6093">
        <v>9.14</v>
      </c>
      <c r="P6093" t="s">
        <v>71</v>
      </c>
      <c r="Q6093">
        <v>26.9</v>
      </c>
      <c r="R6093" t="s">
        <v>71</v>
      </c>
      <c r="S6093">
        <v>2.2999999999999998</v>
      </c>
      <c r="T6093" t="s">
        <v>71</v>
      </c>
      <c r="U6093">
        <v>71.239999999999995</v>
      </c>
      <c r="V6093" t="s">
        <v>71</v>
      </c>
      <c r="W6093">
        <v>54.9</v>
      </c>
      <c r="X6093" t="s">
        <v>71</v>
      </c>
      <c r="Y6093">
        <v>65.67</v>
      </c>
      <c r="AA6093">
        <v>62.4</v>
      </c>
      <c r="AC6093">
        <v>63.95</v>
      </c>
      <c r="AE6093">
        <v>0.32</v>
      </c>
      <c r="AF6093" t="s">
        <v>71</v>
      </c>
      <c r="AG6093">
        <v>8.02</v>
      </c>
      <c r="AH6093" t="s">
        <v>71</v>
      </c>
      <c r="AS6093">
        <v>3.53</v>
      </c>
      <c r="AT6093" t="s">
        <v>71</v>
      </c>
    </row>
    <row r="6094" spans="1:58" x14ac:dyDescent="0.2">
      <c r="A6094" t="s">
        <v>648</v>
      </c>
      <c r="B6094" t="s">
        <v>649</v>
      </c>
      <c r="C6094">
        <f>-70.12395414 / 41.72380191</f>
        <v>-1.6806702872202375</v>
      </c>
      <c r="D6094" t="s">
        <v>650</v>
      </c>
      <c r="E6094" t="s">
        <v>70</v>
      </c>
      <c r="F6094" s="1">
        <v>37873</v>
      </c>
      <c r="G6094">
        <v>1</v>
      </c>
      <c r="O6094">
        <v>9.15</v>
      </c>
      <c r="P6094" t="s">
        <v>71</v>
      </c>
      <c r="Q6094">
        <v>26.7</v>
      </c>
      <c r="R6094" t="s">
        <v>71</v>
      </c>
    </row>
    <row r="6095" spans="1:58" x14ac:dyDescent="0.2">
      <c r="A6095" t="s">
        <v>648</v>
      </c>
      <c r="B6095" t="s">
        <v>649</v>
      </c>
      <c r="C6095">
        <f>-70.12395414 / 41.72380191</f>
        <v>-1.6806702872202375</v>
      </c>
      <c r="D6095" t="s">
        <v>650</v>
      </c>
      <c r="E6095" t="s">
        <v>70</v>
      </c>
      <c r="F6095" s="1">
        <v>37873</v>
      </c>
      <c r="G6095">
        <v>1.5</v>
      </c>
      <c r="K6095">
        <v>19.05</v>
      </c>
      <c r="L6095" t="s">
        <v>71</v>
      </c>
      <c r="O6095">
        <v>8.84</v>
      </c>
      <c r="P6095" t="s">
        <v>71</v>
      </c>
      <c r="Q6095">
        <v>26.7</v>
      </c>
      <c r="R6095" t="s">
        <v>71</v>
      </c>
      <c r="S6095">
        <v>1.7</v>
      </c>
      <c r="T6095" t="s">
        <v>71</v>
      </c>
      <c r="U6095">
        <v>52.66</v>
      </c>
      <c r="V6095" t="s">
        <v>71</v>
      </c>
      <c r="W6095">
        <v>55.2</v>
      </c>
      <c r="X6095" t="s">
        <v>71</v>
      </c>
      <c r="Y6095">
        <v>61.31</v>
      </c>
      <c r="AA6095">
        <v>59.51</v>
      </c>
      <c r="AE6095">
        <v>0.31</v>
      </c>
      <c r="AF6095" t="s">
        <v>71</v>
      </c>
      <c r="AG6095">
        <v>6.66</v>
      </c>
      <c r="AH6095" t="s">
        <v>71</v>
      </c>
      <c r="AS6095">
        <v>1.96</v>
      </c>
      <c r="AT6095" t="s">
        <v>71</v>
      </c>
    </row>
    <row r="6096" spans="1:58" x14ac:dyDescent="0.2">
      <c r="A6096" t="s">
        <v>648</v>
      </c>
      <c r="B6096" t="s">
        <v>649</v>
      </c>
      <c r="C6096">
        <f>-70.12395414 / 41.72380191</f>
        <v>-1.6806702872202375</v>
      </c>
      <c r="D6096" t="s">
        <v>650</v>
      </c>
      <c r="E6096" t="s">
        <v>70</v>
      </c>
      <c r="F6096" s="1">
        <v>37873</v>
      </c>
      <c r="G6096">
        <v>2</v>
      </c>
      <c r="O6096">
        <v>5.48</v>
      </c>
      <c r="P6096" t="s">
        <v>71</v>
      </c>
      <c r="Q6096">
        <v>26.6</v>
      </c>
      <c r="R6096" t="s">
        <v>71</v>
      </c>
    </row>
    <row r="6097" spans="1:46" x14ac:dyDescent="0.2">
      <c r="A6097" t="s">
        <v>648</v>
      </c>
      <c r="B6097" t="s">
        <v>649</v>
      </c>
      <c r="C6097">
        <f>-70.12395414 / 41.72380191</f>
        <v>-1.6806702872202375</v>
      </c>
      <c r="D6097" t="s">
        <v>650</v>
      </c>
      <c r="E6097" t="s">
        <v>70</v>
      </c>
      <c r="F6097" s="1">
        <v>38225</v>
      </c>
      <c r="G6097">
        <v>0.5</v>
      </c>
      <c r="I6097">
        <v>2.3199999999999998</v>
      </c>
      <c r="J6097" t="s">
        <v>71</v>
      </c>
      <c r="K6097">
        <v>5.87</v>
      </c>
      <c r="L6097" t="s">
        <v>71</v>
      </c>
      <c r="M6097">
        <v>0.8</v>
      </c>
      <c r="N6097" t="s">
        <v>71</v>
      </c>
      <c r="O6097">
        <v>4.7</v>
      </c>
      <c r="P6097" t="s">
        <v>71</v>
      </c>
      <c r="Q6097">
        <v>22.9</v>
      </c>
      <c r="R6097" t="s">
        <v>71</v>
      </c>
      <c r="S6097">
        <v>2.2799999999999998</v>
      </c>
      <c r="T6097" t="s">
        <v>71</v>
      </c>
      <c r="U6097">
        <v>70.62</v>
      </c>
      <c r="V6097" t="s">
        <v>71</v>
      </c>
      <c r="W6097">
        <v>78.12</v>
      </c>
      <c r="X6097" t="s">
        <v>71</v>
      </c>
      <c r="Y6097">
        <v>65.540000000000006</v>
      </c>
      <c r="AA6097">
        <v>47.96</v>
      </c>
      <c r="AC6097">
        <v>63.22</v>
      </c>
      <c r="AE6097">
        <v>11.5</v>
      </c>
      <c r="AF6097" t="s">
        <v>71</v>
      </c>
      <c r="AG6097">
        <v>6.84</v>
      </c>
      <c r="AH6097" t="s">
        <v>71</v>
      </c>
      <c r="AS6097">
        <v>4.0999999999999996</v>
      </c>
      <c r="AT6097" t="s">
        <v>71</v>
      </c>
    </row>
    <row r="6098" spans="1:46" x14ac:dyDescent="0.2">
      <c r="A6098" t="s">
        <v>648</v>
      </c>
      <c r="B6098" t="s">
        <v>649</v>
      </c>
      <c r="C6098">
        <f>-70.12395414 / 41.72380191</f>
        <v>-1.6806702872202375</v>
      </c>
      <c r="D6098" t="s">
        <v>650</v>
      </c>
      <c r="E6098" t="s">
        <v>70</v>
      </c>
      <c r="F6098" s="1">
        <v>38225</v>
      </c>
      <c r="G6098">
        <v>1</v>
      </c>
      <c r="K6098">
        <v>17.29</v>
      </c>
      <c r="L6098" t="s">
        <v>71</v>
      </c>
      <c r="O6098">
        <v>4.08</v>
      </c>
      <c r="P6098" t="s">
        <v>71</v>
      </c>
      <c r="Q6098">
        <v>22.8</v>
      </c>
      <c r="R6098" t="s">
        <v>71</v>
      </c>
      <c r="S6098">
        <v>2.86</v>
      </c>
      <c r="T6098" t="s">
        <v>71</v>
      </c>
      <c r="U6098">
        <v>88.58</v>
      </c>
      <c r="V6098" t="s">
        <v>71</v>
      </c>
      <c r="W6098">
        <v>77.13</v>
      </c>
      <c r="X6098" t="s">
        <v>71</v>
      </c>
      <c r="Y6098">
        <v>68.81</v>
      </c>
      <c r="AA6098">
        <v>58.56</v>
      </c>
      <c r="AE6098">
        <v>11.1</v>
      </c>
      <c r="AF6098" t="s">
        <v>71</v>
      </c>
      <c r="AG6098">
        <v>6.72</v>
      </c>
      <c r="AH6098" t="s">
        <v>71</v>
      </c>
      <c r="AS6098">
        <v>5.55</v>
      </c>
      <c r="AT6098" t="s">
        <v>71</v>
      </c>
    </row>
    <row r="6099" spans="1:46" x14ac:dyDescent="0.2">
      <c r="A6099" t="s">
        <v>648</v>
      </c>
      <c r="B6099" t="s">
        <v>649</v>
      </c>
      <c r="C6099">
        <f>-70.12395414 / 41.72380191</f>
        <v>-1.6806702872202375</v>
      </c>
      <c r="D6099" t="s">
        <v>650</v>
      </c>
      <c r="E6099" t="s">
        <v>70</v>
      </c>
      <c r="F6099" s="1">
        <v>38225</v>
      </c>
      <c r="G6099">
        <v>1.5</v>
      </c>
      <c r="O6099">
        <v>4.03</v>
      </c>
      <c r="P6099" t="s">
        <v>71</v>
      </c>
      <c r="Q6099">
        <v>22.6</v>
      </c>
      <c r="R6099" t="s">
        <v>71</v>
      </c>
    </row>
    <row r="6100" spans="1:46" x14ac:dyDescent="0.2">
      <c r="A6100" t="s">
        <v>648</v>
      </c>
      <c r="B6100" t="s">
        <v>649</v>
      </c>
      <c r="C6100">
        <f>-70.12395414 / 41.72380191</f>
        <v>-1.6806702872202375</v>
      </c>
      <c r="D6100" t="s">
        <v>650</v>
      </c>
      <c r="E6100" t="s">
        <v>70</v>
      </c>
      <c r="F6100" s="1">
        <v>38596</v>
      </c>
      <c r="G6100">
        <v>0.5</v>
      </c>
      <c r="I6100">
        <v>2.29</v>
      </c>
      <c r="J6100" t="s">
        <v>71</v>
      </c>
      <c r="K6100">
        <v>49.47</v>
      </c>
      <c r="L6100" t="s">
        <v>71</v>
      </c>
      <c r="M6100">
        <v>0.53</v>
      </c>
      <c r="N6100" t="s">
        <v>71</v>
      </c>
      <c r="O6100">
        <v>7.3</v>
      </c>
      <c r="P6100" t="s">
        <v>71</v>
      </c>
      <c r="Q6100">
        <v>26</v>
      </c>
      <c r="R6100" t="s">
        <v>71</v>
      </c>
      <c r="S6100">
        <v>2.6</v>
      </c>
      <c r="T6100" t="s">
        <v>71</v>
      </c>
      <c r="U6100">
        <v>80.53</v>
      </c>
      <c r="V6100" t="s">
        <v>71</v>
      </c>
      <c r="W6100">
        <v>76.95</v>
      </c>
      <c r="X6100" t="s">
        <v>71</v>
      </c>
      <c r="Y6100">
        <v>67.430000000000007</v>
      </c>
      <c r="AA6100">
        <v>68.87</v>
      </c>
      <c r="AC6100">
        <v>69.150000000000006</v>
      </c>
      <c r="AE6100">
        <v>11.3</v>
      </c>
      <c r="AF6100" t="s">
        <v>71</v>
      </c>
      <c r="AG6100">
        <v>6.73</v>
      </c>
      <c r="AH6100" t="s">
        <v>71</v>
      </c>
      <c r="AS6100">
        <v>0.03</v>
      </c>
      <c r="AT6100" t="s">
        <v>71</v>
      </c>
    </row>
    <row r="6101" spans="1:46" x14ac:dyDescent="0.2">
      <c r="A6101" t="s">
        <v>648</v>
      </c>
      <c r="B6101" t="s">
        <v>649</v>
      </c>
      <c r="C6101">
        <f>-70.12395414 / 41.72380191</f>
        <v>-1.6806702872202375</v>
      </c>
      <c r="D6101" t="s">
        <v>650</v>
      </c>
      <c r="E6101" t="s">
        <v>70</v>
      </c>
      <c r="F6101" s="1">
        <v>38596</v>
      </c>
      <c r="G6101">
        <v>1.5</v>
      </c>
      <c r="K6101">
        <v>45.66</v>
      </c>
      <c r="L6101" t="s">
        <v>71</v>
      </c>
      <c r="O6101">
        <v>7.33</v>
      </c>
      <c r="P6101" t="s">
        <v>71</v>
      </c>
      <c r="Q6101">
        <v>26</v>
      </c>
      <c r="R6101" t="s">
        <v>71</v>
      </c>
      <c r="S6101">
        <v>2.6</v>
      </c>
      <c r="T6101" t="s">
        <v>71</v>
      </c>
      <c r="U6101">
        <v>80.53</v>
      </c>
      <c r="V6101" t="s">
        <v>71</v>
      </c>
      <c r="W6101">
        <v>78.58</v>
      </c>
      <c r="X6101" t="s">
        <v>71</v>
      </c>
      <c r="Y6101">
        <v>67.430000000000007</v>
      </c>
      <c r="AA6101">
        <v>68.09</v>
      </c>
      <c r="AE6101">
        <v>11.1</v>
      </c>
      <c r="AF6101" t="s">
        <v>71</v>
      </c>
      <c r="AG6101">
        <v>6.76</v>
      </c>
      <c r="AH6101" t="s">
        <v>71</v>
      </c>
      <c r="AS6101">
        <v>0.03</v>
      </c>
      <c r="AT6101" t="s">
        <v>71</v>
      </c>
    </row>
    <row r="6102" spans="1:46" x14ac:dyDescent="0.2">
      <c r="A6102" t="s">
        <v>648</v>
      </c>
      <c r="B6102" t="s">
        <v>649</v>
      </c>
      <c r="C6102">
        <f>-70.12395414 / 41.72380191</f>
        <v>-1.6806702872202375</v>
      </c>
      <c r="D6102" t="s">
        <v>650</v>
      </c>
      <c r="E6102" t="s">
        <v>70</v>
      </c>
      <c r="F6102" s="1">
        <v>38959</v>
      </c>
      <c r="G6102">
        <v>0.2</v>
      </c>
      <c r="I6102">
        <v>2.3199999999999998</v>
      </c>
      <c r="J6102" t="s">
        <v>71</v>
      </c>
      <c r="K6102">
        <v>11.05</v>
      </c>
      <c r="L6102" t="s">
        <v>71</v>
      </c>
      <c r="M6102">
        <v>0.61</v>
      </c>
      <c r="N6102" t="s">
        <v>71</v>
      </c>
      <c r="S6102">
        <v>2.2200000000000002</v>
      </c>
      <c r="T6102" t="s">
        <v>71</v>
      </c>
      <c r="U6102">
        <v>68.81</v>
      </c>
      <c r="V6102" t="s">
        <v>71</v>
      </c>
      <c r="W6102">
        <v>66.900000000000006</v>
      </c>
      <c r="X6102" t="s">
        <v>71</v>
      </c>
      <c r="Y6102">
        <v>65.17</v>
      </c>
      <c r="AA6102">
        <v>54.17</v>
      </c>
      <c r="AC6102">
        <v>67.12</v>
      </c>
      <c r="AE6102">
        <v>10.49</v>
      </c>
      <c r="AF6102" t="s">
        <v>71</v>
      </c>
      <c r="AG6102">
        <v>6.59</v>
      </c>
      <c r="AH6102" t="s">
        <v>71</v>
      </c>
      <c r="AS6102">
        <v>13.51</v>
      </c>
      <c r="AT6102" t="s">
        <v>71</v>
      </c>
    </row>
    <row r="6103" spans="1:46" x14ac:dyDescent="0.2">
      <c r="A6103" t="s">
        <v>648</v>
      </c>
      <c r="B6103" t="s">
        <v>649</v>
      </c>
      <c r="C6103">
        <f>-70.12395414 / 41.72380191</f>
        <v>-1.6806702872202375</v>
      </c>
      <c r="D6103" t="s">
        <v>650</v>
      </c>
      <c r="E6103" t="s">
        <v>70</v>
      </c>
      <c r="F6103" s="1">
        <v>38959</v>
      </c>
      <c r="G6103">
        <v>0.5</v>
      </c>
      <c r="O6103">
        <v>8.18</v>
      </c>
      <c r="P6103" t="s">
        <v>71</v>
      </c>
      <c r="Q6103">
        <v>21</v>
      </c>
      <c r="R6103" t="s">
        <v>71</v>
      </c>
    </row>
    <row r="6104" spans="1:46" x14ac:dyDescent="0.2">
      <c r="A6104" t="s">
        <v>648</v>
      </c>
      <c r="B6104" t="s">
        <v>649</v>
      </c>
      <c r="C6104">
        <f>-70.12395414 / 41.72380191</f>
        <v>-1.6806702872202375</v>
      </c>
      <c r="D6104" t="s">
        <v>650</v>
      </c>
      <c r="E6104" t="s">
        <v>70</v>
      </c>
      <c r="F6104" s="1">
        <v>38959</v>
      </c>
      <c r="G6104">
        <v>1</v>
      </c>
      <c r="O6104">
        <v>8.09</v>
      </c>
      <c r="P6104" t="s">
        <v>71</v>
      </c>
      <c r="Q6104">
        <v>20.9</v>
      </c>
      <c r="R6104" t="s">
        <v>71</v>
      </c>
    </row>
    <row r="6105" spans="1:46" x14ac:dyDescent="0.2">
      <c r="A6105" t="s">
        <v>648</v>
      </c>
      <c r="B6105" t="s">
        <v>649</v>
      </c>
      <c r="C6105">
        <f>-70.12395414 / 41.72380191</f>
        <v>-1.6806702872202375</v>
      </c>
      <c r="D6105" t="s">
        <v>650</v>
      </c>
      <c r="E6105" t="s">
        <v>70</v>
      </c>
      <c r="F6105" s="1">
        <v>38959</v>
      </c>
      <c r="G6105">
        <v>1.5</v>
      </c>
      <c r="K6105">
        <v>9.9700000000000006</v>
      </c>
      <c r="L6105" t="s">
        <v>71</v>
      </c>
      <c r="O6105">
        <v>8.02</v>
      </c>
      <c r="P6105" t="s">
        <v>71</v>
      </c>
      <c r="Q6105">
        <v>20.9</v>
      </c>
      <c r="R6105" t="s">
        <v>71</v>
      </c>
      <c r="S6105">
        <v>2.23</v>
      </c>
      <c r="T6105" t="s">
        <v>71</v>
      </c>
      <c r="U6105">
        <v>69.180000000000007</v>
      </c>
      <c r="V6105" t="s">
        <v>71</v>
      </c>
      <c r="W6105">
        <v>70.650000000000006</v>
      </c>
      <c r="X6105" t="s">
        <v>71</v>
      </c>
      <c r="Y6105">
        <v>65.239999999999995</v>
      </c>
      <c r="AA6105">
        <v>53.16</v>
      </c>
      <c r="AE6105">
        <v>10.49</v>
      </c>
      <c r="AF6105" t="s">
        <v>71</v>
      </c>
      <c r="AG6105">
        <v>6.6</v>
      </c>
      <c r="AH6105" t="s">
        <v>71</v>
      </c>
      <c r="AS6105">
        <v>9.14</v>
      </c>
      <c r="AT6105" t="s">
        <v>71</v>
      </c>
    </row>
    <row r="6106" spans="1:46" x14ac:dyDescent="0.2">
      <c r="A6106" t="s">
        <v>648</v>
      </c>
      <c r="B6106" t="s">
        <v>649</v>
      </c>
      <c r="C6106">
        <f>-70.12395414 / 41.72380191</f>
        <v>-1.6806702872202375</v>
      </c>
      <c r="D6106" t="s">
        <v>650</v>
      </c>
      <c r="E6106" t="s">
        <v>70</v>
      </c>
      <c r="F6106" s="1">
        <v>39324</v>
      </c>
      <c r="G6106">
        <v>0.5</v>
      </c>
      <c r="I6106">
        <v>2.13</v>
      </c>
      <c r="J6106" t="s">
        <v>71</v>
      </c>
      <c r="K6106">
        <v>10.210000000000001</v>
      </c>
      <c r="L6106" t="s">
        <v>71</v>
      </c>
      <c r="M6106">
        <v>2</v>
      </c>
      <c r="N6106" t="s">
        <v>71</v>
      </c>
      <c r="O6106">
        <v>7.42</v>
      </c>
      <c r="P6106" t="s">
        <v>71</v>
      </c>
      <c r="Q6106">
        <v>26</v>
      </c>
      <c r="R6106" t="s">
        <v>71</v>
      </c>
      <c r="S6106">
        <v>1.26</v>
      </c>
      <c r="T6106" t="s">
        <v>71</v>
      </c>
      <c r="U6106">
        <v>39.130000000000003</v>
      </c>
      <c r="V6106" t="s">
        <v>71</v>
      </c>
      <c r="W6106">
        <v>34.74</v>
      </c>
      <c r="X6106" t="s">
        <v>71</v>
      </c>
      <c r="Y6106">
        <v>57.03</v>
      </c>
      <c r="AA6106">
        <v>53.39</v>
      </c>
      <c r="AC6106">
        <v>50.01</v>
      </c>
      <c r="AE6106">
        <v>3.5</v>
      </c>
      <c r="AF6106" t="s">
        <v>71</v>
      </c>
      <c r="AG6106">
        <v>6.33</v>
      </c>
      <c r="AH6106" t="s">
        <v>71</v>
      </c>
      <c r="AS6106">
        <v>7.4</v>
      </c>
      <c r="AT6106" t="s">
        <v>71</v>
      </c>
    </row>
    <row r="6107" spans="1:46" x14ac:dyDescent="0.2">
      <c r="A6107" t="s">
        <v>648</v>
      </c>
      <c r="B6107" t="s">
        <v>649</v>
      </c>
      <c r="C6107">
        <f>-70.12395414 / 41.72380191</f>
        <v>-1.6806702872202375</v>
      </c>
      <c r="D6107" t="s">
        <v>650</v>
      </c>
      <c r="E6107" t="s">
        <v>70</v>
      </c>
      <c r="F6107" s="1">
        <v>39324</v>
      </c>
      <c r="G6107">
        <v>1.5</v>
      </c>
      <c r="K6107">
        <v>127.15</v>
      </c>
      <c r="L6107" t="s">
        <v>71</v>
      </c>
      <c r="O6107">
        <v>7.42</v>
      </c>
      <c r="P6107" t="s">
        <v>71</v>
      </c>
      <c r="Q6107">
        <v>26</v>
      </c>
      <c r="R6107" t="s">
        <v>71</v>
      </c>
      <c r="S6107">
        <v>13.61</v>
      </c>
      <c r="T6107" t="s">
        <v>71</v>
      </c>
      <c r="W6107">
        <v>106.51</v>
      </c>
      <c r="X6107" t="s">
        <v>71</v>
      </c>
      <c r="Y6107">
        <v>41.8</v>
      </c>
      <c r="AA6107">
        <v>78.13</v>
      </c>
      <c r="AE6107">
        <v>3.4</v>
      </c>
      <c r="AF6107" t="s">
        <v>71</v>
      </c>
      <c r="AG6107">
        <v>6.11</v>
      </c>
      <c r="AH6107" t="s">
        <v>71</v>
      </c>
      <c r="AS6107">
        <v>21.92</v>
      </c>
      <c r="AT6107" t="s">
        <v>71</v>
      </c>
    </row>
    <row r="6108" spans="1:46" x14ac:dyDescent="0.2">
      <c r="A6108" t="s">
        <v>648</v>
      </c>
      <c r="B6108" t="s">
        <v>649</v>
      </c>
      <c r="C6108">
        <f>-70.12395414 / 41.72380191</f>
        <v>-1.6806702872202375</v>
      </c>
      <c r="D6108" t="s">
        <v>650</v>
      </c>
      <c r="E6108" t="s">
        <v>70</v>
      </c>
      <c r="F6108" s="1">
        <v>39687</v>
      </c>
      <c r="G6108">
        <v>0.5</v>
      </c>
      <c r="I6108">
        <v>2.2000000000000002</v>
      </c>
      <c r="J6108" t="s">
        <v>71</v>
      </c>
      <c r="K6108">
        <v>10.39</v>
      </c>
      <c r="L6108" t="s">
        <v>71</v>
      </c>
      <c r="M6108">
        <v>0.73</v>
      </c>
      <c r="N6108" t="s">
        <v>71</v>
      </c>
      <c r="O6108">
        <v>6.74</v>
      </c>
      <c r="P6108" t="s">
        <v>71</v>
      </c>
      <c r="Q6108">
        <v>23.1</v>
      </c>
      <c r="R6108" t="s">
        <v>71</v>
      </c>
      <c r="S6108">
        <v>1.37</v>
      </c>
      <c r="T6108" t="s">
        <v>71</v>
      </c>
      <c r="U6108">
        <v>42.43</v>
      </c>
      <c r="V6108" t="s">
        <v>71</v>
      </c>
      <c r="W6108">
        <v>47.56</v>
      </c>
      <c r="X6108" t="s">
        <v>71</v>
      </c>
      <c r="Y6108">
        <v>58.19</v>
      </c>
      <c r="AA6108">
        <v>53.56</v>
      </c>
      <c r="AC6108">
        <v>64.59</v>
      </c>
      <c r="AE6108">
        <v>4.2</v>
      </c>
      <c r="AF6108" t="s">
        <v>71</v>
      </c>
      <c r="AG6108">
        <v>6.34</v>
      </c>
      <c r="AH6108" t="s">
        <v>71</v>
      </c>
      <c r="AS6108">
        <v>4.96</v>
      </c>
      <c r="AT6108" t="s">
        <v>71</v>
      </c>
    </row>
    <row r="6109" spans="1:46" x14ac:dyDescent="0.2">
      <c r="A6109" t="s">
        <v>648</v>
      </c>
      <c r="B6109" t="s">
        <v>649</v>
      </c>
      <c r="C6109">
        <f>-70.12395414 / 41.72380191</f>
        <v>-1.6806702872202375</v>
      </c>
      <c r="D6109" t="s">
        <v>650</v>
      </c>
      <c r="E6109" t="s">
        <v>70</v>
      </c>
      <c r="F6109" s="1">
        <v>39687</v>
      </c>
      <c r="G6109">
        <v>1.5</v>
      </c>
      <c r="K6109">
        <v>58.24</v>
      </c>
      <c r="L6109" t="s">
        <v>71</v>
      </c>
      <c r="O6109">
        <v>6.54</v>
      </c>
      <c r="P6109" t="s">
        <v>71</v>
      </c>
      <c r="Q6109">
        <v>23.1</v>
      </c>
      <c r="R6109" t="s">
        <v>71</v>
      </c>
      <c r="S6109">
        <v>7.66</v>
      </c>
      <c r="T6109" t="s">
        <v>71</v>
      </c>
      <c r="U6109">
        <v>237.26</v>
      </c>
      <c r="V6109" t="s">
        <v>71</v>
      </c>
      <c r="W6109">
        <v>74.010000000000005</v>
      </c>
      <c r="X6109" t="s">
        <v>71</v>
      </c>
      <c r="Y6109">
        <v>83.02</v>
      </c>
      <c r="AA6109">
        <v>70.47</v>
      </c>
      <c r="AE6109">
        <v>4</v>
      </c>
      <c r="AF6109" t="s">
        <v>71</v>
      </c>
      <c r="AG6109">
        <v>6.35</v>
      </c>
      <c r="AH6109" t="s">
        <v>71</v>
      </c>
      <c r="AS6109">
        <v>30.68</v>
      </c>
      <c r="AT6109" t="s">
        <v>71</v>
      </c>
    </row>
    <row r="6110" spans="1:46" x14ac:dyDescent="0.2">
      <c r="A6110" t="s">
        <v>648</v>
      </c>
      <c r="B6110" t="s">
        <v>649</v>
      </c>
      <c r="C6110">
        <f>-70.12395414 / 41.72380191</f>
        <v>-1.6806702872202375</v>
      </c>
      <c r="D6110" t="s">
        <v>650</v>
      </c>
      <c r="E6110" t="s">
        <v>70</v>
      </c>
      <c r="F6110" s="1">
        <v>40051</v>
      </c>
      <c r="G6110">
        <v>0.5</v>
      </c>
      <c r="I6110">
        <v>2.2000000000000002</v>
      </c>
      <c r="J6110" t="s">
        <v>71</v>
      </c>
      <c r="K6110">
        <v>37.61</v>
      </c>
      <c r="L6110" t="s">
        <v>71</v>
      </c>
      <c r="M6110">
        <v>0.7</v>
      </c>
      <c r="N6110" t="s">
        <v>71</v>
      </c>
      <c r="O6110">
        <v>9</v>
      </c>
      <c r="P6110" t="s">
        <v>71</v>
      </c>
      <c r="Q6110">
        <v>27.1</v>
      </c>
      <c r="R6110" t="s">
        <v>71</v>
      </c>
      <c r="S6110">
        <v>1.31</v>
      </c>
      <c r="T6110" t="s">
        <v>71</v>
      </c>
      <c r="U6110">
        <v>40.53</v>
      </c>
      <c r="V6110" t="s">
        <v>71</v>
      </c>
      <c r="W6110">
        <v>70.73</v>
      </c>
      <c r="X6110" t="s">
        <v>71</v>
      </c>
      <c r="Y6110">
        <v>57.53</v>
      </c>
      <c r="AA6110">
        <v>66.180000000000007</v>
      </c>
      <c r="AC6110">
        <v>65.16</v>
      </c>
      <c r="AE6110">
        <v>7.4</v>
      </c>
      <c r="AF6110" t="s">
        <v>71</v>
      </c>
      <c r="AG6110">
        <v>6.7</v>
      </c>
      <c r="AH6110" t="s">
        <v>71</v>
      </c>
      <c r="AS6110">
        <v>9.1300000000000008</v>
      </c>
      <c r="AT6110" t="s">
        <v>71</v>
      </c>
    </row>
    <row r="6111" spans="1:46" x14ac:dyDescent="0.2">
      <c r="A6111" t="s">
        <v>648</v>
      </c>
      <c r="B6111" t="s">
        <v>649</v>
      </c>
      <c r="C6111">
        <f>-70.12395414 / 41.72380191</f>
        <v>-1.6806702872202375</v>
      </c>
      <c r="D6111" t="s">
        <v>650</v>
      </c>
      <c r="E6111" t="s">
        <v>70</v>
      </c>
      <c r="F6111" s="1">
        <v>40051</v>
      </c>
      <c r="G6111">
        <v>1</v>
      </c>
      <c r="K6111">
        <v>48.37</v>
      </c>
      <c r="L6111" t="s">
        <v>71</v>
      </c>
      <c r="O6111">
        <v>9</v>
      </c>
      <c r="P6111" t="s">
        <v>71</v>
      </c>
      <c r="Q6111">
        <v>27.1</v>
      </c>
      <c r="R6111" t="s">
        <v>71</v>
      </c>
      <c r="S6111">
        <v>1.7</v>
      </c>
      <c r="T6111" t="s">
        <v>71</v>
      </c>
      <c r="U6111">
        <v>52.64</v>
      </c>
      <c r="V6111" t="s">
        <v>71</v>
      </c>
      <c r="W6111">
        <v>74.709999999999994</v>
      </c>
      <c r="X6111" t="s">
        <v>71</v>
      </c>
      <c r="Y6111">
        <v>0</v>
      </c>
      <c r="AA6111">
        <v>68.650000000000006</v>
      </c>
      <c r="AE6111">
        <v>6.8</v>
      </c>
      <c r="AF6111" t="s">
        <v>71</v>
      </c>
      <c r="AG6111">
        <v>6.33</v>
      </c>
      <c r="AH6111" t="s">
        <v>71</v>
      </c>
      <c r="AS6111">
        <v>9.9600000000000009</v>
      </c>
      <c r="AT6111" t="s">
        <v>71</v>
      </c>
    </row>
    <row r="6112" spans="1:46" x14ac:dyDescent="0.2">
      <c r="A6112" t="s">
        <v>648</v>
      </c>
      <c r="B6112" t="s">
        <v>649</v>
      </c>
      <c r="C6112">
        <f>-70.12395414 / 41.72380191</f>
        <v>-1.6806702872202375</v>
      </c>
      <c r="D6112" t="s">
        <v>650</v>
      </c>
      <c r="E6112" t="s">
        <v>70</v>
      </c>
      <c r="F6112" s="1">
        <v>40051</v>
      </c>
      <c r="G6112">
        <v>1.5</v>
      </c>
      <c r="O6112">
        <v>9</v>
      </c>
      <c r="P6112" t="s">
        <v>71</v>
      </c>
      <c r="Q6112">
        <v>27.1</v>
      </c>
      <c r="R6112" t="s">
        <v>71</v>
      </c>
    </row>
    <row r="6113" spans="1:46" x14ac:dyDescent="0.2">
      <c r="A6113" t="s">
        <v>648</v>
      </c>
      <c r="B6113" t="s">
        <v>649</v>
      </c>
      <c r="C6113">
        <f>-70.12395414 / 41.72380191</f>
        <v>-1.6806702872202375</v>
      </c>
      <c r="D6113" t="s">
        <v>650</v>
      </c>
      <c r="E6113" t="s">
        <v>70</v>
      </c>
      <c r="F6113" s="1">
        <v>40430</v>
      </c>
      <c r="G6113">
        <v>0.5</v>
      </c>
      <c r="I6113">
        <v>2.25</v>
      </c>
      <c r="J6113" t="s">
        <v>71</v>
      </c>
      <c r="K6113">
        <v>23.16</v>
      </c>
      <c r="L6113" t="s">
        <v>71</v>
      </c>
      <c r="M6113">
        <v>0.74</v>
      </c>
      <c r="N6113" t="s">
        <v>71</v>
      </c>
      <c r="O6113">
        <v>7.76</v>
      </c>
      <c r="P6113" t="s">
        <v>71</v>
      </c>
      <c r="Q6113">
        <v>23.2</v>
      </c>
      <c r="R6113" t="s">
        <v>71</v>
      </c>
      <c r="S6113">
        <v>1.1000000000000001</v>
      </c>
      <c r="T6113" t="s">
        <v>71</v>
      </c>
      <c r="U6113">
        <v>34.11</v>
      </c>
      <c r="V6113" t="s">
        <v>71</v>
      </c>
      <c r="W6113">
        <v>56.83</v>
      </c>
      <c r="X6113" t="s">
        <v>71</v>
      </c>
      <c r="Y6113">
        <v>55.05</v>
      </c>
      <c r="AA6113">
        <v>61.43</v>
      </c>
      <c r="AC6113">
        <v>64.28</v>
      </c>
      <c r="AE6113">
        <v>4.4000000000000004</v>
      </c>
      <c r="AF6113" t="s">
        <v>71</v>
      </c>
      <c r="AG6113">
        <v>7.11</v>
      </c>
      <c r="AH6113" t="s">
        <v>71</v>
      </c>
      <c r="AS6113">
        <v>3.21</v>
      </c>
      <c r="AT6113" t="s">
        <v>71</v>
      </c>
    </row>
    <row r="6114" spans="1:46" x14ac:dyDescent="0.2">
      <c r="A6114" t="s">
        <v>648</v>
      </c>
      <c r="B6114" t="s">
        <v>649</v>
      </c>
      <c r="C6114">
        <f>-70.12395414 / 41.72380191</f>
        <v>-1.6806702872202375</v>
      </c>
      <c r="D6114" t="s">
        <v>650</v>
      </c>
      <c r="E6114" t="s">
        <v>70</v>
      </c>
      <c r="F6114" s="1">
        <v>40430</v>
      </c>
      <c r="G6114">
        <v>1</v>
      </c>
      <c r="O6114">
        <v>7.82</v>
      </c>
      <c r="P6114" t="s">
        <v>71</v>
      </c>
      <c r="Q6114">
        <v>23.2</v>
      </c>
      <c r="R6114" t="s">
        <v>71</v>
      </c>
    </row>
    <row r="6115" spans="1:46" x14ac:dyDescent="0.2">
      <c r="A6115" t="s">
        <v>648</v>
      </c>
      <c r="B6115" t="s">
        <v>649</v>
      </c>
      <c r="C6115">
        <f>-70.12395414 / 41.72380191</f>
        <v>-1.6806702872202375</v>
      </c>
      <c r="D6115" t="s">
        <v>650</v>
      </c>
      <c r="E6115" t="s">
        <v>70</v>
      </c>
      <c r="F6115" s="1">
        <v>40430</v>
      </c>
      <c r="G6115">
        <v>2</v>
      </c>
      <c r="K6115">
        <v>25.2</v>
      </c>
      <c r="L6115" t="s">
        <v>71</v>
      </c>
      <c r="O6115">
        <v>7.89</v>
      </c>
      <c r="P6115" t="s">
        <v>71</v>
      </c>
      <c r="Q6115">
        <v>23.1</v>
      </c>
      <c r="R6115" t="s">
        <v>71</v>
      </c>
      <c r="S6115">
        <v>1.1599999999999999</v>
      </c>
      <c r="T6115" t="s">
        <v>71</v>
      </c>
      <c r="U6115">
        <v>36.07</v>
      </c>
      <c r="V6115" t="s">
        <v>71</v>
      </c>
      <c r="W6115">
        <v>57.12</v>
      </c>
      <c r="X6115" t="s">
        <v>71</v>
      </c>
      <c r="Y6115">
        <v>0</v>
      </c>
      <c r="AA6115">
        <v>62.25</v>
      </c>
      <c r="AE6115">
        <v>4</v>
      </c>
      <c r="AF6115" t="s">
        <v>71</v>
      </c>
      <c r="AG6115">
        <v>7.12</v>
      </c>
      <c r="AH6115" t="s">
        <v>71</v>
      </c>
      <c r="AS6115">
        <v>3.39</v>
      </c>
      <c r="AT6115" t="s">
        <v>71</v>
      </c>
    </row>
    <row r="6116" spans="1:46" x14ac:dyDescent="0.2">
      <c r="A6116" t="s">
        <v>648</v>
      </c>
      <c r="B6116" t="s">
        <v>649</v>
      </c>
      <c r="C6116">
        <f>-70.12395414 / 41.72380191</f>
        <v>-1.6806702872202375</v>
      </c>
      <c r="D6116" t="s">
        <v>650</v>
      </c>
      <c r="E6116" t="s">
        <v>70</v>
      </c>
      <c r="F6116" s="1">
        <v>40798</v>
      </c>
      <c r="G6116">
        <v>0.5</v>
      </c>
      <c r="I6116">
        <v>2.5</v>
      </c>
      <c r="J6116" t="s">
        <v>71</v>
      </c>
      <c r="K6116">
        <v>25.51</v>
      </c>
      <c r="L6116" t="s">
        <v>71</v>
      </c>
      <c r="M6116">
        <v>0.33</v>
      </c>
      <c r="N6116" t="s">
        <v>71</v>
      </c>
      <c r="O6116">
        <v>9.02</v>
      </c>
      <c r="P6116" t="s">
        <v>71</v>
      </c>
      <c r="Q6116">
        <v>22.4</v>
      </c>
      <c r="R6116" t="s">
        <v>71</v>
      </c>
      <c r="S6116">
        <v>0.97</v>
      </c>
      <c r="T6116" t="s">
        <v>71</v>
      </c>
      <c r="U6116">
        <v>30.04</v>
      </c>
      <c r="V6116" t="s">
        <v>71</v>
      </c>
      <c r="W6116">
        <v>67.400000000000006</v>
      </c>
      <c r="X6116" t="s">
        <v>71</v>
      </c>
      <c r="Y6116">
        <v>53.21</v>
      </c>
      <c r="AA6116">
        <v>62.38</v>
      </c>
      <c r="AC6116">
        <v>75.98</v>
      </c>
      <c r="AE6116">
        <v>7.7</v>
      </c>
      <c r="AF6116" t="s">
        <v>71</v>
      </c>
      <c r="AG6116">
        <v>6.97</v>
      </c>
      <c r="AH6116" t="s">
        <v>71</v>
      </c>
      <c r="AS6116">
        <v>6.58</v>
      </c>
      <c r="AT6116" t="s">
        <v>71</v>
      </c>
    </row>
    <row r="6117" spans="1:46" x14ac:dyDescent="0.2">
      <c r="A6117" t="s">
        <v>648</v>
      </c>
      <c r="B6117" t="s">
        <v>649</v>
      </c>
      <c r="C6117">
        <f>-70.12395414 / 41.72380191</f>
        <v>-1.6806702872202375</v>
      </c>
      <c r="D6117" t="s">
        <v>650</v>
      </c>
      <c r="E6117" t="s">
        <v>70</v>
      </c>
      <c r="F6117" s="1">
        <v>40798</v>
      </c>
      <c r="G6117">
        <v>1</v>
      </c>
      <c r="K6117">
        <v>69.239999999999995</v>
      </c>
      <c r="L6117" t="s">
        <v>71</v>
      </c>
      <c r="O6117">
        <v>8.8800000000000008</v>
      </c>
      <c r="P6117" t="s">
        <v>71</v>
      </c>
      <c r="Q6117">
        <v>22.3</v>
      </c>
      <c r="R6117" t="s">
        <v>71</v>
      </c>
      <c r="S6117">
        <v>27.91</v>
      </c>
      <c r="T6117" t="s">
        <v>71</v>
      </c>
      <c r="U6117">
        <v>864.48</v>
      </c>
      <c r="V6117" t="s">
        <v>71</v>
      </c>
      <c r="W6117">
        <v>215.99</v>
      </c>
      <c r="X6117" t="s">
        <v>71</v>
      </c>
      <c r="AA6117">
        <v>72.17</v>
      </c>
      <c r="AE6117">
        <v>6.9</v>
      </c>
      <c r="AF6117" t="s">
        <v>71</v>
      </c>
      <c r="AG6117">
        <v>6.44</v>
      </c>
      <c r="AH6117" t="s">
        <v>71</v>
      </c>
      <c r="AS6117">
        <v>166.41</v>
      </c>
      <c r="AT6117" t="s">
        <v>71</v>
      </c>
    </row>
    <row r="6118" spans="1:46" x14ac:dyDescent="0.2">
      <c r="A6118" t="s">
        <v>648</v>
      </c>
      <c r="B6118" t="s">
        <v>649</v>
      </c>
      <c r="C6118">
        <f>-70.12395414 / 41.72380191</f>
        <v>-1.6806702872202375</v>
      </c>
      <c r="D6118" t="s">
        <v>650</v>
      </c>
      <c r="E6118" t="s">
        <v>70</v>
      </c>
      <c r="F6118" s="1">
        <v>40798</v>
      </c>
      <c r="G6118">
        <v>2</v>
      </c>
      <c r="O6118">
        <v>8.68</v>
      </c>
      <c r="P6118" t="s">
        <v>71</v>
      </c>
      <c r="Q6118">
        <v>22.1</v>
      </c>
      <c r="R6118" t="s">
        <v>71</v>
      </c>
    </row>
    <row r="6119" spans="1:46" x14ac:dyDescent="0.2">
      <c r="A6119" t="s">
        <v>648</v>
      </c>
      <c r="B6119" t="s">
        <v>649</v>
      </c>
      <c r="C6119">
        <f>-70.12395414 / 41.72380191</f>
        <v>-1.6806702872202375</v>
      </c>
      <c r="D6119" t="s">
        <v>650</v>
      </c>
      <c r="E6119" t="s">
        <v>70</v>
      </c>
      <c r="F6119" s="1">
        <v>40798</v>
      </c>
      <c r="G6119">
        <v>2.2999999999999998</v>
      </c>
      <c r="O6119">
        <v>5.89</v>
      </c>
      <c r="P6119" t="s">
        <v>71</v>
      </c>
      <c r="Q6119">
        <v>21.9</v>
      </c>
      <c r="R6119" t="s">
        <v>71</v>
      </c>
    </row>
    <row r="6120" spans="1:46" x14ac:dyDescent="0.2">
      <c r="A6120" t="s">
        <v>648</v>
      </c>
      <c r="B6120" t="s">
        <v>649</v>
      </c>
      <c r="C6120">
        <f>-70.12395414 / 41.72380191</f>
        <v>-1.6806702872202375</v>
      </c>
      <c r="D6120" t="s">
        <v>650</v>
      </c>
      <c r="E6120" t="s">
        <v>70</v>
      </c>
      <c r="F6120" s="1">
        <v>41170</v>
      </c>
      <c r="G6120">
        <v>0.5</v>
      </c>
      <c r="I6120">
        <v>2.23</v>
      </c>
      <c r="J6120" t="s">
        <v>71</v>
      </c>
      <c r="K6120">
        <v>5.47</v>
      </c>
      <c r="L6120" t="s">
        <v>71</v>
      </c>
      <c r="M6120">
        <v>1.21</v>
      </c>
      <c r="N6120" t="s">
        <v>71</v>
      </c>
      <c r="O6120">
        <v>7.9</v>
      </c>
      <c r="P6120" t="s">
        <v>71</v>
      </c>
      <c r="Q6120">
        <v>21.3</v>
      </c>
      <c r="R6120" t="s">
        <v>71</v>
      </c>
      <c r="S6120">
        <v>1.6</v>
      </c>
      <c r="T6120" t="s">
        <v>71</v>
      </c>
      <c r="U6120">
        <v>49.56</v>
      </c>
      <c r="V6120" t="s">
        <v>71</v>
      </c>
      <c r="W6120">
        <v>45.49</v>
      </c>
      <c r="X6120" t="s">
        <v>71</v>
      </c>
      <c r="Y6120">
        <v>60.43</v>
      </c>
      <c r="AA6120">
        <v>47.27</v>
      </c>
      <c r="AC6120">
        <v>57.25</v>
      </c>
      <c r="AE6120">
        <v>7.4</v>
      </c>
      <c r="AF6120" t="s">
        <v>71</v>
      </c>
      <c r="AG6120">
        <v>6.74</v>
      </c>
      <c r="AH6120" t="s">
        <v>71</v>
      </c>
      <c r="AS6120">
        <v>7.17</v>
      </c>
      <c r="AT6120" t="s">
        <v>71</v>
      </c>
    </row>
    <row r="6121" spans="1:46" x14ac:dyDescent="0.2">
      <c r="A6121" t="s">
        <v>648</v>
      </c>
      <c r="B6121" t="s">
        <v>649</v>
      </c>
      <c r="C6121">
        <f>-70.12395414 / 41.72380191</f>
        <v>-1.6806702872202375</v>
      </c>
      <c r="D6121" t="s">
        <v>650</v>
      </c>
      <c r="E6121" t="s">
        <v>70</v>
      </c>
      <c r="F6121" s="1">
        <v>41170</v>
      </c>
      <c r="G6121">
        <v>1</v>
      </c>
      <c r="K6121">
        <v>6.8</v>
      </c>
      <c r="L6121" t="s">
        <v>71</v>
      </c>
      <c r="O6121">
        <v>8.1999999999999993</v>
      </c>
      <c r="P6121" t="s">
        <v>71</v>
      </c>
      <c r="Q6121">
        <v>21.3</v>
      </c>
      <c r="R6121" t="s">
        <v>71</v>
      </c>
      <c r="S6121">
        <v>2.06</v>
      </c>
      <c r="T6121" t="s">
        <v>71</v>
      </c>
      <c r="U6121">
        <v>63.81</v>
      </c>
      <c r="V6121" t="s">
        <v>71</v>
      </c>
      <c r="W6121">
        <v>50.38</v>
      </c>
      <c r="X6121" t="s">
        <v>71</v>
      </c>
      <c r="Y6121">
        <v>64.08</v>
      </c>
      <c r="AA6121">
        <v>49.41</v>
      </c>
      <c r="AE6121">
        <v>7.4</v>
      </c>
      <c r="AF6121" t="s">
        <v>71</v>
      </c>
      <c r="AG6121">
        <v>6.72</v>
      </c>
      <c r="AH6121" t="s">
        <v>71</v>
      </c>
      <c r="AS6121">
        <v>4.88</v>
      </c>
      <c r="AT6121" t="s">
        <v>71</v>
      </c>
    </row>
    <row r="6122" spans="1:46" x14ac:dyDescent="0.2">
      <c r="A6122" t="s">
        <v>648</v>
      </c>
      <c r="B6122" t="s">
        <v>649</v>
      </c>
      <c r="C6122">
        <f>-70.12395414 / 41.72380191</f>
        <v>-1.6806702872202375</v>
      </c>
      <c r="D6122" t="s">
        <v>650</v>
      </c>
      <c r="E6122" t="s">
        <v>70</v>
      </c>
      <c r="F6122" s="1">
        <v>41520</v>
      </c>
      <c r="G6122">
        <v>0.5</v>
      </c>
      <c r="I6122">
        <v>1.5</v>
      </c>
      <c r="J6122" t="s">
        <v>71</v>
      </c>
      <c r="K6122">
        <v>24.56</v>
      </c>
      <c r="L6122" t="s">
        <v>71</v>
      </c>
      <c r="M6122">
        <v>3</v>
      </c>
      <c r="N6122" t="s">
        <v>71</v>
      </c>
      <c r="O6122">
        <v>8.32</v>
      </c>
      <c r="P6122" t="s">
        <v>71</v>
      </c>
      <c r="Q6122">
        <v>25.4</v>
      </c>
      <c r="R6122" t="s">
        <v>71</v>
      </c>
      <c r="S6122">
        <v>1.31</v>
      </c>
      <c r="T6122" t="s">
        <v>71</v>
      </c>
      <c r="U6122">
        <v>40.58</v>
      </c>
      <c r="V6122" t="s">
        <v>71</v>
      </c>
      <c r="W6122">
        <v>76.69</v>
      </c>
      <c r="X6122" t="s">
        <v>71</v>
      </c>
      <c r="Y6122">
        <v>57.55</v>
      </c>
      <c r="AA6122">
        <v>62</v>
      </c>
      <c r="AC6122">
        <v>44.17</v>
      </c>
      <c r="AE6122">
        <v>11.5</v>
      </c>
      <c r="AF6122" t="s">
        <v>71</v>
      </c>
      <c r="AG6122">
        <v>8.9</v>
      </c>
      <c r="AH6122" t="s">
        <v>71</v>
      </c>
      <c r="AS6122">
        <v>6.35</v>
      </c>
      <c r="AT6122" t="s">
        <v>71</v>
      </c>
    </row>
    <row r="6123" spans="1:46" x14ac:dyDescent="0.2">
      <c r="A6123" t="s">
        <v>648</v>
      </c>
      <c r="B6123" t="s">
        <v>649</v>
      </c>
      <c r="C6123">
        <f>-70.12395414 / 41.72380191</f>
        <v>-1.6806702872202375</v>
      </c>
      <c r="D6123" t="s">
        <v>650</v>
      </c>
      <c r="E6123" t="s">
        <v>70</v>
      </c>
      <c r="F6123" s="1">
        <v>41520</v>
      </c>
      <c r="G6123">
        <v>1</v>
      </c>
      <c r="O6123">
        <v>8.34</v>
      </c>
      <c r="P6123" t="s">
        <v>71</v>
      </c>
      <c r="Q6123">
        <v>25.4</v>
      </c>
      <c r="R6123" t="s">
        <v>71</v>
      </c>
    </row>
    <row r="6124" spans="1:46" x14ac:dyDescent="0.2">
      <c r="A6124" t="s">
        <v>648</v>
      </c>
      <c r="B6124" t="s">
        <v>649</v>
      </c>
      <c r="C6124">
        <f>-70.12395414 / 41.72380191</f>
        <v>-1.6806702872202375</v>
      </c>
      <c r="D6124" t="s">
        <v>650</v>
      </c>
      <c r="E6124" t="s">
        <v>70</v>
      </c>
      <c r="F6124" s="1">
        <v>41520</v>
      </c>
      <c r="G6124">
        <v>1.5</v>
      </c>
      <c r="O6124">
        <v>8.24</v>
      </c>
      <c r="P6124" t="s">
        <v>71</v>
      </c>
      <c r="Q6124">
        <v>25.5</v>
      </c>
      <c r="R6124" t="s">
        <v>71</v>
      </c>
    </row>
    <row r="6125" spans="1:46" x14ac:dyDescent="0.2">
      <c r="A6125" t="s">
        <v>648</v>
      </c>
      <c r="B6125" t="s">
        <v>649</v>
      </c>
      <c r="C6125">
        <f>-70.12395414 / 41.72380191</f>
        <v>-1.6806702872202375</v>
      </c>
      <c r="D6125" t="s">
        <v>650</v>
      </c>
      <c r="E6125" t="s">
        <v>70</v>
      </c>
      <c r="F6125" s="1">
        <v>41520</v>
      </c>
      <c r="G6125">
        <v>2</v>
      </c>
      <c r="K6125">
        <v>24.87</v>
      </c>
      <c r="L6125" t="s">
        <v>71</v>
      </c>
      <c r="O6125">
        <v>8.15</v>
      </c>
      <c r="P6125" t="s">
        <v>71</v>
      </c>
      <c r="Q6125">
        <v>25.4</v>
      </c>
      <c r="R6125" t="s">
        <v>71</v>
      </c>
      <c r="S6125">
        <v>1.54</v>
      </c>
      <c r="T6125" t="s">
        <v>71</v>
      </c>
      <c r="U6125">
        <v>47.7</v>
      </c>
      <c r="V6125" t="s">
        <v>71</v>
      </c>
      <c r="W6125">
        <v>75.849999999999994</v>
      </c>
      <c r="X6125" t="s">
        <v>71</v>
      </c>
      <c r="AA6125">
        <v>62.13</v>
      </c>
      <c r="AE6125">
        <v>9.5</v>
      </c>
      <c r="AF6125" t="s">
        <v>71</v>
      </c>
      <c r="AG6125">
        <v>8.8000000000000007</v>
      </c>
      <c r="AH6125" t="s">
        <v>71</v>
      </c>
      <c r="AS6125">
        <v>5.83</v>
      </c>
      <c r="AT6125" t="s">
        <v>71</v>
      </c>
    </row>
    <row r="6126" spans="1:46" x14ac:dyDescent="0.2">
      <c r="A6126" t="s">
        <v>648</v>
      </c>
      <c r="B6126" t="s">
        <v>649</v>
      </c>
      <c r="C6126">
        <f>-70.12395414 / 41.72380191</f>
        <v>-1.6806702872202375</v>
      </c>
      <c r="D6126" t="s">
        <v>650</v>
      </c>
      <c r="E6126" t="s">
        <v>70</v>
      </c>
      <c r="F6126" s="1">
        <v>41520</v>
      </c>
      <c r="G6126">
        <v>2.5</v>
      </c>
      <c r="O6126">
        <v>5.84</v>
      </c>
      <c r="P6126" t="s">
        <v>71</v>
      </c>
      <c r="Q6126">
        <v>23.8</v>
      </c>
      <c r="R6126" t="s">
        <v>71</v>
      </c>
    </row>
    <row r="6127" spans="1:46" x14ac:dyDescent="0.2">
      <c r="A6127" t="s">
        <v>648</v>
      </c>
      <c r="B6127" t="s">
        <v>649</v>
      </c>
      <c r="C6127">
        <f>-70.12395414 / 41.72380191</f>
        <v>-1.6806702872202375</v>
      </c>
      <c r="D6127" t="s">
        <v>650</v>
      </c>
      <c r="E6127" t="s">
        <v>70</v>
      </c>
      <c r="F6127" s="1">
        <v>41891</v>
      </c>
      <c r="G6127">
        <v>0.5</v>
      </c>
      <c r="I6127">
        <v>2.2400000000000002</v>
      </c>
      <c r="J6127" t="s">
        <v>71</v>
      </c>
      <c r="K6127">
        <v>15.79</v>
      </c>
      <c r="L6127" t="s">
        <v>71</v>
      </c>
      <c r="M6127">
        <v>1.25</v>
      </c>
      <c r="N6127" t="s">
        <v>71</v>
      </c>
      <c r="O6127">
        <v>7.77</v>
      </c>
      <c r="P6127" t="s">
        <v>71</v>
      </c>
      <c r="Q6127">
        <v>23.4</v>
      </c>
      <c r="R6127" t="s">
        <v>71</v>
      </c>
      <c r="S6127">
        <v>2.0099999999999998</v>
      </c>
      <c r="T6127" t="s">
        <v>71</v>
      </c>
      <c r="U6127">
        <v>62.26</v>
      </c>
      <c r="V6127" t="s">
        <v>71</v>
      </c>
      <c r="W6127">
        <v>47.6</v>
      </c>
      <c r="X6127" t="s">
        <v>71</v>
      </c>
      <c r="Y6127">
        <v>63.72</v>
      </c>
      <c r="AA6127">
        <v>57.67</v>
      </c>
      <c r="AC6127">
        <v>56.78</v>
      </c>
      <c r="AE6127">
        <v>6.2</v>
      </c>
      <c r="AF6127" t="s">
        <v>71</v>
      </c>
      <c r="AG6127">
        <v>6.93</v>
      </c>
      <c r="AH6127" t="s">
        <v>71</v>
      </c>
      <c r="AS6127">
        <v>15.79</v>
      </c>
      <c r="AT6127" t="s">
        <v>71</v>
      </c>
    </row>
    <row r="6128" spans="1:46" x14ac:dyDescent="0.2">
      <c r="A6128" t="s">
        <v>648</v>
      </c>
      <c r="B6128" t="s">
        <v>649</v>
      </c>
      <c r="C6128">
        <f>-70.12395414 / 41.72380191</f>
        <v>-1.6806702872202375</v>
      </c>
      <c r="D6128" t="s">
        <v>650</v>
      </c>
      <c r="E6128" t="s">
        <v>70</v>
      </c>
      <c r="F6128" s="1">
        <v>41891</v>
      </c>
      <c r="G6128">
        <v>1</v>
      </c>
      <c r="O6128">
        <v>7.78</v>
      </c>
      <c r="P6128" t="s">
        <v>71</v>
      </c>
      <c r="Q6128">
        <v>23.4</v>
      </c>
      <c r="R6128" t="s">
        <v>71</v>
      </c>
      <c r="AE6128">
        <v>6.3</v>
      </c>
      <c r="AF6128" t="s">
        <v>71</v>
      </c>
      <c r="AG6128">
        <v>6.96</v>
      </c>
      <c r="AH6128" t="s">
        <v>71</v>
      </c>
    </row>
    <row r="6129" spans="1:58" x14ac:dyDescent="0.2">
      <c r="A6129" t="s">
        <v>648</v>
      </c>
      <c r="B6129" t="s">
        <v>649</v>
      </c>
      <c r="C6129">
        <f>-70.12395414 / 41.72380191</f>
        <v>-1.6806702872202375</v>
      </c>
      <c r="D6129" t="s">
        <v>650</v>
      </c>
      <c r="E6129" t="s">
        <v>70</v>
      </c>
      <c r="F6129" s="1">
        <v>41891</v>
      </c>
      <c r="G6129">
        <v>1.5</v>
      </c>
      <c r="K6129">
        <v>15.64</v>
      </c>
      <c r="L6129" t="s">
        <v>71</v>
      </c>
      <c r="O6129">
        <v>7.75</v>
      </c>
      <c r="P6129" t="s">
        <v>71</v>
      </c>
      <c r="Q6129">
        <v>23.4</v>
      </c>
      <c r="R6129" t="s">
        <v>71</v>
      </c>
      <c r="S6129">
        <v>1.69</v>
      </c>
      <c r="T6129" t="s">
        <v>71</v>
      </c>
      <c r="U6129">
        <v>52.35</v>
      </c>
      <c r="V6129" t="s">
        <v>71</v>
      </c>
      <c r="W6129">
        <v>45.42</v>
      </c>
      <c r="X6129" t="s">
        <v>71</v>
      </c>
      <c r="Y6129">
        <v>61.22</v>
      </c>
      <c r="AA6129">
        <v>57.58</v>
      </c>
      <c r="AS6129">
        <v>22.27</v>
      </c>
      <c r="AT6129" t="s">
        <v>71</v>
      </c>
    </row>
    <row r="6130" spans="1:58" x14ac:dyDescent="0.2">
      <c r="A6130" t="s">
        <v>648</v>
      </c>
      <c r="B6130" t="s">
        <v>649</v>
      </c>
      <c r="C6130">
        <f>-70.12395414 / 41.72380191</f>
        <v>-1.6806702872202375</v>
      </c>
      <c r="D6130" t="s">
        <v>650</v>
      </c>
      <c r="E6130" t="s">
        <v>70</v>
      </c>
      <c r="F6130" s="1">
        <v>42634</v>
      </c>
      <c r="G6130">
        <v>0.5</v>
      </c>
      <c r="I6130">
        <v>1.9</v>
      </c>
      <c r="J6130" t="s">
        <v>71</v>
      </c>
      <c r="K6130">
        <v>90.57</v>
      </c>
      <c r="L6130" t="s">
        <v>71</v>
      </c>
      <c r="M6130">
        <v>0.52</v>
      </c>
      <c r="N6130" t="s">
        <v>71</v>
      </c>
      <c r="O6130">
        <v>9.23</v>
      </c>
      <c r="P6130" t="s">
        <v>71</v>
      </c>
      <c r="Q6130">
        <v>24</v>
      </c>
      <c r="R6130" t="s">
        <v>71</v>
      </c>
      <c r="S6130">
        <v>2.31</v>
      </c>
      <c r="T6130" t="s">
        <v>71</v>
      </c>
      <c r="U6130">
        <v>71.55</v>
      </c>
      <c r="V6130" t="s">
        <v>71</v>
      </c>
      <c r="W6130">
        <v>108.31</v>
      </c>
      <c r="X6130" t="s">
        <v>71</v>
      </c>
      <c r="Y6130">
        <v>65.73</v>
      </c>
      <c r="AA6130">
        <v>74.81</v>
      </c>
      <c r="AC6130">
        <v>69.56</v>
      </c>
      <c r="AE6130">
        <v>10.5</v>
      </c>
      <c r="AF6130" t="s">
        <v>71</v>
      </c>
      <c r="AG6130">
        <v>7.03</v>
      </c>
      <c r="AH6130" t="s">
        <v>71</v>
      </c>
      <c r="AS6130">
        <v>12.4</v>
      </c>
      <c r="AT6130" t="s">
        <v>71</v>
      </c>
      <c r="BE6130">
        <v>102.97</v>
      </c>
      <c r="BF6130" t="s">
        <v>71</v>
      </c>
    </row>
    <row r="6131" spans="1:58" x14ac:dyDescent="0.2">
      <c r="A6131" t="s">
        <v>648</v>
      </c>
      <c r="B6131" t="s">
        <v>649</v>
      </c>
      <c r="C6131">
        <f>-70.12395414 / 41.72380191</f>
        <v>-1.6806702872202375</v>
      </c>
      <c r="D6131" t="s">
        <v>650</v>
      </c>
      <c r="E6131" t="s">
        <v>70</v>
      </c>
      <c r="F6131" s="1">
        <v>42634</v>
      </c>
      <c r="G6131">
        <v>1</v>
      </c>
      <c r="K6131">
        <v>74.98</v>
      </c>
      <c r="L6131" t="s">
        <v>71</v>
      </c>
      <c r="O6131">
        <v>9.1300000000000008</v>
      </c>
      <c r="P6131" t="s">
        <v>71</v>
      </c>
      <c r="Q6131">
        <v>23.8</v>
      </c>
      <c r="R6131" t="s">
        <v>71</v>
      </c>
      <c r="S6131">
        <v>2.2599999999999998</v>
      </c>
      <c r="T6131" t="s">
        <v>71</v>
      </c>
      <c r="U6131">
        <v>70</v>
      </c>
      <c r="V6131" t="s">
        <v>71</v>
      </c>
      <c r="W6131">
        <v>107.68</v>
      </c>
      <c r="X6131" t="s">
        <v>71</v>
      </c>
      <c r="Y6131">
        <v>0</v>
      </c>
      <c r="AA6131">
        <v>72.95</v>
      </c>
      <c r="AE6131">
        <v>12.4</v>
      </c>
      <c r="AF6131" t="s">
        <v>71</v>
      </c>
      <c r="AG6131">
        <v>7.01</v>
      </c>
      <c r="AH6131" t="s">
        <v>71</v>
      </c>
      <c r="AS6131">
        <v>9.9499999999999993</v>
      </c>
      <c r="AT6131" t="s">
        <v>71</v>
      </c>
      <c r="BE6131">
        <v>84.94</v>
      </c>
      <c r="BF6131" t="s">
        <v>71</v>
      </c>
    </row>
    <row r="6132" spans="1:58" x14ac:dyDescent="0.2">
      <c r="A6132" t="s">
        <v>648</v>
      </c>
      <c r="B6132" t="s">
        <v>649</v>
      </c>
      <c r="C6132">
        <f>-70.12395414 / 41.72380191</f>
        <v>-1.6806702872202375</v>
      </c>
      <c r="D6132" t="s">
        <v>650</v>
      </c>
      <c r="E6132" t="s">
        <v>70</v>
      </c>
      <c r="F6132" s="1">
        <v>42634</v>
      </c>
      <c r="G6132">
        <v>1.5</v>
      </c>
      <c r="O6132">
        <v>5.42</v>
      </c>
      <c r="P6132" t="s">
        <v>71</v>
      </c>
      <c r="Q6132">
        <v>23.2</v>
      </c>
      <c r="R6132" t="s">
        <v>71</v>
      </c>
    </row>
    <row r="6133" spans="1:58" x14ac:dyDescent="0.2">
      <c r="A6133" t="s">
        <v>281</v>
      </c>
      <c r="B6133" t="s">
        <v>282</v>
      </c>
      <c r="C6133">
        <f>-70.04482884 / 41.72526302</f>
        <v>-1.6787150941727005</v>
      </c>
      <c r="D6133" t="s">
        <v>283</v>
      </c>
      <c r="E6133" t="s">
        <v>70</v>
      </c>
      <c r="F6133" s="1">
        <v>37143</v>
      </c>
      <c r="G6133">
        <v>0.5</v>
      </c>
      <c r="I6133">
        <v>3.37</v>
      </c>
      <c r="J6133" t="s">
        <v>71</v>
      </c>
      <c r="K6133">
        <v>0.02</v>
      </c>
      <c r="L6133" t="s">
        <v>71</v>
      </c>
      <c r="M6133">
        <v>2.48</v>
      </c>
      <c r="N6133" t="s">
        <v>71</v>
      </c>
      <c r="O6133">
        <v>7.59</v>
      </c>
      <c r="P6133" t="s">
        <v>71</v>
      </c>
      <c r="Q6133">
        <v>24.7</v>
      </c>
      <c r="R6133" t="s">
        <v>71</v>
      </c>
      <c r="AA6133">
        <v>-7.78</v>
      </c>
      <c r="AC6133">
        <v>46.91</v>
      </c>
      <c r="AE6133">
        <v>5.3</v>
      </c>
      <c r="AF6133" t="s">
        <v>71</v>
      </c>
      <c r="AG6133">
        <v>6.45</v>
      </c>
      <c r="AH6133" t="s">
        <v>71</v>
      </c>
      <c r="AS6133">
        <v>0.47</v>
      </c>
      <c r="AT6133" t="s">
        <v>71</v>
      </c>
    </row>
    <row r="6134" spans="1:58" x14ac:dyDescent="0.2">
      <c r="A6134" t="s">
        <v>281</v>
      </c>
      <c r="B6134" t="s">
        <v>282</v>
      </c>
      <c r="C6134">
        <f>-70.04482884 / 41.72526302</f>
        <v>-1.6787150941727005</v>
      </c>
      <c r="D6134" t="s">
        <v>283</v>
      </c>
      <c r="E6134" t="s">
        <v>70</v>
      </c>
      <c r="F6134" s="1">
        <v>37143</v>
      </c>
      <c r="G6134">
        <v>1</v>
      </c>
      <c r="O6134">
        <v>7.58</v>
      </c>
      <c r="P6134" t="s">
        <v>71</v>
      </c>
      <c r="Q6134">
        <v>24.6</v>
      </c>
      <c r="R6134" t="s">
        <v>71</v>
      </c>
    </row>
    <row r="6135" spans="1:58" x14ac:dyDescent="0.2">
      <c r="A6135" t="s">
        <v>281</v>
      </c>
      <c r="B6135" t="s">
        <v>282</v>
      </c>
      <c r="C6135">
        <f>-70.04482884 / 41.72526302</f>
        <v>-1.6787150941727005</v>
      </c>
      <c r="D6135" t="s">
        <v>283</v>
      </c>
      <c r="E6135" t="s">
        <v>70</v>
      </c>
      <c r="F6135" s="1">
        <v>37143</v>
      </c>
      <c r="G6135">
        <v>2</v>
      </c>
      <c r="O6135">
        <v>7.3</v>
      </c>
      <c r="P6135" t="s">
        <v>71</v>
      </c>
      <c r="Q6135">
        <v>24.1</v>
      </c>
      <c r="R6135" t="s">
        <v>71</v>
      </c>
    </row>
    <row r="6136" spans="1:58" x14ac:dyDescent="0.2">
      <c r="A6136" t="s">
        <v>281</v>
      </c>
      <c r="B6136" t="s">
        <v>282</v>
      </c>
      <c r="C6136">
        <f>-70.04482884 / 41.72526302</f>
        <v>-1.6787150941727005</v>
      </c>
      <c r="D6136" t="s">
        <v>283</v>
      </c>
      <c r="E6136" t="s">
        <v>70</v>
      </c>
      <c r="F6136" s="1">
        <v>37143</v>
      </c>
      <c r="G6136">
        <v>3</v>
      </c>
      <c r="K6136">
        <v>0.04</v>
      </c>
      <c r="L6136" t="s">
        <v>71</v>
      </c>
      <c r="O6136">
        <v>5.14</v>
      </c>
      <c r="P6136" t="s">
        <v>71</v>
      </c>
      <c r="Q6136">
        <v>23.6</v>
      </c>
      <c r="R6136" t="s">
        <v>71</v>
      </c>
      <c r="AA6136">
        <v>-0.98</v>
      </c>
      <c r="AE6136">
        <v>5.0999999999999996</v>
      </c>
      <c r="AF6136" t="s">
        <v>71</v>
      </c>
      <c r="AG6136">
        <v>6.35</v>
      </c>
      <c r="AH6136" t="s">
        <v>71</v>
      </c>
      <c r="AS6136">
        <v>0.56999999999999995</v>
      </c>
      <c r="AT6136" t="s">
        <v>71</v>
      </c>
    </row>
    <row r="6137" spans="1:58" x14ac:dyDescent="0.2">
      <c r="A6137" t="s">
        <v>281</v>
      </c>
      <c r="B6137" t="s">
        <v>282</v>
      </c>
      <c r="C6137">
        <f>-70.04482884 / 41.72526302</f>
        <v>-1.6787150941727005</v>
      </c>
      <c r="D6137" t="s">
        <v>283</v>
      </c>
      <c r="E6137" t="s">
        <v>70</v>
      </c>
      <c r="F6137" s="1">
        <v>37873</v>
      </c>
      <c r="G6137">
        <v>0.5</v>
      </c>
      <c r="I6137">
        <v>3.23</v>
      </c>
      <c r="J6137" t="s">
        <v>71</v>
      </c>
      <c r="K6137">
        <v>10.85</v>
      </c>
      <c r="L6137" t="s">
        <v>71</v>
      </c>
      <c r="M6137">
        <v>1.6</v>
      </c>
      <c r="N6137" t="s">
        <v>71</v>
      </c>
      <c r="O6137">
        <v>7.29</v>
      </c>
      <c r="P6137" t="s">
        <v>71</v>
      </c>
      <c r="Q6137">
        <v>22.3</v>
      </c>
      <c r="R6137" t="s">
        <v>71</v>
      </c>
      <c r="S6137">
        <v>1</v>
      </c>
      <c r="T6137" t="s">
        <v>71</v>
      </c>
      <c r="U6137">
        <v>30.97</v>
      </c>
      <c r="V6137" t="s">
        <v>71</v>
      </c>
      <c r="W6137">
        <v>35.799999999999997</v>
      </c>
      <c r="X6137" t="s">
        <v>71</v>
      </c>
      <c r="Y6137">
        <v>53.65</v>
      </c>
      <c r="AA6137">
        <v>53.99</v>
      </c>
      <c r="AC6137">
        <v>53.23</v>
      </c>
      <c r="AE6137">
        <v>0.61</v>
      </c>
      <c r="AF6137" t="s">
        <v>71</v>
      </c>
      <c r="AG6137">
        <v>6.41</v>
      </c>
      <c r="AH6137" t="s">
        <v>71</v>
      </c>
      <c r="AS6137">
        <v>7.6</v>
      </c>
      <c r="AT6137" t="s">
        <v>71</v>
      </c>
    </row>
    <row r="6138" spans="1:58" x14ac:dyDescent="0.2">
      <c r="A6138" t="s">
        <v>281</v>
      </c>
      <c r="B6138" t="s">
        <v>282</v>
      </c>
      <c r="C6138">
        <f>-70.04482884 / 41.72526302</f>
        <v>-1.6787150941727005</v>
      </c>
      <c r="D6138" t="s">
        <v>283</v>
      </c>
      <c r="E6138" t="s">
        <v>70</v>
      </c>
      <c r="F6138" s="1">
        <v>37873</v>
      </c>
      <c r="G6138">
        <v>1</v>
      </c>
      <c r="O6138">
        <v>6.9</v>
      </c>
      <c r="P6138" t="s">
        <v>71</v>
      </c>
      <c r="Q6138">
        <v>22.1</v>
      </c>
      <c r="R6138" t="s">
        <v>71</v>
      </c>
    </row>
    <row r="6139" spans="1:58" x14ac:dyDescent="0.2">
      <c r="A6139" t="s">
        <v>281</v>
      </c>
      <c r="B6139" t="s">
        <v>282</v>
      </c>
      <c r="C6139">
        <f>-70.04482884 / 41.72526302</f>
        <v>-1.6787150941727005</v>
      </c>
      <c r="D6139" t="s">
        <v>283</v>
      </c>
      <c r="E6139" t="s">
        <v>70</v>
      </c>
      <c r="F6139" s="1">
        <v>37873</v>
      </c>
      <c r="G6139">
        <v>1.5</v>
      </c>
      <c r="O6139">
        <v>9.92</v>
      </c>
      <c r="P6139" t="s">
        <v>71</v>
      </c>
      <c r="Q6139">
        <v>22.1</v>
      </c>
      <c r="R6139" t="s">
        <v>71</v>
      </c>
    </row>
    <row r="6140" spans="1:58" x14ac:dyDescent="0.2">
      <c r="A6140" t="s">
        <v>281</v>
      </c>
      <c r="B6140" t="s">
        <v>282</v>
      </c>
      <c r="C6140">
        <f>-70.04482884 / 41.72526302</f>
        <v>-1.6787150941727005</v>
      </c>
      <c r="D6140" t="s">
        <v>283</v>
      </c>
      <c r="E6140" t="s">
        <v>70</v>
      </c>
      <c r="F6140" s="1">
        <v>37873</v>
      </c>
      <c r="G6140">
        <v>2</v>
      </c>
      <c r="K6140">
        <v>5.66</v>
      </c>
      <c r="L6140" t="s">
        <v>71</v>
      </c>
      <c r="O6140">
        <v>5.07</v>
      </c>
      <c r="P6140" t="s">
        <v>71</v>
      </c>
      <c r="Q6140">
        <v>21.5</v>
      </c>
      <c r="R6140" t="s">
        <v>71</v>
      </c>
      <c r="S6140">
        <v>0.8</v>
      </c>
      <c r="T6140" t="s">
        <v>71</v>
      </c>
      <c r="U6140">
        <v>24.78</v>
      </c>
      <c r="V6140" t="s">
        <v>71</v>
      </c>
      <c r="W6140">
        <v>32</v>
      </c>
      <c r="X6140" t="s">
        <v>71</v>
      </c>
      <c r="Y6140">
        <v>50.44</v>
      </c>
      <c r="AA6140">
        <v>47.6</v>
      </c>
      <c r="AE6140">
        <v>0.62</v>
      </c>
      <c r="AF6140" t="s">
        <v>71</v>
      </c>
      <c r="AG6140">
        <v>6.22</v>
      </c>
      <c r="AH6140" t="s">
        <v>71</v>
      </c>
      <c r="AS6140">
        <v>4.12</v>
      </c>
      <c r="AT6140" t="s">
        <v>71</v>
      </c>
    </row>
    <row r="6141" spans="1:58" x14ac:dyDescent="0.2">
      <c r="A6141" t="s">
        <v>281</v>
      </c>
      <c r="B6141" t="s">
        <v>282</v>
      </c>
      <c r="C6141">
        <f>-70.04482884 / 41.72526302</f>
        <v>-1.6787150941727005</v>
      </c>
      <c r="D6141" t="s">
        <v>283</v>
      </c>
      <c r="E6141" t="s">
        <v>70</v>
      </c>
      <c r="F6141" s="1">
        <v>37873</v>
      </c>
      <c r="G6141">
        <v>2.5</v>
      </c>
      <c r="O6141">
        <v>4.33</v>
      </c>
      <c r="P6141" t="s">
        <v>71</v>
      </c>
      <c r="Q6141">
        <v>21.3</v>
      </c>
      <c r="R6141" t="s">
        <v>71</v>
      </c>
    </row>
    <row r="6142" spans="1:58" x14ac:dyDescent="0.2">
      <c r="A6142" t="s">
        <v>281</v>
      </c>
      <c r="B6142" t="s">
        <v>282</v>
      </c>
      <c r="C6142">
        <f>-70.04482884 / 41.72526302</f>
        <v>-1.6787150941727005</v>
      </c>
      <c r="D6142" t="s">
        <v>283</v>
      </c>
      <c r="E6142" t="s">
        <v>70</v>
      </c>
      <c r="F6142" s="1">
        <v>37873</v>
      </c>
      <c r="G6142">
        <v>3</v>
      </c>
      <c r="O6142">
        <v>1.49</v>
      </c>
      <c r="P6142" t="s">
        <v>71</v>
      </c>
      <c r="Q6142">
        <v>20.9</v>
      </c>
      <c r="R6142" t="s">
        <v>71</v>
      </c>
    </row>
    <row r="6143" spans="1:58" x14ac:dyDescent="0.2">
      <c r="A6143" t="s">
        <v>281</v>
      </c>
      <c r="B6143" t="s">
        <v>282</v>
      </c>
      <c r="C6143">
        <f>-70.04482884 / 41.72526302</f>
        <v>-1.6787150941727005</v>
      </c>
      <c r="D6143" t="s">
        <v>283</v>
      </c>
      <c r="E6143" t="s">
        <v>70</v>
      </c>
      <c r="F6143" s="1">
        <v>38252</v>
      </c>
      <c r="G6143">
        <v>0.5</v>
      </c>
      <c r="I6143">
        <v>3.11</v>
      </c>
      <c r="J6143" t="s">
        <v>71</v>
      </c>
      <c r="K6143">
        <v>13.7</v>
      </c>
      <c r="L6143" t="s">
        <v>71</v>
      </c>
      <c r="M6143">
        <v>2.41</v>
      </c>
      <c r="N6143" t="s">
        <v>71</v>
      </c>
      <c r="O6143">
        <v>8.3000000000000007</v>
      </c>
      <c r="P6143" t="s">
        <v>71</v>
      </c>
      <c r="Q6143">
        <v>19.600000000000001</v>
      </c>
      <c r="R6143" t="s">
        <v>71</v>
      </c>
      <c r="S6143">
        <v>0.57999999999999996</v>
      </c>
      <c r="T6143" t="s">
        <v>71</v>
      </c>
      <c r="U6143">
        <v>17.96</v>
      </c>
      <c r="V6143" t="s">
        <v>71</v>
      </c>
      <c r="W6143">
        <v>49.19</v>
      </c>
      <c r="X6143" t="s">
        <v>71</v>
      </c>
      <c r="Y6143">
        <v>45.8</v>
      </c>
      <c r="AA6143">
        <v>56.28</v>
      </c>
      <c r="AC6143">
        <v>47.32</v>
      </c>
      <c r="AE6143">
        <v>11.1</v>
      </c>
      <c r="AF6143" t="s">
        <v>71</v>
      </c>
      <c r="AG6143">
        <v>6.5</v>
      </c>
      <c r="AH6143" t="s">
        <v>71</v>
      </c>
      <c r="AS6143">
        <v>0.03</v>
      </c>
      <c r="AT6143" t="s">
        <v>71</v>
      </c>
    </row>
    <row r="6144" spans="1:58" x14ac:dyDescent="0.2">
      <c r="A6144" t="s">
        <v>281</v>
      </c>
      <c r="B6144" t="s">
        <v>282</v>
      </c>
      <c r="C6144">
        <f>-70.04482884 / 41.72526302</f>
        <v>-1.6787150941727005</v>
      </c>
      <c r="D6144" t="s">
        <v>283</v>
      </c>
      <c r="E6144" t="s">
        <v>70</v>
      </c>
      <c r="F6144" s="1">
        <v>38252</v>
      </c>
      <c r="G6144">
        <v>1</v>
      </c>
      <c r="O6144">
        <v>8.14</v>
      </c>
      <c r="P6144" t="s">
        <v>71</v>
      </c>
      <c r="Q6144">
        <v>19.399999999999999</v>
      </c>
      <c r="R6144" t="s">
        <v>71</v>
      </c>
    </row>
    <row r="6145" spans="1:46" x14ac:dyDescent="0.2">
      <c r="A6145" t="s">
        <v>281</v>
      </c>
      <c r="B6145" t="s">
        <v>282</v>
      </c>
      <c r="C6145">
        <f>-70.04482884 / 41.72526302</f>
        <v>-1.6787150941727005</v>
      </c>
      <c r="D6145" t="s">
        <v>283</v>
      </c>
      <c r="E6145" t="s">
        <v>70</v>
      </c>
      <c r="F6145" s="1">
        <v>38252</v>
      </c>
      <c r="G6145">
        <v>1.5</v>
      </c>
      <c r="O6145">
        <v>8.2200000000000006</v>
      </c>
      <c r="P6145" t="s">
        <v>71</v>
      </c>
      <c r="Q6145">
        <v>19.399999999999999</v>
      </c>
      <c r="R6145" t="s">
        <v>71</v>
      </c>
    </row>
    <row r="6146" spans="1:46" x14ac:dyDescent="0.2">
      <c r="A6146" t="s">
        <v>281</v>
      </c>
      <c r="B6146" t="s">
        <v>282</v>
      </c>
      <c r="C6146">
        <f>-70.04482884 / 41.72526302</f>
        <v>-1.6787150941727005</v>
      </c>
      <c r="D6146" t="s">
        <v>283</v>
      </c>
      <c r="E6146" t="s">
        <v>70</v>
      </c>
      <c r="F6146" s="1">
        <v>38252</v>
      </c>
      <c r="G6146">
        <v>2</v>
      </c>
      <c r="K6146">
        <v>18.52</v>
      </c>
      <c r="L6146" t="s">
        <v>71</v>
      </c>
      <c r="O6146">
        <v>7.86</v>
      </c>
      <c r="P6146" t="s">
        <v>71</v>
      </c>
      <c r="Q6146">
        <v>19.3</v>
      </c>
      <c r="R6146" t="s">
        <v>71</v>
      </c>
      <c r="S6146">
        <v>0.74</v>
      </c>
      <c r="T6146" t="s">
        <v>71</v>
      </c>
      <c r="U6146">
        <v>22.92</v>
      </c>
      <c r="V6146" t="s">
        <v>71</v>
      </c>
      <c r="W6146">
        <v>40.65</v>
      </c>
      <c r="X6146" t="s">
        <v>71</v>
      </c>
      <c r="Y6146">
        <v>49.31</v>
      </c>
      <c r="AA6146">
        <v>59.23</v>
      </c>
      <c r="AE6146">
        <v>11.7</v>
      </c>
      <c r="AF6146" t="s">
        <v>71</v>
      </c>
      <c r="AG6146">
        <v>6.54</v>
      </c>
      <c r="AH6146" t="s">
        <v>71</v>
      </c>
      <c r="AS6146">
        <v>0.03</v>
      </c>
      <c r="AT6146" t="s">
        <v>71</v>
      </c>
    </row>
    <row r="6147" spans="1:46" x14ac:dyDescent="0.2">
      <c r="A6147" t="s">
        <v>281</v>
      </c>
      <c r="B6147" t="s">
        <v>282</v>
      </c>
      <c r="C6147">
        <f>-70.04482884 / 41.72526302</f>
        <v>-1.6787150941727005</v>
      </c>
      <c r="D6147" t="s">
        <v>283</v>
      </c>
      <c r="E6147" t="s">
        <v>70</v>
      </c>
      <c r="F6147" s="1">
        <v>38252</v>
      </c>
      <c r="G6147">
        <v>2.5</v>
      </c>
      <c r="O6147">
        <v>7.23</v>
      </c>
      <c r="P6147" t="s">
        <v>71</v>
      </c>
      <c r="Q6147">
        <v>19.2</v>
      </c>
      <c r="R6147" t="s">
        <v>71</v>
      </c>
    </row>
    <row r="6148" spans="1:46" x14ac:dyDescent="0.2">
      <c r="A6148" t="s">
        <v>281</v>
      </c>
      <c r="B6148" t="s">
        <v>282</v>
      </c>
      <c r="C6148">
        <f>-70.04482884 / 41.72526302</f>
        <v>-1.6787150941727005</v>
      </c>
      <c r="D6148" t="s">
        <v>283</v>
      </c>
      <c r="E6148" t="s">
        <v>70</v>
      </c>
      <c r="F6148" s="1">
        <v>38252</v>
      </c>
      <c r="G6148">
        <v>3</v>
      </c>
      <c r="O6148">
        <v>6.21</v>
      </c>
      <c r="P6148" t="s">
        <v>71</v>
      </c>
      <c r="Q6148">
        <v>19.100000000000001</v>
      </c>
      <c r="R6148" t="s">
        <v>71</v>
      </c>
    </row>
    <row r="6149" spans="1:46" x14ac:dyDescent="0.2">
      <c r="A6149" t="s">
        <v>281</v>
      </c>
      <c r="B6149" t="s">
        <v>282</v>
      </c>
      <c r="C6149">
        <f>-70.04482884 / 41.72526302</f>
        <v>-1.6787150941727005</v>
      </c>
      <c r="D6149" t="s">
        <v>283</v>
      </c>
      <c r="E6149" t="s">
        <v>70</v>
      </c>
      <c r="F6149" s="1">
        <v>38595</v>
      </c>
      <c r="G6149">
        <v>0.5</v>
      </c>
      <c r="I6149">
        <v>3.19</v>
      </c>
      <c r="J6149" t="s">
        <v>71</v>
      </c>
      <c r="K6149">
        <v>5.76</v>
      </c>
      <c r="L6149" t="s">
        <v>71</v>
      </c>
      <c r="M6149">
        <v>2.54</v>
      </c>
      <c r="N6149" t="s">
        <v>71</v>
      </c>
      <c r="O6149">
        <v>6.86</v>
      </c>
      <c r="P6149" t="s">
        <v>71</v>
      </c>
      <c r="Q6149">
        <v>25.8</v>
      </c>
      <c r="R6149" t="s">
        <v>71</v>
      </c>
      <c r="S6149">
        <v>0.5</v>
      </c>
      <c r="T6149" t="s">
        <v>71</v>
      </c>
      <c r="U6149">
        <v>15.49</v>
      </c>
      <c r="V6149" t="s">
        <v>71</v>
      </c>
      <c r="W6149">
        <v>30.75</v>
      </c>
      <c r="X6149" t="s">
        <v>71</v>
      </c>
      <c r="Y6149">
        <v>43.66</v>
      </c>
      <c r="AA6149">
        <v>47.78</v>
      </c>
      <c r="AC6149">
        <v>46.57</v>
      </c>
      <c r="AE6149">
        <v>13.12</v>
      </c>
      <c r="AF6149" t="s">
        <v>71</v>
      </c>
      <c r="AG6149">
        <v>6.32</v>
      </c>
      <c r="AH6149" t="s">
        <v>71</v>
      </c>
      <c r="AS6149">
        <v>3.42</v>
      </c>
      <c r="AT6149" t="s">
        <v>71</v>
      </c>
    </row>
    <row r="6150" spans="1:46" x14ac:dyDescent="0.2">
      <c r="A6150" t="s">
        <v>281</v>
      </c>
      <c r="B6150" t="s">
        <v>282</v>
      </c>
      <c r="C6150">
        <f>-70.04482884 / 41.72526302</f>
        <v>-1.6787150941727005</v>
      </c>
      <c r="D6150" t="s">
        <v>283</v>
      </c>
      <c r="E6150" t="s">
        <v>70</v>
      </c>
      <c r="F6150" s="1">
        <v>38595</v>
      </c>
      <c r="G6150">
        <v>1</v>
      </c>
      <c r="O6150">
        <v>6.92</v>
      </c>
      <c r="P6150" t="s">
        <v>71</v>
      </c>
      <c r="Q6150">
        <v>25.5</v>
      </c>
      <c r="R6150" t="s">
        <v>71</v>
      </c>
    </row>
    <row r="6151" spans="1:46" x14ac:dyDescent="0.2">
      <c r="A6151" t="s">
        <v>281</v>
      </c>
      <c r="B6151" t="s">
        <v>282</v>
      </c>
      <c r="C6151">
        <f>-70.04482884 / 41.72526302</f>
        <v>-1.6787150941727005</v>
      </c>
      <c r="D6151" t="s">
        <v>283</v>
      </c>
      <c r="E6151" t="s">
        <v>70</v>
      </c>
      <c r="F6151" s="1">
        <v>38595</v>
      </c>
      <c r="G6151">
        <v>1.5</v>
      </c>
      <c r="O6151">
        <v>6.12</v>
      </c>
      <c r="P6151" t="s">
        <v>71</v>
      </c>
      <c r="Q6151">
        <v>25</v>
      </c>
      <c r="R6151" t="s">
        <v>71</v>
      </c>
    </row>
    <row r="6152" spans="1:46" x14ac:dyDescent="0.2">
      <c r="A6152" t="s">
        <v>281</v>
      </c>
      <c r="B6152" t="s">
        <v>282</v>
      </c>
      <c r="C6152">
        <f>-70.04482884 / 41.72526302</f>
        <v>-1.6787150941727005</v>
      </c>
      <c r="D6152" t="s">
        <v>283</v>
      </c>
      <c r="E6152" t="s">
        <v>70</v>
      </c>
      <c r="F6152" s="1">
        <v>38595</v>
      </c>
      <c r="G6152">
        <v>2</v>
      </c>
      <c r="K6152">
        <v>8.58</v>
      </c>
      <c r="L6152" t="s">
        <v>71</v>
      </c>
      <c r="O6152">
        <v>4.91</v>
      </c>
      <c r="P6152" t="s">
        <v>71</v>
      </c>
      <c r="Q6152">
        <v>24.7</v>
      </c>
      <c r="R6152" t="s">
        <v>71</v>
      </c>
      <c r="S6152">
        <v>0.7</v>
      </c>
      <c r="T6152" t="s">
        <v>71</v>
      </c>
      <c r="U6152">
        <v>21.68</v>
      </c>
      <c r="V6152" t="s">
        <v>71</v>
      </c>
      <c r="W6152">
        <v>32.840000000000003</v>
      </c>
      <c r="X6152" t="s">
        <v>71</v>
      </c>
      <c r="Y6152">
        <v>48.51</v>
      </c>
      <c r="AA6152">
        <v>51.69</v>
      </c>
      <c r="AE6152">
        <v>13.92</v>
      </c>
      <c r="AF6152" t="s">
        <v>71</v>
      </c>
      <c r="AG6152">
        <v>6.23</v>
      </c>
      <c r="AH6152" t="s">
        <v>71</v>
      </c>
      <c r="AS6152">
        <v>5.72</v>
      </c>
      <c r="AT6152" t="s">
        <v>71</v>
      </c>
    </row>
    <row r="6153" spans="1:46" x14ac:dyDescent="0.2">
      <c r="A6153" t="s">
        <v>281</v>
      </c>
      <c r="B6153" t="s">
        <v>282</v>
      </c>
      <c r="C6153">
        <f>-70.04482884 / 41.72526302</f>
        <v>-1.6787150941727005</v>
      </c>
      <c r="D6153" t="s">
        <v>283</v>
      </c>
      <c r="E6153" t="s">
        <v>70</v>
      </c>
      <c r="F6153" s="1">
        <v>38595</v>
      </c>
      <c r="G6153">
        <v>2.5</v>
      </c>
      <c r="O6153">
        <v>1.25</v>
      </c>
      <c r="P6153" t="s">
        <v>71</v>
      </c>
      <c r="Q6153">
        <v>23.2</v>
      </c>
      <c r="R6153" t="s">
        <v>71</v>
      </c>
    </row>
    <row r="6154" spans="1:46" x14ac:dyDescent="0.2">
      <c r="A6154" t="s">
        <v>281</v>
      </c>
      <c r="B6154" t="s">
        <v>282</v>
      </c>
      <c r="C6154">
        <f>-70.04482884 / 41.72526302</f>
        <v>-1.6787150941727005</v>
      </c>
      <c r="D6154" t="s">
        <v>283</v>
      </c>
      <c r="E6154" t="s">
        <v>70</v>
      </c>
      <c r="F6154" s="1">
        <v>38595</v>
      </c>
      <c r="G6154">
        <v>3</v>
      </c>
      <c r="O6154">
        <v>0.31</v>
      </c>
      <c r="P6154" t="s">
        <v>71</v>
      </c>
      <c r="Q6154">
        <v>20.6</v>
      </c>
      <c r="R6154" t="s">
        <v>71</v>
      </c>
    </row>
    <row r="6155" spans="1:46" x14ac:dyDescent="0.2">
      <c r="A6155" t="s">
        <v>281</v>
      </c>
      <c r="B6155" t="s">
        <v>282</v>
      </c>
      <c r="C6155">
        <f>-70.04482884 / 41.72526302</f>
        <v>-1.6787150941727005</v>
      </c>
      <c r="D6155" t="s">
        <v>283</v>
      </c>
      <c r="E6155" t="s">
        <v>70</v>
      </c>
      <c r="F6155" s="1">
        <v>39322</v>
      </c>
      <c r="G6155">
        <v>0.5</v>
      </c>
      <c r="I6155">
        <v>3.2</v>
      </c>
      <c r="J6155" t="s">
        <v>71</v>
      </c>
      <c r="K6155">
        <v>3.84</v>
      </c>
      <c r="L6155" t="s">
        <v>71</v>
      </c>
      <c r="M6155">
        <v>2.15</v>
      </c>
      <c r="N6155" t="s">
        <v>71</v>
      </c>
      <c r="O6155">
        <v>6.51</v>
      </c>
      <c r="P6155" t="s">
        <v>71</v>
      </c>
      <c r="Q6155">
        <v>25.1</v>
      </c>
      <c r="R6155" t="s">
        <v>71</v>
      </c>
      <c r="S6155">
        <v>0.49</v>
      </c>
      <c r="T6155" t="s">
        <v>71</v>
      </c>
      <c r="U6155">
        <v>15.2</v>
      </c>
      <c r="V6155" t="s">
        <v>71</v>
      </c>
      <c r="W6155">
        <v>33.49</v>
      </c>
      <c r="X6155" t="s">
        <v>71</v>
      </c>
      <c r="Y6155">
        <v>43.39</v>
      </c>
      <c r="AA6155">
        <v>43.8</v>
      </c>
      <c r="AC6155">
        <v>48.97</v>
      </c>
      <c r="AE6155">
        <v>7.6</v>
      </c>
      <c r="AF6155" t="s">
        <v>71</v>
      </c>
      <c r="AG6155">
        <v>6.36</v>
      </c>
      <c r="AH6155" t="s">
        <v>71</v>
      </c>
      <c r="AS6155">
        <v>1.54</v>
      </c>
      <c r="AT6155" t="s">
        <v>71</v>
      </c>
    </row>
    <row r="6156" spans="1:46" x14ac:dyDescent="0.2">
      <c r="A6156" t="s">
        <v>281</v>
      </c>
      <c r="B6156" t="s">
        <v>282</v>
      </c>
      <c r="C6156">
        <f>-70.04482884 / 41.72526302</f>
        <v>-1.6787150941727005</v>
      </c>
      <c r="D6156" t="s">
        <v>283</v>
      </c>
      <c r="E6156" t="s">
        <v>70</v>
      </c>
      <c r="F6156" s="1">
        <v>39322</v>
      </c>
      <c r="G6156">
        <v>1</v>
      </c>
      <c r="O6156">
        <v>6.3</v>
      </c>
      <c r="P6156" t="s">
        <v>71</v>
      </c>
      <c r="Q6156">
        <v>25</v>
      </c>
      <c r="R6156" t="s">
        <v>71</v>
      </c>
    </row>
    <row r="6157" spans="1:46" x14ac:dyDescent="0.2">
      <c r="A6157" t="s">
        <v>281</v>
      </c>
      <c r="B6157" t="s">
        <v>282</v>
      </c>
      <c r="C6157">
        <f>-70.04482884 / 41.72526302</f>
        <v>-1.6787150941727005</v>
      </c>
      <c r="D6157" t="s">
        <v>283</v>
      </c>
      <c r="E6157" t="s">
        <v>70</v>
      </c>
      <c r="F6157" s="1">
        <v>39322</v>
      </c>
      <c r="G6157">
        <v>1.5</v>
      </c>
      <c r="O6157">
        <v>5.56</v>
      </c>
      <c r="P6157" t="s">
        <v>71</v>
      </c>
      <c r="Q6157">
        <v>25</v>
      </c>
      <c r="R6157" t="s">
        <v>71</v>
      </c>
    </row>
    <row r="6158" spans="1:46" x14ac:dyDescent="0.2">
      <c r="A6158" t="s">
        <v>281</v>
      </c>
      <c r="B6158" t="s">
        <v>282</v>
      </c>
      <c r="C6158">
        <f>-70.04482884 / 41.72526302</f>
        <v>-1.6787150941727005</v>
      </c>
      <c r="D6158" t="s">
        <v>283</v>
      </c>
      <c r="E6158" t="s">
        <v>70</v>
      </c>
      <c r="F6158" s="1">
        <v>39322</v>
      </c>
      <c r="G6158">
        <v>2</v>
      </c>
      <c r="K6158">
        <v>6.25</v>
      </c>
      <c r="L6158" t="s">
        <v>71</v>
      </c>
      <c r="O6158">
        <v>6.23</v>
      </c>
      <c r="P6158" t="s">
        <v>71</v>
      </c>
      <c r="Q6158">
        <v>24.8</v>
      </c>
      <c r="R6158" t="s">
        <v>71</v>
      </c>
      <c r="S6158">
        <v>0.69</v>
      </c>
      <c r="T6158" t="s">
        <v>71</v>
      </c>
      <c r="U6158">
        <v>21.49</v>
      </c>
      <c r="V6158" t="s">
        <v>71</v>
      </c>
      <c r="W6158">
        <v>34.43</v>
      </c>
      <c r="X6158" t="s">
        <v>71</v>
      </c>
      <c r="Y6158">
        <v>48.38</v>
      </c>
      <c r="AA6158">
        <v>48.57</v>
      </c>
      <c r="AE6158">
        <v>7.4</v>
      </c>
      <c r="AF6158" t="s">
        <v>71</v>
      </c>
      <c r="AG6158">
        <v>6.35</v>
      </c>
      <c r="AH6158" t="s">
        <v>71</v>
      </c>
      <c r="AS6158">
        <v>2.88</v>
      </c>
      <c r="AT6158" t="s">
        <v>71</v>
      </c>
    </row>
    <row r="6159" spans="1:46" x14ac:dyDescent="0.2">
      <c r="A6159" t="s">
        <v>281</v>
      </c>
      <c r="B6159" t="s">
        <v>282</v>
      </c>
      <c r="C6159">
        <f>-70.04482884 / 41.72526302</f>
        <v>-1.6787150941727005</v>
      </c>
      <c r="D6159" t="s">
        <v>283</v>
      </c>
      <c r="E6159" t="s">
        <v>70</v>
      </c>
      <c r="F6159" s="1">
        <v>39695</v>
      </c>
      <c r="G6159">
        <v>0.5</v>
      </c>
      <c r="I6159">
        <v>3.1</v>
      </c>
      <c r="J6159" t="s">
        <v>71</v>
      </c>
      <c r="K6159">
        <v>11.92</v>
      </c>
      <c r="L6159" t="s">
        <v>71</v>
      </c>
      <c r="M6159">
        <v>2.02</v>
      </c>
      <c r="N6159" t="s">
        <v>71</v>
      </c>
      <c r="O6159">
        <v>7.32</v>
      </c>
      <c r="P6159" t="s">
        <v>71</v>
      </c>
      <c r="Q6159">
        <v>23.4</v>
      </c>
      <c r="R6159" t="s">
        <v>71</v>
      </c>
      <c r="S6159">
        <v>0.44</v>
      </c>
      <c r="T6159" t="s">
        <v>71</v>
      </c>
      <c r="U6159">
        <v>13.63</v>
      </c>
      <c r="V6159" t="s">
        <v>71</v>
      </c>
      <c r="W6159">
        <v>36.39</v>
      </c>
      <c r="X6159" t="s">
        <v>71</v>
      </c>
      <c r="Y6159">
        <v>41.82</v>
      </c>
      <c r="AA6159">
        <v>54.91</v>
      </c>
      <c r="AC6159">
        <v>49.87</v>
      </c>
      <c r="AE6159">
        <v>8</v>
      </c>
      <c r="AF6159" t="s">
        <v>71</v>
      </c>
      <c r="AG6159">
        <v>6.4</v>
      </c>
      <c r="AH6159" t="s">
        <v>71</v>
      </c>
      <c r="AS6159">
        <v>6.34</v>
      </c>
      <c r="AT6159" t="s">
        <v>71</v>
      </c>
    </row>
    <row r="6160" spans="1:46" x14ac:dyDescent="0.2">
      <c r="A6160" t="s">
        <v>281</v>
      </c>
      <c r="B6160" t="s">
        <v>282</v>
      </c>
      <c r="C6160">
        <f>-70.04482884 / 41.72526302</f>
        <v>-1.6787150941727005</v>
      </c>
      <c r="D6160" t="s">
        <v>283</v>
      </c>
      <c r="E6160" t="s">
        <v>70</v>
      </c>
      <c r="F6160" s="1">
        <v>39695</v>
      </c>
      <c r="G6160">
        <v>1</v>
      </c>
      <c r="O6160">
        <v>7.25</v>
      </c>
      <c r="P6160" t="s">
        <v>71</v>
      </c>
      <c r="Q6160">
        <v>23.4</v>
      </c>
      <c r="R6160" t="s">
        <v>71</v>
      </c>
    </row>
    <row r="6161" spans="1:46" x14ac:dyDescent="0.2">
      <c r="A6161" t="s">
        <v>281</v>
      </c>
      <c r="B6161" t="s">
        <v>282</v>
      </c>
      <c r="C6161">
        <f>-70.04482884 / 41.72526302</f>
        <v>-1.6787150941727005</v>
      </c>
      <c r="D6161" t="s">
        <v>283</v>
      </c>
      <c r="E6161" t="s">
        <v>70</v>
      </c>
      <c r="F6161" s="1">
        <v>39695</v>
      </c>
      <c r="G6161">
        <v>1.5</v>
      </c>
      <c r="O6161">
        <v>7.12</v>
      </c>
      <c r="P6161" t="s">
        <v>71</v>
      </c>
      <c r="Q6161">
        <v>23.4</v>
      </c>
      <c r="R6161" t="s">
        <v>71</v>
      </c>
    </row>
    <row r="6162" spans="1:46" x14ac:dyDescent="0.2">
      <c r="A6162" t="s">
        <v>281</v>
      </c>
      <c r="B6162" t="s">
        <v>282</v>
      </c>
      <c r="C6162">
        <f>-70.04482884 / 41.72526302</f>
        <v>-1.6787150941727005</v>
      </c>
      <c r="D6162" t="s">
        <v>283</v>
      </c>
      <c r="E6162" t="s">
        <v>70</v>
      </c>
      <c r="F6162" s="1">
        <v>39695</v>
      </c>
      <c r="G6162">
        <v>2</v>
      </c>
      <c r="K6162">
        <v>10.39</v>
      </c>
      <c r="L6162" t="s">
        <v>71</v>
      </c>
      <c r="O6162">
        <v>6.9</v>
      </c>
      <c r="P6162" t="s">
        <v>71</v>
      </c>
      <c r="Q6162">
        <v>23</v>
      </c>
      <c r="R6162" t="s">
        <v>71</v>
      </c>
      <c r="S6162">
        <v>0.62</v>
      </c>
      <c r="T6162" t="s">
        <v>71</v>
      </c>
      <c r="U6162">
        <v>19.2</v>
      </c>
      <c r="V6162" t="s">
        <v>71</v>
      </c>
      <c r="W6162">
        <v>32.270000000000003</v>
      </c>
      <c r="X6162" t="s">
        <v>71</v>
      </c>
      <c r="Y6162">
        <v>46.76</v>
      </c>
      <c r="AA6162">
        <v>53.56</v>
      </c>
      <c r="AE6162">
        <v>7.9</v>
      </c>
      <c r="AF6162" t="s">
        <v>71</v>
      </c>
      <c r="AG6162">
        <v>6.28</v>
      </c>
      <c r="AH6162" t="s">
        <v>71</v>
      </c>
      <c r="AS6162">
        <v>8.39</v>
      </c>
      <c r="AT6162" t="s">
        <v>71</v>
      </c>
    </row>
    <row r="6163" spans="1:46" x14ac:dyDescent="0.2">
      <c r="A6163" t="s">
        <v>281</v>
      </c>
      <c r="B6163" t="s">
        <v>282</v>
      </c>
      <c r="C6163">
        <f>-70.04482884 / 41.72526302</f>
        <v>-1.6787150941727005</v>
      </c>
      <c r="D6163" t="s">
        <v>283</v>
      </c>
      <c r="E6163" t="s">
        <v>70</v>
      </c>
      <c r="F6163" s="1">
        <v>39695</v>
      </c>
      <c r="G6163">
        <v>2.5</v>
      </c>
      <c r="O6163">
        <v>6.83</v>
      </c>
      <c r="P6163" t="s">
        <v>71</v>
      </c>
      <c r="Q6163">
        <v>22.7</v>
      </c>
      <c r="R6163" t="s">
        <v>71</v>
      </c>
    </row>
    <row r="6164" spans="1:46" x14ac:dyDescent="0.2">
      <c r="A6164" t="s">
        <v>281</v>
      </c>
      <c r="B6164" t="s">
        <v>282</v>
      </c>
      <c r="C6164">
        <f>-70.04482884 / 41.72526302</f>
        <v>-1.6787150941727005</v>
      </c>
      <c r="D6164" t="s">
        <v>283</v>
      </c>
      <c r="E6164" t="s">
        <v>70</v>
      </c>
      <c r="F6164" s="1">
        <v>39695</v>
      </c>
      <c r="G6164">
        <v>3</v>
      </c>
      <c r="O6164">
        <v>5.8</v>
      </c>
      <c r="P6164" t="s">
        <v>71</v>
      </c>
      <c r="Q6164">
        <v>22.6</v>
      </c>
      <c r="R6164" t="s">
        <v>71</v>
      </c>
    </row>
    <row r="6165" spans="1:46" x14ac:dyDescent="0.2">
      <c r="A6165" t="s">
        <v>281</v>
      </c>
      <c r="B6165" t="s">
        <v>282</v>
      </c>
      <c r="C6165">
        <f>-70.04482884 / 41.72526302</f>
        <v>-1.6787150941727005</v>
      </c>
      <c r="D6165" t="s">
        <v>283</v>
      </c>
      <c r="E6165" t="s">
        <v>70</v>
      </c>
      <c r="F6165" s="1">
        <v>40085</v>
      </c>
      <c r="G6165">
        <v>0.5</v>
      </c>
      <c r="I6165">
        <v>3.06</v>
      </c>
      <c r="J6165" t="s">
        <v>71</v>
      </c>
      <c r="K6165">
        <v>8.8000000000000007</v>
      </c>
      <c r="L6165" t="s">
        <v>71</v>
      </c>
      <c r="M6165">
        <v>1.48</v>
      </c>
      <c r="N6165" t="s">
        <v>71</v>
      </c>
      <c r="O6165">
        <v>8.1999999999999993</v>
      </c>
      <c r="P6165" t="s">
        <v>71</v>
      </c>
      <c r="Q6165">
        <v>20</v>
      </c>
      <c r="R6165" t="s">
        <v>71</v>
      </c>
      <c r="S6165">
        <v>1.08</v>
      </c>
      <c r="T6165" t="s">
        <v>71</v>
      </c>
      <c r="U6165">
        <v>33.49</v>
      </c>
      <c r="V6165" t="s">
        <v>71</v>
      </c>
      <c r="W6165">
        <v>38.93</v>
      </c>
      <c r="X6165" t="s">
        <v>71</v>
      </c>
      <c r="Y6165">
        <v>54.78</v>
      </c>
      <c r="AA6165">
        <v>51.94</v>
      </c>
      <c r="AC6165">
        <v>54.35</v>
      </c>
      <c r="AE6165">
        <v>7.5</v>
      </c>
      <c r="AF6165" t="s">
        <v>71</v>
      </c>
      <c r="AG6165">
        <v>5.94</v>
      </c>
      <c r="AH6165" t="s">
        <v>71</v>
      </c>
      <c r="AS6165">
        <v>3.29</v>
      </c>
      <c r="AT6165" t="s">
        <v>71</v>
      </c>
    </row>
    <row r="6166" spans="1:46" x14ac:dyDescent="0.2">
      <c r="A6166" t="s">
        <v>281</v>
      </c>
      <c r="B6166" t="s">
        <v>282</v>
      </c>
      <c r="C6166">
        <f>-70.04482884 / 41.72526302</f>
        <v>-1.6787150941727005</v>
      </c>
      <c r="D6166" t="s">
        <v>283</v>
      </c>
      <c r="E6166" t="s">
        <v>70</v>
      </c>
      <c r="F6166" s="1">
        <v>40085</v>
      </c>
      <c r="G6166">
        <v>1</v>
      </c>
      <c r="O6166">
        <v>8.02</v>
      </c>
      <c r="P6166" t="s">
        <v>71</v>
      </c>
      <c r="Q6166">
        <v>20</v>
      </c>
      <c r="R6166" t="s">
        <v>71</v>
      </c>
    </row>
    <row r="6167" spans="1:46" x14ac:dyDescent="0.2">
      <c r="A6167" t="s">
        <v>281</v>
      </c>
      <c r="B6167" t="s">
        <v>282</v>
      </c>
      <c r="C6167">
        <f>-70.04482884 / 41.72526302</f>
        <v>-1.6787150941727005</v>
      </c>
      <c r="D6167" t="s">
        <v>283</v>
      </c>
      <c r="E6167" t="s">
        <v>70</v>
      </c>
      <c r="F6167" s="1">
        <v>40085</v>
      </c>
      <c r="G6167">
        <v>1.5</v>
      </c>
      <c r="O6167">
        <v>8.1300000000000008</v>
      </c>
      <c r="P6167" t="s">
        <v>71</v>
      </c>
      <c r="Q6167">
        <v>20</v>
      </c>
      <c r="R6167" t="s">
        <v>71</v>
      </c>
    </row>
    <row r="6168" spans="1:46" x14ac:dyDescent="0.2">
      <c r="A6168" t="s">
        <v>281</v>
      </c>
      <c r="B6168" t="s">
        <v>282</v>
      </c>
      <c r="C6168">
        <f>-70.04482884 / 41.72526302</f>
        <v>-1.6787150941727005</v>
      </c>
      <c r="D6168" t="s">
        <v>283</v>
      </c>
      <c r="E6168" t="s">
        <v>70</v>
      </c>
      <c r="F6168" s="1">
        <v>40085</v>
      </c>
      <c r="G6168">
        <v>2</v>
      </c>
      <c r="K6168">
        <v>10.65</v>
      </c>
      <c r="L6168" t="s">
        <v>71</v>
      </c>
      <c r="O6168">
        <v>8.06</v>
      </c>
      <c r="P6168" t="s">
        <v>71</v>
      </c>
      <c r="Q6168">
        <v>20</v>
      </c>
      <c r="R6168" t="s">
        <v>71</v>
      </c>
      <c r="S6168">
        <v>0.96</v>
      </c>
      <c r="T6168" t="s">
        <v>71</v>
      </c>
      <c r="U6168">
        <v>29.87</v>
      </c>
      <c r="V6168" t="s">
        <v>71</v>
      </c>
      <c r="W6168">
        <v>38.049999999999997</v>
      </c>
      <c r="X6168" t="s">
        <v>71</v>
      </c>
      <c r="Y6168">
        <v>53.13</v>
      </c>
      <c r="AA6168">
        <v>53.8</v>
      </c>
      <c r="AE6168">
        <v>7.7</v>
      </c>
      <c r="AF6168" t="s">
        <v>71</v>
      </c>
      <c r="AG6168">
        <v>5.94</v>
      </c>
      <c r="AH6168" t="s">
        <v>71</v>
      </c>
      <c r="AS6168">
        <v>2.79</v>
      </c>
      <c r="AT6168" t="s">
        <v>71</v>
      </c>
    </row>
    <row r="6169" spans="1:46" x14ac:dyDescent="0.2">
      <c r="A6169" t="s">
        <v>281</v>
      </c>
      <c r="B6169" t="s">
        <v>282</v>
      </c>
      <c r="C6169">
        <f>-70.04482884 / 41.72526302</f>
        <v>-1.6787150941727005</v>
      </c>
      <c r="D6169" t="s">
        <v>283</v>
      </c>
      <c r="E6169" t="s">
        <v>70</v>
      </c>
      <c r="F6169" s="1">
        <v>40085</v>
      </c>
      <c r="G6169">
        <v>2.5</v>
      </c>
      <c r="O6169">
        <v>8.06</v>
      </c>
      <c r="P6169" t="s">
        <v>71</v>
      </c>
      <c r="Q6169">
        <v>19.899999999999999</v>
      </c>
      <c r="R6169" t="s">
        <v>71</v>
      </c>
    </row>
    <row r="6170" spans="1:46" x14ac:dyDescent="0.2">
      <c r="A6170" t="s">
        <v>281</v>
      </c>
      <c r="B6170" t="s">
        <v>282</v>
      </c>
      <c r="C6170">
        <f>-70.04482884 / 41.72526302</f>
        <v>-1.6787150941727005</v>
      </c>
      <c r="D6170" t="s">
        <v>283</v>
      </c>
      <c r="E6170" t="s">
        <v>70</v>
      </c>
      <c r="F6170" s="1">
        <v>40085</v>
      </c>
      <c r="G6170">
        <v>3</v>
      </c>
      <c r="O6170">
        <v>8.0399999999999991</v>
      </c>
      <c r="P6170" t="s">
        <v>71</v>
      </c>
      <c r="Q6170">
        <v>19.899999999999999</v>
      </c>
      <c r="R6170" t="s">
        <v>71</v>
      </c>
    </row>
    <row r="6171" spans="1:46" x14ac:dyDescent="0.2">
      <c r="A6171" t="s">
        <v>281</v>
      </c>
      <c r="B6171" t="s">
        <v>282</v>
      </c>
      <c r="C6171">
        <f>-70.04482884 / 41.72526302</f>
        <v>-1.6787150941727005</v>
      </c>
      <c r="D6171" t="s">
        <v>283</v>
      </c>
      <c r="E6171" t="s">
        <v>70</v>
      </c>
      <c r="F6171" s="1">
        <v>40435</v>
      </c>
      <c r="G6171">
        <v>0.5</v>
      </c>
      <c r="I6171">
        <v>3.2</v>
      </c>
      <c r="J6171" t="s">
        <v>71</v>
      </c>
      <c r="K6171">
        <v>15.61</v>
      </c>
      <c r="L6171" t="s">
        <v>71</v>
      </c>
      <c r="M6171">
        <v>1.65</v>
      </c>
      <c r="N6171" t="s">
        <v>71</v>
      </c>
      <c r="O6171">
        <v>7.14</v>
      </c>
      <c r="P6171" t="s">
        <v>71</v>
      </c>
      <c r="Q6171">
        <v>20.7</v>
      </c>
      <c r="R6171" t="s">
        <v>71</v>
      </c>
      <c r="S6171">
        <v>0.68</v>
      </c>
      <c r="T6171" t="s">
        <v>71</v>
      </c>
      <c r="U6171">
        <v>21.12</v>
      </c>
      <c r="V6171" t="s">
        <v>71</v>
      </c>
      <c r="W6171">
        <v>41.83</v>
      </c>
      <c r="X6171" t="s">
        <v>71</v>
      </c>
      <c r="Y6171">
        <v>48.13</v>
      </c>
      <c r="AA6171">
        <v>57.56</v>
      </c>
      <c r="AC6171">
        <v>52.78</v>
      </c>
      <c r="AE6171">
        <v>9.6</v>
      </c>
      <c r="AF6171" t="s">
        <v>71</v>
      </c>
      <c r="AG6171">
        <v>6.94</v>
      </c>
      <c r="AH6171" t="s">
        <v>71</v>
      </c>
      <c r="AS6171">
        <v>10.119999999999999</v>
      </c>
      <c r="AT6171" t="s">
        <v>71</v>
      </c>
    </row>
    <row r="6172" spans="1:46" x14ac:dyDescent="0.2">
      <c r="A6172" t="s">
        <v>281</v>
      </c>
      <c r="B6172" t="s">
        <v>282</v>
      </c>
      <c r="C6172">
        <f>-70.04482884 / 41.72526302</f>
        <v>-1.6787150941727005</v>
      </c>
      <c r="D6172" t="s">
        <v>283</v>
      </c>
      <c r="E6172" t="s">
        <v>70</v>
      </c>
      <c r="F6172" s="1">
        <v>40435</v>
      </c>
      <c r="G6172">
        <v>1</v>
      </c>
      <c r="O6172">
        <v>7.07</v>
      </c>
      <c r="P6172" t="s">
        <v>71</v>
      </c>
      <c r="Q6172">
        <v>20.7</v>
      </c>
      <c r="R6172" t="s">
        <v>71</v>
      </c>
    </row>
    <row r="6173" spans="1:46" x14ac:dyDescent="0.2">
      <c r="A6173" t="s">
        <v>281</v>
      </c>
      <c r="B6173" t="s">
        <v>282</v>
      </c>
      <c r="C6173">
        <f>-70.04482884 / 41.72526302</f>
        <v>-1.6787150941727005</v>
      </c>
      <c r="D6173" t="s">
        <v>283</v>
      </c>
      <c r="E6173" t="s">
        <v>70</v>
      </c>
      <c r="F6173" s="1">
        <v>40435</v>
      </c>
      <c r="G6173">
        <v>1.5</v>
      </c>
      <c r="O6173">
        <v>7.15</v>
      </c>
      <c r="P6173" t="s">
        <v>71</v>
      </c>
      <c r="Q6173">
        <v>20.7</v>
      </c>
      <c r="R6173" t="s">
        <v>71</v>
      </c>
    </row>
    <row r="6174" spans="1:46" x14ac:dyDescent="0.2">
      <c r="A6174" t="s">
        <v>281</v>
      </c>
      <c r="B6174" t="s">
        <v>282</v>
      </c>
      <c r="C6174">
        <f>-70.04482884 / 41.72526302</f>
        <v>-1.6787150941727005</v>
      </c>
      <c r="D6174" t="s">
        <v>283</v>
      </c>
      <c r="E6174" t="s">
        <v>70</v>
      </c>
      <c r="F6174" s="1">
        <v>40435</v>
      </c>
      <c r="G6174">
        <v>2</v>
      </c>
      <c r="O6174">
        <v>7.14</v>
      </c>
      <c r="P6174" t="s">
        <v>71</v>
      </c>
      <c r="Q6174">
        <v>20.7</v>
      </c>
      <c r="R6174" t="s">
        <v>71</v>
      </c>
    </row>
    <row r="6175" spans="1:46" x14ac:dyDescent="0.2">
      <c r="A6175" t="s">
        <v>281</v>
      </c>
      <c r="B6175" t="s">
        <v>282</v>
      </c>
      <c r="C6175">
        <f>-70.04482884 / 41.72526302</f>
        <v>-1.6787150941727005</v>
      </c>
      <c r="D6175" t="s">
        <v>283</v>
      </c>
      <c r="E6175" t="s">
        <v>70</v>
      </c>
      <c r="F6175" s="1">
        <v>40435</v>
      </c>
      <c r="G6175">
        <v>2.2000000000000002</v>
      </c>
      <c r="K6175">
        <v>12.6</v>
      </c>
      <c r="L6175" t="s">
        <v>71</v>
      </c>
      <c r="S6175">
        <v>0.7</v>
      </c>
      <c r="T6175" t="s">
        <v>71</v>
      </c>
      <c r="W6175">
        <v>40.950000000000003</v>
      </c>
      <c r="X6175" t="s">
        <v>71</v>
      </c>
      <c r="Y6175">
        <v>-1.08</v>
      </c>
      <c r="AA6175">
        <v>55.45</v>
      </c>
      <c r="AE6175">
        <v>9.3000000000000007</v>
      </c>
      <c r="AF6175" t="s">
        <v>71</v>
      </c>
      <c r="AG6175">
        <v>6.8</v>
      </c>
      <c r="AH6175" t="s">
        <v>71</v>
      </c>
      <c r="AS6175">
        <v>10.08</v>
      </c>
      <c r="AT6175" t="s">
        <v>71</v>
      </c>
    </row>
    <row r="6176" spans="1:46" x14ac:dyDescent="0.2">
      <c r="A6176" t="s">
        <v>281</v>
      </c>
      <c r="B6176" t="s">
        <v>282</v>
      </c>
      <c r="C6176">
        <f>-70.04482884 / 41.72526302</f>
        <v>-1.6787150941727005</v>
      </c>
      <c r="D6176" t="s">
        <v>283</v>
      </c>
      <c r="E6176" t="s">
        <v>70</v>
      </c>
      <c r="F6176" s="1">
        <v>40435</v>
      </c>
      <c r="G6176">
        <v>2.5</v>
      </c>
      <c r="O6176">
        <v>7.4</v>
      </c>
      <c r="P6176" t="s">
        <v>71</v>
      </c>
      <c r="Q6176">
        <v>20.7</v>
      </c>
      <c r="R6176" t="s">
        <v>71</v>
      </c>
    </row>
    <row r="6177" spans="1:46" x14ac:dyDescent="0.2">
      <c r="A6177" t="s">
        <v>281</v>
      </c>
      <c r="B6177" t="s">
        <v>282</v>
      </c>
      <c r="C6177">
        <f>-70.04482884 / 41.72526302</f>
        <v>-1.6787150941727005</v>
      </c>
      <c r="D6177" t="s">
        <v>283</v>
      </c>
      <c r="E6177" t="s">
        <v>70</v>
      </c>
      <c r="F6177" s="1">
        <v>40435</v>
      </c>
      <c r="G6177">
        <v>3</v>
      </c>
      <c r="O6177">
        <v>6.98</v>
      </c>
      <c r="P6177" t="s">
        <v>71</v>
      </c>
      <c r="Q6177">
        <v>20.6</v>
      </c>
      <c r="R6177" t="s">
        <v>71</v>
      </c>
    </row>
    <row r="6178" spans="1:46" x14ac:dyDescent="0.2">
      <c r="A6178" t="s">
        <v>281</v>
      </c>
      <c r="B6178" t="s">
        <v>282</v>
      </c>
      <c r="C6178">
        <f>-70.04482884 / 41.72526302</f>
        <v>-1.6787150941727005</v>
      </c>
      <c r="D6178" t="s">
        <v>283</v>
      </c>
      <c r="E6178" t="s">
        <v>70</v>
      </c>
      <c r="F6178" s="1">
        <v>40800</v>
      </c>
      <c r="G6178">
        <v>0.5</v>
      </c>
      <c r="K6178">
        <v>7.35</v>
      </c>
      <c r="L6178" t="s">
        <v>71</v>
      </c>
      <c r="M6178">
        <v>1.65</v>
      </c>
      <c r="N6178" t="s">
        <v>71</v>
      </c>
      <c r="O6178">
        <v>8.85</v>
      </c>
      <c r="P6178" t="s">
        <v>71</v>
      </c>
      <c r="Q6178">
        <v>22.9</v>
      </c>
      <c r="R6178" t="s">
        <v>71</v>
      </c>
      <c r="S6178">
        <v>0.49</v>
      </c>
      <c r="T6178" t="s">
        <v>71</v>
      </c>
      <c r="U6178">
        <v>15.18</v>
      </c>
      <c r="V6178" t="s">
        <v>71</v>
      </c>
      <c r="W6178">
        <v>31.78</v>
      </c>
      <c r="X6178" t="s">
        <v>71</v>
      </c>
      <c r="Y6178">
        <v>43.37</v>
      </c>
      <c r="AA6178">
        <v>50.17</v>
      </c>
      <c r="AC6178">
        <v>52.78</v>
      </c>
      <c r="AE6178">
        <v>11.1</v>
      </c>
      <c r="AF6178" t="s">
        <v>71</v>
      </c>
      <c r="AG6178">
        <v>7.05</v>
      </c>
      <c r="AH6178" t="s">
        <v>71</v>
      </c>
      <c r="AS6178">
        <v>2.71</v>
      </c>
      <c r="AT6178" t="s">
        <v>71</v>
      </c>
    </row>
    <row r="6179" spans="1:46" x14ac:dyDescent="0.2">
      <c r="A6179" t="s">
        <v>281</v>
      </c>
      <c r="B6179" t="s">
        <v>282</v>
      </c>
      <c r="C6179">
        <f>-70.04482884 / 41.72526302</f>
        <v>-1.6787150941727005</v>
      </c>
      <c r="D6179" t="s">
        <v>283</v>
      </c>
      <c r="E6179" t="s">
        <v>70</v>
      </c>
      <c r="F6179" s="1">
        <v>40800</v>
      </c>
      <c r="G6179">
        <v>1</v>
      </c>
      <c r="O6179">
        <v>8.99</v>
      </c>
      <c r="P6179" t="s">
        <v>71</v>
      </c>
      <c r="Q6179">
        <v>22.9</v>
      </c>
      <c r="R6179" t="s">
        <v>71</v>
      </c>
    </row>
    <row r="6180" spans="1:46" x14ac:dyDescent="0.2">
      <c r="A6180" t="s">
        <v>281</v>
      </c>
      <c r="B6180" t="s">
        <v>282</v>
      </c>
      <c r="C6180">
        <f>-70.04482884 / 41.72526302</f>
        <v>-1.6787150941727005</v>
      </c>
      <c r="D6180" t="s">
        <v>283</v>
      </c>
      <c r="E6180" t="s">
        <v>70</v>
      </c>
      <c r="F6180" s="1">
        <v>40800</v>
      </c>
      <c r="G6180">
        <v>2</v>
      </c>
      <c r="K6180">
        <v>24.13</v>
      </c>
      <c r="L6180" t="s">
        <v>71</v>
      </c>
      <c r="O6180">
        <v>9.15</v>
      </c>
      <c r="P6180" t="s">
        <v>71</v>
      </c>
      <c r="Q6180">
        <v>22.2</v>
      </c>
      <c r="R6180" t="s">
        <v>71</v>
      </c>
      <c r="S6180">
        <v>0.69</v>
      </c>
      <c r="T6180" t="s">
        <v>71</v>
      </c>
      <c r="W6180">
        <v>54.88</v>
      </c>
      <c r="X6180" t="s">
        <v>71</v>
      </c>
      <c r="AE6180">
        <v>11</v>
      </c>
      <c r="AF6180" t="s">
        <v>71</v>
      </c>
      <c r="AG6180">
        <v>6.91</v>
      </c>
      <c r="AH6180" t="s">
        <v>71</v>
      </c>
      <c r="AS6180">
        <v>9.94</v>
      </c>
      <c r="AT6180" t="s">
        <v>71</v>
      </c>
    </row>
    <row r="6181" spans="1:46" x14ac:dyDescent="0.2">
      <c r="A6181" t="s">
        <v>281</v>
      </c>
      <c r="B6181" t="s">
        <v>282</v>
      </c>
      <c r="C6181">
        <f>-70.04482884 / 41.72526302</f>
        <v>-1.6787150941727005</v>
      </c>
      <c r="D6181" t="s">
        <v>283</v>
      </c>
      <c r="E6181" t="s">
        <v>70</v>
      </c>
      <c r="F6181" s="1">
        <v>40800</v>
      </c>
      <c r="G6181">
        <v>2.5</v>
      </c>
      <c r="O6181">
        <v>7.36</v>
      </c>
      <c r="P6181" t="s">
        <v>71</v>
      </c>
      <c r="Q6181">
        <v>21.8</v>
      </c>
      <c r="R6181" t="s">
        <v>71</v>
      </c>
    </row>
    <row r="6182" spans="1:46" x14ac:dyDescent="0.2">
      <c r="A6182" t="s">
        <v>281</v>
      </c>
      <c r="B6182" t="s">
        <v>282</v>
      </c>
      <c r="C6182">
        <f>-70.04482884 / 41.72526302</f>
        <v>-1.6787150941727005</v>
      </c>
      <c r="D6182" t="s">
        <v>283</v>
      </c>
      <c r="E6182" t="s">
        <v>70</v>
      </c>
      <c r="F6182" s="1">
        <v>40800</v>
      </c>
      <c r="G6182">
        <v>3</v>
      </c>
      <c r="O6182">
        <v>2.71</v>
      </c>
      <c r="P6182" t="s">
        <v>71</v>
      </c>
      <c r="Q6182">
        <v>21.6</v>
      </c>
      <c r="R6182" t="s">
        <v>71</v>
      </c>
    </row>
    <row r="6183" spans="1:46" x14ac:dyDescent="0.2">
      <c r="A6183" t="s">
        <v>281</v>
      </c>
      <c r="B6183" t="s">
        <v>282</v>
      </c>
      <c r="C6183">
        <f>-70.04482884 / 41.72526302</f>
        <v>-1.6787150941727005</v>
      </c>
      <c r="D6183" t="s">
        <v>283</v>
      </c>
      <c r="E6183" t="s">
        <v>70</v>
      </c>
      <c r="F6183" s="1">
        <v>41163</v>
      </c>
      <c r="G6183">
        <v>0.5</v>
      </c>
      <c r="I6183">
        <v>3</v>
      </c>
      <c r="J6183" t="s">
        <v>71</v>
      </c>
      <c r="K6183">
        <v>6.92</v>
      </c>
      <c r="L6183" t="s">
        <v>71</v>
      </c>
      <c r="M6183">
        <v>2.15</v>
      </c>
      <c r="N6183" t="s">
        <v>71</v>
      </c>
      <c r="O6183">
        <v>9.23</v>
      </c>
      <c r="P6183" t="s">
        <v>71</v>
      </c>
      <c r="Q6183">
        <v>22.2</v>
      </c>
      <c r="R6183" t="s">
        <v>71</v>
      </c>
      <c r="S6183">
        <v>0.75</v>
      </c>
      <c r="T6183" t="s">
        <v>71</v>
      </c>
      <c r="U6183">
        <v>23.23</v>
      </c>
      <c r="V6183" t="s">
        <v>71</v>
      </c>
      <c r="W6183">
        <v>39.159999999999997</v>
      </c>
      <c r="X6183" t="s">
        <v>71</v>
      </c>
      <c r="Y6183">
        <v>49.51</v>
      </c>
      <c r="AA6183">
        <v>49.58</v>
      </c>
      <c r="AC6183">
        <v>48.97</v>
      </c>
      <c r="AE6183">
        <v>11.1</v>
      </c>
      <c r="AF6183" t="s">
        <v>71</v>
      </c>
      <c r="AG6183">
        <v>6.71</v>
      </c>
      <c r="AH6183" t="s">
        <v>71</v>
      </c>
      <c r="AS6183">
        <v>6.57</v>
      </c>
      <c r="AT6183" t="s">
        <v>71</v>
      </c>
    </row>
    <row r="6184" spans="1:46" x14ac:dyDescent="0.2">
      <c r="A6184" t="s">
        <v>281</v>
      </c>
      <c r="B6184" t="s">
        <v>282</v>
      </c>
      <c r="C6184">
        <f>-70.04482884 / 41.72526302</f>
        <v>-1.6787150941727005</v>
      </c>
      <c r="D6184" t="s">
        <v>283</v>
      </c>
      <c r="E6184" t="s">
        <v>70</v>
      </c>
      <c r="F6184" s="1">
        <v>41163</v>
      </c>
      <c r="G6184">
        <v>1</v>
      </c>
      <c r="O6184">
        <v>9.1</v>
      </c>
      <c r="P6184" t="s">
        <v>71</v>
      </c>
      <c r="Q6184">
        <v>22.2</v>
      </c>
      <c r="R6184" t="s">
        <v>71</v>
      </c>
    </row>
    <row r="6185" spans="1:46" x14ac:dyDescent="0.2">
      <c r="A6185" t="s">
        <v>281</v>
      </c>
      <c r="B6185" t="s">
        <v>282</v>
      </c>
      <c r="C6185">
        <f>-70.04482884 / 41.72526302</f>
        <v>-1.6787150941727005</v>
      </c>
      <c r="D6185" t="s">
        <v>283</v>
      </c>
      <c r="E6185" t="s">
        <v>70</v>
      </c>
      <c r="F6185" s="1">
        <v>41163</v>
      </c>
      <c r="G6185">
        <v>1.5</v>
      </c>
      <c r="O6185">
        <v>8.8000000000000007</v>
      </c>
      <c r="P6185" t="s">
        <v>71</v>
      </c>
      <c r="Q6185">
        <v>22.1</v>
      </c>
      <c r="R6185" t="s">
        <v>71</v>
      </c>
    </row>
    <row r="6186" spans="1:46" x14ac:dyDescent="0.2">
      <c r="A6186" t="s">
        <v>281</v>
      </c>
      <c r="B6186" t="s">
        <v>282</v>
      </c>
      <c r="C6186">
        <f>-70.04482884 / 41.72526302</f>
        <v>-1.6787150941727005</v>
      </c>
      <c r="D6186" t="s">
        <v>283</v>
      </c>
      <c r="E6186" t="s">
        <v>70</v>
      </c>
      <c r="F6186" s="1">
        <v>41163</v>
      </c>
      <c r="G6186">
        <v>2</v>
      </c>
      <c r="K6186">
        <v>7.06</v>
      </c>
      <c r="L6186" t="s">
        <v>71</v>
      </c>
      <c r="O6186">
        <v>8.6999999999999993</v>
      </c>
      <c r="P6186" t="s">
        <v>71</v>
      </c>
      <c r="Q6186">
        <v>22.1</v>
      </c>
      <c r="R6186" t="s">
        <v>71</v>
      </c>
      <c r="S6186">
        <v>0.86</v>
      </c>
      <c r="T6186" t="s">
        <v>71</v>
      </c>
      <c r="U6186">
        <v>26.64</v>
      </c>
      <c r="V6186" t="s">
        <v>71</v>
      </c>
      <c r="W6186">
        <v>36.58</v>
      </c>
      <c r="X6186" t="s">
        <v>71</v>
      </c>
      <c r="Y6186">
        <v>51.48</v>
      </c>
      <c r="AA6186">
        <v>49.77</v>
      </c>
      <c r="AE6186">
        <v>10.8</v>
      </c>
      <c r="AF6186" t="s">
        <v>71</v>
      </c>
      <c r="AG6186">
        <v>6.69</v>
      </c>
      <c r="AH6186" t="s">
        <v>71</v>
      </c>
      <c r="AS6186">
        <v>4.4800000000000004</v>
      </c>
      <c r="AT6186" t="s">
        <v>71</v>
      </c>
    </row>
    <row r="6187" spans="1:46" x14ac:dyDescent="0.2">
      <c r="A6187" t="s">
        <v>281</v>
      </c>
      <c r="B6187" t="s">
        <v>282</v>
      </c>
      <c r="C6187">
        <f>-70.04482884 / 41.72526302</f>
        <v>-1.6787150941727005</v>
      </c>
      <c r="D6187" t="s">
        <v>283</v>
      </c>
      <c r="E6187" t="s">
        <v>70</v>
      </c>
      <c r="F6187" s="1">
        <v>41163</v>
      </c>
      <c r="G6187">
        <v>2.5</v>
      </c>
      <c r="O6187">
        <v>8.4700000000000006</v>
      </c>
      <c r="P6187" t="s">
        <v>71</v>
      </c>
      <c r="Q6187">
        <v>22.1</v>
      </c>
      <c r="R6187" t="s">
        <v>71</v>
      </c>
    </row>
    <row r="6188" spans="1:46" x14ac:dyDescent="0.2">
      <c r="A6188" t="s">
        <v>281</v>
      </c>
      <c r="B6188" t="s">
        <v>282</v>
      </c>
      <c r="C6188">
        <f>-70.04482884 / 41.72526302</f>
        <v>-1.6787150941727005</v>
      </c>
      <c r="D6188" t="s">
        <v>283</v>
      </c>
      <c r="E6188" t="s">
        <v>70</v>
      </c>
      <c r="F6188" s="1">
        <v>41527</v>
      </c>
      <c r="G6188">
        <v>0.5</v>
      </c>
      <c r="I6188">
        <v>3.1</v>
      </c>
      <c r="J6188" t="s">
        <v>71</v>
      </c>
      <c r="K6188">
        <v>8.43</v>
      </c>
      <c r="L6188" t="s">
        <v>71</v>
      </c>
      <c r="M6188">
        <v>1.7</v>
      </c>
      <c r="N6188" t="s">
        <v>71</v>
      </c>
      <c r="O6188">
        <v>5.75</v>
      </c>
      <c r="P6188" t="s">
        <v>71</v>
      </c>
      <c r="Q6188">
        <v>20.7</v>
      </c>
      <c r="R6188" t="s">
        <v>71</v>
      </c>
      <c r="S6188">
        <v>0.27</v>
      </c>
      <c r="T6188" t="s">
        <v>71</v>
      </c>
      <c r="U6188">
        <v>8.36</v>
      </c>
      <c r="V6188" t="s">
        <v>71</v>
      </c>
      <c r="W6188">
        <v>36.630000000000003</v>
      </c>
      <c r="X6188" t="s">
        <v>71</v>
      </c>
      <c r="Y6188">
        <v>34.770000000000003</v>
      </c>
      <c r="AA6188">
        <v>51.51</v>
      </c>
      <c r="AC6188">
        <v>52.35</v>
      </c>
      <c r="AE6188">
        <v>10.8</v>
      </c>
      <c r="AF6188" t="s">
        <v>71</v>
      </c>
      <c r="AG6188">
        <v>6.1</v>
      </c>
      <c r="AH6188" t="s">
        <v>71</v>
      </c>
      <c r="AS6188">
        <v>6.97</v>
      </c>
      <c r="AT6188" t="s">
        <v>71</v>
      </c>
    </row>
    <row r="6189" spans="1:46" x14ac:dyDescent="0.2">
      <c r="A6189" t="s">
        <v>281</v>
      </c>
      <c r="B6189" t="s">
        <v>282</v>
      </c>
      <c r="C6189">
        <f>-70.04482884 / 41.72526302</f>
        <v>-1.6787150941727005</v>
      </c>
      <c r="D6189" t="s">
        <v>283</v>
      </c>
      <c r="E6189" t="s">
        <v>70</v>
      </c>
      <c r="F6189" s="1">
        <v>41527</v>
      </c>
      <c r="G6189">
        <v>1</v>
      </c>
      <c r="O6189">
        <v>5.79</v>
      </c>
      <c r="P6189" t="s">
        <v>71</v>
      </c>
      <c r="Q6189">
        <v>20.7</v>
      </c>
      <c r="R6189" t="s">
        <v>71</v>
      </c>
    </row>
    <row r="6190" spans="1:46" x14ac:dyDescent="0.2">
      <c r="A6190" t="s">
        <v>281</v>
      </c>
      <c r="B6190" t="s">
        <v>282</v>
      </c>
      <c r="C6190">
        <f>-70.04482884 / 41.72526302</f>
        <v>-1.6787150941727005</v>
      </c>
      <c r="D6190" t="s">
        <v>283</v>
      </c>
      <c r="E6190" t="s">
        <v>70</v>
      </c>
      <c r="F6190" s="1">
        <v>41527</v>
      </c>
      <c r="G6190">
        <v>1.5</v>
      </c>
      <c r="O6190">
        <v>5.72</v>
      </c>
      <c r="P6190" t="s">
        <v>71</v>
      </c>
      <c r="Q6190">
        <v>20.7</v>
      </c>
      <c r="R6190" t="s">
        <v>71</v>
      </c>
    </row>
    <row r="6191" spans="1:46" x14ac:dyDescent="0.2">
      <c r="A6191" t="s">
        <v>281</v>
      </c>
      <c r="B6191" t="s">
        <v>282</v>
      </c>
      <c r="C6191">
        <f>-70.04482884 / 41.72526302</f>
        <v>-1.6787150941727005</v>
      </c>
      <c r="D6191" t="s">
        <v>283</v>
      </c>
      <c r="E6191" t="s">
        <v>70</v>
      </c>
      <c r="F6191" s="1">
        <v>41527</v>
      </c>
      <c r="G6191">
        <v>2</v>
      </c>
      <c r="K6191">
        <v>9.27</v>
      </c>
      <c r="L6191" t="s">
        <v>71</v>
      </c>
      <c r="O6191">
        <v>5.75</v>
      </c>
      <c r="P6191" t="s">
        <v>71</v>
      </c>
      <c r="Q6191">
        <v>20.7</v>
      </c>
      <c r="R6191" t="s">
        <v>71</v>
      </c>
      <c r="S6191">
        <v>0.95</v>
      </c>
      <c r="T6191" t="s">
        <v>71</v>
      </c>
      <c r="U6191">
        <v>29.43</v>
      </c>
      <c r="V6191" t="s">
        <v>71</v>
      </c>
      <c r="W6191">
        <v>39.14</v>
      </c>
      <c r="X6191" t="s">
        <v>71</v>
      </c>
      <c r="Y6191">
        <v>52.92</v>
      </c>
      <c r="AA6191">
        <v>52.44</v>
      </c>
      <c r="AE6191">
        <v>11.2</v>
      </c>
      <c r="AF6191" t="s">
        <v>71</v>
      </c>
      <c r="AG6191">
        <v>6.5</v>
      </c>
      <c r="AH6191" t="s">
        <v>71</v>
      </c>
      <c r="AS6191">
        <v>5.89</v>
      </c>
      <c r="AT6191" t="s">
        <v>71</v>
      </c>
    </row>
    <row r="6192" spans="1:46" x14ac:dyDescent="0.2">
      <c r="A6192" t="s">
        <v>281</v>
      </c>
      <c r="B6192" t="s">
        <v>282</v>
      </c>
      <c r="C6192">
        <f>-70.04482884 / 41.72526302</f>
        <v>-1.6787150941727005</v>
      </c>
      <c r="D6192" t="s">
        <v>283</v>
      </c>
      <c r="E6192" t="s">
        <v>70</v>
      </c>
      <c r="F6192" s="1">
        <v>41527</v>
      </c>
      <c r="G6192">
        <v>2.5</v>
      </c>
      <c r="O6192">
        <v>5.66</v>
      </c>
      <c r="P6192" t="s">
        <v>71</v>
      </c>
      <c r="Q6192">
        <v>20.7</v>
      </c>
      <c r="R6192" t="s">
        <v>71</v>
      </c>
    </row>
    <row r="6193" spans="1:58" x14ac:dyDescent="0.2">
      <c r="A6193" t="s">
        <v>281</v>
      </c>
      <c r="B6193" t="s">
        <v>282</v>
      </c>
      <c r="C6193">
        <f>-70.04482884 / 41.72526302</f>
        <v>-1.6787150941727005</v>
      </c>
      <c r="D6193" t="s">
        <v>283</v>
      </c>
      <c r="E6193" t="s">
        <v>70</v>
      </c>
      <c r="F6193" s="1">
        <v>41527</v>
      </c>
      <c r="G6193">
        <v>3</v>
      </c>
      <c r="O6193">
        <v>5.55</v>
      </c>
      <c r="P6193" t="s">
        <v>71</v>
      </c>
      <c r="Q6193">
        <v>20.7</v>
      </c>
      <c r="R6193" t="s">
        <v>71</v>
      </c>
    </row>
    <row r="6194" spans="1:58" x14ac:dyDescent="0.2">
      <c r="A6194" t="s">
        <v>281</v>
      </c>
      <c r="B6194" t="s">
        <v>282</v>
      </c>
      <c r="C6194">
        <f>-70.04482884 / 41.72526302</f>
        <v>-1.6787150941727005</v>
      </c>
      <c r="D6194" t="s">
        <v>283</v>
      </c>
      <c r="E6194" t="s">
        <v>70</v>
      </c>
      <c r="F6194" s="1">
        <v>41899</v>
      </c>
      <c r="G6194">
        <v>0.5</v>
      </c>
      <c r="I6194">
        <v>3.06</v>
      </c>
      <c r="J6194" t="s">
        <v>71</v>
      </c>
      <c r="K6194">
        <v>18.62</v>
      </c>
      <c r="L6194" t="s">
        <v>71</v>
      </c>
      <c r="M6194">
        <v>1.96</v>
      </c>
      <c r="N6194" t="s">
        <v>71</v>
      </c>
      <c r="O6194">
        <v>6.42</v>
      </c>
      <c r="P6194" t="s">
        <v>71</v>
      </c>
      <c r="Q6194">
        <v>21</v>
      </c>
      <c r="R6194" t="s">
        <v>71</v>
      </c>
      <c r="S6194">
        <v>0.92</v>
      </c>
      <c r="T6194" t="s">
        <v>71</v>
      </c>
      <c r="U6194">
        <v>28.5</v>
      </c>
      <c r="V6194" t="s">
        <v>71</v>
      </c>
      <c r="W6194">
        <v>41.6</v>
      </c>
      <c r="X6194" t="s">
        <v>71</v>
      </c>
      <c r="Y6194">
        <v>52.46</v>
      </c>
      <c r="AA6194">
        <v>59.29</v>
      </c>
      <c r="AC6194">
        <v>50.3</v>
      </c>
      <c r="AE6194">
        <v>9.8000000000000007</v>
      </c>
      <c r="AF6194" t="s">
        <v>71</v>
      </c>
      <c r="AG6194">
        <v>6.66</v>
      </c>
      <c r="AH6194" t="s">
        <v>71</v>
      </c>
      <c r="AS6194">
        <v>10.99</v>
      </c>
      <c r="AT6194" t="s">
        <v>71</v>
      </c>
    </row>
    <row r="6195" spans="1:58" x14ac:dyDescent="0.2">
      <c r="A6195" t="s">
        <v>281</v>
      </c>
      <c r="B6195" t="s">
        <v>282</v>
      </c>
      <c r="C6195">
        <f>-70.04482884 / 41.72526302</f>
        <v>-1.6787150941727005</v>
      </c>
      <c r="D6195" t="s">
        <v>283</v>
      </c>
      <c r="E6195" t="s">
        <v>70</v>
      </c>
      <c r="F6195" s="1">
        <v>41899</v>
      </c>
      <c r="G6195">
        <v>1</v>
      </c>
      <c r="O6195">
        <v>6.48</v>
      </c>
      <c r="P6195" t="s">
        <v>71</v>
      </c>
      <c r="Q6195">
        <v>20.8</v>
      </c>
      <c r="R6195" t="s">
        <v>71</v>
      </c>
    </row>
    <row r="6196" spans="1:58" x14ac:dyDescent="0.2">
      <c r="A6196" t="s">
        <v>281</v>
      </c>
      <c r="B6196" t="s">
        <v>282</v>
      </c>
      <c r="C6196">
        <f>-70.04482884 / 41.72526302</f>
        <v>-1.6787150941727005</v>
      </c>
      <c r="D6196" t="s">
        <v>283</v>
      </c>
      <c r="E6196" t="s">
        <v>70</v>
      </c>
      <c r="F6196" s="1">
        <v>41899</v>
      </c>
      <c r="G6196">
        <v>1.5</v>
      </c>
      <c r="O6196">
        <v>6.42</v>
      </c>
      <c r="P6196" t="s">
        <v>71</v>
      </c>
      <c r="Q6196">
        <v>20.8</v>
      </c>
      <c r="R6196" t="s">
        <v>71</v>
      </c>
    </row>
    <row r="6197" spans="1:58" x14ac:dyDescent="0.2">
      <c r="A6197" t="s">
        <v>281</v>
      </c>
      <c r="B6197" t="s">
        <v>282</v>
      </c>
      <c r="C6197">
        <f>-70.04482884 / 41.72526302</f>
        <v>-1.6787150941727005</v>
      </c>
      <c r="D6197" t="s">
        <v>283</v>
      </c>
      <c r="E6197" t="s">
        <v>70</v>
      </c>
      <c r="F6197" s="1">
        <v>41899</v>
      </c>
      <c r="G6197">
        <v>2</v>
      </c>
      <c r="K6197">
        <v>19.18</v>
      </c>
      <c r="L6197" t="s">
        <v>71</v>
      </c>
      <c r="O6197">
        <v>6.39</v>
      </c>
      <c r="P6197" t="s">
        <v>71</v>
      </c>
      <c r="Q6197">
        <v>20.7</v>
      </c>
      <c r="R6197" t="s">
        <v>71</v>
      </c>
      <c r="S6197">
        <v>0.81</v>
      </c>
      <c r="T6197" t="s">
        <v>71</v>
      </c>
      <c r="U6197">
        <v>25.09</v>
      </c>
      <c r="V6197" t="s">
        <v>71</v>
      </c>
      <c r="W6197">
        <v>33.14</v>
      </c>
      <c r="X6197" t="s">
        <v>71</v>
      </c>
      <c r="Y6197">
        <v>50.62</v>
      </c>
      <c r="AA6197">
        <v>59.58</v>
      </c>
      <c r="AE6197">
        <v>9.9</v>
      </c>
      <c r="AF6197" t="s">
        <v>71</v>
      </c>
      <c r="AG6197">
        <v>6.81</v>
      </c>
      <c r="AH6197" t="s">
        <v>71</v>
      </c>
      <c r="AS6197">
        <v>22.73</v>
      </c>
      <c r="AT6197" t="s">
        <v>71</v>
      </c>
    </row>
    <row r="6198" spans="1:58" x14ac:dyDescent="0.2">
      <c r="A6198" t="s">
        <v>281</v>
      </c>
      <c r="B6198" t="s">
        <v>282</v>
      </c>
      <c r="C6198">
        <f>-70.04482884 / 41.72526302</f>
        <v>-1.6787150941727005</v>
      </c>
      <c r="D6198" t="s">
        <v>283</v>
      </c>
      <c r="E6198" t="s">
        <v>70</v>
      </c>
      <c r="F6198" s="1">
        <v>41899</v>
      </c>
      <c r="G6198">
        <v>2.5</v>
      </c>
      <c r="O6198">
        <v>5.65</v>
      </c>
      <c r="P6198" t="s">
        <v>71</v>
      </c>
      <c r="Q6198">
        <v>20.7</v>
      </c>
      <c r="R6198" t="s">
        <v>71</v>
      </c>
    </row>
    <row r="6199" spans="1:58" x14ac:dyDescent="0.2">
      <c r="A6199" t="s">
        <v>281</v>
      </c>
      <c r="B6199" t="s">
        <v>282</v>
      </c>
      <c r="C6199">
        <f>-70.04482884 / 41.72526302</f>
        <v>-1.6787150941727005</v>
      </c>
      <c r="D6199" t="s">
        <v>283</v>
      </c>
      <c r="E6199" t="s">
        <v>70</v>
      </c>
      <c r="F6199" s="1">
        <v>42626</v>
      </c>
      <c r="G6199">
        <v>0.5</v>
      </c>
      <c r="I6199">
        <v>3.18</v>
      </c>
      <c r="J6199" t="s">
        <v>71</v>
      </c>
      <c r="K6199">
        <v>23.4</v>
      </c>
      <c r="L6199" t="s">
        <v>71</v>
      </c>
      <c r="M6199">
        <v>1.86</v>
      </c>
      <c r="N6199" t="s">
        <v>71</v>
      </c>
      <c r="O6199">
        <v>7.51</v>
      </c>
      <c r="P6199" t="s">
        <v>71</v>
      </c>
      <c r="Q6199">
        <v>23.6</v>
      </c>
      <c r="R6199" t="s">
        <v>71</v>
      </c>
      <c r="S6199">
        <v>0.71</v>
      </c>
      <c r="T6199" t="s">
        <v>71</v>
      </c>
      <c r="U6199">
        <v>21.99</v>
      </c>
      <c r="V6199" t="s">
        <v>71</v>
      </c>
      <c r="W6199">
        <v>45.06</v>
      </c>
      <c r="X6199" t="s">
        <v>71</v>
      </c>
      <c r="Y6199">
        <v>48.72</v>
      </c>
      <c r="AA6199">
        <v>61.53</v>
      </c>
      <c r="AC6199">
        <v>51.06</v>
      </c>
      <c r="AE6199">
        <v>21.8</v>
      </c>
      <c r="AF6199" t="s">
        <v>71</v>
      </c>
      <c r="AG6199">
        <v>6.89</v>
      </c>
      <c r="AH6199" t="s">
        <v>71</v>
      </c>
      <c r="AS6199">
        <v>2.2999999999999998</v>
      </c>
      <c r="AT6199" t="s">
        <v>71</v>
      </c>
      <c r="BE6199">
        <v>25.7</v>
      </c>
      <c r="BF6199" t="s">
        <v>71</v>
      </c>
    </row>
    <row r="6200" spans="1:58" x14ac:dyDescent="0.2">
      <c r="A6200" t="s">
        <v>281</v>
      </c>
      <c r="B6200" t="s">
        <v>282</v>
      </c>
      <c r="C6200">
        <f>-70.04482884 / 41.72526302</f>
        <v>-1.6787150941727005</v>
      </c>
      <c r="D6200" t="s">
        <v>283</v>
      </c>
      <c r="E6200" t="s">
        <v>70</v>
      </c>
      <c r="F6200" s="1">
        <v>42626</v>
      </c>
      <c r="G6200">
        <v>1</v>
      </c>
      <c r="O6200">
        <v>7.5</v>
      </c>
      <c r="P6200" t="s">
        <v>71</v>
      </c>
      <c r="Q6200">
        <v>23.5</v>
      </c>
      <c r="R6200" t="s">
        <v>71</v>
      </c>
    </row>
    <row r="6201" spans="1:58" x14ac:dyDescent="0.2">
      <c r="A6201" t="s">
        <v>281</v>
      </c>
      <c r="B6201" t="s">
        <v>282</v>
      </c>
      <c r="C6201">
        <f>-70.04482884 / 41.72526302</f>
        <v>-1.6787150941727005</v>
      </c>
      <c r="D6201" t="s">
        <v>283</v>
      </c>
      <c r="E6201" t="s">
        <v>70</v>
      </c>
      <c r="F6201" s="1">
        <v>42626</v>
      </c>
      <c r="G6201">
        <v>1.5</v>
      </c>
      <c r="O6201">
        <v>7.54</v>
      </c>
      <c r="P6201" t="s">
        <v>71</v>
      </c>
      <c r="Q6201">
        <v>23.4</v>
      </c>
      <c r="R6201" t="s">
        <v>71</v>
      </c>
    </row>
    <row r="6202" spans="1:58" x14ac:dyDescent="0.2">
      <c r="A6202" t="s">
        <v>281</v>
      </c>
      <c r="B6202" t="s">
        <v>282</v>
      </c>
      <c r="C6202">
        <f>-70.04482884 / 41.72526302</f>
        <v>-1.6787150941727005</v>
      </c>
      <c r="D6202" t="s">
        <v>283</v>
      </c>
      <c r="E6202" t="s">
        <v>70</v>
      </c>
      <c r="F6202" s="1">
        <v>42626</v>
      </c>
      <c r="G6202">
        <v>2</v>
      </c>
      <c r="K6202">
        <v>22.22</v>
      </c>
      <c r="L6202" t="s">
        <v>71</v>
      </c>
      <c r="O6202">
        <v>7.58</v>
      </c>
      <c r="P6202" t="s">
        <v>71</v>
      </c>
      <c r="Q6202">
        <v>23.4</v>
      </c>
      <c r="R6202" t="s">
        <v>71</v>
      </c>
      <c r="S6202">
        <v>0.84</v>
      </c>
      <c r="T6202" t="s">
        <v>71</v>
      </c>
      <c r="U6202">
        <v>26.02</v>
      </c>
      <c r="V6202" t="s">
        <v>71</v>
      </c>
      <c r="W6202">
        <v>43.82</v>
      </c>
      <c r="X6202" t="s">
        <v>71</v>
      </c>
      <c r="Y6202">
        <v>51.14</v>
      </c>
      <c r="AA6202">
        <v>61.02</v>
      </c>
      <c r="AE6202">
        <v>22.8</v>
      </c>
      <c r="AF6202" t="s">
        <v>71</v>
      </c>
      <c r="AG6202">
        <v>6.87</v>
      </c>
      <c r="AH6202" t="s">
        <v>71</v>
      </c>
      <c r="AS6202">
        <v>7.2</v>
      </c>
      <c r="AT6202" t="s">
        <v>71</v>
      </c>
      <c r="BE6202">
        <v>29.43</v>
      </c>
      <c r="BF6202" t="s">
        <v>71</v>
      </c>
    </row>
    <row r="6203" spans="1:58" x14ac:dyDescent="0.2">
      <c r="A6203" t="s">
        <v>281</v>
      </c>
      <c r="B6203" t="s">
        <v>282</v>
      </c>
      <c r="C6203">
        <f>-70.04482884 / 41.72526302</f>
        <v>-1.6787150941727005</v>
      </c>
      <c r="D6203" t="s">
        <v>283</v>
      </c>
      <c r="E6203" t="s">
        <v>70</v>
      </c>
      <c r="F6203" s="1">
        <v>42626</v>
      </c>
      <c r="G6203">
        <v>2.5</v>
      </c>
      <c r="O6203">
        <v>4.9400000000000004</v>
      </c>
      <c r="P6203" t="s">
        <v>71</v>
      </c>
      <c r="Q6203">
        <v>22.9</v>
      </c>
      <c r="R6203" t="s">
        <v>71</v>
      </c>
    </row>
    <row r="6204" spans="1:58" x14ac:dyDescent="0.2">
      <c r="A6204" t="s">
        <v>284</v>
      </c>
      <c r="B6204" t="s">
        <v>285</v>
      </c>
      <c r="C6204">
        <f>-70.08256103 / 41.72549055</f>
        <v>-1.6796102360023659</v>
      </c>
      <c r="D6204" t="s">
        <v>286</v>
      </c>
      <c r="E6204" t="s">
        <v>70</v>
      </c>
      <c r="F6204" s="1">
        <v>37143</v>
      </c>
      <c r="G6204">
        <v>0.5</v>
      </c>
      <c r="I6204">
        <v>4.05</v>
      </c>
      <c r="J6204" t="s">
        <v>71</v>
      </c>
      <c r="K6204">
        <v>0.01</v>
      </c>
      <c r="L6204" t="s">
        <v>71</v>
      </c>
      <c r="M6204">
        <v>3.15</v>
      </c>
      <c r="N6204" t="s">
        <v>71</v>
      </c>
      <c r="O6204">
        <v>7.65</v>
      </c>
      <c r="P6204" t="s">
        <v>71</v>
      </c>
      <c r="Q6204">
        <v>24.5</v>
      </c>
      <c r="R6204" t="s">
        <v>71</v>
      </c>
      <c r="AA6204">
        <v>-14.58</v>
      </c>
      <c r="AC6204">
        <v>43.47</v>
      </c>
      <c r="AE6204">
        <v>1.1000000000000001</v>
      </c>
      <c r="AF6204" t="s">
        <v>71</v>
      </c>
      <c r="AG6204">
        <v>5.53</v>
      </c>
      <c r="AH6204" t="s">
        <v>71</v>
      </c>
      <c r="AS6204">
        <v>0.55000000000000004</v>
      </c>
      <c r="AT6204" t="s">
        <v>71</v>
      </c>
    </row>
    <row r="6205" spans="1:58" x14ac:dyDescent="0.2">
      <c r="A6205" t="s">
        <v>284</v>
      </c>
      <c r="B6205" t="s">
        <v>285</v>
      </c>
      <c r="C6205">
        <f>-70.08256103 / 41.72549055</f>
        <v>-1.6796102360023659</v>
      </c>
      <c r="D6205" t="s">
        <v>286</v>
      </c>
      <c r="E6205" t="s">
        <v>70</v>
      </c>
      <c r="F6205" s="1">
        <v>37143</v>
      </c>
      <c r="G6205">
        <v>1</v>
      </c>
      <c r="O6205">
        <v>7.93</v>
      </c>
      <c r="P6205" t="s">
        <v>71</v>
      </c>
      <c r="Q6205">
        <v>24.4</v>
      </c>
      <c r="R6205" t="s">
        <v>71</v>
      </c>
    </row>
    <row r="6206" spans="1:58" x14ac:dyDescent="0.2">
      <c r="A6206" t="s">
        <v>284</v>
      </c>
      <c r="B6206" t="s">
        <v>285</v>
      </c>
      <c r="C6206">
        <f>-70.08256103 / 41.72549055</f>
        <v>-1.6796102360023659</v>
      </c>
      <c r="D6206" t="s">
        <v>286</v>
      </c>
      <c r="E6206" t="s">
        <v>70</v>
      </c>
      <c r="F6206" s="1">
        <v>37143</v>
      </c>
      <c r="G6206">
        <v>2</v>
      </c>
      <c r="O6206">
        <v>7.73</v>
      </c>
      <c r="P6206" t="s">
        <v>71</v>
      </c>
      <c r="Q6206">
        <v>24.3</v>
      </c>
      <c r="R6206" t="s">
        <v>71</v>
      </c>
    </row>
    <row r="6207" spans="1:58" x14ac:dyDescent="0.2">
      <c r="A6207" t="s">
        <v>284</v>
      </c>
      <c r="B6207" t="s">
        <v>285</v>
      </c>
      <c r="C6207">
        <f>-70.08256103 / 41.72549055</f>
        <v>-1.6796102360023659</v>
      </c>
      <c r="D6207" t="s">
        <v>286</v>
      </c>
      <c r="E6207" t="s">
        <v>70</v>
      </c>
      <c r="F6207" s="1">
        <v>37143</v>
      </c>
      <c r="G6207">
        <v>3</v>
      </c>
      <c r="K6207">
        <v>0</v>
      </c>
      <c r="L6207" t="s">
        <v>71</v>
      </c>
      <c r="O6207">
        <v>7.85</v>
      </c>
      <c r="P6207" t="s">
        <v>71</v>
      </c>
      <c r="Q6207">
        <v>24.2</v>
      </c>
      <c r="R6207" t="s">
        <v>71</v>
      </c>
      <c r="AE6207">
        <v>0.8</v>
      </c>
      <c r="AF6207" t="s">
        <v>71</v>
      </c>
      <c r="AG6207">
        <v>5.01</v>
      </c>
      <c r="AH6207" t="s">
        <v>71</v>
      </c>
      <c r="AS6207">
        <v>0.65</v>
      </c>
      <c r="AT6207" t="s">
        <v>71</v>
      </c>
    </row>
    <row r="6208" spans="1:58" x14ac:dyDescent="0.2">
      <c r="A6208" t="s">
        <v>284</v>
      </c>
      <c r="B6208" t="s">
        <v>285</v>
      </c>
      <c r="C6208">
        <f>-70.08256103 / 41.72549055</f>
        <v>-1.6796102360023659</v>
      </c>
      <c r="D6208" t="s">
        <v>286</v>
      </c>
      <c r="E6208" t="s">
        <v>70</v>
      </c>
      <c r="F6208" s="1">
        <v>37143</v>
      </c>
      <c r="G6208">
        <v>3.5</v>
      </c>
      <c r="O6208">
        <v>6.62</v>
      </c>
      <c r="P6208" t="s">
        <v>71</v>
      </c>
      <c r="Q6208">
        <v>24.1</v>
      </c>
      <c r="R6208" t="s">
        <v>71</v>
      </c>
    </row>
    <row r="6209" spans="1:46" x14ac:dyDescent="0.2">
      <c r="A6209" t="s">
        <v>284</v>
      </c>
      <c r="B6209" t="s">
        <v>285</v>
      </c>
      <c r="C6209">
        <f>-70.08256103 / 41.72549055</f>
        <v>-1.6796102360023659</v>
      </c>
      <c r="D6209" t="s">
        <v>286</v>
      </c>
      <c r="E6209" t="s">
        <v>70</v>
      </c>
      <c r="F6209" s="1">
        <v>37873</v>
      </c>
      <c r="G6209">
        <v>0.5</v>
      </c>
      <c r="I6209">
        <v>4</v>
      </c>
      <c r="J6209" t="s">
        <v>71</v>
      </c>
      <c r="K6209">
        <v>10.42</v>
      </c>
      <c r="L6209" t="s">
        <v>71</v>
      </c>
      <c r="O6209">
        <v>8.1</v>
      </c>
      <c r="P6209" t="s">
        <v>71</v>
      </c>
      <c r="Q6209">
        <v>23.1</v>
      </c>
      <c r="R6209" t="s">
        <v>71</v>
      </c>
      <c r="S6209">
        <v>2.1</v>
      </c>
      <c r="T6209" t="s">
        <v>71</v>
      </c>
      <c r="U6209">
        <v>65.040000000000006</v>
      </c>
      <c r="V6209" t="s">
        <v>71</v>
      </c>
      <c r="W6209">
        <v>35.1</v>
      </c>
      <c r="X6209" t="s">
        <v>71</v>
      </c>
      <c r="Y6209">
        <v>64.349999999999994</v>
      </c>
      <c r="AA6209">
        <v>53.59</v>
      </c>
      <c r="AE6209">
        <v>0.21</v>
      </c>
      <c r="AF6209" t="s">
        <v>71</v>
      </c>
      <c r="AG6209">
        <v>6.15</v>
      </c>
      <c r="AH6209" t="s">
        <v>71</v>
      </c>
      <c r="AS6209">
        <v>1.91</v>
      </c>
      <c r="AT6209" t="s">
        <v>71</v>
      </c>
    </row>
    <row r="6210" spans="1:46" x14ac:dyDescent="0.2">
      <c r="A6210" t="s">
        <v>284</v>
      </c>
      <c r="B6210" t="s">
        <v>285</v>
      </c>
      <c r="C6210">
        <f>-70.08256103 / 41.72549055</f>
        <v>-1.6796102360023659</v>
      </c>
      <c r="D6210" t="s">
        <v>286</v>
      </c>
      <c r="E6210" t="s">
        <v>70</v>
      </c>
      <c r="F6210" s="1">
        <v>37873</v>
      </c>
      <c r="G6210">
        <v>1</v>
      </c>
      <c r="O6210">
        <v>8.23</v>
      </c>
      <c r="P6210" t="s">
        <v>71</v>
      </c>
      <c r="Q6210">
        <v>23</v>
      </c>
      <c r="R6210" t="s">
        <v>71</v>
      </c>
    </row>
    <row r="6211" spans="1:46" x14ac:dyDescent="0.2">
      <c r="A6211" t="s">
        <v>284</v>
      </c>
      <c r="B6211" t="s">
        <v>285</v>
      </c>
      <c r="C6211">
        <f>-70.08256103 / 41.72549055</f>
        <v>-1.6796102360023659</v>
      </c>
      <c r="D6211" t="s">
        <v>286</v>
      </c>
      <c r="E6211" t="s">
        <v>70</v>
      </c>
      <c r="F6211" s="1">
        <v>37873</v>
      </c>
      <c r="G6211">
        <v>2</v>
      </c>
      <c r="O6211">
        <v>6.45</v>
      </c>
      <c r="P6211" t="s">
        <v>71</v>
      </c>
      <c r="Q6211">
        <v>22.9</v>
      </c>
      <c r="R6211" t="s">
        <v>71</v>
      </c>
    </row>
    <row r="6212" spans="1:46" x14ac:dyDescent="0.2">
      <c r="A6212" t="s">
        <v>284</v>
      </c>
      <c r="B6212" t="s">
        <v>285</v>
      </c>
      <c r="C6212">
        <f>-70.08256103 / 41.72549055</f>
        <v>-1.6796102360023659</v>
      </c>
      <c r="D6212" t="s">
        <v>286</v>
      </c>
      <c r="E6212" t="s">
        <v>70</v>
      </c>
      <c r="F6212" s="1">
        <v>37873</v>
      </c>
      <c r="G6212">
        <v>3</v>
      </c>
      <c r="O6212">
        <v>5.53</v>
      </c>
      <c r="P6212" t="s">
        <v>71</v>
      </c>
      <c r="Q6212">
        <v>22.9</v>
      </c>
      <c r="R6212" t="s">
        <v>71</v>
      </c>
    </row>
    <row r="6213" spans="1:46" x14ac:dyDescent="0.2">
      <c r="A6213" t="s">
        <v>284</v>
      </c>
      <c r="B6213" t="s">
        <v>285</v>
      </c>
      <c r="C6213">
        <f>-70.08256103 / 41.72549055</f>
        <v>-1.6796102360023659</v>
      </c>
      <c r="D6213" t="s">
        <v>286</v>
      </c>
      <c r="E6213" t="s">
        <v>70</v>
      </c>
      <c r="F6213" s="1">
        <v>37873</v>
      </c>
      <c r="G6213">
        <v>4</v>
      </c>
      <c r="K6213">
        <v>12.87</v>
      </c>
      <c r="L6213" t="s">
        <v>71</v>
      </c>
      <c r="O6213">
        <v>1.37</v>
      </c>
      <c r="P6213" t="s">
        <v>71</v>
      </c>
      <c r="Q6213">
        <v>22.7</v>
      </c>
      <c r="R6213" t="s">
        <v>71</v>
      </c>
      <c r="S6213">
        <v>1.7</v>
      </c>
      <c r="T6213" t="s">
        <v>71</v>
      </c>
      <c r="W6213">
        <v>61.9</v>
      </c>
      <c r="X6213" t="s">
        <v>71</v>
      </c>
      <c r="Y6213">
        <v>11.8</v>
      </c>
      <c r="AA6213">
        <v>55.66</v>
      </c>
      <c r="AE6213">
        <v>0.22</v>
      </c>
      <c r="AF6213" t="s">
        <v>71</v>
      </c>
      <c r="AG6213">
        <v>5.74</v>
      </c>
      <c r="AH6213" t="s">
        <v>71</v>
      </c>
      <c r="AS6213">
        <v>10.09</v>
      </c>
      <c r="AT6213" t="s">
        <v>71</v>
      </c>
    </row>
    <row r="6214" spans="1:46" x14ac:dyDescent="0.2">
      <c r="A6214" t="s">
        <v>284</v>
      </c>
      <c r="B6214" t="s">
        <v>285</v>
      </c>
      <c r="C6214">
        <f>-70.08256103 / 41.72549055</f>
        <v>-1.6796102360023659</v>
      </c>
      <c r="D6214" t="s">
        <v>286</v>
      </c>
      <c r="E6214" t="s">
        <v>70</v>
      </c>
      <c r="F6214" s="1">
        <v>38217</v>
      </c>
      <c r="G6214">
        <v>0.5</v>
      </c>
      <c r="I6214">
        <v>3.98</v>
      </c>
      <c r="J6214" t="s">
        <v>71</v>
      </c>
      <c r="K6214">
        <v>11.6</v>
      </c>
      <c r="L6214" t="s">
        <v>71</v>
      </c>
      <c r="M6214">
        <v>1.56</v>
      </c>
      <c r="N6214" t="s">
        <v>71</v>
      </c>
      <c r="O6214">
        <v>8.26</v>
      </c>
      <c r="P6214" t="s">
        <v>71</v>
      </c>
      <c r="Q6214">
        <v>25.4</v>
      </c>
      <c r="R6214" t="s">
        <v>71</v>
      </c>
      <c r="S6214">
        <v>0.63</v>
      </c>
      <c r="T6214" t="s">
        <v>71</v>
      </c>
      <c r="U6214">
        <v>19.510000000000002</v>
      </c>
      <c r="V6214" t="s">
        <v>71</v>
      </c>
      <c r="W6214">
        <v>27.67</v>
      </c>
      <c r="X6214" t="s">
        <v>71</v>
      </c>
      <c r="Y6214">
        <v>46.99</v>
      </c>
      <c r="AA6214">
        <v>54.64</v>
      </c>
      <c r="AC6214">
        <v>53.59</v>
      </c>
      <c r="AE6214">
        <v>3.63</v>
      </c>
      <c r="AF6214" t="s">
        <v>71</v>
      </c>
      <c r="AG6214">
        <v>5.95</v>
      </c>
      <c r="AH6214" t="s">
        <v>71</v>
      </c>
      <c r="AS6214">
        <v>0.03</v>
      </c>
      <c r="AT6214" t="s">
        <v>71</v>
      </c>
    </row>
    <row r="6215" spans="1:46" x14ac:dyDescent="0.2">
      <c r="A6215" t="s">
        <v>284</v>
      </c>
      <c r="B6215" t="s">
        <v>285</v>
      </c>
      <c r="C6215">
        <f>-70.08256103 / 41.72549055</f>
        <v>-1.6796102360023659</v>
      </c>
      <c r="D6215" t="s">
        <v>286</v>
      </c>
      <c r="E6215" t="s">
        <v>70</v>
      </c>
      <c r="F6215" s="1">
        <v>38217</v>
      </c>
      <c r="G6215">
        <v>1</v>
      </c>
      <c r="O6215">
        <v>8.36</v>
      </c>
      <c r="P6215" t="s">
        <v>71</v>
      </c>
      <c r="Q6215">
        <v>24.7</v>
      </c>
      <c r="R6215" t="s">
        <v>71</v>
      </c>
    </row>
    <row r="6216" spans="1:46" x14ac:dyDescent="0.2">
      <c r="A6216" t="s">
        <v>284</v>
      </c>
      <c r="B6216" t="s">
        <v>285</v>
      </c>
      <c r="C6216">
        <f>-70.08256103 / 41.72549055</f>
        <v>-1.6796102360023659</v>
      </c>
      <c r="D6216" t="s">
        <v>286</v>
      </c>
      <c r="E6216" t="s">
        <v>70</v>
      </c>
      <c r="F6216" s="1">
        <v>38217</v>
      </c>
      <c r="G6216">
        <v>2</v>
      </c>
      <c r="O6216">
        <v>8.2100000000000009</v>
      </c>
      <c r="P6216" t="s">
        <v>71</v>
      </c>
      <c r="Q6216">
        <v>24.4</v>
      </c>
      <c r="R6216" t="s">
        <v>71</v>
      </c>
    </row>
    <row r="6217" spans="1:46" x14ac:dyDescent="0.2">
      <c r="A6217" t="s">
        <v>284</v>
      </c>
      <c r="B6217" t="s">
        <v>285</v>
      </c>
      <c r="C6217">
        <f>-70.08256103 / 41.72549055</f>
        <v>-1.6796102360023659</v>
      </c>
      <c r="D6217" t="s">
        <v>286</v>
      </c>
      <c r="E6217" t="s">
        <v>70</v>
      </c>
      <c r="F6217" s="1">
        <v>38217</v>
      </c>
      <c r="G6217">
        <v>3</v>
      </c>
      <c r="K6217">
        <v>18.7</v>
      </c>
      <c r="L6217" t="s">
        <v>71</v>
      </c>
      <c r="O6217">
        <v>7.43</v>
      </c>
      <c r="P6217" t="s">
        <v>71</v>
      </c>
      <c r="Q6217">
        <v>24.3</v>
      </c>
      <c r="R6217" t="s">
        <v>71</v>
      </c>
      <c r="S6217">
        <v>0.77</v>
      </c>
      <c r="T6217" t="s">
        <v>71</v>
      </c>
      <c r="U6217">
        <v>23.85</v>
      </c>
      <c r="V6217" t="s">
        <v>71</v>
      </c>
      <c r="W6217">
        <v>27.5</v>
      </c>
      <c r="X6217" t="s">
        <v>71</v>
      </c>
      <c r="Y6217">
        <v>49.89</v>
      </c>
      <c r="AA6217">
        <v>59.33</v>
      </c>
      <c r="AE6217">
        <v>3.23</v>
      </c>
      <c r="AF6217" t="s">
        <v>71</v>
      </c>
      <c r="AG6217">
        <v>5.85</v>
      </c>
      <c r="AH6217" t="s">
        <v>71</v>
      </c>
      <c r="AS6217">
        <v>0.03</v>
      </c>
      <c r="AT6217" t="s">
        <v>71</v>
      </c>
    </row>
    <row r="6218" spans="1:46" x14ac:dyDescent="0.2">
      <c r="A6218" t="s">
        <v>284</v>
      </c>
      <c r="B6218" t="s">
        <v>285</v>
      </c>
      <c r="C6218">
        <f>-70.08256103 / 41.72549055</f>
        <v>-1.6796102360023659</v>
      </c>
      <c r="D6218" t="s">
        <v>286</v>
      </c>
      <c r="E6218" t="s">
        <v>70</v>
      </c>
      <c r="F6218" s="1">
        <v>38217</v>
      </c>
      <c r="G6218">
        <v>4</v>
      </c>
      <c r="O6218">
        <v>6.26</v>
      </c>
      <c r="P6218" t="s">
        <v>71</v>
      </c>
      <c r="Q6218">
        <v>24.2</v>
      </c>
      <c r="R6218" t="s">
        <v>71</v>
      </c>
    </row>
    <row r="6219" spans="1:46" x14ac:dyDescent="0.2">
      <c r="A6219" t="s">
        <v>284</v>
      </c>
      <c r="B6219" t="s">
        <v>285</v>
      </c>
      <c r="C6219">
        <f>-70.08256103 / 41.72549055</f>
        <v>-1.6796102360023659</v>
      </c>
      <c r="D6219" t="s">
        <v>286</v>
      </c>
      <c r="E6219" t="s">
        <v>70</v>
      </c>
      <c r="F6219" s="1">
        <v>38593</v>
      </c>
      <c r="G6219">
        <v>0.5</v>
      </c>
      <c r="I6219">
        <v>4.3</v>
      </c>
      <c r="J6219" t="s">
        <v>71</v>
      </c>
      <c r="K6219">
        <v>3.08</v>
      </c>
      <c r="L6219" t="s">
        <v>71</v>
      </c>
      <c r="M6219">
        <v>3.31</v>
      </c>
      <c r="N6219" t="s">
        <v>71</v>
      </c>
      <c r="O6219">
        <v>6.83</v>
      </c>
      <c r="P6219" t="s">
        <v>71</v>
      </c>
      <c r="Q6219">
        <v>27.7</v>
      </c>
      <c r="R6219" t="s">
        <v>71</v>
      </c>
      <c r="S6219">
        <v>0.5</v>
      </c>
      <c r="T6219" t="s">
        <v>71</v>
      </c>
      <c r="U6219">
        <v>15.49</v>
      </c>
      <c r="V6219" t="s">
        <v>71</v>
      </c>
      <c r="W6219">
        <v>31.64</v>
      </c>
      <c r="X6219" t="s">
        <v>71</v>
      </c>
      <c r="Y6219">
        <v>43.66</v>
      </c>
      <c r="AA6219">
        <v>41.64</v>
      </c>
      <c r="AC6219">
        <v>42.75</v>
      </c>
      <c r="AE6219">
        <v>3.23</v>
      </c>
      <c r="AF6219" t="s">
        <v>71</v>
      </c>
      <c r="AG6219">
        <v>5.71</v>
      </c>
      <c r="AH6219" t="s">
        <v>71</v>
      </c>
      <c r="AS6219">
        <v>2.21</v>
      </c>
      <c r="AT6219" t="s">
        <v>71</v>
      </c>
    </row>
    <row r="6220" spans="1:46" x14ac:dyDescent="0.2">
      <c r="A6220" t="s">
        <v>284</v>
      </c>
      <c r="B6220" t="s">
        <v>285</v>
      </c>
      <c r="C6220">
        <f>-70.08256103 / 41.72549055</f>
        <v>-1.6796102360023659</v>
      </c>
      <c r="D6220" t="s">
        <v>286</v>
      </c>
      <c r="E6220" t="s">
        <v>70</v>
      </c>
      <c r="F6220" s="1">
        <v>38593</v>
      </c>
      <c r="G6220">
        <v>1</v>
      </c>
      <c r="O6220">
        <v>6.77</v>
      </c>
      <c r="P6220" t="s">
        <v>71</v>
      </c>
      <c r="Q6220">
        <v>26.9</v>
      </c>
      <c r="R6220" t="s">
        <v>71</v>
      </c>
    </row>
    <row r="6221" spans="1:46" x14ac:dyDescent="0.2">
      <c r="A6221" t="s">
        <v>284</v>
      </c>
      <c r="B6221" t="s">
        <v>285</v>
      </c>
      <c r="C6221">
        <f>-70.08256103 / 41.72549055</f>
        <v>-1.6796102360023659</v>
      </c>
      <c r="D6221" t="s">
        <v>286</v>
      </c>
      <c r="E6221" t="s">
        <v>70</v>
      </c>
      <c r="F6221" s="1">
        <v>38593</v>
      </c>
      <c r="G6221">
        <v>1.5</v>
      </c>
      <c r="O6221">
        <v>6.92</v>
      </c>
      <c r="P6221" t="s">
        <v>71</v>
      </c>
      <c r="Q6221">
        <v>26.5</v>
      </c>
      <c r="R6221" t="s">
        <v>71</v>
      </c>
    </row>
    <row r="6222" spans="1:46" x14ac:dyDescent="0.2">
      <c r="A6222" t="s">
        <v>284</v>
      </c>
      <c r="B6222" t="s">
        <v>285</v>
      </c>
      <c r="C6222">
        <f>-70.08256103 / 41.72549055</f>
        <v>-1.6796102360023659</v>
      </c>
      <c r="D6222" t="s">
        <v>286</v>
      </c>
      <c r="E6222" t="s">
        <v>70</v>
      </c>
      <c r="F6222" s="1">
        <v>38593</v>
      </c>
      <c r="G6222">
        <v>2</v>
      </c>
      <c r="O6222">
        <v>6.7</v>
      </c>
      <c r="P6222" t="s">
        <v>71</v>
      </c>
      <c r="Q6222">
        <v>26.1</v>
      </c>
      <c r="R6222" t="s">
        <v>71</v>
      </c>
    </row>
    <row r="6223" spans="1:46" x14ac:dyDescent="0.2">
      <c r="A6223" t="s">
        <v>284</v>
      </c>
      <c r="B6223" t="s">
        <v>285</v>
      </c>
      <c r="C6223">
        <f>-70.08256103 / 41.72549055</f>
        <v>-1.6796102360023659</v>
      </c>
      <c r="D6223" t="s">
        <v>286</v>
      </c>
      <c r="E6223" t="s">
        <v>70</v>
      </c>
      <c r="F6223" s="1">
        <v>38593</v>
      </c>
      <c r="G6223">
        <v>2.5</v>
      </c>
      <c r="O6223">
        <v>6.56</v>
      </c>
      <c r="P6223" t="s">
        <v>71</v>
      </c>
      <c r="Q6223">
        <v>26</v>
      </c>
      <c r="R6223" t="s">
        <v>71</v>
      </c>
    </row>
    <row r="6224" spans="1:46" x14ac:dyDescent="0.2">
      <c r="A6224" t="s">
        <v>284</v>
      </c>
      <c r="B6224" t="s">
        <v>285</v>
      </c>
      <c r="C6224">
        <f>-70.08256103 / 41.72549055</f>
        <v>-1.6796102360023659</v>
      </c>
      <c r="D6224" t="s">
        <v>286</v>
      </c>
      <c r="E6224" t="s">
        <v>70</v>
      </c>
      <c r="F6224" s="1">
        <v>38593</v>
      </c>
      <c r="G6224">
        <v>3</v>
      </c>
      <c r="K6224">
        <v>5.2</v>
      </c>
      <c r="L6224" t="s">
        <v>71</v>
      </c>
      <c r="O6224">
        <v>6.24</v>
      </c>
      <c r="P6224" t="s">
        <v>71</v>
      </c>
      <c r="Q6224">
        <v>25.9</v>
      </c>
      <c r="R6224" t="s">
        <v>71</v>
      </c>
      <c r="S6224">
        <v>0.7</v>
      </c>
      <c r="T6224" t="s">
        <v>71</v>
      </c>
      <c r="U6224">
        <v>21.68</v>
      </c>
      <c r="V6224" t="s">
        <v>71</v>
      </c>
      <c r="W6224">
        <v>32.99</v>
      </c>
      <c r="X6224" t="s">
        <v>71</v>
      </c>
      <c r="Y6224">
        <v>48.51</v>
      </c>
      <c r="AA6224">
        <v>46.77</v>
      </c>
      <c r="AE6224">
        <v>3.23</v>
      </c>
      <c r="AF6224" t="s">
        <v>71</v>
      </c>
      <c r="AG6224">
        <v>5.61</v>
      </c>
      <c r="AH6224" t="s">
        <v>71</v>
      </c>
      <c r="AS6224">
        <v>3.41</v>
      </c>
      <c r="AT6224" t="s">
        <v>71</v>
      </c>
    </row>
    <row r="6225" spans="1:46" x14ac:dyDescent="0.2">
      <c r="A6225" t="s">
        <v>284</v>
      </c>
      <c r="B6225" t="s">
        <v>285</v>
      </c>
      <c r="C6225">
        <f>-70.08256103 / 41.72549055</f>
        <v>-1.6796102360023659</v>
      </c>
      <c r="D6225" t="s">
        <v>286</v>
      </c>
      <c r="E6225" t="s">
        <v>70</v>
      </c>
      <c r="F6225" s="1">
        <v>39322</v>
      </c>
      <c r="G6225">
        <v>0.5</v>
      </c>
      <c r="I6225">
        <v>4.4000000000000004</v>
      </c>
      <c r="J6225" t="s">
        <v>71</v>
      </c>
      <c r="K6225">
        <v>9.06</v>
      </c>
      <c r="L6225" t="s">
        <v>71</v>
      </c>
      <c r="M6225">
        <v>2.57</v>
      </c>
      <c r="N6225" t="s">
        <v>71</v>
      </c>
      <c r="O6225">
        <v>4</v>
      </c>
      <c r="P6225" t="s">
        <v>71</v>
      </c>
      <c r="Q6225">
        <v>25.2</v>
      </c>
      <c r="R6225" t="s">
        <v>71</v>
      </c>
      <c r="S6225">
        <v>0.76</v>
      </c>
      <c r="T6225" t="s">
        <v>71</v>
      </c>
      <c r="U6225">
        <v>23.5</v>
      </c>
      <c r="V6225" t="s">
        <v>71</v>
      </c>
      <c r="W6225">
        <v>32.24</v>
      </c>
      <c r="X6225" t="s">
        <v>71</v>
      </c>
      <c r="Y6225">
        <v>49.67</v>
      </c>
      <c r="AA6225">
        <v>52.21</v>
      </c>
      <c r="AC6225">
        <v>46.4</v>
      </c>
      <c r="AE6225">
        <v>1.1000000000000001</v>
      </c>
      <c r="AF6225" t="s">
        <v>71</v>
      </c>
      <c r="AG6225">
        <v>5.74</v>
      </c>
      <c r="AH6225" t="s">
        <v>71</v>
      </c>
      <c r="AS6225">
        <v>0.66</v>
      </c>
      <c r="AT6225" t="s">
        <v>71</v>
      </c>
    </row>
    <row r="6226" spans="1:46" x14ac:dyDescent="0.2">
      <c r="A6226" t="s">
        <v>284</v>
      </c>
      <c r="B6226" t="s">
        <v>285</v>
      </c>
      <c r="C6226">
        <f>-70.08256103 / 41.72549055</f>
        <v>-1.6796102360023659</v>
      </c>
      <c r="D6226" t="s">
        <v>286</v>
      </c>
      <c r="E6226" t="s">
        <v>70</v>
      </c>
      <c r="F6226" s="1">
        <v>39322</v>
      </c>
      <c r="G6226">
        <v>1</v>
      </c>
      <c r="O6226">
        <v>3.69</v>
      </c>
      <c r="P6226" t="s">
        <v>71</v>
      </c>
      <c r="Q6226">
        <v>25.2</v>
      </c>
      <c r="R6226" t="s">
        <v>71</v>
      </c>
    </row>
    <row r="6227" spans="1:46" x14ac:dyDescent="0.2">
      <c r="A6227" t="s">
        <v>284</v>
      </c>
      <c r="B6227" t="s">
        <v>285</v>
      </c>
      <c r="C6227">
        <f>-70.08256103 / 41.72549055</f>
        <v>-1.6796102360023659</v>
      </c>
      <c r="D6227" t="s">
        <v>286</v>
      </c>
      <c r="E6227" t="s">
        <v>70</v>
      </c>
      <c r="F6227" s="1">
        <v>39322</v>
      </c>
      <c r="G6227">
        <v>2</v>
      </c>
      <c r="O6227">
        <v>3.9</v>
      </c>
      <c r="P6227" t="s">
        <v>71</v>
      </c>
      <c r="Q6227">
        <v>25.1</v>
      </c>
      <c r="R6227" t="s">
        <v>71</v>
      </c>
    </row>
    <row r="6228" spans="1:46" x14ac:dyDescent="0.2">
      <c r="A6228" t="s">
        <v>284</v>
      </c>
      <c r="B6228" t="s">
        <v>285</v>
      </c>
      <c r="C6228">
        <f>-70.08256103 / 41.72549055</f>
        <v>-1.6796102360023659</v>
      </c>
      <c r="D6228" t="s">
        <v>286</v>
      </c>
      <c r="E6228" t="s">
        <v>70</v>
      </c>
      <c r="F6228" s="1">
        <v>39322</v>
      </c>
      <c r="G6228">
        <v>3</v>
      </c>
      <c r="K6228">
        <v>13.36</v>
      </c>
      <c r="L6228" t="s">
        <v>71</v>
      </c>
      <c r="O6228">
        <v>3.85</v>
      </c>
      <c r="P6228" t="s">
        <v>71</v>
      </c>
      <c r="Q6228">
        <v>24.1</v>
      </c>
      <c r="R6228" t="s">
        <v>71</v>
      </c>
      <c r="S6228">
        <v>1.1499999999999999</v>
      </c>
      <c r="T6228" t="s">
        <v>71</v>
      </c>
      <c r="U6228">
        <v>35.72</v>
      </c>
      <c r="V6228" t="s">
        <v>71</v>
      </c>
      <c r="W6228">
        <v>36</v>
      </c>
      <c r="X6228" t="s">
        <v>71</v>
      </c>
      <c r="Y6228">
        <v>55.71</v>
      </c>
      <c r="AA6228">
        <v>56.03</v>
      </c>
      <c r="AE6228">
        <v>1.1000000000000001</v>
      </c>
      <c r="AF6228" t="s">
        <v>71</v>
      </c>
      <c r="AG6228">
        <v>5.35</v>
      </c>
      <c r="AH6228" t="s">
        <v>71</v>
      </c>
      <c r="AS6228">
        <v>3.1</v>
      </c>
      <c r="AT6228" t="s">
        <v>71</v>
      </c>
    </row>
    <row r="6229" spans="1:46" x14ac:dyDescent="0.2">
      <c r="A6229" t="s">
        <v>284</v>
      </c>
      <c r="B6229" t="s">
        <v>285</v>
      </c>
      <c r="C6229">
        <f>-70.08256103 / 41.72549055</f>
        <v>-1.6796102360023659</v>
      </c>
      <c r="D6229" t="s">
        <v>286</v>
      </c>
      <c r="E6229" t="s">
        <v>70</v>
      </c>
      <c r="F6229" s="1">
        <v>39699</v>
      </c>
      <c r="G6229">
        <v>0.5</v>
      </c>
      <c r="I6229">
        <v>4.24</v>
      </c>
      <c r="J6229" t="s">
        <v>71</v>
      </c>
      <c r="K6229">
        <v>4.2</v>
      </c>
      <c r="L6229" t="s">
        <v>71</v>
      </c>
      <c r="M6229">
        <v>2.61</v>
      </c>
      <c r="N6229" t="s">
        <v>71</v>
      </c>
      <c r="O6229">
        <v>9.01</v>
      </c>
      <c r="P6229" t="s">
        <v>71</v>
      </c>
      <c r="Q6229">
        <v>25.4</v>
      </c>
      <c r="R6229" t="s">
        <v>71</v>
      </c>
      <c r="S6229">
        <v>0.37</v>
      </c>
      <c r="T6229" t="s">
        <v>71</v>
      </c>
      <c r="U6229">
        <v>11.46</v>
      </c>
      <c r="V6229" t="s">
        <v>71</v>
      </c>
      <c r="W6229">
        <v>24.9</v>
      </c>
      <c r="X6229" t="s">
        <v>71</v>
      </c>
      <c r="Y6229">
        <v>39.32</v>
      </c>
      <c r="AA6229">
        <v>44.68</v>
      </c>
      <c r="AC6229">
        <v>46.18</v>
      </c>
      <c r="AE6229">
        <v>1.4</v>
      </c>
      <c r="AF6229" t="s">
        <v>71</v>
      </c>
      <c r="AG6229">
        <v>5.86</v>
      </c>
      <c r="AH6229" t="s">
        <v>71</v>
      </c>
      <c r="AS6229">
        <v>1.67</v>
      </c>
      <c r="AT6229" t="s">
        <v>71</v>
      </c>
    </row>
    <row r="6230" spans="1:46" x14ac:dyDescent="0.2">
      <c r="A6230" t="s">
        <v>284</v>
      </c>
      <c r="B6230" t="s">
        <v>285</v>
      </c>
      <c r="C6230">
        <f>-70.08256103 / 41.72549055</f>
        <v>-1.6796102360023659</v>
      </c>
      <c r="D6230" t="s">
        <v>286</v>
      </c>
      <c r="E6230" t="s">
        <v>70</v>
      </c>
      <c r="F6230" s="1">
        <v>39699</v>
      </c>
      <c r="G6230">
        <v>1</v>
      </c>
      <c r="O6230">
        <v>8.9</v>
      </c>
      <c r="P6230" t="s">
        <v>71</v>
      </c>
      <c r="Q6230">
        <v>25.3</v>
      </c>
      <c r="R6230" t="s">
        <v>71</v>
      </c>
    </row>
    <row r="6231" spans="1:46" x14ac:dyDescent="0.2">
      <c r="A6231" t="s">
        <v>284</v>
      </c>
      <c r="B6231" t="s">
        <v>285</v>
      </c>
      <c r="C6231">
        <f>-70.08256103 / 41.72549055</f>
        <v>-1.6796102360023659</v>
      </c>
      <c r="D6231" t="s">
        <v>286</v>
      </c>
      <c r="E6231" t="s">
        <v>70</v>
      </c>
      <c r="F6231" s="1">
        <v>39699</v>
      </c>
      <c r="G6231">
        <v>2</v>
      </c>
      <c r="O6231">
        <v>9.52</v>
      </c>
      <c r="P6231" t="s">
        <v>71</v>
      </c>
      <c r="Q6231">
        <v>24.4</v>
      </c>
      <c r="R6231" t="s">
        <v>71</v>
      </c>
    </row>
    <row r="6232" spans="1:46" x14ac:dyDescent="0.2">
      <c r="A6232" t="s">
        <v>284</v>
      </c>
      <c r="B6232" t="s">
        <v>285</v>
      </c>
      <c r="C6232">
        <f>-70.08256103 / 41.72549055</f>
        <v>-1.6796102360023659</v>
      </c>
      <c r="D6232" t="s">
        <v>286</v>
      </c>
      <c r="E6232" t="s">
        <v>70</v>
      </c>
      <c r="F6232" s="1">
        <v>39699</v>
      </c>
      <c r="G6232">
        <v>3</v>
      </c>
      <c r="O6232">
        <v>9.08</v>
      </c>
      <c r="P6232" t="s">
        <v>71</v>
      </c>
      <c r="Q6232">
        <v>24.2</v>
      </c>
      <c r="R6232" t="s">
        <v>71</v>
      </c>
    </row>
    <row r="6233" spans="1:46" x14ac:dyDescent="0.2">
      <c r="A6233" t="s">
        <v>284</v>
      </c>
      <c r="B6233" t="s">
        <v>285</v>
      </c>
      <c r="C6233">
        <f>-70.08256103 / 41.72549055</f>
        <v>-1.6796102360023659</v>
      </c>
      <c r="D6233" t="s">
        <v>286</v>
      </c>
      <c r="E6233" t="s">
        <v>70</v>
      </c>
      <c r="F6233" s="1">
        <v>39699</v>
      </c>
      <c r="G6233">
        <v>3.1</v>
      </c>
      <c r="K6233">
        <v>32.090000000000003</v>
      </c>
      <c r="L6233" t="s">
        <v>71</v>
      </c>
      <c r="S6233">
        <v>0.72</v>
      </c>
      <c r="T6233" t="s">
        <v>71</v>
      </c>
      <c r="U6233">
        <v>22.3</v>
      </c>
      <c r="V6233" t="s">
        <v>71</v>
      </c>
      <c r="W6233">
        <v>32.57</v>
      </c>
      <c r="X6233" t="s">
        <v>71</v>
      </c>
      <c r="Y6233">
        <v>48.92</v>
      </c>
      <c r="AA6233">
        <v>64.63</v>
      </c>
      <c r="AE6233">
        <v>1.4</v>
      </c>
      <c r="AF6233" t="s">
        <v>71</v>
      </c>
      <c r="AG6233">
        <v>5.9</v>
      </c>
      <c r="AH6233" t="s">
        <v>71</v>
      </c>
      <c r="AS6233">
        <v>4.4400000000000004</v>
      </c>
      <c r="AT6233" t="s">
        <v>71</v>
      </c>
    </row>
    <row r="6234" spans="1:46" x14ac:dyDescent="0.2">
      <c r="A6234" t="s">
        <v>284</v>
      </c>
      <c r="B6234" t="s">
        <v>285</v>
      </c>
      <c r="C6234">
        <f>-70.08256103 / 41.72549055</f>
        <v>-1.6796102360023659</v>
      </c>
      <c r="D6234" t="s">
        <v>286</v>
      </c>
      <c r="E6234" t="s">
        <v>70</v>
      </c>
      <c r="F6234" s="1">
        <v>39699</v>
      </c>
      <c r="G6234">
        <v>4</v>
      </c>
      <c r="O6234">
        <v>1.4</v>
      </c>
      <c r="P6234" t="s">
        <v>71</v>
      </c>
      <c r="Q6234">
        <v>23.6</v>
      </c>
      <c r="R6234" t="s">
        <v>71</v>
      </c>
    </row>
    <row r="6235" spans="1:46" x14ac:dyDescent="0.2">
      <c r="A6235" t="s">
        <v>284</v>
      </c>
      <c r="B6235" t="s">
        <v>285</v>
      </c>
      <c r="C6235">
        <f>-70.08256103 / 41.72549055</f>
        <v>-1.6796102360023659</v>
      </c>
      <c r="D6235" t="s">
        <v>286</v>
      </c>
      <c r="E6235" t="s">
        <v>70</v>
      </c>
      <c r="F6235" s="1">
        <v>40043</v>
      </c>
      <c r="G6235">
        <v>0.5</v>
      </c>
      <c r="I6235">
        <v>4.58</v>
      </c>
      <c r="J6235" t="s">
        <v>71</v>
      </c>
      <c r="K6235">
        <v>4.13</v>
      </c>
      <c r="L6235" t="s">
        <v>71</v>
      </c>
      <c r="M6235">
        <v>3.1</v>
      </c>
      <c r="N6235" t="s">
        <v>71</v>
      </c>
      <c r="O6235">
        <v>5.72</v>
      </c>
      <c r="P6235" t="s">
        <v>71</v>
      </c>
      <c r="Q6235">
        <v>28.5</v>
      </c>
      <c r="R6235" t="s">
        <v>71</v>
      </c>
      <c r="S6235">
        <v>0.65</v>
      </c>
      <c r="T6235" t="s">
        <v>71</v>
      </c>
      <c r="U6235">
        <v>19.989999999999998</v>
      </c>
      <c r="V6235" t="s">
        <v>71</v>
      </c>
      <c r="W6235">
        <v>30.07</v>
      </c>
      <c r="X6235" t="s">
        <v>71</v>
      </c>
      <c r="Y6235">
        <v>47.34</v>
      </c>
      <c r="AA6235">
        <v>44.5</v>
      </c>
      <c r="AC6235">
        <v>43.7</v>
      </c>
      <c r="AE6235">
        <v>1.2</v>
      </c>
      <c r="AF6235" t="s">
        <v>71</v>
      </c>
      <c r="AG6235">
        <v>5.34</v>
      </c>
      <c r="AH6235" t="s">
        <v>71</v>
      </c>
      <c r="AS6235">
        <v>1.35</v>
      </c>
      <c r="AT6235" t="s">
        <v>71</v>
      </c>
    </row>
    <row r="6236" spans="1:46" x14ac:dyDescent="0.2">
      <c r="A6236" t="s">
        <v>284</v>
      </c>
      <c r="B6236" t="s">
        <v>285</v>
      </c>
      <c r="C6236">
        <f>-70.08256103 / 41.72549055</f>
        <v>-1.6796102360023659</v>
      </c>
      <c r="D6236" t="s">
        <v>286</v>
      </c>
      <c r="E6236" t="s">
        <v>70</v>
      </c>
      <c r="F6236" s="1">
        <v>40043</v>
      </c>
      <c r="G6236">
        <v>1</v>
      </c>
      <c r="O6236">
        <v>6.24</v>
      </c>
      <c r="P6236" t="s">
        <v>71</v>
      </c>
      <c r="Q6236">
        <v>28</v>
      </c>
      <c r="R6236" t="s">
        <v>71</v>
      </c>
    </row>
    <row r="6237" spans="1:46" x14ac:dyDescent="0.2">
      <c r="A6237" t="s">
        <v>284</v>
      </c>
      <c r="B6237" t="s">
        <v>285</v>
      </c>
      <c r="C6237">
        <f>-70.08256103 / 41.72549055</f>
        <v>-1.6796102360023659</v>
      </c>
      <c r="D6237" t="s">
        <v>286</v>
      </c>
      <c r="E6237" t="s">
        <v>70</v>
      </c>
      <c r="F6237" s="1">
        <v>40043</v>
      </c>
      <c r="G6237">
        <v>1.5</v>
      </c>
      <c r="O6237">
        <v>6.02</v>
      </c>
      <c r="P6237" t="s">
        <v>71</v>
      </c>
      <c r="Q6237">
        <v>27.7</v>
      </c>
      <c r="R6237" t="s">
        <v>71</v>
      </c>
    </row>
    <row r="6238" spans="1:46" x14ac:dyDescent="0.2">
      <c r="A6238" t="s">
        <v>284</v>
      </c>
      <c r="B6238" t="s">
        <v>285</v>
      </c>
      <c r="C6238">
        <f>-70.08256103 / 41.72549055</f>
        <v>-1.6796102360023659</v>
      </c>
      <c r="D6238" t="s">
        <v>286</v>
      </c>
      <c r="E6238" t="s">
        <v>70</v>
      </c>
      <c r="F6238" s="1">
        <v>40043</v>
      </c>
      <c r="G6238">
        <v>2</v>
      </c>
      <c r="O6238">
        <v>6.09</v>
      </c>
      <c r="P6238" t="s">
        <v>71</v>
      </c>
      <c r="Q6238">
        <v>27.3</v>
      </c>
      <c r="R6238" t="s">
        <v>71</v>
      </c>
    </row>
    <row r="6239" spans="1:46" x14ac:dyDescent="0.2">
      <c r="A6239" t="s">
        <v>284</v>
      </c>
      <c r="B6239" t="s">
        <v>285</v>
      </c>
      <c r="C6239">
        <f>-70.08256103 / 41.72549055</f>
        <v>-1.6796102360023659</v>
      </c>
      <c r="D6239" t="s">
        <v>286</v>
      </c>
      <c r="E6239" t="s">
        <v>70</v>
      </c>
      <c r="F6239" s="1">
        <v>40043</v>
      </c>
      <c r="G6239">
        <v>2.5</v>
      </c>
      <c r="O6239">
        <v>5.75</v>
      </c>
      <c r="P6239" t="s">
        <v>71</v>
      </c>
      <c r="Q6239">
        <v>27</v>
      </c>
      <c r="R6239" t="s">
        <v>71</v>
      </c>
    </row>
    <row r="6240" spans="1:46" x14ac:dyDescent="0.2">
      <c r="A6240" t="s">
        <v>284</v>
      </c>
      <c r="B6240" t="s">
        <v>285</v>
      </c>
      <c r="C6240">
        <f>-70.08256103 / 41.72549055</f>
        <v>-1.6796102360023659</v>
      </c>
      <c r="D6240" t="s">
        <v>286</v>
      </c>
      <c r="E6240" t="s">
        <v>70</v>
      </c>
      <c r="F6240" s="1">
        <v>40043</v>
      </c>
      <c r="G6240">
        <v>3</v>
      </c>
      <c r="O6240">
        <v>5.61</v>
      </c>
      <c r="P6240" t="s">
        <v>71</v>
      </c>
      <c r="Q6240">
        <v>26.7</v>
      </c>
      <c r="R6240" t="s">
        <v>71</v>
      </c>
    </row>
    <row r="6241" spans="1:46" x14ac:dyDescent="0.2">
      <c r="A6241" t="s">
        <v>284</v>
      </c>
      <c r="B6241" t="s">
        <v>285</v>
      </c>
      <c r="C6241">
        <f>-70.08256103 / 41.72549055</f>
        <v>-1.6796102360023659</v>
      </c>
      <c r="D6241" t="s">
        <v>286</v>
      </c>
      <c r="E6241" t="s">
        <v>70</v>
      </c>
      <c r="F6241" s="1">
        <v>40043</v>
      </c>
      <c r="G6241">
        <v>3.5</v>
      </c>
      <c r="K6241">
        <v>7.82</v>
      </c>
      <c r="L6241" t="s">
        <v>71</v>
      </c>
      <c r="O6241">
        <v>5.41</v>
      </c>
      <c r="P6241" t="s">
        <v>71</v>
      </c>
      <c r="Q6241">
        <v>26.3</v>
      </c>
      <c r="R6241" t="s">
        <v>71</v>
      </c>
      <c r="S6241">
        <v>0.77</v>
      </c>
      <c r="T6241" t="s">
        <v>71</v>
      </c>
      <c r="U6241">
        <v>23.87</v>
      </c>
      <c r="V6241" t="s">
        <v>71</v>
      </c>
      <c r="W6241">
        <v>29.45</v>
      </c>
      <c r="X6241" t="s">
        <v>71</v>
      </c>
      <c r="Y6241">
        <v>49.9</v>
      </c>
      <c r="AA6241">
        <v>50.77</v>
      </c>
      <c r="AE6241">
        <v>1.2</v>
      </c>
      <c r="AF6241" t="s">
        <v>71</v>
      </c>
      <c r="AG6241">
        <v>5.36</v>
      </c>
      <c r="AH6241" t="s">
        <v>71</v>
      </c>
      <c r="AS6241">
        <v>4.32</v>
      </c>
      <c r="AT6241" t="s">
        <v>71</v>
      </c>
    </row>
    <row r="6242" spans="1:46" x14ac:dyDescent="0.2">
      <c r="A6242" t="s">
        <v>284</v>
      </c>
      <c r="B6242" t="s">
        <v>285</v>
      </c>
      <c r="C6242">
        <f>-70.08256103 / 41.72549055</f>
        <v>-1.6796102360023659</v>
      </c>
      <c r="D6242" t="s">
        <v>286</v>
      </c>
      <c r="E6242" t="s">
        <v>70</v>
      </c>
      <c r="F6242" s="1">
        <v>40043</v>
      </c>
      <c r="G6242">
        <v>4</v>
      </c>
      <c r="O6242">
        <v>4.3099999999999996</v>
      </c>
      <c r="P6242" t="s">
        <v>71</v>
      </c>
      <c r="Q6242">
        <v>26</v>
      </c>
      <c r="R6242" t="s">
        <v>71</v>
      </c>
    </row>
    <row r="6243" spans="1:46" x14ac:dyDescent="0.2">
      <c r="A6243" t="s">
        <v>284</v>
      </c>
      <c r="B6243" t="s">
        <v>285</v>
      </c>
      <c r="C6243">
        <f>-70.08256103 / 41.72549055</f>
        <v>-1.6796102360023659</v>
      </c>
      <c r="D6243" t="s">
        <v>286</v>
      </c>
      <c r="E6243" t="s">
        <v>70</v>
      </c>
      <c r="F6243" s="1">
        <v>40799</v>
      </c>
      <c r="G6243">
        <v>0.5</v>
      </c>
      <c r="I6243">
        <v>4.5</v>
      </c>
      <c r="J6243" t="s">
        <v>71</v>
      </c>
      <c r="K6243">
        <v>5.3</v>
      </c>
      <c r="L6243" t="s">
        <v>71</v>
      </c>
      <c r="M6243">
        <v>2.4</v>
      </c>
      <c r="N6243" t="s">
        <v>71</v>
      </c>
      <c r="O6243">
        <v>8.1199999999999992</v>
      </c>
      <c r="P6243" t="s">
        <v>71</v>
      </c>
      <c r="Q6243">
        <v>24.4</v>
      </c>
      <c r="R6243" t="s">
        <v>71</v>
      </c>
      <c r="S6243">
        <v>0.45</v>
      </c>
      <c r="T6243" t="s">
        <v>71</v>
      </c>
      <c r="U6243">
        <v>13.94</v>
      </c>
      <c r="V6243" t="s">
        <v>71</v>
      </c>
      <c r="W6243">
        <v>31.14</v>
      </c>
      <c r="X6243" t="s">
        <v>71</v>
      </c>
      <c r="Y6243">
        <v>42.14</v>
      </c>
      <c r="AA6243">
        <v>46.96</v>
      </c>
      <c r="AC6243">
        <v>47.38</v>
      </c>
      <c r="AE6243">
        <v>3</v>
      </c>
      <c r="AF6243" t="s">
        <v>71</v>
      </c>
      <c r="AG6243">
        <v>6.37</v>
      </c>
      <c r="AH6243" t="s">
        <v>71</v>
      </c>
      <c r="AS6243">
        <v>0.68</v>
      </c>
      <c r="AT6243" t="s">
        <v>71</v>
      </c>
    </row>
    <row r="6244" spans="1:46" x14ac:dyDescent="0.2">
      <c r="A6244" t="s">
        <v>284</v>
      </c>
      <c r="B6244" t="s">
        <v>285</v>
      </c>
      <c r="C6244">
        <f>-70.08256103 / 41.72549055</f>
        <v>-1.6796102360023659</v>
      </c>
      <c r="D6244" t="s">
        <v>286</v>
      </c>
      <c r="E6244" t="s">
        <v>70</v>
      </c>
      <c r="F6244" s="1">
        <v>40799</v>
      </c>
      <c r="G6244">
        <v>1</v>
      </c>
      <c r="O6244">
        <v>8.2799999999999994</v>
      </c>
      <c r="P6244" t="s">
        <v>71</v>
      </c>
      <c r="Q6244">
        <v>23.5</v>
      </c>
      <c r="R6244" t="s">
        <v>71</v>
      </c>
    </row>
    <row r="6245" spans="1:46" x14ac:dyDescent="0.2">
      <c r="A6245" t="s">
        <v>284</v>
      </c>
      <c r="B6245" t="s">
        <v>285</v>
      </c>
      <c r="C6245">
        <f>-70.08256103 / 41.72549055</f>
        <v>-1.6796102360023659</v>
      </c>
      <c r="D6245" t="s">
        <v>286</v>
      </c>
      <c r="E6245" t="s">
        <v>70</v>
      </c>
      <c r="F6245" s="1">
        <v>40799</v>
      </c>
      <c r="G6245">
        <v>2</v>
      </c>
      <c r="O6245">
        <v>7.94</v>
      </c>
      <c r="P6245" t="s">
        <v>71</v>
      </c>
      <c r="Q6245">
        <v>23.1</v>
      </c>
      <c r="R6245" t="s">
        <v>71</v>
      </c>
    </row>
    <row r="6246" spans="1:46" x14ac:dyDescent="0.2">
      <c r="A6246" t="s">
        <v>284</v>
      </c>
      <c r="B6246" t="s">
        <v>285</v>
      </c>
      <c r="C6246">
        <f>-70.08256103 / 41.72549055</f>
        <v>-1.6796102360023659</v>
      </c>
      <c r="D6246" t="s">
        <v>286</v>
      </c>
      <c r="E6246" t="s">
        <v>70</v>
      </c>
      <c r="F6246" s="1">
        <v>40799</v>
      </c>
      <c r="G6246">
        <v>3</v>
      </c>
      <c r="O6246">
        <v>8.49</v>
      </c>
      <c r="P6246" t="s">
        <v>71</v>
      </c>
      <c r="Q6246">
        <v>22.7</v>
      </c>
      <c r="R6246" t="s">
        <v>71</v>
      </c>
    </row>
    <row r="6247" spans="1:46" x14ac:dyDescent="0.2">
      <c r="A6247" t="s">
        <v>284</v>
      </c>
      <c r="B6247" t="s">
        <v>285</v>
      </c>
      <c r="C6247">
        <f>-70.08256103 / 41.72549055</f>
        <v>-1.6796102360023659</v>
      </c>
      <c r="D6247" t="s">
        <v>286</v>
      </c>
      <c r="E6247" t="s">
        <v>70</v>
      </c>
      <c r="F6247" s="1">
        <v>40799</v>
      </c>
      <c r="G6247">
        <v>4</v>
      </c>
      <c r="K6247">
        <v>27.04</v>
      </c>
      <c r="L6247" t="s">
        <v>71</v>
      </c>
      <c r="O6247">
        <v>7.12</v>
      </c>
      <c r="P6247" t="s">
        <v>71</v>
      </c>
      <c r="Q6247">
        <v>22.4</v>
      </c>
      <c r="R6247" t="s">
        <v>71</v>
      </c>
      <c r="S6247">
        <v>0.78</v>
      </c>
      <c r="T6247" t="s">
        <v>71</v>
      </c>
      <c r="U6247">
        <v>24.16</v>
      </c>
      <c r="V6247" t="s">
        <v>71</v>
      </c>
      <c r="W6247">
        <v>45.09</v>
      </c>
      <c r="X6247" t="s">
        <v>71</v>
      </c>
      <c r="Y6247">
        <v>50.07</v>
      </c>
      <c r="AA6247">
        <v>62.95</v>
      </c>
      <c r="AE6247">
        <v>2.6</v>
      </c>
      <c r="AF6247" t="s">
        <v>71</v>
      </c>
      <c r="AG6247">
        <v>5.85</v>
      </c>
      <c r="AH6247" t="s">
        <v>71</v>
      </c>
      <c r="AS6247">
        <v>3.88</v>
      </c>
      <c r="AT6247" t="s">
        <v>71</v>
      </c>
    </row>
    <row r="6248" spans="1:46" x14ac:dyDescent="0.2">
      <c r="A6248" t="s">
        <v>284</v>
      </c>
      <c r="B6248" t="s">
        <v>285</v>
      </c>
      <c r="C6248">
        <f>-70.08256103 / 41.72549055</f>
        <v>-1.6796102360023659</v>
      </c>
      <c r="D6248" t="s">
        <v>286</v>
      </c>
      <c r="E6248" t="s">
        <v>70</v>
      </c>
      <c r="F6248" s="1">
        <v>41162</v>
      </c>
      <c r="G6248">
        <v>0.5</v>
      </c>
      <c r="I6248">
        <v>4.25</v>
      </c>
      <c r="J6248" t="s">
        <v>71</v>
      </c>
      <c r="K6248">
        <v>14.15</v>
      </c>
      <c r="L6248" t="s">
        <v>71</v>
      </c>
      <c r="M6248">
        <v>2.0299999999999998</v>
      </c>
      <c r="N6248" t="s">
        <v>71</v>
      </c>
      <c r="O6248">
        <v>8.4600000000000009</v>
      </c>
      <c r="P6248" t="s">
        <v>71</v>
      </c>
      <c r="Q6248">
        <v>24</v>
      </c>
      <c r="R6248" t="s">
        <v>71</v>
      </c>
      <c r="S6248">
        <v>0.9</v>
      </c>
      <c r="T6248" t="s">
        <v>71</v>
      </c>
      <c r="U6248">
        <v>27.88</v>
      </c>
      <c r="V6248" t="s">
        <v>71</v>
      </c>
      <c r="W6248">
        <v>38.6</v>
      </c>
      <c r="X6248" t="s">
        <v>71</v>
      </c>
      <c r="Y6248">
        <v>52.14</v>
      </c>
      <c r="AA6248">
        <v>56.59</v>
      </c>
      <c r="AC6248">
        <v>49.8</v>
      </c>
      <c r="AE6248">
        <v>3.2</v>
      </c>
      <c r="AF6248" t="s">
        <v>71</v>
      </c>
      <c r="AG6248">
        <v>6.18</v>
      </c>
      <c r="AH6248" t="s">
        <v>71</v>
      </c>
      <c r="AS6248">
        <v>5.24</v>
      </c>
      <c r="AT6248" t="s">
        <v>71</v>
      </c>
    </row>
    <row r="6249" spans="1:46" x14ac:dyDescent="0.2">
      <c r="A6249" t="s">
        <v>284</v>
      </c>
      <c r="B6249" t="s">
        <v>285</v>
      </c>
      <c r="C6249">
        <f>-70.08256103 / 41.72549055</f>
        <v>-1.6796102360023659</v>
      </c>
      <c r="D6249" t="s">
        <v>286</v>
      </c>
      <c r="E6249" t="s">
        <v>70</v>
      </c>
      <c r="F6249" s="1">
        <v>41162</v>
      </c>
      <c r="G6249">
        <v>1</v>
      </c>
      <c r="O6249">
        <v>8.52</v>
      </c>
      <c r="P6249" t="s">
        <v>71</v>
      </c>
      <c r="Q6249">
        <v>24</v>
      </c>
      <c r="R6249" t="s">
        <v>71</v>
      </c>
    </row>
    <row r="6250" spans="1:46" x14ac:dyDescent="0.2">
      <c r="A6250" t="s">
        <v>284</v>
      </c>
      <c r="B6250" t="s">
        <v>285</v>
      </c>
      <c r="C6250">
        <f>-70.08256103 / 41.72549055</f>
        <v>-1.6796102360023659</v>
      </c>
      <c r="D6250" t="s">
        <v>286</v>
      </c>
      <c r="E6250" t="s">
        <v>70</v>
      </c>
      <c r="F6250" s="1">
        <v>41162</v>
      </c>
      <c r="G6250">
        <v>1.5</v>
      </c>
      <c r="O6250">
        <v>8.5500000000000007</v>
      </c>
      <c r="P6250" t="s">
        <v>71</v>
      </c>
      <c r="Q6250">
        <v>24</v>
      </c>
      <c r="R6250" t="s">
        <v>71</v>
      </c>
    </row>
    <row r="6251" spans="1:46" x14ac:dyDescent="0.2">
      <c r="A6251" t="s">
        <v>284</v>
      </c>
      <c r="B6251" t="s">
        <v>285</v>
      </c>
      <c r="C6251">
        <f>-70.08256103 / 41.72549055</f>
        <v>-1.6796102360023659</v>
      </c>
      <c r="D6251" t="s">
        <v>286</v>
      </c>
      <c r="E6251" t="s">
        <v>70</v>
      </c>
      <c r="F6251" s="1">
        <v>41162</v>
      </c>
      <c r="G6251">
        <v>2</v>
      </c>
      <c r="O6251">
        <v>8.6199999999999992</v>
      </c>
      <c r="P6251" t="s">
        <v>71</v>
      </c>
      <c r="Q6251">
        <v>24</v>
      </c>
      <c r="R6251" t="s">
        <v>71</v>
      </c>
    </row>
    <row r="6252" spans="1:46" x14ac:dyDescent="0.2">
      <c r="A6252" t="s">
        <v>284</v>
      </c>
      <c r="B6252" t="s">
        <v>285</v>
      </c>
      <c r="C6252">
        <f>-70.08256103 / 41.72549055</f>
        <v>-1.6796102360023659</v>
      </c>
      <c r="D6252" t="s">
        <v>286</v>
      </c>
      <c r="E6252" t="s">
        <v>70</v>
      </c>
      <c r="F6252" s="1">
        <v>41162</v>
      </c>
      <c r="G6252">
        <v>2.5</v>
      </c>
      <c r="O6252">
        <v>8.61</v>
      </c>
      <c r="P6252" t="s">
        <v>71</v>
      </c>
      <c r="Q6252">
        <v>24</v>
      </c>
      <c r="R6252" t="s">
        <v>71</v>
      </c>
    </row>
    <row r="6253" spans="1:46" x14ac:dyDescent="0.2">
      <c r="A6253" t="s">
        <v>284</v>
      </c>
      <c r="B6253" t="s">
        <v>285</v>
      </c>
      <c r="C6253">
        <f>-70.08256103 / 41.72549055</f>
        <v>-1.6796102360023659</v>
      </c>
      <c r="D6253" t="s">
        <v>286</v>
      </c>
      <c r="E6253" t="s">
        <v>70</v>
      </c>
      <c r="F6253" s="1">
        <v>41162</v>
      </c>
      <c r="G6253">
        <v>3</v>
      </c>
      <c r="O6253">
        <v>8.5</v>
      </c>
      <c r="P6253" t="s">
        <v>71</v>
      </c>
      <c r="Q6253">
        <v>24</v>
      </c>
      <c r="R6253" t="s">
        <v>71</v>
      </c>
    </row>
    <row r="6254" spans="1:46" x14ac:dyDescent="0.2">
      <c r="A6254" t="s">
        <v>284</v>
      </c>
      <c r="B6254" t="s">
        <v>285</v>
      </c>
      <c r="C6254">
        <f>-70.08256103 / 41.72549055</f>
        <v>-1.6796102360023659</v>
      </c>
      <c r="D6254" t="s">
        <v>286</v>
      </c>
      <c r="E6254" t="s">
        <v>70</v>
      </c>
      <c r="F6254" s="1">
        <v>41162</v>
      </c>
      <c r="G6254">
        <v>3.25</v>
      </c>
      <c r="K6254">
        <v>10.41</v>
      </c>
      <c r="L6254" t="s">
        <v>71</v>
      </c>
      <c r="S6254">
        <v>1</v>
      </c>
      <c r="T6254" t="s">
        <v>71</v>
      </c>
      <c r="U6254">
        <v>30.97</v>
      </c>
      <c r="V6254" t="s">
        <v>71</v>
      </c>
      <c r="W6254">
        <v>41.5</v>
      </c>
      <c r="X6254" t="s">
        <v>71</v>
      </c>
      <c r="Y6254">
        <v>53.65</v>
      </c>
      <c r="AA6254">
        <v>53.58</v>
      </c>
      <c r="AE6254">
        <v>3.9</v>
      </c>
      <c r="AF6254" t="s">
        <v>71</v>
      </c>
      <c r="AG6254">
        <v>6.18</v>
      </c>
      <c r="AH6254" t="s">
        <v>71</v>
      </c>
      <c r="AS6254">
        <v>6.93</v>
      </c>
      <c r="AT6254" t="s">
        <v>71</v>
      </c>
    </row>
    <row r="6255" spans="1:46" x14ac:dyDescent="0.2">
      <c r="A6255" t="s">
        <v>284</v>
      </c>
      <c r="B6255" t="s">
        <v>285</v>
      </c>
      <c r="C6255">
        <f>-70.08256103 / 41.72549055</f>
        <v>-1.6796102360023659</v>
      </c>
      <c r="D6255" t="s">
        <v>286</v>
      </c>
      <c r="E6255" t="s">
        <v>70</v>
      </c>
      <c r="F6255" s="1">
        <v>41162</v>
      </c>
      <c r="G6255">
        <v>3.5</v>
      </c>
      <c r="O6255">
        <v>8.39</v>
      </c>
      <c r="P6255" t="s">
        <v>71</v>
      </c>
      <c r="Q6255">
        <v>24</v>
      </c>
      <c r="R6255" t="s">
        <v>71</v>
      </c>
    </row>
    <row r="6256" spans="1:46" x14ac:dyDescent="0.2">
      <c r="A6256" t="s">
        <v>284</v>
      </c>
      <c r="B6256" t="s">
        <v>285</v>
      </c>
      <c r="C6256">
        <f>-70.08256103 / 41.72549055</f>
        <v>-1.6796102360023659</v>
      </c>
      <c r="D6256" t="s">
        <v>286</v>
      </c>
      <c r="E6256" t="s">
        <v>70</v>
      </c>
      <c r="F6256" s="1">
        <v>41521</v>
      </c>
      <c r="G6256">
        <v>0.5</v>
      </c>
      <c r="I6256">
        <v>4.63</v>
      </c>
      <c r="J6256" t="s">
        <v>71</v>
      </c>
      <c r="K6256">
        <v>5.21</v>
      </c>
      <c r="L6256" t="s">
        <v>71</v>
      </c>
      <c r="M6256">
        <v>2.48</v>
      </c>
      <c r="N6256" t="s">
        <v>71</v>
      </c>
      <c r="O6256">
        <v>7.72</v>
      </c>
      <c r="P6256" t="s">
        <v>71</v>
      </c>
      <c r="Q6256">
        <v>24.1</v>
      </c>
      <c r="R6256" t="s">
        <v>71</v>
      </c>
      <c r="S6256">
        <v>0.26</v>
      </c>
      <c r="T6256" t="s">
        <v>71</v>
      </c>
      <c r="U6256">
        <v>8.0500000000000007</v>
      </c>
      <c r="V6256" t="s">
        <v>71</v>
      </c>
      <c r="W6256">
        <v>33.340000000000003</v>
      </c>
      <c r="X6256" t="s">
        <v>71</v>
      </c>
      <c r="Y6256">
        <v>34.229999999999997</v>
      </c>
      <c r="AA6256">
        <v>46.79</v>
      </c>
      <c r="AC6256">
        <v>46.91</v>
      </c>
      <c r="AE6256">
        <v>4.5999999999999996</v>
      </c>
      <c r="AF6256" t="s">
        <v>71</v>
      </c>
      <c r="AG6256">
        <v>6.2</v>
      </c>
      <c r="AH6256" t="s">
        <v>71</v>
      </c>
      <c r="AS6256">
        <v>2.04</v>
      </c>
      <c r="AT6256" t="s">
        <v>71</v>
      </c>
    </row>
    <row r="6257" spans="1:46" x14ac:dyDescent="0.2">
      <c r="A6257" t="s">
        <v>284</v>
      </c>
      <c r="B6257" t="s">
        <v>285</v>
      </c>
      <c r="C6257">
        <f>-70.08256103 / 41.72549055</f>
        <v>-1.6796102360023659</v>
      </c>
      <c r="D6257" t="s">
        <v>286</v>
      </c>
      <c r="E6257" t="s">
        <v>70</v>
      </c>
      <c r="F6257" s="1">
        <v>41521</v>
      </c>
      <c r="G6257">
        <v>1</v>
      </c>
      <c r="O6257">
        <v>7.67</v>
      </c>
      <c r="P6257" t="s">
        <v>71</v>
      </c>
      <c r="Q6257">
        <v>24.1</v>
      </c>
      <c r="R6257" t="s">
        <v>71</v>
      </c>
    </row>
    <row r="6258" spans="1:46" x14ac:dyDescent="0.2">
      <c r="A6258" t="s">
        <v>284</v>
      </c>
      <c r="B6258" t="s">
        <v>285</v>
      </c>
      <c r="C6258">
        <f>-70.08256103 / 41.72549055</f>
        <v>-1.6796102360023659</v>
      </c>
      <c r="D6258" t="s">
        <v>286</v>
      </c>
      <c r="E6258" t="s">
        <v>70</v>
      </c>
      <c r="F6258" s="1">
        <v>41521</v>
      </c>
      <c r="G6258">
        <v>1.5</v>
      </c>
      <c r="O6258">
        <v>7.8</v>
      </c>
      <c r="P6258" t="s">
        <v>71</v>
      </c>
      <c r="Q6258">
        <v>24.1</v>
      </c>
      <c r="R6258" t="s">
        <v>71</v>
      </c>
    </row>
    <row r="6259" spans="1:46" x14ac:dyDescent="0.2">
      <c r="A6259" t="s">
        <v>284</v>
      </c>
      <c r="B6259" t="s">
        <v>285</v>
      </c>
      <c r="C6259">
        <f>-70.08256103 / 41.72549055</f>
        <v>-1.6796102360023659</v>
      </c>
      <c r="D6259" t="s">
        <v>286</v>
      </c>
      <c r="E6259" t="s">
        <v>70</v>
      </c>
      <c r="F6259" s="1">
        <v>41521</v>
      </c>
      <c r="G6259">
        <v>2</v>
      </c>
      <c r="O6259">
        <v>7.76</v>
      </c>
      <c r="P6259" t="s">
        <v>71</v>
      </c>
      <c r="Q6259">
        <v>24.1</v>
      </c>
      <c r="R6259" t="s">
        <v>71</v>
      </c>
    </row>
    <row r="6260" spans="1:46" x14ac:dyDescent="0.2">
      <c r="A6260" t="s">
        <v>284</v>
      </c>
      <c r="B6260" t="s">
        <v>285</v>
      </c>
      <c r="C6260">
        <f>-70.08256103 / 41.72549055</f>
        <v>-1.6796102360023659</v>
      </c>
      <c r="D6260" t="s">
        <v>286</v>
      </c>
      <c r="E6260" t="s">
        <v>70</v>
      </c>
      <c r="F6260" s="1">
        <v>41521</v>
      </c>
      <c r="G6260">
        <v>2.5</v>
      </c>
      <c r="O6260">
        <v>7.68</v>
      </c>
      <c r="P6260" t="s">
        <v>71</v>
      </c>
      <c r="Q6260">
        <v>24</v>
      </c>
      <c r="R6260" t="s">
        <v>71</v>
      </c>
    </row>
    <row r="6261" spans="1:46" x14ac:dyDescent="0.2">
      <c r="A6261" t="s">
        <v>284</v>
      </c>
      <c r="B6261" t="s">
        <v>285</v>
      </c>
      <c r="C6261">
        <f>-70.08256103 / 41.72549055</f>
        <v>-1.6796102360023659</v>
      </c>
      <c r="D6261" t="s">
        <v>286</v>
      </c>
      <c r="E6261" t="s">
        <v>70</v>
      </c>
      <c r="F6261" s="1">
        <v>41521</v>
      </c>
      <c r="G6261">
        <v>3</v>
      </c>
      <c r="O6261">
        <v>6.18</v>
      </c>
      <c r="P6261" t="s">
        <v>71</v>
      </c>
      <c r="Q6261">
        <v>23.9</v>
      </c>
      <c r="R6261" t="s">
        <v>71</v>
      </c>
    </row>
    <row r="6262" spans="1:46" x14ac:dyDescent="0.2">
      <c r="A6262" t="s">
        <v>284</v>
      </c>
      <c r="B6262" t="s">
        <v>285</v>
      </c>
      <c r="C6262">
        <f>-70.08256103 / 41.72549055</f>
        <v>-1.6796102360023659</v>
      </c>
      <c r="D6262" t="s">
        <v>286</v>
      </c>
      <c r="E6262" t="s">
        <v>70</v>
      </c>
      <c r="F6262" s="1">
        <v>41521</v>
      </c>
      <c r="G6262">
        <v>3.5</v>
      </c>
      <c r="O6262">
        <v>3.6</v>
      </c>
      <c r="P6262" t="s">
        <v>71</v>
      </c>
      <c r="Q6262">
        <v>23.6</v>
      </c>
      <c r="R6262" t="s">
        <v>71</v>
      </c>
    </row>
    <row r="6263" spans="1:46" x14ac:dyDescent="0.2">
      <c r="A6263" t="s">
        <v>284</v>
      </c>
      <c r="B6263" t="s">
        <v>285</v>
      </c>
      <c r="C6263">
        <f>-70.08256103 / 41.72549055</f>
        <v>-1.6796102360023659</v>
      </c>
      <c r="D6263" t="s">
        <v>286</v>
      </c>
      <c r="E6263" t="s">
        <v>70</v>
      </c>
      <c r="F6263" s="1">
        <v>41521</v>
      </c>
      <c r="G6263">
        <v>3.6</v>
      </c>
      <c r="K6263">
        <v>16.100000000000001</v>
      </c>
      <c r="L6263" t="s">
        <v>71</v>
      </c>
      <c r="S6263">
        <v>0.62</v>
      </c>
      <c r="T6263" t="s">
        <v>71</v>
      </c>
      <c r="U6263">
        <v>19.2</v>
      </c>
      <c r="V6263" t="s">
        <v>71</v>
      </c>
      <c r="W6263">
        <v>42.96</v>
      </c>
      <c r="X6263" t="s">
        <v>71</v>
      </c>
      <c r="Y6263">
        <v>46.76</v>
      </c>
      <c r="AA6263">
        <v>57.86</v>
      </c>
      <c r="AE6263">
        <v>3.5</v>
      </c>
      <c r="AF6263" t="s">
        <v>71</v>
      </c>
      <c r="AG6263">
        <v>5.8</v>
      </c>
      <c r="AH6263" t="s">
        <v>71</v>
      </c>
      <c r="AS6263">
        <v>4.6500000000000004</v>
      </c>
      <c r="AT6263" t="s">
        <v>71</v>
      </c>
    </row>
    <row r="6264" spans="1:46" x14ac:dyDescent="0.2">
      <c r="A6264" t="s">
        <v>284</v>
      </c>
      <c r="B6264" t="s">
        <v>285</v>
      </c>
      <c r="C6264">
        <f>-70.08256103 / 41.72549055</f>
        <v>-1.6796102360023659</v>
      </c>
      <c r="D6264" t="s">
        <v>286</v>
      </c>
      <c r="E6264" t="s">
        <v>70</v>
      </c>
      <c r="F6264" s="1">
        <v>41521</v>
      </c>
      <c r="G6264">
        <v>4</v>
      </c>
      <c r="O6264">
        <v>0.45</v>
      </c>
      <c r="P6264" t="s">
        <v>71</v>
      </c>
      <c r="Q6264">
        <v>23.2</v>
      </c>
      <c r="R6264" t="s">
        <v>71</v>
      </c>
    </row>
    <row r="6265" spans="1:46" x14ac:dyDescent="0.2">
      <c r="A6265" t="s">
        <v>284</v>
      </c>
      <c r="B6265" t="s">
        <v>285</v>
      </c>
      <c r="C6265">
        <f>-70.08256103 / 41.72549055</f>
        <v>-1.6796102360023659</v>
      </c>
      <c r="D6265" t="s">
        <v>286</v>
      </c>
      <c r="E6265" t="s">
        <v>70</v>
      </c>
      <c r="F6265" s="1">
        <v>41897</v>
      </c>
      <c r="G6265">
        <v>0.5</v>
      </c>
      <c r="I6265">
        <v>4.3</v>
      </c>
      <c r="J6265" t="s">
        <v>71</v>
      </c>
      <c r="K6265">
        <v>2.95</v>
      </c>
      <c r="L6265" t="s">
        <v>71</v>
      </c>
      <c r="M6265">
        <v>2.8</v>
      </c>
      <c r="N6265" t="s">
        <v>71</v>
      </c>
      <c r="O6265">
        <v>7.51</v>
      </c>
      <c r="P6265" t="s">
        <v>71</v>
      </c>
      <c r="Q6265">
        <v>22.3</v>
      </c>
      <c r="R6265" t="s">
        <v>71</v>
      </c>
      <c r="S6265">
        <v>0.7</v>
      </c>
      <c r="T6265" t="s">
        <v>71</v>
      </c>
      <c r="U6265">
        <v>21.68</v>
      </c>
      <c r="V6265" t="s">
        <v>71</v>
      </c>
      <c r="W6265">
        <v>30.95</v>
      </c>
      <c r="X6265" t="s">
        <v>71</v>
      </c>
      <c r="Y6265">
        <v>48.51</v>
      </c>
      <c r="AA6265">
        <v>41.21</v>
      </c>
      <c r="AC6265">
        <v>45.16</v>
      </c>
      <c r="AE6265">
        <v>1.6</v>
      </c>
      <c r="AF6265" t="s">
        <v>71</v>
      </c>
      <c r="AG6265">
        <v>5.64</v>
      </c>
      <c r="AH6265" t="s">
        <v>71</v>
      </c>
      <c r="AS6265">
        <v>25.62</v>
      </c>
      <c r="AT6265" t="s">
        <v>71</v>
      </c>
    </row>
    <row r="6266" spans="1:46" x14ac:dyDescent="0.2">
      <c r="A6266" t="s">
        <v>284</v>
      </c>
      <c r="B6266" t="s">
        <v>285</v>
      </c>
      <c r="C6266">
        <f>-70.08256103 / 41.72549055</f>
        <v>-1.6796102360023659</v>
      </c>
      <c r="D6266" t="s">
        <v>286</v>
      </c>
      <c r="E6266" t="s">
        <v>70</v>
      </c>
      <c r="F6266" s="1">
        <v>41897</v>
      </c>
      <c r="G6266">
        <v>1</v>
      </c>
      <c r="O6266">
        <v>7.85</v>
      </c>
      <c r="P6266" t="s">
        <v>71</v>
      </c>
      <c r="Q6266">
        <v>22.3</v>
      </c>
      <c r="R6266" t="s">
        <v>71</v>
      </c>
    </row>
    <row r="6267" spans="1:46" x14ac:dyDescent="0.2">
      <c r="A6267" t="s">
        <v>284</v>
      </c>
      <c r="B6267" t="s">
        <v>285</v>
      </c>
      <c r="C6267">
        <f>-70.08256103 / 41.72549055</f>
        <v>-1.6796102360023659</v>
      </c>
      <c r="D6267" t="s">
        <v>286</v>
      </c>
      <c r="E6267" t="s">
        <v>70</v>
      </c>
      <c r="F6267" s="1">
        <v>41897</v>
      </c>
      <c r="G6267">
        <v>1.5</v>
      </c>
      <c r="O6267">
        <v>7.83</v>
      </c>
      <c r="P6267" t="s">
        <v>71</v>
      </c>
      <c r="Q6267">
        <v>22.3</v>
      </c>
      <c r="R6267" t="s">
        <v>71</v>
      </c>
    </row>
    <row r="6268" spans="1:46" x14ac:dyDescent="0.2">
      <c r="A6268" t="s">
        <v>284</v>
      </c>
      <c r="B6268" t="s">
        <v>285</v>
      </c>
      <c r="C6268">
        <f>-70.08256103 / 41.72549055</f>
        <v>-1.6796102360023659</v>
      </c>
      <c r="D6268" t="s">
        <v>286</v>
      </c>
      <c r="E6268" t="s">
        <v>70</v>
      </c>
      <c r="F6268" s="1">
        <v>41897</v>
      </c>
      <c r="G6268">
        <v>2</v>
      </c>
      <c r="O6268">
        <v>7.73</v>
      </c>
      <c r="P6268" t="s">
        <v>71</v>
      </c>
      <c r="Q6268">
        <v>22.3</v>
      </c>
      <c r="R6268" t="s">
        <v>71</v>
      </c>
    </row>
    <row r="6269" spans="1:46" x14ac:dyDescent="0.2">
      <c r="A6269" t="s">
        <v>284</v>
      </c>
      <c r="B6269" t="s">
        <v>285</v>
      </c>
      <c r="C6269">
        <f>-70.08256103 / 41.72549055</f>
        <v>-1.6796102360023659</v>
      </c>
      <c r="D6269" t="s">
        <v>286</v>
      </c>
      <c r="E6269" t="s">
        <v>70</v>
      </c>
      <c r="F6269" s="1">
        <v>41897</v>
      </c>
      <c r="G6269">
        <v>2.5</v>
      </c>
      <c r="O6269">
        <v>7.6</v>
      </c>
      <c r="P6269" t="s">
        <v>71</v>
      </c>
      <c r="Q6269">
        <v>22.3</v>
      </c>
      <c r="R6269" t="s">
        <v>71</v>
      </c>
    </row>
    <row r="6270" spans="1:46" x14ac:dyDescent="0.2">
      <c r="A6270" t="s">
        <v>284</v>
      </c>
      <c r="B6270" t="s">
        <v>285</v>
      </c>
      <c r="C6270">
        <f>-70.08256103 / 41.72549055</f>
        <v>-1.6796102360023659</v>
      </c>
      <c r="D6270" t="s">
        <v>286</v>
      </c>
      <c r="E6270" t="s">
        <v>70</v>
      </c>
      <c r="F6270" s="1">
        <v>41897</v>
      </c>
      <c r="G6270">
        <v>3</v>
      </c>
      <c r="O6270">
        <v>7.71</v>
      </c>
      <c r="P6270" t="s">
        <v>71</v>
      </c>
      <c r="Q6270">
        <v>22.3</v>
      </c>
      <c r="R6270" t="s">
        <v>71</v>
      </c>
    </row>
    <row r="6271" spans="1:46" x14ac:dyDescent="0.2">
      <c r="A6271" t="s">
        <v>284</v>
      </c>
      <c r="B6271" t="s">
        <v>285</v>
      </c>
      <c r="C6271">
        <f>-70.08256103 / 41.72549055</f>
        <v>-1.6796102360023659</v>
      </c>
      <c r="D6271" t="s">
        <v>286</v>
      </c>
      <c r="E6271" t="s">
        <v>70</v>
      </c>
      <c r="F6271" s="1">
        <v>41897</v>
      </c>
      <c r="G6271">
        <v>3.3</v>
      </c>
      <c r="K6271">
        <v>4.95</v>
      </c>
      <c r="L6271" t="s">
        <v>71</v>
      </c>
      <c r="S6271">
        <v>0.85</v>
      </c>
      <c r="T6271" t="s">
        <v>71</v>
      </c>
      <c r="U6271">
        <v>26.33</v>
      </c>
      <c r="V6271" t="s">
        <v>71</v>
      </c>
      <c r="W6271">
        <v>36.96</v>
      </c>
      <c r="X6271" t="s">
        <v>71</v>
      </c>
      <c r="Y6271">
        <v>51.31</v>
      </c>
      <c r="AA6271">
        <v>46.29</v>
      </c>
      <c r="AE6271">
        <v>1.7</v>
      </c>
      <c r="AF6271" t="s">
        <v>71</v>
      </c>
      <c r="AG6271">
        <v>5.81</v>
      </c>
      <c r="AH6271" t="s">
        <v>71</v>
      </c>
      <c r="AS6271">
        <v>20.28</v>
      </c>
      <c r="AT6271" t="s">
        <v>71</v>
      </c>
    </row>
    <row r="6272" spans="1:46" x14ac:dyDescent="0.2">
      <c r="A6272" t="s">
        <v>284</v>
      </c>
      <c r="B6272" t="s">
        <v>285</v>
      </c>
      <c r="C6272">
        <f>-70.08256103 / 41.72549055</f>
        <v>-1.6796102360023659</v>
      </c>
      <c r="D6272" t="s">
        <v>286</v>
      </c>
      <c r="E6272" t="s">
        <v>70</v>
      </c>
      <c r="F6272" s="1">
        <v>41897</v>
      </c>
      <c r="G6272">
        <v>3.5</v>
      </c>
      <c r="O6272">
        <v>7.75</v>
      </c>
      <c r="P6272" t="s">
        <v>71</v>
      </c>
      <c r="Q6272">
        <v>22.3</v>
      </c>
      <c r="R6272" t="s">
        <v>71</v>
      </c>
    </row>
    <row r="6273" spans="1:58" x14ac:dyDescent="0.2">
      <c r="A6273" t="s">
        <v>284</v>
      </c>
      <c r="B6273" t="s">
        <v>285</v>
      </c>
      <c r="C6273">
        <f>-70.08256103 / 41.72549055</f>
        <v>-1.6796102360023659</v>
      </c>
      <c r="D6273" t="s">
        <v>286</v>
      </c>
      <c r="E6273" t="s">
        <v>70</v>
      </c>
      <c r="F6273" s="1">
        <v>41897</v>
      </c>
      <c r="G6273">
        <v>4</v>
      </c>
      <c r="O6273">
        <v>7.66</v>
      </c>
      <c r="P6273" t="s">
        <v>71</v>
      </c>
      <c r="Q6273">
        <v>22.2</v>
      </c>
      <c r="R6273" t="s">
        <v>71</v>
      </c>
    </row>
    <row r="6274" spans="1:58" x14ac:dyDescent="0.2">
      <c r="A6274" t="s">
        <v>284</v>
      </c>
      <c r="B6274" t="s">
        <v>285</v>
      </c>
      <c r="C6274">
        <f>-70.08256103 / 41.72549055</f>
        <v>-1.6796102360023659</v>
      </c>
      <c r="D6274" t="s">
        <v>286</v>
      </c>
      <c r="E6274" t="s">
        <v>70</v>
      </c>
      <c r="F6274" s="1">
        <v>42625</v>
      </c>
      <c r="G6274">
        <v>0.5</v>
      </c>
      <c r="I6274">
        <v>4.29</v>
      </c>
      <c r="J6274" t="s">
        <v>71</v>
      </c>
      <c r="K6274">
        <v>12.16</v>
      </c>
      <c r="L6274" t="s">
        <v>71</v>
      </c>
      <c r="M6274">
        <v>2.4900000000000002</v>
      </c>
      <c r="N6274" t="s">
        <v>71</v>
      </c>
      <c r="O6274">
        <v>7.3</v>
      </c>
      <c r="P6274" t="s">
        <v>71</v>
      </c>
      <c r="Q6274">
        <v>25</v>
      </c>
      <c r="R6274" t="s">
        <v>71</v>
      </c>
      <c r="S6274">
        <v>0.71</v>
      </c>
      <c r="T6274" t="s">
        <v>71</v>
      </c>
      <c r="U6274">
        <v>21.99</v>
      </c>
      <c r="V6274" t="s">
        <v>71</v>
      </c>
      <c r="W6274">
        <v>39.51</v>
      </c>
      <c r="X6274" t="s">
        <v>71</v>
      </c>
      <c r="Y6274">
        <v>48.72</v>
      </c>
      <c r="AA6274">
        <v>55.11</v>
      </c>
      <c r="AC6274">
        <v>46.85</v>
      </c>
      <c r="AE6274">
        <v>2.7</v>
      </c>
      <c r="AF6274" t="s">
        <v>71</v>
      </c>
      <c r="AG6274">
        <v>5.85</v>
      </c>
      <c r="AH6274" t="s">
        <v>71</v>
      </c>
      <c r="AS6274">
        <v>32.83</v>
      </c>
      <c r="AT6274" t="s">
        <v>71</v>
      </c>
      <c r="BE6274">
        <v>44.99</v>
      </c>
      <c r="BF6274" t="s">
        <v>71</v>
      </c>
    </row>
    <row r="6275" spans="1:58" x14ac:dyDescent="0.2">
      <c r="A6275" t="s">
        <v>284</v>
      </c>
      <c r="B6275" t="s">
        <v>285</v>
      </c>
      <c r="C6275">
        <f>-70.08256103 / 41.72549055</f>
        <v>-1.6796102360023659</v>
      </c>
      <c r="D6275" t="s">
        <v>286</v>
      </c>
      <c r="E6275" t="s">
        <v>70</v>
      </c>
      <c r="F6275" s="1">
        <v>42625</v>
      </c>
      <c r="G6275">
        <v>1</v>
      </c>
      <c r="O6275">
        <v>7.8</v>
      </c>
      <c r="P6275" t="s">
        <v>71</v>
      </c>
      <c r="Q6275">
        <v>24.6</v>
      </c>
      <c r="R6275" t="s">
        <v>71</v>
      </c>
    </row>
    <row r="6276" spans="1:58" x14ac:dyDescent="0.2">
      <c r="A6276" t="s">
        <v>284</v>
      </c>
      <c r="B6276" t="s">
        <v>285</v>
      </c>
      <c r="C6276">
        <f>-70.08256103 / 41.72549055</f>
        <v>-1.6796102360023659</v>
      </c>
      <c r="D6276" t="s">
        <v>286</v>
      </c>
      <c r="E6276" t="s">
        <v>70</v>
      </c>
      <c r="F6276" s="1">
        <v>42625</v>
      </c>
      <c r="G6276">
        <v>1.5</v>
      </c>
      <c r="O6276">
        <v>7.71</v>
      </c>
      <c r="P6276" t="s">
        <v>71</v>
      </c>
      <c r="Q6276">
        <v>24.5</v>
      </c>
      <c r="R6276" t="s">
        <v>71</v>
      </c>
    </row>
    <row r="6277" spans="1:58" x14ac:dyDescent="0.2">
      <c r="A6277" t="s">
        <v>284</v>
      </c>
      <c r="B6277" t="s">
        <v>285</v>
      </c>
      <c r="C6277">
        <f>-70.08256103 / 41.72549055</f>
        <v>-1.6796102360023659</v>
      </c>
      <c r="D6277" t="s">
        <v>286</v>
      </c>
      <c r="E6277" t="s">
        <v>70</v>
      </c>
      <c r="F6277" s="1">
        <v>42625</v>
      </c>
      <c r="G6277">
        <v>2</v>
      </c>
      <c r="O6277">
        <v>7.68</v>
      </c>
      <c r="P6277" t="s">
        <v>71</v>
      </c>
      <c r="Q6277">
        <v>24.5</v>
      </c>
      <c r="R6277" t="s">
        <v>71</v>
      </c>
    </row>
    <row r="6278" spans="1:58" x14ac:dyDescent="0.2">
      <c r="A6278" t="s">
        <v>284</v>
      </c>
      <c r="B6278" t="s">
        <v>285</v>
      </c>
      <c r="C6278">
        <f>-70.08256103 / 41.72549055</f>
        <v>-1.6796102360023659</v>
      </c>
      <c r="D6278" t="s">
        <v>286</v>
      </c>
      <c r="E6278" t="s">
        <v>70</v>
      </c>
      <c r="F6278" s="1">
        <v>42625</v>
      </c>
      <c r="G6278">
        <v>2.5</v>
      </c>
      <c r="O6278">
        <v>7.6</v>
      </c>
      <c r="P6278" t="s">
        <v>71</v>
      </c>
      <c r="Q6278">
        <v>24.4</v>
      </c>
      <c r="R6278" t="s">
        <v>71</v>
      </c>
    </row>
    <row r="6279" spans="1:58" x14ac:dyDescent="0.2">
      <c r="A6279" t="s">
        <v>284</v>
      </c>
      <c r="B6279" t="s">
        <v>285</v>
      </c>
      <c r="C6279">
        <f>-70.08256103 / 41.72549055</f>
        <v>-1.6796102360023659</v>
      </c>
      <c r="D6279" t="s">
        <v>286</v>
      </c>
      <c r="E6279" t="s">
        <v>70</v>
      </c>
      <c r="F6279" s="1">
        <v>42625</v>
      </c>
      <c r="G6279">
        <v>3</v>
      </c>
      <c r="O6279">
        <v>7.31</v>
      </c>
      <c r="P6279" t="s">
        <v>71</v>
      </c>
      <c r="Q6279">
        <v>24.3</v>
      </c>
      <c r="R6279" t="s">
        <v>71</v>
      </c>
    </row>
    <row r="6280" spans="1:58" x14ac:dyDescent="0.2">
      <c r="A6280" t="s">
        <v>284</v>
      </c>
      <c r="B6280" t="s">
        <v>285</v>
      </c>
      <c r="C6280">
        <f>-70.08256103 / 41.72549055</f>
        <v>-1.6796102360023659</v>
      </c>
      <c r="D6280" t="s">
        <v>286</v>
      </c>
      <c r="E6280" t="s">
        <v>70</v>
      </c>
      <c r="F6280" s="1">
        <v>42625</v>
      </c>
      <c r="G6280">
        <v>3.2</v>
      </c>
      <c r="K6280">
        <v>34.49</v>
      </c>
      <c r="L6280" t="s">
        <v>71</v>
      </c>
      <c r="S6280">
        <v>0.68</v>
      </c>
      <c r="T6280" t="s">
        <v>71</v>
      </c>
      <c r="U6280">
        <v>21.06</v>
      </c>
      <c r="V6280" t="s">
        <v>71</v>
      </c>
      <c r="W6280">
        <v>42.28</v>
      </c>
      <c r="X6280" t="s">
        <v>71</v>
      </c>
      <c r="Y6280">
        <v>48.09</v>
      </c>
      <c r="AA6280">
        <v>65.33</v>
      </c>
      <c r="AE6280">
        <v>3.1</v>
      </c>
      <c r="AF6280" t="s">
        <v>71</v>
      </c>
      <c r="AG6280">
        <v>5.74</v>
      </c>
      <c r="AH6280" t="s">
        <v>71</v>
      </c>
      <c r="AS6280">
        <v>10.130000000000001</v>
      </c>
      <c r="AT6280" t="s">
        <v>71</v>
      </c>
      <c r="BE6280">
        <v>44.62</v>
      </c>
      <c r="BF6280" t="s">
        <v>71</v>
      </c>
    </row>
    <row r="6281" spans="1:58" x14ac:dyDescent="0.2">
      <c r="A6281" t="s">
        <v>284</v>
      </c>
      <c r="B6281" t="s">
        <v>285</v>
      </c>
      <c r="C6281">
        <f>-70.08256103 / 41.72549055</f>
        <v>-1.6796102360023659</v>
      </c>
      <c r="D6281" t="s">
        <v>286</v>
      </c>
      <c r="E6281" t="s">
        <v>70</v>
      </c>
      <c r="F6281" s="1">
        <v>42625</v>
      </c>
      <c r="G6281">
        <v>3.5</v>
      </c>
      <c r="O6281">
        <v>6.57</v>
      </c>
      <c r="P6281" t="s">
        <v>71</v>
      </c>
      <c r="Q6281">
        <v>24.2</v>
      </c>
      <c r="R6281" t="s">
        <v>71</v>
      </c>
    </row>
    <row r="6282" spans="1:58" x14ac:dyDescent="0.2">
      <c r="A6282" t="s">
        <v>284</v>
      </c>
      <c r="B6282" t="s">
        <v>285</v>
      </c>
      <c r="C6282">
        <f>-70.08256103 / 41.72549055</f>
        <v>-1.6796102360023659</v>
      </c>
      <c r="D6282" t="s">
        <v>286</v>
      </c>
      <c r="E6282" t="s">
        <v>70</v>
      </c>
      <c r="F6282" s="1">
        <v>42625</v>
      </c>
      <c r="G6282">
        <v>4</v>
      </c>
      <c r="O6282">
        <v>4.0999999999999996</v>
      </c>
      <c r="P6282" t="s">
        <v>71</v>
      </c>
      <c r="Q6282">
        <v>24.1</v>
      </c>
      <c r="R6282" t="s">
        <v>71</v>
      </c>
    </row>
    <row r="6283" spans="1:58" x14ac:dyDescent="0.2">
      <c r="A6283" t="s">
        <v>287</v>
      </c>
      <c r="B6283" t="s">
        <v>288</v>
      </c>
      <c r="C6283">
        <f>-70.13172605 / 41.72444904</f>
        <v>-1.6808304882052911</v>
      </c>
      <c r="D6283" t="s">
        <v>289</v>
      </c>
      <c r="E6283" t="s">
        <v>70</v>
      </c>
      <c r="F6283" s="1">
        <v>37143</v>
      </c>
      <c r="G6283">
        <v>0.5</v>
      </c>
      <c r="I6283">
        <v>6.3</v>
      </c>
      <c r="J6283" t="s">
        <v>71</v>
      </c>
      <c r="K6283">
        <v>0.65</v>
      </c>
      <c r="L6283" t="s">
        <v>71</v>
      </c>
      <c r="M6283">
        <v>6.3</v>
      </c>
      <c r="N6283" t="s">
        <v>71</v>
      </c>
      <c r="O6283">
        <v>7.1</v>
      </c>
      <c r="P6283" t="s">
        <v>71</v>
      </c>
      <c r="Q6283">
        <v>24.2</v>
      </c>
      <c r="R6283" t="s">
        <v>71</v>
      </c>
      <c r="S6283">
        <v>0.15</v>
      </c>
      <c r="T6283" t="s">
        <v>71</v>
      </c>
      <c r="U6283">
        <v>4.6500000000000004</v>
      </c>
      <c r="V6283" t="s">
        <v>71</v>
      </c>
      <c r="W6283">
        <v>8.8000000000000007</v>
      </c>
      <c r="X6283" t="s">
        <v>71</v>
      </c>
      <c r="Y6283">
        <v>26.31</v>
      </c>
      <c r="AA6283">
        <v>26.37</v>
      </c>
      <c r="AC6283">
        <v>33.479999999999997</v>
      </c>
      <c r="AE6283">
        <v>0.8</v>
      </c>
      <c r="AF6283" t="s">
        <v>71</v>
      </c>
      <c r="AG6283">
        <v>5.26</v>
      </c>
      <c r="AH6283" t="s">
        <v>71</v>
      </c>
      <c r="AS6283">
        <v>0.32</v>
      </c>
      <c r="AT6283" t="s">
        <v>71</v>
      </c>
    </row>
    <row r="6284" spans="1:58" x14ac:dyDescent="0.2">
      <c r="A6284" t="s">
        <v>287</v>
      </c>
      <c r="B6284" t="s">
        <v>288</v>
      </c>
      <c r="C6284">
        <f>-70.13172605 / 41.72444904</f>
        <v>-1.6808304882052911</v>
      </c>
      <c r="D6284" t="s">
        <v>289</v>
      </c>
      <c r="E6284" t="s">
        <v>70</v>
      </c>
      <c r="F6284" s="1">
        <v>37143</v>
      </c>
      <c r="G6284">
        <v>1</v>
      </c>
      <c r="O6284">
        <v>6.81</v>
      </c>
      <c r="P6284" t="s">
        <v>71</v>
      </c>
      <c r="Q6284">
        <v>24.2</v>
      </c>
      <c r="R6284" t="s">
        <v>71</v>
      </c>
    </row>
    <row r="6285" spans="1:58" x14ac:dyDescent="0.2">
      <c r="A6285" t="s">
        <v>287</v>
      </c>
      <c r="B6285" t="s">
        <v>288</v>
      </c>
      <c r="C6285">
        <f>-70.13172605 / 41.72444904</f>
        <v>-1.6808304882052911</v>
      </c>
      <c r="D6285" t="s">
        <v>289</v>
      </c>
      <c r="E6285" t="s">
        <v>70</v>
      </c>
      <c r="F6285" s="1">
        <v>37143</v>
      </c>
      <c r="G6285">
        <v>2</v>
      </c>
      <c r="O6285">
        <v>7.08</v>
      </c>
      <c r="P6285" t="s">
        <v>71</v>
      </c>
      <c r="Q6285">
        <v>24.2</v>
      </c>
      <c r="R6285" t="s">
        <v>71</v>
      </c>
    </row>
    <row r="6286" spans="1:58" x14ac:dyDescent="0.2">
      <c r="A6286" t="s">
        <v>287</v>
      </c>
      <c r="B6286" t="s">
        <v>288</v>
      </c>
      <c r="C6286">
        <f>-70.13172605 / 41.72444904</f>
        <v>-1.6808304882052911</v>
      </c>
      <c r="D6286" t="s">
        <v>289</v>
      </c>
      <c r="E6286" t="s">
        <v>70</v>
      </c>
      <c r="F6286" s="1">
        <v>37143</v>
      </c>
      <c r="G6286">
        <v>3</v>
      </c>
      <c r="O6286">
        <v>6.94</v>
      </c>
      <c r="P6286" t="s">
        <v>71</v>
      </c>
      <c r="Q6286">
        <v>24.1</v>
      </c>
      <c r="R6286" t="s">
        <v>71</v>
      </c>
    </row>
    <row r="6287" spans="1:58" x14ac:dyDescent="0.2">
      <c r="A6287" t="s">
        <v>287</v>
      </c>
      <c r="B6287" t="s">
        <v>288</v>
      </c>
      <c r="C6287">
        <f>-70.13172605 / 41.72444904</f>
        <v>-1.6808304882052911</v>
      </c>
      <c r="D6287" t="s">
        <v>289</v>
      </c>
      <c r="E6287" t="s">
        <v>70</v>
      </c>
      <c r="F6287" s="1">
        <v>37143</v>
      </c>
      <c r="G6287">
        <v>4</v>
      </c>
      <c r="O6287">
        <v>7.12</v>
      </c>
      <c r="P6287" t="s">
        <v>71</v>
      </c>
      <c r="Q6287">
        <v>24.1</v>
      </c>
      <c r="R6287" t="s">
        <v>71</v>
      </c>
    </row>
    <row r="6288" spans="1:58" x14ac:dyDescent="0.2">
      <c r="A6288" t="s">
        <v>287</v>
      </c>
      <c r="B6288" t="s">
        <v>288</v>
      </c>
      <c r="C6288">
        <f>-70.13172605 / 41.72444904</f>
        <v>-1.6808304882052911</v>
      </c>
      <c r="D6288" t="s">
        <v>289</v>
      </c>
      <c r="E6288" t="s">
        <v>70</v>
      </c>
      <c r="F6288" s="1">
        <v>37143</v>
      </c>
      <c r="G6288">
        <v>5</v>
      </c>
      <c r="K6288">
        <v>1.03</v>
      </c>
      <c r="L6288" t="s">
        <v>71</v>
      </c>
      <c r="O6288">
        <v>7.05</v>
      </c>
      <c r="P6288" t="s">
        <v>71</v>
      </c>
      <c r="Q6288">
        <v>24</v>
      </c>
      <c r="R6288" t="s">
        <v>71</v>
      </c>
      <c r="S6288">
        <v>0.15</v>
      </c>
      <c r="T6288" t="s">
        <v>71</v>
      </c>
      <c r="U6288">
        <v>4.6500000000000004</v>
      </c>
      <c r="V6288" t="s">
        <v>71</v>
      </c>
      <c r="W6288">
        <v>11.1</v>
      </c>
      <c r="X6288" t="s">
        <v>71</v>
      </c>
      <c r="Y6288">
        <v>26.31</v>
      </c>
      <c r="AA6288">
        <v>30.89</v>
      </c>
      <c r="AE6288">
        <v>0.6</v>
      </c>
      <c r="AF6288" t="s">
        <v>71</v>
      </c>
      <c r="AG6288">
        <v>5.6</v>
      </c>
      <c r="AH6288" t="s">
        <v>71</v>
      </c>
      <c r="AS6288">
        <v>0.49</v>
      </c>
      <c r="AT6288" t="s">
        <v>71</v>
      </c>
    </row>
    <row r="6289" spans="1:46" x14ac:dyDescent="0.2">
      <c r="A6289" t="s">
        <v>287</v>
      </c>
      <c r="B6289" t="s">
        <v>288</v>
      </c>
      <c r="C6289">
        <f>-70.13172605 / 41.72444904</f>
        <v>-1.6808304882052911</v>
      </c>
      <c r="D6289" t="s">
        <v>289</v>
      </c>
      <c r="E6289" t="s">
        <v>70</v>
      </c>
      <c r="F6289" s="1">
        <v>37143</v>
      </c>
      <c r="G6289">
        <v>6</v>
      </c>
      <c r="O6289">
        <v>6.64</v>
      </c>
      <c r="P6289" t="s">
        <v>71</v>
      </c>
      <c r="Q6289">
        <v>24.1</v>
      </c>
      <c r="R6289" t="s">
        <v>71</v>
      </c>
    </row>
    <row r="6290" spans="1:46" x14ac:dyDescent="0.2">
      <c r="A6290" t="s">
        <v>287</v>
      </c>
      <c r="B6290" t="s">
        <v>288</v>
      </c>
      <c r="C6290">
        <f>-70.13172605 / 41.72444904</f>
        <v>-1.6808304882052911</v>
      </c>
      <c r="D6290" t="s">
        <v>289</v>
      </c>
      <c r="E6290" t="s">
        <v>70</v>
      </c>
      <c r="F6290" s="1">
        <v>37873</v>
      </c>
      <c r="G6290">
        <v>0.5</v>
      </c>
      <c r="I6290">
        <v>6.1</v>
      </c>
      <c r="J6290" t="s">
        <v>71</v>
      </c>
      <c r="K6290">
        <v>4.0999999999999996</v>
      </c>
      <c r="L6290" t="s">
        <v>71</v>
      </c>
      <c r="M6290">
        <v>5.2</v>
      </c>
      <c r="N6290" t="s">
        <v>71</v>
      </c>
      <c r="O6290">
        <v>6.88</v>
      </c>
      <c r="P6290" t="s">
        <v>71</v>
      </c>
      <c r="Q6290">
        <v>22.1</v>
      </c>
      <c r="R6290" t="s">
        <v>71</v>
      </c>
      <c r="S6290">
        <v>0.4</v>
      </c>
      <c r="T6290" t="s">
        <v>71</v>
      </c>
      <c r="U6290">
        <v>12.39</v>
      </c>
      <c r="V6290" t="s">
        <v>71</v>
      </c>
      <c r="W6290">
        <v>18</v>
      </c>
      <c r="X6290" t="s">
        <v>71</v>
      </c>
      <c r="Y6290">
        <v>40.44</v>
      </c>
      <c r="AA6290">
        <v>44.44</v>
      </c>
      <c r="AC6290">
        <v>36.24</v>
      </c>
      <c r="AE6290">
        <v>0.09</v>
      </c>
      <c r="AF6290" t="s">
        <v>71</v>
      </c>
      <c r="AG6290">
        <v>5.52</v>
      </c>
      <c r="AH6290" t="s">
        <v>71</v>
      </c>
      <c r="AS6290">
        <v>0.03</v>
      </c>
      <c r="AT6290" t="s">
        <v>71</v>
      </c>
    </row>
    <row r="6291" spans="1:46" x14ac:dyDescent="0.2">
      <c r="A6291" t="s">
        <v>287</v>
      </c>
      <c r="B6291" t="s">
        <v>288</v>
      </c>
      <c r="C6291">
        <f>-70.13172605 / 41.72444904</f>
        <v>-1.6808304882052911</v>
      </c>
      <c r="D6291" t="s">
        <v>289</v>
      </c>
      <c r="E6291" t="s">
        <v>70</v>
      </c>
      <c r="F6291" s="1">
        <v>37873</v>
      </c>
      <c r="G6291">
        <v>1</v>
      </c>
      <c r="O6291">
        <v>6.62</v>
      </c>
      <c r="P6291" t="s">
        <v>71</v>
      </c>
      <c r="Q6291">
        <v>22</v>
      </c>
      <c r="R6291" t="s">
        <v>71</v>
      </c>
    </row>
    <row r="6292" spans="1:46" x14ac:dyDescent="0.2">
      <c r="A6292" t="s">
        <v>287</v>
      </c>
      <c r="B6292" t="s">
        <v>288</v>
      </c>
      <c r="C6292">
        <f>-70.13172605 / 41.72444904</f>
        <v>-1.6808304882052911</v>
      </c>
      <c r="D6292" t="s">
        <v>289</v>
      </c>
      <c r="E6292" t="s">
        <v>70</v>
      </c>
      <c r="F6292" s="1">
        <v>37873</v>
      </c>
      <c r="G6292">
        <v>2</v>
      </c>
      <c r="O6292">
        <v>6.39</v>
      </c>
      <c r="P6292" t="s">
        <v>71</v>
      </c>
      <c r="Q6292">
        <v>22</v>
      </c>
      <c r="R6292" t="s">
        <v>71</v>
      </c>
    </row>
    <row r="6293" spans="1:46" x14ac:dyDescent="0.2">
      <c r="A6293" t="s">
        <v>287</v>
      </c>
      <c r="B6293" t="s">
        <v>288</v>
      </c>
      <c r="C6293">
        <f>-70.13172605 / 41.72444904</f>
        <v>-1.6808304882052911</v>
      </c>
      <c r="D6293" t="s">
        <v>289</v>
      </c>
      <c r="E6293" t="s">
        <v>70</v>
      </c>
      <c r="F6293" s="1">
        <v>37873</v>
      </c>
      <c r="G6293">
        <v>3</v>
      </c>
      <c r="O6293">
        <v>5.57</v>
      </c>
      <c r="P6293" t="s">
        <v>71</v>
      </c>
      <c r="Q6293">
        <v>21.9</v>
      </c>
      <c r="R6293" t="s">
        <v>71</v>
      </c>
    </row>
    <row r="6294" spans="1:46" x14ac:dyDescent="0.2">
      <c r="A6294" t="s">
        <v>287</v>
      </c>
      <c r="B6294" t="s">
        <v>288</v>
      </c>
      <c r="C6294">
        <f>-70.13172605 / 41.72444904</f>
        <v>-1.6808304882052911</v>
      </c>
      <c r="D6294" t="s">
        <v>289</v>
      </c>
      <c r="E6294" t="s">
        <v>70</v>
      </c>
      <c r="F6294" s="1">
        <v>37873</v>
      </c>
      <c r="G6294">
        <v>4</v>
      </c>
      <c r="O6294">
        <v>5.71</v>
      </c>
      <c r="P6294" t="s">
        <v>71</v>
      </c>
      <c r="Q6294">
        <v>21.9</v>
      </c>
      <c r="R6294" t="s">
        <v>71</v>
      </c>
    </row>
    <row r="6295" spans="1:46" x14ac:dyDescent="0.2">
      <c r="A6295" t="s">
        <v>287</v>
      </c>
      <c r="B6295" t="s">
        <v>288</v>
      </c>
      <c r="C6295">
        <f>-70.13172605 / 41.72444904</f>
        <v>-1.6808304882052911</v>
      </c>
      <c r="D6295" t="s">
        <v>289</v>
      </c>
      <c r="E6295" t="s">
        <v>70</v>
      </c>
      <c r="F6295" s="1">
        <v>37873</v>
      </c>
      <c r="G6295">
        <v>5</v>
      </c>
      <c r="K6295">
        <v>4.16</v>
      </c>
      <c r="L6295" t="s">
        <v>71</v>
      </c>
      <c r="O6295">
        <v>5.83</v>
      </c>
      <c r="P6295" t="s">
        <v>71</v>
      </c>
      <c r="Q6295">
        <v>21.8</v>
      </c>
      <c r="R6295" t="s">
        <v>71</v>
      </c>
      <c r="S6295">
        <v>0.9</v>
      </c>
      <c r="T6295" t="s">
        <v>71</v>
      </c>
      <c r="U6295">
        <v>27.88</v>
      </c>
      <c r="V6295" t="s">
        <v>71</v>
      </c>
      <c r="W6295">
        <v>17.2</v>
      </c>
      <c r="X6295" t="s">
        <v>71</v>
      </c>
      <c r="Y6295">
        <v>52.14</v>
      </c>
      <c r="AA6295">
        <v>44.58</v>
      </c>
      <c r="AE6295">
        <v>0.11</v>
      </c>
      <c r="AF6295" t="s">
        <v>71</v>
      </c>
      <c r="AG6295">
        <v>5.58</v>
      </c>
      <c r="AH6295" t="s">
        <v>71</v>
      </c>
      <c r="AS6295">
        <v>0.03</v>
      </c>
      <c r="AT6295" t="s">
        <v>71</v>
      </c>
    </row>
    <row r="6296" spans="1:46" x14ac:dyDescent="0.2">
      <c r="A6296" t="s">
        <v>287</v>
      </c>
      <c r="B6296" t="s">
        <v>288</v>
      </c>
      <c r="C6296">
        <f>-70.13172605 / 41.72444904</f>
        <v>-1.6808304882052911</v>
      </c>
      <c r="D6296" t="s">
        <v>289</v>
      </c>
      <c r="E6296" t="s">
        <v>70</v>
      </c>
      <c r="F6296" s="1">
        <v>38251</v>
      </c>
      <c r="G6296">
        <v>0.5</v>
      </c>
      <c r="I6296">
        <v>21.1</v>
      </c>
      <c r="J6296" t="s">
        <v>71</v>
      </c>
      <c r="K6296">
        <v>4.9800000000000004</v>
      </c>
      <c r="L6296" t="s">
        <v>71</v>
      </c>
      <c r="M6296">
        <v>5.63</v>
      </c>
      <c r="N6296" t="s">
        <v>71</v>
      </c>
      <c r="O6296">
        <v>8.1999999999999993</v>
      </c>
      <c r="P6296" t="s">
        <v>71</v>
      </c>
      <c r="Q6296">
        <v>19.8</v>
      </c>
      <c r="R6296" t="s">
        <v>71</v>
      </c>
      <c r="S6296">
        <v>0.28000000000000003</v>
      </c>
      <c r="T6296" t="s">
        <v>71</v>
      </c>
      <c r="U6296">
        <v>8.67</v>
      </c>
      <c r="V6296" t="s">
        <v>71</v>
      </c>
      <c r="W6296">
        <v>16.03</v>
      </c>
      <c r="X6296" t="s">
        <v>71</v>
      </c>
      <c r="Y6296">
        <v>35.299999999999997</v>
      </c>
      <c r="AA6296">
        <v>46.35</v>
      </c>
      <c r="AC6296">
        <v>35.1</v>
      </c>
      <c r="AE6296">
        <v>2.42</v>
      </c>
      <c r="AF6296" t="s">
        <v>71</v>
      </c>
      <c r="AG6296">
        <v>5.66</v>
      </c>
      <c r="AH6296" t="s">
        <v>71</v>
      </c>
      <c r="AS6296">
        <v>0.03</v>
      </c>
      <c r="AT6296" t="s">
        <v>71</v>
      </c>
    </row>
    <row r="6297" spans="1:46" x14ac:dyDescent="0.2">
      <c r="A6297" t="s">
        <v>287</v>
      </c>
      <c r="B6297" t="s">
        <v>288</v>
      </c>
      <c r="C6297">
        <f>-70.13172605 / 41.72444904</f>
        <v>-1.6808304882052911</v>
      </c>
      <c r="D6297" t="s">
        <v>289</v>
      </c>
      <c r="E6297" t="s">
        <v>70</v>
      </c>
      <c r="F6297" s="1">
        <v>38251</v>
      </c>
      <c r="G6297">
        <v>1</v>
      </c>
      <c r="O6297">
        <v>8.09</v>
      </c>
      <c r="P6297" t="s">
        <v>71</v>
      </c>
      <c r="Q6297">
        <v>19.7</v>
      </c>
      <c r="R6297" t="s">
        <v>71</v>
      </c>
    </row>
    <row r="6298" spans="1:46" x14ac:dyDescent="0.2">
      <c r="A6298" t="s">
        <v>287</v>
      </c>
      <c r="B6298" t="s">
        <v>288</v>
      </c>
      <c r="C6298">
        <f>-70.13172605 / 41.72444904</f>
        <v>-1.6808304882052911</v>
      </c>
      <c r="D6298" t="s">
        <v>289</v>
      </c>
      <c r="E6298" t="s">
        <v>70</v>
      </c>
      <c r="F6298" s="1">
        <v>38251</v>
      </c>
      <c r="G6298">
        <v>2</v>
      </c>
      <c r="O6298">
        <v>7.89</v>
      </c>
      <c r="P6298" t="s">
        <v>71</v>
      </c>
      <c r="Q6298">
        <v>19.600000000000001</v>
      </c>
      <c r="R6298" t="s">
        <v>71</v>
      </c>
    </row>
    <row r="6299" spans="1:46" x14ac:dyDescent="0.2">
      <c r="A6299" t="s">
        <v>287</v>
      </c>
      <c r="B6299" t="s">
        <v>288</v>
      </c>
      <c r="C6299">
        <f>-70.13172605 / 41.72444904</f>
        <v>-1.6808304882052911</v>
      </c>
      <c r="D6299" t="s">
        <v>289</v>
      </c>
      <c r="E6299" t="s">
        <v>70</v>
      </c>
      <c r="F6299" s="1">
        <v>38251</v>
      </c>
      <c r="G6299">
        <v>3</v>
      </c>
      <c r="O6299">
        <v>7.73</v>
      </c>
      <c r="P6299" t="s">
        <v>71</v>
      </c>
      <c r="Q6299">
        <v>19.600000000000001</v>
      </c>
      <c r="R6299" t="s">
        <v>71</v>
      </c>
    </row>
    <row r="6300" spans="1:46" x14ac:dyDescent="0.2">
      <c r="A6300" t="s">
        <v>287</v>
      </c>
      <c r="B6300" t="s">
        <v>288</v>
      </c>
      <c r="C6300">
        <f>-70.13172605 / 41.72444904</f>
        <v>-1.6808304882052911</v>
      </c>
      <c r="D6300" t="s">
        <v>289</v>
      </c>
      <c r="E6300" t="s">
        <v>70</v>
      </c>
      <c r="F6300" s="1">
        <v>38251</v>
      </c>
      <c r="G6300">
        <v>4</v>
      </c>
      <c r="O6300">
        <v>7.75</v>
      </c>
      <c r="P6300" t="s">
        <v>71</v>
      </c>
      <c r="Q6300">
        <v>19.600000000000001</v>
      </c>
      <c r="R6300" t="s">
        <v>71</v>
      </c>
    </row>
    <row r="6301" spans="1:46" x14ac:dyDescent="0.2">
      <c r="A6301" t="s">
        <v>287</v>
      </c>
      <c r="B6301" t="s">
        <v>288</v>
      </c>
      <c r="C6301">
        <f>-70.13172605 / 41.72444904</f>
        <v>-1.6808304882052911</v>
      </c>
      <c r="D6301" t="s">
        <v>289</v>
      </c>
      <c r="E6301" t="s">
        <v>70</v>
      </c>
      <c r="F6301" s="1">
        <v>38251</v>
      </c>
      <c r="G6301">
        <v>5</v>
      </c>
      <c r="O6301">
        <v>7.67</v>
      </c>
      <c r="P6301" t="s">
        <v>71</v>
      </c>
      <c r="Q6301">
        <v>19.5</v>
      </c>
      <c r="R6301" t="s">
        <v>71</v>
      </c>
    </row>
    <row r="6302" spans="1:46" x14ac:dyDescent="0.2">
      <c r="A6302" t="s">
        <v>287</v>
      </c>
      <c r="B6302" t="s">
        <v>288</v>
      </c>
      <c r="C6302">
        <f>-70.13172605 / 41.72444904</f>
        <v>-1.6808304882052911</v>
      </c>
      <c r="D6302" t="s">
        <v>289</v>
      </c>
      <c r="E6302" t="s">
        <v>70</v>
      </c>
      <c r="F6302" s="1">
        <v>38251</v>
      </c>
      <c r="G6302">
        <v>5.5</v>
      </c>
      <c r="K6302">
        <v>1.37</v>
      </c>
      <c r="L6302" t="s">
        <v>71</v>
      </c>
      <c r="S6302">
        <v>0.11</v>
      </c>
      <c r="T6302" t="s">
        <v>71</v>
      </c>
      <c r="U6302">
        <v>3.41</v>
      </c>
      <c r="V6302" t="s">
        <v>71</v>
      </c>
      <c r="W6302">
        <v>14.09</v>
      </c>
      <c r="X6302" t="s">
        <v>71</v>
      </c>
      <c r="Y6302">
        <v>21.84</v>
      </c>
      <c r="AA6302">
        <v>33.69</v>
      </c>
      <c r="AE6302">
        <v>2.42</v>
      </c>
      <c r="AF6302" t="s">
        <v>71</v>
      </c>
      <c r="AG6302">
        <v>5.69</v>
      </c>
      <c r="AH6302" t="s">
        <v>71</v>
      </c>
      <c r="AS6302">
        <v>0.2</v>
      </c>
      <c r="AT6302" t="s">
        <v>71</v>
      </c>
    </row>
    <row r="6303" spans="1:46" x14ac:dyDescent="0.2">
      <c r="A6303" t="s">
        <v>287</v>
      </c>
      <c r="B6303" t="s">
        <v>288</v>
      </c>
      <c r="C6303">
        <f>-70.13172605 / 41.72444904</f>
        <v>-1.6808304882052911</v>
      </c>
      <c r="D6303" t="s">
        <v>289</v>
      </c>
      <c r="E6303" t="s">
        <v>70</v>
      </c>
      <c r="F6303" s="1">
        <v>38251</v>
      </c>
      <c r="G6303">
        <v>6</v>
      </c>
      <c r="O6303">
        <v>7.33</v>
      </c>
      <c r="P6303" t="s">
        <v>71</v>
      </c>
      <c r="Q6303">
        <v>19.5</v>
      </c>
      <c r="R6303" t="s">
        <v>71</v>
      </c>
    </row>
    <row r="6304" spans="1:46" x14ac:dyDescent="0.2">
      <c r="A6304" t="s">
        <v>287</v>
      </c>
      <c r="B6304" t="s">
        <v>288</v>
      </c>
      <c r="C6304">
        <f>-70.13172605 / 41.72444904</f>
        <v>-1.6808304882052911</v>
      </c>
      <c r="D6304" t="s">
        <v>289</v>
      </c>
      <c r="E6304" t="s">
        <v>70</v>
      </c>
      <c r="F6304" s="1">
        <v>38589</v>
      </c>
      <c r="G6304">
        <v>0.5</v>
      </c>
      <c r="I6304">
        <v>6.3</v>
      </c>
      <c r="J6304" t="s">
        <v>71</v>
      </c>
      <c r="K6304">
        <v>3.47</v>
      </c>
      <c r="L6304" t="s">
        <v>71</v>
      </c>
      <c r="M6304">
        <v>4.3</v>
      </c>
      <c r="N6304" t="s">
        <v>71</v>
      </c>
      <c r="O6304">
        <v>6.37</v>
      </c>
      <c r="P6304" t="s">
        <v>71</v>
      </c>
      <c r="Q6304">
        <v>25</v>
      </c>
      <c r="R6304" t="s">
        <v>71</v>
      </c>
      <c r="S6304">
        <v>0.3</v>
      </c>
      <c r="T6304" t="s">
        <v>71</v>
      </c>
      <c r="U6304">
        <v>9.2899999999999991</v>
      </c>
      <c r="V6304" t="s">
        <v>71</v>
      </c>
      <c r="W6304">
        <v>16.98</v>
      </c>
      <c r="X6304" t="s">
        <v>71</v>
      </c>
      <c r="Y6304">
        <v>36.29</v>
      </c>
      <c r="AA6304">
        <v>42.81</v>
      </c>
      <c r="AC6304">
        <v>38.979999999999997</v>
      </c>
      <c r="AE6304">
        <v>3.63</v>
      </c>
      <c r="AF6304" t="s">
        <v>71</v>
      </c>
      <c r="AG6304">
        <v>6.12</v>
      </c>
      <c r="AH6304" t="s">
        <v>71</v>
      </c>
      <c r="AS6304">
        <v>1.2</v>
      </c>
      <c r="AT6304" t="s">
        <v>71</v>
      </c>
    </row>
    <row r="6305" spans="1:46" x14ac:dyDescent="0.2">
      <c r="A6305" t="s">
        <v>287</v>
      </c>
      <c r="B6305" t="s">
        <v>288</v>
      </c>
      <c r="C6305">
        <f>-70.13172605 / 41.72444904</f>
        <v>-1.6808304882052911</v>
      </c>
      <c r="D6305" t="s">
        <v>289</v>
      </c>
      <c r="E6305" t="s">
        <v>70</v>
      </c>
      <c r="F6305" s="1">
        <v>38589</v>
      </c>
      <c r="G6305">
        <v>1</v>
      </c>
      <c r="O6305">
        <v>6.01</v>
      </c>
      <c r="P6305" t="s">
        <v>71</v>
      </c>
      <c r="Q6305">
        <v>25.1</v>
      </c>
      <c r="R6305" t="s">
        <v>71</v>
      </c>
    </row>
    <row r="6306" spans="1:46" x14ac:dyDescent="0.2">
      <c r="A6306" t="s">
        <v>287</v>
      </c>
      <c r="B6306" t="s">
        <v>288</v>
      </c>
      <c r="C6306">
        <f>-70.13172605 / 41.72444904</f>
        <v>-1.6808304882052911</v>
      </c>
      <c r="D6306" t="s">
        <v>289</v>
      </c>
      <c r="E6306" t="s">
        <v>70</v>
      </c>
      <c r="F6306" s="1">
        <v>38589</v>
      </c>
      <c r="G6306">
        <v>2</v>
      </c>
      <c r="O6306">
        <v>5.78</v>
      </c>
      <c r="P6306" t="s">
        <v>71</v>
      </c>
      <c r="Q6306">
        <v>25</v>
      </c>
      <c r="R6306" t="s">
        <v>71</v>
      </c>
    </row>
    <row r="6307" spans="1:46" x14ac:dyDescent="0.2">
      <c r="A6307" t="s">
        <v>287</v>
      </c>
      <c r="B6307" t="s">
        <v>288</v>
      </c>
      <c r="C6307">
        <f>-70.13172605 / 41.72444904</f>
        <v>-1.6808304882052911</v>
      </c>
      <c r="D6307" t="s">
        <v>289</v>
      </c>
      <c r="E6307" t="s">
        <v>70</v>
      </c>
      <c r="F6307" s="1">
        <v>38589</v>
      </c>
      <c r="G6307">
        <v>3</v>
      </c>
      <c r="O6307">
        <v>6.35</v>
      </c>
      <c r="P6307" t="s">
        <v>71</v>
      </c>
      <c r="Q6307">
        <v>25</v>
      </c>
      <c r="R6307" t="s">
        <v>71</v>
      </c>
    </row>
    <row r="6308" spans="1:46" x14ac:dyDescent="0.2">
      <c r="A6308" t="s">
        <v>287</v>
      </c>
      <c r="B6308" t="s">
        <v>288</v>
      </c>
      <c r="C6308">
        <f>-70.13172605 / 41.72444904</f>
        <v>-1.6808304882052911</v>
      </c>
      <c r="D6308" t="s">
        <v>289</v>
      </c>
      <c r="E6308" t="s">
        <v>70</v>
      </c>
      <c r="F6308" s="1">
        <v>38589</v>
      </c>
      <c r="G6308">
        <v>4</v>
      </c>
      <c r="O6308">
        <v>6.08</v>
      </c>
      <c r="P6308" t="s">
        <v>71</v>
      </c>
      <c r="Q6308">
        <v>24.8</v>
      </c>
      <c r="R6308" t="s">
        <v>71</v>
      </c>
    </row>
    <row r="6309" spans="1:46" x14ac:dyDescent="0.2">
      <c r="A6309" t="s">
        <v>287</v>
      </c>
      <c r="B6309" t="s">
        <v>288</v>
      </c>
      <c r="C6309">
        <f>-70.13172605 / 41.72444904</f>
        <v>-1.6808304882052911</v>
      </c>
      <c r="D6309" t="s">
        <v>289</v>
      </c>
      <c r="E6309" t="s">
        <v>70</v>
      </c>
      <c r="F6309" s="1">
        <v>38589</v>
      </c>
      <c r="G6309">
        <v>5</v>
      </c>
      <c r="O6309">
        <v>0.18</v>
      </c>
      <c r="P6309" t="s">
        <v>71</v>
      </c>
      <c r="Q6309">
        <v>19</v>
      </c>
      <c r="R6309" t="s">
        <v>71</v>
      </c>
    </row>
    <row r="6310" spans="1:46" x14ac:dyDescent="0.2">
      <c r="A6310" t="s">
        <v>287</v>
      </c>
      <c r="B6310" t="s">
        <v>288</v>
      </c>
      <c r="C6310">
        <f>-70.13172605 / 41.72444904</f>
        <v>-1.6808304882052911</v>
      </c>
      <c r="D6310" t="s">
        <v>289</v>
      </c>
      <c r="E6310" t="s">
        <v>70</v>
      </c>
      <c r="F6310" s="1">
        <v>38589</v>
      </c>
      <c r="G6310">
        <v>5.3</v>
      </c>
      <c r="K6310">
        <v>33.880000000000003</v>
      </c>
      <c r="L6310" t="s">
        <v>71</v>
      </c>
      <c r="S6310">
        <v>0.9</v>
      </c>
      <c r="T6310" t="s">
        <v>71</v>
      </c>
      <c r="U6310">
        <v>27.88</v>
      </c>
      <c r="V6310" t="s">
        <v>71</v>
      </c>
      <c r="W6310">
        <v>26.28</v>
      </c>
      <c r="X6310" t="s">
        <v>71</v>
      </c>
      <c r="Y6310">
        <v>52.14</v>
      </c>
      <c r="AA6310">
        <v>65.16</v>
      </c>
      <c r="AE6310">
        <v>6.86</v>
      </c>
      <c r="AF6310" t="s">
        <v>71</v>
      </c>
      <c r="AG6310">
        <v>5.8</v>
      </c>
      <c r="AH6310" t="s">
        <v>71</v>
      </c>
      <c r="AS6310">
        <v>14.12</v>
      </c>
      <c r="AT6310" t="s">
        <v>71</v>
      </c>
    </row>
    <row r="6311" spans="1:46" x14ac:dyDescent="0.2">
      <c r="A6311" t="s">
        <v>287</v>
      </c>
      <c r="B6311" t="s">
        <v>288</v>
      </c>
      <c r="C6311">
        <f>-70.13172605 / 41.72444904</f>
        <v>-1.6808304882052911</v>
      </c>
      <c r="D6311" t="s">
        <v>289</v>
      </c>
      <c r="E6311" t="s">
        <v>70</v>
      </c>
      <c r="F6311" s="1">
        <v>38589</v>
      </c>
      <c r="G6311">
        <v>6</v>
      </c>
      <c r="O6311">
        <v>0.01</v>
      </c>
      <c r="P6311" t="s">
        <v>71</v>
      </c>
      <c r="Q6311">
        <v>14.2</v>
      </c>
      <c r="R6311" t="s">
        <v>71</v>
      </c>
    </row>
    <row r="6312" spans="1:46" x14ac:dyDescent="0.2">
      <c r="A6312" t="s">
        <v>287</v>
      </c>
      <c r="B6312" t="s">
        <v>288</v>
      </c>
      <c r="C6312">
        <f>-70.13172605 / 41.72444904</f>
        <v>-1.6808304882052911</v>
      </c>
      <c r="D6312" t="s">
        <v>289</v>
      </c>
      <c r="E6312" t="s">
        <v>70</v>
      </c>
      <c r="F6312" s="1">
        <v>38987</v>
      </c>
      <c r="G6312">
        <v>0.5</v>
      </c>
      <c r="I6312">
        <v>19.600000000000001</v>
      </c>
      <c r="J6312" t="s">
        <v>71</v>
      </c>
      <c r="K6312">
        <v>2.27</v>
      </c>
      <c r="L6312" t="s">
        <v>71</v>
      </c>
      <c r="M6312">
        <v>4.45</v>
      </c>
      <c r="N6312" t="s">
        <v>71</v>
      </c>
      <c r="O6312">
        <v>7.76</v>
      </c>
      <c r="P6312" t="s">
        <v>71</v>
      </c>
      <c r="Q6312">
        <v>20.5</v>
      </c>
      <c r="R6312" t="s">
        <v>71</v>
      </c>
      <c r="S6312">
        <v>0.22</v>
      </c>
      <c r="T6312" t="s">
        <v>71</v>
      </c>
      <c r="U6312">
        <v>6.92</v>
      </c>
      <c r="V6312" t="s">
        <v>71</v>
      </c>
      <c r="W6312">
        <v>33.75</v>
      </c>
      <c r="X6312" t="s">
        <v>71</v>
      </c>
      <c r="Y6312">
        <v>32.04</v>
      </c>
      <c r="AA6312">
        <v>38.64</v>
      </c>
      <c r="AC6312">
        <v>38.49</v>
      </c>
      <c r="AE6312">
        <v>3.63</v>
      </c>
      <c r="AF6312" t="s">
        <v>71</v>
      </c>
      <c r="AG6312">
        <v>5.91</v>
      </c>
      <c r="AH6312" t="s">
        <v>71</v>
      </c>
      <c r="AS6312">
        <v>1.2</v>
      </c>
      <c r="AT6312" t="s">
        <v>71</v>
      </c>
    </row>
    <row r="6313" spans="1:46" x14ac:dyDescent="0.2">
      <c r="A6313" t="s">
        <v>287</v>
      </c>
      <c r="B6313" t="s">
        <v>288</v>
      </c>
      <c r="C6313">
        <f>-70.13172605 / 41.72444904</f>
        <v>-1.6808304882052911</v>
      </c>
      <c r="D6313" t="s">
        <v>289</v>
      </c>
      <c r="E6313" t="s">
        <v>70</v>
      </c>
      <c r="F6313" s="1">
        <v>38987</v>
      </c>
      <c r="G6313">
        <v>1</v>
      </c>
      <c r="O6313">
        <v>7.73</v>
      </c>
      <c r="P6313" t="s">
        <v>71</v>
      </c>
      <c r="Q6313">
        <v>20.399999999999999</v>
      </c>
      <c r="R6313" t="s">
        <v>71</v>
      </c>
    </row>
    <row r="6314" spans="1:46" x14ac:dyDescent="0.2">
      <c r="A6314" t="s">
        <v>287</v>
      </c>
      <c r="B6314" t="s">
        <v>288</v>
      </c>
      <c r="C6314">
        <f>-70.13172605 / 41.72444904</f>
        <v>-1.6808304882052911</v>
      </c>
      <c r="D6314" t="s">
        <v>289</v>
      </c>
      <c r="E6314" t="s">
        <v>70</v>
      </c>
      <c r="F6314" s="1">
        <v>38987</v>
      </c>
      <c r="G6314">
        <v>2</v>
      </c>
      <c r="O6314">
        <v>7.63</v>
      </c>
      <c r="P6314" t="s">
        <v>71</v>
      </c>
      <c r="Q6314">
        <v>20.3</v>
      </c>
      <c r="R6314" t="s">
        <v>71</v>
      </c>
    </row>
    <row r="6315" spans="1:46" x14ac:dyDescent="0.2">
      <c r="A6315" t="s">
        <v>287</v>
      </c>
      <c r="B6315" t="s">
        <v>288</v>
      </c>
      <c r="C6315">
        <f>-70.13172605 / 41.72444904</f>
        <v>-1.6808304882052911</v>
      </c>
      <c r="D6315" t="s">
        <v>289</v>
      </c>
      <c r="E6315" t="s">
        <v>70</v>
      </c>
      <c r="F6315" s="1">
        <v>38987</v>
      </c>
      <c r="G6315">
        <v>3</v>
      </c>
      <c r="O6315">
        <v>7.56</v>
      </c>
      <c r="P6315" t="s">
        <v>71</v>
      </c>
      <c r="Q6315">
        <v>20.3</v>
      </c>
      <c r="R6315" t="s">
        <v>71</v>
      </c>
    </row>
    <row r="6316" spans="1:46" x14ac:dyDescent="0.2">
      <c r="A6316" t="s">
        <v>287</v>
      </c>
      <c r="B6316" t="s">
        <v>288</v>
      </c>
      <c r="C6316">
        <f>-70.13172605 / 41.72444904</f>
        <v>-1.6808304882052911</v>
      </c>
      <c r="D6316" t="s">
        <v>289</v>
      </c>
      <c r="E6316" t="s">
        <v>70</v>
      </c>
      <c r="F6316" s="1">
        <v>38987</v>
      </c>
      <c r="G6316">
        <v>4</v>
      </c>
      <c r="O6316">
        <v>7.56</v>
      </c>
      <c r="P6316" t="s">
        <v>71</v>
      </c>
      <c r="Q6316">
        <v>20.3</v>
      </c>
      <c r="R6316" t="s">
        <v>71</v>
      </c>
    </row>
    <row r="6317" spans="1:46" x14ac:dyDescent="0.2">
      <c r="A6317" t="s">
        <v>287</v>
      </c>
      <c r="B6317" t="s">
        <v>288</v>
      </c>
      <c r="C6317">
        <f>-70.13172605 / 41.72444904</f>
        <v>-1.6808304882052911</v>
      </c>
      <c r="D6317" t="s">
        <v>289</v>
      </c>
      <c r="E6317" t="s">
        <v>70</v>
      </c>
      <c r="F6317" s="1">
        <v>38987</v>
      </c>
      <c r="G6317">
        <v>5</v>
      </c>
      <c r="K6317">
        <v>2.58</v>
      </c>
      <c r="L6317" t="s">
        <v>71</v>
      </c>
      <c r="O6317">
        <v>7.56</v>
      </c>
      <c r="P6317" t="s">
        <v>71</v>
      </c>
      <c r="Q6317">
        <v>20.2</v>
      </c>
      <c r="R6317" t="s">
        <v>71</v>
      </c>
      <c r="S6317">
        <v>0.27</v>
      </c>
      <c r="T6317" t="s">
        <v>71</v>
      </c>
      <c r="W6317">
        <v>31.87</v>
      </c>
      <c r="X6317" t="s">
        <v>71</v>
      </c>
      <c r="Y6317">
        <v>-14.91</v>
      </c>
      <c r="AA6317">
        <v>39.9</v>
      </c>
      <c r="AE6317">
        <v>3.63</v>
      </c>
      <c r="AF6317" t="s">
        <v>71</v>
      </c>
      <c r="AG6317">
        <v>5.93</v>
      </c>
      <c r="AH6317" t="s">
        <v>71</v>
      </c>
      <c r="AS6317">
        <v>2.12</v>
      </c>
      <c r="AT6317" t="s">
        <v>71</v>
      </c>
    </row>
    <row r="6318" spans="1:46" x14ac:dyDescent="0.2">
      <c r="A6318" t="s">
        <v>287</v>
      </c>
      <c r="B6318" t="s">
        <v>288</v>
      </c>
      <c r="C6318">
        <f>-70.13172605 / 41.72444904</f>
        <v>-1.6808304882052911</v>
      </c>
      <c r="D6318" t="s">
        <v>289</v>
      </c>
      <c r="E6318" t="s">
        <v>70</v>
      </c>
      <c r="F6318" s="1">
        <v>39685</v>
      </c>
      <c r="G6318">
        <v>0.5</v>
      </c>
      <c r="I6318">
        <v>3.65</v>
      </c>
      <c r="J6318" t="s">
        <v>71</v>
      </c>
      <c r="K6318">
        <v>1.38</v>
      </c>
      <c r="L6318" t="s">
        <v>71</v>
      </c>
      <c r="M6318">
        <v>3.65</v>
      </c>
      <c r="N6318" t="s">
        <v>71</v>
      </c>
      <c r="O6318">
        <v>6.93</v>
      </c>
      <c r="P6318" t="s">
        <v>71</v>
      </c>
      <c r="Q6318">
        <v>26</v>
      </c>
      <c r="R6318" t="s">
        <v>71</v>
      </c>
      <c r="S6318">
        <v>0.2</v>
      </c>
      <c r="T6318" t="s">
        <v>71</v>
      </c>
      <c r="U6318">
        <v>6.19</v>
      </c>
      <c r="V6318" t="s">
        <v>71</v>
      </c>
      <c r="W6318">
        <v>16.25</v>
      </c>
      <c r="X6318" t="s">
        <v>71</v>
      </c>
      <c r="Y6318">
        <v>30.44</v>
      </c>
      <c r="AA6318">
        <v>33.76</v>
      </c>
      <c r="AC6318">
        <v>41.34</v>
      </c>
      <c r="AE6318">
        <v>1.8</v>
      </c>
      <c r="AF6318" t="s">
        <v>71</v>
      </c>
      <c r="AG6318">
        <v>6.13</v>
      </c>
      <c r="AH6318" t="s">
        <v>71</v>
      </c>
      <c r="AS6318">
        <v>0.48</v>
      </c>
      <c r="AT6318" t="s">
        <v>71</v>
      </c>
    </row>
    <row r="6319" spans="1:46" x14ac:dyDescent="0.2">
      <c r="A6319" t="s">
        <v>287</v>
      </c>
      <c r="B6319" t="s">
        <v>288</v>
      </c>
      <c r="C6319">
        <f>-70.13172605 / 41.72444904</f>
        <v>-1.6808304882052911</v>
      </c>
      <c r="D6319" t="s">
        <v>289</v>
      </c>
      <c r="E6319" t="s">
        <v>70</v>
      </c>
      <c r="F6319" s="1">
        <v>39685</v>
      </c>
      <c r="G6319">
        <v>1</v>
      </c>
      <c r="O6319">
        <v>6.93</v>
      </c>
      <c r="P6319" t="s">
        <v>71</v>
      </c>
      <c r="Q6319">
        <v>26</v>
      </c>
      <c r="R6319" t="s">
        <v>71</v>
      </c>
    </row>
    <row r="6320" spans="1:46" x14ac:dyDescent="0.2">
      <c r="A6320" t="s">
        <v>287</v>
      </c>
      <c r="B6320" t="s">
        <v>288</v>
      </c>
      <c r="C6320">
        <f>-70.13172605 / 41.72444904</f>
        <v>-1.6808304882052911</v>
      </c>
      <c r="D6320" t="s">
        <v>289</v>
      </c>
      <c r="E6320" t="s">
        <v>70</v>
      </c>
      <c r="F6320" s="1">
        <v>39685</v>
      </c>
      <c r="G6320">
        <v>1.5</v>
      </c>
      <c r="O6320">
        <v>6.94</v>
      </c>
      <c r="P6320" t="s">
        <v>71</v>
      </c>
      <c r="Q6320">
        <v>25.9</v>
      </c>
      <c r="R6320" t="s">
        <v>71</v>
      </c>
    </row>
    <row r="6321" spans="1:46" x14ac:dyDescent="0.2">
      <c r="A6321" t="s">
        <v>287</v>
      </c>
      <c r="B6321" t="s">
        <v>288</v>
      </c>
      <c r="C6321">
        <f>-70.13172605 / 41.72444904</f>
        <v>-1.6808304882052911</v>
      </c>
      <c r="D6321" t="s">
        <v>289</v>
      </c>
      <c r="E6321" t="s">
        <v>70</v>
      </c>
      <c r="F6321" s="1">
        <v>39685</v>
      </c>
      <c r="G6321">
        <v>2</v>
      </c>
      <c r="O6321">
        <v>6.93</v>
      </c>
      <c r="P6321" t="s">
        <v>71</v>
      </c>
      <c r="Q6321">
        <v>25.9</v>
      </c>
      <c r="R6321" t="s">
        <v>71</v>
      </c>
    </row>
    <row r="6322" spans="1:46" x14ac:dyDescent="0.2">
      <c r="A6322" t="s">
        <v>287</v>
      </c>
      <c r="B6322" t="s">
        <v>288</v>
      </c>
      <c r="C6322">
        <f>-70.13172605 / 41.72444904</f>
        <v>-1.6808304882052911</v>
      </c>
      <c r="D6322" t="s">
        <v>289</v>
      </c>
      <c r="E6322" t="s">
        <v>70</v>
      </c>
      <c r="F6322" s="1">
        <v>39685</v>
      </c>
      <c r="G6322">
        <v>2.5</v>
      </c>
      <c r="K6322">
        <v>1.38</v>
      </c>
      <c r="L6322" t="s">
        <v>71</v>
      </c>
      <c r="O6322">
        <v>6.92</v>
      </c>
      <c r="P6322" t="s">
        <v>71</v>
      </c>
      <c r="Q6322">
        <v>25.9</v>
      </c>
      <c r="R6322" t="s">
        <v>71</v>
      </c>
      <c r="S6322">
        <v>0.17</v>
      </c>
      <c r="T6322" t="s">
        <v>71</v>
      </c>
      <c r="U6322">
        <v>5.27</v>
      </c>
      <c r="V6322" t="s">
        <v>71</v>
      </c>
      <c r="W6322">
        <v>19.809999999999999</v>
      </c>
      <c r="X6322" t="s">
        <v>71</v>
      </c>
      <c r="Y6322">
        <v>28.12</v>
      </c>
      <c r="AA6322">
        <v>33.76</v>
      </c>
      <c r="AE6322">
        <v>1.7</v>
      </c>
      <c r="AF6322" t="s">
        <v>71</v>
      </c>
      <c r="AG6322">
        <v>6.12</v>
      </c>
      <c r="AH6322" t="s">
        <v>71</v>
      </c>
      <c r="AS6322">
        <v>0.39</v>
      </c>
      <c r="AT6322" t="s">
        <v>71</v>
      </c>
    </row>
    <row r="6323" spans="1:46" x14ac:dyDescent="0.2">
      <c r="A6323" t="s">
        <v>287</v>
      </c>
      <c r="B6323" t="s">
        <v>288</v>
      </c>
      <c r="C6323">
        <f>-70.13172605 / 41.72444904</f>
        <v>-1.6808304882052911</v>
      </c>
      <c r="D6323" t="s">
        <v>289</v>
      </c>
      <c r="E6323" t="s">
        <v>70</v>
      </c>
      <c r="F6323" s="1">
        <v>40057</v>
      </c>
      <c r="G6323">
        <v>0.5</v>
      </c>
      <c r="I6323">
        <v>5.2</v>
      </c>
      <c r="J6323" t="s">
        <v>71</v>
      </c>
      <c r="K6323">
        <v>5.35</v>
      </c>
      <c r="L6323" t="s">
        <v>71</v>
      </c>
      <c r="M6323">
        <v>5.2</v>
      </c>
      <c r="N6323" t="s">
        <v>71</v>
      </c>
      <c r="O6323">
        <v>7.2</v>
      </c>
      <c r="P6323" t="s">
        <v>71</v>
      </c>
      <c r="Q6323">
        <v>23</v>
      </c>
      <c r="R6323" t="s">
        <v>71</v>
      </c>
      <c r="S6323">
        <v>0.39</v>
      </c>
      <c r="T6323" t="s">
        <v>71</v>
      </c>
      <c r="U6323">
        <v>12.23</v>
      </c>
      <c r="V6323" t="s">
        <v>71</v>
      </c>
      <c r="W6323">
        <v>21.67</v>
      </c>
      <c r="X6323" t="s">
        <v>71</v>
      </c>
      <c r="Y6323">
        <v>40.26</v>
      </c>
      <c r="AA6323">
        <v>47.06</v>
      </c>
      <c r="AC6323">
        <v>36.24</v>
      </c>
      <c r="AE6323">
        <v>1.8</v>
      </c>
      <c r="AF6323" t="s">
        <v>71</v>
      </c>
      <c r="AG6323">
        <v>5.46</v>
      </c>
      <c r="AH6323" t="s">
        <v>71</v>
      </c>
      <c r="AS6323">
        <v>1.37</v>
      </c>
      <c r="AT6323" t="s">
        <v>71</v>
      </c>
    </row>
    <row r="6324" spans="1:46" x14ac:dyDescent="0.2">
      <c r="A6324" t="s">
        <v>287</v>
      </c>
      <c r="B6324" t="s">
        <v>288</v>
      </c>
      <c r="C6324">
        <f>-70.13172605 / 41.72444904</f>
        <v>-1.6808304882052911</v>
      </c>
      <c r="D6324" t="s">
        <v>289</v>
      </c>
      <c r="E6324" t="s">
        <v>70</v>
      </c>
      <c r="F6324" s="1">
        <v>40057</v>
      </c>
      <c r="G6324">
        <v>1</v>
      </c>
      <c r="O6324">
        <v>7.14</v>
      </c>
      <c r="P6324" t="s">
        <v>71</v>
      </c>
      <c r="Q6324">
        <v>22.9</v>
      </c>
      <c r="R6324" t="s">
        <v>71</v>
      </c>
    </row>
    <row r="6325" spans="1:46" x14ac:dyDescent="0.2">
      <c r="A6325" t="s">
        <v>287</v>
      </c>
      <c r="B6325" t="s">
        <v>288</v>
      </c>
      <c r="C6325">
        <f>-70.13172605 / 41.72444904</f>
        <v>-1.6808304882052911</v>
      </c>
      <c r="D6325" t="s">
        <v>289</v>
      </c>
      <c r="E6325" t="s">
        <v>70</v>
      </c>
      <c r="F6325" s="1">
        <v>40057</v>
      </c>
      <c r="G6325">
        <v>2</v>
      </c>
      <c r="O6325">
        <v>7.5</v>
      </c>
      <c r="P6325" t="s">
        <v>71</v>
      </c>
      <c r="Q6325">
        <v>22.9</v>
      </c>
      <c r="R6325" t="s">
        <v>71</v>
      </c>
    </row>
    <row r="6326" spans="1:46" x14ac:dyDescent="0.2">
      <c r="A6326" t="s">
        <v>287</v>
      </c>
      <c r="B6326" t="s">
        <v>288</v>
      </c>
      <c r="C6326">
        <f>-70.13172605 / 41.72444904</f>
        <v>-1.6808304882052911</v>
      </c>
      <c r="D6326" t="s">
        <v>289</v>
      </c>
      <c r="E6326" t="s">
        <v>70</v>
      </c>
      <c r="F6326" s="1">
        <v>40057</v>
      </c>
      <c r="G6326">
        <v>3</v>
      </c>
      <c r="O6326">
        <v>7.24</v>
      </c>
      <c r="P6326" t="s">
        <v>71</v>
      </c>
      <c r="Q6326">
        <v>22.9</v>
      </c>
      <c r="R6326" t="s">
        <v>71</v>
      </c>
    </row>
    <row r="6327" spans="1:46" x14ac:dyDescent="0.2">
      <c r="A6327" t="s">
        <v>287</v>
      </c>
      <c r="B6327" t="s">
        <v>288</v>
      </c>
      <c r="C6327">
        <f>-70.13172605 / 41.72444904</f>
        <v>-1.6808304882052911</v>
      </c>
      <c r="D6327" t="s">
        <v>289</v>
      </c>
      <c r="E6327" t="s">
        <v>70</v>
      </c>
      <c r="F6327" s="1">
        <v>40057</v>
      </c>
      <c r="G6327">
        <v>4</v>
      </c>
      <c r="K6327">
        <v>5.93</v>
      </c>
      <c r="L6327" t="s">
        <v>71</v>
      </c>
      <c r="O6327">
        <v>6.96</v>
      </c>
      <c r="P6327" t="s">
        <v>71</v>
      </c>
      <c r="Q6327">
        <v>22.9</v>
      </c>
      <c r="R6327" t="s">
        <v>71</v>
      </c>
      <c r="S6327">
        <v>1.18</v>
      </c>
      <c r="T6327" t="s">
        <v>71</v>
      </c>
      <c r="U6327">
        <v>36.46</v>
      </c>
      <c r="V6327" t="s">
        <v>71</v>
      </c>
      <c r="W6327">
        <v>30.17</v>
      </c>
      <c r="X6327" t="s">
        <v>71</v>
      </c>
      <c r="Y6327">
        <v>56.01</v>
      </c>
      <c r="AA6327">
        <v>48.06</v>
      </c>
      <c r="AE6327">
        <v>1.8</v>
      </c>
      <c r="AF6327" t="s">
        <v>71</v>
      </c>
      <c r="AG6327">
        <v>5.38</v>
      </c>
      <c r="AH6327" t="s">
        <v>71</v>
      </c>
      <c r="AS6327">
        <v>12.54</v>
      </c>
      <c r="AT6327" t="s">
        <v>71</v>
      </c>
    </row>
    <row r="6328" spans="1:46" x14ac:dyDescent="0.2">
      <c r="A6328" t="s">
        <v>287</v>
      </c>
      <c r="B6328" t="s">
        <v>288</v>
      </c>
      <c r="C6328">
        <f>-70.13172605 / 41.72444904</f>
        <v>-1.6808304882052911</v>
      </c>
      <c r="D6328" t="s">
        <v>289</v>
      </c>
      <c r="E6328" t="s">
        <v>70</v>
      </c>
      <c r="F6328" s="1">
        <v>40057</v>
      </c>
      <c r="G6328">
        <v>5</v>
      </c>
      <c r="O6328">
        <v>6.56</v>
      </c>
      <c r="P6328" t="s">
        <v>71</v>
      </c>
      <c r="Q6328">
        <v>22.6</v>
      </c>
      <c r="R6328" t="s">
        <v>71</v>
      </c>
    </row>
    <row r="6329" spans="1:46" x14ac:dyDescent="0.2">
      <c r="A6329" t="s">
        <v>287</v>
      </c>
      <c r="B6329" t="s">
        <v>288</v>
      </c>
      <c r="C6329">
        <f>-70.13172605 / 41.72444904</f>
        <v>-1.6808304882052911</v>
      </c>
      <c r="D6329" t="s">
        <v>289</v>
      </c>
      <c r="E6329" t="s">
        <v>70</v>
      </c>
      <c r="F6329" s="1">
        <v>40435</v>
      </c>
      <c r="G6329">
        <v>0.5</v>
      </c>
      <c r="I6329">
        <v>5.28</v>
      </c>
      <c r="J6329" t="s">
        <v>71</v>
      </c>
      <c r="K6329">
        <v>1.91</v>
      </c>
      <c r="L6329" t="s">
        <v>71</v>
      </c>
      <c r="M6329">
        <v>4.49</v>
      </c>
      <c r="N6329" t="s">
        <v>71</v>
      </c>
      <c r="O6329">
        <v>7.48</v>
      </c>
      <c r="P6329" t="s">
        <v>71</v>
      </c>
      <c r="Q6329">
        <v>21.7</v>
      </c>
      <c r="R6329" t="s">
        <v>71</v>
      </c>
      <c r="S6329">
        <v>0.49</v>
      </c>
      <c r="T6329" t="s">
        <v>71</v>
      </c>
      <c r="U6329">
        <v>15.13</v>
      </c>
      <c r="V6329" t="s">
        <v>71</v>
      </c>
      <c r="W6329">
        <v>23.62</v>
      </c>
      <c r="X6329" t="s">
        <v>71</v>
      </c>
      <c r="Y6329">
        <v>43.32</v>
      </c>
      <c r="AA6329">
        <v>36.94</v>
      </c>
      <c r="AC6329">
        <v>38.36</v>
      </c>
      <c r="AE6329">
        <v>2.6</v>
      </c>
      <c r="AF6329" t="s">
        <v>71</v>
      </c>
      <c r="AG6329">
        <v>6.35</v>
      </c>
      <c r="AH6329" t="s">
        <v>71</v>
      </c>
      <c r="AS6329">
        <v>2.2799999999999998</v>
      </c>
      <c r="AT6329" t="s">
        <v>71</v>
      </c>
    </row>
    <row r="6330" spans="1:46" x14ac:dyDescent="0.2">
      <c r="A6330" t="s">
        <v>287</v>
      </c>
      <c r="B6330" t="s">
        <v>288</v>
      </c>
      <c r="C6330">
        <f>-70.13172605 / 41.72444904</f>
        <v>-1.6808304882052911</v>
      </c>
      <c r="D6330" t="s">
        <v>289</v>
      </c>
      <c r="E6330" t="s">
        <v>70</v>
      </c>
      <c r="F6330" s="1">
        <v>40435</v>
      </c>
      <c r="G6330">
        <v>1</v>
      </c>
      <c r="O6330">
        <v>7.61</v>
      </c>
      <c r="P6330" t="s">
        <v>71</v>
      </c>
      <c r="Q6330">
        <v>21.7</v>
      </c>
      <c r="R6330" t="s">
        <v>71</v>
      </c>
    </row>
    <row r="6331" spans="1:46" x14ac:dyDescent="0.2">
      <c r="A6331" t="s">
        <v>287</v>
      </c>
      <c r="B6331" t="s">
        <v>288</v>
      </c>
      <c r="C6331">
        <f>-70.13172605 / 41.72444904</f>
        <v>-1.6808304882052911</v>
      </c>
      <c r="D6331" t="s">
        <v>289</v>
      </c>
      <c r="E6331" t="s">
        <v>70</v>
      </c>
      <c r="F6331" s="1">
        <v>40435</v>
      </c>
      <c r="G6331">
        <v>2</v>
      </c>
      <c r="O6331">
        <v>7.67</v>
      </c>
      <c r="P6331" t="s">
        <v>71</v>
      </c>
      <c r="Q6331">
        <v>21.6</v>
      </c>
      <c r="R6331" t="s">
        <v>71</v>
      </c>
    </row>
    <row r="6332" spans="1:46" x14ac:dyDescent="0.2">
      <c r="A6332" t="s">
        <v>287</v>
      </c>
      <c r="B6332" t="s">
        <v>288</v>
      </c>
      <c r="C6332">
        <f>-70.13172605 / 41.72444904</f>
        <v>-1.6808304882052911</v>
      </c>
      <c r="D6332" t="s">
        <v>289</v>
      </c>
      <c r="E6332" t="s">
        <v>70</v>
      </c>
      <c r="F6332" s="1">
        <v>40435</v>
      </c>
      <c r="G6332">
        <v>3</v>
      </c>
      <c r="O6332">
        <v>7.69</v>
      </c>
      <c r="P6332" t="s">
        <v>71</v>
      </c>
      <c r="Q6332">
        <v>21.5</v>
      </c>
      <c r="R6332" t="s">
        <v>71</v>
      </c>
    </row>
    <row r="6333" spans="1:46" x14ac:dyDescent="0.2">
      <c r="A6333" t="s">
        <v>287</v>
      </c>
      <c r="B6333" t="s">
        <v>288</v>
      </c>
      <c r="C6333">
        <f>-70.13172605 / 41.72444904</f>
        <v>-1.6808304882052911</v>
      </c>
      <c r="D6333" t="s">
        <v>289</v>
      </c>
      <c r="E6333" t="s">
        <v>70</v>
      </c>
      <c r="F6333" s="1">
        <v>40435</v>
      </c>
      <c r="G6333">
        <v>4</v>
      </c>
      <c r="O6333">
        <v>7.75</v>
      </c>
      <c r="P6333" t="s">
        <v>71</v>
      </c>
      <c r="Q6333">
        <v>21.3</v>
      </c>
      <c r="R6333" t="s">
        <v>71</v>
      </c>
    </row>
    <row r="6334" spans="1:46" x14ac:dyDescent="0.2">
      <c r="A6334" t="s">
        <v>287</v>
      </c>
      <c r="B6334" t="s">
        <v>288</v>
      </c>
      <c r="C6334">
        <f>-70.13172605 / 41.72444904</f>
        <v>-1.6808304882052911</v>
      </c>
      <c r="D6334" t="s">
        <v>289</v>
      </c>
      <c r="E6334" t="s">
        <v>70</v>
      </c>
      <c r="F6334" s="1">
        <v>40435</v>
      </c>
      <c r="G6334">
        <v>4.2</v>
      </c>
      <c r="K6334">
        <v>2.67</v>
      </c>
      <c r="L6334" t="s">
        <v>71</v>
      </c>
      <c r="S6334">
        <v>0.43</v>
      </c>
      <c r="T6334" t="s">
        <v>71</v>
      </c>
      <c r="U6334">
        <v>13.24</v>
      </c>
      <c r="V6334" t="s">
        <v>71</v>
      </c>
      <c r="W6334">
        <v>31.57</v>
      </c>
      <c r="X6334" t="s">
        <v>71</v>
      </c>
      <c r="Y6334">
        <v>41.4</v>
      </c>
      <c r="AA6334">
        <v>40.22</v>
      </c>
      <c r="AE6334">
        <v>2.4</v>
      </c>
      <c r="AF6334" t="s">
        <v>71</v>
      </c>
      <c r="AG6334">
        <v>6.31</v>
      </c>
      <c r="AH6334" t="s">
        <v>71</v>
      </c>
      <c r="AS6334">
        <v>2.66</v>
      </c>
      <c r="AT6334" t="s">
        <v>71</v>
      </c>
    </row>
    <row r="6335" spans="1:46" x14ac:dyDescent="0.2">
      <c r="A6335" t="s">
        <v>287</v>
      </c>
      <c r="B6335" t="s">
        <v>288</v>
      </c>
      <c r="C6335">
        <f>-70.13172605 / 41.72444904</f>
        <v>-1.6808304882052911</v>
      </c>
      <c r="D6335" t="s">
        <v>289</v>
      </c>
      <c r="E6335" t="s">
        <v>70</v>
      </c>
      <c r="F6335" s="1">
        <v>40435</v>
      </c>
      <c r="G6335">
        <v>5</v>
      </c>
      <c r="O6335">
        <v>7.69</v>
      </c>
      <c r="P6335" t="s">
        <v>71</v>
      </c>
      <c r="Q6335">
        <v>21.2</v>
      </c>
      <c r="R6335" t="s">
        <v>71</v>
      </c>
    </row>
    <row r="6336" spans="1:46" x14ac:dyDescent="0.2">
      <c r="A6336" t="s">
        <v>287</v>
      </c>
      <c r="B6336" t="s">
        <v>288</v>
      </c>
      <c r="C6336">
        <f>-70.13172605 / 41.72444904</f>
        <v>-1.6808304882052911</v>
      </c>
      <c r="D6336" t="s">
        <v>289</v>
      </c>
      <c r="E6336" t="s">
        <v>70</v>
      </c>
      <c r="F6336" s="1">
        <v>40806</v>
      </c>
      <c r="G6336">
        <v>0.5</v>
      </c>
      <c r="I6336">
        <v>6.73</v>
      </c>
      <c r="J6336" t="s">
        <v>71</v>
      </c>
      <c r="K6336">
        <v>1.44</v>
      </c>
      <c r="L6336" t="s">
        <v>71</v>
      </c>
      <c r="M6336">
        <v>4.76</v>
      </c>
      <c r="N6336" t="s">
        <v>71</v>
      </c>
      <c r="O6336">
        <v>8.25</v>
      </c>
      <c r="P6336" t="s">
        <v>71</v>
      </c>
      <c r="Q6336">
        <v>20.3</v>
      </c>
      <c r="R6336" t="s">
        <v>71</v>
      </c>
      <c r="S6336">
        <v>0.32</v>
      </c>
      <c r="T6336" t="s">
        <v>71</v>
      </c>
      <c r="U6336">
        <v>9.91</v>
      </c>
      <c r="V6336" t="s">
        <v>71</v>
      </c>
      <c r="W6336">
        <v>21.96</v>
      </c>
      <c r="X6336" t="s">
        <v>71</v>
      </c>
      <c r="Y6336">
        <v>37.22</v>
      </c>
      <c r="AA6336">
        <v>34.18</v>
      </c>
      <c r="AC6336">
        <v>37.520000000000003</v>
      </c>
      <c r="AE6336">
        <v>2.9</v>
      </c>
      <c r="AF6336" t="s">
        <v>71</v>
      </c>
      <c r="AG6336">
        <v>6.26</v>
      </c>
      <c r="AH6336" t="s">
        <v>71</v>
      </c>
      <c r="AS6336">
        <v>0.54</v>
      </c>
      <c r="AT6336" t="s">
        <v>71</v>
      </c>
    </row>
    <row r="6337" spans="1:46" x14ac:dyDescent="0.2">
      <c r="A6337" t="s">
        <v>287</v>
      </c>
      <c r="B6337" t="s">
        <v>288</v>
      </c>
      <c r="C6337">
        <f>-70.13172605 / 41.72444904</f>
        <v>-1.6808304882052911</v>
      </c>
      <c r="D6337" t="s">
        <v>289</v>
      </c>
      <c r="E6337" t="s">
        <v>70</v>
      </c>
      <c r="F6337" s="1">
        <v>40806</v>
      </c>
      <c r="G6337">
        <v>1</v>
      </c>
      <c r="O6337">
        <v>8.2899999999999991</v>
      </c>
      <c r="P6337" t="s">
        <v>71</v>
      </c>
      <c r="Q6337">
        <v>20.3</v>
      </c>
      <c r="R6337" t="s">
        <v>71</v>
      </c>
    </row>
    <row r="6338" spans="1:46" x14ac:dyDescent="0.2">
      <c r="A6338" t="s">
        <v>287</v>
      </c>
      <c r="B6338" t="s">
        <v>288</v>
      </c>
      <c r="C6338">
        <f>-70.13172605 / 41.72444904</f>
        <v>-1.6808304882052911</v>
      </c>
      <c r="D6338" t="s">
        <v>289</v>
      </c>
      <c r="E6338" t="s">
        <v>70</v>
      </c>
      <c r="F6338" s="1">
        <v>40806</v>
      </c>
      <c r="G6338">
        <v>2</v>
      </c>
      <c r="O6338">
        <v>8.1999999999999993</v>
      </c>
      <c r="P6338" t="s">
        <v>71</v>
      </c>
      <c r="Q6338">
        <v>20.3</v>
      </c>
      <c r="R6338" t="s">
        <v>71</v>
      </c>
    </row>
    <row r="6339" spans="1:46" x14ac:dyDescent="0.2">
      <c r="A6339" t="s">
        <v>287</v>
      </c>
      <c r="B6339" t="s">
        <v>288</v>
      </c>
      <c r="C6339">
        <f>-70.13172605 / 41.72444904</f>
        <v>-1.6808304882052911</v>
      </c>
      <c r="D6339" t="s">
        <v>289</v>
      </c>
      <c r="E6339" t="s">
        <v>70</v>
      </c>
      <c r="F6339" s="1">
        <v>40806</v>
      </c>
      <c r="G6339">
        <v>3</v>
      </c>
      <c r="O6339">
        <v>8.02</v>
      </c>
      <c r="P6339" t="s">
        <v>71</v>
      </c>
      <c r="Q6339">
        <v>20.3</v>
      </c>
      <c r="R6339" t="s">
        <v>71</v>
      </c>
    </row>
    <row r="6340" spans="1:46" x14ac:dyDescent="0.2">
      <c r="A6340" t="s">
        <v>287</v>
      </c>
      <c r="B6340" t="s">
        <v>288</v>
      </c>
      <c r="C6340">
        <f>-70.13172605 / 41.72444904</f>
        <v>-1.6808304882052911</v>
      </c>
      <c r="D6340" t="s">
        <v>289</v>
      </c>
      <c r="E6340" t="s">
        <v>70</v>
      </c>
      <c r="F6340" s="1">
        <v>40806</v>
      </c>
      <c r="G6340">
        <v>4</v>
      </c>
      <c r="O6340">
        <v>8.0299999999999994</v>
      </c>
      <c r="P6340" t="s">
        <v>71</v>
      </c>
      <c r="Q6340">
        <v>20.3</v>
      </c>
      <c r="R6340" t="s">
        <v>71</v>
      </c>
    </row>
    <row r="6341" spans="1:46" x14ac:dyDescent="0.2">
      <c r="A6341" t="s">
        <v>287</v>
      </c>
      <c r="B6341" t="s">
        <v>288</v>
      </c>
      <c r="C6341">
        <f>-70.13172605 / 41.72444904</f>
        <v>-1.6808304882052911</v>
      </c>
      <c r="D6341" t="s">
        <v>289</v>
      </c>
      <c r="E6341" t="s">
        <v>70</v>
      </c>
      <c r="F6341" s="1">
        <v>40806</v>
      </c>
      <c r="G6341">
        <v>5</v>
      </c>
      <c r="O6341">
        <v>7.69</v>
      </c>
      <c r="P6341" t="s">
        <v>71</v>
      </c>
      <c r="Q6341">
        <v>20.100000000000001</v>
      </c>
      <c r="R6341" t="s">
        <v>71</v>
      </c>
    </row>
    <row r="6342" spans="1:46" x14ac:dyDescent="0.2">
      <c r="A6342" t="s">
        <v>287</v>
      </c>
      <c r="B6342" t="s">
        <v>288</v>
      </c>
      <c r="C6342">
        <f>-70.13172605 / 41.72444904</f>
        <v>-1.6808304882052911</v>
      </c>
      <c r="D6342" t="s">
        <v>289</v>
      </c>
      <c r="E6342" t="s">
        <v>70</v>
      </c>
      <c r="F6342" s="1">
        <v>40806</v>
      </c>
      <c r="G6342">
        <v>5.7</v>
      </c>
      <c r="K6342">
        <v>1.53</v>
      </c>
      <c r="L6342" t="s">
        <v>71</v>
      </c>
      <c r="S6342">
        <v>0.26</v>
      </c>
      <c r="T6342" t="s">
        <v>71</v>
      </c>
      <c r="U6342">
        <v>8.0500000000000007</v>
      </c>
      <c r="V6342" t="s">
        <v>71</v>
      </c>
      <c r="W6342">
        <v>23.28</v>
      </c>
      <c r="X6342" t="s">
        <v>71</v>
      </c>
      <c r="Y6342">
        <v>34.229999999999997</v>
      </c>
      <c r="AA6342">
        <v>34.770000000000003</v>
      </c>
      <c r="AE6342">
        <v>2.9</v>
      </c>
      <c r="AF6342" t="s">
        <v>71</v>
      </c>
      <c r="AG6342">
        <v>6.23</v>
      </c>
      <c r="AH6342" t="s">
        <v>71</v>
      </c>
      <c r="AS6342">
        <v>1.1499999999999999</v>
      </c>
      <c r="AT6342" t="s">
        <v>71</v>
      </c>
    </row>
    <row r="6343" spans="1:46" x14ac:dyDescent="0.2">
      <c r="A6343" t="s">
        <v>287</v>
      </c>
      <c r="B6343" t="s">
        <v>288</v>
      </c>
      <c r="C6343">
        <f>-70.13172605 / 41.72444904</f>
        <v>-1.6808304882052911</v>
      </c>
      <c r="D6343" t="s">
        <v>289</v>
      </c>
      <c r="E6343" t="s">
        <v>70</v>
      </c>
      <c r="F6343" s="1">
        <v>40806</v>
      </c>
      <c r="G6343">
        <v>6</v>
      </c>
      <c r="O6343">
        <v>7.6</v>
      </c>
      <c r="P6343" t="s">
        <v>71</v>
      </c>
      <c r="Q6343">
        <v>20.100000000000001</v>
      </c>
      <c r="R6343" t="s">
        <v>71</v>
      </c>
    </row>
    <row r="6344" spans="1:46" x14ac:dyDescent="0.2">
      <c r="A6344" t="s">
        <v>287</v>
      </c>
      <c r="B6344" t="s">
        <v>288</v>
      </c>
      <c r="C6344">
        <f>-70.13172605 / 41.72444904</f>
        <v>-1.6808304882052911</v>
      </c>
      <c r="D6344" t="s">
        <v>289</v>
      </c>
      <c r="E6344" t="s">
        <v>70</v>
      </c>
      <c r="F6344" s="1">
        <v>41170</v>
      </c>
      <c r="G6344">
        <v>0.5</v>
      </c>
      <c r="I6344">
        <v>6.05</v>
      </c>
      <c r="J6344" t="s">
        <v>71</v>
      </c>
      <c r="K6344">
        <v>1.42</v>
      </c>
      <c r="L6344" t="s">
        <v>71</v>
      </c>
      <c r="M6344">
        <v>6.05</v>
      </c>
      <c r="N6344" t="s">
        <v>71</v>
      </c>
      <c r="O6344">
        <v>8.82</v>
      </c>
      <c r="P6344" t="s">
        <v>71</v>
      </c>
      <c r="Q6344">
        <v>22.4</v>
      </c>
      <c r="R6344" t="s">
        <v>71</v>
      </c>
      <c r="S6344">
        <v>0.59</v>
      </c>
      <c r="T6344" t="s">
        <v>71</v>
      </c>
      <c r="U6344">
        <v>18.27</v>
      </c>
      <c r="V6344" t="s">
        <v>71</v>
      </c>
      <c r="W6344">
        <v>21.47</v>
      </c>
      <c r="X6344" t="s">
        <v>71</v>
      </c>
      <c r="Y6344">
        <v>46.04</v>
      </c>
      <c r="AA6344">
        <v>34.04</v>
      </c>
      <c r="AC6344">
        <v>34.06</v>
      </c>
      <c r="AE6344">
        <v>3.3</v>
      </c>
      <c r="AF6344" t="s">
        <v>71</v>
      </c>
      <c r="AG6344">
        <v>6.14</v>
      </c>
      <c r="AH6344" t="s">
        <v>71</v>
      </c>
      <c r="AS6344">
        <v>1.19</v>
      </c>
      <c r="AT6344" t="s">
        <v>71</v>
      </c>
    </row>
    <row r="6345" spans="1:46" x14ac:dyDescent="0.2">
      <c r="A6345" t="s">
        <v>287</v>
      </c>
      <c r="B6345" t="s">
        <v>288</v>
      </c>
      <c r="C6345">
        <f>-70.13172605 / 41.72444904</f>
        <v>-1.6808304882052911</v>
      </c>
      <c r="D6345" t="s">
        <v>289</v>
      </c>
      <c r="E6345" t="s">
        <v>70</v>
      </c>
      <c r="F6345" s="1">
        <v>41170</v>
      </c>
      <c r="G6345">
        <v>1</v>
      </c>
      <c r="O6345">
        <v>8.74</v>
      </c>
      <c r="P6345" t="s">
        <v>71</v>
      </c>
      <c r="Q6345">
        <v>22.4</v>
      </c>
      <c r="R6345" t="s">
        <v>71</v>
      </c>
    </row>
    <row r="6346" spans="1:46" x14ac:dyDescent="0.2">
      <c r="A6346" t="s">
        <v>287</v>
      </c>
      <c r="B6346" t="s">
        <v>288</v>
      </c>
      <c r="C6346">
        <f>-70.13172605 / 41.72444904</f>
        <v>-1.6808304882052911</v>
      </c>
      <c r="D6346" t="s">
        <v>289</v>
      </c>
      <c r="E6346" t="s">
        <v>70</v>
      </c>
      <c r="F6346" s="1">
        <v>41170</v>
      </c>
      <c r="G6346">
        <v>2</v>
      </c>
      <c r="O6346">
        <v>8.6199999999999992</v>
      </c>
      <c r="P6346" t="s">
        <v>71</v>
      </c>
      <c r="Q6346">
        <v>22.3</v>
      </c>
      <c r="R6346" t="s">
        <v>71</v>
      </c>
    </row>
    <row r="6347" spans="1:46" x14ac:dyDescent="0.2">
      <c r="A6347" t="s">
        <v>287</v>
      </c>
      <c r="B6347" t="s">
        <v>288</v>
      </c>
      <c r="C6347">
        <f>-70.13172605 / 41.72444904</f>
        <v>-1.6808304882052911</v>
      </c>
      <c r="D6347" t="s">
        <v>289</v>
      </c>
      <c r="E6347" t="s">
        <v>70</v>
      </c>
      <c r="F6347" s="1">
        <v>41170</v>
      </c>
      <c r="G6347">
        <v>3</v>
      </c>
      <c r="O6347">
        <v>8.56</v>
      </c>
      <c r="P6347" t="s">
        <v>71</v>
      </c>
      <c r="Q6347">
        <v>22.2</v>
      </c>
      <c r="R6347" t="s">
        <v>71</v>
      </c>
    </row>
    <row r="6348" spans="1:46" x14ac:dyDescent="0.2">
      <c r="A6348" t="s">
        <v>287</v>
      </c>
      <c r="B6348" t="s">
        <v>288</v>
      </c>
      <c r="C6348">
        <f>-70.13172605 / 41.72444904</f>
        <v>-1.6808304882052911</v>
      </c>
      <c r="D6348" t="s">
        <v>289</v>
      </c>
      <c r="E6348" t="s">
        <v>70</v>
      </c>
      <c r="F6348" s="1">
        <v>41170</v>
      </c>
      <c r="G6348">
        <v>4</v>
      </c>
      <c r="O6348">
        <v>8.4499999999999993</v>
      </c>
      <c r="P6348" t="s">
        <v>71</v>
      </c>
      <c r="Q6348">
        <v>22.1</v>
      </c>
      <c r="R6348" t="s">
        <v>71</v>
      </c>
    </row>
    <row r="6349" spans="1:46" x14ac:dyDescent="0.2">
      <c r="A6349" t="s">
        <v>287</v>
      </c>
      <c r="B6349" t="s">
        <v>288</v>
      </c>
      <c r="C6349">
        <f>-70.13172605 / 41.72444904</f>
        <v>-1.6808304882052911</v>
      </c>
      <c r="D6349" t="s">
        <v>289</v>
      </c>
      <c r="E6349" t="s">
        <v>70</v>
      </c>
      <c r="F6349" s="1">
        <v>41170</v>
      </c>
      <c r="G6349">
        <v>5</v>
      </c>
      <c r="K6349">
        <v>0.97</v>
      </c>
      <c r="L6349" t="s">
        <v>71</v>
      </c>
      <c r="O6349">
        <v>8.35</v>
      </c>
      <c r="P6349" t="s">
        <v>71</v>
      </c>
      <c r="Q6349">
        <v>22</v>
      </c>
      <c r="R6349" t="s">
        <v>71</v>
      </c>
      <c r="S6349">
        <v>0.63</v>
      </c>
      <c r="T6349" t="s">
        <v>71</v>
      </c>
      <c r="U6349">
        <v>19.510000000000002</v>
      </c>
      <c r="V6349" t="s">
        <v>71</v>
      </c>
      <c r="W6349">
        <v>21.96</v>
      </c>
      <c r="X6349" t="s">
        <v>71</v>
      </c>
      <c r="Y6349">
        <v>46.99</v>
      </c>
      <c r="AA6349">
        <v>30.3</v>
      </c>
      <c r="AE6349">
        <v>3.4</v>
      </c>
      <c r="AF6349" t="s">
        <v>71</v>
      </c>
      <c r="AG6349">
        <v>6.08</v>
      </c>
      <c r="AH6349" t="s">
        <v>71</v>
      </c>
      <c r="AS6349">
        <v>0.89</v>
      </c>
      <c r="AT6349" t="s">
        <v>71</v>
      </c>
    </row>
    <row r="6350" spans="1:46" x14ac:dyDescent="0.2">
      <c r="A6350" t="s">
        <v>287</v>
      </c>
      <c r="B6350" t="s">
        <v>288</v>
      </c>
      <c r="C6350">
        <f>-70.13172605 / 41.72444904</f>
        <v>-1.6808304882052911</v>
      </c>
      <c r="D6350" t="s">
        <v>289</v>
      </c>
      <c r="E6350" t="s">
        <v>70</v>
      </c>
      <c r="F6350" s="1">
        <v>41522</v>
      </c>
      <c r="G6350">
        <v>0.5</v>
      </c>
      <c r="I6350">
        <v>6.3</v>
      </c>
      <c r="J6350" t="s">
        <v>71</v>
      </c>
      <c r="K6350">
        <v>1.55</v>
      </c>
      <c r="L6350" t="s">
        <v>71</v>
      </c>
      <c r="M6350">
        <v>4</v>
      </c>
      <c r="N6350" t="s">
        <v>71</v>
      </c>
      <c r="O6350">
        <v>7.3</v>
      </c>
      <c r="P6350" t="s">
        <v>71</v>
      </c>
      <c r="Q6350">
        <v>24</v>
      </c>
      <c r="R6350" t="s">
        <v>71</v>
      </c>
      <c r="S6350">
        <v>1.29</v>
      </c>
      <c r="T6350" t="s">
        <v>71</v>
      </c>
      <c r="U6350">
        <v>39.96</v>
      </c>
      <c r="V6350" t="s">
        <v>71</v>
      </c>
      <c r="W6350">
        <v>27.07</v>
      </c>
      <c r="X6350" t="s">
        <v>71</v>
      </c>
      <c r="Y6350">
        <v>57.33</v>
      </c>
      <c r="AA6350">
        <v>34.9</v>
      </c>
      <c r="AC6350">
        <v>40.020000000000003</v>
      </c>
      <c r="AE6350">
        <v>4.8</v>
      </c>
      <c r="AF6350" t="s">
        <v>71</v>
      </c>
      <c r="AG6350">
        <v>6.3</v>
      </c>
      <c r="AH6350" t="s">
        <v>71</v>
      </c>
      <c r="AS6350">
        <v>1.51</v>
      </c>
      <c r="AT6350" t="s">
        <v>71</v>
      </c>
    </row>
    <row r="6351" spans="1:46" x14ac:dyDescent="0.2">
      <c r="A6351" t="s">
        <v>287</v>
      </c>
      <c r="B6351" t="s">
        <v>288</v>
      </c>
      <c r="C6351">
        <f>-70.13172605 / 41.72444904</f>
        <v>-1.6808304882052911</v>
      </c>
      <c r="D6351" t="s">
        <v>289</v>
      </c>
      <c r="E6351" t="s">
        <v>70</v>
      </c>
      <c r="F6351" s="1">
        <v>41522</v>
      </c>
      <c r="G6351">
        <v>1</v>
      </c>
      <c r="O6351">
        <v>7.21</v>
      </c>
      <c r="P6351" t="s">
        <v>71</v>
      </c>
      <c r="Q6351">
        <v>24</v>
      </c>
      <c r="R6351" t="s">
        <v>71</v>
      </c>
    </row>
    <row r="6352" spans="1:46" x14ac:dyDescent="0.2">
      <c r="A6352" t="s">
        <v>287</v>
      </c>
      <c r="B6352" t="s">
        <v>288</v>
      </c>
      <c r="C6352">
        <f>-70.13172605 / 41.72444904</f>
        <v>-1.6808304882052911</v>
      </c>
      <c r="D6352" t="s">
        <v>289</v>
      </c>
      <c r="E6352" t="s">
        <v>70</v>
      </c>
      <c r="F6352" s="1">
        <v>41522</v>
      </c>
      <c r="G6352">
        <v>1.5</v>
      </c>
      <c r="O6352">
        <v>7.09</v>
      </c>
      <c r="P6352" t="s">
        <v>71</v>
      </c>
      <c r="Q6352">
        <v>24</v>
      </c>
      <c r="R6352" t="s">
        <v>71</v>
      </c>
    </row>
    <row r="6353" spans="1:58" x14ac:dyDescent="0.2">
      <c r="A6353" t="s">
        <v>287</v>
      </c>
      <c r="B6353" t="s">
        <v>288</v>
      </c>
      <c r="C6353">
        <f>-70.13172605 / 41.72444904</f>
        <v>-1.6808304882052911</v>
      </c>
      <c r="D6353" t="s">
        <v>289</v>
      </c>
      <c r="E6353" t="s">
        <v>70</v>
      </c>
      <c r="F6353" s="1">
        <v>41522</v>
      </c>
      <c r="G6353">
        <v>2</v>
      </c>
      <c r="O6353">
        <v>7.16</v>
      </c>
      <c r="P6353" t="s">
        <v>71</v>
      </c>
      <c r="Q6353">
        <v>24</v>
      </c>
      <c r="R6353" t="s">
        <v>71</v>
      </c>
    </row>
    <row r="6354" spans="1:58" x14ac:dyDescent="0.2">
      <c r="A6354" t="s">
        <v>287</v>
      </c>
      <c r="B6354" t="s">
        <v>288</v>
      </c>
      <c r="C6354">
        <f>-70.13172605 / 41.72444904</f>
        <v>-1.6808304882052911</v>
      </c>
      <c r="D6354" t="s">
        <v>289</v>
      </c>
      <c r="E6354" t="s">
        <v>70</v>
      </c>
      <c r="F6354" s="1">
        <v>41522</v>
      </c>
      <c r="G6354">
        <v>2.5</v>
      </c>
      <c r="O6354">
        <v>6.76</v>
      </c>
      <c r="P6354" t="s">
        <v>71</v>
      </c>
      <c r="Q6354">
        <v>24</v>
      </c>
      <c r="R6354" t="s">
        <v>71</v>
      </c>
    </row>
    <row r="6355" spans="1:58" x14ac:dyDescent="0.2">
      <c r="A6355" t="s">
        <v>287</v>
      </c>
      <c r="B6355" t="s">
        <v>288</v>
      </c>
      <c r="C6355">
        <f>-70.13172605 / 41.72444904</f>
        <v>-1.6808304882052911</v>
      </c>
      <c r="D6355" t="s">
        <v>289</v>
      </c>
      <c r="E6355" t="s">
        <v>70</v>
      </c>
      <c r="F6355" s="1">
        <v>41522</v>
      </c>
      <c r="G6355">
        <v>3</v>
      </c>
      <c r="O6355">
        <v>6.38</v>
      </c>
      <c r="P6355" t="s">
        <v>71</v>
      </c>
      <c r="Q6355">
        <v>24</v>
      </c>
      <c r="R6355" t="s">
        <v>71</v>
      </c>
    </row>
    <row r="6356" spans="1:58" x14ac:dyDescent="0.2">
      <c r="A6356" t="s">
        <v>287</v>
      </c>
      <c r="B6356" t="s">
        <v>288</v>
      </c>
      <c r="C6356">
        <f>-70.13172605 / 41.72444904</f>
        <v>-1.6808304882052911</v>
      </c>
      <c r="D6356" t="s">
        <v>289</v>
      </c>
      <c r="E6356" t="s">
        <v>70</v>
      </c>
      <c r="F6356" s="1">
        <v>41522</v>
      </c>
      <c r="G6356">
        <v>3.5</v>
      </c>
      <c r="O6356">
        <v>4.92</v>
      </c>
      <c r="P6356" t="s">
        <v>71</v>
      </c>
      <c r="Q6356">
        <v>23.7</v>
      </c>
      <c r="R6356" t="s">
        <v>71</v>
      </c>
    </row>
    <row r="6357" spans="1:58" x14ac:dyDescent="0.2">
      <c r="A6357" t="s">
        <v>287</v>
      </c>
      <c r="B6357" t="s">
        <v>288</v>
      </c>
      <c r="C6357">
        <f>-70.13172605 / 41.72444904</f>
        <v>-1.6808304882052911</v>
      </c>
      <c r="D6357" t="s">
        <v>289</v>
      </c>
      <c r="E6357" t="s">
        <v>70</v>
      </c>
      <c r="F6357" s="1">
        <v>41522</v>
      </c>
      <c r="G6357">
        <v>4</v>
      </c>
      <c r="O6357">
        <v>2.93</v>
      </c>
      <c r="P6357" t="s">
        <v>71</v>
      </c>
      <c r="Q6357">
        <v>23.2</v>
      </c>
      <c r="R6357" t="s">
        <v>71</v>
      </c>
    </row>
    <row r="6358" spans="1:58" x14ac:dyDescent="0.2">
      <c r="A6358" t="s">
        <v>287</v>
      </c>
      <c r="B6358" t="s">
        <v>288</v>
      </c>
      <c r="C6358">
        <f>-70.13172605 / 41.72444904</f>
        <v>-1.6808304882052911</v>
      </c>
      <c r="D6358" t="s">
        <v>289</v>
      </c>
      <c r="E6358" t="s">
        <v>70</v>
      </c>
      <c r="F6358" s="1">
        <v>41522</v>
      </c>
      <c r="G6358">
        <v>4.5</v>
      </c>
      <c r="O6358">
        <v>1.81</v>
      </c>
      <c r="P6358" t="s">
        <v>71</v>
      </c>
      <c r="Q6358">
        <v>22.8</v>
      </c>
      <c r="R6358" t="s">
        <v>71</v>
      </c>
    </row>
    <row r="6359" spans="1:58" x14ac:dyDescent="0.2">
      <c r="A6359" t="s">
        <v>287</v>
      </c>
      <c r="B6359" t="s">
        <v>288</v>
      </c>
      <c r="C6359">
        <f>-70.13172605 / 41.72444904</f>
        <v>-1.6808304882052911</v>
      </c>
      <c r="D6359" t="s">
        <v>289</v>
      </c>
      <c r="E6359" t="s">
        <v>70</v>
      </c>
      <c r="F6359" s="1">
        <v>41522</v>
      </c>
      <c r="G6359">
        <v>5</v>
      </c>
      <c r="O6359">
        <v>0.25</v>
      </c>
      <c r="P6359" t="s">
        <v>71</v>
      </c>
      <c r="Q6359">
        <v>21.5</v>
      </c>
      <c r="R6359" t="s">
        <v>71</v>
      </c>
    </row>
    <row r="6360" spans="1:58" x14ac:dyDescent="0.2">
      <c r="A6360" t="s">
        <v>287</v>
      </c>
      <c r="B6360" t="s">
        <v>288</v>
      </c>
      <c r="C6360">
        <f>-70.13172605 / 41.72444904</f>
        <v>-1.6808304882052911</v>
      </c>
      <c r="D6360" t="s">
        <v>289</v>
      </c>
      <c r="E6360" t="s">
        <v>70</v>
      </c>
      <c r="F6360" s="1">
        <v>41522</v>
      </c>
      <c r="G6360">
        <v>5.3</v>
      </c>
      <c r="K6360">
        <v>9.3800000000000008</v>
      </c>
      <c r="L6360" t="s">
        <v>71</v>
      </c>
      <c r="S6360">
        <v>0.24</v>
      </c>
      <c r="T6360" t="s">
        <v>71</v>
      </c>
      <c r="U6360">
        <v>7.43</v>
      </c>
      <c r="V6360" t="s">
        <v>71</v>
      </c>
      <c r="W6360">
        <v>34.04</v>
      </c>
      <c r="X6360" t="s">
        <v>71</v>
      </c>
      <c r="Y6360">
        <v>33.07</v>
      </c>
      <c r="AA6360">
        <v>52.56</v>
      </c>
      <c r="AE6360">
        <v>5.2</v>
      </c>
      <c r="AF6360" t="s">
        <v>71</v>
      </c>
      <c r="AG6360">
        <v>6</v>
      </c>
      <c r="AH6360" t="s">
        <v>71</v>
      </c>
      <c r="AS6360">
        <v>4.66</v>
      </c>
      <c r="AT6360" t="s">
        <v>71</v>
      </c>
    </row>
    <row r="6361" spans="1:58" x14ac:dyDescent="0.2">
      <c r="A6361" t="s">
        <v>287</v>
      </c>
      <c r="B6361" t="s">
        <v>288</v>
      </c>
      <c r="C6361">
        <f>-70.13172605 / 41.72444904</f>
        <v>-1.6808304882052911</v>
      </c>
      <c r="D6361" t="s">
        <v>289</v>
      </c>
      <c r="E6361" t="s">
        <v>70</v>
      </c>
      <c r="F6361" s="1">
        <v>41522</v>
      </c>
      <c r="G6361">
        <v>5.5</v>
      </c>
      <c r="O6361">
        <v>0.22</v>
      </c>
      <c r="P6361" t="s">
        <v>71</v>
      </c>
      <c r="Q6361">
        <v>18.600000000000001</v>
      </c>
      <c r="R6361" t="s">
        <v>71</v>
      </c>
    </row>
    <row r="6362" spans="1:58" x14ac:dyDescent="0.2">
      <c r="A6362" t="s">
        <v>287</v>
      </c>
      <c r="B6362" t="s">
        <v>288</v>
      </c>
      <c r="C6362">
        <f>-70.13172605 / 41.72444904</f>
        <v>-1.6808304882052911</v>
      </c>
      <c r="D6362" t="s">
        <v>289</v>
      </c>
      <c r="E6362" t="s">
        <v>70</v>
      </c>
      <c r="F6362" s="1">
        <v>41898</v>
      </c>
      <c r="G6362">
        <v>0.5</v>
      </c>
      <c r="I6362">
        <v>5.94</v>
      </c>
      <c r="J6362" t="s">
        <v>71</v>
      </c>
      <c r="K6362">
        <v>2.93</v>
      </c>
      <c r="L6362" t="s">
        <v>71</v>
      </c>
      <c r="M6362">
        <v>4.29</v>
      </c>
      <c r="N6362" t="s">
        <v>71</v>
      </c>
      <c r="O6362">
        <v>7.15</v>
      </c>
      <c r="P6362" t="s">
        <v>71</v>
      </c>
      <c r="Q6362">
        <v>22</v>
      </c>
      <c r="R6362" t="s">
        <v>71</v>
      </c>
      <c r="S6362">
        <v>0.4</v>
      </c>
      <c r="T6362" t="s">
        <v>71</v>
      </c>
      <c r="U6362">
        <v>12.39</v>
      </c>
      <c r="V6362" t="s">
        <v>71</v>
      </c>
      <c r="W6362">
        <v>28.5</v>
      </c>
      <c r="X6362" t="s">
        <v>71</v>
      </c>
      <c r="Y6362">
        <v>40.44</v>
      </c>
      <c r="AA6362">
        <v>41.15</v>
      </c>
      <c r="AC6362">
        <v>39.01</v>
      </c>
      <c r="AE6362">
        <v>2.6</v>
      </c>
      <c r="AF6362" t="s">
        <v>71</v>
      </c>
      <c r="AG6362">
        <v>6.16</v>
      </c>
      <c r="AH6362" t="s">
        <v>71</v>
      </c>
      <c r="AS6362">
        <v>6.03</v>
      </c>
      <c r="AT6362" t="s">
        <v>71</v>
      </c>
    </row>
    <row r="6363" spans="1:58" x14ac:dyDescent="0.2">
      <c r="A6363" t="s">
        <v>287</v>
      </c>
      <c r="B6363" t="s">
        <v>288</v>
      </c>
      <c r="C6363">
        <f>-70.13172605 / 41.72444904</f>
        <v>-1.6808304882052911</v>
      </c>
      <c r="D6363" t="s">
        <v>289</v>
      </c>
      <c r="E6363" t="s">
        <v>70</v>
      </c>
      <c r="F6363" s="1">
        <v>41898</v>
      </c>
      <c r="G6363">
        <v>1</v>
      </c>
      <c r="O6363">
        <v>7.12</v>
      </c>
      <c r="P6363" t="s">
        <v>71</v>
      </c>
      <c r="Q6363">
        <v>22</v>
      </c>
      <c r="R6363" t="s">
        <v>71</v>
      </c>
    </row>
    <row r="6364" spans="1:58" x14ac:dyDescent="0.2">
      <c r="A6364" t="s">
        <v>287</v>
      </c>
      <c r="B6364" t="s">
        <v>288</v>
      </c>
      <c r="C6364">
        <f>-70.13172605 / 41.72444904</f>
        <v>-1.6808304882052911</v>
      </c>
      <c r="D6364" t="s">
        <v>289</v>
      </c>
      <c r="E6364" t="s">
        <v>70</v>
      </c>
      <c r="F6364" s="1">
        <v>41898</v>
      </c>
      <c r="G6364">
        <v>2</v>
      </c>
      <c r="O6364">
        <v>7.14</v>
      </c>
      <c r="P6364" t="s">
        <v>71</v>
      </c>
      <c r="Q6364">
        <v>22</v>
      </c>
      <c r="R6364" t="s">
        <v>71</v>
      </c>
    </row>
    <row r="6365" spans="1:58" x14ac:dyDescent="0.2">
      <c r="A6365" t="s">
        <v>287</v>
      </c>
      <c r="B6365" t="s">
        <v>288</v>
      </c>
      <c r="C6365">
        <f>-70.13172605 / 41.72444904</f>
        <v>-1.6808304882052911</v>
      </c>
      <c r="D6365" t="s">
        <v>289</v>
      </c>
      <c r="E6365" t="s">
        <v>70</v>
      </c>
      <c r="F6365" s="1">
        <v>41898</v>
      </c>
      <c r="G6365">
        <v>3</v>
      </c>
      <c r="O6365">
        <v>7.1</v>
      </c>
      <c r="P6365" t="s">
        <v>71</v>
      </c>
      <c r="Q6365">
        <v>22</v>
      </c>
      <c r="R6365" t="s">
        <v>71</v>
      </c>
    </row>
    <row r="6366" spans="1:58" x14ac:dyDescent="0.2">
      <c r="A6366" t="s">
        <v>287</v>
      </c>
      <c r="B6366" t="s">
        <v>288</v>
      </c>
      <c r="C6366">
        <f>-70.13172605 / 41.72444904</f>
        <v>-1.6808304882052911</v>
      </c>
      <c r="D6366" t="s">
        <v>289</v>
      </c>
      <c r="E6366" t="s">
        <v>70</v>
      </c>
      <c r="F6366" s="1">
        <v>41898</v>
      </c>
      <c r="G6366">
        <v>4</v>
      </c>
      <c r="O6366">
        <v>6.99</v>
      </c>
      <c r="P6366" t="s">
        <v>71</v>
      </c>
      <c r="Q6366">
        <v>22</v>
      </c>
      <c r="R6366" t="s">
        <v>71</v>
      </c>
    </row>
    <row r="6367" spans="1:58" x14ac:dyDescent="0.2">
      <c r="A6367" t="s">
        <v>287</v>
      </c>
      <c r="B6367" t="s">
        <v>288</v>
      </c>
      <c r="C6367">
        <f>-70.13172605 / 41.72444904</f>
        <v>-1.6808304882052911</v>
      </c>
      <c r="D6367" t="s">
        <v>289</v>
      </c>
      <c r="E6367" t="s">
        <v>70</v>
      </c>
      <c r="F6367" s="1">
        <v>41898</v>
      </c>
      <c r="G6367">
        <v>5</v>
      </c>
      <c r="K6367">
        <v>1.85</v>
      </c>
      <c r="L6367" t="s">
        <v>71</v>
      </c>
      <c r="O6367">
        <v>6.82</v>
      </c>
      <c r="P6367" t="s">
        <v>71</v>
      </c>
      <c r="Q6367">
        <v>22</v>
      </c>
      <c r="R6367" t="s">
        <v>71</v>
      </c>
      <c r="S6367">
        <v>1.1299999999999999</v>
      </c>
      <c r="T6367" t="s">
        <v>71</v>
      </c>
      <c r="U6367">
        <v>35</v>
      </c>
      <c r="V6367" t="s">
        <v>71</v>
      </c>
      <c r="W6367">
        <v>36.409999999999997</v>
      </c>
      <c r="X6367" t="s">
        <v>71</v>
      </c>
      <c r="Y6367">
        <v>55.42</v>
      </c>
      <c r="AA6367">
        <v>36.630000000000003</v>
      </c>
      <c r="AE6367">
        <v>2.7</v>
      </c>
      <c r="AF6367" t="s">
        <v>71</v>
      </c>
      <c r="AG6367">
        <v>6.12</v>
      </c>
      <c r="AH6367" t="s">
        <v>71</v>
      </c>
      <c r="AS6367">
        <v>5.72</v>
      </c>
      <c r="AT6367" t="s">
        <v>71</v>
      </c>
    </row>
    <row r="6368" spans="1:58" x14ac:dyDescent="0.2">
      <c r="A6368" t="s">
        <v>287</v>
      </c>
      <c r="B6368" t="s">
        <v>288</v>
      </c>
      <c r="C6368">
        <f>-70.13172605 / 41.72444904</f>
        <v>-1.6808304882052911</v>
      </c>
      <c r="D6368" t="s">
        <v>289</v>
      </c>
      <c r="E6368" t="s">
        <v>70</v>
      </c>
      <c r="F6368" s="1">
        <v>42634</v>
      </c>
      <c r="G6368">
        <v>0.5</v>
      </c>
      <c r="I6368">
        <v>6</v>
      </c>
      <c r="J6368" t="s">
        <v>71</v>
      </c>
      <c r="K6368">
        <v>7.81</v>
      </c>
      <c r="L6368" t="s">
        <v>71</v>
      </c>
      <c r="M6368">
        <v>4.1500000000000004</v>
      </c>
      <c r="N6368" t="s">
        <v>71</v>
      </c>
      <c r="O6368">
        <v>7.6</v>
      </c>
      <c r="P6368" t="s">
        <v>71</v>
      </c>
      <c r="Q6368">
        <v>23.3</v>
      </c>
      <c r="R6368" t="s">
        <v>71</v>
      </c>
      <c r="S6368">
        <v>0.32</v>
      </c>
      <c r="T6368" t="s">
        <v>71</v>
      </c>
      <c r="U6368">
        <v>9.91</v>
      </c>
      <c r="V6368" t="s">
        <v>71</v>
      </c>
      <c r="W6368">
        <v>29</v>
      </c>
      <c r="X6368" t="s">
        <v>71</v>
      </c>
      <c r="Y6368">
        <v>37.22</v>
      </c>
      <c r="AA6368">
        <v>50.76</v>
      </c>
      <c r="AC6368">
        <v>39.49</v>
      </c>
      <c r="AE6368">
        <v>3</v>
      </c>
      <c r="AF6368" t="s">
        <v>71</v>
      </c>
      <c r="AG6368">
        <v>6.14</v>
      </c>
      <c r="AH6368" t="s">
        <v>71</v>
      </c>
      <c r="AS6368">
        <v>4.2</v>
      </c>
      <c r="AT6368" t="s">
        <v>71</v>
      </c>
      <c r="BE6368">
        <v>12.01</v>
      </c>
      <c r="BF6368" t="s">
        <v>71</v>
      </c>
    </row>
    <row r="6369" spans="1:58" x14ac:dyDescent="0.2">
      <c r="A6369" t="s">
        <v>287</v>
      </c>
      <c r="B6369" t="s">
        <v>288</v>
      </c>
      <c r="C6369">
        <f>-70.13172605 / 41.72444904</f>
        <v>-1.6808304882052911</v>
      </c>
      <c r="D6369" t="s">
        <v>289</v>
      </c>
      <c r="E6369" t="s">
        <v>70</v>
      </c>
      <c r="F6369" s="1">
        <v>42634</v>
      </c>
      <c r="G6369">
        <v>1</v>
      </c>
      <c r="O6369">
        <v>7</v>
      </c>
      <c r="P6369" t="s">
        <v>71</v>
      </c>
      <c r="Q6369">
        <v>23.5</v>
      </c>
      <c r="R6369" t="s">
        <v>71</v>
      </c>
    </row>
    <row r="6370" spans="1:58" x14ac:dyDescent="0.2">
      <c r="A6370" t="s">
        <v>287</v>
      </c>
      <c r="B6370" t="s">
        <v>288</v>
      </c>
      <c r="C6370">
        <f>-70.13172605 / 41.72444904</f>
        <v>-1.6808304882052911</v>
      </c>
      <c r="D6370" t="s">
        <v>289</v>
      </c>
      <c r="E6370" t="s">
        <v>70</v>
      </c>
      <c r="F6370" s="1">
        <v>42634</v>
      </c>
      <c r="G6370">
        <v>2</v>
      </c>
      <c r="O6370">
        <v>7.5</v>
      </c>
      <c r="P6370" t="s">
        <v>71</v>
      </c>
      <c r="Q6370">
        <v>23.5</v>
      </c>
      <c r="R6370" t="s">
        <v>71</v>
      </c>
    </row>
    <row r="6371" spans="1:58" x14ac:dyDescent="0.2">
      <c r="A6371" t="s">
        <v>287</v>
      </c>
      <c r="B6371" t="s">
        <v>288</v>
      </c>
      <c r="C6371">
        <f>-70.13172605 / 41.72444904</f>
        <v>-1.6808304882052911</v>
      </c>
      <c r="D6371" t="s">
        <v>289</v>
      </c>
      <c r="E6371" t="s">
        <v>70</v>
      </c>
      <c r="F6371" s="1">
        <v>42634</v>
      </c>
      <c r="G6371">
        <v>3</v>
      </c>
      <c r="O6371">
        <v>6.32</v>
      </c>
      <c r="P6371" t="s">
        <v>71</v>
      </c>
      <c r="Q6371">
        <v>23.3</v>
      </c>
      <c r="R6371" t="s">
        <v>71</v>
      </c>
    </row>
    <row r="6372" spans="1:58" x14ac:dyDescent="0.2">
      <c r="A6372" t="s">
        <v>287</v>
      </c>
      <c r="B6372" t="s">
        <v>288</v>
      </c>
      <c r="C6372">
        <f>-70.13172605 / 41.72444904</f>
        <v>-1.6808304882052911</v>
      </c>
      <c r="D6372" t="s">
        <v>289</v>
      </c>
      <c r="E6372" t="s">
        <v>70</v>
      </c>
      <c r="F6372" s="1">
        <v>42634</v>
      </c>
      <c r="G6372">
        <v>4</v>
      </c>
      <c r="O6372">
        <v>6.26</v>
      </c>
      <c r="P6372" t="s">
        <v>71</v>
      </c>
      <c r="Q6372">
        <v>23</v>
      </c>
      <c r="R6372" t="s">
        <v>71</v>
      </c>
    </row>
    <row r="6373" spans="1:58" x14ac:dyDescent="0.2">
      <c r="A6373" t="s">
        <v>287</v>
      </c>
      <c r="B6373" t="s">
        <v>288</v>
      </c>
      <c r="C6373">
        <f>-70.13172605 / 41.72444904</f>
        <v>-1.6808304882052911</v>
      </c>
      <c r="D6373" t="s">
        <v>289</v>
      </c>
      <c r="E6373" t="s">
        <v>70</v>
      </c>
      <c r="F6373" s="1">
        <v>42634</v>
      </c>
      <c r="G6373">
        <v>5</v>
      </c>
      <c r="K6373">
        <v>7.17</v>
      </c>
      <c r="L6373" t="s">
        <v>71</v>
      </c>
      <c r="O6373">
        <v>5.28</v>
      </c>
      <c r="P6373" t="s">
        <v>71</v>
      </c>
      <c r="Q6373">
        <v>22.6</v>
      </c>
      <c r="R6373" t="s">
        <v>71</v>
      </c>
      <c r="S6373">
        <v>0.34</v>
      </c>
      <c r="T6373" t="s">
        <v>71</v>
      </c>
      <c r="U6373">
        <v>10.53</v>
      </c>
      <c r="V6373" t="s">
        <v>71</v>
      </c>
      <c r="W6373">
        <v>35.119999999999997</v>
      </c>
      <c r="X6373" t="s">
        <v>71</v>
      </c>
      <c r="Y6373">
        <v>38.1</v>
      </c>
      <c r="AA6373">
        <v>49.92</v>
      </c>
      <c r="AE6373">
        <v>2.9</v>
      </c>
      <c r="AF6373" t="s">
        <v>71</v>
      </c>
      <c r="AG6373">
        <v>5.74</v>
      </c>
      <c r="AH6373" t="s">
        <v>71</v>
      </c>
      <c r="AS6373">
        <v>6.24</v>
      </c>
      <c r="AT6373" t="s">
        <v>71</v>
      </c>
      <c r="BE6373">
        <v>13.4</v>
      </c>
      <c r="BF6373" t="s">
        <v>71</v>
      </c>
    </row>
    <row r="6374" spans="1:58" x14ac:dyDescent="0.2">
      <c r="A6374" t="s">
        <v>293</v>
      </c>
      <c r="B6374" t="s">
        <v>294</v>
      </c>
      <c r="C6374">
        <f>-70.13621293 / 41.72094393</f>
        <v>-1.6810792451790053</v>
      </c>
      <c r="D6374" t="s">
        <v>295</v>
      </c>
      <c r="E6374" t="s">
        <v>70</v>
      </c>
      <c r="F6374" s="1">
        <v>37143</v>
      </c>
      <c r="G6374">
        <v>0.5</v>
      </c>
      <c r="I6374">
        <v>4.0999999999999996</v>
      </c>
      <c r="J6374" t="s">
        <v>71</v>
      </c>
      <c r="K6374">
        <v>0.33</v>
      </c>
      <c r="L6374" t="s">
        <v>71</v>
      </c>
      <c r="M6374">
        <v>3.36</v>
      </c>
      <c r="N6374" t="s">
        <v>71</v>
      </c>
      <c r="O6374">
        <v>8.5</v>
      </c>
      <c r="P6374" t="s">
        <v>71</v>
      </c>
      <c r="Q6374">
        <v>24</v>
      </c>
      <c r="R6374" t="s">
        <v>71</v>
      </c>
      <c r="S6374">
        <v>0.15</v>
      </c>
      <c r="T6374" t="s">
        <v>71</v>
      </c>
      <c r="U6374">
        <v>4.6500000000000004</v>
      </c>
      <c r="V6374" t="s">
        <v>71</v>
      </c>
      <c r="W6374">
        <v>8.1</v>
      </c>
      <c r="X6374" t="s">
        <v>71</v>
      </c>
      <c r="Y6374">
        <v>26.31</v>
      </c>
      <c r="AA6374">
        <v>19.72</v>
      </c>
      <c r="AC6374">
        <v>42.54</v>
      </c>
      <c r="AE6374">
        <v>0</v>
      </c>
      <c r="AF6374" t="s">
        <v>71</v>
      </c>
      <c r="AG6374">
        <v>4.75</v>
      </c>
      <c r="AH6374" t="s">
        <v>71</v>
      </c>
      <c r="AS6374">
        <v>0.24</v>
      </c>
      <c r="AT6374" t="s">
        <v>71</v>
      </c>
    </row>
    <row r="6375" spans="1:58" x14ac:dyDescent="0.2">
      <c r="A6375" t="s">
        <v>293</v>
      </c>
      <c r="B6375" t="s">
        <v>294</v>
      </c>
      <c r="C6375">
        <f>-70.13621293 / 41.72094393</f>
        <v>-1.6810792451790053</v>
      </c>
      <c r="D6375" t="s">
        <v>295</v>
      </c>
      <c r="E6375" t="s">
        <v>70</v>
      </c>
      <c r="F6375" s="1">
        <v>37143</v>
      </c>
      <c r="G6375">
        <v>1</v>
      </c>
      <c r="O6375">
        <v>8.65</v>
      </c>
      <c r="P6375" t="s">
        <v>71</v>
      </c>
      <c r="Q6375">
        <v>24</v>
      </c>
      <c r="R6375" t="s">
        <v>71</v>
      </c>
    </row>
    <row r="6376" spans="1:58" x14ac:dyDescent="0.2">
      <c r="A6376" t="s">
        <v>293</v>
      </c>
      <c r="B6376" t="s">
        <v>294</v>
      </c>
      <c r="C6376">
        <f>-70.13621293 / 41.72094393</f>
        <v>-1.6810792451790053</v>
      </c>
      <c r="D6376" t="s">
        <v>295</v>
      </c>
      <c r="E6376" t="s">
        <v>70</v>
      </c>
      <c r="F6376" s="1">
        <v>37143</v>
      </c>
      <c r="G6376">
        <v>2</v>
      </c>
      <c r="O6376">
        <v>8.69</v>
      </c>
      <c r="P6376" t="s">
        <v>71</v>
      </c>
      <c r="Q6376">
        <v>24</v>
      </c>
      <c r="R6376" t="s">
        <v>71</v>
      </c>
    </row>
    <row r="6377" spans="1:58" x14ac:dyDescent="0.2">
      <c r="A6377" t="s">
        <v>293</v>
      </c>
      <c r="B6377" t="s">
        <v>294</v>
      </c>
      <c r="C6377">
        <f>-70.13621293 / 41.72094393</f>
        <v>-1.6810792451790053</v>
      </c>
      <c r="D6377" t="s">
        <v>295</v>
      </c>
      <c r="E6377" t="s">
        <v>70</v>
      </c>
      <c r="F6377" s="1">
        <v>37143</v>
      </c>
      <c r="G6377">
        <v>3</v>
      </c>
      <c r="K6377">
        <v>65.040000000000006</v>
      </c>
      <c r="L6377" t="s">
        <v>71</v>
      </c>
      <c r="O6377">
        <v>8.6300000000000008</v>
      </c>
      <c r="P6377" t="s">
        <v>71</v>
      </c>
      <c r="Q6377">
        <v>24</v>
      </c>
      <c r="R6377" t="s">
        <v>71</v>
      </c>
      <c r="S6377">
        <v>0.35</v>
      </c>
      <c r="T6377" t="s">
        <v>71</v>
      </c>
      <c r="U6377">
        <v>10.84</v>
      </c>
      <c r="V6377" t="s">
        <v>71</v>
      </c>
      <c r="W6377">
        <v>14.6</v>
      </c>
      <c r="X6377" t="s">
        <v>71</v>
      </c>
      <c r="Y6377">
        <v>38.520000000000003</v>
      </c>
      <c r="AA6377">
        <v>71.56</v>
      </c>
      <c r="AE6377">
        <v>0</v>
      </c>
      <c r="AF6377" t="s">
        <v>71</v>
      </c>
      <c r="AG6377">
        <v>4.87</v>
      </c>
      <c r="AH6377" t="s">
        <v>71</v>
      </c>
      <c r="AS6377">
        <v>13.01</v>
      </c>
      <c r="AT6377" t="s">
        <v>71</v>
      </c>
    </row>
    <row r="6378" spans="1:58" x14ac:dyDescent="0.2">
      <c r="A6378" t="s">
        <v>293</v>
      </c>
      <c r="B6378" t="s">
        <v>294</v>
      </c>
      <c r="C6378">
        <f>-70.13621293 / 41.72094393</f>
        <v>-1.6810792451790053</v>
      </c>
      <c r="D6378" t="s">
        <v>295</v>
      </c>
      <c r="E6378" t="s">
        <v>70</v>
      </c>
      <c r="F6378" s="1">
        <v>37143</v>
      </c>
      <c r="G6378">
        <v>3.5</v>
      </c>
      <c r="O6378">
        <v>7.56</v>
      </c>
      <c r="P6378" t="s">
        <v>71</v>
      </c>
      <c r="Q6378">
        <v>23.8</v>
      </c>
      <c r="R6378" t="s">
        <v>71</v>
      </c>
    </row>
    <row r="6379" spans="1:58" x14ac:dyDescent="0.2">
      <c r="A6379" t="s">
        <v>293</v>
      </c>
      <c r="B6379" t="s">
        <v>294</v>
      </c>
      <c r="C6379">
        <f>-70.13621293 / 41.72094393</f>
        <v>-1.6810792451790053</v>
      </c>
      <c r="D6379" t="s">
        <v>295</v>
      </c>
      <c r="E6379" t="s">
        <v>70</v>
      </c>
      <c r="F6379" s="1">
        <v>37873</v>
      </c>
      <c r="G6379">
        <v>0.5</v>
      </c>
      <c r="I6379">
        <v>5.91</v>
      </c>
      <c r="J6379" t="s">
        <v>71</v>
      </c>
      <c r="K6379">
        <v>0.63</v>
      </c>
      <c r="L6379" t="s">
        <v>71</v>
      </c>
      <c r="M6379">
        <v>5.3</v>
      </c>
      <c r="N6379" t="s">
        <v>71</v>
      </c>
      <c r="O6379">
        <v>6.78</v>
      </c>
      <c r="P6379" t="s">
        <v>71</v>
      </c>
      <c r="Q6379">
        <v>26</v>
      </c>
      <c r="R6379" t="s">
        <v>71</v>
      </c>
      <c r="S6379">
        <v>0.3</v>
      </c>
      <c r="T6379" t="s">
        <v>71</v>
      </c>
      <c r="U6379">
        <v>9.2899999999999991</v>
      </c>
      <c r="V6379" t="s">
        <v>71</v>
      </c>
      <c r="W6379">
        <v>17.399999999999999</v>
      </c>
      <c r="X6379" t="s">
        <v>71</v>
      </c>
      <c r="Y6379">
        <v>36.29</v>
      </c>
      <c r="AA6379">
        <v>26.07</v>
      </c>
      <c r="AC6379">
        <v>35.97</v>
      </c>
      <c r="AE6379">
        <v>0.03</v>
      </c>
      <c r="AF6379" t="s">
        <v>71</v>
      </c>
      <c r="AG6379">
        <v>4.8899999999999997</v>
      </c>
      <c r="AH6379" t="s">
        <v>71</v>
      </c>
      <c r="AS6379">
        <v>0.24</v>
      </c>
      <c r="AT6379" t="s">
        <v>71</v>
      </c>
    </row>
    <row r="6380" spans="1:58" x14ac:dyDescent="0.2">
      <c r="A6380" t="s">
        <v>293</v>
      </c>
      <c r="B6380" t="s">
        <v>294</v>
      </c>
      <c r="C6380">
        <f>-70.13621293 / 41.72094393</f>
        <v>-1.6810792451790053</v>
      </c>
      <c r="D6380" t="s">
        <v>295</v>
      </c>
      <c r="E6380" t="s">
        <v>70</v>
      </c>
      <c r="F6380" s="1">
        <v>37873</v>
      </c>
      <c r="G6380">
        <v>1</v>
      </c>
      <c r="O6380">
        <v>6.85</v>
      </c>
      <c r="P6380" t="s">
        <v>71</v>
      </c>
      <c r="Q6380">
        <v>26</v>
      </c>
      <c r="R6380" t="s">
        <v>71</v>
      </c>
    </row>
    <row r="6381" spans="1:58" x14ac:dyDescent="0.2">
      <c r="A6381" t="s">
        <v>293</v>
      </c>
      <c r="B6381" t="s">
        <v>294</v>
      </c>
      <c r="C6381">
        <f>-70.13621293 / 41.72094393</f>
        <v>-1.6810792451790053</v>
      </c>
      <c r="D6381" t="s">
        <v>295</v>
      </c>
      <c r="E6381" t="s">
        <v>70</v>
      </c>
      <c r="F6381" s="1">
        <v>37873</v>
      </c>
      <c r="G6381">
        <v>2</v>
      </c>
      <c r="O6381">
        <v>6.83</v>
      </c>
      <c r="P6381" t="s">
        <v>71</v>
      </c>
      <c r="Q6381">
        <v>26</v>
      </c>
      <c r="R6381" t="s">
        <v>71</v>
      </c>
    </row>
    <row r="6382" spans="1:58" x14ac:dyDescent="0.2">
      <c r="A6382" t="s">
        <v>293</v>
      </c>
      <c r="B6382" t="s">
        <v>294</v>
      </c>
      <c r="C6382">
        <f>-70.13621293 / 41.72094393</f>
        <v>-1.6810792451790053</v>
      </c>
      <c r="D6382" t="s">
        <v>295</v>
      </c>
      <c r="E6382" t="s">
        <v>70</v>
      </c>
      <c r="F6382" s="1">
        <v>37873</v>
      </c>
      <c r="G6382">
        <v>3</v>
      </c>
      <c r="O6382">
        <v>6.93</v>
      </c>
      <c r="P6382" t="s">
        <v>71</v>
      </c>
      <c r="Q6382">
        <v>26</v>
      </c>
      <c r="R6382" t="s">
        <v>71</v>
      </c>
    </row>
    <row r="6383" spans="1:58" x14ac:dyDescent="0.2">
      <c r="A6383" t="s">
        <v>293</v>
      </c>
      <c r="B6383" t="s">
        <v>294</v>
      </c>
      <c r="C6383">
        <f>-70.13621293 / 41.72094393</f>
        <v>-1.6810792451790053</v>
      </c>
      <c r="D6383" t="s">
        <v>295</v>
      </c>
      <c r="E6383" t="s">
        <v>70</v>
      </c>
      <c r="F6383" s="1">
        <v>37873</v>
      </c>
      <c r="G6383">
        <v>4</v>
      </c>
      <c r="O6383">
        <v>6.87</v>
      </c>
      <c r="P6383" t="s">
        <v>71</v>
      </c>
      <c r="Q6383">
        <v>25.9</v>
      </c>
      <c r="R6383" t="s">
        <v>71</v>
      </c>
    </row>
    <row r="6384" spans="1:58" x14ac:dyDescent="0.2">
      <c r="A6384" t="s">
        <v>293</v>
      </c>
      <c r="B6384" t="s">
        <v>294</v>
      </c>
      <c r="C6384">
        <f>-70.13621293 / 41.72094393</f>
        <v>-1.6810792451790053</v>
      </c>
      <c r="D6384" t="s">
        <v>295</v>
      </c>
      <c r="E6384" t="s">
        <v>70</v>
      </c>
      <c r="F6384" s="1">
        <v>37873</v>
      </c>
      <c r="G6384">
        <v>5</v>
      </c>
      <c r="Q6384">
        <v>20.9</v>
      </c>
      <c r="R6384" t="s">
        <v>71</v>
      </c>
      <c r="S6384">
        <v>0.4</v>
      </c>
      <c r="T6384" t="s">
        <v>71</v>
      </c>
      <c r="U6384">
        <v>12.39</v>
      </c>
      <c r="V6384" t="s">
        <v>71</v>
      </c>
      <c r="W6384">
        <v>25.6</v>
      </c>
      <c r="X6384" t="s">
        <v>71</v>
      </c>
      <c r="Y6384">
        <v>40.44</v>
      </c>
      <c r="AE6384">
        <v>0.04</v>
      </c>
      <c r="AF6384" t="s">
        <v>71</v>
      </c>
      <c r="AG6384">
        <v>4.92</v>
      </c>
      <c r="AH6384" t="s">
        <v>71</v>
      </c>
    </row>
    <row r="6385" spans="1:46" x14ac:dyDescent="0.2">
      <c r="A6385" t="s">
        <v>293</v>
      </c>
      <c r="B6385" t="s">
        <v>294</v>
      </c>
      <c r="C6385">
        <f>-70.13621293 / 41.72094393</f>
        <v>-1.6810792451790053</v>
      </c>
      <c r="D6385" t="s">
        <v>295</v>
      </c>
      <c r="E6385" t="s">
        <v>70</v>
      </c>
      <c r="F6385" s="1">
        <v>38224</v>
      </c>
      <c r="G6385">
        <v>0.5</v>
      </c>
      <c r="I6385">
        <v>5.48</v>
      </c>
      <c r="J6385" t="s">
        <v>71</v>
      </c>
      <c r="K6385">
        <v>94.4</v>
      </c>
      <c r="L6385" t="s">
        <v>71</v>
      </c>
      <c r="M6385">
        <v>5.48</v>
      </c>
      <c r="N6385" t="s">
        <v>71</v>
      </c>
      <c r="O6385">
        <v>5.41</v>
      </c>
      <c r="P6385" t="s">
        <v>71</v>
      </c>
      <c r="Q6385">
        <v>24</v>
      </c>
      <c r="R6385" t="s">
        <v>71</v>
      </c>
      <c r="S6385">
        <v>0.2</v>
      </c>
      <c r="T6385" t="s">
        <v>71</v>
      </c>
      <c r="U6385">
        <v>6.19</v>
      </c>
      <c r="V6385" t="s">
        <v>71</v>
      </c>
      <c r="W6385">
        <v>40.32</v>
      </c>
      <c r="X6385" t="s">
        <v>71</v>
      </c>
      <c r="Y6385">
        <v>30.44</v>
      </c>
      <c r="AA6385">
        <v>75.209999999999994</v>
      </c>
      <c r="AC6385">
        <v>35.49</v>
      </c>
      <c r="AE6385">
        <v>1.01</v>
      </c>
      <c r="AF6385" t="s">
        <v>71</v>
      </c>
      <c r="AG6385">
        <v>5.03</v>
      </c>
      <c r="AH6385" t="s">
        <v>71</v>
      </c>
      <c r="AS6385">
        <v>62.4</v>
      </c>
      <c r="AT6385" t="s">
        <v>71</v>
      </c>
    </row>
    <row r="6386" spans="1:46" x14ac:dyDescent="0.2">
      <c r="A6386" t="s">
        <v>293</v>
      </c>
      <c r="B6386" t="s">
        <v>294</v>
      </c>
      <c r="C6386">
        <f>-70.13621293 / 41.72094393</f>
        <v>-1.6810792451790053</v>
      </c>
      <c r="D6386" t="s">
        <v>295</v>
      </c>
      <c r="E6386" t="s">
        <v>70</v>
      </c>
      <c r="F6386" s="1">
        <v>38224</v>
      </c>
      <c r="G6386">
        <v>1</v>
      </c>
      <c r="O6386">
        <v>5.39</v>
      </c>
      <c r="P6386" t="s">
        <v>71</v>
      </c>
      <c r="Q6386">
        <v>23.9</v>
      </c>
      <c r="R6386" t="s">
        <v>71</v>
      </c>
    </row>
    <row r="6387" spans="1:46" x14ac:dyDescent="0.2">
      <c r="A6387" t="s">
        <v>293</v>
      </c>
      <c r="B6387" t="s">
        <v>294</v>
      </c>
      <c r="C6387">
        <f>-70.13621293 / 41.72094393</f>
        <v>-1.6810792451790053</v>
      </c>
      <c r="D6387" t="s">
        <v>295</v>
      </c>
      <c r="E6387" t="s">
        <v>70</v>
      </c>
      <c r="F6387" s="1">
        <v>38224</v>
      </c>
      <c r="G6387">
        <v>2</v>
      </c>
      <c r="O6387">
        <v>5.41</v>
      </c>
      <c r="P6387" t="s">
        <v>71</v>
      </c>
      <c r="Q6387">
        <v>23.8</v>
      </c>
      <c r="R6387" t="s">
        <v>71</v>
      </c>
    </row>
    <row r="6388" spans="1:46" x14ac:dyDescent="0.2">
      <c r="A6388" t="s">
        <v>293</v>
      </c>
      <c r="B6388" t="s">
        <v>294</v>
      </c>
      <c r="C6388">
        <f>-70.13621293 / 41.72094393</f>
        <v>-1.6810792451790053</v>
      </c>
      <c r="D6388" t="s">
        <v>295</v>
      </c>
      <c r="E6388" t="s">
        <v>70</v>
      </c>
      <c r="F6388" s="1">
        <v>38224</v>
      </c>
      <c r="G6388">
        <v>3</v>
      </c>
      <c r="O6388">
        <v>5.41</v>
      </c>
      <c r="P6388" t="s">
        <v>71</v>
      </c>
      <c r="Q6388">
        <v>23.8</v>
      </c>
      <c r="R6388" t="s">
        <v>71</v>
      </c>
    </row>
    <row r="6389" spans="1:46" x14ac:dyDescent="0.2">
      <c r="A6389" t="s">
        <v>293</v>
      </c>
      <c r="B6389" t="s">
        <v>294</v>
      </c>
      <c r="C6389">
        <f>-70.13621293 / 41.72094393</f>
        <v>-1.6810792451790053</v>
      </c>
      <c r="D6389" t="s">
        <v>295</v>
      </c>
      <c r="E6389" t="s">
        <v>70</v>
      </c>
      <c r="F6389" s="1">
        <v>38224</v>
      </c>
      <c r="G6389">
        <v>4</v>
      </c>
      <c r="O6389">
        <v>5.31</v>
      </c>
      <c r="P6389" t="s">
        <v>71</v>
      </c>
      <c r="Q6389">
        <v>23.5</v>
      </c>
      <c r="R6389" t="s">
        <v>71</v>
      </c>
    </row>
    <row r="6390" spans="1:46" x14ac:dyDescent="0.2">
      <c r="A6390" t="s">
        <v>293</v>
      </c>
      <c r="B6390" t="s">
        <v>294</v>
      </c>
      <c r="C6390">
        <f>-70.13621293 / 41.72094393</f>
        <v>-1.6810792451790053</v>
      </c>
      <c r="D6390" t="s">
        <v>295</v>
      </c>
      <c r="E6390" t="s">
        <v>70</v>
      </c>
      <c r="F6390" s="1">
        <v>38224</v>
      </c>
      <c r="G6390">
        <v>4.3</v>
      </c>
      <c r="K6390">
        <v>1.7</v>
      </c>
      <c r="L6390" t="s">
        <v>71</v>
      </c>
      <c r="S6390">
        <v>0.25</v>
      </c>
      <c r="T6390" t="s">
        <v>71</v>
      </c>
      <c r="U6390">
        <v>7.74</v>
      </c>
      <c r="V6390" t="s">
        <v>71</v>
      </c>
      <c r="W6390">
        <v>15.4</v>
      </c>
      <c r="X6390" t="s">
        <v>71</v>
      </c>
      <c r="Y6390">
        <v>33.659999999999997</v>
      </c>
      <c r="AA6390">
        <v>35.81</v>
      </c>
      <c r="AE6390">
        <v>0.61</v>
      </c>
      <c r="AF6390" t="s">
        <v>71</v>
      </c>
      <c r="AG6390">
        <v>4.93</v>
      </c>
      <c r="AH6390" t="s">
        <v>71</v>
      </c>
      <c r="AS6390">
        <v>0.03</v>
      </c>
      <c r="AT6390" t="s">
        <v>71</v>
      </c>
    </row>
    <row r="6391" spans="1:46" x14ac:dyDescent="0.2">
      <c r="A6391" t="s">
        <v>293</v>
      </c>
      <c r="B6391" t="s">
        <v>294</v>
      </c>
      <c r="C6391">
        <f>-70.13621293 / 41.72094393</f>
        <v>-1.6810792451790053</v>
      </c>
      <c r="D6391" t="s">
        <v>295</v>
      </c>
      <c r="E6391" t="s">
        <v>70</v>
      </c>
      <c r="F6391" s="1">
        <v>38224</v>
      </c>
      <c r="G6391">
        <v>5</v>
      </c>
      <c r="O6391">
        <v>5.28</v>
      </c>
      <c r="P6391" t="s">
        <v>71</v>
      </c>
      <c r="Q6391">
        <v>23.4</v>
      </c>
      <c r="R6391" t="s">
        <v>71</v>
      </c>
    </row>
    <row r="6392" spans="1:46" x14ac:dyDescent="0.2">
      <c r="A6392" t="s">
        <v>293</v>
      </c>
      <c r="B6392" t="s">
        <v>294</v>
      </c>
      <c r="C6392">
        <f>-70.13621293 / 41.72094393</f>
        <v>-1.6810792451790053</v>
      </c>
      <c r="D6392" t="s">
        <v>295</v>
      </c>
      <c r="E6392" t="s">
        <v>70</v>
      </c>
      <c r="F6392" s="1">
        <v>38601</v>
      </c>
      <c r="G6392">
        <v>0.5</v>
      </c>
      <c r="I6392">
        <v>5.58</v>
      </c>
      <c r="J6392" t="s">
        <v>71</v>
      </c>
      <c r="K6392">
        <v>6.22</v>
      </c>
      <c r="L6392" t="s">
        <v>71</v>
      </c>
      <c r="M6392">
        <v>3.73</v>
      </c>
      <c r="N6392" t="s">
        <v>71</v>
      </c>
      <c r="O6392">
        <v>7.3</v>
      </c>
      <c r="P6392" t="s">
        <v>71</v>
      </c>
      <c r="Q6392">
        <v>24.3</v>
      </c>
      <c r="R6392" t="s">
        <v>71</v>
      </c>
      <c r="S6392">
        <v>0.3</v>
      </c>
      <c r="T6392" t="s">
        <v>71</v>
      </c>
      <c r="U6392">
        <v>9.2899999999999991</v>
      </c>
      <c r="V6392" t="s">
        <v>71</v>
      </c>
      <c r="W6392">
        <v>25.39</v>
      </c>
      <c r="X6392" t="s">
        <v>71</v>
      </c>
      <c r="Y6392">
        <v>36.29</v>
      </c>
      <c r="AA6392">
        <v>48.53</v>
      </c>
      <c r="AC6392">
        <v>41.03</v>
      </c>
      <c r="AE6392">
        <v>2.42</v>
      </c>
      <c r="AF6392" t="s">
        <v>71</v>
      </c>
      <c r="AG6392">
        <v>5.56</v>
      </c>
      <c r="AH6392" t="s">
        <v>71</v>
      </c>
      <c r="AS6392">
        <v>0.22</v>
      </c>
      <c r="AT6392" t="s">
        <v>71</v>
      </c>
    </row>
    <row r="6393" spans="1:46" x14ac:dyDescent="0.2">
      <c r="A6393" t="s">
        <v>293</v>
      </c>
      <c r="B6393" t="s">
        <v>294</v>
      </c>
      <c r="C6393">
        <f>-70.13621293 / 41.72094393</f>
        <v>-1.6810792451790053</v>
      </c>
      <c r="D6393" t="s">
        <v>295</v>
      </c>
      <c r="E6393" t="s">
        <v>70</v>
      </c>
      <c r="F6393" s="1">
        <v>38601</v>
      </c>
      <c r="G6393">
        <v>1</v>
      </c>
      <c r="O6393">
        <v>7.32</v>
      </c>
      <c r="P6393" t="s">
        <v>71</v>
      </c>
      <c r="Q6393">
        <v>24.4</v>
      </c>
      <c r="R6393" t="s">
        <v>71</v>
      </c>
    </row>
    <row r="6394" spans="1:46" x14ac:dyDescent="0.2">
      <c r="A6394" t="s">
        <v>293</v>
      </c>
      <c r="B6394" t="s">
        <v>294</v>
      </c>
      <c r="C6394">
        <f>-70.13621293 / 41.72094393</f>
        <v>-1.6810792451790053</v>
      </c>
      <c r="D6394" t="s">
        <v>295</v>
      </c>
      <c r="E6394" t="s">
        <v>70</v>
      </c>
      <c r="F6394" s="1">
        <v>38601</v>
      </c>
      <c r="G6394">
        <v>2</v>
      </c>
      <c r="O6394">
        <v>7.38</v>
      </c>
      <c r="P6394" t="s">
        <v>71</v>
      </c>
      <c r="Q6394">
        <v>24.4</v>
      </c>
      <c r="R6394" t="s">
        <v>71</v>
      </c>
    </row>
    <row r="6395" spans="1:46" x14ac:dyDescent="0.2">
      <c r="A6395" t="s">
        <v>293</v>
      </c>
      <c r="B6395" t="s">
        <v>294</v>
      </c>
      <c r="C6395">
        <f>-70.13621293 / 41.72094393</f>
        <v>-1.6810792451790053</v>
      </c>
      <c r="D6395" t="s">
        <v>295</v>
      </c>
      <c r="E6395" t="s">
        <v>70</v>
      </c>
      <c r="F6395" s="1">
        <v>38601</v>
      </c>
      <c r="G6395">
        <v>3</v>
      </c>
      <c r="O6395">
        <v>7.09</v>
      </c>
      <c r="P6395" t="s">
        <v>71</v>
      </c>
      <c r="Q6395">
        <v>24.2</v>
      </c>
      <c r="R6395" t="s">
        <v>71</v>
      </c>
    </row>
    <row r="6396" spans="1:46" x14ac:dyDescent="0.2">
      <c r="A6396" t="s">
        <v>293</v>
      </c>
      <c r="B6396" t="s">
        <v>294</v>
      </c>
      <c r="C6396">
        <f>-70.13621293 / 41.72094393</f>
        <v>-1.6810792451790053</v>
      </c>
      <c r="D6396" t="s">
        <v>295</v>
      </c>
      <c r="E6396" t="s">
        <v>70</v>
      </c>
      <c r="F6396" s="1">
        <v>38601</v>
      </c>
      <c r="G6396">
        <v>4</v>
      </c>
      <c r="O6396">
        <v>1.6</v>
      </c>
      <c r="P6396" t="s">
        <v>71</v>
      </c>
      <c r="Q6396">
        <v>19.5</v>
      </c>
      <c r="R6396" t="s">
        <v>71</v>
      </c>
    </row>
    <row r="6397" spans="1:46" x14ac:dyDescent="0.2">
      <c r="A6397" t="s">
        <v>293</v>
      </c>
      <c r="B6397" t="s">
        <v>294</v>
      </c>
      <c r="C6397">
        <f>-70.13621293 / 41.72094393</f>
        <v>-1.6810792451790053</v>
      </c>
      <c r="D6397" t="s">
        <v>295</v>
      </c>
      <c r="E6397" t="s">
        <v>70</v>
      </c>
      <c r="F6397" s="1">
        <v>38601</v>
      </c>
      <c r="G6397">
        <v>4.5</v>
      </c>
      <c r="K6397">
        <v>57.88</v>
      </c>
      <c r="L6397" t="s">
        <v>71</v>
      </c>
      <c r="S6397">
        <v>1.1000000000000001</v>
      </c>
      <c r="T6397" t="s">
        <v>71</v>
      </c>
      <c r="U6397">
        <v>34.07</v>
      </c>
      <c r="V6397" t="s">
        <v>71</v>
      </c>
      <c r="W6397">
        <v>39.39</v>
      </c>
      <c r="X6397" t="s">
        <v>71</v>
      </c>
      <c r="Y6397">
        <v>55.03</v>
      </c>
      <c r="AA6397">
        <v>70.41</v>
      </c>
      <c r="AE6397">
        <v>4.04</v>
      </c>
      <c r="AF6397" t="s">
        <v>71</v>
      </c>
      <c r="AG6397">
        <v>5.38</v>
      </c>
      <c r="AH6397" t="s">
        <v>71</v>
      </c>
      <c r="AS6397">
        <v>21.62</v>
      </c>
      <c r="AT6397" t="s">
        <v>71</v>
      </c>
    </row>
    <row r="6398" spans="1:46" x14ac:dyDescent="0.2">
      <c r="A6398" t="s">
        <v>293</v>
      </c>
      <c r="B6398" t="s">
        <v>294</v>
      </c>
      <c r="C6398">
        <f>-70.13621293 / 41.72094393</f>
        <v>-1.6810792451790053</v>
      </c>
      <c r="D6398" t="s">
        <v>295</v>
      </c>
      <c r="E6398" t="s">
        <v>70</v>
      </c>
      <c r="F6398" s="1">
        <v>38601</v>
      </c>
      <c r="G6398">
        <v>5</v>
      </c>
      <c r="O6398">
        <v>1.02</v>
      </c>
      <c r="P6398" t="s">
        <v>71</v>
      </c>
      <c r="Q6398">
        <v>13.7</v>
      </c>
      <c r="R6398" t="s">
        <v>71</v>
      </c>
    </row>
    <row r="6399" spans="1:46" x14ac:dyDescent="0.2">
      <c r="A6399" t="s">
        <v>293</v>
      </c>
      <c r="B6399" t="s">
        <v>294</v>
      </c>
      <c r="C6399">
        <f>-70.13621293 / 41.72094393</f>
        <v>-1.6810792451790053</v>
      </c>
      <c r="D6399" t="s">
        <v>295</v>
      </c>
      <c r="E6399" t="s">
        <v>70</v>
      </c>
      <c r="F6399" s="1">
        <v>38945</v>
      </c>
      <c r="G6399">
        <v>0.5</v>
      </c>
      <c r="I6399">
        <v>5.74</v>
      </c>
      <c r="J6399" t="s">
        <v>71</v>
      </c>
      <c r="K6399">
        <v>5.26</v>
      </c>
      <c r="L6399" t="s">
        <v>71</v>
      </c>
      <c r="M6399">
        <v>2.66</v>
      </c>
      <c r="N6399" t="s">
        <v>71</v>
      </c>
      <c r="O6399">
        <v>7.84</v>
      </c>
      <c r="P6399" t="s">
        <v>71</v>
      </c>
      <c r="Q6399">
        <v>24.1</v>
      </c>
      <c r="R6399" t="s">
        <v>71</v>
      </c>
      <c r="S6399">
        <v>0.57999999999999996</v>
      </c>
      <c r="T6399" t="s">
        <v>71</v>
      </c>
      <c r="U6399">
        <v>17.93</v>
      </c>
      <c r="V6399" t="s">
        <v>71</v>
      </c>
      <c r="W6399">
        <v>46.26</v>
      </c>
      <c r="X6399" t="s">
        <v>71</v>
      </c>
      <c r="Y6399">
        <v>45.77</v>
      </c>
      <c r="AA6399">
        <v>46.89</v>
      </c>
      <c r="AC6399">
        <v>45.9</v>
      </c>
      <c r="AE6399">
        <v>2.02</v>
      </c>
      <c r="AF6399" t="s">
        <v>71</v>
      </c>
      <c r="AG6399">
        <v>5.38</v>
      </c>
      <c r="AH6399" t="s">
        <v>71</v>
      </c>
    </row>
    <row r="6400" spans="1:46" x14ac:dyDescent="0.2">
      <c r="A6400" t="s">
        <v>293</v>
      </c>
      <c r="B6400" t="s">
        <v>294</v>
      </c>
      <c r="C6400">
        <f>-70.13621293 / 41.72094393</f>
        <v>-1.6810792451790053</v>
      </c>
      <c r="D6400" t="s">
        <v>295</v>
      </c>
      <c r="E6400" t="s">
        <v>70</v>
      </c>
      <c r="F6400" s="1">
        <v>38945</v>
      </c>
      <c r="G6400">
        <v>1</v>
      </c>
      <c r="O6400">
        <v>8</v>
      </c>
      <c r="P6400" t="s">
        <v>71</v>
      </c>
      <c r="Q6400">
        <v>24.7</v>
      </c>
      <c r="R6400" t="s">
        <v>71</v>
      </c>
    </row>
    <row r="6401" spans="1:46" x14ac:dyDescent="0.2">
      <c r="A6401" t="s">
        <v>293</v>
      </c>
      <c r="B6401" t="s">
        <v>294</v>
      </c>
      <c r="C6401">
        <f>-70.13621293 / 41.72094393</f>
        <v>-1.6810792451790053</v>
      </c>
      <c r="D6401" t="s">
        <v>295</v>
      </c>
      <c r="E6401" t="s">
        <v>70</v>
      </c>
      <c r="F6401" s="1">
        <v>38945</v>
      </c>
      <c r="G6401">
        <v>2</v>
      </c>
      <c r="O6401">
        <v>7.74</v>
      </c>
      <c r="P6401" t="s">
        <v>71</v>
      </c>
      <c r="Q6401">
        <v>23.6</v>
      </c>
      <c r="R6401" t="s">
        <v>71</v>
      </c>
    </row>
    <row r="6402" spans="1:46" x14ac:dyDescent="0.2">
      <c r="A6402" t="s">
        <v>293</v>
      </c>
      <c r="B6402" t="s">
        <v>294</v>
      </c>
      <c r="C6402">
        <f>-70.13621293 / 41.72094393</f>
        <v>-1.6810792451790053</v>
      </c>
      <c r="D6402" t="s">
        <v>295</v>
      </c>
      <c r="E6402" t="s">
        <v>70</v>
      </c>
      <c r="F6402" s="1">
        <v>38945</v>
      </c>
      <c r="G6402">
        <v>3</v>
      </c>
      <c r="O6402">
        <v>6.38</v>
      </c>
      <c r="P6402" t="s">
        <v>71</v>
      </c>
      <c r="Q6402">
        <v>23.3</v>
      </c>
      <c r="R6402" t="s">
        <v>71</v>
      </c>
    </row>
    <row r="6403" spans="1:46" x14ac:dyDescent="0.2">
      <c r="A6403" t="s">
        <v>293</v>
      </c>
      <c r="B6403" t="s">
        <v>294</v>
      </c>
      <c r="C6403">
        <f>-70.13621293 / 41.72094393</f>
        <v>-1.6810792451790053</v>
      </c>
      <c r="D6403" t="s">
        <v>295</v>
      </c>
      <c r="E6403" t="s">
        <v>70</v>
      </c>
      <c r="F6403" s="1">
        <v>38945</v>
      </c>
      <c r="G6403">
        <v>4</v>
      </c>
      <c r="O6403">
        <v>0.34</v>
      </c>
      <c r="P6403" t="s">
        <v>71</v>
      </c>
      <c r="Q6403">
        <v>17.399999999999999</v>
      </c>
      <c r="R6403" t="s">
        <v>71</v>
      </c>
    </row>
    <row r="6404" spans="1:46" x14ac:dyDescent="0.2">
      <c r="A6404" t="s">
        <v>293</v>
      </c>
      <c r="B6404" t="s">
        <v>294</v>
      </c>
      <c r="C6404">
        <f>-70.13621293 / 41.72094393</f>
        <v>-1.6810792451790053</v>
      </c>
      <c r="D6404" t="s">
        <v>295</v>
      </c>
      <c r="E6404" t="s">
        <v>70</v>
      </c>
      <c r="F6404" s="1">
        <v>38945</v>
      </c>
      <c r="G6404">
        <v>4.5</v>
      </c>
      <c r="K6404">
        <v>35.229999999999997</v>
      </c>
      <c r="L6404" t="s">
        <v>71</v>
      </c>
      <c r="S6404">
        <v>1.1100000000000001</v>
      </c>
      <c r="T6404" t="s">
        <v>71</v>
      </c>
      <c r="U6404">
        <v>34.340000000000003</v>
      </c>
      <c r="V6404" t="s">
        <v>71</v>
      </c>
      <c r="W6404">
        <v>60.64</v>
      </c>
      <c r="X6404" t="s">
        <v>71</v>
      </c>
      <c r="Y6404">
        <v>55.14</v>
      </c>
      <c r="AA6404">
        <v>65.540000000000006</v>
      </c>
      <c r="AE6404">
        <v>17.149999999999999</v>
      </c>
      <c r="AF6404" t="s">
        <v>71</v>
      </c>
      <c r="AG6404">
        <v>5.99</v>
      </c>
      <c r="AH6404" t="s">
        <v>71</v>
      </c>
      <c r="AS6404">
        <v>34.49</v>
      </c>
      <c r="AT6404" t="s">
        <v>71</v>
      </c>
    </row>
    <row r="6405" spans="1:46" x14ac:dyDescent="0.2">
      <c r="A6405" t="s">
        <v>293</v>
      </c>
      <c r="B6405" t="s">
        <v>294</v>
      </c>
      <c r="C6405">
        <f>-70.13621293 / 41.72094393</f>
        <v>-1.6810792451790053</v>
      </c>
      <c r="D6405" t="s">
        <v>295</v>
      </c>
      <c r="E6405" t="s">
        <v>70</v>
      </c>
      <c r="F6405" s="1">
        <v>38945</v>
      </c>
      <c r="G6405">
        <v>5</v>
      </c>
      <c r="O6405">
        <v>0.26</v>
      </c>
      <c r="P6405" t="s">
        <v>71</v>
      </c>
      <c r="Q6405">
        <v>14.4</v>
      </c>
      <c r="R6405" t="s">
        <v>71</v>
      </c>
    </row>
    <row r="6406" spans="1:46" x14ac:dyDescent="0.2">
      <c r="A6406" t="s">
        <v>293</v>
      </c>
      <c r="B6406" t="s">
        <v>294</v>
      </c>
      <c r="C6406">
        <f>-70.13621293 / 41.72094393</f>
        <v>-1.6810792451790053</v>
      </c>
      <c r="D6406" t="s">
        <v>295</v>
      </c>
      <c r="E6406" t="s">
        <v>70</v>
      </c>
      <c r="F6406" s="1">
        <v>39316</v>
      </c>
      <c r="G6406">
        <v>0.5</v>
      </c>
      <c r="I6406">
        <v>5.53</v>
      </c>
      <c r="J6406" t="s">
        <v>71</v>
      </c>
      <c r="K6406">
        <v>3.35</v>
      </c>
      <c r="L6406" t="s">
        <v>71</v>
      </c>
      <c r="M6406">
        <v>3.91</v>
      </c>
      <c r="N6406" t="s">
        <v>71</v>
      </c>
      <c r="O6406">
        <v>6.86</v>
      </c>
      <c r="P6406" t="s">
        <v>71</v>
      </c>
      <c r="Q6406">
        <v>22.5</v>
      </c>
      <c r="R6406" t="s">
        <v>71</v>
      </c>
      <c r="S6406">
        <v>0.57999999999999996</v>
      </c>
      <c r="T6406" t="s">
        <v>71</v>
      </c>
      <c r="U6406">
        <v>18.02</v>
      </c>
      <c r="V6406" t="s">
        <v>71</v>
      </c>
      <c r="W6406">
        <v>28.79</v>
      </c>
      <c r="X6406" t="s">
        <v>71</v>
      </c>
      <c r="Y6406">
        <v>45.85</v>
      </c>
      <c r="AA6406">
        <v>42.47</v>
      </c>
      <c r="AC6406">
        <v>40.35</v>
      </c>
      <c r="AE6406">
        <v>0.6</v>
      </c>
      <c r="AF6406" t="s">
        <v>71</v>
      </c>
      <c r="AG6406">
        <v>5.2</v>
      </c>
      <c r="AH6406" t="s">
        <v>71</v>
      </c>
      <c r="AS6406">
        <v>1.39</v>
      </c>
      <c r="AT6406" t="s">
        <v>71</v>
      </c>
    </row>
    <row r="6407" spans="1:46" x14ac:dyDescent="0.2">
      <c r="A6407" t="s">
        <v>293</v>
      </c>
      <c r="B6407" t="s">
        <v>294</v>
      </c>
      <c r="C6407">
        <f>-70.13621293 / 41.72094393</f>
        <v>-1.6810792451790053</v>
      </c>
      <c r="D6407" t="s">
        <v>295</v>
      </c>
      <c r="E6407" t="s">
        <v>70</v>
      </c>
      <c r="F6407" s="1">
        <v>39316</v>
      </c>
      <c r="G6407">
        <v>1</v>
      </c>
      <c r="O6407">
        <v>6.91</v>
      </c>
      <c r="P6407" t="s">
        <v>71</v>
      </c>
      <c r="Q6407">
        <v>22.5</v>
      </c>
      <c r="R6407" t="s">
        <v>71</v>
      </c>
    </row>
    <row r="6408" spans="1:46" x14ac:dyDescent="0.2">
      <c r="A6408" t="s">
        <v>293</v>
      </c>
      <c r="B6408" t="s">
        <v>294</v>
      </c>
      <c r="C6408">
        <f>-70.13621293 / 41.72094393</f>
        <v>-1.6810792451790053</v>
      </c>
      <c r="D6408" t="s">
        <v>295</v>
      </c>
      <c r="E6408" t="s">
        <v>70</v>
      </c>
      <c r="F6408" s="1">
        <v>39316</v>
      </c>
      <c r="G6408">
        <v>2</v>
      </c>
      <c r="O6408">
        <v>7.37</v>
      </c>
      <c r="P6408" t="s">
        <v>71</v>
      </c>
      <c r="Q6408">
        <v>22.5</v>
      </c>
      <c r="R6408" t="s">
        <v>71</v>
      </c>
    </row>
    <row r="6409" spans="1:46" x14ac:dyDescent="0.2">
      <c r="A6409" t="s">
        <v>293</v>
      </c>
      <c r="B6409" t="s">
        <v>294</v>
      </c>
      <c r="C6409">
        <f>-70.13621293 / 41.72094393</f>
        <v>-1.6810792451790053</v>
      </c>
      <c r="D6409" t="s">
        <v>295</v>
      </c>
      <c r="E6409" t="s">
        <v>70</v>
      </c>
      <c r="F6409" s="1">
        <v>39316</v>
      </c>
      <c r="G6409">
        <v>3</v>
      </c>
      <c r="O6409">
        <v>7.27</v>
      </c>
      <c r="P6409" t="s">
        <v>71</v>
      </c>
      <c r="Q6409">
        <v>22.4</v>
      </c>
      <c r="R6409" t="s">
        <v>71</v>
      </c>
    </row>
    <row r="6410" spans="1:46" x14ac:dyDescent="0.2">
      <c r="A6410" t="s">
        <v>293</v>
      </c>
      <c r="B6410" t="s">
        <v>294</v>
      </c>
      <c r="C6410">
        <f>-70.13621293 / 41.72094393</f>
        <v>-1.6810792451790053</v>
      </c>
      <c r="D6410" t="s">
        <v>295</v>
      </c>
      <c r="E6410" t="s">
        <v>70</v>
      </c>
      <c r="F6410" s="1">
        <v>39316</v>
      </c>
      <c r="G6410">
        <v>4</v>
      </c>
      <c r="O6410">
        <v>7.3</v>
      </c>
      <c r="P6410" t="s">
        <v>71</v>
      </c>
      <c r="Q6410">
        <v>22.2</v>
      </c>
      <c r="R6410" t="s">
        <v>71</v>
      </c>
    </row>
    <row r="6411" spans="1:46" x14ac:dyDescent="0.2">
      <c r="A6411" t="s">
        <v>293</v>
      </c>
      <c r="B6411" t="s">
        <v>294</v>
      </c>
      <c r="C6411">
        <f>-70.13621293 / 41.72094393</f>
        <v>-1.6810792451790053</v>
      </c>
      <c r="D6411" t="s">
        <v>295</v>
      </c>
      <c r="E6411" t="s">
        <v>70</v>
      </c>
      <c r="F6411" s="1">
        <v>39316</v>
      </c>
      <c r="G6411">
        <v>4.5</v>
      </c>
      <c r="I6411">
        <v>1.17</v>
      </c>
      <c r="J6411" t="s">
        <v>71</v>
      </c>
      <c r="K6411">
        <v>27.95</v>
      </c>
      <c r="L6411" t="s">
        <v>71</v>
      </c>
      <c r="S6411">
        <v>1.17</v>
      </c>
      <c r="T6411" t="s">
        <v>71</v>
      </c>
      <c r="U6411">
        <v>36.32</v>
      </c>
      <c r="V6411" t="s">
        <v>71</v>
      </c>
      <c r="W6411">
        <v>37.25</v>
      </c>
      <c r="X6411" t="s">
        <v>71</v>
      </c>
      <c r="Y6411">
        <v>55.95</v>
      </c>
      <c r="AA6411">
        <v>63.27</v>
      </c>
      <c r="AE6411">
        <v>1.5</v>
      </c>
      <c r="AF6411" t="s">
        <v>71</v>
      </c>
      <c r="AG6411">
        <v>5.16</v>
      </c>
      <c r="AH6411" t="s">
        <v>71</v>
      </c>
      <c r="AS6411">
        <v>10.45</v>
      </c>
      <c r="AT6411" t="s">
        <v>71</v>
      </c>
    </row>
    <row r="6412" spans="1:46" x14ac:dyDescent="0.2">
      <c r="A6412" t="s">
        <v>293</v>
      </c>
      <c r="B6412" t="s">
        <v>294</v>
      </c>
      <c r="C6412">
        <f>-70.13621293 / 41.72094393</f>
        <v>-1.6810792451790053</v>
      </c>
      <c r="D6412" t="s">
        <v>295</v>
      </c>
      <c r="E6412" t="s">
        <v>70</v>
      </c>
      <c r="F6412" s="1">
        <v>39316</v>
      </c>
      <c r="G6412">
        <v>5</v>
      </c>
      <c r="O6412">
        <v>0.41</v>
      </c>
      <c r="P6412" t="s">
        <v>71</v>
      </c>
      <c r="Q6412">
        <v>21.2</v>
      </c>
      <c r="R6412" t="s">
        <v>71</v>
      </c>
    </row>
    <row r="6413" spans="1:46" x14ac:dyDescent="0.2">
      <c r="A6413" t="s">
        <v>293</v>
      </c>
      <c r="B6413" t="s">
        <v>294</v>
      </c>
      <c r="C6413">
        <f>-70.13621293 / 41.72094393</f>
        <v>-1.6810792451790053</v>
      </c>
      <c r="D6413" t="s">
        <v>295</v>
      </c>
      <c r="E6413" t="s">
        <v>70</v>
      </c>
      <c r="F6413" s="1">
        <v>39678</v>
      </c>
      <c r="G6413">
        <v>0.5</v>
      </c>
      <c r="I6413">
        <v>5.8</v>
      </c>
      <c r="J6413" t="s">
        <v>71</v>
      </c>
      <c r="K6413">
        <v>2.74</v>
      </c>
      <c r="L6413" t="s">
        <v>71</v>
      </c>
      <c r="M6413">
        <v>4.3</v>
      </c>
      <c r="N6413" t="s">
        <v>71</v>
      </c>
      <c r="O6413">
        <v>8.15</v>
      </c>
      <c r="P6413" t="s">
        <v>71</v>
      </c>
      <c r="Q6413">
        <v>25.5</v>
      </c>
      <c r="R6413" t="s">
        <v>71</v>
      </c>
      <c r="S6413">
        <v>0.19</v>
      </c>
      <c r="T6413" t="s">
        <v>71</v>
      </c>
      <c r="U6413">
        <v>5.88</v>
      </c>
      <c r="V6413" t="s">
        <v>71</v>
      </c>
      <c r="W6413">
        <v>16.489999999999998</v>
      </c>
      <c r="X6413" t="s">
        <v>71</v>
      </c>
      <c r="Y6413">
        <v>29.7</v>
      </c>
      <c r="AA6413">
        <v>40.49</v>
      </c>
      <c r="AC6413">
        <v>38.979999999999997</v>
      </c>
      <c r="AE6413">
        <v>0.6</v>
      </c>
      <c r="AF6413" t="s">
        <v>71</v>
      </c>
      <c r="AG6413">
        <v>5.15</v>
      </c>
      <c r="AH6413" t="s">
        <v>71</v>
      </c>
      <c r="AS6413">
        <v>1.02</v>
      </c>
      <c r="AT6413" t="s">
        <v>71</v>
      </c>
    </row>
    <row r="6414" spans="1:46" x14ac:dyDescent="0.2">
      <c r="A6414" t="s">
        <v>293</v>
      </c>
      <c r="B6414" t="s">
        <v>294</v>
      </c>
      <c r="C6414">
        <f>-70.13621293 / 41.72094393</f>
        <v>-1.6810792451790053</v>
      </c>
      <c r="D6414" t="s">
        <v>295</v>
      </c>
      <c r="E6414" t="s">
        <v>70</v>
      </c>
      <c r="F6414" s="1">
        <v>39678</v>
      </c>
      <c r="G6414">
        <v>1</v>
      </c>
      <c r="O6414">
        <v>8.43</v>
      </c>
      <c r="P6414" t="s">
        <v>71</v>
      </c>
      <c r="Q6414">
        <v>25.3</v>
      </c>
      <c r="R6414" t="s">
        <v>71</v>
      </c>
    </row>
    <row r="6415" spans="1:46" x14ac:dyDescent="0.2">
      <c r="A6415" t="s">
        <v>293</v>
      </c>
      <c r="B6415" t="s">
        <v>294</v>
      </c>
      <c r="C6415">
        <f>-70.13621293 / 41.72094393</f>
        <v>-1.6810792451790053</v>
      </c>
      <c r="D6415" t="s">
        <v>295</v>
      </c>
      <c r="E6415" t="s">
        <v>70</v>
      </c>
      <c r="F6415" s="1">
        <v>39678</v>
      </c>
      <c r="G6415">
        <v>2</v>
      </c>
      <c r="O6415">
        <v>7.35</v>
      </c>
      <c r="P6415" t="s">
        <v>71</v>
      </c>
      <c r="Q6415">
        <v>25.2</v>
      </c>
      <c r="R6415" t="s">
        <v>71</v>
      </c>
    </row>
    <row r="6416" spans="1:46" x14ac:dyDescent="0.2">
      <c r="A6416" t="s">
        <v>293</v>
      </c>
      <c r="B6416" t="s">
        <v>294</v>
      </c>
      <c r="C6416">
        <f>-70.13621293 / 41.72094393</f>
        <v>-1.6810792451790053</v>
      </c>
      <c r="D6416" t="s">
        <v>295</v>
      </c>
      <c r="E6416" t="s">
        <v>70</v>
      </c>
      <c r="F6416" s="1">
        <v>39678</v>
      </c>
      <c r="G6416">
        <v>3</v>
      </c>
      <c r="O6416">
        <v>7.2</v>
      </c>
      <c r="P6416" t="s">
        <v>71</v>
      </c>
      <c r="Q6416">
        <v>25.1</v>
      </c>
      <c r="R6416" t="s">
        <v>71</v>
      </c>
    </row>
    <row r="6417" spans="1:46" x14ac:dyDescent="0.2">
      <c r="A6417" t="s">
        <v>293</v>
      </c>
      <c r="B6417" t="s">
        <v>294</v>
      </c>
      <c r="C6417">
        <f>-70.13621293 / 41.72094393</f>
        <v>-1.6810792451790053</v>
      </c>
      <c r="D6417" t="s">
        <v>295</v>
      </c>
      <c r="E6417" t="s">
        <v>70</v>
      </c>
      <c r="F6417" s="1">
        <v>39678</v>
      </c>
      <c r="G6417">
        <v>4</v>
      </c>
      <c r="O6417">
        <v>7.09</v>
      </c>
      <c r="P6417" t="s">
        <v>71</v>
      </c>
      <c r="Q6417">
        <v>25</v>
      </c>
      <c r="R6417" t="s">
        <v>71</v>
      </c>
    </row>
    <row r="6418" spans="1:46" x14ac:dyDescent="0.2">
      <c r="A6418" t="s">
        <v>293</v>
      </c>
      <c r="B6418" t="s">
        <v>294</v>
      </c>
      <c r="C6418">
        <f>-70.13621293 / 41.72094393</f>
        <v>-1.6810792451790053</v>
      </c>
      <c r="D6418" t="s">
        <v>295</v>
      </c>
      <c r="E6418" t="s">
        <v>70</v>
      </c>
      <c r="F6418" s="1">
        <v>39678</v>
      </c>
      <c r="G6418">
        <v>4.8</v>
      </c>
      <c r="K6418">
        <v>13.89</v>
      </c>
      <c r="L6418" t="s">
        <v>71</v>
      </c>
      <c r="S6418">
        <v>0.56000000000000005</v>
      </c>
      <c r="T6418" t="s">
        <v>71</v>
      </c>
      <c r="U6418">
        <v>17.350000000000001</v>
      </c>
      <c r="V6418" t="s">
        <v>71</v>
      </c>
      <c r="W6418">
        <v>24.81</v>
      </c>
      <c r="X6418" t="s">
        <v>71</v>
      </c>
      <c r="Y6418">
        <v>45.3</v>
      </c>
      <c r="AA6418">
        <v>56.41</v>
      </c>
      <c r="AE6418">
        <v>0.8</v>
      </c>
      <c r="AF6418" t="s">
        <v>71</v>
      </c>
      <c r="AG6418">
        <v>5.17</v>
      </c>
      <c r="AH6418" t="s">
        <v>71</v>
      </c>
      <c r="AS6418">
        <v>2.1800000000000002</v>
      </c>
      <c r="AT6418" t="s">
        <v>71</v>
      </c>
    </row>
    <row r="6419" spans="1:46" x14ac:dyDescent="0.2">
      <c r="A6419" t="s">
        <v>293</v>
      </c>
      <c r="B6419" t="s">
        <v>294</v>
      </c>
      <c r="C6419">
        <f>-70.13621293 / 41.72094393</f>
        <v>-1.6810792451790053</v>
      </c>
      <c r="D6419" t="s">
        <v>295</v>
      </c>
      <c r="E6419" t="s">
        <v>70</v>
      </c>
      <c r="F6419" s="1">
        <v>39678</v>
      </c>
      <c r="G6419">
        <v>5</v>
      </c>
      <c r="O6419">
        <v>3.41</v>
      </c>
      <c r="P6419" t="s">
        <v>71</v>
      </c>
      <c r="Q6419">
        <v>24.2</v>
      </c>
      <c r="R6419" t="s">
        <v>71</v>
      </c>
    </row>
    <row r="6420" spans="1:46" x14ac:dyDescent="0.2">
      <c r="A6420" t="s">
        <v>293</v>
      </c>
      <c r="B6420" t="s">
        <v>294</v>
      </c>
      <c r="C6420">
        <f>-70.13621293 / 41.72094393</f>
        <v>-1.6810792451790053</v>
      </c>
      <c r="D6420" t="s">
        <v>295</v>
      </c>
      <c r="E6420" t="s">
        <v>70</v>
      </c>
      <c r="F6420" s="1">
        <v>40049</v>
      </c>
      <c r="G6420">
        <v>0.5</v>
      </c>
      <c r="I6420">
        <v>5.32</v>
      </c>
      <c r="J6420" t="s">
        <v>71</v>
      </c>
      <c r="K6420">
        <v>1.32</v>
      </c>
      <c r="L6420" t="s">
        <v>71</v>
      </c>
      <c r="M6420">
        <v>5.32</v>
      </c>
      <c r="N6420" t="s">
        <v>71</v>
      </c>
      <c r="O6420">
        <v>6.3</v>
      </c>
      <c r="P6420" t="s">
        <v>71</v>
      </c>
      <c r="Q6420">
        <v>27.7</v>
      </c>
      <c r="R6420" t="s">
        <v>71</v>
      </c>
      <c r="S6420">
        <v>0.97</v>
      </c>
      <c r="T6420" t="s">
        <v>71</v>
      </c>
      <c r="U6420">
        <v>30.17</v>
      </c>
      <c r="V6420" t="s">
        <v>71</v>
      </c>
      <c r="W6420">
        <v>44.19</v>
      </c>
      <c r="X6420" t="s">
        <v>71</v>
      </c>
      <c r="Y6420">
        <v>53.28</v>
      </c>
      <c r="AA6420">
        <v>33.33</v>
      </c>
      <c r="AC6420">
        <v>35.909999999999997</v>
      </c>
      <c r="AE6420">
        <v>3.9</v>
      </c>
      <c r="AF6420" t="s">
        <v>71</v>
      </c>
      <c r="AG6420">
        <v>6.07</v>
      </c>
      <c r="AH6420" t="s">
        <v>71</v>
      </c>
    </row>
    <row r="6421" spans="1:46" x14ac:dyDescent="0.2">
      <c r="A6421" t="s">
        <v>293</v>
      </c>
      <c r="B6421" t="s">
        <v>294</v>
      </c>
      <c r="C6421">
        <f>-70.13621293 / 41.72094393</f>
        <v>-1.6810792451790053</v>
      </c>
      <c r="D6421" t="s">
        <v>295</v>
      </c>
      <c r="E6421" t="s">
        <v>70</v>
      </c>
      <c r="F6421" s="1">
        <v>40049</v>
      </c>
      <c r="G6421">
        <v>1</v>
      </c>
      <c r="O6421">
        <v>6.33</v>
      </c>
      <c r="P6421" t="s">
        <v>71</v>
      </c>
      <c r="Q6421">
        <v>27.6</v>
      </c>
      <c r="R6421" t="s">
        <v>71</v>
      </c>
    </row>
    <row r="6422" spans="1:46" x14ac:dyDescent="0.2">
      <c r="A6422" t="s">
        <v>293</v>
      </c>
      <c r="B6422" t="s">
        <v>294</v>
      </c>
      <c r="C6422">
        <f>-70.13621293 / 41.72094393</f>
        <v>-1.6810792451790053</v>
      </c>
      <c r="D6422" t="s">
        <v>295</v>
      </c>
      <c r="E6422" t="s">
        <v>70</v>
      </c>
      <c r="F6422" s="1">
        <v>40049</v>
      </c>
      <c r="G6422">
        <v>2</v>
      </c>
      <c r="O6422">
        <v>6.3</v>
      </c>
      <c r="P6422" t="s">
        <v>71</v>
      </c>
      <c r="Q6422">
        <v>27.6</v>
      </c>
      <c r="R6422" t="s">
        <v>71</v>
      </c>
    </row>
    <row r="6423" spans="1:46" x14ac:dyDescent="0.2">
      <c r="A6423" t="s">
        <v>293</v>
      </c>
      <c r="B6423" t="s">
        <v>294</v>
      </c>
      <c r="C6423">
        <f>-70.13621293 / 41.72094393</f>
        <v>-1.6810792451790053</v>
      </c>
      <c r="D6423" t="s">
        <v>295</v>
      </c>
      <c r="E6423" t="s">
        <v>70</v>
      </c>
      <c r="F6423" s="1">
        <v>40049</v>
      </c>
      <c r="G6423">
        <v>3</v>
      </c>
      <c r="O6423">
        <v>6.25</v>
      </c>
      <c r="P6423" t="s">
        <v>71</v>
      </c>
      <c r="Q6423">
        <v>27.6</v>
      </c>
      <c r="R6423" t="s">
        <v>71</v>
      </c>
    </row>
    <row r="6424" spans="1:46" x14ac:dyDescent="0.2">
      <c r="A6424" t="s">
        <v>293</v>
      </c>
      <c r="B6424" t="s">
        <v>294</v>
      </c>
      <c r="C6424">
        <f>-70.13621293 / 41.72094393</f>
        <v>-1.6810792451790053</v>
      </c>
      <c r="D6424" t="s">
        <v>295</v>
      </c>
      <c r="E6424" t="s">
        <v>70</v>
      </c>
      <c r="F6424" s="1">
        <v>40049</v>
      </c>
      <c r="G6424">
        <v>4</v>
      </c>
      <c r="O6424">
        <v>6.27</v>
      </c>
      <c r="P6424" t="s">
        <v>71</v>
      </c>
      <c r="Q6424">
        <v>27.6</v>
      </c>
      <c r="R6424" t="s">
        <v>71</v>
      </c>
    </row>
    <row r="6425" spans="1:46" x14ac:dyDescent="0.2">
      <c r="A6425" t="s">
        <v>293</v>
      </c>
      <c r="B6425" t="s">
        <v>294</v>
      </c>
      <c r="C6425">
        <f>-70.13621293 / 41.72094393</f>
        <v>-1.6810792451790053</v>
      </c>
      <c r="D6425" t="s">
        <v>295</v>
      </c>
      <c r="E6425" t="s">
        <v>70</v>
      </c>
      <c r="F6425" s="1">
        <v>40049</v>
      </c>
      <c r="G6425">
        <v>4.3</v>
      </c>
      <c r="K6425">
        <v>1.84</v>
      </c>
      <c r="L6425" t="s">
        <v>71</v>
      </c>
      <c r="S6425">
        <v>0.24</v>
      </c>
      <c r="T6425" t="s">
        <v>71</v>
      </c>
      <c r="W6425">
        <v>19.72</v>
      </c>
      <c r="X6425" t="s">
        <v>71</v>
      </c>
      <c r="Y6425">
        <v>-16.71</v>
      </c>
      <c r="AA6425">
        <v>36.590000000000003</v>
      </c>
      <c r="AE6425">
        <v>0.9</v>
      </c>
      <c r="AF6425" t="s">
        <v>71</v>
      </c>
      <c r="AG6425">
        <v>5.07</v>
      </c>
      <c r="AH6425" t="s">
        <v>71</v>
      </c>
      <c r="AS6425">
        <v>0.92</v>
      </c>
      <c r="AT6425" t="s">
        <v>71</v>
      </c>
    </row>
    <row r="6426" spans="1:46" x14ac:dyDescent="0.2">
      <c r="A6426" t="s">
        <v>293</v>
      </c>
      <c r="B6426" t="s">
        <v>294</v>
      </c>
      <c r="C6426">
        <f>-70.13621293 / 41.72094393</f>
        <v>-1.6810792451790053</v>
      </c>
      <c r="D6426" t="s">
        <v>295</v>
      </c>
      <c r="E6426" t="s">
        <v>70</v>
      </c>
      <c r="F6426" s="1">
        <v>40049</v>
      </c>
      <c r="G6426">
        <v>5</v>
      </c>
      <c r="O6426">
        <v>4.8</v>
      </c>
      <c r="P6426" t="s">
        <v>71</v>
      </c>
      <c r="Q6426">
        <v>26</v>
      </c>
      <c r="R6426" t="s">
        <v>71</v>
      </c>
    </row>
    <row r="6427" spans="1:46" x14ac:dyDescent="0.2">
      <c r="A6427" t="s">
        <v>293</v>
      </c>
      <c r="B6427" t="s">
        <v>294</v>
      </c>
      <c r="C6427">
        <f>-70.13621293 / 41.72094393</f>
        <v>-1.6810792451790053</v>
      </c>
      <c r="D6427" t="s">
        <v>295</v>
      </c>
      <c r="E6427" t="s">
        <v>70</v>
      </c>
      <c r="F6427" s="1">
        <v>40422</v>
      </c>
      <c r="G6427">
        <v>0.5</v>
      </c>
      <c r="I6427">
        <v>5.87</v>
      </c>
      <c r="J6427" t="s">
        <v>71</v>
      </c>
      <c r="K6427">
        <v>1.66</v>
      </c>
      <c r="L6427" t="s">
        <v>71</v>
      </c>
      <c r="M6427">
        <v>4.3499999999999996</v>
      </c>
      <c r="N6427" t="s">
        <v>71</v>
      </c>
      <c r="O6427">
        <v>6.58</v>
      </c>
      <c r="P6427" t="s">
        <v>71</v>
      </c>
      <c r="Q6427">
        <v>28.3</v>
      </c>
      <c r="R6427" t="s">
        <v>71</v>
      </c>
      <c r="S6427">
        <v>0.51</v>
      </c>
      <c r="T6427" t="s">
        <v>71</v>
      </c>
      <c r="U6427">
        <v>15.78</v>
      </c>
      <c r="V6427" t="s">
        <v>71</v>
      </c>
      <c r="W6427">
        <v>59.75</v>
      </c>
      <c r="X6427" t="s">
        <v>71</v>
      </c>
      <c r="Y6427">
        <v>43.93</v>
      </c>
      <c r="AA6427">
        <v>35.57</v>
      </c>
      <c r="AC6427">
        <v>38.81</v>
      </c>
      <c r="AE6427">
        <v>1.3</v>
      </c>
      <c r="AF6427" t="s">
        <v>71</v>
      </c>
      <c r="AG6427">
        <v>5.86</v>
      </c>
      <c r="AH6427" t="s">
        <v>71</v>
      </c>
    </row>
    <row r="6428" spans="1:46" x14ac:dyDescent="0.2">
      <c r="A6428" t="s">
        <v>293</v>
      </c>
      <c r="B6428" t="s">
        <v>294</v>
      </c>
      <c r="C6428">
        <f>-70.13621293 / 41.72094393</f>
        <v>-1.6810792451790053</v>
      </c>
      <c r="D6428" t="s">
        <v>295</v>
      </c>
      <c r="E6428" t="s">
        <v>70</v>
      </c>
      <c r="F6428" s="1">
        <v>40422</v>
      </c>
      <c r="G6428">
        <v>1</v>
      </c>
      <c r="O6428">
        <v>6.94</v>
      </c>
      <c r="P6428" t="s">
        <v>71</v>
      </c>
      <c r="Q6428">
        <v>26.6</v>
      </c>
      <c r="R6428" t="s">
        <v>71</v>
      </c>
    </row>
    <row r="6429" spans="1:46" x14ac:dyDescent="0.2">
      <c r="A6429" t="s">
        <v>293</v>
      </c>
      <c r="B6429" t="s">
        <v>294</v>
      </c>
      <c r="C6429">
        <f>-70.13621293 / 41.72094393</f>
        <v>-1.6810792451790053</v>
      </c>
      <c r="D6429" t="s">
        <v>295</v>
      </c>
      <c r="E6429" t="s">
        <v>70</v>
      </c>
      <c r="F6429" s="1">
        <v>40422</v>
      </c>
      <c r="G6429">
        <v>2</v>
      </c>
      <c r="O6429">
        <v>6.9</v>
      </c>
      <c r="P6429" t="s">
        <v>71</v>
      </c>
      <c r="Q6429">
        <v>25.2</v>
      </c>
      <c r="R6429" t="s">
        <v>71</v>
      </c>
    </row>
    <row r="6430" spans="1:46" x14ac:dyDescent="0.2">
      <c r="A6430" t="s">
        <v>293</v>
      </c>
      <c r="B6430" t="s">
        <v>294</v>
      </c>
      <c r="C6430">
        <f>-70.13621293 / 41.72094393</f>
        <v>-1.6810792451790053</v>
      </c>
      <c r="D6430" t="s">
        <v>295</v>
      </c>
      <c r="E6430" t="s">
        <v>70</v>
      </c>
      <c r="F6430" s="1">
        <v>40422</v>
      </c>
      <c r="G6430">
        <v>3</v>
      </c>
      <c r="O6430">
        <v>7.24</v>
      </c>
      <c r="P6430" t="s">
        <v>71</v>
      </c>
      <c r="Q6430">
        <v>23.4</v>
      </c>
      <c r="R6430" t="s">
        <v>71</v>
      </c>
    </row>
    <row r="6431" spans="1:46" x14ac:dyDescent="0.2">
      <c r="A6431" t="s">
        <v>293</v>
      </c>
      <c r="B6431" t="s">
        <v>294</v>
      </c>
      <c r="C6431">
        <f>-70.13621293 / 41.72094393</f>
        <v>-1.6810792451790053</v>
      </c>
      <c r="D6431" t="s">
        <v>295</v>
      </c>
      <c r="E6431" t="s">
        <v>70</v>
      </c>
      <c r="F6431" s="1">
        <v>40422</v>
      </c>
      <c r="G6431">
        <v>4</v>
      </c>
      <c r="O6431">
        <v>7.08</v>
      </c>
      <c r="P6431" t="s">
        <v>71</v>
      </c>
      <c r="Q6431">
        <v>22</v>
      </c>
      <c r="R6431" t="s">
        <v>71</v>
      </c>
    </row>
    <row r="6432" spans="1:46" x14ac:dyDescent="0.2">
      <c r="A6432" t="s">
        <v>293</v>
      </c>
      <c r="B6432" t="s">
        <v>294</v>
      </c>
      <c r="C6432">
        <f>-70.13621293 / 41.72094393</f>
        <v>-1.6810792451790053</v>
      </c>
      <c r="D6432" t="s">
        <v>295</v>
      </c>
      <c r="E6432" t="s">
        <v>70</v>
      </c>
      <c r="F6432" s="1">
        <v>40422</v>
      </c>
      <c r="G6432">
        <v>4.8</v>
      </c>
      <c r="K6432">
        <v>14.8</v>
      </c>
      <c r="L6432" t="s">
        <v>71</v>
      </c>
      <c r="S6432">
        <v>1.43</v>
      </c>
      <c r="T6432" t="s">
        <v>71</v>
      </c>
      <c r="U6432">
        <v>44.36</v>
      </c>
      <c r="V6432" t="s">
        <v>71</v>
      </c>
      <c r="W6432">
        <v>65.010000000000005</v>
      </c>
      <c r="X6432" t="s">
        <v>71</v>
      </c>
      <c r="Y6432">
        <v>58.84</v>
      </c>
      <c r="AA6432">
        <v>57.04</v>
      </c>
      <c r="AE6432">
        <v>1.5</v>
      </c>
      <c r="AF6432" t="s">
        <v>71</v>
      </c>
      <c r="AG6432">
        <v>5.6</v>
      </c>
      <c r="AH6432" t="s">
        <v>71</v>
      </c>
      <c r="AS6432">
        <v>2.74</v>
      </c>
      <c r="AT6432" t="s">
        <v>71</v>
      </c>
    </row>
    <row r="6433" spans="1:46" x14ac:dyDescent="0.2">
      <c r="A6433" t="s">
        <v>293</v>
      </c>
      <c r="B6433" t="s">
        <v>294</v>
      </c>
      <c r="C6433">
        <f>-70.13621293 / 41.72094393</f>
        <v>-1.6810792451790053</v>
      </c>
      <c r="D6433" t="s">
        <v>295</v>
      </c>
      <c r="E6433" t="s">
        <v>70</v>
      </c>
      <c r="F6433" s="1">
        <v>40422</v>
      </c>
      <c r="G6433">
        <v>5</v>
      </c>
      <c r="O6433">
        <v>6.91</v>
      </c>
      <c r="P6433" t="s">
        <v>71</v>
      </c>
      <c r="Q6433">
        <v>20.9</v>
      </c>
      <c r="R6433" t="s">
        <v>71</v>
      </c>
    </row>
    <row r="6434" spans="1:46" x14ac:dyDescent="0.2">
      <c r="A6434" t="s">
        <v>293</v>
      </c>
      <c r="B6434" t="s">
        <v>294</v>
      </c>
      <c r="C6434">
        <f>-70.13621293 / 41.72094393</f>
        <v>-1.6810792451790053</v>
      </c>
      <c r="D6434" t="s">
        <v>295</v>
      </c>
      <c r="E6434" t="s">
        <v>70</v>
      </c>
      <c r="F6434" s="1">
        <v>40422</v>
      </c>
      <c r="G6434">
        <v>6</v>
      </c>
      <c r="O6434">
        <v>2.11</v>
      </c>
      <c r="P6434" t="s">
        <v>71</v>
      </c>
      <c r="Q6434">
        <v>17.3</v>
      </c>
      <c r="R6434" t="s">
        <v>71</v>
      </c>
    </row>
    <row r="6435" spans="1:46" x14ac:dyDescent="0.2">
      <c r="A6435" t="s">
        <v>293</v>
      </c>
      <c r="B6435" t="s">
        <v>294</v>
      </c>
      <c r="C6435">
        <f>-70.13621293 / 41.72094393</f>
        <v>-1.6810792451790053</v>
      </c>
      <c r="D6435" t="s">
        <v>295</v>
      </c>
      <c r="E6435" t="s">
        <v>70</v>
      </c>
      <c r="F6435" s="1">
        <v>40800</v>
      </c>
      <c r="G6435">
        <v>0.5</v>
      </c>
      <c r="I6435">
        <v>5.84</v>
      </c>
      <c r="J6435" t="s">
        <v>71</v>
      </c>
      <c r="K6435">
        <v>2.2400000000000002</v>
      </c>
      <c r="L6435" t="s">
        <v>71</v>
      </c>
      <c r="M6435">
        <v>4.53</v>
      </c>
      <c r="N6435" t="s">
        <v>71</v>
      </c>
      <c r="O6435">
        <v>8.36</v>
      </c>
      <c r="P6435" t="s">
        <v>71</v>
      </c>
      <c r="Q6435">
        <v>23.9</v>
      </c>
      <c r="R6435" t="s">
        <v>71</v>
      </c>
      <c r="S6435">
        <v>0.44</v>
      </c>
      <c r="T6435" t="s">
        <v>71</v>
      </c>
      <c r="U6435">
        <v>13.63</v>
      </c>
      <c r="V6435" t="s">
        <v>71</v>
      </c>
      <c r="W6435">
        <v>25.51</v>
      </c>
      <c r="X6435" t="s">
        <v>71</v>
      </c>
      <c r="Y6435">
        <v>41.82</v>
      </c>
      <c r="AA6435">
        <v>38.51</v>
      </c>
      <c r="AC6435">
        <v>38.229999999999997</v>
      </c>
      <c r="AE6435">
        <v>1.5</v>
      </c>
      <c r="AF6435" t="s">
        <v>71</v>
      </c>
      <c r="AG6435">
        <v>5.57</v>
      </c>
      <c r="AH6435" t="s">
        <v>71</v>
      </c>
      <c r="AS6435">
        <v>0.36</v>
      </c>
      <c r="AT6435" t="s">
        <v>71</v>
      </c>
    </row>
    <row r="6436" spans="1:46" x14ac:dyDescent="0.2">
      <c r="A6436" t="s">
        <v>293</v>
      </c>
      <c r="B6436" t="s">
        <v>294</v>
      </c>
      <c r="C6436">
        <f>-70.13621293 / 41.72094393</f>
        <v>-1.6810792451790053</v>
      </c>
      <c r="D6436" t="s">
        <v>295</v>
      </c>
      <c r="E6436" t="s">
        <v>70</v>
      </c>
      <c r="F6436" s="1">
        <v>40800</v>
      </c>
      <c r="G6436">
        <v>1</v>
      </c>
      <c r="O6436">
        <v>8.2799999999999994</v>
      </c>
      <c r="P6436" t="s">
        <v>71</v>
      </c>
      <c r="Q6436">
        <v>23.8</v>
      </c>
      <c r="R6436" t="s">
        <v>71</v>
      </c>
    </row>
    <row r="6437" spans="1:46" x14ac:dyDescent="0.2">
      <c r="A6437" t="s">
        <v>293</v>
      </c>
      <c r="B6437" t="s">
        <v>294</v>
      </c>
      <c r="C6437">
        <f>-70.13621293 / 41.72094393</f>
        <v>-1.6810792451790053</v>
      </c>
      <c r="D6437" t="s">
        <v>295</v>
      </c>
      <c r="E6437" t="s">
        <v>70</v>
      </c>
      <c r="F6437" s="1">
        <v>40800</v>
      </c>
      <c r="G6437">
        <v>2</v>
      </c>
      <c r="O6437">
        <v>7.96</v>
      </c>
      <c r="P6437" t="s">
        <v>71</v>
      </c>
      <c r="Q6437">
        <v>23.3</v>
      </c>
      <c r="R6437" t="s">
        <v>71</v>
      </c>
    </row>
    <row r="6438" spans="1:46" x14ac:dyDescent="0.2">
      <c r="A6438" t="s">
        <v>293</v>
      </c>
      <c r="B6438" t="s">
        <v>294</v>
      </c>
      <c r="C6438">
        <f>-70.13621293 / 41.72094393</f>
        <v>-1.6810792451790053</v>
      </c>
      <c r="D6438" t="s">
        <v>295</v>
      </c>
      <c r="E6438" t="s">
        <v>70</v>
      </c>
      <c r="F6438" s="1">
        <v>40800</v>
      </c>
      <c r="G6438">
        <v>3</v>
      </c>
      <c r="O6438">
        <v>8.4</v>
      </c>
      <c r="P6438" t="s">
        <v>71</v>
      </c>
      <c r="Q6438">
        <v>22.1</v>
      </c>
      <c r="R6438" t="s">
        <v>71</v>
      </c>
    </row>
    <row r="6439" spans="1:46" x14ac:dyDescent="0.2">
      <c r="A6439" t="s">
        <v>293</v>
      </c>
      <c r="B6439" t="s">
        <v>294</v>
      </c>
      <c r="C6439">
        <f>-70.13621293 / 41.72094393</f>
        <v>-1.6810792451790053</v>
      </c>
      <c r="D6439" t="s">
        <v>295</v>
      </c>
      <c r="E6439" t="s">
        <v>70</v>
      </c>
      <c r="F6439" s="1">
        <v>40800</v>
      </c>
      <c r="G6439">
        <v>4</v>
      </c>
      <c r="O6439">
        <v>7.26</v>
      </c>
      <c r="P6439" t="s">
        <v>71</v>
      </c>
      <c r="Q6439">
        <v>21.5</v>
      </c>
      <c r="R6439" t="s">
        <v>71</v>
      </c>
    </row>
    <row r="6440" spans="1:46" x14ac:dyDescent="0.2">
      <c r="A6440" t="s">
        <v>293</v>
      </c>
      <c r="B6440" t="s">
        <v>294</v>
      </c>
      <c r="C6440">
        <f>-70.13621293 / 41.72094393</f>
        <v>-1.6810792451790053</v>
      </c>
      <c r="D6440" t="s">
        <v>295</v>
      </c>
      <c r="E6440" t="s">
        <v>70</v>
      </c>
      <c r="F6440" s="1">
        <v>40800</v>
      </c>
      <c r="G6440">
        <v>4.75</v>
      </c>
      <c r="K6440">
        <v>3.15</v>
      </c>
      <c r="L6440" t="s">
        <v>71</v>
      </c>
      <c r="S6440">
        <v>0.31</v>
      </c>
      <c r="T6440" t="s">
        <v>71</v>
      </c>
      <c r="U6440">
        <v>9.6</v>
      </c>
      <c r="V6440" t="s">
        <v>71</v>
      </c>
      <c r="W6440">
        <v>26.23</v>
      </c>
      <c r="X6440" t="s">
        <v>71</v>
      </c>
      <c r="Y6440">
        <v>36.76</v>
      </c>
      <c r="AA6440">
        <v>41.86</v>
      </c>
      <c r="AE6440">
        <v>1.5</v>
      </c>
      <c r="AF6440" t="s">
        <v>71</v>
      </c>
      <c r="AG6440">
        <v>5.31</v>
      </c>
      <c r="AH6440" t="s">
        <v>71</v>
      </c>
      <c r="AS6440">
        <v>2.27</v>
      </c>
      <c r="AT6440" t="s">
        <v>71</v>
      </c>
    </row>
    <row r="6441" spans="1:46" x14ac:dyDescent="0.2">
      <c r="A6441" t="s">
        <v>293</v>
      </c>
      <c r="B6441" t="s">
        <v>294</v>
      </c>
      <c r="C6441">
        <f>-70.13621293 / 41.72094393</f>
        <v>-1.6810792451790053</v>
      </c>
      <c r="D6441" t="s">
        <v>295</v>
      </c>
      <c r="E6441" t="s">
        <v>70</v>
      </c>
      <c r="F6441" s="1">
        <v>40800</v>
      </c>
      <c r="G6441">
        <v>5</v>
      </c>
      <c r="O6441">
        <v>3.15</v>
      </c>
      <c r="P6441" t="s">
        <v>71</v>
      </c>
      <c r="Q6441">
        <v>20.3</v>
      </c>
      <c r="R6441" t="s">
        <v>71</v>
      </c>
    </row>
    <row r="6442" spans="1:46" x14ac:dyDescent="0.2">
      <c r="A6442" t="s">
        <v>293</v>
      </c>
      <c r="B6442" t="s">
        <v>294</v>
      </c>
      <c r="C6442">
        <f>-70.13621293 / 41.72094393</f>
        <v>-1.6810792451790053</v>
      </c>
      <c r="D6442" t="s">
        <v>295</v>
      </c>
      <c r="E6442" t="s">
        <v>70</v>
      </c>
      <c r="F6442" s="1">
        <v>41170</v>
      </c>
      <c r="G6442">
        <v>0.5</v>
      </c>
      <c r="I6442">
        <v>5.6</v>
      </c>
      <c r="J6442" t="s">
        <v>71</v>
      </c>
      <c r="K6442">
        <v>0.73</v>
      </c>
      <c r="L6442" t="s">
        <v>71</v>
      </c>
      <c r="M6442">
        <v>5.55</v>
      </c>
      <c r="N6442" t="s">
        <v>71</v>
      </c>
      <c r="O6442">
        <v>7.97</v>
      </c>
      <c r="P6442" t="s">
        <v>71</v>
      </c>
      <c r="Q6442">
        <v>21.7</v>
      </c>
      <c r="R6442" t="s">
        <v>71</v>
      </c>
      <c r="S6442">
        <v>0.43</v>
      </c>
      <c r="T6442" t="s">
        <v>71</v>
      </c>
      <c r="U6442">
        <v>13.32</v>
      </c>
      <c r="V6442" t="s">
        <v>71</v>
      </c>
      <c r="W6442">
        <v>21.07</v>
      </c>
      <c r="X6442" t="s">
        <v>71</v>
      </c>
      <c r="Y6442">
        <v>41.49</v>
      </c>
      <c r="AA6442">
        <v>27.51</v>
      </c>
      <c r="AC6442">
        <v>35.299999999999997</v>
      </c>
      <c r="AE6442">
        <v>1.5</v>
      </c>
      <c r="AF6442" t="s">
        <v>71</v>
      </c>
      <c r="AG6442">
        <v>5.2</v>
      </c>
      <c r="AH6442" t="s">
        <v>71</v>
      </c>
      <c r="AS6442">
        <v>1.0900000000000001</v>
      </c>
      <c r="AT6442" t="s">
        <v>71</v>
      </c>
    </row>
    <row r="6443" spans="1:46" x14ac:dyDescent="0.2">
      <c r="A6443" t="s">
        <v>293</v>
      </c>
      <c r="B6443" t="s">
        <v>294</v>
      </c>
      <c r="C6443">
        <f>-70.13621293 / 41.72094393</f>
        <v>-1.6810792451790053</v>
      </c>
      <c r="D6443" t="s">
        <v>295</v>
      </c>
      <c r="E6443" t="s">
        <v>70</v>
      </c>
      <c r="F6443" s="1">
        <v>41170</v>
      </c>
      <c r="G6443">
        <v>1</v>
      </c>
      <c r="O6443">
        <v>7.97</v>
      </c>
      <c r="P6443" t="s">
        <v>71</v>
      </c>
      <c r="Q6443">
        <v>21.8</v>
      </c>
      <c r="R6443" t="s">
        <v>71</v>
      </c>
    </row>
    <row r="6444" spans="1:46" x14ac:dyDescent="0.2">
      <c r="A6444" t="s">
        <v>293</v>
      </c>
      <c r="B6444" t="s">
        <v>294</v>
      </c>
      <c r="C6444">
        <f>-70.13621293 / 41.72094393</f>
        <v>-1.6810792451790053</v>
      </c>
      <c r="D6444" t="s">
        <v>295</v>
      </c>
      <c r="E6444" t="s">
        <v>70</v>
      </c>
      <c r="F6444" s="1">
        <v>41170</v>
      </c>
      <c r="G6444">
        <v>2</v>
      </c>
      <c r="O6444">
        <v>8.01</v>
      </c>
      <c r="P6444" t="s">
        <v>71</v>
      </c>
      <c r="Q6444">
        <v>21.8</v>
      </c>
      <c r="R6444" t="s">
        <v>71</v>
      </c>
    </row>
    <row r="6445" spans="1:46" x14ac:dyDescent="0.2">
      <c r="A6445" t="s">
        <v>293</v>
      </c>
      <c r="B6445" t="s">
        <v>294</v>
      </c>
      <c r="C6445">
        <f>-70.13621293 / 41.72094393</f>
        <v>-1.6810792451790053</v>
      </c>
      <c r="D6445" t="s">
        <v>295</v>
      </c>
      <c r="E6445" t="s">
        <v>70</v>
      </c>
      <c r="F6445" s="1">
        <v>41170</v>
      </c>
      <c r="G6445">
        <v>3</v>
      </c>
      <c r="O6445">
        <v>8.18</v>
      </c>
      <c r="P6445" t="s">
        <v>71</v>
      </c>
      <c r="Q6445">
        <v>21.7</v>
      </c>
      <c r="R6445" t="s">
        <v>71</v>
      </c>
    </row>
    <row r="6446" spans="1:46" x14ac:dyDescent="0.2">
      <c r="A6446" t="s">
        <v>293</v>
      </c>
      <c r="B6446" t="s">
        <v>294</v>
      </c>
      <c r="C6446">
        <f>-70.13621293 / 41.72094393</f>
        <v>-1.6810792451790053</v>
      </c>
      <c r="D6446" t="s">
        <v>295</v>
      </c>
      <c r="E6446" t="s">
        <v>70</v>
      </c>
      <c r="F6446" s="1">
        <v>41170</v>
      </c>
      <c r="G6446">
        <v>4</v>
      </c>
      <c r="O6446">
        <v>8.1199999999999992</v>
      </c>
      <c r="P6446" t="s">
        <v>71</v>
      </c>
      <c r="Q6446">
        <v>21.7</v>
      </c>
      <c r="R6446" t="s">
        <v>71</v>
      </c>
    </row>
    <row r="6447" spans="1:46" x14ac:dyDescent="0.2">
      <c r="A6447" t="s">
        <v>293</v>
      </c>
      <c r="B6447" t="s">
        <v>294</v>
      </c>
      <c r="C6447">
        <f>-70.13621293 / 41.72094393</f>
        <v>-1.6810792451790053</v>
      </c>
      <c r="D6447" t="s">
        <v>295</v>
      </c>
      <c r="E6447" t="s">
        <v>70</v>
      </c>
      <c r="F6447" s="1">
        <v>41170</v>
      </c>
      <c r="G6447">
        <v>4.5</v>
      </c>
      <c r="K6447">
        <v>0.67</v>
      </c>
      <c r="L6447" t="s">
        <v>71</v>
      </c>
      <c r="S6447">
        <v>0.82</v>
      </c>
      <c r="T6447" t="s">
        <v>71</v>
      </c>
      <c r="U6447">
        <v>25.4</v>
      </c>
      <c r="V6447" t="s">
        <v>71</v>
      </c>
      <c r="W6447">
        <v>16.73</v>
      </c>
      <c r="X6447" t="s">
        <v>71</v>
      </c>
      <c r="Y6447">
        <v>50.8</v>
      </c>
      <c r="AA6447">
        <v>26.67</v>
      </c>
      <c r="AE6447">
        <v>1.4</v>
      </c>
      <c r="AF6447" t="s">
        <v>71</v>
      </c>
      <c r="AG6447">
        <v>5.17</v>
      </c>
      <c r="AH6447" t="s">
        <v>71</v>
      </c>
      <c r="AS6447">
        <v>0.8</v>
      </c>
      <c r="AT6447" t="s">
        <v>71</v>
      </c>
    </row>
    <row r="6448" spans="1:46" x14ac:dyDescent="0.2">
      <c r="A6448" t="s">
        <v>293</v>
      </c>
      <c r="B6448" t="s">
        <v>294</v>
      </c>
      <c r="C6448">
        <f>-70.13621293 / 41.72094393</f>
        <v>-1.6810792451790053</v>
      </c>
      <c r="D6448" t="s">
        <v>295</v>
      </c>
      <c r="E6448" t="s">
        <v>70</v>
      </c>
      <c r="F6448" s="1">
        <v>41170</v>
      </c>
      <c r="G6448">
        <v>5</v>
      </c>
      <c r="O6448">
        <v>7.96</v>
      </c>
      <c r="P6448" t="s">
        <v>71</v>
      </c>
      <c r="Q6448">
        <v>21.58</v>
      </c>
      <c r="R6448" t="s">
        <v>71</v>
      </c>
    </row>
    <row r="6449" spans="1:46" x14ac:dyDescent="0.2">
      <c r="A6449" t="s">
        <v>293</v>
      </c>
      <c r="B6449" t="s">
        <v>294</v>
      </c>
      <c r="C6449">
        <f>-70.13621293 / 41.72094393</f>
        <v>-1.6810792451790053</v>
      </c>
      <c r="D6449" t="s">
        <v>295</v>
      </c>
      <c r="E6449" t="s">
        <v>70</v>
      </c>
      <c r="F6449" s="1">
        <v>41522</v>
      </c>
      <c r="G6449">
        <v>0.5</v>
      </c>
      <c r="I6449">
        <v>5.51</v>
      </c>
      <c r="J6449" t="s">
        <v>71</v>
      </c>
      <c r="K6449">
        <v>7.97</v>
      </c>
      <c r="L6449" t="s">
        <v>71</v>
      </c>
      <c r="M6449">
        <v>2.7</v>
      </c>
      <c r="N6449" t="s">
        <v>71</v>
      </c>
      <c r="O6449">
        <v>8.08</v>
      </c>
      <c r="P6449" t="s">
        <v>71</v>
      </c>
      <c r="Q6449">
        <v>24</v>
      </c>
      <c r="R6449" t="s">
        <v>71</v>
      </c>
      <c r="S6449">
        <v>0.45</v>
      </c>
      <c r="T6449" t="s">
        <v>71</v>
      </c>
      <c r="U6449">
        <v>13.94</v>
      </c>
      <c r="V6449" t="s">
        <v>71</v>
      </c>
      <c r="W6449">
        <v>46.31</v>
      </c>
      <c r="X6449" t="s">
        <v>71</v>
      </c>
      <c r="Y6449">
        <v>42.14</v>
      </c>
      <c r="AA6449">
        <v>50.96</v>
      </c>
      <c r="AC6449">
        <v>45.69</v>
      </c>
      <c r="AE6449">
        <v>2.6</v>
      </c>
      <c r="AF6449" t="s">
        <v>71</v>
      </c>
      <c r="AG6449">
        <v>5.3</v>
      </c>
      <c r="AH6449" t="s">
        <v>71</v>
      </c>
      <c r="AS6449">
        <v>0.03</v>
      </c>
      <c r="AT6449" t="s">
        <v>71</v>
      </c>
    </row>
    <row r="6450" spans="1:46" x14ac:dyDescent="0.2">
      <c r="A6450" t="s">
        <v>293</v>
      </c>
      <c r="B6450" t="s">
        <v>294</v>
      </c>
      <c r="C6450">
        <f>-70.13621293 / 41.72094393</f>
        <v>-1.6810792451790053</v>
      </c>
      <c r="D6450" t="s">
        <v>295</v>
      </c>
      <c r="E6450" t="s">
        <v>70</v>
      </c>
      <c r="F6450" s="1">
        <v>41522</v>
      </c>
      <c r="G6450">
        <v>1</v>
      </c>
      <c r="O6450">
        <v>8.0500000000000007</v>
      </c>
      <c r="P6450" t="s">
        <v>71</v>
      </c>
      <c r="Q6450">
        <v>24</v>
      </c>
      <c r="R6450" t="s">
        <v>71</v>
      </c>
    </row>
    <row r="6451" spans="1:46" x14ac:dyDescent="0.2">
      <c r="A6451" t="s">
        <v>293</v>
      </c>
      <c r="B6451" t="s">
        <v>294</v>
      </c>
      <c r="C6451">
        <f>-70.13621293 / 41.72094393</f>
        <v>-1.6810792451790053</v>
      </c>
      <c r="D6451" t="s">
        <v>295</v>
      </c>
      <c r="E6451" t="s">
        <v>70</v>
      </c>
      <c r="F6451" s="1">
        <v>41522</v>
      </c>
      <c r="G6451">
        <v>1.5</v>
      </c>
      <c r="O6451">
        <v>7.38</v>
      </c>
      <c r="P6451" t="s">
        <v>71</v>
      </c>
      <c r="Q6451">
        <v>23.9</v>
      </c>
      <c r="R6451" t="s">
        <v>71</v>
      </c>
    </row>
    <row r="6452" spans="1:46" x14ac:dyDescent="0.2">
      <c r="A6452" t="s">
        <v>293</v>
      </c>
      <c r="B6452" t="s">
        <v>294</v>
      </c>
      <c r="C6452">
        <f>-70.13621293 / 41.72094393</f>
        <v>-1.6810792451790053</v>
      </c>
      <c r="D6452" t="s">
        <v>295</v>
      </c>
      <c r="E6452" t="s">
        <v>70</v>
      </c>
      <c r="F6452" s="1">
        <v>41522</v>
      </c>
      <c r="G6452">
        <v>2</v>
      </c>
      <c r="O6452">
        <v>7.44</v>
      </c>
      <c r="P6452" t="s">
        <v>71</v>
      </c>
      <c r="Q6452">
        <v>23.8</v>
      </c>
      <c r="R6452" t="s">
        <v>71</v>
      </c>
    </row>
    <row r="6453" spans="1:46" x14ac:dyDescent="0.2">
      <c r="A6453" t="s">
        <v>293</v>
      </c>
      <c r="B6453" t="s">
        <v>294</v>
      </c>
      <c r="C6453">
        <f>-70.13621293 / 41.72094393</f>
        <v>-1.6810792451790053</v>
      </c>
      <c r="D6453" t="s">
        <v>295</v>
      </c>
      <c r="E6453" t="s">
        <v>70</v>
      </c>
      <c r="F6453" s="1">
        <v>41522</v>
      </c>
      <c r="G6453">
        <v>2.5</v>
      </c>
      <c r="O6453">
        <v>5.87</v>
      </c>
      <c r="P6453" t="s">
        <v>71</v>
      </c>
      <c r="Q6453">
        <v>23.3</v>
      </c>
      <c r="R6453" t="s">
        <v>71</v>
      </c>
    </row>
    <row r="6454" spans="1:46" x14ac:dyDescent="0.2">
      <c r="A6454" t="s">
        <v>293</v>
      </c>
      <c r="B6454" t="s">
        <v>294</v>
      </c>
      <c r="C6454">
        <f>-70.13621293 / 41.72094393</f>
        <v>-1.6810792451790053</v>
      </c>
      <c r="D6454" t="s">
        <v>295</v>
      </c>
      <c r="E6454" t="s">
        <v>70</v>
      </c>
      <c r="F6454" s="1">
        <v>41522</v>
      </c>
      <c r="G6454">
        <v>3</v>
      </c>
      <c r="O6454">
        <v>4.2699999999999996</v>
      </c>
      <c r="P6454" t="s">
        <v>71</v>
      </c>
      <c r="Q6454">
        <v>22.6</v>
      </c>
      <c r="R6454" t="s">
        <v>71</v>
      </c>
    </row>
    <row r="6455" spans="1:46" x14ac:dyDescent="0.2">
      <c r="A6455" t="s">
        <v>293</v>
      </c>
      <c r="B6455" t="s">
        <v>294</v>
      </c>
      <c r="C6455">
        <f>-70.13621293 / 41.72094393</f>
        <v>-1.6810792451790053</v>
      </c>
      <c r="D6455" t="s">
        <v>295</v>
      </c>
      <c r="E6455" t="s">
        <v>70</v>
      </c>
      <c r="F6455" s="1">
        <v>41522</v>
      </c>
      <c r="G6455">
        <v>3.5</v>
      </c>
      <c r="O6455">
        <v>1.89</v>
      </c>
      <c r="P6455" t="s">
        <v>71</v>
      </c>
      <c r="Q6455">
        <v>21.7</v>
      </c>
      <c r="R6455" t="s">
        <v>71</v>
      </c>
    </row>
    <row r="6456" spans="1:46" x14ac:dyDescent="0.2">
      <c r="A6456" t="s">
        <v>293</v>
      </c>
      <c r="B6456" t="s">
        <v>294</v>
      </c>
      <c r="C6456">
        <f>-70.13621293 / 41.72094393</f>
        <v>-1.6810792451790053</v>
      </c>
      <c r="D6456" t="s">
        <v>295</v>
      </c>
      <c r="E6456" t="s">
        <v>70</v>
      </c>
      <c r="F6456" s="1">
        <v>41522</v>
      </c>
      <c r="G6456">
        <v>4</v>
      </c>
      <c r="O6456">
        <v>0.23</v>
      </c>
      <c r="P6456" t="s">
        <v>71</v>
      </c>
      <c r="Q6456">
        <v>19</v>
      </c>
      <c r="R6456" t="s">
        <v>71</v>
      </c>
    </row>
    <row r="6457" spans="1:46" x14ac:dyDescent="0.2">
      <c r="A6457" t="s">
        <v>293</v>
      </c>
      <c r="B6457" t="s">
        <v>294</v>
      </c>
      <c r="C6457">
        <f>-70.13621293 / 41.72094393</f>
        <v>-1.6810792451790053</v>
      </c>
      <c r="D6457" t="s">
        <v>295</v>
      </c>
      <c r="E6457" t="s">
        <v>70</v>
      </c>
      <c r="F6457" s="1">
        <v>41522</v>
      </c>
      <c r="G6457">
        <v>4.5</v>
      </c>
      <c r="K6457">
        <v>22.37</v>
      </c>
      <c r="L6457" t="s">
        <v>71</v>
      </c>
      <c r="O6457">
        <v>0.24</v>
      </c>
      <c r="P6457" t="s">
        <v>71</v>
      </c>
      <c r="Q6457">
        <v>16.7</v>
      </c>
      <c r="R6457" t="s">
        <v>71</v>
      </c>
      <c r="S6457">
        <v>0.76</v>
      </c>
      <c r="T6457" t="s">
        <v>71</v>
      </c>
      <c r="U6457">
        <v>23.54</v>
      </c>
      <c r="V6457" t="s">
        <v>71</v>
      </c>
      <c r="W6457">
        <v>43.94</v>
      </c>
      <c r="X6457" t="s">
        <v>71</v>
      </c>
      <c r="Y6457">
        <v>49.7</v>
      </c>
      <c r="AA6457">
        <v>61.09</v>
      </c>
      <c r="AE6457">
        <v>8.1999999999999993</v>
      </c>
      <c r="AF6457" t="s">
        <v>71</v>
      </c>
      <c r="AG6457">
        <v>5.9</v>
      </c>
      <c r="AH6457" t="s">
        <v>71</v>
      </c>
      <c r="AS6457">
        <v>22.08</v>
      </c>
      <c r="AT6457" t="s">
        <v>71</v>
      </c>
    </row>
    <row r="6458" spans="1:46" x14ac:dyDescent="0.2">
      <c r="A6458" t="s">
        <v>293</v>
      </c>
      <c r="B6458" t="s">
        <v>294</v>
      </c>
      <c r="C6458">
        <f>-70.13621293 / 41.72094393</f>
        <v>-1.6810792451790053</v>
      </c>
      <c r="D6458" t="s">
        <v>295</v>
      </c>
      <c r="E6458" t="s">
        <v>70</v>
      </c>
      <c r="F6458" s="1">
        <v>41522</v>
      </c>
      <c r="G6458">
        <v>5</v>
      </c>
      <c r="O6458">
        <v>0.21</v>
      </c>
      <c r="P6458" t="s">
        <v>71</v>
      </c>
      <c r="Q6458">
        <v>15.2</v>
      </c>
      <c r="R6458" t="s">
        <v>71</v>
      </c>
    </row>
    <row r="6459" spans="1:46" x14ac:dyDescent="0.2">
      <c r="A6459" t="s">
        <v>293</v>
      </c>
      <c r="B6459" t="s">
        <v>294</v>
      </c>
      <c r="C6459">
        <f>-70.13621293 / 41.72094393</f>
        <v>-1.6810792451790053</v>
      </c>
      <c r="D6459" t="s">
        <v>295</v>
      </c>
      <c r="E6459" t="s">
        <v>70</v>
      </c>
      <c r="F6459" s="1">
        <v>41898</v>
      </c>
      <c r="G6459">
        <v>0.5</v>
      </c>
      <c r="I6459">
        <v>5.39</v>
      </c>
      <c r="J6459" t="s">
        <v>71</v>
      </c>
      <c r="K6459">
        <v>0.87</v>
      </c>
      <c r="L6459" t="s">
        <v>71</v>
      </c>
      <c r="M6459">
        <v>5.23</v>
      </c>
      <c r="N6459" t="s">
        <v>71</v>
      </c>
      <c r="O6459">
        <v>7.9</v>
      </c>
      <c r="P6459" t="s">
        <v>71</v>
      </c>
      <c r="Q6459">
        <v>21.7</v>
      </c>
      <c r="R6459" t="s">
        <v>71</v>
      </c>
      <c r="S6459">
        <v>0.33</v>
      </c>
      <c r="T6459" t="s">
        <v>71</v>
      </c>
      <c r="U6459">
        <v>10.220000000000001</v>
      </c>
      <c r="V6459" t="s">
        <v>71</v>
      </c>
      <c r="W6459">
        <v>14.31</v>
      </c>
      <c r="X6459" t="s">
        <v>71</v>
      </c>
      <c r="Y6459">
        <v>37.67</v>
      </c>
      <c r="AA6459">
        <v>29.23</v>
      </c>
      <c r="AC6459">
        <v>36.159999999999997</v>
      </c>
      <c r="AE6459">
        <v>0.9</v>
      </c>
      <c r="AF6459" t="s">
        <v>71</v>
      </c>
      <c r="AG6459">
        <v>5.3</v>
      </c>
      <c r="AH6459" t="s">
        <v>71</v>
      </c>
      <c r="AS6459">
        <v>1.83</v>
      </c>
      <c r="AT6459" t="s">
        <v>71</v>
      </c>
    </row>
    <row r="6460" spans="1:46" x14ac:dyDescent="0.2">
      <c r="A6460" t="s">
        <v>293</v>
      </c>
      <c r="B6460" t="s">
        <v>294</v>
      </c>
      <c r="C6460">
        <f>-70.13621293 / 41.72094393</f>
        <v>-1.6810792451790053</v>
      </c>
      <c r="D6460" t="s">
        <v>295</v>
      </c>
      <c r="E6460" t="s">
        <v>70</v>
      </c>
      <c r="F6460" s="1">
        <v>41898</v>
      </c>
      <c r="G6460">
        <v>1</v>
      </c>
      <c r="O6460">
        <v>7.91</v>
      </c>
      <c r="P6460" t="s">
        <v>71</v>
      </c>
      <c r="Q6460">
        <v>21.7</v>
      </c>
      <c r="R6460" t="s">
        <v>71</v>
      </c>
    </row>
    <row r="6461" spans="1:46" x14ac:dyDescent="0.2">
      <c r="A6461" t="s">
        <v>293</v>
      </c>
      <c r="B6461" t="s">
        <v>294</v>
      </c>
      <c r="C6461">
        <f>-70.13621293 / 41.72094393</f>
        <v>-1.6810792451790053</v>
      </c>
      <c r="D6461" t="s">
        <v>295</v>
      </c>
      <c r="E6461" t="s">
        <v>70</v>
      </c>
      <c r="F6461" s="1">
        <v>41898</v>
      </c>
      <c r="G6461">
        <v>2</v>
      </c>
      <c r="O6461">
        <v>7.88</v>
      </c>
      <c r="P6461" t="s">
        <v>71</v>
      </c>
      <c r="Q6461">
        <v>21.7</v>
      </c>
      <c r="R6461" t="s">
        <v>71</v>
      </c>
    </row>
    <row r="6462" spans="1:46" x14ac:dyDescent="0.2">
      <c r="A6462" t="s">
        <v>293</v>
      </c>
      <c r="B6462" t="s">
        <v>294</v>
      </c>
      <c r="C6462">
        <f>-70.13621293 / 41.72094393</f>
        <v>-1.6810792451790053</v>
      </c>
      <c r="D6462" t="s">
        <v>295</v>
      </c>
      <c r="E6462" t="s">
        <v>70</v>
      </c>
      <c r="F6462" s="1">
        <v>41898</v>
      </c>
      <c r="G6462">
        <v>3</v>
      </c>
      <c r="O6462">
        <v>7.87</v>
      </c>
      <c r="P6462" t="s">
        <v>71</v>
      </c>
      <c r="Q6462">
        <v>21.7</v>
      </c>
      <c r="R6462" t="s">
        <v>71</v>
      </c>
    </row>
    <row r="6463" spans="1:46" x14ac:dyDescent="0.2">
      <c r="A6463" t="s">
        <v>293</v>
      </c>
      <c r="B6463" t="s">
        <v>294</v>
      </c>
      <c r="C6463">
        <f>-70.13621293 / 41.72094393</f>
        <v>-1.6810792451790053</v>
      </c>
      <c r="D6463" t="s">
        <v>295</v>
      </c>
      <c r="E6463" t="s">
        <v>70</v>
      </c>
      <c r="F6463" s="1">
        <v>41898</v>
      </c>
      <c r="G6463">
        <v>4</v>
      </c>
      <c r="O6463">
        <v>7.8</v>
      </c>
      <c r="P6463" t="s">
        <v>71</v>
      </c>
      <c r="Q6463">
        <v>21.7</v>
      </c>
      <c r="R6463" t="s">
        <v>71</v>
      </c>
    </row>
    <row r="6464" spans="1:46" x14ac:dyDescent="0.2">
      <c r="A6464" t="s">
        <v>293</v>
      </c>
      <c r="B6464" t="s">
        <v>294</v>
      </c>
      <c r="C6464">
        <f>-70.13621293 / 41.72094393</f>
        <v>-1.6810792451790053</v>
      </c>
      <c r="D6464" t="s">
        <v>295</v>
      </c>
      <c r="E6464" t="s">
        <v>70</v>
      </c>
      <c r="F6464" s="1">
        <v>41898</v>
      </c>
      <c r="G6464">
        <v>5</v>
      </c>
      <c r="K6464">
        <v>1.62</v>
      </c>
      <c r="L6464" t="s">
        <v>71</v>
      </c>
      <c r="O6464">
        <v>7.58</v>
      </c>
      <c r="P6464" t="s">
        <v>71</v>
      </c>
      <c r="Q6464">
        <v>21.6</v>
      </c>
      <c r="R6464" t="s">
        <v>71</v>
      </c>
      <c r="S6464">
        <v>0.26</v>
      </c>
      <c r="T6464" t="s">
        <v>71</v>
      </c>
      <c r="W6464">
        <v>13.9</v>
      </c>
      <c r="X6464" t="s">
        <v>71</v>
      </c>
      <c r="Y6464">
        <v>-15.27</v>
      </c>
      <c r="AA6464">
        <v>35.33</v>
      </c>
      <c r="AE6464">
        <v>1</v>
      </c>
      <c r="AF6464" t="s">
        <v>71</v>
      </c>
      <c r="AG6464">
        <v>5.31</v>
      </c>
      <c r="AH6464" t="s">
        <v>71</v>
      </c>
      <c r="AS6464">
        <v>1.33</v>
      </c>
      <c r="AT6464" t="s">
        <v>71</v>
      </c>
    </row>
    <row r="6465" spans="1:58" x14ac:dyDescent="0.2">
      <c r="A6465" t="s">
        <v>293</v>
      </c>
      <c r="B6465" t="s">
        <v>294</v>
      </c>
      <c r="C6465">
        <f>-70.13621293 / 41.72094393</f>
        <v>-1.6810792451790053</v>
      </c>
      <c r="D6465" t="s">
        <v>295</v>
      </c>
      <c r="E6465" t="s">
        <v>70</v>
      </c>
      <c r="F6465" s="1">
        <v>42634</v>
      </c>
      <c r="G6465">
        <v>0.5</v>
      </c>
      <c r="I6465">
        <v>5.2</v>
      </c>
      <c r="J6465" t="s">
        <v>71</v>
      </c>
      <c r="K6465">
        <v>0.75</v>
      </c>
      <c r="L6465" t="s">
        <v>71</v>
      </c>
      <c r="M6465">
        <v>5.2</v>
      </c>
      <c r="N6465" t="s">
        <v>71</v>
      </c>
      <c r="O6465">
        <v>8.4</v>
      </c>
      <c r="P6465" t="s">
        <v>71</v>
      </c>
      <c r="Q6465">
        <v>23.2</v>
      </c>
      <c r="R6465" t="s">
        <v>71</v>
      </c>
      <c r="S6465">
        <v>0.17</v>
      </c>
      <c r="T6465" t="s">
        <v>71</v>
      </c>
      <c r="U6465">
        <v>5.27</v>
      </c>
      <c r="V6465" t="s">
        <v>71</v>
      </c>
      <c r="W6465">
        <v>15.19</v>
      </c>
      <c r="X6465" t="s">
        <v>71</v>
      </c>
      <c r="Y6465">
        <v>28.12</v>
      </c>
      <c r="AA6465">
        <v>27.78</v>
      </c>
      <c r="AC6465">
        <v>36.24</v>
      </c>
      <c r="AE6465">
        <v>0.6</v>
      </c>
      <c r="AF6465" t="s">
        <v>71</v>
      </c>
      <c r="AG6465">
        <v>5.08</v>
      </c>
      <c r="AH6465" t="s">
        <v>71</v>
      </c>
      <c r="AS6465">
        <v>0.97</v>
      </c>
      <c r="AT6465" t="s">
        <v>71</v>
      </c>
      <c r="BE6465">
        <v>1.73</v>
      </c>
      <c r="BF6465" t="s">
        <v>71</v>
      </c>
    </row>
    <row r="6466" spans="1:58" x14ac:dyDescent="0.2">
      <c r="A6466" t="s">
        <v>293</v>
      </c>
      <c r="B6466" t="s">
        <v>294</v>
      </c>
      <c r="C6466">
        <f>-70.13621293 / 41.72094393</f>
        <v>-1.6810792451790053</v>
      </c>
      <c r="D6466" t="s">
        <v>295</v>
      </c>
      <c r="E6466" t="s">
        <v>70</v>
      </c>
      <c r="F6466" s="1">
        <v>42634</v>
      </c>
      <c r="G6466">
        <v>1</v>
      </c>
      <c r="O6466">
        <v>8.36</v>
      </c>
      <c r="P6466" t="s">
        <v>71</v>
      </c>
      <c r="Q6466">
        <v>23.2</v>
      </c>
      <c r="R6466" t="s">
        <v>71</v>
      </c>
    </row>
    <row r="6467" spans="1:58" x14ac:dyDescent="0.2">
      <c r="A6467" t="s">
        <v>293</v>
      </c>
      <c r="B6467" t="s">
        <v>294</v>
      </c>
      <c r="C6467">
        <f>-70.13621293 / 41.72094393</f>
        <v>-1.6810792451790053</v>
      </c>
      <c r="D6467" t="s">
        <v>295</v>
      </c>
      <c r="E6467" t="s">
        <v>70</v>
      </c>
      <c r="F6467" s="1">
        <v>42634</v>
      </c>
      <c r="G6467">
        <v>2</v>
      </c>
      <c r="O6467">
        <v>8.33</v>
      </c>
      <c r="P6467" t="s">
        <v>71</v>
      </c>
      <c r="Q6467">
        <v>23.2</v>
      </c>
      <c r="R6467" t="s">
        <v>71</v>
      </c>
    </row>
    <row r="6468" spans="1:58" x14ac:dyDescent="0.2">
      <c r="A6468" t="s">
        <v>293</v>
      </c>
      <c r="B6468" t="s">
        <v>294</v>
      </c>
      <c r="C6468">
        <f>-70.13621293 / 41.72094393</f>
        <v>-1.6810792451790053</v>
      </c>
      <c r="D6468" t="s">
        <v>295</v>
      </c>
      <c r="E6468" t="s">
        <v>70</v>
      </c>
      <c r="F6468" s="1">
        <v>42634</v>
      </c>
      <c r="G6468">
        <v>3</v>
      </c>
      <c r="O6468">
        <v>8.11</v>
      </c>
      <c r="P6468" t="s">
        <v>71</v>
      </c>
      <c r="Q6468">
        <v>23.1</v>
      </c>
      <c r="R6468" t="s">
        <v>71</v>
      </c>
    </row>
    <row r="6469" spans="1:58" x14ac:dyDescent="0.2">
      <c r="A6469" t="s">
        <v>293</v>
      </c>
      <c r="B6469" t="s">
        <v>294</v>
      </c>
      <c r="C6469">
        <f>-70.13621293 / 41.72094393</f>
        <v>-1.6810792451790053</v>
      </c>
      <c r="D6469" t="s">
        <v>295</v>
      </c>
      <c r="E6469" t="s">
        <v>70</v>
      </c>
      <c r="F6469" s="1">
        <v>42634</v>
      </c>
      <c r="G6469">
        <v>4</v>
      </c>
      <c r="O6469">
        <v>7.87</v>
      </c>
      <c r="P6469" t="s">
        <v>71</v>
      </c>
      <c r="Q6469">
        <v>23</v>
      </c>
      <c r="R6469" t="s">
        <v>71</v>
      </c>
    </row>
    <row r="6470" spans="1:58" x14ac:dyDescent="0.2">
      <c r="A6470" t="s">
        <v>293</v>
      </c>
      <c r="B6470" t="s">
        <v>294</v>
      </c>
      <c r="C6470">
        <f>-70.13621293 / 41.72094393</f>
        <v>-1.6810792451790053</v>
      </c>
      <c r="D6470" t="s">
        <v>295</v>
      </c>
      <c r="E6470" t="s">
        <v>70</v>
      </c>
      <c r="F6470" s="1">
        <v>42634</v>
      </c>
      <c r="G6470">
        <v>4.2</v>
      </c>
      <c r="K6470">
        <v>1.36</v>
      </c>
      <c r="L6470" t="s">
        <v>71</v>
      </c>
      <c r="S6470">
        <v>0.17</v>
      </c>
      <c r="T6470" t="s">
        <v>71</v>
      </c>
      <c r="U6470">
        <v>5.27</v>
      </c>
      <c r="V6470" t="s">
        <v>71</v>
      </c>
      <c r="W6470">
        <v>16.43</v>
      </c>
      <c r="X6470" t="s">
        <v>71</v>
      </c>
      <c r="Y6470">
        <v>28.12</v>
      </c>
      <c r="AA6470">
        <v>33.619999999999997</v>
      </c>
      <c r="AE6470">
        <v>0.5</v>
      </c>
      <c r="AF6470" t="s">
        <v>71</v>
      </c>
      <c r="AG6470">
        <v>5.0999999999999996</v>
      </c>
      <c r="AH6470" t="s">
        <v>71</v>
      </c>
      <c r="AS6470">
        <v>0.76</v>
      </c>
      <c r="AT6470" t="s">
        <v>71</v>
      </c>
      <c r="BE6470">
        <v>2.12</v>
      </c>
      <c r="BF6470" t="s">
        <v>71</v>
      </c>
    </row>
    <row r="6471" spans="1:58" x14ac:dyDescent="0.2">
      <c r="A6471" t="s">
        <v>293</v>
      </c>
      <c r="B6471" t="s">
        <v>294</v>
      </c>
      <c r="C6471">
        <f>-70.13621293 / 41.72094393</f>
        <v>-1.6810792451790053</v>
      </c>
      <c r="D6471" t="s">
        <v>295</v>
      </c>
      <c r="E6471" t="s">
        <v>70</v>
      </c>
      <c r="F6471" s="1">
        <v>42634</v>
      </c>
      <c r="G6471">
        <v>5</v>
      </c>
      <c r="O6471">
        <v>6.91</v>
      </c>
      <c r="P6471" t="s">
        <v>71</v>
      </c>
      <c r="Q6471">
        <v>22.9</v>
      </c>
      <c r="R6471" t="s">
        <v>71</v>
      </c>
    </row>
    <row r="6472" spans="1:58" x14ac:dyDescent="0.2">
      <c r="A6472" t="s">
        <v>304</v>
      </c>
      <c r="B6472" t="s">
        <v>305</v>
      </c>
      <c r="C6472">
        <f>-70.12699445 / 41.71477347</f>
        <v>-1.6811069224775537</v>
      </c>
      <c r="D6472" t="s">
        <v>306</v>
      </c>
      <c r="E6472" t="s">
        <v>70</v>
      </c>
      <c r="F6472" s="1">
        <v>37143</v>
      </c>
      <c r="G6472">
        <v>0.5</v>
      </c>
      <c r="I6472">
        <v>7.6</v>
      </c>
      <c r="J6472" t="s">
        <v>71</v>
      </c>
      <c r="K6472">
        <v>1.29</v>
      </c>
      <c r="L6472" t="s">
        <v>71</v>
      </c>
      <c r="M6472">
        <v>5.9</v>
      </c>
      <c r="N6472" t="s">
        <v>71</v>
      </c>
      <c r="O6472">
        <v>8.01</v>
      </c>
      <c r="P6472" t="s">
        <v>71</v>
      </c>
      <c r="Q6472">
        <v>24.5</v>
      </c>
      <c r="R6472" t="s">
        <v>71</v>
      </c>
      <c r="S6472">
        <v>0.25</v>
      </c>
      <c r="T6472" t="s">
        <v>71</v>
      </c>
      <c r="U6472">
        <v>7.74</v>
      </c>
      <c r="V6472" t="s">
        <v>71</v>
      </c>
      <c r="W6472">
        <v>15.4</v>
      </c>
      <c r="X6472" t="s">
        <v>71</v>
      </c>
      <c r="Y6472">
        <v>33.659999999999997</v>
      </c>
      <c r="AA6472">
        <v>33.1</v>
      </c>
      <c r="AC6472">
        <v>34.42</v>
      </c>
      <c r="AE6472">
        <v>1.6</v>
      </c>
      <c r="AF6472" t="s">
        <v>71</v>
      </c>
      <c r="AG6472">
        <v>6.04</v>
      </c>
      <c r="AH6472" t="s">
        <v>71</v>
      </c>
      <c r="AS6472">
        <v>0.56999999999999995</v>
      </c>
      <c r="AT6472" t="s">
        <v>71</v>
      </c>
    </row>
    <row r="6473" spans="1:58" x14ac:dyDescent="0.2">
      <c r="A6473" t="s">
        <v>304</v>
      </c>
      <c r="B6473" t="s">
        <v>305</v>
      </c>
      <c r="C6473">
        <f>-70.12699445 / 41.71477347</f>
        <v>-1.6811069224775537</v>
      </c>
      <c r="D6473" t="s">
        <v>306</v>
      </c>
      <c r="E6473" t="s">
        <v>70</v>
      </c>
      <c r="F6473" s="1">
        <v>37143</v>
      </c>
      <c r="G6473">
        <v>1</v>
      </c>
      <c r="O6473">
        <v>7.86</v>
      </c>
      <c r="P6473" t="s">
        <v>71</v>
      </c>
      <c r="Q6473">
        <v>24.5</v>
      </c>
      <c r="R6473" t="s">
        <v>71</v>
      </c>
    </row>
    <row r="6474" spans="1:58" x14ac:dyDescent="0.2">
      <c r="A6474" t="s">
        <v>304</v>
      </c>
      <c r="B6474" t="s">
        <v>305</v>
      </c>
      <c r="C6474">
        <f>-70.12699445 / 41.71477347</f>
        <v>-1.6811069224775537</v>
      </c>
      <c r="D6474" t="s">
        <v>306</v>
      </c>
      <c r="E6474" t="s">
        <v>70</v>
      </c>
      <c r="F6474" s="1">
        <v>37143</v>
      </c>
      <c r="G6474">
        <v>2</v>
      </c>
      <c r="O6474">
        <v>8</v>
      </c>
      <c r="P6474" t="s">
        <v>71</v>
      </c>
      <c r="Q6474">
        <v>24.5</v>
      </c>
      <c r="R6474" t="s">
        <v>71</v>
      </c>
    </row>
    <row r="6475" spans="1:58" x14ac:dyDescent="0.2">
      <c r="A6475" t="s">
        <v>304</v>
      </c>
      <c r="B6475" t="s">
        <v>305</v>
      </c>
      <c r="C6475">
        <f>-70.12699445 / 41.71477347</f>
        <v>-1.6811069224775537</v>
      </c>
      <c r="D6475" t="s">
        <v>306</v>
      </c>
      <c r="E6475" t="s">
        <v>70</v>
      </c>
      <c r="F6475" s="1">
        <v>37143</v>
      </c>
      <c r="G6475">
        <v>3</v>
      </c>
      <c r="O6475">
        <v>7.84</v>
      </c>
      <c r="P6475" t="s">
        <v>71</v>
      </c>
      <c r="Q6475">
        <v>24.4</v>
      </c>
      <c r="R6475" t="s">
        <v>71</v>
      </c>
    </row>
    <row r="6476" spans="1:58" x14ac:dyDescent="0.2">
      <c r="A6476" t="s">
        <v>304</v>
      </c>
      <c r="B6476" t="s">
        <v>305</v>
      </c>
      <c r="C6476">
        <f>-70.12699445 / 41.71477347</f>
        <v>-1.6811069224775537</v>
      </c>
      <c r="D6476" t="s">
        <v>306</v>
      </c>
      <c r="E6476" t="s">
        <v>70</v>
      </c>
      <c r="F6476" s="1">
        <v>37143</v>
      </c>
      <c r="G6476">
        <v>4</v>
      </c>
      <c r="O6476">
        <v>7.77</v>
      </c>
      <c r="P6476" t="s">
        <v>71</v>
      </c>
      <c r="Q6476">
        <v>24.2</v>
      </c>
      <c r="R6476" t="s">
        <v>71</v>
      </c>
    </row>
    <row r="6477" spans="1:58" x14ac:dyDescent="0.2">
      <c r="A6477" t="s">
        <v>304</v>
      </c>
      <c r="B6477" t="s">
        <v>305</v>
      </c>
      <c r="C6477">
        <f>-70.12699445 / 41.71477347</f>
        <v>-1.6811069224775537</v>
      </c>
      <c r="D6477" t="s">
        <v>306</v>
      </c>
      <c r="E6477" t="s">
        <v>70</v>
      </c>
      <c r="F6477" s="1">
        <v>37143</v>
      </c>
      <c r="G6477">
        <v>5</v>
      </c>
      <c r="O6477">
        <v>7.41</v>
      </c>
      <c r="P6477" t="s">
        <v>71</v>
      </c>
      <c r="Q6477">
        <v>24</v>
      </c>
      <c r="R6477" t="s">
        <v>71</v>
      </c>
    </row>
    <row r="6478" spans="1:58" x14ac:dyDescent="0.2">
      <c r="A6478" t="s">
        <v>304</v>
      </c>
      <c r="B6478" t="s">
        <v>305</v>
      </c>
      <c r="C6478">
        <f>-70.12699445 / 41.71477347</f>
        <v>-1.6811069224775537</v>
      </c>
      <c r="D6478" t="s">
        <v>306</v>
      </c>
      <c r="E6478" t="s">
        <v>70</v>
      </c>
      <c r="F6478" s="1">
        <v>37143</v>
      </c>
      <c r="G6478">
        <v>6</v>
      </c>
      <c r="O6478">
        <v>4.24</v>
      </c>
      <c r="P6478" t="s">
        <v>71</v>
      </c>
      <c r="Q6478">
        <v>21.9</v>
      </c>
      <c r="R6478" t="s">
        <v>71</v>
      </c>
    </row>
    <row r="6479" spans="1:58" x14ac:dyDescent="0.2">
      <c r="A6479" t="s">
        <v>304</v>
      </c>
      <c r="B6479" t="s">
        <v>305</v>
      </c>
      <c r="C6479">
        <f>-70.12699445 / 41.71477347</f>
        <v>-1.6811069224775537</v>
      </c>
      <c r="D6479" t="s">
        <v>306</v>
      </c>
      <c r="E6479" t="s">
        <v>70</v>
      </c>
      <c r="F6479" s="1">
        <v>37143</v>
      </c>
      <c r="G6479">
        <v>7</v>
      </c>
      <c r="K6479">
        <v>2.65</v>
      </c>
      <c r="L6479" t="s">
        <v>71</v>
      </c>
      <c r="O6479">
        <v>1.28</v>
      </c>
      <c r="P6479" t="s">
        <v>71</v>
      </c>
      <c r="Q6479">
        <v>16.7</v>
      </c>
      <c r="R6479" t="s">
        <v>71</v>
      </c>
      <c r="S6479">
        <v>0.76</v>
      </c>
      <c r="T6479" t="s">
        <v>71</v>
      </c>
      <c r="U6479">
        <v>23.54</v>
      </c>
      <c r="V6479" t="s">
        <v>71</v>
      </c>
      <c r="W6479">
        <v>28.5</v>
      </c>
      <c r="X6479" t="s">
        <v>71</v>
      </c>
      <c r="Y6479">
        <v>49.7</v>
      </c>
      <c r="AA6479">
        <v>40.159999999999997</v>
      </c>
      <c r="AE6479">
        <v>4.5</v>
      </c>
      <c r="AF6479" t="s">
        <v>71</v>
      </c>
      <c r="AG6479">
        <v>5.9</v>
      </c>
      <c r="AH6479" t="s">
        <v>71</v>
      </c>
      <c r="AS6479">
        <v>7.47</v>
      </c>
      <c r="AT6479" t="s">
        <v>71</v>
      </c>
    </row>
    <row r="6480" spans="1:58" x14ac:dyDescent="0.2">
      <c r="A6480" t="s">
        <v>304</v>
      </c>
      <c r="B6480" t="s">
        <v>305</v>
      </c>
      <c r="C6480">
        <f>-70.12699445 / 41.71477347</f>
        <v>-1.6811069224775537</v>
      </c>
      <c r="D6480" t="s">
        <v>306</v>
      </c>
      <c r="E6480" t="s">
        <v>70</v>
      </c>
      <c r="F6480" s="1">
        <v>37873</v>
      </c>
      <c r="G6480">
        <v>0.5</v>
      </c>
      <c r="I6480">
        <v>3.41</v>
      </c>
      <c r="J6480" t="s">
        <v>71</v>
      </c>
      <c r="K6480">
        <v>2.14</v>
      </c>
      <c r="L6480" t="s">
        <v>71</v>
      </c>
      <c r="M6480">
        <v>3.05</v>
      </c>
      <c r="N6480" t="s">
        <v>71</v>
      </c>
      <c r="O6480">
        <v>7.28</v>
      </c>
      <c r="P6480" t="s">
        <v>71</v>
      </c>
      <c r="Q6480">
        <v>27.9</v>
      </c>
      <c r="R6480" t="s">
        <v>71</v>
      </c>
      <c r="S6480">
        <v>0.4</v>
      </c>
      <c r="T6480" t="s">
        <v>71</v>
      </c>
      <c r="U6480">
        <v>12.39</v>
      </c>
      <c r="V6480" t="s">
        <v>71</v>
      </c>
      <c r="W6480">
        <v>21.3</v>
      </c>
      <c r="X6480" t="s">
        <v>71</v>
      </c>
      <c r="Y6480">
        <v>40.44</v>
      </c>
      <c r="AA6480">
        <v>38.06</v>
      </c>
      <c r="AC6480">
        <v>43.93</v>
      </c>
      <c r="AE6480">
        <v>0.18</v>
      </c>
      <c r="AF6480" t="s">
        <v>71</v>
      </c>
      <c r="AG6480">
        <v>6.06</v>
      </c>
      <c r="AH6480" t="s">
        <v>71</v>
      </c>
      <c r="AS6480">
        <v>0.05</v>
      </c>
      <c r="AT6480" t="s">
        <v>71</v>
      </c>
    </row>
    <row r="6481" spans="1:46" x14ac:dyDescent="0.2">
      <c r="A6481" t="s">
        <v>304</v>
      </c>
      <c r="B6481" t="s">
        <v>305</v>
      </c>
      <c r="C6481">
        <f>-70.12699445 / 41.71477347</f>
        <v>-1.6811069224775537</v>
      </c>
      <c r="D6481" t="s">
        <v>306</v>
      </c>
      <c r="E6481" t="s">
        <v>70</v>
      </c>
      <c r="F6481" s="1">
        <v>37873</v>
      </c>
      <c r="G6481">
        <v>1</v>
      </c>
      <c r="O6481">
        <v>7.47</v>
      </c>
      <c r="P6481" t="s">
        <v>71</v>
      </c>
      <c r="Q6481">
        <v>27.8</v>
      </c>
      <c r="R6481" t="s">
        <v>71</v>
      </c>
    </row>
    <row r="6482" spans="1:46" x14ac:dyDescent="0.2">
      <c r="A6482" t="s">
        <v>304</v>
      </c>
      <c r="B6482" t="s">
        <v>305</v>
      </c>
      <c r="C6482">
        <f>-70.12699445 / 41.71477347</f>
        <v>-1.6811069224775537</v>
      </c>
      <c r="D6482" t="s">
        <v>306</v>
      </c>
      <c r="E6482" t="s">
        <v>70</v>
      </c>
      <c r="F6482" s="1">
        <v>37873</v>
      </c>
      <c r="G6482">
        <v>1.5</v>
      </c>
      <c r="O6482">
        <v>6.69</v>
      </c>
      <c r="P6482" t="s">
        <v>71</v>
      </c>
      <c r="Q6482">
        <v>27.1</v>
      </c>
      <c r="R6482" t="s">
        <v>71</v>
      </c>
    </row>
    <row r="6483" spans="1:46" x14ac:dyDescent="0.2">
      <c r="A6483" t="s">
        <v>304</v>
      </c>
      <c r="B6483" t="s">
        <v>305</v>
      </c>
      <c r="C6483">
        <f>-70.12699445 / 41.71477347</f>
        <v>-1.6811069224775537</v>
      </c>
      <c r="D6483" t="s">
        <v>306</v>
      </c>
      <c r="E6483" t="s">
        <v>70</v>
      </c>
      <c r="F6483" s="1">
        <v>37873</v>
      </c>
      <c r="G6483">
        <v>2</v>
      </c>
      <c r="O6483">
        <v>7.3</v>
      </c>
      <c r="P6483" t="s">
        <v>71</v>
      </c>
      <c r="Q6483">
        <v>26.8</v>
      </c>
      <c r="R6483" t="s">
        <v>71</v>
      </c>
    </row>
    <row r="6484" spans="1:46" x14ac:dyDescent="0.2">
      <c r="A6484" t="s">
        <v>304</v>
      </c>
      <c r="B6484" t="s">
        <v>305</v>
      </c>
      <c r="C6484">
        <f>-70.12699445 / 41.71477347</f>
        <v>-1.6811069224775537</v>
      </c>
      <c r="D6484" t="s">
        <v>306</v>
      </c>
      <c r="E6484" t="s">
        <v>70</v>
      </c>
      <c r="F6484" s="1">
        <v>37873</v>
      </c>
      <c r="G6484">
        <v>2.5</v>
      </c>
      <c r="K6484">
        <v>2.41</v>
      </c>
      <c r="L6484" t="s">
        <v>71</v>
      </c>
      <c r="O6484">
        <v>7.02</v>
      </c>
      <c r="P6484" t="s">
        <v>71</v>
      </c>
      <c r="Q6484">
        <v>26.4</v>
      </c>
      <c r="R6484" t="s">
        <v>71</v>
      </c>
      <c r="S6484">
        <v>0.4</v>
      </c>
      <c r="T6484" t="s">
        <v>71</v>
      </c>
      <c r="W6484">
        <v>28.4</v>
      </c>
      <c r="X6484" t="s">
        <v>71</v>
      </c>
      <c r="Y6484">
        <v>-9.06</v>
      </c>
      <c r="AA6484">
        <v>39.229999999999997</v>
      </c>
      <c r="AE6484">
        <v>0.19</v>
      </c>
      <c r="AF6484" t="s">
        <v>71</v>
      </c>
      <c r="AG6484">
        <v>5.96</v>
      </c>
      <c r="AH6484" t="s">
        <v>71</v>
      </c>
      <c r="AS6484">
        <v>0.36</v>
      </c>
      <c r="AT6484" t="s">
        <v>71</v>
      </c>
    </row>
    <row r="6485" spans="1:46" x14ac:dyDescent="0.2">
      <c r="A6485" t="s">
        <v>304</v>
      </c>
      <c r="B6485" t="s">
        <v>305</v>
      </c>
      <c r="C6485">
        <f>-70.12699445 / 41.71477347</f>
        <v>-1.6811069224775537</v>
      </c>
      <c r="D6485" t="s">
        <v>306</v>
      </c>
      <c r="E6485" t="s">
        <v>70</v>
      </c>
      <c r="F6485" s="1">
        <v>38222</v>
      </c>
      <c r="G6485">
        <v>0.5</v>
      </c>
      <c r="I6485">
        <v>7.94</v>
      </c>
      <c r="J6485" t="s">
        <v>71</v>
      </c>
      <c r="K6485">
        <v>15.7</v>
      </c>
      <c r="L6485" t="s">
        <v>71</v>
      </c>
      <c r="M6485">
        <v>4.9800000000000004</v>
      </c>
      <c r="N6485" t="s">
        <v>71</v>
      </c>
      <c r="O6485">
        <v>8.48</v>
      </c>
      <c r="P6485" t="s">
        <v>71</v>
      </c>
      <c r="Q6485">
        <v>24.1</v>
      </c>
      <c r="R6485" t="s">
        <v>71</v>
      </c>
      <c r="S6485">
        <v>0.19</v>
      </c>
      <c r="T6485" t="s">
        <v>71</v>
      </c>
      <c r="U6485">
        <v>5.88</v>
      </c>
      <c r="V6485" t="s">
        <v>71</v>
      </c>
      <c r="W6485">
        <v>14.36</v>
      </c>
      <c r="X6485" t="s">
        <v>71</v>
      </c>
      <c r="Y6485">
        <v>29.7</v>
      </c>
      <c r="AA6485">
        <v>57.61</v>
      </c>
      <c r="AC6485">
        <v>36.869999999999997</v>
      </c>
      <c r="AE6485">
        <v>4.04</v>
      </c>
      <c r="AF6485" t="s">
        <v>71</v>
      </c>
      <c r="AG6485">
        <v>6.18</v>
      </c>
      <c r="AH6485" t="s">
        <v>71</v>
      </c>
      <c r="AS6485">
        <v>0.03</v>
      </c>
      <c r="AT6485" t="s">
        <v>71</v>
      </c>
    </row>
    <row r="6486" spans="1:46" x14ac:dyDescent="0.2">
      <c r="A6486" t="s">
        <v>304</v>
      </c>
      <c r="B6486" t="s">
        <v>305</v>
      </c>
      <c r="C6486">
        <f>-70.12699445 / 41.71477347</f>
        <v>-1.6811069224775537</v>
      </c>
      <c r="D6486" t="s">
        <v>306</v>
      </c>
      <c r="E6486" t="s">
        <v>70</v>
      </c>
      <c r="F6486" s="1">
        <v>38222</v>
      </c>
      <c r="G6486">
        <v>1</v>
      </c>
      <c r="O6486">
        <v>8.4700000000000006</v>
      </c>
      <c r="P6486" t="s">
        <v>71</v>
      </c>
      <c r="Q6486">
        <v>24.1</v>
      </c>
      <c r="R6486" t="s">
        <v>71</v>
      </c>
    </row>
    <row r="6487" spans="1:46" x14ac:dyDescent="0.2">
      <c r="A6487" t="s">
        <v>304</v>
      </c>
      <c r="B6487" t="s">
        <v>305</v>
      </c>
      <c r="C6487">
        <f>-70.12699445 / 41.71477347</f>
        <v>-1.6811069224775537</v>
      </c>
      <c r="D6487" t="s">
        <v>306</v>
      </c>
      <c r="E6487" t="s">
        <v>70</v>
      </c>
      <c r="F6487" s="1">
        <v>38222</v>
      </c>
      <c r="G6487">
        <v>2</v>
      </c>
      <c r="O6487">
        <v>8.59</v>
      </c>
      <c r="P6487" t="s">
        <v>71</v>
      </c>
      <c r="Q6487">
        <v>24</v>
      </c>
      <c r="R6487" t="s">
        <v>71</v>
      </c>
    </row>
    <row r="6488" spans="1:46" x14ac:dyDescent="0.2">
      <c r="A6488" t="s">
        <v>304</v>
      </c>
      <c r="B6488" t="s">
        <v>305</v>
      </c>
      <c r="C6488">
        <f>-70.12699445 / 41.71477347</f>
        <v>-1.6811069224775537</v>
      </c>
      <c r="D6488" t="s">
        <v>306</v>
      </c>
      <c r="E6488" t="s">
        <v>70</v>
      </c>
      <c r="F6488" s="1">
        <v>38222</v>
      </c>
      <c r="G6488">
        <v>3</v>
      </c>
      <c r="O6488">
        <v>8.48</v>
      </c>
      <c r="P6488" t="s">
        <v>71</v>
      </c>
      <c r="Q6488">
        <v>23.9</v>
      </c>
      <c r="R6488" t="s">
        <v>71</v>
      </c>
    </row>
    <row r="6489" spans="1:46" x14ac:dyDescent="0.2">
      <c r="A6489" t="s">
        <v>304</v>
      </c>
      <c r="B6489" t="s">
        <v>305</v>
      </c>
      <c r="C6489">
        <f>-70.12699445 / 41.71477347</f>
        <v>-1.6811069224775537</v>
      </c>
      <c r="D6489" t="s">
        <v>306</v>
      </c>
      <c r="E6489" t="s">
        <v>70</v>
      </c>
      <c r="F6489" s="1">
        <v>38222</v>
      </c>
      <c r="G6489">
        <v>4</v>
      </c>
      <c r="O6489">
        <v>8.4700000000000006</v>
      </c>
      <c r="P6489" t="s">
        <v>71</v>
      </c>
      <c r="Q6489">
        <v>23.8</v>
      </c>
      <c r="R6489" t="s">
        <v>71</v>
      </c>
    </row>
    <row r="6490" spans="1:46" x14ac:dyDescent="0.2">
      <c r="A6490" t="s">
        <v>304</v>
      </c>
      <c r="B6490" t="s">
        <v>305</v>
      </c>
      <c r="C6490">
        <f>-70.12699445 / 41.71477347</f>
        <v>-1.6811069224775537</v>
      </c>
      <c r="D6490" t="s">
        <v>306</v>
      </c>
      <c r="E6490" t="s">
        <v>70</v>
      </c>
      <c r="F6490" s="1">
        <v>38222</v>
      </c>
      <c r="G6490">
        <v>5</v>
      </c>
      <c r="O6490">
        <v>11.53</v>
      </c>
      <c r="P6490" t="s">
        <v>71</v>
      </c>
      <c r="Q6490">
        <v>19.100000000000001</v>
      </c>
      <c r="R6490" t="s">
        <v>71</v>
      </c>
    </row>
    <row r="6491" spans="1:46" x14ac:dyDescent="0.2">
      <c r="A6491" t="s">
        <v>304</v>
      </c>
      <c r="B6491" t="s">
        <v>305</v>
      </c>
      <c r="C6491">
        <f>-70.12699445 / 41.71477347</f>
        <v>-1.6811069224775537</v>
      </c>
      <c r="D6491" t="s">
        <v>306</v>
      </c>
      <c r="E6491" t="s">
        <v>70</v>
      </c>
      <c r="F6491" s="1">
        <v>38222</v>
      </c>
      <c r="G6491">
        <v>6</v>
      </c>
      <c r="O6491">
        <v>2.54</v>
      </c>
      <c r="P6491" t="s">
        <v>71</v>
      </c>
      <c r="Q6491">
        <v>14.9</v>
      </c>
      <c r="R6491" t="s">
        <v>71</v>
      </c>
    </row>
    <row r="6492" spans="1:46" x14ac:dyDescent="0.2">
      <c r="A6492" t="s">
        <v>304</v>
      </c>
      <c r="B6492" t="s">
        <v>305</v>
      </c>
      <c r="C6492">
        <f>-70.12699445 / 41.71477347</f>
        <v>-1.6811069224775537</v>
      </c>
      <c r="D6492" t="s">
        <v>306</v>
      </c>
      <c r="E6492" t="s">
        <v>70</v>
      </c>
      <c r="F6492" s="1">
        <v>38222</v>
      </c>
      <c r="G6492">
        <v>7</v>
      </c>
      <c r="K6492">
        <v>1.2</v>
      </c>
      <c r="L6492" t="s">
        <v>71</v>
      </c>
      <c r="O6492">
        <v>0.1</v>
      </c>
      <c r="P6492" t="s">
        <v>71</v>
      </c>
      <c r="Q6492">
        <v>11.2</v>
      </c>
      <c r="R6492" t="s">
        <v>71</v>
      </c>
      <c r="S6492">
        <v>1.53</v>
      </c>
      <c r="T6492" t="s">
        <v>71</v>
      </c>
      <c r="U6492">
        <v>47.39</v>
      </c>
      <c r="V6492" t="s">
        <v>71</v>
      </c>
      <c r="W6492">
        <v>27.5</v>
      </c>
      <c r="X6492" t="s">
        <v>71</v>
      </c>
      <c r="Y6492">
        <v>59.79</v>
      </c>
      <c r="AA6492">
        <v>32.39</v>
      </c>
      <c r="AE6492">
        <v>12.71</v>
      </c>
      <c r="AF6492" t="s">
        <v>71</v>
      </c>
      <c r="AG6492">
        <v>5.92</v>
      </c>
      <c r="AH6492" t="s">
        <v>71</v>
      </c>
      <c r="AS6492">
        <v>0.6</v>
      </c>
      <c r="AT6492" t="s">
        <v>71</v>
      </c>
    </row>
    <row r="6493" spans="1:46" x14ac:dyDescent="0.2">
      <c r="A6493" t="s">
        <v>304</v>
      </c>
      <c r="B6493" t="s">
        <v>305</v>
      </c>
      <c r="C6493">
        <f>-70.12699445 / 41.71477347</f>
        <v>-1.6811069224775537</v>
      </c>
      <c r="D6493" t="s">
        <v>306</v>
      </c>
      <c r="E6493" t="s">
        <v>70</v>
      </c>
      <c r="F6493" s="1">
        <v>38222</v>
      </c>
      <c r="G6493">
        <v>8</v>
      </c>
      <c r="O6493">
        <v>0.09</v>
      </c>
      <c r="P6493" t="s">
        <v>71</v>
      </c>
      <c r="Q6493">
        <v>10.3</v>
      </c>
      <c r="R6493" t="s">
        <v>71</v>
      </c>
    </row>
    <row r="6494" spans="1:46" x14ac:dyDescent="0.2">
      <c r="A6494" t="s">
        <v>304</v>
      </c>
      <c r="B6494" t="s">
        <v>305</v>
      </c>
      <c r="C6494">
        <f>-70.12699445 / 41.71477347</f>
        <v>-1.6811069224775537</v>
      </c>
      <c r="D6494" t="s">
        <v>306</v>
      </c>
      <c r="E6494" t="s">
        <v>70</v>
      </c>
      <c r="F6494" s="1">
        <v>38593</v>
      </c>
      <c r="G6494">
        <v>0.5</v>
      </c>
      <c r="I6494">
        <v>9</v>
      </c>
      <c r="J6494" t="s">
        <v>71</v>
      </c>
      <c r="K6494">
        <v>2.76</v>
      </c>
      <c r="L6494" t="s">
        <v>71</v>
      </c>
      <c r="S6494">
        <v>0.4</v>
      </c>
      <c r="T6494" t="s">
        <v>71</v>
      </c>
      <c r="U6494">
        <v>12.39</v>
      </c>
      <c r="V6494" t="s">
        <v>71</v>
      </c>
      <c r="W6494">
        <v>27.77</v>
      </c>
      <c r="X6494" t="s">
        <v>71</v>
      </c>
      <c r="Y6494">
        <v>40.44</v>
      </c>
      <c r="AA6494">
        <v>40.56</v>
      </c>
      <c r="AE6494">
        <v>4.6399999999999997</v>
      </c>
      <c r="AF6494" t="s">
        <v>71</v>
      </c>
      <c r="AG6494">
        <v>6.12</v>
      </c>
      <c r="AH6494" t="s">
        <v>71</v>
      </c>
      <c r="AS6494">
        <v>1.32</v>
      </c>
      <c r="AT6494" t="s">
        <v>71</v>
      </c>
    </row>
    <row r="6495" spans="1:46" x14ac:dyDescent="0.2">
      <c r="A6495" t="s">
        <v>304</v>
      </c>
      <c r="B6495" t="s">
        <v>305</v>
      </c>
      <c r="C6495">
        <f>-70.12699445 / 41.71477347</f>
        <v>-1.6811069224775537</v>
      </c>
      <c r="D6495" t="s">
        <v>306</v>
      </c>
      <c r="E6495" t="s">
        <v>70</v>
      </c>
      <c r="F6495" s="1">
        <v>38593</v>
      </c>
      <c r="G6495">
        <v>3</v>
      </c>
      <c r="K6495">
        <v>8.9600000000000009</v>
      </c>
      <c r="L6495" t="s">
        <v>71</v>
      </c>
      <c r="S6495">
        <v>0.7</v>
      </c>
      <c r="T6495" t="s">
        <v>71</v>
      </c>
      <c r="W6495">
        <v>28.07</v>
      </c>
      <c r="X6495" t="s">
        <v>71</v>
      </c>
      <c r="Y6495">
        <v>-0.99</v>
      </c>
      <c r="AA6495">
        <v>52.11</v>
      </c>
      <c r="AE6495">
        <v>5.25</v>
      </c>
      <c r="AF6495" t="s">
        <v>71</v>
      </c>
      <c r="AG6495">
        <v>5.7</v>
      </c>
      <c r="AH6495" t="s">
        <v>71</v>
      </c>
      <c r="AS6495">
        <v>9.1999999999999993</v>
      </c>
      <c r="AT6495" t="s">
        <v>71</v>
      </c>
    </row>
    <row r="6496" spans="1:46" x14ac:dyDescent="0.2">
      <c r="A6496" t="s">
        <v>304</v>
      </c>
      <c r="B6496" t="s">
        <v>305</v>
      </c>
      <c r="C6496">
        <f>-70.12699445 / 41.71477347</f>
        <v>-1.6811069224775537</v>
      </c>
      <c r="D6496" t="s">
        <v>306</v>
      </c>
      <c r="E6496" t="s">
        <v>70</v>
      </c>
      <c r="F6496" s="1">
        <v>38593</v>
      </c>
      <c r="G6496">
        <v>8</v>
      </c>
      <c r="K6496">
        <v>5.04</v>
      </c>
      <c r="L6496" t="s">
        <v>71</v>
      </c>
      <c r="S6496">
        <v>14.4</v>
      </c>
      <c r="T6496" t="s">
        <v>71</v>
      </c>
      <c r="W6496">
        <v>233.04</v>
      </c>
      <c r="X6496" t="s">
        <v>71</v>
      </c>
      <c r="Y6496">
        <v>42.61</v>
      </c>
      <c r="AA6496">
        <v>46.47</v>
      </c>
      <c r="AE6496">
        <v>76.48</v>
      </c>
      <c r="AF6496" t="s">
        <v>71</v>
      </c>
      <c r="AG6496">
        <v>6.53</v>
      </c>
      <c r="AH6496" t="s">
        <v>71</v>
      </c>
      <c r="AS6496">
        <v>27.46</v>
      </c>
      <c r="AT6496" t="s">
        <v>71</v>
      </c>
    </row>
    <row r="6497" spans="1:46" x14ac:dyDescent="0.2">
      <c r="A6497" t="s">
        <v>304</v>
      </c>
      <c r="B6497" t="s">
        <v>305</v>
      </c>
      <c r="C6497">
        <f>-70.12699445 / 41.71477347</f>
        <v>-1.6811069224775537</v>
      </c>
      <c r="D6497" t="s">
        <v>306</v>
      </c>
      <c r="E6497" t="s">
        <v>70</v>
      </c>
      <c r="F6497" s="1">
        <v>38957</v>
      </c>
      <c r="G6497">
        <v>0.5</v>
      </c>
      <c r="I6497">
        <v>10</v>
      </c>
      <c r="J6497" t="s">
        <v>71</v>
      </c>
      <c r="K6497">
        <v>4.08</v>
      </c>
      <c r="L6497" t="s">
        <v>71</v>
      </c>
      <c r="M6497">
        <v>1.71</v>
      </c>
      <c r="N6497" t="s">
        <v>71</v>
      </c>
      <c r="O6497">
        <v>7.26</v>
      </c>
      <c r="P6497" t="s">
        <v>71</v>
      </c>
      <c r="Q6497">
        <v>22.1</v>
      </c>
      <c r="R6497" t="s">
        <v>71</v>
      </c>
      <c r="S6497">
        <v>0.73</v>
      </c>
      <c r="T6497" t="s">
        <v>71</v>
      </c>
      <c r="U6497">
        <v>22.54</v>
      </c>
      <c r="V6497" t="s">
        <v>71</v>
      </c>
      <c r="W6497">
        <v>37.81</v>
      </c>
      <c r="X6497" t="s">
        <v>71</v>
      </c>
      <c r="Y6497">
        <v>49.07</v>
      </c>
      <c r="AA6497">
        <v>44.39</v>
      </c>
      <c r="AC6497">
        <v>52.27</v>
      </c>
      <c r="AE6497">
        <v>4.24</v>
      </c>
      <c r="AF6497" t="s">
        <v>71</v>
      </c>
      <c r="AG6497">
        <v>5.88</v>
      </c>
      <c r="AH6497" t="s">
        <v>71</v>
      </c>
    </row>
    <row r="6498" spans="1:46" x14ac:dyDescent="0.2">
      <c r="A6498" t="s">
        <v>304</v>
      </c>
      <c r="B6498" t="s">
        <v>305</v>
      </c>
      <c r="C6498">
        <f>-70.12699445 / 41.71477347</f>
        <v>-1.6811069224775537</v>
      </c>
      <c r="D6498" t="s">
        <v>306</v>
      </c>
      <c r="E6498" t="s">
        <v>70</v>
      </c>
      <c r="F6498" s="1">
        <v>38957</v>
      </c>
      <c r="G6498">
        <v>1</v>
      </c>
      <c r="O6498">
        <v>7.2</v>
      </c>
      <c r="P6498" t="s">
        <v>71</v>
      </c>
      <c r="Q6498">
        <v>22.3</v>
      </c>
      <c r="R6498" t="s">
        <v>71</v>
      </c>
    </row>
    <row r="6499" spans="1:46" x14ac:dyDescent="0.2">
      <c r="A6499" t="s">
        <v>304</v>
      </c>
      <c r="B6499" t="s">
        <v>305</v>
      </c>
      <c r="C6499">
        <f>-70.12699445 / 41.71477347</f>
        <v>-1.6811069224775537</v>
      </c>
      <c r="D6499" t="s">
        <v>306</v>
      </c>
      <c r="E6499" t="s">
        <v>70</v>
      </c>
      <c r="F6499" s="1">
        <v>38957</v>
      </c>
      <c r="G6499">
        <v>2</v>
      </c>
      <c r="O6499">
        <v>7.06</v>
      </c>
      <c r="P6499" t="s">
        <v>71</v>
      </c>
      <c r="Q6499">
        <v>22.1</v>
      </c>
      <c r="R6499" t="s">
        <v>71</v>
      </c>
    </row>
    <row r="6500" spans="1:46" x14ac:dyDescent="0.2">
      <c r="A6500" t="s">
        <v>304</v>
      </c>
      <c r="B6500" t="s">
        <v>305</v>
      </c>
      <c r="C6500">
        <f>-70.12699445 / 41.71477347</f>
        <v>-1.6811069224775537</v>
      </c>
      <c r="D6500" t="s">
        <v>306</v>
      </c>
      <c r="E6500" t="s">
        <v>70</v>
      </c>
      <c r="F6500" s="1">
        <v>38957</v>
      </c>
      <c r="G6500">
        <v>3</v>
      </c>
      <c r="O6500">
        <v>6.55</v>
      </c>
      <c r="P6500" t="s">
        <v>71</v>
      </c>
      <c r="Q6500">
        <v>21.6</v>
      </c>
      <c r="R6500" t="s">
        <v>71</v>
      </c>
    </row>
    <row r="6501" spans="1:46" x14ac:dyDescent="0.2">
      <c r="A6501" t="s">
        <v>304</v>
      </c>
      <c r="B6501" t="s">
        <v>305</v>
      </c>
      <c r="C6501">
        <f>-70.12699445 / 41.71477347</f>
        <v>-1.6811069224775537</v>
      </c>
      <c r="D6501" t="s">
        <v>306</v>
      </c>
      <c r="E6501" t="s">
        <v>70</v>
      </c>
      <c r="F6501" s="1">
        <v>38957</v>
      </c>
      <c r="G6501">
        <v>4</v>
      </c>
      <c r="O6501">
        <v>0.28000000000000003</v>
      </c>
      <c r="P6501" t="s">
        <v>71</v>
      </c>
      <c r="Q6501">
        <v>16.100000000000001</v>
      </c>
      <c r="R6501" t="s">
        <v>71</v>
      </c>
    </row>
    <row r="6502" spans="1:46" x14ac:dyDescent="0.2">
      <c r="A6502" t="s">
        <v>304</v>
      </c>
      <c r="B6502" t="s">
        <v>305</v>
      </c>
      <c r="C6502">
        <f>-70.12699445 / 41.71477347</f>
        <v>-1.6811069224775537</v>
      </c>
      <c r="D6502" t="s">
        <v>306</v>
      </c>
      <c r="E6502" t="s">
        <v>70</v>
      </c>
      <c r="F6502" s="1">
        <v>38957</v>
      </c>
      <c r="G6502">
        <v>5</v>
      </c>
      <c r="O6502">
        <v>0.18</v>
      </c>
      <c r="P6502" t="s">
        <v>71</v>
      </c>
      <c r="Q6502">
        <v>13.1</v>
      </c>
      <c r="R6502" t="s">
        <v>71</v>
      </c>
    </row>
    <row r="6503" spans="1:46" x14ac:dyDescent="0.2">
      <c r="A6503" t="s">
        <v>304</v>
      </c>
      <c r="B6503" t="s">
        <v>305</v>
      </c>
      <c r="C6503">
        <f>-70.12699445 / 41.71477347</f>
        <v>-1.6811069224775537</v>
      </c>
      <c r="D6503" t="s">
        <v>306</v>
      </c>
      <c r="E6503" t="s">
        <v>70</v>
      </c>
      <c r="F6503" s="1">
        <v>38957</v>
      </c>
      <c r="G6503">
        <v>6</v>
      </c>
      <c r="O6503">
        <v>0.14000000000000001</v>
      </c>
      <c r="P6503" t="s">
        <v>71</v>
      </c>
      <c r="Q6503">
        <v>11.5</v>
      </c>
      <c r="R6503" t="s">
        <v>71</v>
      </c>
    </row>
    <row r="6504" spans="1:46" x14ac:dyDescent="0.2">
      <c r="A6504" t="s">
        <v>304</v>
      </c>
      <c r="B6504" t="s">
        <v>305</v>
      </c>
      <c r="C6504">
        <f>-70.12699445 / 41.71477347</f>
        <v>-1.6811069224775537</v>
      </c>
      <c r="D6504" t="s">
        <v>306</v>
      </c>
      <c r="E6504" t="s">
        <v>70</v>
      </c>
      <c r="F6504" s="1">
        <v>38957</v>
      </c>
      <c r="G6504">
        <v>7</v>
      </c>
      <c r="K6504">
        <v>10.08</v>
      </c>
      <c r="L6504" t="s">
        <v>71</v>
      </c>
      <c r="O6504">
        <v>0.13</v>
      </c>
      <c r="P6504" t="s">
        <v>71</v>
      </c>
      <c r="Q6504">
        <v>10.1</v>
      </c>
      <c r="R6504" t="s">
        <v>71</v>
      </c>
      <c r="S6504">
        <v>1.26</v>
      </c>
      <c r="T6504" t="s">
        <v>71</v>
      </c>
      <c r="U6504">
        <v>38.94</v>
      </c>
      <c r="V6504" t="s">
        <v>71</v>
      </c>
      <c r="W6504">
        <v>40</v>
      </c>
      <c r="X6504" t="s">
        <v>71</v>
      </c>
      <c r="Y6504">
        <v>56.96</v>
      </c>
      <c r="AA6504">
        <v>53.27</v>
      </c>
      <c r="AE6504">
        <v>7.87</v>
      </c>
      <c r="AF6504" t="s">
        <v>71</v>
      </c>
      <c r="AG6504">
        <v>5.89</v>
      </c>
      <c r="AH6504" t="s">
        <v>71</v>
      </c>
      <c r="AS6504">
        <v>1.54</v>
      </c>
      <c r="AT6504" t="s">
        <v>71</v>
      </c>
    </row>
    <row r="6505" spans="1:46" x14ac:dyDescent="0.2">
      <c r="A6505" t="s">
        <v>304</v>
      </c>
      <c r="B6505" t="s">
        <v>305</v>
      </c>
      <c r="C6505">
        <f>-70.12699445 / 41.71477347</f>
        <v>-1.6811069224775537</v>
      </c>
      <c r="D6505" t="s">
        <v>306</v>
      </c>
      <c r="E6505" t="s">
        <v>70</v>
      </c>
      <c r="F6505" s="1">
        <v>39323</v>
      </c>
      <c r="G6505">
        <v>0.5</v>
      </c>
      <c r="I6505">
        <v>9</v>
      </c>
      <c r="J6505" t="s">
        <v>71</v>
      </c>
      <c r="K6505">
        <v>0.82</v>
      </c>
      <c r="L6505" t="s">
        <v>71</v>
      </c>
      <c r="M6505">
        <v>3.2</v>
      </c>
      <c r="N6505" t="s">
        <v>71</v>
      </c>
      <c r="O6505">
        <v>6.43</v>
      </c>
      <c r="P6505" t="s">
        <v>71</v>
      </c>
      <c r="Q6505">
        <v>26.3</v>
      </c>
      <c r="R6505" t="s">
        <v>71</v>
      </c>
      <c r="S6505">
        <v>0.27</v>
      </c>
      <c r="T6505" t="s">
        <v>71</v>
      </c>
      <c r="U6505">
        <v>8.33</v>
      </c>
      <c r="V6505" t="s">
        <v>71</v>
      </c>
      <c r="W6505">
        <v>28.98</v>
      </c>
      <c r="X6505" t="s">
        <v>71</v>
      </c>
      <c r="Y6505">
        <v>34.72</v>
      </c>
      <c r="AA6505">
        <v>28.61</v>
      </c>
      <c r="AC6505">
        <v>43.24</v>
      </c>
      <c r="AE6505">
        <v>2.2000000000000002</v>
      </c>
      <c r="AF6505" t="s">
        <v>71</v>
      </c>
      <c r="AG6505">
        <v>6.14</v>
      </c>
      <c r="AH6505" t="s">
        <v>71</v>
      </c>
      <c r="AS6505">
        <v>0.39</v>
      </c>
      <c r="AT6505" t="s">
        <v>71</v>
      </c>
    </row>
    <row r="6506" spans="1:46" x14ac:dyDescent="0.2">
      <c r="A6506" t="s">
        <v>304</v>
      </c>
      <c r="B6506" t="s">
        <v>305</v>
      </c>
      <c r="C6506">
        <f>-70.12699445 / 41.71477347</f>
        <v>-1.6811069224775537</v>
      </c>
      <c r="D6506" t="s">
        <v>306</v>
      </c>
      <c r="E6506" t="s">
        <v>70</v>
      </c>
      <c r="F6506" s="1">
        <v>39323</v>
      </c>
      <c r="G6506">
        <v>1</v>
      </c>
      <c r="O6506">
        <v>5.68</v>
      </c>
      <c r="P6506" t="s">
        <v>71</v>
      </c>
      <c r="Q6506">
        <v>25.4</v>
      </c>
      <c r="R6506" t="s">
        <v>71</v>
      </c>
    </row>
    <row r="6507" spans="1:46" x14ac:dyDescent="0.2">
      <c r="A6507" t="s">
        <v>304</v>
      </c>
      <c r="B6507" t="s">
        <v>305</v>
      </c>
      <c r="C6507">
        <f>-70.12699445 / 41.71477347</f>
        <v>-1.6811069224775537</v>
      </c>
      <c r="D6507" t="s">
        <v>306</v>
      </c>
      <c r="E6507" t="s">
        <v>70</v>
      </c>
      <c r="F6507" s="1">
        <v>39323</v>
      </c>
      <c r="G6507">
        <v>2</v>
      </c>
      <c r="O6507">
        <v>6.61</v>
      </c>
      <c r="P6507" t="s">
        <v>71</v>
      </c>
      <c r="Q6507">
        <v>25</v>
      </c>
      <c r="R6507" t="s">
        <v>71</v>
      </c>
    </row>
    <row r="6508" spans="1:46" x14ac:dyDescent="0.2">
      <c r="A6508" t="s">
        <v>304</v>
      </c>
      <c r="B6508" t="s">
        <v>305</v>
      </c>
      <c r="C6508">
        <f>-70.12699445 / 41.71477347</f>
        <v>-1.6811069224775537</v>
      </c>
      <c r="D6508" t="s">
        <v>306</v>
      </c>
      <c r="E6508" t="s">
        <v>70</v>
      </c>
      <c r="F6508" s="1">
        <v>39323</v>
      </c>
      <c r="G6508">
        <v>3</v>
      </c>
      <c r="O6508">
        <v>6.83</v>
      </c>
      <c r="P6508" t="s">
        <v>71</v>
      </c>
      <c r="Q6508">
        <v>23.7</v>
      </c>
      <c r="R6508" t="s">
        <v>71</v>
      </c>
    </row>
    <row r="6509" spans="1:46" x14ac:dyDescent="0.2">
      <c r="A6509" t="s">
        <v>304</v>
      </c>
      <c r="B6509" t="s">
        <v>305</v>
      </c>
      <c r="C6509">
        <f>-70.12699445 / 41.71477347</f>
        <v>-1.6811069224775537</v>
      </c>
      <c r="D6509" t="s">
        <v>306</v>
      </c>
      <c r="E6509" t="s">
        <v>70</v>
      </c>
      <c r="F6509" s="1">
        <v>39323</v>
      </c>
      <c r="G6509">
        <v>4</v>
      </c>
      <c r="O6509">
        <v>6.02</v>
      </c>
      <c r="P6509" t="s">
        <v>71</v>
      </c>
      <c r="Q6509">
        <v>21.5</v>
      </c>
      <c r="R6509" t="s">
        <v>71</v>
      </c>
    </row>
    <row r="6510" spans="1:46" x14ac:dyDescent="0.2">
      <c r="A6510" t="s">
        <v>304</v>
      </c>
      <c r="B6510" t="s">
        <v>305</v>
      </c>
      <c r="C6510">
        <f>-70.12699445 / 41.71477347</f>
        <v>-1.6811069224775537</v>
      </c>
      <c r="D6510" t="s">
        <v>306</v>
      </c>
      <c r="E6510" t="s">
        <v>70</v>
      </c>
      <c r="F6510" s="1">
        <v>39323</v>
      </c>
      <c r="G6510">
        <v>5</v>
      </c>
      <c r="O6510">
        <v>3.55</v>
      </c>
      <c r="P6510" t="s">
        <v>71</v>
      </c>
      <c r="Q6510">
        <v>15.5</v>
      </c>
      <c r="R6510" t="s">
        <v>71</v>
      </c>
    </row>
    <row r="6511" spans="1:46" x14ac:dyDescent="0.2">
      <c r="A6511" t="s">
        <v>304</v>
      </c>
      <c r="B6511" t="s">
        <v>305</v>
      </c>
      <c r="C6511">
        <f>-70.12699445 / 41.71477347</f>
        <v>-1.6811069224775537</v>
      </c>
      <c r="D6511" t="s">
        <v>306</v>
      </c>
      <c r="E6511" t="s">
        <v>70</v>
      </c>
      <c r="F6511" s="1">
        <v>39323</v>
      </c>
      <c r="G6511">
        <v>6</v>
      </c>
      <c r="O6511">
        <v>1.38</v>
      </c>
      <c r="P6511" t="s">
        <v>71</v>
      </c>
      <c r="Q6511">
        <v>12.5</v>
      </c>
      <c r="R6511" t="s">
        <v>71</v>
      </c>
    </row>
    <row r="6512" spans="1:46" x14ac:dyDescent="0.2">
      <c r="A6512" t="s">
        <v>304</v>
      </c>
      <c r="B6512" t="s">
        <v>305</v>
      </c>
      <c r="C6512">
        <f>-70.12699445 / 41.71477347</f>
        <v>-1.6811069224775537</v>
      </c>
      <c r="D6512" t="s">
        <v>306</v>
      </c>
      <c r="E6512" t="s">
        <v>70</v>
      </c>
      <c r="F6512" s="1">
        <v>39323</v>
      </c>
      <c r="G6512">
        <v>7</v>
      </c>
      <c r="O6512">
        <v>0.48</v>
      </c>
      <c r="P6512" t="s">
        <v>71</v>
      </c>
      <c r="Q6512">
        <v>10.1</v>
      </c>
      <c r="R6512" t="s">
        <v>71</v>
      </c>
    </row>
    <row r="6513" spans="1:46" x14ac:dyDescent="0.2">
      <c r="A6513" t="s">
        <v>304</v>
      </c>
      <c r="B6513" t="s">
        <v>305</v>
      </c>
      <c r="C6513">
        <f>-70.12699445 / 41.71477347</f>
        <v>-1.6811069224775537</v>
      </c>
      <c r="D6513" t="s">
        <v>306</v>
      </c>
      <c r="E6513" t="s">
        <v>70</v>
      </c>
      <c r="F6513" s="1">
        <v>39323</v>
      </c>
      <c r="G6513">
        <v>8</v>
      </c>
      <c r="K6513">
        <v>3.52</v>
      </c>
      <c r="L6513" t="s">
        <v>71</v>
      </c>
      <c r="O6513">
        <v>0.4</v>
      </c>
      <c r="P6513" t="s">
        <v>71</v>
      </c>
      <c r="Q6513">
        <v>9</v>
      </c>
      <c r="R6513" t="s">
        <v>71</v>
      </c>
      <c r="S6513">
        <v>7.58</v>
      </c>
      <c r="T6513" t="s">
        <v>71</v>
      </c>
      <c r="U6513">
        <v>234.79</v>
      </c>
      <c r="V6513" t="s">
        <v>71</v>
      </c>
      <c r="W6513">
        <v>139.72</v>
      </c>
      <c r="X6513" t="s">
        <v>71</v>
      </c>
      <c r="Y6513">
        <v>82.86</v>
      </c>
      <c r="AA6513">
        <v>42.95</v>
      </c>
      <c r="AE6513">
        <v>17</v>
      </c>
      <c r="AF6513" t="s">
        <v>71</v>
      </c>
      <c r="AG6513">
        <v>5.98</v>
      </c>
      <c r="AH6513" t="s">
        <v>71</v>
      </c>
      <c r="AS6513">
        <v>9.73</v>
      </c>
      <c r="AT6513" t="s">
        <v>71</v>
      </c>
    </row>
    <row r="6514" spans="1:46" x14ac:dyDescent="0.2">
      <c r="A6514" t="s">
        <v>304</v>
      </c>
      <c r="B6514" t="s">
        <v>305</v>
      </c>
      <c r="C6514">
        <f>-70.12699445 / 41.71477347</f>
        <v>-1.6811069224775537</v>
      </c>
      <c r="D6514" t="s">
        <v>306</v>
      </c>
      <c r="E6514" t="s">
        <v>70</v>
      </c>
      <c r="F6514" s="1">
        <v>39699</v>
      </c>
      <c r="G6514">
        <v>0.5</v>
      </c>
      <c r="I6514">
        <v>8.23</v>
      </c>
      <c r="J6514" t="s">
        <v>71</v>
      </c>
      <c r="K6514">
        <v>2.2200000000000002</v>
      </c>
      <c r="L6514" t="s">
        <v>71</v>
      </c>
      <c r="M6514">
        <v>5.76</v>
      </c>
      <c r="N6514" t="s">
        <v>71</v>
      </c>
      <c r="O6514">
        <v>8.32</v>
      </c>
      <c r="P6514" t="s">
        <v>71</v>
      </c>
      <c r="Q6514">
        <v>24.4</v>
      </c>
      <c r="R6514" t="s">
        <v>71</v>
      </c>
      <c r="S6514">
        <v>0.24</v>
      </c>
      <c r="T6514" t="s">
        <v>71</v>
      </c>
      <c r="U6514">
        <v>7.43</v>
      </c>
      <c r="V6514" t="s">
        <v>71</v>
      </c>
      <c r="W6514">
        <v>25.41</v>
      </c>
      <c r="X6514" t="s">
        <v>71</v>
      </c>
      <c r="Y6514">
        <v>33.07</v>
      </c>
      <c r="AA6514">
        <v>38.42</v>
      </c>
      <c r="AC6514">
        <v>34.770000000000003</v>
      </c>
      <c r="AE6514">
        <v>2.6</v>
      </c>
      <c r="AF6514" t="s">
        <v>71</v>
      </c>
      <c r="AG6514">
        <v>6.25</v>
      </c>
      <c r="AH6514" t="s">
        <v>71</v>
      </c>
      <c r="AS6514">
        <v>1.1299999999999999</v>
      </c>
      <c r="AT6514" t="s">
        <v>71</v>
      </c>
    </row>
    <row r="6515" spans="1:46" x14ac:dyDescent="0.2">
      <c r="A6515" t="s">
        <v>304</v>
      </c>
      <c r="B6515" t="s">
        <v>305</v>
      </c>
      <c r="C6515">
        <f>-70.12699445 / 41.71477347</f>
        <v>-1.6811069224775537</v>
      </c>
      <c r="D6515" t="s">
        <v>306</v>
      </c>
      <c r="E6515" t="s">
        <v>70</v>
      </c>
      <c r="F6515" s="1">
        <v>39699</v>
      </c>
      <c r="G6515">
        <v>1</v>
      </c>
      <c r="O6515">
        <v>8.3800000000000008</v>
      </c>
      <c r="P6515" t="s">
        <v>71</v>
      </c>
      <c r="Q6515">
        <v>24.3</v>
      </c>
      <c r="R6515" t="s">
        <v>71</v>
      </c>
    </row>
    <row r="6516" spans="1:46" x14ac:dyDescent="0.2">
      <c r="A6516" t="s">
        <v>304</v>
      </c>
      <c r="B6516" t="s">
        <v>305</v>
      </c>
      <c r="C6516">
        <f>-70.12699445 / 41.71477347</f>
        <v>-1.6811069224775537</v>
      </c>
      <c r="D6516" t="s">
        <v>306</v>
      </c>
      <c r="E6516" t="s">
        <v>70</v>
      </c>
      <c r="F6516" s="1">
        <v>39699</v>
      </c>
      <c r="G6516">
        <v>2</v>
      </c>
      <c r="O6516">
        <v>8.34</v>
      </c>
      <c r="P6516" t="s">
        <v>71</v>
      </c>
      <c r="Q6516">
        <v>24.1</v>
      </c>
      <c r="R6516" t="s">
        <v>71</v>
      </c>
    </row>
    <row r="6517" spans="1:46" x14ac:dyDescent="0.2">
      <c r="A6517" t="s">
        <v>304</v>
      </c>
      <c r="B6517" t="s">
        <v>305</v>
      </c>
      <c r="C6517">
        <f>-70.12699445 / 41.71477347</f>
        <v>-1.6811069224775537</v>
      </c>
      <c r="D6517" t="s">
        <v>306</v>
      </c>
      <c r="E6517" t="s">
        <v>70</v>
      </c>
      <c r="F6517" s="1">
        <v>39699</v>
      </c>
      <c r="G6517">
        <v>3</v>
      </c>
      <c r="O6517">
        <v>8.18</v>
      </c>
      <c r="P6517" t="s">
        <v>71</v>
      </c>
      <c r="Q6517">
        <v>23.9</v>
      </c>
      <c r="R6517" t="s">
        <v>71</v>
      </c>
    </row>
    <row r="6518" spans="1:46" x14ac:dyDescent="0.2">
      <c r="A6518" t="s">
        <v>304</v>
      </c>
      <c r="B6518" t="s">
        <v>305</v>
      </c>
      <c r="C6518">
        <f>-70.12699445 / 41.71477347</f>
        <v>-1.6811069224775537</v>
      </c>
      <c r="D6518" t="s">
        <v>306</v>
      </c>
      <c r="E6518" t="s">
        <v>70</v>
      </c>
      <c r="F6518" s="1">
        <v>39699</v>
      </c>
      <c r="G6518">
        <v>4</v>
      </c>
      <c r="O6518">
        <v>7.9</v>
      </c>
      <c r="P6518" t="s">
        <v>71</v>
      </c>
      <c r="Q6518">
        <v>23.4</v>
      </c>
      <c r="R6518" t="s">
        <v>71</v>
      </c>
    </row>
    <row r="6519" spans="1:46" x14ac:dyDescent="0.2">
      <c r="A6519" t="s">
        <v>304</v>
      </c>
      <c r="B6519" t="s">
        <v>305</v>
      </c>
      <c r="C6519">
        <f>-70.12699445 / 41.71477347</f>
        <v>-1.6811069224775537</v>
      </c>
      <c r="D6519" t="s">
        <v>306</v>
      </c>
      <c r="E6519" t="s">
        <v>70</v>
      </c>
      <c r="F6519" s="1">
        <v>39699</v>
      </c>
      <c r="G6519">
        <v>5</v>
      </c>
      <c r="O6519">
        <v>9.84</v>
      </c>
      <c r="P6519" t="s">
        <v>71</v>
      </c>
      <c r="Q6519">
        <v>20.100000000000001</v>
      </c>
      <c r="R6519" t="s">
        <v>71</v>
      </c>
    </row>
    <row r="6520" spans="1:46" x14ac:dyDescent="0.2">
      <c r="A6520" t="s">
        <v>304</v>
      </c>
      <c r="B6520" t="s">
        <v>305</v>
      </c>
      <c r="C6520">
        <f>-70.12699445 / 41.71477347</f>
        <v>-1.6811069224775537</v>
      </c>
      <c r="D6520" t="s">
        <v>306</v>
      </c>
      <c r="E6520" t="s">
        <v>70</v>
      </c>
      <c r="F6520" s="1">
        <v>39699</v>
      </c>
      <c r="G6520">
        <v>6</v>
      </c>
      <c r="O6520">
        <v>1.33</v>
      </c>
      <c r="P6520" t="s">
        <v>71</v>
      </c>
      <c r="Q6520">
        <v>14.6</v>
      </c>
      <c r="R6520" t="s">
        <v>71</v>
      </c>
    </row>
    <row r="6521" spans="1:46" x14ac:dyDescent="0.2">
      <c r="A6521" t="s">
        <v>304</v>
      </c>
      <c r="B6521" t="s">
        <v>305</v>
      </c>
      <c r="C6521">
        <f>-70.12699445 / 41.71477347</f>
        <v>-1.6811069224775537</v>
      </c>
      <c r="D6521" t="s">
        <v>306</v>
      </c>
      <c r="E6521" t="s">
        <v>70</v>
      </c>
      <c r="F6521" s="1">
        <v>39699</v>
      </c>
      <c r="G6521">
        <v>7</v>
      </c>
      <c r="O6521">
        <v>1.4</v>
      </c>
      <c r="P6521" t="s">
        <v>71</v>
      </c>
      <c r="Q6521">
        <v>11.3</v>
      </c>
      <c r="R6521" t="s">
        <v>71</v>
      </c>
    </row>
    <row r="6522" spans="1:46" x14ac:dyDescent="0.2">
      <c r="A6522" t="s">
        <v>304</v>
      </c>
      <c r="B6522" t="s">
        <v>305</v>
      </c>
      <c r="C6522">
        <f>-70.12699445 / 41.71477347</f>
        <v>-1.6811069224775537</v>
      </c>
      <c r="D6522" t="s">
        <v>306</v>
      </c>
      <c r="E6522" t="s">
        <v>70</v>
      </c>
      <c r="F6522" s="1">
        <v>39699</v>
      </c>
      <c r="G6522">
        <v>7.2</v>
      </c>
      <c r="K6522">
        <v>128.41999999999999</v>
      </c>
      <c r="L6522" t="s">
        <v>71</v>
      </c>
      <c r="S6522">
        <v>1.85</v>
      </c>
      <c r="T6522" t="s">
        <v>71</v>
      </c>
      <c r="U6522">
        <v>57.3</v>
      </c>
      <c r="V6522" t="s">
        <v>71</v>
      </c>
      <c r="W6522">
        <v>41.53</v>
      </c>
      <c r="X6522" t="s">
        <v>71</v>
      </c>
      <c r="Y6522">
        <v>62.53</v>
      </c>
      <c r="AA6522">
        <v>78.23</v>
      </c>
      <c r="AE6522">
        <v>9.5</v>
      </c>
      <c r="AF6522" t="s">
        <v>71</v>
      </c>
      <c r="AG6522">
        <v>5.83</v>
      </c>
      <c r="AH6522" t="s">
        <v>71</v>
      </c>
      <c r="AS6522">
        <v>19.27</v>
      </c>
      <c r="AT6522" t="s">
        <v>71</v>
      </c>
    </row>
    <row r="6523" spans="1:46" x14ac:dyDescent="0.2">
      <c r="A6523" t="s">
        <v>304</v>
      </c>
      <c r="B6523" t="s">
        <v>305</v>
      </c>
      <c r="C6523">
        <f>-70.12699445 / 41.71477347</f>
        <v>-1.6811069224775537</v>
      </c>
      <c r="D6523" t="s">
        <v>306</v>
      </c>
      <c r="E6523" t="s">
        <v>70</v>
      </c>
      <c r="F6523" s="1">
        <v>39699</v>
      </c>
      <c r="G6523">
        <v>8</v>
      </c>
      <c r="O6523">
        <v>1.1499999999999999</v>
      </c>
      <c r="P6523" t="s">
        <v>71</v>
      </c>
      <c r="Q6523">
        <v>9.8000000000000007</v>
      </c>
      <c r="R6523" t="s">
        <v>71</v>
      </c>
    </row>
    <row r="6524" spans="1:46" x14ac:dyDescent="0.2">
      <c r="A6524" t="s">
        <v>304</v>
      </c>
      <c r="B6524" t="s">
        <v>305</v>
      </c>
      <c r="C6524">
        <f>-70.12699445 / 41.71477347</f>
        <v>-1.6811069224775537</v>
      </c>
      <c r="D6524" t="s">
        <v>306</v>
      </c>
      <c r="E6524" t="s">
        <v>70</v>
      </c>
      <c r="F6524" s="1">
        <v>40435</v>
      </c>
      <c r="G6524">
        <v>0.5</v>
      </c>
      <c r="I6524">
        <v>8.6</v>
      </c>
      <c r="J6524" t="s">
        <v>71</v>
      </c>
      <c r="K6524">
        <v>2.19</v>
      </c>
      <c r="L6524" t="s">
        <v>71</v>
      </c>
      <c r="M6524">
        <v>2.69</v>
      </c>
      <c r="N6524" t="s">
        <v>71</v>
      </c>
      <c r="O6524">
        <v>7.62</v>
      </c>
      <c r="P6524" t="s">
        <v>71</v>
      </c>
      <c r="Q6524">
        <v>21.2</v>
      </c>
      <c r="R6524" t="s">
        <v>71</v>
      </c>
      <c r="S6524">
        <v>0.49</v>
      </c>
      <c r="T6524" t="s">
        <v>71</v>
      </c>
      <c r="U6524">
        <v>15.13</v>
      </c>
      <c r="V6524" t="s">
        <v>71</v>
      </c>
      <c r="W6524">
        <v>31.57</v>
      </c>
      <c r="X6524" t="s">
        <v>71</v>
      </c>
      <c r="Y6524">
        <v>43.32</v>
      </c>
      <c r="AA6524">
        <v>38.31</v>
      </c>
      <c r="AC6524">
        <v>45.74</v>
      </c>
      <c r="AE6524">
        <v>2.7</v>
      </c>
      <c r="AF6524" t="s">
        <v>71</v>
      </c>
      <c r="AG6524">
        <v>6.31</v>
      </c>
      <c r="AH6524" t="s">
        <v>71</v>
      </c>
      <c r="AS6524">
        <v>0.86</v>
      </c>
      <c r="AT6524" t="s">
        <v>71</v>
      </c>
    </row>
    <row r="6525" spans="1:46" x14ac:dyDescent="0.2">
      <c r="A6525" t="s">
        <v>304</v>
      </c>
      <c r="B6525" t="s">
        <v>305</v>
      </c>
      <c r="C6525">
        <f>-70.12699445 / 41.71477347</f>
        <v>-1.6811069224775537</v>
      </c>
      <c r="D6525" t="s">
        <v>306</v>
      </c>
      <c r="E6525" t="s">
        <v>70</v>
      </c>
      <c r="F6525" s="1">
        <v>40435</v>
      </c>
      <c r="G6525">
        <v>1</v>
      </c>
      <c r="O6525">
        <v>7.64</v>
      </c>
      <c r="P6525" t="s">
        <v>71</v>
      </c>
      <c r="Q6525">
        <v>21.2</v>
      </c>
      <c r="R6525" t="s">
        <v>71</v>
      </c>
    </row>
    <row r="6526" spans="1:46" x14ac:dyDescent="0.2">
      <c r="A6526" t="s">
        <v>304</v>
      </c>
      <c r="B6526" t="s">
        <v>305</v>
      </c>
      <c r="C6526">
        <f>-70.12699445 / 41.71477347</f>
        <v>-1.6811069224775537</v>
      </c>
      <c r="D6526" t="s">
        <v>306</v>
      </c>
      <c r="E6526" t="s">
        <v>70</v>
      </c>
      <c r="F6526" s="1">
        <v>40435</v>
      </c>
      <c r="G6526">
        <v>2</v>
      </c>
      <c r="O6526">
        <v>7.63</v>
      </c>
      <c r="P6526" t="s">
        <v>71</v>
      </c>
      <c r="Q6526">
        <v>20.8</v>
      </c>
      <c r="R6526" t="s">
        <v>71</v>
      </c>
    </row>
    <row r="6527" spans="1:46" x14ac:dyDescent="0.2">
      <c r="A6527" t="s">
        <v>304</v>
      </c>
      <c r="B6527" t="s">
        <v>305</v>
      </c>
      <c r="C6527">
        <f>-70.12699445 / 41.71477347</f>
        <v>-1.6811069224775537</v>
      </c>
      <c r="D6527" t="s">
        <v>306</v>
      </c>
      <c r="E6527" t="s">
        <v>70</v>
      </c>
      <c r="F6527" s="1">
        <v>40435</v>
      </c>
      <c r="G6527">
        <v>3</v>
      </c>
      <c r="O6527">
        <v>7.56</v>
      </c>
      <c r="P6527" t="s">
        <v>71</v>
      </c>
      <c r="Q6527">
        <v>20.6</v>
      </c>
      <c r="R6527" t="s">
        <v>71</v>
      </c>
    </row>
    <row r="6528" spans="1:46" x14ac:dyDescent="0.2">
      <c r="A6528" t="s">
        <v>304</v>
      </c>
      <c r="B6528" t="s">
        <v>305</v>
      </c>
      <c r="C6528">
        <f>-70.12699445 / 41.71477347</f>
        <v>-1.6811069224775537</v>
      </c>
      <c r="D6528" t="s">
        <v>306</v>
      </c>
      <c r="E6528" t="s">
        <v>70</v>
      </c>
      <c r="F6528" s="1">
        <v>40435</v>
      </c>
      <c r="G6528">
        <v>4</v>
      </c>
      <c r="O6528">
        <v>1.51</v>
      </c>
      <c r="P6528" t="s">
        <v>71</v>
      </c>
      <c r="Q6528">
        <v>18</v>
      </c>
      <c r="R6528" t="s">
        <v>71</v>
      </c>
    </row>
    <row r="6529" spans="1:46" x14ac:dyDescent="0.2">
      <c r="A6529" t="s">
        <v>304</v>
      </c>
      <c r="B6529" t="s">
        <v>305</v>
      </c>
      <c r="C6529">
        <f>-70.12699445 / 41.71477347</f>
        <v>-1.6811069224775537</v>
      </c>
      <c r="D6529" t="s">
        <v>306</v>
      </c>
      <c r="E6529" t="s">
        <v>70</v>
      </c>
      <c r="F6529" s="1">
        <v>40435</v>
      </c>
      <c r="G6529">
        <v>5</v>
      </c>
      <c r="O6529">
        <v>0.28000000000000003</v>
      </c>
      <c r="P6529" t="s">
        <v>71</v>
      </c>
      <c r="Q6529">
        <v>12.7</v>
      </c>
      <c r="R6529" t="s">
        <v>71</v>
      </c>
    </row>
    <row r="6530" spans="1:46" x14ac:dyDescent="0.2">
      <c r="A6530" t="s">
        <v>304</v>
      </c>
      <c r="B6530" t="s">
        <v>305</v>
      </c>
      <c r="C6530">
        <f>-70.12699445 / 41.71477347</f>
        <v>-1.6811069224775537</v>
      </c>
      <c r="D6530" t="s">
        <v>306</v>
      </c>
      <c r="E6530" t="s">
        <v>70</v>
      </c>
      <c r="F6530" s="1">
        <v>40435</v>
      </c>
      <c r="G6530">
        <v>6</v>
      </c>
      <c r="O6530">
        <v>0.27</v>
      </c>
      <c r="P6530" t="s">
        <v>71</v>
      </c>
      <c r="Q6530">
        <v>10.199999999999999</v>
      </c>
      <c r="R6530" t="s">
        <v>71</v>
      </c>
    </row>
    <row r="6531" spans="1:46" x14ac:dyDescent="0.2">
      <c r="A6531" t="s">
        <v>304</v>
      </c>
      <c r="B6531" t="s">
        <v>305</v>
      </c>
      <c r="C6531">
        <f>-70.12699445 / 41.71477347</f>
        <v>-1.6811069224775537</v>
      </c>
      <c r="D6531" t="s">
        <v>306</v>
      </c>
      <c r="E6531" t="s">
        <v>70</v>
      </c>
      <c r="F6531" s="1">
        <v>40435</v>
      </c>
      <c r="G6531">
        <v>7</v>
      </c>
      <c r="O6531">
        <v>0.28000000000000003</v>
      </c>
      <c r="P6531" t="s">
        <v>71</v>
      </c>
      <c r="Q6531">
        <v>9.4</v>
      </c>
      <c r="R6531" t="s">
        <v>71</v>
      </c>
    </row>
    <row r="6532" spans="1:46" x14ac:dyDescent="0.2">
      <c r="A6532" t="s">
        <v>304</v>
      </c>
      <c r="B6532" t="s">
        <v>305</v>
      </c>
      <c r="C6532">
        <f>-70.12699445 / 41.71477347</f>
        <v>-1.6811069224775537</v>
      </c>
      <c r="D6532" t="s">
        <v>306</v>
      </c>
      <c r="E6532" t="s">
        <v>70</v>
      </c>
      <c r="F6532" s="1">
        <v>40435</v>
      </c>
      <c r="G6532">
        <v>7.5</v>
      </c>
      <c r="K6532">
        <v>4.8099999999999996</v>
      </c>
      <c r="L6532" t="s">
        <v>71</v>
      </c>
      <c r="S6532">
        <v>19.68</v>
      </c>
      <c r="T6532" t="s">
        <v>71</v>
      </c>
      <c r="U6532">
        <v>609.61</v>
      </c>
      <c r="V6532" t="s">
        <v>71</v>
      </c>
      <c r="W6532">
        <v>182.98</v>
      </c>
      <c r="X6532" t="s">
        <v>71</v>
      </c>
      <c r="Y6532">
        <v>96.62</v>
      </c>
      <c r="AA6532">
        <v>46.02</v>
      </c>
      <c r="AE6532">
        <v>23.8</v>
      </c>
      <c r="AF6532" t="s">
        <v>71</v>
      </c>
      <c r="AG6532">
        <v>6.45</v>
      </c>
      <c r="AH6532" t="s">
        <v>71</v>
      </c>
      <c r="AS6532">
        <v>13.82</v>
      </c>
      <c r="AT6532" t="s">
        <v>71</v>
      </c>
    </row>
    <row r="6533" spans="1:46" x14ac:dyDescent="0.2">
      <c r="A6533" t="s">
        <v>304</v>
      </c>
      <c r="B6533" t="s">
        <v>305</v>
      </c>
      <c r="C6533">
        <f>-70.12699445 / 41.71477347</f>
        <v>-1.6811069224775537</v>
      </c>
      <c r="D6533" t="s">
        <v>306</v>
      </c>
      <c r="E6533" t="s">
        <v>70</v>
      </c>
      <c r="F6533" s="1">
        <v>40435</v>
      </c>
      <c r="G6533">
        <v>8</v>
      </c>
      <c r="O6533">
        <v>0.28000000000000003</v>
      </c>
      <c r="P6533" t="s">
        <v>71</v>
      </c>
      <c r="Q6533">
        <v>8.8000000000000007</v>
      </c>
      <c r="R6533" t="s">
        <v>71</v>
      </c>
    </row>
    <row r="6534" spans="1:46" x14ac:dyDescent="0.2">
      <c r="A6534" t="s">
        <v>304</v>
      </c>
      <c r="B6534" t="s">
        <v>305</v>
      </c>
      <c r="C6534">
        <f>-70.12699445 / 41.71477347</f>
        <v>-1.6811069224775537</v>
      </c>
      <c r="D6534" t="s">
        <v>306</v>
      </c>
      <c r="E6534" t="s">
        <v>70</v>
      </c>
      <c r="F6534" s="1">
        <v>40806</v>
      </c>
      <c r="G6534">
        <v>0.5</v>
      </c>
      <c r="I6534">
        <v>7.99</v>
      </c>
      <c r="J6534" t="s">
        <v>71</v>
      </c>
      <c r="K6534">
        <v>1.1299999999999999</v>
      </c>
      <c r="L6534" t="s">
        <v>71</v>
      </c>
      <c r="M6534">
        <v>4.08</v>
      </c>
      <c r="N6534" t="s">
        <v>71</v>
      </c>
      <c r="O6534">
        <v>7.6</v>
      </c>
      <c r="P6534" t="s">
        <v>71</v>
      </c>
      <c r="Q6534">
        <v>20</v>
      </c>
      <c r="R6534" t="s">
        <v>71</v>
      </c>
      <c r="S6534">
        <v>0.49</v>
      </c>
      <c r="T6534" t="s">
        <v>71</v>
      </c>
      <c r="U6534">
        <v>15.18</v>
      </c>
      <c r="V6534" t="s">
        <v>71</v>
      </c>
      <c r="W6534">
        <v>27.06</v>
      </c>
      <c r="X6534" t="s">
        <v>71</v>
      </c>
      <c r="Y6534">
        <v>43.37</v>
      </c>
      <c r="AA6534">
        <v>31.8</v>
      </c>
      <c r="AC6534">
        <v>39.74</v>
      </c>
      <c r="AE6534">
        <v>2.8</v>
      </c>
      <c r="AF6534" t="s">
        <v>71</v>
      </c>
      <c r="AG6534">
        <v>6.26</v>
      </c>
      <c r="AH6534" t="s">
        <v>71</v>
      </c>
      <c r="AS6534">
        <v>0.64</v>
      </c>
      <c r="AT6534" t="s">
        <v>71</v>
      </c>
    </row>
    <row r="6535" spans="1:46" x14ac:dyDescent="0.2">
      <c r="A6535" t="s">
        <v>304</v>
      </c>
      <c r="B6535" t="s">
        <v>305</v>
      </c>
      <c r="C6535">
        <f>-70.12699445 / 41.71477347</f>
        <v>-1.6811069224775537</v>
      </c>
      <c r="D6535" t="s">
        <v>306</v>
      </c>
      <c r="E6535" t="s">
        <v>70</v>
      </c>
      <c r="F6535" s="1">
        <v>40806</v>
      </c>
      <c r="G6535">
        <v>1</v>
      </c>
      <c r="O6535">
        <v>7.37</v>
      </c>
      <c r="P6535" t="s">
        <v>71</v>
      </c>
      <c r="Q6535">
        <v>19.899999999999999</v>
      </c>
      <c r="R6535" t="s">
        <v>71</v>
      </c>
    </row>
    <row r="6536" spans="1:46" x14ac:dyDescent="0.2">
      <c r="A6536" t="s">
        <v>304</v>
      </c>
      <c r="B6536" t="s">
        <v>305</v>
      </c>
      <c r="C6536">
        <f>-70.12699445 / 41.71477347</f>
        <v>-1.6811069224775537</v>
      </c>
      <c r="D6536" t="s">
        <v>306</v>
      </c>
      <c r="E6536" t="s">
        <v>70</v>
      </c>
      <c r="F6536" s="1">
        <v>40806</v>
      </c>
      <c r="G6536">
        <v>2</v>
      </c>
      <c r="O6536">
        <v>7.44</v>
      </c>
      <c r="P6536" t="s">
        <v>71</v>
      </c>
      <c r="Q6536">
        <v>19.899999999999999</v>
      </c>
      <c r="R6536" t="s">
        <v>71</v>
      </c>
    </row>
    <row r="6537" spans="1:46" x14ac:dyDescent="0.2">
      <c r="A6537" t="s">
        <v>304</v>
      </c>
      <c r="B6537" t="s">
        <v>305</v>
      </c>
      <c r="C6537">
        <f>-70.12699445 / 41.71477347</f>
        <v>-1.6811069224775537</v>
      </c>
      <c r="D6537" t="s">
        <v>306</v>
      </c>
      <c r="E6537" t="s">
        <v>70</v>
      </c>
      <c r="F6537" s="1">
        <v>40806</v>
      </c>
      <c r="G6537">
        <v>3</v>
      </c>
      <c r="O6537">
        <v>7.32</v>
      </c>
      <c r="P6537" t="s">
        <v>71</v>
      </c>
      <c r="Q6537">
        <v>19.8</v>
      </c>
      <c r="R6537" t="s">
        <v>71</v>
      </c>
    </row>
    <row r="6538" spans="1:46" x14ac:dyDescent="0.2">
      <c r="A6538" t="s">
        <v>304</v>
      </c>
      <c r="B6538" t="s">
        <v>305</v>
      </c>
      <c r="C6538">
        <f>-70.12699445 / 41.71477347</f>
        <v>-1.6811069224775537</v>
      </c>
      <c r="D6538" t="s">
        <v>306</v>
      </c>
      <c r="E6538" t="s">
        <v>70</v>
      </c>
      <c r="F6538" s="1">
        <v>40806</v>
      </c>
      <c r="G6538">
        <v>4</v>
      </c>
      <c r="O6538">
        <v>7.24</v>
      </c>
      <c r="P6538" t="s">
        <v>71</v>
      </c>
      <c r="Q6538">
        <v>19.7</v>
      </c>
      <c r="R6538" t="s">
        <v>71</v>
      </c>
    </row>
    <row r="6539" spans="1:46" x14ac:dyDescent="0.2">
      <c r="A6539" t="s">
        <v>304</v>
      </c>
      <c r="B6539" t="s">
        <v>305</v>
      </c>
      <c r="C6539">
        <f>-70.12699445 / 41.71477347</f>
        <v>-1.6811069224775537</v>
      </c>
      <c r="D6539" t="s">
        <v>306</v>
      </c>
      <c r="E6539" t="s">
        <v>70</v>
      </c>
      <c r="F6539" s="1">
        <v>40806</v>
      </c>
      <c r="G6539">
        <v>5</v>
      </c>
      <c r="O6539">
        <v>1.01</v>
      </c>
      <c r="P6539" t="s">
        <v>71</v>
      </c>
      <c r="Q6539">
        <v>15.5</v>
      </c>
      <c r="R6539" t="s">
        <v>71</v>
      </c>
    </row>
    <row r="6540" spans="1:46" x14ac:dyDescent="0.2">
      <c r="A6540" t="s">
        <v>304</v>
      </c>
      <c r="B6540" t="s">
        <v>305</v>
      </c>
      <c r="C6540">
        <f>-70.12699445 / 41.71477347</f>
        <v>-1.6811069224775537</v>
      </c>
      <c r="D6540" t="s">
        <v>306</v>
      </c>
      <c r="E6540" t="s">
        <v>70</v>
      </c>
      <c r="F6540" s="1">
        <v>40806</v>
      </c>
      <c r="G6540">
        <v>6</v>
      </c>
      <c r="O6540">
        <v>0.77</v>
      </c>
      <c r="P6540" t="s">
        <v>71</v>
      </c>
      <c r="Q6540">
        <v>12</v>
      </c>
      <c r="R6540" t="s">
        <v>71</v>
      </c>
    </row>
    <row r="6541" spans="1:46" x14ac:dyDescent="0.2">
      <c r="A6541" t="s">
        <v>304</v>
      </c>
      <c r="B6541" t="s">
        <v>305</v>
      </c>
      <c r="C6541">
        <f>-70.12699445 / 41.71477347</f>
        <v>-1.6811069224775537</v>
      </c>
      <c r="D6541" t="s">
        <v>306</v>
      </c>
      <c r="E6541" t="s">
        <v>70</v>
      </c>
      <c r="F6541" s="1">
        <v>40806</v>
      </c>
      <c r="G6541">
        <v>7</v>
      </c>
      <c r="K6541">
        <v>3.04</v>
      </c>
      <c r="L6541" t="s">
        <v>71</v>
      </c>
      <c r="O6541">
        <v>0.7</v>
      </c>
      <c r="P6541" t="s">
        <v>71</v>
      </c>
      <c r="Q6541">
        <v>10.199999999999999</v>
      </c>
      <c r="R6541" t="s">
        <v>71</v>
      </c>
      <c r="S6541">
        <v>13.46</v>
      </c>
      <c r="T6541" t="s">
        <v>71</v>
      </c>
      <c r="U6541">
        <v>416.91</v>
      </c>
      <c r="V6541" t="s">
        <v>71</v>
      </c>
      <c r="W6541">
        <v>110.93</v>
      </c>
      <c r="X6541" t="s">
        <v>71</v>
      </c>
      <c r="Y6541">
        <v>91.14</v>
      </c>
      <c r="AA6541">
        <v>41.51</v>
      </c>
      <c r="AE6541">
        <v>16.7</v>
      </c>
      <c r="AF6541" t="s">
        <v>71</v>
      </c>
      <c r="AG6541">
        <v>6.21</v>
      </c>
      <c r="AH6541" t="s">
        <v>71</v>
      </c>
      <c r="AS6541">
        <v>18.809999999999999</v>
      </c>
      <c r="AT6541" t="s">
        <v>71</v>
      </c>
    </row>
    <row r="6542" spans="1:46" x14ac:dyDescent="0.2">
      <c r="A6542" t="s">
        <v>304</v>
      </c>
      <c r="B6542" t="s">
        <v>305</v>
      </c>
      <c r="C6542">
        <f>-70.12699445 / 41.71477347</f>
        <v>-1.6811069224775537</v>
      </c>
      <c r="D6542" t="s">
        <v>306</v>
      </c>
      <c r="E6542" t="s">
        <v>70</v>
      </c>
      <c r="F6542" s="1">
        <v>41170</v>
      </c>
      <c r="G6542">
        <v>0.5</v>
      </c>
      <c r="I6542">
        <v>8.07</v>
      </c>
      <c r="J6542" t="s">
        <v>71</v>
      </c>
      <c r="K6542">
        <v>2.85</v>
      </c>
      <c r="L6542" t="s">
        <v>71</v>
      </c>
      <c r="M6542">
        <v>4.59</v>
      </c>
      <c r="N6542" t="s">
        <v>71</v>
      </c>
      <c r="O6542">
        <v>6.73</v>
      </c>
      <c r="P6542" t="s">
        <v>71</v>
      </c>
      <c r="Q6542">
        <v>22</v>
      </c>
      <c r="R6542" t="s">
        <v>71</v>
      </c>
      <c r="S6542">
        <v>0.48</v>
      </c>
      <c r="T6542" t="s">
        <v>71</v>
      </c>
      <c r="U6542">
        <v>14.87</v>
      </c>
      <c r="V6542" t="s">
        <v>71</v>
      </c>
      <c r="W6542">
        <v>25.64</v>
      </c>
      <c r="X6542" t="s">
        <v>71</v>
      </c>
      <c r="Y6542">
        <v>43.07</v>
      </c>
      <c r="AA6542">
        <v>40.869999999999997</v>
      </c>
      <c r="AC6542">
        <v>38.06</v>
      </c>
      <c r="AE6542">
        <v>3.9</v>
      </c>
      <c r="AF6542" t="s">
        <v>71</v>
      </c>
      <c r="AG6542">
        <v>6.2</v>
      </c>
      <c r="AH6542" t="s">
        <v>71</v>
      </c>
      <c r="AS6542">
        <v>0.98</v>
      </c>
      <c r="AT6542" t="s">
        <v>71</v>
      </c>
    </row>
    <row r="6543" spans="1:46" x14ac:dyDescent="0.2">
      <c r="A6543" t="s">
        <v>304</v>
      </c>
      <c r="B6543" t="s">
        <v>305</v>
      </c>
      <c r="C6543">
        <f>-70.12699445 / 41.71477347</f>
        <v>-1.6811069224775537</v>
      </c>
      <c r="D6543" t="s">
        <v>306</v>
      </c>
      <c r="E6543" t="s">
        <v>70</v>
      </c>
      <c r="F6543" s="1">
        <v>41170</v>
      </c>
      <c r="G6543">
        <v>1</v>
      </c>
      <c r="O6543">
        <v>6.67</v>
      </c>
      <c r="P6543" t="s">
        <v>71</v>
      </c>
      <c r="Q6543">
        <v>21.8</v>
      </c>
      <c r="R6543" t="s">
        <v>71</v>
      </c>
    </row>
    <row r="6544" spans="1:46" x14ac:dyDescent="0.2">
      <c r="A6544" t="s">
        <v>304</v>
      </c>
      <c r="B6544" t="s">
        <v>305</v>
      </c>
      <c r="C6544">
        <f>-70.12699445 / 41.71477347</f>
        <v>-1.6811069224775537</v>
      </c>
      <c r="D6544" t="s">
        <v>306</v>
      </c>
      <c r="E6544" t="s">
        <v>70</v>
      </c>
      <c r="F6544" s="1">
        <v>41170</v>
      </c>
      <c r="G6544">
        <v>2</v>
      </c>
      <c r="O6544">
        <v>6.64</v>
      </c>
      <c r="P6544" t="s">
        <v>71</v>
      </c>
      <c r="Q6544">
        <v>21.8</v>
      </c>
      <c r="R6544" t="s">
        <v>71</v>
      </c>
    </row>
    <row r="6545" spans="1:46" x14ac:dyDescent="0.2">
      <c r="A6545" t="s">
        <v>304</v>
      </c>
      <c r="B6545" t="s">
        <v>305</v>
      </c>
      <c r="C6545">
        <f>-70.12699445 / 41.71477347</f>
        <v>-1.6811069224775537</v>
      </c>
      <c r="D6545" t="s">
        <v>306</v>
      </c>
      <c r="E6545" t="s">
        <v>70</v>
      </c>
      <c r="F6545" s="1">
        <v>41170</v>
      </c>
      <c r="G6545">
        <v>3</v>
      </c>
      <c r="O6545">
        <v>6.55</v>
      </c>
      <c r="P6545" t="s">
        <v>71</v>
      </c>
      <c r="Q6545">
        <v>21.7</v>
      </c>
      <c r="R6545" t="s">
        <v>71</v>
      </c>
    </row>
    <row r="6546" spans="1:46" x14ac:dyDescent="0.2">
      <c r="A6546" t="s">
        <v>304</v>
      </c>
      <c r="B6546" t="s">
        <v>305</v>
      </c>
      <c r="C6546">
        <f>-70.12699445 / 41.71477347</f>
        <v>-1.6811069224775537</v>
      </c>
      <c r="D6546" t="s">
        <v>306</v>
      </c>
      <c r="E6546" t="s">
        <v>70</v>
      </c>
      <c r="F6546" s="1">
        <v>41170</v>
      </c>
      <c r="G6546">
        <v>4</v>
      </c>
      <c r="O6546">
        <v>6.37</v>
      </c>
      <c r="P6546" t="s">
        <v>71</v>
      </c>
      <c r="Q6546">
        <v>21.6</v>
      </c>
      <c r="R6546" t="s">
        <v>71</v>
      </c>
    </row>
    <row r="6547" spans="1:46" x14ac:dyDescent="0.2">
      <c r="A6547" t="s">
        <v>304</v>
      </c>
      <c r="B6547" t="s">
        <v>305</v>
      </c>
      <c r="C6547">
        <f>-70.12699445 / 41.71477347</f>
        <v>-1.6811069224775537</v>
      </c>
      <c r="D6547" t="s">
        <v>306</v>
      </c>
      <c r="E6547" t="s">
        <v>70</v>
      </c>
      <c r="F6547" s="1">
        <v>41170</v>
      </c>
      <c r="G6547">
        <v>5</v>
      </c>
      <c r="O6547">
        <v>4.68</v>
      </c>
      <c r="P6547" t="s">
        <v>71</v>
      </c>
      <c r="Q6547">
        <v>19.8</v>
      </c>
      <c r="R6547" t="s">
        <v>71</v>
      </c>
    </row>
    <row r="6548" spans="1:46" x14ac:dyDescent="0.2">
      <c r="A6548" t="s">
        <v>304</v>
      </c>
      <c r="B6548" t="s">
        <v>305</v>
      </c>
      <c r="C6548">
        <f>-70.12699445 / 41.71477347</f>
        <v>-1.6811069224775537</v>
      </c>
      <c r="D6548" t="s">
        <v>306</v>
      </c>
      <c r="E6548" t="s">
        <v>70</v>
      </c>
      <c r="F6548" s="1">
        <v>41170</v>
      </c>
      <c r="G6548">
        <v>6</v>
      </c>
      <c r="O6548">
        <v>1.61</v>
      </c>
      <c r="P6548" t="s">
        <v>71</v>
      </c>
      <c r="Q6548">
        <v>15.2</v>
      </c>
      <c r="R6548" t="s">
        <v>71</v>
      </c>
    </row>
    <row r="6549" spans="1:46" x14ac:dyDescent="0.2">
      <c r="A6549" t="s">
        <v>304</v>
      </c>
      <c r="B6549" t="s">
        <v>305</v>
      </c>
      <c r="C6549">
        <f>-70.12699445 / 41.71477347</f>
        <v>-1.6811069224775537</v>
      </c>
      <c r="D6549" t="s">
        <v>306</v>
      </c>
      <c r="E6549" t="s">
        <v>70</v>
      </c>
      <c r="F6549" s="1">
        <v>41170</v>
      </c>
      <c r="G6549">
        <v>7</v>
      </c>
      <c r="K6549">
        <v>13.59</v>
      </c>
      <c r="L6549" t="s">
        <v>71</v>
      </c>
      <c r="O6549">
        <v>0.72</v>
      </c>
      <c r="P6549" t="s">
        <v>71</v>
      </c>
      <c r="Q6549">
        <v>12.2</v>
      </c>
      <c r="R6549" t="s">
        <v>71</v>
      </c>
      <c r="S6549">
        <v>2.67</v>
      </c>
      <c r="T6549" t="s">
        <v>71</v>
      </c>
      <c r="U6549">
        <v>82.7</v>
      </c>
      <c r="V6549" t="s">
        <v>71</v>
      </c>
      <c r="W6549">
        <v>91.42</v>
      </c>
      <c r="X6549" t="s">
        <v>71</v>
      </c>
      <c r="Y6549">
        <v>67.819999999999993</v>
      </c>
      <c r="AA6549">
        <v>56.2</v>
      </c>
      <c r="AE6549">
        <v>17</v>
      </c>
      <c r="AF6549" t="s">
        <v>71</v>
      </c>
      <c r="AG6549">
        <v>6.09</v>
      </c>
      <c r="AH6549" t="s">
        <v>71</v>
      </c>
      <c r="AS6549">
        <v>16.809999999999999</v>
      </c>
      <c r="AT6549" t="s">
        <v>71</v>
      </c>
    </row>
    <row r="6550" spans="1:46" x14ac:dyDescent="0.2">
      <c r="A6550" t="s">
        <v>304</v>
      </c>
      <c r="B6550" t="s">
        <v>305</v>
      </c>
      <c r="C6550">
        <f>-70.12699445 / 41.71477347</f>
        <v>-1.6811069224775537</v>
      </c>
      <c r="D6550" t="s">
        <v>306</v>
      </c>
      <c r="E6550" t="s">
        <v>70</v>
      </c>
      <c r="F6550" s="1">
        <v>41521</v>
      </c>
      <c r="G6550">
        <v>0.5</v>
      </c>
      <c r="I6550">
        <v>8.39</v>
      </c>
      <c r="J6550" t="s">
        <v>71</v>
      </c>
      <c r="K6550">
        <v>3.78</v>
      </c>
      <c r="L6550" t="s">
        <v>71</v>
      </c>
      <c r="M6550">
        <v>3.05</v>
      </c>
      <c r="N6550" t="s">
        <v>71</v>
      </c>
      <c r="O6550">
        <v>7.29</v>
      </c>
      <c r="P6550" t="s">
        <v>71</v>
      </c>
      <c r="Q6550">
        <v>24</v>
      </c>
      <c r="R6550" t="s">
        <v>71</v>
      </c>
      <c r="S6550">
        <v>0.28999999999999998</v>
      </c>
      <c r="T6550" t="s">
        <v>71</v>
      </c>
      <c r="U6550">
        <v>8.98</v>
      </c>
      <c r="V6550" t="s">
        <v>71</v>
      </c>
      <c r="W6550">
        <v>30.7</v>
      </c>
      <c r="X6550" t="s">
        <v>71</v>
      </c>
      <c r="Y6550">
        <v>35.799999999999997</v>
      </c>
      <c r="AA6550">
        <v>43.64</v>
      </c>
      <c r="AC6550">
        <v>43.93</v>
      </c>
      <c r="AE6550">
        <v>4.0999999999999996</v>
      </c>
      <c r="AF6550" t="s">
        <v>71</v>
      </c>
      <c r="AG6550">
        <v>6.1</v>
      </c>
      <c r="AH6550" t="s">
        <v>71</v>
      </c>
      <c r="AS6550">
        <v>1.1200000000000001</v>
      </c>
      <c r="AT6550" t="s">
        <v>71</v>
      </c>
    </row>
    <row r="6551" spans="1:46" x14ac:dyDescent="0.2">
      <c r="A6551" t="s">
        <v>304</v>
      </c>
      <c r="B6551" t="s">
        <v>305</v>
      </c>
      <c r="C6551">
        <f>-70.12699445 / 41.71477347</f>
        <v>-1.6811069224775537</v>
      </c>
      <c r="D6551" t="s">
        <v>306</v>
      </c>
      <c r="E6551" t="s">
        <v>70</v>
      </c>
      <c r="F6551" s="1">
        <v>41521</v>
      </c>
      <c r="G6551">
        <v>1</v>
      </c>
      <c r="O6551">
        <v>7.35</v>
      </c>
      <c r="P6551" t="s">
        <v>71</v>
      </c>
      <c r="Q6551">
        <v>24.1</v>
      </c>
      <c r="R6551" t="s">
        <v>71</v>
      </c>
    </row>
    <row r="6552" spans="1:46" x14ac:dyDescent="0.2">
      <c r="A6552" t="s">
        <v>304</v>
      </c>
      <c r="B6552" t="s">
        <v>305</v>
      </c>
      <c r="C6552">
        <f>-70.12699445 / 41.71477347</f>
        <v>-1.6811069224775537</v>
      </c>
      <c r="D6552" t="s">
        <v>306</v>
      </c>
      <c r="E6552" t="s">
        <v>70</v>
      </c>
      <c r="F6552" s="1">
        <v>41521</v>
      </c>
      <c r="G6552">
        <v>2</v>
      </c>
      <c r="O6552">
        <v>6.79</v>
      </c>
      <c r="P6552" t="s">
        <v>71</v>
      </c>
      <c r="Q6552">
        <v>23.7</v>
      </c>
      <c r="R6552" t="s">
        <v>71</v>
      </c>
    </row>
    <row r="6553" spans="1:46" x14ac:dyDescent="0.2">
      <c r="A6553" t="s">
        <v>304</v>
      </c>
      <c r="B6553" t="s">
        <v>305</v>
      </c>
      <c r="C6553">
        <f>-70.12699445 / 41.71477347</f>
        <v>-1.6811069224775537</v>
      </c>
      <c r="D6553" t="s">
        <v>306</v>
      </c>
      <c r="E6553" t="s">
        <v>70</v>
      </c>
      <c r="F6553" s="1">
        <v>41521</v>
      </c>
      <c r="G6553">
        <v>3</v>
      </c>
      <c r="O6553">
        <v>2.4500000000000002</v>
      </c>
      <c r="P6553" t="s">
        <v>71</v>
      </c>
      <c r="Q6553">
        <v>22</v>
      </c>
      <c r="R6553" t="s">
        <v>71</v>
      </c>
    </row>
    <row r="6554" spans="1:46" x14ac:dyDescent="0.2">
      <c r="A6554" t="s">
        <v>304</v>
      </c>
      <c r="B6554" t="s">
        <v>305</v>
      </c>
      <c r="C6554">
        <f>-70.12699445 / 41.71477347</f>
        <v>-1.6811069224775537</v>
      </c>
      <c r="D6554" t="s">
        <v>306</v>
      </c>
      <c r="E6554" t="s">
        <v>70</v>
      </c>
      <c r="F6554" s="1">
        <v>41521</v>
      </c>
      <c r="G6554">
        <v>4</v>
      </c>
      <c r="O6554">
        <v>0.38</v>
      </c>
      <c r="P6554" t="s">
        <v>71</v>
      </c>
      <c r="Q6554">
        <v>16.899999999999999</v>
      </c>
      <c r="R6554" t="s">
        <v>71</v>
      </c>
    </row>
    <row r="6555" spans="1:46" x14ac:dyDescent="0.2">
      <c r="A6555" t="s">
        <v>304</v>
      </c>
      <c r="B6555" t="s">
        <v>305</v>
      </c>
      <c r="C6555">
        <f>-70.12699445 / 41.71477347</f>
        <v>-1.6811069224775537</v>
      </c>
      <c r="D6555" t="s">
        <v>306</v>
      </c>
      <c r="E6555" t="s">
        <v>70</v>
      </c>
      <c r="F6555" s="1">
        <v>41521</v>
      </c>
      <c r="G6555">
        <v>5</v>
      </c>
      <c r="O6555">
        <v>0.39</v>
      </c>
      <c r="P6555" t="s">
        <v>71</v>
      </c>
      <c r="Q6555">
        <v>13.7</v>
      </c>
      <c r="R6555" t="s">
        <v>71</v>
      </c>
    </row>
    <row r="6556" spans="1:46" x14ac:dyDescent="0.2">
      <c r="A6556" t="s">
        <v>304</v>
      </c>
      <c r="B6556" t="s">
        <v>305</v>
      </c>
      <c r="C6556">
        <f>-70.12699445 / 41.71477347</f>
        <v>-1.6811069224775537</v>
      </c>
      <c r="D6556" t="s">
        <v>306</v>
      </c>
      <c r="E6556" t="s">
        <v>70</v>
      </c>
      <c r="F6556" s="1">
        <v>41521</v>
      </c>
      <c r="G6556">
        <v>6</v>
      </c>
      <c r="O6556">
        <v>0.46</v>
      </c>
      <c r="P6556" t="s">
        <v>71</v>
      </c>
      <c r="Q6556">
        <v>11.4</v>
      </c>
      <c r="R6556" t="s">
        <v>71</v>
      </c>
    </row>
    <row r="6557" spans="1:46" x14ac:dyDescent="0.2">
      <c r="A6557" t="s">
        <v>304</v>
      </c>
      <c r="B6557" t="s">
        <v>305</v>
      </c>
      <c r="C6557">
        <f>-70.12699445 / 41.71477347</f>
        <v>-1.6811069224775537</v>
      </c>
      <c r="D6557" t="s">
        <v>306</v>
      </c>
      <c r="E6557" t="s">
        <v>70</v>
      </c>
      <c r="F6557" s="1">
        <v>41521</v>
      </c>
      <c r="G6557">
        <v>7</v>
      </c>
      <c r="O6557">
        <v>0.54</v>
      </c>
      <c r="P6557" t="s">
        <v>71</v>
      </c>
      <c r="Q6557">
        <v>9.9</v>
      </c>
      <c r="R6557" t="s">
        <v>71</v>
      </c>
    </row>
    <row r="6558" spans="1:46" x14ac:dyDescent="0.2">
      <c r="A6558" t="s">
        <v>304</v>
      </c>
      <c r="B6558" t="s">
        <v>305</v>
      </c>
      <c r="C6558">
        <f>-70.12699445 / 41.71477347</f>
        <v>-1.6811069224775537</v>
      </c>
      <c r="D6558" t="s">
        <v>306</v>
      </c>
      <c r="E6558" t="s">
        <v>70</v>
      </c>
      <c r="F6558" s="1">
        <v>41521</v>
      </c>
      <c r="G6558">
        <v>7.4</v>
      </c>
      <c r="K6558">
        <v>1.55</v>
      </c>
      <c r="L6558" t="s">
        <v>71</v>
      </c>
      <c r="S6558">
        <v>8.83</v>
      </c>
      <c r="T6558" t="s">
        <v>71</v>
      </c>
      <c r="U6558">
        <v>273.5</v>
      </c>
      <c r="V6558" t="s">
        <v>71</v>
      </c>
      <c r="W6558">
        <v>123.03</v>
      </c>
      <c r="X6558" t="s">
        <v>71</v>
      </c>
      <c r="Y6558">
        <v>85.06</v>
      </c>
      <c r="AA6558">
        <v>34.9</v>
      </c>
      <c r="AE6558">
        <v>26.9</v>
      </c>
      <c r="AF6558" t="s">
        <v>71</v>
      </c>
      <c r="AG6558">
        <v>6.5</v>
      </c>
      <c r="AH6558" t="s">
        <v>71</v>
      </c>
      <c r="AS6558">
        <v>4.71</v>
      </c>
      <c r="AT6558" t="s">
        <v>71</v>
      </c>
    </row>
    <row r="6559" spans="1:46" x14ac:dyDescent="0.2">
      <c r="A6559" t="s">
        <v>304</v>
      </c>
      <c r="B6559" t="s">
        <v>305</v>
      </c>
      <c r="C6559">
        <f>-70.12699445 / 41.71477347</f>
        <v>-1.6811069224775537</v>
      </c>
      <c r="D6559" t="s">
        <v>306</v>
      </c>
      <c r="E6559" t="s">
        <v>70</v>
      </c>
      <c r="F6559" s="1">
        <v>41521</v>
      </c>
      <c r="G6559">
        <v>8</v>
      </c>
      <c r="O6559">
        <v>0.56000000000000005</v>
      </c>
      <c r="P6559" t="s">
        <v>71</v>
      </c>
      <c r="Q6559">
        <v>9.4</v>
      </c>
      <c r="R6559" t="s">
        <v>71</v>
      </c>
    </row>
    <row r="6560" spans="1:46" x14ac:dyDescent="0.2">
      <c r="A6560" t="s">
        <v>304</v>
      </c>
      <c r="B6560" t="s">
        <v>305</v>
      </c>
      <c r="C6560">
        <f>-70.12699445 / 41.71477347</f>
        <v>-1.6811069224775537</v>
      </c>
      <c r="D6560" t="s">
        <v>306</v>
      </c>
      <c r="E6560" t="s">
        <v>70</v>
      </c>
      <c r="F6560" s="1">
        <v>41899</v>
      </c>
      <c r="G6560">
        <v>0.5</v>
      </c>
      <c r="I6560">
        <v>8</v>
      </c>
      <c r="J6560" t="s">
        <v>71</v>
      </c>
      <c r="K6560">
        <v>1.7</v>
      </c>
      <c r="L6560" t="s">
        <v>71</v>
      </c>
      <c r="M6560">
        <v>4.41</v>
      </c>
      <c r="N6560" t="s">
        <v>71</v>
      </c>
      <c r="O6560">
        <v>5.8</v>
      </c>
      <c r="P6560" t="s">
        <v>71</v>
      </c>
      <c r="Q6560">
        <v>21.5</v>
      </c>
      <c r="R6560" t="s">
        <v>71</v>
      </c>
      <c r="S6560">
        <v>0.46</v>
      </c>
      <c r="T6560" t="s">
        <v>71</v>
      </c>
      <c r="U6560">
        <v>14.25</v>
      </c>
      <c r="V6560" t="s">
        <v>71</v>
      </c>
      <c r="W6560">
        <v>23.69</v>
      </c>
      <c r="X6560" t="s">
        <v>71</v>
      </c>
      <c r="Y6560">
        <v>42.46</v>
      </c>
      <c r="AA6560">
        <v>35.81</v>
      </c>
      <c r="AC6560">
        <v>38.619999999999997</v>
      </c>
      <c r="AE6560">
        <v>3.5</v>
      </c>
      <c r="AF6560" t="s">
        <v>71</v>
      </c>
      <c r="AG6560">
        <v>6.2</v>
      </c>
      <c r="AH6560" t="s">
        <v>71</v>
      </c>
      <c r="AS6560">
        <v>2.39</v>
      </c>
      <c r="AT6560" t="s">
        <v>71</v>
      </c>
    </row>
    <row r="6561" spans="1:58" x14ac:dyDescent="0.2">
      <c r="A6561" t="s">
        <v>304</v>
      </c>
      <c r="B6561" t="s">
        <v>305</v>
      </c>
      <c r="C6561">
        <f>-70.12699445 / 41.71477347</f>
        <v>-1.6811069224775537</v>
      </c>
      <c r="D6561" t="s">
        <v>306</v>
      </c>
      <c r="E6561" t="s">
        <v>70</v>
      </c>
      <c r="F6561" s="1">
        <v>41899</v>
      </c>
      <c r="G6561">
        <v>1</v>
      </c>
      <c r="O6561">
        <v>5.42</v>
      </c>
      <c r="P6561" t="s">
        <v>71</v>
      </c>
      <c r="Q6561">
        <v>21.4</v>
      </c>
      <c r="R6561" t="s">
        <v>71</v>
      </c>
    </row>
    <row r="6562" spans="1:58" x14ac:dyDescent="0.2">
      <c r="A6562" t="s">
        <v>304</v>
      </c>
      <c r="B6562" t="s">
        <v>305</v>
      </c>
      <c r="C6562">
        <f>-70.12699445 / 41.71477347</f>
        <v>-1.6811069224775537</v>
      </c>
      <c r="D6562" t="s">
        <v>306</v>
      </c>
      <c r="E6562" t="s">
        <v>70</v>
      </c>
      <c r="F6562" s="1">
        <v>41899</v>
      </c>
      <c r="G6562">
        <v>2</v>
      </c>
      <c r="O6562">
        <v>5.35</v>
      </c>
      <c r="P6562" t="s">
        <v>71</v>
      </c>
      <c r="Q6562">
        <v>20.9</v>
      </c>
      <c r="R6562" t="s">
        <v>71</v>
      </c>
    </row>
    <row r="6563" spans="1:58" x14ac:dyDescent="0.2">
      <c r="A6563" t="s">
        <v>304</v>
      </c>
      <c r="B6563" t="s">
        <v>305</v>
      </c>
      <c r="C6563">
        <f>-70.12699445 / 41.71477347</f>
        <v>-1.6811069224775537</v>
      </c>
      <c r="D6563" t="s">
        <v>306</v>
      </c>
      <c r="E6563" t="s">
        <v>70</v>
      </c>
      <c r="F6563" s="1">
        <v>41899</v>
      </c>
      <c r="G6563">
        <v>3</v>
      </c>
      <c r="K6563">
        <v>2.52</v>
      </c>
      <c r="L6563" t="s">
        <v>71</v>
      </c>
      <c r="O6563">
        <v>5.08</v>
      </c>
      <c r="P6563" t="s">
        <v>71</v>
      </c>
      <c r="Q6563">
        <v>20.8</v>
      </c>
      <c r="R6563" t="s">
        <v>71</v>
      </c>
      <c r="S6563">
        <v>0.59</v>
      </c>
      <c r="T6563" t="s">
        <v>71</v>
      </c>
      <c r="U6563">
        <v>18.27</v>
      </c>
      <c r="V6563" t="s">
        <v>71</v>
      </c>
      <c r="W6563">
        <v>24.73</v>
      </c>
      <c r="X6563" t="s">
        <v>71</v>
      </c>
      <c r="Y6563">
        <v>46.04</v>
      </c>
      <c r="AA6563">
        <v>39.67</v>
      </c>
      <c r="AE6563">
        <v>3.4</v>
      </c>
      <c r="AF6563" t="s">
        <v>71</v>
      </c>
      <c r="AG6563">
        <v>6.28</v>
      </c>
      <c r="AH6563" t="s">
        <v>71</v>
      </c>
      <c r="AS6563">
        <v>2.02</v>
      </c>
      <c r="AT6563" t="s">
        <v>71</v>
      </c>
    </row>
    <row r="6564" spans="1:58" x14ac:dyDescent="0.2">
      <c r="A6564" t="s">
        <v>304</v>
      </c>
      <c r="B6564" t="s">
        <v>305</v>
      </c>
      <c r="C6564">
        <f>-70.12699445 / 41.71477347</f>
        <v>-1.6811069224775537</v>
      </c>
      <c r="D6564" t="s">
        <v>306</v>
      </c>
      <c r="E6564" t="s">
        <v>70</v>
      </c>
      <c r="F6564" s="1">
        <v>41899</v>
      </c>
      <c r="G6564">
        <v>4</v>
      </c>
      <c r="O6564">
        <v>4.92</v>
      </c>
      <c r="P6564" t="s">
        <v>71</v>
      </c>
      <c r="Q6564">
        <v>20.5</v>
      </c>
      <c r="R6564" t="s">
        <v>71</v>
      </c>
    </row>
    <row r="6565" spans="1:58" x14ac:dyDescent="0.2">
      <c r="A6565" t="s">
        <v>304</v>
      </c>
      <c r="B6565" t="s">
        <v>305</v>
      </c>
      <c r="C6565">
        <f>-70.12699445 / 41.71477347</f>
        <v>-1.6811069224775537</v>
      </c>
      <c r="D6565" t="s">
        <v>306</v>
      </c>
      <c r="E6565" t="s">
        <v>70</v>
      </c>
      <c r="F6565" s="1">
        <v>41899</v>
      </c>
      <c r="G6565">
        <v>5</v>
      </c>
      <c r="O6565">
        <v>0.53</v>
      </c>
      <c r="P6565" t="s">
        <v>71</v>
      </c>
      <c r="Q6565">
        <v>14.3</v>
      </c>
      <c r="R6565" t="s">
        <v>71</v>
      </c>
    </row>
    <row r="6566" spans="1:58" x14ac:dyDescent="0.2">
      <c r="A6566" t="s">
        <v>304</v>
      </c>
      <c r="B6566" t="s">
        <v>305</v>
      </c>
      <c r="C6566">
        <f>-70.12699445 / 41.71477347</f>
        <v>-1.6811069224775537</v>
      </c>
      <c r="D6566" t="s">
        <v>306</v>
      </c>
      <c r="E6566" t="s">
        <v>70</v>
      </c>
      <c r="F6566" s="1">
        <v>41899</v>
      </c>
      <c r="G6566">
        <v>6</v>
      </c>
      <c r="O6566">
        <v>0.36</v>
      </c>
      <c r="P6566" t="s">
        <v>71</v>
      </c>
      <c r="Q6566">
        <v>11.2</v>
      </c>
      <c r="R6566" t="s">
        <v>71</v>
      </c>
    </row>
    <row r="6567" spans="1:58" x14ac:dyDescent="0.2">
      <c r="A6567" t="s">
        <v>304</v>
      </c>
      <c r="B6567" t="s">
        <v>305</v>
      </c>
      <c r="C6567">
        <f>-70.12699445 / 41.71477347</f>
        <v>-1.6811069224775537</v>
      </c>
      <c r="D6567" t="s">
        <v>306</v>
      </c>
      <c r="E6567" t="s">
        <v>70</v>
      </c>
      <c r="F6567" s="1">
        <v>41899</v>
      </c>
      <c r="G6567">
        <v>7</v>
      </c>
      <c r="K6567">
        <v>3.74</v>
      </c>
      <c r="L6567" t="s">
        <v>71</v>
      </c>
      <c r="O6567">
        <v>0.33</v>
      </c>
      <c r="P6567" t="s">
        <v>71</v>
      </c>
      <c r="Q6567">
        <v>9.4</v>
      </c>
      <c r="R6567" t="s">
        <v>71</v>
      </c>
      <c r="S6567">
        <v>6.55</v>
      </c>
      <c r="T6567" t="s">
        <v>71</v>
      </c>
      <c r="W6567">
        <v>64.790000000000006</v>
      </c>
      <c r="X6567" t="s">
        <v>71</v>
      </c>
      <c r="Y6567">
        <v>31.25</v>
      </c>
      <c r="AA6567">
        <v>43.54</v>
      </c>
      <c r="AE6567">
        <v>16.399999999999999</v>
      </c>
      <c r="AF6567" t="s">
        <v>71</v>
      </c>
      <c r="AG6567">
        <v>6.35</v>
      </c>
      <c r="AH6567" t="s">
        <v>71</v>
      </c>
      <c r="AS6567">
        <v>21.77</v>
      </c>
      <c r="AT6567" t="s">
        <v>71</v>
      </c>
    </row>
    <row r="6568" spans="1:58" x14ac:dyDescent="0.2">
      <c r="A6568" t="s">
        <v>304</v>
      </c>
      <c r="B6568" t="s">
        <v>305</v>
      </c>
      <c r="C6568">
        <f>-70.12699445 / 41.71477347</f>
        <v>-1.6811069224775537</v>
      </c>
      <c r="D6568" t="s">
        <v>306</v>
      </c>
      <c r="E6568" t="s">
        <v>70</v>
      </c>
      <c r="F6568" s="1">
        <v>42627</v>
      </c>
      <c r="G6568">
        <v>0.5</v>
      </c>
      <c r="K6568">
        <v>1.29</v>
      </c>
      <c r="L6568" t="s">
        <v>71</v>
      </c>
      <c r="S6568">
        <v>0.34</v>
      </c>
      <c r="T6568" t="s">
        <v>71</v>
      </c>
      <c r="U6568">
        <v>10.53</v>
      </c>
      <c r="V6568" t="s">
        <v>71</v>
      </c>
      <c r="W6568">
        <v>27.35</v>
      </c>
      <c r="X6568" t="s">
        <v>71</v>
      </c>
      <c r="Y6568">
        <v>38.1</v>
      </c>
      <c r="AA6568">
        <v>33.1</v>
      </c>
      <c r="AS6568">
        <v>1.88</v>
      </c>
      <c r="AT6568" t="s">
        <v>71</v>
      </c>
      <c r="BE6568">
        <v>3.16</v>
      </c>
      <c r="BF6568" t="s">
        <v>71</v>
      </c>
    </row>
    <row r="6569" spans="1:58" x14ac:dyDescent="0.2">
      <c r="A6569" t="s">
        <v>304</v>
      </c>
      <c r="B6569" t="s">
        <v>305</v>
      </c>
      <c r="C6569">
        <f>-70.12699445 / 41.71477347</f>
        <v>-1.6811069224775537</v>
      </c>
      <c r="D6569" t="s">
        <v>306</v>
      </c>
      <c r="E6569" t="s">
        <v>70</v>
      </c>
      <c r="F6569" s="1">
        <v>42627</v>
      </c>
      <c r="G6569">
        <v>6</v>
      </c>
      <c r="K6569">
        <v>51.72</v>
      </c>
      <c r="L6569" t="s">
        <v>71</v>
      </c>
      <c r="S6569">
        <v>1.9</v>
      </c>
      <c r="T6569" t="s">
        <v>71</v>
      </c>
      <c r="U6569">
        <v>58.85</v>
      </c>
      <c r="V6569" t="s">
        <v>71</v>
      </c>
      <c r="W6569">
        <v>51.53</v>
      </c>
      <c r="X6569" t="s">
        <v>71</v>
      </c>
      <c r="Y6569">
        <v>62.91</v>
      </c>
      <c r="AA6569">
        <v>69.31</v>
      </c>
      <c r="AS6569">
        <v>51.73</v>
      </c>
      <c r="AT6569" t="s">
        <v>71</v>
      </c>
      <c r="BE6569">
        <v>103.45</v>
      </c>
      <c r="BF6569" t="s">
        <v>71</v>
      </c>
    </row>
    <row r="6570" spans="1:58" x14ac:dyDescent="0.2">
      <c r="A6570" t="s">
        <v>324</v>
      </c>
      <c r="B6570" t="s">
        <v>325</v>
      </c>
      <c r="C6570">
        <f>-69.98553954 / 41.7031531</f>
        <v>-1.6781834067122374</v>
      </c>
      <c r="D6570" t="s">
        <v>326</v>
      </c>
      <c r="E6570" t="s">
        <v>70</v>
      </c>
      <c r="F6570" s="1">
        <v>37143</v>
      </c>
      <c r="G6570">
        <v>0.5</v>
      </c>
      <c r="I6570">
        <v>13.8</v>
      </c>
      <c r="J6570" t="s">
        <v>71</v>
      </c>
      <c r="K6570">
        <v>8.25</v>
      </c>
      <c r="L6570" t="s">
        <v>71</v>
      </c>
      <c r="M6570">
        <v>3.03</v>
      </c>
      <c r="N6570" t="s">
        <v>71</v>
      </c>
      <c r="O6570">
        <v>7.74</v>
      </c>
      <c r="P6570" t="s">
        <v>71</v>
      </c>
      <c r="Q6570">
        <v>24.76</v>
      </c>
      <c r="R6570" t="s">
        <v>71</v>
      </c>
      <c r="S6570">
        <v>0.49</v>
      </c>
      <c r="T6570" t="s">
        <v>71</v>
      </c>
      <c r="U6570">
        <v>15.18</v>
      </c>
      <c r="V6570" t="s">
        <v>71</v>
      </c>
      <c r="W6570">
        <v>31.7</v>
      </c>
      <c r="X6570" t="s">
        <v>71</v>
      </c>
      <c r="Y6570">
        <v>43.37</v>
      </c>
      <c r="AA6570">
        <v>51.3</v>
      </c>
      <c r="AC6570">
        <v>44.03</v>
      </c>
      <c r="AE6570">
        <v>16.399999999999999</v>
      </c>
      <c r="AF6570" t="s">
        <v>71</v>
      </c>
      <c r="AG6570">
        <v>6.97</v>
      </c>
      <c r="AH6570" t="s">
        <v>71</v>
      </c>
      <c r="AS6570">
        <v>14.57</v>
      </c>
      <c r="AT6570" t="s">
        <v>71</v>
      </c>
    </row>
    <row r="6571" spans="1:58" x14ac:dyDescent="0.2">
      <c r="A6571" t="s">
        <v>324</v>
      </c>
      <c r="B6571" t="s">
        <v>325</v>
      </c>
      <c r="C6571">
        <f>-69.98553954 / 41.7031531</f>
        <v>-1.6781834067122374</v>
      </c>
      <c r="D6571" t="s">
        <v>326</v>
      </c>
      <c r="E6571" t="s">
        <v>70</v>
      </c>
      <c r="F6571" s="1">
        <v>37143</v>
      </c>
      <c r="G6571">
        <v>1</v>
      </c>
      <c r="O6571">
        <v>7.65</v>
      </c>
      <c r="P6571" t="s">
        <v>71</v>
      </c>
      <c r="Q6571">
        <v>24.78</v>
      </c>
      <c r="R6571" t="s">
        <v>71</v>
      </c>
    </row>
    <row r="6572" spans="1:58" x14ac:dyDescent="0.2">
      <c r="A6572" t="s">
        <v>324</v>
      </c>
      <c r="B6572" t="s">
        <v>325</v>
      </c>
      <c r="C6572">
        <f>-69.98553954 / 41.7031531</f>
        <v>-1.6781834067122374</v>
      </c>
      <c r="D6572" t="s">
        <v>326</v>
      </c>
      <c r="E6572" t="s">
        <v>70</v>
      </c>
      <c r="F6572" s="1">
        <v>37143</v>
      </c>
      <c r="G6572">
        <v>2</v>
      </c>
      <c r="O6572">
        <v>7.64</v>
      </c>
      <c r="P6572" t="s">
        <v>71</v>
      </c>
      <c r="Q6572">
        <v>24.76</v>
      </c>
      <c r="R6572" t="s">
        <v>71</v>
      </c>
    </row>
    <row r="6573" spans="1:58" x14ac:dyDescent="0.2">
      <c r="A6573" t="s">
        <v>324</v>
      </c>
      <c r="B6573" t="s">
        <v>325</v>
      </c>
      <c r="C6573">
        <f>-69.98553954 / 41.7031531</f>
        <v>-1.6781834067122374</v>
      </c>
      <c r="D6573" t="s">
        <v>326</v>
      </c>
      <c r="E6573" t="s">
        <v>70</v>
      </c>
      <c r="F6573" s="1">
        <v>37143</v>
      </c>
      <c r="G6573">
        <v>3</v>
      </c>
      <c r="K6573">
        <v>4.92</v>
      </c>
      <c r="L6573" t="s">
        <v>71</v>
      </c>
      <c r="O6573">
        <v>7.22</v>
      </c>
      <c r="P6573" t="s">
        <v>71</v>
      </c>
      <c r="Q6573">
        <v>24.49</v>
      </c>
      <c r="R6573" t="s">
        <v>71</v>
      </c>
      <c r="S6573">
        <v>0.43</v>
      </c>
      <c r="T6573" t="s">
        <v>71</v>
      </c>
      <c r="U6573">
        <v>13.32</v>
      </c>
      <c r="V6573" t="s">
        <v>71</v>
      </c>
      <c r="W6573">
        <v>32.200000000000003</v>
      </c>
      <c r="X6573" t="s">
        <v>71</v>
      </c>
      <c r="Y6573">
        <v>41.49</v>
      </c>
      <c r="AA6573">
        <v>46.23</v>
      </c>
      <c r="AE6573">
        <v>16.3</v>
      </c>
      <c r="AF6573" t="s">
        <v>71</v>
      </c>
      <c r="AG6573">
        <v>6.51</v>
      </c>
      <c r="AH6573" t="s">
        <v>71</v>
      </c>
      <c r="AS6573">
        <v>1.1000000000000001</v>
      </c>
      <c r="AT6573" t="s">
        <v>71</v>
      </c>
    </row>
    <row r="6574" spans="1:58" x14ac:dyDescent="0.2">
      <c r="A6574" t="s">
        <v>324</v>
      </c>
      <c r="B6574" t="s">
        <v>325</v>
      </c>
      <c r="C6574">
        <f>-69.98553954 / 41.7031531</f>
        <v>-1.6781834067122374</v>
      </c>
      <c r="D6574" t="s">
        <v>326</v>
      </c>
      <c r="E6574" t="s">
        <v>70</v>
      </c>
      <c r="F6574" s="1">
        <v>37143</v>
      </c>
      <c r="G6574">
        <v>4</v>
      </c>
      <c r="O6574">
        <v>5.0599999999999996</v>
      </c>
      <c r="P6574" t="s">
        <v>71</v>
      </c>
      <c r="Q6574">
        <v>23.83</v>
      </c>
      <c r="R6574" t="s">
        <v>71</v>
      </c>
    </row>
    <row r="6575" spans="1:58" x14ac:dyDescent="0.2">
      <c r="A6575" t="s">
        <v>324</v>
      </c>
      <c r="B6575" t="s">
        <v>325</v>
      </c>
      <c r="C6575">
        <f>-69.98553954 / 41.7031531</f>
        <v>-1.6781834067122374</v>
      </c>
      <c r="D6575" t="s">
        <v>326</v>
      </c>
      <c r="E6575" t="s">
        <v>70</v>
      </c>
      <c r="F6575" s="1">
        <v>37143</v>
      </c>
      <c r="G6575">
        <v>4.5</v>
      </c>
      <c r="O6575">
        <v>1.1499999999999999</v>
      </c>
      <c r="P6575" t="s">
        <v>71</v>
      </c>
      <c r="Q6575">
        <v>22.06</v>
      </c>
      <c r="R6575" t="s">
        <v>71</v>
      </c>
    </row>
    <row r="6576" spans="1:58" x14ac:dyDescent="0.2">
      <c r="A6576" t="s">
        <v>324</v>
      </c>
      <c r="B6576" t="s">
        <v>325</v>
      </c>
      <c r="C6576">
        <f>-69.98553954 / 41.7031531</f>
        <v>-1.6781834067122374</v>
      </c>
      <c r="D6576" t="s">
        <v>326</v>
      </c>
      <c r="E6576" t="s">
        <v>70</v>
      </c>
      <c r="F6576" s="1">
        <v>37143</v>
      </c>
      <c r="G6576">
        <v>5</v>
      </c>
      <c r="O6576">
        <v>1.43</v>
      </c>
      <c r="P6576" t="s">
        <v>71</v>
      </c>
      <c r="Q6576">
        <v>18.920000000000002</v>
      </c>
      <c r="R6576" t="s">
        <v>71</v>
      </c>
    </row>
    <row r="6577" spans="1:46" x14ac:dyDescent="0.2">
      <c r="A6577" t="s">
        <v>324</v>
      </c>
      <c r="B6577" t="s">
        <v>325</v>
      </c>
      <c r="C6577">
        <f>-69.98553954 / 41.7031531</f>
        <v>-1.6781834067122374</v>
      </c>
      <c r="D6577" t="s">
        <v>326</v>
      </c>
      <c r="E6577" t="s">
        <v>70</v>
      </c>
      <c r="F6577" s="1">
        <v>37143</v>
      </c>
      <c r="G6577">
        <v>6</v>
      </c>
      <c r="O6577">
        <v>4.1100000000000003</v>
      </c>
      <c r="P6577" t="s">
        <v>71</v>
      </c>
      <c r="Q6577">
        <v>14.57</v>
      </c>
      <c r="R6577" t="s">
        <v>71</v>
      </c>
    </row>
    <row r="6578" spans="1:46" x14ac:dyDescent="0.2">
      <c r="A6578" t="s">
        <v>324</v>
      </c>
      <c r="B6578" t="s">
        <v>325</v>
      </c>
      <c r="C6578">
        <f>-69.98553954 / 41.7031531</f>
        <v>-1.6781834067122374</v>
      </c>
      <c r="D6578" t="s">
        <v>326</v>
      </c>
      <c r="E6578" t="s">
        <v>70</v>
      </c>
      <c r="F6578" s="1">
        <v>37143</v>
      </c>
      <c r="G6578">
        <v>7</v>
      </c>
      <c r="O6578">
        <v>0.42</v>
      </c>
      <c r="P6578" t="s">
        <v>71</v>
      </c>
      <c r="Q6578">
        <v>11.91</v>
      </c>
      <c r="R6578" t="s">
        <v>71</v>
      </c>
    </row>
    <row r="6579" spans="1:46" x14ac:dyDescent="0.2">
      <c r="A6579" t="s">
        <v>324</v>
      </c>
      <c r="B6579" t="s">
        <v>325</v>
      </c>
      <c r="C6579">
        <f>-69.98553954 / 41.7031531</f>
        <v>-1.6781834067122374</v>
      </c>
      <c r="D6579" t="s">
        <v>326</v>
      </c>
      <c r="E6579" t="s">
        <v>70</v>
      </c>
      <c r="F6579" s="1">
        <v>37143</v>
      </c>
      <c r="G6579">
        <v>8</v>
      </c>
      <c r="O6579">
        <v>0.33</v>
      </c>
      <c r="P6579" t="s">
        <v>71</v>
      </c>
      <c r="Q6579">
        <v>9.7100000000000009</v>
      </c>
      <c r="R6579" t="s">
        <v>71</v>
      </c>
    </row>
    <row r="6580" spans="1:46" x14ac:dyDescent="0.2">
      <c r="A6580" t="s">
        <v>324</v>
      </c>
      <c r="B6580" t="s">
        <v>325</v>
      </c>
      <c r="C6580">
        <f>-69.98553954 / 41.7031531</f>
        <v>-1.6781834067122374</v>
      </c>
      <c r="D6580" t="s">
        <v>326</v>
      </c>
      <c r="E6580" t="s">
        <v>70</v>
      </c>
      <c r="F6580" s="1">
        <v>37143</v>
      </c>
      <c r="G6580">
        <v>9</v>
      </c>
      <c r="K6580">
        <v>6.17</v>
      </c>
      <c r="L6580" t="s">
        <v>71</v>
      </c>
      <c r="O6580">
        <v>0.3</v>
      </c>
      <c r="P6580" t="s">
        <v>71</v>
      </c>
      <c r="Q6580">
        <v>8.8000000000000007</v>
      </c>
      <c r="R6580" t="s">
        <v>71</v>
      </c>
      <c r="S6580">
        <v>2.2999999999999998</v>
      </c>
      <c r="T6580" t="s">
        <v>71</v>
      </c>
      <c r="U6580">
        <v>71.239999999999995</v>
      </c>
      <c r="V6580" t="s">
        <v>71</v>
      </c>
      <c r="W6580">
        <v>108.2</v>
      </c>
      <c r="X6580" t="s">
        <v>71</v>
      </c>
      <c r="Y6580">
        <v>65.67</v>
      </c>
      <c r="AA6580">
        <v>48.45</v>
      </c>
      <c r="AE6580">
        <v>35.6</v>
      </c>
      <c r="AF6580" t="s">
        <v>71</v>
      </c>
      <c r="AG6580">
        <v>6.54</v>
      </c>
      <c r="AH6580" t="s">
        <v>71</v>
      </c>
      <c r="AS6580">
        <v>46.81</v>
      </c>
      <c r="AT6580" t="s">
        <v>71</v>
      </c>
    </row>
    <row r="6581" spans="1:46" x14ac:dyDescent="0.2">
      <c r="A6581" t="s">
        <v>324</v>
      </c>
      <c r="B6581" t="s">
        <v>325</v>
      </c>
      <c r="C6581">
        <f>-69.98553954 / 41.7031531</f>
        <v>-1.6781834067122374</v>
      </c>
      <c r="D6581" t="s">
        <v>326</v>
      </c>
      <c r="E6581" t="s">
        <v>70</v>
      </c>
      <c r="F6581" s="1">
        <v>37143</v>
      </c>
      <c r="G6581">
        <v>10</v>
      </c>
      <c r="O6581">
        <v>0.28999999999999998</v>
      </c>
      <c r="P6581" t="s">
        <v>71</v>
      </c>
      <c r="Q6581">
        <v>7.94</v>
      </c>
      <c r="R6581" t="s">
        <v>71</v>
      </c>
    </row>
    <row r="6582" spans="1:46" x14ac:dyDescent="0.2">
      <c r="A6582" t="s">
        <v>324</v>
      </c>
      <c r="B6582" t="s">
        <v>325</v>
      </c>
      <c r="C6582">
        <f>-69.98553954 / 41.7031531</f>
        <v>-1.6781834067122374</v>
      </c>
      <c r="D6582" t="s">
        <v>326</v>
      </c>
      <c r="E6582" t="s">
        <v>70</v>
      </c>
      <c r="F6582" s="1">
        <v>37143</v>
      </c>
      <c r="G6582">
        <v>11</v>
      </c>
      <c r="O6582">
        <v>0.28000000000000003</v>
      </c>
      <c r="P6582" t="s">
        <v>71</v>
      </c>
      <c r="Q6582">
        <v>7.69</v>
      </c>
      <c r="R6582" t="s">
        <v>71</v>
      </c>
    </row>
    <row r="6583" spans="1:46" x14ac:dyDescent="0.2">
      <c r="A6583" t="s">
        <v>324</v>
      </c>
      <c r="B6583" t="s">
        <v>325</v>
      </c>
      <c r="C6583">
        <f>-69.98553954 / 41.7031531</f>
        <v>-1.6781834067122374</v>
      </c>
      <c r="D6583" t="s">
        <v>326</v>
      </c>
      <c r="E6583" t="s">
        <v>70</v>
      </c>
      <c r="F6583" s="1">
        <v>37143</v>
      </c>
      <c r="G6583">
        <v>12</v>
      </c>
      <c r="O6583">
        <v>0.26</v>
      </c>
      <c r="P6583" t="s">
        <v>71</v>
      </c>
      <c r="Q6583">
        <v>7.59</v>
      </c>
      <c r="R6583" t="s">
        <v>71</v>
      </c>
    </row>
    <row r="6584" spans="1:46" x14ac:dyDescent="0.2">
      <c r="A6584" t="s">
        <v>324</v>
      </c>
      <c r="B6584" t="s">
        <v>325</v>
      </c>
      <c r="C6584">
        <f>-69.98553954 / 41.7031531</f>
        <v>-1.6781834067122374</v>
      </c>
      <c r="D6584" t="s">
        <v>326</v>
      </c>
      <c r="E6584" t="s">
        <v>70</v>
      </c>
      <c r="F6584" s="1">
        <v>37143</v>
      </c>
      <c r="G6584">
        <v>13</v>
      </c>
      <c r="K6584">
        <v>3.65</v>
      </c>
      <c r="L6584" t="s">
        <v>71</v>
      </c>
      <c r="O6584">
        <v>0.25</v>
      </c>
      <c r="P6584" t="s">
        <v>71</v>
      </c>
      <c r="Q6584">
        <v>7.51</v>
      </c>
      <c r="R6584" t="s">
        <v>71</v>
      </c>
      <c r="S6584">
        <v>10.51</v>
      </c>
      <c r="T6584" t="s">
        <v>71</v>
      </c>
      <c r="U6584">
        <v>325.52999999999997</v>
      </c>
      <c r="V6584" t="s">
        <v>71</v>
      </c>
      <c r="W6584">
        <v>171.7</v>
      </c>
      <c r="X6584" t="s">
        <v>71</v>
      </c>
      <c r="Y6584">
        <v>87.58</v>
      </c>
      <c r="AA6584">
        <v>43.3</v>
      </c>
      <c r="AE6584">
        <v>48.2</v>
      </c>
      <c r="AF6584" t="s">
        <v>71</v>
      </c>
      <c r="AG6584">
        <v>5.94</v>
      </c>
      <c r="AH6584" t="s">
        <v>71</v>
      </c>
      <c r="AS6584">
        <v>1.86</v>
      </c>
      <c r="AT6584" t="s">
        <v>71</v>
      </c>
    </row>
    <row r="6585" spans="1:46" x14ac:dyDescent="0.2">
      <c r="A6585" t="s">
        <v>324</v>
      </c>
      <c r="B6585" t="s">
        <v>325</v>
      </c>
      <c r="C6585">
        <f>-69.98553954 / 41.7031531</f>
        <v>-1.6781834067122374</v>
      </c>
      <c r="D6585" t="s">
        <v>326</v>
      </c>
      <c r="E6585" t="s">
        <v>70</v>
      </c>
      <c r="F6585" s="1">
        <v>37873</v>
      </c>
      <c r="G6585">
        <v>0.5</v>
      </c>
      <c r="I6585">
        <v>14.57</v>
      </c>
      <c r="J6585" t="s">
        <v>71</v>
      </c>
      <c r="K6585">
        <v>6.22</v>
      </c>
      <c r="L6585" t="s">
        <v>71</v>
      </c>
      <c r="M6585">
        <v>1.76</v>
      </c>
      <c r="N6585" t="s">
        <v>71</v>
      </c>
      <c r="O6585">
        <v>8.92</v>
      </c>
      <c r="P6585" t="s">
        <v>71</v>
      </c>
      <c r="Q6585">
        <v>21.48</v>
      </c>
      <c r="R6585" t="s">
        <v>71</v>
      </c>
      <c r="S6585">
        <v>1.3</v>
      </c>
      <c r="T6585" t="s">
        <v>71</v>
      </c>
      <c r="U6585">
        <v>40.270000000000003</v>
      </c>
      <c r="V6585" t="s">
        <v>71</v>
      </c>
      <c r="W6585">
        <v>39.299999999999997</v>
      </c>
      <c r="X6585" t="s">
        <v>71</v>
      </c>
      <c r="Y6585">
        <v>57.44</v>
      </c>
      <c r="AA6585">
        <v>48.53</v>
      </c>
      <c r="AC6585">
        <v>51.85</v>
      </c>
      <c r="AE6585">
        <v>1.84</v>
      </c>
      <c r="AF6585" t="s">
        <v>71</v>
      </c>
      <c r="AG6585">
        <v>6.92</v>
      </c>
      <c r="AH6585" t="s">
        <v>71</v>
      </c>
      <c r="AS6585">
        <v>0.55000000000000004</v>
      </c>
      <c r="AT6585" t="s">
        <v>71</v>
      </c>
    </row>
    <row r="6586" spans="1:46" x14ac:dyDescent="0.2">
      <c r="A6586" t="s">
        <v>324</v>
      </c>
      <c r="B6586" t="s">
        <v>325</v>
      </c>
      <c r="C6586">
        <f>-69.98553954 / 41.7031531</f>
        <v>-1.6781834067122374</v>
      </c>
      <c r="D6586" t="s">
        <v>326</v>
      </c>
      <c r="E6586" t="s">
        <v>70</v>
      </c>
      <c r="F6586" s="1">
        <v>37873</v>
      </c>
      <c r="G6586">
        <v>1</v>
      </c>
      <c r="O6586">
        <v>8.93</v>
      </c>
      <c r="P6586" t="s">
        <v>71</v>
      </c>
      <c r="Q6586">
        <v>21.37</v>
      </c>
      <c r="R6586" t="s">
        <v>71</v>
      </c>
    </row>
    <row r="6587" spans="1:46" x14ac:dyDescent="0.2">
      <c r="A6587" t="s">
        <v>324</v>
      </c>
      <c r="B6587" t="s">
        <v>325</v>
      </c>
      <c r="C6587">
        <f>-69.98553954 / 41.7031531</f>
        <v>-1.6781834067122374</v>
      </c>
      <c r="D6587" t="s">
        <v>326</v>
      </c>
      <c r="E6587" t="s">
        <v>70</v>
      </c>
      <c r="F6587" s="1">
        <v>37873</v>
      </c>
      <c r="G6587">
        <v>2</v>
      </c>
      <c r="O6587">
        <v>8.76</v>
      </c>
      <c r="P6587" t="s">
        <v>71</v>
      </c>
      <c r="Q6587">
        <v>21.34</v>
      </c>
      <c r="R6587" t="s">
        <v>71</v>
      </c>
    </row>
    <row r="6588" spans="1:46" x14ac:dyDescent="0.2">
      <c r="A6588" t="s">
        <v>324</v>
      </c>
      <c r="B6588" t="s">
        <v>325</v>
      </c>
      <c r="C6588">
        <f>-69.98553954 / 41.7031531</f>
        <v>-1.6781834067122374</v>
      </c>
      <c r="D6588" t="s">
        <v>326</v>
      </c>
      <c r="E6588" t="s">
        <v>70</v>
      </c>
      <c r="F6588" s="1">
        <v>37873</v>
      </c>
      <c r="G6588">
        <v>3</v>
      </c>
      <c r="K6588">
        <v>5.24</v>
      </c>
      <c r="L6588" t="s">
        <v>71</v>
      </c>
      <c r="O6588">
        <v>8.66</v>
      </c>
      <c r="P6588" t="s">
        <v>71</v>
      </c>
      <c r="Q6588">
        <v>21.3</v>
      </c>
      <c r="R6588" t="s">
        <v>71</v>
      </c>
      <c r="S6588">
        <v>0.6</v>
      </c>
      <c r="T6588" t="s">
        <v>71</v>
      </c>
      <c r="U6588">
        <v>18.579999999999998</v>
      </c>
      <c r="V6588" t="s">
        <v>71</v>
      </c>
      <c r="W6588">
        <v>43.4</v>
      </c>
      <c r="X6588" t="s">
        <v>71</v>
      </c>
      <c r="Y6588">
        <v>46.29</v>
      </c>
      <c r="AA6588">
        <v>46.85</v>
      </c>
      <c r="AE6588">
        <v>1.89</v>
      </c>
      <c r="AF6588" t="s">
        <v>71</v>
      </c>
      <c r="AG6588">
        <v>7.14</v>
      </c>
      <c r="AH6588" t="s">
        <v>71</v>
      </c>
      <c r="AS6588">
        <v>1.26</v>
      </c>
      <c r="AT6588" t="s">
        <v>71</v>
      </c>
    </row>
    <row r="6589" spans="1:46" x14ac:dyDescent="0.2">
      <c r="A6589" t="s">
        <v>324</v>
      </c>
      <c r="B6589" t="s">
        <v>325</v>
      </c>
      <c r="C6589">
        <f>-69.98553954 / 41.7031531</f>
        <v>-1.6781834067122374</v>
      </c>
      <c r="D6589" t="s">
        <v>326</v>
      </c>
      <c r="E6589" t="s">
        <v>70</v>
      </c>
      <c r="F6589" s="1">
        <v>37873</v>
      </c>
      <c r="G6589">
        <v>3.5</v>
      </c>
      <c r="O6589">
        <v>7.21</v>
      </c>
      <c r="P6589" t="s">
        <v>71</v>
      </c>
      <c r="Q6589">
        <v>21.08</v>
      </c>
      <c r="R6589" t="s">
        <v>71</v>
      </c>
    </row>
    <row r="6590" spans="1:46" x14ac:dyDescent="0.2">
      <c r="A6590" t="s">
        <v>324</v>
      </c>
      <c r="B6590" t="s">
        <v>325</v>
      </c>
      <c r="C6590">
        <f>-69.98553954 / 41.7031531</f>
        <v>-1.6781834067122374</v>
      </c>
      <c r="D6590" t="s">
        <v>326</v>
      </c>
      <c r="E6590" t="s">
        <v>70</v>
      </c>
      <c r="F6590" s="1">
        <v>37873</v>
      </c>
      <c r="G6590">
        <v>4</v>
      </c>
      <c r="O6590">
        <v>3.7</v>
      </c>
      <c r="P6590" t="s">
        <v>71</v>
      </c>
      <c r="Q6590">
        <v>20.68</v>
      </c>
      <c r="R6590" t="s">
        <v>71</v>
      </c>
    </row>
    <row r="6591" spans="1:46" x14ac:dyDescent="0.2">
      <c r="A6591" t="s">
        <v>324</v>
      </c>
      <c r="B6591" t="s">
        <v>325</v>
      </c>
      <c r="C6591">
        <f>-69.98553954 / 41.7031531</f>
        <v>-1.6781834067122374</v>
      </c>
      <c r="D6591" t="s">
        <v>326</v>
      </c>
      <c r="E6591" t="s">
        <v>70</v>
      </c>
      <c r="F6591" s="1">
        <v>37873</v>
      </c>
      <c r="G6591">
        <v>4.5</v>
      </c>
      <c r="O6591">
        <v>0.61</v>
      </c>
      <c r="P6591" t="s">
        <v>71</v>
      </c>
      <c r="Q6591">
        <v>19.97</v>
      </c>
      <c r="R6591" t="s">
        <v>71</v>
      </c>
    </row>
    <row r="6592" spans="1:46" x14ac:dyDescent="0.2">
      <c r="A6592" t="s">
        <v>324</v>
      </c>
      <c r="B6592" t="s">
        <v>325</v>
      </c>
      <c r="C6592">
        <f>-69.98553954 / 41.7031531</f>
        <v>-1.6781834067122374</v>
      </c>
      <c r="D6592" t="s">
        <v>326</v>
      </c>
      <c r="E6592" t="s">
        <v>70</v>
      </c>
      <c r="F6592" s="1">
        <v>37873</v>
      </c>
      <c r="G6592">
        <v>5</v>
      </c>
      <c r="O6592">
        <v>0.32</v>
      </c>
      <c r="P6592" t="s">
        <v>71</v>
      </c>
      <c r="Q6592">
        <v>15.83</v>
      </c>
      <c r="R6592" t="s">
        <v>71</v>
      </c>
    </row>
    <row r="6593" spans="1:46" x14ac:dyDescent="0.2">
      <c r="A6593" t="s">
        <v>324</v>
      </c>
      <c r="B6593" t="s">
        <v>325</v>
      </c>
      <c r="C6593">
        <f>-69.98553954 / 41.7031531</f>
        <v>-1.6781834067122374</v>
      </c>
      <c r="D6593" t="s">
        <v>326</v>
      </c>
      <c r="E6593" t="s">
        <v>70</v>
      </c>
      <c r="F6593" s="1">
        <v>37873</v>
      </c>
      <c r="G6593">
        <v>6</v>
      </c>
      <c r="O6593">
        <v>0.23</v>
      </c>
      <c r="P6593" t="s">
        <v>71</v>
      </c>
      <c r="Q6593">
        <v>12.81</v>
      </c>
      <c r="R6593" t="s">
        <v>71</v>
      </c>
    </row>
    <row r="6594" spans="1:46" x14ac:dyDescent="0.2">
      <c r="A6594" t="s">
        <v>324</v>
      </c>
      <c r="B6594" t="s">
        <v>325</v>
      </c>
      <c r="C6594">
        <f>-69.98553954 / 41.7031531</f>
        <v>-1.6781834067122374</v>
      </c>
      <c r="D6594" t="s">
        <v>326</v>
      </c>
      <c r="E6594" t="s">
        <v>70</v>
      </c>
      <c r="F6594" s="1">
        <v>37873</v>
      </c>
      <c r="G6594">
        <v>7</v>
      </c>
      <c r="O6594">
        <v>0.23</v>
      </c>
      <c r="P6594" t="s">
        <v>71</v>
      </c>
      <c r="Q6594">
        <v>9.94</v>
      </c>
      <c r="R6594" t="s">
        <v>71</v>
      </c>
    </row>
    <row r="6595" spans="1:46" x14ac:dyDescent="0.2">
      <c r="A6595" t="s">
        <v>324</v>
      </c>
      <c r="B6595" t="s">
        <v>325</v>
      </c>
      <c r="C6595">
        <f>-69.98553954 / 41.7031531</f>
        <v>-1.6781834067122374</v>
      </c>
      <c r="D6595" t="s">
        <v>326</v>
      </c>
      <c r="E6595" t="s">
        <v>70</v>
      </c>
      <c r="F6595" s="1">
        <v>37873</v>
      </c>
      <c r="G6595">
        <v>8</v>
      </c>
      <c r="O6595">
        <v>0.2</v>
      </c>
      <c r="P6595" t="s">
        <v>71</v>
      </c>
      <c r="Q6595">
        <v>8.74</v>
      </c>
      <c r="R6595" t="s">
        <v>71</v>
      </c>
    </row>
    <row r="6596" spans="1:46" x14ac:dyDescent="0.2">
      <c r="A6596" t="s">
        <v>324</v>
      </c>
      <c r="B6596" t="s">
        <v>325</v>
      </c>
      <c r="C6596">
        <f>-69.98553954 / 41.7031531</f>
        <v>-1.6781834067122374</v>
      </c>
      <c r="D6596" t="s">
        <v>326</v>
      </c>
      <c r="E6596" t="s">
        <v>70</v>
      </c>
      <c r="F6596" s="1">
        <v>37873</v>
      </c>
      <c r="G6596">
        <v>9</v>
      </c>
      <c r="O6596">
        <v>0.19</v>
      </c>
      <c r="P6596" t="s">
        <v>71</v>
      </c>
      <c r="Q6596">
        <v>7.75</v>
      </c>
      <c r="R6596" t="s">
        <v>71</v>
      </c>
      <c r="S6596">
        <v>0.8</v>
      </c>
      <c r="T6596" t="s">
        <v>71</v>
      </c>
      <c r="U6596">
        <v>24.78</v>
      </c>
      <c r="V6596" t="s">
        <v>71</v>
      </c>
      <c r="W6596">
        <v>111</v>
      </c>
      <c r="X6596" t="s">
        <v>71</v>
      </c>
      <c r="Y6596">
        <v>50.44</v>
      </c>
      <c r="AE6596">
        <v>3.13</v>
      </c>
      <c r="AF6596" t="s">
        <v>71</v>
      </c>
      <c r="AG6596">
        <v>6.46</v>
      </c>
      <c r="AH6596" t="s">
        <v>71</v>
      </c>
      <c r="AS6596">
        <v>21.84</v>
      </c>
      <c r="AT6596" t="s">
        <v>71</v>
      </c>
    </row>
    <row r="6597" spans="1:46" x14ac:dyDescent="0.2">
      <c r="A6597" t="s">
        <v>324</v>
      </c>
      <c r="B6597" t="s">
        <v>325</v>
      </c>
      <c r="C6597">
        <f>-69.98553954 / 41.7031531</f>
        <v>-1.6781834067122374</v>
      </c>
      <c r="D6597" t="s">
        <v>326</v>
      </c>
      <c r="E6597" t="s">
        <v>70</v>
      </c>
      <c r="F6597" s="1">
        <v>37873</v>
      </c>
      <c r="G6597">
        <v>10</v>
      </c>
      <c r="O6597">
        <v>0.18</v>
      </c>
      <c r="P6597" t="s">
        <v>71</v>
      </c>
      <c r="Q6597">
        <v>7.32</v>
      </c>
      <c r="R6597" t="s">
        <v>71</v>
      </c>
    </row>
    <row r="6598" spans="1:46" x14ac:dyDescent="0.2">
      <c r="A6598" t="s">
        <v>324</v>
      </c>
      <c r="B6598" t="s">
        <v>325</v>
      </c>
      <c r="C6598">
        <f>-69.98553954 / 41.7031531</f>
        <v>-1.6781834067122374</v>
      </c>
      <c r="D6598" t="s">
        <v>326</v>
      </c>
      <c r="E6598" t="s">
        <v>70</v>
      </c>
      <c r="F6598" s="1">
        <v>37873</v>
      </c>
      <c r="G6598">
        <v>11</v>
      </c>
      <c r="O6598">
        <v>0.17</v>
      </c>
      <c r="P6598" t="s">
        <v>71</v>
      </c>
      <c r="Q6598">
        <v>7.22</v>
      </c>
      <c r="R6598" t="s">
        <v>71</v>
      </c>
    </row>
    <row r="6599" spans="1:46" x14ac:dyDescent="0.2">
      <c r="A6599" t="s">
        <v>324</v>
      </c>
      <c r="B6599" t="s">
        <v>325</v>
      </c>
      <c r="C6599">
        <f>-69.98553954 / 41.7031531</f>
        <v>-1.6781834067122374</v>
      </c>
      <c r="D6599" t="s">
        <v>326</v>
      </c>
      <c r="E6599" t="s">
        <v>70</v>
      </c>
      <c r="F6599" s="1">
        <v>37873</v>
      </c>
      <c r="G6599">
        <v>12</v>
      </c>
      <c r="O6599">
        <v>0.17</v>
      </c>
      <c r="P6599" t="s">
        <v>71</v>
      </c>
      <c r="Q6599">
        <v>7.08</v>
      </c>
      <c r="R6599" t="s">
        <v>71</v>
      </c>
    </row>
    <row r="6600" spans="1:46" x14ac:dyDescent="0.2">
      <c r="A6600" t="s">
        <v>324</v>
      </c>
      <c r="B6600" t="s">
        <v>325</v>
      </c>
      <c r="C6600">
        <f>-69.98553954 / 41.7031531</f>
        <v>-1.6781834067122374</v>
      </c>
      <c r="D6600" t="s">
        <v>326</v>
      </c>
      <c r="E6600" t="s">
        <v>70</v>
      </c>
      <c r="F6600" s="1">
        <v>37873</v>
      </c>
      <c r="G6600">
        <v>13</v>
      </c>
      <c r="O6600">
        <v>0.17</v>
      </c>
      <c r="P6600" t="s">
        <v>71</v>
      </c>
      <c r="Q6600">
        <v>6.98</v>
      </c>
      <c r="R6600" t="s">
        <v>71</v>
      </c>
    </row>
    <row r="6601" spans="1:46" x14ac:dyDescent="0.2">
      <c r="A6601" t="s">
        <v>324</v>
      </c>
      <c r="B6601" t="s">
        <v>325</v>
      </c>
      <c r="C6601">
        <f>-69.98553954 / 41.7031531</f>
        <v>-1.6781834067122374</v>
      </c>
      <c r="D6601" t="s">
        <v>326</v>
      </c>
      <c r="E6601" t="s">
        <v>70</v>
      </c>
      <c r="F6601" s="1">
        <v>37873</v>
      </c>
      <c r="G6601">
        <v>14</v>
      </c>
      <c r="K6601">
        <v>6.36</v>
      </c>
      <c r="L6601" t="s">
        <v>71</v>
      </c>
      <c r="O6601">
        <v>0.16</v>
      </c>
      <c r="P6601" t="s">
        <v>71</v>
      </c>
      <c r="Q6601">
        <v>6.97</v>
      </c>
      <c r="R6601" t="s">
        <v>71</v>
      </c>
      <c r="S6601">
        <v>5.7</v>
      </c>
      <c r="T6601" t="s">
        <v>71</v>
      </c>
      <c r="U6601">
        <v>176.55</v>
      </c>
      <c r="V6601" t="s">
        <v>71</v>
      </c>
      <c r="W6601">
        <v>216.2</v>
      </c>
      <c r="X6601" t="s">
        <v>71</v>
      </c>
      <c r="Y6601">
        <v>78.75</v>
      </c>
      <c r="AA6601">
        <v>48.75</v>
      </c>
      <c r="AE6601">
        <v>4.87</v>
      </c>
      <c r="AF6601" t="s">
        <v>71</v>
      </c>
      <c r="AG6601">
        <v>6.46</v>
      </c>
      <c r="AH6601" t="s">
        <v>71</v>
      </c>
      <c r="AS6601">
        <v>13.96</v>
      </c>
      <c r="AT6601" t="s">
        <v>71</v>
      </c>
    </row>
    <row r="6602" spans="1:46" x14ac:dyDescent="0.2">
      <c r="A6602" t="s">
        <v>324</v>
      </c>
      <c r="B6602" t="s">
        <v>325</v>
      </c>
      <c r="C6602">
        <f>-69.98553954 / 41.7031531</f>
        <v>-1.6781834067122374</v>
      </c>
      <c r="D6602" t="s">
        <v>326</v>
      </c>
      <c r="E6602" t="s">
        <v>70</v>
      </c>
      <c r="F6602" s="1">
        <v>38245</v>
      </c>
      <c r="G6602">
        <v>0.5</v>
      </c>
      <c r="I6602">
        <v>13.83</v>
      </c>
      <c r="J6602" t="s">
        <v>71</v>
      </c>
      <c r="K6602">
        <v>4.84</v>
      </c>
      <c r="L6602" t="s">
        <v>71</v>
      </c>
      <c r="M6602">
        <v>2.2599999999999998</v>
      </c>
      <c r="N6602" t="s">
        <v>71</v>
      </c>
      <c r="O6602">
        <v>8.0500000000000007</v>
      </c>
      <c r="P6602" t="s">
        <v>71</v>
      </c>
      <c r="Q6602">
        <v>22.37</v>
      </c>
      <c r="R6602" t="s">
        <v>71</v>
      </c>
      <c r="S6602">
        <v>0.45</v>
      </c>
      <c r="T6602" t="s">
        <v>71</v>
      </c>
      <c r="U6602">
        <v>13.94</v>
      </c>
      <c r="V6602" t="s">
        <v>71</v>
      </c>
      <c r="W6602">
        <v>26.52</v>
      </c>
      <c r="X6602" t="s">
        <v>71</v>
      </c>
      <c r="Y6602">
        <v>42.14</v>
      </c>
      <c r="AA6602">
        <v>46.07</v>
      </c>
      <c r="AC6602">
        <v>48.25</v>
      </c>
      <c r="AE6602">
        <v>39.35</v>
      </c>
      <c r="AF6602" t="s">
        <v>71</v>
      </c>
      <c r="AG6602">
        <v>6.96</v>
      </c>
      <c r="AH6602" t="s">
        <v>71</v>
      </c>
      <c r="AS6602">
        <v>0.28999999999999998</v>
      </c>
      <c r="AT6602" t="s">
        <v>71</v>
      </c>
    </row>
    <row r="6603" spans="1:46" x14ac:dyDescent="0.2">
      <c r="A6603" t="s">
        <v>324</v>
      </c>
      <c r="B6603" t="s">
        <v>325</v>
      </c>
      <c r="C6603">
        <f>-69.98553954 / 41.7031531</f>
        <v>-1.6781834067122374</v>
      </c>
      <c r="D6603" t="s">
        <v>326</v>
      </c>
      <c r="E6603" t="s">
        <v>70</v>
      </c>
      <c r="F6603" s="1">
        <v>38245</v>
      </c>
      <c r="G6603">
        <v>1</v>
      </c>
      <c r="O6603">
        <v>8.0500000000000007</v>
      </c>
      <c r="P6603" t="s">
        <v>71</v>
      </c>
      <c r="Q6603">
        <v>22.36</v>
      </c>
      <c r="R6603" t="s">
        <v>71</v>
      </c>
    </row>
    <row r="6604" spans="1:46" x14ac:dyDescent="0.2">
      <c r="A6604" t="s">
        <v>324</v>
      </c>
      <c r="B6604" t="s">
        <v>325</v>
      </c>
      <c r="C6604">
        <f>-69.98553954 / 41.7031531</f>
        <v>-1.6781834067122374</v>
      </c>
      <c r="D6604" t="s">
        <v>326</v>
      </c>
      <c r="E6604" t="s">
        <v>70</v>
      </c>
      <c r="F6604" s="1">
        <v>38245</v>
      </c>
      <c r="G6604">
        <v>2</v>
      </c>
      <c r="O6604">
        <v>8.1</v>
      </c>
      <c r="P6604" t="s">
        <v>71</v>
      </c>
      <c r="Q6604">
        <v>22.27</v>
      </c>
      <c r="R6604" t="s">
        <v>71</v>
      </c>
    </row>
    <row r="6605" spans="1:46" x14ac:dyDescent="0.2">
      <c r="A6605" t="s">
        <v>324</v>
      </c>
      <c r="B6605" t="s">
        <v>325</v>
      </c>
      <c r="C6605">
        <f>-69.98553954 / 41.7031531</f>
        <v>-1.6781834067122374</v>
      </c>
      <c r="D6605" t="s">
        <v>326</v>
      </c>
      <c r="E6605" t="s">
        <v>70</v>
      </c>
      <c r="F6605" s="1">
        <v>38245</v>
      </c>
      <c r="G6605">
        <v>3</v>
      </c>
      <c r="K6605">
        <v>6.03</v>
      </c>
      <c r="L6605" t="s">
        <v>71</v>
      </c>
      <c r="O6605">
        <v>8.07</v>
      </c>
      <c r="P6605" t="s">
        <v>71</v>
      </c>
      <c r="Q6605">
        <v>22.08</v>
      </c>
      <c r="R6605" t="s">
        <v>71</v>
      </c>
      <c r="S6605">
        <v>0.54</v>
      </c>
      <c r="T6605" t="s">
        <v>71</v>
      </c>
      <c r="U6605">
        <v>16.73</v>
      </c>
      <c r="V6605" t="s">
        <v>71</v>
      </c>
      <c r="W6605">
        <v>31.45</v>
      </c>
      <c r="X6605" t="s">
        <v>71</v>
      </c>
      <c r="Y6605">
        <v>44.77</v>
      </c>
      <c r="AA6605">
        <v>48.23</v>
      </c>
      <c r="AE6605">
        <v>40.159999999999997</v>
      </c>
      <c r="AF6605" t="s">
        <v>71</v>
      </c>
      <c r="AG6605">
        <v>6.98</v>
      </c>
      <c r="AH6605" t="s">
        <v>71</v>
      </c>
      <c r="AS6605">
        <v>1</v>
      </c>
      <c r="AT6605" t="s">
        <v>71</v>
      </c>
    </row>
    <row r="6606" spans="1:46" x14ac:dyDescent="0.2">
      <c r="A6606" t="s">
        <v>324</v>
      </c>
      <c r="B6606" t="s">
        <v>325</v>
      </c>
      <c r="C6606">
        <f>-69.98553954 / 41.7031531</f>
        <v>-1.6781834067122374</v>
      </c>
      <c r="D6606" t="s">
        <v>326</v>
      </c>
      <c r="E6606" t="s">
        <v>70</v>
      </c>
      <c r="F6606" s="1">
        <v>38245</v>
      </c>
      <c r="G6606">
        <v>4</v>
      </c>
      <c r="O6606">
        <v>6.76</v>
      </c>
      <c r="P6606" t="s">
        <v>71</v>
      </c>
      <c r="Q6606">
        <v>21.43</v>
      </c>
      <c r="R6606" t="s">
        <v>71</v>
      </c>
    </row>
    <row r="6607" spans="1:46" x14ac:dyDescent="0.2">
      <c r="A6607" t="s">
        <v>324</v>
      </c>
      <c r="B6607" t="s">
        <v>325</v>
      </c>
      <c r="C6607">
        <f>-69.98553954 / 41.7031531</f>
        <v>-1.6781834067122374</v>
      </c>
      <c r="D6607" t="s">
        <v>326</v>
      </c>
      <c r="E6607" t="s">
        <v>70</v>
      </c>
      <c r="F6607" s="1">
        <v>38245</v>
      </c>
      <c r="G6607">
        <v>4.5</v>
      </c>
      <c r="O6607">
        <v>5.69</v>
      </c>
      <c r="P6607" t="s">
        <v>71</v>
      </c>
      <c r="Q6607">
        <v>21.11</v>
      </c>
      <c r="R6607" t="s">
        <v>71</v>
      </c>
    </row>
    <row r="6608" spans="1:46" x14ac:dyDescent="0.2">
      <c r="A6608" t="s">
        <v>324</v>
      </c>
      <c r="B6608" t="s">
        <v>325</v>
      </c>
      <c r="C6608">
        <f>-69.98553954 / 41.7031531</f>
        <v>-1.6781834067122374</v>
      </c>
      <c r="D6608" t="s">
        <v>326</v>
      </c>
      <c r="E6608" t="s">
        <v>70</v>
      </c>
      <c r="F6608" s="1">
        <v>38245</v>
      </c>
      <c r="G6608">
        <v>5</v>
      </c>
      <c r="O6608">
        <v>4.72</v>
      </c>
      <c r="P6608" t="s">
        <v>71</v>
      </c>
      <c r="Q6608">
        <v>17.52</v>
      </c>
      <c r="R6608" t="s">
        <v>71</v>
      </c>
    </row>
    <row r="6609" spans="1:46" x14ac:dyDescent="0.2">
      <c r="A6609" t="s">
        <v>324</v>
      </c>
      <c r="B6609" t="s">
        <v>325</v>
      </c>
      <c r="C6609">
        <f>-69.98553954 / 41.7031531</f>
        <v>-1.6781834067122374</v>
      </c>
      <c r="D6609" t="s">
        <v>326</v>
      </c>
      <c r="E6609" t="s">
        <v>70</v>
      </c>
      <c r="F6609" s="1">
        <v>38245</v>
      </c>
      <c r="G6609">
        <v>6</v>
      </c>
      <c r="O6609">
        <v>0.56000000000000005</v>
      </c>
      <c r="P6609" t="s">
        <v>71</v>
      </c>
      <c r="Q6609">
        <v>13.59</v>
      </c>
      <c r="R6609" t="s">
        <v>71</v>
      </c>
    </row>
    <row r="6610" spans="1:46" x14ac:dyDescent="0.2">
      <c r="A6610" t="s">
        <v>324</v>
      </c>
      <c r="B6610" t="s">
        <v>325</v>
      </c>
      <c r="C6610">
        <f>-69.98553954 / 41.7031531</f>
        <v>-1.6781834067122374</v>
      </c>
      <c r="D6610" t="s">
        <v>326</v>
      </c>
      <c r="E6610" t="s">
        <v>70</v>
      </c>
      <c r="F6610" s="1">
        <v>38245</v>
      </c>
      <c r="G6610">
        <v>7</v>
      </c>
      <c r="O6610">
        <v>0.33</v>
      </c>
      <c r="P6610" t="s">
        <v>71</v>
      </c>
      <c r="Q6610">
        <v>10.46</v>
      </c>
      <c r="R6610" t="s">
        <v>71</v>
      </c>
    </row>
    <row r="6611" spans="1:46" x14ac:dyDescent="0.2">
      <c r="A6611" t="s">
        <v>324</v>
      </c>
      <c r="B6611" t="s">
        <v>325</v>
      </c>
      <c r="C6611">
        <f>-69.98553954 / 41.7031531</f>
        <v>-1.6781834067122374</v>
      </c>
      <c r="D6611" t="s">
        <v>326</v>
      </c>
      <c r="E6611" t="s">
        <v>70</v>
      </c>
      <c r="F6611" s="1">
        <v>38245</v>
      </c>
      <c r="G6611">
        <v>8</v>
      </c>
      <c r="O6611">
        <v>0.28999999999999998</v>
      </c>
      <c r="P6611" t="s">
        <v>71</v>
      </c>
      <c r="Q6611">
        <v>8.59</v>
      </c>
      <c r="R6611" t="s">
        <v>71</v>
      </c>
    </row>
    <row r="6612" spans="1:46" x14ac:dyDescent="0.2">
      <c r="A6612" t="s">
        <v>324</v>
      </c>
      <c r="B6612" t="s">
        <v>325</v>
      </c>
      <c r="C6612">
        <f>-69.98553954 / 41.7031531</f>
        <v>-1.6781834067122374</v>
      </c>
      <c r="D6612" t="s">
        <v>326</v>
      </c>
      <c r="E6612" t="s">
        <v>70</v>
      </c>
      <c r="F6612" s="1">
        <v>38245</v>
      </c>
      <c r="G6612">
        <v>9</v>
      </c>
      <c r="O6612">
        <v>0.28999999999999998</v>
      </c>
      <c r="P6612" t="s">
        <v>71</v>
      </c>
      <c r="Q6612">
        <v>7.67</v>
      </c>
      <c r="R6612" t="s">
        <v>71</v>
      </c>
      <c r="S6612">
        <v>1.19</v>
      </c>
      <c r="T6612" t="s">
        <v>71</v>
      </c>
      <c r="U6612">
        <v>36.86</v>
      </c>
      <c r="V6612" t="s">
        <v>71</v>
      </c>
      <c r="W6612">
        <v>135.31</v>
      </c>
      <c r="X6612" t="s">
        <v>71</v>
      </c>
      <c r="Y6612">
        <v>56.16</v>
      </c>
      <c r="AE6612">
        <v>75.47</v>
      </c>
      <c r="AF6612" t="s">
        <v>71</v>
      </c>
      <c r="AG6612">
        <v>6.63</v>
      </c>
      <c r="AH6612" t="s">
        <v>71</v>
      </c>
      <c r="AS6612">
        <v>58.33</v>
      </c>
      <c r="AT6612" t="s">
        <v>71</v>
      </c>
    </row>
    <row r="6613" spans="1:46" x14ac:dyDescent="0.2">
      <c r="A6613" t="s">
        <v>324</v>
      </c>
      <c r="B6613" t="s">
        <v>325</v>
      </c>
      <c r="C6613">
        <f>-69.98553954 / 41.7031531</f>
        <v>-1.6781834067122374</v>
      </c>
      <c r="D6613" t="s">
        <v>326</v>
      </c>
      <c r="E6613" t="s">
        <v>70</v>
      </c>
      <c r="F6613" s="1">
        <v>38245</v>
      </c>
      <c r="G6613">
        <v>10</v>
      </c>
      <c r="O6613">
        <v>0.27</v>
      </c>
      <c r="P6613" t="s">
        <v>71</v>
      </c>
      <c r="Q6613">
        <v>7.2</v>
      </c>
      <c r="R6613" t="s">
        <v>71</v>
      </c>
    </row>
    <row r="6614" spans="1:46" x14ac:dyDescent="0.2">
      <c r="A6614" t="s">
        <v>324</v>
      </c>
      <c r="B6614" t="s">
        <v>325</v>
      </c>
      <c r="C6614">
        <f>-69.98553954 / 41.7031531</f>
        <v>-1.6781834067122374</v>
      </c>
      <c r="D6614" t="s">
        <v>326</v>
      </c>
      <c r="E6614" t="s">
        <v>70</v>
      </c>
      <c r="F6614" s="1">
        <v>38245</v>
      </c>
      <c r="G6614">
        <v>11</v>
      </c>
      <c r="O6614">
        <v>0.25</v>
      </c>
      <c r="P6614" t="s">
        <v>71</v>
      </c>
      <c r="Q6614">
        <v>6.92</v>
      </c>
      <c r="R6614" t="s">
        <v>71</v>
      </c>
    </row>
    <row r="6615" spans="1:46" x14ac:dyDescent="0.2">
      <c r="A6615" t="s">
        <v>324</v>
      </c>
      <c r="B6615" t="s">
        <v>325</v>
      </c>
      <c r="C6615">
        <f>-69.98553954 / 41.7031531</f>
        <v>-1.6781834067122374</v>
      </c>
      <c r="D6615" t="s">
        <v>326</v>
      </c>
      <c r="E6615" t="s">
        <v>70</v>
      </c>
      <c r="F6615" s="1">
        <v>38245</v>
      </c>
      <c r="G6615">
        <v>12</v>
      </c>
      <c r="O6615">
        <v>0.25</v>
      </c>
      <c r="P6615" t="s">
        <v>71</v>
      </c>
      <c r="Q6615">
        <v>6.83</v>
      </c>
      <c r="R6615" t="s">
        <v>71</v>
      </c>
    </row>
    <row r="6616" spans="1:46" x14ac:dyDescent="0.2">
      <c r="A6616" t="s">
        <v>324</v>
      </c>
      <c r="B6616" t="s">
        <v>325</v>
      </c>
      <c r="C6616">
        <f>-69.98553954 / 41.7031531</f>
        <v>-1.6781834067122374</v>
      </c>
      <c r="D6616" t="s">
        <v>326</v>
      </c>
      <c r="E6616" t="s">
        <v>70</v>
      </c>
      <c r="F6616" s="1">
        <v>38245</v>
      </c>
      <c r="G6616">
        <v>12.8</v>
      </c>
      <c r="K6616">
        <v>2.13</v>
      </c>
      <c r="L6616" t="s">
        <v>71</v>
      </c>
      <c r="S6616">
        <v>11.26</v>
      </c>
      <c r="T6616" t="s">
        <v>71</v>
      </c>
      <c r="U6616">
        <v>348.76</v>
      </c>
      <c r="V6616" t="s">
        <v>71</v>
      </c>
      <c r="W6616">
        <v>232.92</v>
      </c>
      <c r="X6616" t="s">
        <v>71</v>
      </c>
      <c r="Y6616">
        <v>88.57</v>
      </c>
      <c r="AA6616">
        <v>38.020000000000003</v>
      </c>
      <c r="AE6616">
        <v>102.31</v>
      </c>
      <c r="AF6616" t="s">
        <v>71</v>
      </c>
      <c r="AG6616">
        <v>6.68</v>
      </c>
      <c r="AH6616" t="s">
        <v>71</v>
      </c>
      <c r="AS6616">
        <v>20.7</v>
      </c>
      <c r="AT6616" t="s">
        <v>71</v>
      </c>
    </row>
    <row r="6617" spans="1:46" x14ac:dyDescent="0.2">
      <c r="A6617" t="s">
        <v>324</v>
      </c>
      <c r="B6617" t="s">
        <v>325</v>
      </c>
      <c r="C6617">
        <f>-69.98553954 / 41.7031531</f>
        <v>-1.6781834067122374</v>
      </c>
      <c r="D6617" t="s">
        <v>326</v>
      </c>
      <c r="E6617" t="s">
        <v>70</v>
      </c>
      <c r="F6617" s="1">
        <v>38245</v>
      </c>
      <c r="G6617">
        <v>13</v>
      </c>
      <c r="O6617">
        <v>0.24</v>
      </c>
      <c r="P6617" t="s">
        <v>71</v>
      </c>
      <c r="Q6617">
        <v>6.76</v>
      </c>
      <c r="R6617" t="s">
        <v>71</v>
      </c>
    </row>
    <row r="6618" spans="1:46" x14ac:dyDescent="0.2">
      <c r="A6618" t="s">
        <v>324</v>
      </c>
      <c r="B6618" t="s">
        <v>325</v>
      </c>
      <c r="C6618">
        <f>-69.98553954 / 41.7031531</f>
        <v>-1.6781834067122374</v>
      </c>
      <c r="D6618" t="s">
        <v>326</v>
      </c>
      <c r="E6618" t="s">
        <v>70</v>
      </c>
      <c r="F6618" s="1">
        <v>38614</v>
      </c>
      <c r="G6618">
        <v>0.5</v>
      </c>
      <c r="I6618">
        <v>15.06</v>
      </c>
      <c r="J6618" t="s">
        <v>71</v>
      </c>
      <c r="K6618">
        <v>56.1</v>
      </c>
      <c r="L6618" t="s">
        <v>71</v>
      </c>
      <c r="M6618">
        <v>0.66</v>
      </c>
      <c r="N6618" t="s">
        <v>71</v>
      </c>
      <c r="O6618">
        <v>9.8699999999999992</v>
      </c>
      <c r="P6618" t="s">
        <v>71</v>
      </c>
      <c r="Q6618">
        <v>22.75</v>
      </c>
      <c r="R6618" t="s">
        <v>71</v>
      </c>
      <c r="S6618">
        <v>0.7</v>
      </c>
      <c r="T6618" t="s">
        <v>71</v>
      </c>
      <c r="U6618">
        <v>21.68</v>
      </c>
      <c r="V6618" t="s">
        <v>71</v>
      </c>
      <c r="W6618">
        <v>72.77</v>
      </c>
      <c r="X6618" t="s">
        <v>71</v>
      </c>
      <c r="Y6618">
        <v>48.51</v>
      </c>
      <c r="AA6618">
        <v>70.11</v>
      </c>
      <c r="AC6618">
        <v>65.989999999999995</v>
      </c>
      <c r="AE6618">
        <v>35.520000000000003</v>
      </c>
      <c r="AF6618" t="s">
        <v>71</v>
      </c>
      <c r="AG6618">
        <v>8.1300000000000008</v>
      </c>
      <c r="AH6618" t="s">
        <v>71</v>
      </c>
      <c r="AS6618">
        <v>0.03</v>
      </c>
      <c r="AT6618" t="s">
        <v>71</v>
      </c>
    </row>
    <row r="6619" spans="1:46" x14ac:dyDescent="0.2">
      <c r="A6619" t="s">
        <v>324</v>
      </c>
      <c r="B6619" t="s">
        <v>325</v>
      </c>
      <c r="C6619">
        <f>-69.98553954 / 41.7031531</f>
        <v>-1.6781834067122374</v>
      </c>
      <c r="D6619" t="s">
        <v>326</v>
      </c>
      <c r="E6619" t="s">
        <v>70</v>
      </c>
      <c r="F6619" s="1">
        <v>38614</v>
      </c>
      <c r="G6619">
        <v>1</v>
      </c>
      <c r="O6619">
        <v>9.8800000000000008</v>
      </c>
      <c r="P6619" t="s">
        <v>71</v>
      </c>
      <c r="Q6619">
        <v>22.59</v>
      </c>
      <c r="R6619" t="s">
        <v>71</v>
      </c>
    </row>
    <row r="6620" spans="1:46" x14ac:dyDescent="0.2">
      <c r="A6620" t="s">
        <v>324</v>
      </c>
      <c r="B6620" t="s">
        <v>325</v>
      </c>
      <c r="C6620">
        <f>-69.98553954 / 41.7031531</f>
        <v>-1.6781834067122374</v>
      </c>
      <c r="D6620" t="s">
        <v>326</v>
      </c>
      <c r="E6620" t="s">
        <v>70</v>
      </c>
      <c r="F6620" s="1">
        <v>38614</v>
      </c>
      <c r="G6620">
        <v>2</v>
      </c>
      <c r="O6620">
        <v>9.61</v>
      </c>
      <c r="P6620" t="s">
        <v>71</v>
      </c>
      <c r="Q6620">
        <v>22.41</v>
      </c>
      <c r="R6620" t="s">
        <v>71</v>
      </c>
    </row>
    <row r="6621" spans="1:46" x14ac:dyDescent="0.2">
      <c r="A6621" t="s">
        <v>324</v>
      </c>
      <c r="B6621" t="s">
        <v>325</v>
      </c>
      <c r="C6621">
        <f>-69.98553954 / 41.7031531</f>
        <v>-1.6781834067122374</v>
      </c>
      <c r="D6621" t="s">
        <v>326</v>
      </c>
      <c r="E6621" t="s">
        <v>70</v>
      </c>
      <c r="F6621" s="1">
        <v>38614</v>
      </c>
      <c r="G6621">
        <v>3</v>
      </c>
      <c r="K6621">
        <v>26.78</v>
      </c>
      <c r="L6621" t="s">
        <v>71</v>
      </c>
      <c r="O6621">
        <v>7.39</v>
      </c>
      <c r="P6621" t="s">
        <v>71</v>
      </c>
      <c r="Q6621">
        <v>22.29</v>
      </c>
      <c r="R6621" t="s">
        <v>71</v>
      </c>
      <c r="S6621">
        <v>0.7</v>
      </c>
      <c r="T6621" t="s">
        <v>71</v>
      </c>
      <c r="U6621">
        <v>21.68</v>
      </c>
      <c r="V6621" t="s">
        <v>71</v>
      </c>
      <c r="W6621">
        <v>44.46</v>
      </c>
      <c r="X6621" t="s">
        <v>71</v>
      </c>
      <c r="Y6621">
        <v>48.51</v>
      </c>
      <c r="AA6621">
        <v>62.85</v>
      </c>
      <c r="AE6621">
        <v>36.119999999999997</v>
      </c>
      <c r="AF6621" t="s">
        <v>71</v>
      </c>
      <c r="AG6621">
        <v>6.96</v>
      </c>
      <c r="AH6621" t="s">
        <v>71</v>
      </c>
      <c r="AS6621">
        <v>1.71</v>
      </c>
      <c r="AT6621" t="s">
        <v>71</v>
      </c>
    </row>
    <row r="6622" spans="1:46" x14ac:dyDescent="0.2">
      <c r="A6622" t="s">
        <v>324</v>
      </c>
      <c r="B6622" t="s">
        <v>325</v>
      </c>
      <c r="C6622">
        <f>-69.98553954 / 41.7031531</f>
        <v>-1.6781834067122374</v>
      </c>
      <c r="D6622" t="s">
        <v>326</v>
      </c>
      <c r="E6622" t="s">
        <v>70</v>
      </c>
      <c r="F6622" s="1">
        <v>38614</v>
      </c>
      <c r="G6622">
        <v>3.5</v>
      </c>
      <c r="O6622">
        <v>5.14</v>
      </c>
      <c r="P6622" t="s">
        <v>71</v>
      </c>
      <c r="Q6622">
        <v>21.87</v>
      </c>
      <c r="R6622" t="s">
        <v>71</v>
      </c>
    </row>
    <row r="6623" spans="1:46" x14ac:dyDescent="0.2">
      <c r="A6623" t="s">
        <v>324</v>
      </c>
      <c r="B6623" t="s">
        <v>325</v>
      </c>
      <c r="C6623">
        <f>-69.98553954 / 41.7031531</f>
        <v>-1.6781834067122374</v>
      </c>
      <c r="D6623" t="s">
        <v>326</v>
      </c>
      <c r="E6623" t="s">
        <v>70</v>
      </c>
      <c r="F6623" s="1">
        <v>38614</v>
      </c>
      <c r="G6623">
        <v>4</v>
      </c>
      <c r="O6623">
        <v>3.2</v>
      </c>
      <c r="P6623" t="s">
        <v>71</v>
      </c>
      <c r="Q6623">
        <v>21.29</v>
      </c>
      <c r="R6623" t="s">
        <v>71</v>
      </c>
    </row>
    <row r="6624" spans="1:46" x14ac:dyDescent="0.2">
      <c r="A6624" t="s">
        <v>324</v>
      </c>
      <c r="B6624" t="s">
        <v>325</v>
      </c>
      <c r="C6624">
        <f>-69.98553954 / 41.7031531</f>
        <v>-1.6781834067122374</v>
      </c>
      <c r="D6624" t="s">
        <v>326</v>
      </c>
      <c r="E6624" t="s">
        <v>70</v>
      </c>
      <c r="F6624" s="1">
        <v>38614</v>
      </c>
      <c r="G6624">
        <v>5</v>
      </c>
      <c r="O6624">
        <v>1.51</v>
      </c>
      <c r="P6624" t="s">
        <v>71</v>
      </c>
      <c r="Q6624">
        <v>17.62</v>
      </c>
      <c r="R6624" t="s">
        <v>71</v>
      </c>
    </row>
    <row r="6625" spans="1:46" x14ac:dyDescent="0.2">
      <c r="A6625" t="s">
        <v>324</v>
      </c>
      <c r="B6625" t="s">
        <v>325</v>
      </c>
      <c r="C6625">
        <f>-69.98553954 / 41.7031531</f>
        <v>-1.6781834067122374</v>
      </c>
      <c r="D6625" t="s">
        <v>326</v>
      </c>
      <c r="E6625" t="s">
        <v>70</v>
      </c>
      <c r="F6625" s="1">
        <v>38614</v>
      </c>
      <c r="G6625">
        <v>6</v>
      </c>
      <c r="O6625">
        <v>0.53</v>
      </c>
      <c r="P6625" t="s">
        <v>71</v>
      </c>
      <c r="Q6625">
        <v>13.74</v>
      </c>
      <c r="R6625" t="s">
        <v>71</v>
      </c>
    </row>
    <row r="6626" spans="1:46" x14ac:dyDescent="0.2">
      <c r="A6626" t="s">
        <v>324</v>
      </c>
      <c r="B6626" t="s">
        <v>325</v>
      </c>
      <c r="C6626">
        <f>-69.98553954 / 41.7031531</f>
        <v>-1.6781834067122374</v>
      </c>
      <c r="D6626" t="s">
        <v>326</v>
      </c>
      <c r="E6626" t="s">
        <v>70</v>
      </c>
      <c r="F6626" s="1">
        <v>38614</v>
      </c>
      <c r="G6626">
        <v>7</v>
      </c>
      <c r="O6626">
        <v>0.23</v>
      </c>
      <c r="P6626" t="s">
        <v>71</v>
      </c>
      <c r="Q6626">
        <v>10.4</v>
      </c>
      <c r="R6626" t="s">
        <v>71</v>
      </c>
    </row>
    <row r="6627" spans="1:46" x14ac:dyDescent="0.2">
      <c r="A6627" t="s">
        <v>324</v>
      </c>
      <c r="B6627" t="s">
        <v>325</v>
      </c>
      <c r="C6627">
        <f>-69.98553954 / 41.7031531</f>
        <v>-1.6781834067122374</v>
      </c>
      <c r="D6627" t="s">
        <v>326</v>
      </c>
      <c r="E6627" t="s">
        <v>70</v>
      </c>
      <c r="F6627" s="1">
        <v>38614</v>
      </c>
      <c r="G6627">
        <v>8</v>
      </c>
      <c r="O6627">
        <v>0.18</v>
      </c>
      <c r="P6627" t="s">
        <v>71</v>
      </c>
      <c r="Q6627">
        <v>8.56</v>
      </c>
      <c r="R6627" t="s">
        <v>71</v>
      </c>
    </row>
    <row r="6628" spans="1:46" x14ac:dyDescent="0.2">
      <c r="A6628" t="s">
        <v>324</v>
      </c>
      <c r="B6628" t="s">
        <v>325</v>
      </c>
      <c r="C6628">
        <f>-69.98553954 / 41.7031531</f>
        <v>-1.6781834067122374</v>
      </c>
      <c r="D6628" t="s">
        <v>326</v>
      </c>
      <c r="E6628" t="s">
        <v>70</v>
      </c>
      <c r="F6628" s="1">
        <v>38614</v>
      </c>
      <c r="G6628">
        <v>9</v>
      </c>
      <c r="O6628">
        <v>0.13</v>
      </c>
      <c r="P6628" t="s">
        <v>71</v>
      </c>
      <c r="Q6628">
        <v>7.48</v>
      </c>
      <c r="R6628" t="s">
        <v>71</v>
      </c>
      <c r="S6628">
        <v>1.8</v>
      </c>
      <c r="T6628" t="s">
        <v>71</v>
      </c>
      <c r="U6628">
        <v>55.75</v>
      </c>
      <c r="V6628" t="s">
        <v>71</v>
      </c>
      <c r="W6628">
        <v>111.82</v>
      </c>
      <c r="X6628" t="s">
        <v>71</v>
      </c>
      <c r="Y6628">
        <v>62.13</v>
      </c>
      <c r="AE6628">
        <v>69.42</v>
      </c>
      <c r="AF6628" t="s">
        <v>71</v>
      </c>
      <c r="AG6628">
        <v>6.57</v>
      </c>
      <c r="AH6628" t="s">
        <v>71</v>
      </c>
      <c r="AS6628">
        <v>24.69</v>
      </c>
      <c r="AT6628" t="s">
        <v>71</v>
      </c>
    </row>
    <row r="6629" spans="1:46" x14ac:dyDescent="0.2">
      <c r="A6629" t="s">
        <v>324</v>
      </c>
      <c r="B6629" t="s">
        <v>325</v>
      </c>
      <c r="C6629">
        <f>-69.98553954 / 41.7031531</f>
        <v>-1.6781834067122374</v>
      </c>
      <c r="D6629" t="s">
        <v>326</v>
      </c>
      <c r="E6629" t="s">
        <v>70</v>
      </c>
      <c r="F6629" s="1">
        <v>38614</v>
      </c>
      <c r="G6629">
        <v>10</v>
      </c>
      <c r="O6629">
        <v>0.21</v>
      </c>
      <c r="P6629" t="s">
        <v>71</v>
      </c>
      <c r="Q6629">
        <v>6.92</v>
      </c>
      <c r="R6629" t="s">
        <v>71</v>
      </c>
    </row>
    <row r="6630" spans="1:46" x14ac:dyDescent="0.2">
      <c r="A6630" t="s">
        <v>324</v>
      </c>
      <c r="B6630" t="s">
        <v>325</v>
      </c>
      <c r="C6630">
        <f>-69.98553954 / 41.7031531</f>
        <v>-1.6781834067122374</v>
      </c>
      <c r="D6630" t="s">
        <v>326</v>
      </c>
      <c r="E6630" t="s">
        <v>70</v>
      </c>
      <c r="F6630" s="1">
        <v>38614</v>
      </c>
      <c r="G6630">
        <v>11</v>
      </c>
      <c r="O6630">
        <v>0.26</v>
      </c>
      <c r="P6630" t="s">
        <v>71</v>
      </c>
      <c r="Q6630">
        <v>9.7100000000000009</v>
      </c>
      <c r="R6630" t="s">
        <v>71</v>
      </c>
    </row>
    <row r="6631" spans="1:46" x14ac:dyDescent="0.2">
      <c r="A6631" t="s">
        <v>324</v>
      </c>
      <c r="B6631" t="s">
        <v>325</v>
      </c>
      <c r="C6631">
        <f>-69.98553954 / 41.7031531</f>
        <v>-1.6781834067122374</v>
      </c>
      <c r="D6631" t="s">
        <v>326</v>
      </c>
      <c r="E6631" t="s">
        <v>70</v>
      </c>
      <c r="F6631" s="1">
        <v>38614</v>
      </c>
      <c r="G6631">
        <v>12</v>
      </c>
      <c r="O6631">
        <v>0.26</v>
      </c>
      <c r="P6631" t="s">
        <v>71</v>
      </c>
      <c r="Q6631">
        <v>9.59</v>
      </c>
      <c r="R6631" t="s">
        <v>71</v>
      </c>
    </row>
    <row r="6632" spans="1:46" x14ac:dyDescent="0.2">
      <c r="A6632" t="s">
        <v>324</v>
      </c>
      <c r="B6632" t="s">
        <v>325</v>
      </c>
      <c r="C6632">
        <f>-69.98553954 / 41.7031531</f>
        <v>-1.6781834067122374</v>
      </c>
      <c r="D6632" t="s">
        <v>326</v>
      </c>
      <c r="E6632" t="s">
        <v>70</v>
      </c>
      <c r="F6632" s="1">
        <v>38614</v>
      </c>
      <c r="G6632">
        <v>13</v>
      </c>
      <c r="O6632">
        <v>0.26</v>
      </c>
      <c r="P6632" t="s">
        <v>71</v>
      </c>
      <c r="Q6632">
        <v>6.48</v>
      </c>
      <c r="R6632" t="s">
        <v>71</v>
      </c>
    </row>
    <row r="6633" spans="1:46" x14ac:dyDescent="0.2">
      <c r="A6633" t="s">
        <v>324</v>
      </c>
      <c r="B6633" t="s">
        <v>325</v>
      </c>
      <c r="C6633">
        <f>-69.98553954 / 41.7031531</f>
        <v>-1.6781834067122374</v>
      </c>
      <c r="D6633" t="s">
        <v>326</v>
      </c>
      <c r="E6633" t="s">
        <v>70</v>
      </c>
      <c r="F6633" s="1">
        <v>38614</v>
      </c>
      <c r="G6633">
        <v>14</v>
      </c>
      <c r="O6633">
        <v>0.26</v>
      </c>
      <c r="P6633" t="s">
        <v>71</v>
      </c>
      <c r="Q6633">
        <v>6.44</v>
      </c>
      <c r="R6633" t="s">
        <v>71</v>
      </c>
      <c r="S6633">
        <v>13.8</v>
      </c>
      <c r="T6633" t="s">
        <v>71</v>
      </c>
      <c r="U6633">
        <v>427.44</v>
      </c>
      <c r="V6633" t="s">
        <v>71</v>
      </c>
      <c r="W6633">
        <v>265.77999999999997</v>
      </c>
      <c r="X6633" t="s">
        <v>71</v>
      </c>
      <c r="Y6633">
        <v>91.5</v>
      </c>
      <c r="AE6633">
        <v>101.3</v>
      </c>
      <c r="AF6633" t="s">
        <v>71</v>
      </c>
      <c r="AG6633">
        <v>6.64</v>
      </c>
      <c r="AH6633" t="s">
        <v>71</v>
      </c>
      <c r="AS6633">
        <v>22.16</v>
      </c>
      <c r="AT6633" t="s">
        <v>71</v>
      </c>
    </row>
    <row r="6634" spans="1:46" x14ac:dyDescent="0.2">
      <c r="A6634" t="s">
        <v>324</v>
      </c>
      <c r="B6634" t="s">
        <v>325</v>
      </c>
      <c r="C6634">
        <f>-69.98553954 / 41.7031531</f>
        <v>-1.6781834067122374</v>
      </c>
      <c r="D6634" t="s">
        <v>326</v>
      </c>
      <c r="E6634" t="s">
        <v>70</v>
      </c>
      <c r="F6634" s="1">
        <v>38952</v>
      </c>
      <c r="G6634">
        <v>0.5</v>
      </c>
      <c r="I6634">
        <v>14.1</v>
      </c>
      <c r="J6634" t="s">
        <v>71</v>
      </c>
      <c r="K6634">
        <v>15.27</v>
      </c>
      <c r="L6634" t="s">
        <v>71</v>
      </c>
      <c r="M6634">
        <v>1.22</v>
      </c>
      <c r="N6634" t="s">
        <v>71</v>
      </c>
      <c r="O6634">
        <v>10.1</v>
      </c>
      <c r="P6634" t="s">
        <v>71</v>
      </c>
      <c r="Q6634">
        <v>24.5</v>
      </c>
      <c r="R6634" t="s">
        <v>71</v>
      </c>
      <c r="S6634">
        <v>0.95</v>
      </c>
      <c r="T6634" t="s">
        <v>71</v>
      </c>
      <c r="U6634">
        <v>29.36</v>
      </c>
      <c r="V6634" t="s">
        <v>71</v>
      </c>
      <c r="W6634">
        <v>69.09</v>
      </c>
      <c r="X6634" t="s">
        <v>71</v>
      </c>
      <c r="Y6634">
        <v>52.88</v>
      </c>
      <c r="AA6634">
        <v>57.34</v>
      </c>
      <c r="AC6634">
        <v>57.13</v>
      </c>
      <c r="AE6634">
        <v>36.32</v>
      </c>
      <c r="AF6634" t="s">
        <v>71</v>
      </c>
      <c r="AG6634">
        <v>8.86</v>
      </c>
      <c r="AH6634" t="s">
        <v>71</v>
      </c>
    </row>
    <row r="6635" spans="1:46" x14ac:dyDescent="0.2">
      <c r="A6635" t="s">
        <v>324</v>
      </c>
      <c r="B6635" t="s">
        <v>325</v>
      </c>
      <c r="C6635">
        <f>-69.98553954 / 41.7031531</f>
        <v>-1.6781834067122374</v>
      </c>
      <c r="D6635" t="s">
        <v>326</v>
      </c>
      <c r="E6635" t="s">
        <v>70</v>
      </c>
      <c r="F6635" s="1">
        <v>38952</v>
      </c>
      <c r="G6635">
        <v>1</v>
      </c>
      <c r="O6635">
        <v>10.19</v>
      </c>
      <c r="P6635" t="s">
        <v>71</v>
      </c>
      <c r="Q6635">
        <v>24.35</v>
      </c>
      <c r="R6635" t="s">
        <v>71</v>
      </c>
    </row>
    <row r="6636" spans="1:46" x14ac:dyDescent="0.2">
      <c r="A6636" t="s">
        <v>324</v>
      </c>
      <c r="B6636" t="s">
        <v>325</v>
      </c>
      <c r="C6636">
        <f>-69.98553954 / 41.7031531</f>
        <v>-1.6781834067122374</v>
      </c>
      <c r="D6636" t="s">
        <v>326</v>
      </c>
      <c r="E6636" t="s">
        <v>70</v>
      </c>
      <c r="F6636" s="1">
        <v>38952</v>
      </c>
      <c r="G6636">
        <v>2</v>
      </c>
      <c r="O6636">
        <v>10.1</v>
      </c>
      <c r="P6636" t="s">
        <v>71</v>
      </c>
      <c r="Q6636">
        <v>24</v>
      </c>
      <c r="R6636" t="s">
        <v>71</v>
      </c>
    </row>
    <row r="6637" spans="1:46" x14ac:dyDescent="0.2">
      <c r="A6637" t="s">
        <v>324</v>
      </c>
      <c r="B6637" t="s">
        <v>325</v>
      </c>
      <c r="C6637">
        <f>-69.98553954 / 41.7031531</f>
        <v>-1.6781834067122374</v>
      </c>
      <c r="D6637" t="s">
        <v>326</v>
      </c>
      <c r="E6637" t="s">
        <v>70</v>
      </c>
      <c r="F6637" s="1">
        <v>38952</v>
      </c>
      <c r="G6637">
        <v>2.5</v>
      </c>
      <c r="O6637">
        <v>8.77</v>
      </c>
      <c r="P6637" t="s">
        <v>71</v>
      </c>
      <c r="Q6637">
        <v>23.8</v>
      </c>
      <c r="R6637" t="s">
        <v>71</v>
      </c>
    </row>
    <row r="6638" spans="1:46" x14ac:dyDescent="0.2">
      <c r="A6638" t="s">
        <v>324</v>
      </c>
      <c r="B6638" t="s">
        <v>325</v>
      </c>
      <c r="C6638">
        <f>-69.98553954 / 41.7031531</f>
        <v>-1.6781834067122374</v>
      </c>
      <c r="D6638" t="s">
        <v>326</v>
      </c>
      <c r="E6638" t="s">
        <v>70</v>
      </c>
      <c r="F6638" s="1">
        <v>38952</v>
      </c>
      <c r="G6638">
        <v>3</v>
      </c>
      <c r="K6638">
        <v>25.8</v>
      </c>
      <c r="L6638" t="s">
        <v>71</v>
      </c>
      <c r="O6638">
        <v>2.34</v>
      </c>
      <c r="P6638" t="s">
        <v>71</v>
      </c>
      <c r="Q6638">
        <v>23.02</v>
      </c>
      <c r="R6638" t="s">
        <v>71</v>
      </c>
      <c r="S6638">
        <v>1.38</v>
      </c>
      <c r="T6638" t="s">
        <v>71</v>
      </c>
      <c r="U6638">
        <v>42.63</v>
      </c>
      <c r="V6638" t="s">
        <v>71</v>
      </c>
      <c r="W6638">
        <v>74.09</v>
      </c>
      <c r="X6638" t="s">
        <v>71</v>
      </c>
      <c r="Y6638">
        <v>58.26</v>
      </c>
      <c r="AA6638">
        <v>62.49</v>
      </c>
      <c r="AE6638">
        <v>36.93</v>
      </c>
      <c r="AF6638" t="s">
        <v>71</v>
      </c>
      <c r="AG6638">
        <v>7.29</v>
      </c>
      <c r="AH6638" t="s">
        <v>71</v>
      </c>
    </row>
    <row r="6639" spans="1:46" x14ac:dyDescent="0.2">
      <c r="A6639" t="s">
        <v>324</v>
      </c>
      <c r="B6639" t="s">
        <v>325</v>
      </c>
      <c r="C6639">
        <f>-69.98553954 / 41.7031531</f>
        <v>-1.6781834067122374</v>
      </c>
      <c r="D6639" t="s">
        <v>326</v>
      </c>
      <c r="E6639" t="s">
        <v>70</v>
      </c>
      <c r="F6639" s="1">
        <v>38952</v>
      </c>
      <c r="G6639">
        <v>3.5</v>
      </c>
      <c r="O6639">
        <v>1.33</v>
      </c>
      <c r="P6639" t="s">
        <v>71</v>
      </c>
      <c r="Q6639">
        <v>20.82</v>
      </c>
      <c r="R6639" t="s">
        <v>71</v>
      </c>
    </row>
    <row r="6640" spans="1:46" x14ac:dyDescent="0.2">
      <c r="A6640" t="s">
        <v>324</v>
      </c>
      <c r="B6640" t="s">
        <v>325</v>
      </c>
      <c r="C6640">
        <f>-69.98553954 / 41.7031531</f>
        <v>-1.6781834067122374</v>
      </c>
      <c r="D6640" t="s">
        <v>326</v>
      </c>
      <c r="E6640" t="s">
        <v>70</v>
      </c>
      <c r="F6640" s="1">
        <v>38952</v>
      </c>
      <c r="G6640">
        <v>4</v>
      </c>
      <c r="O6640">
        <v>1.6</v>
      </c>
      <c r="P6640" t="s">
        <v>71</v>
      </c>
      <c r="Q6640">
        <v>18.440000000000001</v>
      </c>
      <c r="R6640" t="s">
        <v>71</v>
      </c>
    </row>
    <row r="6641" spans="1:46" x14ac:dyDescent="0.2">
      <c r="A6641" t="s">
        <v>324</v>
      </c>
      <c r="B6641" t="s">
        <v>325</v>
      </c>
      <c r="C6641">
        <f>-69.98553954 / 41.7031531</f>
        <v>-1.6781834067122374</v>
      </c>
      <c r="D6641" t="s">
        <v>326</v>
      </c>
      <c r="E6641" t="s">
        <v>70</v>
      </c>
      <c r="F6641" s="1">
        <v>38952</v>
      </c>
      <c r="G6641">
        <v>5</v>
      </c>
      <c r="O6641">
        <v>0.28999999999999998</v>
      </c>
      <c r="P6641" t="s">
        <v>71</v>
      </c>
      <c r="Q6641">
        <v>14.8</v>
      </c>
      <c r="R6641" t="s">
        <v>71</v>
      </c>
    </row>
    <row r="6642" spans="1:46" x14ac:dyDescent="0.2">
      <c r="A6642" t="s">
        <v>324</v>
      </c>
      <c r="B6642" t="s">
        <v>325</v>
      </c>
      <c r="C6642">
        <f>-69.98553954 / 41.7031531</f>
        <v>-1.6781834067122374</v>
      </c>
      <c r="D6642" t="s">
        <v>326</v>
      </c>
      <c r="E6642" t="s">
        <v>70</v>
      </c>
      <c r="F6642" s="1">
        <v>38952</v>
      </c>
      <c r="G6642">
        <v>6</v>
      </c>
      <c r="O6642">
        <v>0.19</v>
      </c>
      <c r="P6642" t="s">
        <v>71</v>
      </c>
      <c r="Q6642">
        <v>12.14</v>
      </c>
      <c r="R6642" t="s">
        <v>71</v>
      </c>
    </row>
    <row r="6643" spans="1:46" x14ac:dyDescent="0.2">
      <c r="A6643" t="s">
        <v>324</v>
      </c>
      <c r="B6643" t="s">
        <v>325</v>
      </c>
      <c r="C6643">
        <f>-69.98553954 / 41.7031531</f>
        <v>-1.6781834067122374</v>
      </c>
      <c r="D6643" t="s">
        <v>326</v>
      </c>
      <c r="E6643" t="s">
        <v>70</v>
      </c>
      <c r="F6643" s="1">
        <v>38952</v>
      </c>
      <c r="G6643">
        <v>7</v>
      </c>
      <c r="O6643">
        <v>0.18</v>
      </c>
      <c r="P6643" t="s">
        <v>71</v>
      </c>
      <c r="Q6643">
        <v>10.36</v>
      </c>
      <c r="R6643" t="s">
        <v>71</v>
      </c>
    </row>
    <row r="6644" spans="1:46" x14ac:dyDescent="0.2">
      <c r="A6644" t="s">
        <v>324</v>
      </c>
      <c r="B6644" t="s">
        <v>325</v>
      </c>
      <c r="C6644">
        <f>-69.98553954 / 41.7031531</f>
        <v>-1.6781834067122374</v>
      </c>
      <c r="D6644" t="s">
        <v>326</v>
      </c>
      <c r="E6644" t="s">
        <v>70</v>
      </c>
      <c r="F6644" s="1">
        <v>38952</v>
      </c>
      <c r="G6644">
        <v>8</v>
      </c>
      <c r="O6644">
        <v>0.2</v>
      </c>
      <c r="P6644" t="s">
        <v>71</v>
      </c>
      <c r="Q6644">
        <v>8.57</v>
      </c>
      <c r="R6644" t="s">
        <v>71</v>
      </c>
    </row>
    <row r="6645" spans="1:46" x14ac:dyDescent="0.2">
      <c r="A6645" t="s">
        <v>324</v>
      </c>
      <c r="B6645" t="s">
        <v>325</v>
      </c>
      <c r="C6645">
        <f>-69.98553954 / 41.7031531</f>
        <v>-1.6781834067122374</v>
      </c>
      <c r="D6645" t="s">
        <v>326</v>
      </c>
      <c r="E6645" t="s">
        <v>70</v>
      </c>
      <c r="F6645" s="1">
        <v>38952</v>
      </c>
      <c r="G6645">
        <v>9</v>
      </c>
      <c r="K6645">
        <v>8.83</v>
      </c>
      <c r="L6645" t="s">
        <v>71</v>
      </c>
      <c r="O6645">
        <v>0.2</v>
      </c>
      <c r="P6645" t="s">
        <v>71</v>
      </c>
      <c r="Q6645">
        <v>7.38</v>
      </c>
      <c r="R6645" t="s">
        <v>71</v>
      </c>
      <c r="S6645">
        <v>2.16</v>
      </c>
      <c r="T6645" t="s">
        <v>71</v>
      </c>
      <c r="U6645">
        <v>66.97</v>
      </c>
      <c r="V6645" t="s">
        <v>71</v>
      </c>
      <c r="W6645">
        <v>144.13999999999999</v>
      </c>
      <c r="X6645" t="s">
        <v>71</v>
      </c>
      <c r="Y6645">
        <v>64.78</v>
      </c>
      <c r="AA6645">
        <v>51.97</v>
      </c>
      <c r="AE6645">
        <v>68.41</v>
      </c>
      <c r="AF6645" t="s">
        <v>71</v>
      </c>
      <c r="AG6645">
        <v>6.72</v>
      </c>
      <c r="AH6645" t="s">
        <v>71</v>
      </c>
    </row>
    <row r="6646" spans="1:46" x14ac:dyDescent="0.2">
      <c r="A6646" t="s">
        <v>324</v>
      </c>
      <c r="B6646" t="s">
        <v>325</v>
      </c>
      <c r="C6646">
        <f>-69.98553954 / 41.7031531</f>
        <v>-1.6781834067122374</v>
      </c>
      <c r="D6646" t="s">
        <v>326</v>
      </c>
      <c r="E6646" t="s">
        <v>70</v>
      </c>
      <c r="F6646" s="1">
        <v>38952</v>
      </c>
      <c r="G6646">
        <v>10</v>
      </c>
      <c r="O6646">
        <v>0.2</v>
      </c>
      <c r="P6646" t="s">
        <v>71</v>
      </c>
      <c r="Q6646">
        <v>6.98</v>
      </c>
      <c r="R6646" t="s">
        <v>71</v>
      </c>
    </row>
    <row r="6647" spans="1:46" x14ac:dyDescent="0.2">
      <c r="A6647" t="s">
        <v>324</v>
      </c>
      <c r="B6647" t="s">
        <v>325</v>
      </c>
      <c r="C6647">
        <f>-69.98553954 / 41.7031531</f>
        <v>-1.6781834067122374</v>
      </c>
      <c r="D6647" t="s">
        <v>326</v>
      </c>
      <c r="E6647" t="s">
        <v>70</v>
      </c>
      <c r="F6647" s="1">
        <v>38952</v>
      </c>
      <c r="G6647">
        <v>11</v>
      </c>
      <c r="O6647">
        <v>0.2</v>
      </c>
      <c r="P6647" t="s">
        <v>71</v>
      </c>
      <c r="Q6647">
        <v>6.8</v>
      </c>
      <c r="R6647" t="s">
        <v>71</v>
      </c>
    </row>
    <row r="6648" spans="1:46" x14ac:dyDescent="0.2">
      <c r="A6648" t="s">
        <v>324</v>
      </c>
      <c r="B6648" t="s">
        <v>325</v>
      </c>
      <c r="C6648">
        <f>-69.98553954 / 41.7031531</f>
        <v>-1.6781834067122374</v>
      </c>
      <c r="D6648" t="s">
        <v>326</v>
      </c>
      <c r="E6648" t="s">
        <v>70</v>
      </c>
      <c r="F6648" s="1">
        <v>38952</v>
      </c>
      <c r="G6648">
        <v>12</v>
      </c>
      <c r="O6648">
        <v>0.2</v>
      </c>
      <c r="P6648" t="s">
        <v>71</v>
      </c>
      <c r="Q6648">
        <v>6.63</v>
      </c>
      <c r="R6648" t="s">
        <v>71</v>
      </c>
    </row>
    <row r="6649" spans="1:46" x14ac:dyDescent="0.2">
      <c r="A6649" t="s">
        <v>324</v>
      </c>
      <c r="B6649" t="s">
        <v>325</v>
      </c>
      <c r="C6649">
        <f>-69.98553954 / 41.7031531</f>
        <v>-1.6781834067122374</v>
      </c>
      <c r="D6649" t="s">
        <v>326</v>
      </c>
      <c r="E6649" t="s">
        <v>70</v>
      </c>
      <c r="F6649" s="1">
        <v>38952</v>
      </c>
      <c r="G6649">
        <v>13</v>
      </c>
      <c r="K6649">
        <v>7.49</v>
      </c>
      <c r="L6649" t="s">
        <v>71</v>
      </c>
      <c r="O6649">
        <v>0.2</v>
      </c>
      <c r="P6649" t="s">
        <v>71</v>
      </c>
      <c r="Q6649">
        <v>6.49</v>
      </c>
      <c r="R6649" t="s">
        <v>71</v>
      </c>
      <c r="S6649">
        <v>7.03</v>
      </c>
      <c r="T6649" t="s">
        <v>71</v>
      </c>
      <c r="U6649">
        <v>217.83</v>
      </c>
      <c r="V6649" t="s">
        <v>71</v>
      </c>
      <c r="W6649">
        <v>225.57</v>
      </c>
      <c r="X6649" t="s">
        <v>71</v>
      </c>
      <c r="Y6649">
        <v>81.78</v>
      </c>
      <c r="AA6649">
        <v>50.35</v>
      </c>
      <c r="AE6649">
        <v>76.48</v>
      </c>
      <c r="AF6649" t="s">
        <v>71</v>
      </c>
      <c r="AG6649">
        <v>6.63</v>
      </c>
      <c r="AH6649" t="s">
        <v>71</v>
      </c>
      <c r="AS6649">
        <v>1.37</v>
      </c>
      <c r="AT6649" t="s">
        <v>71</v>
      </c>
    </row>
    <row r="6650" spans="1:46" x14ac:dyDescent="0.2">
      <c r="A6650" t="s">
        <v>324</v>
      </c>
      <c r="B6650" t="s">
        <v>325</v>
      </c>
      <c r="C6650">
        <f>-69.98553954 / 41.7031531</f>
        <v>-1.6781834067122374</v>
      </c>
      <c r="D6650" t="s">
        <v>326</v>
      </c>
      <c r="E6650" t="s">
        <v>70</v>
      </c>
      <c r="F6650" s="1">
        <v>39335</v>
      </c>
      <c r="G6650">
        <v>0.5</v>
      </c>
      <c r="I6650">
        <v>14.43</v>
      </c>
      <c r="J6650" t="s">
        <v>71</v>
      </c>
      <c r="K6650">
        <v>15.14</v>
      </c>
      <c r="L6650" t="s">
        <v>71</v>
      </c>
      <c r="M6650">
        <v>1.35</v>
      </c>
      <c r="N6650" t="s">
        <v>71</v>
      </c>
      <c r="O6650">
        <v>9.33</v>
      </c>
      <c r="P6650" t="s">
        <v>71</v>
      </c>
      <c r="Q6650">
        <v>23.19</v>
      </c>
      <c r="R6650" t="s">
        <v>71</v>
      </c>
      <c r="S6650">
        <v>0.7</v>
      </c>
      <c r="T6650" t="s">
        <v>71</v>
      </c>
      <c r="U6650">
        <v>21.69</v>
      </c>
      <c r="V6650" t="s">
        <v>71</v>
      </c>
      <c r="W6650">
        <v>52.36</v>
      </c>
      <c r="X6650" t="s">
        <v>71</v>
      </c>
      <c r="Y6650">
        <v>48.52</v>
      </c>
      <c r="AA6650">
        <v>57.26</v>
      </c>
      <c r="AC6650">
        <v>55.68</v>
      </c>
      <c r="AE6650">
        <v>18.399999999999999</v>
      </c>
      <c r="AF6650" t="s">
        <v>71</v>
      </c>
      <c r="AG6650">
        <v>8.0299999999999994</v>
      </c>
      <c r="AH6650" t="s">
        <v>71</v>
      </c>
      <c r="AS6650">
        <v>2.87</v>
      </c>
      <c r="AT6650" t="s">
        <v>71</v>
      </c>
    </row>
    <row r="6651" spans="1:46" x14ac:dyDescent="0.2">
      <c r="A6651" t="s">
        <v>324</v>
      </c>
      <c r="B6651" t="s">
        <v>325</v>
      </c>
      <c r="C6651">
        <f>-69.98553954 / 41.7031531</f>
        <v>-1.6781834067122374</v>
      </c>
      <c r="D6651" t="s">
        <v>326</v>
      </c>
      <c r="E6651" t="s">
        <v>70</v>
      </c>
      <c r="F6651" s="1">
        <v>39335</v>
      </c>
      <c r="G6651">
        <v>1</v>
      </c>
      <c r="O6651">
        <v>9.4</v>
      </c>
      <c r="P6651" t="s">
        <v>71</v>
      </c>
      <c r="Q6651">
        <v>23.16</v>
      </c>
      <c r="R6651" t="s">
        <v>71</v>
      </c>
    </row>
    <row r="6652" spans="1:46" x14ac:dyDescent="0.2">
      <c r="A6652" t="s">
        <v>324</v>
      </c>
      <c r="B6652" t="s">
        <v>325</v>
      </c>
      <c r="C6652">
        <f>-69.98553954 / 41.7031531</f>
        <v>-1.6781834067122374</v>
      </c>
      <c r="D6652" t="s">
        <v>326</v>
      </c>
      <c r="E6652" t="s">
        <v>70</v>
      </c>
      <c r="F6652" s="1">
        <v>39335</v>
      </c>
      <c r="G6652">
        <v>2</v>
      </c>
      <c r="O6652">
        <v>9.32</v>
      </c>
      <c r="P6652" t="s">
        <v>71</v>
      </c>
      <c r="Q6652">
        <v>23.1</v>
      </c>
      <c r="R6652" t="s">
        <v>71</v>
      </c>
    </row>
    <row r="6653" spans="1:46" x14ac:dyDescent="0.2">
      <c r="A6653" t="s">
        <v>324</v>
      </c>
      <c r="B6653" t="s">
        <v>325</v>
      </c>
      <c r="C6653">
        <f>-69.98553954 / 41.7031531</f>
        <v>-1.6781834067122374</v>
      </c>
      <c r="D6653" t="s">
        <v>326</v>
      </c>
      <c r="E6653" t="s">
        <v>70</v>
      </c>
      <c r="F6653" s="1">
        <v>39335</v>
      </c>
      <c r="G6653">
        <v>2.5</v>
      </c>
      <c r="O6653">
        <v>7.97</v>
      </c>
      <c r="P6653" t="s">
        <v>71</v>
      </c>
      <c r="Q6653">
        <v>22.89</v>
      </c>
      <c r="R6653" t="s">
        <v>71</v>
      </c>
    </row>
    <row r="6654" spans="1:46" x14ac:dyDescent="0.2">
      <c r="A6654" t="s">
        <v>324</v>
      </c>
      <c r="B6654" t="s">
        <v>325</v>
      </c>
      <c r="C6654">
        <f>-69.98553954 / 41.7031531</f>
        <v>-1.6781834067122374</v>
      </c>
      <c r="D6654" t="s">
        <v>326</v>
      </c>
      <c r="E6654" t="s">
        <v>70</v>
      </c>
      <c r="F6654" s="1">
        <v>39335</v>
      </c>
      <c r="G6654">
        <v>3</v>
      </c>
      <c r="K6654">
        <v>16.66</v>
      </c>
      <c r="L6654" t="s">
        <v>71</v>
      </c>
      <c r="O6654">
        <v>7.58</v>
      </c>
      <c r="P6654" t="s">
        <v>71</v>
      </c>
      <c r="Q6654">
        <v>22.44</v>
      </c>
      <c r="R6654" t="s">
        <v>71</v>
      </c>
      <c r="S6654">
        <v>0.88</v>
      </c>
      <c r="T6654" t="s">
        <v>71</v>
      </c>
      <c r="U6654">
        <v>27.3</v>
      </c>
      <c r="V6654" t="s">
        <v>71</v>
      </c>
      <c r="W6654">
        <v>52.06</v>
      </c>
      <c r="X6654" t="s">
        <v>71</v>
      </c>
      <c r="Y6654">
        <v>51.84</v>
      </c>
      <c r="AA6654">
        <v>58.2</v>
      </c>
      <c r="AE6654">
        <v>18.2</v>
      </c>
      <c r="AF6654" t="s">
        <v>71</v>
      </c>
      <c r="AG6654">
        <v>7.24</v>
      </c>
      <c r="AH6654" t="s">
        <v>71</v>
      </c>
      <c r="AS6654">
        <v>2.74</v>
      </c>
      <c r="AT6654" t="s">
        <v>71</v>
      </c>
    </row>
    <row r="6655" spans="1:46" x14ac:dyDescent="0.2">
      <c r="A6655" t="s">
        <v>324</v>
      </c>
      <c r="B6655" t="s">
        <v>325</v>
      </c>
      <c r="C6655">
        <f>-69.98553954 / 41.7031531</f>
        <v>-1.6781834067122374</v>
      </c>
      <c r="D6655" t="s">
        <v>326</v>
      </c>
      <c r="E6655" t="s">
        <v>70</v>
      </c>
      <c r="F6655" s="1">
        <v>39335</v>
      </c>
      <c r="G6655">
        <v>3.5</v>
      </c>
      <c r="O6655">
        <v>4.8499999999999996</v>
      </c>
      <c r="P6655" t="s">
        <v>71</v>
      </c>
      <c r="Q6655">
        <v>21.83</v>
      </c>
      <c r="R6655" t="s">
        <v>71</v>
      </c>
    </row>
    <row r="6656" spans="1:46" x14ac:dyDescent="0.2">
      <c r="A6656" t="s">
        <v>324</v>
      </c>
      <c r="B6656" t="s">
        <v>325</v>
      </c>
      <c r="C6656">
        <f>-69.98553954 / 41.7031531</f>
        <v>-1.6781834067122374</v>
      </c>
      <c r="D6656" t="s">
        <v>326</v>
      </c>
      <c r="E6656" t="s">
        <v>70</v>
      </c>
      <c r="F6656" s="1">
        <v>39335</v>
      </c>
      <c r="G6656">
        <v>4</v>
      </c>
      <c r="O6656">
        <v>0.71</v>
      </c>
      <c r="P6656" t="s">
        <v>71</v>
      </c>
      <c r="Q6656">
        <v>20.48</v>
      </c>
      <c r="R6656" t="s">
        <v>71</v>
      </c>
    </row>
    <row r="6657" spans="1:46" x14ac:dyDescent="0.2">
      <c r="A6657" t="s">
        <v>324</v>
      </c>
      <c r="B6657" t="s">
        <v>325</v>
      </c>
      <c r="C6657">
        <f>-69.98553954 / 41.7031531</f>
        <v>-1.6781834067122374</v>
      </c>
      <c r="D6657" t="s">
        <v>326</v>
      </c>
      <c r="E6657" t="s">
        <v>70</v>
      </c>
      <c r="F6657" s="1">
        <v>39335</v>
      </c>
      <c r="G6657">
        <v>5</v>
      </c>
      <c r="O6657">
        <v>0.3</v>
      </c>
      <c r="P6657" t="s">
        <v>71</v>
      </c>
      <c r="Q6657">
        <v>16.77</v>
      </c>
      <c r="R6657" t="s">
        <v>71</v>
      </c>
    </row>
    <row r="6658" spans="1:46" x14ac:dyDescent="0.2">
      <c r="A6658" t="s">
        <v>324</v>
      </c>
      <c r="B6658" t="s">
        <v>325</v>
      </c>
      <c r="C6658">
        <f>-69.98553954 / 41.7031531</f>
        <v>-1.6781834067122374</v>
      </c>
      <c r="D6658" t="s">
        <v>326</v>
      </c>
      <c r="E6658" t="s">
        <v>70</v>
      </c>
      <c r="F6658" s="1">
        <v>39335</v>
      </c>
      <c r="G6658">
        <v>6</v>
      </c>
      <c r="O6658">
        <v>0.1</v>
      </c>
      <c r="P6658" t="s">
        <v>71</v>
      </c>
      <c r="Q6658">
        <v>12.51</v>
      </c>
      <c r="R6658" t="s">
        <v>71</v>
      </c>
    </row>
    <row r="6659" spans="1:46" x14ac:dyDescent="0.2">
      <c r="A6659" t="s">
        <v>324</v>
      </c>
      <c r="B6659" t="s">
        <v>325</v>
      </c>
      <c r="C6659">
        <f>-69.98553954 / 41.7031531</f>
        <v>-1.6781834067122374</v>
      </c>
      <c r="D6659" t="s">
        <v>326</v>
      </c>
      <c r="E6659" t="s">
        <v>70</v>
      </c>
      <c r="F6659" s="1">
        <v>39335</v>
      </c>
      <c r="G6659">
        <v>7</v>
      </c>
      <c r="O6659">
        <v>7.0000000000000007E-2</v>
      </c>
      <c r="P6659" t="s">
        <v>71</v>
      </c>
      <c r="Q6659">
        <v>10.45</v>
      </c>
      <c r="R6659" t="s">
        <v>71</v>
      </c>
    </row>
    <row r="6660" spans="1:46" x14ac:dyDescent="0.2">
      <c r="A6660" t="s">
        <v>324</v>
      </c>
      <c r="B6660" t="s">
        <v>325</v>
      </c>
      <c r="C6660">
        <f>-69.98553954 / 41.7031531</f>
        <v>-1.6781834067122374</v>
      </c>
      <c r="D6660" t="s">
        <v>326</v>
      </c>
      <c r="E6660" t="s">
        <v>70</v>
      </c>
      <c r="F6660" s="1">
        <v>39335</v>
      </c>
      <c r="G6660">
        <v>8</v>
      </c>
      <c r="O6660">
        <v>0.06</v>
      </c>
      <c r="P6660" t="s">
        <v>71</v>
      </c>
      <c r="Q6660">
        <v>8.8000000000000007</v>
      </c>
      <c r="R6660" t="s">
        <v>71</v>
      </c>
    </row>
    <row r="6661" spans="1:46" x14ac:dyDescent="0.2">
      <c r="A6661" t="s">
        <v>324</v>
      </c>
      <c r="B6661" t="s">
        <v>325</v>
      </c>
      <c r="C6661">
        <f>-69.98553954 / 41.7031531</f>
        <v>-1.6781834067122374</v>
      </c>
      <c r="D6661" t="s">
        <v>326</v>
      </c>
      <c r="E6661" t="s">
        <v>70</v>
      </c>
      <c r="F6661" s="1">
        <v>39335</v>
      </c>
      <c r="G6661">
        <v>9</v>
      </c>
      <c r="O6661">
        <v>0.06</v>
      </c>
      <c r="P6661" t="s">
        <v>71</v>
      </c>
      <c r="Q6661">
        <v>8.2799999999999994</v>
      </c>
      <c r="R6661" t="s">
        <v>71</v>
      </c>
      <c r="S6661">
        <v>2.02</v>
      </c>
      <c r="T6661" t="s">
        <v>71</v>
      </c>
      <c r="U6661">
        <v>62.57</v>
      </c>
      <c r="V6661" t="s">
        <v>71</v>
      </c>
      <c r="W6661">
        <v>109.86</v>
      </c>
      <c r="X6661" t="s">
        <v>71</v>
      </c>
      <c r="Y6661">
        <v>63.8</v>
      </c>
      <c r="AE6661">
        <v>36.1</v>
      </c>
      <c r="AF6661" t="s">
        <v>71</v>
      </c>
      <c r="AG6661">
        <v>6.35</v>
      </c>
      <c r="AH6661" t="s">
        <v>71</v>
      </c>
      <c r="AS6661">
        <v>63.69</v>
      </c>
      <c r="AT6661" t="s">
        <v>71</v>
      </c>
    </row>
    <row r="6662" spans="1:46" x14ac:dyDescent="0.2">
      <c r="A6662" t="s">
        <v>324</v>
      </c>
      <c r="B6662" t="s">
        <v>325</v>
      </c>
      <c r="C6662">
        <f>-69.98553954 / 41.7031531</f>
        <v>-1.6781834067122374</v>
      </c>
      <c r="D6662" t="s">
        <v>326</v>
      </c>
      <c r="E6662" t="s">
        <v>70</v>
      </c>
      <c r="F6662" s="1">
        <v>39335</v>
      </c>
      <c r="G6662">
        <v>10</v>
      </c>
      <c r="O6662">
        <v>0.05</v>
      </c>
      <c r="P6662" t="s">
        <v>71</v>
      </c>
      <c r="Q6662">
        <v>8.0500000000000007</v>
      </c>
      <c r="R6662" t="s">
        <v>71</v>
      </c>
    </row>
    <row r="6663" spans="1:46" x14ac:dyDescent="0.2">
      <c r="A6663" t="s">
        <v>324</v>
      </c>
      <c r="B6663" t="s">
        <v>325</v>
      </c>
      <c r="C6663">
        <f>-69.98553954 / 41.7031531</f>
        <v>-1.6781834067122374</v>
      </c>
      <c r="D6663" t="s">
        <v>326</v>
      </c>
      <c r="E6663" t="s">
        <v>70</v>
      </c>
      <c r="F6663" s="1">
        <v>39335</v>
      </c>
      <c r="G6663">
        <v>11</v>
      </c>
      <c r="O6663">
        <v>0.05</v>
      </c>
      <c r="P6663" t="s">
        <v>71</v>
      </c>
      <c r="Q6663">
        <v>7.93</v>
      </c>
      <c r="R6663" t="s">
        <v>71</v>
      </c>
    </row>
    <row r="6664" spans="1:46" x14ac:dyDescent="0.2">
      <c r="A6664" t="s">
        <v>324</v>
      </c>
      <c r="B6664" t="s">
        <v>325</v>
      </c>
      <c r="C6664">
        <f>-69.98553954 / 41.7031531</f>
        <v>-1.6781834067122374</v>
      </c>
      <c r="D6664" t="s">
        <v>326</v>
      </c>
      <c r="E6664" t="s">
        <v>70</v>
      </c>
      <c r="F6664" s="1">
        <v>39335</v>
      </c>
      <c r="G6664">
        <v>12</v>
      </c>
      <c r="O6664">
        <v>0.05</v>
      </c>
      <c r="P6664" t="s">
        <v>71</v>
      </c>
      <c r="Q6664">
        <v>7.85</v>
      </c>
      <c r="R6664" t="s">
        <v>71</v>
      </c>
    </row>
    <row r="6665" spans="1:46" x14ac:dyDescent="0.2">
      <c r="A6665" t="s">
        <v>324</v>
      </c>
      <c r="B6665" t="s">
        <v>325</v>
      </c>
      <c r="C6665">
        <f>-69.98553954 / 41.7031531</f>
        <v>-1.6781834067122374</v>
      </c>
      <c r="D6665" t="s">
        <v>326</v>
      </c>
      <c r="E6665" t="s">
        <v>70</v>
      </c>
      <c r="F6665" s="1">
        <v>39335</v>
      </c>
      <c r="G6665">
        <v>13</v>
      </c>
      <c r="O6665">
        <v>0.05</v>
      </c>
      <c r="P6665" t="s">
        <v>71</v>
      </c>
      <c r="Q6665">
        <v>7.83</v>
      </c>
      <c r="R6665" t="s">
        <v>71</v>
      </c>
    </row>
    <row r="6666" spans="1:46" x14ac:dyDescent="0.2">
      <c r="A6666" t="s">
        <v>324</v>
      </c>
      <c r="B6666" t="s">
        <v>325</v>
      </c>
      <c r="C6666">
        <f>-69.98553954 / 41.7031531</f>
        <v>-1.6781834067122374</v>
      </c>
      <c r="D6666" t="s">
        <v>326</v>
      </c>
      <c r="E6666" t="s">
        <v>70</v>
      </c>
      <c r="F6666" s="1">
        <v>39335</v>
      </c>
      <c r="G6666">
        <v>13.5</v>
      </c>
      <c r="S6666">
        <v>10.23</v>
      </c>
      <c r="T6666" t="s">
        <v>71</v>
      </c>
      <c r="U6666">
        <v>316.89</v>
      </c>
      <c r="V6666" t="s">
        <v>71</v>
      </c>
      <c r="W6666">
        <v>243.4</v>
      </c>
      <c r="X6666" t="s">
        <v>71</v>
      </c>
      <c r="Y6666">
        <v>87.19</v>
      </c>
      <c r="AE6666">
        <v>46.9</v>
      </c>
      <c r="AF6666" t="s">
        <v>71</v>
      </c>
      <c r="AG6666">
        <v>6.43</v>
      </c>
      <c r="AH6666" t="s">
        <v>71</v>
      </c>
      <c r="AS6666">
        <v>21.85</v>
      </c>
      <c r="AT6666" t="s">
        <v>71</v>
      </c>
    </row>
    <row r="6667" spans="1:46" x14ac:dyDescent="0.2">
      <c r="A6667" t="s">
        <v>324</v>
      </c>
      <c r="B6667" t="s">
        <v>325</v>
      </c>
      <c r="C6667">
        <f>-69.98553954 / 41.7031531</f>
        <v>-1.6781834067122374</v>
      </c>
      <c r="D6667" t="s">
        <v>326</v>
      </c>
      <c r="E6667" t="s">
        <v>70</v>
      </c>
      <c r="F6667" s="1">
        <v>39335</v>
      </c>
      <c r="G6667">
        <v>14</v>
      </c>
      <c r="O6667">
        <v>0.05</v>
      </c>
      <c r="P6667" t="s">
        <v>71</v>
      </c>
      <c r="Q6667">
        <v>7.79</v>
      </c>
      <c r="R6667" t="s">
        <v>71</v>
      </c>
    </row>
    <row r="6668" spans="1:46" x14ac:dyDescent="0.2">
      <c r="A6668" t="s">
        <v>324</v>
      </c>
      <c r="B6668" t="s">
        <v>325</v>
      </c>
      <c r="C6668">
        <f>-69.98553954 / 41.7031531</f>
        <v>-1.6781834067122374</v>
      </c>
      <c r="D6668" t="s">
        <v>326</v>
      </c>
      <c r="E6668" t="s">
        <v>70</v>
      </c>
      <c r="F6668" s="1">
        <v>39707</v>
      </c>
      <c r="G6668">
        <v>0.5</v>
      </c>
      <c r="I6668">
        <v>14.07</v>
      </c>
      <c r="J6668" t="s">
        <v>71</v>
      </c>
      <c r="K6668">
        <v>11.06</v>
      </c>
      <c r="L6668" t="s">
        <v>71</v>
      </c>
      <c r="M6668">
        <v>1.66</v>
      </c>
      <c r="N6668" t="s">
        <v>71</v>
      </c>
      <c r="O6668">
        <v>9.16</v>
      </c>
      <c r="P6668" t="s">
        <v>71</v>
      </c>
      <c r="Q6668">
        <v>22.1</v>
      </c>
      <c r="R6668" t="s">
        <v>71</v>
      </c>
      <c r="S6668">
        <v>0.5</v>
      </c>
      <c r="T6668" t="s">
        <v>71</v>
      </c>
      <c r="U6668">
        <v>15.49</v>
      </c>
      <c r="V6668" t="s">
        <v>71</v>
      </c>
      <c r="W6668">
        <v>33.22</v>
      </c>
      <c r="X6668" t="s">
        <v>71</v>
      </c>
      <c r="Y6668">
        <v>43.66</v>
      </c>
      <c r="AA6668">
        <v>54.18</v>
      </c>
      <c r="AC6668">
        <v>52.7</v>
      </c>
      <c r="AE6668">
        <v>18.399999999999999</v>
      </c>
      <c r="AF6668" t="s">
        <v>71</v>
      </c>
      <c r="AG6668">
        <v>6.85</v>
      </c>
      <c r="AH6668" t="s">
        <v>71</v>
      </c>
      <c r="AS6668">
        <v>2.85</v>
      </c>
      <c r="AT6668" t="s">
        <v>71</v>
      </c>
    </row>
    <row r="6669" spans="1:46" x14ac:dyDescent="0.2">
      <c r="A6669" t="s">
        <v>324</v>
      </c>
      <c r="B6669" t="s">
        <v>325</v>
      </c>
      <c r="C6669">
        <f>-69.98553954 / 41.7031531</f>
        <v>-1.6781834067122374</v>
      </c>
      <c r="D6669" t="s">
        <v>326</v>
      </c>
      <c r="E6669" t="s">
        <v>70</v>
      </c>
      <c r="F6669" s="1">
        <v>39707</v>
      </c>
      <c r="G6669">
        <v>1</v>
      </c>
      <c r="O6669">
        <v>9.18</v>
      </c>
      <c r="P6669" t="s">
        <v>71</v>
      </c>
      <c r="Q6669">
        <v>22</v>
      </c>
      <c r="R6669" t="s">
        <v>71</v>
      </c>
    </row>
    <row r="6670" spans="1:46" x14ac:dyDescent="0.2">
      <c r="A6670" t="s">
        <v>324</v>
      </c>
      <c r="B6670" t="s">
        <v>325</v>
      </c>
      <c r="C6670">
        <f>-69.98553954 / 41.7031531</f>
        <v>-1.6781834067122374</v>
      </c>
      <c r="D6670" t="s">
        <v>326</v>
      </c>
      <c r="E6670" t="s">
        <v>70</v>
      </c>
      <c r="F6670" s="1">
        <v>39707</v>
      </c>
      <c r="G6670">
        <v>2</v>
      </c>
      <c r="O6670">
        <v>9.19</v>
      </c>
      <c r="P6670" t="s">
        <v>71</v>
      </c>
      <c r="Q6670">
        <v>21.9</v>
      </c>
      <c r="R6670" t="s">
        <v>71</v>
      </c>
    </row>
    <row r="6671" spans="1:46" x14ac:dyDescent="0.2">
      <c r="A6671" t="s">
        <v>324</v>
      </c>
      <c r="B6671" t="s">
        <v>325</v>
      </c>
      <c r="C6671">
        <f>-69.98553954 / 41.7031531</f>
        <v>-1.6781834067122374</v>
      </c>
      <c r="D6671" t="s">
        <v>326</v>
      </c>
      <c r="E6671" t="s">
        <v>70</v>
      </c>
      <c r="F6671" s="1">
        <v>39707</v>
      </c>
      <c r="G6671">
        <v>3</v>
      </c>
      <c r="K6671">
        <v>17.100000000000001</v>
      </c>
      <c r="L6671" t="s">
        <v>71</v>
      </c>
      <c r="O6671">
        <v>8.52</v>
      </c>
      <c r="P6671" t="s">
        <v>71</v>
      </c>
      <c r="Q6671">
        <v>21.5</v>
      </c>
      <c r="R6671" t="s">
        <v>71</v>
      </c>
      <c r="S6671">
        <v>0.63</v>
      </c>
      <c r="T6671" t="s">
        <v>71</v>
      </c>
      <c r="U6671">
        <v>19.510000000000002</v>
      </c>
      <c r="V6671" t="s">
        <v>71</v>
      </c>
      <c r="W6671">
        <v>34.71</v>
      </c>
      <c r="X6671" t="s">
        <v>71</v>
      </c>
      <c r="Y6671">
        <v>46.99</v>
      </c>
      <c r="AA6671">
        <v>58.45</v>
      </c>
      <c r="AE6671">
        <v>18.2</v>
      </c>
      <c r="AF6671" t="s">
        <v>71</v>
      </c>
      <c r="AG6671">
        <v>6.72</v>
      </c>
      <c r="AH6671" t="s">
        <v>71</v>
      </c>
      <c r="AS6671">
        <v>2.96</v>
      </c>
      <c r="AT6671" t="s">
        <v>71</v>
      </c>
    </row>
    <row r="6672" spans="1:46" x14ac:dyDescent="0.2">
      <c r="A6672" t="s">
        <v>324</v>
      </c>
      <c r="B6672" t="s">
        <v>325</v>
      </c>
      <c r="C6672">
        <f>-69.98553954 / 41.7031531</f>
        <v>-1.6781834067122374</v>
      </c>
      <c r="D6672" t="s">
        <v>326</v>
      </c>
      <c r="E6672" t="s">
        <v>70</v>
      </c>
      <c r="F6672" s="1">
        <v>39707</v>
      </c>
      <c r="G6672">
        <v>4</v>
      </c>
      <c r="O6672">
        <v>6.57</v>
      </c>
      <c r="P6672" t="s">
        <v>71</v>
      </c>
      <c r="Q6672">
        <v>21.1</v>
      </c>
      <c r="R6672" t="s">
        <v>71</v>
      </c>
    </row>
    <row r="6673" spans="1:58" x14ac:dyDescent="0.2">
      <c r="A6673" t="s">
        <v>324</v>
      </c>
      <c r="B6673" t="s">
        <v>325</v>
      </c>
      <c r="C6673">
        <f>-69.98553954 / 41.7031531</f>
        <v>-1.6781834067122374</v>
      </c>
      <c r="D6673" t="s">
        <v>326</v>
      </c>
      <c r="E6673" t="s">
        <v>70</v>
      </c>
      <c r="F6673" s="1">
        <v>39707</v>
      </c>
      <c r="G6673">
        <v>4.5</v>
      </c>
      <c r="O6673">
        <v>2.64</v>
      </c>
      <c r="P6673" t="s">
        <v>71</v>
      </c>
      <c r="Q6673">
        <v>20.2</v>
      </c>
      <c r="R6673" t="s">
        <v>71</v>
      </c>
    </row>
    <row r="6674" spans="1:58" x14ac:dyDescent="0.2">
      <c r="A6674" t="s">
        <v>324</v>
      </c>
      <c r="B6674" t="s">
        <v>325</v>
      </c>
      <c r="C6674">
        <f>-69.98553954 / 41.7031531</f>
        <v>-1.6781834067122374</v>
      </c>
      <c r="D6674" t="s">
        <v>326</v>
      </c>
      <c r="E6674" t="s">
        <v>70</v>
      </c>
      <c r="F6674" s="1">
        <v>39707</v>
      </c>
      <c r="G6674">
        <v>5</v>
      </c>
      <c r="O6674">
        <v>0.32</v>
      </c>
      <c r="P6674" t="s">
        <v>71</v>
      </c>
      <c r="Q6674">
        <v>17.399999999999999</v>
      </c>
      <c r="R6674" t="s">
        <v>71</v>
      </c>
    </row>
    <row r="6675" spans="1:58" x14ac:dyDescent="0.2">
      <c r="A6675" t="s">
        <v>324</v>
      </c>
      <c r="B6675" t="s">
        <v>325</v>
      </c>
      <c r="C6675">
        <f>-69.98553954 / 41.7031531</f>
        <v>-1.6781834067122374</v>
      </c>
      <c r="D6675" t="s">
        <v>326</v>
      </c>
      <c r="E6675" t="s">
        <v>70</v>
      </c>
      <c r="F6675" s="1">
        <v>39707</v>
      </c>
      <c r="G6675">
        <v>6</v>
      </c>
      <c r="O6675">
        <v>0.22</v>
      </c>
      <c r="P6675" t="s">
        <v>71</v>
      </c>
      <c r="Q6675">
        <v>13.7</v>
      </c>
      <c r="R6675" t="s">
        <v>71</v>
      </c>
    </row>
    <row r="6676" spans="1:58" x14ac:dyDescent="0.2">
      <c r="A6676" t="s">
        <v>324</v>
      </c>
      <c r="B6676" t="s">
        <v>325</v>
      </c>
      <c r="C6676">
        <f>-69.98553954 / 41.7031531</f>
        <v>-1.6781834067122374</v>
      </c>
      <c r="D6676" t="s">
        <v>326</v>
      </c>
      <c r="E6676" t="s">
        <v>70</v>
      </c>
      <c r="F6676" s="1">
        <v>39707</v>
      </c>
      <c r="G6676">
        <v>7</v>
      </c>
      <c r="O6676">
        <v>0.2</v>
      </c>
      <c r="P6676" t="s">
        <v>71</v>
      </c>
      <c r="Q6676">
        <v>10.9</v>
      </c>
      <c r="R6676" t="s">
        <v>71</v>
      </c>
    </row>
    <row r="6677" spans="1:58" x14ac:dyDescent="0.2">
      <c r="A6677" t="s">
        <v>324</v>
      </c>
      <c r="B6677" t="s">
        <v>325</v>
      </c>
      <c r="C6677">
        <f>-69.98553954 / 41.7031531</f>
        <v>-1.6781834067122374</v>
      </c>
      <c r="D6677" t="s">
        <v>326</v>
      </c>
      <c r="E6677" t="s">
        <v>70</v>
      </c>
      <c r="F6677" s="1">
        <v>39707</v>
      </c>
      <c r="G6677">
        <v>8</v>
      </c>
      <c r="O6677">
        <v>0.19</v>
      </c>
      <c r="P6677" t="s">
        <v>71</v>
      </c>
      <c r="Q6677">
        <v>9.4</v>
      </c>
      <c r="R6677" t="s">
        <v>71</v>
      </c>
    </row>
    <row r="6678" spans="1:58" x14ac:dyDescent="0.2">
      <c r="A6678" t="s">
        <v>324</v>
      </c>
      <c r="B6678" t="s">
        <v>325</v>
      </c>
      <c r="C6678">
        <f>-69.98553954 / 41.7031531</f>
        <v>-1.6781834067122374</v>
      </c>
      <c r="D6678" t="s">
        <v>326</v>
      </c>
      <c r="E6678" t="s">
        <v>70</v>
      </c>
      <c r="F6678" s="1">
        <v>39707</v>
      </c>
      <c r="G6678">
        <v>9</v>
      </c>
      <c r="K6678">
        <v>0.03</v>
      </c>
      <c r="L6678" t="s">
        <v>71</v>
      </c>
      <c r="O6678">
        <v>0.2</v>
      </c>
      <c r="P6678" t="s">
        <v>71</v>
      </c>
      <c r="Q6678">
        <v>8.8000000000000007</v>
      </c>
      <c r="R6678" t="s">
        <v>71</v>
      </c>
      <c r="S6678">
        <v>1.86</v>
      </c>
      <c r="T6678" t="s">
        <v>71</v>
      </c>
      <c r="U6678">
        <v>57.61</v>
      </c>
      <c r="V6678" t="s">
        <v>71</v>
      </c>
      <c r="W6678">
        <v>109.31</v>
      </c>
      <c r="X6678" t="s">
        <v>71</v>
      </c>
      <c r="Y6678">
        <v>62.6</v>
      </c>
      <c r="AA6678">
        <v>-5.59</v>
      </c>
      <c r="AE6678">
        <v>42</v>
      </c>
      <c r="AF6678" t="s">
        <v>71</v>
      </c>
      <c r="AG6678">
        <v>6.61</v>
      </c>
      <c r="AH6678" t="s">
        <v>71</v>
      </c>
      <c r="AS6678">
        <v>17.3</v>
      </c>
      <c r="AT6678" t="s">
        <v>71</v>
      </c>
    </row>
    <row r="6679" spans="1:58" x14ac:dyDescent="0.2">
      <c r="A6679" t="s">
        <v>324</v>
      </c>
      <c r="B6679" t="s">
        <v>325</v>
      </c>
      <c r="C6679">
        <f>-69.98553954 / 41.7031531</f>
        <v>-1.6781834067122374</v>
      </c>
      <c r="D6679" t="s">
        <v>326</v>
      </c>
      <c r="E6679" t="s">
        <v>70</v>
      </c>
      <c r="F6679" s="1">
        <v>39707</v>
      </c>
      <c r="G6679">
        <v>10</v>
      </c>
      <c r="O6679">
        <v>0.18</v>
      </c>
      <c r="P6679" t="s">
        <v>71</v>
      </c>
      <c r="Q6679">
        <v>8</v>
      </c>
      <c r="R6679" t="s">
        <v>71</v>
      </c>
    </row>
    <row r="6680" spans="1:58" x14ac:dyDescent="0.2">
      <c r="A6680" t="s">
        <v>324</v>
      </c>
      <c r="B6680" t="s">
        <v>325</v>
      </c>
      <c r="C6680">
        <f>-69.98553954 / 41.7031531</f>
        <v>-1.6781834067122374</v>
      </c>
      <c r="D6680" t="s">
        <v>326</v>
      </c>
      <c r="E6680" t="s">
        <v>70</v>
      </c>
      <c r="F6680" s="1">
        <v>39707</v>
      </c>
      <c r="G6680">
        <v>11</v>
      </c>
      <c r="O6680">
        <v>0.18</v>
      </c>
      <c r="P6680" t="s">
        <v>71</v>
      </c>
      <c r="Q6680">
        <v>7.8</v>
      </c>
      <c r="R6680" t="s">
        <v>71</v>
      </c>
    </row>
    <row r="6681" spans="1:58" x14ac:dyDescent="0.2">
      <c r="A6681" t="s">
        <v>324</v>
      </c>
      <c r="B6681" t="s">
        <v>325</v>
      </c>
      <c r="C6681">
        <f>-69.98553954 / 41.7031531</f>
        <v>-1.6781834067122374</v>
      </c>
      <c r="D6681" t="s">
        <v>326</v>
      </c>
      <c r="E6681" t="s">
        <v>70</v>
      </c>
      <c r="F6681" s="1">
        <v>39707</v>
      </c>
      <c r="G6681">
        <v>12</v>
      </c>
      <c r="O6681">
        <v>0.18</v>
      </c>
      <c r="P6681" t="s">
        <v>71</v>
      </c>
      <c r="Q6681">
        <v>7.6</v>
      </c>
      <c r="R6681" t="s">
        <v>71</v>
      </c>
    </row>
    <row r="6682" spans="1:58" x14ac:dyDescent="0.2">
      <c r="A6682" t="s">
        <v>324</v>
      </c>
      <c r="B6682" t="s">
        <v>325</v>
      </c>
      <c r="C6682">
        <f>-69.98553954 / 41.7031531</f>
        <v>-1.6781834067122374</v>
      </c>
      <c r="D6682" t="s">
        <v>326</v>
      </c>
      <c r="E6682" t="s">
        <v>70</v>
      </c>
      <c r="F6682" s="1">
        <v>39707</v>
      </c>
      <c r="G6682">
        <v>13</v>
      </c>
      <c r="K6682">
        <v>2.42</v>
      </c>
      <c r="L6682" t="s">
        <v>71</v>
      </c>
      <c r="O6682">
        <v>0.17</v>
      </c>
      <c r="P6682" t="s">
        <v>71</v>
      </c>
      <c r="Q6682">
        <v>7.6</v>
      </c>
      <c r="R6682" t="s">
        <v>71</v>
      </c>
      <c r="S6682">
        <v>9.25</v>
      </c>
      <c r="T6682" t="s">
        <v>71</v>
      </c>
      <c r="U6682">
        <v>286.51</v>
      </c>
      <c r="V6682" t="s">
        <v>71</v>
      </c>
      <c r="W6682">
        <v>239.5</v>
      </c>
      <c r="X6682" t="s">
        <v>71</v>
      </c>
      <c r="Y6682">
        <v>85.74</v>
      </c>
      <c r="AA6682">
        <v>39.270000000000003</v>
      </c>
      <c r="AE6682">
        <v>53</v>
      </c>
      <c r="AF6682" t="s">
        <v>71</v>
      </c>
      <c r="AG6682">
        <v>6.57</v>
      </c>
      <c r="AH6682" t="s">
        <v>71</v>
      </c>
      <c r="AS6682">
        <v>12.16</v>
      </c>
      <c r="AT6682" t="s">
        <v>71</v>
      </c>
    </row>
    <row r="6683" spans="1:58" x14ac:dyDescent="0.2">
      <c r="A6683" t="s">
        <v>324</v>
      </c>
      <c r="B6683" t="s">
        <v>325</v>
      </c>
      <c r="C6683">
        <f>-69.98553954 / 41.7031531</f>
        <v>-1.6781834067122374</v>
      </c>
      <c r="D6683" t="s">
        <v>326</v>
      </c>
      <c r="E6683" t="s">
        <v>70</v>
      </c>
      <c r="F6683" s="1">
        <v>39707</v>
      </c>
      <c r="G6683">
        <v>13.5</v>
      </c>
      <c r="O6683">
        <v>0.17</v>
      </c>
      <c r="P6683" t="s">
        <v>71</v>
      </c>
      <c r="Q6683">
        <v>7.5</v>
      </c>
      <c r="R6683" t="s">
        <v>71</v>
      </c>
    </row>
    <row r="6684" spans="1:58" x14ac:dyDescent="0.2">
      <c r="A6684" t="s">
        <v>324</v>
      </c>
      <c r="B6684" t="s">
        <v>325</v>
      </c>
      <c r="C6684">
        <f>-69.98553954 / 41.7031531</f>
        <v>-1.6781834067122374</v>
      </c>
      <c r="D6684" t="s">
        <v>326</v>
      </c>
      <c r="E6684" t="s">
        <v>70</v>
      </c>
      <c r="F6684" s="1">
        <v>41547</v>
      </c>
      <c r="K6684">
        <v>1.84</v>
      </c>
      <c r="L6684" t="s">
        <v>71</v>
      </c>
      <c r="S6684">
        <v>0.4</v>
      </c>
      <c r="T6684" t="s">
        <v>71</v>
      </c>
      <c r="U6684">
        <v>12.39</v>
      </c>
      <c r="V6684" t="s">
        <v>71</v>
      </c>
      <c r="W6684">
        <v>28.56</v>
      </c>
      <c r="X6684" t="s">
        <v>71</v>
      </c>
      <c r="Y6684">
        <v>40.44</v>
      </c>
      <c r="AA6684">
        <v>36.58</v>
      </c>
      <c r="AE6684">
        <v>21.5</v>
      </c>
      <c r="AF6684" t="s">
        <v>71</v>
      </c>
      <c r="AG6684">
        <v>7.1</v>
      </c>
      <c r="AH6684" t="s">
        <v>71</v>
      </c>
      <c r="AS6684">
        <v>0.03</v>
      </c>
      <c r="AT6684" t="s">
        <v>71</v>
      </c>
    </row>
    <row r="6685" spans="1:58" x14ac:dyDescent="0.2">
      <c r="A6685" t="s">
        <v>324</v>
      </c>
      <c r="B6685" t="s">
        <v>325</v>
      </c>
      <c r="C6685">
        <f>-69.98553954 / 41.7031531</f>
        <v>-1.6781834067122374</v>
      </c>
      <c r="D6685" t="s">
        <v>326</v>
      </c>
      <c r="E6685" t="s">
        <v>70</v>
      </c>
      <c r="F6685" s="1">
        <v>42635</v>
      </c>
      <c r="G6685">
        <v>0.5</v>
      </c>
      <c r="I6685">
        <v>12.63</v>
      </c>
      <c r="J6685" t="s">
        <v>71</v>
      </c>
      <c r="K6685">
        <v>1.77</v>
      </c>
      <c r="L6685" t="s">
        <v>71</v>
      </c>
      <c r="M6685">
        <v>5.32</v>
      </c>
      <c r="N6685" t="s">
        <v>71</v>
      </c>
      <c r="O6685">
        <v>8.41</v>
      </c>
      <c r="P6685" t="s">
        <v>71</v>
      </c>
      <c r="Q6685">
        <v>23.5</v>
      </c>
      <c r="R6685" t="s">
        <v>71</v>
      </c>
      <c r="S6685">
        <v>1.01</v>
      </c>
      <c r="T6685" t="s">
        <v>71</v>
      </c>
      <c r="U6685">
        <v>31.28</v>
      </c>
      <c r="V6685" t="s">
        <v>71</v>
      </c>
      <c r="W6685">
        <v>25.58</v>
      </c>
      <c r="X6685" t="s">
        <v>71</v>
      </c>
      <c r="Y6685">
        <v>53.8</v>
      </c>
      <c r="AA6685">
        <v>36.200000000000003</v>
      </c>
      <c r="AC6685">
        <v>35.909999999999997</v>
      </c>
      <c r="AE6685">
        <v>33.6</v>
      </c>
      <c r="AF6685" t="s">
        <v>71</v>
      </c>
      <c r="AG6685">
        <v>7.39</v>
      </c>
      <c r="AH6685" t="s">
        <v>71</v>
      </c>
      <c r="AS6685">
        <v>1.58</v>
      </c>
      <c r="AT6685" t="s">
        <v>71</v>
      </c>
      <c r="BE6685">
        <v>3.34</v>
      </c>
      <c r="BF6685" t="s">
        <v>71</v>
      </c>
    </row>
    <row r="6686" spans="1:58" x14ac:dyDescent="0.2">
      <c r="A6686" t="s">
        <v>324</v>
      </c>
      <c r="B6686" t="s">
        <v>325</v>
      </c>
      <c r="C6686">
        <f>-69.98553954 / 41.7031531</f>
        <v>-1.6781834067122374</v>
      </c>
      <c r="D6686" t="s">
        <v>326</v>
      </c>
      <c r="E6686" t="s">
        <v>70</v>
      </c>
      <c r="F6686" s="1">
        <v>42635</v>
      </c>
      <c r="G6686">
        <v>1</v>
      </c>
      <c r="O6686">
        <v>8.41</v>
      </c>
      <c r="P6686" t="s">
        <v>71</v>
      </c>
      <c r="Q6686">
        <v>23.4</v>
      </c>
      <c r="R6686" t="s">
        <v>71</v>
      </c>
    </row>
    <row r="6687" spans="1:58" x14ac:dyDescent="0.2">
      <c r="A6687" t="s">
        <v>324</v>
      </c>
      <c r="B6687" t="s">
        <v>325</v>
      </c>
      <c r="C6687">
        <f>-69.98553954 / 41.7031531</f>
        <v>-1.6781834067122374</v>
      </c>
      <c r="D6687" t="s">
        <v>326</v>
      </c>
      <c r="E6687" t="s">
        <v>70</v>
      </c>
      <c r="F6687" s="1">
        <v>42635</v>
      </c>
      <c r="G6687">
        <v>2</v>
      </c>
      <c r="O6687">
        <v>8.35</v>
      </c>
      <c r="P6687" t="s">
        <v>71</v>
      </c>
      <c r="Q6687">
        <v>23.3</v>
      </c>
      <c r="R6687" t="s">
        <v>71</v>
      </c>
    </row>
    <row r="6688" spans="1:58" x14ac:dyDescent="0.2">
      <c r="A6688" t="s">
        <v>324</v>
      </c>
      <c r="B6688" t="s">
        <v>325</v>
      </c>
      <c r="C6688">
        <f>-69.98553954 / 41.7031531</f>
        <v>-1.6781834067122374</v>
      </c>
      <c r="D6688" t="s">
        <v>326</v>
      </c>
      <c r="E6688" t="s">
        <v>70</v>
      </c>
      <c r="F6688" s="1">
        <v>42635</v>
      </c>
      <c r="G6688">
        <v>3</v>
      </c>
      <c r="K6688">
        <v>2.42</v>
      </c>
      <c r="L6688" t="s">
        <v>71</v>
      </c>
      <c r="O6688">
        <v>8.31</v>
      </c>
      <c r="P6688" t="s">
        <v>71</v>
      </c>
      <c r="Q6688">
        <v>23.2</v>
      </c>
      <c r="R6688" t="s">
        <v>71</v>
      </c>
      <c r="S6688">
        <v>1.01</v>
      </c>
      <c r="T6688" t="s">
        <v>71</v>
      </c>
      <c r="U6688">
        <v>31.28</v>
      </c>
      <c r="V6688" t="s">
        <v>71</v>
      </c>
      <c r="W6688">
        <v>26.92</v>
      </c>
      <c r="X6688" t="s">
        <v>71</v>
      </c>
      <c r="Y6688">
        <v>53.8</v>
      </c>
      <c r="AA6688">
        <v>39.270000000000003</v>
      </c>
      <c r="AE6688">
        <v>34.4</v>
      </c>
      <c r="AF6688" t="s">
        <v>71</v>
      </c>
      <c r="AG6688">
        <v>7.27</v>
      </c>
      <c r="AH6688" t="s">
        <v>71</v>
      </c>
      <c r="AS6688">
        <v>1.81</v>
      </c>
      <c r="AT6688" t="s">
        <v>71</v>
      </c>
      <c r="BE6688">
        <v>4.2300000000000004</v>
      </c>
      <c r="BF6688" t="s">
        <v>71</v>
      </c>
    </row>
    <row r="6689" spans="1:58" x14ac:dyDescent="0.2">
      <c r="A6689" t="s">
        <v>324</v>
      </c>
      <c r="B6689" t="s">
        <v>325</v>
      </c>
      <c r="C6689">
        <f>-69.98553954 / 41.7031531</f>
        <v>-1.6781834067122374</v>
      </c>
      <c r="D6689" t="s">
        <v>326</v>
      </c>
      <c r="E6689" t="s">
        <v>70</v>
      </c>
      <c r="F6689" s="1">
        <v>42635</v>
      </c>
      <c r="G6689">
        <v>4</v>
      </c>
      <c r="O6689">
        <v>7.95</v>
      </c>
      <c r="P6689" t="s">
        <v>71</v>
      </c>
      <c r="Q6689">
        <v>23.1</v>
      </c>
      <c r="R6689" t="s">
        <v>71</v>
      </c>
    </row>
    <row r="6690" spans="1:58" x14ac:dyDescent="0.2">
      <c r="A6690" t="s">
        <v>324</v>
      </c>
      <c r="B6690" t="s">
        <v>325</v>
      </c>
      <c r="C6690">
        <f>-69.98553954 / 41.7031531</f>
        <v>-1.6781834067122374</v>
      </c>
      <c r="D6690" t="s">
        <v>326</v>
      </c>
      <c r="E6690" t="s">
        <v>70</v>
      </c>
      <c r="F6690" s="1">
        <v>42635</v>
      </c>
      <c r="G6690">
        <v>4.5</v>
      </c>
      <c r="O6690">
        <v>8.16</v>
      </c>
      <c r="P6690" t="s">
        <v>71</v>
      </c>
      <c r="Q6690">
        <v>22.9</v>
      </c>
      <c r="R6690" t="s">
        <v>71</v>
      </c>
    </row>
    <row r="6691" spans="1:58" x14ac:dyDescent="0.2">
      <c r="A6691" t="s">
        <v>324</v>
      </c>
      <c r="B6691" t="s">
        <v>325</v>
      </c>
      <c r="C6691">
        <f>-69.98553954 / 41.7031531</f>
        <v>-1.6781834067122374</v>
      </c>
      <c r="D6691" t="s">
        <v>326</v>
      </c>
      <c r="E6691" t="s">
        <v>70</v>
      </c>
      <c r="F6691" s="1">
        <v>42635</v>
      </c>
      <c r="G6691">
        <v>5</v>
      </c>
      <c r="O6691">
        <v>7.3</v>
      </c>
      <c r="P6691" t="s">
        <v>71</v>
      </c>
      <c r="Q6691">
        <v>22.1</v>
      </c>
      <c r="R6691" t="s">
        <v>71</v>
      </c>
    </row>
    <row r="6692" spans="1:58" x14ac:dyDescent="0.2">
      <c r="A6692" t="s">
        <v>324</v>
      </c>
      <c r="B6692" t="s">
        <v>325</v>
      </c>
      <c r="C6692">
        <f>-69.98553954 / 41.7031531</f>
        <v>-1.6781834067122374</v>
      </c>
      <c r="D6692" t="s">
        <v>326</v>
      </c>
      <c r="E6692" t="s">
        <v>70</v>
      </c>
      <c r="F6692" s="1">
        <v>42635</v>
      </c>
      <c r="G6692">
        <v>5.5</v>
      </c>
      <c r="O6692">
        <v>5.12</v>
      </c>
      <c r="P6692" t="s">
        <v>71</v>
      </c>
      <c r="Q6692">
        <v>21.1</v>
      </c>
      <c r="R6692" t="s">
        <v>71</v>
      </c>
    </row>
    <row r="6693" spans="1:58" x14ac:dyDescent="0.2">
      <c r="A6693" t="s">
        <v>324</v>
      </c>
      <c r="B6693" t="s">
        <v>325</v>
      </c>
      <c r="C6693">
        <f>-69.98553954 / 41.7031531</f>
        <v>-1.6781834067122374</v>
      </c>
      <c r="D6693" t="s">
        <v>326</v>
      </c>
      <c r="E6693" t="s">
        <v>70</v>
      </c>
      <c r="F6693" s="1">
        <v>42635</v>
      </c>
      <c r="G6693">
        <v>6</v>
      </c>
      <c r="O6693">
        <v>4.0199999999999996</v>
      </c>
      <c r="P6693" t="s">
        <v>71</v>
      </c>
      <c r="Q6693">
        <v>19.3</v>
      </c>
      <c r="R6693" t="s">
        <v>71</v>
      </c>
    </row>
    <row r="6694" spans="1:58" x14ac:dyDescent="0.2">
      <c r="A6694" t="s">
        <v>324</v>
      </c>
      <c r="B6694" t="s">
        <v>325</v>
      </c>
      <c r="C6694">
        <f>-69.98553954 / 41.7031531</f>
        <v>-1.6781834067122374</v>
      </c>
      <c r="D6694" t="s">
        <v>326</v>
      </c>
      <c r="E6694" t="s">
        <v>70</v>
      </c>
      <c r="F6694" s="1">
        <v>42635</v>
      </c>
      <c r="G6694">
        <v>6.5</v>
      </c>
      <c r="O6694">
        <v>3.6</v>
      </c>
      <c r="P6694" t="s">
        <v>71</v>
      </c>
      <c r="Q6694">
        <v>17.2</v>
      </c>
      <c r="R6694" t="s">
        <v>71</v>
      </c>
    </row>
    <row r="6695" spans="1:58" x14ac:dyDescent="0.2">
      <c r="A6695" t="s">
        <v>324</v>
      </c>
      <c r="B6695" t="s">
        <v>325</v>
      </c>
      <c r="C6695">
        <f>-69.98553954 / 41.7031531</f>
        <v>-1.6781834067122374</v>
      </c>
      <c r="D6695" t="s">
        <v>326</v>
      </c>
      <c r="E6695" t="s">
        <v>70</v>
      </c>
      <c r="F6695" s="1">
        <v>42635</v>
      </c>
      <c r="G6695">
        <v>7</v>
      </c>
      <c r="O6695">
        <v>3.26</v>
      </c>
      <c r="P6695" t="s">
        <v>71</v>
      </c>
      <c r="Q6695">
        <v>15.6</v>
      </c>
      <c r="R6695" t="s">
        <v>71</v>
      </c>
    </row>
    <row r="6696" spans="1:58" x14ac:dyDescent="0.2">
      <c r="A6696" t="s">
        <v>324</v>
      </c>
      <c r="B6696" t="s">
        <v>325</v>
      </c>
      <c r="C6696">
        <f>-69.98553954 / 41.7031531</f>
        <v>-1.6781834067122374</v>
      </c>
      <c r="D6696" t="s">
        <v>326</v>
      </c>
      <c r="E6696" t="s">
        <v>70</v>
      </c>
      <c r="F6696" s="1">
        <v>42635</v>
      </c>
      <c r="G6696">
        <v>7.5</v>
      </c>
      <c r="O6696">
        <v>2.2599999999999998</v>
      </c>
      <c r="P6696" t="s">
        <v>71</v>
      </c>
      <c r="Q6696">
        <v>13.8</v>
      </c>
      <c r="R6696" t="s">
        <v>71</v>
      </c>
    </row>
    <row r="6697" spans="1:58" x14ac:dyDescent="0.2">
      <c r="A6697" t="s">
        <v>324</v>
      </c>
      <c r="B6697" t="s">
        <v>325</v>
      </c>
      <c r="C6697">
        <f>-69.98553954 / 41.7031531</f>
        <v>-1.6781834067122374</v>
      </c>
      <c r="D6697" t="s">
        <v>326</v>
      </c>
      <c r="E6697" t="s">
        <v>70</v>
      </c>
      <c r="F6697" s="1">
        <v>42635</v>
      </c>
      <c r="G6697">
        <v>8</v>
      </c>
      <c r="O6697">
        <v>0.15</v>
      </c>
      <c r="P6697" t="s">
        <v>71</v>
      </c>
      <c r="Q6697">
        <v>12.1</v>
      </c>
      <c r="R6697" t="s">
        <v>71</v>
      </c>
    </row>
    <row r="6698" spans="1:58" x14ac:dyDescent="0.2">
      <c r="A6698" t="s">
        <v>324</v>
      </c>
      <c r="B6698" t="s">
        <v>325</v>
      </c>
      <c r="C6698">
        <f>-69.98553954 / 41.7031531</f>
        <v>-1.6781834067122374</v>
      </c>
      <c r="D6698" t="s">
        <v>326</v>
      </c>
      <c r="E6698" t="s">
        <v>70</v>
      </c>
      <c r="F6698" s="1">
        <v>42635</v>
      </c>
      <c r="G6698">
        <v>8.5</v>
      </c>
      <c r="O6698">
        <v>0.04</v>
      </c>
      <c r="P6698" t="s">
        <v>71</v>
      </c>
      <c r="Q6698">
        <v>10.8</v>
      </c>
      <c r="R6698" t="s">
        <v>71</v>
      </c>
    </row>
    <row r="6699" spans="1:58" x14ac:dyDescent="0.2">
      <c r="A6699" t="s">
        <v>324</v>
      </c>
      <c r="B6699" t="s">
        <v>325</v>
      </c>
      <c r="C6699">
        <f>-69.98553954 / 41.7031531</f>
        <v>-1.6781834067122374</v>
      </c>
      <c r="D6699" t="s">
        <v>326</v>
      </c>
      <c r="E6699" t="s">
        <v>70</v>
      </c>
      <c r="F6699" s="1">
        <v>42635</v>
      </c>
      <c r="G6699">
        <v>9</v>
      </c>
      <c r="K6699">
        <v>0.03</v>
      </c>
      <c r="L6699" t="s">
        <v>71</v>
      </c>
      <c r="O6699">
        <v>0.03</v>
      </c>
      <c r="P6699" t="s">
        <v>71</v>
      </c>
      <c r="Q6699">
        <v>10.1</v>
      </c>
      <c r="R6699" t="s">
        <v>71</v>
      </c>
      <c r="S6699">
        <v>1.1100000000000001</v>
      </c>
      <c r="T6699" t="s">
        <v>71</v>
      </c>
      <c r="U6699">
        <v>34.380000000000003</v>
      </c>
      <c r="V6699" t="s">
        <v>71</v>
      </c>
      <c r="W6699">
        <v>38.15</v>
      </c>
      <c r="X6699" t="s">
        <v>71</v>
      </c>
      <c r="Y6699">
        <v>55.16</v>
      </c>
      <c r="AA6699">
        <v>-3.8</v>
      </c>
      <c r="AE6699">
        <v>44.9</v>
      </c>
      <c r="AF6699" t="s">
        <v>71</v>
      </c>
      <c r="AG6699">
        <v>6.57</v>
      </c>
      <c r="AH6699" t="s">
        <v>71</v>
      </c>
      <c r="AS6699">
        <v>65.760000000000005</v>
      </c>
      <c r="AT6699" t="s">
        <v>71</v>
      </c>
      <c r="BE6699">
        <v>65.790000000000006</v>
      </c>
      <c r="BF6699" t="s">
        <v>71</v>
      </c>
    </row>
    <row r="6700" spans="1:58" x14ac:dyDescent="0.2">
      <c r="A6700" t="s">
        <v>324</v>
      </c>
      <c r="B6700" t="s">
        <v>325</v>
      </c>
      <c r="C6700">
        <f>-69.98553954 / 41.7031531</f>
        <v>-1.6781834067122374</v>
      </c>
      <c r="D6700" t="s">
        <v>326</v>
      </c>
      <c r="E6700" t="s">
        <v>70</v>
      </c>
      <c r="F6700" s="1">
        <v>42635</v>
      </c>
      <c r="G6700">
        <v>9.5</v>
      </c>
      <c r="O6700">
        <v>0.03</v>
      </c>
      <c r="P6700" t="s">
        <v>71</v>
      </c>
      <c r="Q6700">
        <v>9.3000000000000007</v>
      </c>
      <c r="R6700" t="s">
        <v>71</v>
      </c>
    </row>
    <row r="6701" spans="1:58" x14ac:dyDescent="0.2">
      <c r="A6701" t="s">
        <v>324</v>
      </c>
      <c r="B6701" t="s">
        <v>325</v>
      </c>
      <c r="C6701">
        <f>-69.98553954 / 41.7031531</f>
        <v>-1.6781834067122374</v>
      </c>
      <c r="D6701" t="s">
        <v>326</v>
      </c>
      <c r="E6701" t="s">
        <v>70</v>
      </c>
      <c r="F6701" s="1">
        <v>42635</v>
      </c>
      <c r="G6701">
        <v>10</v>
      </c>
      <c r="O6701">
        <v>0.03</v>
      </c>
      <c r="P6701" t="s">
        <v>71</v>
      </c>
      <c r="Q6701">
        <v>8.8000000000000007</v>
      </c>
      <c r="R6701" t="s">
        <v>71</v>
      </c>
    </row>
    <row r="6702" spans="1:58" x14ac:dyDescent="0.2">
      <c r="A6702" t="s">
        <v>324</v>
      </c>
      <c r="B6702" t="s">
        <v>325</v>
      </c>
      <c r="C6702">
        <f>-69.98553954 / 41.7031531</f>
        <v>-1.6781834067122374</v>
      </c>
      <c r="D6702" t="s">
        <v>326</v>
      </c>
      <c r="E6702" t="s">
        <v>70</v>
      </c>
      <c r="F6702" s="1">
        <v>42635</v>
      </c>
      <c r="G6702">
        <v>11</v>
      </c>
      <c r="O6702">
        <v>0.03</v>
      </c>
      <c r="P6702" t="s">
        <v>71</v>
      </c>
      <c r="Q6702">
        <v>8.3000000000000007</v>
      </c>
      <c r="R6702" t="s">
        <v>71</v>
      </c>
    </row>
    <row r="6703" spans="1:58" x14ac:dyDescent="0.2">
      <c r="A6703" t="s">
        <v>324</v>
      </c>
      <c r="B6703" t="s">
        <v>325</v>
      </c>
      <c r="C6703">
        <f>-69.98553954 / 41.7031531</f>
        <v>-1.6781834067122374</v>
      </c>
      <c r="D6703" t="s">
        <v>326</v>
      </c>
      <c r="E6703" t="s">
        <v>70</v>
      </c>
      <c r="F6703" s="1">
        <v>42635</v>
      </c>
      <c r="G6703">
        <v>11.6</v>
      </c>
      <c r="K6703">
        <v>0.03</v>
      </c>
      <c r="L6703" t="s">
        <v>71</v>
      </c>
      <c r="W6703">
        <v>112.46</v>
      </c>
      <c r="X6703" t="s">
        <v>71</v>
      </c>
      <c r="AA6703">
        <v>-3.8</v>
      </c>
      <c r="AE6703">
        <v>66.099999999999994</v>
      </c>
      <c r="AF6703" t="s">
        <v>71</v>
      </c>
      <c r="AG6703">
        <v>6.57</v>
      </c>
      <c r="AH6703" t="s">
        <v>71</v>
      </c>
      <c r="AS6703">
        <v>53.95</v>
      </c>
      <c r="AT6703" t="s">
        <v>71</v>
      </c>
      <c r="BE6703">
        <v>53.98</v>
      </c>
      <c r="BF6703" t="s">
        <v>71</v>
      </c>
    </row>
    <row r="6704" spans="1:58" x14ac:dyDescent="0.2">
      <c r="A6704" t="s">
        <v>324</v>
      </c>
      <c r="B6704" t="s">
        <v>325</v>
      </c>
      <c r="C6704">
        <f>-69.98553954 / 41.7031531</f>
        <v>-1.6781834067122374</v>
      </c>
      <c r="D6704" t="s">
        <v>326</v>
      </c>
      <c r="E6704" t="s">
        <v>70</v>
      </c>
      <c r="F6704" s="1">
        <v>42635</v>
      </c>
      <c r="G6704">
        <v>12</v>
      </c>
      <c r="O6704">
        <v>0.03</v>
      </c>
      <c r="P6704" t="s">
        <v>71</v>
      </c>
      <c r="Q6704">
        <v>7.9</v>
      </c>
      <c r="R6704" t="s">
        <v>71</v>
      </c>
    </row>
    <row r="6705" spans="1:46" x14ac:dyDescent="0.2">
      <c r="A6705" t="s">
        <v>324</v>
      </c>
      <c r="B6705" t="s">
        <v>325</v>
      </c>
      <c r="C6705">
        <f>-69.98553954 / 41.7031531</f>
        <v>-1.6781834067122374</v>
      </c>
      <c r="D6705" t="s">
        <v>326</v>
      </c>
      <c r="E6705" t="s">
        <v>70</v>
      </c>
      <c r="F6705" s="1">
        <v>42635</v>
      </c>
      <c r="G6705">
        <v>12.4</v>
      </c>
      <c r="O6705">
        <v>0.03</v>
      </c>
      <c r="P6705" t="s">
        <v>71</v>
      </c>
      <c r="Q6705">
        <v>7.9</v>
      </c>
      <c r="R6705" t="s">
        <v>71</v>
      </c>
    </row>
    <row r="6706" spans="1:46" x14ac:dyDescent="0.2">
      <c r="A6706" t="s">
        <v>335</v>
      </c>
      <c r="B6706" t="s">
        <v>336</v>
      </c>
      <c r="C6706">
        <f>-69.99922524 / 41.70031146</f>
        <v>-1.6786259571980664</v>
      </c>
      <c r="D6706" t="s">
        <v>337</v>
      </c>
      <c r="E6706" t="s">
        <v>70</v>
      </c>
      <c r="F6706" s="1">
        <v>37143</v>
      </c>
      <c r="G6706">
        <v>0.5</v>
      </c>
      <c r="I6706">
        <v>4.78</v>
      </c>
      <c r="J6706" t="s">
        <v>71</v>
      </c>
      <c r="M6706">
        <v>3.61</v>
      </c>
      <c r="N6706" t="s">
        <v>71</v>
      </c>
      <c r="O6706">
        <v>6.7</v>
      </c>
      <c r="P6706" t="s">
        <v>71</v>
      </c>
      <c r="Q6706">
        <v>25.24</v>
      </c>
      <c r="R6706" t="s">
        <v>71</v>
      </c>
      <c r="AC6706">
        <v>41.5</v>
      </c>
    </row>
    <row r="6707" spans="1:46" x14ac:dyDescent="0.2">
      <c r="A6707" t="s">
        <v>335</v>
      </c>
      <c r="B6707" t="s">
        <v>336</v>
      </c>
      <c r="C6707">
        <f>-69.99922524 / 41.70031146</f>
        <v>-1.6786259571980664</v>
      </c>
      <c r="D6707" t="s">
        <v>337</v>
      </c>
      <c r="E6707" t="s">
        <v>70</v>
      </c>
      <c r="F6707" s="1">
        <v>37143</v>
      </c>
      <c r="G6707">
        <v>1</v>
      </c>
      <c r="K6707">
        <v>2.46</v>
      </c>
      <c r="L6707" t="s">
        <v>71</v>
      </c>
      <c r="O6707">
        <v>6.57</v>
      </c>
      <c r="P6707" t="s">
        <v>71</v>
      </c>
      <c r="Q6707">
        <v>24.99</v>
      </c>
      <c r="R6707" t="s">
        <v>71</v>
      </c>
      <c r="S6707">
        <v>0.43</v>
      </c>
      <c r="T6707" t="s">
        <v>71</v>
      </c>
      <c r="U6707">
        <v>13.32</v>
      </c>
      <c r="V6707" t="s">
        <v>71</v>
      </c>
      <c r="W6707">
        <v>22.5</v>
      </c>
      <c r="X6707" t="s">
        <v>71</v>
      </c>
      <c r="Y6707">
        <v>41.49</v>
      </c>
      <c r="AA6707">
        <v>39.43</v>
      </c>
      <c r="AE6707">
        <v>1.1000000000000001</v>
      </c>
      <c r="AF6707" t="s">
        <v>71</v>
      </c>
      <c r="AG6707">
        <v>5.38</v>
      </c>
      <c r="AH6707" t="s">
        <v>71</v>
      </c>
      <c r="AS6707">
        <v>1.54</v>
      </c>
      <c r="AT6707" t="s">
        <v>71</v>
      </c>
    </row>
    <row r="6708" spans="1:46" x14ac:dyDescent="0.2">
      <c r="A6708" t="s">
        <v>335</v>
      </c>
      <c r="B6708" t="s">
        <v>336</v>
      </c>
      <c r="C6708">
        <f>-69.99922524 / 41.70031146</f>
        <v>-1.6786259571980664</v>
      </c>
      <c r="D6708" t="s">
        <v>337</v>
      </c>
      <c r="E6708" t="s">
        <v>70</v>
      </c>
      <c r="F6708" s="1">
        <v>37143</v>
      </c>
      <c r="G6708">
        <v>1.5</v>
      </c>
      <c r="O6708">
        <v>6.45</v>
      </c>
      <c r="P6708" t="s">
        <v>71</v>
      </c>
      <c r="Q6708">
        <v>24.85</v>
      </c>
      <c r="R6708" t="s">
        <v>71</v>
      </c>
    </row>
    <row r="6709" spans="1:46" x14ac:dyDescent="0.2">
      <c r="A6709" t="s">
        <v>335</v>
      </c>
      <c r="B6709" t="s">
        <v>336</v>
      </c>
      <c r="C6709">
        <f>-69.99922524 / 41.70031146</f>
        <v>-1.6786259571980664</v>
      </c>
      <c r="D6709" t="s">
        <v>337</v>
      </c>
      <c r="E6709" t="s">
        <v>70</v>
      </c>
      <c r="F6709" s="1">
        <v>37143</v>
      </c>
      <c r="G6709">
        <v>2</v>
      </c>
      <c r="O6709">
        <v>6.3</v>
      </c>
      <c r="P6709" t="s">
        <v>71</v>
      </c>
      <c r="Q6709">
        <v>24.76</v>
      </c>
      <c r="R6709" t="s">
        <v>71</v>
      </c>
    </row>
    <row r="6710" spans="1:46" x14ac:dyDescent="0.2">
      <c r="A6710" t="s">
        <v>335</v>
      </c>
      <c r="B6710" t="s">
        <v>336</v>
      </c>
      <c r="C6710">
        <f>-69.99922524 / 41.70031146</f>
        <v>-1.6786259571980664</v>
      </c>
      <c r="D6710" t="s">
        <v>337</v>
      </c>
      <c r="E6710" t="s">
        <v>70</v>
      </c>
      <c r="F6710" s="1">
        <v>37143</v>
      </c>
      <c r="G6710">
        <v>2.5</v>
      </c>
      <c r="O6710">
        <v>6.28</v>
      </c>
      <c r="P6710" t="s">
        <v>71</v>
      </c>
      <c r="Q6710">
        <v>24.75</v>
      </c>
      <c r="R6710" t="s">
        <v>71</v>
      </c>
    </row>
    <row r="6711" spans="1:46" x14ac:dyDescent="0.2">
      <c r="A6711" t="s">
        <v>335</v>
      </c>
      <c r="B6711" t="s">
        <v>336</v>
      </c>
      <c r="C6711">
        <f>-69.99922524 / 41.70031146</f>
        <v>-1.6786259571980664</v>
      </c>
      <c r="D6711" t="s">
        <v>337</v>
      </c>
      <c r="E6711" t="s">
        <v>70</v>
      </c>
      <c r="F6711" s="1">
        <v>37143</v>
      </c>
      <c r="G6711">
        <v>3</v>
      </c>
      <c r="O6711">
        <v>6.3</v>
      </c>
      <c r="P6711" t="s">
        <v>71</v>
      </c>
      <c r="Q6711">
        <v>24.7</v>
      </c>
      <c r="R6711" t="s">
        <v>71</v>
      </c>
    </row>
    <row r="6712" spans="1:46" x14ac:dyDescent="0.2">
      <c r="A6712" t="s">
        <v>335</v>
      </c>
      <c r="B6712" t="s">
        <v>336</v>
      </c>
      <c r="C6712">
        <f>-69.99922524 / 41.70031146</f>
        <v>-1.6786259571980664</v>
      </c>
      <c r="D6712" t="s">
        <v>337</v>
      </c>
      <c r="E6712" t="s">
        <v>70</v>
      </c>
      <c r="F6712" s="1">
        <v>37143</v>
      </c>
      <c r="G6712">
        <v>3.5</v>
      </c>
      <c r="O6712">
        <v>6.29</v>
      </c>
      <c r="P6712" t="s">
        <v>71</v>
      </c>
      <c r="Q6712">
        <v>24.67</v>
      </c>
      <c r="R6712" t="s">
        <v>71</v>
      </c>
    </row>
    <row r="6713" spans="1:46" x14ac:dyDescent="0.2">
      <c r="A6713" t="s">
        <v>335</v>
      </c>
      <c r="B6713" t="s">
        <v>336</v>
      </c>
      <c r="C6713">
        <f>-69.99922524 / 41.70031146</f>
        <v>-1.6786259571980664</v>
      </c>
      <c r="D6713" t="s">
        <v>337</v>
      </c>
      <c r="E6713" t="s">
        <v>70</v>
      </c>
      <c r="F6713" s="1">
        <v>37143</v>
      </c>
      <c r="G6713">
        <v>4</v>
      </c>
      <c r="K6713">
        <v>3.64</v>
      </c>
      <c r="L6713" t="s">
        <v>71</v>
      </c>
      <c r="O6713">
        <v>6.24</v>
      </c>
      <c r="P6713" t="s">
        <v>71</v>
      </c>
      <c r="Q6713">
        <v>24.62</v>
      </c>
      <c r="R6713" t="s">
        <v>71</v>
      </c>
      <c r="S6713">
        <v>0.38</v>
      </c>
      <c r="T6713" t="s">
        <v>71</v>
      </c>
      <c r="U6713">
        <v>11.77</v>
      </c>
      <c r="V6713" t="s">
        <v>71</v>
      </c>
      <c r="W6713">
        <v>27.5</v>
      </c>
      <c r="X6713" t="s">
        <v>71</v>
      </c>
      <c r="Y6713">
        <v>39.700000000000003</v>
      </c>
      <c r="AA6713">
        <v>43.27</v>
      </c>
      <c r="AE6713">
        <v>1.2</v>
      </c>
      <c r="AF6713" t="s">
        <v>71</v>
      </c>
      <c r="AG6713">
        <v>5.36</v>
      </c>
      <c r="AH6713" t="s">
        <v>71</v>
      </c>
      <c r="AS6713">
        <v>0.18</v>
      </c>
      <c r="AT6713" t="s">
        <v>71</v>
      </c>
    </row>
    <row r="6714" spans="1:46" x14ac:dyDescent="0.2">
      <c r="A6714" t="s">
        <v>335</v>
      </c>
      <c r="B6714" t="s">
        <v>336</v>
      </c>
      <c r="C6714">
        <f>-69.99922524 / 41.70031146</f>
        <v>-1.6786259571980664</v>
      </c>
      <c r="D6714" t="s">
        <v>337</v>
      </c>
      <c r="E6714" t="s">
        <v>70</v>
      </c>
      <c r="F6714" s="1">
        <v>37143</v>
      </c>
      <c r="G6714">
        <v>4.5</v>
      </c>
      <c r="O6714">
        <v>6.2</v>
      </c>
      <c r="P6714" t="s">
        <v>71</v>
      </c>
      <c r="Q6714">
        <v>24.63</v>
      </c>
      <c r="R6714" t="s">
        <v>71</v>
      </c>
    </row>
    <row r="6715" spans="1:46" x14ac:dyDescent="0.2">
      <c r="A6715" t="s">
        <v>335</v>
      </c>
      <c r="B6715" t="s">
        <v>336</v>
      </c>
      <c r="C6715">
        <f>-69.99922524 / 41.70031146</f>
        <v>-1.6786259571980664</v>
      </c>
      <c r="D6715" t="s">
        <v>337</v>
      </c>
      <c r="E6715" t="s">
        <v>70</v>
      </c>
      <c r="F6715" s="1">
        <v>37873</v>
      </c>
      <c r="G6715">
        <v>0.5</v>
      </c>
      <c r="I6715">
        <v>4.92</v>
      </c>
      <c r="J6715" t="s">
        <v>71</v>
      </c>
      <c r="K6715">
        <v>2.69</v>
      </c>
      <c r="L6715" t="s">
        <v>71</v>
      </c>
      <c r="M6715">
        <v>3.16</v>
      </c>
      <c r="N6715" t="s">
        <v>71</v>
      </c>
      <c r="O6715">
        <v>6.1</v>
      </c>
      <c r="P6715" t="s">
        <v>71</v>
      </c>
      <c r="Q6715">
        <v>26.1</v>
      </c>
      <c r="R6715" t="s">
        <v>71</v>
      </c>
      <c r="S6715">
        <v>0.5</v>
      </c>
      <c r="T6715" t="s">
        <v>71</v>
      </c>
      <c r="U6715">
        <v>15.49</v>
      </c>
      <c r="V6715" t="s">
        <v>71</v>
      </c>
      <c r="W6715">
        <v>22</v>
      </c>
      <c r="X6715" t="s">
        <v>71</v>
      </c>
      <c r="Y6715">
        <v>43.66</v>
      </c>
      <c r="AA6715">
        <v>40.31</v>
      </c>
      <c r="AC6715">
        <v>43.42</v>
      </c>
      <c r="AE6715">
        <v>0.18</v>
      </c>
      <c r="AF6715" t="s">
        <v>71</v>
      </c>
      <c r="AG6715">
        <v>5.7</v>
      </c>
      <c r="AH6715" t="s">
        <v>71</v>
      </c>
      <c r="AS6715">
        <v>0.03</v>
      </c>
      <c r="AT6715" t="s">
        <v>71</v>
      </c>
    </row>
    <row r="6716" spans="1:46" x14ac:dyDescent="0.2">
      <c r="A6716" t="s">
        <v>335</v>
      </c>
      <c r="B6716" t="s">
        <v>336</v>
      </c>
      <c r="C6716">
        <f>-69.99922524 / 41.70031146</f>
        <v>-1.6786259571980664</v>
      </c>
      <c r="D6716" t="s">
        <v>337</v>
      </c>
      <c r="E6716" t="s">
        <v>70</v>
      </c>
      <c r="F6716" s="1">
        <v>37873</v>
      </c>
      <c r="G6716">
        <v>1</v>
      </c>
      <c r="O6716">
        <v>5.92</v>
      </c>
      <c r="P6716" t="s">
        <v>71</v>
      </c>
      <c r="Q6716">
        <v>25.9</v>
      </c>
      <c r="R6716" t="s">
        <v>71</v>
      </c>
    </row>
    <row r="6717" spans="1:46" x14ac:dyDescent="0.2">
      <c r="A6717" t="s">
        <v>335</v>
      </c>
      <c r="B6717" t="s">
        <v>336</v>
      </c>
      <c r="C6717">
        <f>-69.99922524 / 41.70031146</f>
        <v>-1.6786259571980664</v>
      </c>
      <c r="D6717" t="s">
        <v>337</v>
      </c>
      <c r="E6717" t="s">
        <v>70</v>
      </c>
      <c r="F6717" s="1">
        <v>37873</v>
      </c>
      <c r="G6717">
        <v>1.5</v>
      </c>
      <c r="O6717">
        <v>5.63</v>
      </c>
      <c r="P6717" t="s">
        <v>71</v>
      </c>
      <c r="Q6717">
        <v>25.7</v>
      </c>
      <c r="R6717" t="s">
        <v>71</v>
      </c>
    </row>
    <row r="6718" spans="1:46" x14ac:dyDescent="0.2">
      <c r="A6718" t="s">
        <v>335</v>
      </c>
      <c r="B6718" t="s">
        <v>336</v>
      </c>
      <c r="C6718">
        <f>-69.99922524 / 41.70031146</f>
        <v>-1.6786259571980664</v>
      </c>
      <c r="D6718" t="s">
        <v>337</v>
      </c>
      <c r="E6718" t="s">
        <v>70</v>
      </c>
      <c r="F6718" s="1">
        <v>37873</v>
      </c>
      <c r="G6718">
        <v>2</v>
      </c>
      <c r="O6718">
        <v>5.47</v>
      </c>
      <c r="P6718" t="s">
        <v>71</v>
      </c>
      <c r="Q6718">
        <v>25.5</v>
      </c>
      <c r="R6718" t="s">
        <v>71</v>
      </c>
    </row>
    <row r="6719" spans="1:46" x14ac:dyDescent="0.2">
      <c r="A6719" t="s">
        <v>335</v>
      </c>
      <c r="B6719" t="s">
        <v>336</v>
      </c>
      <c r="C6719">
        <f>-69.99922524 / 41.70031146</f>
        <v>-1.6786259571980664</v>
      </c>
      <c r="D6719" t="s">
        <v>337</v>
      </c>
      <c r="E6719" t="s">
        <v>70</v>
      </c>
      <c r="F6719" s="1">
        <v>37873</v>
      </c>
      <c r="G6719">
        <v>2.5</v>
      </c>
      <c r="O6719">
        <v>4.84</v>
      </c>
      <c r="P6719" t="s">
        <v>71</v>
      </c>
      <c r="Q6719">
        <v>25.4</v>
      </c>
      <c r="R6719" t="s">
        <v>71</v>
      </c>
    </row>
    <row r="6720" spans="1:46" x14ac:dyDescent="0.2">
      <c r="A6720" t="s">
        <v>335</v>
      </c>
      <c r="B6720" t="s">
        <v>336</v>
      </c>
      <c r="C6720">
        <f>-69.99922524 / 41.70031146</f>
        <v>-1.6786259571980664</v>
      </c>
      <c r="D6720" t="s">
        <v>337</v>
      </c>
      <c r="E6720" t="s">
        <v>70</v>
      </c>
      <c r="F6720" s="1">
        <v>37873</v>
      </c>
      <c r="G6720">
        <v>3</v>
      </c>
      <c r="O6720">
        <v>4.13</v>
      </c>
      <c r="P6720" t="s">
        <v>71</v>
      </c>
      <c r="Q6720">
        <v>25.2</v>
      </c>
      <c r="R6720" t="s">
        <v>71</v>
      </c>
    </row>
    <row r="6721" spans="1:46" x14ac:dyDescent="0.2">
      <c r="A6721" t="s">
        <v>335</v>
      </c>
      <c r="B6721" t="s">
        <v>336</v>
      </c>
      <c r="C6721">
        <f>-69.99922524 / 41.70031146</f>
        <v>-1.6786259571980664</v>
      </c>
      <c r="D6721" t="s">
        <v>337</v>
      </c>
      <c r="E6721" t="s">
        <v>70</v>
      </c>
      <c r="F6721" s="1">
        <v>37873</v>
      </c>
      <c r="G6721">
        <v>3.5</v>
      </c>
      <c r="O6721">
        <v>2.2400000000000002</v>
      </c>
      <c r="P6721" t="s">
        <v>71</v>
      </c>
      <c r="Q6721">
        <v>24.9</v>
      </c>
      <c r="R6721" t="s">
        <v>71</v>
      </c>
    </row>
    <row r="6722" spans="1:46" x14ac:dyDescent="0.2">
      <c r="A6722" t="s">
        <v>335</v>
      </c>
      <c r="B6722" t="s">
        <v>336</v>
      </c>
      <c r="C6722">
        <f>-69.99922524 / 41.70031146</f>
        <v>-1.6786259571980664</v>
      </c>
      <c r="D6722" t="s">
        <v>337</v>
      </c>
      <c r="E6722" t="s">
        <v>70</v>
      </c>
      <c r="F6722" s="1">
        <v>37873</v>
      </c>
      <c r="G6722">
        <v>4</v>
      </c>
      <c r="K6722">
        <v>3.77</v>
      </c>
      <c r="L6722" t="s">
        <v>71</v>
      </c>
      <c r="O6722">
        <v>0.13</v>
      </c>
      <c r="P6722" t="s">
        <v>71</v>
      </c>
      <c r="Q6722">
        <v>23.3</v>
      </c>
      <c r="R6722" t="s">
        <v>71</v>
      </c>
      <c r="S6722">
        <v>0.5</v>
      </c>
      <c r="T6722" t="s">
        <v>71</v>
      </c>
      <c r="U6722">
        <v>15.49</v>
      </c>
      <c r="V6722" t="s">
        <v>71</v>
      </c>
      <c r="W6722">
        <v>22.9</v>
      </c>
      <c r="X6722" t="s">
        <v>71</v>
      </c>
      <c r="Y6722">
        <v>43.66</v>
      </c>
      <c r="AA6722">
        <v>43.62</v>
      </c>
      <c r="AE6722">
        <v>0.28000000000000003</v>
      </c>
      <c r="AF6722" t="s">
        <v>71</v>
      </c>
      <c r="AG6722">
        <v>5.57</v>
      </c>
      <c r="AH6722" t="s">
        <v>71</v>
      </c>
      <c r="AS6722">
        <v>0.67</v>
      </c>
      <c r="AT6722" t="s">
        <v>71</v>
      </c>
    </row>
    <row r="6723" spans="1:46" x14ac:dyDescent="0.2">
      <c r="A6723" t="s">
        <v>335</v>
      </c>
      <c r="B6723" t="s">
        <v>336</v>
      </c>
      <c r="C6723">
        <f>-69.99922524 / 41.70031146</f>
        <v>-1.6786259571980664</v>
      </c>
      <c r="D6723" t="s">
        <v>337</v>
      </c>
      <c r="E6723" t="s">
        <v>70</v>
      </c>
      <c r="F6723" s="1">
        <v>37873</v>
      </c>
      <c r="G6723">
        <v>4.5</v>
      </c>
      <c r="O6723">
        <v>0.03</v>
      </c>
      <c r="P6723" t="s">
        <v>71</v>
      </c>
      <c r="Q6723">
        <v>21.1</v>
      </c>
      <c r="R6723" t="s">
        <v>71</v>
      </c>
    </row>
    <row r="6724" spans="1:46" x14ac:dyDescent="0.2">
      <c r="A6724" t="s">
        <v>335</v>
      </c>
      <c r="B6724" t="s">
        <v>336</v>
      </c>
      <c r="C6724">
        <f>-69.99922524 / 41.70031146</f>
        <v>-1.6786259571980664</v>
      </c>
      <c r="D6724" t="s">
        <v>337</v>
      </c>
      <c r="E6724" t="s">
        <v>70</v>
      </c>
      <c r="F6724" s="1">
        <v>38260</v>
      </c>
      <c r="G6724">
        <v>0.5</v>
      </c>
      <c r="I6724">
        <v>4.45</v>
      </c>
      <c r="J6724" t="s">
        <v>71</v>
      </c>
      <c r="K6724">
        <v>1.25</v>
      </c>
      <c r="L6724" t="s">
        <v>71</v>
      </c>
      <c r="M6724">
        <v>4.45</v>
      </c>
      <c r="N6724" t="s">
        <v>71</v>
      </c>
      <c r="O6724">
        <v>7.28</v>
      </c>
      <c r="P6724" t="s">
        <v>71</v>
      </c>
      <c r="Q6724">
        <v>19.43</v>
      </c>
      <c r="R6724" t="s">
        <v>71</v>
      </c>
      <c r="S6724">
        <v>0.28999999999999998</v>
      </c>
      <c r="T6724" t="s">
        <v>71</v>
      </c>
      <c r="U6724">
        <v>8.98</v>
      </c>
      <c r="V6724" t="s">
        <v>71</v>
      </c>
      <c r="W6724">
        <v>17.97</v>
      </c>
      <c r="X6724" t="s">
        <v>71</v>
      </c>
      <c r="Y6724">
        <v>35.799999999999997</v>
      </c>
      <c r="AA6724">
        <v>32.79</v>
      </c>
      <c r="AC6724">
        <v>38.49</v>
      </c>
      <c r="AE6724">
        <v>4.04</v>
      </c>
      <c r="AF6724" t="s">
        <v>71</v>
      </c>
      <c r="AG6724">
        <v>6.04</v>
      </c>
      <c r="AH6724" t="s">
        <v>71</v>
      </c>
      <c r="AS6724">
        <v>0.8</v>
      </c>
      <c r="AT6724" t="s">
        <v>71</v>
      </c>
    </row>
    <row r="6725" spans="1:46" x14ac:dyDescent="0.2">
      <c r="A6725" t="s">
        <v>335</v>
      </c>
      <c r="B6725" t="s">
        <v>336</v>
      </c>
      <c r="C6725">
        <f>-69.99922524 / 41.70031146</f>
        <v>-1.6786259571980664</v>
      </c>
      <c r="D6725" t="s">
        <v>337</v>
      </c>
      <c r="E6725" t="s">
        <v>70</v>
      </c>
      <c r="F6725" s="1">
        <v>38260</v>
      </c>
      <c r="G6725">
        <v>1</v>
      </c>
      <c r="O6725">
        <v>7.24</v>
      </c>
      <c r="P6725" t="s">
        <v>71</v>
      </c>
      <c r="Q6725">
        <v>18.84</v>
      </c>
      <c r="R6725" t="s">
        <v>71</v>
      </c>
    </row>
    <row r="6726" spans="1:46" x14ac:dyDescent="0.2">
      <c r="A6726" t="s">
        <v>335</v>
      </c>
      <c r="B6726" t="s">
        <v>336</v>
      </c>
      <c r="C6726">
        <f>-69.99922524 / 41.70031146</f>
        <v>-1.6786259571980664</v>
      </c>
      <c r="D6726" t="s">
        <v>337</v>
      </c>
      <c r="E6726" t="s">
        <v>70</v>
      </c>
      <c r="F6726" s="1">
        <v>38260</v>
      </c>
      <c r="G6726">
        <v>1.5</v>
      </c>
      <c r="O6726">
        <v>7.19</v>
      </c>
      <c r="P6726" t="s">
        <v>71</v>
      </c>
      <c r="Q6726">
        <v>18.73</v>
      </c>
      <c r="R6726" t="s">
        <v>71</v>
      </c>
    </row>
    <row r="6727" spans="1:46" x14ac:dyDescent="0.2">
      <c r="A6727" t="s">
        <v>335</v>
      </c>
      <c r="B6727" t="s">
        <v>336</v>
      </c>
      <c r="C6727">
        <f>-69.99922524 / 41.70031146</f>
        <v>-1.6786259571980664</v>
      </c>
      <c r="D6727" t="s">
        <v>337</v>
      </c>
      <c r="E6727" t="s">
        <v>70</v>
      </c>
      <c r="F6727" s="1">
        <v>38260</v>
      </c>
      <c r="G6727">
        <v>2</v>
      </c>
      <c r="O6727">
        <v>7.13</v>
      </c>
      <c r="P6727" t="s">
        <v>71</v>
      </c>
      <c r="Q6727">
        <v>18.64</v>
      </c>
      <c r="R6727" t="s">
        <v>71</v>
      </c>
    </row>
    <row r="6728" spans="1:46" x14ac:dyDescent="0.2">
      <c r="A6728" t="s">
        <v>335</v>
      </c>
      <c r="B6728" t="s">
        <v>336</v>
      </c>
      <c r="C6728">
        <f>-69.99922524 / 41.70031146</f>
        <v>-1.6786259571980664</v>
      </c>
      <c r="D6728" t="s">
        <v>337</v>
      </c>
      <c r="E6728" t="s">
        <v>70</v>
      </c>
      <c r="F6728" s="1">
        <v>38260</v>
      </c>
      <c r="G6728">
        <v>2.5</v>
      </c>
      <c r="O6728">
        <v>7.12</v>
      </c>
      <c r="P6728" t="s">
        <v>71</v>
      </c>
      <c r="Q6728">
        <v>18.559999999999999</v>
      </c>
      <c r="R6728" t="s">
        <v>71</v>
      </c>
    </row>
    <row r="6729" spans="1:46" x14ac:dyDescent="0.2">
      <c r="A6729" t="s">
        <v>335</v>
      </c>
      <c r="B6729" t="s">
        <v>336</v>
      </c>
      <c r="C6729">
        <f>-69.99922524 / 41.70031146</f>
        <v>-1.6786259571980664</v>
      </c>
      <c r="D6729" t="s">
        <v>337</v>
      </c>
      <c r="E6729" t="s">
        <v>70</v>
      </c>
      <c r="F6729" s="1">
        <v>38260</v>
      </c>
      <c r="G6729">
        <v>3</v>
      </c>
      <c r="O6729">
        <v>7.09</v>
      </c>
      <c r="P6729" t="s">
        <v>71</v>
      </c>
      <c r="Q6729">
        <v>18.52</v>
      </c>
      <c r="R6729" t="s">
        <v>71</v>
      </c>
    </row>
    <row r="6730" spans="1:46" x14ac:dyDescent="0.2">
      <c r="A6730" t="s">
        <v>335</v>
      </c>
      <c r="B6730" t="s">
        <v>336</v>
      </c>
      <c r="C6730">
        <f>-69.99922524 / 41.70031146</f>
        <v>-1.6786259571980664</v>
      </c>
      <c r="D6730" t="s">
        <v>337</v>
      </c>
      <c r="E6730" t="s">
        <v>70</v>
      </c>
      <c r="F6730" s="1">
        <v>38260</v>
      </c>
      <c r="G6730">
        <v>3.5</v>
      </c>
      <c r="K6730">
        <v>3.26</v>
      </c>
      <c r="L6730" t="s">
        <v>71</v>
      </c>
      <c r="O6730">
        <v>7.03</v>
      </c>
      <c r="P6730" t="s">
        <v>71</v>
      </c>
      <c r="Q6730">
        <v>18.48</v>
      </c>
      <c r="R6730" t="s">
        <v>71</v>
      </c>
      <c r="S6730">
        <v>0.3</v>
      </c>
      <c r="T6730" t="s">
        <v>71</v>
      </c>
      <c r="U6730">
        <v>9.2899999999999991</v>
      </c>
      <c r="V6730" t="s">
        <v>71</v>
      </c>
      <c r="W6730">
        <v>16.329999999999998</v>
      </c>
      <c r="X6730" t="s">
        <v>71</v>
      </c>
      <c r="Y6730">
        <v>36.29</v>
      </c>
      <c r="AA6730">
        <v>42.19</v>
      </c>
      <c r="AE6730">
        <v>4.24</v>
      </c>
      <c r="AF6730" t="s">
        <v>71</v>
      </c>
      <c r="AG6730">
        <v>5.96</v>
      </c>
      <c r="AH6730" t="s">
        <v>71</v>
      </c>
      <c r="AS6730">
        <v>1.97</v>
      </c>
      <c r="AT6730" t="s">
        <v>71</v>
      </c>
    </row>
    <row r="6731" spans="1:46" x14ac:dyDescent="0.2">
      <c r="A6731" t="s">
        <v>335</v>
      </c>
      <c r="B6731" t="s">
        <v>336</v>
      </c>
      <c r="C6731">
        <f>-69.99922524 / 41.70031146</f>
        <v>-1.6786259571980664</v>
      </c>
      <c r="D6731" t="s">
        <v>337</v>
      </c>
      <c r="E6731" t="s">
        <v>70</v>
      </c>
      <c r="F6731" s="1">
        <v>38260</v>
      </c>
      <c r="G6731">
        <v>4</v>
      </c>
      <c r="O6731">
        <v>6.98</v>
      </c>
      <c r="P6731" t="s">
        <v>71</v>
      </c>
      <c r="Q6731">
        <v>18.46</v>
      </c>
      <c r="R6731" t="s">
        <v>71</v>
      </c>
    </row>
    <row r="6732" spans="1:46" x14ac:dyDescent="0.2">
      <c r="A6732" t="s">
        <v>335</v>
      </c>
      <c r="B6732" t="s">
        <v>336</v>
      </c>
      <c r="C6732">
        <f>-69.99922524 / 41.70031146</f>
        <v>-1.6786259571980664</v>
      </c>
      <c r="D6732" t="s">
        <v>337</v>
      </c>
      <c r="E6732" t="s">
        <v>70</v>
      </c>
      <c r="F6732" s="1">
        <v>38615</v>
      </c>
      <c r="G6732">
        <v>0.5</v>
      </c>
      <c r="I6732">
        <v>4.97</v>
      </c>
      <c r="J6732" t="s">
        <v>71</v>
      </c>
      <c r="K6732">
        <v>4.1500000000000004</v>
      </c>
      <c r="L6732" t="s">
        <v>71</v>
      </c>
      <c r="M6732">
        <v>3.65</v>
      </c>
      <c r="N6732" t="s">
        <v>71</v>
      </c>
      <c r="O6732">
        <v>6.12</v>
      </c>
      <c r="P6732" t="s">
        <v>71</v>
      </c>
      <c r="Q6732">
        <v>23.2</v>
      </c>
      <c r="R6732" t="s">
        <v>71</v>
      </c>
      <c r="S6732">
        <v>0.3</v>
      </c>
      <c r="T6732" t="s">
        <v>71</v>
      </c>
      <c r="U6732">
        <v>9.2899999999999991</v>
      </c>
      <c r="V6732" t="s">
        <v>71</v>
      </c>
      <c r="W6732">
        <v>14.93</v>
      </c>
      <c r="X6732" t="s">
        <v>71</v>
      </c>
      <c r="Y6732">
        <v>36.29</v>
      </c>
      <c r="AA6732">
        <v>44.56</v>
      </c>
      <c r="AC6732">
        <v>41.34</v>
      </c>
      <c r="AE6732">
        <v>5.85</v>
      </c>
      <c r="AF6732" t="s">
        <v>71</v>
      </c>
      <c r="AG6732">
        <v>6.07</v>
      </c>
      <c r="AH6732" t="s">
        <v>71</v>
      </c>
      <c r="AS6732">
        <v>1.19</v>
      </c>
      <c r="AT6732" t="s">
        <v>71</v>
      </c>
    </row>
    <row r="6733" spans="1:46" x14ac:dyDescent="0.2">
      <c r="A6733" t="s">
        <v>335</v>
      </c>
      <c r="B6733" t="s">
        <v>336</v>
      </c>
      <c r="C6733">
        <f>-69.99922524 / 41.70031146</f>
        <v>-1.6786259571980664</v>
      </c>
      <c r="D6733" t="s">
        <v>337</v>
      </c>
      <c r="E6733" t="s">
        <v>70</v>
      </c>
      <c r="F6733" s="1">
        <v>38615</v>
      </c>
      <c r="G6733">
        <v>1</v>
      </c>
      <c r="O6733">
        <v>6.07</v>
      </c>
      <c r="P6733" t="s">
        <v>71</v>
      </c>
      <c r="Q6733">
        <v>23.17</v>
      </c>
      <c r="R6733" t="s">
        <v>71</v>
      </c>
    </row>
    <row r="6734" spans="1:46" x14ac:dyDescent="0.2">
      <c r="A6734" t="s">
        <v>335</v>
      </c>
      <c r="B6734" t="s">
        <v>336</v>
      </c>
      <c r="C6734">
        <f>-69.99922524 / 41.70031146</f>
        <v>-1.6786259571980664</v>
      </c>
      <c r="D6734" t="s">
        <v>337</v>
      </c>
      <c r="E6734" t="s">
        <v>70</v>
      </c>
      <c r="F6734" s="1">
        <v>38615</v>
      </c>
      <c r="G6734">
        <v>1.5</v>
      </c>
      <c r="O6734">
        <v>5.89</v>
      </c>
      <c r="P6734" t="s">
        <v>71</v>
      </c>
      <c r="Q6734">
        <v>23.14</v>
      </c>
      <c r="R6734" t="s">
        <v>71</v>
      </c>
    </row>
    <row r="6735" spans="1:46" x14ac:dyDescent="0.2">
      <c r="A6735" t="s">
        <v>335</v>
      </c>
      <c r="B6735" t="s">
        <v>336</v>
      </c>
      <c r="C6735">
        <f>-69.99922524 / 41.70031146</f>
        <v>-1.6786259571980664</v>
      </c>
      <c r="D6735" t="s">
        <v>337</v>
      </c>
      <c r="E6735" t="s">
        <v>70</v>
      </c>
      <c r="F6735" s="1">
        <v>38615</v>
      </c>
      <c r="G6735">
        <v>2</v>
      </c>
      <c r="O6735">
        <v>5.41</v>
      </c>
      <c r="P6735" t="s">
        <v>71</v>
      </c>
      <c r="Q6735">
        <v>22.99</v>
      </c>
      <c r="R6735" t="s">
        <v>71</v>
      </c>
    </row>
    <row r="6736" spans="1:46" x14ac:dyDescent="0.2">
      <c r="A6736" t="s">
        <v>335</v>
      </c>
      <c r="B6736" t="s">
        <v>336</v>
      </c>
      <c r="C6736">
        <f>-69.99922524 / 41.70031146</f>
        <v>-1.6786259571980664</v>
      </c>
      <c r="D6736" t="s">
        <v>337</v>
      </c>
      <c r="E6736" t="s">
        <v>70</v>
      </c>
      <c r="F6736" s="1">
        <v>38615</v>
      </c>
      <c r="G6736">
        <v>2.5</v>
      </c>
      <c r="O6736">
        <v>5.28</v>
      </c>
      <c r="P6736" t="s">
        <v>71</v>
      </c>
      <c r="Q6736">
        <v>22.93</v>
      </c>
      <c r="R6736" t="s">
        <v>71</v>
      </c>
    </row>
    <row r="6737" spans="1:46" x14ac:dyDescent="0.2">
      <c r="A6737" t="s">
        <v>335</v>
      </c>
      <c r="B6737" t="s">
        <v>336</v>
      </c>
      <c r="C6737">
        <f>-69.99922524 / 41.70031146</f>
        <v>-1.6786259571980664</v>
      </c>
      <c r="D6737" t="s">
        <v>337</v>
      </c>
      <c r="E6737" t="s">
        <v>70</v>
      </c>
      <c r="F6737" s="1">
        <v>38615</v>
      </c>
      <c r="G6737">
        <v>3</v>
      </c>
      <c r="O6737">
        <v>4.96</v>
      </c>
      <c r="P6737" t="s">
        <v>71</v>
      </c>
      <c r="Q6737">
        <v>22.82</v>
      </c>
      <c r="R6737" t="s">
        <v>71</v>
      </c>
    </row>
    <row r="6738" spans="1:46" x14ac:dyDescent="0.2">
      <c r="A6738" t="s">
        <v>335</v>
      </c>
      <c r="B6738" t="s">
        <v>336</v>
      </c>
      <c r="C6738">
        <f>-69.99922524 / 41.70031146</f>
        <v>-1.6786259571980664</v>
      </c>
      <c r="D6738" t="s">
        <v>337</v>
      </c>
      <c r="E6738" t="s">
        <v>70</v>
      </c>
      <c r="F6738" s="1">
        <v>38615</v>
      </c>
      <c r="G6738">
        <v>3.5</v>
      </c>
      <c r="O6738">
        <v>4.87</v>
      </c>
      <c r="P6738" t="s">
        <v>71</v>
      </c>
      <c r="Q6738">
        <v>22.76</v>
      </c>
      <c r="R6738" t="s">
        <v>71</v>
      </c>
    </row>
    <row r="6739" spans="1:46" x14ac:dyDescent="0.2">
      <c r="A6739" t="s">
        <v>335</v>
      </c>
      <c r="B6739" t="s">
        <v>336</v>
      </c>
      <c r="C6739">
        <f>-69.99922524 / 41.70031146</f>
        <v>-1.6786259571980664</v>
      </c>
      <c r="D6739" t="s">
        <v>337</v>
      </c>
      <c r="E6739" t="s">
        <v>70</v>
      </c>
      <c r="F6739" s="1">
        <v>38615</v>
      </c>
      <c r="G6739">
        <v>3.9</v>
      </c>
      <c r="K6739">
        <v>4.76</v>
      </c>
      <c r="L6739" t="s">
        <v>71</v>
      </c>
      <c r="S6739">
        <v>0.3</v>
      </c>
      <c r="T6739" t="s">
        <v>71</v>
      </c>
      <c r="W6739">
        <v>17.34</v>
      </c>
      <c r="X6739" t="s">
        <v>71</v>
      </c>
      <c r="AE6739">
        <v>5.85</v>
      </c>
      <c r="AF6739" t="s">
        <v>71</v>
      </c>
      <c r="AG6739">
        <v>5.94</v>
      </c>
      <c r="AH6739" t="s">
        <v>71</v>
      </c>
      <c r="AS6739">
        <v>2.94</v>
      </c>
      <c r="AT6739" t="s">
        <v>71</v>
      </c>
    </row>
    <row r="6740" spans="1:46" x14ac:dyDescent="0.2">
      <c r="A6740" t="s">
        <v>335</v>
      </c>
      <c r="B6740" t="s">
        <v>336</v>
      </c>
      <c r="C6740">
        <f>-69.99922524 / 41.70031146</f>
        <v>-1.6786259571980664</v>
      </c>
      <c r="D6740" t="s">
        <v>337</v>
      </c>
      <c r="E6740" t="s">
        <v>70</v>
      </c>
      <c r="F6740" s="1">
        <v>38615</v>
      </c>
      <c r="G6740">
        <v>4</v>
      </c>
      <c r="O6740">
        <v>4.0599999999999996</v>
      </c>
      <c r="P6740" t="s">
        <v>71</v>
      </c>
      <c r="Q6740">
        <v>22.69</v>
      </c>
      <c r="R6740" t="s">
        <v>71</v>
      </c>
    </row>
    <row r="6741" spans="1:46" x14ac:dyDescent="0.2">
      <c r="A6741" t="s">
        <v>335</v>
      </c>
      <c r="B6741" t="s">
        <v>336</v>
      </c>
      <c r="C6741">
        <f>-69.99922524 / 41.70031146</f>
        <v>-1.6786259571980664</v>
      </c>
      <c r="D6741" t="s">
        <v>337</v>
      </c>
      <c r="E6741" t="s">
        <v>70</v>
      </c>
      <c r="F6741" s="1">
        <v>38615</v>
      </c>
      <c r="G6741">
        <v>4.5</v>
      </c>
      <c r="O6741">
        <v>2.6</v>
      </c>
      <c r="P6741" t="s">
        <v>71</v>
      </c>
      <c r="Q6741">
        <v>22.56</v>
      </c>
      <c r="R6741" t="s">
        <v>71</v>
      </c>
    </row>
    <row r="6742" spans="1:46" x14ac:dyDescent="0.2">
      <c r="A6742" t="s">
        <v>335</v>
      </c>
      <c r="B6742" t="s">
        <v>336</v>
      </c>
      <c r="C6742">
        <f>-69.99922524 / 41.70031146</f>
        <v>-1.6786259571980664</v>
      </c>
      <c r="D6742" t="s">
        <v>337</v>
      </c>
      <c r="E6742" t="s">
        <v>70</v>
      </c>
      <c r="F6742" s="1">
        <v>38953</v>
      </c>
      <c r="G6742">
        <v>0.5</v>
      </c>
      <c r="I6742">
        <v>5.0199999999999996</v>
      </c>
      <c r="J6742" t="s">
        <v>71</v>
      </c>
      <c r="K6742">
        <v>1.31</v>
      </c>
      <c r="L6742" t="s">
        <v>71</v>
      </c>
      <c r="M6742">
        <v>4.5</v>
      </c>
      <c r="N6742" t="s">
        <v>71</v>
      </c>
      <c r="O6742">
        <v>6.07</v>
      </c>
      <c r="P6742" t="s">
        <v>71</v>
      </c>
      <c r="Q6742">
        <v>25.23</v>
      </c>
      <c r="R6742" t="s">
        <v>71</v>
      </c>
      <c r="S6742">
        <v>0.24</v>
      </c>
      <c r="T6742" t="s">
        <v>71</v>
      </c>
      <c r="U6742">
        <v>7.59</v>
      </c>
      <c r="V6742" t="s">
        <v>71</v>
      </c>
      <c r="W6742">
        <v>33.119999999999997</v>
      </c>
      <c r="X6742" t="s">
        <v>71</v>
      </c>
      <c r="Y6742">
        <v>33.380000000000003</v>
      </c>
      <c r="AA6742">
        <v>33.25</v>
      </c>
      <c r="AC6742">
        <v>38.33</v>
      </c>
      <c r="AE6742">
        <v>5.45</v>
      </c>
      <c r="AF6742" t="s">
        <v>71</v>
      </c>
      <c r="AG6742">
        <v>6.02</v>
      </c>
      <c r="AH6742" t="s">
        <v>71</v>
      </c>
    </row>
    <row r="6743" spans="1:46" x14ac:dyDescent="0.2">
      <c r="A6743" t="s">
        <v>335</v>
      </c>
      <c r="B6743" t="s">
        <v>336</v>
      </c>
      <c r="C6743">
        <f>-69.99922524 / 41.70031146</f>
        <v>-1.6786259571980664</v>
      </c>
      <c r="D6743" t="s">
        <v>337</v>
      </c>
      <c r="E6743" t="s">
        <v>70</v>
      </c>
      <c r="F6743" s="1">
        <v>38953</v>
      </c>
      <c r="G6743">
        <v>1</v>
      </c>
      <c r="O6743">
        <v>6.07</v>
      </c>
      <c r="P6743" t="s">
        <v>71</v>
      </c>
      <c r="Q6743">
        <v>25.2</v>
      </c>
      <c r="R6743" t="s">
        <v>71</v>
      </c>
    </row>
    <row r="6744" spans="1:46" x14ac:dyDescent="0.2">
      <c r="A6744" t="s">
        <v>335</v>
      </c>
      <c r="B6744" t="s">
        <v>336</v>
      </c>
      <c r="C6744">
        <f>-69.99922524 / 41.70031146</f>
        <v>-1.6786259571980664</v>
      </c>
      <c r="D6744" t="s">
        <v>337</v>
      </c>
      <c r="E6744" t="s">
        <v>70</v>
      </c>
      <c r="F6744" s="1">
        <v>38953</v>
      </c>
      <c r="G6744">
        <v>2</v>
      </c>
      <c r="O6744">
        <v>5.76</v>
      </c>
      <c r="P6744" t="s">
        <v>71</v>
      </c>
      <c r="Q6744">
        <v>24.89</v>
      </c>
      <c r="R6744" t="s">
        <v>71</v>
      </c>
    </row>
    <row r="6745" spans="1:46" x14ac:dyDescent="0.2">
      <c r="A6745" t="s">
        <v>335</v>
      </c>
      <c r="B6745" t="s">
        <v>336</v>
      </c>
      <c r="C6745">
        <f>-69.99922524 / 41.70031146</f>
        <v>-1.6786259571980664</v>
      </c>
      <c r="D6745" t="s">
        <v>337</v>
      </c>
      <c r="E6745" t="s">
        <v>70</v>
      </c>
      <c r="F6745" s="1">
        <v>38953</v>
      </c>
      <c r="G6745">
        <v>3</v>
      </c>
      <c r="O6745">
        <v>4.68</v>
      </c>
      <c r="P6745" t="s">
        <v>71</v>
      </c>
      <c r="Q6745">
        <v>24.68</v>
      </c>
      <c r="R6745" t="s">
        <v>71</v>
      </c>
    </row>
    <row r="6746" spans="1:46" x14ac:dyDescent="0.2">
      <c r="A6746" t="s">
        <v>335</v>
      </c>
      <c r="B6746" t="s">
        <v>336</v>
      </c>
      <c r="C6746">
        <f>-69.99922524 / 41.70031146</f>
        <v>-1.6786259571980664</v>
      </c>
      <c r="D6746" t="s">
        <v>337</v>
      </c>
      <c r="E6746" t="s">
        <v>70</v>
      </c>
      <c r="F6746" s="1">
        <v>38953</v>
      </c>
      <c r="G6746">
        <v>4</v>
      </c>
      <c r="K6746">
        <v>3.1</v>
      </c>
      <c r="L6746" t="s">
        <v>71</v>
      </c>
      <c r="O6746">
        <v>3.63</v>
      </c>
      <c r="P6746" t="s">
        <v>71</v>
      </c>
      <c r="Q6746">
        <v>24.35</v>
      </c>
      <c r="R6746" t="s">
        <v>71</v>
      </c>
      <c r="S6746">
        <v>0.28999999999999998</v>
      </c>
      <c r="T6746" t="s">
        <v>71</v>
      </c>
      <c r="U6746">
        <v>9.1</v>
      </c>
      <c r="V6746" t="s">
        <v>71</v>
      </c>
      <c r="W6746">
        <v>28.56</v>
      </c>
      <c r="X6746" t="s">
        <v>71</v>
      </c>
      <c r="Y6746">
        <v>35.99</v>
      </c>
      <c r="AA6746">
        <v>41.7</v>
      </c>
      <c r="AE6746">
        <v>5.85</v>
      </c>
      <c r="AF6746" t="s">
        <v>71</v>
      </c>
      <c r="AG6746">
        <v>5.86</v>
      </c>
      <c r="AH6746" t="s">
        <v>71</v>
      </c>
      <c r="AS6746">
        <v>0.26</v>
      </c>
      <c r="AT6746" t="s">
        <v>71</v>
      </c>
    </row>
    <row r="6747" spans="1:46" x14ac:dyDescent="0.2">
      <c r="A6747" t="s">
        <v>335</v>
      </c>
      <c r="B6747" t="s">
        <v>336</v>
      </c>
      <c r="C6747">
        <f>-69.99922524 / 41.70031146</f>
        <v>-1.6786259571980664</v>
      </c>
      <c r="D6747" t="s">
        <v>337</v>
      </c>
      <c r="E6747" t="s">
        <v>70</v>
      </c>
      <c r="F6747" s="1">
        <v>38953</v>
      </c>
      <c r="G6747">
        <v>4.8</v>
      </c>
      <c r="O6747">
        <v>0.53</v>
      </c>
      <c r="P6747" t="s">
        <v>71</v>
      </c>
      <c r="Q6747">
        <v>22.41</v>
      </c>
      <c r="R6747" t="s">
        <v>71</v>
      </c>
    </row>
    <row r="6748" spans="1:46" x14ac:dyDescent="0.2">
      <c r="A6748" t="s">
        <v>335</v>
      </c>
      <c r="B6748" t="s">
        <v>336</v>
      </c>
      <c r="C6748">
        <f>-69.99922524 / 41.70031146</f>
        <v>-1.6786259571980664</v>
      </c>
      <c r="D6748" t="s">
        <v>337</v>
      </c>
      <c r="E6748" t="s">
        <v>70</v>
      </c>
      <c r="F6748" s="1">
        <v>39338</v>
      </c>
      <c r="G6748">
        <v>0.5</v>
      </c>
      <c r="I6748">
        <v>4.3</v>
      </c>
      <c r="J6748" t="s">
        <v>71</v>
      </c>
      <c r="K6748">
        <v>1.32</v>
      </c>
      <c r="L6748" t="s">
        <v>71</v>
      </c>
      <c r="M6748">
        <v>4.3</v>
      </c>
      <c r="N6748" t="s">
        <v>71</v>
      </c>
      <c r="O6748">
        <v>7.05</v>
      </c>
      <c r="P6748" t="s">
        <v>71</v>
      </c>
      <c r="Q6748">
        <v>22.94</v>
      </c>
      <c r="R6748" t="s">
        <v>71</v>
      </c>
      <c r="S6748">
        <v>0.37</v>
      </c>
      <c r="T6748" t="s">
        <v>71</v>
      </c>
      <c r="U6748">
        <v>11.36</v>
      </c>
      <c r="V6748" t="s">
        <v>71</v>
      </c>
      <c r="W6748">
        <v>25.16</v>
      </c>
      <c r="X6748" t="s">
        <v>71</v>
      </c>
      <c r="Y6748">
        <v>39.19</v>
      </c>
      <c r="AA6748">
        <v>33.33</v>
      </c>
      <c r="AC6748">
        <v>38.979999999999997</v>
      </c>
      <c r="AE6748">
        <v>2.4</v>
      </c>
      <c r="AF6748" t="s">
        <v>71</v>
      </c>
      <c r="AG6748">
        <v>5.47</v>
      </c>
      <c r="AH6748" t="s">
        <v>71</v>
      </c>
      <c r="AS6748">
        <v>0.55000000000000004</v>
      </c>
      <c r="AT6748" t="s">
        <v>71</v>
      </c>
    </row>
    <row r="6749" spans="1:46" x14ac:dyDescent="0.2">
      <c r="A6749" t="s">
        <v>335</v>
      </c>
      <c r="B6749" t="s">
        <v>336</v>
      </c>
      <c r="C6749">
        <f>-69.99922524 / 41.70031146</f>
        <v>-1.6786259571980664</v>
      </c>
      <c r="D6749" t="s">
        <v>337</v>
      </c>
      <c r="E6749" t="s">
        <v>70</v>
      </c>
      <c r="F6749" s="1">
        <v>39338</v>
      </c>
      <c r="G6749">
        <v>1</v>
      </c>
      <c r="O6749">
        <v>6.97</v>
      </c>
      <c r="P6749" t="s">
        <v>71</v>
      </c>
      <c r="Q6749">
        <v>22.79</v>
      </c>
      <c r="R6749" t="s">
        <v>71</v>
      </c>
    </row>
    <row r="6750" spans="1:46" x14ac:dyDescent="0.2">
      <c r="A6750" t="s">
        <v>335</v>
      </c>
      <c r="B6750" t="s">
        <v>336</v>
      </c>
      <c r="C6750">
        <f>-69.99922524 / 41.70031146</f>
        <v>-1.6786259571980664</v>
      </c>
      <c r="D6750" t="s">
        <v>337</v>
      </c>
      <c r="E6750" t="s">
        <v>70</v>
      </c>
      <c r="F6750" s="1">
        <v>39338</v>
      </c>
      <c r="G6750">
        <v>1.5</v>
      </c>
      <c r="O6750">
        <v>6.89</v>
      </c>
      <c r="P6750" t="s">
        <v>71</v>
      </c>
      <c r="Q6750">
        <v>22.72</v>
      </c>
      <c r="R6750" t="s">
        <v>71</v>
      </c>
    </row>
    <row r="6751" spans="1:46" x14ac:dyDescent="0.2">
      <c r="A6751" t="s">
        <v>335</v>
      </c>
      <c r="B6751" t="s">
        <v>336</v>
      </c>
      <c r="C6751">
        <f>-69.99922524 / 41.70031146</f>
        <v>-1.6786259571980664</v>
      </c>
      <c r="D6751" t="s">
        <v>337</v>
      </c>
      <c r="E6751" t="s">
        <v>70</v>
      </c>
      <c r="F6751" s="1">
        <v>39338</v>
      </c>
      <c r="G6751">
        <v>2</v>
      </c>
      <c r="O6751">
        <v>6.88</v>
      </c>
      <c r="P6751" t="s">
        <v>71</v>
      </c>
      <c r="Q6751">
        <v>22.67</v>
      </c>
      <c r="R6751" t="s">
        <v>71</v>
      </c>
    </row>
    <row r="6752" spans="1:46" x14ac:dyDescent="0.2">
      <c r="A6752" t="s">
        <v>335</v>
      </c>
      <c r="B6752" t="s">
        <v>336</v>
      </c>
      <c r="C6752">
        <f>-69.99922524 / 41.70031146</f>
        <v>-1.6786259571980664</v>
      </c>
      <c r="D6752" t="s">
        <v>337</v>
      </c>
      <c r="E6752" t="s">
        <v>70</v>
      </c>
      <c r="F6752" s="1">
        <v>39338</v>
      </c>
      <c r="G6752">
        <v>2.5</v>
      </c>
      <c r="O6752">
        <v>6.8</v>
      </c>
      <c r="P6752" t="s">
        <v>71</v>
      </c>
      <c r="Q6752">
        <v>22.6</v>
      </c>
      <c r="R6752" t="s">
        <v>71</v>
      </c>
    </row>
    <row r="6753" spans="1:46" x14ac:dyDescent="0.2">
      <c r="A6753" t="s">
        <v>335</v>
      </c>
      <c r="B6753" t="s">
        <v>336</v>
      </c>
      <c r="C6753">
        <f>-69.99922524 / 41.70031146</f>
        <v>-1.6786259571980664</v>
      </c>
      <c r="D6753" t="s">
        <v>337</v>
      </c>
      <c r="E6753" t="s">
        <v>70</v>
      </c>
      <c r="F6753" s="1">
        <v>39338</v>
      </c>
      <c r="G6753">
        <v>3</v>
      </c>
      <c r="O6753">
        <v>6.76</v>
      </c>
      <c r="P6753" t="s">
        <v>71</v>
      </c>
      <c r="Q6753">
        <v>22.56</v>
      </c>
      <c r="R6753" t="s">
        <v>71</v>
      </c>
    </row>
    <row r="6754" spans="1:46" x14ac:dyDescent="0.2">
      <c r="A6754" t="s">
        <v>335</v>
      </c>
      <c r="B6754" t="s">
        <v>336</v>
      </c>
      <c r="C6754">
        <f>-69.99922524 / 41.70031146</f>
        <v>-1.6786259571980664</v>
      </c>
      <c r="D6754" t="s">
        <v>337</v>
      </c>
      <c r="E6754" t="s">
        <v>70</v>
      </c>
      <c r="F6754" s="1">
        <v>39338</v>
      </c>
      <c r="G6754">
        <v>3.5</v>
      </c>
      <c r="K6754">
        <v>1.03</v>
      </c>
      <c r="L6754" t="s">
        <v>71</v>
      </c>
      <c r="O6754">
        <v>6.7</v>
      </c>
      <c r="P6754" t="s">
        <v>71</v>
      </c>
      <c r="Q6754">
        <v>22.47</v>
      </c>
      <c r="R6754" t="s">
        <v>71</v>
      </c>
      <c r="S6754">
        <v>0.3</v>
      </c>
      <c r="T6754" t="s">
        <v>71</v>
      </c>
      <c r="W6754">
        <v>21.13</v>
      </c>
      <c r="X6754" t="s">
        <v>71</v>
      </c>
      <c r="Y6754">
        <v>-13.45</v>
      </c>
      <c r="AA6754">
        <v>30.9</v>
      </c>
      <c r="AE6754">
        <v>2.2000000000000002</v>
      </c>
      <c r="AF6754" t="s">
        <v>71</v>
      </c>
      <c r="AG6754">
        <v>5.45</v>
      </c>
      <c r="AH6754" t="s">
        <v>71</v>
      </c>
      <c r="AS6754">
        <v>1.19</v>
      </c>
      <c r="AT6754" t="s">
        <v>71</v>
      </c>
    </row>
    <row r="6755" spans="1:46" x14ac:dyDescent="0.2">
      <c r="A6755" t="s">
        <v>335</v>
      </c>
      <c r="B6755" t="s">
        <v>336</v>
      </c>
      <c r="C6755">
        <f>-69.99922524 / 41.70031146</f>
        <v>-1.6786259571980664</v>
      </c>
      <c r="D6755" t="s">
        <v>337</v>
      </c>
      <c r="E6755" t="s">
        <v>70</v>
      </c>
      <c r="F6755" s="1">
        <v>39338</v>
      </c>
      <c r="G6755">
        <v>4</v>
      </c>
      <c r="O6755">
        <v>6.77</v>
      </c>
      <c r="P6755" t="s">
        <v>71</v>
      </c>
      <c r="Q6755">
        <v>22.47</v>
      </c>
      <c r="R6755" t="s">
        <v>71</v>
      </c>
    </row>
    <row r="6756" spans="1:46" x14ac:dyDescent="0.2">
      <c r="A6756" t="s">
        <v>335</v>
      </c>
      <c r="B6756" t="s">
        <v>336</v>
      </c>
      <c r="C6756">
        <f>-69.99922524 / 41.70031146</f>
        <v>-1.6786259571980664</v>
      </c>
      <c r="D6756" t="s">
        <v>337</v>
      </c>
      <c r="E6756" t="s">
        <v>70</v>
      </c>
      <c r="F6756" s="1">
        <v>39707</v>
      </c>
      <c r="G6756">
        <v>0.5</v>
      </c>
      <c r="I6756">
        <v>4.6399999999999997</v>
      </c>
      <c r="J6756" t="s">
        <v>71</v>
      </c>
      <c r="K6756">
        <v>1.29</v>
      </c>
      <c r="L6756" t="s">
        <v>71</v>
      </c>
      <c r="M6756">
        <v>4.6399999999999997</v>
      </c>
      <c r="N6756" t="s">
        <v>71</v>
      </c>
      <c r="O6756">
        <v>7.46</v>
      </c>
      <c r="P6756" t="s">
        <v>71</v>
      </c>
      <c r="Q6756">
        <v>22.9</v>
      </c>
      <c r="R6756" t="s">
        <v>71</v>
      </c>
      <c r="S6756">
        <v>0.23</v>
      </c>
      <c r="T6756" t="s">
        <v>71</v>
      </c>
      <c r="U6756">
        <v>7.12</v>
      </c>
      <c r="V6756" t="s">
        <v>71</v>
      </c>
      <c r="W6756">
        <v>19.940000000000001</v>
      </c>
      <c r="X6756" t="s">
        <v>71</v>
      </c>
      <c r="Y6756">
        <v>32.46</v>
      </c>
      <c r="AA6756">
        <v>33.1</v>
      </c>
      <c r="AC6756">
        <v>37.880000000000003</v>
      </c>
      <c r="AE6756">
        <v>2.9</v>
      </c>
      <c r="AF6756" t="s">
        <v>71</v>
      </c>
      <c r="AG6756">
        <v>6.17</v>
      </c>
      <c r="AH6756" t="s">
        <v>71</v>
      </c>
      <c r="AS6756">
        <v>0.87</v>
      </c>
      <c r="AT6756" t="s">
        <v>71</v>
      </c>
    </row>
    <row r="6757" spans="1:46" x14ac:dyDescent="0.2">
      <c r="A6757" t="s">
        <v>335</v>
      </c>
      <c r="B6757" t="s">
        <v>336</v>
      </c>
      <c r="C6757">
        <f>-69.99922524 / 41.70031146</f>
        <v>-1.6786259571980664</v>
      </c>
      <c r="D6757" t="s">
        <v>337</v>
      </c>
      <c r="E6757" t="s">
        <v>70</v>
      </c>
      <c r="F6757" s="1">
        <v>39707</v>
      </c>
      <c r="G6757">
        <v>1</v>
      </c>
      <c r="O6757">
        <v>7.44</v>
      </c>
      <c r="P6757" t="s">
        <v>71</v>
      </c>
      <c r="Q6757">
        <v>22.7</v>
      </c>
      <c r="R6757" t="s">
        <v>71</v>
      </c>
    </row>
    <row r="6758" spans="1:46" x14ac:dyDescent="0.2">
      <c r="A6758" t="s">
        <v>335</v>
      </c>
      <c r="B6758" t="s">
        <v>336</v>
      </c>
      <c r="C6758">
        <f>-69.99922524 / 41.70031146</f>
        <v>-1.6786259571980664</v>
      </c>
      <c r="D6758" t="s">
        <v>337</v>
      </c>
      <c r="E6758" t="s">
        <v>70</v>
      </c>
      <c r="F6758" s="1">
        <v>39707</v>
      </c>
      <c r="G6758">
        <v>2</v>
      </c>
      <c r="O6758">
        <v>7.26</v>
      </c>
      <c r="P6758" t="s">
        <v>71</v>
      </c>
      <c r="Q6758">
        <v>22.5</v>
      </c>
      <c r="R6758" t="s">
        <v>71</v>
      </c>
    </row>
    <row r="6759" spans="1:46" x14ac:dyDescent="0.2">
      <c r="A6759" t="s">
        <v>335</v>
      </c>
      <c r="B6759" t="s">
        <v>336</v>
      </c>
      <c r="C6759">
        <f>-69.99922524 / 41.70031146</f>
        <v>-1.6786259571980664</v>
      </c>
      <c r="D6759" t="s">
        <v>337</v>
      </c>
      <c r="E6759" t="s">
        <v>70</v>
      </c>
      <c r="F6759" s="1">
        <v>39707</v>
      </c>
      <c r="G6759">
        <v>3</v>
      </c>
      <c r="O6759">
        <v>7.02</v>
      </c>
      <c r="P6759" t="s">
        <v>71</v>
      </c>
      <c r="Q6759">
        <v>22.3</v>
      </c>
      <c r="R6759" t="s">
        <v>71</v>
      </c>
    </row>
    <row r="6760" spans="1:46" x14ac:dyDescent="0.2">
      <c r="A6760" t="s">
        <v>335</v>
      </c>
      <c r="B6760" t="s">
        <v>336</v>
      </c>
      <c r="C6760">
        <f>-69.99922524 / 41.70031146</f>
        <v>-1.6786259571980664</v>
      </c>
      <c r="D6760" t="s">
        <v>337</v>
      </c>
      <c r="E6760" t="s">
        <v>70</v>
      </c>
      <c r="F6760" s="1">
        <v>39707</v>
      </c>
      <c r="G6760">
        <v>3.5</v>
      </c>
      <c r="K6760">
        <v>1.2</v>
      </c>
      <c r="L6760" t="s">
        <v>71</v>
      </c>
      <c r="S6760">
        <v>0.23</v>
      </c>
      <c r="T6760" t="s">
        <v>71</v>
      </c>
      <c r="U6760">
        <v>7.12</v>
      </c>
      <c r="V6760" t="s">
        <v>71</v>
      </c>
      <c r="W6760">
        <v>20.83</v>
      </c>
      <c r="X6760" t="s">
        <v>71</v>
      </c>
      <c r="Y6760">
        <v>32.46</v>
      </c>
      <c r="AA6760">
        <v>32.39</v>
      </c>
      <c r="AE6760">
        <v>2.8</v>
      </c>
      <c r="AF6760" t="s">
        <v>71</v>
      </c>
      <c r="AG6760">
        <v>6.09</v>
      </c>
      <c r="AH6760" t="s">
        <v>71</v>
      </c>
      <c r="AS6760">
        <v>1.24</v>
      </c>
      <c r="AT6760" t="s">
        <v>71</v>
      </c>
    </row>
    <row r="6761" spans="1:46" x14ac:dyDescent="0.2">
      <c r="A6761" t="s">
        <v>335</v>
      </c>
      <c r="B6761" t="s">
        <v>336</v>
      </c>
      <c r="C6761">
        <f>-69.99922524 / 41.70031146</f>
        <v>-1.6786259571980664</v>
      </c>
      <c r="D6761" t="s">
        <v>337</v>
      </c>
      <c r="E6761" t="s">
        <v>70</v>
      </c>
      <c r="F6761" s="1">
        <v>39707</v>
      </c>
      <c r="G6761">
        <v>4</v>
      </c>
      <c r="O6761">
        <v>6.15</v>
      </c>
      <c r="P6761" t="s">
        <v>71</v>
      </c>
      <c r="Q6761">
        <v>22.3</v>
      </c>
      <c r="R6761" t="s">
        <v>71</v>
      </c>
    </row>
    <row r="6762" spans="1:46" x14ac:dyDescent="0.2">
      <c r="A6762" t="s">
        <v>338</v>
      </c>
      <c r="B6762" t="s">
        <v>339</v>
      </c>
      <c r="C6762">
        <f>-69.98522154 / 41.69786864</f>
        <v>-1.6783884601925303</v>
      </c>
      <c r="D6762" t="s">
        <v>340</v>
      </c>
      <c r="E6762" t="s">
        <v>70</v>
      </c>
      <c r="F6762" s="1">
        <v>37143</v>
      </c>
      <c r="G6762">
        <v>0.5</v>
      </c>
      <c r="I6762">
        <v>9.6</v>
      </c>
      <c r="J6762" t="s">
        <v>71</v>
      </c>
      <c r="K6762">
        <v>46.63</v>
      </c>
      <c r="L6762" t="s">
        <v>71</v>
      </c>
      <c r="M6762">
        <v>0.85</v>
      </c>
      <c r="N6762" t="s">
        <v>71</v>
      </c>
      <c r="O6762">
        <v>8.82</v>
      </c>
      <c r="P6762" t="s">
        <v>71</v>
      </c>
      <c r="Q6762">
        <v>24.66</v>
      </c>
      <c r="R6762" t="s">
        <v>71</v>
      </c>
      <c r="S6762">
        <v>1.1299999999999999</v>
      </c>
      <c r="T6762" t="s">
        <v>71</v>
      </c>
      <c r="U6762">
        <v>35</v>
      </c>
      <c r="V6762" t="s">
        <v>71</v>
      </c>
      <c r="W6762">
        <v>64</v>
      </c>
      <c r="X6762" t="s">
        <v>71</v>
      </c>
      <c r="Y6762">
        <v>55.42</v>
      </c>
      <c r="AA6762">
        <v>68.290000000000006</v>
      </c>
      <c r="AC6762">
        <v>62.34</v>
      </c>
      <c r="AE6762">
        <v>17.7</v>
      </c>
      <c r="AF6762" t="s">
        <v>71</v>
      </c>
      <c r="AG6762">
        <v>8.07</v>
      </c>
      <c r="AH6762" t="s">
        <v>71</v>
      </c>
      <c r="AS6762">
        <v>0</v>
      </c>
      <c r="AT6762" t="s">
        <v>71</v>
      </c>
    </row>
    <row r="6763" spans="1:46" x14ac:dyDescent="0.2">
      <c r="A6763" t="s">
        <v>338</v>
      </c>
      <c r="B6763" t="s">
        <v>339</v>
      </c>
      <c r="C6763">
        <f>-69.98522154 / 41.69786864</f>
        <v>-1.6783884601925303</v>
      </c>
      <c r="D6763" t="s">
        <v>340</v>
      </c>
      <c r="E6763" t="s">
        <v>70</v>
      </c>
      <c r="F6763" s="1">
        <v>37143</v>
      </c>
      <c r="G6763">
        <v>1</v>
      </c>
      <c r="O6763">
        <v>8.61</v>
      </c>
      <c r="P6763" t="s">
        <v>71</v>
      </c>
      <c r="Q6763">
        <v>24.61</v>
      </c>
      <c r="R6763" t="s">
        <v>71</v>
      </c>
    </row>
    <row r="6764" spans="1:46" x14ac:dyDescent="0.2">
      <c r="A6764" t="s">
        <v>338</v>
      </c>
      <c r="B6764" t="s">
        <v>339</v>
      </c>
      <c r="C6764">
        <f>-69.98522154 / 41.69786864</f>
        <v>-1.6783884601925303</v>
      </c>
      <c r="D6764" t="s">
        <v>340</v>
      </c>
      <c r="E6764" t="s">
        <v>70</v>
      </c>
      <c r="F6764" s="1">
        <v>37143</v>
      </c>
      <c r="G6764">
        <v>2</v>
      </c>
      <c r="O6764">
        <v>8.23</v>
      </c>
      <c r="P6764" t="s">
        <v>71</v>
      </c>
      <c r="Q6764">
        <v>24.53</v>
      </c>
      <c r="R6764" t="s">
        <v>71</v>
      </c>
    </row>
    <row r="6765" spans="1:46" x14ac:dyDescent="0.2">
      <c r="A6765" t="s">
        <v>338</v>
      </c>
      <c r="B6765" t="s">
        <v>339</v>
      </c>
      <c r="C6765">
        <f>-69.98522154 / 41.69786864</f>
        <v>-1.6783884601925303</v>
      </c>
      <c r="D6765" t="s">
        <v>340</v>
      </c>
      <c r="E6765" t="s">
        <v>70</v>
      </c>
      <c r="F6765" s="1">
        <v>37143</v>
      </c>
      <c r="G6765">
        <v>3</v>
      </c>
      <c r="K6765">
        <v>24.99</v>
      </c>
      <c r="L6765" t="s">
        <v>71</v>
      </c>
      <c r="O6765">
        <v>7.8</v>
      </c>
      <c r="P6765" t="s">
        <v>71</v>
      </c>
      <c r="Q6765">
        <v>24.45</v>
      </c>
      <c r="R6765" t="s">
        <v>71</v>
      </c>
      <c r="S6765">
        <v>0.86</v>
      </c>
      <c r="T6765" t="s">
        <v>71</v>
      </c>
      <c r="W6765">
        <v>54.6</v>
      </c>
      <c r="X6765" t="s">
        <v>71</v>
      </c>
      <c r="Y6765">
        <v>1.98</v>
      </c>
      <c r="AA6765">
        <v>62.17</v>
      </c>
      <c r="AE6765">
        <v>18.3</v>
      </c>
      <c r="AF6765" t="s">
        <v>71</v>
      </c>
      <c r="AG6765">
        <v>7.93</v>
      </c>
      <c r="AH6765" t="s">
        <v>71</v>
      </c>
      <c r="AS6765">
        <v>4.13</v>
      </c>
      <c r="AT6765" t="s">
        <v>71</v>
      </c>
    </row>
    <row r="6766" spans="1:46" x14ac:dyDescent="0.2">
      <c r="A6766" t="s">
        <v>338</v>
      </c>
      <c r="B6766" t="s">
        <v>339</v>
      </c>
      <c r="C6766">
        <f>-69.98522154 / 41.69786864</f>
        <v>-1.6783884601925303</v>
      </c>
      <c r="D6766" t="s">
        <v>340</v>
      </c>
      <c r="E6766" t="s">
        <v>70</v>
      </c>
      <c r="F6766" s="1">
        <v>37143</v>
      </c>
      <c r="G6766">
        <v>4</v>
      </c>
      <c r="O6766">
        <v>6.01</v>
      </c>
      <c r="P6766" t="s">
        <v>71</v>
      </c>
      <c r="Q6766">
        <v>23.91</v>
      </c>
      <c r="R6766" t="s">
        <v>71</v>
      </c>
    </row>
    <row r="6767" spans="1:46" x14ac:dyDescent="0.2">
      <c r="A6767" t="s">
        <v>338</v>
      </c>
      <c r="B6767" t="s">
        <v>339</v>
      </c>
      <c r="C6767">
        <f>-69.98522154 / 41.69786864</f>
        <v>-1.6783884601925303</v>
      </c>
      <c r="D6767" t="s">
        <v>340</v>
      </c>
      <c r="E6767" t="s">
        <v>70</v>
      </c>
      <c r="F6767" s="1">
        <v>37143</v>
      </c>
      <c r="G6767">
        <v>4.5</v>
      </c>
      <c r="O6767">
        <v>3.99</v>
      </c>
      <c r="P6767" t="s">
        <v>71</v>
      </c>
      <c r="Q6767">
        <v>23.44</v>
      </c>
      <c r="R6767" t="s">
        <v>71</v>
      </c>
    </row>
    <row r="6768" spans="1:46" x14ac:dyDescent="0.2">
      <c r="A6768" t="s">
        <v>338</v>
      </c>
      <c r="B6768" t="s">
        <v>339</v>
      </c>
      <c r="C6768">
        <f>-69.98522154 / 41.69786864</f>
        <v>-1.6783884601925303</v>
      </c>
      <c r="D6768" t="s">
        <v>340</v>
      </c>
      <c r="E6768" t="s">
        <v>70</v>
      </c>
      <c r="F6768" s="1">
        <v>37143</v>
      </c>
      <c r="G6768">
        <v>5</v>
      </c>
      <c r="O6768">
        <v>0.5</v>
      </c>
      <c r="P6768" t="s">
        <v>71</v>
      </c>
      <c r="Q6768">
        <v>21.83</v>
      </c>
      <c r="R6768" t="s">
        <v>71</v>
      </c>
    </row>
    <row r="6769" spans="1:46" x14ac:dyDescent="0.2">
      <c r="A6769" t="s">
        <v>338</v>
      </c>
      <c r="B6769" t="s">
        <v>339</v>
      </c>
      <c r="C6769">
        <f>-69.98522154 / 41.69786864</f>
        <v>-1.6783884601925303</v>
      </c>
      <c r="D6769" t="s">
        <v>340</v>
      </c>
      <c r="E6769" t="s">
        <v>70</v>
      </c>
      <c r="F6769" s="1">
        <v>37143</v>
      </c>
      <c r="G6769">
        <v>6</v>
      </c>
      <c r="O6769">
        <v>0.28000000000000003</v>
      </c>
      <c r="P6769" t="s">
        <v>71</v>
      </c>
      <c r="Q6769">
        <v>16.440000000000001</v>
      </c>
      <c r="R6769" t="s">
        <v>71</v>
      </c>
    </row>
    <row r="6770" spans="1:46" x14ac:dyDescent="0.2">
      <c r="A6770" t="s">
        <v>338</v>
      </c>
      <c r="B6770" t="s">
        <v>339</v>
      </c>
      <c r="C6770">
        <f>-69.98522154 / 41.69786864</f>
        <v>-1.6783884601925303</v>
      </c>
      <c r="D6770" t="s">
        <v>340</v>
      </c>
      <c r="E6770" t="s">
        <v>70</v>
      </c>
      <c r="F6770" s="1">
        <v>37143</v>
      </c>
      <c r="G6770">
        <v>7</v>
      </c>
      <c r="O6770">
        <v>0.25</v>
      </c>
      <c r="P6770" t="s">
        <v>71</v>
      </c>
      <c r="Q6770">
        <v>13.6</v>
      </c>
      <c r="R6770" t="s">
        <v>71</v>
      </c>
    </row>
    <row r="6771" spans="1:46" x14ac:dyDescent="0.2">
      <c r="A6771" t="s">
        <v>338</v>
      </c>
      <c r="B6771" t="s">
        <v>339</v>
      </c>
      <c r="C6771">
        <f>-69.98522154 / 41.69786864</f>
        <v>-1.6783884601925303</v>
      </c>
      <c r="D6771" t="s">
        <v>340</v>
      </c>
      <c r="E6771" t="s">
        <v>70</v>
      </c>
      <c r="F6771" s="1">
        <v>37143</v>
      </c>
      <c r="G6771">
        <v>8</v>
      </c>
      <c r="O6771">
        <v>0.23</v>
      </c>
      <c r="P6771" t="s">
        <v>71</v>
      </c>
      <c r="Q6771">
        <v>11.74</v>
      </c>
      <c r="R6771" t="s">
        <v>71</v>
      </c>
    </row>
    <row r="6772" spans="1:46" x14ac:dyDescent="0.2">
      <c r="A6772" t="s">
        <v>338</v>
      </c>
      <c r="B6772" t="s">
        <v>339</v>
      </c>
      <c r="C6772">
        <f>-69.98522154 / 41.69786864</f>
        <v>-1.6783884601925303</v>
      </c>
      <c r="D6772" t="s">
        <v>340</v>
      </c>
      <c r="E6772" t="s">
        <v>70</v>
      </c>
      <c r="F6772" s="1">
        <v>37143</v>
      </c>
      <c r="G6772">
        <v>9</v>
      </c>
      <c r="K6772">
        <v>3.76</v>
      </c>
      <c r="L6772" t="s">
        <v>71</v>
      </c>
      <c r="O6772">
        <v>0.21</v>
      </c>
      <c r="P6772" t="s">
        <v>71</v>
      </c>
      <c r="Q6772">
        <v>10.199999999999999</v>
      </c>
      <c r="R6772" t="s">
        <v>71</v>
      </c>
      <c r="S6772">
        <v>4.22</v>
      </c>
      <c r="T6772" t="s">
        <v>71</v>
      </c>
      <c r="U6772">
        <v>130.71</v>
      </c>
      <c r="V6772" t="s">
        <v>71</v>
      </c>
      <c r="W6772">
        <v>142.30000000000001</v>
      </c>
      <c r="X6772" t="s">
        <v>71</v>
      </c>
      <c r="Y6772">
        <v>74.42</v>
      </c>
      <c r="AA6772">
        <v>43.59</v>
      </c>
      <c r="AE6772">
        <v>64.8</v>
      </c>
      <c r="AF6772" t="s">
        <v>71</v>
      </c>
      <c r="AG6772">
        <v>6.47</v>
      </c>
      <c r="AH6772" t="s">
        <v>71</v>
      </c>
      <c r="AS6772">
        <v>17.29</v>
      </c>
      <c r="AT6772" t="s">
        <v>71</v>
      </c>
    </row>
    <row r="6773" spans="1:46" x14ac:dyDescent="0.2">
      <c r="A6773" t="s">
        <v>338</v>
      </c>
      <c r="B6773" t="s">
        <v>339</v>
      </c>
      <c r="C6773">
        <f>-69.98522154 / 41.69786864</f>
        <v>-1.6783884601925303</v>
      </c>
      <c r="D6773" t="s">
        <v>340</v>
      </c>
      <c r="E6773" t="s">
        <v>70</v>
      </c>
      <c r="F6773" s="1">
        <v>37873</v>
      </c>
      <c r="G6773">
        <v>0.5</v>
      </c>
      <c r="I6773">
        <v>9.98</v>
      </c>
      <c r="J6773" t="s">
        <v>71</v>
      </c>
      <c r="K6773">
        <v>17.059999999999999</v>
      </c>
      <c r="L6773" t="s">
        <v>71</v>
      </c>
      <c r="M6773">
        <v>1.28</v>
      </c>
      <c r="N6773" t="s">
        <v>71</v>
      </c>
      <c r="O6773">
        <v>9.5299999999999994</v>
      </c>
      <c r="P6773" t="s">
        <v>71</v>
      </c>
      <c r="Q6773">
        <v>22.03</v>
      </c>
      <c r="R6773" t="s">
        <v>71</v>
      </c>
      <c r="S6773">
        <v>1.5</v>
      </c>
      <c r="T6773" t="s">
        <v>71</v>
      </c>
      <c r="U6773">
        <v>46.46</v>
      </c>
      <c r="V6773" t="s">
        <v>71</v>
      </c>
      <c r="W6773">
        <v>42.1</v>
      </c>
      <c r="X6773" t="s">
        <v>71</v>
      </c>
      <c r="Y6773">
        <v>59.5</v>
      </c>
      <c r="AA6773">
        <v>58.43</v>
      </c>
      <c r="AC6773">
        <v>56.44</v>
      </c>
      <c r="AE6773">
        <v>1.86</v>
      </c>
      <c r="AF6773" t="s">
        <v>71</v>
      </c>
      <c r="AG6773">
        <v>8.85</v>
      </c>
      <c r="AH6773" t="s">
        <v>71</v>
      </c>
      <c r="AS6773">
        <v>1.36</v>
      </c>
      <c r="AT6773" t="s">
        <v>71</v>
      </c>
    </row>
    <row r="6774" spans="1:46" x14ac:dyDescent="0.2">
      <c r="A6774" t="s">
        <v>338</v>
      </c>
      <c r="B6774" t="s">
        <v>339</v>
      </c>
      <c r="C6774">
        <f>-69.98522154 / 41.69786864</f>
        <v>-1.6783884601925303</v>
      </c>
      <c r="D6774" t="s">
        <v>340</v>
      </c>
      <c r="E6774" t="s">
        <v>70</v>
      </c>
      <c r="F6774" s="1">
        <v>37873</v>
      </c>
      <c r="G6774">
        <v>1</v>
      </c>
      <c r="O6774">
        <v>9.5500000000000007</v>
      </c>
      <c r="P6774" t="s">
        <v>71</v>
      </c>
      <c r="Q6774">
        <v>22.01</v>
      </c>
      <c r="R6774" t="s">
        <v>71</v>
      </c>
    </row>
    <row r="6775" spans="1:46" x14ac:dyDescent="0.2">
      <c r="A6775" t="s">
        <v>338</v>
      </c>
      <c r="B6775" t="s">
        <v>339</v>
      </c>
      <c r="C6775">
        <f>-69.98522154 / 41.69786864</f>
        <v>-1.6783884601925303</v>
      </c>
      <c r="D6775" t="s">
        <v>340</v>
      </c>
      <c r="E6775" t="s">
        <v>70</v>
      </c>
      <c r="F6775" s="1">
        <v>37873</v>
      </c>
      <c r="G6775">
        <v>2</v>
      </c>
      <c r="O6775">
        <v>9.4499999999999993</v>
      </c>
      <c r="P6775" t="s">
        <v>71</v>
      </c>
      <c r="Q6775">
        <v>21.91</v>
      </c>
      <c r="R6775" t="s">
        <v>71</v>
      </c>
    </row>
    <row r="6776" spans="1:46" x14ac:dyDescent="0.2">
      <c r="A6776" t="s">
        <v>338</v>
      </c>
      <c r="B6776" t="s">
        <v>339</v>
      </c>
      <c r="C6776">
        <f>-69.98522154 / 41.69786864</f>
        <v>-1.6783884601925303</v>
      </c>
      <c r="D6776" t="s">
        <v>340</v>
      </c>
      <c r="E6776" t="s">
        <v>70</v>
      </c>
      <c r="F6776" s="1">
        <v>37873</v>
      </c>
      <c r="G6776">
        <v>2.5</v>
      </c>
      <c r="O6776">
        <v>9.1</v>
      </c>
      <c r="P6776" t="s">
        <v>71</v>
      </c>
      <c r="Q6776">
        <v>21.84</v>
      </c>
      <c r="R6776" t="s">
        <v>71</v>
      </c>
    </row>
    <row r="6777" spans="1:46" x14ac:dyDescent="0.2">
      <c r="A6777" t="s">
        <v>338</v>
      </c>
      <c r="B6777" t="s">
        <v>339</v>
      </c>
      <c r="C6777">
        <f>-69.98522154 / 41.69786864</f>
        <v>-1.6783884601925303</v>
      </c>
      <c r="D6777" t="s">
        <v>340</v>
      </c>
      <c r="E6777" t="s">
        <v>70</v>
      </c>
      <c r="F6777" s="1">
        <v>37873</v>
      </c>
      <c r="G6777">
        <v>3</v>
      </c>
      <c r="K6777">
        <v>15.25</v>
      </c>
      <c r="L6777" t="s">
        <v>71</v>
      </c>
      <c r="O6777">
        <v>5.83</v>
      </c>
      <c r="P6777" t="s">
        <v>71</v>
      </c>
      <c r="Q6777">
        <v>21.38</v>
      </c>
      <c r="R6777" t="s">
        <v>71</v>
      </c>
      <c r="S6777">
        <v>2</v>
      </c>
      <c r="T6777" t="s">
        <v>71</v>
      </c>
      <c r="W6777">
        <v>42.8</v>
      </c>
      <c r="X6777" t="s">
        <v>71</v>
      </c>
      <c r="Y6777">
        <v>14.15</v>
      </c>
      <c r="AA6777">
        <v>57.33</v>
      </c>
      <c r="AE6777">
        <v>1.84</v>
      </c>
      <c r="AF6777" t="s">
        <v>71</v>
      </c>
      <c r="AG6777">
        <v>6.97</v>
      </c>
      <c r="AH6777" t="s">
        <v>71</v>
      </c>
      <c r="AS6777">
        <v>2.8</v>
      </c>
      <c r="AT6777" t="s">
        <v>71</v>
      </c>
    </row>
    <row r="6778" spans="1:46" x14ac:dyDescent="0.2">
      <c r="A6778" t="s">
        <v>338</v>
      </c>
      <c r="B6778" t="s">
        <v>339</v>
      </c>
      <c r="C6778">
        <f>-69.98522154 / 41.69786864</f>
        <v>-1.6783884601925303</v>
      </c>
      <c r="D6778" t="s">
        <v>340</v>
      </c>
      <c r="E6778" t="s">
        <v>70</v>
      </c>
      <c r="F6778" s="1">
        <v>37873</v>
      </c>
      <c r="G6778">
        <v>3.5</v>
      </c>
      <c r="O6778">
        <v>4.0999999999999996</v>
      </c>
      <c r="P6778" t="s">
        <v>71</v>
      </c>
      <c r="Q6778">
        <v>21.2</v>
      </c>
      <c r="R6778" t="s">
        <v>71</v>
      </c>
    </row>
    <row r="6779" spans="1:46" x14ac:dyDescent="0.2">
      <c r="A6779" t="s">
        <v>338</v>
      </c>
      <c r="B6779" t="s">
        <v>339</v>
      </c>
      <c r="C6779">
        <f>-69.98522154 / 41.69786864</f>
        <v>-1.6783884601925303</v>
      </c>
      <c r="D6779" t="s">
        <v>340</v>
      </c>
      <c r="E6779" t="s">
        <v>70</v>
      </c>
      <c r="F6779" s="1">
        <v>37873</v>
      </c>
      <c r="G6779">
        <v>4</v>
      </c>
      <c r="O6779">
        <v>3.39</v>
      </c>
      <c r="P6779" t="s">
        <v>71</v>
      </c>
      <c r="Q6779">
        <v>21.06</v>
      </c>
      <c r="R6779" t="s">
        <v>71</v>
      </c>
    </row>
    <row r="6780" spans="1:46" x14ac:dyDescent="0.2">
      <c r="A6780" t="s">
        <v>338</v>
      </c>
      <c r="B6780" t="s">
        <v>339</v>
      </c>
      <c r="C6780">
        <f>-69.98522154 / 41.69786864</f>
        <v>-1.6783884601925303</v>
      </c>
      <c r="D6780" t="s">
        <v>340</v>
      </c>
      <c r="E6780" t="s">
        <v>70</v>
      </c>
      <c r="F6780" s="1">
        <v>37873</v>
      </c>
      <c r="G6780">
        <v>4.5</v>
      </c>
      <c r="O6780">
        <v>0.35</v>
      </c>
      <c r="P6780" t="s">
        <v>71</v>
      </c>
      <c r="Q6780">
        <v>20.43</v>
      </c>
      <c r="R6780" t="s">
        <v>71</v>
      </c>
    </row>
    <row r="6781" spans="1:46" x14ac:dyDescent="0.2">
      <c r="A6781" t="s">
        <v>338</v>
      </c>
      <c r="B6781" t="s">
        <v>339</v>
      </c>
      <c r="C6781">
        <f>-69.98522154 / 41.69786864</f>
        <v>-1.6783884601925303</v>
      </c>
      <c r="D6781" t="s">
        <v>340</v>
      </c>
      <c r="E6781" t="s">
        <v>70</v>
      </c>
      <c r="F6781" s="1">
        <v>37873</v>
      </c>
      <c r="G6781">
        <v>5</v>
      </c>
      <c r="O6781">
        <v>0.21</v>
      </c>
      <c r="P6781" t="s">
        <v>71</v>
      </c>
      <c r="Q6781">
        <v>19.03</v>
      </c>
      <c r="R6781" t="s">
        <v>71</v>
      </c>
    </row>
    <row r="6782" spans="1:46" x14ac:dyDescent="0.2">
      <c r="A6782" t="s">
        <v>338</v>
      </c>
      <c r="B6782" t="s">
        <v>339</v>
      </c>
      <c r="C6782">
        <f>-69.98522154 / 41.69786864</f>
        <v>-1.6783884601925303</v>
      </c>
      <c r="D6782" t="s">
        <v>340</v>
      </c>
      <c r="E6782" t="s">
        <v>70</v>
      </c>
      <c r="F6782" s="1">
        <v>37873</v>
      </c>
      <c r="G6782">
        <v>6</v>
      </c>
      <c r="O6782">
        <v>0.2</v>
      </c>
      <c r="P6782" t="s">
        <v>71</v>
      </c>
      <c r="Q6782">
        <v>15.07</v>
      </c>
      <c r="R6782" t="s">
        <v>71</v>
      </c>
    </row>
    <row r="6783" spans="1:46" x14ac:dyDescent="0.2">
      <c r="A6783" t="s">
        <v>338</v>
      </c>
      <c r="B6783" t="s">
        <v>339</v>
      </c>
      <c r="C6783">
        <f>-69.98522154 / 41.69786864</f>
        <v>-1.6783884601925303</v>
      </c>
      <c r="D6783" t="s">
        <v>340</v>
      </c>
      <c r="E6783" t="s">
        <v>70</v>
      </c>
      <c r="F6783" s="1">
        <v>37873</v>
      </c>
      <c r="G6783">
        <v>7</v>
      </c>
      <c r="O6783">
        <v>0.19</v>
      </c>
      <c r="P6783" t="s">
        <v>71</v>
      </c>
      <c r="Q6783">
        <v>13.43</v>
      </c>
      <c r="R6783" t="s">
        <v>71</v>
      </c>
    </row>
    <row r="6784" spans="1:46" x14ac:dyDescent="0.2">
      <c r="A6784" t="s">
        <v>338</v>
      </c>
      <c r="B6784" t="s">
        <v>339</v>
      </c>
      <c r="C6784">
        <f>-69.98522154 / 41.69786864</f>
        <v>-1.6783884601925303</v>
      </c>
      <c r="D6784" t="s">
        <v>340</v>
      </c>
      <c r="E6784" t="s">
        <v>70</v>
      </c>
      <c r="F6784" s="1">
        <v>37873</v>
      </c>
      <c r="G6784">
        <v>8</v>
      </c>
      <c r="K6784">
        <v>9.35</v>
      </c>
      <c r="L6784" t="s">
        <v>71</v>
      </c>
      <c r="O6784">
        <v>0.19</v>
      </c>
      <c r="P6784" t="s">
        <v>71</v>
      </c>
      <c r="Q6784">
        <v>11.71</v>
      </c>
      <c r="R6784" t="s">
        <v>71</v>
      </c>
      <c r="S6784">
        <v>2.5</v>
      </c>
      <c r="T6784" t="s">
        <v>71</v>
      </c>
      <c r="U6784">
        <v>77.430000000000007</v>
      </c>
      <c r="V6784" t="s">
        <v>71</v>
      </c>
      <c r="W6784">
        <v>138.19999999999999</v>
      </c>
      <c r="X6784" t="s">
        <v>71</v>
      </c>
      <c r="Y6784">
        <v>66.87</v>
      </c>
      <c r="AA6784">
        <v>52.53</v>
      </c>
      <c r="AE6784">
        <v>5.4</v>
      </c>
      <c r="AF6784" t="s">
        <v>71</v>
      </c>
      <c r="AG6784">
        <v>6.74</v>
      </c>
      <c r="AH6784" t="s">
        <v>71</v>
      </c>
      <c r="AS6784">
        <v>6.86</v>
      </c>
      <c r="AT6784" t="s">
        <v>71</v>
      </c>
    </row>
    <row r="6785" spans="1:46" x14ac:dyDescent="0.2">
      <c r="A6785" t="s">
        <v>338</v>
      </c>
      <c r="B6785" t="s">
        <v>339</v>
      </c>
      <c r="C6785">
        <f>-69.98522154 / 41.69786864</f>
        <v>-1.6783884601925303</v>
      </c>
      <c r="D6785" t="s">
        <v>340</v>
      </c>
      <c r="E6785" t="s">
        <v>70</v>
      </c>
      <c r="F6785" s="1">
        <v>37873</v>
      </c>
      <c r="G6785">
        <v>9</v>
      </c>
      <c r="O6785">
        <v>0.18</v>
      </c>
      <c r="P6785" t="s">
        <v>71</v>
      </c>
      <c r="Q6785">
        <v>10.57</v>
      </c>
      <c r="R6785" t="s">
        <v>71</v>
      </c>
    </row>
    <row r="6786" spans="1:46" x14ac:dyDescent="0.2">
      <c r="A6786" t="s">
        <v>338</v>
      </c>
      <c r="B6786" t="s">
        <v>339</v>
      </c>
      <c r="C6786">
        <f>-69.98522154 / 41.69786864</f>
        <v>-1.6783884601925303</v>
      </c>
      <c r="D6786" t="s">
        <v>340</v>
      </c>
      <c r="E6786" t="s">
        <v>70</v>
      </c>
      <c r="F6786" s="1">
        <v>38245</v>
      </c>
      <c r="G6786">
        <v>0.5</v>
      </c>
      <c r="I6786">
        <v>10.119999999999999</v>
      </c>
      <c r="J6786" t="s">
        <v>71</v>
      </c>
      <c r="K6786">
        <v>5.42</v>
      </c>
      <c r="L6786" t="s">
        <v>71</v>
      </c>
      <c r="M6786">
        <v>1.69</v>
      </c>
      <c r="N6786" t="s">
        <v>71</v>
      </c>
      <c r="O6786">
        <v>7.33</v>
      </c>
      <c r="P6786" t="s">
        <v>71</v>
      </c>
      <c r="Q6786">
        <v>22.6</v>
      </c>
      <c r="R6786" t="s">
        <v>71</v>
      </c>
      <c r="S6786">
        <v>0.77</v>
      </c>
      <c r="T6786" t="s">
        <v>71</v>
      </c>
      <c r="U6786">
        <v>23.85</v>
      </c>
      <c r="V6786" t="s">
        <v>71</v>
      </c>
      <c r="W6786">
        <v>31.12</v>
      </c>
      <c r="X6786" t="s">
        <v>71</v>
      </c>
      <c r="Y6786">
        <v>49.89</v>
      </c>
      <c r="AA6786">
        <v>47.18</v>
      </c>
      <c r="AC6786">
        <v>52.44</v>
      </c>
      <c r="AE6786">
        <v>42.18</v>
      </c>
      <c r="AF6786" t="s">
        <v>71</v>
      </c>
      <c r="AG6786">
        <v>6.95</v>
      </c>
      <c r="AH6786" t="s">
        <v>71</v>
      </c>
      <c r="AS6786">
        <v>1.07</v>
      </c>
      <c r="AT6786" t="s">
        <v>71</v>
      </c>
    </row>
    <row r="6787" spans="1:46" x14ac:dyDescent="0.2">
      <c r="A6787" t="s">
        <v>338</v>
      </c>
      <c r="B6787" t="s">
        <v>339</v>
      </c>
      <c r="C6787">
        <f>-69.98522154 / 41.69786864</f>
        <v>-1.6783884601925303</v>
      </c>
      <c r="D6787" t="s">
        <v>340</v>
      </c>
      <c r="E6787" t="s">
        <v>70</v>
      </c>
      <c r="F6787" s="1">
        <v>38245</v>
      </c>
      <c r="G6787">
        <v>1</v>
      </c>
      <c r="O6787">
        <v>7.21</v>
      </c>
      <c r="P6787" t="s">
        <v>71</v>
      </c>
      <c r="Q6787">
        <v>22.53</v>
      </c>
      <c r="R6787" t="s">
        <v>71</v>
      </c>
    </row>
    <row r="6788" spans="1:46" x14ac:dyDescent="0.2">
      <c r="A6788" t="s">
        <v>338</v>
      </c>
      <c r="B6788" t="s">
        <v>339</v>
      </c>
      <c r="C6788">
        <f>-69.98522154 / 41.69786864</f>
        <v>-1.6783884601925303</v>
      </c>
      <c r="D6788" t="s">
        <v>340</v>
      </c>
      <c r="E6788" t="s">
        <v>70</v>
      </c>
      <c r="F6788" s="1">
        <v>38245</v>
      </c>
      <c r="G6788">
        <v>2</v>
      </c>
      <c r="O6788">
        <v>7.03</v>
      </c>
      <c r="P6788" t="s">
        <v>71</v>
      </c>
      <c r="Q6788">
        <v>22.03</v>
      </c>
      <c r="R6788" t="s">
        <v>71</v>
      </c>
    </row>
    <row r="6789" spans="1:46" x14ac:dyDescent="0.2">
      <c r="A6789" t="s">
        <v>338</v>
      </c>
      <c r="B6789" t="s">
        <v>339</v>
      </c>
      <c r="C6789">
        <f>-69.98522154 / 41.69786864</f>
        <v>-1.6783884601925303</v>
      </c>
      <c r="D6789" t="s">
        <v>340</v>
      </c>
      <c r="E6789" t="s">
        <v>70</v>
      </c>
      <c r="F6789" s="1">
        <v>38245</v>
      </c>
      <c r="G6789">
        <v>3</v>
      </c>
      <c r="K6789">
        <v>6.8</v>
      </c>
      <c r="L6789" t="s">
        <v>71</v>
      </c>
      <c r="O6789">
        <v>6.81</v>
      </c>
      <c r="P6789" t="s">
        <v>71</v>
      </c>
      <c r="Q6789">
        <v>21.9</v>
      </c>
      <c r="R6789" t="s">
        <v>71</v>
      </c>
      <c r="S6789">
        <v>0.89</v>
      </c>
      <c r="T6789" t="s">
        <v>71</v>
      </c>
      <c r="U6789">
        <v>27.57</v>
      </c>
      <c r="V6789" t="s">
        <v>71</v>
      </c>
      <c r="W6789">
        <v>35.72</v>
      </c>
      <c r="X6789" t="s">
        <v>71</v>
      </c>
      <c r="Y6789">
        <v>51.98</v>
      </c>
      <c r="AA6789">
        <v>49.41</v>
      </c>
      <c r="AE6789">
        <v>42.38</v>
      </c>
      <c r="AF6789" t="s">
        <v>71</v>
      </c>
      <c r="AG6789">
        <v>6.91</v>
      </c>
      <c r="AH6789" t="s">
        <v>71</v>
      </c>
      <c r="AS6789">
        <v>2.4</v>
      </c>
      <c r="AT6789" t="s">
        <v>71</v>
      </c>
    </row>
    <row r="6790" spans="1:46" x14ac:dyDescent="0.2">
      <c r="A6790" t="s">
        <v>338</v>
      </c>
      <c r="B6790" t="s">
        <v>339</v>
      </c>
      <c r="C6790">
        <f>-69.98522154 / 41.69786864</f>
        <v>-1.6783884601925303</v>
      </c>
      <c r="D6790" t="s">
        <v>340</v>
      </c>
      <c r="E6790" t="s">
        <v>70</v>
      </c>
      <c r="F6790" s="1">
        <v>38245</v>
      </c>
      <c r="G6790">
        <v>4</v>
      </c>
      <c r="O6790">
        <v>6.77</v>
      </c>
      <c r="P6790" t="s">
        <v>71</v>
      </c>
      <c r="Q6790">
        <v>21.87</v>
      </c>
      <c r="R6790" t="s">
        <v>71</v>
      </c>
    </row>
    <row r="6791" spans="1:46" x14ac:dyDescent="0.2">
      <c r="A6791" t="s">
        <v>338</v>
      </c>
      <c r="B6791" t="s">
        <v>339</v>
      </c>
      <c r="C6791">
        <f>-69.98522154 / 41.69786864</f>
        <v>-1.6783884601925303</v>
      </c>
      <c r="D6791" t="s">
        <v>340</v>
      </c>
      <c r="E6791" t="s">
        <v>70</v>
      </c>
      <c r="F6791" s="1">
        <v>38245</v>
      </c>
      <c r="G6791">
        <v>5</v>
      </c>
      <c r="O6791">
        <v>6.02</v>
      </c>
      <c r="P6791" t="s">
        <v>71</v>
      </c>
      <c r="Q6791">
        <v>21.68</v>
      </c>
      <c r="R6791" t="s">
        <v>71</v>
      </c>
    </row>
    <row r="6792" spans="1:46" x14ac:dyDescent="0.2">
      <c r="A6792" t="s">
        <v>338</v>
      </c>
      <c r="B6792" t="s">
        <v>339</v>
      </c>
      <c r="C6792">
        <f>-69.98522154 / 41.69786864</f>
        <v>-1.6783884601925303</v>
      </c>
      <c r="D6792" t="s">
        <v>340</v>
      </c>
      <c r="E6792" t="s">
        <v>70</v>
      </c>
      <c r="F6792" s="1">
        <v>38245</v>
      </c>
      <c r="G6792">
        <v>5.2</v>
      </c>
      <c r="O6792">
        <v>5.32</v>
      </c>
      <c r="P6792" t="s">
        <v>71</v>
      </c>
      <c r="Q6792">
        <v>21.54</v>
      </c>
      <c r="R6792" t="s">
        <v>71</v>
      </c>
    </row>
    <row r="6793" spans="1:46" x14ac:dyDescent="0.2">
      <c r="A6793" t="s">
        <v>338</v>
      </c>
      <c r="B6793" t="s">
        <v>339</v>
      </c>
      <c r="C6793">
        <f>-69.98522154 / 41.69786864</f>
        <v>-1.6783884601925303</v>
      </c>
      <c r="D6793" t="s">
        <v>340</v>
      </c>
      <c r="E6793" t="s">
        <v>70</v>
      </c>
      <c r="F6793" s="1">
        <v>38245</v>
      </c>
      <c r="G6793">
        <v>5.5</v>
      </c>
      <c r="O6793">
        <v>3.35</v>
      </c>
      <c r="P6793" t="s">
        <v>71</v>
      </c>
      <c r="Q6793">
        <v>21.21</v>
      </c>
      <c r="R6793" t="s">
        <v>71</v>
      </c>
    </row>
    <row r="6794" spans="1:46" x14ac:dyDescent="0.2">
      <c r="A6794" t="s">
        <v>338</v>
      </c>
      <c r="B6794" t="s">
        <v>339</v>
      </c>
      <c r="C6794">
        <f>-69.98522154 / 41.69786864</f>
        <v>-1.6783884601925303</v>
      </c>
      <c r="D6794" t="s">
        <v>340</v>
      </c>
      <c r="E6794" t="s">
        <v>70</v>
      </c>
      <c r="F6794" s="1">
        <v>38245</v>
      </c>
      <c r="G6794">
        <v>5.8</v>
      </c>
      <c r="O6794">
        <v>0.48</v>
      </c>
      <c r="P6794" t="s">
        <v>71</v>
      </c>
      <c r="Q6794">
        <v>18.66</v>
      </c>
      <c r="R6794" t="s">
        <v>71</v>
      </c>
    </row>
    <row r="6795" spans="1:46" x14ac:dyDescent="0.2">
      <c r="A6795" t="s">
        <v>338</v>
      </c>
      <c r="B6795" t="s">
        <v>339</v>
      </c>
      <c r="C6795">
        <f>-69.98522154 / 41.69786864</f>
        <v>-1.6783884601925303</v>
      </c>
      <c r="D6795" t="s">
        <v>340</v>
      </c>
      <c r="E6795" t="s">
        <v>70</v>
      </c>
      <c r="F6795" s="1">
        <v>38245</v>
      </c>
      <c r="G6795">
        <v>6</v>
      </c>
      <c r="O6795">
        <v>0.33</v>
      </c>
      <c r="P6795" t="s">
        <v>71</v>
      </c>
      <c r="Q6795">
        <v>17.36</v>
      </c>
      <c r="R6795" t="s">
        <v>71</v>
      </c>
    </row>
    <row r="6796" spans="1:46" x14ac:dyDescent="0.2">
      <c r="A6796" t="s">
        <v>338</v>
      </c>
      <c r="B6796" t="s">
        <v>339</v>
      </c>
      <c r="C6796">
        <f>-69.98522154 / 41.69786864</f>
        <v>-1.6783884601925303</v>
      </c>
      <c r="D6796" t="s">
        <v>340</v>
      </c>
      <c r="E6796" t="s">
        <v>70</v>
      </c>
      <c r="F6796" s="1">
        <v>38245</v>
      </c>
      <c r="G6796">
        <v>7</v>
      </c>
      <c r="O6796">
        <v>0.26</v>
      </c>
      <c r="P6796" t="s">
        <v>71</v>
      </c>
      <c r="Q6796">
        <v>13.81</v>
      </c>
      <c r="R6796" t="s">
        <v>71</v>
      </c>
    </row>
    <row r="6797" spans="1:46" x14ac:dyDescent="0.2">
      <c r="A6797" t="s">
        <v>338</v>
      </c>
      <c r="B6797" t="s">
        <v>339</v>
      </c>
      <c r="C6797">
        <f>-69.98522154 / 41.69786864</f>
        <v>-1.6783884601925303</v>
      </c>
      <c r="D6797" t="s">
        <v>340</v>
      </c>
      <c r="E6797" t="s">
        <v>70</v>
      </c>
      <c r="F6797" s="1">
        <v>38245</v>
      </c>
      <c r="G6797">
        <v>9</v>
      </c>
      <c r="K6797">
        <v>1.93</v>
      </c>
      <c r="L6797" t="s">
        <v>71</v>
      </c>
      <c r="S6797">
        <v>4.3499999999999996</v>
      </c>
      <c r="T6797" t="s">
        <v>71</v>
      </c>
      <c r="U6797">
        <v>134.74</v>
      </c>
      <c r="V6797" t="s">
        <v>71</v>
      </c>
      <c r="W6797">
        <v>283.86</v>
      </c>
      <c r="X6797" t="s">
        <v>71</v>
      </c>
      <c r="Y6797">
        <v>74.86</v>
      </c>
      <c r="AA6797">
        <v>37.049999999999997</v>
      </c>
      <c r="AE6797">
        <v>150.94999999999999</v>
      </c>
      <c r="AF6797" t="s">
        <v>71</v>
      </c>
      <c r="AG6797">
        <v>6.71</v>
      </c>
      <c r="AH6797" t="s">
        <v>71</v>
      </c>
      <c r="AS6797">
        <v>18.96</v>
      </c>
      <c r="AT6797" t="s">
        <v>71</v>
      </c>
    </row>
    <row r="6798" spans="1:46" x14ac:dyDescent="0.2">
      <c r="A6798" t="s">
        <v>338</v>
      </c>
      <c r="B6798" t="s">
        <v>339</v>
      </c>
      <c r="C6798">
        <f>-69.98522154 / 41.69786864</f>
        <v>-1.6783884601925303</v>
      </c>
      <c r="D6798" t="s">
        <v>340</v>
      </c>
      <c r="E6798" t="s">
        <v>70</v>
      </c>
      <c r="F6798" s="1">
        <v>38614</v>
      </c>
      <c r="G6798">
        <v>0.5</v>
      </c>
      <c r="I6798">
        <v>10.47</v>
      </c>
      <c r="J6798" t="s">
        <v>71</v>
      </c>
      <c r="K6798">
        <v>73.3</v>
      </c>
      <c r="L6798" t="s">
        <v>71</v>
      </c>
      <c r="M6798">
        <v>0.44</v>
      </c>
      <c r="N6798" t="s">
        <v>71</v>
      </c>
      <c r="O6798">
        <v>8</v>
      </c>
      <c r="P6798" t="s">
        <v>71</v>
      </c>
      <c r="Q6798">
        <v>22.25</v>
      </c>
      <c r="R6798" t="s">
        <v>71</v>
      </c>
      <c r="S6798">
        <v>1.1000000000000001</v>
      </c>
      <c r="T6798" t="s">
        <v>71</v>
      </c>
      <c r="U6798">
        <v>34.07</v>
      </c>
      <c r="V6798" t="s">
        <v>71</v>
      </c>
      <c r="W6798">
        <v>121.35</v>
      </c>
      <c r="X6798" t="s">
        <v>71</v>
      </c>
      <c r="Y6798">
        <v>55.03</v>
      </c>
      <c r="AA6798">
        <v>72.73</v>
      </c>
      <c r="AC6798">
        <v>71.83</v>
      </c>
      <c r="AE6798">
        <v>35.92</v>
      </c>
      <c r="AF6798" t="s">
        <v>71</v>
      </c>
      <c r="AG6798">
        <v>8.0399999999999991</v>
      </c>
      <c r="AH6798" t="s">
        <v>71</v>
      </c>
      <c r="AS6798">
        <v>5.97</v>
      </c>
      <c r="AT6798" t="s">
        <v>71</v>
      </c>
    </row>
    <row r="6799" spans="1:46" x14ac:dyDescent="0.2">
      <c r="A6799" t="s">
        <v>338</v>
      </c>
      <c r="B6799" t="s">
        <v>339</v>
      </c>
      <c r="C6799">
        <f>-69.98522154 / 41.69786864</f>
        <v>-1.6783884601925303</v>
      </c>
      <c r="D6799" t="s">
        <v>340</v>
      </c>
      <c r="E6799" t="s">
        <v>70</v>
      </c>
      <c r="F6799" s="1">
        <v>38614</v>
      </c>
      <c r="G6799">
        <v>1</v>
      </c>
      <c r="O6799">
        <v>6.77</v>
      </c>
      <c r="P6799" t="s">
        <v>71</v>
      </c>
      <c r="Q6799">
        <v>22.19</v>
      </c>
      <c r="R6799" t="s">
        <v>71</v>
      </c>
    </row>
    <row r="6800" spans="1:46" x14ac:dyDescent="0.2">
      <c r="A6800" t="s">
        <v>338</v>
      </c>
      <c r="B6800" t="s">
        <v>339</v>
      </c>
      <c r="C6800">
        <f>-69.98522154 / 41.69786864</f>
        <v>-1.6783884601925303</v>
      </c>
      <c r="D6800" t="s">
        <v>340</v>
      </c>
      <c r="E6800" t="s">
        <v>70</v>
      </c>
      <c r="F6800" s="1">
        <v>38614</v>
      </c>
      <c r="G6800">
        <v>2</v>
      </c>
      <c r="O6800">
        <v>6.06</v>
      </c>
      <c r="P6800" t="s">
        <v>71</v>
      </c>
      <c r="Q6800">
        <v>22.14</v>
      </c>
      <c r="R6800" t="s">
        <v>71</v>
      </c>
    </row>
    <row r="6801" spans="1:46" x14ac:dyDescent="0.2">
      <c r="A6801" t="s">
        <v>338</v>
      </c>
      <c r="B6801" t="s">
        <v>339</v>
      </c>
      <c r="C6801">
        <f>-69.98522154 / 41.69786864</f>
        <v>-1.6783884601925303</v>
      </c>
      <c r="D6801" t="s">
        <v>340</v>
      </c>
      <c r="E6801" t="s">
        <v>70</v>
      </c>
      <c r="F6801" s="1">
        <v>38614</v>
      </c>
      <c r="G6801">
        <v>2.5</v>
      </c>
      <c r="O6801">
        <v>5.13</v>
      </c>
      <c r="P6801" t="s">
        <v>71</v>
      </c>
      <c r="Q6801">
        <v>22.11</v>
      </c>
      <c r="R6801" t="s">
        <v>71</v>
      </c>
    </row>
    <row r="6802" spans="1:46" x14ac:dyDescent="0.2">
      <c r="A6802" t="s">
        <v>338</v>
      </c>
      <c r="B6802" t="s">
        <v>339</v>
      </c>
      <c r="C6802">
        <f>-69.98522154 / 41.69786864</f>
        <v>-1.6783884601925303</v>
      </c>
      <c r="D6802" t="s">
        <v>340</v>
      </c>
      <c r="E6802" t="s">
        <v>70</v>
      </c>
      <c r="F6802" s="1">
        <v>38614</v>
      </c>
      <c r="G6802">
        <v>3</v>
      </c>
      <c r="K6802">
        <v>13.3</v>
      </c>
      <c r="L6802" t="s">
        <v>71</v>
      </c>
      <c r="O6802">
        <v>3.37</v>
      </c>
      <c r="P6802" t="s">
        <v>71</v>
      </c>
      <c r="Q6802">
        <v>21.98</v>
      </c>
      <c r="R6802" t="s">
        <v>71</v>
      </c>
      <c r="S6802">
        <v>0.8</v>
      </c>
      <c r="T6802" t="s">
        <v>71</v>
      </c>
      <c r="U6802">
        <v>24.78</v>
      </c>
      <c r="V6802" t="s">
        <v>71</v>
      </c>
      <c r="W6802">
        <v>53.1</v>
      </c>
      <c r="X6802" t="s">
        <v>71</v>
      </c>
      <c r="Y6802">
        <v>50.44</v>
      </c>
      <c r="AA6802">
        <v>55.99</v>
      </c>
      <c r="AE6802">
        <v>37.74</v>
      </c>
      <c r="AF6802" t="s">
        <v>71</v>
      </c>
      <c r="AG6802">
        <v>6.8</v>
      </c>
      <c r="AH6802" t="s">
        <v>71</v>
      </c>
      <c r="AS6802">
        <v>6.96</v>
      </c>
      <c r="AT6802" t="s">
        <v>71</v>
      </c>
    </row>
    <row r="6803" spans="1:46" x14ac:dyDescent="0.2">
      <c r="A6803" t="s">
        <v>338</v>
      </c>
      <c r="B6803" t="s">
        <v>339</v>
      </c>
      <c r="C6803">
        <f>-69.98522154 / 41.69786864</f>
        <v>-1.6783884601925303</v>
      </c>
      <c r="D6803" t="s">
        <v>340</v>
      </c>
      <c r="E6803" t="s">
        <v>70</v>
      </c>
      <c r="F6803" s="1">
        <v>38614</v>
      </c>
      <c r="G6803">
        <v>3.5</v>
      </c>
      <c r="O6803">
        <v>1.97</v>
      </c>
      <c r="P6803" t="s">
        <v>71</v>
      </c>
      <c r="Q6803">
        <v>21.8</v>
      </c>
      <c r="R6803" t="s">
        <v>71</v>
      </c>
    </row>
    <row r="6804" spans="1:46" x14ac:dyDescent="0.2">
      <c r="A6804" t="s">
        <v>338</v>
      </c>
      <c r="B6804" t="s">
        <v>339</v>
      </c>
      <c r="C6804">
        <f>-69.98522154 / 41.69786864</f>
        <v>-1.6783884601925303</v>
      </c>
      <c r="D6804" t="s">
        <v>340</v>
      </c>
      <c r="E6804" t="s">
        <v>70</v>
      </c>
      <c r="F6804" s="1">
        <v>38614</v>
      </c>
      <c r="G6804">
        <v>4</v>
      </c>
      <c r="O6804">
        <v>0.94</v>
      </c>
      <c r="P6804" t="s">
        <v>71</v>
      </c>
      <c r="Q6804">
        <v>21.52</v>
      </c>
      <c r="R6804" t="s">
        <v>71</v>
      </c>
    </row>
    <row r="6805" spans="1:46" x14ac:dyDescent="0.2">
      <c r="A6805" t="s">
        <v>338</v>
      </c>
      <c r="B6805" t="s">
        <v>339</v>
      </c>
      <c r="C6805">
        <f>-69.98522154 / 41.69786864</f>
        <v>-1.6783884601925303</v>
      </c>
      <c r="D6805" t="s">
        <v>340</v>
      </c>
      <c r="E6805" t="s">
        <v>70</v>
      </c>
      <c r="F6805" s="1">
        <v>38614</v>
      </c>
      <c r="G6805">
        <v>5</v>
      </c>
      <c r="O6805">
        <v>0.16</v>
      </c>
      <c r="P6805" t="s">
        <v>71</v>
      </c>
      <c r="Q6805">
        <v>19.64</v>
      </c>
      <c r="R6805" t="s">
        <v>71</v>
      </c>
    </row>
    <row r="6806" spans="1:46" x14ac:dyDescent="0.2">
      <c r="A6806" t="s">
        <v>338</v>
      </c>
      <c r="B6806" t="s">
        <v>339</v>
      </c>
      <c r="C6806">
        <f>-69.98522154 / 41.69786864</f>
        <v>-1.6783884601925303</v>
      </c>
      <c r="D6806" t="s">
        <v>340</v>
      </c>
      <c r="E6806" t="s">
        <v>70</v>
      </c>
      <c r="F6806" s="1">
        <v>38614</v>
      </c>
      <c r="G6806">
        <v>6</v>
      </c>
      <c r="O6806">
        <v>0.14000000000000001</v>
      </c>
      <c r="P6806" t="s">
        <v>71</v>
      </c>
      <c r="Q6806">
        <v>15.53</v>
      </c>
      <c r="R6806" t="s">
        <v>71</v>
      </c>
    </row>
    <row r="6807" spans="1:46" x14ac:dyDescent="0.2">
      <c r="A6807" t="s">
        <v>338</v>
      </c>
      <c r="B6807" t="s">
        <v>339</v>
      </c>
      <c r="C6807">
        <f>-69.98522154 / 41.69786864</f>
        <v>-1.6783884601925303</v>
      </c>
      <c r="D6807" t="s">
        <v>340</v>
      </c>
      <c r="E6807" t="s">
        <v>70</v>
      </c>
      <c r="F6807" s="1">
        <v>38614</v>
      </c>
      <c r="G6807">
        <v>7</v>
      </c>
      <c r="O6807">
        <v>0.13</v>
      </c>
      <c r="P6807" t="s">
        <v>71</v>
      </c>
      <c r="Q6807">
        <v>13.76</v>
      </c>
      <c r="R6807" t="s">
        <v>71</v>
      </c>
    </row>
    <row r="6808" spans="1:46" x14ac:dyDescent="0.2">
      <c r="A6808" t="s">
        <v>338</v>
      </c>
      <c r="B6808" t="s">
        <v>339</v>
      </c>
      <c r="C6808">
        <f>-69.98522154 / 41.69786864</f>
        <v>-1.6783884601925303</v>
      </c>
      <c r="D6808" t="s">
        <v>340</v>
      </c>
      <c r="E6808" t="s">
        <v>70</v>
      </c>
      <c r="F6808" s="1">
        <v>38614</v>
      </c>
      <c r="G6808">
        <v>8</v>
      </c>
      <c r="O6808">
        <v>0.13</v>
      </c>
      <c r="P6808" t="s">
        <v>71</v>
      </c>
      <c r="Q6808">
        <v>12.4</v>
      </c>
      <c r="R6808" t="s">
        <v>71</v>
      </c>
    </row>
    <row r="6809" spans="1:46" x14ac:dyDescent="0.2">
      <c r="A6809" t="s">
        <v>338</v>
      </c>
      <c r="B6809" t="s">
        <v>339</v>
      </c>
      <c r="C6809">
        <f>-69.98522154 / 41.69786864</f>
        <v>-1.6783884601925303</v>
      </c>
      <c r="D6809" t="s">
        <v>340</v>
      </c>
      <c r="E6809" t="s">
        <v>70</v>
      </c>
      <c r="F6809" s="1">
        <v>38614</v>
      </c>
      <c r="G6809">
        <v>9</v>
      </c>
      <c r="K6809">
        <v>2.66</v>
      </c>
      <c r="L6809" t="s">
        <v>71</v>
      </c>
      <c r="O6809">
        <v>0.14000000000000001</v>
      </c>
      <c r="P6809" t="s">
        <v>71</v>
      </c>
      <c r="Q6809">
        <v>11.29</v>
      </c>
      <c r="R6809" t="s">
        <v>71</v>
      </c>
      <c r="S6809">
        <v>4.3</v>
      </c>
      <c r="T6809" t="s">
        <v>71</v>
      </c>
      <c r="U6809">
        <v>133.19</v>
      </c>
      <c r="V6809" t="s">
        <v>71</v>
      </c>
      <c r="W6809">
        <v>140.13</v>
      </c>
      <c r="X6809" t="s">
        <v>71</v>
      </c>
      <c r="Y6809">
        <v>74.69</v>
      </c>
      <c r="AA6809">
        <v>40.200000000000003</v>
      </c>
      <c r="AE6809">
        <v>96.66</v>
      </c>
      <c r="AF6809" t="s">
        <v>71</v>
      </c>
      <c r="AG6809">
        <v>6.63</v>
      </c>
      <c r="AH6809" t="s">
        <v>71</v>
      </c>
      <c r="AS6809">
        <v>4.28</v>
      </c>
      <c r="AT6809" t="s">
        <v>71</v>
      </c>
    </row>
    <row r="6810" spans="1:46" x14ac:dyDescent="0.2">
      <c r="A6810" t="s">
        <v>338</v>
      </c>
      <c r="B6810" t="s">
        <v>339</v>
      </c>
      <c r="C6810">
        <f>-69.98522154 / 41.69786864</f>
        <v>-1.6783884601925303</v>
      </c>
      <c r="D6810" t="s">
        <v>340</v>
      </c>
      <c r="E6810" t="s">
        <v>70</v>
      </c>
      <c r="F6810" s="1">
        <v>38614</v>
      </c>
      <c r="G6810">
        <v>9.5</v>
      </c>
      <c r="O6810">
        <v>0.13</v>
      </c>
      <c r="P6810" t="s">
        <v>71</v>
      </c>
      <c r="Q6810">
        <v>10.8</v>
      </c>
      <c r="R6810" t="s">
        <v>71</v>
      </c>
    </row>
    <row r="6811" spans="1:46" x14ac:dyDescent="0.2">
      <c r="A6811" t="s">
        <v>338</v>
      </c>
      <c r="B6811" t="s">
        <v>339</v>
      </c>
      <c r="C6811">
        <f>-69.98522154 / 41.69786864</f>
        <v>-1.6783884601925303</v>
      </c>
      <c r="D6811" t="s">
        <v>340</v>
      </c>
      <c r="E6811" t="s">
        <v>70</v>
      </c>
      <c r="F6811" s="1">
        <v>38952</v>
      </c>
      <c r="G6811">
        <v>0.5</v>
      </c>
      <c r="I6811">
        <v>10.050000000000001</v>
      </c>
      <c r="J6811" t="s">
        <v>71</v>
      </c>
      <c r="K6811">
        <v>7.09</v>
      </c>
      <c r="L6811" t="s">
        <v>71</v>
      </c>
      <c r="M6811">
        <v>1.65</v>
      </c>
      <c r="N6811" t="s">
        <v>71</v>
      </c>
      <c r="O6811">
        <v>8.84</v>
      </c>
      <c r="P6811" t="s">
        <v>71</v>
      </c>
      <c r="Q6811">
        <v>24.41</v>
      </c>
      <c r="R6811" t="s">
        <v>71</v>
      </c>
      <c r="S6811">
        <v>0.82</v>
      </c>
      <c r="T6811" t="s">
        <v>71</v>
      </c>
      <c r="U6811">
        <v>25.49</v>
      </c>
      <c r="V6811" t="s">
        <v>71</v>
      </c>
      <c r="W6811">
        <v>47.82</v>
      </c>
      <c r="X6811" t="s">
        <v>71</v>
      </c>
      <c r="Y6811">
        <v>50.85</v>
      </c>
      <c r="AA6811">
        <v>49.81</v>
      </c>
      <c r="AC6811">
        <v>52.78</v>
      </c>
      <c r="AE6811">
        <v>38.14</v>
      </c>
      <c r="AF6811" t="s">
        <v>71</v>
      </c>
      <c r="AG6811">
        <v>7.47</v>
      </c>
      <c r="AH6811" t="s">
        <v>71</v>
      </c>
      <c r="AS6811">
        <v>3.22</v>
      </c>
      <c r="AT6811" t="s">
        <v>71</v>
      </c>
    </row>
    <row r="6812" spans="1:46" x14ac:dyDescent="0.2">
      <c r="A6812" t="s">
        <v>338</v>
      </c>
      <c r="B6812" t="s">
        <v>339</v>
      </c>
      <c r="C6812">
        <f>-69.98522154 / 41.69786864</f>
        <v>-1.6783884601925303</v>
      </c>
      <c r="D6812" t="s">
        <v>340</v>
      </c>
      <c r="E6812" t="s">
        <v>70</v>
      </c>
      <c r="F6812" s="1">
        <v>38952</v>
      </c>
      <c r="G6812">
        <v>1</v>
      </c>
      <c r="O6812">
        <v>8.8699999999999992</v>
      </c>
      <c r="P6812" t="s">
        <v>71</v>
      </c>
      <c r="Q6812">
        <v>24.34</v>
      </c>
      <c r="R6812" t="s">
        <v>71</v>
      </c>
    </row>
    <row r="6813" spans="1:46" x14ac:dyDescent="0.2">
      <c r="A6813" t="s">
        <v>338</v>
      </c>
      <c r="B6813" t="s">
        <v>339</v>
      </c>
      <c r="C6813">
        <f>-69.98522154 / 41.69786864</f>
        <v>-1.6783884601925303</v>
      </c>
      <c r="D6813" t="s">
        <v>340</v>
      </c>
      <c r="E6813" t="s">
        <v>70</v>
      </c>
      <c r="F6813" s="1">
        <v>38952</v>
      </c>
      <c r="G6813">
        <v>2</v>
      </c>
      <c r="O6813">
        <v>8.7200000000000006</v>
      </c>
      <c r="P6813" t="s">
        <v>71</v>
      </c>
      <c r="Q6813">
        <v>24.24</v>
      </c>
      <c r="R6813" t="s">
        <v>71</v>
      </c>
    </row>
    <row r="6814" spans="1:46" x14ac:dyDescent="0.2">
      <c r="A6814" t="s">
        <v>338</v>
      </c>
      <c r="B6814" t="s">
        <v>339</v>
      </c>
      <c r="C6814">
        <f>-69.98522154 / 41.69786864</f>
        <v>-1.6783884601925303</v>
      </c>
      <c r="D6814" t="s">
        <v>340</v>
      </c>
      <c r="E6814" t="s">
        <v>70</v>
      </c>
      <c r="F6814" s="1">
        <v>38952</v>
      </c>
      <c r="G6814">
        <v>3</v>
      </c>
      <c r="K6814">
        <v>8.59</v>
      </c>
      <c r="L6814" t="s">
        <v>71</v>
      </c>
      <c r="O6814">
        <v>8.23</v>
      </c>
      <c r="P6814" t="s">
        <v>71</v>
      </c>
      <c r="Q6814">
        <v>24.08</v>
      </c>
      <c r="R6814" t="s">
        <v>71</v>
      </c>
      <c r="S6814">
        <v>0.93</v>
      </c>
      <c r="T6814" t="s">
        <v>71</v>
      </c>
      <c r="U6814">
        <v>28.8</v>
      </c>
      <c r="V6814" t="s">
        <v>71</v>
      </c>
      <c r="W6814">
        <v>48.13</v>
      </c>
      <c r="X6814" t="s">
        <v>71</v>
      </c>
      <c r="Y6814">
        <v>52.61</v>
      </c>
      <c r="AA6814">
        <v>51.7</v>
      </c>
      <c r="AE6814">
        <v>38.14</v>
      </c>
      <c r="AF6814" t="s">
        <v>71</v>
      </c>
      <c r="AG6814">
        <v>7.33</v>
      </c>
      <c r="AH6814" t="s">
        <v>71</v>
      </c>
      <c r="AS6814">
        <v>4.34</v>
      </c>
      <c r="AT6814" t="s">
        <v>71</v>
      </c>
    </row>
    <row r="6815" spans="1:46" x14ac:dyDescent="0.2">
      <c r="A6815" t="s">
        <v>338</v>
      </c>
      <c r="B6815" t="s">
        <v>339</v>
      </c>
      <c r="C6815">
        <f>-69.98522154 / 41.69786864</f>
        <v>-1.6783884601925303</v>
      </c>
      <c r="D6815" t="s">
        <v>340</v>
      </c>
      <c r="E6815" t="s">
        <v>70</v>
      </c>
      <c r="F6815" s="1">
        <v>38952</v>
      </c>
      <c r="G6815">
        <v>3.5</v>
      </c>
      <c r="O6815">
        <v>7.19</v>
      </c>
      <c r="P6815" t="s">
        <v>71</v>
      </c>
      <c r="Q6815">
        <v>23.99</v>
      </c>
      <c r="R6815" t="s">
        <v>71</v>
      </c>
    </row>
    <row r="6816" spans="1:46" x14ac:dyDescent="0.2">
      <c r="A6816" t="s">
        <v>338</v>
      </c>
      <c r="B6816" t="s">
        <v>339</v>
      </c>
      <c r="C6816">
        <f>-69.98522154 / 41.69786864</f>
        <v>-1.6783884601925303</v>
      </c>
      <c r="D6816" t="s">
        <v>340</v>
      </c>
      <c r="E6816" t="s">
        <v>70</v>
      </c>
      <c r="F6816" s="1">
        <v>38952</v>
      </c>
      <c r="G6816">
        <v>4</v>
      </c>
      <c r="O6816">
        <v>5.95</v>
      </c>
      <c r="P6816" t="s">
        <v>71</v>
      </c>
      <c r="Q6816">
        <v>23.86</v>
      </c>
      <c r="R6816" t="s">
        <v>71</v>
      </c>
    </row>
    <row r="6817" spans="1:46" x14ac:dyDescent="0.2">
      <c r="A6817" t="s">
        <v>338</v>
      </c>
      <c r="B6817" t="s">
        <v>339</v>
      </c>
      <c r="C6817">
        <f>-69.98522154 / 41.69786864</f>
        <v>-1.6783884601925303</v>
      </c>
      <c r="D6817" t="s">
        <v>340</v>
      </c>
      <c r="E6817" t="s">
        <v>70</v>
      </c>
      <c r="F6817" s="1">
        <v>38952</v>
      </c>
      <c r="G6817">
        <v>4.5</v>
      </c>
      <c r="O6817">
        <v>2.41</v>
      </c>
      <c r="P6817" t="s">
        <v>71</v>
      </c>
      <c r="Q6817">
        <v>23.38</v>
      </c>
      <c r="R6817" t="s">
        <v>71</v>
      </c>
    </row>
    <row r="6818" spans="1:46" x14ac:dyDescent="0.2">
      <c r="A6818" t="s">
        <v>338</v>
      </c>
      <c r="B6818" t="s">
        <v>339</v>
      </c>
      <c r="C6818">
        <f>-69.98522154 / 41.69786864</f>
        <v>-1.6783884601925303</v>
      </c>
      <c r="D6818" t="s">
        <v>340</v>
      </c>
      <c r="E6818" t="s">
        <v>70</v>
      </c>
      <c r="F6818" s="1">
        <v>38952</v>
      </c>
      <c r="G6818">
        <v>5</v>
      </c>
      <c r="O6818">
        <v>0.28999999999999998</v>
      </c>
      <c r="P6818" t="s">
        <v>71</v>
      </c>
      <c r="Q6818">
        <v>21.07</v>
      </c>
      <c r="R6818" t="s">
        <v>71</v>
      </c>
    </row>
    <row r="6819" spans="1:46" x14ac:dyDescent="0.2">
      <c r="A6819" t="s">
        <v>338</v>
      </c>
      <c r="B6819" t="s">
        <v>339</v>
      </c>
      <c r="C6819">
        <f>-69.98522154 / 41.69786864</f>
        <v>-1.6783884601925303</v>
      </c>
      <c r="D6819" t="s">
        <v>340</v>
      </c>
      <c r="E6819" t="s">
        <v>70</v>
      </c>
      <c r="F6819" s="1">
        <v>38952</v>
      </c>
      <c r="G6819">
        <v>6</v>
      </c>
      <c r="O6819">
        <v>0.2</v>
      </c>
      <c r="P6819" t="s">
        <v>71</v>
      </c>
      <c r="Q6819">
        <v>16.309999999999999</v>
      </c>
      <c r="R6819" t="s">
        <v>71</v>
      </c>
    </row>
    <row r="6820" spans="1:46" x14ac:dyDescent="0.2">
      <c r="A6820" t="s">
        <v>338</v>
      </c>
      <c r="B6820" t="s">
        <v>339</v>
      </c>
      <c r="C6820">
        <f>-69.98522154 / 41.69786864</f>
        <v>-1.6783884601925303</v>
      </c>
      <c r="D6820" t="s">
        <v>340</v>
      </c>
      <c r="E6820" t="s">
        <v>70</v>
      </c>
      <c r="F6820" s="1">
        <v>38952</v>
      </c>
      <c r="G6820">
        <v>7</v>
      </c>
      <c r="O6820">
        <v>0.19</v>
      </c>
      <c r="P6820" t="s">
        <v>71</v>
      </c>
      <c r="Q6820">
        <v>14.08</v>
      </c>
      <c r="R6820" t="s">
        <v>71</v>
      </c>
    </row>
    <row r="6821" spans="1:46" x14ac:dyDescent="0.2">
      <c r="A6821" t="s">
        <v>338</v>
      </c>
      <c r="B6821" t="s">
        <v>339</v>
      </c>
      <c r="C6821">
        <f>-69.98522154 / 41.69786864</f>
        <v>-1.6783884601925303</v>
      </c>
      <c r="D6821" t="s">
        <v>340</v>
      </c>
      <c r="E6821" t="s">
        <v>70</v>
      </c>
      <c r="F6821" s="1">
        <v>38952</v>
      </c>
      <c r="G6821">
        <v>8</v>
      </c>
      <c r="O6821">
        <v>0.19</v>
      </c>
      <c r="P6821" t="s">
        <v>71</v>
      </c>
      <c r="Q6821">
        <v>12.02</v>
      </c>
      <c r="R6821" t="s">
        <v>71</v>
      </c>
    </row>
    <row r="6822" spans="1:46" x14ac:dyDescent="0.2">
      <c r="A6822" t="s">
        <v>338</v>
      </c>
      <c r="B6822" t="s">
        <v>339</v>
      </c>
      <c r="C6822">
        <f>-69.98522154 / 41.69786864</f>
        <v>-1.6783884601925303</v>
      </c>
      <c r="D6822" t="s">
        <v>340</v>
      </c>
      <c r="E6822" t="s">
        <v>70</v>
      </c>
      <c r="F6822" s="1">
        <v>38952</v>
      </c>
      <c r="G6822">
        <v>9</v>
      </c>
      <c r="K6822">
        <v>7.06</v>
      </c>
      <c r="L6822" t="s">
        <v>71</v>
      </c>
      <c r="O6822">
        <v>0.18</v>
      </c>
      <c r="P6822" t="s">
        <v>71</v>
      </c>
      <c r="Q6822">
        <v>10.83</v>
      </c>
      <c r="R6822" t="s">
        <v>71</v>
      </c>
      <c r="S6822">
        <v>1.63</v>
      </c>
      <c r="T6822" t="s">
        <v>71</v>
      </c>
      <c r="U6822">
        <v>50.56</v>
      </c>
      <c r="V6822" t="s">
        <v>71</v>
      </c>
      <c r="W6822">
        <v>230.77</v>
      </c>
      <c r="X6822" t="s">
        <v>71</v>
      </c>
      <c r="Y6822">
        <v>60.72</v>
      </c>
      <c r="AA6822">
        <v>49.77</v>
      </c>
      <c r="AE6822">
        <v>112</v>
      </c>
      <c r="AF6822" t="s">
        <v>71</v>
      </c>
      <c r="AG6822">
        <v>7.01</v>
      </c>
      <c r="AH6822" t="s">
        <v>71</v>
      </c>
      <c r="AS6822">
        <v>0.41</v>
      </c>
      <c r="AT6822" t="s">
        <v>71</v>
      </c>
    </row>
    <row r="6823" spans="1:46" x14ac:dyDescent="0.2">
      <c r="A6823" t="s">
        <v>338</v>
      </c>
      <c r="B6823" t="s">
        <v>339</v>
      </c>
      <c r="C6823">
        <f>-69.98522154 / 41.69786864</f>
        <v>-1.6783884601925303</v>
      </c>
      <c r="D6823" t="s">
        <v>340</v>
      </c>
      <c r="E6823" t="s">
        <v>70</v>
      </c>
      <c r="F6823" s="1">
        <v>39335</v>
      </c>
      <c r="G6823">
        <v>0.5</v>
      </c>
      <c r="I6823">
        <v>9.6999999999999993</v>
      </c>
      <c r="J6823" t="s">
        <v>71</v>
      </c>
      <c r="K6823">
        <v>16.600000000000001</v>
      </c>
      <c r="L6823" t="s">
        <v>71</v>
      </c>
      <c r="M6823">
        <v>1.19</v>
      </c>
      <c r="N6823" t="s">
        <v>71</v>
      </c>
      <c r="O6823">
        <v>8.24</v>
      </c>
      <c r="P6823" t="s">
        <v>71</v>
      </c>
      <c r="Q6823">
        <v>22.98</v>
      </c>
      <c r="R6823" t="s">
        <v>71</v>
      </c>
      <c r="S6823">
        <v>0.74</v>
      </c>
      <c r="T6823" t="s">
        <v>71</v>
      </c>
      <c r="U6823">
        <v>22.89</v>
      </c>
      <c r="V6823" t="s">
        <v>71</v>
      </c>
      <c r="W6823">
        <v>51.15</v>
      </c>
      <c r="X6823" t="s">
        <v>71</v>
      </c>
      <c r="Y6823">
        <v>49.29</v>
      </c>
      <c r="AA6823">
        <v>58.16</v>
      </c>
      <c r="AC6823">
        <v>57.49</v>
      </c>
      <c r="AE6823">
        <v>19.100000000000001</v>
      </c>
      <c r="AF6823" t="s">
        <v>71</v>
      </c>
      <c r="AG6823">
        <v>8.33</v>
      </c>
      <c r="AH6823" t="s">
        <v>71</v>
      </c>
      <c r="AS6823">
        <v>1.98</v>
      </c>
      <c r="AT6823" t="s">
        <v>71</v>
      </c>
    </row>
    <row r="6824" spans="1:46" x14ac:dyDescent="0.2">
      <c r="A6824" t="s">
        <v>338</v>
      </c>
      <c r="B6824" t="s">
        <v>339</v>
      </c>
      <c r="C6824">
        <f>-69.98522154 / 41.69786864</f>
        <v>-1.6783884601925303</v>
      </c>
      <c r="D6824" t="s">
        <v>340</v>
      </c>
      <c r="E6824" t="s">
        <v>70</v>
      </c>
      <c r="F6824" s="1">
        <v>39335</v>
      </c>
      <c r="G6824">
        <v>1</v>
      </c>
      <c r="O6824">
        <v>8.17</v>
      </c>
      <c r="P6824" t="s">
        <v>71</v>
      </c>
      <c r="Q6824">
        <v>22.98</v>
      </c>
      <c r="R6824" t="s">
        <v>71</v>
      </c>
    </row>
    <row r="6825" spans="1:46" x14ac:dyDescent="0.2">
      <c r="A6825" t="s">
        <v>338</v>
      </c>
      <c r="B6825" t="s">
        <v>339</v>
      </c>
      <c r="C6825">
        <f>-69.98522154 / 41.69786864</f>
        <v>-1.6783884601925303</v>
      </c>
      <c r="D6825" t="s">
        <v>340</v>
      </c>
      <c r="E6825" t="s">
        <v>70</v>
      </c>
      <c r="F6825" s="1">
        <v>39335</v>
      </c>
      <c r="G6825">
        <v>2</v>
      </c>
      <c r="O6825">
        <v>8.17</v>
      </c>
      <c r="P6825" t="s">
        <v>71</v>
      </c>
      <c r="Q6825">
        <v>22.91</v>
      </c>
      <c r="R6825" t="s">
        <v>71</v>
      </c>
    </row>
    <row r="6826" spans="1:46" x14ac:dyDescent="0.2">
      <c r="A6826" t="s">
        <v>338</v>
      </c>
      <c r="B6826" t="s">
        <v>339</v>
      </c>
      <c r="C6826">
        <f>-69.98522154 / 41.69786864</f>
        <v>-1.6783884601925303</v>
      </c>
      <c r="D6826" t="s">
        <v>340</v>
      </c>
      <c r="E6826" t="s">
        <v>70</v>
      </c>
      <c r="F6826" s="1">
        <v>39335</v>
      </c>
      <c r="G6826">
        <v>2.5</v>
      </c>
      <c r="O6826">
        <v>7.82</v>
      </c>
      <c r="P6826" t="s">
        <v>71</v>
      </c>
      <c r="Q6826">
        <v>22.88</v>
      </c>
      <c r="R6826" t="s">
        <v>71</v>
      </c>
    </row>
    <row r="6827" spans="1:46" x14ac:dyDescent="0.2">
      <c r="A6827" t="s">
        <v>338</v>
      </c>
      <c r="B6827" t="s">
        <v>339</v>
      </c>
      <c r="C6827">
        <f>-69.98522154 / 41.69786864</f>
        <v>-1.6783884601925303</v>
      </c>
      <c r="D6827" t="s">
        <v>340</v>
      </c>
      <c r="E6827" t="s">
        <v>70</v>
      </c>
      <c r="F6827" s="1">
        <v>39335</v>
      </c>
      <c r="G6827">
        <v>3</v>
      </c>
      <c r="K6827">
        <v>16.850000000000001</v>
      </c>
      <c r="L6827" t="s">
        <v>71</v>
      </c>
      <c r="O6827">
        <v>7.48</v>
      </c>
      <c r="P6827" t="s">
        <v>71</v>
      </c>
      <c r="Q6827">
        <v>22.85</v>
      </c>
      <c r="R6827" t="s">
        <v>71</v>
      </c>
      <c r="S6827">
        <v>0.77</v>
      </c>
      <c r="T6827" t="s">
        <v>71</v>
      </c>
      <c r="U6827">
        <v>23.9</v>
      </c>
      <c r="V6827" t="s">
        <v>71</v>
      </c>
      <c r="W6827">
        <v>46.92</v>
      </c>
      <c r="X6827" t="s">
        <v>71</v>
      </c>
      <c r="Y6827">
        <v>49.92</v>
      </c>
      <c r="AA6827">
        <v>58.31</v>
      </c>
      <c r="AE6827">
        <v>19.399999999999999</v>
      </c>
      <c r="AF6827" t="s">
        <v>71</v>
      </c>
      <c r="AG6827">
        <v>8.2799999999999994</v>
      </c>
      <c r="AH6827" t="s">
        <v>71</v>
      </c>
      <c r="AS6827">
        <v>3.78</v>
      </c>
      <c r="AT6827" t="s">
        <v>71</v>
      </c>
    </row>
    <row r="6828" spans="1:46" x14ac:dyDescent="0.2">
      <c r="A6828" t="s">
        <v>338</v>
      </c>
      <c r="B6828" t="s">
        <v>339</v>
      </c>
      <c r="C6828">
        <f>-69.98522154 / 41.69786864</f>
        <v>-1.6783884601925303</v>
      </c>
      <c r="D6828" t="s">
        <v>340</v>
      </c>
      <c r="E6828" t="s">
        <v>70</v>
      </c>
      <c r="F6828" s="1">
        <v>39335</v>
      </c>
      <c r="G6828">
        <v>3.5</v>
      </c>
      <c r="O6828">
        <v>6.74</v>
      </c>
      <c r="P6828" t="s">
        <v>71</v>
      </c>
      <c r="Q6828">
        <v>22.72</v>
      </c>
      <c r="R6828" t="s">
        <v>71</v>
      </c>
    </row>
    <row r="6829" spans="1:46" x14ac:dyDescent="0.2">
      <c r="A6829" t="s">
        <v>338</v>
      </c>
      <c r="B6829" t="s">
        <v>339</v>
      </c>
      <c r="C6829">
        <f>-69.98522154 / 41.69786864</f>
        <v>-1.6783884601925303</v>
      </c>
      <c r="D6829" t="s">
        <v>340</v>
      </c>
      <c r="E6829" t="s">
        <v>70</v>
      </c>
      <c r="F6829" s="1">
        <v>39335</v>
      </c>
      <c r="G6829">
        <v>4</v>
      </c>
      <c r="O6829">
        <v>6.38</v>
      </c>
      <c r="P6829" t="s">
        <v>71</v>
      </c>
      <c r="Q6829">
        <v>22.62</v>
      </c>
      <c r="R6829" t="s">
        <v>71</v>
      </c>
    </row>
    <row r="6830" spans="1:46" x14ac:dyDescent="0.2">
      <c r="A6830" t="s">
        <v>338</v>
      </c>
      <c r="B6830" t="s">
        <v>339</v>
      </c>
      <c r="C6830">
        <f>-69.98522154 / 41.69786864</f>
        <v>-1.6783884601925303</v>
      </c>
      <c r="D6830" t="s">
        <v>340</v>
      </c>
      <c r="E6830" t="s">
        <v>70</v>
      </c>
      <c r="F6830" s="1">
        <v>39335</v>
      </c>
      <c r="G6830">
        <v>4.5</v>
      </c>
      <c r="O6830">
        <v>5.7</v>
      </c>
      <c r="P6830" t="s">
        <v>71</v>
      </c>
      <c r="Q6830">
        <v>22.36</v>
      </c>
      <c r="R6830" t="s">
        <v>71</v>
      </c>
    </row>
    <row r="6831" spans="1:46" x14ac:dyDescent="0.2">
      <c r="A6831" t="s">
        <v>338</v>
      </c>
      <c r="B6831" t="s">
        <v>339</v>
      </c>
      <c r="C6831">
        <f>-69.98522154 / 41.69786864</f>
        <v>-1.6783884601925303</v>
      </c>
      <c r="D6831" t="s">
        <v>340</v>
      </c>
      <c r="E6831" t="s">
        <v>70</v>
      </c>
      <c r="F6831" s="1">
        <v>39335</v>
      </c>
      <c r="G6831">
        <v>5</v>
      </c>
      <c r="O6831">
        <v>4.79</v>
      </c>
      <c r="P6831" t="s">
        <v>71</v>
      </c>
      <c r="Q6831">
        <v>22.16</v>
      </c>
      <c r="R6831" t="s">
        <v>71</v>
      </c>
    </row>
    <row r="6832" spans="1:46" x14ac:dyDescent="0.2">
      <c r="A6832" t="s">
        <v>338</v>
      </c>
      <c r="B6832" t="s">
        <v>339</v>
      </c>
      <c r="C6832">
        <f>-69.98522154 / 41.69786864</f>
        <v>-1.6783884601925303</v>
      </c>
      <c r="D6832" t="s">
        <v>340</v>
      </c>
      <c r="E6832" t="s">
        <v>70</v>
      </c>
      <c r="F6832" s="1">
        <v>39335</v>
      </c>
      <c r="G6832">
        <v>6</v>
      </c>
      <c r="O6832">
        <v>0.39</v>
      </c>
      <c r="P6832" t="s">
        <v>71</v>
      </c>
      <c r="Q6832">
        <v>19.63</v>
      </c>
      <c r="R6832" t="s">
        <v>71</v>
      </c>
    </row>
    <row r="6833" spans="1:46" x14ac:dyDescent="0.2">
      <c r="A6833" t="s">
        <v>338</v>
      </c>
      <c r="B6833" t="s">
        <v>339</v>
      </c>
      <c r="C6833">
        <f>-69.98522154 / 41.69786864</f>
        <v>-1.6783884601925303</v>
      </c>
      <c r="D6833" t="s">
        <v>340</v>
      </c>
      <c r="E6833" t="s">
        <v>70</v>
      </c>
      <c r="F6833" s="1">
        <v>39335</v>
      </c>
      <c r="G6833">
        <v>7</v>
      </c>
      <c r="O6833">
        <v>0.18</v>
      </c>
      <c r="P6833" t="s">
        <v>71</v>
      </c>
      <c r="Q6833">
        <v>15.99</v>
      </c>
      <c r="R6833" t="s">
        <v>71</v>
      </c>
    </row>
    <row r="6834" spans="1:46" x14ac:dyDescent="0.2">
      <c r="A6834" t="s">
        <v>338</v>
      </c>
      <c r="B6834" t="s">
        <v>339</v>
      </c>
      <c r="C6834">
        <f>-69.98522154 / 41.69786864</f>
        <v>-1.6783884601925303</v>
      </c>
      <c r="D6834" t="s">
        <v>340</v>
      </c>
      <c r="E6834" t="s">
        <v>70</v>
      </c>
      <c r="F6834" s="1">
        <v>39335</v>
      </c>
      <c r="G6834">
        <v>8</v>
      </c>
      <c r="O6834">
        <v>0.12</v>
      </c>
      <c r="P6834" t="s">
        <v>71</v>
      </c>
      <c r="Q6834">
        <v>13.43</v>
      </c>
      <c r="R6834" t="s">
        <v>71</v>
      </c>
    </row>
    <row r="6835" spans="1:46" x14ac:dyDescent="0.2">
      <c r="A6835" t="s">
        <v>338</v>
      </c>
      <c r="B6835" t="s">
        <v>339</v>
      </c>
      <c r="C6835">
        <f>-69.98522154 / 41.69786864</f>
        <v>-1.6783884601925303</v>
      </c>
      <c r="D6835" t="s">
        <v>340</v>
      </c>
      <c r="E6835" t="s">
        <v>70</v>
      </c>
      <c r="F6835" s="1">
        <v>39335</v>
      </c>
      <c r="G6835">
        <v>9</v>
      </c>
      <c r="O6835">
        <v>0.09</v>
      </c>
      <c r="P6835" t="s">
        <v>71</v>
      </c>
      <c r="Q6835">
        <v>11.16</v>
      </c>
      <c r="R6835" t="s">
        <v>71</v>
      </c>
      <c r="S6835">
        <v>1.61</v>
      </c>
      <c r="T6835" t="s">
        <v>71</v>
      </c>
      <c r="U6835">
        <v>49.75</v>
      </c>
      <c r="V6835" t="s">
        <v>71</v>
      </c>
      <c r="W6835">
        <v>118.94</v>
      </c>
      <c r="X6835" t="s">
        <v>71</v>
      </c>
      <c r="Y6835">
        <v>60.49</v>
      </c>
      <c r="AE6835">
        <v>45.7</v>
      </c>
      <c r="AF6835" t="s">
        <v>71</v>
      </c>
      <c r="AG6835">
        <v>6.6</v>
      </c>
      <c r="AH6835" t="s">
        <v>71</v>
      </c>
      <c r="AS6835">
        <v>12.3</v>
      </c>
      <c r="AT6835" t="s">
        <v>71</v>
      </c>
    </row>
    <row r="6836" spans="1:46" x14ac:dyDescent="0.2">
      <c r="A6836" t="s">
        <v>338</v>
      </c>
      <c r="B6836" t="s">
        <v>339</v>
      </c>
      <c r="C6836">
        <f>-69.98522154 / 41.69786864</f>
        <v>-1.6783884601925303</v>
      </c>
      <c r="D6836" t="s">
        <v>340</v>
      </c>
      <c r="E6836" t="s">
        <v>70</v>
      </c>
      <c r="F6836" s="1">
        <v>39707</v>
      </c>
      <c r="G6836">
        <v>0.5</v>
      </c>
      <c r="I6836">
        <v>9.68</v>
      </c>
      <c r="J6836" t="s">
        <v>71</v>
      </c>
      <c r="K6836">
        <v>16.350000000000001</v>
      </c>
      <c r="L6836" t="s">
        <v>71</v>
      </c>
      <c r="M6836">
        <v>1.22</v>
      </c>
      <c r="N6836" t="s">
        <v>71</v>
      </c>
      <c r="O6836">
        <v>8.92</v>
      </c>
      <c r="P6836" t="s">
        <v>71</v>
      </c>
      <c r="Q6836">
        <v>21.8</v>
      </c>
      <c r="R6836" t="s">
        <v>71</v>
      </c>
      <c r="S6836">
        <v>0.64</v>
      </c>
      <c r="T6836" t="s">
        <v>71</v>
      </c>
      <c r="U6836">
        <v>19.82</v>
      </c>
      <c r="V6836" t="s">
        <v>71</v>
      </c>
      <c r="W6836">
        <v>29.66</v>
      </c>
      <c r="X6836" t="s">
        <v>71</v>
      </c>
      <c r="Y6836">
        <v>47.22</v>
      </c>
      <c r="AA6836">
        <v>58.01</v>
      </c>
      <c r="AC6836">
        <v>57.13</v>
      </c>
      <c r="AE6836">
        <v>19.600000000000001</v>
      </c>
      <c r="AF6836" t="s">
        <v>71</v>
      </c>
      <c r="AG6836">
        <v>7.09</v>
      </c>
      <c r="AH6836" t="s">
        <v>71</v>
      </c>
      <c r="AS6836">
        <v>5.17</v>
      </c>
      <c r="AT6836" t="s">
        <v>71</v>
      </c>
    </row>
    <row r="6837" spans="1:46" x14ac:dyDescent="0.2">
      <c r="A6837" t="s">
        <v>338</v>
      </c>
      <c r="B6837" t="s">
        <v>339</v>
      </c>
      <c r="C6837">
        <f>-69.98522154 / 41.69786864</f>
        <v>-1.6783884601925303</v>
      </c>
      <c r="D6837" t="s">
        <v>340</v>
      </c>
      <c r="E6837" t="s">
        <v>70</v>
      </c>
      <c r="F6837" s="1">
        <v>39707</v>
      </c>
      <c r="G6837">
        <v>1</v>
      </c>
      <c r="O6837">
        <v>7.82</v>
      </c>
      <c r="P6837" t="s">
        <v>71</v>
      </c>
      <c r="Q6837">
        <v>21.7</v>
      </c>
      <c r="R6837" t="s">
        <v>71</v>
      </c>
    </row>
    <row r="6838" spans="1:46" x14ac:dyDescent="0.2">
      <c r="A6838" t="s">
        <v>338</v>
      </c>
      <c r="B6838" t="s">
        <v>339</v>
      </c>
      <c r="C6838">
        <f>-69.98522154 / 41.69786864</f>
        <v>-1.6783884601925303</v>
      </c>
      <c r="D6838" t="s">
        <v>340</v>
      </c>
      <c r="E6838" t="s">
        <v>70</v>
      </c>
      <c r="F6838" s="1">
        <v>39707</v>
      </c>
      <c r="G6838">
        <v>2</v>
      </c>
      <c r="O6838">
        <v>7.93</v>
      </c>
      <c r="P6838" t="s">
        <v>71</v>
      </c>
      <c r="Q6838">
        <v>21.6</v>
      </c>
      <c r="R6838" t="s">
        <v>71</v>
      </c>
    </row>
    <row r="6839" spans="1:46" x14ac:dyDescent="0.2">
      <c r="A6839" t="s">
        <v>338</v>
      </c>
      <c r="B6839" t="s">
        <v>339</v>
      </c>
      <c r="C6839">
        <f>-69.98522154 / 41.69786864</f>
        <v>-1.6783884601925303</v>
      </c>
      <c r="D6839" t="s">
        <v>340</v>
      </c>
      <c r="E6839" t="s">
        <v>70</v>
      </c>
      <c r="F6839" s="1">
        <v>39707</v>
      </c>
      <c r="G6839">
        <v>3</v>
      </c>
      <c r="K6839">
        <v>13.58</v>
      </c>
      <c r="L6839" t="s">
        <v>71</v>
      </c>
      <c r="O6839">
        <v>7.72</v>
      </c>
      <c r="P6839" t="s">
        <v>71</v>
      </c>
      <c r="Q6839">
        <v>21.5</v>
      </c>
      <c r="R6839" t="s">
        <v>71</v>
      </c>
      <c r="S6839">
        <v>0.66</v>
      </c>
      <c r="T6839" t="s">
        <v>71</v>
      </c>
      <c r="U6839">
        <v>20.440000000000001</v>
      </c>
      <c r="V6839" t="s">
        <v>71</v>
      </c>
      <c r="W6839">
        <v>28.48</v>
      </c>
      <c r="X6839" t="s">
        <v>71</v>
      </c>
      <c r="Y6839">
        <v>47.66</v>
      </c>
      <c r="AA6839">
        <v>56.19</v>
      </c>
      <c r="AE6839">
        <v>19.399999999999999</v>
      </c>
      <c r="AF6839" t="s">
        <v>71</v>
      </c>
      <c r="AG6839">
        <v>6.83</v>
      </c>
      <c r="AH6839" t="s">
        <v>71</v>
      </c>
      <c r="AS6839">
        <v>4.5599999999999996</v>
      </c>
      <c r="AT6839" t="s">
        <v>71</v>
      </c>
    </row>
    <row r="6840" spans="1:46" x14ac:dyDescent="0.2">
      <c r="A6840" t="s">
        <v>338</v>
      </c>
      <c r="B6840" t="s">
        <v>339</v>
      </c>
      <c r="C6840">
        <f>-69.98522154 / 41.69786864</f>
        <v>-1.6783884601925303</v>
      </c>
      <c r="D6840" t="s">
        <v>340</v>
      </c>
      <c r="E6840" t="s">
        <v>70</v>
      </c>
      <c r="F6840" s="1">
        <v>39707</v>
      </c>
      <c r="G6840">
        <v>4</v>
      </c>
      <c r="O6840">
        <v>7.38</v>
      </c>
      <c r="P6840" t="s">
        <v>71</v>
      </c>
      <c r="Q6840">
        <v>24.4</v>
      </c>
      <c r="R6840" t="s">
        <v>71</v>
      </c>
    </row>
    <row r="6841" spans="1:46" x14ac:dyDescent="0.2">
      <c r="A6841" t="s">
        <v>338</v>
      </c>
      <c r="B6841" t="s">
        <v>339</v>
      </c>
      <c r="C6841">
        <f>-69.98522154 / 41.69786864</f>
        <v>-1.6783884601925303</v>
      </c>
      <c r="D6841" t="s">
        <v>340</v>
      </c>
      <c r="E6841" t="s">
        <v>70</v>
      </c>
      <c r="F6841" s="1">
        <v>39707</v>
      </c>
      <c r="G6841">
        <v>5</v>
      </c>
      <c r="O6841">
        <v>6.91</v>
      </c>
      <c r="P6841" t="s">
        <v>71</v>
      </c>
      <c r="Q6841">
        <v>21.3</v>
      </c>
      <c r="R6841" t="s">
        <v>71</v>
      </c>
    </row>
    <row r="6842" spans="1:46" x14ac:dyDescent="0.2">
      <c r="A6842" t="s">
        <v>338</v>
      </c>
      <c r="B6842" t="s">
        <v>339</v>
      </c>
      <c r="C6842">
        <f>-69.98522154 / 41.69786864</f>
        <v>-1.6783884601925303</v>
      </c>
      <c r="D6842" t="s">
        <v>340</v>
      </c>
      <c r="E6842" t="s">
        <v>70</v>
      </c>
      <c r="F6842" s="1">
        <v>39707</v>
      </c>
      <c r="G6842">
        <v>5.5</v>
      </c>
      <c r="O6842">
        <v>5.64</v>
      </c>
      <c r="P6842" t="s">
        <v>71</v>
      </c>
      <c r="Q6842">
        <v>21.1</v>
      </c>
      <c r="R6842" t="s">
        <v>71</v>
      </c>
    </row>
    <row r="6843" spans="1:46" x14ac:dyDescent="0.2">
      <c r="A6843" t="s">
        <v>338</v>
      </c>
      <c r="B6843" t="s">
        <v>339</v>
      </c>
      <c r="C6843">
        <f>-69.98522154 / 41.69786864</f>
        <v>-1.6783884601925303</v>
      </c>
      <c r="D6843" t="s">
        <v>340</v>
      </c>
      <c r="E6843" t="s">
        <v>70</v>
      </c>
      <c r="F6843" s="1">
        <v>39707</v>
      </c>
      <c r="G6843">
        <v>6</v>
      </c>
      <c r="O6843">
        <v>3.71</v>
      </c>
      <c r="P6843" t="s">
        <v>71</v>
      </c>
      <c r="Q6843">
        <v>20.8</v>
      </c>
      <c r="R6843" t="s">
        <v>71</v>
      </c>
    </row>
    <row r="6844" spans="1:46" x14ac:dyDescent="0.2">
      <c r="A6844" t="s">
        <v>338</v>
      </c>
      <c r="B6844" t="s">
        <v>339</v>
      </c>
      <c r="C6844">
        <f>-69.98522154 / 41.69786864</f>
        <v>-1.6783884601925303</v>
      </c>
      <c r="D6844" t="s">
        <v>340</v>
      </c>
      <c r="E6844" t="s">
        <v>70</v>
      </c>
      <c r="F6844" s="1">
        <v>39707</v>
      </c>
      <c r="G6844">
        <v>6.5</v>
      </c>
      <c r="O6844">
        <v>0.26</v>
      </c>
      <c r="P6844" t="s">
        <v>71</v>
      </c>
      <c r="Q6844">
        <v>17.5</v>
      </c>
      <c r="R6844" t="s">
        <v>71</v>
      </c>
    </row>
    <row r="6845" spans="1:46" x14ac:dyDescent="0.2">
      <c r="A6845" t="s">
        <v>338</v>
      </c>
      <c r="B6845" t="s">
        <v>339</v>
      </c>
      <c r="C6845">
        <f>-69.98522154 / 41.69786864</f>
        <v>-1.6783884601925303</v>
      </c>
      <c r="D6845" t="s">
        <v>340</v>
      </c>
      <c r="E6845" t="s">
        <v>70</v>
      </c>
      <c r="F6845" s="1">
        <v>39707</v>
      </c>
      <c r="G6845">
        <v>7</v>
      </c>
      <c r="O6845">
        <v>0.19</v>
      </c>
      <c r="P6845" t="s">
        <v>71</v>
      </c>
      <c r="Q6845">
        <v>14.2</v>
      </c>
      <c r="R6845" t="s">
        <v>71</v>
      </c>
    </row>
    <row r="6846" spans="1:46" x14ac:dyDescent="0.2">
      <c r="A6846" t="s">
        <v>338</v>
      </c>
      <c r="B6846" t="s">
        <v>339</v>
      </c>
      <c r="C6846">
        <f>-69.98522154 / 41.69786864</f>
        <v>-1.6783884601925303</v>
      </c>
      <c r="D6846" t="s">
        <v>340</v>
      </c>
      <c r="E6846" t="s">
        <v>70</v>
      </c>
      <c r="F6846" s="1">
        <v>39707</v>
      </c>
      <c r="G6846">
        <v>8</v>
      </c>
      <c r="O6846">
        <v>0.18</v>
      </c>
      <c r="P6846" t="s">
        <v>71</v>
      </c>
      <c r="Q6846">
        <v>11.6</v>
      </c>
      <c r="R6846" t="s">
        <v>71</v>
      </c>
    </row>
    <row r="6847" spans="1:46" x14ac:dyDescent="0.2">
      <c r="A6847" t="s">
        <v>338</v>
      </c>
      <c r="B6847" t="s">
        <v>339</v>
      </c>
      <c r="C6847">
        <f>-69.98522154 / 41.69786864</f>
        <v>-1.6783884601925303</v>
      </c>
      <c r="D6847" t="s">
        <v>340</v>
      </c>
      <c r="E6847" t="s">
        <v>70</v>
      </c>
      <c r="F6847" s="1">
        <v>39707</v>
      </c>
      <c r="G6847">
        <v>8.5</v>
      </c>
      <c r="K6847">
        <v>0.03</v>
      </c>
      <c r="L6847" t="s">
        <v>71</v>
      </c>
      <c r="S6847">
        <v>1.0900000000000001</v>
      </c>
      <c r="T6847" t="s">
        <v>71</v>
      </c>
      <c r="U6847">
        <v>33.76</v>
      </c>
      <c r="V6847" t="s">
        <v>71</v>
      </c>
      <c r="W6847">
        <v>88.99</v>
      </c>
      <c r="X6847" t="s">
        <v>71</v>
      </c>
      <c r="Y6847">
        <v>54.9</v>
      </c>
      <c r="AA6847">
        <v>-5.59</v>
      </c>
      <c r="AE6847">
        <v>48</v>
      </c>
      <c r="AF6847" t="s">
        <v>71</v>
      </c>
      <c r="AG6847">
        <v>6.52</v>
      </c>
      <c r="AH6847" t="s">
        <v>71</v>
      </c>
      <c r="AS6847">
        <v>35.44</v>
      </c>
      <c r="AT6847" t="s">
        <v>71</v>
      </c>
    </row>
    <row r="6848" spans="1:46" x14ac:dyDescent="0.2">
      <c r="A6848" t="s">
        <v>338</v>
      </c>
      <c r="B6848" t="s">
        <v>339</v>
      </c>
      <c r="C6848">
        <f>-69.98522154 / 41.69786864</f>
        <v>-1.6783884601925303</v>
      </c>
      <c r="D6848" t="s">
        <v>340</v>
      </c>
      <c r="E6848" t="s">
        <v>70</v>
      </c>
      <c r="F6848" s="1">
        <v>39707</v>
      </c>
      <c r="G6848">
        <v>9</v>
      </c>
      <c r="O6848">
        <v>0.19</v>
      </c>
      <c r="P6848" t="s">
        <v>71</v>
      </c>
      <c r="Q6848">
        <v>10.1</v>
      </c>
      <c r="R6848" t="s">
        <v>71</v>
      </c>
    </row>
    <row r="6849" spans="1:58" x14ac:dyDescent="0.2">
      <c r="A6849" t="s">
        <v>338</v>
      </c>
      <c r="B6849" t="s">
        <v>339</v>
      </c>
      <c r="C6849">
        <f>-69.98522154 / 41.69786864</f>
        <v>-1.6783884601925303</v>
      </c>
      <c r="D6849" t="s">
        <v>340</v>
      </c>
      <c r="E6849" t="s">
        <v>70</v>
      </c>
      <c r="F6849" s="1">
        <v>41547</v>
      </c>
      <c r="K6849">
        <v>2.4</v>
      </c>
      <c r="L6849" t="s">
        <v>71</v>
      </c>
      <c r="S6849">
        <v>0.37</v>
      </c>
      <c r="T6849" t="s">
        <v>71</v>
      </c>
      <c r="U6849">
        <v>11.46</v>
      </c>
      <c r="V6849" t="s">
        <v>71</v>
      </c>
      <c r="W6849">
        <v>28.84</v>
      </c>
      <c r="X6849" t="s">
        <v>71</v>
      </c>
      <c r="Y6849">
        <v>39.32</v>
      </c>
      <c r="AA6849">
        <v>39.19</v>
      </c>
      <c r="AE6849">
        <v>24.6</v>
      </c>
      <c r="AF6849" t="s">
        <v>71</v>
      </c>
      <c r="AG6849">
        <v>7.2</v>
      </c>
      <c r="AH6849" t="s">
        <v>71</v>
      </c>
      <c r="AS6849">
        <v>1.25</v>
      </c>
      <c r="AT6849" t="s">
        <v>71</v>
      </c>
    </row>
    <row r="6850" spans="1:58" x14ac:dyDescent="0.2">
      <c r="A6850" t="s">
        <v>338</v>
      </c>
      <c r="B6850" t="s">
        <v>339</v>
      </c>
      <c r="C6850">
        <f>-69.98522154 / 41.69786864</f>
        <v>-1.6783884601925303</v>
      </c>
      <c r="D6850" t="s">
        <v>340</v>
      </c>
      <c r="E6850" t="s">
        <v>70</v>
      </c>
      <c r="F6850" s="1">
        <v>42635</v>
      </c>
      <c r="G6850">
        <v>0.5</v>
      </c>
      <c r="I6850">
        <v>9.75</v>
      </c>
      <c r="J6850" t="s">
        <v>71</v>
      </c>
      <c r="K6850">
        <v>5.86</v>
      </c>
      <c r="L6850" t="s">
        <v>71</v>
      </c>
      <c r="M6850">
        <v>4.82</v>
      </c>
      <c r="N6850" t="s">
        <v>71</v>
      </c>
      <c r="O6850">
        <v>8.68</v>
      </c>
      <c r="P6850" t="s">
        <v>71</v>
      </c>
      <c r="Q6850">
        <v>23.6</v>
      </c>
      <c r="R6850" t="s">
        <v>71</v>
      </c>
      <c r="S6850">
        <v>1.1100000000000001</v>
      </c>
      <c r="T6850" t="s">
        <v>71</v>
      </c>
      <c r="U6850">
        <v>34.380000000000003</v>
      </c>
      <c r="V6850" t="s">
        <v>71</v>
      </c>
      <c r="W6850">
        <v>27.23</v>
      </c>
      <c r="X6850" t="s">
        <v>71</v>
      </c>
      <c r="Y6850">
        <v>55.16</v>
      </c>
      <c r="AA6850">
        <v>47.95</v>
      </c>
      <c r="AC6850">
        <v>37.35</v>
      </c>
      <c r="AE6850">
        <v>36.700000000000003</v>
      </c>
      <c r="AF6850" t="s">
        <v>71</v>
      </c>
      <c r="AG6850">
        <v>7.36</v>
      </c>
      <c r="AH6850" t="s">
        <v>71</v>
      </c>
      <c r="AS6850">
        <v>2.74</v>
      </c>
      <c r="AT6850" t="s">
        <v>71</v>
      </c>
      <c r="BE6850">
        <v>8.6</v>
      </c>
      <c r="BF6850" t="s">
        <v>71</v>
      </c>
    </row>
    <row r="6851" spans="1:58" x14ac:dyDescent="0.2">
      <c r="A6851" t="s">
        <v>338</v>
      </c>
      <c r="B6851" t="s">
        <v>339</v>
      </c>
      <c r="C6851">
        <f>-69.98522154 / 41.69786864</f>
        <v>-1.6783884601925303</v>
      </c>
      <c r="D6851" t="s">
        <v>340</v>
      </c>
      <c r="E6851" t="s">
        <v>70</v>
      </c>
      <c r="F6851" s="1">
        <v>42635</v>
      </c>
      <c r="G6851">
        <v>1</v>
      </c>
      <c r="O6851">
        <v>8.6199999999999992</v>
      </c>
      <c r="P6851" t="s">
        <v>71</v>
      </c>
      <c r="Q6851">
        <v>23.3</v>
      </c>
      <c r="R6851" t="s">
        <v>71</v>
      </c>
    </row>
    <row r="6852" spans="1:58" x14ac:dyDescent="0.2">
      <c r="A6852" t="s">
        <v>338</v>
      </c>
      <c r="B6852" t="s">
        <v>339</v>
      </c>
      <c r="C6852">
        <f>-69.98522154 / 41.69786864</f>
        <v>-1.6783884601925303</v>
      </c>
      <c r="D6852" t="s">
        <v>340</v>
      </c>
      <c r="E6852" t="s">
        <v>70</v>
      </c>
      <c r="F6852" s="1">
        <v>42635</v>
      </c>
      <c r="G6852">
        <v>2</v>
      </c>
      <c r="O6852">
        <v>8.7200000000000006</v>
      </c>
      <c r="P6852" t="s">
        <v>71</v>
      </c>
      <c r="Q6852">
        <v>23.2</v>
      </c>
      <c r="R6852" t="s">
        <v>71</v>
      </c>
    </row>
    <row r="6853" spans="1:58" x14ac:dyDescent="0.2">
      <c r="A6853" t="s">
        <v>338</v>
      </c>
      <c r="B6853" t="s">
        <v>339</v>
      </c>
      <c r="C6853">
        <f>-69.98522154 / 41.69786864</f>
        <v>-1.6783884601925303</v>
      </c>
      <c r="D6853" t="s">
        <v>340</v>
      </c>
      <c r="E6853" t="s">
        <v>70</v>
      </c>
      <c r="F6853" s="1">
        <v>42635</v>
      </c>
      <c r="G6853">
        <v>3</v>
      </c>
      <c r="K6853">
        <v>9.48</v>
      </c>
      <c r="L6853" t="s">
        <v>71</v>
      </c>
      <c r="O6853">
        <v>8.41</v>
      </c>
      <c r="P6853" t="s">
        <v>71</v>
      </c>
      <c r="Q6853">
        <v>23.1</v>
      </c>
      <c r="R6853" t="s">
        <v>71</v>
      </c>
      <c r="S6853">
        <v>1.21</v>
      </c>
      <c r="T6853" t="s">
        <v>71</v>
      </c>
      <c r="U6853">
        <v>37.479999999999997</v>
      </c>
      <c r="V6853" t="s">
        <v>71</v>
      </c>
      <c r="W6853">
        <v>29.22</v>
      </c>
      <c r="X6853" t="s">
        <v>71</v>
      </c>
      <c r="Y6853">
        <v>56.41</v>
      </c>
      <c r="AA6853">
        <v>52.66</v>
      </c>
      <c r="AE6853">
        <v>36.5</v>
      </c>
      <c r="AF6853" t="s">
        <v>71</v>
      </c>
      <c r="AG6853">
        <v>7.3</v>
      </c>
      <c r="AH6853" t="s">
        <v>71</v>
      </c>
      <c r="AS6853">
        <v>3.18</v>
      </c>
      <c r="AT6853" t="s">
        <v>71</v>
      </c>
      <c r="BE6853">
        <v>12.66</v>
      </c>
      <c r="BF6853" t="s">
        <v>71</v>
      </c>
    </row>
    <row r="6854" spans="1:58" x14ac:dyDescent="0.2">
      <c r="A6854" t="s">
        <v>338</v>
      </c>
      <c r="B6854" t="s">
        <v>339</v>
      </c>
      <c r="C6854">
        <f>-69.98522154 / 41.69786864</f>
        <v>-1.6783884601925303</v>
      </c>
      <c r="D6854" t="s">
        <v>340</v>
      </c>
      <c r="E6854" t="s">
        <v>70</v>
      </c>
      <c r="F6854" s="1">
        <v>42635</v>
      </c>
      <c r="G6854">
        <v>4</v>
      </c>
      <c r="O6854">
        <v>8.01</v>
      </c>
      <c r="P6854" t="s">
        <v>71</v>
      </c>
      <c r="Q6854">
        <v>23</v>
      </c>
      <c r="R6854" t="s">
        <v>71</v>
      </c>
    </row>
    <row r="6855" spans="1:58" x14ac:dyDescent="0.2">
      <c r="A6855" t="s">
        <v>338</v>
      </c>
      <c r="B6855" t="s">
        <v>339</v>
      </c>
      <c r="C6855">
        <f>-69.98522154 / 41.69786864</f>
        <v>-1.6783884601925303</v>
      </c>
      <c r="D6855" t="s">
        <v>340</v>
      </c>
      <c r="E6855" t="s">
        <v>70</v>
      </c>
      <c r="F6855" s="1">
        <v>42635</v>
      </c>
      <c r="G6855">
        <v>5</v>
      </c>
      <c r="O6855">
        <v>7.26</v>
      </c>
      <c r="P6855" t="s">
        <v>71</v>
      </c>
      <c r="Q6855">
        <v>22.9</v>
      </c>
      <c r="R6855" t="s">
        <v>71</v>
      </c>
    </row>
    <row r="6856" spans="1:58" x14ac:dyDescent="0.2">
      <c r="A6856" t="s">
        <v>338</v>
      </c>
      <c r="B6856" t="s">
        <v>339</v>
      </c>
      <c r="C6856">
        <f>-69.98522154 / 41.69786864</f>
        <v>-1.6783884601925303</v>
      </c>
      <c r="D6856" t="s">
        <v>340</v>
      </c>
      <c r="E6856" t="s">
        <v>70</v>
      </c>
      <c r="F6856" s="1">
        <v>42635</v>
      </c>
      <c r="G6856">
        <v>5.5</v>
      </c>
      <c r="O6856">
        <v>6.71</v>
      </c>
      <c r="P6856" t="s">
        <v>71</v>
      </c>
      <c r="Q6856">
        <v>22.6</v>
      </c>
      <c r="R6856" t="s">
        <v>71</v>
      </c>
    </row>
    <row r="6857" spans="1:58" x14ac:dyDescent="0.2">
      <c r="A6857" t="s">
        <v>338</v>
      </c>
      <c r="B6857" t="s">
        <v>339</v>
      </c>
      <c r="C6857">
        <f>-69.98522154 / 41.69786864</f>
        <v>-1.6783884601925303</v>
      </c>
      <c r="D6857" t="s">
        <v>340</v>
      </c>
      <c r="E6857" t="s">
        <v>70</v>
      </c>
      <c r="F6857" s="1">
        <v>42635</v>
      </c>
      <c r="G6857">
        <v>6</v>
      </c>
      <c r="O6857">
        <v>5.6</v>
      </c>
      <c r="P6857" t="s">
        <v>71</v>
      </c>
      <c r="Q6857">
        <v>22.3</v>
      </c>
      <c r="R6857" t="s">
        <v>71</v>
      </c>
    </row>
    <row r="6858" spans="1:58" x14ac:dyDescent="0.2">
      <c r="A6858" t="s">
        <v>338</v>
      </c>
      <c r="B6858" t="s">
        <v>339</v>
      </c>
      <c r="C6858">
        <f>-69.98522154 / 41.69786864</f>
        <v>-1.6783884601925303</v>
      </c>
      <c r="D6858" t="s">
        <v>340</v>
      </c>
      <c r="E6858" t="s">
        <v>70</v>
      </c>
      <c r="F6858" s="1">
        <v>42635</v>
      </c>
      <c r="G6858">
        <v>6.5</v>
      </c>
      <c r="O6858">
        <v>3.27</v>
      </c>
      <c r="P6858" t="s">
        <v>71</v>
      </c>
      <c r="Q6858">
        <v>21.3</v>
      </c>
      <c r="R6858" t="s">
        <v>71</v>
      </c>
    </row>
    <row r="6859" spans="1:58" x14ac:dyDescent="0.2">
      <c r="A6859" t="s">
        <v>338</v>
      </c>
      <c r="B6859" t="s">
        <v>339</v>
      </c>
      <c r="C6859">
        <f>-69.98522154 / 41.69786864</f>
        <v>-1.6783884601925303</v>
      </c>
      <c r="D6859" t="s">
        <v>340</v>
      </c>
      <c r="E6859" t="s">
        <v>70</v>
      </c>
      <c r="F6859" s="1">
        <v>42635</v>
      </c>
      <c r="G6859">
        <v>7</v>
      </c>
      <c r="O6859">
        <v>2.06</v>
      </c>
      <c r="P6859" t="s">
        <v>71</v>
      </c>
      <c r="Q6859">
        <v>20.2</v>
      </c>
      <c r="R6859" t="s">
        <v>71</v>
      </c>
    </row>
    <row r="6860" spans="1:58" x14ac:dyDescent="0.2">
      <c r="A6860" t="s">
        <v>338</v>
      </c>
      <c r="B6860" t="s">
        <v>339</v>
      </c>
      <c r="C6860">
        <f>-69.98522154 / 41.69786864</f>
        <v>-1.6783884601925303</v>
      </c>
      <c r="D6860" t="s">
        <v>340</v>
      </c>
      <c r="E6860" t="s">
        <v>70</v>
      </c>
      <c r="F6860" s="1">
        <v>42635</v>
      </c>
      <c r="G6860">
        <v>7.5</v>
      </c>
      <c r="O6860">
        <v>0.06</v>
      </c>
      <c r="P6860" t="s">
        <v>71</v>
      </c>
      <c r="Q6860">
        <v>18</v>
      </c>
      <c r="R6860" t="s">
        <v>71</v>
      </c>
    </row>
    <row r="6861" spans="1:58" x14ac:dyDescent="0.2">
      <c r="A6861" t="s">
        <v>338</v>
      </c>
      <c r="B6861" t="s">
        <v>339</v>
      </c>
      <c r="C6861">
        <f>-69.98522154 / 41.69786864</f>
        <v>-1.6783884601925303</v>
      </c>
      <c r="D6861" t="s">
        <v>340</v>
      </c>
      <c r="E6861" t="s">
        <v>70</v>
      </c>
      <c r="F6861" s="1">
        <v>42635</v>
      </c>
      <c r="G6861">
        <v>8</v>
      </c>
      <c r="O6861">
        <v>0.03</v>
      </c>
      <c r="P6861" t="s">
        <v>71</v>
      </c>
      <c r="Q6861">
        <v>15.6</v>
      </c>
      <c r="R6861" t="s">
        <v>71</v>
      </c>
    </row>
    <row r="6862" spans="1:58" x14ac:dyDescent="0.2">
      <c r="A6862" t="s">
        <v>338</v>
      </c>
      <c r="B6862" t="s">
        <v>339</v>
      </c>
      <c r="C6862">
        <f>-69.98522154 / 41.69786864</f>
        <v>-1.6783884601925303</v>
      </c>
      <c r="D6862" t="s">
        <v>340</v>
      </c>
      <c r="E6862" t="s">
        <v>70</v>
      </c>
      <c r="F6862" s="1">
        <v>42635</v>
      </c>
      <c r="G6862">
        <v>8.5</v>
      </c>
      <c r="O6862">
        <v>0.03</v>
      </c>
      <c r="P6862" t="s">
        <v>71</v>
      </c>
      <c r="Q6862">
        <v>13.9</v>
      </c>
      <c r="R6862" t="s">
        <v>71</v>
      </c>
    </row>
    <row r="6863" spans="1:58" x14ac:dyDescent="0.2">
      <c r="A6863" t="s">
        <v>338</v>
      </c>
      <c r="B6863" t="s">
        <v>339</v>
      </c>
      <c r="C6863">
        <f>-69.98522154 / 41.69786864</f>
        <v>-1.6783884601925303</v>
      </c>
      <c r="D6863" t="s">
        <v>340</v>
      </c>
      <c r="E6863" t="s">
        <v>70</v>
      </c>
      <c r="F6863" s="1">
        <v>42635</v>
      </c>
      <c r="G6863">
        <v>8.75</v>
      </c>
      <c r="K6863">
        <v>5.62</v>
      </c>
      <c r="L6863" t="s">
        <v>71</v>
      </c>
      <c r="S6863">
        <v>1.21</v>
      </c>
      <c r="T6863" t="s">
        <v>71</v>
      </c>
      <c r="U6863">
        <v>37.479999999999997</v>
      </c>
      <c r="V6863" t="s">
        <v>71</v>
      </c>
      <c r="W6863">
        <v>233.85</v>
      </c>
      <c r="X6863" t="s">
        <v>71</v>
      </c>
      <c r="Y6863">
        <v>56.41</v>
      </c>
      <c r="AA6863">
        <v>47.54</v>
      </c>
      <c r="AE6863">
        <v>144.19999999999999</v>
      </c>
      <c r="AF6863" t="s">
        <v>71</v>
      </c>
      <c r="AG6863">
        <v>6.64</v>
      </c>
      <c r="AH6863" t="s">
        <v>71</v>
      </c>
      <c r="AS6863">
        <v>6.95</v>
      </c>
      <c r="AT6863" t="s">
        <v>71</v>
      </c>
      <c r="BE6863">
        <v>12.57</v>
      </c>
      <c r="BF6863" t="s">
        <v>71</v>
      </c>
    </row>
    <row r="6864" spans="1:58" x14ac:dyDescent="0.2">
      <c r="A6864" t="s">
        <v>338</v>
      </c>
      <c r="B6864" t="s">
        <v>339</v>
      </c>
      <c r="C6864">
        <f>-69.98522154 / 41.69786864</f>
        <v>-1.6783884601925303</v>
      </c>
      <c r="D6864" t="s">
        <v>340</v>
      </c>
      <c r="E6864" t="s">
        <v>70</v>
      </c>
      <c r="F6864" s="1">
        <v>42635</v>
      </c>
      <c r="G6864">
        <v>9</v>
      </c>
      <c r="O6864">
        <v>0.02</v>
      </c>
      <c r="P6864" t="s">
        <v>71</v>
      </c>
      <c r="Q6864">
        <v>12.4</v>
      </c>
      <c r="R6864" t="s">
        <v>71</v>
      </c>
    </row>
    <row r="6865" spans="1:46" x14ac:dyDescent="0.2">
      <c r="A6865" t="s">
        <v>338</v>
      </c>
      <c r="B6865" t="s">
        <v>339</v>
      </c>
      <c r="C6865">
        <f>-69.98522154 / 41.69786864</f>
        <v>-1.6783884601925303</v>
      </c>
      <c r="D6865" t="s">
        <v>340</v>
      </c>
      <c r="E6865" t="s">
        <v>70</v>
      </c>
      <c r="F6865" s="1">
        <v>42635</v>
      </c>
      <c r="G6865">
        <v>9.5</v>
      </c>
      <c r="O6865">
        <v>0.02</v>
      </c>
      <c r="P6865" t="s">
        <v>71</v>
      </c>
      <c r="Q6865">
        <v>11.8</v>
      </c>
      <c r="R6865" t="s">
        <v>71</v>
      </c>
    </row>
    <row r="6866" spans="1:46" x14ac:dyDescent="0.2">
      <c r="A6866" t="s">
        <v>338</v>
      </c>
      <c r="B6866" t="s">
        <v>339</v>
      </c>
      <c r="C6866">
        <f>-69.98522154 / 41.69786864</f>
        <v>-1.6783884601925303</v>
      </c>
      <c r="D6866" t="s">
        <v>340</v>
      </c>
      <c r="E6866" t="s">
        <v>70</v>
      </c>
      <c r="F6866" s="1">
        <v>42635</v>
      </c>
      <c r="G6866">
        <v>9.6</v>
      </c>
      <c r="O6866">
        <v>0.02</v>
      </c>
      <c r="P6866" t="s">
        <v>71</v>
      </c>
      <c r="Q6866">
        <v>11.4</v>
      </c>
      <c r="R6866" t="s">
        <v>71</v>
      </c>
    </row>
    <row r="6867" spans="1:46" x14ac:dyDescent="0.2">
      <c r="A6867" t="s">
        <v>344</v>
      </c>
      <c r="B6867" t="s">
        <v>345</v>
      </c>
      <c r="C6867">
        <f>-70.01436984 / 41.69851882</f>
        <v>-1.6790613149169888</v>
      </c>
      <c r="D6867" t="s">
        <v>346</v>
      </c>
      <c r="E6867" t="s">
        <v>70</v>
      </c>
      <c r="F6867" s="1">
        <v>37873</v>
      </c>
      <c r="G6867">
        <v>0.5</v>
      </c>
      <c r="I6867">
        <v>4.38</v>
      </c>
      <c r="J6867" t="s">
        <v>71</v>
      </c>
      <c r="K6867">
        <v>8.94</v>
      </c>
      <c r="L6867" t="s">
        <v>71</v>
      </c>
      <c r="M6867">
        <v>1.45</v>
      </c>
      <c r="N6867" t="s">
        <v>71</v>
      </c>
      <c r="O6867">
        <v>5.82</v>
      </c>
      <c r="P6867" t="s">
        <v>71</v>
      </c>
      <c r="Q6867">
        <v>19</v>
      </c>
      <c r="R6867" t="s">
        <v>71</v>
      </c>
      <c r="S6867">
        <v>0.5</v>
      </c>
      <c r="T6867" t="s">
        <v>71</v>
      </c>
      <c r="U6867">
        <v>15.49</v>
      </c>
      <c r="V6867" t="s">
        <v>71</v>
      </c>
      <c r="W6867">
        <v>25.6</v>
      </c>
      <c r="X6867" t="s">
        <v>71</v>
      </c>
      <c r="Y6867">
        <v>43.66</v>
      </c>
      <c r="AA6867">
        <v>52.09</v>
      </c>
      <c r="AC6867">
        <v>54.65</v>
      </c>
      <c r="AE6867">
        <v>0.76</v>
      </c>
      <c r="AF6867" t="s">
        <v>71</v>
      </c>
      <c r="AG6867">
        <v>6.12</v>
      </c>
      <c r="AH6867" t="s">
        <v>71</v>
      </c>
      <c r="AS6867">
        <v>0.96</v>
      </c>
      <c r="AT6867" t="s">
        <v>71</v>
      </c>
    </row>
    <row r="6868" spans="1:46" x14ac:dyDescent="0.2">
      <c r="A6868" t="s">
        <v>344</v>
      </c>
      <c r="B6868" t="s">
        <v>345</v>
      </c>
      <c r="C6868">
        <f>-70.01436984 / 41.69851882</f>
        <v>-1.6790613149169888</v>
      </c>
      <c r="D6868" t="s">
        <v>346</v>
      </c>
      <c r="E6868" t="s">
        <v>70</v>
      </c>
      <c r="F6868" s="1">
        <v>37873</v>
      </c>
      <c r="G6868">
        <v>1</v>
      </c>
      <c r="O6868">
        <v>5.35</v>
      </c>
      <c r="P6868" t="s">
        <v>71</v>
      </c>
      <c r="Q6868">
        <v>18.399999999999999</v>
      </c>
      <c r="R6868" t="s">
        <v>71</v>
      </c>
    </row>
    <row r="6869" spans="1:46" x14ac:dyDescent="0.2">
      <c r="A6869" t="s">
        <v>344</v>
      </c>
      <c r="B6869" t="s">
        <v>345</v>
      </c>
      <c r="C6869">
        <f>-70.01436984 / 41.69851882</f>
        <v>-1.6790613149169888</v>
      </c>
      <c r="D6869" t="s">
        <v>346</v>
      </c>
      <c r="E6869" t="s">
        <v>70</v>
      </c>
      <c r="F6869" s="1">
        <v>37873</v>
      </c>
      <c r="G6869">
        <v>1.5</v>
      </c>
      <c r="O6869">
        <v>3.96</v>
      </c>
      <c r="P6869" t="s">
        <v>71</v>
      </c>
      <c r="Q6869">
        <v>18.100000000000001</v>
      </c>
      <c r="R6869" t="s">
        <v>71</v>
      </c>
    </row>
    <row r="6870" spans="1:46" x14ac:dyDescent="0.2">
      <c r="A6870" t="s">
        <v>344</v>
      </c>
      <c r="B6870" t="s">
        <v>345</v>
      </c>
      <c r="C6870">
        <f>-70.01436984 / 41.69851882</f>
        <v>-1.6790613149169888</v>
      </c>
      <c r="D6870" t="s">
        <v>346</v>
      </c>
      <c r="E6870" t="s">
        <v>70</v>
      </c>
      <c r="F6870" s="1">
        <v>37873</v>
      </c>
      <c r="G6870">
        <v>2</v>
      </c>
      <c r="O6870">
        <v>3.58</v>
      </c>
      <c r="P6870" t="s">
        <v>71</v>
      </c>
      <c r="Q6870">
        <v>17.5</v>
      </c>
      <c r="R6870" t="s">
        <v>71</v>
      </c>
    </row>
    <row r="6871" spans="1:46" x14ac:dyDescent="0.2">
      <c r="A6871" t="s">
        <v>344</v>
      </c>
      <c r="B6871" t="s">
        <v>345</v>
      </c>
      <c r="C6871">
        <f>-70.01436984 / 41.69851882</f>
        <v>-1.6790613149169888</v>
      </c>
      <c r="D6871" t="s">
        <v>346</v>
      </c>
      <c r="E6871" t="s">
        <v>70</v>
      </c>
      <c r="F6871" s="1">
        <v>37873</v>
      </c>
      <c r="G6871">
        <v>2.5</v>
      </c>
      <c r="O6871">
        <v>0.03</v>
      </c>
      <c r="P6871" t="s">
        <v>71</v>
      </c>
      <c r="Q6871">
        <v>15.9</v>
      </c>
      <c r="R6871" t="s">
        <v>71</v>
      </c>
    </row>
    <row r="6872" spans="1:46" x14ac:dyDescent="0.2">
      <c r="A6872" t="s">
        <v>344</v>
      </c>
      <c r="B6872" t="s">
        <v>345</v>
      </c>
      <c r="C6872">
        <f>-70.01436984 / 41.69851882</f>
        <v>-1.6790613149169888</v>
      </c>
      <c r="D6872" t="s">
        <v>346</v>
      </c>
      <c r="E6872" t="s">
        <v>70</v>
      </c>
      <c r="F6872" s="1">
        <v>37873</v>
      </c>
      <c r="G6872">
        <v>3</v>
      </c>
      <c r="O6872">
        <v>0.01</v>
      </c>
      <c r="P6872" t="s">
        <v>71</v>
      </c>
      <c r="Q6872">
        <v>14.4</v>
      </c>
      <c r="R6872" t="s">
        <v>71</v>
      </c>
    </row>
    <row r="6873" spans="1:46" x14ac:dyDescent="0.2">
      <c r="A6873" t="s">
        <v>344</v>
      </c>
      <c r="B6873" t="s">
        <v>345</v>
      </c>
      <c r="C6873">
        <f>-70.01436984 / 41.69851882</f>
        <v>-1.6790613149169888</v>
      </c>
      <c r="D6873" t="s">
        <v>346</v>
      </c>
      <c r="E6873" t="s">
        <v>70</v>
      </c>
      <c r="F6873" s="1">
        <v>37873</v>
      </c>
      <c r="G6873">
        <v>3.5</v>
      </c>
      <c r="K6873">
        <v>11.34</v>
      </c>
      <c r="L6873" t="s">
        <v>71</v>
      </c>
      <c r="O6873">
        <v>0.01</v>
      </c>
      <c r="P6873" t="s">
        <v>71</v>
      </c>
      <c r="Q6873">
        <v>13.3</v>
      </c>
      <c r="R6873" t="s">
        <v>71</v>
      </c>
      <c r="S6873">
        <v>0.3</v>
      </c>
      <c r="T6873" t="s">
        <v>71</v>
      </c>
      <c r="U6873">
        <v>9.2899999999999991</v>
      </c>
      <c r="V6873" t="s">
        <v>71</v>
      </c>
      <c r="W6873">
        <v>105</v>
      </c>
      <c r="X6873" t="s">
        <v>71</v>
      </c>
      <c r="Y6873">
        <v>36.29</v>
      </c>
      <c r="AA6873">
        <v>54.42</v>
      </c>
      <c r="AE6873">
        <v>4.2300000000000004</v>
      </c>
      <c r="AF6873" t="s">
        <v>71</v>
      </c>
      <c r="AG6873">
        <v>6.28</v>
      </c>
      <c r="AH6873" t="s">
        <v>71</v>
      </c>
      <c r="AS6873">
        <v>72.37</v>
      </c>
      <c r="AT6873" t="s">
        <v>71</v>
      </c>
    </row>
    <row r="6874" spans="1:46" x14ac:dyDescent="0.2">
      <c r="A6874" t="s">
        <v>344</v>
      </c>
      <c r="B6874" t="s">
        <v>345</v>
      </c>
      <c r="C6874">
        <f>-70.01436984 / 41.69851882</f>
        <v>-1.6790613149169888</v>
      </c>
      <c r="D6874" t="s">
        <v>346</v>
      </c>
      <c r="E6874" t="s">
        <v>70</v>
      </c>
      <c r="F6874" s="1">
        <v>37873</v>
      </c>
      <c r="G6874">
        <v>4</v>
      </c>
      <c r="O6874">
        <v>0</v>
      </c>
      <c r="P6874" t="s">
        <v>71</v>
      </c>
      <c r="Q6874">
        <v>12.7</v>
      </c>
      <c r="R6874" t="s">
        <v>71</v>
      </c>
    </row>
    <row r="6875" spans="1:46" x14ac:dyDescent="0.2">
      <c r="A6875" t="s">
        <v>344</v>
      </c>
      <c r="B6875" t="s">
        <v>345</v>
      </c>
      <c r="C6875">
        <f>-70.01436984 / 41.69851882</f>
        <v>-1.6790613149169888</v>
      </c>
      <c r="D6875" t="s">
        <v>346</v>
      </c>
      <c r="E6875" t="s">
        <v>70</v>
      </c>
      <c r="F6875" s="1">
        <v>38260</v>
      </c>
      <c r="G6875">
        <v>0.5</v>
      </c>
      <c r="I6875">
        <v>3.88</v>
      </c>
      <c r="J6875" t="s">
        <v>71</v>
      </c>
      <c r="K6875">
        <v>15.27</v>
      </c>
      <c r="L6875" t="s">
        <v>71</v>
      </c>
      <c r="M6875">
        <v>0.98</v>
      </c>
      <c r="N6875" t="s">
        <v>71</v>
      </c>
      <c r="O6875">
        <v>6.4</v>
      </c>
      <c r="P6875" t="s">
        <v>71</v>
      </c>
      <c r="Q6875">
        <v>17.07</v>
      </c>
      <c r="R6875" t="s">
        <v>71</v>
      </c>
      <c r="S6875">
        <v>0.75</v>
      </c>
      <c r="T6875" t="s">
        <v>71</v>
      </c>
      <c r="U6875">
        <v>23.23</v>
      </c>
      <c r="V6875" t="s">
        <v>71</v>
      </c>
      <c r="W6875">
        <v>29.31</v>
      </c>
      <c r="X6875" t="s">
        <v>71</v>
      </c>
      <c r="Y6875">
        <v>49.51</v>
      </c>
      <c r="AA6875">
        <v>57.34</v>
      </c>
      <c r="AC6875">
        <v>60.29</v>
      </c>
      <c r="AE6875">
        <v>15.34</v>
      </c>
      <c r="AF6875" t="s">
        <v>71</v>
      </c>
      <c r="AG6875">
        <v>6.31</v>
      </c>
      <c r="AH6875" t="s">
        <v>71</v>
      </c>
      <c r="AS6875">
        <v>0.23</v>
      </c>
      <c r="AT6875" t="s">
        <v>71</v>
      </c>
    </row>
    <row r="6876" spans="1:46" x14ac:dyDescent="0.2">
      <c r="A6876" t="s">
        <v>344</v>
      </c>
      <c r="B6876" t="s">
        <v>345</v>
      </c>
      <c r="C6876">
        <f>-70.01436984 / 41.69851882</f>
        <v>-1.6790613149169888</v>
      </c>
      <c r="D6876" t="s">
        <v>346</v>
      </c>
      <c r="E6876" t="s">
        <v>70</v>
      </c>
      <c r="F6876" s="1">
        <v>38260</v>
      </c>
      <c r="G6876">
        <v>1</v>
      </c>
      <c r="O6876">
        <v>6.32</v>
      </c>
      <c r="P6876" t="s">
        <v>71</v>
      </c>
      <c r="Q6876">
        <v>16.690000000000001</v>
      </c>
      <c r="R6876" t="s">
        <v>71</v>
      </c>
    </row>
    <row r="6877" spans="1:46" x14ac:dyDescent="0.2">
      <c r="A6877" t="s">
        <v>344</v>
      </c>
      <c r="B6877" t="s">
        <v>345</v>
      </c>
      <c r="C6877">
        <f>-70.01436984 / 41.69851882</f>
        <v>-1.6790613149169888</v>
      </c>
      <c r="D6877" t="s">
        <v>346</v>
      </c>
      <c r="E6877" t="s">
        <v>70</v>
      </c>
      <c r="F6877" s="1">
        <v>38260</v>
      </c>
      <c r="G6877">
        <v>1.5</v>
      </c>
      <c r="O6877">
        <v>6.09</v>
      </c>
      <c r="P6877" t="s">
        <v>71</v>
      </c>
      <c r="Q6877">
        <v>16.52</v>
      </c>
      <c r="R6877" t="s">
        <v>71</v>
      </c>
    </row>
    <row r="6878" spans="1:46" x14ac:dyDescent="0.2">
      <c r="A6878" t="s">
        <v>344</v>
      </c>
      <c r="B6878" t="s">
        <v>345</v>
      </c>
      <c r="C6878">
        <f>-70.01436984 / 41.69851882</f>
        <v>-1.6790613149169888</v>
      </c>
      <c r="D6878" t="s">
        <v>346</v>
      </c>
      <c r="E6878" t="s">
        <v>70</v>
      </c>
      <c r="F6878" s="1">
        <v>38260</v>
      </c>
      <c r="G6878">
        <v>2</v>
      </c>
      <c r="O6878">
        <v>5.71</v>
      </c>
      <c r="P6878" t="s">
        <v>71</v>
      </c>
      <c r="Q6878">
        <v>16.43</v>
      </c>
      <c r="R6878" t="s">
        <v>71</v>
      </c>
    </row>
    <row r="6879" spans="1:46" x14ac:dyDescent="0.2">
      <c r="A6879" t="s">
        <v>344</v>
      </c>
      <c r="B6879" t="s">
        <v>345</v>
      </c>
      <c r="C6879">
        <f>-70.01436984 / 41.69851882</f>
        <v>-1.6790613149169888</v>
      </c>
      <c r="D6879" t="s">
        <v>346</v>
      </c>
      <c r="E6879" t="s">
        <v>70</v>
      </c>
      <c r="F6879" s="1">
        <v>38260</v>
      </c>
      <c r="G6879">
        <v>2.5</v>
      </c>
      <c r="O6879">
        <v>3.78</v>
      </c>
      <c r="P6879" t="s">
        <v>71</v>
      </c>
      <c r="Q6879">
        <v>16.260000000000002</v>
      </c>
      <c r="R6879" t="s">
        <v>71</v>
      </c>
    </row>
    <row r="6880" spans="1:46" x14ac:dyDescent="0.2">
      <c r="A6880" t="s">
        <v>344</v>
      </c>
      <c r="B6880" t="s">
        <v>345</v>
      </c>
      <c r="C6880">
        <f>-70.01436984 / 41.69851882</f>
        <v>-1.6790613149169888</v>
      </c>
      <c r="D6880" t="s">
        <v>346</v>
      </c>
      <c r="E6880" t="s">
        <v>70</v>
      </c>
      <c r="F6880" s="1">
        <v>38260</v>
      </c>
      <c r="G6880">
        <v>2.8</v>
      </c>
      <c r="K6880">
        <v>14.77</v>
      </c>
      <c r="L6880" t="s">
        <v>71</v>
      </c>
      <c r="S6880">
        <v>0.71</v>
      </c>
      <c r="T6880" t="s">
        <v>71</v>
      </c>
      <c r="W6880">
        <v>30.63</v>
      </c>
      <c r="X6880" t="s">
        <v>71</v>
      </c>
      <c r="Y6880">
        <v>-0.79</v>
      </c>
      <c r="AA6880">
        <v>57.01</v>
      </c>
      <c r="AE6880">
        <v>15.14</v>
      </c>
      <c r="AF6880" t="s">
        <v>71</v>
      </c>
      <c r="AG6880">
        <v>6.6</v>
      </c>
      <c r="AH6880" t="s">
        <v>71</v>
      </c>
      <c r="AS6880">
        <v>1.07</v>
      </c>
      <c r="AT6880" t="s">
        <v>71</v>
      </c>
    </row>
    <row r="6881" spans="1:46" x14ac:dyDescent="0.2">
      <c r="A6881" t="s">
        <v>344</v>
      </c>
      <c r="B6881" t="s">
        <v>345</v>
      </c>
      <c r="C6881">
        <f>-70.01436984 / 41.69851882</f>
        <v>-1.6790613149169888</v>
      </c>
      <c r="D6881" t="s">
        <v>346</v>
      </c>
      <c r="E6881" t="s">
        <v>70</v>
      </c>
      <c r="F6881" s="1">
        <v>38260</v>
      </c>
      <c r="G6881">
        <v>3</v>
      </c>
      <c r="O6881">
        <v>0.4</v>
      </c>
      <c r="P6881" t="s">
        <v>71</v>
      </c>
      <c r="Q6881">
        <v>16.16</v>
      </c>
      <c r="R6881" t="s">
        <v>71</v>
      </c>
    </row>
    <row r="6882" spans="1:46" x14ac:dyDescent="0.2">
      <c r="A6882" t="s">
        <v>344</v>
      </c>
      <c r="B6882" t="s">
        <v>345</v>
      </c>
      <c r="C6882">
        <f>-70.01436984 / 41.69851882</f>
        <v>-1.6790613149169888</v>
      </c>
      <c r="D6882" t="s">
        <v>346</v>
      </c>
      <c r="E6882" t="s">
        <v>70</v>
      </c>
      <c r="F6882" s="1">
        <v>38615</v>
      </c>
      <c r="G6882">
        <v>0.5</v>
      </c>
      <c r="I6882">
        <v>3.84</v>
      </c>
      <c r="J6882" t="s">
        <v>71</v>
      </c>
      <c r="K6882">
        <v>6.29</v>
      </c>
      <c r="L6882" t="s">
        <v>71</v>
      </c>
      <c r="M6882">
        <v>1.57</v>
      </c>
      <c r="N6882" t="s">
        <v>71</v>
      </c>
      <c r="O6882">
        <v>8.25</v>
      </c>
      <c r="P6882" t="s">
        <v>71</v>
      </c>
      <c r="Q6882">
        <v>19.45</v>
      </c>
      <c r="R6882" t="s">
        <v>71</v>
      </c>
      <c r="S6882">
        <v>0.5</v>
      </c>
      <c r="T6882" t="s">
        <v>71</v>
      </c>
      <c r="U6882">
        <v>15.49</v>
      </c>
      <c r="V6882" t="s">
        <v>71</v>
      </c>
      <c r="W6882">
        <v>21.99</v>
      </c>
      <c r="X6882" t="s">
        <v>71</v>
      </c>
      <c r="Y6882">
        <v>43.66</v>
      </c>
      <c r="AA6882">
        <v>48.64</v>
      </c>
      <c r="AC6882">
        <v>53.5</v>
      </c>
      <c r="AE6882">
        <v>12.31</v>
      </c>
      <c r="AF6882" t="s">
        <v>71</v>
      </c>
      <c r="AG6882">
        <v>6.17</v>
      </c>
      <c r="AH6882" t="s">
        <v>71</v>
      </c>
      <c r="AS6882">
        <v>1.17</v>
      </c>
      <c r="AT6882" t="s">
        <v>71</v>
      </c>
    </row>
    <row r="6883" spans="1:46" x14ac:dyDescent="0.2">
      <c r="A6883" t="s">
        <v>344</v>
      </c>
      <c r="B6883" t="s">
        <v>345</v>
      </c>
      <c r="C6883">
        <f>-70.01436984 / 41.69851882</f>
        <v>-1.6790613149169888</v>
      </c>
      <c r="D6883" t="s">
        <v>346</v>
      </c>
      <c r="E6883" t="s">
        <v>70</v>
      </c>
      <c r="F6883" s="1">
        <v>38615</v>
      </c>
      <c r="G6883">
        <v>1</v>
      </c>
      <c r="O6883">
        <v>7.36</v>
      </c>
      <c r="P6883" t="s">
        <v>71</v>
      </c>
      <c r="Q6883">
        <v>18.260000000000002</v>
      </c>
      <c r="R6883" t="s">
        <v>71</v>
      </c>
    </row>
    <row r="6884" spans="1:46" x14ac:dyDescent="0.2">
      <c r="A6884" t="s">
        <v>344</v>
      </c>
      <c r="B6884" t="s">
        <v>345</v>
      </c>
      <c r="C6884">
        <f>-70.01436984 / 41.69851882</f>
        <v>-1.6790613149169888</v>
      </c>
      <c r="D6884" t="s">
        <v>346</v>
      </c>
      <c r="E6884" t="s">
        <v>70</v>
      </c>
      <c r="F6884" s="1">
        <v>38615</v>
      </c>
      <c r="G6884">
        <v>1.5</v>
      </c>
      <c r="O6884">
        <v>5.25</v>
      </c>
      <c r="P6884" t="s">
        <v>71</v>
      </c>
      <c r="Q6884">
        <v>17.649999999999999</v>
      </c>
      <c r="R6884" t="s">
        <v>71</v>
      </c>
    </row>
    <row r="6885" spans="1:46" x14ac:dyDescent="0.2">
      <c r="A6885" t="s">
        <v>344</v>
      </c>
      <c r="B6885" t="s">
        <v>345</v>
      </c>
      <c r="C6885">
        <f>-70.01436984 / 41.69851882</f>
        <v>-1.6790613149169888</v>
      </c>
      <c r="D6885" t="s">
        <v>346</v>
      </c>
      <c r="E6885" t="s">
        <v>70</v>
      </c>
      <c r="F6885" s="1">
        <v>38615</v>
      </c>
      <c r="G6885">
        <v>2</v>
      </c>
      <c r="O6885">
        <v>2.79</v>
      </c>
      <c r="P6885" t="s">
        <v>71</v>
      </c>
      <c r="Q6885">
        <v>17.079999999999998</v>
      </c>
      <c r="R6885" t="s">
        <v>71</v>
      </c>
    </row>
    <row r="6886" spans="1:46" x14ac:dyDescent="0.2">
      <c r="A6886" t="s">
        <v>344</v>
      </c>
      <c r="B6886" t="s">
        <v>345</v>
      </c>
      <c r="C6886">
        <f>-70.01436984 / 41.69851882</f>
        <v>-1.6790613149169888</v>
      </c>
      <c r="D6886" t="s">
        <v>346</v>
      </c>
      <c r="E6886" t="s">
        <v>70</v>
      </c>
      <c r="F6886" s="1">
        <v>38615</v>
      </c>
      <c r="G6886">
        <v>2.5</v>
      </c>
      <c r="K6886">
        <v>60.49</v>
      </c>
      <c r="L6886" t="s">
        <v>71</v>
      </c>
      <c r="O6886">
        <v>0.31</v>
      </c>
      <c r="P6886" t="s">
        <v>71</v>
      </c>
      <c r="Q6886">
        <v>15.57</v>
      </c>
      <c r="R6886" t="s">
        <v>71</v>
      </c>
      <c r="S6886">
        <v>1.3</v>
      </c>
      <c r="T6886" t="s">
        <v>71</v>
      </c>
      <c r="W6886">
        <v>44.16</v>
      </c>
      <c r="X6886" t="s">
        <v>71</v>
      </c>
      <c r="Y6886">
        <v>7.93</v>
      </c>
      <c r="AA6886">
        <v>70.849999999999994</v>
      </c>
      <c r="AE6886">
        <v>20.79</v>
      </c>
      <c r="AF6886" t="s">
        <v>71</v>
      </c>
      <c r="AG6886">
        <v>6.06</v>
      </c>
      <c r="AH6886" t="s">
        <v>71</v>
      </c>
      <c r="AS6886">
        <v>20.6</v>
      </c>
      <c r="AT6886" t="s">
        <v>71</v>
      </c>
    </row>
    <row r="6887" spans="1:46" x14ac:dyDescent="0.2">
      <c r="A6887" t="s">
        <v>344</v>
      </c>
      <c r="B6887" t="s">
        <v>345</v>
      </c>
      <c r="C6887">
        <f>-70.01436984 / 41.69851882</f>
        <v>-1.6790613149169888</v>
      </c>
      <c r="D6887" t="s">
        <v>346</v>
      </c>
      <c r="E6887" t="s">
        <v>70</v>
      </c>
      <c r="F6887" s="1">
        <v>38615</v>
      </c>
      <c r="G6887">
        <v>3</v>
      </c>
      <c r="O6887">
        <v>0.19</v>
      </c>
      <c r="P6887" t="s">
        <v>71</v>
      </c>
      <c r="Q6887">
        <v>14.05</v>
      </c>
      <c r="R6887" t="s">
        <v>71</v>
      </c>
    </row>
    <row r="6888" spans="1:46" x14ac:dyDescent="0.2">
      <c r="A6888" t="s">
        <v>344</v>
      </c>
      <c r="B6888" t="s">
        <v>345</v>
      </c>
      <c r="C6888">
        <f>-70.01436984 / 41.69851882</f>
        <v>-1.6790613149169888</v>
      </c>
      <c r="D6888" t="s">
        <v>346</v>
      </c>
      <c r="E6888" t="s">
        <v>70</v>
      </c>
      <c r="F6888" s="1">
        <v>38953</v>
      </c>
      <c r="G6888">
        <v>0.5</v>
      </c>
      <c r="I6888">
        <v>3.9</v>
      </c>
      <c r="J6888" t="s">
        <v>71</v>
      </c>
      <c r="K6888">
        <v>4.16</v>
      </c>
      <c r="L6888" t="s">
        <v>71</v>
      </c>
      <c r="M6888">
        <v>1.42</v>
      </c>
      <c r="N6888" t="s">
        <v>71</v>
      </c>
      <c r="O6888">
        <v>9.6199999999999992</v>
      </c>
      <c r="P6888" t="s">
        <v>71</v>
      </c>
      <c r="Q6888">
        <v>20.8</v>
      </c>
      <c r="R6888" t="s">
        <v>71</v>
      </c>
      <c r="S6888">
        <v>0.34</v>
      </c>
      <c r="T6888" t="s">
        <v>71</v>
      </c>
      <c r="U6888">
        <v>10.6</v>
      </c>
      <c r="V6888" t="s">
        <v>71</v>
      </c>
      <c r="W6888">
        <v>37.03</v>
      </c>
      <c r="X6888" t="s">
        <v>71</v>
      </c>
      <c r="Y6888">
        <v>38.19</v>
      </c>
      <c r="AA6888">
        <v>44.58</v>
      </c>
      <c r="AC6888">
        <v>54.95</v>
      </c>
      <c r="AE6888">
        <v>14.13</v>
      </c>
      <c r="AF6888" t="s">
        <v>71</v>
      </c>
      <c r="AG6888">
        <v>6.3</v>
      </c>
      <c r="AH6888" t="s">
        <v>71</v>
      </c>
    </row>
    <row r="6889" spans="1:46" x14ac:dyDescent="0.2">
      <c r="A6889" t="s">
        <v>344</v>
      </c>
      <c r="B6889" t="s">
        <v>345</v>
      </c>
      <c r="C6889">
        <f>-70.01436984 / 41.69851882</f>
        <v>-1.6790613149169888</v>
      </c>
      <c r="D6889" t="s">
        <v>346</v>
      </c>
      <c r="E6889" t="s">
        <v>70</v>
      </c>
      <c r="F6889" s="1">
        <v>38953</v>
      </c>
      <c r="G6889">
        <v>1</v>
      </c>
      <c r="O6889">
        <v>8.83</v>
      </c>
      <c r="P6889" t="s">
        <v>71</v>
      </c>
      <c r="Q6889">
        <v>18.93</v>
      </c>
      <c r="R6889" t="s">
        <v>71</v>
      </c>
    </row>
    <row r="6890" spans="1:46" x14ac:dyDescent="0.2">
      <c r="A6890" t="s">
        <v>344</v>
      </c>
      <c r="B6890" t="s">
        <v>345</v>
      </c>
      <c r="C6890">
        <f>-70.01436984 / 41.69851882</f>
        <v>-1.6790613149169888</v>
      </c>
      <c r="D6890" t="s">
        <v>346</v>
      </c>
      <c r="E6890" t="s">
        <v>70</v>
      </c>
      <c r="F6890" s="1">
        <v>38953</v>
      </c>
      <c r="G6890">
        <v>1.5</v>
      </c>
      <c r="O6890">
        <v>6.17</v>
      </c>
      <c r="P6890" t="s">
        <v>71</v>
      </c>
      <c r="Q6890">
        <v>17.96</v>
      </c>
      <c r="R6890" t="s">
        <v>71</v>
      </c>
    </row>
    <row r="6891" spans="1:46" x14ac:dyDescent="0.2">
      <c r="A6891" t="s">
        <v>344</v>
      </c>
      <c r="B6891" t="s">
        <v>345</v>
      </c>
      <c r="C6891">
        <f>-70.01436984 / 41.69851882</f>
        <v>-1.6790613149169888</v>
      </c>
      <c r="D6891" t="s">
        <v>346</v>
      </c>
      <c r="E6891" t="s">
        <v>70</v>
      </c>
      <c r="F6891" s="1">
        <v>38953</v>
      </c>
      <c r="G6891">
        <v>2</v>
      </c>
      <c r="O6891">
        <v>1.92</v>
      </c>
      <c r="P6891" t="s">
        <v>71</v>
      </c>
      <c r="Q6891">
        <v>16.47</v>
      </c>
      <c r="R6891" t="s">
        <v>71</v>
      </c>
    </row>
    <row r="6892" spans="1:46" x14ac:dyDescent="0.2">
      <c r="A6892" t="s">
        <v>344</v>
      </c>
      <c r="B6892" t="s">
        <v>345</v>
      </c>
      <c r="C6892">
        <f>-70.01436984 / 41.69851882</f>
        <v>-1.6790613149169888</v>
      </c>
      <c r="D6892" t="s">
        <v>346</v>
      </c>
      <c r="E6892" t="s">
        <v>70</v>
      </c>
      <c r="F6892" s="1">
        <v>38953</v>
      </c>
      <c r="G6892">
        <v>2.5</v>
      </c>
      <c r="O6892">
        <v>0.38</v>
      </c>
      <c r="P6892" t="s">
        <v>71</v>
      </c>
      <c r="Q6892">
        <v>14.5</v>
      </c>
      <c r="R6892" t="s">
        <v>71</v>
      </c>
    </row>
    <row r="6893" spans="1:46" x14ac:dyDescent="0.2">
      <c r="A6893" t="s">
        <v>344</v>
      </c>
      <c r="B6893" t="s">
        <v>345</v>
      </c>
      <c r="C6893">
        <f>-70.01436984 / 41.69851882</f>
        <v>-1.6790613149169888</v>
      </c>
      <c r="D6893" t="s">
        <v>346</v>
      </c>
      <c r="E6893" t="s">
        <v>70</v>
      </c>
      <c r="F6893" s="1">
        <v>38953</v>
      </c>
      <c r="G6893">
        <v>3</v>
      </c>
      <c r="K6893">
        <v>61.17</v>
      </c>
      <c r="L6893" t="s">
        <v>71</v>
      </c>
      <c r="O6893">
        <v>0.3</v>
      </c>
      <c r="P6893" t="s">
        <v>71</v>
      </c>
      <c r="Q6893">
        <v>12.8</v>
      </c>
      <c r="R6893" t="s">
        <v>71</v>
      </c>
      <c r="S6893">
        <v>1.66</v>
      </c>
      <c r="T6893" t="s">
        <v>71</v>
      </c>
      <c r="U6893">
        <v>51.48</v>
      </c>
      <c r="V6893" t="s">
        <v>71</v>
      </c>
      <c r="W6893">
        <v>69.709999999999994</v>
      </c>
      <c r="X6893" t="s">
        <v>71</v>
      </c>
      <c r="Y6893">
        <v>60.98</v>
      </c>
      <c r="AA6893">
        <v>70.95</v>
      </c>
      <c r="AE6893">
        <v>25.02</v>
      </c>
      <c r="AF6893" t="s">
        <v>71</v>
      </c>
      <c r="AG6893">
        <v>5.91</v>
      </c>
      <c r="AH6893" t="s">
        <v>71</v>
      </c>
    </row>
    <row r="6894" spans="1:46" x14ac:dyDescent="0.2">
      <c r="A6894" t="s">
        <v>344</v>
      </c>
      <c r="B6894" t="s">
        <v>345</v>
      </c>
      <c r="C6894">
        <f>-70.01436984 / 41.69851882</f>
        <v>-1.6790613149169888</v>
      </c>
      <c r="D6894" t="s">
        <v>346</v>
      </c>
      <c r="E6894" t="s">
        <v>70</v>
      </c>
      <c r="F6894" s="1">
        <v>38953</v>
      </c>
      <c r="G6894">
        <v>3.5</v>
      </c>
      <c r="O6894">
        <v>0.25</v>
      </c>
      <c r="P6894" t="s">
        <v>71</v>
      </c>
      <c r="Q6894">
        <v>12.1</v>
      </c>
      <c r="R6894" t="s">
        <v>71</v>
      </c>
    </row>
    <row r="6895" spans="1:46" x14ac:dyDescent="0.2">
      <c r="A6895" t="s">
        <v>344</v>
      </c>
      <c r="B6895" t="s">
        <v>345</v>
      </c>
      <c r="C6895">
        <f>-70.01436984 / 41.69851882</f>
        <v>-1.6790613149169888</v>
      </c>
      <c r="D6895" t="s">
        <v>346</v>
      </c>
      <c r="E6895" t="s">
        <v>70</v>
      </c>
      <c r="F6895" s="1">
        <v>39338</v>
      </c>
      <c r="G6895">
        <v>0.5</v>
      </c>
      <c r="I6895">
        <v>3.8</v>
      </c>
      <c r="J6895" t="s">
        <v>71</v>
      </c>
      <c r="K6895">
        <v>21.42</v>
      </c>
      <c r="L6895" t="s">
        <v>71</v>
      </c>
      <c r="M6895">
        <v>1.17</v>
      </c>
      <c r="N6895" t="s">
        <v>71</v>
      </c>
      <c r="O6895">
        <v>6.71</v>
      </c>
      <c r="P6895" t="s">
        <v>71</v>
      </c>
      <c r="Q6895">
        <v>20</v>
      </c>
      <c r="R6895" t="s">
        <v>71</v>
      </c>
      <c r="S6895">
        <v>0.78</v>
      </c>
      <c r="T6895" t="s">
        <v>71</v>
      </c>
      <c r="U6895">
        <v>24.1</v>
      </c>
      <c r="V6895" t="s">
        <v>71</v>
      </c>
      <c r="W6895">
        <v>34.81</v>
      </c>
      <c r="X6895" t="s">
        <v>71</v>
      </c>
      <c r="Y6895">
        <v>50.04</v>
      </c>
      <c r="AA6895">
        <v>60.66</v>
      </c>
      <c r="AC6895">
        <v>57.74</v>
      </c>
      <c r="AE6895">
        <v>7.5</v>
      </c>
      <c r="AF6895" t="s">
        <v>71</v>
      </c>
      <c r="AG6895">
        <v>5.84</v>
      </c>
      <c r="AH6895" t="s">
        <v>71</v>
      </c>
      <c r="AS6895">
        <v>2.59</v>
      </c>
      <c r="AT6895" t="s">
        <v>71</v>
      </c>
    </row>
    <row r="6896" spans="1:46" x14ac:dyDescent="0.2">
      <c r="A6896" t="s">
        <v>344</v>
      </c>
      <c r="B6896" t="s">
        <v>345</v>
      </c>
      <c r="C6896">
        <f>-70.01436984 / 41.69851882</f>
        <v>-1.6790613149169888</v>
      </c>
      <c r="D6896" t="s">
        <v>346</v>
      </c>
      <c r="E6896" t="s">
        <v>70</v>
      </c>
      <c r="F6896" s="1">
        <v>39338</v>
      </c>
      <c r="G6896">
        <v>1</v>
      </c>
      <c r="O6896">
        <v>6.44</v>
      </c>
      <c r="P6896" t="s">
        <v>71</v>
      </c>
      <c r="Q6896">
        <v>19.97</v>
      </c>
      <c r="R6896" t="s">
        <v>71</v>
      </c>
    </row>
    <row r="6897" spans="1:58" x14ac:dyDescent="0.2">
      <c r="A6897" t="s">
        <v>344</v>
      </c>
      <c r="B6897" t="s">
        <v>345</v>
      </c>
      <c r="C6897">
        <f>-70.01436984 / 41.69851882</f>
        <v>-1.6790613149169888</v>
      </c>
      <c r="D6897" t="s">
        <v>346</v>
      </c>
      <c r="E6897" t="s">
        <v>70</v>
      </c>
      <c r="F6897" s="1">
        <v>39338</v>
      </c>
      <c r="G6897">
        <v>1.5</v>
      </c>
      <c r="O6897">
        <v>2.94</v>
      </c>
      <c r="P6897" t="s">
        <v>71</v>
      </c>
      <c r="Q6897">
        <v>19.489999999999998</v>
      </c>
      <c r="R6897" t="s">
        <v>71</v>
      </c>
    </row>
    <row r="6898" spans="1:58" x14ac:dyDescent="0.2">
      <c r="A6898" t="s">
        <v>344</v>
      </c>
      <c r="B6898" t="s">
        <v>345</v>
      </c>
      <c r="C6898">
        <f>-70.01436984 / 41.69851882</f>
        <v>-1.6790613149169888</v>
      </c>
      <c r="D6898" t="s">
        <v>346</v>
      </c>
      <c r="E6898" t="s">
        <v>70</v>
      </c>
      <c r="F6898" s="1">
        <v>39338</v>
      </c>
      <c r="G6898">
        <v>2</v>
      </c>
      <c r="O6898">
        <v>0.28000000000000003</v>
      </c>
      <c r="P6898" t="s">
        <v>71</v>
      </c>
      <c r="Q6898">
        <v>18.489999999999998</v>
      </c>
      <c r="R6898" t="s">
        <v>71</v>
      </c>
    </row>
    <row r="6899" spans="1:58" x14ac:dyDescent="0.2">
      <c r="A6899" t="s">
        <v>344</v>
      </c>
      <c r="B6899" t="s">
        <v>345</v>
      </c>
      <c r="C6899">
        <f>-70.01436984 / 41.69851882</f>
        <v>-1.6790613149169888</v>
      </c>
      <c r="D6899" t="s">
        <v>346</v>
      </c>
      <c r="E6899" t="s">
        <v>70</v>
      </c>
      <c r="F6899" s="1">
        <v>39338</v>
      </c>
      <c r="G6899">
        <v>2.5</v>
      </c>
      <c r="O6899">
        <v>0.12</v>
      </c>
      <c r="P6899" t="s">
        <v>71</v>
      </c>
      <c r="Q6899">
        <v>11.23</v>
      </c>
      <c r="R6899" t="s">
        <v>71</v>
      </c>
    </row>
    <row r="6900" spans="1:58" x14ac:dyDescent="0.2">
      <c r="A6900" t="s">
        <v>344</v>
      </c>
      <c r="B6900" t="s">
        <v>345</v>
      </c>
      <c r="C6900">
        <f>-70.01436984 / 41.69851882</f>
        <v>-1.6790613149169888</v>
      </c>
      <c r="D6900" t="s">
        <v>346</v>
      </c>
      <c r="E6900" t="s">
        <v>70</v>
      </c>
      <c r="F6900" s="1">
        <v>39338</v>
      </c>
      <c r="G6900">
        <v>3</v>
      </c>
      <c r="K6900">
        <v>22.93</v>
      </c>
      <c r="L6900" t="s">
        <v>71</v>
      </c>
      <c r="O6900">
        <v>0.11</v>
      </c>
      <c r="P6900" t="s">
        <v>71</v>
      </c>
      <c r="Q6900">
        <v>15.25</v>
      </c>
      <c r="R6900" t="s">
        <v>71</v>
      </c>
      <c r="S6900">
        <v>0.71</v>
      </c>
      <c r="T6900" t="s">
        <v>71</v>
      </c>
      <c r="U6900">
        <v>21.89</v>
      </c>
      <c r="V6900" t="s">
        <v>71</v>
      </c>
      <c r="W6900">
        <v>30.27</v>
      </c>
      <c r="X6900" t="s">
        <v>71</v>
      </c>
      <c r="Y6900">
        <v>48.65</v>
      </c>
      <c r="AA6900">
        <v>61.33</v>
      </c>
      <c r="AE6900">
        <v>8</v>
      </c>
      <c r="AF6900" t="s">
        <v>71</v>
      </c>
      <c r="AG6900">
        <v>5.62</v>
      </c>
      <c r="AH6900" t="s">
        <v>71</v>
      </c>
      <c r="AS6900">
        <v>10.62</v>
      </c>
      <c r="AT6900" t="s">
        <v>71</v>
      </c>
    </row>
    <row r="6901" spans="1:58" x14ac:dyDescent="0.2">
      <c r="A6901" t="s">
        <v>344</v>
      </c>
      <c r="B6901" t="s">
        <v>345</v>
      </c>
      <c r="C6901">
        <f>-70.01436984 / 41.69851882</f>
        <v>-1.6790613149169888</v>
      </c>
      <c r="D6901" t="s">
        <v>346</v>
      </c>
      <c r="E6901" t="s">
        <v>70</v>
      </c>
      <c r="F6901" s="1">
        <v>39709</v>
      </c>
      <c r="G6901">
        <v>0.5</v>
      </c>
      <c r="I6901">
        <v>3.7</v>
      </c>
      <c r="J6901" t="s">
        <v>71</v>
      </c>
      <c r="K6901">
        <v>21.92</v>
      </c>
      <c r="L6901" t="s">
        <v>71</v>
      </c>
      <c r="M6901">
        <v>1.9</v>
      </c>
      <c r="N6901" t="s">
        <v>71</v>
      </c>
      <c r="O6901">
        <v>7.7</v>
      </c>
      <c r="P6901" t="s">
        <v>71</v>
      </c>
      <c r="Q6901">
        <v>20.2</v>
      </c>
      <c r="R6901" t="s">
        <v>71</v>
      </c>
      <c r="S6901">
        <v>0.55000000000000004</v>
      </c>
      <c r="T6901" t="s">
        <v>71</v>
      </c>
      <c r="U6901">
        <v>17.04</v>
      </c>
      <c r="V6901" t="s">
        <v>71</v>
      </c>
      <c r="W6901">
        <v>21.6</v>
      </c>
      <c r="X6901" t="s">
        <v>71</v>
      </c>
      <c r="Y6901">
        <v>45.04</v>
      </c>
      <c r="AA6901">
        <v>60.89</v>
      </c>
      <c r="AC6901">
        <v>50.75</v>
      </c>
      <c r="AE6901">
        <v>7.2</v>
      </c>
      <c r="AF6901" t="s">
        <v>71</v>
      </c>
      <c r="AG6901">
        <v>6.18</v>
      </c>
      <c r="AH6901" t="s">
        <v>71</v>
      </c>
      <c r="AS6901">
        <v>9.0500000000000007</v>
      </c>
      <c r="AT6901" t="s">
        <v>71</v>
      </c>
    </row>
    <row r="6902" spans="1:58" x14ac:dyDescent="0.2">
      <c r="A6902" t="s">
        <v>344</v>
      </c>
      <c r="B6902" t="s">
        <v>345</v>
      </c>
      <c r="C6902">
        <f>-70.01436984 / 41.69851882</f>
        <v>-1.6790613149169888</v>
      </c>
      <c r="D6902" t="s">
        <v>346</v>
      </c>
      <c r="E6902" t="s">
        <v>70</v>
      </c>
      <c r="F6902" s="1">
        <v>39709</v>
      </c>
      <c r="G6902">
        <v>1</v>
      </c>
      <c r="O6902">
        <v>7.53</v>
      </c>
      <c r="P6902" t="s">
        <v>71</v>
      </c>
      <c r="Q6902">
        <v>20</v>
      </c>
      <c r="R6902" t="s">
        <v>71</v>
      </c>
    </row>
    <row r="6903" spans="1:58" x14ac:dyDescent="0.2">
      <c r="A6903" t="s">
        <v>344</v>
      </c>
      <c r="B6903" t="s">
        <v>345</v>
      </c>
      <c r="C6903">
        <f>-70.01436984 / 41.69851882</f>
        <v>-1.6790613149169888</v>
      </c>
      <c r="D6903" t="s">
        <v>346</v>
      </c>
      <c r="E6903" t="s">
        <v>70</v>
      </c>
      <c r="F6903" s="1">
        <v>39709</v>
      </c>
      <c r="G6903">
        <v>1.5</v>
      </c>
      <c r="O6903">
        <v>6.64</v>
      </c>
      <c r="P6903" t="s">
        <v>71</v>
      </c>
      <c r="Q6903">
        <v>19.8</v>
      </c>
      <c r="R6903" t="s">
        <v>71</v>
      </c>
    </row>
    <row r="6904" spans="1:58" x14ac:dyDescent="0.2">
      <c r="A6904" t="s">
        <v>344</v>
      </c>
      <c r="B6904" t="s">
        <v>345</v>
      </c>
      <c r="C6904">
        <f>-70.01436984 / 41.69851882</f>
        <v>-1.6790613149169888</v>
      </c>
      <c r="D6904" t="s">
        <v>346</v>
      </c>
      <c r="E6904" t="s">
        <v>70</v>
      </c>
      <c r="F6904" s="1">
        <v>39709</v>
      </c>
      <c r="G6904">
        <v>2</v>
      </c>
      <c r="O6904">
        <v>2.83</v>
      </c>
      <c r="P6904" t="s">
        <v>71</v>
      </c>
      <c r="Q6904">
        <v>19.3</v>
      </c>
      <c r="R6904" t="s">
        <v>71</v>
      </c>
    </row>
    <row r="6905" spans="1:58" x14ac:dyDescent="0.2">
      <c r="A6905" t="s">
        <v>344</v>
      </c>
      <c r="B6905" t="s">
        <v>345</v>
      </c>
      <c r="C6905">
        <f>-70.01436984 / 41.69851882</f>
        <v>-1.6790613149169888</v>
      </c>
      <c r="D6905" t="s">
        <v>346</v>
      </c>
      <c r="E6905" t="s">
        <v>70</v>
      </c>
      <c r="F6905" s="1">
        <v>39709</v>
      </c>
      <c r="G6905">
        <v>2.5</v>
      </c>
      <c r="O6905">
        <v>0.33</v>
      </c>
      <c r="P6905" t="s">
        <v>71</v>
      </c>
      <c r="Q6905">
        <v>19.3</v>
      </c>
      <c r="R6905" t="s">
        <v>71</v>
      </c>
    </row>
    <row r="6906" spans="1:58" x14ac:dyDescent="0.2">
      <c r="A6906" t="s">
        <v>344</v>
      </c>
      <c r="B6906" t="s">
        <v>345</v>
      </c>
      <c r="C6906">
        <f>-70.01436984 / 41.69851882</f>
        <v>-1.6790613149169888</v>
      </c>
      <c r="D6906" t="s">
        <v>346</v>
      </c>
      <c r="E6906" t="s">
        <v>70</v>
      </c>
      <c r="F6906" s="1">
        <v>39709</v>
      </c>
      <c r="G6906">
        <v>3</v>
      </c>
      <c r="K6906">
        <v>60.33</v>
      </c>
      <c r="L6906" t="s">
        <v>71</v>
      </c>
      <c r="O6906">
        <v>0.24</v>
      </c>
      <c r="P6906" t="s">
        <v>71</v>
      </c>
      <c r="Q6906">
        <v>16.600000000000001</v>
      </c>
      <c r="R6906" t="s">
        <v>71</v>
      </c>
      <c r="S6906">
        <v>1.41</v>
      </c>
      <c r="T6906" t="s">
        <v>71</v>
      </c>
      <c r="U6906">
        <v>43.67</v>
      </c>
      <c r="V6906" t="s">
        <v>71</v>
      </c>
      <c r="W6906">
        <v>28.48</v>
      </c>
      <c r="X6906" t="s">
        <v>71</v>
      </c>
      <c r="Y6906">
        <v>58.61</v>
      </c>
      <c r="AA6906">
        <v>70.819999999999993</v>
      </c>
      <c r="AE6906">
        <v>8.8000000000000007</v>
      </c>
      <c r="AF6906" t="s">
        <v>71</v>
      </c>
      <c r="AG6906">
        <v>5.84</v>
      </c>
      <c r="AH6906" t="s">
        <v>71</v>
      </c>
      <c r="AS6906">
        <v>16.940000000000001</v>
      </c>
      <c r="AT6906" t="s">
        <v>71</v>
      </c>
    </row>
    <row r="6907" spans="1:58" x14ac:dyDescent="0.2">
      <c r="A6907" t="s">
        <v>344</v>
      </c>
      <c r="B6907" t="s">
        <v>345</v>
      </c>
      <c r="C6907">
        <f>-70.01436984 / 41.69851882</f>
        <v>-1.6790613149169888</v>
      </c>
      <c r="D6907" t="s">
        <v>346</v>
      </c>
      <c r="E6907" t="s">
        <v>70</v>
      </c>
      <c r="F6907" s="1">
        <v>42634</v>
      </c>
      <c r="G6907">
        <v>0.5</v>
      </c>
      <c r="I6907">
        <v>3.85</v>
      </c>
      <c r="J6907" t="s">
        <v>71</v>
      </c>
      <c r="K6907">
        <v>5.7</v>
      </c>
      <c r="L6907" t="s">
        <v>71</v>
      </c>
      <c r="M6907">
        <v>2.08</v>
      </c>
      <c r="N6907" t="s">
        <v>71</v>
      </c>
      <c r="O6907">
        <v>7.95</v>
      </c>
      <c r="P6907" t="s">
        <v>71</v>
      </c>
      <c r="Q6907">
        <v>23.1</v>
      </c>
      <c r="R6907" t="s">
        <v>71</v>
      </c>
      <c r="S6907">
        <v>0.46</v>
      </c>
      <c r="T6907" t="s">
        <v>71</v>
      </c>
      <c r="U6907">
        <v>14.25</v>
      </c>
      <c r="V6907" t="s">
        <v>71</v>
      </c>
      <c r="W6907">
        <v>26.89</v>
      </c>
      <c r="X6907" t="s">
        <v>71</v>
      </c>
      <c r="Y6907">
        <v>42.46</v>
      </c>
      <c r="AA6907">
        <v>47.67</v>
      </c>
      <c r="AC6907">
        <v>49.48</v>
      </c>
      <c r="AE6907">
        <v>15.6</v>
      </c>
      <c r="AF6907" t="s">
        <v>71</v>
      </c>
      <c r="AG6907">
        <v>6.56</v>
      </c>
      <c r="AH6907" t="s">
        <v>71</v>
      </c>
      <c r="AS6907">
        <v>2.66</v>
      </c>
      <c r="AT6907" t="s">
        <v>71</v>
      </c>
      <c r="BE6907">
        <v>8.3699999999999992</v>
      </c>
      <c r="BF6907" t="s">
        <v>71</v>
      </c>
    </row>
    <row r="6908" spans="1:58" x14ac:dyDescent="0.2">
      <c r="A6908" t="s">
        <v>344</v>
      </c>
      <c r="B6908" t="s">
        <v>345</v>
      </c>
      <c r="C6908">
        <f>-70.01436984 / 41.69851882</f>
        <v>-1.6790613149169888</v>
      </c>
      <c r="D6908" t="s">
        <v>346</v>
      </c>
      <c r="E6908" t="s">
        <v>70</v>
      </c>
      <c r="F6908" s="1">
        <v>42634</v>
      </c>
      <c r="G6908">
        <v>1</v>
      </c>
      <c r="O6908">
        <v>8.6</v>
      </c>
      <c r="P6908" t="s">
        <v>71</v>
      </c>
      <c r="Q6908">
        <v>22.2</v>
      </c>
      <c r="R6908" t="s">
        <v>71</v>
      </c>
    </row>
    <row r="6909" spans="1:58" x14ac:dyDescent="0.2">
      <c r="A6909" t="s">
        <v>344</v>
      </c>
      <c r="B6909" t="s">
        <v>345</v>
      </c>
      <c r="C6909">
        <f>-70.01436984 / 41.69851882</f>
        <v>-1.6790613149169888</v>
      </c>
      <c r="D6909" t="s">
        <v>346</v>
      </c>
      <c r="E6909" t="s">
        <v>70</v>
      </c>
      <c r="F6909" s="1">
        <v>42634</v>
      </c>
      <c r="G6909">
        <v>1.5</v>
      </c>
      <c r="O6909">
        <v>7.52</v>
      </c>
      <c r="P6909" t="s">
        <v>71</v>
      </c>
      <c r="Q6909">
        <v>21.5</v>
      </c>
      <c r="R6909" t="s">
        <v>71</v>
      </c>
    </row>
    <row r="6910" spans="1:58" x14ac:dyDescent="0.2">
      <c r="A6910" t="s">
        <v>344</v>
      </c>
      <c r="B6910" t="s">
        <v>345</v>
      </c>
      <c r="C6910">
        <f>-70.01436984 / 41.69851882</f>
        <v>-1.6790613149169888</v>
      </c>
      <c r="D6910" t="s">
        <v>346</v>
      </c>
      <c r="E6910" t="s">
        <v>70</v>
      </c>
      <c r="F6910" s="1">
        <v>42634</v>
      </c>
      <c r="G6910">
        <v>2</v>
      </c>
      <c r="O6910">
        <v>2.95</v>
      </c>
      <c r="P6910" t="s">
        <v>71</v>
      </c>
      <c r="Q6910">
        <v>20.8</v>
      </c>
      <c r="R6910" t="s">
        <v>71</v>
      </c>
    </row>
    <row r="6911" spans="1:58" x14ac:dyDescent="0.2">
      <c r="A6911" t="s">
        <v>344</v>
      </c>
      <c r="B6911" t="s">
        <v>345</v>
      </c>
      <c r="C6911">
        <f>-70.01436984 / 41.69851882</f>
        <v>-1.6790613149169888</v>
      </c>
      <c r="D6911" t="s">
        <v>346</v>
      </c>
      <c r="E6911" t="s">
        <v>70</v>
      </c>
      <c r="F6911" s="1">
        <v>42634</v>
      </c>
      <c r="G6911">
        <v>2.5</v>
      </c>
      <c r="O6911">
        <v>0.61</v>
      </c>
      <c r="P6911" t="s">
        <v>71</v>
      </c>
      <c r="Q6911">
        <v>20.399999999999999</v>
      </c>
      <c r="R6911" t="s">
        <v>71</v>
      </c>
    </row>
    <row r="6912" spans="1:58" x14ac:dyDescent="0.2">
      <c r="A6912" t="s">
        <v>344</v>
      </c>
      <c r="B6912" t="s">
        <v>345</v>
      </c>
      <c r="C6912">
        <f>-70.01436984 / 41.69851882</f>
        <v>-1.6790613149169888</v>
      </c>
      <c r="D6912" t="s">
        <v>346</v>
      </c>
      <c r="E6912" t="s">
        <v>70</v>
      </c>
      <c r="F6912" s="1">
        <v>42634</v>
      </c>
      <c r="G6912">
        <v>3</v>
      </c>
      <c r="K6912">
        <v>29.08</v>
      </c>
      <c r="L6912" t="s">
        <v>71</v>
      </c>
      <c r="O6912">
        <v>0.04</v>
      </c>
      <c r="P6912" t="s">
        <v>71</v>
      </c>
      <c r="Q6912">
        <v>19.7</v>
      </c>
      <c r="R6912" t="s">
        <v>71</v>
      </c>
      <c r="S6912">
        <v>0.68</v>
      </c>
      <c r="T6912" t="s">
        <v>71</v>
      </c>
      <c r="W6912">
        <v>41.98</v>
      </c>
      <c r="X6912" t="s">
        <v>71</v>
      </c>
      <c r="AE6912">
        <v>17.7</v>
      </c>
      <c r="AF6912" t="s">
        <v>71</v>
      </c>
      <c r="AG6912">
        <v>6.08</v>
      </c>
      <c r="AH6912" t="s">
        <v>71</v>
      </c>
      <c r="AS6912">
        <v>7.75</v>
      </c>
      <c r="AT6912" t="s">
        <v>71</v>
      </c>
      <c r="BE6912">
        <v>36.82</v>
      </c>
      <c r="BF6912" t="s">
        <v>71</v>
      </c>
    </row>
    <row r="6913" spans="1:46" x14ac:dyDescent="0.2">
      <c r="A6913" t="s">
        <v>344</v>
      </c>
      <c r="B6913" t="s">
        <v>345</v>
      </c>
      <c r="C6913">
        <f>-70.01436984 / 41.69851882</f>
        <v>-1.6790613149169888</v>
      </c>
      <c r="D6913" t="s">
        <v>346</v>
      </c>
      <c r="E6913" t="s">
        <v>70</v>
      </c>
      <c r="F6913" s="1">
        <v>42634</v>
      </c>
      <c r="G6913">
        <v>3.5</v>
      </c>
      <c r="O6913">
        <v>0.02</v>
      </c>
      <c r="P6913" t="s">
        <v>71</v>
      </c>
      <c r="Q6913">
        <v>18.399999999999999</v>
      </c>
      <c r="R6913" t="s">
        <v>71</v>
      </c>
    </row>
    <row r="6914" spans="1:46" x14ac:dyDescent="0.2">
      <c r="A6914" t="s">
        <v>347</v>
      </c>
      <c r="B6914" t="s">
        <v>348</v>
      </c>
      <c r="C6914">
        <f>-70.02633609 / 41.6980604</f>
        <v>-1.6793667479554995</v>
      </c>
      <c r="D6914" t="s">
        <v>323</v>
      </c>
      <c r="E6914" t="s">
        <v>70</v>
      </c>
      <c r="F6914" s="1">
        <v>37143</v>
      </c>
      <c r="G6914">
        <v>0.5</v>
      </c>
      <c r="I6914">
        <v>2.81</v>
      </c>
      <c r="J6914" t="s">
        <v>71</v>
      </c>
      <c r="K6914">
        <v>8.85</v>
      </c>
      <c r="L6914" t="s">
        <v>71</v>
      </c>
      <c r="M6914">
        <v>1.97</v>
      </c>
      <c r="N6914" t="s">
        <v>71</v>
      </c>
      <c r="O6914">
        <v>6.64</v>
      </c>
      <c r="P6914" t="s">
        <v>71</v>
      </c>
      <c r="Q6914">
        <v>24.32</v>
      </c>
      <c r="R6914" t="s">
        <v>71</v>
      </c>
      <c r="S6914">
        <v>0.65</v>
      </c>
      <c r="T6914" t="s">
        <v>71</v>
      </c>
      <c r="U6914">
        <v>20.13</v>
      </c>
      <c r="V6914" t="s">
        <v>71</v>
      </c>
      <c r="W6914">
        <v>33.200000000000003</v>
      </c>
      <c r="X6914" t="s">
        <v>71</v>
      </c>
      <c r="Y6914">
        <v>47.44</v>
      </c>
      <c r="AA6914">
        <v>51.99</v>
      </c>
      <c r="AC6914">
        <v>50.23</v>
      </c>
      <c r="AE6914">
        <v>9.6</v>
      </c>
      <c r="AF6914" t="s">
        <v>71</v>
      </c>
      <c r="AG6914">
        <v>6.57</v>
      </c>
      <c r="AH6914" t="s">
        <v>71</v>
      </c>
      <c r="AS6914">
        <v>1.1299999999999999</v>
      </c>
      <c r="AT6914" t="s">
        <v>71</v>
      </c>
    </row>
    <row r="6915" spans="1:46" x14ac:dyDescent="0.2">
      <c r="A6915" t="s">
        <v>347</v>
      </c>
      <c r="B6915" t="s">
        <v>348</v>
      </c>
      <c r="C6915">
        <f>-70.02633609 / 41.6980604</f>
        <v>-1.6793667479554995</v>
      </c>
      <c r="D6915" t="s">
        <v>323</v>
      </c>
      <c r="E6915" t="s">
        <v>70</v>
      </c>
      <c r="F6915" s="1">
        <v>37143</v>
      </c>
      <c r="G6915">
        <v>1</v>
      </c>
      <c r="O6915">
        <v>6.58</v>
      </c>
      <c r="P6915" t="s">
        <v>71</v>
      </c>
      <c r="Q6915">
        <v>24.31</v>
      </c>
      <c r="R6915" t="s">
        <v>71</v>
      </c>
    </row>
    <row r="6916" spans="1:46" x14ac:dyDescent="0.2">
      <c r="A6916" t="s">
        <v>347</v>
      </c>
      <c r="B6916" t="s">
        <v>348</v>
      </c>
      <c r="C6916">
        <f>-70.02633609 / 41.6980604</f>
        <v>-1.6793667479554995</v>
      </c>
      <c r="D6916" t="s">
        <v>323</v>
      </c>
      <c r="E6916" t="s">
        <v>70</v>
      </c>
      <c r="F6916" s="1">
        <v>37143</v>
      </c>
      <c r="G6916">
        <v>1.5</v>
      </c>
      <c r="O6916">
        <v>6.01</v>
      </c>
      <c r="P6916" t="s">
        <v>71</v>
      </c>
      <c r="Q6916">
        <v>24.24</v>
      </c>
      <c r="R6916" t="s">
        <v>71</v>
      </c>
    </row>
    <row r="6917" spans="1:46" x14ac:dyDescent="0.2">
      <c r="A6917" t="s">
        <v>347</v>
      </c>
      <c r="B6917" t="s">
        <v>348</v>
      </c>
      <c r="C6917">
        <f>-70.02633609 / 41.6980604</f>
        <v>-1.6793667479554995</v>
      </c>
      <c r="D6917" t="s">
        <v>323</v>
      </c>
      <c r="E6917" t="s">
        <v>70</v>
      </c>
      <c r="F6917" s="1">
        <v>37143</v>
      </c>
      <c r="G6917">
        <v>2</v>
      </c>
      <c r="K6917">
        <v>11.44</v>
      </c>
      <c r="L6917" t="s">
        <v>71</v>
      </c>
      <c r="O6917">
        <v>0.55000000000000004</v>
      </c>
      <c r="P6917" t="s">
        <v>71</v>
      </c>
      <c r="Q6917">
        <v>24.83</v>
      </c>
      <c r="R6917" t="s">
        <v>71</v>
      </c>
      <c r="S6917">
        <v>0.7</v>
      </c>
      <c r="T6917" t="s">
        <v>71</v>
      </c>
      <c r="U6917">
        <v>21.68</v>
      </c>
      <c r="V6917" t="s">
        <v>71</v>
      </c>
      <c r="W6917">
        <v>38.9</v>
      </c>
      <c r="X6917" t="s">
        <v>71</v>
      </c>
      <c r="Y6917">
        <v>48.51</v>
      </c>
      <c r="AA6917">
        <v>54.51</v>
      </c>
      <c r="AE6917">
        <v>10</v>
      </c>
      <c r="AF6917" t="s">
        <v>71</v>
      </c>
      <c r="AG6917">
        <v>6.38</v>
      </c>
      <c r="AH6917" t="s">
        <v>71</v>
      </c>
      <c r="AS6917">
        <v>3.41</v>
      </c>
      <c r="AT6917" t="s">
        <v>71</v>
      </c>
    </row>
    <row r="6918" spans="1:46" x14ac:dyDescent="0.2">
      <c r="A6918" t="s">
        <v>347</v>
      </c>
      <c r="B6918" t="s">
        <v>348</v>
      </c>
      <c r="C6918">
        <f>-70.02633609 / 41.6980604</f>
        <v>-1.6793667479554995</v>
      </c>
      <c r="D6918" t="s">
        <v>323</v>
      </c>
      <c r="E6918" t="s">
        <v>70</v>
      </c>
      <c r="F6918" s="1">
        <v>37143</v>
      </c>
      <c r="G6918">
        <v>2.5</v>
      </c>
      <c r="O6918">
        <v>0.31</v>
      </c>
      <c r="P6918" t="s">
        <v>71</v>
      </c>
      <c r="Q6918">
        <v>21.28</v>
      </c>
      <c r="R6918" t="s">
        <v>71</v>
      </c>
    </row>
    <row r="6919" spans="1:46" x14ac:dyDescent="0.2">
      <c r="A6919" t="s">
        <v>347</v>
      </c>
      <c r="B6919" t="s">
        <v>348</v>
      </c>
      <c r="C6919">
        <f>-70.02633609 / 41.6980604</f>
        <v>-1.6793667479554995</v>
      </c>
      <c r="D6919" t="s">
        <v>323</v>
      </c>
      <c r="E6919" t="s">
        <v>70</v>
      </c>
      <c r="F6919" s="1">
        <v>37873</v>
      </c>
      <c r="G6919">
        <v>0.5</v>
      </c>
      <c r="I6919">
        <v>3.17</v>
      </c>
      <c r="J6919" t="s">
        <v>71</v>
      </c>
      <c r="K6919">
        <v>108.07</v>
      </c>
      <c r="L6919" t="s">
        <v>71</v>
      </c>
      <c r="M6919">
        <v>1.26</v>
      </c>
      <c r="N6919" t="s">
        <v>71</v>
      </c>
      <c r="O6919">
        <v>7.66</v>
      </c>
      <c r="P6919" t="s">
        <v>71</v>
      </c>
      <c r="Q6919">
        <v>25.3</v>
      </c>
      <c r="R6919" t="s">
        <v>71</v>
      </c>
      <c r="S6919">
        <v>1.2</v>
      </c>
      <c r="T6919" t="s">
        <v>71</v>
      </c>
      <c r="U6919">
        <v>37.17</v>
      </c>
      <c r="V6919" t="s">
        <v>71</v>
      </c>
      <c r="W6919">
        <v>42.9</v>
      </c>
      <c r="X6919" t="s">
        <v>71</v>
      </c>
      <c r="Y6919">
        <v>56.29</v>
      </c>
      <c r="AA6919">
        <v>76.540000000000006</v>
      </c>
      <c r="AC6919">
        <v>56.67</v>
      </c>
      <c r="AE6919">
        <v>1.08</v>
      </c>
      <c r="AF6919" t="s">
        <v>71</v>
      </c>
      <c r="AG6919">
        <v>6.28</v>
      </c>
      <c r="AH6919" t="s">
        <v>71</v>
      </c>
      <c r="AS6919">
        <v>0.03</v>
      </c>
      <c r="AT6919" t="s">
        <v>71</v>
      </c>
    </row>
    <row r="6920" spans="1:46" x14ac:dyDescent="0.2">
      <c r="A6920" t="s">
        <v>347</v>
      </c>
      <c r="B6920" t="s">
        <v>348</v>
      </c>
      <c r="C6920">
        <f>-70.02633609 / 41.6980604</f>
        <v>-1.6793667479554995</v>
      </c>
      <c r="D6920" t="s">
        <v>323</v>
      </c>
      <c r="E6920" t="s">
        <v>70</v>
      </c>
      <c r="F6920" s="1">
        <v>37873</v>
      </c>
      <c r="G6920">
        <v>1</v>
      </c>
      <c r="O6920">
        <v>5.0599999999999996</v>
      </c>
      <c r="P6920" t="s">
        <v>71</v>
      </c>
      <c r="Q6920">
        <v>24.6</v>
      </c>
      <c r="R6920" t="s">
        <v>71</v>
      </c>
    </row>
    <row r="6921" spans="1:46" x14ac:dyDescent="0.2">
      <c r="A6921" t="s">
        <v>347</v>
      </c>
      <c r="B6921" t="s">
        <v>348</v>
      </c>
      <c r="C6921">
        <f>-70.02633609 / 41.6980604</f>
        <v>-1.6793667479554995</v>
      </c>
      <c r="D6921" t="s">
        <v>323</v>
      </c>
      <c r="E6921" t="s">
        <v>70</v>
      </c>
      <c r="F6921" s="1">
        <v>37873</v>
      </c>
      <c r="G6921">
        <v>1.5</v>
      </c>
      <c r="O6921">
        <v>1.49</v>
      </c>
      <c r="P6921" t="s">
        <v>71</v>
      </c>
      <c r="Q6921">
        <v>22.6</v>
      </c>
      <c r="R6921" t="s">
        <v>71</v>
      </c>
    </row>
    <row r="6922" spans="1:46" x14ac:dyDescent="0.2">
      <c r="A6922" t="s">
        <v>347</v>
      </c>
      <c r="B6922" t="s">
        <v>348</v>
      </c>
      <c r="C6922">
        <f>-70.02633609 / 41.6980604</f>
        <v>-1.6793667479554995</v>
      </c>
      <c r="D6922" t="s">
        <v>323</v>
      </c>
      <c r="E6922" t="s">
        <v>70</v>
      </c>
      <c r="F6922" s="1">
        <v>37873</v>
      </c>
      <c r="G6922">
        <v>2</v>
      </c>
      <c r="K6922">
        <v>29.06</v>
      </c>
      <c r="L6922" t="s">
        <v>71</v>
      </c>
      <c r="O6922">
        <v>0.06</v>
      </c>
      <c r="P6922" t="s">
        <v>71</v>
      </c>
      <c r="Q6922">
        <v>20</v>
      </c>
      <c r="R6922" t="s">
        <v>71</v>
      </c>
      <c r="S6922">
        <v>1</v>
      </c>
      <c r="T6922" t="s">
        <v>71</v>
      </c>
      <c r="U6922">
        <v>30.97</v>
      </c>
      <c r="V6922" t="s">
        <v>71</v>
      </c>
      <c r="W6922">
        <v>28.4</v>
      </c>
      <c r="X6922" t="s">
        <v>71</v>
      </c>
      <c r="Y6922">
        <v>53.65</v>
      </c>
      <c r="AA6922">
        <v>63.65</v>
      </c>
      <c r="AE6922">
        <v>1.5</v>
      </c>
      <c r="AF6922" t="s">
        <v>71</v>
      </c>
      <c r="AG6922">
        <v>6.06</v>
      </c>
      <c r="AH6922" t="s">
        <v>71</v>
      </c>
      <c r="AS6922">
        <v>16.63</v>
      </c>
      <c r="AT6922" t="s">
        <v>71</v>
      </c>
    </row>
    <row r="6923" spans="1:46" x14ac:dyDescent="0.2">
      <c r="A6923" t="s">
        <v>347</v>
      </c>
      <c r="B6923" t="s">
        <v>348</v>
      </c>
      <c r="C6923">
        <f>-70.02633609 / 41.6980604</f>
        <v>-1.6793667479554995</v>
      </c>
      <c r="D6923" t="s">
        <v>323</v>
      </c>
      <c r="E6923" t="s">
        <v>70</v>
      </c>
      <c r="F6923" s="1">
        <v>37873</v>
      </c>
      <c r="G6923">
        <v>2.5</v>
      </c>
      <c r="O6923">
        <v>0</v>
      </c>
      <c r="P6923" t="s">
        <v>71</v>
      </c>
      <c r="Q6923">
        <v>18.399999999999999</v>
      </c>
      <c r="R6923" t="s">
        <v>71</v>
      </c>
    </row>
    <row r="6924" spans="1:46" x14ac:dyDescent="0.2">
      <c r="A6924" t="s">
        <v>347</v>
      </c>
      <c r="B6924" t="s">
        <v>348</v>
      </c>
      <c r="C6924">
        <f>-70.02633609 / 41.6980604</f>
        <v>-1.6793667479554995</v>
      </c>
      <c r="D6924" t="s">
        <v>323</v>
      </c>
      <c r="E6924" t="s">
        <v>70</v>
      </c>
      <c r="F6924" s="1">
        <v>37873</v>
      </c>
      <c r="G6924">
        <v>3</v>
      </c>
      <c r="O6924">
        <v>0</v>
      </c>
      <c r="P6924" t="s">
        <v>71</v>
      </c>
      <c r="Q6924">
        <v>17.2</v>
      </c>
      <c r="R6924" t="s">
        <v>71</v>
      </c>
    </row>
    <row r="6925" spans="1:46" x14ac:dyDescent="0.2">
      <c r="A6925" t="s">
        <v>347</v>
      </c>
      <c r="B6925" t="s">
        <v>348</v>
      </c>
      <c r="C6925">
        <f>-70.02633609 / 41.6980604</f>
        <v>-1.6793667479554995</v>
      </c>
      <c r="D6925" t="s">
        <v>323</v>
      </c>
      <c r="E6925" t="s">
        <v>70</v>
      </c>
      <c r="F6925" s="1">
        <v>38257</v>
      </c>
      <c r="G6925">
        <v>0.5</v>
      </c>
      <c r="I6925">
        <v>3.09</v>
      </c>
      <c r="J6925" t="s">
        <v>71</v>
      </c>
      <c r="K6925">
        <v>3.61</v>
      </c>
      <c r="L6925" t="s">
        <v>71</v>
      </c>
      <c r="M6925">
        <v>1.8</v>
      </c>
      <c r="N6925" t="s">
        <v>71</v>
      </c>
      <c r="O6925">
        <v>7.76</v>
      </c>
      <c r="P6925" t="s">
        <v>71</v>
      </c>
      <c r="Q6925">
        <v>20.56</v>
      </c>
      <c r="R6925" t="s">
        <v>71</v>
      </c>
      <c r="S6925">
        <v>0.35</v>
      </c>
      <c r="T6925" t="s">
        <v>71</v>
      </c>
      <c r="U6925">
        <v>10.84</v>
      </c>
      <c r="V6925" t="s">
        <v>71</v>
      </c>
      <c r="W6925">
        <v>29.31</v>
      </c>
      <c r="X6925" t="s">
        <v>71</v>
      </c>
      <c r="Y6925">
        <v>38.520000000000003</v>
      </c>
      <c r="AA6925">
        <v>43.19</v>
      </c>
      <c r="AC6925">
        <v>51.53</v>
      </c>
      <c r="AE6925">
        <v>25.02</v>
      </c>
      <c r="AF6925" t="s">
        <v>71</v>
      </c>
      <c r="AG6925">
        <v>6.6</v>
      </c>
      <c r="AH6925" t="s">
        <v>71</v>
      </c>
      <c r="AS6925">
        <v>1.48</v>
      </c>
      <c r="AT6925" t="s">
        <v>71</v>
      </c>
    </row>
    <row r="6926" spans="1:46" x14ac:dyDescent="0.2">
      <c r="A6926" t="s">
        <v>347</v>
      </c>
      <c r="B6926" t="s">
        <v>348</v>
      </c>
      <c r="C6926">
        <f>-70.02633609 / 41.6980604</f>
        <v>-1.6793667479554995</v>
      </c>
      <c r="D6926" t="s">
        <v>323</v>
      </c>
      <c r="E6926" t="s">
        <v>70</v>
      </c>
      <c r="F6926" s="1">
        <v>38257</v>
      </c>
      <c r="G6926">
        <v>1</v>
      </c>
      <c r="O6926">
        <v>7.9</v>
      </c>
      <c r="P6926" t="s">
        <v>71</v>
      </c>
      <c r="Q6926">
        <v>19.690000000000001</v>
      </c>
      <c r="R6926" t="s">
        <v>71</v>
      </c>
    </row>
    <row r="6927" spans="1:46" x14ac:dyDescent="0.2">
      <c r="A6927" t="s">
        <v>347</v>
      </c>
      <c r="B6927" t="s">
        <v>348</v>
      </c>
      <c r="C6927">
        <f>-70.02633609 / 41.6980604</f>
        <v>-1.6793667479554995</v>
      </c>
      <c r="D6927" t="s">
        <v>323</v>
      </c>
      <c r="E6927" t="s">
        <v>70</v>
      </c>
      <c r="F6927" s="1">
        <v>38257</v>
      </c>
      <c r="G6927">
        <v>1.5</v>
      </c>
      <c r="O6927">
        <v>7.27</v>
      </c>
      <c r="P6927" t="s">
        <v>71</v>
      </c>
      <c r="Q6927">
        <v>19.32</v>
      </c>
      <c r="R6927" t="s">
        <v>71</v>
      </c>
    </row>
    <row r="6928" spans="1:46" x14ac:dyDescent="0.2">
      <c r="A6928" t="s">
        <v>347</v>
      </c>
      <c r="B6928" t="s">
        <v>348</v>
      </c>
      <c r="C6928">
        <f>-70.02633609 / 41.6980604</f>
        <v>-1.6793667479554995</v>
      </c>
      <c r="D6928" t="s">
        <v>323</v>
      </c>
      <c r="E6928" t="s">
        <v>70</v>
      </c>
      <c r="F6928" s="1">
        <v>38257</v>
      </c>
      <c r="G6928">
        <v>2</v>
      </c>
      <c r="K6928">
        <v>14.74</v>
      </c>
      <c r="L6928" t="s">
        <v>71</v>
      </c>
      <c r="O6928">
        <v>5.54</v>
      </c>
      <c r="P6928" t="s">
        <v>71</v>
      </c>
      <c r="Q6928">
        <v>18.97</v>
      </c>
      <c r="R6928" t="s">
        <v>71</v>
      </c>
      <c r="S6928">
        <v>0.73</v>
      </c>
      <c r="T6928" t="s">
        <v>71</v>
      </c>
      <c r="U6928">
        <v>22.61</v>
      </c>
      <c r="V6928" t="s">
        <v>71</v>
      </c>
      <c r="W6928">
        <v>39.01</v>
      </c>
      <c r="X6928" t="s">
        <v>71</v>
      </c>
      <c r="Y6928">
        <v>49.12</v>
      </c>
      <c r="AA6928">
        <v>56.99</v>
      </c>
      <c r="AE6928">
        <v>24.62</v>
      </c>
      <c r="AF6928" t="s">
        <v>71</v>
      </c>
      <c r="AG6928">
        <v>6.58</v>
      </c>
      <c r="AH6928" t="s">
        <v>71</v>
      </c>
      <c r="AS6928">
        <v>0.19</v>
      </c>
      <c r="AT6928" t="s">
        <v>71</v>
      </c>
    </row>
    <row r="6929" spans="1:46" x14ac:dyDescent="0.2">
      <c r="A6929" t="s">
        <v>347</v>
      </c>
      <c r="B6929" t="s">
        <v>348</v>
      </c>
      <c r="C6929">
        <f>-70.02633609 / 41.6980604</f>
        <v>-1.6793667479554995</v>
      </c>
      <c r="D6929" t="s">
        <v>323</v>
      </c>
      <c r="E6929" t="s">
        <v>70</v>
      </c>
      <c r="F6929" s="1">
        <v>38257</v>
      </c>
      <c r="G6929">
        <v>2.5</v>
      </c>
      <c r="O6929">
        <v>1.92</v>
      </c>
      <c r="P6929" t="s">
        <v>71</v>
      </c>
      <c r="Q6929">
        <v>18.41</v>
      </c>
      <c r="R6929" t="s">
        <v>71</v>
      </c>
    </row>
    <row r="6930" spans="1:46" x14ac:dyDescent="0.2">
      <c r="A6930" t="s">
        <v>347</v>
      </c>
      <c r="B6930" t="s">
        <v>348</v>
      </c>
      <c r="C6930">
        <f>-70.02633609 / 41.6980604</f>
        <v>-1.6793667479554995</v>
      </c>
      <c r="D6930" t="s">
        <v>323</v>
      </c>
      <c r="E6930" t="s">
        <v>70</v>
      </c>
      <c r="F6930" s="1">
        <v>38257</v>
      </c>
      <c r="G6930">
        <v>2.8</v>
      </c>
      <c r="O6930">
        <v>0.86</v>
      </c>
      <c r="P6930" t="s">
        <v>71</v>
      </c>
      <c r="Q6930">
        <v>18.23</v>
      </c>
      <c r="R6930" t="s">
        <v>71</v>
      </c>
    </row>
    <row r="6931" spans="1:46" x14ac:dyDescent="0.2">
      <c r="A6931" t="s">
        <v>347</v>
      </c>
      <c r="B6931" t="s">
        <v>348</v>
      </c>
      <c r="C6931">
        <f>-70.02633609 / 41.6980604</f>
        <v>-1.6793667479554995</v>
      </c>
      <c r="D6931" t="s">
        <v>323</v>
      </c>
      <c r="E6931" t="s">
        <v>70</v>
      </c>
      <c r="F6931" s="1">
        <v>38615</v>
      </c>
      <c r="G6931">
        <v>0.5</v>
      </c>
      <c r="I6931">
        <v>3.56</v>
      </c>
      <c r="J6931" t="s">
        <v>71</v>
      </c>
      <c r="K6931">
        <v>24.15</v>
      </c>
      <c r="L6931" t="s">
        <v>71</v>
      </c>
      <c r="M6931">
        <v>1.46</v>
      </c>
      <c r="N6931" t="s">
        <v>71</v>
      </c>
      <c r="O6931">
        <v>7.81</v>
      </c>
      <c r="P6931" t="s">
        <v>71</v>
      </c>
      <c r="Q6931">
        <v>22.04</v>
      </c>
      <c r="R6931" t="s">
        <v>71</v>
      </c>
      <c r="S6931">
        <v>0.6</v>
      </c>
      <c r="T6931" t="s">
        <v>71</v>
      </c>
      <c r="U6931">
        <v>18.579999999999998</v>
      </c>
      <c r="V6931" t="s">
        <v>71</v>
      </c>
      <c r="W6931">
        <v>33.729999999999997</v>
      </c>
      <c r="X6931" t="s">
        <v>71</v>
      </c>
      <c r="Y6931">
        <v>46.29</v>
      </c>
      <c r="AA6931">
        <v>61.84</v>
      </c>
      <c r="AC6931">
        <v>54.55</v>
      </c>
      <c r="AE6931">
        <v>23.21</v>
      </c>
      <c r="AF6931" t="s">
        <v>71</v>
      </c>
      <c r="AG6931">
        <v>6.55</v>
      </c>
      <c r="AH6931" t="s">
        <v>71</v>
      </c>
      <c r="AS6931">
        <v>0.03</v>
      </c>
      <c r="AT6931" t="s">
        <v>71</v>
      </c>
    </row>
    <row r="6932" spans="1:46" x14ac:dyDescent="0.2">
      <c r="A6932" t="s">
        <v>347</v>
      </c>
      <c r="B6932" t="s">
        <v>348</v>
      </c>
      <c r="C6932">
        <f>-70.02633609 / 41.6980604</f>
        <v>-1.6793667479554995</v>
      </c>
      <c r="D6932" t="s">
        <v>323</v>
      </c>
      <c r="E6932" t="s">
        <v>70</v>
      </c>
      <c r="F6932" s="1">
        <v>38615</v>
      </c>
      <c r="G6932">
        <v>1</v>
      </c>
      <c r="O6932">
        <v>6.3</v>
      </c>
      <c r="P6932" t="s">
        <v>71</v>
      </c>
      <c r="Q6932">
        <v>21.46</v>
      </c>
      <c r="R6932" t="s">
        <v>71</v>
      </c>
    </row>
    <row r="6933" spans="1:46" x14ac:dyDescent="0.2">
      <c r="A6933" t="s">
        <v>347</v>
      </c>
      <c r="B6933" t="s">
        <v>348</v>
      </c>
      <c r="C6933">
        <f>-70.02633609 / 41.6980604</f>
        <v>-1.6793667479554995</v>
      </c>
      <c r="D6933" t="s">
        <v>323</v>
      </c>
      <c r="E6933" t="s">
        <v>70</v>
      </c>
      <c r="F6933" s="1">
        <v>38615</v>
      </c>
      <c r="G6933">
        <v>1.5</v>
      </c>
      <c r="O6933">
        <v>4.8</v>
      </c>
      <c r="P6933" t="s">
        <v>71</v>
      </c>
      <c r="Q6933">
        <v>20.7</v>
      </c>
      <c r="R6933" t="s">
        <v>71</v>
      </c>
    </row>
    <row r="6934" spans="1:46" x14ac:dyDescent="0.2">
      <c r="A6934" t="s">
        <v>347</v>
      </c>
      <c r="B6934" t="s">
        <v>348</v>
      </c>
      <c r="C6934">
        <f>-70.02633609 / 41.6980604</f>
        <v>-1.6793667479554995</v>
      </c>
      <c r="D6934" t="s">
        <v>323</v>
      </c>
      <c r="E6934" t="s">
        <v>70</v>
      </c>
      <c r="F6934" s="1">
        <v>38615</v>
      </c>
      <c r="G6934">
        <v>2</v>
      </c>
      <c r="K6934">
        <v>34.67</v>
      </c>
      <c r="L6934" t="s">
        <v>71</v>
      </c>
      <c r="O6934">
        <v>2.2400000000000002</v>
      </c>
      <c r="P6934" t="s">
        <v>71</v>
      </c>
      <c r="Q6934">
        <v>19.510000000000002</v>
      </c>
      <c r="R6934" t="s">
        <v>71</v>
      </c>
      <c r="S6934">
        <v>0.6</v>
      </c>
      <c r="T6934" t="s">
        <v>71</v>
      </c>
      <c r="U6934">
        <v>18.579999999999998</v>
      </c>
      <c r="V6934" t="s">
        <v>71</v>
      </c>
      <c r="W6934">
        <v>37.9</v>
      </c>
      <c r="X6934" t="s">
        <v>71</v>
      </c>
      <c r="Y6934">
        <v>46.29</v>
      </c>
      <c r="AA6934">
        <v>65.39</v>
      </c>
      <c r="AE6934">
        <v>25.02</v>
      </c>
      <c r="AF6934" t="s">
        <v>71</v>
      </c>
      <c r="AG6934">
        <v>6.32</v>
      </c>
      <c r="AH6934" t="s">
        <v>71</v>
      </c>
      <c r="AS6934">
        <v>1.5</v>
      </c>
      <c r="AT6934" t="s">
        <v>71</v>
      </c>
    </row>
    <row r="6935" spans="1:46" x14ac:dyDescent="0.2">
      <c r="A6935" t="s">
        <v>347</v>
      </c>
      <c r="B6935" t="s">
        <v>348</v>
      </c>
      <c r="C6935">
        <f>-70.02633609 / 41.6980604</f>
        <v>-1.6793667479554995</v>
      </c>
      <c r="D6935" t="s">
        <v>323</v>
      </c>
      <c r="E6935" t="s">
        <v>70</v>
      </c>
      <c r="F6935" s="1">
        <v>38615</v>
      </c>
      <c r="G6935">
        <v>2.5</v>
      </c>
      <c r="O6935">
        <v>0.27</v>
      </c>
      <c r="P6935" t="s">
        <v>71</v>
      </c>
      <c r="Q6935">
        <v>18.07</v>
      </c>
      <c r="R6935" t="s">
        <v>71</v>
      </c>
    </row>
    <row r="6936" spans="1:46" x14ac:dyDescent="0.2">
      <c r="A6936" t="s">
        <v>347</v>
      </c>
      <c r="B6936" t="s">
        <v>348</v>
      </c>
      <c r="C6936">
        <f>-70.02633609 / 41.6980604</f>
        <v>-1.6793667479554995</v>
      </c>
      <c r="D6936" t="s">
        <v>323</v>
      </c>
      <c r="E6936" t="s">
        <v>70</v>
      </c>
      <c r="F6936" s="1">
        <v>38615</v>
      </c>
      <c r="G6936">
        <v>3</v>
      </c>
      <c r="O6936">
        <v>0.18</v>
      </c>
      <c r="P6936" t="s">
        <v>71</v>
      </c>
      <c r="Q6936">
        <v>16.43</v>
      </c>
      <c r="R6936" t="s">
        <v>71</v>
      </c>
    </row>
    <row r="6937" spans="1:46" x14ac:dyDescent="0.2">
      <c r="A6937" t="s">
        <v>347</v>
      </c>
      <c r="B6937" t="s">
        <v>348</v>
      </c>
      <c r="C6937">
        <f>-70.02633609 / 41.6980604</f>
        <v>-1.6793667479554995</v>
      </c>
      <c r="D6937" t="s">
        <v>323</v>
      </c>
      <c r="E6937" t="s">
        <v>70</v>
      </c>
      <c r="F6937" s="1">
        <v>38953</v>
      </c>
      <c r="G6937">
        <v>0.5</v>
      </c>
      <c r="I6937">
        <v>3.64</v>
      </c>
      <c r="J6937" t="s">
        <v>71</v>
      </c>
      <c r="K6937">
        <v>22.15</v>
      </c>
      <c r="L6937" t="s">
        <v>71</v>
      </c>
      <c r="M6937">
        <v>1.29</v>
      </c>
      <c r="N6937" t="s">
        <v>71</v>
      </c>
      <c r="O6937">
        <v>8.4</v>
      </c>
      <c r="P6937" t="s">
        <v>71</v>
      </c>
      <c r="Q6937">
        <v>23.2</v>
      </c>
      <c r="R6937" t="s">
        <v>71</v>
      </c>
      <c r="S6937">
        <v>1.01</v>
      </c>
      <c r="T6937" t="s">
        <v>71</v>
      </c>
      <c r="U6937">
        <v>31.2</v>
      </c>
      <c r="V6937" t="s">
        <v>71</v>
      </c>
      <c r="W6937">
        <v>58.45</v>
      </c>
      <c r="X6937" t="s">
        <v>71</v>
      </c>
      <c r="Y6937">
        <v>53.76</v>
      </c>
      <c r="AA6937">
        <v>60.99</v>
      </c>
      <c r="AC6937">
        <v>56.33</v>
      </c>
      <c r="AE6937">
        <v>23.21</v>
      </c>
      <c r="AF6937" t="s">
        <v>71</v>
      </c>
      <c r="AG6937">
        <v>6.44</v>
      </c>
      <c r="AH6937" t="s">
        <v>71</v>
      </c>
    </row>
    <row r="6938" spans="1:46" x14ac:dyDescent="0.2">
      <c r="A6938" t="s">
        <v>347</v>
      </c>
      <c r="B6938" t="s">
        <v>348</v>
      </c>
      <c r="C6938">
        <f>-70.02633609 / 41.6980604</f>
        <v>-1.6793667479554995</v>
      </c>
      <c r="D6938" t="s">
        <v>323</v>
      </c>
      <c r="E6938" t="s">
        <v>70</v>
      </c>
      <c r="F6938" s="1">
        <v>38953</v>
      </c>
      <c r="G6938">
        <v>1</v>
      </c>
      <c r="O6938">
        <v>5.8</v>
      </c>
      <c r="P6938" t="s">
        <v>71</v>
      </c>
      <c r="Q6938">
        <v>22.4</v>
      </c>
      <c r="R6938" t="s">
        <v>71</v>
      </c>
    </row>
    <row r="6939" spans="1:46" x14ac:dyDescent="0.2">
      <c r="A6939" t="s">
        <v>347</v>
      </c>
      <c r="B6939" t="s">
        <v>348</v>
      </c>
      <c r="C6939">
        <f>-70.02633609 / 41.6980604</f>
        <v>-1.6793667479554995</v>
      </c>
      <c r="D6939" t="s">
        <v>323</v>
      </c>
      <c r="E6939" t="s">
        <v>70</v>
      </c>
      <c r="F6939" s="1">
        <v>38953</v>
      </c>
      <c r="G6939">
        <v>1.5</v>
      </c>
      <c r="O6939">
        <v>4.18</v>
      </c>
      <c r="P6939" t="s">
        <v>71</v>
      </c>
      <c r="Q6939">
        <v>21.76</v>
      </c>
      <c r="R6939" t="s">
        <v>71</v>
      </c>
    </row>
    <row r="6940" spans="1:46" x14ac:dyDescent="0.2">
      <c r="A6940" t="s">
        <v>347</v>
      </c>
      <c r="B6940" t="s">
        <v>348</v>
      </c>
      <c r="C6940">
        <f>-70.02633609 / 41.6980604</f>
        <v>-1.6793667479554995</v>
      </c>
      <c r="D6940" t="s">
        <v>323</v>
      </c>
      <c r="E6940" t="s">
        <v>70</v>
      </c>
      <c r="F6940" s="1">
        <v>38953</v>
      </c>
      <c r="G6940">
        <v>2</v>
      </c>
      <c r="O6940">
        <v>1.1599999999999999</v>
      </c>
      <c r="P6940" t="s">
        <v>71</v>
      </c>
      <c r="Q6940">
        <v>20.47</v>
      </c>
      <c r="R6940" t="s">
        <v>71</v>
      </c>
    </row>
    <row r="6941" spans="1:46" x14ac:dyDescent="0.2">
      <c r="A6941" t="s">
        <v>347</v>
      </c>
      <c r="B6941" t="s">
        <v>348</v>
      </c>
      <c r="C6941">
        <f>-70.02633609 / 41.6980604</f>
        <v>-1.6793667479554995</v>
      </c>
      <c r="D6941" t="s">
        <v>323</v>
      </c>
      <c r="E6941" t="s">
        <v>70</v>
      </c>
      <c r="F6941" s="1">
        <v>38953</v>
      </c>
      <c r="G6941">
        <v>2.5</v>
      </c>
      <c r="K6941">
        <v>26.35</v>
      </c>
      <c r="L6941" t="s">
        <v>71</v>
      </c>
      <c r="O6941">
        <v>2.2999999999999998</v>
      </c>
      <c r="P6941" t="s">
        <v>71</v>
      </c>
      <c r="Q6941">
        <v>18.899999999999999</v>
      </c>
      <c r="R6941" t="s">
        <v>71</v>
      </c>
      <c r="S6941">
        <v>0.95</v>
      </c>
      <c r="T6941" t="s">
        <v>71</v>
      </c>
      <c r="U6941">
        <v>29.54</v>
      </c>
      <c r="V6941" t="s">
        <v>71</v>
      </c>
      <c r="W6941">
        <v>48.13</v>
      </c>
      <c r="X6941" t="s">
        <v>71</v>
      </c>
      <c r="Y6941">
        <v>52.97</v>
      </c>
      <c r="AA6941">
        <v>62.69</v>
      </c>
      <c r="AE6941">
        <v>28.25</v>
      </c>
      <c r="AF6941" t="s">
        <v>71</v>
      </c>
      <c r="AG6941">
        <v>6.06</v>
      </c>
      <c r="AH6941" t="s">
        <v>71</v>
      </c>
    </row>
    <row r="6942" spans="1:46" x14ac:dyDescent="0.2">
      <c r="A6942" t="s">
        <v>347</v>
      </c>
      <c r="B6942" t="s">
        <v>348</v>
      </c>
      <c r="C6942">
        <f>-70.02633609 / 41.6980604</f>
        <v>-1.6793667479554995</v>
      </c>
      <c r="D6942" t="s">
        <v>323</v>
      </c>
      <c r="E6942" t="s">
        <v>70</v>
      </c>
      <c r="F6942" s="1">
        <v>38953</v>
      </c>
      <c r="G6942">
        <v>3</v>
      </c>
      <c r="O6942">
        <v>0.24</v>
      </c>
      <c r="P6942" t="s">
        <v>71</v>
      </c>
      <c r="Q6942">
        <v>17.28</v>
      </c>
      <c r="R6942" t="s">
        <v>71</v>
      </c>
    </row>
    <row r="6943" spans="1:46" x14ac:dyDescent="0.2">
      <c r="A6943" t="s">
        <v>347</v>
      </c>
      <c r="B6943" t="s">
        <v>348</v>
      </c>
      <c r="C6943">
        <f>-70.02633609 / 41.6980604</f>
        <v>-1.6793667479554995</v>
      </c>
      <c r="D6943" t="s">
        <v>323</v>
      </c>
      <c r="E6943" t="s">
        <v>70</v>
      </c>
      <c r="F6943" s="1">
        <v>39338</v>
      </c>
      <c r="G6943">
        <v>0.5</v>
      </c>
      <c r="I6943">
        <v>3.24</v>
      </c>
      <c r="J6943" t="s">
        <v>71</v>
      </c>
      <c r="K6943">
        <v>13.53</v>
      </c>
      <c r="L6943" t="s">
        <v>71</v>
      </c>
      <c r="M6943">
        <v>1.58</v>
      </c>
      <c r="N6943" t="s">
        <v>71</v>
      </c>
      <c r="O6943">
        <v>5.6</v>
      </c>
      <c r="P6943" t="s">
        <v>71</v>
      </c>
      <c r="Q6943">
        <v>20.84</v>
      </c>
      <c r="R6943" t="s">
        <v>71</v>
      </c>
      <c r="S6943">
        <v>0.57999999999999996</v>
      </c>
      <c r="T6943" t="s">
        <v>71</v>
      </c>
      <c r="U6943">
        <v>18.02</v>
      </c>
      <c r="V6943" t="s">
        <v>71</v>
      </c>
      <c r="W6943">
        <v>39.35</v>
      </c>
      <c r="X6943" t="s">
        <v>71</v>
      </c>
      <c r="Y6943">
        <v>45.85</v>
      </c>
      <c r="AA6943">
        <v>56.16</v>
      </c>
      <c r="AC6943">
        <v>53.41</v>
      </c>
      <c r="AE6943">
        <v>13</v>
      </c>
      <c r="AF6943" t="s">
        <v>71</v>
      </c>
      <c r="AG6943">
        <v>6.24</v>
      </c>
      <c r="AH6943" t="s">
        <v>71</v>
      </c>
      <c r="AS6943">
        <v>3.8</v>
      </c>
      <c r="AT6943" t="s">
        <v>71</v>
      </c>
    </row>
    <row r="6944" spans="1:46" x14ac:dyDescent="0.2">
      <c r="A6944" t="s">
        <v>347</v>
      </c>
      <c r="B6944" t="s">
        <v>348</v>
      </c>
      <c r="C6944">
        <f>-70.02633609 / 41.6980604</f>
        <v>-1.6793667479554995</v>
      </c>
      <c r="D6944" t="s">
        <v>323</v>
      </c>
      <c r="E6944" t="s">
        <v>70</v>
      </c>
      <c r="F6944" s="1">
        <v>39338</v>
      </c>
      <c r="G6944">
        <v>1</v>
      </c>
      <c r="O6944">
        <v>5.51</v>
      </c>
      <c r="P6944" t="s">
        <v>71</v>
      </c>
      <c r="Q6944">
        <v>20.81</v>
      </c>
      <c r="R6944" t="s">
        <v>71</v>
      </c>
    </row>
    <row r="6945" spans="1:58" x14ac:dyDescent="0.2">
      <c r="A6945" t="s">
        <v>347</v>
      </c>
      <c r="B6945" t="s">
        <v>348</v>
      </c>
      <c r="C6945">
        <f>-70.02633609 / 41.6980604</f>
        <v>-1.6793667479554995</v>
      </c>
      <c r="D6945" t="s">
        <v>323</v>
      </c>
      <c r="E6945" t="s">
        <v>70</v>
      </c>
      <c r="F6945" s="1">
        <v>39338</v>
      </c>
      <c r="G6945">
        <v>1.5</v>
      </c>
      <c r="O6945">
        <v>5.44</v>
      </c>
      <c r="P6945" t="s">
        <v>71</v>
      </c>
      <c r="Q6945">
        <v>20.8</v>
      </c>
      <c r="R6945" t="s">
        <v>71</v>
      </c>
    </row>
    <row r="6946" spans="1:58" x14ac:dyDescent="0.2">
      <c r="A6946" t="s">
        <v>347</v>
      </c>
      <c r="B6946" t="s">
        <v>348</v>
      </c>
      <c r="C6946">
        <f>-70.02633609 / 41.6980604</f>
        <v>-1.6793667479554995</v>
      </c>
      <c r="D6946" t="s">
        <v>323</v>
      </c>
      <c r="E6946" t="s">
        <v>70</v>
      </c>
      <c r="F6946" s="1">
        <v>39338</v>
      </c>
      <c r="G6946">
        <v>2</v>
      </c>
      <c r="O6946">
        <v>2.37</v>
      </c>
      <c r="P6946" t="s">
        <v>71</v>
      </c>
      <c r="Q6946">
        <v>20.49</v>
      </c>
      <c r="R6946" t="s">
        <v>71</v>
      </c>
    </row>
    <row r="6947" spans="1:58" x14ac:dyDescent="0.2">
      <c r="A6947" t="s">
        <v>347</v>
      </c>
      <c r="B6947" t="s">
        <v>348</v>
      </c>
      <c r="C6947">
        <f>-70.02633609 / 41.6980604</f>
        <v>-1.6793667479554995</v>
      </c>
      <c r="D6947" t="s">
        <v>323</v>
      </c>
      <c r="E6947" t="s">
        <v>70</v>
      </c>
      <c r="F6947" s="1">
        <v>39338</v>
      </c>
      <c r="G6947">
        <v>2.5</v>
      </c>
      <c r="K6947">
        <v>20.190000000000001</v>
      </c>
      <c r="L6947" t="s">
        <v>71</v>
      </c>
      <c r="O6947">
        <v>0.3</v>
      </c>
      <c r="P6947" t="s">
        <v>71</v>
      </c>
      <c r="Q6947">
        <v>19.8</v>
      </c>
      <c r="R6947" t="s">
        <v>71</v>
      </c>
      <c r="S6947">
        <v>0.71</v>
      </c>
      <c r="T6947" t="s">
        <v>71</v>
      </c>
      <c r="U6947">
        <v>21.89</v>
      </c>
      <c r="V6947" t="s">
        <v>71</v>
      </c>
      <c r="W6947">
        <v>42.98</v>
      </c>
      <c r="X6947" t="s">
        <v>71</v>
      </c>
      <c r="Y6947">
        <v>48.65</v>
      </c>
      <c r="AA6947">
        <v>60.08</v>
      </c>
      <c r="AE6947">
        <v>13.3</v>
      </c>
      <c r="AF6947" t="s">
        <v>71</v>
      </c>
      <c r="AG6947">
        <v>6.4</v>
      </c>
      <c r="AH6947" t="s">
        <v>71</v>
      </c>
      <c r="AS6947">
        <v>4.54</v>
      </c>
      <c r="AT6947" t="s">
        <v>71</v>
      </c>
    </row>
    <row r="6948" spans="1:58" x14ac:dyDescent="0.2">
      <c r="A6948" t="s">
        <v>347</v>
      </c>
      <c r="B6948" t="s">
        <v>348</v>
      </c>
      <c r="C6948">
        <f>-70.02633609 / 41.6980604</f>
        <v>-1.6793667479554995</v>
      </c>
      <c r="D6948" t="s">
        <v>323</v>
      </c>
      <c r="E6948" t="s">
        <v>70</v>
      </c>
      <c r="F6948" s="1">
        <v>39709</v>
      </c>
      <c r="G6948">
        <v>0.5</v>
      </c>
      <c r="I6948">
        <v>3.2</v>
      </c>
      <c r="J6948" t="s">
        <v>71</v>
      </c>
      <c r="K6948">
        <v>25.5</v>
      </c>
      <c r="L6948" t="s">
        <v>71</v>
      </c>
      <c r="M6948">
        <v>1.67</v>
      </c>
      <c r="N6948" t="s">
        <v>71</v>
      </c>
      <c r="O6948">
        <v>6.17</v>
      </c>
      <c r="P6948" t="s">
        <v>71</v>
      </c>
      <c r="Q6948">
        <v>20.7</v>
      </c>
      <c r="R6948" t="s">
        <v>71</v>
      </c>
      <c r="S6948">
        <v>0.84</v>
      </c>
      <c r="T6948" t="s">
        <v>71</v>
      </c>
      <c r="U6948">
        <v>26.02</v>
      </c>
      <c r="V6948" t="s">
        <v>71</v>
      </c>
      <c r="W6948">
        <v>32.33</v>
      </c>
      <c r="X6948" t="s">
        <v>71</v>
      </c>
      <c r="Y6948">
        <v>51.14</v>
      </c>
      <c r="AA6948">
        <v>62.37</v>
      </c>
      <c r="AC6948">
        <v>52.61</v>
      </c>
      <c r="AE6948">
        <v>13.5</v>
      </c>
      <c r="AF6948" t="s">
        <v>71</v>
      </c>
      <c r="AG6948">
        <v>6.2</v>
      </c>
      <c r="AH6948" t="s">
        <v>71</v>
      </c>
      <c r="AS6948">
        <v>3.64</v>
      </c>
      <c r="AT6948" t="s">
        <v>71</v>
      </c>
    </row>
    <row r="6949" spans="1:58" x14ac:dyDescent="0.2">
      <c r="A6949" t="s">
        <v>347</v>
      </c>
      <c r="B6949" t="s">
        <v>348</v>
      </c>
      <c r="C6949">
        <f>-70.02633609 / 41.6980604</f>
        <v>-1.6793667479554995</v>
      </c>
      <c r="D6949" t="s">
        <v>323</v>
      </c>
      <c r="E6949" t="s">
        <v>70</v>
      </c>
      <c r="F6949" s="1">
        <v>39709</v>
      </c>
      <c r="G6949">
        <v>1</v>
      </c>
      <c r="O6949">
        <v>6.08</v>
      </c>
      <c r="P6949" t="s">
        <v>71</v>
      </c>
      <c r="Q6949">
        <v>20.6</v>
      </c>
      <c r="R6949" t="s">
        <v>71</v>
      </c>
    </row>
    <row r="6950" spans="1:58" x14ac:dyDescent="0.2">
      <c r="A6950" t="s">
        <v>347</v>
      </c>
      <c r="B6950" t="s">
        <v>348</v>
      </c>
      <c r="C6950">
        <f>-70.02633609 / 41.6980604</f>
        <v>-1.6793667479554995</v>
      </c>
      <c r="D6950" t="s">
        <v>323</v>
      </c>
      <c r="E6950" t="s">
        <v>70</v>
      </c>
      <c r="F6950" s="1">
        <v>39709</v>
      </c>
      <c r="G6950">
        <v>1.5</v>
      </c>
      <c r="O6950">
        <v>5.62</v>
      </c>
      <c r="P6950" t="s">
        <v>71</v>
      </c>
      <c r="Q6950">
        <v>20.5</v>
      </c>
      <c r="R6950" t="s">
        <v>71</v>
      </c>
    </row>
    <row r="6951" spans="1:58" x14ac:dyDescent="0.2">
      <c r="A6951" t="s">
        <v>347</v>
      </c>
      <c r="B6951" t="s">
        <v>348</v>
      </c>
      <c r="C6951">
        <f>-70.02633609 / 41.6980604</f>
        <v>-1.6793667479554995</v>
      </c>
      <c r="D6951" t="s">
        <v>323</v>
      </c>
      <c r="E6951" t="s">
        <v>70</v>
      </c>
      <c r="F6951" s="1">
        <v>39709</v>
      </c>
      <c r="G6951">
        <v>2</v>
      </c>
      <c r="O6951">
        <v>1.07</v>
      </c>
      <c r="P6951" t="s">
        <v>71</v>
      </c>
      <c r="Q6951">
        <v>20.2</v>
      </c>
      <c r="R6951" t="s">
        <v>71</v>
      </c>
    </row>
    <row r="6952" spans="1:58" x14ac:dyDescent="0.2">
      <c r="A6952" t="s">
        <v>347</v>
      </c>
      <c r="B6952" t="s">
        <v>348</v>
      </c>
      <c r="C6952">
        <f>-70.02633609 / 41.6980604</f>
        <v>-1.6793667479554995</v>
      </c>
      <c r="D6952" t="s">
        <v>323</v>
      </c>
      <c r="E6952" t="s">
        <v>70</v>
      </c>
      <c r="F6952" s="1">
        <v>39709</v>
      </c>
      <c r="G6952">
        <v>2.5</v>
      </c>
      <c r="K6952">
        <v>9.6199999999999992</v>
      </c>
      <c r="L6952" t="s">
        <v>71</v>
      </c>
      <c r="O6952">
        <v>0.71</v>
      </c>
      <c r="P6952" t="s">
        <v>71</v>
      </c>
      <c r="Q6952">
        <v>19.899999999999999</v>
      </c>
      <c r="R6952" t="s">
        <v>71</v>
      </c>
      <c r="S6952">
        <v>0.47</v>
      </c>
      <c r="T6952" t="s">
        <v>71</v>
      </c>
      <c r="U6952">
        <v>14.56</v>
      </c>
      <c r="V6952" t="s">
        <v>71</v>
      </c>
      <c r="W6952">
        <v>45.39</v>
      </c>
      <c r="X6952" t="s">
        <v>71</v>
      </c>
      <c r="Y6952">
        <v>42.77</v>
      </c>
      <c r="AA6952">
        <v>52.81</v>
      </c>
      <c r="AE6952">
        <v>14</v>
      </c>
      <c r="AF6952" t="s">
        <v>71</v>
      </c>
      <c r="AG6952">
        <v>6.11</v>
      </c>
      <c r="AH6952" t="s">
        <v>71</v>
      </c>
      <c r="AS6952">
        <v>12.57</v>
      </c>
      <c r="AT6952" t="s">
        <v>71</v>
      </c>
    </row>
    <row r="6953" spans="1:58" x14ac:dyDescent="0.2">
      <c r="A6953" t="s">
        <v>347</v>
      </c>
      <c r="B6953" t="s">
        <v>348</v>
      </c>
      <c r="C6953">
        <f>-70.02633609 / 41.6980604</f>
        <v>-1.6793667479554995</v>
      </c>
      <c r="D6953" t="s">
        <v>323</v>
      </c>
      <c r="E6953" t="s">
        <v>70</v>
      </c>
      <c r="F6953" s="1">
        <v>42634</v>
      </c>
      <c r="G6953">
        <v>0.5</v>
      </c>
      <c r="I6953">
        <v>3.1</v>
      </c>
      <c r="J6953" t="s">
        <v>71</v>
      </c>
      <c r="K6953">
        <v>2.35</v>
      </c>
      <c r="L6953" t="s">
        <v>71</v>
      </c>
      <c r="M6953">
        <v>3.05</v>
      </c>
      <c r="N6953" t="s">
        <v>71</v>
      </c>
      <c r="O6953">
        <v>6.15</v>
      </c>
      <c r="P6953" t="s">
        <v>71</v>
      </c>
      <c r="Q6953">
        <v>23</v>
      </c>
      <c r="R6953" t="s">
        <v>71</v>
      </c>
      <c r="S6953">
        <v>0.4</v>
      </c>
      <c r="T6953" t="s">
        <v>71</v>
      </c>
      <c r="U6953">
        <v>12.39</v>
      </c>
      <c r="V6953" t="s">
        <v>71</v>
      </c>
      <c r="W6953">
        <v>40.700000000000003</v>
      </c>
      <c r="X6953" t="s">
        <v>71</v>
      </c>
      <c r="Y6953">
        <v>40.44</v>
      </c>
      <c r="AA6953">
        <v>38.979999999999997</v>
      </c>
      <c r="AC6953">
        <v>43.93</v>
      </c>
      <c r="AE6953">
        <v>25.6</v>
      </c>
      <c r="AF6953" t="s">
        <v>71</v>
      </c>
      <c r="AG6953">
        <v>6.62</v>
      </c>
      <c r="AH6953" t="s">
        <v>71</v>
      </c>
      <c r="AS6953">
        <v>1.73</v>
      </c>
      <c r="AT6953" t="s">
        <v>71</v>
      </c>
      <c r="BE6953">
        <v>4.08</v>
      </c>
      <c r="BF6953" t="s">
        <v>71</v>
      </c>
    </row>
    <row r="6954" spans="1:58" x14ac:dyDescent="0.2">
      <c r="A6954" t="s">
        <v>347</v>
      </c>
      <c r="B6954" t="s">
        <v>348</v>
      </c>
      <c r="C6954">
        <f>-70.02633609 / 41.6980604</f>
        <v>-1.6793667479554995</v>
      </c>
      <c r="D6954" t="s">
        <v>323</v>
      </c>
      <c r="E6954" t="s">
        <v>70</v>
      </c>
      <c r="F6954" s="1">
        <v>42634</v>
      </c>
      <c r="G6954">
        <v>1</v>
      </c>
      <c r="O6954">
        <v>3.6</v>
      </c>
      <c r="P6954" t="s">
        <v>71</v>
      </c>
      <c r="Q6954">
        <v>22.5</v>
      </c>
      <c r="R6954" t="s">
        <v>71</v>
      </c>
    </row>
    <row r="6955" spans="1:58" x14ac:dyDescent="0.2">
      <c r="A6955" t="s">
        <v>347</v>
      </c>
      <c r="B6955" t="s">
        <v>348</v>
      </c>
      <c r="C6955">
        <f>-70.02633609 / 41.6980604</f>
        <v>-1.6793667479554995</v>
      </c>
      <c r="D6955" t="s">
        <v>323</v>
      </c>
      <c r="E6955" t="s">
        <v>70</v>
      </c>
      <c r="F6955" s="1">
        <v>42634</v>
      </c>
      <c r="G6955">
        <v>1.5</v>
      </c>
      <c r="O6955">
        <v>3.8</v>
      </c>
      <c r="P6955" t="s">
        <v>71</v>
      </c>
      <c r="Q6955">
        <v>21.8</v>
      </c>
      <c r="R6955" t="s">
        <v>71</v>
      </c>
    </row>
    <row r="6956" spans="1:58" x14ac:dyDescent="0.2">
      <c r="A6956" t="s">
        <v>347</v>
      </c>
      <c r="B6956" t="s">
        <v>348</v>
      </c>
      <c r="C6956">
        <f>-70.02633609 / 41.6980604</f>
        <v>-1.6793667479554995</v>
      </c>
      <c r="D6956" t="s">
        <v>323</v>
      </c>
      <c r="E6956" t="s">
        <v>70</v>
      </c>
      <c r="F6956" s="1">
        <v>42634</v>
      </c>
      <c r="G6956">
        <v>2</v>
      </c>
      <c r="K6956">
        <v>2.48</v>
      </c>
      <c r="L6956" t="s">
        <v>71</v>
      </c>
      <c r="O6956">
        <v>3.17</v>
      </c>
      <c r="P6956" t="s">
        <v>71</v>
      </c>
      <c r="Q6956">
        <v>21.3</v>
      </c>
      <c r="R6956" t="s">
        <v>71</v>
      </c>
      <c r="S6956">
        <v>0.46</v>
      </c>
      <c r="T6956" t="s">
        <v>71</v>
      </c>
      <c r="U6956">
        <v>14.25</v>
      </c>
      <c r="V6956" t="s">
        <v>71</v>
      </c>
      <c r="W6956">
        <v>43.89</v>
      </c>
      <c r="X6956" t="s">
        <v>71</v>
      </c>
      <c r="Y6956">
        <v>42.46</v>
      </c>
      <c r="AA6956">
        <v>39.51</v>
      </c>
      <c r="AE6956">
        <v>26.2</v>
      </c>
      <c r="AF6956" t="s">
        <v>71</v>
      </c>
      <c r="AG6956">
        <v>6.37</v>
      </c>
      <c r="AH6956" t="s">
        <v>71</v>
      </c>
      <c r="AS6956">
        <v>2.66</v>
      </c>
      <c r="AT6956" t="s">
        <v>71</v>
      </c>
      <c r="BE6956">
        <v>5.14</v>
      </c>
      <c r="BF6956" t="s">
        <v>71</v>
      </c>
    </row>
    <row r="6957" spans="1:58" x14ac:dyDescent="0.2">
      <c r="A6957" t="s">
        <v>347</v>
      </c>
      <c r="B6957" t="s">
        <v>348</v>
      </c>
      <c r="C6957">
        <f>-70.02633609 / 41.6980604</f>
        <v>-1.6793667479554995</v>
      </c>
      <c r="D6957" t="s">
        <v>323</v>
      </c>
      <c r="E6957" t="s">
        <v>70</v>
      </c>
      <c r="F6957" s="1">
        <v>42634</v>
      </c>
      <c r="G6957">
        <v>2.5</v>
      </c>
      <c r="O6957">
        <v>2.2599999999999998</v>
      </c>
      <c r="P6957" t="s">
        <v>71</v>
      </c>
      <c r="Q6957">
        <v>21</v>
      </c>
      <c r="R6957" t="s">
        <v>71</v>
      </c>
    </row>
    <row r="6958" spans="1:58" x14ac:dyDescent="0.2">
      <c r="A6958" t="s">
        <v>347</v>
      </c>
      <c r="B6958" t="s">
        <v>348</v>
      </c>
      <c r="C6958">
        <f>-70.02633609 / 41.6980604</f>
        <v>-1.6793667479554995</v>
      </c>
      <c r="D6958" t="s">
        <v>323</v>
      </c>
      <c r="E6958" t="s">
        <v>70</v>
      </c>
      <c r="F6958" s="1">
        <v>42634</v>
      </c>
      <c r="G6958">
        <v>2.9</v>
      </c>
      <c r="O6958">
        <v>1.1299999999999999</v>
      </c>
      <c r="P6958" t="s">
        <v>71</v>
      </c>
      <c r="Q6958">
        <v>20.9</v>
      </c>
      <c r="R6958" t="s">
        <v>71</v>
      </c>
    </row>
    <row r="6959" spans="1:58" x14ac:dyDescent="0.2">
      <c r="A6959" t="s">
        <v>355</v>
      </c>
      <c r="B6959" t="s">
        <v>356</v>
      </c>
      <c r="C6959">
        <f>-70.00724009 / 41.69433283</f>
        <v>-1.6790588873418362</v>
      </c>
      <c r="D6959" t="s">
        <v>357</v>
      </c>
      <c r="E6959" t="s">
        <v>70</v>
      </c>
      <c r="F6959" s="1">
        <v>37143</v>
      </c>
      <c r="G6959">
        <v>0.5</v>
      </c>
      <c r="I6959">
        <v>10.95</v>
      </c>
      <c r="J6959" t="s">
        <v>71</v>
      </c>
      <c r="K6959">
        <v>1.83</v>
      </c>
      <c r="L6959" t="s">
        <v>71</v>
      </c>
      <c r="M6959">
        <v>8.07</v>
      </c>
      <c r="N6959" t="s">
        <v>71</v>
      </c>
      <c r="O6959">
        <v>8.1999999999999993</v>
      </c>
      <c r="P6959" t="s">
        <v>71</v>
      </c>
      <c r="Q6959">
        <v>25.77</v>
      </c>
      <c r="R6959" t="s">
        <v>71</v>
      </c>
      <c r="S6959">
        <v>0.05</v>
      </c>
      <c r="T6959" t="s">
        <v>71</v>
      </c>
      <c r="U6959">
        <v>1.55</v>
      </c>
      <c r="V6959" t="s">
        <v>71</v>
      </c>
      <c r="W6959">
        <v>19.8</v>
      </c>
      <c r="X6959" t="s">
        <v>71</v>
      </c>
      <c r="Y6959">
        <v>10.47</v>
      </c>
      <c r="AA6959">
        <v>36.53</v>
      </c>
      <c r="AC6959">
        <v>29.91</v>
      </c>
      <c r="AE6959">
        <v>2.5</v>
      </c>
      <c r="AF6959" t="s">
        <v>71</v>
      </c>
      <c r="AG6959">
        <v>6.53</v>
      </c>
      <c r="AH6959" t="s">
        <v>71</v>
      </c>
      <c r="AS6959">
        <v>0</v>
      </c>
      <c r="AT6959" t="s">
        <v>71</v>
      </c>
    </row>
    <row r="6960" spans="1:58" x14ac:dyDescent="0.2">
      <c r="A6960" t="s">
        <v>355</v>
      </c>
      <c r="B6960" t="s">
        <v>356</v>
      </c>
      <c r="C6960">
        <f>-70.00724009 / 41.69433283</f>
        <v>-1.6790588873418362</v>
      </c>
      <c r="D6960" t="s">
        <v>357</v>
      </c>
      <c r="E6960" t="s">
        <v>70</v>
      </c>
      <c r="F6960" s="1">
        <v>37143</v>
      </c>
      <c r="G6960">
        <v>1</v>
      </c>
      <c r="O6960">
        <v>8.0399999999999991</v>
      </c>
      <c r="P6960" t="s">
        <v>71</v>
      </c>
      <c r="Q6960">
        <v>25.63</v>
      </c>
      <c r="R6960" t="s">
        <v>71</v>
      </c>
    </row>
    <row r="6961" spans="1:46" x14ac:dyDescent="0.2">
      <c r="A6961" t="s">
        <v>355</v>
      </c>
      <c r="B6961" t="s">
        <v>356</v>
      </c>
      <c r="C6961">
        <f>-70.00724009 / 41.69433283</f>
        <v>-1.6790588873418362</v>
      </c>
      <c r="D6961" t="s">
        <v>357</v>
      </c>
      <c r="E6961" t="s">
        <v>70</v>
      </c>
      <c r="F6961" s="1">
        <v>37143</v>
      </c>
      <c r="G6961">
        <v>2</v>
      </c>
      <c r="O6961">
        <v>8.09</v>
      </c>
      <c r="P6961" t="s">
        <v>71</v>
      </c>
      <c r="Q6961">
        <v>25.42</v>
      </c>
      <c r="R6961" t="s">
        <v>71</v>
      </c>
    </row>
    <row r="6962" spans="1:46" x14ac:dyDescent="0.2">
      <c r="A6962" t="s">
        <v>355</v>
      </c>
      <c r="B6962" t="s">
        <v>356</v>
      </c>
      <c r="C6962">
        <f>-70.00724009 / 41.69433283</f>
        <v>-1.6790588873418362</v>
      </c>
      <c r="D6962" t="s">
        <v>357</v>
      </c>
      <c r="E6962" t="s">
        <v>70</v>
      </c>
      <c r="F6962" s="1">
        <v>37143</v>
      </c>
      <c r="G6962">
        <v>3</v>
      </c>
      <c r="K6962">
        <v>2.0699999999999998</v>
      </c>
      <c r="L6962" t="s">
        <v>71</v>
      </c>
      <c r="O6962">
        <v>8.08</v>
      </c>
      <c r="P6962" t="s">
        <v>71</v>
      </c>
      <c r="Q6962">
        <v>25.39</v>
      </c>
      <c r="R6962" t="s">
        <v>71</v>
      </c>
      <c r="S6962">
        <v>0.11</v>
      </c>
      <c r="T6962" t="s">
        <v>71</v>
      </c>
      <c r="U6962">
        <v>3.41</v>
      </c>
      <c r="V6962" t="s">
        <v>71</v>
      </c>
      <c r="W6962">
        <v>18.3</v>
      </c>
      <c r="X6962" t="s">
        <v>71</v>
      </c>
      <c r="Y6962">
        <v>21.84</v>
      </c>
      <c r="AA6962">
        <v>37.74</v>
      </c>
      <c r="AE6962">
        <v>2.2999999999999998</v>
      </c>
      <c r="AF6962" t="s">
        <v>71</v>
      </c>
      <c r="AG6962">
        <v>6.36</v>
      </c>
      <c r="AH6962" t="s">
        <v>71</v>
      </c>
      <c r="AS6962">
        <v>0.04</v>
      </c>
      <c r="AT6962" t="s">
        <v>71</v>
      </c>
    </row>
    <row r="6963" spans="1:46" x14ac:dyDescent="0.2">
      <c r="A6963" t="s">
        <v>355</v>
      </c>
      <c r="B6963" t="s">
        <v>356</v>
      </c>
      <c r="C6963">
        <f>-70.00724009 / 41.69433283</f>
        <v>-1.6790588873418362</v>
      </c>
      <c r="D6963" t="s">
        <v>357</v>
      </c>
      <c r="E6963" t="s">
        <v>70</v>
      </c>
      <c r="F6963" s="1">
        <v>37143</v>
      </c>
      <c r="G6963">
        <v>4</v>
      </c>
      <c r="O6963">
        <v>8.0399999999999991</v>
      </c>
      <c r="P6963" t="s">
        <v>71</v>
      </c>
      <c r="Q6963">
        <v>25.28</v>
      </c>
      <c r="R6963" t="s">
        <v>71</v>
      </c>
    </row>
    <row r="6964" spans="1:46" x14ac:dyDescent="0.2">
      <c r="A6964" t="s">
        <v>355</v>
      </c>
      <c r="B6964" t="s">
        <v>356</v>
      </c>
      <c r="C6964">
        <f>-70.00724009 / 41.69433283</f>
        <v>-1.6790588873418362</v>
      </c>
      <c r="D6964" t="s">
        <v>357</v>
      </c>
      <c r="E6964" t="s">
        <v>70</v>
      </c>
      <c r="F6964" s="1">
        <v>37143</v>
      </c>
      <c r="G6964">
        <v>5</v>
      </c>
      <c r="O6964">
        <v>8</v>
      </c>
      <c r="P6964" t="s">
        <v>71</v>
      </c>
      <c r="Q6964">
        <v>25.22</v>
      </c>
      <c r="R6964" t="s">
        <v>71</v>
      </c>
    </row>
    <row r="6965" spans="1:46" x14ac:dyDescent="0.2">
      <c r="A6965" t="s">
        <v>355</v>
      </c>
      <c r="B6965" t="s">
        <v>356</v>
      </c>
      <c r="C6965">
        <f>-70.00724009 / 41.69433283</f>
        <v>-1.6790588873418362</v>
      </c>
      <c r="D6965" t="s">
        <v>357</v>
      </c>
      <c r="E6965" t="s">
        <v>70</v>
      </c>
      <c r="F6965" s="1">
        <v>37143</v>
      </c>
      <c r="G6965">
        <v>6</v>
      </c>
      <c r="O6965">
        <v>7.96</v>
      </c>
      <c r="P6965" t="s">
        <v>71</v>
      </c>
      <c r="Q6965">
        <v>25.18</v>
      </c>
      <c r="R6965" t="s">
        <v>71</v>
      </c>
    </row>
    <row r="6966" spans="1:46" x14ac:dyDescent="0.2">
      <c r="A6966" t="s">
        <v>355</v>
      </c>
      <c r="B6966" t="s">
        <v>356</v>
      </c>
      <c r="C6966">
        <f>-70.00724009 / 41.69433283</f>
        <v>-1.6790588873418362</v>
      </c>
      <c r="D6966" t="s">
        <v>357</v>
      </c>
      <c r="E6966" t="s">
        <v>70</v>
      </c>
      <c r="F6966" s="1">
        <v>37143</v>
      </c>
      <c r="G6966">
        <v>7</v>
      </c>
      <c r="O6966">
        <v>7.95</v>
      </c>
      <c r="P6966" t="s">
        <v>71</v>
      </c>
      <c r="Q6966">
        <v>25.07</v>
      </c>
      <c r="R6966" t="s">
        <v>71</v>
      </c>
    </row>
    <row r="6967" spans="1:46" x14ac:dyDescent="0.2">
      <c r="A6967" t="s">
        <v>355</v>
      </c>
      <c r="B6967" t="s">
        <v>356</v>
      </c>
      <c r="C6967">
        <f>-70.00724009 / 41.69433283</f>
        <v>-1.6790588873418362</v>
      </c>
      <c r="D6967" t="s">
        <v>357</v>
      </c>
      <c r="E6967" t="s">
        <v>70</v>
      </c>
      <c r="F6967" s="1">
        <v>37143</v>
      </c>
      <c r="G6967">
        <v>8</v>
      </c>
      <c r="K6967">
        <v>1.66</v>
      </c>
      <c r="L6967" t="s">
        <v>71</v>
      </c>
      <c r="O6967">
        <v>7.87</v>
      </c>
      <c r="P6967" t="s">
        <v>71</v>
      </c>
      <c r="Q6967">
        <v>24.92</v>
      </c>
      <c r="R6967" t="s">
        <v>71</v>
      </c>
      <c r="S6967">
        <v>0.33</v>
      </c>
      <c r="T6967" t="s">
        <v>71</v>
      </c>
      <c r="U6967">
        <v>10.220000000000001</v>
      </c>
      <c r="V6967" t="s">
        <v>71</v>
      </c>
      <c r="W6967">
        <v>18.2</v>
      </c>
      <c r="X6967" t="s">
        <v>71</v>
      </c>
      <c r="Y6967">
        <v>37.67</v>
      </c>
      <c r="AA6967">
        <v>35.57</v>
      </c>
      <c r="AE6967">
        <v>2.4</v>
      </c>
      <c r="AF6967" t="s">
        <v>71</v>
      </c>
      <c r="AG6967">
        <v>6.32</v>
      </c>
      <c r="AH6967" t="s">
        <v>71</v>
      </c>
      <c r="AS6967">
        <v>1.1200000000000001</v>
      </c>
      <c r="AT6967" t="s">
        <v>71</v>
      </c>
    </row>
    <row r="6968" spans="1:46" x14ac:dyDescent="0.2">
      <c r="A6968" t="s">
        <v>355</v>
      </c>
      <c r="B6968" t="s">
        <v>356</v>
      </c>
      <c r="C6968">
        <f>-70.00724009 / 41.69433283</f>
        <v>-1.6790588873418362</v>
      </c>
      <c r="D6968" t="s">
        <v>357</v>
      </c>
      <c r="E6968" t="s">
        <v>70</v>
      </c>
      <c r="F6968" s="1">
        <v>37143</v>
      </c>
      <c r="G6968">
        <v>8.5</v>
      </c>
      <c r="O6968">
        <v>6.87</v>
      </c>
      <c r="P6968" t="s">
        <v>71</v>
      </c>
      <c r="Q6968">
        <v>24.5</v>
      </c>
      <c r="R6968" t="s">
        <v>71</v>
      </c>
    </row>
    <row r="6969" spans="1:46" x14ac:dyDescent="0.2">
      <c r="A6969" t="s">
        <v>355</v>
      </c>
      <c r="B6969" t="s">
        <v>356</v>
      </c>
      <c r="C6969">
        <f>-70.00724009 / 41.69433283</f>
        <v>-1.6790588873418362</v>
      </c>
      <c r="D6969" t="s">
        <v>357</v>
      </c>
      <c r="E6969" t="s">
        <v>70</v>
      </c>
      <c r="F6969" s="1">
        <v>37143</v>
      </c>
      <c r="G6969">
        <v>9</v>
      </c>
      <c r="O6969">
        <v>1.52</v>
      </c>
      <c r="P6969" t="s">
        <v>71</v>
      </c>
      <c r="Q6969">
        <v>22.78</v>
      </c>
      <c r="R6969" t="s">
        <v>71</v>
      </c>
    </row>
    <row r="6970" spans="1:46" x14ac:dyDescent="0.2">
      <c r="A6970" t="s">
        <v>355</v>
      </c>
      <c r="B6970" t="s">
        <v>356</v>
      </c>
      <c r="C6970">
        <f>-70.00724009 / 41.69433283</f>
        <v>-1.6790588873418362</v>
      </c>
      <c r="D6970" t="s">
        <v>357</v>
      </c>
      <c r="E6970" t="s">
        <v>70</v>
      </c>
      <c r="F6970" s="1">
        <v>37143</v>
      </c>
      <c r="G6970">
        <v>10</v>
      </c>
      <c r="K6970">
        <v>2.86</v>
      </c>
      <c r="L6970" t="s">
        <v>71</v>
      </c>
      <c r="O6970">
        <v>1.04</v>
      </c>
      <c r="P6970" t="s">
        <v>71</v>
      </c>
      <c r="Q6970">
        <v>19.809999999999999</v>
      </c>
      <c r="R6970" t="s">
        <v>71</v>
      </c>
      <c r="S6970">
        <v>0.38</v>
      </c>
      <c r="T6970" t="s">
        <v>71</v>
      </c>
      <c r="U6970">
        <v>11.77</v>
      </c>
      <c r="V6970" t="s">
        <v>71</v>
      </c>
      <c r="W6970">
        <v>21.1</v>
      </c>
      <c r="X6970" t="s">
        <v>71</v>
      </c>
      <c r="Y6970">
        <v>39.700000000000003</v>
      </c>
      <c r="AA6970">
        <v>40.909999999999997</v>
      </c>
      <c r="AE6970">
        <v>6.2</v>
      </c>
      <c r="AF6970" t="s">
        <v>71</v>
      </c>
      <c r="AG6970">
        <v>6.03</v>
      </c>
      <c r="AH6970" t="s">
        <v>71</v>
      </c>
      <c r="AS6970">
        <v>1.72</v>
      </c>
      <c r="AT6970" t="s">
        <v>71</v>
      </c>
    </row>
    <row r="6971" spans="1:46" x14ac:dyDescent="0.2">
      <c r="A6971" t="s">
        <v>355</v>
      </c>
      <c r="B6971" t="s">
        <v>356</v>
      </c>
      <c r="C6971">
        <f>-70.00724009 / 41.69433283</f>
        <v>-1.6790588873418362</v>
      </c>
      <c r="D6971" t="s">
        <v>357</v>
      </c>
      <c r="E6971" t="s">
        <v>70</v>
      </c>
      <c r="F6971" s="1">
        <v>37873</v>
      </c>
      <c r="G6971">
        <v>0.5</v>
      </c>
      <c r="I6971">
        <v>12.06</v>
      </c>
      <c r="J6971" t="s">
        <v>71</v>
      </c>
      <c r="K6971">
        <v>1.22</v>
      </c>
      <c r="L6971" t="s">
        <v>71</v>
      </c>
      <c r="M6971">
        <v>5.35</v>
      </c>
      <c r="N6971" t="s">
        <v>71</v>
      </c>
      <c r="O6971">
        <v>8.34</v>
      </c>
      <c r="P6971" t="s">
        <v>71</v>
      </c>
      <c r="Q6971">
        <v>22.35</v>
      </c>
      <c r="R6971" t="s">
        <v>71</v>
      </c>
      <c r="S6971">
        <v>0.2</v>
      </c>
      <c r="T6971" t="s">
        <v>71</v>
      </c>
      <c r="U6971">
        <v>6.19</v>
      </c>
      <c r="V6971" t="s">
        <v>71</v>
      </c>
      <c r="W6971">
        <v>10.6</v>
      </c>
      <c r="X6971" t="s">
        <v>71</v>
      </c>
      <c r="Y6971">
        <v>30.44</v>
      </c>
      <c r="AA6971">
        <v>32.549999999999997</v>
      </c>
      <c r="AC6971">
        <v>35.83</v>
      </c>
      <c r="AE6971">
        <v>0.24</v>
      </c>
      <c r="AF6971" t="s">
        <v>71</v>
      </c>
      <c r="AG6971">
        <v>6.46</v>
      </c>
      <c r="AH6971" t="s">
        <v>71</v>
      </c>
      <c r="AS6971">
        <v>0.18</v>
      </c>
      <c r="AT6971" t="s">
        <v>71</v>
      </c>
    </row>
    <row r="6972" spans="1:46" x14ac:dyDescent="0.2">
      <c r="A6972" t="s">
        <v>355</v>
      </c>
      <c r="B6972" t="s">
        <v>356</v>
      </c>
      <c r="C6972">
        <f>-70.00724009 / 41.69433283</f>
        <v>-1.6790588873418362</v>
      </c>
      <c r="D6972" t="s">
        <v>357</v>
      </c>
      <c r="E6972" t="s">
        <v>70</v>
      </c>
      <c r="F6972" s="1">
        <v>37873</v>
      </c>
      <c r="G6972">
        <v>1</v>
      </c>
      <c r="O6972">
        <v>8.35</v>
      </c>
      <c r="P6972" t="s">
        <v>71</v>
      </c>
      <c r="Q6972">
        <v>22.34</v>
      </c>
      <c r="R6972" t="s">
        <v>71</v>
      </c>
    </row>
    <row r="6973" spans="1:46" x14ac:dyDescent="0.2">
      <c r="A6973" t="s">
        <v>355</v>
      </c>
      <c r="B6973" t="s">
        <v>356</v>
      </c>
      <c r="C6973">
        <f>-70.00724009 / 41.69433283</f>
        <v>-1.6790588873418362</v>
      </c>
      <c r="D6973" t="s">
        <v>357</v>
      </c>
      <c r="E6973" t="s">
        <v>70</v>
      </c>
      <c r="F6973" s="1">
        <v>37873</v>
      </c>
      <c r="G6973">
        <v>2</v>
      </c>
      <c r="O6973">
        <v>8.36</v>
      </c>
      <c r="P6973" t="s">
        <v>71</v>
      </c>
      <c r="Q6973">
        <v>22.33</v>
      </c>
      <c r="R6973" t="s">
        <v>71</v>
      </c>
    </row>
    <row r="6974" spans="1:46" x14ac:dyDescent="0.2">
      <c r="A6974" t="s">
        <v>355</v>
      </c>
      <c r="B6974" t="s">
        <v>356</v>
      </c>
      <c r="C6974">
        <f>-70.00724009 / 41.69433283</f>
        <v>-1.6790588873418362</v>
      </c>
      <c r="D6974" t="s">
        <v>357</v>
      </c>
      <c r="E6974" t="s">
        <v>70</v>
      </c>
      <c r="F6974" s="1">
        <v>37873</v>
      </c>
      <c r="G6974">
        <v>3</v>
      </c>
      <c r="K6974">
        <v>0.95</v>
      </c>
      <c r="L6974" t="s">
        <v>71</v>
      </c>
      <c r="O6974">
        <v>8.3699999999999992</v>
      </c>
      <c r="P6974" t="s">
        <v>71</v>
      </c>
      <c r="Q6974">
        <v>22.34</v>
      </c>
      <c r="R6974" t="s">
        <v>71</v>
      </c>
      <c r="S6974">
        <v>0.5</v>
      </c>
      <c r="T6974" t="s">
        <v>71</v>
      </c>
      <c r="U6974">
        <v>15.49</v>
      </c>
      <c r="V6974" t="s">
        <v>71</v>
      </c>
      <c r="W6974">
        <v>12.5</v>
      </c>
      <c r="X6974" t="s">
        <v>71</v>
      </c>
      <c r="Y6974">
        <v>43.66</v>
      </c>
      <c r="AA6974">
        <v>30.1</v>
      </c>
      <c r="AE6974">
        <v>0.24</v>
      </c>
      <c r="AF6974" t="s">
        <v>71</v>
      </c>
      <c r="AG6974">
        <v>6.05</v>
      </c>
      <c r="AH6974" t="s">
        <v>71</v>
      </c>
      <c r="AS6974">
        <v>0.18</v>
      </c>
      <c r="AT6974" t="s">
        <v>71</v>
      </c>
    </row>
    <row r="6975" spans="1:46" x14ac:dyDescent="0.2">
      <c r="A6975" t="s">
        <v>355</v>
      </c>
      <c r="B6975" t="s">
        <v>356</v>
      </c>
      <c r="C6975">
        <f>-70.00724009 / 41.69433283</f>
        <v>-1.6790588873418362</v>
      </c>
      <c r="D6975" t="s">
        <v>357</v>
      </c>
      <c r="E6975" t="s">
        <v>70</v>
      </c>
      <c r="F6975" s="1">
        <v>37873</v>
      </c>
      <c r="G6975">
        <v>4</v>
      </c>
      <c r="O6975">
        <v>8.36</v>
      </c>
      <c r="P6975" t="s">
        <v>71</v>
      </c>
      <c r="Q6975">
        <v>22.32</v>
      </c>
      <c r="R6975" t="s">
        <v>71</v>
      </c>
    </row>
    <row r="6976" spans="1:46" x14ac:dyDescent="0.2">
      <c r="A6976" t="s">
        <v>355</v>
      </c>
      <c r="B6976" t="s">
        <v>356</v>
      </c>
      <c r="C6976">
        <f>-70.00724009 / 41.69433283</f>
        <v>-1.6790588873418362</v>
      </c>
      <c r="D6976" t="s">
        <v>357</v>
      </c>
      <c r="E6976" t="s">
        <v>70</v>
      </c>
      <c r="F6976" s="1">
        <v>37873</v>
      </c>
      <c r="G6976">
        <v>5</v>
      </c>
      <c r="O6976">
        <v>8.3699999999999992</v>
      </c>
      <c r="P6976" t="s">
        <v>71</v>
      </c>
      <c r="Q6976">
        <v>22.31</v>
      </c>
      <c r="R6976" t="s">
        <v>71</v>
      </c>
    </row>
    <row r="6977" spans="1:46" x14ac:dyDescent="0.2">
      <c r="A6977" t="s">
        <v>355</v>
      </c>
      <c r="B6977" t="s">
        <v>356</v>
      </c>
      <c r="C6977">
        <f>-70.00724009 / 41.69433283</f>
        <v>-1.6790588873418362</v>
      </c>
      <c r="D6977" t="s">
        <v>357</v>
      </c>
      <c r="E6977" t="s">
        <v>70</v>
      </c>
      <c r="F6977" s="1">
        <v>37873</v>
      </c>
      <c r="G6977">
        <v>6</v>
      </c>
      <c r="O6977">
        <v>8.36</v>
      </c>
      <c r="P6977" t="s">
        <v>71</v>
      </c>
      <c r="Q6977">
        <v>22.36</v>
      </c>
      <c r="R6977" t="s">
        <v>71</v>
      </c>
    </row>
    <row r="6978" spans="1:46" x14ac:dyDescent="0.2">
      <c r="A6978" t="s">
        <v>355</v>
      </c>
      <c r="B6978" t="s">
        <v>356</v>
      </c>
      <c r="C6978">
        <f>-70.00724009 / 41.69433283</f>
        <v>-1.6790588873418362</v>
      </c>
      <c r="D6978" t="s">
        <v>357</v>
      </c>
      <c r="E6978" t="s">
        <v>70</v>
      </c>
      <c r="F6978" s="1">
        <v>37873</v>
      </c>
      <c r="G6978">
        <v>7</v>
      </c>
      <c r="O6978">
        <v>8.33</v>
      </c>
      <c r="P6978" t="s">
        <v>71</v>
      </c>
      <c r="Q6978">
        <v>22.25</v>
      </c>
      <c r="R6978" t="s">
        <v>71</v>
      </c>
    </row>
    <row r="6979" spans="1:46" x14ac:dyDescent="0.2">
      <c r="A6979" t="s">
        <v>355</v>
      </c>
      <c r="B6979" t="s">
        <v>356</v>
      </c>
      <c r="C6979">
        <f>-70.00724009 / 41.69433283</f>
        <v>-1.6790588873418362</v>
      </c>
      <c r="D6979" t="s">
        <v>357</v>
      </c>
      <c r="E6979" t="s">
        <v>70</v>
      </c>
      <c r="F6979" s="1">
        <v>37873</v>
      </c>
      <c r="G6979">
        <v>8</v>
      </c>
      <c r="O6979">
        <v>7.9</v>
      </c>
      <c r="P6979" t="s">
        <v>71</v>
      </c>
      <c r="Q6979">
        <v>21.84</v>
      </c>
      <c r="R6979" t="s">
        <v>71</v>
      </c>
    </row>
    <row r="6980" spans="1:46" x14ac:dyDescent="0.2">
      <c r="A6980" t="s">
        <v>355</v>
      </c>
      <c r="B6980" t="s">
        <v>356</v>
      </c>
      <c r="C6980">
        <f>-70.00724009 / 41.69433283</f>
        <v>-1.6790588873418362</v>
      </c>
      <c r="D6980" t="s">
        <v>357</v>
      </c>
      <c r="E6980" t="s">
        <v>70</v>
      </c>
      <c r="F6980" s="1">
        <v>37873</v>
      </c>
      <c r="G6980">
        <v>8.5</v>
      </c>
      <c r="O6980">
        <v>5.69</v>
      </c>
      <c r="P6980" t="s">
        <v>71</v>
      </c>
      <c r="Q6980">
        <v>18.38</v>
      </c>
      <c r="R6980" t="s">
        <v>71</v>
      </c>
    </row>
    <row r="6981" spans="1:46" x14ac:dyDescent="0.2">
      <c r="A6981" t="s">
        <v>355</v>
      </c>
      <c r="B6981" t="s">
        <v>356</v>
      </c>
      <c r="C6981">
        <f>-70.00724009 / 41.69433283</f>
        <v>-1.6790588873418362</v>
      </c>
      <c r="D6981" t="s">
        <v>357</v>
      </c>
      <c r="E6981" t="s">
        <v>70</v>
      </c>
      <c r="F6981" s="1">
        <v>37873</v>
      </c>
      <c r="G6981">
        <v>9</v>
      </c>
      <c r="K6981">
        <v>1.9</v>
      </c>
      <c r="L6981" t="s">
        <v>71</v>
      </c>
      <c r="O6981">
        <v>2.2999999999999998</v>
      </c>
      <c r="P6981" t="s">
        <v>71</v>
      </c>
      <c r="Q6981">
        <v>16.72</v>
      </c>
      <c r="R6981" t="s">
        <v>71</v>
      </c>
      <c r="S6981">
        <v>0.3</v>
      </c>
      <c r="T6981" t="s">
        <v>71</v>
      </c>
      <c r="U6981">
        <v>9.2899999999999991</v>
      </c>
      <c r="V6981" t="s">
        <v>71</v>
      </c>
      <c r="W6981">
        <v>13</v>
      </c>
      <c r="X6981" t="s">
        <v>71</v>
      </c>
      <c r="Y6981">
        <v>36.29</v>
      </c>
      <c r="AA6981">
        <v>36.9</v>
      </c>
      <c r="AE6981">
        <v>0.39</v>
      </c>
      <c r="AF6981" t="s">
        <v>71</v>
      </c>
      <c r="AG6981">
        <v>6.09</v>
      </c>
      <c r="AH6981" t="s">
        <v>71</v>
      </c>
      <c r="AS6981">
        <v>0.09</v>
      </c>
      <c r="AT6981" t="s">
        <v>71</v>
      </c>
    </row>
    <row r="6982" spans="1:46" x14ac:dyDescent="0.2">
      <c r="A6982" t="s">
        <v>355</v>
      </c>
      <c r="B6982" t="s">
        <v>356</v>
      </c>
      <c r="C6982">
        <f>-70.00724009 / 41.69433283</f>
        <v>-1.6790588873418362</v>
      </c>
      <c r="D6982" t="s">
        <v>357</v>
      </c>
      <c r="E6982" t="s">
        <v>70</v>
      </c>
      <c r="F6982" s="1">
        <v>37873</v>
      </c>
      <c r="G6982">
        <v>10</v>
      </c>
      <c r="O6982">
        <v>1.05</v>
      </c>
      <c r="P6982" t="s">
        <v>71</v>
      </c>
      <c r="Q6982">
        <v>15.2</v>
      </c>
      <c r="R6982" t="s">
        <v>71</v>
      </c>
    </row>
    <row r="6983" spans="1:46" x14ac:dyDescent="0.2">
      <c r="A6983" t="s">
        <v>355</v>
      </c>
      <c r="B6983" t="s">
        <v>356</v>
      </c>
      <c r="C6983">
        <f>-70.00724009 / 41.69433283</f>
        <v>-1.6790588873418362</v>
      </c>
      <c r="D6983" t="s">
        <v>357</v>
      </c>
      <c r="E6983" t="s">
        <v>70</v>
      </c>
      <c r="F6983" s="1">
        <v>37873</v>
      </c>
      <c r="G6983">
        <v>11</v>
      </c>
      <c r="K6983">
        <v>20.350000000000001</v>
      </c>
      <c r="L6983" t="s">
        <v>71</v>
      </c>
      <c r="O6983">
        <v>0.39</v>
      </c>
      <c r="P6983" t="s">
        <v>71</v>
      </c>
      <c r="Q6983">
        <v>14</v>
      </c>
      <c r="R6983" t="s">
        <v>71</v>
      </c>
      <c r="S6983">
        <v>0.5</v>
      </c>
      <c r="T6983" t="s">
        <v>71</v>
      </c>
      <c r="U6983">
        <v>15.49</v>
      </c>
      <c r="V6983" t="s">
        <v>71</v>
      </c>
      <c r="W6983">
        <v>23</v>
      </c>
      <c r="X6983" t="s">
        <v>71</v>
      </c>
      <c r="Y6983">
        <v>43.66</v>
      </c>
      <c r="AA6983">
        <v>60.16</v>
      </c>
      <c r="AE6983">
        <v>0.85</v>
      </c>
      <c r="AF6983" t="s">
        <v>71</v>
      </c>
      <c r="AG6983">
        <v>6.15</v>
      </c>
      <c r="AH6983" t="s">
        <v>71</v>
      </c>
      <c r="AS6983">
        <v>0.03</v>
      </c>
      <c r="AT6983" t="s">
        <v>71</v>
      </c>
    </row>
    <row r="6984" spans="1:46" x14ac:dyDescent="0.2">
      <c r="A6984" t="s">
        <v>355</v>
      </c>
      <c r="B6984" t="s">
        <v>356</v>
      </c>
      <c r="C6984">
        <f>-70.00724009 / 41.69433283</f>
        <v>-1.6790588873418362</v>
      </c>
      <c r="D6984" t="s">
        <v>357</v>
      </c>
      <c r="E6984" t="s">
        <v>70</v>
      </c>
      <c r="F6984" s="1">
        <v>38246</v>
      </c>
      <c r="G6984">
        <v>0.5</v>
      </c>
      <c r="I6984">
        <v>10.51</v>
      </c>
      <c r="J6984" t="s">
        <v>71</v>
      </c>
      <c r="K6984">
        <v>1.1499999999999999</v>
      </c>
      <c r="L6984" t="s">
        <v>71</v>
      </c>
      <c r="M6984">
        <v>6.77</v>
      </c>
      <c r="N6984" t="s">
        <v>71</v>
      </c>
      <c r="O6984">
        <v>7.94</v>
      </c>
      <c r="P6984" t="s">
        <v>71</v>
      </c>
      <c r="Q6984">
        <v>22.72</v>
      </c>
      <c r="R6984" t="s">
        <v>71</v>
      </c>
      <c r="S6984">
        <v>0.1</v>
      </c>
      <c r="T6984" t="s">
        <v>71</v>
      </c>
      <c r="U6984">
        <v>3.1</v>
      </c>
      <c r="V6984" t="s">
        <v>71</v>
      </c>
      <c r="W6984">
        <v>20.309999999999999</v>
      </c>
      <c r="X6984" t="s">
        <v>71</v>
      </c>
      <c r="Y6984">
        <v>20.46</v>
      </c>
      <c r="AA6984">
        <v>31.97</v>
      </c>
      <c r="AC6984">
        <v>32.44</v>
      </c>
      <c r="AE6984">
        <v>4.84</v>
      </c>
      <c r="AF6984" t="s">
        <v>71</v>
      </c>
      <c r="AG6984">
        <v>6.34</v>
      </c>
      <c r="AH6984" t="s">
        <v>71</v>
      </c>
      <c r="AS6984">
        <v>0.4</v>
      </c>
      <c r="AT6984" t="s">
        <v>71</v>
      </c>
    </row>
    <row r="6985" spans="1:46" x14ac:dyDescent="0.2">
      <c r="A6985" t="s">
        <v>355</v>
      </c>
      <c r="B6985" t="s">
        <v>356</v>
      </c>
      <c r="C6985">
        <f>-70.00724009 / 41.69433283</f>
        <v>-1.6790588873418362</v>
      </c>
      <c r="D6985" t="s">
        <v>357</v>
      </c>
      <c r="E6985" t="s">
        <v>70</v>
      </c>
      <c r="F6985" s="1">
        <v>38246</v>
      </c>
      <c r="G6985">
        <v>1</v>
      </c>
      <c r="O6985">
        <v>7.96</v>
      </c>
      <c r="P6985" t="s">
        <v>71</v>
      </c>
      <c r="Q6985">
        <v>22.69</v>
      </c>
      <c r="R6985" t="s">
        <v>71</v>
      </c>
    </row>
    <row r="6986" spans="1:46" x14ac:dyDescent="0.2">
      <c r="A6986" t="s">
        <v>355</v>
      </c>
      <c r="B6986" t="s">
        <v>356</v>
      </c>
      <c r="C6986">
        <f>-70.00724009 / 41.69433283</f>
        <v>-1.6790588873418362</v>
      </c>
      <c r="D6986" t="s">
        <v>357</v>
      </c>
      <c r="E6986" t="s">
        <v>70</v>
      </c>
      <c r="F6986" s="1">
        <v>38246</v>
      </c>
      <c r="G6986">
        <v>2</v>
      </c>
      <c r="O6986">
        <v>7.95</v>
      </c>
      <c r="P6986" t="s">
        <v>71</v>
      </c>
      <c r="Q6986">
        <v>22.67</v>
      </c>
      <c r="R6986" t="s">
        <v>71</v>
      </c>
    </row>
    <row r="6987" spans="1:46" x14ac:dyDescent="0.2">
      <c r="A6987" t="s">
        <v>355</v>
      </c>
      <c r="B6987" t="s">
        <v>356</v>
      </c>
      <c r="C6987">
        <f>-70.00724009 / 41.69433283</f>
        <v>-1.6790588873418362</v>
      </c>
      <c r="D6987" t="s">
        <v>357</v>
      </c>
      <c r="E6987" t="s">
        <v>70</v>
      </c>
      <c r="F6987" s="1">
        <v>38246</v>
      </c>
      <c r="G6987">
        <v>3</v>
      </c>
      <c r="K6987">
        <v>1.48</v>
      </c>
      <c r="L6987" t="s">
        <v>71</v>
      </c>
      <c r="O6987">
        <v>7.95</v>
      </c>
      <c r="P6987" t="s">
        <v>71</v>
      </c>
      <c r="Q6987">
        <v>22.66</v>
      </c>
      <c r="R6987" t="s">
        <v>71</v>
      </c>
      <c r="S6987">
        <v>0.13</v>
      </c>
      <c r="T6987" t="s">
        <v>71</v>
      </c>
      <c r="W6987">
        <v>11.84</v>
      </c>
      <c r="X6987" t="s">
        <v>71</v>
      </c>
      <c r="AE6987">
        <v>5.04</v>
      </c>
      <c r="AF6987" t="s">
        <v>71</v>
      </c>
      <c r="AG6987">
        <v>6.43</v>
      </c>
      <c r="AH6987" t="s">
        <v>71</v>
      </c>
      <c r="AS6987">
        <v>0.49</v>
      </c>
      <c r="AT6987" t="s">
        <v>71</v>
      </c>
    </row>
    <row r="6988" spans="1:46" x14ac:dyDescent="0.2">
      <c r="A6988" t="s">
        <v>355</v>
      </c>
      <c r="B6988" t="s">
        <v>356</v>
      </c>
      <c r="C6988">
        <f>-70.00724009 / 41.69433283</f>
        <v>-1.6790588873418362</v>
      </c>
      <c r="D6988" t="s">
        <v>357</v>
      </c>
      <c r="E6988" t="s">
        <v>70</v>
      </c>
      <c r="F6988" s="1">
        <v>38246</v>
      </c>
      <c r="G6988">
        <v>4</v>
      </c>
      <c r="O6988">
        <v>7.97</v>
      </c>
      <c r="P6988" t="s">
        <v>71</v>
      </c>
      <c r="Q6988">
        <v>22.66</v>
      </c>
      <c r="R6988" t="s">
        <v>71</v>
      </c>
    </row>
    <row r="6989" spans="1:46" x14ac:dyDescent="0.2">
      <c r="A6989" t="s">
        <v>355</v>
      </c>
      <c r="B6989" t="s">
        <v>356</v>
      </c>
      <c r="C6989">
        <f>-70.00724009 / 41.69433283</f>
        <v>-1.6790588873418362</v>
      </c>
      <c r="D6989" t="s">
        <v>357</v>
      </c>
      <c r="E6989" t="s">
        <v>70</v>
      </c>
      <c r="F6989" s="1">
        <v>38246</v>
      </c>
      <c r="G6989">
        <v>5</v>
      </c>
      <c r="O6989">
        <v>7.94</v>
      </c>
      <c r="P6989" t="s">
        <v>71</v>
      </c>
      <c r="Q6989">
        <v>22.66</v>
      </c>
      <c r="R6989" t="s">
        <v>71</v>
      </c>
    </row>
    <row r="6990" spans="1:46" x14ac:dyDescent="0.2">
      <c r="A6990" t="s">
        <v>355</v>
      </c>
      <c r="B6990" t="s">
        <v>356</v>
      </c>
      <c r="C6990">
        <f>-70.00724009 / 41.69433283</f>
        <v>-1.6790588873418362</v>
      </c>
      <c r="D6990" t="s">
        <v>357</v>
      </c>
      <c r="E6990" t="s">
        <v>70</v>
      </c>
      <c r="F6990" s="1">
        <v>38246</v>
      </c>
      <c r="G6990">
        <v>6</v>
      </c>
      <c r="O6990">
        <v>7.92</v>
      </c>
      <c r="P6990" t="s">
        <v>71</v>
      </c>
      <c r="Q6990">
        <v>22.65</v>
      </c>
      <c r="R6990" t="s">
        <v>71</v>
      </c>
    </row>
    <row r="6991" spans="1:46" x14ac:dyDescent="0.2">
      <c r="A6991" t="s">
        <v>355</v>
      </c>
      <c r="B6991" t="s">
        <v>356</v>
      </c>
      <c r="C6991">
        <f>-70.00724009 / 41.69433283</f>
        <v>-1.6790588873418362</v>
      </c>
      <c r="D6991" t="s">
        <v>357</v>
      </c>
      <c r="E6991" t="s">
        <v>70</v>
      </c>
      <c r="F6991" s="1">
        <v>38246</v>
      </c>
      <c r="G6991">
        <v>7</v>
      </c>
      <c r="O6991">
        <v>7.89</v>
      </c>
      <c r="P6991" t="s">
        <v>71</v>
      </c>
      <c r="Q6991">
        <v>22.63</v>
      </c>
      <c r="R6991" t="s">
        <v>71</v>
      </c>
    </row>
    <row r="6992" spans="1:46" x14ac:dyDescent="0.2">
      <c r="A6992" t="s">
        <v>355</v>
      </c>
      <c r="B6992" t="s">
        <v>356</v>
      </c>
      <c r="C6992">
        <f>-70.00724009 / 41.69433283</f>
        <v>-1.6790588873418362</v>
      </c>
      <c r="D6992" t="s">
        <v>357</v>
      </c>
      <c r="E6992" t="s">
        <v>70</v>
      </c>
      <c r="F6992" s="1">
        <v>38246</v>
      </c>
      <c r="G6992">
        <v>8</v>
      </c>
      <c r="O6992">
        <v>7.81</v>
      </c>
      <c r="P6992" t="s">
        <v>71</v>
      </c>
      <c r="Q6992">
        <v>22.6</v>
      </c>
      <c r="R6992" t="s">
        <v>71</v>
      </c>
    </row>
    <row r="6993" spans="1:46" x14ac:dyDescent="0.2">
      <c r="A6993" t="s">
        <v>355</v>
      </c>
      <c r="B6993" t="s">
        <v>356</v>
      </c>
      <c r="C6993">
        <f>-70.00724009 / 41.69433283</f>
        <v>-1.6790588873418362</v>
      </c>
      <c r="D6993" t="s">
        <v>357</v>
      </c>
      <c r="E6993" t="s">
        <v>70</v>
      </c>
      <c r="F6993" s="1">
        <v>38246</v>
      </c>
      <c r="G6993">
        <v>8.5</v>
      </c>
      <c r="O6993">
        <v>6.79</v>
      </c>
      <c r="P6993" t="s">
        <v>71</v>
      </c>
      <c r="Q6993">
        <v>22.3</v>
      </c>
      <c r="R6993" t="s">
        <v>71</v>
      </c>
    </row>
    <row r="6994" spans="1:46" x14ac:dyDescent="0.2">
      <c r="A6994" t="s">
        <v>355</v>
      </c>
      <c r="B6994" t="s">
        <v>356</v>
      </c>
      <c r="C6994">
        <f>-70.00724009 / 41.69433283</f>
        <v>-1.6790588873418362</v>
      </c>
      <c r="D6994" t="s">
        <v>357</v>
      </c>
      <c r="E6994" t="s">
        <v>70</v>
      </c>
      <c r="F6994" s="1">
        <v>38246</v>
      </c>
      <c r="G6994">
        <v>9</v>
      </c>
      <c r="O6994">
        <v>2.08</v>
      </c>
      <c r="P6994" t="s">
        <v>71</v>
      </c>
      <c r="Q6994">
        <v>20.74</v>
      </c>
      <c r="R6994" t="s">
        <v>71</v>
      </c>
    </row>
    <row r="6995" spans="1:46" x14ac:dyDescent="0.2">
      <c r="A6995" t="s">
        <v>355</v>
      </c>
      <c r="B6995" t="s">
        <v>356</v>
      </c>
      <c r="C6995">
        <f>-70.00724009 / 41.69433283</f>
        <v>-1.6790588873418362</v>
      </c>
      <c r="D6995" t="s">
        <v>357</v>
      </c>
      <c r="E6995" t="s">
        <v>70</v>
      </c>
      <c r="F6995" s="1">
        <v>38246</v>
      </c>
      <c r="G6995">
        <v>9.5</v>
      </c>
      <c r="K6995">
        <v>2.0699999999999998</v>
      </c>
      <c r="L6995" t="s">
        <v>71</v>
      </c>
      <c r="O6995">
        <v>0.66</v>
      </c>
      <c r="P6995" t="s">
        <v>71</v>
      </c>
      <c r="Q6995">
        <v>17.89</v>
      </c>
      <c r="R6995" t="s">
        <v>71</v>
      </c>
      <c r="S6995">
        <v>0.17</v>
      </c>
      <c r="T6995" t="s">
        <v>71</v>
      </c>
      <c r="U6995">
        <v>5.27</v>
      </c>
      <c r="V6995" t="s">
        <v>71</v>
      </c>
      <c r="W6995">
        <v>23.23</v>
      </c>
      <c r="X6995" t="s">
        <v>71</v>
      </c>
      <c r="Y6995">
        <v>28.12</v>
      </c>
      <c r="AA6995">
        <v>37.74</v>
      </c>
      <c r="AE6995">
        <v>9.2799999999999994</v>
      </c>
      <c r="AF6995" t="s">
        <v>71</v>
      </c>
      <c r="AG6995">
        <v>6.13</v>
      </c>
      <c r="AH6995" t="s">
        <v>71</v>
      </c>
      <c r="AS6995">
        <v>1.1100000000000001</v>
      </c>
      <c r="AT6995" t="s">
        <v>71</v>
      </c>
    </row>
    <row r="6996" spans="1:46" x14ac:dyDescent="0.2">
      <c r="A6996" t="s">
        <v>355</v>
      </c>
      <c r="B6996" t="s">
        <v>356</v>
      </c>
      <c r="C6996">
        <f>-70.00724009 / 41.69433283</f>
        <v>-1.6790588873418362</v>
      </c>
      <c r="D6996" t="s">
        <v>357</v>
      </c>
      <c r="E6996" t="s">
        <v>70</v>
      </c>
      <c r="F6996" s="1">
        <v>38246</v>
      </c>
      <c r="G6996">
        <v>10</v>
      </c>
      <c r="O6996">
        <v>0.59</v>
      </c>
      <c r="P6996" t="s">
        <v>71</v>
      </c>
      <c r="Q6996">
        <v>16.46</v>
      </c>
      <c r="R6996" t="s">
        <v>71</v>
      </c>
    </row>
    <row r="6997" spans="1:46" x14ac:dyDescent="0.2">
      <c r="A6997" t="s">
        <v>355</v>
      </c>
      <c r="B6997" t="s">
        <v>356</v>
      </c>
      <c r="C6997">
        <f>-70.00724009 / 41.69433283</f>
        <v>-1.6790588873418362</v>
      </c>
      <c r="D6997" t="s">
        <v>357</v>
      </c>
      <c r="E6997" t="s">
        <v>70</v>
      </c>
      <c r="F6997" s="1">
        <v>38614</v>
      </c>
      <c r="G6997">
        <v>0.5</v>
      </c>
      <c r="I6997">
        <v>12.06</v>
      </c>
      <c r="J6997" t="s">
        <v>71</v>
      </c>
      <c r="K6997">
        <v>1.53</v>
      </c>
      <c r="L6997" t="s">
        <v>71</v>
      </c>
      <c r="M6997">
        <v>8.2100000000000009</v>
      </c>
      <c r="N6997" t="s">
        <v>71</v>
      </c>
      <c r="O6997">
        <v>7.94</v>
      </c>
      <c r="P6997" t="s">
        <v>71</v>
      </c>
      <c r="Q6997">
        <v>22.63</v>
      </c>
      <c r="R6997" t="s">
        <v>71</v>
      </c>
      <c r="S6997">
        <v>0.2</v>
      </c>
      <c r="T6997" t="s">
        <v>71</v>
      </c>
      <c r="U6997">
        <v>6.19</v>
      </c>
      <c r="V6997" t="s">
        <v>71</v>
      </c>
      <c r="W6997">
        <v>14.84</v>
      </c>
      <c r="X6997" t="s">
        <v>71</v>
      </c>
      <c r="Y6997">
        <v>30.44</v>
      </c>
      <c r="AA6997">
        <v>34.770000000000003</v>
      </c>
      <c r="AC6997">
        <v>29.66</v>
      </c>
      <c r="AE6997">
        <v>4.04</v>
      </c>
      <c r="AF6997" t="s">
        <v>71</v>
      </c>
      <c r="AG6997">
        <v>6.24</v>
      </c>
      <c r="AH6997" t="s">
        <v>71</v>
      </c>
      <c r="AS6997">
        <v>0.19</v>
      </c>
      <c r="AT6997" t="s">
        <v>71</v>
      </c>
    </row>
    <row r="6998" spans="1:46" x14ac:dyDescent="0.2">
      <c r="A6998" t="s">
        <v>355</v>
      </c>
      <c r="B6998" t="s">
        <v>356</v>
      </c>
      <c r="C6998">
        <f>-70.00724009 / 41.69433283</f>
        <v>-1.6790588873418362</v>
      </c>
      <c r="D6998" t="s">
        <v>357</v>
      </c>
      <c r="E6998" t="s">
        <v>70</v>
      </c>
      <c r="F6998" s="1">
        <v>38614</v>
      </c>
      <c r="G6998">
        <v>1</v>
      </c>
      <c r="O6998">
        <v>8.01</v>
      </c>
      <c r="P6998" t="s">
        <v>71</v>
      </c>
      <c r="Q6998">
        <v>23.55</v>
      </c>
      <c r="R6998" t="s">
        <v>71</v>
      </c>
    </row>
    <row r="6999" spans="1:46" x14ac:dyDescent="0.2">
      <c r="A6999" t="s">
        <v>355</v>
      </c>
      <c r="B6999" t="s">
        <v>356</v>
      </c>
      <c r="C6999">
        <f>-70.00724009 / 41.69433283</f>
        <v>-1.6790588873418362</v>
      </c>
      <c r="D6999" t="s">
        <v>357</v>
      </c>
      <c r="E6999" t="s">
        <v>70</v>
      </c>
      <c r="F6999" s="1">
        <v>38614</v>
      </c>
      <c r="G6999">
        <v>2</v>
      </c>
      <c r="O6999">
        <v>7.91</v>
      </c>
      <c r="P6999" t="s">
        <v>71</v>
      </c>
      <c r="Q6999">
        <v>23.29</v>
      </c>
      <c r="R6999" t="s">
        <v>71</v>
      </c>
    </row>
    <row r="7000" spans="1:46" x14ac:dyDescent="0.2">
      <c r="A7000" t="s">
        <v>355</v>
      </c>
      <c r="B7000" t="s">
        <v>356</v>
      </c>
      <c r="C7000">
        <f>-70.00724009 / 41.69433283</f>
        <v>-1.6790588873418362</v>
      </c>
      <c r="D7000" t="s">
        <v>357</v>
      </c>
      <c r="E7000" t="s">
        <v>70</v>
      </c>
      <c r="F7000" s="1">
        <v>38614</v>
      </c>
      <c r="G7000">
        <v>3</v>
      </c>
      <c r="K7000">
        <v>1.23</v>
      </c>
      <c r="L7000" t="s">
        <v>71</v>
      </c>
      <c r="O7000">
        <v>7.9</v>
      </c>
      <c r="P7000" t="s">
        <v>71</v>
      </c>
      <c r="Q7000">
        <v>23.24</v>
      </c>
      <c r="R7000" t="s">
        <v>71</v>
      </c>
      <c r="S7000">
        <v>0.1</v>
      </c>
      <c r="T7000" t="s">
        <v>71</v>
      </c>
      <c r="W7000">
        <v>13.85</v>
      </c>
      <c r="X7000" t="s">
        <v>71</v>
      </c>
      <c r="AE7000">
        <v>4.24</v>
      </c>
      <c r="AF7000" t="s">
        <v>71</v>
      </c>
      <c r="AG7000">
        <v>6.23</v>
      </c>
      <c r="AH7000" t="s">
        <v>71</v>
      </c>
      <c r="AS7000">
        <v>0.43</v>
      </c>
      <c r="AT7000" t="s">
        <v>71</v>
      </c>
    </row>
    <row r="7001" spans="1:46" x14ac:dyDescent="0.2">
      <c r="A7001" t="s">
        <v>355</v>
      </c>
      <c r="B7001" t="s">
        <v>356</v>
      </c>
      <c r="C7001">
        <f>-70.00724009 / 41.69433283</f>
        <v>-1.6790588873418362</v>
      </c>
      <c r="D7001" t="s">
        <v>357</v>
      </c>
      <c r="E7001" t="s">
        <v>70</v>
      </c>
      <c r="F7001" s="1">
        <v>38614</v>
      </c>
      <c r="G7001">
        <v>4</v>
      </c>
      <c r="O7001">
        <v>7.94</v>
      </c>
      <c r="P7001" t="s">
        <v>71</v>
      </c>
      <c r="Q7001">
        <v>23.2</v>
      </c>
      <c r="R7001" t="s">
        <v>71</v>
      </c>
    </row>
    <row r="7002" spans="1:46" x14ac:dyDescent="0.2">
      <c r="A7002" t="s">
        <v>355</v>
      </c>
      <c r="B7002" t="s">
        <v>356</v>
      </c>
      <c r="C7002">
        <f>-70.00724009 / 41.69433283</f>
        <v>-1.6790588873418362</v>
      </c>
      <c r="D7002" t="s">
        <v>357</v>
      </c>
      <c r="E7002" t="s">
        <v>70</v>
      </c>
      <c r="F7002" s="1">
        <v>38614</v>
      </c>
      <c r="G7002">
        <v>5</v>
      </c>
      <c r="O7002">
        <v>8.0399999999999991</v>
      </c>
      <c r="P7002" t="s">
        <v>71</v>
      </c>
      <c r="Q7002">
        <v>23.17</v>
      </c>
      <c r="R7002" t="s">
        <v>71</v>
      </c>
    </row>
    <row r="7003" spans="1:46" x14ac:dyDescent="0.2">
      <c r="A7003" t="s">
        <v>355</v>
      </c>
      <c r="B7003" t="s">
        <v>356</v>
      </c>
      <c r="C7003">
        <f>-70.00724009 / 41.69433283</f>
        <v>-1.6790588873418362</v>
      </c>
      <c r="D7003" t="s">
        <v>357</v>
      </c>
      <c r="E7003" t="s">
        <v>70</v>
      </c>
      <c r="F7003" s="1">
        <v>38614</v>
      </c>
      <c r="G7003">
        <v>6</v>
      </c>
      <c r="O7003">
        <v>8.1199999999999992</v>
      </c>
      <c r="P7003" t="s">
        <v>71</v>
      </c>
      <c r="Q7003">
        <v>23.14</v>
      </c>
      <c r="R7003" t="s">
        <v>71</v>
      </c>
    </row>
    <row r="7004" spans="1:46" x14ac:dyDescent="0.2">
      <c r="A7004" t="s">
        <v>355</v>
      </c>
      <c r="B7004" t="s">
        <v>356</v>
      </c>
      <c r="C7004">
        <f>-70.00724009 / 41.69433283</f>
        <v>-1.6790588873418362</v>
      </c>
      <c r="D7004" t="s">
        <v>357</v>
      </c>
      <c r="E7004" t="s">
        <v>70</v>
      </c>
      <c r="F7004" s="1">
        <v>38614</v>
      </c>
      <c r="G7004">
        <v>7</v>
      </c>
      <c r="O7004">
        <v>8.1199999999999992</v>
      </c>
      <c r="P7004" t="s">
        <v>71</v>
      </c>
      <c r="Q7004">
        <v>23.11</v>
      </c>
      <c r="R7004" t="s">
        <v>71</v>
      </c>
    </row>
    <row r="7005" spans="1:46" x14ac:dyDescent="0.2">
      <c r="A7005" t="s">
        <v>355</v>
      </c>
      <c r="B7005" t="s">
        <v>356</v>
      </c>
      <c r="C7005">
        <f>-70.00724009 / 41.69433283</f>
        <v>-1.6790588873418362</v>
      </c>
      <c r="D7005" t="s">
        <v>357</v>
      </c>
      <c r="E7005" t="s">
        <v>70</v>
      </c>
      <c r="F7005" s="1">
        <v>38614</v>
      </c>
      <c r="G7005">
        <v>8</v>
      </c>
      <c r="O7005">
        <v>7.81</v>
      </c>
      <c r="P7005" t="s">
        <v>71</v>
      </c>
      <c r="Q7005">
        <v>23.45</v>
      </c>
      <c r="R7005" t="s">
        <v>71</v>
      </c>
    </row>
    <row r="7006" spans="1:46" x14ac:dyDescent="0.2">
      <c r="A7006" t="s">
        <v>355</v>
      </c>
      <c r="B7006" t="s">
        <v>356</v>
      </c>
      <c r="C7006">
        <f>-70.00724009 / 41.69433283</f>
        <v>-1.6790588873418362</v>
      </c>
      <c r="D7006" t="s">
        <v>357</v>
      </c>
      <c r="E7006" t="s">
        <v>70</v>
      </c>
      <c r="F7006" s="1">
        <v>38614</v>
      </c>
      <c r="G7006">
        <v>8.5</v>
      </c>
      <c r="O7006">
        <v>6.79</v>
      </c>
      <c r="P7006" t="s">
        <v>71</v>
      </c>
      <c r="Q7006">
        <v>20.13</v>
      </c>
      <c r="R7006" t="s">
        <v>71</v>
      </c>
    </row>
    <row r="7007" spans="1:46" x14ac:dyDescent="0.2">
      <c r="A7007" t="s">
        <v>355</v>
      </c>
      <c r="B7007" t="s">
        <v>356</v>
      </c>
      <c r="C7007">
        <f>-70.00724009 / 41.69433283</f>
        <v>-1.6790588873418362</v>
      </c>
      <c r="D7007" t="s">
        <v>357</v>
      </c>
      <c r="E7007" t="s">
        <v>70</v>
      </c>
      <c r="F7007" s="1">
        <v>38614</v>
      </c>
      <c r="G7007">
        <v>9</v>
      </c>
      <c r="K7007">
        <v>2.33</v>
      </c>
      <c r="L7007" t="s">
        <v>71</v>
      </c>
      <c r="O7007">
        <v>4.47</v>
      </c>
      <c r="P7007" t="s">
        <v>71</v>
      </c>
      <c r="Q7007">
        <v>18.899999999999999</v>
      </c>
      <c r="R7007" t="s">
        <v>71</v>
      </c>
      <c r="S7007">
        <v>0.2</v>
      </c>
      <c r="T7007" t="s">
        <v>71</v>
      </c>
      <c r="U7007">
        <v>6.19</v>
      </c>
      <c r="V7007" t="s">
        <v>71</v>
      </c>
      <c r="W7007">
        <v>13.55</v>
      </c>
      <c r="X7007" t="s">
        <v>71</v>
      </c>
      <c r="Y7007">
        <v>30.44</v>
      </c>
      <c r="AA7007">
        <v>38.9</v>
      </c>
      <c r="AE7007">
        <v>4.24</v>
      </c>
      <c r="AF7007" t="s">
        <v>71</v>
      </c>
      <c r="AG7007">
        <v>6.23</v>
      </c>
      <c r="AH7007" t="s">
        <v>71</v>
      </c>
      <c r="AS7007">
        <v>0.17</v>
      </c>
      <c r="AT7007" t="s">
        <v>71</v>
      </c>
    </row>
    <row r="7008" spans="1:46" x14ac:dyDescent="0.2">
      <c r="A7008" t="s">
        <v>355</v>
      </c>
      <c r="B7008" t="s">
        <v>356</v>
      </c>
      <c r="C7008">
        <f>-70.00724009 / 41.69433283</f>
        <v>-1.6790588873418362</v>
      </c>
      <c r="D7008" t="s">
        <v>357</v>
      </c>
      <c r="E7008" t="s">
        <v>70</v>
      </c>
      <c r="F7008" s="1">
        <v>38614</v>
      </c>
      <c r="G7008">
        <v>9.5</v>
      </c>
      <c r="O7008">
        <v>2.42</v>
      </c>
      <c r="P7008" t="s">
        <v>71</v>
      </c>
      <c r="Q7008">
        <v>18.05</v>
      </c>
      <c r="R7008" t="s">
        <v>71</v>
      </c>
    </row>
    <row r="7009" spans="1:46" x14ac:dyDescent="0.2">
      <c r="A7009" t="s">
        <v>355</v>
      </c>
      <c r="B7009" t="s">
        <v>356</v>
      </c>
      <c r="C7009">
        <f>-70.00724009 / 41.69433283</f>
        <v>-1.6790588873418362</v>
      </c>
      <c r="D7009" t="s">
        <v>357</v>
      </c>
      <c r="E7009" t="s">
        <v>70</v>
      </c>
      <c r="F7009" s="1">
        <v>38614</v>
      </c>
      <c r="G7009">
        <v>10</v>
      </c>
      <c r="O7009">
        <v>0.56999999999999995</v>
      </c>
      <c r="P7009" t="s">
        <v>71</v>
      </c>
      <c r="Q7009">
        <v>17.27</v>
      </c>
      <c r="R7009" t="s">
        <v>71</v>
      </c>
    </row>
    <row r="7010" spans="1:46" x14ac:dyDescent="0.2">
      <c r="A7010" t="s">
        <v>355</v>
      </c>
      <c r="B7010" t="s">
        <v>356</v>
      </c>
      <c r="C7010">
        <f>-70.00724009 / 41.69433283</f>
        <v>-1.6790588873418362</v>
      </c>
      <c r="D7010" t="s">
        <v>357</v>
      </c>
      <c r="E7010" t="s">
        <v>70</v>
      </c>
      <c r="F7010" s="1">
        <v>38614</v>
      </c>
      <c r="G7010">
        <v>11</v>
      </c>
      <c r="K7010">
        <v>9.0299999999999994</v>
      </c>
      <c r="L7010" t="s">
        <v>71</v>
      </c>
      <c r="O7010">
        <v>0.22</v>
      </c>
      <c r="P7010" t="s">
        <v>71</v>
      </c>
      <c r="Q7010">
        <v>15.74</v>
      </c>
      <c r="R7010" t="s">
        <v>71</v>
      </c>
      <c r="S7010">
        <v>0.3</v>
      </c>
      <c r="T7010" t="s">
        <v>71</v>
      </c>
      <c r="U7010">
        <v>9.2899999999999991</v>
      </c>
      <c r="V7010" t="s">
        <v>71</v>
      </c>
      <c r="W7010">
        <v>13.58</v>
      </c>
      <c r="X7010" t="s">
        <v>71</v>
      </c>
      <c r="Y7010">
        <v>36.29</v>
      </c>
      <c r="AA7010">
        <v>52.19</v>
      </c>
      <c r="AE7010">
        <v>15.34</v>
      </c>
      <c r="AF7010" t="s">
        <v>71</v>
      </c>
      <c r="AG7010">
        <v>6.08</v>
      </c>
      <c r="AH7010" t="s">
        <v>71</v>
      </c>
      <c r="AS7010">
        <v>0.4</v>
      </c>
      <c r="AT7010" t="s">
        <v>71</v>
      </c>
    </row>
    <row r="7011" spans="1:46" x14ac:dyDescent="0.2">
      <c r="A7011" t="s">
        <v>355</v>
      </c>
      <c r="B7011" t="s">
        <v>356</v>
      </c>
      <c r="C7011">
        <f>-70.00724009 / 41.69433283</f>
        <v>-1.6790588873418362</v>
      </c>
      <c r="D7011" t="s">
        <v>357</v>
      </c>
      <c r="E7011" t="s">
        <v>70</v>
      </c>
      <c r="F7011" s="1">
        <v>38952</v>
      </c>
      <c r="G7011">
        <v>0.5</v>
      </c>
      <c r="I7011">
        <v>11.84</v>
      </c>
      <c r="J7011" t="s">
        <v>71</v>
      </c>
      <c r="K7011">
        <v>0.75</v>
      </c>
      <c r="L7011" t="s">
        <v>71</v>
      </c>
      <c r="M7011">
        <v>7.8</v>
      </c>
      <c r="N7011" t="s">
        <v>71</v>
      </c>
      <c r="O7011">
        <v>8.0500000000000007</v>
      </c>
      <c r="P7011" t="s">
        <v>71</v>
      </c>
      <c r="Q7011">
        <v>25.38</v>
      </c>
      <c r="R7011" t="s">
        <v>71</v>
      </c>
      <c r="S7011">
        <v>0.17</v>
      </c>
      <c r="T7011" t="s">
        <v>71</v>
      </c>
      <c r="U7011">
        <v>5.24</v>
      </c>
      <c r="V7011" t="s">
        <v>71</v>
      </c>
      <c r="W7011">
        <v>28.24</v>
      </c>
      <c r="X7011" t="s">
        <v>71</v>
      </c>
      <c r="Y7011">
        <v>28.03</v>
      </c>
      <c r="AA7011">
        <v>27.78</v>
      </c>
      <c r="AC7011">
        <v>30.4</v>
      </c>
      <c r="AE7011">
        <v>3.63</v>
      </c>
      <c r="AF7011" t="s">
        <v>71</v>
      </c>
      <c r="AG7011">
        <v>6.2</v>
      </c>
      <c r="AH7011" t="s">
        <v>71</v>
      </c>
    </row>
    <row r="7012" spans="1:46" x14ac:dyDescent="0.2">
      <c r="A7012" t="s">
        <v>355</v>
      </c>
      <c r="B7012" t="s">
        <v>356</v>
      </c>
      <c r="C7012">
        <f>-70.00724009 / 41.69433283</f>
        <v>-1.6790588873418362</v>
      </c>
      <c r="D7012" t="s">
        <v>357</v>
      </c>
      <c r="E7012" t="s">
        <v>70</v>
      </c>
      <c r="F7012" s="1">
        <v>38952</v>
      </c>
      <c r="G7012">
        <v>1</v>
      </c>
      <c r="O7012">
        <v>8.08</v>
      </c>
      <c r="P7012" t="s">
        <v>71</v>
      </c>
      <c r="Q7012">
        <v>25.37</v>
      </c>
      <c r="R7012" t="s">
        <v>71</v>
      </c>
    </row>
    <row r="7013" spans="1:46" x14ac:dyDescent="0.2">
      <c r="A7013" t="s">
        <v>355</v>
      </c>
      <c r="B7013" t="s">
        <v>356</v>
      </c>
      <c r="C7013">
        <f>-70.00724009 / 41.69433283</f>
        <v>-1.6790588873418362</v>
      </c>
      <c r="D7013" t="s">
        <v>357</v>
      </c>
      <c r="E7013" t="s">
        <v>70</v>
      </c>
      <c r="F7013" s="1">
        <v>38952</v>
      </c>
      <c r="G7013">
        <v>2</v>
      </c>
      <c r="O7013">
        <v>8.07</v>
      </c>
      <c r="P7013" t="s">
        <v>71</v>
      </c>
      <c r="Q7013">
        <v>25.37</v>
      </c>
      <c r="R7013" t="s">
        <v>71</v>
      </c>
    </row>
    <row r="7014" spans="1:46" x14ac:dyDescent="0.2">
      <c r="A7014" t="s">
        <v>355</v>
      </c>
      <c r="B7014" t="s">
        <v>356</v>
      </c>
      <c r="C7014">
        <f>-70.00724009 / 41.69433283</f>
        <v>-1.6790588873418362</v>
      </c>
      <c r="D7014" t="s">
        <v>357</v>
      </c>
      <c r="E7014" t="s">
        <v>70</v>
      </c>
      <c r="F7014" s="1">
        <v>38952</v>
      </c>
      <c r="G7014">
        <v>3</v>
      </c>
      <c r="K7014">
        <v>0.84</v>
      </c>
      <c r="L7014" t="s">
        <v>71</v>
      </c>
      <c r="O7014">
        <v>8.08</v>
      </c>
      <c r="P7014" t="s">
        <v>71</v>
      </c>
      <c r="Q7014">
        <v>25.36</v>
      </c>
      <c r="R7014" t="s">
        <v>71</v>
      </c>
      <c r="S7014">
        <v>0.08</v>
      </c>
      <c r="T7014" t="s">
        <v>71</v>
      </c>
      <c r="U7014">
        <v>2.39</v>
      </c>
      <c r="V7014" t="s">
        <v>71</v>
      </c>
      <c r="W7014">
        <v>24.02</v>
      </c>
      <c r="X7014" t="s">
        <v>71</v>
      </c>
      <c r="Y7014">
        <v>16.71</v>
      </c>
      <c r="AA7014">
        <v>28.89</v>
      </c>
      <c r="AE7014">
        <v>3.63</v>
      </c>
      <c r="AF7014" t="s">
        <v>71</v>
      </c>
      <c r="AG7014">
        <v>6.32</v>
      </c>
      <c r="AH7014" t="s">
        <v>71</v>
      </c>
    </row>
    <row r="7015" spans="1:46" x14ac:dyDescent="0.2">
      <c r="A7015" t="s">
        <v>355</v>
      </c>
      <c r="B7015" t="s">
        <v>356</v>
      </c>
      <c r="C7015">
        <f>-70.00724009 / 41.69433283</f>
        <v>-1.6790588873418362</v>
      </c>
      <c r="D7015" t="s">
        <v>357</v>
      </c>
      <c r="E7015" t="s">
        <v>70</v>
      </c>
      <c r="F7015" s="1">
        <v>38952</v>
      </c>
      <c r="G7015">
        <v>4</v>
      </c>
      <c r="O7015">
        <v>8.1</v>
      </c>
      <c r="P7015" t="s">
        <v>71</v>
      </c>
      <c r="Q7015">
        <v>25.21</v>
      </c>
      <c r="R7015" t="s">
        <v>71</v>
      </c>
    </row>
    <row r="7016" spans="1:46" x14ac:dyDescent="0.2">
      <c r="A7016" t="s">
        <v>355</v>
      </c>
      <c r="B7016" t="s">
        <v>356</v>
      </c>
      <c r="C7016">
        <f>-70.00724009 / 41.69433283</f>
        <v>-1.6790588873418362</v>
      </c>
      <c r="D7016" t="s">
        <v>357</v>
      </c>
      <c r="E7016" t="s">
        <v>70</v>
      </c>
      <c r="F7016" s="1">
        <v>38952</v>
      </c>
      <c r="G7016">
        <v>5</v>
      </c>
      <c r="O7016">
        <v>8.1</v>
      </c>
      <c r="P7016" t="s">
        <v>71</v>
      </c>
      <c r="Q7016">
        <v>25.03</v>
      </c>
      <c r="R7016" t="s">
        <v>71</v>
      </c>
    </row>
    <row r="7017" spans="1:46" x14ac:dyDescent="0.2">
      <c r="A7017" t="s">
        <v>355</v>
      </c>
      <c r="B7017" t="s">
        <v>356</v>
      </c>
      <c r="C7017">
        <f>-70.00724009 / 41.69433283</f>
        <v>-1.6790588873418362</v>
      </c>
      <c r="D7017" t="s">
        <v>357</v>
      </c>
      <c r="E7017" t="s">
        <v>70</v>
      </c>
      <c r="F7017" s="1">
        <v>38952</v>
      </c>
      <c r="G7017">
        <v>6</v>
      </c>
      <c r="O7017">
        <v>8.09</v>
      </c>
      <c r="P7017" t="s">
        <v>71</v>
      </c>
      <c r="Q7017">
        <v>24.93</v>
      </c>
      <c r="R7017" t="s">
        <v>71</v>
      </c>
    </row>
    <row r="7018" spans="1:46" x14ac:dyDescent="0.2">
      <c r="A7018" t="s">
        <v>355</v>
      </c>
      <c r="B7018" t="s">
        <v>356</v>
      </c>
      <c r="C7018">
        <f>-70.00724009 / 41.69433283</f>
        <v>-1.6790588873418362</v>
      </c>
      <c r="D7018" t="s">
        <v>357</v>
      </c>
      <c r="E7018" t="s">
        <v>70</v>
      </c>
      <c r="F7018" s="1">
        <v>38952</v>
      </c>
      <c r="G7018">
        <v>6.5</v>
      </c>
      <c r="O7018">
        <v>8.08</v>
      </c>
      <c r="P7018" t="s">
        <v>71</v>
      </c>
      <c r="Q7018">
        <v>24.89</v>
      </c>
      <c r="R7018" t="s">
        <v>71</v>
      </c>
    </row>
    <row r="7019" spans="1:46" x14ac:dyDescent="0.2">
      <c r="A7019" t="s">
        <v>355</v>
      </c>
      <c r="B7019" t="s">
        <v>356</v>
      </c>
      <c r="C7019">
        <f>-70.00724009 / 41.69433283</f>
        <v>-1.6790588873418362</v>
      </c>
      <c r="D7019" t="s">
        <v>357</v>
      </c>
      <c r="E7019" t="s">
        <v>70</v>
      </c>
      <c r="F7019" s="1">
        <v>38952</v>
      </c>
      <c r="G7019">
        <v>7</v>
      </c>
      <c r="O7019">
        <v>8.07</v>
      </c>
      <c r="P7019" t="s">
        <v>71</v>
      </c>
      <c r="Q7019">
        <v>24.84</v>
      </c>
      <c r="R7019" t="s">
        <v>71</v>
      </c>
    </row>
    <row r="7020" spans="1:46" x14ac:dyDescent="0.2">
      <c r="A7020" t="s">
        <v>355</v>
      </c>
      <c r="B7020" t="s">
        <v>356</v>
      </c>
      <c r="C7020">
        <f>-70.00724009 / 41.69433283</f>
        <v>-1.6790588873418362</v>
      </c>
      <c r="D7020" t="s">
        <v>357</v>
      </c>
      <c r="E7020" t="s">
        <v>70</v>
      </c>
      <c r="F7020" s="1">
        <v>38952</v>
      </c>
      <c r="G7020">
        <v>7.5</v>
      </c>
      <c r="O7020">
        <v>9.02</v>
      </c>
      <c r="P7020" t="s">
        <v>71</v>
      </c>
      <c r="Q7020">
        <v>24.14</v>
      </c>
      <c r="R7020" t="s">
        <v>71</v>
      </c>
    </row>
    <row r="7021" spans="1:46" x14ac:dyDescent="0.2">
      <c r="A7021" t="s">
        <v>355</v>
      </c>
      <c r="B7021" t="s">
        <v>356</v>
      </c>
      <c r="C7021">
        <f>-70.00724009 / 41.69433283</f>
        <v>-1.6790588873418362</v>
      </c>
      <c r="D7021" t="s">
        <v>357</v>
      </c>
      <c r="E7021" t="s">
        <v>70</v>
      </c>
      <c r="F7021" s="1">
        <v>38952</v>
      </c>
      <c r="G7021">
        <v>8</v>
      </c>
      <c r="O7021">
        <v>10.25</v>
      </c>
      <c r="P7021" t="s">
        <v>71</v>
      </c>
      <c r="Q7021">
        <v>22.5</v>
      </c>
      <c r="R7021" t="s">
        <v>71</v>
      </c>
    </row>
    <row r="7022" spans="1:46" x14ac:dyDescent="0.2">
      <c r="A7022" t="s">
        <v>355</v>
      </c>
      <c r="B7022" t="s">
        <v>356</v>
      </c>
      <c r="C7022">
        <f>-70.00724009 / 41.69433283</f>
        <v>-1.6790588873418362</v>
      </c>
      <c r="D7022" t="s">
        <v>357</v>
      </c>
      <c r="E7022" t="s">
        <v>70</v>
      </c>
      <c r="F7022" s="1">
        <v>38952</v>
      </c>
      <c r="G7022">
        <v>8.5</v>
      </c>
      <c r="O7022">
        <v>9.01</v>
      </c>
      <c r="P7022" t="s">
        <v>71</v>
      </c>
      <c r="Q7022">
        <v>20.74</v>
      </c>
      <c r="R7022" t="s">
        <v>71</v>
      </c>
    </row>
    <row r="7023" spans="1:46" x14ac:dyDescent="0.2">
      <c r="A7023" t="s">
        <v>355</v>
      </c>
      <c r="B7023" t="s">
        <v>356</v>
      </c>
      <c r="C7023">
        <f>-70.00724009 / 41.69433283</f>
        <v>-1.6790588873418362</v>
      </c>
      <c r="D7023" t="s">
        <v>357</v>
      </c>
      <c r="E7023" t="s">
        <v>70</v>
      </c>
      <c r="F7023" s="1">
        <v>38952</v>
      </c>
      <c r="G7023">
        <v>9</v>
      </c>
      <c r="K7023">
        <v>4.16</v>
      </c>
      <c r="L7023" t="s">
        <v>71</v>
      </c>
      <c r="O7023">
        <v>5.76</v>
      </c>
      <c r="P7023" t="s">
        <v>71</v>
      </c>
      <c r="Q7023">
        <v>19.7</v>
      </c>
      <c r="R7023" t="s">
        <v>71</v>
      </c>
      <c r="S7023">
        <v>0.22</v>
      </c>
      <c r="T7023" t="s">
        <v>71</v>
      </c>
      <c r="U7023">
        <v>6.92</v>
      </c>
      <c r="V7023" t="s">
        <v>71</v>
      </c>
      <c r="W7023">
        <v>24.93</v>
      </c>
      <c r="X7023" t="s">
        <v>71</v>
      </c>
      <c r="Y7023">
        <v>32.04</v>
      </c>
      <c r="AA7023">
        <v>44.58</v>
      </c>
      <c r="AE7023">
        <v>6.86</v>
      </c>
      <c r="AF7023" t="s">
        <v>71</v>
      </c>
      <c r="AG7023">
        <v>6.16</v>
      </c>
      <c r="AH7023" t="s">
        <v>71</v>
      </c>
      <c r="AS7023">
        <v>0.55000000000000004</v>
      </c>
      <c r="AT7023" t="s">
        <v>71</v>
      </c>
    </row>
    <row r="7024" spans="1:46" x14ac:dyDescent="0.2">
      <c r="A7024" t="s">
        <v>355</v>
      </c>
      <c r="B7024" t="s">
        <v>356</v>
      </c>
      <c r="C7024">
        <f>-70.00724009 / 41.69433283</f>
        <v>-1.6790588873418362</v>
      </c>
      <c r="D7024" t="s">
        <v>357</v>
      </c>
      <c r="E7024" t="s">
        <v>70</v>
      </c>
      <c r="F7024" s="1">
        <v>38952</v>
      </c>
      <c r="G7024">
        <v>9.5</v>
      </c>
      <c r="O7024">
        <v>4.3899999999999997</v>
      </c>
      <c r="P7024" t="s">
        <v>71</v>
      </c>
      <c r="Q7024">
        <v>19.100000000000001</v>
      </c>
      <c r="R7024" t="s">
        <v>71</v>
      </c>
    </row>
    <row r="7025" spans="1:46" x14ac:dyDescent="0.2">
      <c r="A7025" t="s">
        <v>355</v>
      </c>
      <c r="B7025" t="s">
        <v>356</v>
      </c>
      <c r="C7025">
        <f>-70.00724009 / 41.69433283</f>
        <v>-1.6790588873418362</v>
      </c>
      <c r="D7025" t="s">
        <v>357</v>
      </c>
      <c r="E7025" t="s">
        <v>70</v>
      </c>
      <c r="F7025" s="1">
        <v>38952</v>
      </c>
      <c r="G7025">
        <v>10</v>
      </c>
      <c r="O7025">
        <v>1.69</v>
      </c>
      <c r="P7025" t="s">
        <v>71</v>
      </c>
      <c r="Q7025">
        <v>18.32</v>
      </c>
      <c r="R7025" t="s">
        <v>71</v>
      </c>
    </row>
    <row r="7026" spans="1:46" x14ac:dyDescent="0.2">
      <c r="A7026" t="s">
        <v>355</v>
      </c>
      <c r="B7026" t="s">
        <v>356</v>
      </c>
      <c r="C7026">
        <f>-70.00724009 / 41.69433283</f>
        <v>-1.6790588873418362</v>
      </c>
      <c r="D7026" t="s">
        <v>357</v>
      </c>
      <c r="E7026" t="s">
        <v>70</v>
      </c>
      <c r="F7026" s="1">
        <v>38952</v>
      </c>
      <c r="G7026">
        <v>10.8</v>
      </c>
      <c r="K7026">
        <v>3.04</v>
      </c>
      <c r="L7026" t="s">
        <v>71</v>
      </c>
      <c r="S7026">
        <v>0.34</v>
      </c>
      <c r="T7026" t="s">
        <v>71</v>
      </c>
      <c r="U7026">
        <v>10.6</v>
      </c>
      <c r="V7026" t="s">
        <v>71</v>
      </c>
      <c r="W7026">
        <v>30.31</v>
      </c>
      <c r="X7026" t="s">
        <v>71</v>
      </c>
      <c r="Y7026">
        <v>38.19</v>
      </c>
      <c r="AA7026">
        <v>41.51</v>
      </c>
      <c r="AE7026">
        <v>13.52</v>
      </c>
      <c r="AF7026" t="s">
        <v>71</v>
      </c>
      <c r="AG7026">
        <v>5.96</v>
      </c>
      <c r="AH7026" t="s">
        <v>71</v>
      </c>
      <c r="AS7026">
        <v>0.44</v>
      </c>
      <c r="AT7026" t="s">
        <v>71</v>
      </c>
    </row>
    <row r="7027" spans="1:46" x14ac:dyDescent="0.2">
      <c r="A7027" t="s">
        <v>355</v>
      </c>
      <c r="B7027" t="s">
        <v>356</v>
      </c>
      <c r="C7027">
        <f>-70.00724009 / 41.69433283</f>
        <v>-1.6790588873418362</v>
      </c>
      <c r="D7027" t="s">
        <v>357</v>
      </c>
      <c r="E7027" t="s">
        <v>70</v>
      </c>
      <c r="F7027" s="1">
        <v>38952</v>
      </c>
      <c r="G7027">
        <v>11</v>
      </c>
      <c r="O7027">
        <v>0.63</v>
      </c>
      <c r="P7027" t="s">
        <v>71</v>
      </c>
      <c r="Q7027">
        <v>16.899999999999999</v>
      </c>
      <c r="R7027" t="s">
        <v>71</v>
      </c>
    </row>
    <row r="7028" spans="1:46" x14ac:dyDescent="0.2">
      <c r="A7028" t="s">
        <v>355</v>
      </c>
      <c r="B7028" t="s">
        <v>356</v>
      </c>
      <c r="C7028">
        <f>-70.00724009 / 41.69433283</f>
        <v>-1.6790588873418362</v>
      </c>
      <c r="D7028" t="s">
        <v>357</v>
      </c>
      <c r="E7028" t="s">
        <v>70</v>
      </c>
      <c r="F7028" s="1">
        <v>39343</v>
      </c>
      <c r="G7028">
        <v>0.5</v>
      </c>
      <c r="I7028">
        <v>11.33</v>
      </c>
      <c r="J7028" t="s">
        <v>71</v>
      </c>
      <c r="K7028">
        <v>3.11</v>
      </c>
      <c r="L7028" t="s">
        <v>71</v>
      </c>
      <c r="M7028">
        <v>4.3499999999999996</v>
      </c>
      <c r="N7028" t="s">
        <v>71</v>
      </c>
      <c r="O7028">
        <v>8.36</v>
      </c>
      <c r="P7028" t="s">
        <v>71</v>
      </c>
      <c r="Q7028">
        <v>20.92</v>
      </c>
      <c r="R7028" t="s">
        <v>71</v>
      </c>
      <c r="S7028">
        <v>0.2</v>
      </c>
      <c r="T7028" t="s">
        <v>71</v>
      </c>
      <c r="U7028">
        <v>6.11</v>
      </c>
      <c r="V7028" t="s">
        <v>71</v>
      </c>
      <c r="W7028">
        <v>22.19</v>
      </c>
      <c r="X7028" t="s">
        <v>71</v>
      </c>
      <c r="Y7028">
        <v>30.25</v>
      </c>
      <c r="AA7028">
        <v>41.72</v>
      </c>
      <c r="AC7028">
        <v>38.81</v>
      </c>
      <c r="AE7028">
        <v>2</v>
      </c>
      <c r="AF7028" t="s">
        <v>71</v>
      </c>
      <c r="AG7028">
        <v>6.16</v>
      </c>
      <c r="AH7028" t="s">
        <v>71</v>
      </c>
      <c r="AS7028">
        <v>0.03</v>
      </c>
      <c r="AT7028" t="s">
        <v>71</v>
      </c>
    </row>
    <row r="7029" spans="1:46" x14ac:dyDescent="0.2">
      <c r="A7029" t="s">
        <v>355</v>
      </c>
      <c r="B7029" t="s">
        <v>356</v>
      </c>
      <c r="C7029">
        <f>-70.00724009 / 41.69433283</f>
        <v>-1.6790588873418362</v>
      </c>
      <c r="D7029" t="s">
        <v>357</v>
      </c>
      <c r="E7029" t="s">
        <v>70</v>
      </c>
      <c r="F7029" s="1">
        <v>39343</v>
      </c>
      <c r="G7029">
        <v>1</v>
      </c>
      <c r="O7029">
        <v>8.35</v>
      </c>
      <c r="P7029" t="s">
        <v>71</v>
      </c>
      <c r="Q7029">
        <v>20.96</v>
      </c>
      <c r="R7029" t="s">
        <v>71</v>
      </c>
    </row>
    <row r="7030" spans="1:46" x14ac:dyDescent="0.2">
      <c r="A7030" t="s">
        <v>355</v>
      </c>
      <c r="B7030" t="s">
        <v>356</v>
      </c>
      <c r="C7030">
        <f>-70.00724009 / 41.69433283</f>
        <v>-1.6790588873418362</v>
      </c>
      <c r="D7030" t="s">
        <v>357</v>
      </c>
      <c r="E7030" t="s">
        <v>70</v>
      </c>
      <c r="F7030" s="1">
        <v>39343</v>
      </c>
      <c r="G7030">
        <v>2</v>
      </c>
      <c r="O7030">
        <v>8.36</v>
      </c>
      <c r="P7030" t="s">
        <v>71</v>
      </c>
      <c r="Q7030">
        <v>20.95</v>
      </c>
      <c r="R7030" t="s">
        <v>71</v>
      </c>
    </row>
    <row r="7031" spans="1:46" x14ac:dyDescent="0.2">
      <c r="A7031" t="s">
        <v>355</v>
      </c>
      <c r="B7031" t="s">
        <v>356</v>
      </c>
      <c r="C7031">
        <f>-70.00724009 / 41.69433283</f>
        <v>-1.6790588873418362</v>
      </c>
      <c r="D7031" t="s">
        <v>357</v>
      </c>
      <c r="E7031" t="s">
        <v>70</v>
      </c>
      <c r="F7031" s="1">
        <v>39343</v>
      </c>
      <c r="G7031">
        <v>3</v>
      </c>
      <c r="K7031">
        <v>1.77</v>
      </c>
      <c r="L7031" t="s">
        <v>71</v>
      </c>
      <c r="O7031">
        <v>8.4</v>
      </c>
      <c r="P7031" t="s">
        <v>71</v>
      </c>
      <c r="Q7031">
        <v>20.94</v>
      </c>
      <c r="R7031" t="s">
        <v>71</v>
      </c>
      <c r="S7031">
        <v>0.19</v>
      </c>
      <c r="T7031" t="s">
        <v>71</v>
      </c>
      <c r="U7031">
        <v>5.91</v>
      </c>
      <c r="V7031" t="s">
        <v>71</v>
      </c>
      <c r="W7031">
        <v>18.23</v>
      </c>
      <c r="X7031" t="s">
        <v>71</v>
      </c>
      <c r="Y7031">
        <v>29.77</v>
      </c>
      <c r="AA7031">
        <v>36.200000000000003</v>
      </c>
      <c r="AE7031">
        <v>2.1</v>
      </c>
      <c r="AF7031" t="s">
        <v>71</v>
      </c>
      <c r="AG7031">
        <v>6.09</v>
      </c>
      <c r="AH7031" t="s">
        <v>71</v>
      </c>
      <c r="AS7031">
        <v>0.48</v>
      </c>
      <c r="AT7031" t="s">
        <v>71</v>
      </c>
    </row>
    <row r="7032" spans="1:46" x14ac:dyDescent="0.2">
      <c r="A7032" t="s">
        <v>355</v>
      </c>
      <c r="B7032" t="s">
        <v>356</v>
      </c>
      <c r="C7032">
        <f>-70.00724009 / 41.69433283</f>
        <v>-1.6790588873418362</v>
      </c>
      <c r="D7032" t="s">
        <v>357</v>
      </c>
      <c r="E7032" t="s">
        <v>70</v>
      </c>
      <c r="F7032" s="1">
        <v>39343</v>
      </c>
      <c r="G7032">
        <v>4</v>
      </c>
      <c r="O7032">
        <v>8.49</v>
      </c>
      <c r="P7032" t="s">
        <v>71</v>
      </c>
      <c r="Q7032">
        <v>20.95</v>
      </c>
      <c r="R7032" t="s">
        <v>71</v>
      </c>
    </row>
    <row r="7033" spans="1:46" x14ac:dyDescent="0.2">
      <c r="A7033" t="s">
        <v>355</v>
      </c>
      <c r="B7033" t="s">
        <v>356</v>
      </c>
      <c r="C7033">
        <f>-70.00724009 / 41.69433283</f>
        <v>-1.6790588873418362</v>
      </c>
      <c r="D7033" t="s">
        <v>357</v>
      </c>
      <c r="E7033" t="s">
        <v>70</v>
      </c>
      <c r="F7033" s="1">
        <v>39343</v>
      </c>
      <c r="G7033">
        <v>5</v>
      </c>
      <c r="O7033">
        <v>8.49</v>
      </c>
      <c r="P7033" t="s">
        <v>71</v>
      </c>
      <c r="Q7033">
        <v>20.94</v>
      </c>
      <c r="R7033" t="s">
        <v>71</v>
      </c>
    </row>
    <row r="7034" spans="1:46" x14ac:dyDescent="0.2">
      <c r="A7034" t="s">
        <v>355</v>
      </c>
      <c r="B7034" t="s">
        <v>356</v>
      </c>
      <c r="C7034">
        <f>-70.00724009 / 41.69433283</f>
        <v>-1.6790588873418362</v>
      </c>
      <c r="D7034" t="s">
        <v>357</v>
      </c>
      <c r="E7034" t="s">
        <v>70</v>
      </c>
      <c r="F7034" s="1">
        <v>39343</v>
      </c>
      <c r="G7034">
        <v>6</v>
      </c>
      <c r="O7034">
        <v>8.4700000000000006</v>
      </c>
      <c r="P7034" t="s">
        <v>71</v>
      </c>
      <c r="Q7034">
        <v>20.94</v>
      </c>
      <c r="R7034" t="s">
        <v>71</v>
      </c>
    </row>
    <row r="7035" spans="1:46" x14ac:dyDescent="0.2">
      <c r="A7035" t="s">
        <v>355</v>
      </c>
      <c r="B7035" t="s">
        <v>356</v>
      </c>
      <c r="C7035">
        <f>-70.00724009 / 41.69433283</f>
        <v>-1.6790588873418362</v>
      </c>
      <c r="D7035" t="s">
        <v>357</v>
      </c>
      <c r="E7035" t="s">
        <v>70</v>
      </c>
      <c r="F7035" s="1">
        <v>39343</v>
      </c>
      <c r="G7035">
        <v>7</v>
      </c>
      <c r="O7035">
        <v>8.48</v>
      </c>
      <c r="P7035" t="s">
        <v>71</v>
      </c>
      <c r="Q7035">
        <v>20.94</v>
      </c>
      <c r="R7035" t="s">
        <v>71</v>
      </c>
    </row>
    <row r="7036" spans="1:46" x14ac:dyDescent="0.2">
      <c r="A7036" t="s">
        <v>355</v>
      </c>
      <c r="B7036" t="s">
        <v>356</v>
      </c>
      <c r="C7036">
        <f>-70.00724009 / 41.69433283</f>
        <v>-1.6790588873418362</v>
      </c>
      <c r="D7036" t="s">
        <v>357</v>
      </c>
      <c r="E7036" t="s">
        <v>70</v>
      </c>
      <c r="F7036" s="1">
        <v>39343</v>
      </c>
      <c r="G7036">
        <v>8</v>
      </c>
      <c r="O7036">
        <v>8.48</v>
      </c>
      <c r="P7036" t="s">
        <v>71</v>
      </c>
      <c r="Q7036">
        <v>20.93</v>
      </c>
      <c r="R7036" t="s">
        <v>71</v>
      </c>
    </row>
    <row r="7037" spans="1:46" x14ac:dyDescent="0.2">
      <c r="A7037" t="s">
        <v>355</v>
      </c>
      <c r="B7037" t="s">
        <v>356</v>
      </c>
      <c r="C7037">
        <f>-70.00724009 / 41.69433283</f>
        <v>-1.6790588873418362</v>
      </c>
      <c r="D7037" t="s">
        <v>357</v>
      </c>
      <c r="E7037" t="s">
        <v>70</v>
      </c>
      <c r="F7037" s="1">
        <v>39343</v>
      </c>
      <c r="G7037">
        <v>9</v>
      </c>
      <c r="K7037">
        <v>2.1</v>
      </c>
      <c r="L7037" t="s">
        <v>71</v>
      </c>
      <c r="O7037">
        <v>8.1999999999999993</v>
      </c>
      <c r="P7037" t="s">
        <v>71</v>
      </c>
      <c r="Q7037">
        <v>20.82</v>
      </c>
      <c r="R7037" t="s">
        <v>71</v>
      </c>
      <c r="S7037">
        <v>0.18</v>
      </c>
      <c r="T7037" t="s">
        <v>71</v>
      </c>
      <c r="U7037">
        <v>5.7</v>
      </c>
      <c r="V7037" t="s">
        <v>71</v>
      </c>
      <c r="W7037">
        <v>18.32</v>
      </c>
      <c r="X7037" t="s">
        <v>71</v>
      </c>
      <c r="Y7037">
        <v>29.25</v>
      </c>
      <c r="AA7037">
        <v>37.880000000000003</v>
      </c>
      <c r="AE7037">
        <v>2</v>
      </c>
      <c r="AF7037" t="s">
        <v>71</v>
      </c>
      <c r="AG7037">
        <v>6.23</v>
      </c>
      <c r="AH7037" t="s">
        <v>71</v>
      </c>
      <c r="AS7037">
        <v>0.27</v>
      </c>
      <c r="AT7037" t="s">
        <v>71</v>
      </c>
    </row>
    <row r="7038" spans="1:46" x14ac:dyDescent="0.2">
      <c r="A7038" t="s">
        <v>355</v>
      </c>
      <c r="B7038" t="s">
        <v>356</v>
      </c>
      <c r="C7038">
        <f>-70.00724009 / 41.69433283</f>
        <v>-1.6790588873418362</v>
      </c>
      <c r="D7038" t="s">
        <v>357</v>
      </c>
      <c r="E7038" t="s">
        <v>70</v>
      </c>
      <c r="F7038" s="1">
        <v>39343</v>
      </c>
      <c r="G7038">
        <v>9.5</v>
      </c>
      <c r="O7038">
        <v>7.78</v>
      </c>
      <c r="P7038" t="s">
        <v>71</v>
      </c>
      <c r="Q7038">
        <v>20.71</v>
      </c>
      <c r="R7038" t="s">
        <v>71</v>
      </c>
    </row>
    <row r="7039" spans="1:46" x14ac:dyDescent="0.2">
      <c r="A7039" t="s">
        <v>355</v>
      </c>
      <c r="B7039" t="s">
        <v>356</v>
      </c>
      <c r="C7039">
        <f>-70.00724009 / 41.69433283</f>
        <v>-1.6790588873418362</v>
      </c>
      <c r="D7039" t="s">
        <v>357</v>
      </c>
      <c r="E7039" t="s">
        <v>70</v>
      </c>
      <c r="F7039" s="1">
        <v>39343</v>
      </c>
      <c r="G7039">
        <v>10</v>
      </c>
      <c r="O7039">
        <v>0.61</v>
      </c>
      <c r="P7039" t="s">
        <v>71</v>
      </c>
      <c r="Q7039">
        <v>17.809999999999999</v>
      </c>
      <c r="R7039" t="s">
        <v>71</v>
      </c>
    </row>
    <row r="7040" spans="1:46" x14ac:dyDescent="0.2">
      <c r="A7040" t="s">
        <v>355</v>
      </c>
      <c r="B7040" t="s">
        <v>356</v>
      </c>
      <c r="C7040">
        <f>-70.00724009 / 41.69433283</f>
        <v>-1.6790588873418362</v>
      </c>
      <c r="D7040" t="s">
        <v>357</v>
      </c>
      <c r="E7040" t="s">
        <v>70</v>
      </c>
      <c r="F7040" s="1">
        <v>39343</v>
      </c>
      <c r="G7040">
        <v>10.5</v>
      </c>
      <c r="K7040">
        <v>96.25</v>
      </c>
      <c r="L7040" t="s">
        <v>71</v>
      </c>
      <c r="O7040">
        <v>0.24</v>
      </c>
      <c r="P7040" t="s">
        <v>71</v>
      </c>
      <c r="Q7040">
        <v>16.11</v>
      </c>
      <c r="R7040" t="s">
        <v>71</v>
      </c>
      <c r="S7040">
        <v>1.84</v>
      </c>
      <c r="T7040" t="s">
        <v>71</v>
      </c>
      <c r="U7040">
        <v>56.96</v>
      </c>
      <c r="V7040" t="s">
        <v>71</v>
      </c>
      <c r="W7040">
        <v>56.9</v>
      </c>
      <c r="X7040" t="s">
        <v>71</v>
      </c>
      <c r="Y7040">
        <v>62.44</v>
      </c>
      <c r="AA7040">
        <v>75.400000000000006</v>
      </c>
      <c r="AE7040">
        <v>5.9</v>
      </c>
      <c r="AF7040" t="s">
        <v>71</v>
      </c>
      <c r="AG7040">
        <v>6.11</v>
      </c>
      <c r="AH7040" t="s">
        <v>71</v>
      </c>
      <c r="AS7040">
        <v>0.03</v>
      </c>
      <c r="AT7040" t="s">
        <v>71</v>
      </c>
    </row>
    <row r="7041" spans="1:46" x14ac:dyDescent="0.2">
      <c r="A7041" t="s">
        <v>355</v>
      </c>
      <c r="B7041" t="s">
        <v>356</v>
      </c>
      <c r="C7041">
        <f>-70.00724009 / 41.69433283</f>
        <v>-1.6790588873418362</v>
      </c>
      <c r="D7041" t="s">
        <v>357</v>
      </c>
      <c r="E7041" t="s">
        <v>70</v>
      </c>
      <c r="F7041" s="1">
        <v>39709</v>
      </c>
      <c r="G7041">
        <v>0.5</v>
      </c>
      <c r="I7041">
        <v>13.3</v>
      </c>
      <c r="J7041" t="s">
        <v>71</v>
      </c>
      <c r="K7041">
        <v>4.83</v>
      </c>
      <c r="L7041" t="s">
        <v>71</v>
      </c>
      <c r="M7041">
        <v>5.66</v>
      </c>
      <c r="N7041" t="s">
        <v>71</v>
      </c>
      <c r="O7041">
        <v>8.4600000000000009</v>
      </c>
      <c r="P7041" t="s">
        <v>71</v>
      </c>
      <c r="Q7041">
        <v>22.3</v>
      </c>
      <c r="R7041" t="s">
        <v>71</v>
      </c>
      <c r="S7041">
        <v>0.25</v>
      </c>
      <c r="T7041" t="s">
        <v>71</v>
      </c>
      <c r="U7041">
        <v>7.74</v>
      </c>
      <c r="V7041" t="s">
        <v>71</v>
      </c>
      <c r="W7041">
        <v>13.97</v>
      </c>
      <c r="X7041" t="s">
        <v>71</v>
      </c>
      <c r="Y7041">
        <v>33.659999999999997</v>
      </c>
      <c r="AA7041">
        <v>46.05</v>
      </c>
      <c r="AC7041">
        <v>35.020000000000003</v>
      </c>
      <c r="AE7041">
        <v>2.1</v>
      </c>
      <c r="AF7041" t="s">
        <v>71</v>
      </c>
      <c r="AG7041">
        <v>6.06</v>
      </c>
      <c r="AH7041" t="s">
        <v>71</v>
      </c>
      <c r="AS7041">
        <v>0.62</v>
      </c>
      <c r="AT7041" t="s">
        <v>71</v>
      </c>
    </row>
    <row r="7042" spans="1:46" x14ac:dyDescent="0.2">
      <c r="A7042" t="s">
        <v>355</v>
      </c>
      <c r="B7042" t="s">
        <v>356</v>
      </c>
      <c r="C7042">
        <f>-70.00724009 / 41.69433283</f>
        <v>-1.6790588873418362</v>
      </c>
      <c r="D7042" t="s">
        <v>357</v>
      </c>
      <c r="E7042" t="s">
        <v>70</v>
      </c>
      <c r="F7042" s="1">
        <v>39709</v>
      </c>
      <c r="G7042">
        <v>1</v>
      </c>
      <c r="O7042">
        <v>8.49</v>
      </c>
      <c r="P7042" t="s">
        <v>71</v>
      </c>
      <c r="Q7042">
        <v>22.3</v>
      </c>
      <c r="R7042" t="s">
        <v>71</v>
      </c>
    </row>
    <row r="7043" spans="1:46" x14ac:dyDescent="0.2">
      <c r="A7043" t="s">
        <v>355</v>
      </c>
      <c r="B7043" t="s">
        <v>356</v>
      </c>
      <c r="C7043">
        <f>-70.00724009 / 41.69433283</f>
        <v>-1.6790588873418362</v>
      </c>
      <c r="D7043" t="s">
        <v>357</v>
      </c>
      <c r="E7043" t="s">
        <v>70</v>
      </c>
      <c r="F7043" s="1">
        <v>39709</v>
      </c>
      <c r="G7043">
        <v>2</v>
      </c>
      <c r="O7043">
        <v>8.44</v>
      </c>
      <c r="P7043" t="s">
        <v>71</v>
      </c>
      <c r="Q7043">
        <v>22.3</v>
      </c>
      <c r="R7043" t="s">
        <v>71</v>
      </c>
    </row>
    <row r="7044" spans="1:46" x14ac:dyDescent="0.2">
      <c r="A7044" t="s">
        <v>355</v>
      </c>
      <c r="B7044" t="s">
        <v>356</v>
      </c>
      <c r="C7044">
        <f>-70.00724009 / 41.69433283</f>
        <v>-1.6790588873418362</v>
      </c>
      <c r="D7044" t="s">
        <v>357</v>
      </c>
      <c r="E7044" t="s">
        <v>70</v>
      </c>
      <c r="F7044" s="1">
        <v>39709</v>
      </c>
      <c r="G7044">
        <v>3</v>
      </c>
      <c r="K7044">
        <v>4.97</v>
      </c>
      <c r="L7044" t="s">
        <v>71</v>
      </c>
      <c r="O7044">
        <v>8.43</v>
      </c>
      <c r="P7044" t="s">
        <v>71</v>
      </c>
      <c r="Q7044">
        <v>22.3</v>
      </c>
      <c r="R7044" t="s">
        <v>71</v>
      </c>
      <c r="S7044">
        <v>0.14000000000000001</v>
      </c>
      <c r="T7044" t="s">
        <v>71</v>
      </c>
      <c r="U7044">
        <v>4.34</v>
      </c>
      <c r="V7044" t="s">
        <v>71</v>
      </c>
      <c r="W7044">
        <v>13.88</v>
      </c>
      <c r="X7044" t="s">
        <v>71</v>
      </c>
      <c r="Y7044">
        <v>25.32</v>
      </c>
      <c r="AA7044">
        <v>46.33</v>
      </c>
      <c r="AE7044">
        <v>2</v>
      </c>
      <c r="AF7044" t="s">
        <v>71</v>
      </c>
      <c r="AG7044">
        <v>6.06</v>
      </c>
      <c r="AH7044" t="s">
        <v>71</v>
      </c>
      <c r="AS7044">
        <v>0.74</v>
      </c>
      <c r="AT7044" t="s">
        <v>71</v>
      </c>
    </row>
    <row r="7045" spans="1:46" x14ac:dyDescent="0.2">
      <c r="A7045" t="s">
        <v>355</v>
      </c>
      <c r="B7045" t="s">
        <v>356</v>
      </c>
      <c r="C7045">
        <f>-70.00724009 / 41.69433283</f>
        <v>-1.6790588873418362</v>
      </c>
      <c r="D7045" t="s">
        <v>357</v>
      </c>
      <c r="E7045" t="s">
        <v>70</v>
      </c>
      <c r="F7045" s="1">
        <v>39709</v>
      </c>
      <c r="G7045">
        <v>4</v>
      </c>
      <c r="O7045">
        <v>8.42</v>
      </c>
      <c r="P7045" t="s">
        <v>71</v>
      </c>
      <c r="Q7045">
        <v>22.3</v>
      </c>
      <c r="R7045" t="s">
        <v>71</v>
      </c>
    </row>
    <row r="7046" spans="1:46" x14ac:dyDescent="0.2">
      <c r="A7046" t="s">
        <v>355</v>
      </c>
      <c r="B7046" t="s">
        <v>356</v>
      </c>
      <c r="C7046">
        <f>-70.00724009 / 41.69433283</f>
        <v>-1.6790588873418362</v>
      </c>
      <c r="D7046" t="s">
        <v>357</v>
      </c>
      <c r="E7046" t="s">
        <v>70</v>
      </c>
      <c r="F7046" s="1">
        <v>39709</v>
      </c>
      <c r="G7046">
        <v>5</v>
      </c>
      <c r="O7046">
        <v>8.42</v>
      </c>
      <c r="P7046" t="s">
        <v>71</v>
      </c>
      <c r="Q7046">
        <v>22.3</v>
      </c>
      <c r="R7046" t="s">
        <v>71</v>
      </c>
    </row>
    <row r="7047" spans="1:46" x14ac:dyDescent="0.2">
      <c r="A7047" t="s">
        <v>355</v>
      </c>
      <c r="B7047" t="s">
        <v>356</v>
      </c>
      <c r="C7047">
        <f>-70.00724009 / 41.69433283</f>
        <v>-1.6790588873418362</v>
      </c>
      <c r="D7047" t="s">
        <v>357</v>
      </c>
      <c r="E7047" t="s">
        <v>70</v>
      </c>
      <c r="F7047" s="1">
        <v>39709</v>
      </c>
      <c r="G7047">
        <v>6</v>
      </c>
      <c r="O7047">
        <v>8.43</v>
      </c>
      <c r="P7047" t="s">
        <v>71</v>
      </c>
      <c r="Q7047">
        <v>22.3</v>
      </c>
      <c r="R7047" t="s">
        <v>71</v>
      </c>
    </row>
    <row r="7048" spans="1:46" x14ac:dyDescent="0.2">
      <c r="A7048" t="s">
        <v>355</v>
      </c>
      <c r="B7048" t="s">
        <v>356</v>
      </c>
      <c r="C7048">
        <f>-70.00724009 / 41.69433283</f>
        <v>-1.6790588873418362</v>
      </c>
      <c r="D7048" t="s">
        <v>357</v>
      </c>
      <c r="E7048" t="s">
        <v>70</v>
      </c>
      <c r="F7048" s="1">
        <v>39709</v>
      </c>
      <c r="G7048">
        <v>7</v>
      </c>
      <c r="O7048">
        <v>8.41</v>
      </c>
      <c r="P7048" t="s">
        <v>71</v>
      </c>
      <c r="Q7048">
        <v>22.3</v>
      </c>
      <c r="R7048" t="s">
        <v>71</v>
      </c>
    </row>
    <row r="7049" spans="1:46" x14ac:dyDescent="0.2">
      <c r="A7049" t="s">
        <v>355</v>
      </c>
      <c r="B7049" t="s">
        <v>356</v>
      </c>
      <c r="C7049">
        <f>-70.00724009 / 41.69433283</f>
        <v>-1.6790588873418362</v>
      </c>
      <c r="D7049" t="s">
        <v>357</v>
      </c>
      <c r="E7049" t="s">
        <v>70</v>
      </c>
      <c r="F7049" s="1">
        <v>39709</v>
      </c>
      <c r="G7049">
        <v>8</v>
      </c>
      <c r="O7049">
        <v>8.3699999999999992</v>
      </c>
      <c r="P7049" t="s">
        <v>71</v>
      </c>
      <c r="Q7049">
        <v>22.3</v>
      </c>
      <c r="R7049" t="s">
        <v>71</v>
      </c>
    </row>
    <row r="7050" spans="1:46" x14ac:dyDescent="0.2">
      <c r="A7050" t="s">
        <v>355</v>
      </c>
      <c r="B7050" t="s">
        <v>356</v>
      </c>
      <c r="C7050">
        <f>-70.00724009 / 41.69433283</f>
        <v>-1.6790588873418362</v>
      </c>
      <c r="D7050" t="s">
        <v>357</v>
      </c>
      <c r="E7050" t="s">
        <v>70</v>
      </c>
      <c r="F7050" s="1">
        <v>39709</v>
      </c>
      <c r="G7050">
        <v>8.5</v>
      </c>
      <c r="O7050">
        <v>8.2899999999999991</v>
      </c>
      <c r="P7050" t="s">
        <v>71</v>
      </c>
      <c r="Q7050">
        <v>22.2</v>
      </c>
      <c r="R7050" t="s">
        <v>71</v>
      </c>
    </row>
    <row r="7051" spans="1:46" x14ac:dyDescent="0.2">
      <c r="A7051" t="s">
        <v>355</v>
      </c>
      <c r="B7051" t="s">
        <v>356</v>
      </c>
      <c r="C7051">
        <f>-70.00724009 / 41.69433283</f>
        <v>-1.6790588873418362</v>
      </c>
      <c r="D7051" t="s">
        <v>357</v>
      </c>
      <c r="E7051" t="s">
        <v>70</v>
      </c>
      <c r="F7051" s="1">
        <v>39709</v>
      </c>
      <c r="G7051">
        <v>9</v>
      </c>
      <c r="K7051">
        <v>4.83</v>
      </c>
      <c r="L7051" t="s">
        <v>71</v>
      </c>
      <c r="O7051">
        <v>4.53</v>
      </c>
      <c r="P7051" t="s">
        <v>71</v>
      </c>
      <c r="Q7051">
        <v>20.9</v>
      </c>
      <c r="R7051" t="s">
        <v>71</v>
      </c>
      <c r="S7051">
        <v>0.2</v>
      </c>
      <c r="T7051" t="s">
        <v>71</v>
      </c>
      <c r="U7051">
        <v>6.19</v>
      </c>
      <c r="V7051" t="s">
        <v>71</v>
      </c>
      <c r="W7051">
        <v>13.65</v>
      </c>
      <c r="X7051" t="s">
        <v>71</v>
      </c>
      <c r="Y7051">
        <v>30.44</v>
      </c>
      <c r="AA7051">
        <v>46.05</v>
      </c>
      <c r="AE7051">
        <v>2</v>
      </c>
      <c r="AF7051" t="s">
        <v>71</v>
      </c>
      <c r="AG7051">
        <v>6.1</v>
      </c>
      <c r="AH7051" t="s">
        <v>71</v>
      </c>
      <c r="AS7051">
        <v>0.81</v>
      </c>
      <c r="AT7051" t="s">
        <v>71</v>
      </c>
    </row>
    <row r="7052" spans="1:46" x14ac:dyDescent="0.2">
      <c r="A7052" t="s">
        <v>355</v>
      </c>
      <c r="B7052" t="s">
        <v>356</v>
      </c>
      <c r="C7052">
        <f>-70.00724009 / 41.69433283</f>
        <v>-1.6790588873418362</v>
      </c>
      <c r="D7052" t="s">
        <v>357</v>
      </c>
      <c r="E7052" t="s">
        <v>70</v>
      </c>
      <c r="F7052" s="1">
        <v>39709</v>
      </c>
      <c r="G7052">
        <v>9.5</v>
      </c>
      <c r="O7052">
        <v>2.41</v>
      </c>
      <c r="P7052" t="s">
        <v>71</v>
      </c>
      <c r="Q7052">
        <v>17.899999999999999</v>
      </c>
      <c r="R7052" t="s">
        <v>71</v>
      </c>
    </row>
    <row r="7053" spans="1:46" x14ac:dyDescent="0.2">
      <c r="A7053" t="s">
        <v>355</v>
      </c>
      <c r="B7053" t="s">
        <v>356</v>
      </c>
      <c r="C7053">
        <f>-70.00724009 / 41.69433283</f>
        <v>-1.6790588873418362</v>
      </c>
      <c r="D7053" t="s">
        <v>357</v>
      </c>
      <c r="E7053" t="s">
        <v>70</v>
      </c>
      <c r="F7053" s="1">
        <v>39709</v>
      </c>
      <c r="G7053">
        <v>10</v>
      </c>
      <c r="O7053">
        <v>1.21</v>
      </c>
      <c r="P7053" t="s">
        <v>71</v>
      </c>
      <c r="Q7053">
        <v>16.399999999999999</v>
      </c>
      <c r="R7053" t="s">
        <v>71</v>
      </c>
    </row>
    <row r="7054" spans="1:46" x14ac:dyDescent="0.2">
      <c r="A7054" t="s">
        <v>355</v>
      </c>
      <c r="B7054" t="s">
        <v>356</v>
      </c>
      <c r="C7054">
        <f>-70.00724009 / 41.69433283</f>
        <v>-1.6790588873418362</v>
      </c>
      <c r="D7054" t="s">
        <v>357</v>
      </c>
      <c r="E7054" t="s">
        <v>70</v>
      </c>
      <c r="F7054" s="1">
        <v>39709</v>
      </c>
      <c r="G7054">
        <v>11</v>
      </c>
      <c r="O7054">
        <v>0.27</v>
      </c>
      <c r="P7054" t="s">
        <v>71</v>
      </c>
      <c r="Q7054">
        <v>15</v>
      </c>
      <c r="R7054" t="s">
        <v>71</v>
      </c>
    </row>
    <row r="7055" spans="1:46" x14ac:dyDescent="0.2">
      <c r="A7055" t="s">
        <v>355</v>
      </c>
      <c r="B7055" t="s">
        <v>356</v>
      </c>
      <c r="C7055">
        <f>-70.00724009 / 41.69433283</f>
        <v>-1.6790588873418362</v>
      </c>
      <c r="D7055" t="s">
        <v>357</v>
      </c>
      <c r="E7055" t="s">
        <v>70</v>
      </c>
      <c r="F7055" s="1">
        <v>39709</v>
      </c>
      <c r="G7055">
        <v>11.5</v>
      </c>
      <c r="K7055">
        <v>13.73</v>
      </c>
      <c r="L7055" t="s">
        <v>71</v>
      </c>
      <c r="S7055">
        <v>0.26</v>
      </c>
      <c r="T7055" t="s">
        <v>71</v>
      </c>
      <c r="U7055">
        <v>8.0500000000000007</v>
      </c>
      <c r="V7055" t="s">
        <v>71</v>
      </c>
      <c r="W7055">
        <v>12.99</v>
      </c>
      <c r="X7055" t="s">
        <v>71</v>
      </c>
      <c r="Y7055">
        <v>34.229999999999997</v>
      </c>
      <c r="AA7055">
        <v>56.3</v>
      </c>
      <c r="AE7055">
        <v>5.0999999999999996</v>
      </c>
      <c r="AF7055" t="s">
        <v>71</v>
      </c>
      <c r="AG7055">
        <v>5.77</v>
      </c>
      <c r="AH7055" t="s">
        <v>71</v>
      </c>
      <c r="AS7055">
        <v>4.8099999999999996</v>
      </c>
      <c r="AT7055" t="s">
        <v>71</v>
      </c>
    </row>
    <row r="7056" spans="1:46" x14ac:dyDescent="0.2">
      <c r="A7056" t="s">
        <v>355</v>
      </c>
      <c r="B7056" t="s">
        <v>356</v>
      </c>
      <c r="C7056">
        <f>-70.00724009 / 41.69433283</f>
        <v>-1.6790588873418362</v>
      </c>
      <c r="D7056" t="s">
        <v>357</v>
      </c>
      <c r="E7056" t="s">
        <v>70</v>
      </c>
      <c r="F7056" s="1">
        <v>39709</v>
      </c>
      <c r="G7056">
        <v>12</v>
      </c>
      <c r="O7056">
        <v>0.17</v>
      </c>
      <c r="P7056" t="s">
        <v>71</v>
      </c>
      <c r="Q7056">
        <v>12.9</v>
      </c>
      <c r="R7056" t="s">
        <v>71</v>
      </c>
    </row>
    <row r="7057" spans="1:58" x14ac:dyDescent="0.2">
      <c r="A7057" t="s">
        <v>355</v>
      </c>
      <c r="B7057" t="s">
        <v>356</v>
      </c>
      <c r="C7057">
        <f>-70.00724009 / 41.69433283</f>
        <v>-1.6790588873418362</v>
      </c>
      <c r="D7057" t="s">
        <v>357</v>
      </c>
      <c r="E7057" t="s">
        <v>70</v>
      </c>
      <c r="F7057" s="1">
        <v>42635</v>
      </c>
      <c r="G7057">
        <v>0.5</v>
      </c>
      <c r="I7057">
        <v>5.3</v>
      </c>
      <c r="J7057" t="s">
        <v>71</v>
      </c>
      <c r="K7057">
        <v>1.1399999999999999</v>
      </c>
      <c r="L7057" t="s">
        <v>71</v>
      </c>
      <c r="M7057">
        <v>5.3</v>
      </c>
      <c r="N7057" t="s">
        <v>71</v>
      </c>
      <c r="O7057">
        <v>8.16</v>
      </c>
      <c r="P7057" t="s">
        <v>71</v>
      </c>
      <c r="Q7057">
        <v>23.5</v>
      </c>
      <c r="R7057" t="s">
        <v>71</v>
      </c>
      <c r="S7057">
        <v>0.87</v>
      </c>
      <c r="T7057" t="s">
        <v>71</v>
      </c>
      <c r="U7057">
        <v>26.95</v>
      </c>
      <c r="V7057" t="s">
        <v>71</v>
      </c>
      <c r="W7057">
        <v>18.899999999999999</v>
      </c>
      <c r="X7057" t="s">
        <v>71</v>
      </c>
      <c r="Y7057">
        <v>51.65</v>
      </c>
      <c r="AA7057">
        <v>31.89</v>
      </c>
      <c r="AC7057">
        <v>35.97</v>
      </c>
      <c r="AE7057">
        <v>3.6</v>
      </c>
      <c r="AF7057" t="s">
        <v>71</v>
      </c>
      <c r="AG7057">
        <v>6.21</v>
      </c>
      <c r="AH7057" t="s">
        <v>71</v>
      </c>
      <c r="AS7057">
        <v>0.81</v>
      </c>
      <c r="AT7057" t="s">
        <v>71</v>
      </c>
      <c r="BE7057">
        <v>1.95</v>
      </c>
      <c r="BF7057" t="s">
        <v>71</v>
      </c>
    </row>
    <row r="7058" spans="1:58" x14ac:dyDescent="0.2">
      <c r="A7058" t="s">
        <v>355</v>
      </c>
      <c r="B7058" t="s">
        <v>356</v>
      </c>
      <c r="C7058">
        <f>-70.00724009 / 41.69433283</f>
        <v>-1.6790588873418362</v>
      </c>
      <c r="D7058" t="s">
        <v>357</v>
      </c>
      <c r="E7058" t="s">
        <v>70</v>
      </c>
      <c r="F7058" s="1">
        <v>42635</v>
      </c>
      <c r="G7058">
        <v>1</v>
      </c>
      <c r="O7058">
        <v>8.15</v>
      </c>
      <c r="P7058" t="s">
        <v>71</v>
      </c>
      <c r="Q7058">
        <v>23.5</v>
      </c>
      <c r="R7058" t="s">
        <v>71</v>
      </c>
    </row>
    <row r="7059" spans="1:58" x14ac:dyDescent="0.2">
      <c r="A7059" t="s">
        <v>355</v>
      </c>
      <c r="B7059" t="s">
        <v>356</v>
      </c>
      <c r="C7059">
        <f>-70.00724009 / 41.69433283</f>
        <v>-1.6790588873418362</v>
      </c>
      <c r="D7059" t="s">
        <v>357</v>
      </c>
      <c r="E7059" t="s">
        <v>70</v>
      </c>
      <c r="F7059" s="1">
        <v>42635</v>
      </c>
      <c r="G7059">
        <v>2</v>
      </c>
      <c r="O7059">
        <v>8.18</v>
      </c>
      <c r="P7059" t="s">
        <v>71</v>
      </c>
      <c r="Q7059">
        <v>23.4</v>
      </c>
      <c r="R7059" t="s">
        <v>71</v>
      </c>
    </row>
    <row r="7060" spans="1:58" x14ac:dyDescent="0.2">
      <c r="A7060" t="s">
        <v>355</v>
      </c>
      <c r="B7060" t="s">
        <v>356</v>
      </c>
      <c r="C7060">
        <f>-70.00724009 / 41.69433283</f>
        <v>-1.6790588873418362</v>
      </c>
      <c r="D7060" t="s">
        <v>357</v>
      </c>
      <c r="E7060" t="s">
        <v>70</v>
      </c>
      <c r="F7060" s="1">
        <v>42635</v>
      </c>
      <c r="G7060">
        <v>3</v>
      </c>
      <c r="O7060">
        <v>8.15</v>
      </c>
      <c r="P7060" t="s">
        <v>71</v>
      </c>
      <c r="Q7060">
        <v>23.4</v>
      </c>
      <c r="R7060" t="s">
        <v>71</v>
      </c>
    </row>
    <row r="7061" spans="1:58" x14ac:dyDescent="0.2">
      <c r="A7061" t="s">
        <v>355</v>
      </c>
      <c r="B7061" t="s">
        <v>356</v>
      </c>
      <c r="C7061">
        <f>-70.00724009 / 41.69433283</f>
        <v>-1.6790588873418362</v>
      </c>
      <c r="D7061" t="s">
        <v>357</v>
      </c>
      <c r="E7061" t="s">
        <v>70</v>
      </c>
      <c r="F7061" s="1">
        <v>42635</v>
      </c>
      <c r="G7061">
        <v>4</v>
      </c>
      <c r="O7061">
        <v>7.92</v>
      </c>
      <c r="P7061" t="s">
        <v>71</v>
      </c>
      <c r="Q7061">
        <v>23.4</v>
      </c>
      <c r="R7061" t="s">
        <v>71</v>
      </c>
    </row>
    <row r="7062" spans="1:58" x14ac:dyDescent="0.2">
      <c r="A7062" t="s">
        <v>355</v>
      </c>
      <c r="B7062" t="s">
        <v>356</v>
      </c>
      <c r="C7062">
        <f>-70.00724009 / 41.69433283</f>
        <v>-1.6790588873418362</v>
      </c>
      <c r="D7062" t="s">
        <v>357</v>
      </c>
      <c r="E7062" t="s">
        <v>70</v>
      </c>
      <c r="F7062" s="1">
        <v>42635</v>
      </c>
      <c r="G7062">
        <v>4.5</v>
      </c>
      <c r="K7062">
        <v>2.36</v>
      </c>
      <c r="L7062" t="s">
        <v>71</v>
      </c>
      <c r="O7062">
        <v>7.91</v>
      </c>
      <c r="P7062" t="s">
        <v>71</v>
      </c>
      <c r="Q7062">
        <v>23.4</v>
      </c>
      <c r="R7062" t="s">
        <v>71</v>
      </c>
      <c r="S7062">
        <v>0.77</v>
      </c>
      <c r="T7062" t="s">
        <v>71</v>
      </c>
      <c r="W7062">
        <v>21.34</v>
      </c>
      <c r="X7062" t="s">
        <v>71</v>
      </c>
      <c r="Y7062">
        <v>0.38</v>
      </c>
      <c r="AA7062">
        <v>39.020000000000003</v>
      </c>
      <c r="AE7062">
        <v>3.7</v>
      </c>
      <c r="AF7062" t="s">
        <v>71</v>
      </c>
      <c r="AG7062">
        <v>6.17</v>
      </c>
      <c r="AH7062" t="s">
        <v>71</v>
      </c>
      <c r="AS7062">
        <v>1.55</v>
      </c>
      <c r="AT7062" t="s">
        <v>71</v>
      </c>
      <c r="BE7062">
        <v>3.9</v>
      </c>
      <c r="BF7062" t="s">
        <v>71</v>
      </c>
    </row>
    <row r="7063" spans="1:58" x14ac:dyDescent="0.2">
      <c r="A7063" t="s">
        <v>355</v>
      </c>
      <c r="B7063" t="s">
        <v>356</v>
      </c>
      <c r="C7063">
        <f>-70.00724009 / 41.69433283</f>
        <v>-1.6790588873418362</v>
      </c>
      <c r="D7063" t="s">
        <v>357</v>
      </c>
      <c r="E7063" t="s">
        <v>70</v>
      </c>
      <c r="F7063" s="1">
        <v>42635</v>
      </c>
      <c r="G7063">
        <v>5</v>
      </c>
      <c r="O7063">
        <v>7.93</v>
      </c>
      <c r="P7063" t="s">
        <v>71</v>
      </c>
      <c r="Q7063">
        <v>23.4</v>
      </c>
      <c r="R7063" t="s">
        <v>71</v>
      </c>
    </row>
    <row r="7064" spans="1:58" x14ac:dyDescent="0.2">
      <c r="A7064" t="s">
        <v>355</v>
      </c>
      <c r="B7064" t="s">
        <v>356</v>
      </c>
      <c r="C7064">
        <f>-70.00724009 / 41.69433283</f>
        <v>-1.6790588873418362</v>
      </c>
      <c r="D7064" t="s">
        <v>357</v>
      </c>
      <c r="E7064" t="s">
        <v>70</v>
      </c>
      <c r="F7064" s="1">
        <v>42647</v>
      </c>
      <c r="G7064">
        <v>0.5</v>
      </c>
      <c r="I7064">
        <v>13.1</v>
      </c>
      <c r="J7064" t="s">
        <v>71</v>
      </c>
      <c r="K7064">
        <v>5</v>
      </c>
      <c r="L7064" t="s">
        <v>71</v>
      </c>
      <c r="M7064">
        <v>5.46</v>
      </c>
      <c r="N7064" t="s">
        <v>71</v>
      </c>
      <c r="O7064">
        <v>8.25</v>
      </c>
      <c r="P7064" t="s">
        <v>71</v>
      </c>
      <c r="Q7064">
        <v>19</v>
      </c>
      <c r="R7064" t="s">
        <v>71</v>
      </c>
      <c r="S7064">
        <v>0.47</v>
      </c>
      <c r="T7064" t="s">
        <v>71</v>
      </c>
      <c r="U7064">
        <v>14.56</v>
      </c>
      <c r="V7064" t="s">
        <v>71</v>
      </c>
      <c r="W7064">
        <v>20.99</v>
      </c>
      <c r="X7064" t="s">
        <v>71</v>
      </c>
      <c r="Y7064">
        <v>42.77</v>
      </c>
      <c r="AA7064">
        <v>46.39</v>
      </c>
      <c r="AC7064">
        <v>35.54</v>
      </c>
      <c r="AE7064">
        <v>4.3</v>
      </c>
      <c r="AF7064" t="s">
        <v>71</v>
      </c>
      <c r="AG7064">
        <v>6.13</v>
      </c>
      <c r="AH7064" t="s">
        <v>71</v>
      </c>
      <c r="AS7064">
        <v>0.24</v>
      </c>
      <c r="AT7064" t="s">
        <v>71</v>
      </c>
      <c r="BE7064">
        <v>5.24</v>
      </c>
      <c r="BF7064" t="s">
        <v>71</v>
      </c>
    </row>
    <row r="7065" spans="1:58" x14ac:dyDescent="0.2">
      <c r="A7065" t="s">
        <v>355</v>
      </c>
      <c r="B7065" t="s">
        <v>356</v>
      </c>
      <c r="C7065">
        <f>-70.00724009 / 41.69433283</f>
        <v>-1.6790588873418362</v>
      </c>
      <c r="D7065" t="s">
        <v>357</v>
      </c>
      <c r="E7065" t="s">
        <v>70</v>
      </c>
      <c r="F7065" s="1">
        <v>42647</v>
      </c>
      <c r="G7065">
        <v>1</v>
      </c>
      <c r="O7065">
        <v>8.3000000000000007</v>
      </c>
      <c r="P7065" t="s">
        <v>71</v>
      </c>
      <c r="Q7065">
        <v>19</v>
      </c>
      <c r="R7065" t="s">
        <v>71</v>
      </c>
    </row>
    <row r="7066" spans="1:58" x14ac:dyDescent="0.2">
      <c r="A7066" t="s">
        <v>355</v>
      </c>
      <c r="B7066" t="s">
        <v>356</v>
      </c>
      <c r="C7066">
        <f>-70.00724009 / 41.69433283</f>
        <v>-1.6790588873418362</v>
      </c>
      <c r="D7066" t="s">
        <v>357</v>
      </c>
      <c r="E7066" t="s">
        <v>70</v>
      </c>
      <c r="F7066" s="1">
        <v>42647</v>
      </c>
      <c r="G7066">
        <v>2</v>
      </c>
      <c r="O7066">
        <v>8.36</v>
      </c>
      <c r="P7066" t="s">
        <v>71</v>
      </c>
      <c r="Q7066">
        <v>19</v>
      </c>
      <c r="R7066" t="s">
        <v>71</v>
      </c>
    </row>
    <row r="7067" spans="1:58" x14ac:dyDescent="0.2">
      <c r="A7067" t="s">
        <v>355</v>
      </c>
      <c r="B7067" t="s">
        <v>356</v>
      </c>
      <c r="C7067">
        <f>-70.00724009 / 41.69433283</f>
        <v>-1.6790588873418362</v>
      </c>
      <c r="D7067" t="s">
        <v>357</v>
      </c>
      <c r="E7067" t="s">
        <v>70</v>
      </c>
      <c r="F7067" s="1">
        <v>42647</v>
      </c>
      <c r="G7067">
        <v>3</v>
      </c>
      <c r="K7067">
        <v>6.07</v>
      </c>
      <c r="L7067" t="s">
        <v>71</v>
      </c>
      <c r="O7067">
        <v>8.35</v>
      </c>
      <c r="P7067" t="s">
        <v>71</v>
      </c>
      <c r="Q7067">
        <v>19</v>
      </c>
      <c r="R7067" t="s">
        <v>71</v>
      </c>
      <c r="S7067">
        <v>0.33</v>
      </c>
      <c r="T7067" t="s">
        <v>71</v>
      </c>
      <c r="U7067">
        <v>10.220000000000001</v>
      </c>
      <c r="V7067" t="s">
        <v>71</v>
      </c>
      <c r="W7067">
        <v>22.78</v>
      </c>
      <c r="X7067" t="s">
        <v>71</v>
      </c>
      <c r="Y7067">
        <v>37.67</v>
      </c>
      <c r="AA7067">
        <v>48.29</v>
      </c>
      <c r="AE7067">
        <v>3.8</v>
      </c>
      <c r="AF7067" t="s">
        <v>71</v>
      </c>
      <c r="AG7067">
        <v>6.1</v>
      </c>
      <c r="AH7067" t="s">
        <v>71</v>
      </c>
      <c r="AS7067">
        <v>0.5</v>
      </c>
      <c r="AT7067" t="s">
        <v>71</v>
      </c>
      <c r="BE7067">
        <v>6.57</v>
      </c>
      <c r="BF7067" t="s">
        <v>71</v>
      </c>
    </row>
    <row r="7068" spans="1:58" x14ac:dyDescent="0.2">
      <c r="A7068" t="s">
        <v>355</v>
      </c>
      <c r="B7068" t="s">
        <v>356</v>
      </c>
      <c r="C7068">
        <f>-70.00724009 / 41.69433283</f>
        <v>-1.6790588873418362</v>
      </c>
      <c r="D7068" t="s">
        <v>357</v>
      </c>
      <c r="E7068" t="s">
        <v>70</v>
      </c>
      <c r="F7068" s="1">
        <v>42647</v>
      </c>
      <c r="G7068">
        <v>4</v>
      </c>
      <c r="O7068">
        <v>8.34</v>
      </c>
      <c r="P7068" t="s">
        <v>71</v>
      </c>
      <c r="Q7068">
        <v>19</v>
      </c>
      <c r="R7068" t="s">
        <v>71</v>
      </c>
    </row>
    <row r="7069" spans="1:58" x14ac:dyDescent="0.2">
      <c r="A7069" t="s">
        <v>355</v>
      </c>
      <c r="B7069" t="s">
        <v>356</v>
      </c>
      <c r="C7069">
        <f>-70.00724009 / 41.69433283</f>
        <v>-1.6790588873418362</v>
      </c>
      <c r="D7069" t="s">
        <v>357</v>
      </c>
      <c r="E7069" t="s">
        <v>70</v>
      </c>
      <c r="F7069" s="1">
        <v>42647</v>
      </c>
      <c r="G7069">
        <v>5</v>
      </c>
      <c r="O7069">
        <v>8.34</v>
      </c>
      <c r="P7069" t="s">
        <v>71</v>
      </c>
      <c r="Q7069">
        <v>19</v>
      </c>
      <c r="R7069" t="s">
        <v>71</v>
      </c>
    </row>
    <row r="7070" spans="1:58" x14ac:dyDescent="0.2">
      <c r="A7070" t="s">
        <v>355</v>
      </c>
      <c r="B7070" t="s">
        <v>356</v>
      </c>
      <c r="C7070">
        <f>-70.00724009 / 41.69433283</f>
        <v>-1.6790588873418362</v>
      </c>
      <c r="D7070" t="s">
        <v>357</v>
      </c>
      <c r="E7070" t="s">
        <v>70</v>
      </c>
      <c r="F7070" s="1">
        <v>42647</v>
      </c>
      <c r="G7070">
        <v>6</v>
      </c>
      <c r="O7070">
        <v>8.32</v>
      </c>
      <c r="P7070" t="s">
        <v>71</v>
      </c>
      <c r="Q7070">
        <v>19</v>
      </c>
      <c r="R7070" t="s">
        <v>71</v>
      </c>
    </row>
    <row r="7071" spans="1:58" x14ac:dyDescent="0.2">
      <c r="A7071" t="s">
        <v>355</v>
      </c>
      <c r="B7071" t="s">
        <v>356</v>
      </c>
      <c r="C7071">
        <f>-70.00724009 / 41.69433283</f>
        <v>-1.6790588873418362</v>
      </c>
      <c r="D7071" t="s">
        <v>357</v>
      </c>
      <c r="E7071" t="s">
        <v>70</v>
      </c>
      <c r="F7071" s="1">
        <v>42647</v>
      </c>
      <c r="G7071">
        <v>7</v>
      </c>
      <c r="O7071">
        <v>8.3000000000000007</v>
      </c>
      <c r="P7071" t="s">
        <v>71</v>
      </c>
      <c r="Q7071">
        <v>19</v>
      </c>
      <c r="R7071" t="s">
        <v>71</v>
      </c>
    </row>
    <row r="7072" spans="1:58" x14ac:dyDescent="0.2">
      <c r="A7072" t="s">
        <v>355</v>
      </c>
      <c r="B7072" t="s">
        <v>356</v>
      </c>
      <c r="C7072">
        <f>-70.00724009 / 41.69433283</f>
        <v>-1.6790588873418362</v>
      </c>
      <c r="D7072" t="s">
        <v>357</v>
      </c>
      <c r="E7072" t="s">
        <v>70</v>
      </c>
      <c r="F7072" s="1">
        <v>42647</v>
      </c>
      <c r="G7072">
        <v>8</v>
      </c>
      <c r="O7072">
        <v>8.2799999999999994</v>
      </c>
      <c r="P7072" t="s">
        <v>71</v>
      </c>
      <c r="Q7072">
        <v>18.899999999999999</v>
      </c>
      <c r="R7072" t="s">
        <v>71</v>
      </c>
    </row>
    <row r="7073" spans="1:58" x14ac:dyDescent="0.2">
      <c r="A7073" t="s">
        <v>355</v>
      </c>
      <c r="B7073" t="s">
        <v>356</v>
      </c>
      <c r="C7073">
        <f>-70.00724009 / 41.69433283</f>
        <v>-1.6790588873418362</v>
      </c>
      <c r="D7073" t="s">
        <v>357</v>
      </c>
      <c r="E7073" t="s">
        <v>70</v>
      </c>
      <c r="F7073" s="1">
        <v>42647</v>
      </c>
      <c r="G7073">
        <v>9</v>
      </c>
      <c r="K7073">
        <v>5.09</v>
      </c>
      <c r="L7073" t="s">
        <v>71</v>
      </c>
      <c r="O7073">
        <v>8.2799999999999994</v>
      </c>
      <c r="P7073" t="s">
        <v>71</v>
      </c>
      <c r="Q7073">
        <v>18.899999999999999</v>
      </c>
      <c r="R7073" t="s">
        <v>71</v>
      </c>
      <c r="S7073">
        <v>0.28999999999999998</v>
      </c>
      <c r="T7073" t="s">
        <v>71</v>
      </c>
      <c r="U7073">
        <v>8.98</v>
      </c>
      <c r="V7073" t="s">
        <v>71</v>
      </c>
      <c r="W7073">
        <v>21.5</v>
      </c>
      <c r="X7073" t="s">
        <v>71</v>
      </c>
      <c r="Y7073">
        <v>35.799999999999997</v>
      </c>
      <c r="AA7073">
        <v>46.56</v>
      </c>
      <c r="AE7073">
        <v>3.8</v>
      </c>
      <c r="AF7073" t="s">
        <v>71</v>
      </c>
      <c r="AG7073">
        <v>6.07</v>
      </c>
      <c r="AH7073" t="s">
        <v>71</v>
      </c>
      <c r="AS7073">
        <v>0.56000000000000005</v>
      </c>
      <c r="AT7073" t="s">
        <v>71</v>
      </c>
      <c r="BE7073">
        <v>5.66</v>
      </c>
      <c r="BF7073" t="s">
        <v>71</v>
      </c>
    </row>
    <row r="7074" spans="1:58" x14ac:dyDescent="0.2">
      <c r="A7074" t="s">
        <v>355</v>
      </c>
      <c r="B7074" t="s">
        <v>356</v>
      </c>
      <c r="C7074">
        <f>-70.00724009 / 41.69433283</f>
        <v>-1.6790588873418362</v>
      </c>
      <c r="D7074" t="s">
        <v>357</v>
      </c>
      <c r="E7074" t="s">
        <v>70</v>
      </c>
      <c r="F7074" s="1">
        <v>42647</v>
      </c>
      <c r="G7074">
        <v>9.5</v>
      </c>
      <c r="O7074">
        <v>0.61</v>
      </c>
      <c r="P7074" t="s">
        <v>71</v>
      </c>
      <c r="Q7074">
        <v>16</v>
      </c>
      <c r="R7074" t="s">
        <v>71</v>
      </c>
    </row>
    <row r="7075" spans="1:58" x14ac:dyDescent="0.2">
      <c r="A7075" t="s">
        <v>355</v>
      </c>
      <c r="B7075" t="s">
        <v>356</v>
      </c>
      <c r="C7075">
        <f>-70.00724009 / 41.69433283</f>
        <v>-1.6790588873418362</v>
      </c>
      <c r="D7075" t="s">
        <v>357</v>
      </c>
      <c r="E7075" t="s">
        <v>70</v>
      </c>
      <c r="F7075" s="1">
        <v>42647</v>
      </c>
      <c r="G7075">
        <v>10</v>
      </c>
      <c r="O7075">
        <v>0.06</v>
      </c>
      <c r="P7075" t="s">
        <v>71</v>
      </c>
      <c r="Q7075">
        <v>14.2</v>
      </c>
      <c r="R7075" t="s">
        <v>71</v>
      </c>
    </row>
    <row r="7076" spans="1:58" x14ac:dyDescent="0.2">
      <c r="A7076" t="s">
        <v>355</v>
      </c>
      <c r="B7076" t="s">
        <v>356</v>
      </c>
      <c r="C7076">
        <f>-70.00724009 / 41.69433283</f>
        <v>-1.6790588873418362</v>
      </c>
      <c r="D7076" t="s">
        <v>357</v>
      </c>
      <c r="E7076" t="s">
        <v>70</v>
      </c>
      <c r="F7076" s="1">
        <v>42647</v>
      </c>
      <c r="G7076">
        <v>10.5</v>
      </c>
      <c r="O7076">
        <v>0.05</v>
      </c>
      <c r="P7076" t="s">
        <v>71</v>
      </c>
      <c r="Q7076">
        <v>13.3</v>
      </c>
      <c r="R7076" t="s">
        <v>71</v>
      </c>
    </row>
    <row r="7077" spans="1:58" x14ac:dyDescent="0.2">
      <c r="A7077" t="s">
        <v>355</v>
      </c>
      <c r="B7077" t="s">
        <v>356</v>
      </c>
      <c r="C7077">
        <f>-70.00724009 / 41.69433283</f>
        <v>-1.6790588873418362</v>
      </c>
      <c r="D7077" t="s">
        <v>357</v>
      </c>
      <c r="E7077" t="s">
        <v>70</v>
      </c>
      <c r="F7077" s="1">
        <v>42647</v>
      </c>
      <c r="G7077">
        <v>11</v>
      </c>
      <c r="O7077">
        <v>0.04</v>
      </c>
      <c r="P7077" t="s">
        <v>71</v>
      </c>
      <c r="Q7077">
        <v>12.5</v>
      </c>
      <c r="R7077" t="s">
        <v>71</v>
      </c>
    </row>
    <row r="7078" spans="1:58" x14ac:dyDescent="0.2">
      <c r="A7078" t="s">
        <v>355</v>
      </c>
      <c r="B7078" t="s">
        <v>356</v>
      </c>
      <c r="C7078">
        <f>-70.00724009 / 41.69433283</f>
        <v>-1.6790588873418362</v>
      </c>
      <c r="D7078" t="s">
        <v>357</v>
      </c>
      <c r="E7078" t="s">
        <v>70</v>
      </c>
      <c r="F7078" s="1">
        <v>42647</v>
      </c>
      <c r="G7078">
        <v>11.5</v>
      </c>
      <c r="O7078">
        <v>0.03</v>
      </c>
      <c r="P7078" t="s">
        <v>71</v>
      </c>
      <c r="Q7078">
        <v>11.9</v>
      </c>
      <c r="R7078" t="s">
        <v>71</v>
      </c>
    </row>
    <row r="7079" spans="1:58" x14ac:dyDescent="0.2">
      <c r="A7079" t="s">
        <v>355</v>
      </c>
      <c r="B7079" t="s">
        <v>356</v>
      </c>
      <c r="C7079">
        <f>-70.00724009 / 41.69433283</f>
        <v>-1.6790588873418362</v>
      </c>
      <c r="D7079" t="s">
        <v>357</v>
      </c>
      <c r="E7079" t="s">
        <v>70</v>
      </c>
      <c r="F7079" s="1">
        <v>42647</v>
      </c>
      <c r="G7079">
        <v>12</v>
      </c>
      <c r="K7079">
        <v>12.89</v>
      </c>
      <c r="L7079" t="s">
        <v>71</v>
      </c>
      <c r="O7079">
        <v>0.03</v>
      </c>
      <c r="P7079" t="s">
        <v>71</v>
      </c>
      <c r="Q7079">
        <v>12</v>
      </c>
      <c r="R7079" t="s">
        <v>71</v>
      </c>
      <c r="S7079">
        <v>0.8</v>
      </c>
      <c r="T7079" t="s">
        <v>71</v>
      </c>
      <c r="U7079">
        <v>24.78</v>
      </c>
      <c r="V7079" t="s">
        <v>71</v>
      </c>
      <c r="W7079">
        <v>23.45</v>
      </c>
      <c r="X7079" t="s">
        <v>71</v>
      </c>
      <c r="Y7079">
        <v>50.44</v>
      </c>
      <c r="AA7079">
        <v>55.68</v>
      </c>
      <c r="AE7079">
        <v>13.3</v>
      </c>
      <c r="AF7079" t="s">
        <v>71</v>
      </c>
      <c r="AG7079">
        <v>5.77</v>
      </c>
      <c r="AH7079" t="s">
        <v>71</v>
      </c>
      <c r="AS7079">
        <v>32.950000000000003</v>
      </c>
      <c r="AT7079" t="s">
        <v>71</v>
      </c>
      <c r="BE7079">
        <v>45.84</v>
      </c>
      <c r="BF7079" t="s">
        <v>71</v>
      </c>
    </row>
    <row r="7080" spans="1:58" x14ac:dyDescent="0.2">
      <c r="A7080" t="s">
        <v>355</v>
      </c>
      <c r="B7080" t="s">
        <v>356</v>
      </c>
      <c r="C7080">
        <f>-70.00724009 / 41.69433283</f>
        <v>-1.6790588873418362</v>
      </c>
      <c r="D7080" t="s">
        <v>357</v>
      </c>
      <c r="E7080" t="s">
        <v>70</v>
      </c>
      <c r="F7080" s="1">
        <v>42647</v>
      </c>
      <c r="G7080">
        <v>12.5</v>
      </c>
      <c r="O7080">
        <v>0.02</v>
      </c>
      <c r="P7080" t="s">
        <v>71</v>
      </c>
      <c r="Q7080">
        <v>12</v>
      </c>
      <c r="R7080" t="s">
        <v>71</v>
      </c>
    </row>
    <row r="7081" spans="1:58" x14ac:dyDescent="0.2">
      <c r="A7081" t="s">
        <v>358</v>
      </c>
      <c r="B7081" t="s">
        <v>359</v>
      </c>
      <c r="C7081">
        <f>-69.99651417 / 41.69429913</f>
        <v>-1.6788029929884567</v>
      </c>
      <c r="D7081" t="s">
        <v>231</v>
      </c>
      <c r="E7081" t="s">
        <v>70</v>
      </c>
      <c r="F7081" s="1">
        <v>37143</v>
      </c>
      <c r="G7081">
        <v>0.5</v>
      </c>
      <c r="I7081">
        <v>13.2</v>
      </c>
      <c r="J7081" t="s">
        <v>71</v>
      </c>
      <c r="K7081">
        <v>3.72</v>
      </c>
      <c r="L7081" t="s">
        <v>71</v>
      </c>
      <c r="M7081">
        <v>4.45</v>
      </c>
      <c r="N7081" t="s">
        <v>71</v>
      </c>
      <c r="O7081">
        <v>8.3800000000000008</v>
      </c>
      <c r="P7081" t="s">
        <v>71</v>
      </c>
      <c r="Q7081">
        <v>25.79</v>
      </c>
      <c r="R7081" t="s">
        <v>71</v>
      </c>
      <c r="S7081">
        <v>0.33</v>
      </c>
      <c r="T7081" t="s">
        <v>71</v>
      </c>
      <c r="U7081">
        <v>10.220000000000001</v>
      </c>
      <c r="V7081" t="s">
        <v>71</v>
      </c>
      <c r="W7081">
        <v>20.100000000000001</v>
      </c>
      <c r="X7081" t="s">
        <v>71</v>
      </c>
      <c r="Y7081">
        <v>37.67</v>
      </c>
      <c r="AA7081">
        <v>43.49</v>
      </c>
      <c r="AC7081">
        <v>38.49</v>
      </c>
      <c r="AE7081">
        <v>4.5999999999999996</v>
      </c>
      <c r="AF7081" t="s">
        <v>71</v>
      </c>
      <c r="AG7081">
        <v>6.39</v>
      </c>
      <c r="AH7081" t="s">
        <v>71</v>
      </c>
      <c r="AS7081">
        <v>0.23</v>
      </c>
      <c r="AT7081" t="s">
        <v>71</v>
      </c>
    </row>
    <row r="7082" spans="1:58" x14ac:dyDescent="0.2">
      <c r="A7082" t="s">
        <v>358</v>
      </c>
      <c r="B7082" t="s">
        <v>359</v>
      </c>
      <c r="C7082">
        <f>-69.99651417 / 41.69429913</f>
        <v>-1.6788029929884567</v>
      </c>
      <c r="D7082" t="s">
        <v>231</v>
      </c>
      <c r="E7082" t="s">
        <v>70</v>
      </c>
      <c r="F7082" s="1">
        <v>37143</v>
      </c>
      <c r="G7082">
        <v>1</v>
      </c>
      <c r="O7082">
        <v>8.43</v>
      </c>
      <c r="P7082" t="s">
        <v>71</v>
      </c>
      <c r="Q7082">
        <v>25.77</v>
      </c>
      <c r="R7082" t="s">
        <v>71</v>
      </c>
    </row>
    <row r="7083" spans="1:58" x14ac:dyDescent="0.2">
      <c r="A7083" t="s">
        <v>358</v>
      </c>
      <c r="B7083" t="s">
        <v>359</v>
      </c>
      <c r="C7083">
        <f>-69.99651417 / 41.69429913</f>
        <v>-1.6788029929884567</v>
      </c>
      <c r="D7083" t="s">
        <v>231</v>
      </c>
      <c r="E7083" t="s">
        <v>70</v>
      </c>
      <c r="F7083" s="1">
        <v>37143</v>
      </c>
      <c r="G7083">
        <v>2</v>
      </c>
      <c r="O7083">
        <v>8.4</v>
      </c>
      <c r="P7083" t="s">
        <v>71</v>
      </c>
      <c r="Q7083">
        <v>25.7</v>
      </c>
      <c r="R7083" t="s">
        <v>71</v>
      </c>
    </row>
    <row r="7084" spans="1:58" x14ac:dyDescent="0.2">
      <c r="A7084" t="s">
        <v>358</v>
      </c>
      <c r="B7084" t="s">
        <v>359</v>
      </c>
      <c r="C7084">
        <f>-69.99651417 / 41.69429913</f>
        <v>-1.6788029929884567</v>
      </c>
      <c r="D7084" t="s">
        <v>231</v>
      </c>
      <c r="E7084" t="s">
        <v>70</v>
      </c>
      <c r="F7084" s="1">
        <v>37143</v>
      </c>
      <c r="G7084">
        <v>3</v>
      </c>
      <c r="K7084">
        <v>3.47</v>
      </c>
      <c r="L7084" t="s">
        <v>71</v>
      </c>
      <c r="O7084">
        <v>8.41</v>
      </c>
      <c r="P7084" t="s">
        <v>71</v>
      </c>
      <c r="Q7084">
        <v>25.58</v>
      </c>
      <c r="R7084" t="s">
        <v>71</v>
      </c>
      <c r="S7084">
        <v>0.27</v>
      </c>
      <c r="T7084" t="s">
        <v>71</v>
      </c>
      <c r="U7084">
        <v>8.36</v>
      </c>
      <c r="V7084" t="s">
        <v>71</v>
      </c>
      <c r="W7084">
        <v>23.9</v>
      </c>
      <c r="X7084" t="s">
        <v>71</v>
      </c>
      <c r="Y7084">
        <v>34.770000000000003</v>
      </c>
      <c r="AA7084">
        <v>42.81</v>
      </c>
      <c r="AE7084">
        <v>4.5</v>
      </c>
      <c r="AF7084" t="s">
        <v>71</v>
      </c>
      <c r="AG7084">
        <v>6.51</v>
      </c>
      <c r="AH7084" t="s">
        <v>71</v>
      </c>
      <c r="AS7084">
        <v>0.49</v>
      </c>
      <c r="AT7084" t="s">
        <v>71</v>
      </c>
    </row>
    <row r="7085" spans="1:58" x14ac:dyDescent="0.2">
      <c r="A7085" t="s">
        <v>358</v>
      </c>
      <c r="B7085" t="s">
        <v>359</v>
      </c>
      <c r="C7085">
        <f>-69.99651417 / 41.69429913</f>
        <v>-1.6788029929884567</v>
      </c>
      <c r="D7085" t="s">
        <v>231</v>
      </c>
      <c r="E7085" t="s">
        <v>70</v>
      </c>
      <c r="F7085" s="1">
        <v>37143</v>
      </c>
      <c r="G7085">
        <v>4</v>
      </c>
      <c r="O7085">
        <v>8.42</v>
      </c>
      <c r="P7085" t="s">
        <v>71</v>
      </c>
      <c r="Q7085">
        <v>25.47</v>
      </c>
      <c r="R7085" t="s">
        <v>71</v>
      </c>
    </row>
    <row r="7086" spans="1:58" x14ac:dyDescent="0.2">
      <c r="A7086" t="s">
        <v>358</v>
      </c>
      <c r="B7086" t="s">
        <v>359</v>
      </c>
      <c r="C7086">
        <f>-69.99651417 / 41.69429913</f>
        <v>-1.6788029929884567</v>
      </c>
      <c r="D7086" t="s">
        <v>231</v>
      </c>
      <c r="E7086" t="s">
        <v>70</v>
      </c>
      <c r="F7086" s="1">
        <v>37143</v>
      </c>
      <c r="G7086">
        <v>5</v>
      </c>
      <c r="O7086">
        <v>8.35</v>
      </c>
      <c r="P7086" t="s">
        <v>71</v>
      </c>
      <c r="Q7086">
        <v>25.22</v>
      </c>
      <c r="R7086" t="s">
        <v>71</v>
      </c>
    </row>
    <row r="7087" spans="1:58" x14ac:dyDescent="0.2">
      <c r="A7087" t="s">
        <v>358</v>
      </c>
      <c r="B7087" t="s">
        <v>359</v>
      </c>
      <c r="C7087">
        <f>-69.99651417 / 41.69429913</f>
        <v>-1.6788029929884567</v>
      </c>
      <c r="D7087" t="s">
        <v>231</v>
      </c>
      <c r="E7087" t="s">
        <v>70</v>
      </c>
      <c r="F7087" s="1">
        <v>37143</v>
      </c>
      <c r="G7087">
        <v>6</v>
      </c>
      <c r="O7087">
        <v>8.31</v>
      </c>
      <c r="P7087" t="s">
        <v>71</v>
      </c>
      <c r="Q7087">
        <v>25.1</v>
      </c>
      <c r="R7087" t="s">
        <v>71</v>
      </c>
    </row>
    <row r="7088" spans="1:58" x14ac:dyDescent="0.2">
      <c r="A7088" t="s">
        <v>358</v>
      </c>
      <c r="B7088" t="s">
        <v>359</v>
      </c>
      <c r="C7088">
        <f>-69.99651417 / 41.69429913</f>
        <v>-1.6788029929884567</v>
      </c>
      <c r="D7088" t="s">
        <v>231</v>
      </c>
      <c r="E7088" t="s">
        <v>70</v>
      </c>
      <c r="F7088" s="1">
        <v>37143</v>
      </c>
      <c r="G7088">
        <v>7</v>
      </c>
      <c r="O7088">
        <v>8.6199999999999992</v>
      </c>
      <c r="P7088" t="s">
        <v>71</v>
      </c>
      <c r="Q7088">
        <v>23.93</v>
      </c>
      <c r="R7088" t="s">
        <v>71</v>
      </c>
    </row>
    <row r="7089" spans="1:46" x14ac:dyDescent="0.2">
      <c r="A7089" t="s">
        <v>358</v>
      </c>
      <c r="B7089" t="s">
        <v>359</v>
      </c>
      <c r="C7089">
        <f>-69.99651417 / 41.69429913</f>
        <v>-1.6788029929884567</v>
      </c>
      <c r="D7089" t="s">
        <v>231</v>
      </c>
      <c r="E7089" t="s">
        <v>70</v>
      </c>
      <c r="F7089" s="1">
        <v>37143</v>
      </c>
      <c r="G7089">
        <v>8</v>
      </c>
      <c r="O7089">
        <v>10.39</v>
      </c>
      <c r="P7089" t="s">
        <v>71</v>
      </c>
      <c r="Q7089">
        <v>18.72</v>
      </c>
      <c r="R7089" t="s">
        <v>71</v>
      </c>
    </row>
    <row r="7090" spans="1:46" x14ac:dyDescent="0.2">
      <c r="A7090" t="s">
        <v>358</v>
      </c>
      <c r="B7090" t="s">
        <v>359</v>
      </c>
      <c r="C7090">
        <f>-69.99651417 / 41.69429913</f>
        <v>-1.6788029929884567</v>
      </c>
      <c r="D7090" t="s">
        <v>231</v>
      </c>
      <c r="E7090" t="s">
        <v>70</v>
      </c>
      <c r="F7090" s="1">
        <v>37143</v>
      </c>
      <c r="G7090">
        <v>9</v>
      </c>
      <c r="K7090">
        <v>4.49</v>
      </c>
      <c r="L7090" t="s">
        <v>71</v>
      </c>
      <c r="O7090">
        <v>9.33</v>
      </c>
      <c r="P7090" t="s">
        <v>71</v>
      </c>
      <c r="Q7090">
        <v>15.57</v>
      </c>
      <c r="R7090" t="s">
        <v>71</v>
      </c>
      <c r="S7090">
        <v>0.38</v>
      </c>
      <c r="T7090" t="s">
        <v>71</v>
      </c>
      <c r="U7090">
        <v>11.77</v>
      </c>
      <c r="V7090" t="s">
        <v>71</v>
      </c>
      <c r="W7090">
        <v>26</v>
      </c>
      <c r="X7090" t="s">
        <v>71</v>
      </c>
      <c r="Y7090">
        <v>39.700000000000003</v>
      </c>
      <c r="AA7090">
        <v>45.33</v>
      </c>
      <c r="AE7090">
        <v>6.4</v>
      </c>
      <c r="AF7090" t="s">
        <v>71</v>
      </c>
      <c r="AG7090">
        <v>6.3</v>
      </c>
      <c r="AH7090" t="s">
        <v>71</v>
      </c>
      <c r="AS7090">
        <v>2.2999999999999998</v>
      </c>
      <c r="AT7090" t="s">
        <v>71</v>
      </c>
    </row>
    <row r="7091" spans="1:46" x14ac:dyDescent="0.2">
      <c r="A7091" t="s">
        <v>358</v>
      </c>
      <c r="B7091" t="s">
        <v>359</v>
      </c>
      <c r="C7091">
        <f>-69.99651417 / 41.69429913</f>
        <v>-1.6788029929884567</v>
      </c>
      <c r="D7091" t="s">
        <v>231</v>
      </c>
      <c r="E7091" t="s">
        <v>70</v>
      </c>
      <c r="F7091" s="1">
        <v>37143</v>
      </c>
      <c r="G7091">
        <v>9.5</v>
      </c>
      <c r="O7091">
        <v>5.17</v>
      </c>
      <c r="P7091" t="s">
        <v>71</v>
      </c>
      <c r="Q7091">
        <v>13.89</v>
      </c>
      <c r="R7091" t="s">
        <v>71</v>
      </c>
    </row>
    <row r="7092" spans="1:46" x14ac:dyDescent="0.2">
      <c r="A7092" t="s">
        <v>358</v>
      </c>
      <c r="B7092" t="s">
        <v>359</v>
      </c>
      <c r="C7092">
        <f>-69.99651417 / 41.69429913</f>
        <v>-1.6788029929884567</v>
      </c>
      <c r="D7092" t="s">
        <v>231</v>
      </c>
      <c r="E7092" t="s">
        <v>70</v>
      </c>
      <c r="F7092" s="1">
        <v>37143</v>
      </c>
      <c r="G7092">
        <v>10</v>
      </c>
      <c r="O7092">
        <v>4.1399999999999997</v>
      </c>
      <c r="P7092" t="s">
        <v>71</v>
      </c>
      <c r="Q7092">
        <v>12.99</v>
      </c>
      <c r="R7092" t="s">
        <v>71</v>
      </c>
    </row>
    <row r="7093" spans="1:46" x14ac:dyDescent="0.2">
      <c r="A7093" t="s">
        <v>358</v>
      </c>
      <c r="B7093" t="s">
        <v>359</v>
      </c>
      <c r="C7093">
        <f>-69.99651417 / 41.69429913</f>
        <v>-1.6788029929884567</v>
      </c>
      <c r="D7093" t="s">
        <v>231</v>
      </c>
      <c r="E7093" t="s">
        <v>70</v>
      </c>
      <c r="F7093" s="1">
        <v>37143</v>
      </c>
      <c r="G7093">
        <v>10.5</v>
      </c>
      <c r="O7093">
        <v>1.51</v>
      </c>
      <c r="P7093" t="s">
        <v>71</v>
      </c>
      <c r="Q7093">
        <v>12.15</v>
      </c>
      <c r="R7093" t="s">
        <v>71</v>
      </c>
    </row>
    <row r="7094" spans="1:46" x14ac:dyDescent="0.2">
      <c r="A7094" t="s">
        <v>358</v>
      </c>
      <c r="B7094" t="s">
        <v>359</v>
      </c>
      <c r="C7094">
        <f>-69.99651417 / 41.69429913</f>
        <v>-1.6788029929884567</v>
      </c>
      <c r="D7094" t="s">
        <v>231</v>
      </c>
      <c r="E7094" t="s">
        <v>70</v>
      </c>
      <c r="F7094" s="1">
        <v>37143</v>
      </c>
      <c r="G7094">
        <v>11</v>
      </c>
      <c r="O7094">
        <v>0.51</v>
      </c>
      <c r="P7094" t="s">
        <v>71</v>
      </c>
      <c r="Q7094">
        <v>11.44</v>
      </c>
      <c r="R7094" t="s">
        <v>71</v>
      </c>
    </row>
    <row r="7095" spans="1:46" x14ac:dyDescent="0.2">
      <c r="A7095" t="s">
        <v>358</v>
      </c>
      <c r="B7095" t="s">
        <v>359</v>
      </c>
      <c r="C7095">
        <f>-69.99651417 / 41.69429913</f>
        <v>-1.6788029929884567</v>
      </c>
      <c r="D7095" t="s">
        <v>231</v>
      </c>
      <c r="E7095" t="s">
        <v>70</v>
      </c>
      <c r="F7095" s="1">
        <v>37143</v>
      </c>
      <c r="G7095">
        <v>12</v>
      </c>
      <c r="K7095">
        <v>72.45</v>
      </c>
      <c r="L7095" t="s">
        <v>71</v>
      </c>
      <c r="O7095">
        <v>0.31</v>
      </c>
      <c r="P7095" t="s">
        <v>71</v>
      </c>
      <c r="Q7095">
        <v>9.93</v>
      </c>
      <c r="R7095" t="s">
        <v>71</v>
      </c>
      <c r="S7095">
        <v>1.66</v>
      </c>
      <c r="T7095" t="s">
        <v>71</v>
      </c>
      <c r="U7095">
        <v>51.42</v>
      </c>
      <c r="V7095" t="s">
        <v>71</v>
      </c>
      <c r="W7095">
        <v>71.7</v>
      </c>
      <c r="X7095" t="s">
        <v>71</v>
      </c>
      <c r="Y7095">
        <v>60.97</v>
      </c>
      <c r="AA7095">
        <v>72.62</v>
      </c>
      <c r="AE7095">
        <v>17.899999999999999</v>
      </c>
      <c r="AF7095" t="s">
        <v>71</v>
      </c>
      <c r="AG7095">
        <v>6.13</v>
      </c>
      <c r="AH7095" t="s">
        <v>71</v>
      </c>
      <c r="AS7095">
        <v>46.32</v>
      </c>
      <c r="AT7095" t="s">
        <v>71</v>
      </c>
    </row>
    <row r="7096" spans="1:46" x14ac:dyDescent="0.2">
      <c r="A7096" t="s">
        <v>358</v>
      </c>
      <c r="B7096" t="s">
        <v>359</v>
      </c>
      <c r="C7096">
        <f>-69.99651417 / 41.69429913</f>
        <v>-1.6788029929884567</v>
      </c>
      <c r="D7096" t="s">
        <v>231</v>
      </c>
      <c r="E7096" t="s">
        <v>70</v>
      </c>
      <c r="F7096" s="1">
        <v>37143</v>
      </c>
      <c r="G7096">
        <v>13</v>
      </c>
      <c r="O7096">
        <v>0.28000000000000003</v>
      </c>
      <c r="P7096" t="s">
        <v>71</v>
      </c>
      <c r="Q7096">
        <v>12.8</v>
      </c>
      <c r="R7096" t="s">
        <v>71</v>
      </c>
    </row>
    <row r="7097" spans="1:46" x14ac:dyDescent="0.2">
      <c r="A7097" t="s">
        <v>358</v>
      </c>
      <c r="B7097" t="s">
        <v>359</v>
      </c>
      <c r="C7097">
        <f>-69.99651417 / 41.69429913</f>
        <v>-1.6788029929884567</v>
      </c>
      <c r="D7097" t="s">
        <v>231</v>
      </c>
      <c r="E7097" t="s">
        <v>70</v>
      </c>
      <c r="F7097" s="1">
        <v>37873</v>
      </c>
      <c r="G7097">
        <v>0.5</v>
      </c>
      <c r="I7097">
        <v>13.05</v>
      </c>
      <c r="J7097" t="s">
        <v>71</v>
      </c>
      <c r="K7097">
        <v>0.97</v>
      </c>
      <c r="L7097" t="s">
        <v>71</v>
      </c>
      <c r="M7097">
        <v>6.21</v>
      </c>
      <c r="N7097" t="s">
        <v>71</v>
      </c>
      <c r="O7097">
        <v>8.4600000000000009</v>
      </c>
      <c r="P7097" t="s">
        <v>71</v>
      </c>
      <c r="Q7097">
        <v>22.31</v>
      </c>
      <c r="R7097" t="s">
        <v>71</v>
      </c>
      <c r="S7097">
        <v>0.6</v>
      </c>
      <c r="T7097" t="s">
        <v>71</v>
      </c>
      <c r="U7097">
        <v>18.579999999999998</v>
      </c>
      <c r="V7097" t="s">
        <v>71</v>
      </c>
      <c r="W7097">
        <v>19.3</v>
      </c>
      <c r="X7097" t="s">
        <v>71</v>
      </c>
      <c r="Y7097">
        <v>46.29</v>
      </c>
      <c r="AA7097">
        <v>30.3</v>
      </c>
      <c r="AC7097">
        <v>33.69</v>
      </c>
      <c r="AE7097">
        <v>0.4</v>
      </c>
      <c r="AF7097" t="s">
        <v>71</v>
      </c>
      <c r="AG7097">
        <v>6.53</v>
      </c>
      <c r="AH7097" t="s">
        <v>71</v>
      </c>
      <c r="AS7097">
        <v>0.15</v>
      </c>
      <c r="AT7097" t="s">
        <v>71</v>
      </c>
    </row>
    <row r="7098" spans="1:46" x14ac:dyDescent="0.2">
      <c r="A7098" t="s">
        <v>358</v>
      </c>
      <c r="B7098" t="s">
        <v>359</v>
      </c>
      <c r="C7098">
        <f>-69.99651417 / 41.69429913</f>
        <v>-1.6788029929884567</v>
      </c>
      <c r="D7098" t="s">
        <v>231</v>
      </c>
      <c r="E7098" t="s">
        <v>70</v>
      </c>
      <c r="F7098" s="1">
        <v>37873</v>
      </c>
      <c r="G7098">
        <v>1</v>
      </c>
      <c r="O7098">
        <v>8.4600000000000009</v>
      </c>
      <c r="P7098" t="s">
        <v>71</v>
      </c>
      <c r="Q7098">
        <v>22.24</v>
      </c>
      <c r="R7098" t="s">
        <v>71</v>
      </c>
    </row>
    <row r="7099" spans="1:46" x14ac:dyDescent="0.2">
      <c r="A7099" t="s">
        <v>358</v>
      </c>
      <c r="B7099" t="s">
        <v>359</v>
      </c>
      <c r="C7099">
        <f>-69.99651417 / 41.69429913</f>
        <v>-1.6788029929884567</v>
      </c>
      <c r="D7099" t="s">
        <v>231</v>
      </c>
      <c r="E7099" t="s">
        <v>70</v>
      </c>
      <c r="F7099" s="1">
        <v>37873</v>
      </c>
      <c r="G7099">
        <v>2</v>
      </c>
      <c r="O7099">
        <v>8.4700000000000006</v>
      </c>
      <c r="P7099" t="s">
        <v>71</v>
      </c>
      <c r="Q7099">
        <v>22.1</v>
      </c>
      <c r="R7099" t="s">
        <v>71</v>
      </c>
    </row>
    <row r="7100" spans="1:46" x14ac:dyDescent="0.2">
      <c r="A7100" t="s">
        <v>358</v>
      </c>
      <c r="B7100" t="s">
        <v>359</v>
      </c>
      <c r="C7100">
        <f>-69.99651417 / 41.69429913</f>
        <v>-1.6788029929884567</v>
      </c>
      <c r="D7100" t="s">
        <v>231</v>
      </c>
      <c r="E7100" t="s">
        <v>70</v>
      </c>
      <c r="F7100" s="1">
        <v>37873</v>
      </c>
      <c r="G7100">
        <v>3</v>
      </c>
      <c r="K7100">
        <v>0.95</v>
      </c>
      <c r="L7100" t="s">
        <v>71</v>
      </c>
      <c r="O7100">
        <v>8.48</v>
      </c>
      <c r="P7100" t="s">
        <v>71</v>
      </c>
      <c r="Q7100">
        <v>22.04</v>
      </c>
      <c r="R7100" t="s">
        <v>71</v>
      </c>
      <c r="S7100">
        <v>0.5</v>
      </c>
      <c r="T7100" t="s">
        <v>71</v>
      </c>
      <c r="U7100">
        <v>15.49</v>
      </c>
      <c r="V7100" t="s">
        <v>71</v>
      </c>
      <c r="W7100">
        <v>19.600000000000001</v>
      </c>
      <c r="X7100" t="s">
        <v>71</v>
      </c>
      <c r="Y7100">
        <v>43.66</v>
      </c>
      <c r="AA7100">
        <v>30.1</v>
      </c>
      <c r="AE7100">
        <v>0.39</v>
      </c>
      <c r="AF7100" t="s">
        <v>71</v>
      </c>
      <c r="AG7100">
        <v>6.33</v>
      </c>
      <c r="AH7100" t="s">
        <v>71</v>
      </c>
      <c r="AS7100">
        <v>0.23</v>
      </c>
      <c r="AT7100" t="s">
        <v>71</v>
      </c>
    </row>
    <row r="7101" spans="1:46" x14ac:dyDescent="0.2">
      <c r="A7101" t="s">
        <v>358</v>
      </c>
      <c r="B7101" t="s">
        <v>359</v>
      </c>
      <c r="C7101">
        <f>-69.99651417 / 41.69429913</f>
        <v>-1.6788029929884567</v>
      </c>
      <c r="D7101" t="s">
        <v>231</v>
      </c>
      <c r="E7101" t="s">
        <v>70</v>
      </c>
      <c r="F7101" s="1">
        <v>37873</v>
      </c>
      <c r="G7101">
        <v>4</v>
      </c>
      <c r="O7101">
        <v>8.4700000000000006</v>
      </c>
      <c r="P7101" t="s">
        <v>71</v>
      </c>
      <c r="Q7101">
        <v>21.99</v>
      </c>
      <c r="R7101" t="s">
        <v>71</v>
      </c>
    </row>
    <row r="7102" spans="1:46" x14ac:dyDescent="0.2">
      <c r="A7102" t="s">
        <v>358</v>
      </c>
      <c r="B7102" t="s">
        <v>359</v>
      </c>
      <c r="C7102">
        <f>-69.99651417 / 41.69429913</f>
        <v>-1.6788029929884567</v>
      </c>
      <c r="D7102" t="s">
        <v>231</v>
      </c>
      <c r="E7102" t="s">
        <v>70</v>
      </c>
      <c r="F7102" s="1">
        <v>37873</v>
      </c>
      <c r="G7102">
        <v>5</v>
      </c>
      <c r="O7102">
        <v>8.44</v>
      </c>
      <c r="P7102" t="s">
        <v>71</v>
      </c>
      <c r="Q7102">
        <v>21.94</v>
      </c>
      <c r="R7102" t="s">
        <v>71</v>
      </c>
    </row>
    <row r="7103" spans="1:46" x14ac:dyDescent="0.2">
      <c r="A7103" t="s">
        <v>358</v>
      </c>
      <c r="B7103" t="s">
        <v>359</v>
      </c>
      <c r="C7103">
        <f>-69.99651417 / 41.69429913</f>
        <v>-1.6788029929884567</v>
      </c>
      <c r="D7103" t="s">
        <v>231</v>
      </c>
      <c r="E7103" t="s">
        <v>70</v>
      </c>
      <c r="F7103" s="1">
        <v>37873</v>
      </c>
      <c r="G7103">
        <v>5.5</v>
      </c>
      <c r="O7103">
        <v>8.6300000000000008</v>
      </c>
      <c r="P7103" t="s">
        <v>71</v>
      </c>
      <c r="Q7103">
        <v>21.75</v>
      </c>
      <c r="R7103" t="s">
        <v>71</v>
      </c>
    </row>
    <row r="7104" spans="1:46" x14ac:dyDescent="0.2">
      <c r="A7104" t="s">
        <v>358</v>
      </c>
      <c r="B7104" t="s">
        <v>359</v>
      </c>
      <c r="C7104">
        <f>-69.99651417 / 41.69429913</f>
        <v>-1.6788029929884567</v>
      </c>
      <c r="D7104" t="s">
        <v>231</v>
      </c>
      <c r="E7104" t="s">
        <v>70</v>
      </c>
      <c r="F7104" s="1">
        <v>37873</v>
      </c>
      <c r="G7104">
        <v>6</v>
      </c>
      <c r="O7104">
        <v>8.27</v>
      </c>
      <c r="P7104" t="s">
        <v>71</v>
      </c>
      <c r="Q7104">
        <v>21.24</v>
      </c>
      <c r="R7104" t="s">
        <v>71</v>
      </c>
    </row>
    <row r="7105" spans="1:46" x14ac:dyDescent="0.2">
      <c r="A7105" t="s">
        <v>358</v>
      </c>
      <c r="B7105" t="s">
        <v>359</v>
      </c>
      <c r="C7105">
        <f>-69.99651417 / 41.69429913</f>
        <v>-1.6788029929884567</v>
      </c>
      <c r="D7105" t="s">
        <v>231</v>
      </c>
      <c r="E7105" t="s">
        <v>70</v>
      </c>
      <c r="F7105" s="1">
        <v>37873</v>
      </c>
      <c r="G7105">
        <v>6.5</v>
      </c>
      <c r="O7105">
        <v>9.51</v>
      </c>
      <c r="P7105" t="s">
        <v>71</v>
      </c>
      <c r="Q7105">
        <v>16.97</v>
      </c>
      <c r="R7105" t="s">
        <v>71</v>
      </c>
    </row>
    <row r="7106" spans="1:46" x14ac:dyDescent="0.2">
      <c r="A7106" t="s">
        <v>358</v>
      </c>
      <c r="B7106" t="s">
        <v>359</v>
      </c>
      <c r="C7106">
        <f>-69.99651417 / 41.69429913</f>
        <v>-1.6788029929884567</v>
      </c>
      <c r="D7106" t="s">
        <v>231</v>
      </c>
      <c r="E7106" t="s">
        <v>70</v>
      </c>
      <c r="F7106" s="1">
        <v>37873</v>
      </c>
      <c r="G7106">
        <v>7</v>
      </c>
      <c r="O7106">
        <v>9.7899999999999991</v>
      </c>
      <c r="P7106" t="s">
        <v>71</v>
      </c>
      <c r="Q7106">
        <v>15.76</v>
      </c>
      <c r="R7106" t="s">
        <v>71</v>
      </c>
    </row>
    <row r="7107" spans="1:46" x14ac:dyDescent="0.2">
      <c r="A7107" t="s">
        <v>358</v>
      </c>
      <c r="B7107" t="s">
        <v>359</v>
      </c>
      <c r="C7107">
        <f>-69.99651417 / 41.69429913</f>
        <v>-1.6788029929884567</v>
      </c>
      <c r="D7107" t="s">
        <v>231</v>
      </c>
      <c r="E7107" t="s">
        <v>70</v>
      </c>
      <c r="F7107" s="1">
        <v>37873</v>
      </c>
      <c r="G7107">
        <v>8</v>
      </c>
      <c r="O7107">
        <v>10.61</v>
      </c>
      <c r="P7107" t="s">
        <v>71</v>
      </c>
      <c r="Q7107">
        <v>13.39</v>
      </c>
      <c r="R7107" t="s">
        <v>71</v>
      </c>
    </row>
    <row r="7108" spans="1:46" x14ac:dyDescent="0.2">
      <c r="A7108" t="s">
        <v>358</v>
      </c>
      <c r="B7108" t="s">
        <v>359</v>
      </c>
      <c r="C7108">
        <f>-69.99651417 / 41.69429913</f>
        <v>-1.6788029929884567</v>
      </c>
      <c r="D7108" t="s">
        <v>231</v>
      </c>
      <c r="E7108" t="s">
        <v>70</v>
      </c>
      <c r="F7108" s="1">
        <v>37873</v>
      </c>
      <c r="G7108">
        <v>9</v>
      </c>
      <c r="K7108">
        <v>2.1800000000000002</v>
      </c>
      <c r="L7108" t="s">
        <v>71</v>
      </c>
      <c r="O7108">
        <v>8.52</v>
      </c>
      <c r="P7108" t="s">
        <v>71</v>
      </c>
      <c r="Q7108">
        <v>11.51</v>
      </c>
      <c r="R7108" t="s">
        <v>71</v>
      </c>
      <c r="S7108">
        <v>0.2</v>
      </c>
      <c r="T7108" t="s">
        <v>71</v>
      </c>
      <c r="U7108">
        <v>6.19</v>
      </c>
      <c r="V7108" t="s">
        <v>71</v>
      </c>
      <c r="W7108">
        <v>32.4</v>
      </c>
      <c r="X7108" t="s">
        <v>71</v>
      </c>
      <c r="Y7108">
        <v>30.44</v>
      </c>
      <c r="AA7108">
        <v>38.25</v>
      </c>
      <c r="AE7108">
        <v>0.54</v>
      </c>
      <c r="AF7108" t="s">
        <v>71</v>
      </c>
      <c r="AG7108">
        <v>6.23</v>
      </c>
      <c r="AH7108" t="s">
        <v>71</v>
      </c>
      <c r="AS7108">
        <v>0.59</v>
      </c>
      <c r="AT7108" t="s">
        <v>71</v>
      </c>
    </row>
    <row r="7109" spans="1:46" x14ac:dyDescent="0.2">
      <c r="A7109" t="s">
        <v>358</v>
      </c>
      <c r="B7109" t="s">
        <v>359</v>
      </c>
      <c r="C7109">
        <f>-69.99651417 / 41.69429913</f>
        <v>-1.6788029929884567</v>
      </c>
      <c r="D7109" t="s">
        <v>231</v>
      </c>
      <c r="E7109" t="s">
        <v>70</v>
      </c>
      <c r="F7109" s="1">
        <v>37873</v>
      </c>
      <c r="G7109">
        <v>10</v>
      </c>
      <c r="O7109">
        <v>4.3</v>
      </c>
      <c r="P7109" t="s">
        <v>71</v>
      </c>
      <c r="Q7109">
        <v>10.29</v>
      </c>
      <c r="R7109" t="s">
        <v>71</v>
      </c>
    </row>
    <row r="7110" spans="1:46" x14ac:dyDescent="0.2">
      <c r="A7110" t="s">
        <v>358</v>
      </c>
      <c r="B7110" t="s">
        <v>359</v>
      </c>
      <c r="C7110">
        <f>-69.99651417 / 41.69429913</f>
        <v>-1.6788029929884567</v>
      </c>
      <c r="D7110" t="s">
        <v>231</v>
      </c>
      <c r="E7110" t="s">
        <v>70</v>
      </c>
      <c r="F7110" s="1">
        <v>37873</v>
      </c>
      <c r="G7110">
        <v>11</v>
      </c>
      <c r="O7110">
        <v>1.62</v>
      </c>
      <c r="P7110" t="s">
        <v>71</v>
      </c>
      <c r="Q7110">
        <v>9.5299999999999994</v>
      </c>
      <c r="R7110" t="s">
        <v>71</v>
      </c>
    </row>
    <row r="7111" spans="1:46" x14ac:dyDescent="0.2">
      <c r="A7111" t="s">
        <v>358</v>
      </c>
      <c r="B7111" t="s">
        <v>359</v>
      </c>
      <c r="C7111">
        <f>-69.99651417 / 41.69429913</f>
        <v>-1.6788029929884567</v>
      </c>
      <c r="D7111" t="s">
        <v>231</v>
      </c>
      <c r="E7111" t="s">
        <v>70</v>
      </c>
      <c r="F7111" s="1">
        <v>37873</v>
      </c>
      <c r="G7111">
        <v>12</v>
      </c>
      <c r="K7111">
        <v>3.91</v>
      </c>
      <c r="L7111" t="s">
        <v>71</v>
      </c>
      <c r="O7111">
        <v>0.87</v>
      </c>
      <c r="P7111" t="s">
        <v>71</v>
      </c>
      <c r="Q7111">
        <v>9.06</v>
      </c>
      <c r="R7111" t="s">
        <v>71</v>
      </c>
      <c r="S7111">
        <v>0.6</v>
      </c>
      <c r="T7111" t="s">
        <v>71</v>
      </c>
      <c r="U7111">
        <v>18.579999999999998</v>
      </c>
      <c r="V7111" t="s">
        <v>71</v>
      </c>
      <c r="W7111">
        <v>37.1</v>
      </c>
      <c r="X7111" t="s">
        <v>71</v>
      </c>
      <c r="Y7111">
        <v>46.29</v>
      </c>
      <c r="AA7111">
        <v>43.98</v>
      </c>
      <c r="AE7111">
        <v>0.94</v>
      </c>
      <c r="AF7111" t="s">
        <v>71</v>
      </c>
      <c r="AG7111">
        <v>6.11</v>
      </c>
      <c r="AH7111" t="s">
        <v>71</v>
      </c>
      <c r="AS7111">
        <v>2.42</v>
      </c>
      <c r="AT7111" t="s">
        <v>71</v>
      </c>
    </row>
    <row r="7112" spans="1:46" x14ac:dyDescent="0.2">
      <c r="A7112" t="s">
        <v>358</v>
      </c>
      <c r="B7112" t="s">
        <v>359</v>
      </c>
      <c r="C7112">
        <f>-69.99651417 / 41.69429913</f>
        <v>-1.6788029929884567</v>
      </c>
      <c r="D7112" t="s">
        <v>231</v>
      </c>
      <c r="E7112" t="s">
        <v>70</v>
      </c>
      <c r="F7112" s="1">
        <v>38246</v>
      </c>
      <c r="G7112">
        <v>0.5</v>
      </c>
      <c r="I7112">
        <v>12.28</v>
      </c>
      <c r="J7112" t="s">
        <v>71</v>
      </c>
      <c r="K7112">
        <v>1.72</v>
      </c>
      <c r="L7112" t="s">
        <v>71</v>
      </c>
      <c r="M7112">
        <v>7.4</v>
      </c>
      <c r="N7112" t="s">
        <v>71</v>
      </c>
      <c r="O7112">
        <v>8.09</v>
      </c>
      <c r="P7112" t="s">
        <v>71</v>
      </c>
      <c r="Q7112">
        <v>22.79</v>
      </c>
      <c r="R7112" t="s">
        <v>71</v>
      </c>
      <c r="S7112">
        <v>0.15</v>
      </c>
      <c r="T7112" t="s">
        <v>71</v>
      </c>
      <c r="U7112">
        <v>4.6500000000000004</v>
      </c>
      <c r="V7112" t="s">
        <v>71</v>
      </c>
      <c r="W7112">
        <v>22.57</v>
      </c>
      <c r="X7112" t="s">
        <v>71</v>
      </c>
      <c r="Y7112">
        <v>26.31</v>
      </c>
      <c r="AA7112">
        <v>35.92</v>
      </c>
      <c r="AC7112">
        <v>31.16</v>
      </c>
      <c r="AE7112">
        <v>8.07</v>
      </c>
      <c r="AF7112" t="s">
        <v>71</v>
      </c>
      <c r="AG7112">
        <v>6.67</v>
      </c>
      <c r="AH7112" t="s">
        <v>71</v>
      </c>
      <c r="AS7112">
        <v>0.42</v>
      </c>
      <c r="AT7112" t="s">
        <v>71</v>
      </c>
    </row>
    <row r="7113" spans="1:46" x14ac:dyDescent="0.2">
      <c r="A7113" t="s">
        <v>358</v>
      </c>
      <c r="B7113" t="s">
        <v>359</v>
      </c>
      <c r="C7113">
        <f>-69.99651417 / 41.69429913</f>
        <v>-1.6788029929884567</v>
      </c>
      <c r="D7113" t="s">
        <v>231</v>
      </c>
      <c r="E7113" t="s">
        <v>70</v>
      </c>
      <c r="F7113" s="1">
        <v>38246</v>
      </c>
      <c r="G7113">
        <v>1</v>
      </c>
      <c r="O7113">
        <v>8.09</v>
      </c>
      <c r="P7113" t="s">
        <v>71</v>
      </c>
      <c r="Q7113">
        <v>22.77</v>
      </c>
      <c r="R7113" t="s">
        <v>71</v>
      </c>
    </row>
    <row r="7114" spans="1:46" x14ac:dyDescent="0.2">
      <c r="A7114" t="s">
        <v>358</v>
      </c>
      <c r="B7114" t="s">
        <v>359</v>
      </c>
      <c r="C7114">
        <f>-69.99651417 / 41.69429913</f>
        <v>-1.6788029929884567</v>
      </c>
      <c r="D7114" t="s">
        <v>231</v>
      </c>
      <c r="E7114" t="s">
        <v>70</v>
      </c>
      <c r="F7114" s="1">
        <v>38246</v>
      </c>
      <c r="G7114">
        <v>2</v>
      </c>
      <c r="O7114">
        <v>8.08</v>
      </c>
      <c r="P7114" t="s">
        <v>71</v>
      </c>
      <c r="Q7114">
        <v>22.73</v>
      </c>
      <c r="R7114" t="s">
        <v>71</v>
      </c>
    </row>
    <row r="7115" spans="1:46" x14ac:dyDescent="0.2">
      <c r="A7115" t="s">
        <v>358</v>
      </c>
      <c r="B7115" t="s">
        <v>359</v>
      </c>
      <c r="C7115">
        <f>-69.99651417 / 41.69429913</f>
        <v>-1.6788029929884567</v>
      </c>
      <c r="D7115" t="s">
        <v>231</v>
      </c>
      <c r="E7115" t="s">
        <v>70</v>
      </c>
      <c r="F7115" s="1">
        <v>38246</v>
      </c>
      <c r="G7115">
        <v>3</v>
      </c>
      <c r="K7115">
        <v>1.92</v>
      </c>
      <c r="L7115" t="s">
        <v>71</v>
      </c>
      <c r="O7115">
        <v>8.0399999999999991</v>
      </c>
      <c r="P7115" t="s">
        <v>71</v>
      </c>
      <c r="Q7115">
        <v>22.71</v>
      </c>
      <c r="R7115" t="s">
        <v>71</v>
      </c>
      <c r="S7115">
        <v>0.1</v>
      </c>
      <c r="T7115" t="s">
        <v>71</v>
      </c>
      <c r="U7115">
        <v>3.1</v>
      </c>
      <c r="V7115" t="s">
        <v>71</v>
      </c>
      <c r="W7115">
        <v>17.41</v>
      </c>
      <c r="X7115" t="s">
        <v>71</v>
      </c>
      <c r="Y7115">
        <v>20.46</v>
      </c>
      <c r="AA7115">
        <v>37</v>
      </c>
      <c r="AE7115">
        <v>8.07</v>
      </c>
      <c r="AF7115" t="s">
        <v>71</v>
      </c>
      <c r="AG7115">
        <v>6.61</v>
      </c>
      <c r="AH7115" t="s">
        <v>71</v>
      </c>
      <c r="AS7115">
        <v>0.55000000000000004</v>
      </c>
      <c r="AT7115" t="s">
        <v>71</v>
      </c>
    </row>
    <row r="7116" spans="1:46" x14ac:dyDescent="0.2">
      <c r="A7116" t="s">
        <v>358</v>
      </c>
      <c r="B7116" t="s">
        <v>359</v>
      </c>
      <c r="C7116">
        <f>-69.99651417 / 41.69429913</f>
        <v>-1.6788029929884567</v>
      </c>
      <c r="D7116" t="s">
        <v>231</v>
      </c>
      <c r="E7116" t="s">
        <v>70</v>
      </c>
      <c r="F7116" s="1">
        <v>38246</v>
      </c>
      <c r="G7116">
        <v>4</v>
      </c>
      <c r="O7116">
        <v>8.0399999999999991</v>
      </c>
      <c r="P7116" t="s">
        <v>71</v>
      </c>
      <c r="Q7116">
        <v>22.71</v>
      </c>
      <c r="R7116" t="s">
        <v>71</v>
      </c>
    </row>
    <row r="7117" spans="1:46" x14ac:dyDescent="0.2">
      <c r="A7117" t="s">
        <v>358</v>
      </c>
      <c r="B7117" t="s">
        <v>359</v>
      </c>
      <c r="C7117">
        <f>-69.99651417 / 41.69429913</f>
        <v>-1.6788029929884567</v>
      </c>
      <c r="D7117" t="s">
        <v>231</v>
      </c>
      <c r="E7117" t="s">
        <v>70</v>
      </c>
      <c r="F7117" s="1">
        <v>38246</v>
      </c>
      <c r="G7117">
        <v>5</v>
      </c>
      <c r="O7117">
        <v>8.0299999999999994</v>
      </c>
      <c r="P7117" t="s">
        <v>71</v>
      </c>
      <c r="Q7117">
        <v>22.68</v>
      </c>
      <c r="R7117" t="s">
        <v>71</v>
      </c>
    </row>
    <row r="7118" spans="1:46" x14ac:dyDescent="0.2">
      <c r="A7118" t="s">
        <v>358</v>
      </c>
      <c r="B7118" t="s">
        <v>359</v>
      </c>
      <c r="C7118">
        <f>-69.99651417 / 41.69429913</f>
        <v>-1.6788029929884567</v>
      </c>
      <c r="D7118" t="s">
        <v>231</v>
      </c>
      <c r="E7118" t="s">
        <v>70</v>
      </c>
      <c r="F7118" s="1">
        <v>38246</v>
      </c>
      <c r="G7118">
        <v>6</v>
      </c>
      <c r="O7118">
        <v>8.0299999999999994</v>
      </c>
      <c r="P7118" t="s">
        <v>71</v>
      </c>
      <c r="Q7118">
        <v>22.68</v>
      </c>
      <c r="R7118" t="s">
        <v>71</v>
      </c>
    </row>
    <row r="7119" spans="1:46" x14ac:dyDescent="0.2">
      <c r="A7119" t="s">
        <v>358</v>
      </c>
      <c r="B7119" t="s">
        <v>359</v>
      </c>
      <c r="C7119">
        <f>-69.99651417 / 41.69429913</f>
        <v>-1.6788029929884567</v>
      </c>
      <c r="D7119" t="s">
        <v>231</v>
      </c>
      <c r="E7119" t="s">
        <v>70</v>
      </c>
      <c r="F7119" s="1">
        <v>38246</v>
      </c>
      <c r="G7119">
        <v>7</v>
      </c>
      <c r="O7119">
        <v>8.0399999999999991</v>
      </c>
      <c r="P7119" t="s">
        <v>71</v>
      </c>
      <c r="Q7119">
        <v>22.46</v>
      </c>
      <c r="R7119" t="s">
        <v>71</v>
      </c>
    </row>
    <row r="7120" spans="1:46" x14ac:dyDescent="0.2">
      <c r="A7120" t="s">
        <v>358</v>
      </c>
      <c r="B7120" t="s">
        <v>359</v>
      </c>
      <c r="C7120">
        <f>-69.99651417 / 41.69429913</f>
        <v>-1.6788029929884567</v>
      </c>
      <c r="D7120" t="s">
        <v>231</v>
      </c>
      <c r="E7120" t="s">
        <v>70</v>
      </c>
      <c r="F7120" s="1">
        <v>38246</v>
      </c>
      <c r="G7120">
        <v>7.5</v>
      </c>
      <c r="O7120">
        <v>9.7100000000000009</v>
      </c>
      <c r="P7120" t="s">
        <v>71</v>
      </c>
      <c r="Q7120">
        <v>21.16</v>
      </c>
      <c r="R7120" t="s">
        <v>71</v>
      </c>
    </row>
    <row r="7121" spans="1:46" x14ac:dyDescent="0.2">
      <c r="A7121" t="s">
        <v>358</v>
      </c>
      <c r="B7121" t="s">
        <v>359</v>
      </c>
      <c r="C7121">
        <f>-69.99651417 / 41.69429913</f>
        <v>-1.6788029929884567</v>
      </c>
      <c r="D7121" t="s">
        <v>231</v>
      </c>
      <c r="E7121" t="s">
        <v>70</v>
      </c>
      <c r="F7121" s="1">
        <v>38246</v>
      </c>
      <c r="G7121">
        <v>8</v>
      </c>
      <c r="O7121">
        <v>10.25</v>
      </c>
      <c r="P7121" t="s">
        <v>71</v>
      </c>
      <c r="Q7121">
        <v>18.760000000000002</v>
      </c>
      <c r="R7121" t="s">
        <v>71</v>
      </c>
    </row>
    <row r="7122" spans="1:46" x14ac:dyDescent="0.2">
      <c r="A7122" t="s">
        <v>358</v>
      </c>
      <c r="B7122" t="s">
        <v>359</v>
      </c>
      <c r="C7122">
        <f>-69.99651417 / 41.69429913</f>
        <v>-1.6788029929884567</v>
      </c>
      <c r="D7122" t="s">
        <v>231</v>
      </c>
      <c r="E7122" t="s">
        <v>70</v>
      </c>
      <c r="F7122" s="1">
        <v>38246</v>
      </c>
      <c r="G7122">
        <v>8.5</v>
      </c>
      <c r="O7122">
        <v>10.5</v>
      </c>
      <c r="P7122" t="s">
        <v>71</v>
      </c>
      <c r="Q7122">
        <v>16.62</v>
      </c>
      <c r="R7122" t="s">
        <v>71</v>
      </c>
    </row>
    <row r="7123" spans="1:46" x14ac:dyDescent="0.2">
      <c r="A7123" t="s">
        <v>358</v>
      </c>
      <c r="B7123" t="s">
        <v>359</v>
      </c>
      <c r="C7123">
        <f>-69.99651417 / 41.69429913</f>
        <v>-1.6788029929884567</v>
      </c>
      <c r="D7123" t="s">
        <v>231</v>
      </c>
      <c r="E7123" t="s">
        <v>70</v>
      </c>
      <c r="F7123" s="1">
        <v>38246</v>
      </c>
      <c r="G7123">
        <v>9</v>
      </c>
      <c r="K7123">
        <v>2.2799999999999998</v>
      </c>
      <c r="L7123" t="s">
        <v>71</v>
      </c>
      <c r="O7123">
        <v>9.61</v>
      </c>
      <c r="P7123" t="s">
        <v>71</v>
      </c>
      <c r="Q7123">
        <v>15.42</v>
      </c>
      <c r="R7123" t="s">
        <v>71</v>
      </c>
      <c r="S7123">
        <v>0.17</v>
      </c>
      <c r="T7123" t="s">
        <v>71</v>
      </c>
      <c r="U7123">
        <v>5.27</v>
      </c>
      <c r="V7123" t="s">
        <v>71</v>
      </c>
      <c r="W7123">
        <v>20.5</v>
      </c>
      <c r="X7123" t="s">
        <v>71</v>
      </c>
      <c r="Y7123">
        <v>28.12</v>
      </c>
      <c r="AA7123">
        <v>38.69</v>
      </c>
      <c r="AE7123">
        <v>9.69</v>
      </c>
      <c r="AF7123" t="s">
        <v>71</v>
      </c>
      <c r="AG7123">
        <v>6.23</v>
      </c>
      <c r="AH7123" t="s">
        <v>71</v>
      </c>
      <c r="AS7123">
        <v>1.7</v>
      </c>
      <c r="AT7123" t="s">
        <v>71</v>
      </c>
    </row>
    <row r="7124" spans="1:46" x14ac:dyDescent="0.2">
      <c r="A7124" t="s">
        <v>358</v>
      </c>
      <c r="B7124" t="s">
        <v>359</v>
      </c>
      <c r="C7124">
        <f>-69.99651417 / 41.69429913</f>
        <v>-1.6788029929884567</v>
      </c>
      <c r="D7124" t="s">
        <v>231</v>
      </c>
      <c r="E7124" t="s">
        <v>70</v>
      </c>
      <c r="F7124" s="1">
        <v>38246</v>
      </c>
      <c r="G7124">
        <v>9.5</v>
      </c>
      <c r="O7124">
        <v>6.65</v>
      </c>
      <c r="P7124" t="s">
        <v>71</v>
      </c>
      <c r="Q7124">
        <v>13.99</v>
      </c>
      <c r="R7124" t="s">
        <v>71</v>
      </c>
    </row>
    <row r="7125" spans="1:46" x14ac:dyDescent="0.2">
      <c r="A7125" t="s">
        <v>358</v>
      </c>
      <c r="B7125" t="s">
        <v>359</v>
      </c>
      <c r="C7125">
        <f>-69.99651417 / 41.69429913</f>
        <v>-1.6788029929884567</v>
      </c>
      <c r="D7125" t="s">
        <v>231</v>
      </c>
      <c r="E7125" t="s">
        <v>70</v>
      </c>
      <c r="F7125" s="1">
        <v>38246</v>
      </c>
      <c r="G7125">
        <v>10</v>
      </c>
      <c r="O7125">
        <v>9.27</v>
      </c>
      <c r="P7125" t="s">
        <v>71</v>
      </c>
      <c r="Q7125">
        <v>12.79</v>
      </c>
      <c r="R7125" t="s">
        <v>71</v>
      </c>
    </row>
    <row r="7126" spans="1:46" x14ac:dyDescent="0.2">
      <c r="A7126" t="s">
        <v>358</v>
      </c>
      <c r="B7126" t="s">
        <v>359</v>
      </c>
      <c r="C7126">
        <f>-69.99651417 / 41.69429913</f>
        <v>-1.6788029929884567</v>
      </c>
      <c r="D7126" t="s">
        <v>231</v>
      </c>
      <c r="E7126" t="s">
        <v>70</v>
      </c>
      <c r="F7126" s="1">
        <v>38246</v>
      </c>
      <c r="G7126">
        <v>10.5</v>
      </c>
      <c r="O7126">
        <v>2.4</v>
      </c>
      <c r="P7126" t="s">
        <v>71</v>
      </c>
      <c r="Q7126">
        <v>12.12</v>
      </c>
      <c r="R7126" t="s">
        <v>71</v>
      </c>
    </row>
    <row r="7127" spans="1:46" x14ac:dyDescent="0.2">
      <c r="A7127" t="s">
        <v>358</v>
      </c>
      <c r="B7127" t="s">
        <v>359</v>
      </c>
      <c r="C7127">
        <f>-69.99651417 / 41.69429913</f>
        <v>-1.6788029929884567</v>
      </c>
      <c r="D7127" t="s">
        <v>231</v>
      </c>
      <c r="E7127" t="s">
        <v>70</v>
      </c>
      <c r="F7127" s="1">
        <v>38246</v>
      </c>
      <c r="G7127">
        <v>11</v>
      </c>
      <c r="O7127">
        <v>0.89</v>
      </c>
      <c r="P7127" t="s">
        <v>71</v>
      </c>
      <c r="Q7127">
        <v>11.45</v>
      </c>
      <c r="R7127" t="s">
        <v>71</v>
      </c>
    </row>
    <row r="7128" spans="1:46" x14ac:dyDescent="0.2">
      <c r="A7128" t="s">
        <v>358</v>
      </c>
      <c r="B7128" t="s">
        <v>359</v>
      </c>
      <c r="C7128">
        <f>-69.99651417 / 41.69429913</f>
        <v>-1.6788029929884567</v>
      </c>
      <c r="D7128" t="s">
        <v>231</v>
      </c>
      <c r="E7128" t="s">
        <v>70</v>
      </c>
      <c r="F7128" s="1">
        <v>38246</v>
      </c>
      <c r="G7128">
        <v>11.2</v>
      </c>
      <c r="K7128">
        <v>3.26</v>
      </c>
      <c r="L7128" t="s">
        <v>71</v>
      </c>
      <c r="S7128">
        <v>0.28999999999999998</v>
      </c>
      <c r="T7128" t="s">
        <v>71</v>
      </c>
      <c r="U7128">
        <v>8.98</v>
      </c>
      <c r="V7128" t="s">
        <v>71</v>
      </c>
      <c r="W7128">
        <v>26.52</v>
      </c>
      <c r="X7128" t="s">
        <v>71</v>
      </c>
      <c r="Y7128">
        <v>35.799999999999997</v>
      </c>
      <c r="AA7128">
        <v>42.19</v>
      </c>
      <c r="AE7128">
        <v>14.33</v>
      </c>
      <c r="AF7128" t="s">
        <v>71</v>
      </c>
      <c r="AG7128">
        <v>6.1</v>
      </c>
      <c r="AH7128" t="s">
        <v>71</v>
      </c>
      <c r="AS7128">
        <v>2.14</v>
      </c>
      <c r="AT7128" t="s">
        <v>71</v>
      </c>
    </row>
    <row r="7129" spans="1:46" x14ac:dyDescent="0.2">
      <c r="A7129" t="s">
        <v>358</v>
      </c>
      <c r="B7129" t="s">
        <v>359</v>
      </c>
      <c r="C7129">
        <f>-69.99651417 / 41.69429913</f>
        <v>-1.6788029929884567</v>
      </c>
      <c r="D7129" t="s">
        <v>231</v>
      </c>
      <c r="E7129" t="s">
        <v>70</v>
      </c>
      <c r="F7129" s="1">
        <v>38246</v>
      </c>
      <c r="G7129">
        <v>11.8</v>
      </c>
      <c r="O7129">
        <v>0.65</v>
      </c>
      <c r="P7129" t="s">
        <v>71</v>
      </c>
      <c r="Q7129">
        <v>10.96</v>
      </c>
      <c r="R7129" t="s">
        <v>71</v>
      </c>
    </row>
    <row r="7130" spans="1:46" x14ac:dyDescent="0.2">
      <c r="A7130" t="s">
        <v>358</v>
      </c>
      <c r="B7130" t="s">
        <v>359</v>
      </c>
      <c r="C7130">
        <f>-69.99651417 / 41.69429913</f>
        <v>-1.6788029929884567</v>
      </c>
      <c r="D7130" t="s">
        <v>231</v>
      </c>
      <c r="E7130" t="s">
        <v>70</v>
      </c>
      <c r="F7130" s="1">
        <v>38614</v>
      </c>
      <c r="G7130">
        <v>0.5</v>
      </c>
      <c r="I7130">
        <v>11.57</v>
      </c>
      <c r="J7130" t="s">
        <v>71</v>
      </c>
      <c r="K7130">
        <v>2.0699999999999998</v>
      </c>
      <c r="L7130" t="s">
        <v>71</v>
      </c>
      <c r="M7130">
        <v>5.5</v>
      </c>
      <c r="N7130" t="s">
        <v>71</v>
      </c>
      <c r="O7130">
        <v>8.6199999999999992</v>
      </c>
      <c r="P7130" t="s">
        <v>71</v>
      </c>
      <c r="Q7130">
        <v>23.75</v>
      </c>
      <c r="R7130" t="s">
        <v>71</v>
      </c>
      <c r="S7130">
        <v>0.2</v>
      </c>
      <c r="T7130" t="s">
        <v>71</v>
      </c>
      <c r="U7130">
        <v>6.19</v>
      </c>
      <c r="V7130" t="s">
        <v>71</v>
      </c>
      <c r="W7130">
        <v>21.93</v>
      </c>
      <c r="X7130" t="s">
        <v>71</v>
      </c>
      <c r="Y7130">
        <v>30.44</v>
      </c>
      <c r="AA7130">
        <v>37.74</v>
      </c>
      <c r="AC7130">
        <v>35.43</v>
      </c>
      <c r="AE7130">
        <v>6.86</v>
      </c>
      <c r="AF7130" t="s">
        <v>71</v>
      </c>
      <c r="AG7130">
        <v>6.57</v>
      </c>
      <c r="AH7130" t="s">
        <v>71</v>
      </c>
      <c r="AS7130">
        <v>0.85</v>
      </c>
      <c r="AT7130" t="s">
        <v>71</v>
      </c>
    </row>
    <row r="7131" spans="1:46" x14ac:dyDescent="0.2">
      <c r="A7131" t="s">
        <v>358</v>
      </c>
      <c r="B7131" t="s">
        <v>359</v>
      </c>
      <c r="C7131">
        <f>-69.99651417 / 41.69429913</f>
        <v>-1.6788029929884567</v>
      </c>
      <c r="D7131" t="s">
        <v>231</v>
      </c>
      <c r="E7131" t="s">
        <v>70</v>
      </c>
      <c r="F7131" s="1">
        <v>38614</v>
      </c>
      <c r="G7131">
        <v>1</v>
      </c>
      <c r="O7131">
        <v>8.6300000000000008</v>
      </c>
      <c r="P7131" t="s">
        <v>71</v>
      </c>
      <c r="Q7131">
        <v>23.7</v>
      </c>
      <c r="R7131" t="s">
        <v>71</v>
      </c>
    </row>
    <row r="7132" spans="1:46" x14ac:dyDescent="0.2">
      <c r="A7132" t="s">
        <v>358</v>
      </c>
      <c r="B7132" t="s">
        <v>359</v>
      </c>
      <c r="C7132">
        <f>-69.99651417 / 41.69429913</f>
        <v>-1.6788029929884567</v>
      </c>
      <c r="D7132" t="s">
        <v>231</v>
      </c>
      <c r="E7132" t="s">
        <v>70</v>
      </c>
      <c r="F7132" s="1">
        <v>38614</v>
      </c>
      <c r="G7132">
        <v>2</v>
      </c>
      <c r="O7132">
        <v>8.6</v>
      </c>
      <c r="P7132" t="s">
        <v>71</v>
      </c>
      <c r="Q7132">
        <v>23.37</v>
      </c>
      <c r="R7132" t="s">
        <v>71</v>
      </c>
    </row>
    <row r="7133" spans="1:46" x14ac:dyDescent="0.2">
      <c r="A7133" t="s">
        <v>358</v>
      </c>
      <c r="B7133" t="s">
        <v>359</v>
      </c>
      <c r="C7133">
        <f>-69.99651417 / 41.69429913</f>
        <v>-1.6788029929884567</v>
      </c>
      <c r="D7133" t="s">
        <v>231</v>
      </c>
      <c r="E7133" t="s">
        <v>70</v>
      </c>
      <c r="F7133" s="1">
        <v>38614</v>
      </c>
      <c r="G7133">
        <v>3</v>
      </c>
      <c r="K7133">
        <v>6.46</v>
      </c>
      <c r="L7133" t="s">
        <v>71</v>
      </c>
      <c r="O7133">
        <v>8.74</v>
      </c>
      <c r="P7133" t="s">
        <v>71</v>
      </c>
      <c r="Q7133">
        <v>22.97</v>
      </c>
      <c r="R7133" t="s">
        <v>71</v>
      </c>
      <c r="S7133">
        <v>0.2</v>
      </c>
      <c r="T7133" t="s">
        <v>71</v>
      </c>
      <c r="U7133">
        <v>6.19</v>
      </c>
      <c r="V7133" t="s">
        <v>71</v>
      </c>
      <c r="W7133">
        <v>23.39</v>
      </c>
      <c r="X7133" t="s">
        <v>71</v>
      </c>
      <c r="Y7133">
        <v>30.44</v>
      </c>
      <c r="AA7133">
        <v>48.9</v>
      </c>
      <c r="AE7133">
        <v>6.66</v>
      </c>
      <c r="AF7133" t="s">
        <v>71</v>
      </c>
      <c r="AG7133">
        <v>6.51</v>
      </c>
      <c r="AH7133" t="s">
        <v>71</v>
      </c>
      <c r="AS7133">
        <v>0.5</v>
      </c>
      <c r="AT7133" t="s">
        <v>71</v>
      </c>
    </row>
    <row r="7134" spans="1:46" x14ac:dyDescent="0.2">
      <c r="A7134" t="s">
        <v>358</v>
      </c>
      <c r="B7134" t="s">
        <v>359</v>
      </c>
      <c r="C7134">
        <f>-69.99651417 / 41.69429913</f>
        <v>-1.6788029929884567</v>
      </c>
      <c r="D7134" t="s">
        <v>231</v>
      </c>
      <c r="E7134" t="s">
        <v>70</v>
      </c>
      <c r="F7134" s="1">
        <v>38614</v>
      </c>
      <c r="G7134">
        <v>4</v>
      </c>
      <c r="O7134">
        <v>8.2100000000000009</v>
      </c>
      <c r="P7134" t="s">
        <v>71</v>
      </c>
      <c r="Q7134">
        <v>22.37</v>
      </c>
      <c r="R7134" t="s">
        <v>71</v>
      </c>
    </row>
    <row r="7135" spans="1:46" x14ac:dyDescent="0.2">
      <c r="A7135" t="s">
        <v>358</v>
      </c>
      <c r="B7135" t="s">
        <v>359</v>
      </c>
      <c r="C7135">
        <f>-69.99651417 / 41.69429913</f>
        <v>-1.6788029929884567</v>
      </c>
      <c r="D7135" t="s">
        <v>231</v>
      </c>
      <c r="E7135" t="s">
        <v>70</v>
      </c>
      <c r="F7135" s="1">
        <v>38614</v>
      </c>
      <c r="G7135">
        <v>4.5</v>
      </c>
      <c r="O7135">
        <v>7.47</v>
      </c>
      <c r="P7135" t="s">
        <v>71</v>
      </c>
      <c r="Q7135">
        <v>20.94</v>
      </c>
      <c r="R7135" t="s">
        <v>71</v>
      </c>
    </row>
    <row r="7136" spans="1:46" x14ac:dyDescent="0.2">
      <c r="A7136" t="s">
        <v>358</v>
      </c>
      <c r="B7136" t="s">
        <v>359</v>
      </c>
      <c r="C7136">
        <f>-69.99651417 / 41.69429913</f>
        <v>-1.6788029929884567</v>
      </c>
      <c r="D7136" t="s">
        <v>231</v>
      </c>
      <c r="E7136" t="s">
        <v>70</v>
      </c>
      <c r="F7136" s="1">
        <v>38614</v>
      </c>
      <c r="G7136">
        <v>5</v>
      </c>
      <c r="O7136">
        <v>6.04</v>
      </c>
      <c r="P7136" t="s">
        <v>71</v>
      </c>
      <c r="Q7136">
        <v>18.61</v>
      </c>
      <c r="R7136" t="s">
        <v>71</v>
      </c>
    </row>
    <row r="7137" spans="1:46" x14ac:dyDescent="0.2">
      <c r="A7137" t="s">
        <v>358</v>
      </c>
      <c r="B7137" t="s">
        <v>359</v>
      </c>
      <c r="C7137">
        <f>-69.99651417 / 41.69429913</f>
        <v>-1.6788029929884567</v>
      </c>
      <c r="D7137" t="s">
        <v>231</v>
      </c>
      <c r="E7137" t="s">
        <v>70</v>
      </c>
      <c r="F7137" s="1">
        <v>38614</v>
      </c>
      <c r="G7137">
        <v>5.5</v>
      </c>
      <c r="O7137">
        <v>5.04</v>
      </c>
      <c r="P7137" t="s">
        <v>71</v>
      </c>
      <c r="Q7137">
        <v>16.63</v>
      </c>
      <c r="R7137" t="s">
        <v>71</v>
      </c>
    </row>
    <row r="7138" spans="1:46" x14ac:dyDescent="0.2">
      <c r="A7138" t="s">
        <v>358</v>
      </c>
      <c r="B7138" t="s">
        <v>359</v>
      </c>
      <c r="C7138">
        <f>-69.99651417 / 41.69429913</f>
        <v>-1.6788029929884567</v>
      </c>
      <c r="D7138" t="s">
        <v>231</v>
      </c>
      <c r="E7138" t="s">
        <v>70</v>
      </c>
      <c r="F7138" s="1">
        <v>38614</v>
      </c>
      <c r="G7138">
        <v>6</v>
      </c>
      <c r="O7138">
        <v>4.32</v>
      </c>
      <c r="P7138" t="s">
        <v>71</v>
      </c>
      <c r="Q7138">
        <v>14.3</v>
      </c>
      <c r="R7138" t="s">
        <v>71</v>
      </c>
    </row>
    <row r="7139" spans="1:46" x14ac:dyDescent="0.2">
      <c r="A7139" t="s">
        <v>358</v>
      </c>
      <c r="B7139" t="s">
        <v>359</v>
      </c>
      <c r="C7139">
        <f>-69.99651417 / 41.69429913</f>
        <v>-1.6788029929884567</v>
      </c>
      <c r="D7139" t="s">
        <v>231</v>
      </c>
      <c r="E7139" t="s">
        <v>70</v>
      </c>
      <c r="F7139" s="1">
        <v>38614</v>
      </c>
      <c r="G7139">
        <v>6.5</v>
      </c>
      <c r="O7139">
        <v>4.26</v>
      </c>
      <c r="P7139" t="s">
        <v>71</v>
      </c>
      <c r="Q7139">
        <v>13.26</v>
      </c>
      <c r="R7139" t="s">
        <v>71</v>
      </c>
    </row>
    <row r="7140" spans="1:46" x14ac:dyDescent="0.2">
      <c r="A7140" t="s">
        <v>358</v>
      </c>
      <c r="B7140" t="s">
        <v>359</v>
      </c>
      <c r="C7140">
        <f>-69.99651417 / 41.69429913</f>
        <v>-1.6788029929884567</v>
      </c>
      <c r="D7140" t="s">
        <v>231</v>
      </c>
      <c r="E7140" t="s">
        <v>70</v>
      </c>
      <c r="F7140" s="1">
        <v>38614</v>
      </c>
      <c r="G7140">
        <v>7</v>
      </c>
      <c r="O7140">
        <v>3.81</v>
      </c>
      <c r="P7140" t="s">
        <v>71</v>
      </c>
      <c r="Q7140">
        <v>12.31</v>
      </c>
      <c r="R7140" t="s">
        <v>71</v>
      </c>
    </row>
    <row r="7141" spans="1:46" x14ac:dyDescent="0.2">
      <c r="A7141" t="s">
        <v>358</v>
      </c>
      <c r="B7141" t="s">
        <v>359</v>
      </c>
      <c r="C7141">
        <f>-69.99651417 / 41.69429913</f>
        <v>-1.6788029929884567</v>
      </c>
      <c r="D7141" t="s">
        <v>231</v>
      </c>
      <c r="E7141" t="s">
        <v>70</v>
      </c>
      <c r="F7141" s="1">
        <v>38614</v>
      </c>
      <c r="G7141">
        <v>8</v>
      </c>
      <c r="O7141">
        <v>1.45</v>
      </c>
      <c r="P7141" t="s">
        <v>71</v>
      </c>
      <c r="Q7141">
        <v>10.17</v>
      </c>
      <c r="R7141" t="s">
        <v>71</v>
      </c>
    </row>
    <row r="7142" spans="1:46" x14ac:dyDescent="0.2">
      <c r="A7142" t="s">
        <v>358</v>
      </c>
      <c r="B7142" t="s">
        <v>359</v>
      </c>
      <c r="C7142">
        <f>-69.99651417 / 41.69429913</f>
        <v>-1.6788029929884567</v>
      </c>
      <c r="D7142" t="s">
        <v>231</v>
      </c>
      <c r="E7142" t="s">
        <v>70</v>
      </c>
      <c r="F7142" s="1">
        <v>38614</v>
      </c>
      <c r="G7142">
        <v>9</v>
      </c>
      <c r="O7142">
        <v>1.1000000000000001</v>
      </c>
      <c r="P7142" t="s">
        <v>71</v>
      </c>
      <c r="Q7142">
        <v>9.0299999999999994</v>
      </c>
      <c r="R7142" t="s">
        <v>71</v>
      </c>
    </row>
    <row r="7143" spans="1:46" x14ac:dyDescent="0.2">
      <c r="A7143" t="s">
        <v>358</v>
      </c>
      <c r="B7143" t="s">
        <v>359</v>
      </c>
      <c r="C7143">
        <f>-69.99651417 / 41.69429913</f>
        <v>-1.6788029929884567</v>
      </c>
      <c r="D7143" t="s">
        <v>231</v>
      </c>
      <c r="E7143" t="s">
        <v>70</v>
      </c>
      <c r="F7143" s="1">
        <v>38614</v>
      </c>
      <c r="G7143">
        <v>10</v>
      </c>
      <c r="K7143">
        <v>1.61</v>
      </c>
      <c r="L7143" t="s">
        <v>71</v>
      </c>
      <c r="O7143">
        <v>1.4</v>
      </c>
      <c r="P7143" t="s">
        <v>71</v>
      </c>
      <c r="Q7143">
        <v>8.17</v>
      </c>
      <c r="R7143" t="s">
        <v>71</v>
      </c>
      <c r="S7143">
        <v>0.2</v>
      </c>
      <c r="T7143" t="s">
        <v>71</v>
      </c>
      <c r="U7143">
        <v>6.19</v>
      </c>
      <c r="V7143" t="s">
        <v>71</v>
      </c>
      <c r="W7143">
        <v>23.49</v>
      </c>
      <c r="X7143" t="s">
        <v>71</v>
      </c>
      <c r="Y7143">
        <v>30.44</v>
      </c>
      <c r="AA7143">
        <v>35.270000000000003</v>
      </c>
      <c r="AE7143">
        <v>9.2799999999999994</v>
      </c>
      <c r="AF7143" t="s">
        <v>71</v>
      </c>
      <c r="AG7143">
        <v>5.97</v>
      </c>
      <c r="AH7143" t="s">
        <v>71</v>
      </c>
      <c r="AS7143">
        <v>1.86</v>
      </c>
      <c r="AT7143" t="s">
        <v>71</v>
      </c>
    </row>
    <row r="7144" spans="1:46" x14ac:dyDescent="0.2">
      <c r="A7144" t="s">
        <v>358</v>
      </c>
      <c r="B7144" t="s">
        <v>359</v>
      </c>
      <c r="C7144">
        <f>-69.99651417 / 41.69429913</f>
        <v>-1.6788029929884567</v>
      </c>
      <c r="D7144" t="s">
        <v>231</v>
      </c>
      <c r="E7144" t="s">
        <v>70</v>
      </c>
      <c r="F7144" s="1">
        <v>38614</v>
      </c>
      <c r="G7144">
        <v>10.8</v>
      </c>
      <c r="O7144">
        <v>1.28</v>
      </c>
      <c r="P7144" t="s">
        <v>71</v>
      </c>
      <c r="Q7144">
        <v>7.8</v>
      </c>
      <c r="R7144" t="s">
        <v>71</v>
      </c>
    </row>
    <row r="7145" spans="1:46" x14ac:dyDescent="0.2">
      <c r="A7145" t="s">
        <v>358</v>
      </c>
      <c r="B7145" t="s">
        <v>359</v>
      </c>
      <c r="C7145">
        <f>-69.99651417 / 41.69429913</f>
        <v>-1.6788029929884567</v>
      </c>
      <c r="D7145" t="s">
        <v>231</v>
      </c>
      <c r="E7145" t="s">
        <v>70</v>
      </c>
      <c r="F7145" s="1">
        <v>38952</v>
      </c>
      <c r="G7145">
        <v>0.5</v>
      </c>
      <c r="I7145">
        <v>13.29</v>
      </c>
      <c r="J7145" t="s">
        <v>71</v>
      </c>
      <c r="K7145">
        <v>0.85</v>
      </c>
      <c r="L7145" t="s">
        <v>71</v>
      </c>
      <c r="M7145">
        <v>6.72</v>
      </c>
      <c r="N7145" t="s">
        <v>71</v>
      </c>
      <c r="O7145">
        <v>7.96</v>
      </c>
      <c r="P7145" t="s">
        <v>71</v>
      </c>
      <c r="Q7145">
        <v>25.58</v>
      </c>
      <c r="R7145" t="s">
        <v>71</v>
      </c>
      <c r="S7145">
        <v>0.13</v>
      </c>
      <c r="T7145" t="s">
        <v>71</v>
      </c>
      <c r="U7145">
        <v>3.9</v>
      </c>
      <c r="V7145" t="s">
        <v>71</v>
      </c>
      <c r="W7145">
        <v>33.119999999999997</v>
      </c>
      <c r="X7145" t="s">
        <v>71</v>
      </c>
      <c r="Y7145">
        <v>23.78</v>
      </c>
      <c r="AA7145">
        <v>29.01</v>
      </c>
      <c r="AC7145">
        <v>32.549999999999997</v>
      </c>
      <c r="AE7145">
        <v>6.26</v>
      </c>
      <c r="AF7145" t="s">
        <v>71</v>
      </c>
      <c r="AG7145">
        <v>6.66</v>
      </c>
      <c r="AH7145" t="s">
        <v>71</v>
      </c>
      <c r="AS7145">
        <v>0.15</v>
      </c>
      <c r="AT7145" t="s">
        <v>71</v>
      </c>
    </row>
    <row r="7146" spans="1:46" x14ac:dyDescent="0.2">
      <c r="A7146" t="s">
        <v>358</v>
      </c>
      <c r="B7146" t="s">
        <v>359</v>
      </c>
      <c r="C7146">
        <f>-69.99651417 / 41.69429913</f>
        <v>-1.6788029929884567</v>
      </c>
      <c r="D7146" t="s">
        <v>231</v>
      </c>
      <c r="E7146" t="s">
        <v>70</v>
      </c>
      <c r="F7146" s="1">
        <v>38952</v>
      </c>
      <c r="G7146">
        <v>1</v>
      </c>
      <c r="O7146">
        <v>7.95</v>
      </c>
      <c r="P7146" t="s">
        <v>71</v>
      </c>
      <c r="Q7146">
        <v>25.41</v>
      </c>
      <c r="R7146" t="s">
        <v>71</v>
      </c>
    </row>
    <row r="7147" spans="1:46" x14ac:dyDescent="0.2">
      <c r="A7147" t="s">
        <v>358</v>
      </c>
      <c r="B7147" t="s">
        <v>359</v>
      </c>
      <c r="C7147">
        <f>-69.99651417 / 41.69429913</f>
        <v>-1.6788029929884567</v>
      </c>
      <c r="D7147" t="s">
        <v>231</v>
      </c>
      <c r="E7147" t="s">
        <v>70</v>
      </c>
      <c r="F7147" s="1">
        <v>38952</v>
      </c>
      <c r="G7147">
        <v>2</v>
      </c>
      <c r="O7147">
        <v>7.95</v>
      </c>
      <c r="P7147" t="s">
        <v>71</v>
      </c>
      <c r="Q7147">
        <v>25.22</v>
      </c>
      <c r="R7147" t="s">
        <v>71</v>
      </c>
    </row>
    <row r="7148" spans="1:46" x14ac:dyDescent="0.2">
      <c r="A7148" t="s">
        <v>358</v>
      </c>
      <c r="B7148" t="s">
        <v>359</v>
      </c>
      <c r="C7148">
        <f>-69.99651417 / 41.69429913</f>
        <v>-1.6788029929884567</v>
      </c>
      <c r="D7148" t="s">
        <v>231</v>
      </c>
      <c r="E7148" t="s">
        <v>70</v>
      </c>
      <c r="F7148" s="1">
        <v>38952</v>
      </c>
      <c r="G7148">
        <v>3</v>
      </c>
      <c r="K7148">
        <v>1.59</v>
      </c>
      <c r="L7148" t="s">
        <v>71</v>
      </c>
      <c r="O7148">
        <v>8.09</v>
      </c>
      <c r="P7148" t="s">
        <v>71</v>
      </c>
      <c r="Q7148">
        <v>25.1</v>
      </c>
      <c r="R7148" t="s">
        <v>71</v>
      </c>
      <c r="S7148">
        <v>0.23</v>
      </c>
      <c r="T7148" t="s">
        <v>71</v>
      </c>
      <c r="U7148">
        <v>7.25</v>
      </c>
      <c r="V7148" t="s">
        <v>71</v>
      </c>
      <c r="W7148">
        <v>30.62</v>
      </c>
      <c r="X7148" t="s">
        <v>71</v>
      </c>
      <c r="Y7148">
        <v>32.72</v>
      </c>
      <c r="AA7148">
        <v>35.15</v>
      </c>
      <c r="AE7148">
        <v>6.66</v>
      </c>
      <c r="AF7148" t="s">
        <v>71</v>
      </c>
      <c r="AG7148">
        <v>6.76</v>
      </c>
      <c r="AH7148" t="s">
        <v>71</v>
      </c>
      <c r="AS7148">
        <v>0.16</v>
      </c>
      <c r="AT7148" t="s">
        <v>71</v>
      </c>
    </row>
    <row r="7149" spans="1:46" x14ac:dyDescent="0.2">
      <c r="A7149" t="s">
        <v>358</v>
      </c>
      <c r="B7149" t="s">
        <v>359</v>
      </c>
      <c r="C7149">
        <f>-69.99651417 / 41.69429913</f>
        <v>-1.6788029929884567</v>
      </c>
      <c r="D7149" t="s">
        <v>231</v>
      </c>
      <c r="E7149" t="s">
        <v>70</v>
      </c>
      <c r="F7149" s="1">
        <v>38952</v>
      </c>
      <c r="G7149">
        <v>4</v>
      </c>
      <c r="O7149">
        <v>8.09</v>
      </c>
      <c r="P7149" t="s">
        <v>71</v>
      </c>
      <c r="Q7149">
        <v>25.01</v>
      </c>
      <c r="R7149" t="s">
        <v>71</v>
      </c>
    </row>
    <row r="7150" spans="1:46" x14ac:dyDescent="0.2">
      <c r="A7150" t="s">
        <v>358</v>
      </c>
      <c r="B7150" t="s">
        <v>359</v>
      </c>
      <c r="C7150">
        <f>-69.99651417 / 41.69429913</f>
        <v>-1.6788029929884567</v>
      </c>
      <c r="D7150" t="s">
        <v>231</v>
      </c>
      <c r="E7150" t="s">
        <v>70</v>
      </c>
      <c r="F7150" s="1">
        <v>38952</v>
      </c>
      <c r="G7150">
        <v>5</v>
      </c>
      <c r="O7150">
        <v>8.09</v>
      </c>
      <c r="P7150" t="s">
        <v>71</v>
      </c>
      <c r="Q7150">
        <v>24.91</v>
      </c>
      <c r="R7150" t="s">
        <v>71</v>
      </c>
    </row>
    <row r="7151" spans="1:46" x14ac:dyDescent="0.2">
      <c r="A7151" t="s">
        <v>358</v>
      </c>
      <c r="B7151" t="s">
        <v>359</v>
      </c>
      <c r="C7151">
        <f>-69.99651417 / 41.69429913</f>
        <v>-1.6788029929884567</v>
      </c>
      <c r="D7151" t="s">
        <v>231</v>
      </c>
      <c r="E7151" t="s">
        <v>70</v>
      </c>
      <c r="F7151" s="1">
        <v>38952</v>
      </c>
      <c r="G7151">
        <v>6</v>
      </c>
      <c r="O7151">
        <v>8.2200000000000006</v>
      </c>
      <c r="P7151" t="s">
        <v>71</v>
      </c>
      <c r="Q7151">
        <v>24.7</v>
      </c>
      <c r="R7151" t="s">
        <v>71</v>
      </c>
    </row>
    <row r="7152" spans="1:46" x14ac:dyDescent="0.2">
      <c r="A7152" t="s">
        <v>358</v>
      </c>
      <c r="B7152" t="s">
        <v>359</v>
      </c>
      <c r="C7152">
        <f>-69.99651417 / 41.69429913</f>
        <v>-1.6788029929884567</v>
      </c>
      <c r="D7152" t="s">
        <v>231</v>
      </c>
      <c r="E7152" t="s">
        <v>70</v>
      </c>
      <c r="F7152" s="1">
        <v>38952</v>
      </c>
      <c r="G7152">
        <v>6.5</v>
      </c>
      <c r="O7152">
        <v>10.199999999999999</v>
      </c>
      <c r="P7152" t="s">
        <v>71</v>
      </c>
      <c r="Q7152">
        <v>21.98</v>
      </c>
      <c r="R7152" t="s">
        <v>71</v>
      </c>
    </row>
    <row r="7153" spans="1:46" x14ac:dyDescent="0.2">
      <c r="A7153" t="s">
        <v>358</v>
      </c>
      <c r="B7153" t="s">
        <v>359</v>
      </c>
      <c r="C7153">
        <f>-69.99651417 / 41.69429913</f>
        <v>-1.6788029929884567</v>
      </c>
      <c r="D7153" t="s">
        <v>231</v>
      </c>
      <c r="E7153" t="s">
        <v>70</v>
      </c>
      <c r="F7153" s="1">
        <v>38952</v>
      </c>
      <c r="G7153">
        <v>7</v>
      </c>
      <c r="O7153">
        <v>10.71</v>
      </c>
      <c r="P7153" t="s">
        <v>71</v>
      </c>
      <c r="Q7153">
        <v>19.54</v>
      </c>
      <c r="R7153" t="s">
        <v>71</v>
      </c>
    </row>
    <row r="7154" spans="1:46" x14ac:dyDescent="0.2">
      <c r="A7154" t="s">
        <v>358</v>
      </c>
      <c r="B7154" t="s">
        <v>359</v>
      </c>
      <c r="C7154">
        <f>-69.99651417 / 41.69429913</f>
        <v>-1.6788029929884567</v>
      </c>
      <c r="D7154" t="s">
        <v>231</v>
      </c>
      <c r="E7154" t="s">
        <v>70</v>
      </c>
      <c r="F7154" s="1">
        <v>38952</v>
      </c>
      <c r="G7154">
        <v>7.5</v>
      </c>
      <c r="O7154">
        <v>10.79</v>
      </c>
      <c r="P7154" t="s">
        <v>71</v>
      </c>
      <c r="Q7154">
        <v>17.920000000000002</v>
      </c>
      <c r="R7154" t="s">
        <v>71</v>
      </c>
    </row>
    <row r="7155" spans="1:46" x14ac:dyDescent="0.2">
      <c r="A7155" t="s">
        <v>358</v>
      </c>
      <c r="B7155" t="s">
        <v>359</v>
      </c>
      <c r="C7155">
        <f>-69.99651417 / 41.69429913</f>
        <v>-1.6788029929884567</v>
      </c>
      <c r="D7155" t="s">
        <v>231</v>
      </c>
      <c r="E7155" t="s">
        <v>70</v>
      </c>
      <c r="F7155" s="1">
        <v>38952</v>
      </c>
      <c r="G7155">
        <v>8</v>
      </c>
      <c r="O7155">
        <v>10.44</v>
      </c>
      <c r="P7155" t="s">
        <v>71</v>
      </c>
      <c r="Q7155">
        <v>17.02</v>
      </c>
      <c r="R7155" t="s">
        <v>71</v>
      </c>
    </row>
    <row r="7156" spans="1:46" x14ac:dyDescent="0.2">
      <c r="A7156" t="s">
        <v>358</v>
      </c>
      <c r="B7156" t="s">
        <v>359</v>
      </c>
      <c r="C7156">
        <f>-69.99651417 / 41.69429913</f>
        <v>-1.6788029929884567</v>
      </c>
      <c r="D7156" t="s">
        <v>231</v>
      </c>
      <c r="E7156" t="s">
        <v>70</v>
      </c>
      <c r="F7156" s="1">
        <v>38952</v>
      </c>
      <c r="G7156">
        <v>8.5</v>
      </c>
      <c r="O7156">
        <v>8.91</v>
      </c>
      <c r="P7156" t="s">
        <v>71</v>
      </c>
      <c r="Q7156">
        <v>15.84</v>
      </c>
      <c r="R7156" t="s">
        <v>71</v>
      </c>
    </row>
    <row r="7157" spans="1:46" x14ac:dyDescent="0.2">
      <c r="A7157" t="s">
        <v>358</v>
      </c>
      <c r="B7157" t="s">
        <v>359</v>
      </c>
      <c r="C7157">
        <f>-69.99651417 / 41.69429913</f>
        <v>-1.6788029929884567</v>
      </c>
      <c r="D7157" t="s">
        <v>231</v>
      </c>
      <c r="E7157" t="s">
        <v>70</v>
      </c>
      <c r="F7157" s="1">
        <v>38952</v>
      </c>
      <c r="G7157">
        <v>9</v>
      </c>
      <c r="K7157">
        <v>2.91</v>
      </c>
      <c r="L7157" t="s">
        <v>71</v>
      </c>
      <c r="O7157">
        <v>6.13</v>
      </c>
      <c r="P7157" t="s">
        <v>71</v>
      </c>
      <c r="Q7157">
        <v>14.13</v>
      </c>
      <c r="R7157" t="s">
        <v>71</v>
      </c>
      <c r="S7157">
        <v>0.23</v>
      </c>
      <c r="T7157" t="s">
        <v>71</v>
      </c>
      <c r="U7157">
        <v>7.08</v>
      </c>
      <c r="V7157" t="s">
        <v>71</v>
      </c>
      <c r="W7157">
        <v>31.87</v>
      </c>
      <c r="X7157" t="s">
        <v>71</v>
      </c>
      <c r="Y7157">
        <v>32.369999999999997</v>
      </c>
      <c r="AA7157">
        <v>41.08</v>
      </c>
      <c r="AE7157">
        <v>8.07</v>
      </c>
      <c r="AF7157" t="s">
        <v>71</v>
      </c>
      <c r="AG7157">
        <v>6.29</v>
      </c>
      <c r="AH7157" t="s">
        <v>71</v>
      </c>
      <c r="AS7157">
        <v>0.61</v>
      </c>
      <c r="AT7157" t="s">
        <v>71</v>
      </c>
    </row>
    <row r="7158" spans="1:46" x14ac:dyDescent="0.2">
      <c r="A7158" t="s">
        <v>358</v>
      </c>
      <c r="B7158" t="s">
        <v>359</v>
      </c>
      <c r="C7158">
        <f>-69.99651417 / 41.69429913</f>
        <v>-1.6788029929884567</v>
      </c>
      <c r="D7158" t="s">
        <v>231</v>
      </c>
      <c r="E7158" t="s">
        <v>70</v>
      </c>
      <c r="F7158" s="1">
        <v>38952</v>
      </c>
      <c r="G7158">
        <v>9.5</v>
      </c>
      <c r="O7158">
        <v>4.33</v>
      </c>
      <c r="P7158" t="s">
        <v>71</v>
      </c>
      <c r="Q7158">
        <v>13.16</v>
      </c>
      <c r="R7158" t="s">
        <v>71</v>
      </c>
    </row>
    <row r="7159" spans="1:46" x14ac:dyDescent="0.2">
      <c r="A7159" t="s">
        <v>358</v>
      </c>
      <c r="B7159" t="s">
        <v>359</v>
      </c>
      <c r="C7159">
        <f>-69.99651417 / 41.69429913</f>
        <v>-1.6788029929884567</v>
      </c>
      <c r="D7159" t="s">
        <v>231</v>
      </c>
      <c r="E7159" t="s">
        <v>70</v>
      </c>
      <c r="F7159" s="1">
        <v>38952</v>
      </c>
      <c r="G7159">
        <v>10</v>
      </c>
      <c r="O7159">
        <v>4.0599999999999996</v>
      </c>
      <c r="P7159" t="s">
        <v>71</v>
      </c>
      <c r="Q7159">
        <v>12.26</v>
      </c>
      <c r="R7159" t="s">
        <v>71</v>
      </c>
    </row>
    <row r="7160" spans="1:46" x14ac:dyDescent="0.2">
      <c r="A7160" t="s">
        <v>358</v>
      </c>
      <c r="B7160" t="s">
        <v>359</v>
      </c>
      <c r="C7160">
        <f>-69.99651417 / 41.69429913</f>
        <v>-1.6788029929884567</v>
      </c>
      <c r="D7160" t="s">
        <v>231</v>
      </c>
      <c r="E7160" t="s">
        <v>70</v>
      </c>
      <c r="F7160" s="1">
        <v>38952</v>
      </c>
      <c r="G7160">
        <v>10.5</v>
      </c>
      <c r="O7160">
        <v>3.7</v>
      </c>
      <c r="P7160" t="s">
        <v>71</v>
      </c>
      <c r="Q7160">
        <v>11.66</v>
      </c>
      <c r="R7160" t="s">
        <v>71</v>
      </c>
    </row>
    <row r="7161" spans="1:46" x14ac:dyDescent="0.2">
      <c r="A7161" t="s">
        <v>358</v>
      </c>
      <c r="B7161" t="s">
        <v>359</v>
      </c>
      <c r="C7161">
        <f>-69.99651417 / 41.69429913</f>
        <v>-1.6788029929884567</v>
      </c>
      <c r="D7161" t="s">
        <v>231</v>
      </c>
      <c r="E7161" t="s">
        <v>70</v>
      </c>
      <c r="F7161" s="1">
        <v>38952</v>
      </c>
      <c r="G7161">
        <v>11</v>
      </c>
      <c r="O7161">
        <v>2.61</v>
      </c>
      <c r="P7161" t="s">
        <v>71</v>
      </c>
      <c r="Q7161">
        <v>11.13</v>
      </c>
      <c r="R7161" t="s">
        <v>71</v>
      </c>
    </row>
    <row r="7162" spans="1:46" x14ac:dyDescent="0.2">
      <c r="A7162" t="s">
        <v>358</v>
      </c>
      <c r="B7162" t="s">
        <v>359</v>
      </c>
      <c r="C7162">
        <f>-69.99651417 / 41.69429913</f>
        <v>-1.6788029929884567</v>
      </c>
      <c r="D7162" t="s">
        <v>231</v>
      </c>
      <c r="E7162" t="s">
        <v>70</v>
      </c>
      <c r="F7162" s="1">
        <v>38952</v>
      </c>
      <c r="G7162">
        <v>12</v>
      </c>
      <c r="K7162">
        <v>5.38</v>
      </c>
      <c r="L7162" t="s">
        <v>71</v>
      </c>
      <c r="O7162">
        <v>0.91</v>
      </c>
      <c r="P7162" t="s">
        <v>71</v>
      </c>
      <c r="Q7162">
        <v>10.18</v>
      </c>
      <c r="R7162" t="s">
        <v>71</v>
      </c>
      <c r="S7162">
        <v>0.76</v>
      </c>
      <c r="T7162" t="s">
        <v>71</v>
      </c>
      <c r="U7162">
        <v>23.46</v>
      </c>
      <c r="V7162" t="s">
        <v>71</v>
      </c>
      <c r="W7162">
        <v>43.13</v>
      </c>
      <c r="X7162" t="s">
        <v>71</v>
      </c>
      <c r="Y7162">
        <v>49.65</v>
      </c>
      <c r="AA7162">
        <v>47.11</v>
      </c>
      <c r="AE7162">
        <v>12.31</v>
      </c>
      <c r="AF7162" t="s">
        <v>71</v>
      </c>
      <c r="AG7162">
        <v>6.09</v>
      </c>
      <c r="AH7162" t="s">
        <v>71</v>
      </c>
      <c r="AS7162">
        <v>1.1499999999999999</v>
      </c>
      <c r="AT7162" t="s">
        <v>71</v>
      </c>
    </row>
    <row r="7163" spans="1:46" x14ac:dyDescent="0.2">
      <c r="A7163" t="s">
        <v>358</v>
      </c>
      <c r="B7163" t="s">
        <v>359</v>
      </c>
      <c r="C7163">
        <f>-69.99651417 / 41.69429913</f>
        <v>-1.6788029929884567</v>
      </c>
      <c r="D7163" t="s">
        <v>231</v>
      </c>
      <c r="E7163" t="s">
        <v>70</v>
      </c>
      <c r="F7163" s="1">
        <v>39343</v>
      </c>
      <c r="G7163">
        <v>0.5</v>
      </c>
      <c r="I7163">
        <v>9.9700000000000006</v>
      </c>
      <c r="J7163" t="s">
        <v>71</v>
      </c>
      <c r="K7163">
        <v>0.2</v>
      </c>
      <c r="L7163" t="s">
        <v>71</v>
      </c>
      <c r="M7163">
        <v>6.23</v>
      </c>
      <c r="N7163" t="s">
        <v>71</v>
      </c>
      <c r="O7163">
        <v>8.6199999999999992</v>
      </c>
      <c r="P7163" t="s">
        <v>71</v>
      </c>
      <c r="Q7163">
        <v>21.05</v>
      </c>
      <c r="R7163" t="s">
        <v>71</v>
      </c>
      <c r="S7163">
        <v>0.31</v>
      </c>
      <c r="T7163" t="s">
        <v>71</v>
      </c>
      <c r="U7163">
        <v>9.5399999999999991</v>
      </c>
      <c r="V7163" t="s">
        <v>71</v>
      </c>
      <c r="W7163">
        <v>28.06</v>
      </c>
      <c r="X7163" t="s">
        <v>71</v>
      </c>
      <c r="Y7163">
        <v>36.67</v>
      </c>
      <c r="AA7163">
        <v>14.82</v>
      </c>
      <c r="AC7163">
        <v>33.64</v>
      </c>
      <c r="AE7163">
        <v>3</v>
      </c>
      <c r="AF7163" t="s">
        <v>71</v>
      </c>
      <c r="AG7163">
        <v>6.21</v>
      </c>
      <c r="AH7163" t="s">
        <v>71</v>
      </c>
      <c r="AS7163">
        <v>0.03</v>
      </c>
      <c r="AT7163" t="s">
        <v>71</v>
      </c>
    </row>
    <row r="7164" spans="1:46" x14ac:dyDescent="0.2">
      <c r="A7164" t="s">
        <v>358</v>
      </c>
      <c r="B7164" t="s">
        <v>359</v>
      </c>
      <c r="C7164">
        <f>-69.99651417 / 41.69429913</f>
        <v>-1.6788029929884567</v>
      </c>
      <c r="D7164" t="s">
        <v>231</v>
      </c>
      <c r="E7164" t="s">
        <v>70</v>
      </c>
      <c r="F7164" s="1">
        <v>39343</v>
      </c>
      <c r="G7164">
        <v>1</v>
      </c>
      <c r="O7164">
        <v>8.57</v>
      </c>
      <c r="P7164" t="s">
        <v>71</v>
      </c>
      <c r="Q7164">
        <v>21.07</v>
      </c>
      <c r="R7164" t="s">
        <v>71</v>
      </c>
    </row>
    <row r="7165" spans="1:46" x14ac:dyDescent="0.2">
      <c r="A7165" t="s">
        <v>358</v>
      </c>
      <c r="B7165" t="s">
        <v>359</v>
      </c>
      <c r="C7165">
        <f>-69.99651417 / 41.69429913</f>
        <v>-1.6788029929884567</v>
      </c>
      <c r="D7165" t="s">
        <v>231</v>
      </c>
      <c r="E7165" t="s">
        <v>70</v>
      </c>
      <c r="F7165" s="1">
        <v>39343</v>
      </c>
      <c r="G7165">
        <v>2</v>
      </c>
      <c r="O7165">
        <v>8.67</v>
      </c>
      <c r="P7165" t="s">
        <v>71</v>
      </c>
      <c r="Q7165">
        <v>21.05</v>
      </c>
      <c r="R7165" t="s">
        <v>71</v>
      </c>
    </row>
    <row r="7166" spans="1:46" x14ac:dyDescent="0.2">
      <c r="A7166" t="s">
        <v>358</v>
      </c>
      <c r="B7166" t="s">
        <v>359</v>
      </c>
      <c r="C7166">
        <f>-69.99651417 / 41.69429913</f>
        <v>-1.6788029929884567</v>
      </c>
      <c r="D7166" t="s">
        <v>231</v>
      </c>
      <c r="E7166" t="s">
        <v>70</v>
      </c>
      <c r="F7166" s="1">
        <v>39343</v>
      </c>
      <c r="G7166">
        <v>3</v>
      </c>
      <c r="K7166">
        <v>1.71</v>
      </c>
      <c r="L7166" t="s">
        <v>71</v>
      </c>
      <c r="O7166">
        <v>8.69</v>
      </c>
      <c r="P7166" t="s">
        <v>71</v>
      </c>
      <c r="Q7166">
        <v>21.04</v>
      </c>
      <c r="R7166" t="s">
        <v>71</v>
      </c>
      <c r="S7166">
        <v>0.3</v>
      </c>
      <c r="T7166" t="s">
        <v>71</v>
      </c>
      <c r="U7166">
        <v>9.14</v>
      </c>
      <c r="V7166" t="s">
        <v>71</v>
      </c>
      <c r="W7166">
        <v>19.5</v>
      </c>
      <c r="X7166" t="s">
        <v>71</v>
      </c>
      <c r="Y7166">
        <v>36.06</v>
      </c>
      <c r="AA7166">
        <v>35.89</v>
      </c>
      <c r="AE7166">
        <v>2.9</v>
      </c>
      <c r="AF7166" t="s">
        <v>71</v>
      </c>
      <c r="AG7166">
        <v>6.21</v>
      </c>
      <c r="AH7166" t="s">
        <v>71</v>
      </c>
      <c r="AS7166">
        <v>0.67</v>
      </c>
      <c r="AT7166" t="s">
        <v>71</v>
      </c>
    </row>
    <row r="7167" spans="1:46" x14ac:dyDescent="0.2">
      <c r="A7167" t="s">
        <v>358</v>
      </c>
      <c r="B7167" t="s">
        <v>359</v>
      </c>
      <c r="C7167">
        <f>-69.99651417 / 41.69429913</f>
        <v>-1.6788029929884567</v>
      </c>
      <c r="D7167" t="s">
        <v>231</v>
      </c>
      <c r="E7167" t="s">
        <v>70</v>
      </c>
      <c r="F7167" s="1">
        <v>39343</v>
      </c>
      <c r="G7167">
        <v>4</v>
      </c>
      <c r="O7167">
        <v>8.69</v>
      </c>
      <c r="P7167" t="s">
        <v>71</v>
      </c>
      <c r="Q7167">
        <v>21.01</v>
      </c>
      <c r="R7167" t="s">
        <v>71</v>
      </c>
    </row>
    <row r="7168" spans="1:46" x14ac:dyDescent="0.2">
      <c r="A7168" t="s">
        <v>358</v>
      </c>
      <c r="B7168" t="s">
        <v>359</v>
      </c>
      <c r="C7168">
        <f>-69.99651417 / 41.69429913</f>
        <v>-1.6788029929884567</v>
      </c>
      <c r="D7168" t="s">
        <v>231</v>
      </c>
      <c r="E7168" t="s">
        <v>70</v>
      </c>
      <c r="F7168" s="1">
        <v>39343</v>
      </c>
      <c r="G7168">
        <v>5</v>
      </c>
      <c r="O7168">
        <v>8.65</v>
      </c>
      <c r="P7168" t="s">
        <v>71</v>
      </c>
      <c r="Q7168">
        <v>20.99</v>
      </c>
      <c r="R7168" t="s">
        <v>71</v>
      </c>
    </row>
    <row r="7169" spans="1:46" x14ac:dyDescent="0.2">
      <c r="A7169" t="s">
        <v>358</v>
      </c>
      <c r="B7169" t="s">
        <v>359</v>
      </c>
      <c r="C7169">
        <f>-69.99651417 / 41.69429913</f>
        <v>-1.6788029929884567</v>
      </c>
      <c r="D7169" t="s">
        <v>231</v>
      </c>
      <c r="E7169" t="s">
        <v>70</v>
      </c>
      <c r="F7169" s="1">
        <v>39343</v>
      </c>
      <c r="G7169">
        <v>6</v>
      </c>
      <c r="O7169">
        <v>8.68</v>
      </c>
      <c r="P7169" t="s">
        <v>71</v>
      </c>
      <c r="Q7169">
        <v>21</v>
      </c>
      <c r="R7169" t="s">
        <v>71</v>
      </c>
    </row>
    <row r="7170" spans="1:46" x14ac:dyDescent="0.2">
      <c r="A7170" t="s">
        <v>358</v>
      </c>
      <c r="B7170" t="s">
        <v>359</v>
      </c>
      <c r="C7170">
        <f>-69.99651417 / 41.69429913</f>
        <v>-1.6788029929884567</v>
      </c>
      <c r="D7170" t="s">
        <v>231</v>
      </c>
      <c r="E7170" t="s">
        <v>70</v>
      </c>
      <c r="F7170" s="1">
        <v>39343</v>
      </c>
      <c r="G7170">
        <v>7</v>
      </c>
      <c r="O7170">
        <v>8.6300000000000008</v>
      </c>
      <c r="P7170" t="s">
        <v>71</v>
      </c>
      <c r="Q7170">
        <v>20.97</v>
      </c>
      <c r="R7170" t="s">
        <v>71</v>
      </c>
    </row>
    <row r="7171" spans="1:46" x14ac:dyDescent="0.2">
      <c r="A7171" t="s">
        <v>358</v>
      </c>
      <c r="B7171" t="s">
        <v>359</v>
      </c>
      <c r="C7171">
        <f>-69.99651417 / 41.69429913</f>
        <v>-1.6788029929884567</v>
      </c>
      <c r="D7171" t="s">
        <v>231</v>
      </c>
      <c r="E7171" t="s">
        <v>70</v>
      </c>
      <c r="F7171" s="1">
        <v>39343</v>
      </c>
      <c r="G7171">
        <v>8</v>
      </c>
      <c r="O7171">
        <v>8.67</v>
      </c>
      <c r="P7171" t="s">
        <v>71</v>
      </c>
      <c r="Q7171">
        <v>20.34</v>
      </c>
      <c r="R7171" t="s">
        <v>71</v>
      </c>
    </row>
    <row r="7172" spans="1:46" x14ac:dyDescent="0.2">
      <c r="A7172" t="s">
        <v>358</v>
      </c>
      <c r="B7172" t="s">
        <v>359</v>
      </c>
      <c r="C7172">
        <f>-69.99651417 / 41.69429913</f>
        <v>-1.6788029929884567</v>
      </c>
      <c r="D7172" t="s">
        <v>231</v>
      </c>
      <c r="E7172" t="s">
        <v>70</v>
      </c>
      <c r="F7172" s="1">
        <v>39343</v>
      </c>
      <c r="G7172">
        <v>8.5</v>
      </c>
      <c r="O7172">
        <v>8.26</v>
      </c>
      <c r="P7172" t="s">
        <v>71</v>
      </c>
      <c r="Q7172">
        <v>18.3</v>
      </c>
      <c r="R7172" t="s">
        <v>71</v>
      </c>
    </row>
    <row r="7173" spans="1:46" x14ac:dyDescent="0.2">
      <c r="A7173" t="s">
        <v>358</v>
      </c>
      <c r="B7173" t="s">
        <v>359</v>
      </c>
      <c r="C7173">
        <f>-69.99651417 / 41.69429913</f>
        <v>-1.6788029929884567</v>
      </c>
      <c r="D7173" t="s">
        <v>231</v>
      </c>
      <c r="E7173" t="s">
        <v>70</v>
      </c>
      <c r="F7173" s="1">
        <v>39343</v>
      </c>
      <c r="G7173">
        <v>9</v>
      </c>
      <c r="K7173">
        <v>2.37</v>
      </c>
      <c r="L7173" t="s">
        <v>71</v>
      </c>
      <c r="O7173">
        <v>6.19</v>
      </c>
      <c r="P7173" t="s">
        <v>71</v>
      </c>
      <c r="Q7173">
        <v>15.87</v>
      </c>
      <c r="R7173" t="s">
        <v>71</v>
      </c>
      <c r="S7173">
        <v>0.23</v>
      </c>
      <c r="T7173" t="s">
        <v>71</v>
      </c>
      <c r="U7173">
        <v>7.12</v>
      </c>
      <c r="V7173" t="s">
        <v>71</v>
      </c>
      <c r="W7173">
        <v>21.51</v>
      </c>
      <c r="X7173" t="s">
        <v>71</v>
      </c>
      <c r="Y7173">
        <v>32.46</v>
      </c>
      <c r="AA7173">
        <v>39.07</v>
      </c>
      <c r="AE7173">
        <v>3.3</v>
      </c>
      <c r="AF7173" t="s">
        <v>71</v>
      </c>
      <c r="AG7173">
        <v>6.2</v>
      </c>
      <c r="AH7173" t="s">
        <v>71</v>
      </c>
      <c r="AS7173">
        <v>0.27</v>
      </c>
      <c r="AT7173" t="s">
        <v>71</v>
      </c>
    </row>
    <row r="7174" spans="1:46" x14ac:dyDescent="0.2">
      <c r="A7174" t="s">
        <v>358</v>
      </c>
      <c r="B7174" t="s">
        <v>359</v>
      </c>
      <c r="C7174">
        <f>-69.99651417 / 41.69429913</f>
        <v>-1.6788029929884567</v>
      </c>
      <c r="D7174" t="s">
        <v>231</v>
      </c>
      <c r="E7174" t="s">
        <v>70</v>
      </c>
      <c r="F7174" s="1">
        <v>39343</v>
      </c>
      <c r="G7174">
        <v>9.5</v>
      </c>
      <c r="O7174">
        <v>2.06</v>
      </c>
      <c r="P7174" t="s">
        <v>71</v>
      </c>
      <c r="Q7174">
        <v>14.65</v>
      </c>
      <c r="R7174" t="s">
        <v>71</v>
      </c>
    </row>
    <row r="7175" spans="1:46" x14ac:dyDescent="0.2">
      <c r="A7175" t="s">
        <v>358</v>
      </c>
      <c r="B7175" t="s">
        <v>359</v>
      </c>
      <c r="C7175">
        <f>-69.99651417 / 41.69429913</f>
        <v>-1.6788029929884567</v>
      </c>
      <c r="D7175" t="s">
        <v>231</v>
      </c>
      <c r="E7175" t="s">
        <v>70</v>
      </c>
      <c r="F7175" s="1">
        <v>39714</v>
      </c>
      <c r="G7175">
        <v>0.5</v>
      </c>
      <c r="I7175">
        <v>13.02</v>
      </c>
      <c r="J7175" t="s">
        <v>71</v>
      </c>
      <c r="K7175">
        <v>3.65</v>
      </c>
      <c r="L7175" t="s">
        <v>71</v>
      </c>
      <c r="M7175">
        <v>6.24</v>
      </c>
      <c r="N7175" t="s">
        <v>71</v>
      </c>
      <c r="O7175">
        <v>8.6300000000000008</v>
      </c>
      <c r="P7175" t="s">
        <v>71</v>
      </c>
      <c r="Q7175">
        <v>20.8</v>
      </c>
      <c r="R7175" t="s">
        <v>71</v>
      </c>
      <c r="S7175">
        <v>0.21</v>
      </c>
      <c r="T7175" t="s">
        <v>71</v>
      </c>
      <c r="U7175">
        <v>6.5</v>
      </c>
      <c r="V7175" t="s">
        <v>71</v>
      </c>
      <c r="W7175">
        <v>16.57</v>
      </c>
      <c r="X7175" t="s">
        <v>71</v>
      </c>
      <c r="Y7175">
        <v>31.14</v>
      </c>
      <c r="AA7175">
        <v>43.3</v>
      </c>
      <c r="AC7175">
        <v>33.619999999999997</v>
      </c>
      <c r="AE7175">
        <v>3</v>
      </c>
      <c r="AF7175" t="s">
        <v>71</v>
      </c>
      <c r="AG7175">
        <v>6.4</v>
      </c>
      <c r="AH7175" t="s">
        <v>71</v>
      </c>
      <c r="AS7175">
        <v>1.63</v>
      </c>
      <c r="AT7175" t="s">
        <v>71</v>
      </c>
    </row>
    <row r="7176" spans="1:46" x14ac:dyDescent="0.2">
      <c r="A7176" t="s">
        <v>358</v>
      </c>
      <c r="B7176" t="s">
        <v>359</v>
      </c>
      <c r="C7176">
        <f>-69.99651417 / 41.69429913</f>
        <v>-1.6788029929884567</v>
      </c>
      <c r="D7176" t="s">
        <v>231</v>
      </c>
      <c r="E7176" t="s">
        <v>70</v>
      </c>
      <c r="F7176" s="1">
        <v>39714</v>
      </c>
      <c r="G7176">
        <v>1</v>
      </c>
      <c r="O7176">
        <v>8.6199999999999992</v>
      </c>
      <c r="P7176" t="s">
        <v>71</v>
      </c>
      <c r="Q7176">
        <v>20.8</v>
      </c>
      <c r="R7176" t="s">
        <v>71</v>
      </c>
    </row>
    <row r="7177" spans="1:46" x14ac:dyDescent="0.2">
      <c r="A7177" t="s">
        <v>358</v>
      </c>
      <c r="B7177" t="s">
        <v>359</v>
      </c>
      <c r="C7177">
        <f>-69.99651417 / 41.69429913</f>
        <v>-1.6788029929884567</v>
      </c>
      <c r="D7177" t="s">
        <v>231</v>
      </c>
      <c r="E7177" t="s">
        <v>70</v>
      </c>
      <c r="F7177" s="1">
        <v>39714</v>
      </c>
      <c r="G7177">
        <v>2</v>
      </c>
      <c r="O7177">
        <v>8.58</v>
      </c>
      <c r="P7177" t="s">
        <v>71</v>
      </c>
      <c r="Q7177">
        <v>20.8</v>
      </c>
      <c r="R7177" t="s">
        <v>71</v>
      </c>
    </row>
    <row r="7178" spans="1:46" x14ac:dyDescent="0.2">
      <c r="A7178" t="s">
        <v>358</v>
      </c>
      <c r="B7178" t="s">
        <v>359</v>
      </c>
      <c r="C7178">
        <f>-69.99651417 / 41.69429913</f>
        <v>-1.6788029929884567</v>
      </c>
      <c r="D7178" t="s">
        <v>231</v>
      </c>
      <c r="E7178" t="s">
        <v>70</v>
      </c>
      <c r="F7178" s="1">
        <v>39714</v>
      </c>
      <c r="G7178">
        <v>3</v>
      </c>
      <c r="K7178">
        <v>1.77</v>
      </c>
      <c r="L7178" t="s">
        <v>71</v>
      </c>
      <c r="O7178">
        <v>8.57</v>
      </c>
      <c r="P7178" t="s">
        <v>71</v>
      </c>
      <c r="Q7178">
        <v>20.8</v>
      </c>
      <c r="R7178" t="s">
        <v>71</v>
      </c>
      <c r="S7178">
        <v>0.18</v>
      </c>
      <c r="T7178" t="s">
        <v>71</v>
      </c>
      <c r="U7178">
        <v>5.58</v>
      </c>
      <c r="V7178" t="s">
        <v>71</v>
      </c>
      <c r="W7178">
        <v>16.670000000000002</v>
      </c>
      <c r="X7178" t="s">
        <v>71</v>
      </c>
      <c r="Y7178">
        <v>28.94</v>
      </c>
      <c r="AA7178">
        <v>36.200000000000003</v>
      </c>
      <c r="AE7178">
        <v>2.9</v>
      </c>
      <c r="AF7178" t="s">
        <v>71</v>
      </c>
      <c r="AG7178">
        <v>6.39</v>
      </c>
      <c r="AH7178" t="s">
        <v>71</v>
      </c>
      <c r="AS7178">
        <v>1.06</v>
      </c>
      <c r="AT7178" t="s">
        <v>71</v>
      </c>
    </row>
    <row r="7179" spans="1:46" x14ac:dyDescent="0.2">
      <c r="A7179" t="s">
        <v>358</v>
      </c>
      <c r="B7179" t="s">
        <v>359</v>
      </c>
      <c r="C7179">
        <f>-69.99651417 / 41.69429913</f>
        <v>-1.6788029929884567</v>
      </c>
      <c r="D7179" t="s">
        <v>231</v>
      </c>
      <c r="E7179" t="s">
        <v>70</v>
      </c>
      <c r="F7179" s="1">
        <v>39714</v>
      </c>
      <c r="G7179">
        <v>4</v>
      </c>
      <c r="O7179">
        <v>8.56</v>
      </c>
      <c r="P7179" t="s">
        <v>71</v>
      </c>
      <c r="Q7179">
        <v>20.8</v>
      </c>
      <c r="R7179" t="s">
        <v>71</v>
      </c>
    </row>
    <row r="7180" spans="1:46" x14ac:dyDescent="0.2">
      <c r="A7180" t="s">
        <v>358</v>
      </c>
      <c r="B7180" t="s">
        <v>359</v>
      </c>
      <c r="C7180">
        <f>-69.99651417 / 41.69429913</f>
        <v>-1.6788029929884567</v>
      </c>
      <c r="D7180" t="s">
        <v>231</v>
      </c>
      <c r="E7180" t="s">
        <v>70</v>
      </c>
      <c r="F7180" s="1">
        <v>39714</v>
      </c>
      <c r="G7180">
        <v>5</v>
      </c>
      <c r="O7180">
        <v>8.5500000000000007</v>
      </c>
      <c r="P7180" t="s">
        <v>71</v>
      </c>
      <c r="Q7180">
        <v>20.7</v>
      </c>
      <c r="R7180" t="s">
        <v>71</v>
      </c>
    </row>
    <row r="7181" spans="1:46" x14ac:dyDescent="0.2">
      <c r="A7181" t="s">
        <v>358</v>
      </c>
      <c r="B7181" t="s">
        <v>359</v>
      </c>
      <c r="C7181">
        <f>-69.99651417 / 41.69429913</f>
        <v>-1.6788029929884567</v>
      </c>
      <c r="D7181" t="s">
        <v>231</v>
      </c>
      <c r="E7181" t="s">
        <v>70</v>
      </c>
      <c r="F7181" s="1">
        <v>39714</v>
      </c>
      <c r="G7181">
        <v>6</v>
      </c>
      <c r="O7181">
        <v>8.34</v>
      </c>
      <c r="P7181" t="s">
        <v>71</v>
      </c>
      <c r="Q7181">
        <v>20.7</v>
      </c>
      <c r="R7181" t="s">
        <v>71</v>
      </c>
    </row>
    <row r="7182" spans="1:46" x14ac:dyDescent="0.2">
      <c r="A7182" t="s">
        <v>358</v>
      </c>
      <c r="B7182" t="s">
        <v>359</v>
      </c>
      <c r="C7182">
        <f>-69.99651417 / 41.69429913</f>
        <v>-1.6788029929884567</v>
      </c>
      <c r="D7182" t="s">
        <v>231</v>
      </c>
      <c r="E7182" t="s">
        <v>70</v>
      </c>
      <c r="F7182" s="1">
        <v>39714</v>
      </c>
      <c r="G7182">
        <v>7</v>
      </c>
      <c r="O7182">
        <v>8.32</v>
      </c>
      <c r="P7182" t="s">
        <v>71</v>
      </c>
      <c r="Q7182">
        <v>20.7</v>
      </c>
      <c r="R7182" t="s">
        <v>71</v>
      </c>
    </row>
    <row r="7183" spans="1:46" x14ac:dyDescent="0.2">
      <c r="A7183" t="s">
        <v>358</v>
      </c>
      <c r="B7183" t="s">
        <v>359</v>
      </c>
      <c r="C7183">
        <f>-69.99651417 / 41.69429913</f>
        <v>-1.6788029929884567</v>
      </c>
      <c r="D7183" t="s">
        <v>231</v>
      </c>
      <c r="E7183" t="s">
        <v>70</v>
      </c>
      <c r="F7183" s="1">
        <v>39714</v>
      </c>
      <c r="G7183">
        <v>8</v>
      </c>
      <c r="O7183">
        <v>8.2100000000000009</v>
      </c>
      <c r="P7183" t="s">
        <v>71</v>
      </c>
      <c r="Q7183">
        <v>20.5</v>
      </c>
      <c r="R7183" t="s">
        <v>71</v>
      </c>
    </row>
    <row r="7184" spans="1:46" x14ac:dyDescent="0.2">
      <c r="A7184" t="s">
        <v>358</v>
      </c>
      <c r="B7184" t="s">
        <v>359</v>
      </c>
      <c r="C7184">
        <f>-69.99651417 / 41.69429913</f>
        <v>-1.6788029929884567</v>
      </c>
      <c r="D7184" t="s">
        <v>231</v>
      </c>
      <c r="E7184" t="s">
        <v>70</v>
      </c>
      <c r="F7184" s="1">
        <v>39714</v>
      </c>
      <c r="G7184">
        <v>8.5</v>
      </c>
      <c r="O7184">
        <v>7.6</v>
      </c>
      <c r="P7184" t="s">
        <v>71</v>
      </c>
      <c r="Q7184">
        <v>20.3</v>
      </c>
      <c r="R7184" t="s">
        <v>71</v>
      </c>
    </row>
    <row r="7185" spans="1:58" x14ac:dyDescent="0.2">
      <c r="A7185" t="s">
        <v>358</v>
      </c>
      <c r="B7185" t="s">
        <v>359</v>
      </c>
      <c r="C7185">
        <f>-69.99651417 / 41.69429913</f>
        <v>-1.6788029929884567</v>
      </c>
      <c r="D7185" t="s">
        <v>231</v>
      </c>
      <c r="E7185" t="s">
        <v>70</v>
      </c>
      <c r="F7185" s="1">
        <v>39714</v>
      </c>
      <c r="G7185">
        <v>9</v>
      </c>
      <c r="K7185">
        <v>5.57</v>
      </c>
      <c r="L7185" t="s">
        <v>71</v>
      </c>
      <c r="O7185">
        <v>6.74</v>
      </c>
      <c r="P7185" t="s">
        <v>71</v>
      </c>
      <c r="Q7185">
        <v>19.600000000000001</v>
      </c>
      <c r="R7185" t="s">
        <v>71</v>
      </c>
      <c r="S7185">
        <v>0.26</v>
      </c>
      <c r="T7185" t="s">
        <v>71</v>
      </c>
      <c r="U7185">
        <v>8.0500000000000007</v>
      </c>
      <c r="V7185" t="s">
        <v>71</v>
      </c>
      <c r="W7185">
        <v>15.71</v>
      </c>
      <c r="X7185" t="s">
        <v>71</v>
      </c>
      <c r="Y7185">
        <v>34.229999999999997</v>
      </c>
      <c r="AA7185">
        <v>47.45</v>
      </c>
      <c r="AE7185">
        <v>3.1</v>
      </c>
      <c r="AF7185" t="s">
        <v>71</v>
      </c>
      <c r="AG7185">
        <v>6.29</v>
      </c>
      <c r="AH7185" t="s">
        <v>71</v>
      </c>
      <c r="AS7185">
        <v>2.36</v>
      </c>
      <c r="AT7185" t="s">
        <v>71</v>
      </c>
    </row>
    <row r="7186" spans="1:58" x14ac:dyDescent="0.2">
      <c r="A7186" t="s">
        <v>358</v>
      </c>
      <c r="B7186" t="s">
        <v>359</v>
      </c>
      <c r="C7186">
        <f>-69.99651417 / 41.69429913</f>
        <v>-1.6788029929884567</v>
      </c>
      <c r="D7186" t="s">
        <v>231</v>
      </c>
      <c r="E7186" t="s">
        <v>70</v>
      </c>
      <c r="F7186" s="1">
        <v>39714</v>
      </c>
      <c r="G7186">
        <v>9.5</v>
      </c>
      <c r="O7186">
        <v>2.68</v>
      </c>
      <c r="P7186" t="s">
        <v>71</v>
      </c>
      <c r="Q7186">
        <v>18.5</v>
      </c>
      <c r="R7186" t="s">
        <v>71</v>
      </c>
    </row>
    <row r="7187" spans="1:58" x14ac:dyDescent="0.2">
      <c r="A7187" t="s">
        <v>358</v>
      </c>
      <c r="B7187" t="s">
        <v>359</v>
      </c>
      <c r="C7187">
        <f>-69.99651417 / 41.69429913</f>
        <v>-1.6788029929884567</v>
      </c>
      <c r="D7187" t="s">
        <v>231</v>
      </c>
      <c r="E7187" t="s">
        <v>70</v>
      </c>
      <c r="F7187" s="1">
        <v>39714</v>
      </c>
      <c r="G7187">
        <v>10</v>
      </c>
      <c r="O7187">
        <v>0.81</v>
      </c>
      <c r="P7187" t="s">
        <v>71</v>
      </c>
      <c r="Q7187">
        <v>14.3</v>
      </c>
      <c r="R7187" t="s">
        <v>71</v>
      </c>
    </row>
    <row r="7188" spans="1:58" x14ac:dyDescent="0.2">
      <c r="A7188" t="s">
        <v>358</v>
      </c>
      <c r="B7188" t="s">
        <v>359</v>
      </c>
      <c r="C7188">
        <f>-69.99651417 / 41.69429913</f>
        <v>-1.6788029929884567</v>
      </c>
      <c r="D7188" t="s">
        <v>231</v>
      </c>
      <c r="E7188" t="s">
        <v>70</v>
      </c>
      <c r="F7188" s="1">
        <v>39714</v>
      </c>
      <c r="G7188">
        <v>11</v>
      </c>
      <c r="O7188">
        <v>0.76</v>
      </c>
      <c r="P7188" t="s">
        <v>71</v>
      </c>
      <c r="Q7188">
        <v>12.9</v>
      </c>
      <c r="R7188" t="s">
        <v>71</v>
      </c>
    </row>
    <row r="7189" spans="1:58" x14ac:dyDescent="0.2">
      <c r="A7189" t="s">
        <v>358</v>
      </c>
      <c r="B7189" t="s">
        <v>359</v>
      </c>
      <c r="C7189">
        <f>-69.99651417 / 41.69429913</f>
        <v>-1.6788029929884567</v>
      </c>
      <c r="D7189" t="s">
        <v>231</v>
      </c>
      <c r="E7189" t="s">
        <v>70</v>
      </c>
      <c r="F7189" s="1">
        <v>39714</v>
      </c>
      <c r="G7189">
        <v>12</v>
      </c>
      <c r="K7189">
        <v>85.85</v>
      </c>
      <c r="L7189" t="s">
        <v>71</v>
      </c>
      <c r="O7189">
        <v>0.48</v>
      </c>
      <c r="P7189" t="s">
        <v>71</v>
      </c>
      <c r="Q7189">
        <v>11.8</v>
      </c>
      <c r="R7189" t="s">
        <v>71</v>
      </c>
      <c r="S7189">
        <v>1.54</v>
      </c>
      <c r="T7189" t="s">
        <v>71</v>
      </c>
      <c r="U7189">
        <v>47.7</v>
      </c>
      <c r="V7189" t="s">
        <v>71</v>
      </c>
      <c r="W7189">
        <v>52.21</v>
      </c>
      <c r="X7189" t="s">
        <v>71</v>
      </c>
      <c r="Y7189">
        <v>59.88</v>
      </c>
      <c r="AA7189">
        <v>74.28</v>
      </c>
      <c r="AE7189">
        <v>12.1</v>
      </c>
      <c r="AF7189" t="s">
        <v>71</v>
      </c>
      <c r="AG7189">
        <v>6.21</v>
      </c>
      <c r="AH7189" t="s">
        <v>71</v>
      </c>
      <c r="AS7189">
        <v>4.54</v>
      </c>
      <c r="AT7189" t="s">
        <v>71</v>
      </c>
    </row>
    <row r="7190" spans="1:58" x14ac:dyDescent="0.2">
      <c r="A7190" t="s">
        <v>358</v>
      </c>
      <c r="B7190" t="s">
        <v>359</v>
      </c>
      <c r="C7190">
        <f>-69.99651417 / 41.69429913</f>
        <v>-1.6788029929884567</v>
      </c>
      <c r="D7190" t="s">
        <v>231</v>
      </c>
      <c r="E7190" t="s">
        <v>70</v>
      </c>
      <c r="F7190" s="1">
        <v>42634</v>
      </c>
      <c r="G7190">
        <v>0.5</v>
      </c>
      <c r="I7190">
        <v>11.29</v>
      </c>
      <c r="J7190" t="s">
        <v>71</v>
      </c>
      <c r="K7190">
        <v>1.17</v>
      </c>
      <c r="L7190" t="s">
        <v>71</v>
      </c>
      <c r="M7190">
        <v>7.97</v>
      </c>
      <c r="N7190" t="s">
        <v>71</v>
      </c>
      <c r="O7190">
        <v>7.96</v>
      </c>
      <c r="P7190" t="s">
        <v>71</v>
      </c>
      <c r="Q7190">
        <v>23.6</v>
      </c>
      <c r="R7190" t="s">
        <v>71</v>
      </c>
      <c r="S7190">
        <v>0.32</v>
      </c>
      <c r="T7190" t="s">
        <v>71</v>
      </c>
      <c r="U7190">
        <v>9.91</v>
      </c>
      <c r="V7190" t="s">
        <v>71</v>
      </c>
      <c r="W7190">
        <v>23.93</v>
      </c>
      <c r="X7190" t="s">
        <v>71</v>
      </c>
      <c r="Y7190">
        <v>37.22</v>
      </c>
      <c r="AA7190">
        <v>32.14</v>
      </c>
      <c r="AC7190">
        <v>30.09</v>
      </c>
      <c r="AE7190">
        <v>5.7</v>
      </c>
      <c r="AF7190" t="s">
        <v>71</v>
      </c>
      <c r="AG7190">
        <v>6.4</v>
      </c>
      <c r="AH7190" t="s">
        <v>71</v>
      </c>
      <c r="AS7190">
        <v>1.29</v>
      </c>
      <c r="AT7190" t="s">
        <v>71</v>
      </c>
      <c r="BE7190">
        <v>2.46</v>
      </c>
      <c r="BF7190" t="s">
        <v>71</v>
      </c>
    </row>
    <row r="7191" spans="1:58" x14ac:dyDescent="0.2">
      <c r="A7191" t="s">
        <v>358</v>
      </c>
      <c r="B7191" t="s">
        <v>359</v>
      </c>
      <c r="C7191">
        <f>-69.99651417 / 41.69429913</f>
        <v>-1.6788029929884567</v>
      </c>
      <c r="D7191" t="s">
        <v>231</v>
      </c>
      <c r="E7191" t="s">
        <v>70</v>
      </c>
      <c r="F7191" s="1">
        <v>42634</v>
      </c>
      <c r="G7191">
        <v>1</v>
      </c>
      <c r="O7191">
        <v>7.94</v>
      </c>
      <c r="P7191" t="s">
        <v>71</v>
      </c>
      <c r="Q7191">
        <v>23.6</v>
      </c>
      <c r="R7191" t="s">
        <v>71</v>
      </c>
    </row>
    <row r="7192" spans="1:58" x14ac:dyDescent="0.2">
      <c r="A7192" t="s">
        <v>358</v>
      </c>
      <c r="B7192" t="s">
        <v>359</v>
      </c>
      <c r="C7192">
        <f>-69.99651417 / 41.69429913</f>
        <v>-1.6788029929884567</v>
      </c>
      <c r="D7192" t="s">
        <v>231</v>
      </c>
      <c r="E7192" t="s">
        <v>70</v>
      </c>
      <c r="F7192" s="1">
        <v>42634</v>
      </c>
      <c r="G7192">
        <v>2</v>
      </c>
      <c r="O7192">
        <v>7.97</v>
      </c>
      <c r="P7192" t="s">
        <v>71</v>
      </c>
      <c r="Q7192">
        <v>23.6</v>
      </c>
      <c r="R7192" t="s">
        <v>71</v>
      </c>
    </row>
    <row r="7193" spans="1:58" x14ac:dyDescent="0.2">
      <c r="A7193" t="s">
        <v>358</v>
      </c>
      <c r="B7193" t="s">
        <v>359</v>
      </c>
      <c r="C7193">
        <f>-69.99651417 / 41.69429913</f>
        <v>-1.6788029929884567</v>
      </c>
      <c r="D7193" t="s">
        <v>231</v>
      </c>
      <c r="E7193" t="s">
        <v>70</v>
      </c>
      <c r="F7193" s="1">
        <v>42634</v>
      </c>
      <c r="G7193">
        <v>3</v>
      </c>
      <c r="K7193">
        <v>1.41</v>
      </c>
      <c r="L7193" t="s">
        <v>71</v>
      </c>
      <c r="O7193">
        <v>8.0399999999999991</v>
      </c>
      <c r="P7193" t="s">
        <v>71</v>
      </c>
      <c r="Q7193">
        <v>23.5</v>
      </c>
      <c r="R7193" t="s">
        <v>71</v>
      </c>
      <c r="S7193">
        <v>0.28999999999999998</v>
      </c>
      <c r="T7193" t="s">
        <v>71</v>
      </c>
      <c r="U7193">
        <v>8.98</v>
      </c>
      <c r="V7193" t="s">
        <v>71</v>
      </c>
      <c r="W7193">
        <v>23.13</v>
      </c>
      <c r="X7193" t="s">
        <v>71</v>
      </c>
      <c r="Y7193">
        <v>35.799999999999997</v>
      </c>
      <c r="AA7193">
        <v>33.97</v>
      </c>
      <c r="AE7193">
        <v>6.7</v>
      </c>
      <c r="AF7193" t="s">
        <v>71</v>
      </c>
      <c r="AG7193">
        <v>6.54</v>
      </c>
      <c r="AH7193" t="s">
        <v>71</v>
      </c>
      <c r="AS7193">
        <v>0.82</v>
      </c>
      <c r="AT7193" t="s">
        <v>71</v>
      </c>
      <c r="BE7193">
        <v>2.23</v>
      </c>
      <c r="BF7193" t="s">
        <v>71</v>
      </c>
    </row>
    <row r="7194" spans="1:58" x14ac:dyDescent="0.2">
      <c r="A7194" t="s">
        <v>358</v>
      </c>
      <c r="B7194" t="s">
        <v>359</v>
      </c>
      <c r="C7194">
        <f>-69.99651417 / 41.69429913</f>
        <v>-1.6788029929884567</v>
      </c>
      <c r="D7194" t="s">
        <v>231</v>
      </c>
      <c r="E7194" t="s">
        <v>70</v>
      </c>
      <c r="F7194" s="1">
        <v>42634</v>
      </c>
      <c r="G7194">
        <v>4</v>
      </c>
      <c r="O7194">
        <v>8.0399999999999991</v>
      </c>
      <c r="P7194" t="s">
        <v>71</v>
      </c>
      <c r="Q7194">
        <v>23.5</v>
      </c>
      <c r="R7194" t="s">
        <v>71</v>
      </c>
    </row>
    <row r="7195" spans="1:58" x14ac:dyDescent="0.2">
      <c r="A7195" t="s">
        <v>358</v>
      </c>
      <c r="B7195" t="s">
        <v>359</v>
      </c>
      <c r="C7195">
        <f>-69.99651417 / 41.69429913</f>
        <v>-1.6788029929884567</v>
      </c>
      <c r="D7195" t="s">
        <v>231</v>
      </c>
      <c r="E7195" t="s">
        <v>70</v>
      </c>
      <c r="F7195" s="1">
        <v>42634</v>
      </c>
      <c r="G7195">
        <v>5</v>
      </c>
      <c r="O7195">
        <v>8.0299999999999994</v>
      </c>
      <c r="P7195" t="s">
        <v>71</v>
      </c>
      <c r="Q7195">
        <v>23.5</v>
      </c>
      <c r="R7195" t="s">
        <v>71</v>
      </c>
    </row>
    <row r="7196" spans="1:58" x14ac:dyDescent="0.2">
      <c r="A7196" t="s">
        <v>358</v>
      </c>
      <c r="B7196" t="s">
        <v>359</v>
      </c>
      <c r="C7196">
        <f>-69.99651417 / 41.69429913</f>
        <v>-1.6788029929884567</v>
      </c>
      <c r="D7196" t="s">
        <v>231</v>
      </c>
      <c r="E7196" t="s">
        <v>70</v>
      </c>
      <c r="F7196" s="1">
        <v>42634</v>
      </c>
      <c r="G7196">
        <v>6</v>
      </c>
      <c r="O7196">
        <v>7.94</v>
      </c>
      <c r="P7196" t="s">
        <v>71</v>
      </c>
      <c r="Q7196">
        <v>23.4</v>
      </c>
      <c r="R7196" t="s">
        <v>71</v>
      </c>
    </row>
    <row r="7197" spans="1:58" x14ac:dyDescent="0.2">
      <c r="A7197" t="s">
        <v>358</v>
      </c>
      <c r="B7197" t="s">
        <v>359</v>
      </c>
      <c r="C7197">
        <f>-69.99651417 / 41.69429913</f>
        <v>-1.6788029929884567</v>
      </c>
      <c r="D7197" t="s">
        <v>231</v>
      </c>
      <c r="E7197" t="s">
        <v>70</v>
      </c>
      <c r="F7197" s="1">
        <v>42634</v>
      </c>
      <c r="G7197">
        <v>7</v>
      </c>
      <c r="O7197">
        <v>7.58</v>
      </c>
      <c r="P7197" t="s">
        <v>71</v>
      </c>
      <c r="Q7197">
        <v>23.2</v>
      </c>
      <c r="R7197" t="s">
        <v>71</v>
      </c>
    </row>
    <row r="7198" spans="1:58" x14ac:dyDescent="0.2">
      <c r="A7198" t="s">
        <v>358</v>
      </c>
      <c r="B7198" t="s">
        <v>359</v>
      </c>
      <c r="C7198">
        <f>-69.99651417 / 41.69429913</f>
        <v>-1.6788029929884567</v>
      </c>
      <c r="D7198" t="s">
        <v>231</v>
      </c>
      <c r="E7198" t="s">
        <v>70</v>
      </c>
      <c r="F7198" s="1">
        <v>42634</v>
      </c>
      <c r="G7198">
        <v>8</v>
      </c>
      <c r="O7198">
        <v>7.96</v>
      </c>
      <c r="P7198" t="s">
        <v>71</v>
      </c>
      <c r="Q7198">
        <v>21.5</v>
      </c>
      <c r="R7198" t="s">
        <v>71</v>
      </c>
    </row>
    <row r="7199" spans="1:58" x14ac:dyDescent="0.2">
      <c r="A7199" t="s">
        <v>358</v>
      </c>
      <c r="B7199" t="s">
        <v>359</v>
      </c>
      <c r="C7199">
        <f>-69.99651417 / 41.69429913</f>
        <v>-1.6788029929884567</v>
      </c>
      <c r="D7199" t="s">
        <v>231</v>
      </c>
      <c r="E7199" t="s">
        <v>70</v>
      </c>
      <c r="F7199" s="1">
        <v>42634</v>
      </c>
      <c r="G7199">
        <v>8.5</v>
      </c>
      <c r="O7199">
        <v>8.76</v>
      </c>
      <c r="P7199" t="s">
        <v>71</v>
      </c>
      <c r="Q7199">
        <v>19.3</v>
      </c>
      <c r="R7199" t="s">
        <v>71</v>
      </c>
    </row>
    <row r="7200" spans="1:58" x14ac:dyDescent="0.2">
      <c r="A7200" t="s">
        <v>358</v>
      </c>
      <c r="B7200" t="s">
        <v>359</v>
      </c>
      <c r="C7200">
        <f>-69.99651417 / 41.69429913</f>
        <v>-1.6788029929884567</v>
      </c>
      <c r="D7200" t="s">
        <v>231</v>
      </c>
      <c r="E7200" t="s">
        <v>70</v>
      </c>
      <c r="F7200" s="1">
        <v>42634</v>
      </c>
      <c r="G7200">
        <v>9</v>
      </c>
      <c r="K7200">
        <v>1.75</v>
      </c>
      <c r="L7200" t="s">
        <v>71</v>
      </c>
      <c r="O7200">
        <v>9.49</v>
      </c>
      <c r="P7200" t="s">
        <v>71</v>
      </c>
      <c r="Q7200">
        <v>17.100000000000001</v>
      </c>
      <c r="R7200" t="s">
        <v>71</v>
      </c>
      <c r="S7200">
        <v>0.28999999999999998</v>
      </c>
      <c r="T7200" t="s">
        <v>71</v>
      </c>
      <c r="U7200">
        <v>8.98</v>
      </c>
      <c r="V7200" t="s">
        <v>71</v>
      </c>
      <c r="W7200">
        <v>22.49</v>
      </c>
      <c r="X7200" t="s">
        <v>71</v>
      </c>
      <c r="Y7200">
        <v>35.799999999999997</v>
      </c>
      <c r="AA7200">
        <v>36.090000000000003</v>
      </c>
      <c r="AE7200">
        <v>8</v>
      </c>
      <c r="AF7200" t="s">
        <v>71</v>
      </c>
      <c r="AG7200">
        <v>6.18</v>
      </c>
      <c r="AH7200" t="s">
        <v>71</v>
      </c>
      <c r="AS7200">
        <v>1.62</v>
      </c>
      <c r="AT7200" t="s">
        <v>71</v>
      </c>
      <c r="BE7200">
        <v>3.37</v>
      </c>
      <c r="BF7200" t="s">
        <v>71</v>
      </c>
    </row>
    <row r="7201" spans="1:46" x14ac:dyDescent="0.2">
      <c r="A7201" t="s">
        <v>358</v>
      </c>
      <c r="B7201" t="s">
        <v>359</v>
      </c>
      <c r="C7201">
        <f>-69.99651417 / 41.69429913</f>
        <v>-1.6788029929884567</v>
      </c>
      <c r="D7201" t="s">
        <v>231</v>
      </c>
      <c r="E7201" t="s">
        <v>70</v>
      </c>
      <c r="F7201" s="1">
        <v>42634</v>
      </c>
      <c r="G7201">
        <v>9.5</v>
      </c>
      <c r="O7201">
        <v>9.77</v>
      </c>
      <c r="P7201" t="s">
        <v>71</v>
      </c>
      <c r="Q7201">
        <v>16.100000000000001</v>
      </c>
      <c r="R7201" t="s">
        <v>71</v>
      </c>
    </row>
    <row r="7202" spans="1:46" x14ac:dyDescent="0.2">
      <c r="A7202" t="s">
        <v>358</v>
      </c>
      <c r="B7202" t="s">
        <v>359</v>
      </c>
      <c r="C7202">
        <f>-69.99651417 / 41.69429913</f>
        <v>-1.6788029929884567</v>
      </c>
      <c r="D7202" t="s">
        <v>231</v>
      </c>
      <c r="E7202" t="s">
        <v>70</v>
      </c>
      <c r="F7202" s="1">
        <v>42634</v>
      </c>
      <c r="G7202">
        <v>10</v>
      </c>
      <c r="O7202">
        <v>7.04</v>
      </c>
      <c r="P7202" t="s">
        <v>71</v>
      </c>
      <c r="Q7202">
        <v>14.9</v>
      </c>
      <c r="R7202" t="s">
        <v>71</v>
      </c>
    </row>
    <row r="7203" spans="1:46" x14ac:dyDescent="0.2">
      <c r="A7203" t="s">
        <v>358</v>
      </c>
      <c r="B7203" t="s">
        <v>359</v>
      </c>
      <c r="C7203">
        <f>-69.99651417 / 41.69429913</f>
        <v>-1.6788029929884567</v>
      </c>
      <c r="D7203" t="s">
        <v>231</v>
      </c>
      <c r="E7203" t="s">
        <v>70</v>
      </c>
      <c r="F7203" s="1">
        <v>42634</v>
      </c>
      <c r="G7203">
        <v>10.5</v>
      </c>
      <c r="O7203">
        <v>3.12</v>
      </c>
      <c r="P7203" t="s">
        <v>71</v>
      </c>
      <c r="Q7203">
        <v>14</v>
      </c>
      <c r="R7203" t="s">
        <v>71</v>
      </c>
    </row>
    <row r="7204" spans="1:46" x14ac:dyDescent="0.2">
      <c r="A7204" t="s">
        <v>358</v>
      </c>
      <c r="B7204" t="s">
        <v>359</v>
      </c>
      <c r="C7204">
        <f>-69.99651417 / 41.69429913</f>
        <v>-1.6788029929884567</v>
      </c>
      <c r="D7204" t="s">
        <v>231</v>
      </c>
      <c r="E7204" t="s">
        <v>70</v>
      </c>
      <c r="F7204" s="1">
        <v>42634</v>
      </c>
      <c r="G7204">
        <v>11</v>
      </c>
      <c r="O7204">
        <v>0.2</v>
      </c>
      <c r="P7204" t="s">
        <v>71</v>
      </c>
      <c r="Q7204">
        <v>13.5</v>
      </c>
      <c r="R7204" t="s">
        <v>71</v>
      </c>
    </row>
    <row r="7205" spans="1:46" x14ac:dyDescent="0.2">
      <c r="A7205" t="s">
        <v>366</v>
      </c>
      <c r="B7205" t="s">
        <v>367</v>
      </c>
      <c r="C7205">
        <f>-69.98803172 / 41.69372537</f>
        <v>-1.6786226488256832</v>
      </c>
      <c r="D7205" t="s">
        <v>368</v>
      </c>
      <c r="E7205" t="s">
        <v>70</v>
      </c>
      <c r="F7205" s="1">
        <v>37143</v>
      </c>
      <c r="G7205">
        <v>0.5</v>
      </c>
      <c r="I7205">
        <v>8.4499999999999993</v>
      </c>
      <c r="J7205" t="s">
        <v>71</v>
      </c>
      <c r="M7205">
        <v>2.4</v>
      </c>
      <c r="N7205" t="s">
        <v>71</v>
      </c>
      <c r="O7205">
        <v>7.92</v>
      </c>
      <c r="P7205" t="s">
        <v>71</v>
      </c>
      <c r="Q7205">
        <v>24.97</v>
      </c>
      <c r="R7205" t="s">
        <v>71</v>
      </c>
      <c r="AC7205">
        <v>47.38</v>
      </c>
    </row>
    <row r="7206" spans="1:46" x14ac:dyDescent="0.2">
      <c r="A7206" t="s">
        <v>366</v>
      </c>
      <c r="B7206" t="s">
        <v>367</v>
      </c>
      <c r="C7206">
        <f>-69.98803172 / 41.69372537</f>
        <v>-1.6786226488256832</v>
      </c>
      <c r="D7206" t="s">
        <v>368</v>
      </c>
      <c r="E7206" t="s">
        <v>70</v>
      </c>
      <c r="F7206" s="1">
        <v>37143</v>
      </c>
      <c r="G7206">
        <v>1</v>
      </c>
      <c r="K7206">
        <v>3.34</v>
      </c>
      <c r="L7206" t="s">
        <v>71</v>
      </c>
      <c r="O7206">
        <v>7.96</v>
      </c>
      <c r="P7206" t="s">
        <v>71</v>
      </c>
      <c r="Q7206">
        <v>24.45</v>
      </c>
      <c r="R7206" t="s">
        <v>71</v>
      </c>
      <c r="S7206">
        <v>0.59</v>
      </c>
      <c r="T7206" t="s">
        <v>71</v>
      </c>
      <c r="U7206">
        <v>18.27</v>
      </c>
      <c r="V7206" t="s">
        <v>71</v>
      </c>
      <c r="W7206">
        <v>26.3</v>
      </c>
      <c r="X7206" t="s">
        <v>71</v>
      </c>
      <c r="Y7206">
        <v>46.04</v>
      </c>
      <c r="AA7206">
        <v>42.43</v>
      </c>
      <c r="AE7206">
        <v>5.2</v>
      </c>
      <c r="AF7206" t="s">
        <v>71</v>
      </c>
      <c r="AG7206">
        <v>6.43</v>
      </c>
      <c r="AH7206" t="s">
        <v>71</v>
      </c>
      <c r="AS7206">
        <v>1.77</v>
      </c>
      <c r="AT7206" t="s">
        <v>71</v>
      </c>
    </row>
    <row r="7207" spans="1:46" x14ac:dyDescent="0.2">
      <c r="A7207" t="s">
        <v>366</v>
      </c>
      <c r="B7207" t="s">
        <v>367</v>
      </c>
      <c r="C7207">
        <f>-69.98803172 / 41.69372537</f>
        <v>-1.6786226488256832</v>
      </c>
      <c r="D7207" t="s">
        <v>368</v>
      </c>
      <c r="E7207" t="s">
        <v>70</v>
      </c>
      <c r="F7207" s="1">
        <v>37143</v>
      </c>
      <c r="G7207">
        <v>2</v>
      </c>
      <c r="O7207">
        <v>7.94</v>
      </c>
      <c r="P7207" t="s">
        <v>71</v>
      </c>
      <c r="Q7207">
        <v>24.2</v>
      </c>
      <c r="R7207" t="s">
        <v>71</v>
      </c>
    </row>
    <row r="7208" spans="1:46" x14ac:dyDescent="0.2">
      <c r="A7208" t="s">
        <v>366</v>
      </c>
      <c r="B7208" t="s">
        <v>367</v>
      </c>
      <c r="C7208">
        <f>-69.98803172 / 41.69372537</f>
        <v>-1.6786226488256832</v>
      </c>
      <c r="D7208" t="s">
        <v>368</v>
      </c>
      <c r="E7208" t="s">
        <v>70</v>
      </c>
      <c r="F7208" s="1">
        <v>37143</v>
      </c>
      <c r="G7208">
        <v>2.5</v>
      </c>
      <c r="O7208">
        <v>6.21</v>
      </c>
      <c r="P7208" t="s">
        <v>71</v>
      </c>
      <c r="Q7208">
        <v>23.91</v>
      </c>
      <c r="R7208" t="s">
        <v>71</v>
      </c>
    </row>
    <row r="7209" spans="1:46" x14ac:dyDescent="0.2">
      <c r="A7209" t="s">
        <v>366</v>
      </c>
      <c r="B7209" t="s">
        <v>367</v>
      </c>
      <c r="C7209">
        <f>-69.98803172 / 41.69372537</f>
        <v>-1.6786226488256832</v>
      </c>
      <c r="D7209" t="s">
        <v>368</v>
      </c>
      <c r="E7209" t="s">
        <v>70</v>
      </c>
      <c r="F7209" s="1">
        <v>37143</v>
      </c>
      <c r="G7209">
        <v>3</v>
      </c>
      <c r="K7209">
        <v>9.09</v>
      </c>
      <c r="L7209" t="s">
        <v>71</v>
      </c>
      <c r="O7209">
        <v>2.7</v>
      </c>
      <c r="P7209" t="s">
        <v>71</v>
      </c>
      <c r="Q7209">
        <v>22.49</v>
      </c>
      <c r="R7209" t="s">
        <v>71</v>
      </c>
      <c r="S7209">
        <v>0.97</v>
      </c>
      <c r="T7209" t="s">
        <v>71</v>
      </c>
      <c r="U7209">
        <v>30.04</v>
      </c>
      <c r="V7209" t="s">
        <v>71</v>
      </c>
      <c r="W7209">
        <v>27.4</v>
      </c>
      <c r="X7209" t="s">
        <v>71</v>
      </c>
      <c r="Y7209">
        <v>53.21</v>
      </c>
      <c r="AA7209">
        <v>52.25</v>
      </c>
      <c r="AE7209">
        <v>5.4</v>
      </c>
      <c r="AF7209" t="s">
        <v>71</v>
      </c>
      <c r="AG7209">
        <v>6.1</v>
      </c>
      <c r="AH7209" t="s">
        <v>71</v>
      </c>
      <c r="AS7209">
        <v>0.97</v>
      </c>
      <c r="AT7209" t="s">
        <v>71</v>
      </c>
    </row>
    <row r="7210" spans="1:46" x14ac:dyDescent="0.2">
      <c r="A7210" t="s">
        <v>366</v>
      </c>
      <c r="B7210" t="s">
        <v>367</v>
      </c>
      <c r="C7210">
        <f>-69.98803172 / 41.69372537</f>
        <v>-1.6786226488256832</v>
      </c>
      <c r="D7210" t="s">
        <v>368</v>
      </c>
      <c r="E7210" t="s">
        <v>70</v>
      </c>
      <c r="F7210" s="1">
        <v>37143</v>
      </c>
      <c r="G7210">
        <v>3.5</v>
      </c>
      <c r="O7210">
        <v>1.17</v>
      </c>
      <c r="P7210" t="s">
        <v>71</v>
      </c>
      <c r="Q7210">
        <v>20.28</v>
      </c>
      <c r="R7210" t="s">
        <v>71</v>
      </c>
    </row>
    <row r="7211" spans="1:46" x14ac:dyDescent="0.2">
      <c r="A7211" t="s">
        <v>366</v>
      </c>
      <c r="B7211" t="s">
        <v>367</v>
      </c>
      <c r="C7211">
        <f>-69.98803172 / 41.69372537</f>
        <v>-1.6786226488256832</v>
      </c>
      <c r="D7211" t="s">
        <v>368</v>
      </c>
      <c r="E7211" t="s">
        <v>70</v>
      </c>
      <c r="F7211" s="1">
        <v>37143</v>
      </c>
      <c r="G7211">
        <v>4</v>
      </c>
      <c r="O7211">
        <v>0.91</v>
      </c>
      <c r="P7211" t="s">
        <v>71</v>
      </c>
      <c r="Q7211">
        <v>16.920000000000002</v>
      </c>
      <c r="R7211" t="s">
        <v>71</v>
      </c>
    </row>
    <row r="7212" spans="1:46" x14ac:dyDescent="0.2">
      <c r="A7212" t="s">
        <v>366</v>
      </c>
      <c r="B7212" t="s">
        <v>367</v>
      </c>
      <c r="C7212">
        <f>-69.98803172 / 41.69372537</f>
        <v>-1.6786226488256832</v>
      </c>
      <c r="D7212" t="s">
        <v>368</v>
      </c>
      <c r="E7212" t="s">
        <v>70</v>
      </c>
      <c r="F7212" s="1">
        <v>37143</v>
      </c>
      <c r="G7212">
        <v>5</v>
      </c>
      <c r="O7212">
        <v>0.37</v>
      </c>
      <c r="P7212" t="s">
        <v>71</v>
      </c>
      <c r="Q7212">
        <v>11.05</v>
      </c>
      <c r="R7212" t="s">
        <v>71</v>
      </c>
    </row>
    <row r="7213" spans="1:46" x14ac:dyDescent="0.2">
      <c r="A7213" t="s">
        <v>366</v>
      </c>
      <c r="B7213" t="s">
        <v>367</v>
      </c>
      <c r="C7213">
        <f>-69.98803172 / 41.69372537</f>
        <v>-1.6786226488256832</v>
      </c>
      <c r="D7213" t="s">
        <v>368</v>
      </c>
      <c r="E7213" t="s">
        <v>70</v>
      </c>
      <c r="F7213" s="1">
        <v>37143</v>
      </c>
      <c r="G7213">
        <v>6</v>
      </c>
      <c r="O7213">
        <v>0.26</v>
      </c>
      <c r="P7213" t="s">
        <v>71</v>
      </c>
      <c r="Q7213">
        <v>7.49</v>
      </c>
      <c r="R7213" t="s">
        <v>71</v>
      </c>
    </row>
    <row r="7214" spans="1:46" x14ac:dyDescent="0.2">
      <c r="A7214" t="s">
        <v>366</v>
      </c>
      <c r="B7214" t="s">
        <v>367</v>
      </c>
      <c r="C7214">
        <f>-69.98803172 / 41.69372537</f>
        <v>-1.6786226488256832</v>
      </c>
      <c r="D7214" t="s">
        <v>368</v>
      </c>
      <c r="E7214" t="s">
        <v>70</v>
      </c>
      <c r="F7214" s="1">
        <v>37143</v>
      </c>
      <c r="G7214">
        <v>7</v>
      </c>
      <c r="O7214">
        <v>0.23</v>
      </c>
      <c r="P7214" t="s">
        <v>71</v>
      </c>
      <c r="Q7214">
        <v>6.35</v>
      </c>
      <c r="R7214" t="s">
        <v>71</v>
      </c>
    </row>
    <row r="7215" spans="1:46" x14ac:dyDescent="0.2">
      <c r="A7215" t="s">
        <v>366</v>
      </c>
      <c r="B7215" t="s">
        <v>367</v>
      </c>
      <c r="C7215">
        <f>-69.98803172 / 41.69372537</f>
        <v>-1.6786226488256832</v>
      </c>
      <c r="D7215" t="s">
        <v>368</v>
      </c>
      <c r="E7215" t="s">
        <v>70</v>
      </c>
      <c r="F7215" s="1">
        <v>37143</v>
      </c>
      <c r="G7215">
        <v>8</v>
      </c>
      <c r="K7215">
        <v>39.42</v>
      </c>
      <c r="L7215" t="s">
        <v>71</v>
      </c>
      <c r="O7215">
        <v>0.23</v>
      </c>
      <c r="P7215" t="s">
        <v>71</v>
      </c>
      <c r="Q7215">
        <v>5.65</v>
      </c>
      <c r="R7215" t="s">
        <v>71</v>
      </c>
      <c r="S7215">
        <v>2.89</v>
      </c>
      <c r="T7215" t="s">
        <v>71</v>
      </c>
      <c r="U7215">
        <v>89.51</v>
      </c>
      <c r="V7215" t="s">
        <v>71</v>
      </c>
      <c r="W7215">
        <v>164.3</v>
      </c>
      <c r="X7215" t="s">
        <v>71</v>
      </c>
      <c r="Y7215">
        <v>68.959999999999994</v>
      </c>
      <c r="AA7215">
        <v>66.64</v>
      </c>
      <c r="AE7215">
        <v>18.5</v>
      </c>
      <c r="AF7215" t="s">
        <v>71</v>
      </c>
      <c r="AG7215">
        <v>6.15</v>
      </c>
      <c r="AH7215" t="s">
        <v>71</v>
      </c>
      <c r="AS7215">
        <v>12.09</v>
      </c>
      <c r="AT7215" t="s">
        <v>71</v>
      </c>
    </row>
    <row r="7216" spans="1:46" x14ac:dyDescent="0.2">
      <c r="A7216" t="s">
        <v>366</v>
      </c>
      <c r="B7216" t="s">
        <v>367</v>
      </c>
      <c r="C7216">
        <f>-69.98803172 / 41.69372537</f>
        <v>-1.6786226488256832</v>
      </c>
      <c r="D7216" t="s">
        <v>368</v>
      </c>
      <c r="E7216" t="s">
        <v>70</v>
      </c>
      <c r="F7216" s="1">
        <v>37873</v>
      </c>
      <c r="G7216">
        <v>0.5</v>
      </c>
      <c r="I7216">
        <v>8.3000000000000007</v>
      </c>
      <c r="J7216" t="s">
        <v>71</v>
      </c>
      <c r="K7216">
        <v>3.74</v>
      </c>
      <c r="L7216" t="s">
        <v>71</v>
      </c>
      <c r="M7216">
        <v>2.33</v>
      </c>
      <c r="N7216" t="s">
        <v>71</v>
      </c>
      <c r="O7216">
        <v>8.2200000000000006</v>
      </c>
      <c r="P7216" t="s">
        <v>71</v>
      </c>
      <c r="Q7216">
        <v>20.68</v>
      </c>
      <c r="R7216" t="s">
        <v>71</v>
      </c>
      <c r="S7216">
        <v>1.2</v>
      </c>
      <c r="T7216" t="s">
        <v>71</v>
      </c>
      <c r="U7216">
        <v>37.17</v>
      </c>
      <c r="V7216" t="s">
        <v>71</v>
      </c>
      <c r="W7216">
        <v>34.299999999999997</v>
      </c>
      <c r="X7216" t="s">
        <v>71</v>
      </c>
      <c r="Y7216">
        <v>56.29</v>
      </c>
      <c r="AA7216">
        <v>43.54</v>
      </c>
      <c r="AC7216">
        <v>47.81</v>
      </c>
      <c r="AE7216">
        <v>0.66</v>
      </c>
      <c r="AF7216" t="s">
        <v>71</v>
      </c>
      <c r="AG7216">
        <v>6.56</v>
      </c>
      <c r="AH7216" t="s">
        <v>71</v>
      </c>
      <c r="AS7216">
        <v>0.92</v>
      </c>
      <c r="AT7216" t="s">
        <v>71</v>
      </c>
    </row>
    <row r="7217" spans="1:46" x14ac:dyDescent="0.2">
      <c r="A7217" t="s">
        <v>366</v>
      </c>
      <c r="B7217" t="s">
        <v>367</v>
      </c>
      <c r="C7217">
        <f>-69.98803172 / 41.69372537</f>
        <v>-1.6786226488256832</v>
      </c>
      <c r="D7217" t="s">
        <v>368</v>
      </c>
      <c r="E7217" t="s">
        <v>70</v>
      </c>
      <c r="F7217" s="1">
        <v>37873</v>
      </c>
      <c r="G7217">
        <v>1</v>
      </c>
      <c r="O7217">
        <v>8.01</v>
      </c>
      <c r="P7217" t="s">
        <v>71</v>
      </c>
      <c r="Q7217">
        <v>20.46</v>
      </c>
      <c r="R7217" t="s">
        <v>71</v>
      </c>
    </row>
    <row r="7218" spans="1:46" x14ac:dyDescent="0.2">
      <c r="A7218" t="s">
        <v>366</v>
      </c>
      <c r="B7218" t="s">
        <v>367</v>
      </c>
      <c r="C7218">
        <f>-69.98803172 / 41.69372537</f>
        <v>-1.6786226488256832</v>
      </c>
      <c r="D7218" t="s">
        <v>368</v>
      </c>
      <c r="E7218" t="s">
        <v>70</v>
      </c>
      <c r="F7218" s="1">
        <v>37873</v>
      </c>
      <c r="G7218">
        <v>1.5</v>
      </c>
      <c r="O7218">
        <v>7.35</v>
      </c>
      <c r="P7218" t="s">
        <v>71</v>
      </c>
      <c r="Q7218">
        <v>20.27</v>
      </c>
      <c r="R7218" t="s">
        <v>71</v>
      </c>
    </row>
    <row r="7219" spans="1:46" x14ac:dyDescent="0.2">
      <c r="A7219" t="s">
        <v>366</v>
      </c>
      <c r="B7219" t="s">
        <v>367</v>
      </c>
      <c r="C7219">
        <f>-69.98803172 / 41.69372537</f>
        <v>-1.6786226488256832</v>
      </c>
      <c r="D7219" t="s">
        <v>368</v>
      </c>
      <c r="E7219" t="s">
        <v>70</v>
      </c>
      <c r="F7219" s="1">
        <v>37873</v>
      </c>
      <c r="G7219">
        <v>2</v>
      </c>
      <c r="O7219">
        <v>3.51</v>
      </c>
      <c r="P7219" t="s">
        <v>71</v>
      </c>
      <c r="Q7219">
        <v>17.670000000000002</v>
      </c>
      <c r="R7219" t="s">
        <v>71</v>
      </c>
    </row>
    <row r="7220" spans="1:46" x14ac:dyDescent="0.2">
      <c r="A7220" t="s">
        <v>366</v>
      </c>
      <c r="B7220" t="s">
        <v>367</v>
      </c>
      <c r="C7220">
        <f>-69.98803172 / 41.69372537</f>
        <v>-1.6786226488256832</v>
      </c>
      <c r="D7220" t="s">
        <v>368</v>
      </c>
      <c r="E7220" t="s">
        <v>70</v>
      </c>
      <c r="F7220" s="1">
        <v>37873</v>
      </c>
      <c r="G7220">
        <v>2.5</v>
      </c>
      <c r="O7220">
        <v>0.41</v>
      </c>
      <c r="P7220" t="s">
        <v>71</v>
      </c>
      <c r="Q7220">
        <v>14.22</v>
      </c>
      <c r="R7220" t="s">
        <v>71</v>
      </c>
    </row>
    <row r="7221" spans="1:46" x14ac:dyDescent="0.2">
      <c r="A7221" t="s">
        <v>366</v>
      </c>
      <c r="B7221" t="s">
        <v>367</v>
      </c>
      <c r="C7221">
        <f>-69.98803172 / 41.69372537</f>
        <v>-1.6786226488256832</v>
      </c>
      <c r="D7221" t="s">
        <v>368</v>
      </c>
      <c r="E7221" t="s">
        <v>70</v>
      </c>
      <c r="F7221" s="1">
        <v>37873</v>
      </c>
      <c r="G7221">
        <v>3</v>
      </c>
      <c r="O7221">
        <v>0.31</v>
      </c>
      <c r="P7221" t="s">
        <v>71</v>
      </c>
      <c r="Q7221">
        <v>10.99</v>
      </c>
      <c r="R7221" t="s">
        <v>71</v>
      </c>
    </row>
    <row r="7222" spans="1:46" x14ac:dyDescent="0.2">
      <c r="A7222" t="s">
        <v>366</v>
      </c>
      <c r="B7222" t="s">
        <v>367</v>
      </c>
      <c r="C7222">
        <f>-69.98803172 / 41.69372537</f>
        <v>-1.6786226488256832</v>
      </c>
      <c r="D7222" t="s">
        <v>368</v>
      </c>
      <c r="E7222" t="s">
        <v>70</v>
      </c>
      <c r="F7222" s="1">
        <v>37873</v>
      </c>
      <c r="G7222">
        <v>4</v>
      </c>
      <c r="O7222">
        <v>0.27</v>
      </c>
      <c r="P7222" t="s">
        <v>71</v>
      </c>
      <c r="Q7222">
        <v>7.69</v>
      </c>
      <c r="R7222" t="s">
        <v>71</v>
      </c>
    </row>
    <row r="7223" spans="1:46" x14ac:dyDescent="0.2">
      <c r="A7223" t="s">
        <v>366</v>
      </c>
      <c r="B7223" t="s">
        <v>367</v>
      </c>
      <c r="C7223">
        <f>-69.98803172 / 41.69372537</f>
        <v>-1.6786226488256832</v>
      </c>
      <c r="D7223" t="s">
        <v>368</v>
      </c>
      <c r="E7223" t="s">
        <v>70</v>
      </c>
      <c r="F7223" s="1">
        <v>37873</v>
      </c>
      <c r="G7223">
        <v>5</v>
      </c>
      <c r="O7223">
        <v>0.24</v>
      </c>
      <c r="P7223" t="s">
        <v>71</v>
      </c>
      <c r="Q7223">
        <v>6.65</v>
      </c>
      <c r="R7223" t="s">
        <v>71</v>
      </c>
    </row>
    <row r="7224" spans="1:46" x14ac:dyDescent="0.2">
      <c r="A7224" t="s">
        <v>366</v>
      </c>
      <c r="B7224" t="s">
        <v>367</v>
      </c>
      <c r="C7224">
        <f>-69.98803172 / 41.69372537</f>
        <v>-1.6786226488256832</v>
      </c>
      <c r="D7224" t="s">
        <v>368</v>
      </c>
      <c r="E7224" t="s">
        <v>70</v>
      </c>
      <c r="F7224" s="1">
        <v>37873</v>
      </c>
      <c r="G7224">
        <v>6</v>
      </c>
      <c r="O7224">
        <v>0.24</v>
      </c>
      <c r="P7224" t="s">
        <v>71</v>
      </c>
      <c r="Q7224">
        <v>6</v>
      </c>
      <c r="R7224" t="s">
        <v>71</v>
      </c>
    </row>
    <row r="7225" spans="1:46" x14ac:dyDescent="0.2">
      <c r="A7225" t="s">
        <v>366</v>
      </c>
      <c r="B7225" t="s">
        <v>367</v>
      </c>
      <c r="C7225">
        <f>-69.98803172 / 41.69372537</f>
        <v>-1.6786226488256832</v>
      </c>
      <c r="D7225" t="s">
        <v>368</v>
      </c>
      <c r="E7225" t="s">
        <v>70</v>
      </c>
      <c r="F7225" s="1">
        <v>37873</v>
      </c>
      <c r="G7225">
        <v>7</v>
      </c>
      <c r="K7225">
        <v>18.27</v>
      </c>
      <c r="L7225" t="s">
        <v>71</v>
      </c>
      <c r="O7225">
        <v>0.23</v>
      </c>
      <c r="P7225" t="s">
        <v>71</v>
      </c>
      <c r="Q7225">
        <v>5.52</v>
      </c>
      <c r="R7225" t="s">
        <v>71</v>
      </c>
      <c r="S7225">
        <v>6.2</v>
      </c>
      <c r="T7225" t="s">
        <v>71</v>
      </c>
      <c r="U7225">
        <v>192.04</v>
      </c>
      <c r="V7225" t="s">
        <v>71</v>
      </c>
      <c r="W7225">
        <v>159</v>
      </c>
      <c r="X7225" t="s">
        <v>71</v>
      </c>
      <c r="Y7225">
        <v>79.97</v>
      </c>
      <c r="AA7225">
        <v>59.1</v>
      </c>
      <c r="AE7225">
        <v>3.23</v>
      </c>
      <c r="AF7225" t="s">
        <v>71</v>
      </c>
      <c r="AG7225">
        <v>6.47</v>
      </c>
      <c r="AH7225" t="s">
        <v>71</v>
      </c>
      <c r="AS7225">
        <v>7.18</v>
      </c>
      <c r="AT7225" t="s">
        <v>71</v>
      </c>
    </row>
    <row r="7226" spans="1:46" x14ac:dyDescent="0.2">
      <c r="A7226" t="s">
        <v>366</v>
      </c>
      <c r="B7226" t="s">
        <v>367</v>
      </c>
      <c r="C7226">
        <f>-69.98803172 / 41.69372537</f>
        <v>-1.6786226488256832</v>
      </c>
      <c r="D7226" t="s">
        <v>368</v>
      </c>
      <c r="E7226" t="s">
        <v>70</v>
      </c>
      <c r="F7226" s="1">
        <v>37873</v>
      </c>
      <c r="G7226">
        <v>8</v>
      </c>
      <c r="O7226">
        <v>0.23</v>
      </c>
      <c r="P7226" t="s">
        <v>71</v>
      </c>
      <c r="Q7226">
        <v>5.52</v>
      </c>
      <c r="R7226" t="s">
        <v>71</v>
      </c>
    </row>
    <row r="7227" spans="1:46" x14ac:dyDescent="0.2">
      <c r="A7227" t="s">
        <v>366</v>
      </c>
      <c r="B7227" t="s">
        <v>367</v>
      </c>
      <c r="C7227">
        <f>-69.98803172 / 41.69372537</f>
        <v>-1.6786226488256832</v>
      </c>
      <c r="D7227" t="s">
        <v>368</v>
      </c>
      <c r="E7227" t="s">
        <v>70</v>
      </c>
      <c r="F7227" s="1">
        <v>38260</v>
      </c>
      <c r="G7227">
        <v>0.5</v>
      </c>
      <c r="I7227">
        <v>8.16</v>
      </c>
      <c r="J7227" t="s">
        <v>71</v>
      </c>
      <c r="K7227">
        <v>2.2799999999999998</v>
      </c>
      <c r="L7227" t="s">
        <v>71</v>
      </c>
      <c r="M7227">
        <v>2.44</v>
      </c>
      <c r="N7227" t="s">
        <v>71</v>
      </c>
      <c r="O7227">
        <v>7.56</v>
      </c>
      <c r="P7227" t="s">
        <v>71</v>
      </c>
      <c r="Q7227">
        <v>18.23</v>
      </c>
      <c r="R7227" t="s">
        <v>71</v>
      </c>
      <c r="S7227">
        <v>0.6</v>
      </c>
      <c r="T7227" t="s">
        <v>71</v>
      </c>
      <c r="U7227">
        <v>18.579999999999998</v>
      </c>
      <c r="V7227" t="s">
        <v>71</v>
      </c>
      <c r="W7227">
        <v>25.2</v>
      </c>
      <c r="X7227" t="s">
        <v>71</v>
      </c>
      <c r="Y7227">
        <v>46.29</v>
      </c>
      <c r="AA7227">
        <v>38.69</v>
      </c>
      <c r="AC7227">
        <v>47.15</v>
      </c>
      <c r="AE7227">
        <v>11.3</v>
      </c>
      <c r="AF7227" t="s">
        <v>71</v>
      </c>
      <c r="AG7227">
        <v>6.45</v>
      </c>
      <c r="AH7227" t="s">
        <v>71</v>
      </c>
      <c r="AS7227">
        <v>0.7</v>
      </c>
      <c r="AT7227" t="s">
        <v>71</v>
      </c>
    </row>
    <row r="7228" spans="1:46" x14ac:dyDescent="0.2">
      <c r="A7228" t="s">
        <v>366</v>
      </c>
      <c r="B7228" t="s">
        <v>367</v>
      </c>
      <c r="C7228">
        <f>-69.98803172 / 41.69372537</f>
        <v>-1.6786226488256832</v>
      </c>
      <c r="D7228" t="s">
        <v>368</v>
      </c>
      <c r="E7228" t="s">
        <v>70</v>
      </c>
      <c r="F7228" s="1">
        <v>38260</v>
      </c>
      <c r="G7228">
        <v>1</v>
      </c>
      <c r="O7228">
        <v>7.54</v>
      </c>
      <c r="P7228" t="s">
        <v>71</v>
      </c>
      <c r="Q7228">
        <v>17.850000000000001</v>
      </c>
      <c r="R7228" t="s">
        <v>71</v>
      </c>
    </row>
    <row r="7229" spans="1:46" x14ac:dyDescent="0.2">
      <c r="A7229" t="s">
        <v>366</v>
      </c>
      <c r="B7229" t="s">
        <v>367</v>
      </c>
      <c r="C7229">
        <f>-69.98803172 / 41.69372537</f>
        <v>-1.6786226488256832</v>
      </c>
      <c r="D7229" t="s">
        <v>368</v>
      </c>
      <c r="E7229" t="s">
        <v>70</v>
      </c>
      <c r="F7229" s="1">
        <v>38260</v>
      </c>
      <c r="G7229">
        <v>2</v>
      </c>
      <c r="O7229">
        <v>7.45</v>
      </c>
      <c r="P7229" t="s">
        <v>71</v>
      </c>
      <c r="Q7229">
        <v>17.47</v>
      </c>
      <c r="R7229" t="s">
        <v>71</v>
      </c>
    </row>
    <row r="7230" spans="1:46" x14ac:dyDescent="0.2">
      <c r="A7230" t="s">
        <v>366</v>
      </c>
      <c r="B7230" t="s">
        <v>367</v>
      </c>
      <c r="C7230">
        <f>-69.98803172 / 41.69372537</f>
        <v>-1.6786226488256832</v>
      </c>
      <c r="D7230" t="s">
        <v>368</v>
      </c>
      <c r="E7230" t="s">
        <v>70</v>
      </c>
      <c r="F7230" s="1">
        <v>38260</v>
      </c>
      <c r="G7230">
        <v>3</v>
      </c>
      <c r="O7230">
        <v>6.57</v>
      </c>
      <c r="P7230" t="s">
        <v>71</v>
      </c>
      <c r="Q7230">
        <v>17.25</v>
      </c>
      <c r="R7230" t="s">
        <v>71</v>
      </c>
    </row>
    <row r="7231" spans="1:46" x14ac:dyDescent="0.2">
      <c r="A7231" t="s">
        <v>366</v>
      </c>
      <c r="B7231" t="s">
        <v>367</v>
      </c>
      <c r="C7231">
        <f>-69.98803172 / 41.69372537</f>
        <v>-1.6786226488256832</v>
      </c>
      <c r="D7231" t="s">
        <v>368</v>
      </c>
      <c r="E7231" t="s">
        <v>70</v>
      </c>
      <c r="F7231" s="1">
        <v>38260</v>
      </c>
      <c r="G7231">
        <v>3.5</v>
      </c>
      <c r="O7231">
        <v>0.91</v>
      </c>
      <c r="P7231" t="s">
        <v>71</v>
      </c>
      <c r="Q7231">
        <v>15.82</v>
      </c>
      <c r="R7231" t="s">
        <v>71</v>
      </c>
    </row>
    <row r="7232" spans="1:46" x14ac:dyDescent="0.2">
      <c r="A7232" t="s">
        <v>366</v>
      </c>
      <c r="B7232" t="s">
        <v>367</v>
      </c>
      <c r="C7232">
        <f>-69.98803172 / 41.69372537</f>
        <v>-1.6786226488256832</v>
      </c>
      <c r="D7232" t="s">
        <v>368</v>
      </c>
      <c r="E7232" t="s">
        <v>70</v>
      </c>
      <c r="F7232" s="1">
        <v>38260</v>
      </c>
      <c r="G7232">
        <v>4</v>
      </c>
      <c r="O7232">
        <v>0.52</v>
      </c>
      <c r="P7232" t="s">
        <v>71</v>
      </c>
      <c r="Q7232">
        <v>12.64</v>
      </c>
      <c r="R7232" t="s">
        <v>71</v>
      </c>
    </row>
    <row r="7233" spans="1:46" x14ac:dyDescent="0.2">
      <c r="A7233" t="s">
        <v>366</v>
      </c>
      <c r="B7233" t="s">
        <v>367</v>
      </c>
      <c r="C7233">
        <f>-69.98803172 / 41.69372537</f>
        <v>-1.6786226488256832</v>
      </c>
      <c r="D7233" t="s">
        <v>368</v>
      </c>
      <c r="E7233" t="s">
        <v>70</v>
      </c>
      <c r="F7233" s="1">
        <v>38260</v>
      </c>
      <c r="G7233">
        <v>5</v>
      </c>
      <c r="O7233">
        <v>0.39</v>
      </c>
      <c r="P7233" t="s">
        <v>71</v>
      </c>
      <c r="Q7233">
        <v>7.75</v>
      </c>
      <c r="R7233" t="s">
        <v>71</v>
      </c>
    </row>
    <row r="7234" spans="1:46" x14ac:dyDescent="0.2">
      <c r="A7234" t="s">
        <v>366</v>
      </c>
      <c r="B7234" t="s">
        <v>367</v>
      </c>
      <c r="C7234">
        <f>-69.98803172 / 41.69372537</f>
        <v>-1.6786226488256832</v>
      </c>
      <c r="D7234" t="s">
        <v>368</v>
      </c>
      <c r="E7234" t="s">
        <v>70</v>
      </c>
      <c r="F7234" s="1">
        <v>38260</v>
      </c>
      <c r="G7234">
        <v>6</v>
      </c>
      <c r="O7234">
        <v>0.39</v>
      </c>
      <c r="P7234" t="s">
        <v>71</v>
      </c>
      <c r="Q7234">
        <v>6.02</v>
      </c>
      <c r="R7234" t="s">
        <v>71</v>
      </c>
    </row>
    <row r="7235" spans="1:46" x14ac:dyDescent="0.2">
      <c r="A7235" t="s">
        <v>366</v>
      </c>
      <c r="B7235" t="s">
        <v>367</v>
      </c>
      <c r="C7235">
        <f>-69.98803172 / 41.69372537</f>
        <v>-1.6786226488256832</v>
      </c>
      <c r="D7235" t="s">
        <v>368</v>
      </c>
      <c r="E7235" t="s">
        <v>70</v>
      </c>
      <c r="F7235" s="1">
        <v>38260</v>
      </c>
      <c r="G7235">
        <v>7</v>
      </c>
      <c r="K7235">
        <v>18.75</v>
      </c>
      <c r="L7235" t="s">
        <v>71</v>
      </c>
      <c r="O7235">
        <v>0.38</v>
      </c>
      <c r="P7235" t="s">
        <v>71</v>
      </c>
      <c r="Q7235">
        <v>5.48</v>
      </c>
      <c r="R7235" t="s">
        <v>71</v>
      </c>
      <c r="S7235">
        <v>15.5</v>
      </c>
      <c r="T7235" t="s">
        <v>71</v>
      </c>
      <c r="W7235">
        <v>202.4</v>
      </c>
      <c r="X7235" t="s">
        <v>71</v>
      </c>
      <c r="AE7235">
        <v>90</v>
      </c>
      <c r="AF7235" t="s">
        <v>71</v>
      </c>
      <c r="AG7235">
        <v>6.52</v>
      </c>
      <c r="AH7235" t="s">
        <v>71</v>
      </c>
      <c r="AS7235">
        <v>10.73</v>
      </c>
      <c r="AT7235" t="s">
        <v>71</v>
      </c>
    </row>
    <row r="7236" spans="1:46" x14ac:dyDescent="0.2">
      <c r="A7236" t="s">
        <v>366</v>
      </c>
      <c r="B7236" t="s">
        <v>367</v>
      </c>
      <c r="C7236">
        <f>-69.98803172 / 41.69372537</f>
        <v>-1.6786226488256832</v>
      </c>
      <c r="D7236" t="s">
        <v>368</v>
      </c>
      <c r="E7236" t="s">
        <v>70</v>
      </c>
      <c r="F7236" s="1">
        <v>38260</v>
      </c>
      <c r="G7236">
        <v>8</v>
      </c>
      <c r="O7236">
        <v>0.36</v>
      </c>
      <c r="P7236" t="s">
        <v>71</v>
      </c>
      <c r="Q7236">
        <v>5.34</v>
      </c>
      <c r="R7236" t="s">
        <v>71</v>
      </c>
    </row>
    <row r="7237" spans="1:46" x14ac:dyDescent="0.2">
      <c r="A7237" t="s">
        <v>366</v>
      </c>
      <c r="B7237" t="s">
        <v>367</v>
      </c>
      <c r="C7237">
        <f>-69.98803172 / 41.69372537</f>
        <v>-1.6786226488256832</v>
      </c>
      <c r="D7237" t="s">
        <v>368</v>
      </c>
      <c r="E7237" t="s">
        <v>70</v>
      </c>
      <c r="F7237" s="1">
        <v>38622</v>
      </c>
      <c r="G7237">
        <v>0.5</v>
      </c>
      <c r="I7237">
        <v>8</v>
      </c>
      <c r="J7237" t="s">
        <v>71</v>
      </c>
      <c r="K7237">
        <v>3.13</v>
      </c>
      <c r="L7237" t="s">
        <v>71</v>
      </c>
      <c r="M7237">
        <v>2.27</v>
      </c>
      <c r="N7237" t="s">
        <v>71</v>
      </c>
      <c r="O7237">
        <v>6.92</v>
      </c>
      <c r="P7237" t="s">
        <v>71</v>
      </c>
      <c r="Q7237">
        <v>20.68</v>
      </c>
      <c r="R7237" t="s">
        <v>71</v>
      </c>
      <c r="S7237">
        <v>0.7</v>
      </c>
      <c r="T7237" t="s">
        <v>71</v>
      </c>
      <c r="U7237">
        <v>21.68</v>
      </c>
      <c r="V7237" t="s">
        <v>71</v>
      </c>
      <c r="W7237">
        <v>33.729999999999997</v>
      </c>
      <c r="X7237" t="s">
        <v>71</v>
      </c>
      <c r="Y7237">
        <v>48.51</v>
      </c>
      <c r="AA7237">
        <v>41.79</v>
      </c>
      <c r="AC7237">
        <v>48.19</v>
      </c>
      <c r="AE7237">
        <v>13.52</v>
      </c>
      <c r="AF7237" t="s">
        <v>71</v>
      </c>
      <c r="AG7237">
        <v>6.51</v>
      </c>
      <c r="AH7237" t="s">
        <v>71</v>
      </c>
      <c r="AS7237">
        <v>2.31</v>
      </c>
      <c r="AT7237" t="s">
        <v>71</v>
      </c>
    </row>
    <row r="7238" spans="1:46" x14ac:dyDescent="0.2">
      <c r="A7238" t="s">
        <v>366</v>
      </c>
      <c r="B7238" t="s">
        <v>367</v>
      </c>
      <c r="C7238">
        <f>-69.98803172 / 41.69372537</f>
        <v>-1.6786226488256832</v>
      </c>
      <c r="D7238" t="s">
        <v>368</v>
      </c>
      <c r="E7238" t="s">
        <v>70</v>
      </c>
      <c r="F7238" s="1">
        <v>38622</v>
      </c>
      <c r="G7238">
        <v>1</v>
      </c>
      <c r="O7238">
        <v>6.56</v>
      </c>
      <c r="P7238" t="s">
        <v>71</v>
      </c>
      <c r="Q7238">
        <v>20.36</v>
      </c>
      <c r="R7238" t="s">
        <v>71</v>
      </c>
    </row>
    <row r="7239" spans="1:46" x14ac:dyDescent="0.2">
      <c r="A7239" t="s">
        <v>366</v>
      </c>
      <c r="B7239" t="s">
        <v>367</v>
      </c>
      <c r="C7239">
        <f>-69.98803172 / 41.69372537</f>
        <v>-1.6786226488256832</v>
      </c>
      <c r="D7239" t="s">
        <v>368</v>
      </c>
      <c r="E7239" t="s">
        <v>70</v>
      </c>
      <c r="F7239" s="1">
        <v>38622</v>
      </c>
      <c r="G7239">
        <v>2</v>
      </c>
      <c r="O7239">
        <v>3.36</v>
      </c>
      <c r="P7239" t="s">
        <v>71</v>
      </c>
      <c r="Q7239">
        <v>18.850000000000001</v>
      </c>
      <c r="R7239" t="s">
        <v>71</v>
      </c>
    </row>
    <row r="7240" spans="1:46" x14ac:dyDescent="0.2">
      <c r="A7240" t="s">
        <v>366</v>
      </c>
      <c r="B7240" t="s">
        <v>367</v>
      </c>
      <c r="C7240">
        <f>-69.98803172 / 41.69372537</f>
        <v>-1.6786226488256832</v>
      </c>
      <c r="D7240" t="s">
        <v>368</v>
      </c>
      <c r="E7240" t="s">
        <v>70</v>
      </c>
      <c r="F7240" s="1">
        <v>38622</v>
      </c>
      <c r="G7240">
        <v>2.5</v>
      </c>
      <c r="O7240">
        <v>0.52</v>
      </c>
      <c r="P7240" t="s">
        <v>71</v>
      </c>
      <c r="Q7240">
        <v>16.510000000000002</v>
      </c>
      <c r="R7240" t="s">
        <v>71</v>
      </c>
    </row>
    <row r="7241" spans="1:46" x14ac:dyDescent="0.2">
      <c r="A7241" t="s">
        <v>366</v>
      </c>
      <c r="B7241" t="s">
        <v>367</v>
      </c>
      <c r="C7241">
        <f>-69.98803172 / 41.69372537</f>
        <v>-1.6786226488256832</v>
      </c>
      <c r="D7241" t="s">
        <v>368</v>
      </c>
      <c r="E7241" t="s">
        <v>70</v>
      </c>
      <c r="F7241" s="1">
        <v>38622</v>
      </c>
      <c r="G7241">
        <v>3</v>
      </c>
      <c r="K7241">
        <v>42.97</v>
      </c>
      <c r="L7241" t="s">
        <v>71</v>
      </c>
      <c r="O7241">
        <v>0.28999999999999998</v>
      </c>
      <c r="P7241" t="s">
        <v>71</v>
      </c>
      <c r="Q7241">
        <v>13.01</v>
      </c>
      <c r="R7241" t="s">
        <v>71</v>
      </c>
      <c r="S7241">
        <v>1.9</v>
      </c>
      <c r="T7241" t="s">
        <v>71</v>
      </c>
      <c r="U7241">
        <v>58.85</v>
      </c>
      <c r="V7241" t="s">
        <v>71</v>
      </c>
      <c r="W7241">
        <v>31.94</v>
      </c>
      <c r="X7241" t="s">
        <v>71</v>
      </c>
      <c r="Y7241">
        <v>62.91</v>
      </c>
      <c r="AA7241">
        <v>67.489999999999995</v>
      </c>
      <c r="AE7241">
        <v>15.54</v>
      </c>
      <c r="AF7241" t="s">
        <v>71</v>
      </c>
      <c r="AG7241">
        <v>6.06</v>
      </c>
      <c r="AH7241" t="s">
        <v>71</v>
      </c>
      <c r="AS7241">
        <v>8.15</v>
      </c>
      <c r="AT7241" t="s">
        <v>71</v>
      </c>
    </row>
    <row r="7242" spans="1:46" x14ac:dyDescent="0.2">
      <c r="A7242" t="s">
        <v>366</v>
      </c>
      <c r="B7242" t="s">
        <v>367</v>
      </c>
      <c r="C7242">
        <f>-69.98803172 / 41.69372537</f>
        <v>-1.6786226488256832</v>
      </c>
      <c r="D7242" t="s">
        <v>368</v>
      </c>
      <c r="E7242" t="s">
        <v>70</v>
      </c>
      <c r="F7242" s="1">
        <v>38622</v>
      </c>
      <c r="G7242">
        <v>4</v>
      </c>
      <c r="O7242">
        <v>0.18</v>
      </c>
      <c r="P7242" t="s">
        <v>71</v>
      </c>
      <c r="Q7242">
        <v>8.08</v>
      </c>
      <c r="R7242" t="s">
        <v>71</v>
      </c>
    </row>
    <row r="7243" spans="1:46" x14ac:dyDescent="0.2">
      <c r="A7243" t="s">
        <v>366</v>
      </c>
      <c r="B7243" t="s">
        <v>367</v>
      </c>
      <c r="C7243">
        <f>-69.98803172 / 41.69372537</f>
        <v>-1.6786226488256832</v>
      </c>
      <c r="D7243" t="s">
        <v>368</v>
      </c>
      <c r="E7243" t="s">
        <v>70</v>
      </c>
      <c r="F7243" s="1">
        <v>38622</v>
      </c>
      <c r="G7243">
        <v>5</v>
      </c>
      <c r="O7243">
        <v>0.24</v>
      </c>
      <c r="P7243" t="s">
        <v>71</v>
      </c>
      <c r="Q7243">
        <v>6.12</v>
      </c>
      <c r="R7243" t="s">
        <v>71</v>
      </c>
    </row>
    <row r="7244" spans="1:46" x14ac:dyDescent="0.2">
      <c r="A7244" t="s">
        <v>366</v>
      </c>
      <c r="B7244" t="s">
        <v>367</v>
      </c>
      <c r="C7244">
        <f>-69.98803172 / 41.69372537</f>
        <v>-1.6786226488256832</v>
      </c>
      <c r="D7244" t="s">
        <v>368</v>
      </c>
      <c r="E7244" t="s">
        <v>70</v>
      </c>
      <c r="F7244" s="1">
        <v>38622</v>
      </c>
      <c r="G7244">
        <v>6</v>
      </c>
      <c r="O7244">
        <v>0.3</v>
      </c>
      <c r="P7244" t="s">
        <v>71</v>
      </c>
      <c r="Q7244">
        <v>5.36</v>
      </c>
      <c r="R7244" t="s">
        <v>71</v>
      </c>
    </row>
    <row r="7245" spans="1:46" x14ac:dyDescent="0.2">
      <c r="A7245" t="s">
        <v>366</v>
      </c>
      <c r="B7245" t="s">
        <v>367</v>
      </c>
      <c r="C7245">
        <f>-69.98803172 / 41.69372537</f>
        <v>-1.6786226488256832</v>
      </c>
      <c r="D7245" t="s">
        <v>368</v>
      </c>
      <c r="E7245" t="s">
        <v>70</v>
      </c>
      <c r="F7245" s="1">
        <v>38622</v>
      </c>
      <c r="G7245">
        <v>7</v>
      </c>
      <c r="K7245">
        <v>29</v>
      </c>
      <c r="L7245" t="s">
        <v>71</v>
      </c>
      <c r="O7245">
        <v>0.3</v>
      </c>
      <c r="P7245" t="s">
        <v>71</v>
      </c>
      <c r="Q7245">
        <v>5.17</v>
      </c>
      <c r="R7245" t="s">
        <v>71</v>
      </c>
      <c r="S7245">
        <v>26.9</v>
      </c>
      <c r="T7245" t="s">
        <v>71</v>
      </c>
      <c r="U7245">
        <v>833.19</v>
      </c>
      <c r="V7245" t="s">
        <v>71</v>
      </c>
      <c r="W7245">
        <v>186.92</v>
      </c>
      <c r="X7245" t="s">
        <v>71</v>
      </c>
      <c r="Y7245">
        <v>101.13</v>
      </c>
      <c r="AA7245">
        <v>63.63</v>
      </c>
      <c r="AE7245">
        <v>60.14</v>
      </c>
      <c r="AF7245" t="s">
        <v>71</v>
      </c>
      <c r="AG7245">
        <v>6.36</v>
      </c>
      <c r="AH7245" t="s">
        <v>71</v>
      </c>
      <c r="AS7245">
        <v>32.880000000000003</v>
      </c>
      <c r="AT7245" t="s">
        <v>71</v>
      </c>
    </row>
    <row r="7246" spans="1:46" x14ac:dyDescent="0.2">
      <c r="A7246" t="s">
        <v>366</v>
      </c>
      <c r="B7246" t="s">
        <v>367</v>
      </c>
      <c r="C7246">
        <f>-69.98803172 / 41.69372537</f>
        <v>-1.6786226488256832</v>
      </c>
      <c r="D7246" t="s">
        <v>368</v>
      </c>
      <c r="E7246" t="s">
        <v>70</v>
      </c>
      <c r="F7246" s="1">
        <v>38622</v>
      </c>
      <c r="G7246">
        <v>7.5</v>
      </c>
      <c r="O7246">
        <v>0.31</v>
      </c>
      <c r="P7246" t="s">
        <v>71</v>
      </c>
      <c r="Q7246">
        <v>5.22</v>
      </c>
      <c r="R7246" t="s">
        <v>71</v>
      </c>
    </row>
    <row r="7247" spans="1:46" x14ac:dyDescent="0.2">
      <c r="A7247" t="s">
        <v>366</v>
      </c>
      <c r="B7247" t="s">
        <v>367</v>
      </c>
      <c r="C7247">
        <f>-69.98803172 / 41.69372537</f>
        <v>-1.6786226488256832</v>
      </c>
      <c r="D7247" t="s">
        <v>368</v>
      </c>
      <c r="E7247" t="s">
        <v>70</v>
      </c>
      <c r="F7247" s="1">
        <v>38960</v>
      </c>
      <c r="G7247">
        <v>0.5</v>
      </c>
      <c r="I7247">
        <v>8.43</v>
      </c>
      <c r="J7247" t="s">
        <v>71</v>
      </c>
      <c r="K7247">
        <v>1.25</v>
      </c>
      <c r="L7247" t="s">
        <v>71</v>
      </c>
      <c r="M7247">
        <v>2.16</v>
      </c>
      <c r="N7247" t="s">
        <v>71</v>
      </c>
      <c r="O7247">
        <v>6.03</v>
      </c>
      <c r="P7247" t="s">
        <v>71</v>
      </c>
      <c r="Q7247">
        <v>21</v>
      </c>
      <c r="R7247" t="s">
        <v>71</v>
      </c>
      <c r="S7247">
        <v>1.07</v>
      </c>
      <c r="T7247" t="s">
        <v>71</v>
      </c>
      <c r="U7247">
        <v>33.04</v>
      </c>
      <c r="V7247" t="s">
        <v>71</v>
      </c>
      <c r="W7247">
        <v>40.630000000000003</v>
      </c>
      <c r="X7247" t="s">
        <v>71</v>
      </c>
      <c r="Y7247">
        <v>54.59</v>
      </c>
      <c r="AA7247">
        <v>32.79</v>
      </c>
      <c r="AC7247">
        <v>48.9</v>
      </c>
      <c r="AE7247">
        <v>13.52</v>
      </c>
      <c r="AF7247" t="s">
        <v>71</v>
      </c>
      <c r="AG7247">
        <v>6.24</v>
      </c>
      <c r="AH7247" t="s">
        <v>71</v>
      </c>
      <c r="AS7247">
        <v>1.2</v>
      </c>
      <c r="AT7247" t="s">
        <v>71</v>
      </c>
    </row>
    <row r="7248" spans="1:46" x14ac:dyDescent="0.2">
      <c r="A7248" t="s">
        <v>366</v>
      </c>
      <c r="B7248" t="s">
        <v>367</v>
      </c>
      <c r="C7248">
        <f>-69.98803172 / 41.69372537</f>
        <v>-1.6786226488256832</v>
      </c>
      <c r="D7248" t="s">
        <v>368</v>
      </c>
      <c r="E7248" t="s">
        <v>70</v>
      </c>
      <c r="F7248" s="1">
        <v>38960</v>
      </c>
      <c r="G7248">
        <v>1</v>
      </c>
      <c r="O7248">
        <v>5.74</v>
      </c>
      <c r="P7248" t="s">
        <v>71</v>
      </c>
      <c r="Q7248">
        <v>20.48</v>
      </c>
      <c r="R7248" t="s">
        <v>71</v>
      </c>
    </row>
    <row r="7249" spans="1:46" x14ac:dyDescent="0.2">
      <c r="A7249" t="s">
        <v>366</v>
      </c>
      <c r="B7249" t="s">
        <v>367</v>
      </c>
      <c r="C7249">
        <f>-69.98803172 / 41.69372537</f>
        <v>-1.6786226488256832</v>
      </c>
      <c r="D7249" t="s">
        <v>368</v>
      </c>
      <c r="E7249" t="s">
        <v>70</v>
      </c>
      <c r="F7249" s="1">
        <v>38960</v>
      </c>
      <c r="G7249">
        <v>1.5</v>
      </c>
      <c r="O7249">
        <v>5.59</v>
      </c>
      <c r="P7249" t="s">
        <v>71</v>
      </c>
      <c r="Q7249">
        <v>20.41</v>
      </c>
      <c r="R7249" t="s">
        <v>71</v>
      </c>
    </row>
    <row r="7250" spans="1:46" x14ac:dyDescent="0.2">
      <c r="A7250" t="s">
        <v>366</v>
      </c>
      <c r="B7250" t="s">
        <v>367</v>
      </c>
      <c r="C7250">
        <f>-69.98803172 / 41.69372537</f>
        <v>-1.6786226488256832</v>
      </c>
      <c r="D7250" t="s">
        <v>368</v>
      </c>
      <c r="E7250" t="s">
        <v>70</v>
      </c>
      <c r="F7250" s="1">
        <v>38960</v>
      </c>
      <c r="G7250">
        <v>2</v>
      </c>
      <c r="O7250">
        <v>2.12</v>
      </c>
      <c r="P7250" t="s">
        <v>71</v>
      </c>
      <c r="Q7250">
        <v>19.66</v>
      </c>
      <c r="R7250" t="s">
        <v>71</v>
      </c>
    </row>
    <row r="7251" spans="1:46" x14ac:dyDescent="0.2">
      <c r="A7251" t="s">
        <v>366</v>
      </c>
      <c r="B7251" t="s">
        <v>367</v>
      </c>
      <c r="C7251">
        <f>-69.98803172 / 41.69372537</f>
        <v>-1.6786226488256832</v>
      </c>
      <c r="D7251" t="s">
        <v>368</v>
      </c>
      <c r="E7251" t="s">
        <v>70</v>
      </c>
      <c r="F7251" s="1">
        <v>38960</v>
      </c>
      <c r="G7251">
        <v>2.5</v>
      </c>
      <c r="O7251">
        <v>0.77</v>
      </c>
      <c r="P7251" t="s">
        <v>71</v>
      </c>
      <c r="Q7251">
        <v>16</v>
      </c>
      <c r="R7251" t="s">
        <v>71</v>
      </c>
    </row>
    <row r="7252" spans="1:46" x14ac:dyDescent="0.2">
      <c r="A7252" t="s">
        <v>366</v>
      </c>
      <c r="B7252" t="s">
        <v>367</v>
      </c>
      <c r="C7252">
        <f>-69.98803172 / 41.69372537</f>
        <v>-1.6786226488256832</v>
      </c>
      <c r="D7252" t="s">
        <v>368</v>
      </c>
      <c r="E7252" t="s">
        <v>70</v>
      </c>
      <c r="F7252" s="1">
        <v>38960</v>
      </c>
      <c r="G7252">
        <v>3</v>
      </c>
      <c r="K7252">
        <v>22.93</v>
      </c>
      <c r="L7252" t="s">
        <v>71</v>
      </c>
      <c r="O7252">
        <v>0.42</v>
      </c>
      <c r="P7252" t="s">
        <v>71</v>
      </c>
      <c r="Q7252">
        <v>12.34</v>
      </c>
      <c r="R7252" t="s">
        <v>71</v>
      </c>
      <c r="S7252">
        <v>3.73</v>
      </c>
      <c r="T7252" t="s">
        <v>71</v>
      </c>
      <c r="U7252">
        <v>115.45</v>
      </c>
      <c r="V7252" t="s">
        <v>71</v>
      </c>
      <c r="W7252">
        <v>44.07</v>
      </c>
      <c r="X7252" t="s">
        <v>71</v>
      </c>
      <c r="Y7252">
        <v>72.63</v>
      </c>
      <c r="AA7252">
        <v>61.33</v>
      </c>
      <c r="AE7252">
        <v>16.75</v>
      </c>
      <c r="AF7252" t="s">
        <v>71</v>
      </c>
      <c r="AG7252">
        <v>6.03</v>
      </c>
      <c r="AH7252" t="s">
        <v>71</v>
      </c>
      <c r="AS7252">
        <v>6.92</v>
      </c>
      <c r="AT7252" t="s">
        <v>71</v>
      </c>
    </row>
    <row r="7253" spans="1:46" x14ac:dyDescent="0.2">
      <c r="A7253" t="s">
        <v>366</v>
      </c>
      <c r="B7253" t="s">
        <v>367</v>
      </c>
      <c r="C7253">
        <f>-69.98803172 / 41.69372537</f>
        <v>-1.6786226488256832</v>
      </c>
      <c r="D7253" t="s">
        <v>368</v>
      </c>
      <c r="E7253" t="s">
        <v>70</v>
      </c>
      <c r="F7253" s="1">
        <v>38960</v>
      </c>
      <c r="G7253">
        <v>3.5</v>
      </c>
      <c r="O7253">
        <v>0.31</v>
      </c>
      <c r="P7253" t="s">
        <v>71</v>
      </c>
      <c r="Q7253">
        <v>10.039999999999999</v>
      </c>
      <c r="R7253" t="s">
        <v>71</v>
      </c>
    </row>
    <row r="7254" spans="1:46" x14ac:dyDescent="0.2">
      <c r="A7254" t="s">
        <v>366</v>
      </c>
      <c r="B7254" t="s">
        <v>367</v>
      </c>
      <c r="C7254">
        <f>-69.98803172 / 41.69372537</f>
        <v>-1.6786226488256832</v>
      </c>
      <c r="D7254" t="s">
        <v>368</v>
      </c>
      <c r="E7254" t="s">
        <v>70</v>
      </c>
      <c r="F7254" s="1">
        <v>38960</v>
      </c>
      <c r="G7254">
        <v>4</v>
      </c>
      <c r="O7254">
        <v>0.28999999999999998</v>
      </c>
      <c r="P7254" t="s">
        <v>71</v>
      </c>
      <c r="Q7254">
        <v>8.0299999999999994</v>
      </c>
      <c r="R7254" t="s">
        <v>71</v>
      </c>
    </row>
    <row r="7255" spans="1:46" x14ac:dyDescent="0.2">
      <c r="A7255" t="s">
        <v>366</v>
      </c>
      <c r="B7255" t="s">
        <v>367</v>
      </c>
      <c r="C7255">
        <f>-69.98803172 / 41.69372537</f>
        <v>-1.6786226488256832</v>
      </c>
      <c r="D7255" t="s">
        <v>368</v>
      </c>
      <c r="E7255" t="s">
        <v>70</v>
      </c>
      <c r="F7255" s="1">
        <v>38960</v>
      </c>
      <c r="G7255">
        <v>5</v>
      </c>
      <c r="O7255">
        <v>0.26</v>
      </c>
      <c r="P7255" t="s">
        <v>71</v>
      </c>
      <c r="Q7255">
        <v>6.45</v>
      </c>
      <c r="R7255" t="s">
        <v>71</v>
      </c>
    </row>
    <row r="7256" spans="1:46" x14ac:dyDescent="0.2">
      <c r="A7256" t="s">
        <v>366</v>
      </c>
      <c r="B7256" t="s">
        <v>367</v>
      </c>
      <c r="C7256">
        <f>-69.98803172 / 41.69372537</f>
        <v>-1.6786226488256832</v>
      </c>
      <c r="D7256" t="s">
        <v>368</v>
      </c>
      <c r="E7256" t="s">
        <v>70</v>
      </c>
      <c r="F7256" s="1">
        <v>38960</v>
      </c>
      <c r="G7256">
        <v>6</v>
      </c>
      <c r="O7256">
        <v>0.25</v>
      </c>
      <c r="P7256" t="s">
        <v>71</v>
      </c>
      <c r="Q7256">
        <v>5.71</v>
      </c>
      <c r="R7256" t="s">
        <v>71</v>
      </c>
    </row>
    <row r="7257" spans="1:46" x14ac:dyDescent="0.2">
      <c r="A7257" t="s">
        <v>366</v>
      </c>
      <c r="B7257" t="s">
        <v>367</v>
      </c>
      <c r="C7257">
        <f>-69.98803172 / 41.69372537</f>
        <v>-1.6786226488256832</v>
      </c>
      <c r="D7257" t="s">
        <v>368</v>
      </c>
      <c r="E7257" t="s">
        <v>70</v>
      </c>
      <c r="F7257" s="1">
        <v>38960</v>
      </c>
      <c r="G7257">
        <v>7</v>
      </c>
      <c r="O7257">
        <v>0.25</v>
      </c>
      <c r="P7257" t="s">
        <v>71</v>
      </c>
      <c r="Q7257">
        <v>5.42</v>
      </c>
      <c r="R7257" t="s">
        <v>71</v>
      </c>
    </row>
    <row r="7258" spans="1:46" x14ac:dyDescent="0.2">
      <c r="A7258" t="s">
        <v>366</v>
      </c>
      <c r="B7258" t="s">
        <v>367</v>
      </c>
      <c r="C7258">
        <f>-69.98803172 / 41.69372537</f>
        <v>-1.6786226488256832</v>
      </c>
      <c r="D7258" t="s">
        <v>368</v>
      </c>
      <c r="E7258" t="s">
        <v>70</v>
      </c>
      <c r="F7258" s="1">
        <v>38960</v>
      </c>
      <c r="G7258">
        <v>7.5</v>
      </c>
      <c r="K7258">
        <v>19.48</v>
      </c>
      <c r="L7258" t="s">
        <v>71</v>
      </c>
      <c r="S7258">
        <v>9.61</v>
      </c>
      <c r="T7258" t="s">
        <v>71</v>
      </c>
      <c r="W7258">
        <v>108.8</v>
      </c>
      <c r="X7258" t="s">
        <v>71</v>
      </c>
      <c r="AE7258">
        <v>35.72</v>
      </c>
      <c r="AF7258" t="s">
        <v>71</v>
      </c>
      <c r="AG7258">
        <v>6.32</v>
      </c>
      <c r="AH7258" t="s">
        <v>71</v>
      </c>
      <c r="AS7258">
        <v>17.96</v>
      </c>
      <c r="AT7258" t="s">
        <v>71</v>
      </c>
    </row>
    <row r="7259" spans="1:46" x14ac:dyDescent="0.2">
      <c r="A7259" t="s">
        <v>366</v>
      </c>
      <c r="B7259" t="s">
        <v>367</v>
      </c>
      <c r="C7259">
        <f>-69.98803172 / 41.69372537</f>
        <v>-1.6786226488256832</v>
      </c>
      <c r="D7259" t="s">
        <v>368</v>
      </c>
      <c r="E7259" t="s">
        <v>70</v>
      </c>
      <c r="F7259" s="1">
        <v>38960</v>
      </c>
      <c r="G7259">
        <v>8</v>
      </c>
      <c r="O7259">
        <v>0.24</v>
      </c>
      <c r="P7259" t="s">
        <v>71</v>
      </c>
      <c r="Q7259">
        <v>5.39</v>
      </c>
      <c r="R7259" t="s">
        <v>71</v>
      </c>
    </row>
    <row r="7260" spans="1:46" x14ac:dyDescent="0.2">
      <c r="A7260" t="s">
        <v>366</v>
      </c>
      <c r="B7260" t="s">
        <v>367</v>
      </c>
      <c r="C7260">
        <f>-69.98803172 / 41.69372537</f>
        <v>-1.6786226488256832</v>
      </c>
      <c r="D7260" t="s">
        <v>368</v>
      </c>
      <c r="E7260" t="s">
        <v>70</v>
      </c>
      <c r="F7260" s="1">
        <v>39337</v>
      </c>
      <c r="G7260">
        <v>0.5</v>
      </c>
      <c r="I7260">
        <v>7.95</v>
      </c>
      <c r="J7260" t="s">
        <v>71</v>
      </c>
      <c r="K7260">
        <v>3.6</v>
      </c>
      <c r="L7260" t="s">
        <v>71</v>
      </c>
      <c r="M7260">
        <v>2.27</v>
      </c>
      <c r="N7260" t="s">
        <v>71</v>
      </c>
      <c r="O7260">
        <v>6.55</v>
      </c>
      <c r="P7260" t="s">
        <v>71</v>
      </c>
      <c r="Q7260">
        <v>21.97</v>
      </c>
      <c r="R7260" t="s">
        <v>71</v>
      </c>
      <c r="S7260">
        <v>0.66</v>
      </c>
      <c r="T7260" t="s">
        <v>71</v>
      </c>
      <c r="U7260">
        <v>20.29</v>
      </c>
      <c r="V7260" t="s">
        <v>71</v>
      </c>
      <c r="W7260">
        <v>37.229999999999997</v>
      </c>
      <c r="X7260" t="s">
        <v>71</v>
      </c>
      <c r="Y7260">
        <v>47.56</v>
      </c>
      <c r="AA7260">
        <v>43.18</v>
      </c>
      <c r="AC7260">
        <v>48.19</v>
      </c>
      <c r="AE7260">
        <v>4.5</v>
      </c>
      <c r="AF7260" t="s">
        <v>71</v>
      </c>
      <c r="AG7260">
        <v>6.07</v>
      </c>
      <c r="AH7260" t="s">
        <v>71</v>
      </c>
      <c r="AS7260">
        <v>1.68</v>
      </c>
      <c r="AT7260" t="s">
        <v>71</v>
      </c>
    </row>
    <row r="7261" spans="1:46" x14ac:dyDescent="0.2">
      <c r="A7261" t="s">
        <v>366</v>
      </c>
      <c r="B7261" t="s">
        <v>367</v>
      </c>
      <c r="C7261">
        <f>-69.98803172 / 41.69372537</f>
        <v>-1.6786226488256832</v>
      </c>
      <c r="D7261" t="s">
        <v>368</v>
      </c>
      <c r="E7261" t="s">
        <v>70</v>
      </c>
      <c r="F7261" s="1">
        <v>39337</v>
      </c>
      <c r="G7261">
        <v>1</v>
      </c>
      <c r="O7261">
        <v>6.42</v>
      </c>
      <c r="P7261" t="s">
        <v>71</v>
      </c>
      <c r="Q7261">
        <v>21.89</v>
      </c>
      <c r="R7261" t="s">
        <v>71</v>
      </c>
    </row>
    <row r="7262" spans="1:46" x14ac:dyDescent="0.2">
      <c r="A7262" t="s">
        <v>366</v>
      </c>
      <c r="B7262" t="s">
        <v>367</v>
      </c>
      <c r="C7262">
        <f>-69.98803172 / 41.69372537</f>
        <v>-1.6786226488256832</v>
      </c>
      <c r="D7262" t="s">
        <v>368</v>
      </c>
      <c r="E7262" t="s">
        <v>70</v>
      </c>
      <c r="F7262" s="1">
        <v>39337</v>
      </c>
      <c r="G7262">
        <v>1.5</v>
      </c>
      <c r="O7262">
        <v>6.38</v>
      </c>
      <c r="P7262" t="s">
        <v>71</v>
      </c>
      <c r="Q7262">
        <v>21.8</v>
      </c>
      <c r="R7262" t="s">
        <v>71</v>
      </c>
    </row>
    <row r="7263" spans="1:46" x14ac:dyDescent="0.2">
      <c r="A7263" t="s">
        <v>366</v>
      </c>
      <c r="B7263" t="s">
        <v>367</v>
      </c>
      <c r="C7263">
        <f>-69.98803172 / 41.69372537</f>
        <v>-1.6786226488256832</v>
      </c>
      <c r="D7263" t="s">
        <v>368</v>
      </c>
      <c r="E7263" t="s">
        <v>70</v>
      </c>
      <c r="F7263" s="1">
        <v>39337</v>
      </c>
      <c r="G7263">
        <v>2</v>
      </c>
      <c r="O7263">
        <v>5.79</v>
      </c>
      <c r="P7263" t="s">
        <v>71</v>
      </c>
      <c r="Q7263">
        <v>21.54</v>
      </c>
      <c r="R7263" t="s">
        <v>71</v>
      </c>
    </row>
    <row r="7264" spans="1:46" x14ac:dyDescent="0.2">
      <c r="A7264" t="s">
        <v>366</v>
      </c>
      <c r="B7264" t="s">
        <v>367</v>
      </c>
      <c r="C7264">
        <f>-69.98803172 / 41.69372537</f>
        <v>-1.6786226488256832</v>
      </c>
      <c r="D7264" t="s">
        <v>368</v>
      </c>
      <c r="E7264" t="s">
        <v>70</v>
      </c>
      <c r="F7264" s="1">
        <v>39337</v>
      </c>
      <c r="G7264">
        <v>2.5</v>
      </c>
      <c r="O7264">
        <v>4.2300000000000004</v>
      </c>
      <c r="P7264" t="s">
        <v>71</v>
      </c>
      <c r="Q7264">
        <v>19.079999999999998</v>
      </c>
      <c r="R7264" t="s">
        <v>71</v>
      </c>
    </row>
    <row r="7265" spans="1:46" x14ac:dyDescent="0.2">
      <c r="A7265" t="s">
        <v>366</v>
      </c>
      <c r="B7265" t="s">
        <v>367</v>
      </c>
      <c r="C7265">
        <f>-69.98803172 / 41.69372537</f>
        <v>-1.6786226488256832</v>
      </c>
      <c r="D7265" t="s">
        <v>368</v>
      </c>
      <c r="E7265" t="s">
        <v>70</v>
      </c>
      <c r="F7265" s="1">
        <v>39337</v>
      </c>
      <c r="G7265">
        <v>3</v>
      </c>
      <c r="K7265">
        <v>8.4600000000000009</v>
      </c>
      <c r="L7265" t="s">
        <v>71</v>
      </c>
      <c r="O7265">
        <v>0.48</v>
      </c>
      <c r="P7265" t="s">
        <v>71</v>
      </c>
      <c r="Q7265">
        <v>14.59</v>
      </c>
      <c r="R7265" t="s">
        <v>71</v>
      </c>
      <c r="S7265">
        <v>0.69</v>
      </c>
      <c r="T7265" t="s">
        <v>71</v>
      </c>
      <c r="U7265">
        <v>21.49</v>
      </c>
      <c r="V7265" t="s">
        <v>71</v>
      </c>
      <c r="W7265">
        <v>41.47</v>
      </c>
      <c r="X7265" t="s">
        <v>71</v>
      </c>
      <c r="Y7265">
        <v>48.38</v>
      </c>
      <c r="AA7265">
        <v>51.55</v>
      </c>
      <c r="AE7265">
        <v>5.2</v>
      </c>
      <c r="AF7265" t="s">
        <v>71</v>
      </c>
      <c r="AG7265">
        <v>5.95</v>
      </c>
      <c r="AH7265" t="s">
        <v>71</v>
      </c>
      <c r="AS7265">
        <v>2.9</v>
      </c>
      <c r="AT7265" t="s">
        <v>71</v>
      </c>
    </row>
    <row r="7266" spans="1:46" x14ac:dyDescent="0.2">
      <c r="A7266" t="s">
        <v>366</v>
      </c>
      <c r="B7266" t="s">
        <v>367</v>
      </c>
      <c r="C7266">
        <f>-69.98803172 / 41.69372537</f>
        <v>-1.6786226488256832</v>
      </c>
      <c r="D7266" t="s">
        <v>368</v>
      </c>
      <c r="E7266" t="s">
        <v>70</v>
      </c>
      <c r="F7266" s="1">
        <v>39337</v>
      </c>
      <c r="G7266">
        <v>4</v>
      </c>
      <c r="O7266">
        <v>0.24</v>
      </c>
      <c r="P7266" t="s">
        <v>71</v>
      </c>
      <c r="Q7266">
        <v>8.91</v>
      </c>
      <c r="R7266" t="s">
        <v>71</v>
      </c>
    </row>
    <row r="7267" spans="1:46" x14ac:dyDescent="0.2">
      <c r="A7267" t="s">
        <v>366</v>
      </c>
      <c r="B7267" t="s">
        <v>367</v>
      </c>
      <c r="C7267">
        <f>-69.98803172 / 41.69372537</f>
        <v>-1.6786226488256832</v>
      </c>
      <c r="D7267" t="s">
        <v>368</v>
      </c>
      <c r="E7267" t="s">
        <v>70</v>
      </c>
      <c r="F7267" s="1">
        <v>39337</v>
      </c>
      <c r="G7267">
        <v>5</v>
      </c>
      <c r="O7267">
        <v>0.15</v>
      </c>
      <c r="P7267" t="s">
        <v>71</v>
      </c>
      <c r="Q7267">
        <v>6.71</v>
      </c>
      <c r="R7267" t="s">
        <v>71</v>
      </c>
    </row>
    <row r="7268" spans="1:46" x14ac:dyDescent="0.2">
      <c r="A7268" t="s">
        <v>366</v>
      </c>
      <c r="B7268" t="s">
        <v>367</v>
      </c>
      <c r="C7268">
        <f>-69.98803172 / 41.69372537</f>
        <v>-1.6786226488256832</v>
      </c>
      <c r="D7268" t="s">
        <v>368</v>
      </c>
      <c r="E7268" t="s">
        <v>70</v>
      </c>
      <c r="F7268" s="1">
        <v>39337</v>
      </c>
      <c r="G7268">
        <v>6</v>
      </c>
      <c r="O7268">
        <v>0.11</v>
      </c>
      <c r="P7268" t="s">
        <v>71</v>
      </c>
      <c r="Q7268">
        <v>6.01</v>
      </c>
      <c r="R7268" t="s">
        <v>71</v>
      </c>
    </row>
    <row r="7269" spans="1:46" x14ac:dyDescent="0.2">
      <c r="A7269" t="s">
        <v>366</v>
      </c>
      <c r="B7269" t="s">
        <v>367</v>
      </c>
      <c r="C7269">
        <f>-69.98803172 / 41.69372537</f>
        <v>-1.6786226488256832</v>
      </c>
      <c r="D7269" t="s">
        <v>368</v>
      </c>
      <c r="E7269" t="s">
        <v>70</v>
      </c>
      <c r="F7269" s="1">
        <v>39337</v>
      </c>
      <c r="G7269">
        <v>7</v>
      </c>
      <c r="K7269">
        <v>17.68</v>
      </c>
      <c r="L7269" t="s">
        <v>71</v>
      </c>
      <c r="O7269">
        <v>0.08</v>
      </c>
      <c r="P7269" t="s">
        <v>71</v>
      </c>
      <c r="Q7269">
        <v>5.65</v>
      </c>
      <c r="R7269" t="s">
        <v>71</v>
      </c>
      <c r="S7269">
        <v>15.82</v>
      </c>
      <c r="T7269" t="s">
        <v>71</v>
      </c>
      <c r="W7269">
        <v>112.74</v>
      </c>
      <c r="X7269" t="s">
        <v>71</v>
      </c>
      <c r="AE7269">
        <v>22.7</v>
      </c>
      <c r="AF7269" t="s">
        <v>71</v>
      </c>
      <c r="AG7269">
        <v>6.06</v>
      </c>
      <c r="AH7269" t="s">
        <v>71</v>
      </c>
      <c r="AS7269">
        <v>26.86</v>
      </c>
      <c r="AT7269" t="s">
        <v>71</v>
      </c>
    </row>
    <row r="7270" spans="1:46" x14ac:dyDescent="0.2">
      <c r="A7270" t="s">
        <v>366</v>
      </c>
      <c r="B7270" t="s">
        <v>367</v>
      </c>
      <c r="C7270">
        <f>-69.98803172 / 41.69372537</f>
        <v>-1.6786226488256832</v>
      </c>
      <c r="D7270" t="s">
        <v>368</v>
      </c>
      <c r="E7270" t="s">
        <v>70</v>
      </c>
      <c r="F7270" s="1">
        <v>39337</v>
      </c>
      <c r="G7270">
        <v>7.5</v>
      </c>
      <c r="O7270">
        <v>0.08</v>
      </c>
      <c r="P7270" t="s">
        <v>71</v>
      </c>
      <c r="Q7270">
        <v>5.59</v>
      </c>
      <c r="R7270" t="s">
        <v>71</v>
      </c>
    </row>
    <row r="7271" spans="1:46" x14ac:dyDescent="0.2">
      <c r="A7271" t="s">
        <v>366</v>
      </c>
      <c r="B7271" t="s">
        <v>367</v>
      </c>
      <c r="C7271">
        <f>-69.98803172 / 41.69372537</f>
        <v>-1.6786226488256832</v>
      </c>
      <c r="D7271" t="s">
        <v>368</v>
      </c>
      <c r="E7271" t="s">
        <v>70</v>
      </c>
      <c r="F7271" s="1">
        <v>39709</v>
      </c>
      <c r="G7271">
        <v>0.5</v>
      </c>
      <c r="I7271">
        <v>8.01</v>
      </c>
      <c r="J7271" t="s">
        <v>71</v>
      </c>
      <c r="K7271">
        <v>3.73</v>
      </c>
      <c r="L7271" t="s">
        <v>71</v>
      </c>
      <c r="M7271">
        <v>3.14</v>
      </c>
      <c r="N7271" t="s">
        <v>71</v>
      </c>
      <c r="O7271">
        <v>8.3000000000000007</v>
      </c>
      <c r="P7271" t="s">
        <v>71</v>
      </c>
      <c r="Q7271">
        <v>21.6</v>
      </c>
      <c r="R7271" t="s">
        <v>71</v>
      </c>
      <c r="S7271">
        <v>0.48</v>
      </c>
      <c r="T7271" t="s">
        <v>71</v>
      </c>
      <c r="U7271">
        <v>14.87</v>
      </c>
      <c r="V7271" t="s">
        <v>71</v>
      </c>
      <c r="W7271">
        <v>23.14</v>
      </c>
      <c r="X7271" t="s">
        <v>71</v>
      </c>
      <c r="Y7271">
        <v>43.07</v>
      </c>
      <c r="AA7271">
        <v>43.51</v>
      </c>
      <c r="AC7271">
        <v>43.51</v>
      </c>
      <c r="AE7271">
        <v>5.2</v>
      </c>
      <c r="AF7271" t="s">
        <v>71</v>
      </c>
      <c r="AG7271">
        <v>6.42</v>
      </c>
      <c r="AH7271" t="s">
        <v>71</v>
      </c>
      <c r="AS7271">
        <v>1.99</v>
      </c>
      <c r="AT7271" t="s">
        <v>71</v>
      </c>
    </row>
    <row r="7272" spans="1:46" x14ac:dyDescent="0.2">
      <c r="A7272" t="s">
        <v>366</v>
      </c>
      <c r="B7272" t="s">
        <v>367</v>
      </c>
      <c r="C7272">
        <f>-69.98803172 / 41.69372537</f>
        <v>-1.6786226488256832</v>
      </c>
      <c r="D7272" t="s">
        <v>368</v>
      </c>
      <c r="E7272" t="s">
        <v>70</v>
      </c>
      <c r="F7272" s="1">
        <v>39709</v>
      </c>
      <c r="G7272">
        <v>1</v>
      </c>
      <c r="O7272">
        <v>8.3000000000000007</v>
      </c>
      <c r="P7272" t="s">
        <v>71</v>
      </c>
      <c r="Q7272">
        <v>21.4</v>
      </c>
      <c r="R7272" t="s">
        <v>71</v>
      </c>
    </row>
    <row r="7273" spans="1:46" x14ac:dyDescent="0.2">
      <c r="A7273" t="s">
        <v>366</v>
      </c>
      <c r="B7273" t="s">
        <v>367</v>
      </c>
      <c r="C7273">
        <f>-69.98803172 / 41.69372537</f>
        <v>-1.6786226488256832</v>
      </c>
      <c r="D7273" t="s">
        <v>368</v>
      </c>
      <c r="E7273" t="s">
        <v>70</v>
      </c>
      <c r="F7273" s="1">
        <v>39709</v>
      </c>
      <c r="G7273">
        <v>2</v>
      </c>
      <c r="O7273">
        <v>8</v>
      </c>
      <c r="P7273" t="s">
        <v>71</v>
      </c>
      <c r="Q7273">
        <v>21.2</v>
      </c>
      <c r="R7273" t="s">
        <v>71</v>
      </c>
    </row>
    <row r="7274" spans="1:46" x14ac:dyDescent="0.2">
      <c r="A7274" t="s">
        <v>366</v>
      </c>
      <c r="B7274" t="s">
        <v>367</v>
      </c>
      <c r="C7274">
        <f>-69.98803172 / 41.69372537</f>
        <v>-1.6786226488256832</v>
      </c>
      <c r="D7274" t="s">
        <v>368</v>
      </c>
      <c r="E7274" t="s">
        <v>70</v>
      </c>
      <c r="F7274" s="1">
        <v>39709</v>
      </c>
      <c r="G7274">
        <v>2.5</v>
      </c>
      <c r="O7274">
        <v>7.69</v>
      </c>
      <c r="P7274" t="s">
        <v>71</v>
      </c>
      <c r="Q7274">
        <v>21</v>
      </c>
      <c r="R7274" t="s">
        <v>71</v>
      </c>
    </row>
    <row r="7275" spans="1:46" x14ac:dyDescent="0.2">
      <c r="A7275" t="s">
        <v>366</v>
      </c>
      <c r="B7275" t="s">
        <v>367</v>
      </c>
      <c r="C7275">
        <f>-69.98803172 / 41.69372537</f>
        <v>-1.6786226488256832</v>
      </c>
      <c r="D7275" t="s">
        <v>368</v>
      </c>
      <c r="E7275" t="s">
        <v>70</v>
      </c>
      <c r="F7275" s="1">
        <v>39709</v>
      </c>
      <c r="G7275">
        <v>3</v>
      </c>
      <c r="K7275">
        <v>60.12</v>
      </c>
      <c r="L7275" t="s">
        <v>71</v>
      </c>
      <c r="O7275">
        <v>2.6</v>
      </c>
      <c r="P7275" t="s">
        <v>71</v>
      </c>
      <c r="Q7275">
        <v>19.100000000000001</v>
      </c>
      <c r="R7275" t="s">
        <v>71</v>
      </c>
      <c r="S7275">
        <v>0.92</v>
      </c>
      <c r="T7275" t="s">
        <v>71</v>
      </c>
      <c r="W7275">
        <v>25.66</v>
      </c>
      <c r="X7275" t="s">
        <v>71</v>
      </c>
      <c r="Y7275">
        <v>2.95</v>
      </c>
      <c r="AA7275">
        <v>70.790000000000006</v>
      </c>
      <c r="AE7275">
        <v>5.2</v>
      </c>
      <c r="AF7275" t="s">
        <v>71</v>
      </c>
      <c r="AG7275">
        <v>6.01</v>
      </c>
      <c r="AH7275" t="s">
        <v>71</v>
      </c>
      <c r="AS7275">
        <v>0.03</v>
      </c>
      <c r="AT7275" t="s">
        <v>71</v>
      </c>
    </row>
    <row r="7276" spans="1:46" x14ac:dyDescent="0.2">
      <c r="A7276" t="s">
        <v>366</v>
      </c>
      <c r="B7276" t="s">
        <v>367</v>
      </c>
      <c r="C7276">
        <f>-69.98803172 / 41.69372537</f>
        <v>-1.6786226488256832</v>
      </c>
      <c r="D7276" t="s">
        <v>368</v>
      </c>
      <c r="E7276" t="s">
        <v>70</v>
      </c>
      <c r="F7276" s="1">
        <v>39709</v>
      </c>
      <c r="G7276">
        <v>3.5</v>
      </c>
      <c r="O7276">
        <v>0.56000000000000005</v>
      </c>
      <c r="P7276" t="s">
        <v>71</v>
      </c>
      <c r="Q7276">
        <v>15.8</v>
      </c>
      <c r="R7276" t="s">
        <v>71</v>
      </c>
    </row>
    <row r="7277" spans="1:46" x14ac:dyDescent="0.2">
      <c r="A7277" t="s">
        <v>366</v>
      </c>
      <c r="B7277" t="s">
        <v>367</v>
      </c>
      <c r="C7277">
        <f>-69.98803172 / 41.69372537</f>
        <v>-1.6786226488256832</v>
      </c>
      <c r="D7277" t="s">
        <v>368</v>
      </c>
      <c r="E7277" t="s">
        <v>70</v>
      </c>
      <c r="F7277" s="1">
        <v>39709</v>
      </c>
      <c r="G7277">
        <v>4</v>
      </c>
      <c r="O7277">
        <v>0.51</v>
      </c>
      <c r="P7277" t="s">
        <v>71</v>
      </c>
      <c r="Q7277">
        <v>12.6</v>
      </c>
      <c r="R7277" t="s">
        <v>71</v>
      </c>
    </row>
    <row r="7278" spans="1:46" x14ac:dyDescent="0.2">
      <c r="A7278" t="s">
        <v>366</v>
      </c>
      <c r="B7278" t="s">
        <v>367</v>
      </c>
      <c r="C7278">
        <f>-69.98803172 / 41.69372537</f>
        <v>-1.6786226488256832</v>
      </c>
      <c r="D7278" t="s">
        <v>368</v>
      </c>
      <c r="E7278" t="s">
        <v>70</v>
      </c>
      <c r="F7278" s="1">
        <v>39709</v>
      </c>
      <c r="G7278">
        <v>5</v>
      </c>
      <c r="O7278">
        <v>0.23</v>
      </c>
      <c r="P7278" t="s">
        <v>71</v>
      </c>
      <c r="Q7278">
        <v>8.1</v>
      </c>
      <c r="R7278" t="s">
        <v>71</v>
      </c>
    </row>
    <row r="7279" spans="1:46" x14ac:dyDescent="0.2">
      <c r="A7279" t="s">
        <v>366</v>
      </c>
      <c r="B7279" t="s">
        <v>367</v>
      </c>
      <c r="C7279">
        <f>-69.98803172 / 41.69372537</f>
        <v>-1.6786226488256832</v>
      </c>
      <c r="D7279" t="s">
        <v>368</v>
      </c>
      <c r="E7279" t="s">
        <v>70</v>
      </c>
      <c r="F7279" s="1">
        <v>39709</v>
      </c>
      <c r="G7279">
        <v>6</v>
      </c>
      <c r="O7279">
        <v>0.21</v>
      </c>
      <c r="P7279" t="s">
        <v>71</v>
      </c>
      <c r="Q7279">
        <v>6.4</v>
      </c>
      <c r="R7279" t="s">
        <v>71</v>
      </c>
    </row>
    <row r="7280" spans="1:46" x14ac:dyDescent="0.2">
      <c r="A7280" t="s">
        <v>366</v>
      </c>
      <c r="B7280" t="s">
        <v>367</v>
      </c>
      <c r="C7280">
        <f>-69.98803172 / 41.69372537</f>
        <v>-1.6786226488256832</v>
      </c>
      <c r="D7280" t="s">
        <v>368</v>
      </c>
      <c r="E7280" t="s">
        <v>70</v>
      </c>
      <c r="F7280" s="1">
        <v>39709</v>
      </c>
      <c r="G7280">
        <v>7</v>
      </c>
      <c r="O7280">
        <v>0.21</v>
      </c>
      <c r="P7280" t="s">
        <v>71</v>
      </c>
      <c r="Q7280">
        <v>6</v>
      </c>
      <c r="R7280" t="s">
        <v>71</v>
      </c>
    </row>
    <row r="7281" spans="1:46" x14ac:dyDescent="0.2">
      <c r="A7281" t="s">
        <v>366</v>
      </c>
      <c r="B7281" t="s">
        <v>367</v>
      </c>
      <c r="C7281">
        <f>-69.98803172 / 41.69372537</f>
        <v>-1.6786226488256832</v>
      </c>
      <c r="D7281" t="s">
        <v>368</v>
      </c>
      <c r="E7281" t="s">
        <v>70</v>
      </c>
      <c r="F7281" s="1">
        <v>39709</v>
      </c>
      <c r="G7281">
        <v>7.5</v>
      </c>
      <c r="K7281">
        <v>8.98</v>
      </c>
      <c r="L7281" t="s">
        <v>71</v>
      </c>
      <c r="O7281">
        <v>0.21</v>
      </c>
      <c r="P7281" t="s">
        <v>71</v>
      </c>
      <c r="Q7281">
        <v>5.8</v>
      </c>
      <c r="R7281" t="s">
        <v>71</v>
      </c>
      <c r="S7281">
        <v>6.77</v>
      </c>
      <c r="T7281" t="s">
        <v>71</v>
      </c>
      <c r="U7281">
        <v>209.69</v>
      </c>
      <c r="V7281" t="s">
        <v>71</v>
      </c>
      <c r="W7281">
        <v>170.27</v>
      </c>
      <c r="X7281" t="s">
        <v>71</v>
      </c>
      <c r="Y7281">
        <v>81.23</v>
      </c>
      <c r="AA7281">
        <v>52.13</v>
      </c>
      <c r="AE7281">
        <v>26.2</v>
      </c>
      <c r="AF7281" t="s">
        <v>71</v>
      </c>
      <c r="AG7281">
        <v>6.05</v>
      </c>
      <c r="AH7281" t="s">
        <v>71</v>
      </c>
      <c r="AS7281">
        <v>18.34</v>
      </c>
      <c r="AT7281" t="s">
        <v>71</v>
      </c>
    </row>
    <row r="7282" spans="1:46" x14ac:dyDescent="0.2">
      <c r="A7282" t="s">
        <v>369</v>
      </c>
      <c r="B7282" t="s">
        <v>370</v>
      </c>
      <c r="C7282">
        <f>-70.0008148 / 41.69280451</f>
        <v>-1.6789663257891498</v>
      </c>
      <c r="D7282" t="s">
        <v>371</v>
      </c>
      <c r="E7282" t="s">
        <v>70</v>
      </c>
      <c r="F7282" s="1">
        <v>37143</v>
      </c>
      <c r="G7282">
        <v>0.5</v>
      </c>
      <c r="I7282">
        <v>2.44</v>
      </c>
      <c r="J7282" t="s">
        <v>71</v>
      </c>
      <c r="K7282">
        <v>2.92</v>
      </c>
      <c r="L7282" t="s">
        <v>71</v>
      </c>
      <c r="M7282">
        <v>2.44</v>
      </c>
      <c r="N7282" t="s">
        <v>71</v>
      </c>
      <c r="O7282">
        <v>7.71</v>
      </c>
      <c r="P7282" t="s">
        <v>71</v>
      </c>
      <c r="Q7282">
        <v>25.58</v>
      </c>
      <c r="R7282" t="s">
        <v>71</v>
      </c>
      <c r="S7282">
        <v>0.65</v>
      </c>
      <c r="T7282" t="s">
        <v>71</v>
      </c>
      <c r="U7282">
        <v>20.13</v>
      </c>
      <c r="V7282" t="s">
        <v>71</v>
      </c>
      <c r="W7282">
        <v>38.700000000000003</v>
      </c>
      <c r="X7282" t="s">
        <v>71</v>
      </c>
      <c r="Y7282">
        <v>47.44</v>
      </c>
      <c r="AA7282">
        <v>41.11</v>
      </c>
      <c r="AC7282">
        <v>47.15</v>
      </c>
      <c r="AE7282">
        <v>2.4</v>
      </c>
      <c r="AF7282" t="s">
        <v>71</v>
      </c>
      <c r="AG7282">
        <v>6.27</v>
      </c>
      <c r="AH7282" t="s">
        <v>71</v>
      </c>
      <c r="AS7282">
        <v>2.39</v>
      </c>
      <c r="AT7282" t="s">
        <v>71</v>
      </c>
    </row>
    <row r="7283" spans="1:46" x14ac:dyDescent="0.2">
      <c r="A7283" t="s">
        <v>369</v>
      </c>
      <c r="B7283" t="s">
        <v>370</v>
      </c>
      <c r="C7283">
        <f>-70.0008148 / 41.69280451</f>
        <v>-1.6789663257891498</v>
      </c>
      <c r="D7283" t="s">
        <v>371</v>
      </c>
      <c r="E7283" t="s">
        <v>70</v>
      </c>
      <c r="F7283" s="1">
        <v>37143</v>
      </c>
      <c r="G7283">
        <v>1</v>
      </c>
      <c r="O7283">
        <v>7.82</v>
      </c>
      <c r="P7283" t="s">
        <v>71</v>
      </c>
      <c r="Q7283">
        <v>25.43</v>
      </c>
      <c r="R7283" t="s">
        <v>71</v>
      </c>
    </row>
    <row r="7284" spans="1:46" x14ac:dyDescent="0.2">
      <c r="A7284" t="s">
        <v>369</v>
      </c>
      <c r="B7284" t="s">
        <v>370</v>
      </c>
      <c r="C7284">
        <f>-70.0008148 / 41.69280451</f>
        <v>-1.6789663257891498</v>
      </c>
      <c r="D7284" t="s">
        <v>371</v>
      </c>
      <c r="E7284" t="s">
        <v>70</v>
      </c>
      <c r="F7284" s="1">
        <v>37143</v>
      </c>
      <c r="G7284">
        <v>1.5</v>
      </c>
      <c r="K7284">
        <v>3.75</v>
      </c>
      <c r="L7284" t="s">
        <v>71</v>
      </c>
      <c r="O7284">
        <v>7.85</v>
      </c>
      <c r="P7284" t="s">
        <v>71</v>
      </c>
      <c r="Q7284">
        <v>25.34</v>
      </c>
      <c r="R7284" t="s">
        <v>71</v>
      </c>
      <c r="S7284">
        <v>0.59</v>
      </c>
      <c r="T7284" t="s">
        <v>71</v>
      </c>
      <c r="U7284">
        <v>18.27</v>
      </c>
      <c r="V7284" t="s">
        <v>71</v>
      </c>
      <c r="W7284">
        <v>40.200000000000003</v>
      </c>
      <c r="X7284" t="s">
        <v>71</v>
      </c>
      <c r="Y7284">
        <v>46.04</v>
      </c>
      <c r="AA7284">
        <v>43.57</v>
      </c>
      <c r="AE7284">
        <v>2.5</v>
      </c>
      <c r="AF7284" t="s">
        <v>71</v>
      </c>
      <c r="AG7284">
        <v>6.28</v>
      </c>
      <c r="AH7284" t="s">
        <v>71</v>
      </c>
      <c r="AS7284">
        <v>2.3199999999999998</v>
      </c>
      <c r="AT7284" t="s">
        <v>71</v>
      </c>
    </row>
    <row r="7285" spans="1:46" x14ac:dyDescent="0.2">
      <c r="A7285" t="s">
        <v>369</v>
      </c>
      <c r="B7285" t="s">
        <v>370</v>
      </c>
      <c r="C7285">
        <f>-70.0008148 / 41.69280451</f>
        <v>-1.6789663257891498</v>
      </c>
      <c r="D7285" t="s">
        <v>371</v>
      </c>
      <c r="E7285" t="s">
        <v>70</v>
      </c>
      <c r="F7285" s="1">
        <v>37143</v>
      </c>
      <c r="G7285">
        <v>2</v>
      </c>
      <c r="O7285">
        <v>7.12</v>
      </c>
      <c r="P7285" t="s">
        <v>71</v>
      </c>
      <c r="Q7285">
        <v>25.19</v>
      </c>
      <c r="R7285" t="s">
        <v>71</v>
      </c>
    </row>
    <row r="7286" spans="1:46" x14ac:dyDescent="0.2">
      <c r="A7286" t="s">
        <v>369</v>
      </c>
      <c r="B7286" t="s">
        <v>370</v>
      </c>
      <c r="C7286">
        <f>-70.0008148 / 41.69280451</f>
        <v>-1.6789663257891498</v>
      </c>
      <c r="D7286" t="s">
        <v>371</v>
      </c>
      <c r="E7286" t="s">
        <v>70</v>
      </c>
      <c r="F7286" s="1">
        <v>37873</v>
      </c>
      <c r="G7286">
        <v>0.5</v>
      </c>
      <c r="I7286">
        <v>2.81</v>
      </c>
      <c r="J7286" t="s">
        <v>71</v>
      </c>
      <c r="K7286">
        <v>1.76</v>
      </c>
      <c r="L7286" t="s">
        <v>71</v>
      </c>
      <c r="M7286">
        <v>2.81</v>
      </c>
      <c r="N7286" t="s">
        <v>71</v>
      </c>
      <c r="O7286">
        <v>7.01</v>
      </c>
      <c r="P7286" t="s">
        <v>71</v>
      </c>
      <c r="Q7286">
        <v>21.2</v>
      </c>
      <c r="R7286" t="s">
        <v>71</v>
      </c>
      <c r="S7286">
        <v>0.7</v>
      </c>
      <c r="T7286" t="s">
        <v>71</v>
      </c>
      <c r="U7286">
        <v>21.68</v>
      </c>
      <c r="V7286" t="s">
        <v>71</v>
      </c>
      <c r="W7286">
        <v>25.3</v>
      </c>
      <c r="X7286" t="s">
        <v>71</v>
      </c>
      <c r="Y7286">
        <v>48.51</v>
      </c>
      <c r="AA7286">
        <v>36.15</v>
      </c>
      <c r="AC7286">
        <v>45.11</v>
      </c>
      <c r="AE7286">
        <v>0.28999999999999998</v>
      </c>
      <c r="AF7286" t="s">
        <v>71</v>
      </c>
      <c r="AG7286">
        <v>6.16</v>
      </c>
      <c r="AH7286" t="s">
        <v>71</v>
      </c>
      <c r="AS7286">
        <v>1.79</v>
      </c>
      <c r="AT7286" t="s">
        <v>71</v>
      </c>
    </row>
    <row r="7287" spans="1:46" x14ac:dyDescent="0.2">
      <c r="A7287" t="s">
        <v>369</v>
      </c>
      <c r="B7287" t="s">
        <v>370</v>
      </c>
      <c r="C7287">
        <f>-70.0008148 / 41.69280451</f>
        <v>-1.6789663257891498</v>
      </c>
      <c r="D7287" t="s">
        <v>371</v>
      </c>
      <c r="E7287" t="s">
        <v>70</v>
      </c>
      <c r="F7287" s="1">
        <v>37873</v>
      </c>
      <c r="G7287">
        <v>1</v>
      </c>
      <c r="O7287">
        <v>6.89</v>
      </c>
      <c r="P7287" t="s">
        <v>71</v>
      </c>
      <c r="Q7287">
        <v>21.09</v>
      </c>
      <c r="R7287" t="s">
        <v>71</v>
      </c>
    </row>
    <row r="7288" spans="1:46" x14ac:dyDescent="0.2">
      <c r="A7288" t="s">
        <v>369</v>
      </c>
      <c r="B7288" t="s">
        <v>370</v>
      </c>
      <c r="C7288">
        <f>-70.0008148 / 41.69280451</f>
        <v>-1.6789663257891498</v>
      </c>
      <c r="D7288" t="s">
        <v>371</v>
      </c>
      <c r="E7288" t="s">
        <v>70</v>
      </c>
      <c r="F7288" s="1">
        <v>37873</v>
      </c>
      <c r="G7288">
        <v>1.5</v>
      </c>
      <c r="O7288">
        <v>6.5</v>
      </c>
      <c r="P7288" t="s">
        <v>71</v>
      </c>
      <c r="Q7288">
        <v>21.01</v>
      </c>
      <c r="R7288" t="s">
        <v>71</v>
      </c>
    </row>
    <row r="7289" spans="1:46" x14ac:dyDescent="0.2">
      <c r="A7289" t="s">
        <v>369</v>
      </c>
      <c r="B7289" t="s">
        <v>370</v>
      </c>
      <c r="C7289">
        <f>-70.0008148 / 41.69280451</f>
        <v>-1.6789663257891498</v>
      </c>
      <c r="D7289" t="s">
        <v>371</v>
      </c>
      <c r="E7289" t="s">
        <v>70</v>
      </c>
      <c r="F7289" s="1">
        <v>37873</v>
      </c>
      <c r="G7289">
        <v>2</v>
      </c>
      <c r="K7289">
        <v>1.59</v>
      </c>
      <c r="L7289" t="s">
        <v>71</v>
      </c>
      <c r="O7289">
        <v>6.81</v>
      </c>
      <c r="P7289" t="s">
        <v>71</v>
      </c>
      <c r="Q7289">
        <v>20.98</v>
      </c>
      <c r="R7289" t="s">
        <v>71</v>
      </c>
      <c r="S7289">
        <v>0.9</v>
      </c>
      <c r="T7289" t="s">
        <v>71</v>
      </c>
      <c r="W7289">
        <v>27.3</v>
      </c>
      <c r="X7289" t="s">
        <v>71</v>
      </c>
      <c r="Y7289">
        <v>2.63</v>
      </c>
      <c r="AA7289">
        <v>35.15</v>
      </c>
      <c r="AE7289">
        <v>0.28000000000000003</v>
      </c>
      <c r="AF7289" t="s">
        <v>71</v>
      </c>
      <c r="AG7289">
        <v>6.13</v>
      </c>
      <c r="AH7289" t="s">
        <v>71</v>
      </c>
      <c r="AS7289">
        <v>2.17</v>
      </c>
      <c r="AT7289" t="s">
        <v>71</v>
      </c>
    </row>
    <row r="7290" spans="1:46" x14ac:dyDescent="0.2">
      <c r="A7290" t="s">
        <v>369</v>
      </c>
      <c r="B7290" t="s">
        <v>370</v>
      </c>
      <c r="C7290">
        <f>-70.0008148 / 41.69280451</f>
        <v>-1.6789663257891498</v>
      </c>
      <c r="D7290" t="s">
        <v>371</v>
      </c>
      <c r="E7290" t="s">
        <v>70</v>
      </c>
      <c r="F7290" s="1">
        <v>37873</v>
      </c>
      <c r="G7290">
        <v>2.5</v>
      </c>
      <c r="O7290">
        <v>6.68</v>
      </c>
      <c r="P7290" t="s">
        <v>71</v>
      </c>
      <c r="Q7290">
        <v>20.83</v>
      </c>
      <c r="R7290" t="s">
        <v>71</v>
      </c>
    </row>
    <row r="7291" spans="1:46" x14ac:dyDescent="0.2">
      <c r="A7291" t="s">
        <v>369</v>
      </c>
      <c r="B7291" t="s">
        <v>370</v>
      </c>
      <c r="C7291">
        <f>-70.0008148 / 41.69280451</f>
        <v>-1.6789663257891498</v>
      </c>
      <c r="D7291" t="s">
        <v>371</v>
      </c>
      <c r="E7291" t="s">
        <v>70</v>
      </c>
      <c r="F7291" s="1">
        <v>38246</v>
      </c>
      <c r="G7291">
        <v>0.5</v>
      </c>
      <c r="I7291">
        <v>2.38</v>
      </c>
      <c r="J7291" t="s">
        <v>71</v>
      </c>
      <c r="K7291">
        <v>3.7</v>
      </c>
      <c r="L7291" t="s">
        <v>71</v>
      </c>
      <c r="M7291">
        <v>2.33</v>
      </c>
      <c r="N7291" t="s">
        <v>71</v>
      </c>
      <c r="O7291">
        <v>7.14</v>
      </c>
      <c r="P7291" t="s">
        <v>71</v>
      </c>
      <c r="Q7291">
        <v>21.64</v>
      </c>
      <c r="R7291" t="s">
        <v>71</v>
      </c>
      <c r="S7291">
        <v>0.43</v>
      </c>
      <c r="T7291" t="s">
        <v>71</v>
      </c>
      <c r="U7291">
        <v>13.32</v>
      </c>
      <c r="V7291" t="s">
        <v>71</v>
      </c>
      <c r="W7291">
        <v>50.18</v>
      </c>
      <c r="X7291" t="s">
        <v>71</v>
      </c>
      <c r="Y7291">
        <v>41.49</v>
      </c>
      <c r="AA7291">
        <v>43.43</v>
      </c>
      <c r="AC7291">
        <v>47.81</v>
      </c>
      <c r="AE7291">
        <v>5.85</v>
      </c>
      <c r="AF7291" t="s">
        <v>71</v>
      </c>
      <c r="AG7291">
        <v>6.11</v>
      </c>
      <c r="AH7291" t="s">
        <v>71</v>
      </c>
      <c r="AS7291">
        <v>2.2400000000000002</v>
      </c>
      <c r="AT7291" t="s">
        <v>71</v>
      </c>
    </row>
    <row r="7292" spans="1:46" x14ac:dyDescent="0.2">
      <c r="A7292" t="s">
        <v>369</v>
      </c>
      <c r="B7292" t="s">
        <v>370</v>
      </c>
      <c r="C7292">
        <f>-70.0008148 / 41.69280451</f>
        <v>-1.6789663257891498</v>
      </c>
      <c r="D7292" t="s">
        <v>371</v>
      </c>
      <c r="E7292" t="s">
        <v>70</v>
      </c>
      <c r="F7292" s="1">
        <v>38246</v>
      </c>
      <c r="G7292">
        <v>1</v>
      </c>
      <c r="O7292">
        <v>6.71</v>
      </c>
      <c r="P7292" t="s">
        <v>71</v>
      </c>
      <c r="Q7292">
        <v>21.52</v>
      </c>
      <c r="R7292" t="s">
        <v>71</v>
      </c>
    </row>
    <row r="7293" spans="1:46" x14ac:dyDescent="0.2">
      <c r="A7293" t="s">
        <v>369</v>
      </c>
      <c r="B7293" t="s">
        <v>370</v>
      </c>
      <c r="C7293">
        <f>-70.0008148 / 41.69280451</f>
        <v>-1.6789663257891498</v>
      </c>
      <c r="D7293" t="s">
        <v>371</v>
      </c>
      <c r="E7293" t="s">
        <v>70</v>
      </c>
      <c r="F7293" s="1">
        <v>38246</v>
      </c>
      <c r="G7293">
        <v>1.3</v>
      </c>
      <c r="K7293">
        <v>4.5999999999999996</v>
      </c>
      <c r="L7293" t="s">
        <v>71</v>
      </c>
      <c r="S7293">
        <v>0.56000000000000005</v>
      </c>
      <c r="T7293" t="s">
        <v>71</v>
      </c>
      <c r="U7293">
        <v>17.350000000000001</v>
      </c>
      <c r="V7293" t="s">
        <v>71</v>
      </c>
      <c r="W7293">
        <v>47.39</v>
      </c>
      <c r="X7293" t="s">
        <v>71</v>
      </c>
      <c r="Y7293">
        <v>45.3</v>
      </c>
      <c r="AA7293">
        <v>45.57</v>
      </c>
      <c r="AE7293">
        <v>5.85</v>
      </c>
      <c r="AF7293" t="s">
        <v>71</v>
      </c>
      <c r="AG7293">
        <v>6.12</v>
      </c>
      <c r="AH7293" t="s">
        <v>71</v>
      </c>
      <c r="AS7293">
        <v>2.83</v>
      </c>
      <c r="AT7293" t="s">
        <v>71</v>
      </c>
    </row>
    <row r="7294" spans="1:46" x14ac:dyDescent="0.2">
      <c r="A7294" t="s">
        <v>369</v>
      </c>
      <c r="B7294" t="s">
        <v>370</v>
      </c>
      <c r="C7294">
        <f>-70.0008148 / 41.69280451</f>
        <v>-1.6789663257891498</v>
      </c>
      <c r="D7294" t="s">
        <v>371</v>
      </c>
      <c r="E7294" t="s">
        <v>70</v>
      </c>
      <c r="F7294" s="1">
        <v>38246</v>
      </c>
      <c r="G7294">
        <v>1.5</v>
      </c>
      <c r="O7294">
        <v>6.6</v>
      </c>
      <c r="P7294" t="s">
        <v>71</v>
      </c>
      <c r="Q7294">
        <v>21.48</v>
      </c>
      <c r="R7294" t="s">
        <v>71</v>
      </c>
    </row>
    <row r="7295" spans="1:46" x14ac:dyDescent="0.2">
      <c r="A7295" t="s">
        <v>369</v>
      </c>
      <c r="B7295" t="s">
        <v>370</v>
      </c>
      <c r="C7295">
        <f>-70.0008148 / 41.69280451</f>
        <v>-1.6789663257891498</v>
      </c>
      <c r="D7295" t="s">
        <v>371</v>
      </c>
      <c r="E7295" t="s">
        <v>70</v>
      </c>
      <c r="F7295" s="1">
        <v>38246</v>
      </c>
      <c r="G7295">
        <v>2</v>
      </c>
      <c r="O7295">
        <v>6.42</v>
      </c>
      <c r="P7295" t="s">
        <v>71</v>
      </c>
      <c r="Q7295">
        <v>21.44</v>
      </c>
      <c r="R7295" t="s">
        <v>71</v>
      </c>
    </row>
    <row r="7296" spans="1:46" x14ac:dyDescent="0.2">
      <c r="A7296" t="s">
        <v>369</v>
      </c>
      <c r="B7296" t="s">
        <v>370</v>
      </c>
      <c r="C7296">
        <f>-70.0008148 / 41.69280451</f>
        <v>-1.6789663257891498</v>
      </c>
      <c r="D7296" t="s">
        <v>371</v>
      </c>
      <c r="E7296" t="s">
        <v>70</v>
      </c>
      <c r="F7296" s="1">
        <v>38622</v>
      </c>
      <c r="G7296">
        <v>0.5</v>
      </c>
      <c r="I7296">
        <v>2.8</v>
      </c>
      <c r="J7296" t="s">
        <v>71</v>
      </c>
      <c r="K7296">
        <v>7.1</v>
      </c>
      <c r="L7296" t="s">
        <v>71</v>
      </c>
      <c r="M7296">
        <v>2.5</v>
      </c>
      <c r="N7296" t="s">
        <v>71</v>
      </c>
      <c r="O7296">
        <v>7.15</v>
      </c>
      <c r="P7296" t="s">
        <v>71</v>
      </c>
      <c r="Q7296">
        <v>21.25</v>
      </c>
      <c r="R7296" t="s">
        <v>71</v>
      </c>
      <c r="S7296">
        <v>0.5</v>
      </c>
      <c r="T7296" t="s">
        <v>71</v>
      </c>
      <c r="U7296">
        <v>15.49</v>
      </c>
      <c r="V7296" t="s">
        <v>71</v>
      </c>
      <c r="W7296">
        <v>31.58</v>
      </c>
      <c r="X7296" t="s">
        <v>71</v>
      </c>
      <c r="Y7296">
        <v>43.66</v>
      </c>
      <c r="AA7296">
        <v>49.83</v>
      </c>
      <c r="AC7296">
        <v>46.8</v>
      </c>
      <c r="AE7296">
        <v>6.86</v>
      </c>
      <c r="AF7296" t="s">
        <v>71</v>
      </c>
      <c r="AG7296">
        <v>6.23</v>
      </c>
      <c r="AH7296" t="s">
        <v>71</v>
      </c>
      <c r="AS7296">
        <v>4.41</v>
      </c>
      <c r="AT7296" t="s">
        <v>71</v>
      </c>
    </row>
    <row r="7297" spans="1:46" x14ac:dyDescent="0.2">
      <c r="A7297" t="s">
        <v>369</v>
      </c>
      <c r="B7297" t="s">
        <v>370</v>
      </c>
      <c r="C7297">
        <f>-70.0008148 / 41.69280451</f>
        <v>-1.6789663257891498</v>
      </c>
      <c r="D7297" t="s">
        <v>371</v>
      </c>
      <c r="E7297" t="s">
        <v>70</v>
      </c>
      <c r="F7297" s="1">
        <v>38622</v>
      </c>
      <c r="G7297">
        <v>1</v>
      </c>
      <c r="O7297">
        <v>7.01</v>
      </c>
      <c r="P7297" t="s">
        <v>71</v>
      </c>
      <c r="Q7297">
        <v>21.08</v>
      </c>
      <c r="R7297" t="s">
        <v>71</v>
      </c>
    </row>
    <row r="7298" spans="1:46" x14ac:dyDescent="0.2">
      <c r="A7298" t="s">
        <v>369</v>
      </c>
      <c r="B7298" t="s">
        <v>370</v>
      </c>
      <c r="C7298">
        <f>-70.0008148 / 41.69280451</f>
        <v>-1.6789663257891498</v>
      </c>
      <c r="D7298" t="s">
        <v>371</v>
      </c>
      <c r="E7298" t="s">
        <v>70</v>
      </c>
      <c r="F7298" s="1">
        <v>38622</v>
      </c>
      <c r="G7298">
        <v>1.5</v>
      </c>
      <c r="O7298">
        <v>6.98</v>
      </c>
      <c r="P7298" t="s">
        <v>71</v>
      </c>
      <c r="Q7298">
        <v>20.94</v>
      </c>
      <c r="R7298" t="s">
        <v>71</v>
      </c>
    </row>
    <row r="7299" spans="1:46" x14ac:dyDescent="0.2">
      <c r="A7299" t="s">
        <v>369</v>
      </c>
      <c r="B7299" t="s">
        <v>370</v>
      </c>
      <c r="C7299">
        <f>-70.0008148 / 41.69280451</f>
        <v>-1.6789663257891498</v>
      </c>
      <c r="D7299" t="s">
        <v>371</v>
      </c>
      <c r="E7299" t="s">
        <v>70</v>
      </c>
      <c r="F7299" s="1">
        <v>38622</v>
      </c>
      <c r="G7299">
        <v>2</v>
      </c>
      <c r="K7299">
        <v>8.82</v>
      </c>
      <c r="L7299" t="s">
        <v>71</v>
      </c>
      <c r="O7299">
        <v>6.02</v>
      </c>
      <c r="P7299" t="s">
        <v>71</v>
      </c>
      <c r="Q7299">
        <v>20.75</v>
      </c>
      <c r="R7299" t="s">
        <v>71</v>
      </c>
      <c r="S7299">
        <v>0.8</v>
      </c>
      <c r="T7299" t="s">
        <v>71</v>
      </c>
      <c r="U7299">
        <v>24.78</v>
      </c>
      <c r="V7299" t="s">
        <v>71</v>
      </c>
      <c r="W7299">
        <v>33.36</v>
      </c>
      <c r="X7299" t="s">
        <v>71</v>
      </c>
      <c r="Y7299">
        <v>50.44</v>
      </c>
      <c r="AA7299">
        <v>51.96</v>
      </c>
      <c r="AE7299">
        <v>7.06</v>
      </c>
      <c r="AF7299" t="s">
        <v>71</v>
      </c>
      <c r="AG7299">
        <v>6.23</v>
      </c>
      <c r="AH7299" t="s">
        <v>71</v>
      </c>
      <c r="AS7299">
        <v>5.7</v>
      </c>
      <c r="AT7299" t="s">
        <v>71</v>
      </c>
    </row>
    <row r="7300" spans="1:46" x14ac:dyDescent="0.2">
      <c r="A7300" t="s">
        <v>369</v>
      </c>
      <c r="B7300" t="s">
        <v>370</v>
      </c>
      <c r="C7300">
        <f>-70.0008148 / 41.69280451</f>
        <v>-1.6789663257891498</v>
      </c>
      <c r="D7300" t="s">
        <v>371</v>
      </c>
      <c r="E7300" t="s">
        <v>70</v>
      </c>
      <c r="F7300" s="1">
        <v>38622</v>
      </c>
      <c r="G7300">
        <v>2.5</v>
      </c>
      <c r="O7300">
        <v>5.17</v>
      </c>
      <c r="P7300" t="s">
        <v>71</v>
      </c>
      <c r="Q7300">
        <v>20.6</v>
      </c>
      <c r="R7300" t="s">
        <v>71</v>
      </c>
    </row>
    <row r="7301" spans="1:46" x14ac:dyDescent="0.2">
      <c r="A7301" t="s">
        <v>369</v>
      </c>
      <c r="B7301" t="s">
        <v>370</v>
      </c>
      <c r="C7301">
        <f>-70.0008148 / 41.69280451</f>
        <v>-1.6789663257891498</v>
      </c>
      <c r="D7301" t="s">
        <v>371</v>
      </c>
      <c r="E7301" t="s">
        <v>70</v>
      </c>
      <c r="F7301" s="1">
        <v>38952</v>
      </c>
      <c r="G7301">
        <v>0.5</v>
      </c>
      <c r="I7301">
        <v>3</v>
      </c>
      <c r="J7301" t="s">
        <v>71</v>
      </c>
      <c r="K7301">
        <v>4.76</v>
      </c>
      <c r="L7301" t="s">
        <v>71</v>
      </c>
      <c r="M7301">
        <v>2.78</v>
      </c>
      <c r="N7301" t="s">
        <v>71</v>
      </c>
      <c r="O7301">
        <v>7.54</v>
      </c>
      <c r="P7301" t="s">
        <v>71</v>
      </c>
      <c r="Q7301">
        <v>25.76</v>
      </c>
      <c r="R7301" t="s">
        <v>71</v>
      </c>
      <c r="S7301">
        <v>0.47</v>
      </c>
      <c r="T7301" t="s">
        <v>71</v>
      </c>
      <c r="U7301">
        <v>14.43</v>
      </c>
      <c r="V7301" t="s">
        <v>71</v>
      </c>
      <c r="W7301">
        <v>37.19</v>
      </c>
      <c r="X7301" t="s">
        <v>71</v>
      </c>
      <c r="Y7301">
        <v>42.64</v>
      </c>
      <c r="AA7301">
        <v>45.91</v>
      </c>
      <c r="AC7301">
        <v>45.27</v>
      </c>
      <c r="AE7301">
        <v>6.86</v>
      </c>
      <c r="AF7301" t="s">
        <v>71</v>
      </c>
      <c r="AG7301">
        <v>6.32</v>
      </c>
      <c r="AH7301" t="s">
        <v>71</v>
      </c>
      <c r="AS7301">
        <v>2.23</v>
      </c>
      <c r="AT7301" t="s">
        <v>71</v>
      </c>
    </row>
    <row r="7302" spans="1:46" x14ac:dyDescent="0.2">
      <c r="A7302" t="s">
        <v>369</v>
      </c>
      <c r="B7302" t="s">
        <v>370</v>
      </c>
      <c r="C7302">
        <f>-70.0008148 / 41.69280451</f>
        <v>-1.6789663257891498</v>
      </c>
      <c r="D7302" t="s">
        <v>371</v>
      </c>
      <c r="E7302" t="s">
        <v>70</v>
      </c>
      <c r="F7302" s="1">
        <v>38952</v>
      </c>
      <c r="G7302">
        <v>1</v>
      </c>
      <c r="O7302">
        <v>7.26</v>
      </c>
      <c r="P7302" t="s">
        <v>71</v>
      </c>
      <c r="Q7302">
        <v>24.81</v>
      </c>
      <c r="R7302" t="s">
        <v>71</v>
      </c>
    </row>
    <row r="7303" spans="1:46" x14ac:dyDescent="0.2">
      <c r="A7303" t="s">
        <v>369</v>
      </c>
      <c r="B7303" t="s">
        <v>370</v>
      </c>
      <c r="C7303">
        <f>-70.0008148 / 41.69280451</f>
        <v>-1.6789663257891498</v>
      </c>
      <c r="D7303" t="s">
        <v>371</v>
      </c>
      <c r="E7303" t="s">
        <v>70</v>
      </c>
      <c r="F7303" s="1">
        <v>38952</v>
      </c>
      <c r="G7303">
        <v>1.5</v>
      </c>
      <c r="O7303">
        <v>6.53</v>
      </c>
      <c r="P7303" t="s">
        <v>71</v>
      </c>
      <c r="Q7303">
        <v>24.28</v>
      </c>
      <c r="R7303" t="s">
        <v>71</v>
      </c>
    </row>
    <row r="7304" spans="1:46" x14ac:dyDescent="0.2">
      <c r="A7304" t="s">
        <v>369</v>
      </c>
      <c r="B7304" t="s">
        <v>370</v>
      </c>
      <c r="C7304">
        <f>-70.0008148 / 41.69280451</f>
        <v>-1.6789663257891498</v>
      </c>
      <c r="D7304" t="s">
        <v>371</v>
      </c>
      <c r="E7304" t="s">
        <v>70</v>
      </c>
      <c r="F7304" s="1">
        <v>38952</v>
      </c>
      <c r="G7304">
        <v>2</v>
      </c>
      <c r="K7304">
        <v>3.43</v>
      </c>
      <c r="L7304" t="s">
        <v>71</v>
      </c>
      <c r="O7304">
        <v>5.64</v>
      </c>
      <c r="P7304" t="s">
        <v>71</v>
      </c>
      <c r="Q7304">
        <v>24.03</v>
      </c>
      <c r="R7304" t="s">
        <v>71</v>
      </c>
      <c r="S7304">
        <v>0.73</v>
      </c>
      <c r="T7304" t="s">
        <v>71</v>
      </c>
      <c r="W7304">
        <v>40</v>
      </c>
      <c r="X7304" t="s">
        <v>71</v>
      </c>
      <c r="Y7304">
        <v>-0.44</v>
      </c>
      <c r="AA7304">
        <v>42.69</v>
      </c>
      <c r="AE7304">
        <v>6.86</v>
      </c>
      <c r="AF7304" t="s">
        <v>71</v>
      </c>
      <c r="AS7304">
        <v>10.54</v>
      </c>
      <c r="AT7304" t="s">
        <v>71</v>
      </c>
    </row>
    <row r="7305" spans="1:46" x14ac:dyDescent="0.2">
      <c r="A7305" t="s">
        <v>369</v>
      </c>
      <c r="B7305" t="s">
        <v>370</v>
      </c>
      <c r="C7305">
        <f>-70.0008148 / 41.69280451</f>
        <v>-1.6789663257891498</v>
      </c>
      <c r="D7305" t="s">
        <v>371</v>
      </c>
      <c r="E7305" t="s">
        <v>70</v>
      </c>
      <c r="F7305" s="1">
        <v>38952</v>
      </c>
      <c r="G7305">
        <v>2.5</v>
      </c>
      <c r="O7305">
        <v>3.87</v>
      </c>
      <c r="P7305" t="s">
        <v>71</v>
      </c>
      <c r="Q7305">
        <v>23.8</v>
      </c>
      <c r="R7305" t="s">
        <v>71</v>
      </c>
      <c r="AG7305">
        <v>6.22</v>
      </c>
      <c r="AH7305" t="s">
        <v>71</v>
      </c>
    </row>
    <row r="7306" spans="1:46" x14ac:dyDescent="0.2">
      <c r="A7306" t="s">
        <v>369</v>
      </c>
      <c r="B7306" t="s">
        <v>370</v>
      </c>
      <c r="C7306">
        <f>-70.0008148 / 41.69280451</f>
        <v>-1.6789663257891498</v>
      </c>
      <c r="D7306" t="s">
        <v>371</v>
      </c>
      <c r="E7306" t="s">
        <v>70</v>
      </c>
      <c r="F7306" s="1">
        <v>39343</v>
      </c>
      <c r="G7306">
        <v>0.5</v>
      </c>
      <c r="I7306">
        <v>2.5</v>
      </c>
      <c r="J7306" t="s">
        <v>71</v>
      </c>
      <c r="K7306">
        <v>3.77</v>
      </c>
      <c r="L7306" t="s">
        <v>71</v>
      </c>
      <c r="M7306">
        <v>2.5</v>
      </c>
      <c r="N7306" t="s">
        <v>71</v>
      </c>
      <c r="O7306">
        <v>7.67</v>
      </c>
      <c r="P7306" t="s">
        <v>71</v>
      </c>
      <c r="Q7306">
        <v>18.66</v>
      </c>
      <c r="R7306" t="s">
        <v>71</v>
      </c>
      <c r="S7306">
        <v>0.56999999999999995</v>
      </c>
      <c r="T7306" t="s">
        <v>71</v>
      </c>
      <c r="U7306">
        <v>17.62</v>
      </c>
      <c r="V7306" t="s">
        <v>71</v>
      </c>
      <c r="W7306">
        <v>33.299999999999997</v>
      </c>
      <c r="X7306" t="s">
        <v>71</v>
      </c>
      <c r="Y7306">
        <v>45.52</v>
      </c>
      <c r="AA7306">
        <v>43.62</v>
      </c>
      <c r="AC7306">
        <v>46.8</v>
      </c>
      <c r="AE7306">
        <v>2.6</v>
      </c>
      <c r="AF7306" t="s">
        <v>71</v>
      </c>
      <c r="AG7306">
        <v>6.05</v>
      </c>
      <c r="AH7306" t="s">
        <v>71</v>
      </c>
      <c r="AS7306">
        <v>0.45</v>
      </c>
      <c r="AT7306" t="s">
        <v>71</v>
      </c>
    </row>
    <row r="7307" spans="1:46" x14ac:dyDescent="0.2">
      <c r="A7307" t="s">
        <v>369</v>
      </c>
      <c r="B7307" t="s">
        <v>370</v>
      </c>
      <c r="C7307">
        <f>-70.0008148 / 41.69280451</f>
        <v>-1.6789663257891498</v>
      </c>
      <c r="D7307" t="s">
        <v>371</v>
      </c>
      <c r="E7307" t="s">
        <v>70</v>
      </c>
      <c r="F7307" s="1">
        <v>39343</v>
      </c>
      <c r="G7307">
        <v>1</v>
      </c>
      <c r="O7307">
        <v>7.59</v>
      </c>
      <c r="P7307" t="s">
        <v>71</v>
      </c>
      <c r="Q7307">
        <v>18.670000000000002</v>
      </c>
      <c r="R7307" t="s">
        <v>71</v>
      </c>
    </row>
    <row r="7308" spans="1:46" x14ac:dyDescent="0.2">
      <c r="A7308" t="s">
        <v>369</v>
      </c>
      <c r="B7308" t="s">
        <v>370</v>
      </c>
      <c r="C7308">
        <f>-70.0008148 / 41.69280451</f>
        <v>-1.6789663257891498</v>
      </c>
      <c r="D7308" t="s">
        <v>371</v>
      </c>
      <c r="E7308" t="s">
        <v>70</v>
      </c>
      <c r="F7308" s="1">
        <v>39343</v>
      </c>
      <c r="G7308">
        <v>1.5</v>
      </c>
      <c r="K7308">
        <v>4.13</v>
      </c>
      <c r="L7308" t="s">
        <v>71</v>
      </c>
      <c r="O7308">
        <v>7.61</v>
      </c>
      <c r="P7308" t="s">
        <v>71</v>
      </c>
      <c r="Q7308">
        <v>18.63</v>
      </c>
      <c r="R7308" t="s">
        <v>71</v>
      </c>
      <c r="S7308">
        <v>0.44</v>
      </c>
      <c r="T7308" t="s">
        <v>71</v>
      </c>
      <c r="U7308">
        <v>13.58</v>
      </c>
      <c r="V7308" t="s">
        <v>71</v>
      </c>
      <c r="W7308">
        <v>36.93</v>
      </c>
      <c r="X7308" t="s">
        <v>71</v>
      </c>
      <c r="Y7308">
        <v>41.77</v>
      </c>
      <c r="AA7308">
        <v>44.51</v>
      </c>
      <c r="AE7308">
        <v>2.6</v>
      </c>
      <c r="AF7308" t="s">
        <v>71</v>
      </c>
      <c r="AG7308">
        <v>6.05</v>
      </c>
      <c r="AH7308" t="s">
        <v>71</v>
      </c>
      <c r="AS7308">
        <v>0.44</v>
      </c>
      <c r="AT7308" t="s">
        <v>71</v>
      </c>
    </row>
    <row r="7309" spans="1:46" x14ac:dyDescent="0.2">
      <c r="A7309" t="s">
        <v>369</v>
      </c>
      <c r="B7309" t="s">
        <v>370</v>
      </c>
      <c r="C7309">
        <f>-70.0008148 / 41.69280451</f>
        <v>-1.6789663257891498</v>
      </c>
      <c r="D7309" t="s">
        <v>371</v>
      </c>
      <c r="E7309" t="s">
        <v>70</v>
      </c>
      <c r="F7309" s="1">
        <v>39343</v>
      </c>
      <c r="G7309">
        <v>2</v>
      </c>
      <c r="O7309">
        <v>7.61</v>
      </c>
      <c r="P7309" t="s">
        <v>71</v>
      </c>
      <c r="Q7309">
        <v>18.61</v>
      </c>
      <c r="R7309" t="s">
        <v>71</v>
      </c>
    </row>
    <row r="7310" spans="1:46" x14ac:dyDescent="0.2">
      <c r="A7310" t="s">
        <v>369</v>
      </c>
      <c r="B7310" t="s">
        <v>370</v>
      </c>
      <c r="C7310">
        <f>-70.0008148 / 41.69280451</f>
        <v>-1.6789663257891498</v>
      </c>
      <c r="D7310" t="s">
        <v>371</v>
      </c>
      <c r="E7310" t="s">
        <v>70</v>
      </c>
      <c r="F7310" s="1">
        <v>39714</v>
      </c>
      <c r="G7310">
        <v>0.5</v>
      </c>
      <c r="I7310">
        <v>2.2000000000000002</v>
      </c>
      <c r="J7310" t="s">
        <v>71</v>
      </c>
      <c r="K7310">
        <v>15.17</v>
      </c>
      <c r="L7310" t="s">
        <v>71</v>
      </c>
      <c r="M7310">
        <v>2.2000000000000002</v>
      </c>
      <c r="N7310" t="s">
        <v>71</v>
      </c>
      <c r="O7310">
        <v>8.06</v>
      </c>
      <c r="P7310" t="s">
        <v>71</v>
      </c>
      <c r="Q7310">
        <v>18.5</v>
      </c>
      <c r="R7310" t="s">
        <v>71</v>
      </c>
      <c r="S7310">
        <v>0.68</v>
      </c>
      <c r="T7310" t="s">
        <v>71</v>
      </c>
      <c r="U7310">
        <v>21.06</v>
      </c>
      <c r="V7310" t="s">
        <v>71</v>
      </c>
      <c r="W7310">
        <v>35</v>
      </c>
      <c r="X7310" t="s">
        <v>71</v>
      </c>
      <c r="Y7310">
        <v>48.09</v>
      </c>
      <c r="AA7310">
        <v>57.28</v>
      </c>
      <c r="AC7310">
        <v>48.64</v>
      </c>
      <c r="AE7310">
        <v>3.6</v>
      </c>
      <c r="AF7310" t="s">
        <v>71</v>
      </c>
      <c r="AG7310">
        <v>6.34</v>
      </c>
      <c r="AH7310" t="s">
        <v>71</v>
      </c>
      <c r="AS7310">
        <v>18.239999999999998</v>
      </c>
      <c r="AT7310" t="s">
        <v>71</v>
      </c>
    </row>
    <row r="7311" spans="1:46" x14ac:dyDescent="0.2">
      <c r="A7311" t="s">
        <v>369</v>
      </c>
      <c r="B7311" t="s">
        <v>370</v>
      </c>
      <c r="C7311">
        <f>-70.0008148 / 41.69280451</f>
        <v>-1.6789663257891498</v>
      </c>
      <c r="D7311" t="s">
        <v>371</v>
      </c>
      <c r="E7311" t="s">
        <v>70</v>
      </c>
      <c r="F7311" s="1">
        <v>39714</v>
      </c>
      <c r="G7311">
        <v>1</v>
      </c>
      <c r="O7311">
        <v>8.02</v>
      </c>
      <c r="P7311" t="s">
        <v>71</v>
      </c>
      <c r="Q7311">
        <v>18.5</v>
      </c>
      <c r="R7311" t="s">
        <v>71</v>
      </c>
    </row>
    <row r="7312" spans="1:46" x14ac:dyDescent="0.2">
      <c r="A7312" t="s">
        <v>369</v>
      </c>
      <c r="B7312" t="s">
        <v>370</v>
      </c>
      <c r="C7312">
        <f>-70.0008148 / 41.69280451</f>
        <v>-1.6789663257891498</v>
      </c>
      <c r="D7312" t="s">
        <v>371</v>
      </c>
      <c r="E7312" t="s">
        <v>70</v>
      </c>
      <c r="F7312" s="1">
        <v>39714</v>
      </c>
      <c r="G7312">
        <v>1.5</v>
      </c>
      <c r="O7312">
        <v>7.98</v>
      </c>
      <c r="P7312" t="s">
        <v>71</v>
      </c>
      <c r="Q7312">
        <v>18.5</v>
      </c>
      <c r="R7312" t="s">
        <v>71</v>
      </c>
    </row>
    <row r="7313" spans="1:58" x14ac:dyDescent="0.2">
      <c r="A7313" t="s">
        <v>369</v>
      </c>
      <c r="B7313" t="s">
        <v>370</v>
      </c>
      <c r="C7313">
        <f>-70.0008148 / 41.69280451</f>
        <v>-1.6789663257891498</v>
      </c>
      <c r="D7313" t="s">
        <v>371</v>
      </c>
      <c r="E7313" t="s">
        <v>70</v>
      </c>
      <c r="F7313" s="1">
        <v>39714</v>
      </c>
      <c r="G7313">
        <v>1.7</v>
      </c>
      <c r="K7313">
        <v>9.07</v>
      </c>
      <c r="L7313" t="s">
        <v>71</v>
      </c>
      <c r="S7313">
        <v>0.61</v>
      </c>
      <c r="T7313" t="s">
        <v>71</v>
      </c>
      <c r="U7313">
        <v>18.89</v>
      </c>
      <c r="V7313" t="s">
        <v>71</v>
      </c>
      <c r="W7313">
        <v>36.19</v>
      </c>
      <c r="X7313" t="s">
        <v>71</v>
      </c>
      <c r="Y7313">
        <v>46.53</v>
      </c>
      <c r="AA7313">
        <v>52.23</v>
      </c>
      <c r="AE7313">
        <v>3.5</v>
      </c>
      <c r="AF7313" t="s">
        <v>71</v>
      </c>
      <c r="AG7313">
        <v>6.3</v>
      </c>
      <c r="AH7313" t="s">
        <v>71</v>
      </c>
      <c r="AS7313">
        <v>4.22</v>
      </c>
      <c r="AT7313" t="s">
        <v>71</v>
      </c>
    </row>
    <row r="7314" spans="1:58" x14ac:dyDescent="0.2">
      <c r="A7314" t="s">
        <v>369</v>
      </c>
      <c r="B7314" t="s">
        <v>370</v>
      </c>
      <c r="C7314">
        <f>-70.0008148 / 41.69280451</f>
        <v>-1.6789663257891498</v>
      </c>
      <c r="D7314" t="s">
        <v>371</v>
      </c>
      <c r="E7314" t="s">
        <v>70</v>
      </c>
      <c r="F7314" s="1">
        <v>42634</v>
      </c>
      <c r="G7314">
        <v>0.5</v>
      </c>
      <c r="I7314">
        <v>2.2999999999999998</v>
      </c>
      <c r="J7314" t="s">
        <v>71</v>
      </c>
      <c r="K7314">
        <v>4.5599999999999996</v>
      </c>
      <c r="L7314" t="s">
        <v>71</v>
      </c>
      <c r="M7314">
        <v>2.2999999999999998</v>
      </c>
      <c r="N7314" t="s">
        <v>71</v>
      </c>
      <c r="O7314">
        <v>6.86</v>
      </c>
      <c r="P7314" t="s">
        <v>71</v>
      </c>
      <c r="Q7314">
        <v>23.3</v>
      </c>
      <c r="R7314" t="s">
        <v>71</v>
      </c>
      <c r="S7314">
        <v>0.37</v>
      </c>
      <c r="T7314" t="s">
        <v>71</v>
      </c>
      <c r="U7314">
        <v>11.46</v>
      </c>
      <c r="V7314" t="s">
        <v>71</v>
      </c>
      <c r="W7314">
        <v>42.46</v>
      </c>
      <c r="X7314" t="s">
        <v>71</v>
      </c>
      <c r="Y7314">
        <v>39.32</v>
      </c>
      <c r="AA7314">
        <v>45.48</v>
      </c>
      <c r="AC7314">
        <v>48</v>
      </c>
      <c r="AE7314">
        <v>5.8</v>
      </c>
      <c r="AF7314" t="s">
        <v>71</v>
      </c>
      <c r="AG7314">
        <v>6.1</v>
      </c>
      <c r="AH7314" t="s">
        <v>71</v>
      </c>
      <c r="AS7314">
        <v>2.15</v>
      </c>
      <c r="AT7314" t="s">
        <v>71</v>
      </c>
      <c r="BE7314">
        <v>6.71</v>
      </c>
      <c r="BF7314" t="s">
        <v>71</v>
      </c>
    </row>
    <row r="7315" spans="1:58" x14ac:dyDescent="0.2">
      <c r="A7315" t="s">
        <v>369</v>
      </c>
      <c r="B7315" t="s">
        <v>370</v>
      </c>
      <c r="C7315">
        <f>-70.0008148 / 41.69280451</f>
        <v>-1.6789663257891498</v>
      </c>
      <c r="D7315" t="s">
        <v>371</v>
      </c>
      <c r="E7315" t="s">
        <v>70</v>
      </c>
      <c r="F7315" s="1">
        <v>42634</v>
      </c>
      <c r="G7315">
        <v>1</v>
      </c>
      <c r="O7315">
        <v>6.71</v>
      </c>
      <c r="P7315" t="s">
        <v>71</v>
      </c>
      <c r="Q7315">
        <v>23.3</v>
      </c>
      <c r="R7315" t="s">
        <v>71</v>
      </c>
    </row>
    <row r="7316" spans="1:58" x14ac:dyDescent="0.2">
      <c r="A7316" t="s">
        <v>369</v>
      </c>
      <c r="B7316" t="s">
        <v>370</v>
      </c>
      <c r="C7316">
        <f>-70.0008148 / 41.69280451</f>
        <v>-1.6789663257891498</v>
      </c>
      <c r="D7316" t="s">
        <v>371</v>
      </c>
      <c r="E7316" t="s">
        <v>70</v>
      </c>
      <c r="F7316" s="1">
        <v>42634</v>
      </c>
      <c r="G7316">
        <v>1.5</v>
      </c>
      <c r="O7316">
        <v>6.59</v>
      </c>
      <c r="P7316" t="s">
        <v>71</v>
      </c>
      <c r="Q7316">
        <v>23.3</v>
      </c>
      <c r="R7316" t="s">
        <v>71</v>
      </c>
    </row>
    <row r="7317" spans="1:58" x14ac:dyDescent="0.2">
      <c r="A7317" t="s">
        <v>369</v>
      </c>
      <c r="B7317" t="s">
        <v>370</v>
      </c>
      <c r="C7317">
        <f>-70.0008148 / 41.69280451</f>
        <v>-1.6789663257891498</v>
      </c>
      <c r="D7317" t="s">
        <v>371</v>
      </c>
      <c r="E7317" t="s">
        <v>70</v>
      </c>
      <c r="F7317" s="1">
        <v>42634</v>
      </c>
      <c r="G7317">
        <v>1.7</v>
      </c>
      <c r="K7317">
        <v>5.37</v>
      </c>
      <c r="L7317" t="s">
        <v>71</v>
      </c>
      <c r="S7317">
        <v>0.46</v>
      </c>
      <c r="T7317" t="s">
        <v>71</v>
      </c>
      <c r="W7317">
        <v>35.92</v>
      </c>
      <c r="X7317" t="s">
        <v>71</v>
      </c>
      <c r="Y7317">
        <v>-7.05</v>
      </c>
      <c r="AA7317">
        <v>47.09</v>
      </c>
      <c r="AE7317">
        <v>6.5</v>
      </c>
      <c r="AF7317" t="s">
        <v>71</v>
      </c>
      <c r="AG7317">
        <v>6.16</v>
      </c>
      <c r="AH7317" t="s">
        <v>71</v>
      </c>
      <c r="AS7317">
        <v>2.4300000000000002</v>
      </c>
      <c r="AT7317" t="s">
        <v>71</v>
      </c>
      <c r="BE7317">
        <v>7.8</v>
      </c>
      <c r="BF7317" t="s">
        <v>71</v>
      </c>
    </row>
    <row r="7318" spans="1:58" x14ac:dyDescent="0.2">
      <c r="A7318" t="s">
        <v>369</v>
      </c>
      <c r="B7318" t="s">
        <v>370</v>
      </c>
      <c r="C7318">
        <f>-70.0008148 / 41.69280451</f>
        <v>-1.6789663257891498</v>
      </c>
      <c r="D7318" t="s">
        <v>371</v>
      </c>
      <c r="E7318" t="s">
        <v>70</v>
      </c>
      <c r="F7318" s="1">
        <v>42634</v>
      </c>
      <c r="G7318">
        <v>2</v>
      </c>
      <c r="O7318">
        <v>6.55</v>
      </c>
      <c r="P7318" t="s">
        <v>71</v>
      </c>
      <c r="Q7318">
        <v>23.3</v>
      </c>
      <c r="R7318" t="s">
        <v>71</v>
      </c>
    </row>
    <row r="7319" spans="1:58" x14ac:dyDescent="0.2">
      <c r="A7319" t="s">
        <v>375</v>
      </c>
      <c r="B7319" t="s">
        <v>376</v>
      </c>
      <c r="C7319">
        <f>-69.99089668 / 41.69346161</f>
        <v>-1.678701982931851</v>
      </c>
      <c r="D7319" t="s">
        <v>377</v>
      </c>
      <c r="E7319" t="s">
        <v>70</v>
      </c>
      <c r="F7319" s="1">
        <v>37143</v>
      </c>
      <c r="G7319">
        <v>0.5</v>
      </c>
      <c r="I7319">
        <v>2.92</v>
      </c>
      <c r="J7319" t="s">
        <v>71</v>
      </c>
      <c r="K7319">
        <v>1.0900000000000001</v>
      </c>
      <c r="L7319" t="s">
        <v>71</v>
      </c>
      <c r="M7319">
        <v>2.92</v>
      </c>
      <c r="N7319" t="s">
        <v>71</v>
      </c>
      <c r="O7319">
        <v>7.41</v>
      </c>
      <c r="P7319" t="s">
        <v>71</v>
      </c>
      <c r="Q7319">
        <v>25.7</v>
      </c>
      <c r="R7319" t="s">
        <v>71</v>
      </c>
      <c r="S7319">
        <v>0.7</v>
      </c>
      <c r="T7319" t="s">
        <v>71</v>
      </c>
      <c r="U7319">
        <v>21.68</v>
      </c>
      <c r="V7319" t="s">
        <v>71</v>
      </c>
      <c r="W7319">
        <v>32.799999999999997</v>
      </c>
      <c r="X7319" t="s">
        <v>71</v>
      </c>
      <c r="Y7319">
        <v>48.51</v>
      </c>
      <c r="AA7319">
        <v>31.45</v>
      </c>
      <c r="AC7319">
        <v>44.56</v>
      </c>
      <c r="AE7319">
        <v>4.5</v>
      </c>
      <c r="AF7319" t="s">
        <v>71</v>
      </c>
      <c r="AG7319">
        <v>6.22</v>
      </c>
      <c r="AH7319" t="s">
        <v>71</v>
      </c>
      <c r="AS7319">
        <v>1.94</v>
      </c>
      <c r="AT7319" t="s">
        <v>71</v>
      </c>
    </row>
    <row r="7320" spans="1:58" x14ac:dyDescent="0.2">
      <c r="A7320" t="s">
        <v>375</v>
      </c>
      <c r="B7320" t="s">
        <v>376</v>
      </c>
      <c r="C7320">
        <f>-69.99089668 / 41.69346161</f>
        <v>-1.678701982931851</v>
      </c>
      <c r="D7320" t="s">
        <v>377</v>
      </c>
      <c r="E7320" t="s">
        <v>70</v>
      </c>
      <c r="F7320" s="1">
        <v>37143</v>
      </c>
      <c r="G7320">
        <v>1</v>
      </c>
      <c r="O7320">
        <v>7.5</v>
      </c>
      <c r="P7320" t="s">
        <v>71</v>
      </c>
      <c r="Q7320">
        <v>24.49</v>
      </c>
      <c r="R7320" t="s">
        <v>71</v>
      </c>
    </row>
    <row r="7321" spans="1:58" x14ac:dyDescent="0.2">
      <c r="A7321" t="s">
        <v>375</v>
      </c>
      <c r="B7321" t="s">
        <v>376</v>
      </c>
      <c r="C7321">
        <f>-69.99089668 / 41.69346161</f>
        <v>-1.678701982931851</v>
      </c>
      <c r="D7321" t="s">
        <v>377</v>
      </c>
      <c r="E7321" t="s">
        <v>70</v>
      </c>
      <c r="F7321" s="1">
        <v>37143</v>
      </c>
      <c r="G7321">
        <v>1.5</v>
      </c>
      <c r="O7321">
        <v>7.34</v>
      </c>
      <c r="P7321" t="s">
        <v>71</v>
      </c>
      <c r="Q7321">
        <v>24.8</v>
      </c>
      <c r="R7321" t="s">
        <v>71</v>
      </c>
    </row>
    <row r="7322" spans="1:58" x14ac:dyDescent="0.2">
      <c r="A7322" t="s">
        <v>375</v>
      </c>
      <c r="B7322" t="s">
        <v>376</v>
      </c>
      <c r="C7322">
        <f>-69.99089668 / 41.69346161</f>
        <v>-1.678701982931851</v>
      </c>
      <c r="D7322" t="s">
        <v>377</v>
      </c>
      <c r="E7322" t="s">
        <v>70</v>
      </c>
      <c r="F7322" s="1">
        <v>37143</v>
      </c>
      <c r="G7322">
        <v>2</v>
      </c>
      <c r="K7322">
        <v>1.88</v>
      </c>
      <c r="L7322" t="s">
        <v>71</v>
      </c>
      <c r="O7322">
        <v>7.23</v>
      </c>
      <c r="P7322" t="s">
        <v>71</v>
      </c>
      <c r="Q7322">
        <v>24.66</v>
      </c>
      <c r="R7322" t="s">
        <v>71</v>
      </c>
      <c r="S7322">
        <v>0.43</v>
      </c>
      <c r="T7322" t="s">
        <v>71</v>
      </c>
      <c r="U7322">
        <v>13.32</v>
      </c>
      <c r="V7322" t="s">
        <v>71</v>
      </c>
      <c r="W7322">
        <v>32.299999999999997</v>
      </c>
      <c r="X7322" t="s">
        <v>71</v>
      </c>
      <c r="Y7322">
        <v>41.49</v>
      </c>
      <c r="AA7322">
        <v>36.79</v>
      </c>
      <c r="AE7322">
        <v>4.7</v>
      </c>
      <c r="AF7322" t="s">
        <v>71</v>
      </c>
      <c r="AG7322">
        <v>6.08</v>
      </c>
      <c r="AH7322" t="s">
        <v>71</v>
      </c>
      <c r="AS7322">
        <v>1.49</v>
      </c>
      <c r="AT7322" t="s">
        <v>71</v>
      </c>
    </row>
    <row r="7323" spans="1:58" x14ac:dyDescent="0.2">
      <c r="A7323" t="s">
        <v>375</v>
      </c>
      <c r="B7323" t="s">
        <v>376</v>
      </c>
      <c r="C7323">
        <f>-69.99089668 / 41.69346161</f>
        <v>-1.678701982931851</v>
      </c>
      <c r="D7323" t="s">
        <v>377</v>
      </c>
      <c r="E7323" t="s">
        <v>70</v>
      </c>
      <c r="F7323" s="1">
        <v>37143</v>
      </c>
      <c r="G7323">
        <v>2.5</v>
      </c>
      <c r="O7323">
        <v>7.5</v>
      </c>
      <c r="P7323" t="s">
        <v>71</v>
      </c>
      <c r="Q7323">
        <v>24.58</v>
      </c>
      <c r="R7323" t="s">
        <v>71</v>
      </c>
    </row>
    <row r="7324" spans="1:58" x14ac:dyDescent="0.2">
      <c r="A7324" t="s">
        <v>375</v>
      </c>
      <c r="B7324" t="s">
        <v>376</v>
      </c>
      <c r="C7324">
        <f>-69.99089668 / 41.69346161</f>
        <v>-1.678701982931851</v>
      </c>
      <c r="D7324" t="s">
        <v>377</v>
      </c>
      <c r="E7324" t="s">
        <v>70</v>
      </c>
      <c r="F7324" s="1">
        <v>37873</v>
      </c>
      <c r="G7324">
        <v>0.5</v>
      </c>
      <c r="I7324">
        <v>3.38</v>
      </c>
      <c r="J7324" t="s">
        <v>71</v>
      </c>
      <c r="K7324">
        <v>6.72</v>
      </c>
      <c r="L7324" t="s">
        <v>71</v>
      </c>
      <c r="M7324">
        <v>1.9</v>
      </c>
      <c r="N7324" t="s">
        <v>71</v>
      </c>
      <c r="O7324">
        <v>5.94</v>
      </c>
      <c r="P7324" t="s">
        <v>71</v>
      </c>
      <c r="Q7324">
        <v>20.91</v>
      </c>
      <c r="R7324" t="s">
        <v>71</v>
      </c>
      <c r="S7324">
        <v>1.4</v>
      </c>
      <c r="T7324" t="s">
        <v>71</v>
      </c>
      <c r="U7324">
        <v>43.36</v>
      </c>
      <c r="V7324" t="s">
        <v>71</v>
      </c>
      <c r="W7324">
        <v>45.9</v>
      </c>
      <c r="X7324" t="s">
        <v>71</v>
      </c>
      <c r="Y7324">
        <v>58.51</v>
      </c>
      <c r="AA7324">
        <v>49.29</v>
      </c>
      <c r="AC7324">
        <v>50.75</v>
      </c>
      <c r="AE7324">
        <v>0.75</v>
      </c>
      <c r="AF7324" t="s">
        <v>71</v>
      </c>
      <c r="AG7324">
        <v>6.43</v>
      </c>
      <c r="AH7324" t="s">
        <v>71</v>
      </c>
      <c r="AS7324">
        <v>2.1800000000000002</v>
      </c>
      <c r="AT7324" t="s">
        <v>71</v>
      </c>
    </row>
    <row r="7325" spans="1:58" x14ac:dyDescent="0.2">
      <c r="A7325" t="s">
        <v>375</v>
      </c>
      <c r="B7325" t="s">
        <v>376</v>
      </c>
      <c r="C7325">
        <f>-69.99089668 / 41.69346161</f>
        <v>-1.678701982931851</v>
      </c>
      <c r="D7325" t="s">
        <v>377</v>
      </c>
      <c r="E7325" t="s">
        <v>70</v>
      </c>
      <c r="F7325" s="1">
        <v>37873</v>
      </c>
      <c r="G7325">
        <v>1</v>
      </c>
      <c r="O7325">
        <v>5.94</v>
      </c>
      <c r="P7325" t="s">
        <v>71</v>
      </c>
      <c r="Q7325">
        <v>20.81</v>
      </c>
      <c r="R7325" t="s">
        <v>71</v>
      </c>
    </row>
    <row r="7326" spans="1:58" x14ac:dyDescent="0.2">
      <c r="A7326" t="s">
        <v>375</v>
      </c>
      <c r="B7326" t="s">
        <v>376</v>
      </c>
      <c r="C7326">
        <f>-69.99089668 / 41.69346161</f>
        <v>-1.678701982931851</v>
      </c>
      <c r="D7326" t="s">
        <v>377</v>
      </c>
      <c r="E7326" t="s">
        <v>70</v>
      </c>
      <c r="F7326" s="1">
        <v>37873</v>
      </c>
      <c r="G7326">
        <v>1.5</v>
      </c>
      <c r="O7326">
        <v>5.84</v>
      </c>
      <c r="P7326" t="s">
        <v>71</v>
      </c>
      <c r="Q7326">
        <v>20.74</v>
      </c>
      <c r="R7326" t="s">
        <v>71</v>
      </c>
    </row>
    <row r="7327" spans="1:58" x14ac:dyDescent="0.2">
      <c r="A7327" t="s">
        <v>375</v>
      </c>
      <c r="B7327" t="s">
        <v>376</v>
      </c>
      <c r="C7327">
        <f>-69.99089668 / 41.69346161</f>
        <v>-1.678701982931851</v>
      </c>
      <c r="D7327" t="s">
        <v>377</v>
      </c>
      <c r="E7327" t="s">
        <v>70</v>
      </c>
      <c r="F7327" s="1">
        <v>37873</v>
      </c>
      <c r="G7327">
        <v>2</v>
      </c>
      <c r="O7327">
        <v>5.65</v>
      </c>
      <c r="P7327" t="s">
        <v>71</v>
      </c>
      <c r="Q7327">
        <v>20.69</v>
      </c>
      <c r="R7327" t="s">
        <v>71</v>
      </c>
    </row>
    <row r="7328" spans="1:58" x14ac:dyDescent="0.2">
      <c r="A7328" t="s">
        <v>375</v>
      </c>
      <c r="B7328" t="s">
        <v>376</v>
      </c>
      <c r="C7328">
        <f>-69.99089668 / 41.69346161</f>
        <v>-1.678701982931851</v>
      </c>
      <c r="D7328" t="s">
        <v>377</v>
      </c>
      <c r="E7328" t="s">
        <v>70</v>
      </c>
      <c r="F7328" s="1">
        <v>37873</v>
      </c>
      <c r="G7328">
        <v>2.5</v>
      </c>
      <c r="K7328">
        <v>6.72</v>
      </c>
      <c r="L7328" t="s">
        <v>71</v>
      </c>
      <c r="O7328">
        <v>0.3</v>
      </c>
      <c r="P7328" t="s">
        <v>71</v>
      </c>
      <c r="Q7328">
        <v>19.54</v>
      </c>
      <c r="R7328" t="s">
        <v>71</v>
      </c>
      <c r="S7328">
        <v>1.5</v>
      </c>
      <c r="T7328" t="s">
        <v>71</v>
      </c>
      <c r="U7328">
        <v>46.46</v>
      </c>
      <c r="V7328" t="s">
        <v>71</v>
      </c>
      <c r="W7328">
        <v>42.8</v>
      </c>
      <c r="X7328" t="s">
        <v>71</v>
      </c>
      <c r="Y7328">
        <v>59.5</v>
      </c>
      <c r="AA7328">
        <v>49.29</v>
      </c>
      <c r="AE7328">
        <v>0.74</v>
      </c>
      <c r="AF7328" t="s">
        <v>71</v>
      </c>
      <c r="AG7328">
        <v>6.45</v>
      </c>
      <c r="AH7328" t="s">
        <v>71</v>
      </c>
      <c r="AS7328">
        <v>3.33</v>
      </c>
      <c r="AT7328" t="s">
        <v>71</v>
      </c>
    </row>
    <row r="7329" spans="1:46" x14ac:dyDescent="0.2">
      <c r="A7329" t="s">
        <v>375</v>
      </c>
      <c r="B7329" t="s">
        <v>376</v>
      </c>
      <c r="C7329">
        <f>-69.99089668 / 41.69346161</f>
        <v>-1.678701982931851</v>
      </c>
      <c r="D7329" t="s">
        <v>377</v>
      </c>
      <c r="E7329" t="s">
        <v>70</v>
      </c>
      <c r="F7329" s="1">
        <v>37873</v>
      </c>
      <c r="G7329">
        <v>3</v>
      </c>
      <c r="O7329">
        <v>0.23</v>
      </c>
      <c r="P7329" t="s">
        <v>71</v>
      </c>
      <c r="Q7329">
        <v>17.07</v>
      </c>
      <c r="R7329" t="s">
        <v>71</v>
      </c>
    </row>
    <row r="7330" spans="1:46" x14ac:dyDescent="0.2">
      <c r="A7330" t="s">
        <v>375</v>
      </c>
      <c r="B7330" t="s">
        <v>376</v>
      </c>
      <c r="C7330">
        <f>-69.99089668 / 41.69346161</f>
        <v>-1.678701982931851</v>
      </c>
      <c r="D7330" t="s">
        <v>377</v>
      </c>
      <c r="E7330" t="s">
        <v>70</v>
      </c>
      <c r="F7330" s="1">
        <v>38622</v>
      </c>
      <c r="G7330">
        <v>0.5</v>
      </c>
      <c r="I7330">
        <v>3.43</v>
      </c>
      <c r="J7330" t="s">
        <v>71</v>
      </c>
      <c r="K7330">
        <v>14.12</v>
      </c>
      <c r="L7330" t="s">
        <v>71</v>
      </c>
      <c r="M7330">
        <v>1.76</v>
      </c>
      <c r="N7330" t="s">
        <v>71</v>
      </c>
      <c r="O7330">
        <v>7.41</v>
      </c>
      <c r="P7330" t="s">
        <v>71</v>
      </c>
      <c r="Q7330">
        <v>21.1</v>
      </c>
      <c r="R7330" t="s">
        <v>71</v>
      </c>
      <c r="S7330">
        <v>0.7</v>
      </c>
      <c r="T7330" t="s">
        <v>71</v>
      </c>
      <c r="U7330">
        <v>21.68</v>
      </c>
      <c r="V7330" t="s">
        <v>71</v>
      </c>
      <c r="W7330">
        <v>34.33</v>
      </c>
      <c r="X7330" t="s">
        <v>71</v>
      </c>
      <c r="Y7330">
        <v>48.51</v>
      </c>
      <c r="AA7330">
        <v>56.57</v>
      </c>
      <c r="AC7330">
        <v>51.85</v>
      </c>
      <c r="AE7330">
        <v>14.73</v>
      </c>
      <c r="AF7330" t="s">
        <v>71</v>
      </c>
      <c r="AG7330">
        <v>6.63</v>
      </c>
      <c r="AH7330" t="s">
        <v>71</v>
      </c>
      <c r="AS7330">
        <v>1.54</v>
      </c>
      <c r="AT7330" t="s">
        <v>71</v>
      </c>
    </row>
    <row r="7331" spans="1:46" x14ac:dyDescent="0.2">
      <c r="A7331" t="s">
        <v>375</v>
      </c>
      <c r="B7331" t="s">
        <v>376</v>
      </c>
      <c r="C7331">
        <f>-69.99089668 / 41.69346161</f>
        <v>-1.678701982931851</v>
      </c>
      <c r="D7331" t="s">
        <v>377</v>
      </c>
      <c r="E7331" t="s">
        <v>70</v>
      </c>
      <c r="F7331" s="1">
        <v>38622</v>
      </c>
      <c r="G7331">
        <v>1</v>
      </c>
      <c r="O7331">
        <v>7.45</v>
      </c>
      <c r="P7331" t="s">
        <v>71</v>
      </c>
      <c r="Q7331">
        <v>21.04</v>
      </c>
      <c r="R7331" t="s">
        <v>71</v>
      </c>
    </row>
    <row r="7332" spans="1:46" x14ac:dyDescent="0.2">
      <c r="A7332" t="s">
        <v>375</v>
      </c>
      <c r="B7332" t="s">
        <v>376</v>
      </c>
      <c r="C7332">
        <f>-69.99089668 / 41.69346161</f>
        <v>-1.678701982931851</v>
      </c>
      <c r="D7332" t="s">
        <v>377</v>
      </c>
      <c r="E7332" t="s">
        <v>70</v>
      </c>
      <c r="F7332" s="1">
        <v>38622</v>
      </c>
      <c r="G7332">
        <v>1.5</v>
      </c>
      <c r="O7332">
        <v>7.1</v>
      </c>
      <c r="P7332" t="s">
        <v>71</v>
      </c>
      <c r="Q7332">
        <v>20.89</v>
      </c>
      <c r="R7332" t="s">
        <v>71</v>
      </c>
    </row>
    <row r="7333" spans="1:46" x14ac:dyDescent="0.2">
      <c r="A7333" t="s">
        <v>375</v>
      </c>
      <c r="B7333" t="s">
        <v>376</v>
      </c>
      <c r="C7333">
        <f>-69.99089668 / 41.69346161</f>
        <v>-1.678701982931851</v>
      </c>
      <c r="D7333" t="s">
        <v>377</v>
      </c>
      <c r="E7333" t="s">
        <v>70</v>
      </c>
      <c r="F7333" s="1">
        <v>38622</v>
      </c>
      <c r="G7333">
        <v>2</v>
      </c>
      <c r="O7333">
        <v>5.57</v>
      </c>
      <c r="P7333" t="s">
        <v>71</v>
      </c>
      <c r="Q7333">
        <v>20.34</v>
      </c>
      <c r="R7333" t="s">
        <v>71</v>
      </c>
    </row>
    <row r="7334" spans="1:46" x14ac:dyDescent="0.2">
      <c r="A7334" t="s">
        <v>375</v>
      </c>
      <c r="B7334" t="s">
        <v>376</v>
      </c>
      <c r="C7334">
        <f>-69.99089668 / 41.69346161</f>
        <v>-1.678701982931851</v>
      </c>
      <c r="D7334" t="s">
        <v>377</v>
      </c>
      <c r="E7334" t="s">
        <v>70</v>
      </c>
      <c r="F7334" s="1">
        <v>38622</v>
      </c>
      <c r="G7334">
        <v>2.5</v>
      </c>
      <c r="K7334">
        <v>37.71</v>
      </c>
      <c r="L7334" t="s">
        <v>71</v>
      </c>
      <c r="O7334">
        <v>3.27</v>
      </c>
      <c r="P7334" t="s">
        <v>71</v>
      </c>
      <c r="Q7334">
        <v>20.079999999999998</v>
      </c>
      <c r="R7334" t="s">
        <v>71</v>
      </c>
      <c r="S7334">
        <v>0.9</v>
      </c>
      <c r="T7334" t="s">
        <v>71</v>
      </c>
      <c r="W7334">
        <v>35.22</v>
      </c>
      <c r="X7334" t="s">
        <v>71</v>
      </c>
      <c r="AE7334">
        <v>15.54</v>
      </c>
      <c r="AF7334" t="s">
        <v>71</v>
      </c>
      <c r="AG7334">
        <v>6.43</v>
      </c>
      <c r="AH7334" t="s">
        <v>71</v>
      </c>
      <c r="AS7334">
        <v>0.03</v>
      </c>
      <c r="AT7334" t="s">
        <v>71</v>
      </c>
    </row>
    <row r="7335" spans="1:46" x14ac:dyDescent="0.2">
      <c r="A7335" t="s">
        <v>375</v>
      </c>
      <c r="B7335" t="s">
        <v>376</v>
      </c>
      <c r="C7335">
        <f>-69.99089668 / 41.69346161</f>
        <v>-1.678701982931851</v>
      </c>
      <c r="D7335" t="s">
        <v>377</v>
      </c>
      <c r="E7335" t="s">
        <v>70</v>
      </c>
      <c r="F7335" s="1">
        <v>38622</v>
      </c>
      <c r="G7335">
        <v>3</v>
      </c>
      <c r="O7335">
        <v>0.34</v>
      </c>
      <c r="P7335" t="s">
        <v>71</v>
      </c>
      <c r="Q7335">
        <v>18.850000000000001</v>
      </c>
      <c r="R7335" t="s">
        <v>71</v>
      </c>
    </row>
    <row r="7336" spans="1:46" x14ac:dyDescent="0.2">
      <c r="A7336" t="s">
        <v>375</v>
      </c>
      <c r="B7336" t="s">
        <v>376</v>
      </c>
      <c r="C7336">
        <f>-69.99089668 / 41.69346161</f>
        <v>-1.678701982931851</v>
      </c>
      <c r="D7336" t="s">
        <v>377</v>
      </c>
      <c r="E7336" t="s">
        <v>70</v>
      </c>
      <c r="F7336" s="1">
        <v>38960</v>
      </c>
      <c r="G7336">
        <v>0.5</v>
      </c>
      <c r="I7336">
        <v>3.65</v>
      </c>
      <c r="J7336" t="s">
        <v>71</v>
      </c>
      <c r="K7336">
        <v>14.82</v>
      </c>
      <c r="L7336" t="s">
        <v>71</v>
      </c>
      <c r="M7336">
        <v>0.89</v>
      </c>
      <c r="N7336" t="s">
        <v>71</v>
      </c>
      <c r="O7336">
        <v>7.86</v>
      </c>
      <c r="P7336" t="s">
        <v>71</v>
      </c>
      <c r="Q7336">
        <v>21.45</v>
      </c>
      <c r="R7336" t="s">
        <v>71</v>
      </c>
      <c r="S7336">
        <v>0.96</v>
      </c>
      <c r="T7336" t="s">
        <v>71</v>
      </c>
      <c r="U7336">
        <v>29.73</v>
      </c>
      <c r="V7336" t="s">
        <v>71</v>
      </c>
      <c r="W7336">
        <v>52.29</v>
      </c>
      <c r="X7336" t="s">
        <v>71</v>
      </c>
      <c r="Y7336">
        <v>53.06</v>
      </c>
      <c r="AA7336">
        <v>57.05</v>
      </c>
      <c r="AC7336">
        <v>61.68</v>
      </c>
      <c r="AE7336">
        <v>14.53</v>
      </c>
      <c r="AF7336" t="s">
        <v>71</v>
      </c>
      <c r="AG7336">
        <v>6.61</v>
      </c>
      <c r="AH7336" t="s">
        <v>71</v>
      </c>
      <c r="AS7336">
        <v>8.75</v>
      </c>
      <c r="AT7336" t="s">
        <v>71</v>
      </c>
    </row>
    <row r="7337" spans="1:46" x14ac:dyDescent="0.2">
      <c r="A7337" t="s">
        <v>375</v>
      </c>
      <c r="B7337" t="s">
        <v>376</v>
      </c>
      <c r="C7337">
        <f>-69.99089668 / 41.69346161</f>
        <v>-1.678701982931851</v>
      </c>
      <c r="D7337" t="s">
        <v>377</v>
      </c>
      <c r="E7337" t="s">
        <v>70</v>
      </c>
      <c r="F7337" s="1">
        <v>38960</v>
      </c>
      <c r="G7337">
        <v>1</v>
      </c>
      <c r="O7337">
        <v>7.51</v>
      </c>
      <c r="P7337" t="s">
        <v>71</v>
      </c>
      <c r="Q7337">
        <v>21.14</v>
      </c>
      <c r="R7337" t="s">
        <v>71</v>
      </c>
    </row>
    <row r="7338" spans="1:46" x14ac:dyDescent="0.2">
      <c r="A7338" t="s">
        <v>375</v>
      </c>
      <c r="B7338" t="s">
        <v>376</v>
      </c>
      <c r="C7338">
        <f>-69.99089668 / 41.69346161</f>
        <v>-1.678701982931851</v>
      </c>
      <c r="D7338" t="s">
        <v>377</v>
      </c>
      <c r="E7338" t="s">
        <v>70</v>
      </c>
      <c r="F7338" s="1">
        <v>38960</v>
      </c>
      <c r="G7338">
        <v>1.5</v>
      </c>
      <c r="O7338">
        <v>7.11</v>
      </c>
      <c r="P7338" t="s">
        <v>71</v>
      </c>
      <c r="Q7338">
        <v>21.02</v>
      </c>
      <c r="R7338" t="s">
        <v>71</v>
      </c>
    </row>
    <row r="7339" spans="1:46" x14ac:dyDescent="0.2">
      <c r="A7339" t="s">
        <v>375</v>
      </c>
      <c r="B7339" t="s">
        <v>376</v>
      </c>
      <c r="C7339">
        <f>-69.99089668 / 41.69346161</f>
        <v>-1.678701982931851</v>
      </c>
      <c r="D7339" t="s">
        <v>377</v>
      </c>
      <c r="E7339" t="s">
        <v>70</v>
      </c>
      <c r="F7339" s="1">
        <v>38960</v>
      </c>
      <c r="G7339">
        <v>2</v>
      </c>
      <c r="O7339">
        <v>6.41</v>
      </c>
      <c r="P7339" t="s">
        <v>71</v>
      </c>
      <c r="Q7339">
        <v>20.91</v>
      </c>
      <c r="R7339" t="s">
        <v>71</v>
      </c>
    </row>
    <row r="7340" spans="1:46" x14ac:dyDescent="0.2">
      <c r="A7340" t="s">
        <v>375</v>
      </c>
      <c r="B7340" t="s">
        <v>376</v>
      </c>
      <c r="C7340">
        <f>-69.99089668 / 41.69346161</f>
        <v>-1.678701982931851</v>
      </c>
      <c r="D7340" t="s">
        <v>377</v>
      </c>
      <c r="E7340" t="s">
        <v>70</v>
      </c>
      <c r="F7340" s="1">
        <v>38960</v>
      </c>
      <c r="G7340">
        <v>2.5</v>
      </c>
      <c r="K7340">
        <v>17.87</v>
      </c>
      <c r="L7340" t="s">
        <v>71</v>
      </c>
      <c r="O7340">
        <v>6.47</v>
      </c>
      <c r="P7340" t="s">
        <v>71</v>
      </c>
      <c r="Q7340">
        <v>20.88</v>
      </c>
      <c r="R7340" t="s">
        <v>71</v>
      </c>
      <c r="S7340">
        <v>1.42</v>
      </c>
      <c r="T7340" t="s">
        <v>71</v>
      </c>
      <c r="U7340">
        <v>43.92</v>
      </c>
      <c r="V7340" t="s">
        <v>71</v>
      </c>
      <c r="W7340">
        <v>52.75</v>
      </c>
      <c r="X7340" t="s">
        <v>71</v>
      </c>
      <c r="Y7340">
        <v>58.69</v>
      </c>
      <c r="AA7340">
        <v>58.88</v>
      </c>
      <c r="AE7340">
        <v>14.13</v>
      </c>
      <c r="AF7340" t="s">
        <v>71</v>
      </c>
      <c r="AG7340">
        <v>6.54</v>
      </c>
      <c r="AH7340" t="s">
        <v>71</v>
      </c>
      <c r="AS7340">
        <v>7.26</v>
      </c>
      <c r="AT7340" t="s">
        <v>71</v>
      </c>
    </row>
    <row r="7341" spans="1:46" x14ac:dyDescent="0.2">
      <c r="A7341" t="s">
        <v>375</v>
      </c>
      <c r="B7341" t="s">
        <v>376</v>
      </c>
      <c r="C7341">
        <f>-69.99089668 / 41.69346161</f>
        <v>-1.678701982931851</v>
      </c>
      <c r="D7341" t="s">
        <v>377</v>
      </c>
      <c r="E7341" t="s">
        <v>70</v>
      </c>
      <c r="F7341" s="1">
        <v>38960</v>
      </c>
      <c r="G7341">
        <v>3</v>
      </c>
      <c r="O7341">
        <v>0.6</v>
      </c>
      <c r="P7341" t="s">
        <v>71</v>
      </c>
      <c r="Q7341">
        <v>17.87</v>
      </c>
      <c r="R7341" t="s">
        <v>71</v>
      </c>
    </row>
    <row r="7342" spans="1:46" x14ac:dyDescent="0.2">
      <c r="A7342" t="s">
        <v>375</v>
      </c>
      <c r="B7342" t="s">
        <v>376</v>
      </c>
      <c r="C7342">
        <f>-69.99089668 / 41.69346161</f>
        <v>-1.678701982931851</v>
      </c>
      <c r="D7342" t="s">
        <v>377</v>
      </c>
      <c r="E7342" t="s">
        <v>70</v>
      </c>
      <c r="F7342" s="1">
        <v>38960</v>
      </c>
      <c r="G7342">
        <v>3.3</v>
      </c>
      <c r="O7342">
        <v>0.27</v>
      </c>
      <c r="P7342" t="s">
        <v>71</v>
      </c>
      <c r="Q7342">
        <v>16.82</v>
      </c>
      <c r="R7342" t="s">
        <v>71</v>
      </c>
    </row>
    <row r="7343" spans="1:46" x14ac:dyDescent="0.2">
      <c r="A7343" t="s">
        <v>375</v>
      </c>
      <c r="B7343" t="s">
        <v>376</v>
      </c>
      <c r="C7343">
        <f>-69.99089668 / 41.69346161</f>
        <v>-1.678701982931851</v>
      </c>
      <c r="D7343" t="s">
        <v>377</v>
      </c>
      <c r="E7343" t="s">
        <v>70</v>
      </c>
      <c r="F7343" s="1">
        <v>39337</v>
      </c>
      <c r="G7343">
        <v>0.5</v>
      </c>
      <c r="I7343">
        <v>2.97</v>
      </c>
      <c r="J7343" t="s">
        <v>71</v>
      </c>
      <c r="K7343">
        <v>6.31</v>
      </c>
      <c r="L7343" t="s">
        <v>71</v>
      </c>
      <c r="M7343">
        <v>1.8</v>
      </c>
      <c r="N7343" t="s">
        <v>71</v>
      </c>
      <c r="O7343">
        <v>6.11</v>
      </c>
      <c r="P7343" t="s">
        <v>71</v>
      </c>
      <c r="Q7343">
        <v>22.4</v>
      </c>
      <c r="R7343" t="s">
        <v>71</v>
      </c>
      <c r="S7343">
        <v>0.66</v>
      </c>
      <c r="T7343" t="s">
        <v>71</v>
      </c>
      <c r="U7343">
        <v>20.29</v>
      </c>
      <c r="V7343" t="s">
        <v>71</v>
      </c>
      <c r="W7343">
        <v>43.28</v>
      </c>
      <c r="X7343" t="s">
        <v>71</v>
      </c>
      <c r="Y7343">
        <v>47.56</v>
      </c>
      <c r="AA7343">
        <v>48.67</v>
      </c>
      <c r="AC7343">
        <v>51.53</v>
      </c>
      <c r="AE7343">
        <v>6</v>
      </c>
      <c r="AF7343" t="s">
        <v>71</v>
      </c>
      <c r="AG7343">
        <v>6.12</v>
      </c>
      <c r="AH7343" t="s">
        <v>71</v>
      </c>
      <c r="AS7343">
        <v>1.9</v>
      </c>
      <c r="AT7343" t="s">
        <v>71</v>
      </c>
    </row>
    <row r="7344" spans="1:46" x14ac:dyDescent="0.2">
      <c r="A7344" t="s">
        <v>375</v>
      </c>
      <c r="B7344" t="s">
        <v>376</v>
      </c>
      <c r="C7344">
        <f>-69.99089668 / 41.69346161</f>
        <v>-1.678701982931851</v>
      </c>
      <c r="D7344" t="s">
        <v>377</v>
      </c>
      <c r="E7344" t="s">
        <v>70</v>
      </c>
      <c r="F7344" s="1">
        <v>39337</v>
      </c>
      <c r="G7344">
        <v>1</v>
      </c>
      <c r="O7344">
        <v>6.09</v>
      </c>
      <c r="P7344" t="s">
        <v>71</v>
      </c>
      <c r="Q7344">
        <v>22.31</v>
      </c>
      <c r="R7344" t="s">
        <v>71</v>
      </c>
    </row>
    <row r="7345" spans="1:46" x14ac:dyDescent="0.2">
      <c r="A7345" t="s">
        <v>375</v>
      </c>
      <c r="B7345" t="s">
        <v>376</v>
      </c>
      <c r="C7345">
        <f>-69.99089668 / 41.69346161</f>
        <v>-1.678701982931851</v>
      </c>
      <c r="D7345" t="s">
        <v>377</v>
      </c>
      <c r="E7345" t="s">
        <v>70</v>
      </c>
      <c r="F7345" s="1">
        <v>39337</v>
      </c>
      <c r="G7345">
        <v>1.5</v>
      </c>
      <c r="O7345">
        <v>6.15</v>
      </c>
      <c r="P7345" t="s">
        <v>71</v>
      </c>
      <c r="Q7345">
        <v>22.14</v>
      </c>
      <c r="R7345" t="s">
        <v>71</v>
      </c>
    </row>
    <row r="7346" spans="1:46" x14ac:dyDescent="0.2">
      <c r="A7346" t="s">
        <v>375</v>
      </c>
      <c r="B7346" t="s">
        <v>376</v>
      </c>
      <c r="C7346">
        <f>-69.99089668 / 41.69346161</f>
        <v>-1.678701982931851</v>
      </c>
      <c r="D7346" t="s">
        <v>377</v>
      </c>
      <c r="E7346" t="s">
        <v>70</v>
      </c>
      <c r="F7346" s="1">
        <v>39337</v>
      </c>
      <c r="G7346">
        <v>2</v>
      </c>
      <c r="K7346">
        <v>5.42</v>
      </c>
      <c r="L7346" t="s">
        <v>71</v>
      </c>
      <c r="O7346">
        <v>6.06</v>
      </c>
      <c r="P7346" t="s">
        <v>71</v>
      </c>
      <c r="Q7346">
        <v>22.02</v>
      </c>
      <c r="R7346" t="s">
        <v>71</v>
      </c>
      <c r="S7346">
        <v>0.75</v>
      </c>
      <c r="T7346" t="s">
        <v>71</v>
      </c>
      <c r="U7346">
        <v>23.1</v>
      </c>
      <c r="V7346" t="s">
        <v>71</v>
      </c>
      <c r="W7346">
        <v>42.38</v>
      </c>
      <c r="X7346" t="s">
        <v>71</v>
      </c>
      <c r="Y7346">
        <v>49.43</v>
      </c>
      <c r="AA7346">
        <v>47.19</v>
      </c>
      <c r="AE7346">
        <v>5.8</v>
      </c>
      <c r="AF7346" t="s">
        <v>71</v>
      </c>
      <c r="AG7346">
        <v>6.09</v>
      </c>
      <c r="AH7346" t="s">
        <v>71</v>
      </c>
      <c r="AS7346">
        <v>2.54</v>
      </c>
      <c r="AT7346" t="s">
        <v>71</v>
      </c>
    </row>
    <row r="7347" spans="1:46" x14ac:dyDescent="0.2">
      <c r="A7347" t="s">
        <v>375</v>
      </c>
      <c r="B7347" t="s">
        <v>376</v>
      </c>
      <c r="C7347">
        <f>-69.99089668 / 41.69346161</f>
        <v>-1.678701982931851</v>
      </c>
      <c r="D7347" t="s">
        <v>377</v>
      </c>
      <c r="E7347" t="s">
        <v>70</v>
      </c>
      <c r="F7347" s="1">
        <v>39337</v>
      </c>
      <c r="G7347">
        <v>2.5</v>
      </c>
      <c r="O7347">
        <v>5.32</v>
      </c>
      <c r="P7347" t="s">
        <v>71</v>
      </c>
      <c r="Q7347">
        <v>21.9</v>
      </c>
      <c r="R7347" t="s">
        <v>71</v>
      </c>
    </row>
    <row r="7348" spans="1:46" x14ac:dyDescent="0.2">
      <c r="A7348" t="s">
        <v>375</v>
      </c>
      <c r="B7348" t="s">
        <v>376</v>
      </c>
      <c r="C7348">
        <f>-69.99089668 / 41.69346161</f>
        <v>-1.678701982931851</v>
      </c>
      <c r="D7348" t="s">
        <v>377</v>
      </c>
      <c r="E7348" t="s">
        <v>70</v>
      </c>
      <c r="F7348" s="1">
        <v>39709</v>
      </c>
      <c r="G7348">
        <v>0.5</v>
      </c>
      <c r="I7348">
        <v>3.2</v>
      </c>
      <c r="J7348" t="s">
        <v>71</v>
      </c>
      <c r="K7348">
        <v>17.46</v>
      </c>
      <c r="L7348" t="s">
        <v>71</v>
      </c>
      <c r="M7348">
        <v>2.3199999999999998</v>
      </c>
      <c r="N7348" t="s">
        <v>71</v>
      </c>
      <c r="O7348">
        <v>8.19</v>
      </c>
      <c r="P7348" t="s">
        <v>71</v>
      </c>
      <c r="Q7348">
        <v>21.7</v>
      </c>
      <c r="R7348" t="s">
        <v>71</v>
      </c>
      <c r="S7348">
        <v>0.51</v>
      </c>
      <c r="T7348" t="s">
        <v>71</v>
      </c>
      <c r="U7348">
        <v>15.8</v>
      </c>
      <c r="V7348" t="s">
        <v>71</v>
      </c>
      <c r="W7348">
        <v>26.93</v>
      </c>
      <c r="X7348" t="s">
        <v>71</v>
      </c>
      <c r="Y7348">
        <v>43.95</v>
      </c>
      <c r="AA7348">
        <v>58.66</v>
      </c>
      <c r="AC7348">
        <v>47.87</v>
      </c>
      <c r="AE7348">
        <v>5.7</v>
      </c>
      <c r="AF7348" t="s">
        <v>71</v>
      </c>
      <c r="AG7348">
        <v>6.28</v>
      </c>
      <c r="AH7348" t="s">
        <v>71</v>
      </c>
      <c r="AS7348">
        <v>2.77</v>
      </c>
      <c r="AT7348" t="s">
        <v>71</v>
      </c>
    </row>
    <row r="7349" spans="1:46" x14ac:dyDescent="0.2">
      <c r="A7349" t="s">
        <v>375</v>
      </c>
      <c r="B7349" t="s">
        <v>376</v>
      </c>
      <c r="C7349">
        <f>-69.99089668 / 41.69346161</f>
        <v>-1.678701982931851</v>
      </c>
      <c r="D7349" t="s">
        <v>377</v>
      </c>
      <c r="E7349" t="s">
        <v>70</v>
      </c>
      <c r="F7349" s="1">
        <v>39709</v>
      </c>
      <c r="G7349">
        <v>1</v>
      </c>
      <c r="O7349">
        <v>8.16</v>
      </c>
      <c r="P7349" t="s">
        <v>71</v>
      </c>
      <c r="Q7349">
        <v>21.7</v>
      </c>
      <c r="R7349" t="s">
        <v>71</v>
      </c>
    </row>
    <row r="7350" spans="1:46" x14ac:dyDescent="0.2">
      <c r="A7350" t="s">
        <v>375</v>
      </c>
      <c r="B7350" t="s">
        <v>376</v>
      </c>
      <c r="C7350">
        <f>-69.99089668 / 41.69346161</f>
        <v>-1.678701982931851</v>
      </c>
      <c r="D7350" t="s">
        <v>377</v>
      </c>
      <c r="E7350" t="s">
        <v>70</v>
      </c>
      <c r="F7350" s="1">
        <v>39709</v>
      </c>
      <c r="G7350">
        <v>1.5</v>
      </c>
      <c r="O7350">
        <v>8.0500000000000007</v>
      </c>
      <c r="P7350" t="s">
        <v>71</v>
      </c>
      <c r="Q7350">
        <v>21.6</v>
      </c>
      <c r="R7350" t="s">
        <v>71</v>
      </c>
    </row>
    <row r="7351" spans="1:46" x14ac:dyDescent="0.2">
      <c r="A7351" t="s">
        <v>375</v>
      </c>
      <c r="B7351" t="s">
        <v>376</v>
      </c>
      <c r="C7351">
        <f>-69.99089668 / 41.69346161</f>
        <v>-1.678701982931851</v>
      </c>
      <c r="D7351" t="s">
        <v>377</v>
      </c>
      <c r="E7351" t="s">
        <v>70</v>
      </c>
      <c r="F7351" s="1">
        <v>39709</v>
      </c>
      <c r="G7351">
        <v>2</v>
      </c>
      <c r="O7351">
        <v>7.72</v>
      </c>
      <c r="P7351" t="s">
        <v>71</v>
      </c>
      <c r="Q7351">
        <v>21.4</v>
      </c>
      <c r="R7351" t="s">
        <v>71</v>
      </c>
    </row>
    <row r="7352" spans="1:46" x14ac:dyDescent="0.2">
      <c r="A7352" t="s">
        <v>375</v>
      </c>
      <c r="B7352" t="s">
        <v>376</v>
      </c>
      <c r="C7352">
        <f>-69.99089668 / 41.69346161</f>
        <v>-1.678701982931851</v>
      </c>
      <c r="D7352" t="s">
        <v>377</v>
      </c>
      <c r="E7352" t="s">
        <v>70</v>
      </c>
      <c r="F7352" s="1">
        <v>39709</v>
      </c>
      <c r="G7352">
        <v>2.5</v>
      </c>
      <c r="K7352">
        <v>18.05</v>
      </c>
      <c r="L7352" t="s">
        <v>71</v>
      </c>
      <c r="O7352">
        <v>7.44</v>
      </c>
      <c r="P7352" t="s">
        <v>71</v>
      </c>
      <c r="Q7352">
        <v>21.3</v>
      </c>
      <c r="R7352" t="s">
        <v>71</v>
      </c>
      <c r="S7352">
        <v>0.51</v>
      </c>
      <c r="T7352" t="s">
        <v>71</v>
      </c>
      <c r="U7352">
        <v>15.8</v>
      </c>
      <c r="V7352" t="s">
        <v>71</v>
      </c>
      <c r="W7352">
        <v>27.17</v>
      </c>
      <c r="X7352" t="s">
        <v>71</v>
      </c>
      <c r="Y7352">
        <v>43.95</v>
      </c>
      <c r="AA7352">
        <v>58.98</v>
      </c>
      <c r="AE7352">
        <v>5.8</v>
      </c>
      <c r="AF7352" t="s">
        <v>71</v>
      </c>
      <c r="AG7352">
        <v>6.27</v>
      </c>
      <c r="AH7352" t="s">
        <v>71</v>
      </c>
      <c r="AS7352">
        <v>5.16</v>
      </c>
      <c r="AT7352" t="s">
        <v>71</v>
      </c>
    </row>
    <row r="7353" spans="1:46" x14ac:dyDescent="0.2">
      <c r="A7353" t="s">
        <v>378</v>
      </c>
      <c r="B7353" t="s">
        <v>379</v>
      </c>
      <c r="C7353">
        <f>-69.98147059 / 41.69181461</f>
        <v>-1.67854220893553</v>
      </c>
      <c r="D7353" t="s">
        <v>380</v>
      </c>
      <c r="E7353" t="s">
        <v>70</v>
      </c>
      <c r="F7353" s="1">
        <v>37143</v>
      </c>
      <c r="G7353">
        <v>0.5</v>
      </c>
      <c r="I7353">
        <v>6.19</v>
      </c>
      <c r="J7353" t="s">
        <v>71</v>
      </c>
      <c r="K7353">
        <v>21.89</v>
      </c>
      <c r="L7353" t="s">
        <v>71</v>
      </c>
      <c r="M7353">
        <v>0.5</v>
      </c>
      <c r="N7353" t="s">
        <v>71</v>
      </c>
      <c r="O7353">
        <v>9.31</v>
      </c>
      <c r="P7353" t="s">
        <v>71</v>
      </c>
      <c r="Q7353">
        <v>25.05</v>
      </c>
      <c r="R7353" t="s">
        <v>71</v>
      </c>
      <c r="S7353">
        <v>1.77</v>
      </c>
      <c r="T7353" t="s">
        <v>71</v>
      </c>
      <c r="U7353">
        <v>54.82</v>
      </c>
      <c r="V7353" t="s">
        <v>71</v>
      </c>
      <c r="W7353">
        <v>102.2</v>
      </c>
      <c r="X7353" t="s">
        <v>71</v>
      </c>
      <c r="Y7353">
        <v>61.89</v>
      </c>
      <c r="AA7353">
        <v>60.87</v>
      </c>
      <c r="AC7353">
        <v>69.989999999999995</v>
      </c>
      <c r="AE7353">
        <v>10.3</v>
      </c>
      <c r="AF7353" t="s">
        <v>71</v>
      </c>
      <c r="AG7353">
        <v>7.85</v>
      </c>
      <c r="AH7353" t="s">
        <v>71</v>
      </c>
      <c r="AS7353">
        <v>0</v>
      </c>
      <c r="AT7353" t="s">
        <v>71</v>
      </c>
    </row>
    <row r="7354" spans="1:46" x14ac:dyDescent="0.2">
      <c r="A7354" t="s">
        <v>378</v>
      </c>
      <c r="B7354" t="s">
        <v>379</v>
      </c>
      <c r="C7354">
        <f>-69.98147059 / 41.69181461</f>
        <v>-1.67854220893553</v>
      </c>
      <c r="D7354" t="s">
        <v>380</v>
      </c>
      <c r="E7354" t="s">
        <v>70</v>
      </c>
      <c r="F7354" s="1">
        <v>37143</v>
      </c>
      <c r="G7354">
        <v>1</v>
      </c>
      <c r="O7354">
        <v>8.65</v>
      </c>
      <c r="P7354" t="s">
        <v>71</v>
      </c>
      <c r="Q7354">
        <v>24.91</v>
      </c>
      <c r="R7354" t="s">
        <v>71</v>
      </c>
    </row>
    <row r="7355" spans="1:46" x14ac:dyDescent="0.2">
      <c r="A7355" t="s">
        <v>378</v>
      </c>
      <c r="B7355" t="s">
        <v>379</v>
      </c>
      <c r="C7355">
        <f>-69.98147059 / 41.69181461</f>
        <v>-1.67854220893553</v>
      </c>
      <c r="D7355" t="s">
        <v>380</v>
      </c>
      <c r="E7355" t="s">
        <v>70</v>
      </c>
      <c r="F7355" s="1">
        <v>37143</v>
      </c>
      <c r="G7355">
        <v>2</v>
      </c>
      <c r="O7355">
        <v>6.87</v>
      </c>
      <c r="P7355" t="s">
        <v>71</v>
      </c>
      <c r="Q7355">
        <v>24.03</v>
      </c>
      <c r="R7355" t="s">
        <v>71</v>
      </c>
    </row>
    <row r="7356" spans="1:46" x14ac:dyDescent="0.2">
      <c r="A7356" t="s">
        <v>378</v>
      </c>
      <c r="B7356" t="s">
        <v>379</v>
      </c>
      <c r="C7356">
        <f>-69.98147059 / 41.69181461</f>
        <v>-1.67854220893553</v>
      </c>
      <c r="D7356" t="s">
        <v>380</v>
      </c>
      <c r="E7356" t="s">
        <v>70</v>
      </c>
      <c r="F7356" s="1">
        <v>37143</v>
      </c>
      <c r="G7356">
        <v>2.5</v>
      </c>
      <c r="O7356">
        <v>4.13</v>
      </c>
      <c r="P7356" t="s">
        <v>71</v>
      </c>
      <c r="Q7356">
        <v>23.71</v>
      </c>
      <c r="R7356" t="s">
        <v>71</v>
      </c>
    </row>
    <row r="7357" spans="1:46" x14ac:dyDescent="0.2">
      <c r="A7357" t="s">
        <v>378</v>
      </c>
      <c r="B7357" t="s">
        <v>379</v>
      </c>
      <c r="C7357">
        <f>-69.98147059 / 41.69181461</f>
        <v>-1.67854220893553</v>
      </c>
      <c r="D7357" t="s">
        <v>380</v>
      </c>
      <c r="E7357" t="s">
        <v>70</v>
      </c>
      <c r="F7357" s="1">
        <v>37143</v>
      </c>
      <c r="G7357">
        <v>3</v>
      </c>
      <c r="K7357">
        <v>34.93</v>
      </c>
      <c r="L7357" t="s">
        <v>71</v>
      </c>
      <c r="O7357">
        <v>0.42</v>
      </c>
      <c r="P7357" t="s">
        <v>71</v>
      </c>
      <c r="Q7357">
        <v>23.24</v>
      </c>
      <c r="R7357" t="s">
        <v>71</v>
      </c>
      <c r="S7357">
        <v>1.34</v>
      </c>
      <c r="T7357" t="s">
        <v>71</v>
      </c>
      <c r="U7357">
        <v>41.5</v>
      </c>
      <c r="V7357" t="s">
        <v>71</v>
      </c>
      <c r="W7357">
        <v>80</v>
      </c>
      <c r="X7357" t="s">
        <v>71</v>
      </c>
      <c r="Y7357">
        <v>57.87</v>
      </c>
      <c r="AA7357">
        <v>65.459999999999994</v>
      </c>
      <c r="AE7357">
        <v>1.8</v>
      </c>
      <c r="AF7357" t="s">
        <v>71</v>
      </c>
      <c r="AG7357">
        <v>6.53</v>
      </c>
      <c r="AH7357" t="s">
        <v>71</v>
      </c>
      <c r="AS7357">
        <v>1.64</v>
      </c>
      <c r="AT7357" t="s">
        <v>71</v>
      </c>
    </row>
    <row r="7358" spans="1:46" x14ac:dyDescent="0.2">
      <c r="A7358" t="s">
        <v>378</v>
      </c>
      <c r="B7358" t="s">
        <v>379</v>
      </c>
      <c r="C7358">
        <f>-69.98147059 / 41.69181461</f>
        <v>-1.67854220893553</v>
      </c>
      <c r="D7358" t="s">
        <v>380</v>
      </c>
      <c r="E7358" t="s">
        <v>70</v>
      </c>
      <c r="F7358" s="1">
        <v>37143</v>
      </c>
      <c r="G7358">
        <v>4</v>
      </c>
      <c r="O7358">
        <v>0.3</v>
      </c>
      <c r="P7358" t="s">
        <v>71</v>
      </c>
      <c r="Q7358">
        <v>21.19</v>
      </c>
      <c r="R7358" t="s">
        <v>71</v>
      </c>
    </row>
    <row r="7359" spans="1:46" x14ac:dyDescent="0.2">
      <c r="A7359" t="s">
        <v>378</v>
      </c>
      <c r="B7359" t="s">
        <v>379</v>
      </c>
      <c r="C7359">
        <f>-69.98147059 / 41.69181461</f>
        <v>-1.67854220893553</v>
      </c>
      <c r="D7359" t="s">
        <v>380</v>
      </c>
      <c r="E7359" t="s">
        <v>70</v>
      </c>
      <c r="F7359" s="1">
        <v>37143</v>
      </c>
      <c r="G7359">
        <v>5</v>
      </c>
      <c r="K7359">
        <v>23.19</v>
      </c>
      <c r="L7359" t="s">
        <v>71</v>
      </c>
      <c r="O7359">
        <v>0.27</v>
      </c>
      <c r="P7359" t="s">
        <v>71</v>
      </c>
      <c r="Q7359">
        <v>18.73</v>
      </c>
      <c r="R7359" t="s">
        <v>71</v>
      </c>
      <c r="S7359">
        <v>7.95</v>
      </c>
      <c r="T7359" t="s">
        <v>71</v>
      </c>
      <c r="U7359">
        <v>246.24</v>
      </c>
      <c r="V7359" t="s">
        <v>71</v>
      </c>
      <c r="W7359">
        <v>189.8</v>
      </c>
      <c r="X7359" t="s">
        <v>71</v>
      </c>
      <c r="Y7359">
        <v>83.55</v>
      </c>
      <c r="AA7359">
        <v>61.44</v>
      </c>
      <c r="AE7359">
        <v>31.3</v>
      </c>
      <c r="AF7359" t="s">
        <v>71</v>
      </c>
      <c r="AG7359">
        <v>6.45</v>
      </c>
      <c r="AH7359" t="s">
        <v>71</v>
      </c>
      <c r="AS7359">
        <v>10.130000000000001</v>
      </c>
      <c r="AT7359" t="s">
        <v>71</v>
      </c>
    </row>
    <row r="7360" spans="1:46" x14ac:dyDescent="0.2">
      <c r="A7360" t="s">
        <v>378</v>
      </c>
      <c r="B7360" t="s">
        <v>379</v>
      </c>
      <c r="C7360">
        <f>-69.98147059 / 41.69181461</f>
        <v>-1.67854220893553</v>
      </c>
      <c r="D7360" t="s">
        <v>380</v>
      </c>
      <c r="E7360" t="s">
        <v>70</v>
      </c>
      <c r="F7360" s="1">
        <v>37143</v>
      </c>
      <c r="G7360">
        <v>5.5</v>
      </c>
      <c r="O7360">
        <v>0.25</v>
      </c>
      <c r="P7360" t="s">
        <v>71</v>
      </c>
      <c r="Q7360">
        <v>17.18</v>
      </c>
      <c r="R7360" t="s">
        <v>71</v>
      </c>
    </row>
    <row r="7361" spans="1:46" x14ac:dyDescent="0.2">
      <c r="A7361" t="s">
        <v>378</v>
      </c>
      <c r="B7361" t="s">
        <v>379</v>
      </c>
      <c r="C7361">
        <f>-69.98147059 / 41.69181461</f>
        <v>-1.67854220893553</v>
      </c>
      <c r="D7361" t="s">
        <v>380</v>
      </c>
      <c r="E7361" t="s">
        <v>70</v>
      </c>
      <c r="F7361" s="1">
        <v>37873</v>
      </c>
      <c r="G7361">
        <v>0.5</v>
      </c>
      <c r="I7361">
        <v>6.58</v>
      </c>
      <c r="J7361" t="s">
        <v>71</v>
      </c>
      <c r="K7361">
        <v>5.41</v>
      </c>
      <c r="L7361" t="s">
        <v>71</v>
      </c>
      <c r="M7361">
        <v>2.37</v>
      </c>
      <c r="N7361" t="s">
        <v>71</v>
      </c>
      <c r="O7361">
        <v>8.2200000000000006</v>
      </c>
      <c r="P7361" t="s">
        <v>71</v>
      </c>
      <c r="Q7361">
        <v>22.2</v>
      </c>
      <c r="R7361" t="s">
        <v>71</v>
      </c>
      <c r="S7361">
        <v>0.6</v>
      </c>
      <c r="T7361" t="s">
        <v>71</v>
      </c>
      <c r="U7361">
        <v>18.579999999999998</v>
      </c>
      <c r="V7361" t="s">
        <v>71</v>
      </c>
      <c r="W7361">
        <v>39.1</v>
      </c>
      <c r="X7361" t="s">
        <v>71</v>
      </c>
      <c r="Y7361">
        <v>46.29</v>
      </c>
      <c r="AA7361">
        <v>47.16</v>
      </c>
      <c r="AC7361">
        <v>47.57</v>
      </c>
      <c r="AE7361">
        <v>0.52</v>
      </c>
      <c r="AF7361" t="s">
        <v>71</v>
      </c>
      <c r="AG7361">
        <v>6.07</v>
      </c>
      <c r="AH7361" t="s">
        <v>71</v>
      </c>
      <c r="AS7361">
        <v>1.88</v>
      </c>
      <c r="AT7361" t="s">
        <v>71</v>
      </c>
    </row>
    <row r="7362" spans="1:46" x14ac:dyDescent="0.2">
      <c r="A7362" t="s">
        <v>378</v>
      </c>
      <c r="B7362" t="s">
        <v>379</v>
      </c>
      <c r="C7362">
        <f>-69.98147059 / 41.69181461</f>
        <v>-1.67854220893553</v>
      </c>
      <c r="D7362" t="s">
        <v>380</v>
      </c>
      <c r="E7362" t="s">
        <v>70</v>
      </c>
      <c r="F7362" s="1">
        <v>37873</v>
      </c>
      <c r="G7362">
        <v>1</v>
      </c>
      <c r="O7362">
        <v>8.18</v>
      </c>
      <c r="P7362" t="s">
        <v>71</v>
      </c>
      <c r="Q7362">
        <v>22.1</v>
      </c>
      <c r="R7362" t="s">
        <v>71</v>
      </c>
    </row>
    <row r="7363" spans="1:46" x14ac:dyDescent="0.2">
      <c r="A7363" t="s">
        <v>378</v>
      </c>
      <c r="B7363" t="s">
        <v>379</v>
      </c>
      <c r="C7363">
        <f>-69.98147059 / 41.69181461</f>
        <v>-1.67854220893553</v>
      </c>
      <c r="D7363" t="s">
        <v>380</v>
      </c>
      <c r="E7363" t="s">
        <v>70</v>
      </c>
      <c r="F7363" s="1">
        <v>37873</v>
      </c>
      <c r="G7363">
        <v>2</v>
      </c>
      <c r="O7363">
        <v>8.44</v>
      </c>
      <c r="P7363" t="s">
        <v>71</v>
      </c>
      <c r="Q7363">
        <v>21.5</v>
      </c>
      <c r="R7363" t="s">
        <v>71</v>
      </c>
    </row>
    <row r="7364" spans="1:46" x14ac:dyDescent="0.2">
      <c r="A7364" t="s">
        <v>378</v>
      </c>
      <c r="B7364" t="s">
        <v>379</v>
      </c>
      <c r="C7364">
        <f>-69.98147059 / 41.69181461</f>
        <v>-1.67854220893553</v>
      </c>
      <c r="D7364" t="s">
        <v>380</v>
      </c>
      <c r="E7364" t="s">
        <v>70</v>
      </c>
      <c r="F7364" s="1">
        <v>37873</v>
      </c>
      <c r="G7364">
        <v>3</v>
      </c>
      <c r="O7364">
        <v>6.6</v>
      </c>
      <c r="P7364" t="s">
        <v>71</v>
      </c>
      <c r="Q7364">
        <v>21.2</v>
      </c>
      <c r="R7364" t="s">
        <v>71</v>
      </c>
    </row>
    <row r="7365" spans="1:46" x14ac:dyDescent="0.2">
      <c r="A7365" t="s">
        <v>378</v>
      </c>
      <c r="B7365" t="s">
        <v>379</v>
      </c>
      <c r="C7365">
        <f>-69.98147059 / 41.69181461</f>
        <v>-1.67854220893553</v>
      </c>
      <c r="D7365" t="s">
        <v>380</v>
      </c>
      <c r="E7365" t="s">
        <v>70</v>
      </c>
      <c r="F7365" s="1">
        <v>37873</v>
      </c>
      <c r="G7365">
        <v>3.5</v>
      </c>
      <c r="O7365">
        <v>5.56</v>
      </c>
      <c r="P7365" t="s">
        <v>71</v>
      </c>
      <c r="Q7365">
        <v>21.1</v>
      </c>
      <c r="R7365" t="s">
        <v>71</v>
      </c>
    </row>
    <row r="7366" spans="1:46" x14ac:dyDescent="0.2">
      <c r="A7366" t="s">
        <v>378</v>
      </c>
      <c r="B7366" t="s">
        <v>379</v>
      </c>
      <c r="C7366">
        <f>-69.98147059 / 41.69181461</f>
        <v>-1.67854220893553</v>
      </c>
      <c r="D7366" t="s">
        <v>380</v>
      </c>
      <c r="E7366" t="s">
        <v>70</v>
      </c>
      <c r="F7366" s="1">
        <v>37873</v>
      </c>
      <c r="G7366">
        <v>4</v>
      </c>
      <c r="O7366">
        <v>0.6</v>
      </c>
      <c r="P7366" t="s">
        <v>71</v>
      </c>
      <c r="Q7366">
        <v>20.5</v>
      </c>
      <c r="R7366" t="s">
        <v>71</v>
      </c>
    </row>
    <row r="7367" spans="1:46" x14ac:dyDescent="0.2">
      <c r="A7367" t="s">
        <v>378</v>
      </c>
      <c r="B7367" t="s">
        <v>379</v>
      </c>
      <c r="C7367">
        <f>-69.98147059 / 41.69181461</f>
        <v>-1.67854220893553</v>
      </c>
      <c r="D7367" t="s">
        <v>380</v>
      </c>
      <c r="E7367" t="s">
        <v>70</v>
      </c>
      <c r="F7367" s="1">
        <v>37873</v>
      </c>
      <c r="G7367">
        <v>4.5</v>
      </c>
      <c r="O7367">
        <v>0.01</v>
      </c>
      <c r="P7367" t="s">
        <v>71</v>
      </c>
      <c r="Q7367">
        <v>17.600000000000001</v>
      </c>
      <c r="R7367" t="s">
        <v>71</v>
      </c>
    </row>
    <row r="7368" spans="1:46" x14ac:dyDescent="0.2">
      <c r="A7368" t="s">
        <v>378</v>
      </c>
      <c r="B7368" t="s">
        <v>379</v>
      </c>
      <c r="C7368">
        <f>-69.98147059 / 41.69181461</f>
        <v>-1.67854220893553</v>
      </c>
      <c r="D7368" t="s">
        <v>380</v>
      </c>
      <c r="E7368" t="s">
        <v>70</v>
      </c>
      <c r="F7368" s="1">
        <v>37873</v>
      </c>
      <c r="G7368">
        <v>5</v>
      </c>
      <c r="O7368">
        <v>0</v>
      </c>
      <c r="P7368" t="s">
        <v>71</v>
      </c>
      <c r="Q7368">
        <v>15.11</v>
      </c>
      <c r="R7368" t="s">
        <v>71</v>
      </c>
    </row>
    <row r="7369" spans="1:46" x14ac:dyDescent="0.2">
      <c r="A7369" t="s">
        <v>378</v>
      </c>
      <c r="B7369" t="s">
        <v>379</v>
      </c>
      <c r="C7369">
        <f>-69.98147059 / 41.69181461</f>
        <v>-1.67854220893553</v>
      </c>
      <c r="D7369" t="s">
        <v>380</v>
      </c>
      <c r="E7369" t="s">
        <v>70</v>
      </c>
      <c r="F7369" s="1">
        <v>37873</v>
      </c>
      <c r="G7369">
        <v>6</v>
      </c>
      <c r="K7369">
        <v>12.75</v>
      </c>
      <c r="L7369" t="s">
        <v>71</v>
      </c>
      <c r="O7369">
        <v>0</v>
      </c>
      <c r="P7369" t="s">
        <v>71</v>
      </c>
      <c r="Q7369">
        <v>13.2</v>
      </c>
      <c r="R7369" t="s">
        <v>71</v>
      </c>
      <c r="S7369">
        <v>12.5</v>
      </c>
      <c r="T7369" t="s">
        <v>71</v>
      </c>
      <c r="U7369">
        <v>387.17</v>
      </c>
      <c r="V7369" t="s">
        <v>71</v>
      </c>
      <c r="W7369">
        <v>215.9</v>
      </c>
      <c r="X7369" t="s">
        <v>71</v>
      </c>
      <c r="Y7369">
        <v>90.08</v>
      </c>
      <c r="AA7369">
        <v>55.57</v>
      </c>
      <c r="AE7369">
        <v>4.83</v>
      </c>
      <c r="AF7369" t="s">
        <v>71</v>
      </c>
      <c r="AG7369">
        <v>6.52</v>
      </c>
      <c r="AH7369" t="s">
        <v>71</v>
      </c>
      <c r="AS7369">
        <v>12.98</v>
      </c>
      <c r="AT7369" t="s">
        <v>71</v>
      </c>
    </row>
    <row r="7370" spans="1:46" x14ac:dyDescent="0.2">
      <c r="A7370" t="s">
        <v>378</v>
      </c>
      <c r="B7370" t="s">
        <v>379</v>
      </c>
      <c r="C7370">
        <f>-69.98147059 / 41.69181461</f>
        <v>-1.67854220893553</v>
      </c>
      <c r="D7370" t="s">
        <v>380</v>
      </c>
      <c r="E7370" t="s">
        <v>70</v>
      </c>
      <c r="F7370" s="1">
        <v>38253</v>
      </c>
      <c r="G7370">
        <v>0.5</v>
      </c>
      <c r="I7370">
        <v>6.41</v>
      </c>
      <c r="J7370" t="s">
        <v>71</v>
      </c>
      <c r="K7370">
        <v>2.38</v>
      </c>
      <c r="L7370" t="s">
        <v>71</v>
      </c>
      <c r="M7370">
        <v>2.73</v>
      </c>
      <c r="N7370" t="s">
        <v>71</v>
      </c>
      <c r="O7370">
        <v>7.41</v>
      </c>
      <c r="P7370" t="s">
        <v>71</v>
      </c>
      <c r="Q7370">
        <v>21.09</v>
      </c>
      <c r="R7370" t="s">
        <v>71</v>
      </c>
      <c r="S7370">
        <v>0.47</v>
      </c>
      <c r="T7370" t="s">
        <v>71</v>
      </c>
      <c r="U7370">
        <v>14.56</v>
      </c>
      <c r="V7370" t="s">
        <v>71</v>
      </c>
      <c r="W7370">
        <v>46.24</v>
      </c>
      <c r="X7370" t="s">
        <v>71</v>
      </c>
      <c r="Y7370">
        <v>42.77</v>
      </c>
      <c r="AA7370">
        <v>39.11</v>
      </c>
      <c r="AC7370">
        <v>45.53</v>
      </c>
      <c r="AE7370">
        <v>28.25</v>
      </c>
      <c r="AF7370" t="s">
        <v>71</v>
      </c>
      <c r="AG7370">
        <v>6.49</v>
      </c>
      <c r="AH7370" t="s">
        <v>71</v>
      </c>
      <c r="AS7370">
        <v>0.88</v>
      </c>
      <c r="AT7370" t="s">
        <v>71</v>
      </c>
    </row>
    <row r="7371" spans="1:46" x14ac:dyDescent="0.2">
      <c r="A7371" t="s">
        <v>378</v>
      </c>
      <c r="B7371" t="s">
        <v>379</v>
      </c>
      <c r="C7371">
        <f>-69.98147059 / 41.69181461</f>
        <v>-1.67854220893553</v>
      </c>
      <c r="D7371" t="s">
        <v>380</v>
      </c>
      <c r="E7371" t="s">
        <v>70</v>
      </c>
      <c r="F7371" s="1">
        <v>38253</v>
      </c>
      <c r="G7371">
        <v>1</v>
      </c>
      <c r="O7371">
        <v>7.26</v>
      </c>
      <c r="P7371" t="s">
        <v>71</v>
      </c>
      <c r="Q7371">
        <v>21.08</v>
      </c>
      <c r="R7371" t="s">
        <v>71</v>
      </c>
    </row>
    <row r="7372" spans="1:46" x14ac:dyDescent="0.2">
      <c r="A7372" t="s">
        <v>378</v>
      </c>
      <c r="B7372" t="s">
        <v>379</v>
      </c>
      <c r="C7372">
        <f>-69.98147059 / 41.69181461</f>
        <v>-1.67854220893553</v>
      </c>
      <c r="D7372" t="s">
        <v>380</v>
      </c>
      <c r="E7372" t="s">
        <v>70</v>
      </c>
      <c r="F7372" s="1">
        <v>38253</v>
      </c>
      <c r="G7372">
        <v>2</v>
      </c>
      <c r="O7372">
        <v>6.69</v>
      </c>
      <c r="P7372" t="s">
        <v>71</v>
      </c>
      <c r="Q7372">
        <v>19.55</v>
      </c>
      <c r="R7372" t="s">
        <v>71</v>
      </c>
    </row>
    <row r="7373" spans="1:46" x14ac:dyDescent="0.2">
      <c r="A7373" t="s">
        <v>378</v>
      </c>
      <c r="B7373" t="s">
        <v>379</v>
      </c>
      <c r="C7373">
        <f>-69.98147059 / 41.69181461</f>
        <v>-1.67854220893553</v>
      </c>
      <c r="D7373" t="s">
        <v>380</v>
      </c>
      <c r="E7373" t="s">
        <v>70</v>
      </c>
      <c r="F7373" s="1">
        <v>38253</v>
      </c>
      <c r="G7373">
        <v>3</v>
      </c>
      <c r="O7373">
        <v>5.68</v>
      </c>
      <c r="P7373" t="s">
        <v>71</v>
      </c>
      <c r="Q7373">
        <v>19.190000000000001</v>
      </c>
      <c r="R7373" t="s">
        <v>71</v>
      </c>
    </row>
    <row r="7374" spans="1:46" x14ac:dyDescent="0.2">
      <c r="A7374" t="s">
        <v>378</v>
      </c>
      <c r="B7374" t="s">
        <v>379</v>
      </c>
      <c r="C7374">
        <f>-69.98147059 / 41.69181461</f>
        <v>-1.67854220893553</v>
      </c>
      <c r="D7374" t="s">
        <v>380</v>
      </c>
      <c r="E7374" t="s">
        <v>70</v>
      </c>
      <c r="F7374" s="1">
        <v>38253</v>
      </c>
      <c r="G7374">
        <v>4</v>
      </c>
      <c r="O7374">
        <v>5</v>
      </c>
      <c r="P7374" t="s">
        <v>71</v>
      </c>
      <c r="Q7374">
        <v>19.03</v>
      </c>
      <c r="R7374" t="s">
        <v>71</v>
      </c>
    </row>
    <row r="7375" spans="1:46" x14ac:dyDescent="0.2">
      <c r="A7375" t="s">
        <v>378</v>
      </c>
      <c r="B7375" t="s">
        <v>379</v>
      </c>
      <c r="C7375">
        <f>-69.98147059 / 41.69181461</f>
        <v>-1.67854220893553</v>
      </c>
      <c r="D7375" t="s">
        <v>380</v>
      </c>
      <c r="E7375" t="s">
        <v>70</v>
      </c>
      <c r="F7375" s="1">
        <v>38253</v>
      </c>
      <c r="G7375">
        <v>5</v>
      </c>
      <c r="O7375">
        <v>3.69</v>
      </c>
      <c r="P7375" t="s">
        <v>71</v>
      </c>
      <c r="Q7375">
        <v>18.73</v>
      </c>
      <c r="R7375" t="s">
        <v>71</v>
      </c>
    </row>
    <row r="7376" spans="1:46" x14ac:dyDescent="0.2">
      <c r="A7376" t="s">
        <v>378</v>
      </c>
      <c r="B7376" t="s">
        <v>379</v>
      </c>
      <c r="C7376">
        <f>-69.98147059 / 41.69181461</f>
        <v>-1.67854220893553</v>
      </c>
      <c r="D7376" t="s">
        <v>380</v>
      </c>
      <c r="E7376" t="s">
        <v>70</v>
      </c>
      <c r="F7376" s="1">
        <v>38253</v>
      </c>
      <c r="G7376">
        <v>5.5</v>
      </c>
      <c r="K7376">
        <v>3.98</v>
      </c>
      <c r="L7376" t="s">
        <v>71</v>
      </c>
      <c r="S7376">
        <v>0.41</v>
      </c>
      <c r="T7376" t="s">
        <v>71</v>
      </c>
      <c r="W7376">
        <v>37.03</v>
      </c>
      <c r="X7376" t="s">
        <v>71</v>
      </c>
      <c r="AE7376">
        <v>28.25</v>
      </c>
      <c r="AF7376" t="s">
        <v>71</v>
      </c>
      <c r="AG7376">
        <v>6.52</v>
      </c>
      <c r="AH7376" t="s">
        <v>71</v>
      </c>
      <c r="AS7376">
        <v>0.88</v>
      </c>
      <c r="AT7376" t="s">
        <v>71</v>
      </c>
    </row>
    <row r="7377" spans="1:46" x14ac:dyDescent="0.2">
      <c r="A7377" t="s">
        <v>378</v>
      </c>
      <c r="B7377" t="s">
        <v>379</v>
      </c>
      <c r="C7377">
        <f>-69.98147059 / 41.69181461</f>
        <v>-1.67854220893553</v>
      </c>
      <c r="D7377" t="s">
        <v>380</v>
      </c>
      <c r="E7377" t="s">
        <v>70</v>
      </c>
      <c r="F7377" s="1">
        <v>38253</v>
      </c>
      <c r="G7377">
        <v>6</v>
      </c>
      <c r="O7377">
        <v>0.59</v>
      </c>
      <c r="P7377" t="s">
        <v>71</v>
      </c>
      <c r="Q7377">
        <v>17.510000000000002</v>
      </c>
      <c r="R7377" t="s">
        <v>71</v>
      </c>
    </row>
    <row r="7378" spans="1:46" x14ac:dyDescent="0.2">
      <c r="A7378" t="s">
        <v>378</v>
      </c>
      <c r="B7378" t="s">
        <v>379</v>
      </c>
      <c r="C7378">
        <f>-69.98147059 / 41.69181461</f>
        <v>-1.67854220893553</v>
      </c>
      <c r="D7378" t="s">
        <v>380</v>
      </c>
      <c r="E7378" t="s">
        <v>70</v>
      </c>
      <c r="F7378" s="1">
        <v>38622</v>
      </c>
      <c r="G7378">
        <v>0.5</v>
      </c>
      <c r="I7378">
        <v>6.23</v>
      </c>
      <c r="J7378" t="s">
        <v>71</v>
      </c>
      <c r="K7378">
        <v>4.46</v>
      </c>
      <c r="L7378" t="s">
        <v>71</v>
      </c>
      <c r="M7378">
        <v>3.29</v>
      </c>
      <c r="N7378" t="s">
        <v>71</v>
      </c>
      <c r="O7378">
        <v>7.5</v>
      </c>
      <c r="P7378" t="s">
        <v>71</v>
      </c>
      <c r="Q7378">
        <v>21.13</v>
      </c>
      <c r="R7378" t="s">
        <v>71</v>
      </c>
      <c r="S7378">
        <v>0.5</v>
      </c>
      <c r="T7378" t="s">
        <v>71</v>
      </c>
      <c r="U7378">
        <v>15.49</v>
      </c>
      <c r="V7378" t="s">
        <v>71</v>
      </c>
      <c r="W7378">
        <v>27.47</v>
      </c>
      <c r="X7378" t="s">
        <v>71</v>
      </c>
      <c r="Y7378">
        <v>43.66</v>
      </c>
      <c r="AA7378">
        <v>45.27</v>
      </c>
      <c r="AC7378">
        <v>42.84</v>
      </c>
      <c r="AE7378">
        <v>23.21</v>
      </c>
      <c r="AF7378" t="s">
        <v>71</v>
      </c>
      <c r="AG7378">
        <v>6.77</v>
      </c>
      <c r="AH7378" t="s">
        <v>71</v>
      </c>
      <c r="AS7378">
        <v>2.1800000000000002</v>
      </c>
      <c r="AT7378" t="s">
        <v>71</v>
      </c>
    </row>
    <row r="7379" spans="1:46" x14ac:dyDescent="0.2">
      <c r="A7379" t="s">
        <v>378</v>
      </c>
      <c r="B7379" t="s">
        <v>379</v>
      </c>
      <c r="C7379">
        <f>-69.98147059 / 41.69181461</f>
        <v>-1.67854220893553</v>
      </c>
      <c r="D7379" t="s">
        <v>380</v>
      </c>
      <c r="E7379" t="s">
        <v>70</v>
      </c>
      <c r="F7379" s="1">
        <v>38622</v>
      </c>
      <c r="G7379">
        <v>1</v>
      </c>
      <c r="O7379">
        <v>7.51</v>
      </c>
      <c r="P7379" t="s">
        <v>71</v>
      </c>
      <c r="Q7379">
        <v>21.1</v>
      </c>
      <c r="R7379" t="s">
        <v>71</v>
      </c>
    </row>
    <row r="7380" spans="1:46" x14ac:dyDescent="0.2">
      <c r="A7380" t="s">
        <v>378</v>
      </c>
      <c r="B7380" t="s">
        <v>379</v>
      </c>
      <c r="C7380">
        <f>-69.98147059 / 41.69181461</f>
        <v>-1.67854220893553</v>
      </c>
      <c r="D7380" t="s">
        <v>380</v>
      </c>
      <c r="E7380" t="s">
        <v>70</v>
      </c>
      <c r="F7380" s="1">
        <v>38622</v>
      </c>
      <c r="G7380">
        <v>2</v>
      </c>
      <c r="O7380">
        <v>7.45</v>
      </c>
      <c r="P7380" t="s">
        <v>71</v>
      </c>
      <c r="Q7380">
        <v>21.1</v>
      </c>
      <c r="R7380" t="s">
        <v>71</v>
      </c>
    </row>
    <row r="7381" spans="1:46" x14ac:dyDescent="0.2">
      <c r="A7381" t="s">
        <v>378</v>
      </c>
      <c r="B7381" t="s">
        <v>379</v>
      </c>
      <c r="C7381">
        <f>-69.98147059 / 41.69181461</f>
        <v>-1.67854220893553</v>
      </c>
      <c r="D7381" t="s">
        <v>380</v>
      </c>
      <c r="E7381" t="s">
        <v>70</v>
      </c>
      <c r="F7381" s="1">
        <v>38622</v>
      </c>
      <c r="G7381">
        <v>3</v>
      </c>
      <c r="O7381">
        <v>7.48</v>
      </c>
      <c r="P7381" t="s">
        <v>71</v>
      </c>
      <c r="Q7381">
        <v>21.08</v>
      </c>
      <c r="R7381" t="s">
        <v>71</v>
      </c>
    </row>
    <row r="7382" spans="1:46" x14ac:dyDescent="0.2">
      <c r="A7382" t="s">
        <v>378</v>
      </c>
      <c r="B7382" t="s">
        <v>379</v>
      </c>
      <c r="C7382">
        <f>-69.98147059 / 41.69181461</f>
        <v>-1.67854220893553</v>
      </c>
      <c r="D7382" t="s">
        <v>380</v>
      </c>
      <c r="E7382" t="s">
        <v>70</v>
      </c>
      <c r="F7382" s="1">
        <v>38622</v>
      </c>
      <c r="G7382">
        <v>3.5</v>
      </c>
      <c r="O7382">
        <v>7.37</v>
      </c>
      <c r="P7382" t="s">
        <v>71</v>
      </c>
      <c r="Q7382">
        <v>21.07</v>
      </c>
      <c r="R7382" t="s">
        <v>71</v>
      </c>
    </row>
    <row r="7383" spans="1:46" x14ac:dyDescent="0.2">
      <c r="A7383" t="s">
        <v>378</v>
      </c>
      <c r="B7383" t="s">
        <v>379</v>
      </c>
      <c r="C7383">
        <f>-69.98147059 / 41.69181461</f>
        <v>-1.67854220893553</v>
      </c>
      <c r="D7383" t="s">
        <v>380</v>
      </c>
      <c r="E7383" t="s">
        <v>70</v>
      </c>
      <c r="F7383" s="1">
        <v>38622</v>
      </c>
      <c r="G7383">
        <v>4</v>
      </c>
      <c r="O7383">
        <v>0.48</v>
      </c>
      <c r="P7383" t="s">
        <v>71</v>
      </c>
      <c r="Q7383">
        <v>18.38</v>
      </c>
      <c r="R7383" t="s">
        <v>71</v>
      </c>
    </row>
    <row r="7384" spans="1:46" x14ac:dyDescent="0.2">
      <c r="A7384" t="s">
        <v>378</v>
      </c>
      <c r="B7384" t="s">
        <v>379</v>
      </c>
      <c r="C7384">
        <f>-69.98147059 / 41.69181461</f>
        <v>-1.67854220893553</v>
      </c>
      <c r="D7384" t="s">
        <v>380</v>
      </c>
      <c r="E7384" t="s">
        <v>70</v>
      </c>
      <c r="F7384" s="1">
        <v>38622</v>
      </c>
      <c r="G7384">
        <v>4.5</v>
      </c>
      <c r="O7384">
        <v>0.24</v>
      </c>
      <c r="P7384" t="s">
        <v>71</v>
      </c>
      <c r="Q7384">
        <v>16.16</v>
      </c>
      <c r="R7384" t="s">
        <v>71</v>
      </c>
    </row>
    <row r="7385" spans="1:46" x14ac:dyDescent="0.2">
      <c r="A7385" t="s">
        <v>378</v>
      </c>
      <c r="B7385" t="s">
        <v>379</v>
      </c>
      <c r="C7385">
        <f>-69.98147059 / 41.69181461</f>
        <v>-1.67854220893553</v>
      </c>
      <c r="D7385" t="s">
        <v>380</v>
      </c>
      <c r="E7385" t="s">
        <v>70</v>
      </c>
      <c r="F7385" s="1">
        <v>38622</v>
      </c>
      <c r="G7385">
        <v>5</v>
      </c>
      <c r="K7385">
        <v>21.07</v>
      </c>
      <c r="L7385" t="s">
        <v>71</v>
      </c>
      <c r="O7385">
        <v>0.21</v>
      </c>
      <c r="P7385" t="s">
        <v>71</v>
      </c>
      <c r="Q7385">
        <v>14.34</v>
      </c>
      <c r="R7385" t="s">
        <v>71</v>
      </c>
      <c r="S7385">
        <v>0.8</v>
      </c>
      <c r="T7385" t="s">
        <v>71</v>
      </c>
      <c r="U7385">
        <v>24.78</v>
      </c>
      <c r="V7385" t="s">
        <v>71</v>
      </c>
      <c r="W7385">
        <v>25.39</v>
      </c>
      <c r="X7385" t="s">
        <v>71</v>
      </c>
      <c r="Y7385">
        <v>50.44</v>
      </c>
      <c r="AA7385">
        <v>60.5</v>
      </c>
      <c r="AE7385">
        <v>38.340000000000003</v>
      </c>
      <c r="AF7385" t="s">
        <v>71</v>
      </c>
      <c r="AG7385">
        <v>6.49</v>
      </c>
      <c r="AH7385" t="s">
        <v>71</v>
      </c>
      <c r="AS7385">
        <v>5.46</v>
      </c>
      <c r="AT7385" t="s">
        <v>71</v>
      </c>
    </row>
    <row r="7386" spans="1:46" x14ac:dyDescent="0.2">
      <c r="A7386" t="s">
        <v>378</v>
      </c>
      <c r="B7386" t="s">
        <v>379</v>
      </c>
      <c r="C7386">
        <f>-69.98147059 / 41.69181461</f>
        <v>-1.67854220893553</v>
      </c>
      <c r="D7386" t="s">
        <v>380</v>
      </c>
      <c r="E7386" t="s">
        <v>70</v>
      </c>
      <c r="F7386" s="1">
        <v>38622</v>
      </c>
      <c r="G7386">
        <v>5.8</v>
      </c>
      <c r="O7386">
        <v>0.18</v>
      </c>
      <c r="P7386" t="s">
        <v>71</v>
      </c>
      <c r="Q7386">
        <v>12.38</v>
      </c>
      <c r="R7386" t="s">
        <v>71</v>
      </c>
    </row>
    <row r="7387" spans="1:46" x14ac:dyDescent="0.2">
      <c r="A7387" t="s">
        <v>378</v>
      </c>
      <c r="B7387" t="s">
        <v>379</v>
      </c>
      <c r="C7387">
        <f>-69.98147059 / 41.69181461</f>
        <v>-1.67854220893553</v>
      </c>
      <c r="D7387" t="s">
        <v>380</v>
      </c>
      <c r="E7387" t="s">
        <v>70</v>
      </c>
      <c r="F7387" s="1">
        <v>38953</v>
      </c>
      <c r="G7387">
        <v>0.5</v>
      </c>
      <c r="I7387">
        <v>6.59</v>
      </c>
      <c r="J7387" t="s">
        <v>71</v>
      </c>
      <c r="K7387">
        <v>6.18</v>
      </c>
      <c r="L7387" t="s">
        <v>71</v>
      </c>
      <c r="M7387">
        <v>2.42</v>
      </c>
      <c r="N7387" t="s">
        <v>71</v>
      </c>
      <c r="O7387">
        <v>8.26</v>
      </c>
      <c r="P7387" t="s">
        <v>71</v>
      </c>
      <c r="Q7387">
        <v>24.65</v>
      </c>
      <c r="R7387" t="s">
        <v>71</v>
      </c>
      <c r="S7387">
        <v>0.6</v>
      </c>
      <c r="T7387" t="s">
        <v>71</v>
      </c>
      <c r="U7387">
        <v>18.48</v>
      </c>
      <c r="V7387" t="s">
        <v>71</v>
      </c>
      <c r="W7387">
        <v>38.130000000000003</v>
      </c>
      <c r="X7387" t="s">
        <v>71</v>
      </c>
      <c r="Y7387">
        <v>46.21</v>
      </c>
      <c r="AA7387">
        <v>48.47</v>
      </c>
      <c r="AC7387">
        <v>47.26</v>
      </c>
      <c r="AE7387">
        <v>18.36</v>
      </c>
      <c r="AF7387" t="s">
        <v>71</v>
      </c>
      <c r="AG7387">
        <v>6.64</v>
      </c>
      <c r="AH7387" t="s">
        <v>71</v>
      </c>
    </row>
    <row r="7388" spans="1:46" x14ac:dyDescent="0.2">
      <c r="A7388" t="s">
        <v>378</v>
      </c>
      <c r="B7388" t="s">
        <v>379</v>
      </c>
      <c r="C7388">
        <f>-69.98147059 / 41.69181461</f>
        <v>-1.67854220893553</v>
      </c>
      <c r="D7388" t="s">
        <v>380</v>
      </c>
      <c r="E7388" t="s">
        <v>70</v>
      </c>
      <c r="F7388" s="1">
        <v>38953</v>
      </c>
      <c r="G7388">
        <v>1</v>
      </c>
      <c r="O7388">
        <v>8.35</v>
      </c>
      <c r="P7388" t="s">
        <v>71</v>
      </c>
      <c r="Q7388">
        <v>24.66</v>
      </c>
      <c r="R7388" t="s">
        <v>71</v>
      </c>
    </row>
    <row r="7389" spans="1:46" x14ac:dyDescent="0.2">
      <c r="A7389" t="s">
        <v>378</v>
      </c>
      <c r="B7389" t="s">
        <v>379</v>
      </c>
      <c r="C7389">
        <f>-69.98147059 / 41.69181461</f>
        <v>-1.67854220893553</v>
      </c>
      <c r="D7389" t="s">
        <v>380</v>
      </c>
      <c r="E7389" t="s">
        <v>70</v>
      </c>
      <c r="F7389" s="1">
        <v>38953</v>
      </c>
      <c r="G7389">
        <v>2</v>
      </c>
      <c r="O7389">
        <v>7.71</v>
      </c>
      <c r="P7389" t="s">
        <v>71</v>
      </c>
      <c r="Q7389">
        <v>24.45</v>
      </c>
      <c r="R7389" t="s">
        <v>71</v>
      </c>
    </row>
    <row r="7390" spans="1:46" x14ac:dyDescent="0.2">
      <c r="A7390" t="s">
        <v>378</v>
      </c>
      <c r="B7390" t="s">
        <v>379</v>
      </c>
      <c r="C7390">
        <f>-69.98147059 / 41.69181461</f>
        <v>-1.67854220893553</v>
      </c>
      <c r="D7390" t="s">
        <v>380</v>
      </c>
      <c r="E7390" t="s">
        <v>70</v>
      </c>
      <c r="F7390" s="1">
        <v>38953</v>
      </c>
      <c r="G7390">
        <v>3</v>
      </c>
      <c r="O7390">
        <v>8.2799999999999994</v>
      </c>
      <c r="P7390" t="s">
        <v>71</v>
      </c>
      <c r="Q7390">
        <v>24.05</v>
      </c>
      <c r="R7390" t="s">
        <v>71</v>
      </c>
    </row>
    <row r="7391" spans="1:46" x14ac:dyDescent="0.2">
      <c r="A7391" t="s">
        <v>378</v>
      </c>
      <c r="B7391" t="s">
        <v>379</v>
      </c>
      <c r="C7391">
        <f>-69.98147059 / 41.69181461</f>
        <v>-1.67854220893553</v>
      </c>
      <c r="D7391" t="s">
        <v>380</v>
      </c>
      <c r="E7391" t="s">
        <v>70</v>
      </c>
      <c r="F7391" s="1">
        <v>38953</v>
      </c>
      <c r="G7391">
        <v>3.5</v>
      </c>
      <c r="O7391">
        <v>7.45</v>
      </c>
      <c r="P7391" t="s">
        <v>71</v>
      </c>
      <c r="Q7391">
        <v>23.42</v>
      </c>
      <c r="R7391" t="s">
        <v>71</v>
      </c>
    </row>
    <row r="7392" spans="1:46" x14ac:dyDescent="0.2">
      <c r="A7392" t="s">
        <v>378</v>
      </c>
      <c r="B7392" t="s">
        <v>379</v>
      </c>
      <c r="C7392">
        <f>-69.98147059 / 41.69181461</f>
        <v>-1.67854220893553</v>
      </c>
      <c r="D7392" t="s">
        <v>380</v>
      </c>
      <c r="E7392" t="s">
        <v>70</v>
      </c>
      <c r="F7392" s="1">
        <v>38953</v>
      </c>
      <c r="G7392">
        <v>4</v>
      </c>
      <c r="O7392">
        <v>4.2300000000000004</v>
      </c>
      <c r="P7392" t="s">
        <v>71</v>
      </c>
      <c r="Q7392">
        <v>21.22</v>
      </c>
      <c r="R7392" t="s">
        <v>71</v>
      </c>
    </row>
    <row r="7393" spans="1:46" x14ac:dyDescent="0.2">
      <c r="A7393" t="s">
        <v>378</v>
      </c>
      <c r="B7393" t="s">
        <v>379</v>
      </c>
      <c r="C7393">
        <f>-69.98147059 / 41.69181461</f>
        <v>-1.67854220893553</v>
      </c>
      <c r="D7393" t="s">
        <v>380</v>
      </c>
      <c r="E7393" t="s">
        <v>70</v>
      </c>
      <c r="F7393" s="1">
        <v>38953</v>
      </c>
      <c r="G7393">
        <v>4.5</v>
      </c>
      <c r="O7393">
        <v>0.82</v>
      </c>
      <c r="P7393" t="s">
        <v>71</v>
      </c>
      <c r="Q7393">
        <v>18.84</v>
      </c>
      <c r="R7393" t="s">
        <v>71</v>
      </c>
    </row>
    <row r="7394" spans="1:46" x14ac:dyDescent="0.2">
      <c r="A7394" t="s">
        <v>378</v>
      </c>
      <c r="B7394" t="s">
        <v>379</v>
      </c>
      <c r="C7394">
        <f>-69.98147059 / 41.69181461</f>
        <v>-1.67854220893553</v>
      </c>
      <c r="D7394" t="s">
        <v>380</v>
      </c>
      <c r="E7394" t="s">
        <v>70</v>
      </c>
      <c r="F7394" s="1">
        <v>38953</v>
      </c>
      <c r="G7394">
        <v>5</v>
      </c>
      <c r="O7394">
        <v>0.24</v>
      </c>
      <c r="P7394" t="s">
        <v>71</v>
      </c>
      <c r="Q7394">
        <v>16.39</v>
      </c>
      <c r="R7394" t="s">
        <v>71</v>
      </c>
    </row>
    <row r="7395" spans="1:46" x14ac:dyDescent="0.2">
      <c r="A7395" t="s">
        <v>378</v>
      </c>
      <c r="B7395" t="s">
        <v>379</v>
      </c>
      <c r="C7395">
        <f>-69.98147059 / 41.69181461</f>
        <v>-1.67854220893553</v>
      </c>
      <c r="D7395" t="s">
        <v>380</v>
      </c>
      <c r="E7395" t="s">
        <v>70</v>
      </c>
      <c r="F7395" s="1">
        <v>38953</v>
      </c>
      <c r="G7395">
        <v>5.5</v>
      </c>
      <c r="K7395">
        <v>72.89</v>
      </c>
      <c r="L7395" t="s">
        <v>71</v>
      </c>
      <c r="S7395">
        <v>1.85</v>
      </c>
      <c r="T7395" t="s">
        <v>71</v>
      </c>
      <c r="U7395">
        <v>57.19</v>
      </c>
      <c r="V7395" t="s">
        <v>71</v>
      </c>
      <c r="W7395">
        <v>61.27</v>
      </c>
      <c r="X7395" t="s">
        <v>71</v>
      </c>
      <c r="Y7395">
        <v>62.5</v>
      </c>
      <c r="AA7395">
        <v>72.67</v>
      </c>
      <c r="AE7395">
        <v>55.5</v>
      </c>
      <c r="AF7395" t="s">
        <v>71</v>
      </c>
      <c r="AG7395">
        <v>6.4</v>
      </c>
      <c r="AH7395" t="s">
        <v>71</v>
      </c>
    </row>
    <row r="7396" spans="1:46" x14ac:dyDescent="0.2">
      <c r="A7396" t="s">
        <v>378</v>
      </c>
      <c r="B7396" t="s">
        <v>379</v>
      </c>
      <c r="C7396">
        <f>-69.98147059 / 41.69181461</f>
        <v>-1.67854220893553</v>
      </c>
      <c r="D7396" t="s">
        <v>380</v>
      </c>
      <c r="E7396" t="s">
        <v>70</v>
      </c>
      <c r="F7396" s="1">
        <v>38953</v>
      </c>
      <c r="G7396">
        <v>6</v>
      </c>
      <c r="O7396">
        <v>0.19</v>
      </c>
      <c r="P7396" t="s">
        <v>71</v>
      </c>
      <c r="Q7396">
        <v>13.8</v>
      </c>
      <c r="R7396" t="s">
        <v>71</v>
      </c>
    </row>
    <row r="7397" spans="1:46" x14ac:dyDescent="0.2">
      <c r="A7397" t="s">
        <v>378</v>
      </c>
      <c r="B7397" t="s">
        <v>379</v>
      </c>
      <c r="C7397">
        <f>-69.98147059 / 41.69181461</f>
        <v>-1.67854220893553</v>
      </c>
      <c r="D7397" t="s">
        <v>380</v>
      </c>
      <c r="E7397" t="s">
        <v>70</v>
      </c>
      <c r="F7397" s="1">
        <v>39337</v>
      </c>
      <c r="G7397">
        <v>0.5</v>
      </c>
      <c r="I7397">
        <v>6.33</v>
      </c>
      <c r="J7397" t="s">
        <v>71</v>
      </c>
      <c r="K7397">
        <v>12.58</v>
      </c>
      <c r="L7397" t="s">
        <v>71</v>
      </c>
      <c r="M7397">
        <v>1.89</v>
      </c>
      <c r="N7397" t="s">
        <v>71</v>
      </c>
      <c r="O7397">
        <v>6.94</v>
      </c>
      <c r="P7397" t="s">
        <v>71</v>
      </c>
      <c r="Q7397">
        <v>22.38</v>
      </c>
      <c r="R7397" t="s">
        <v>71</v>
      </c>
      <c r="S7397">
        <v>0.76</v>
      </c>
      <c r="T7397" t="s">
        <v>71</v>
      </c>
      <c r="U7397">
        <v>23.5</v>
      </c>
      <c r="V7397" t="s">
        <v>71</v>
      </c>
      <c r="W7397">
        <v>53.57</v>
      </c>
      <c r="X7397" t="s">
        <v>71</v>
      </c>
      <c r="Y7397">
        <v>49.67</v>
      </c>
      <c r="AA7397">
        <v>55.44</v>
      </c>
      <c r="AC7397">
        <v>50.83</v>
      </c>
      <c r="AE7397">
        <v>10.3</v>
      </c>
      <c r="AF7397" t="s">
        <v>71</v>
      </c>
      <c r="AG7397">
        <v>6.49</v>
      </c>
      <c r="AH7397" t="s">
        <v>71</v>
      </c>
      <c r="AS7397">
        <v>1.95</v>
      </c>
      <c r="AT7397" t="s">
        <v>71</v>
      </c>
    </row>
    <row r="7398" spans="1:46" x14ac:dyDescent="0.2">
      <c r="A7398" t="s">
        <v>378</v>
      </c>
      <c r="B7398" t="s">
        <v>379</v>
      </c>
      <c r="C7398">
        <f>-69.98147059 / 41.69181461</f>
        <v>-1.67854220893553</v>
      </c>
      <c r="D7398" t="s">
        <v>380</v>
      </c>
      <c r="E7398" t="s">
        <v>70</v>
      </c>
      <c r="F7398" s="1">
        <v>39337</v>
      </c>
      <c r="G7398">
        <v>1</v>
      </c>
      <c r="O7398">
        <v>6.89</v>
      </c>
      <c r="P7398" t="s">
        <v>71</v>
      </c>
      <c r="Q7398">
        <v>22.36</v>
      </c>
      <c r="R7398" t="s">
        <v>71</v>
      </c>
    </row>
    <row r="7399" spans="1:46" x14ac:dyDescent="0.2">
      <c r="A7399" t="s">
        <v>378</v>
      </c>
      <c r="B7399" t="s">
        <v>379</v>
      </c>
      <c r="C7399">
        <f>-69.98147059 / 41.69181461</f>
        <v>-1.67854220893553</v>
      </c>
      <c r="D7399" t="s">
        <v>380</v>
      </c>
      <c r="E7399" t="s">
        <v>70</v>
      </c>
      <c r="F7399" s="1">
        <v>39337</v>
      </c>
      <c r="G7399">
        <v>2</v>
      </c>
      <c r="O7399">
        <v>6.89</v>
      </c>
      <c r="P7399" t="s">
        <v>71</v>
      </c>
      <c r="Q7399">
        <v>22.35</v>
      </c>
      <c r="R7399" t="s">
        <v>71</v>
      </c>
    </row>
    <row r="7400" spans="1:46" x14ac:dyDescent="0.2">
      <c r="A7400" t="s">
        <v>378</v>
      </c>
      <c r="B7400" t="s">
        <v>379</v>
      </c>
      <c r="C7400">
        <f>-69.98147059 / 41.69181461</f>
        <v>-1.67854220893553</v>
      </c>
      <c r="D7400" t="s">
        <v>380</v>
      </c>
      <c r="E7400" t="s">
        <v>70</v>
      </c>
      <c r="F7400" s="1">
        <v>39337</v>
      </c>
      <c r="G7400">
        <v>3</v>
      </c>
      <c r="O7400">
        <v>6.85</v>
      </c>
      <c r="P7400" t="s">
        <v>71</v>
      </c>
      <c r="Q7400">
        <v>22.35</v>
      </c>
      <c r="R7400" t="s">
        <v>71</v>
      </c>
    </row>
    <row r="7401" spans="1:46" x14ac:dyDescent="0.2">
      <c r="A7401" t="s">
        <v>378</v>
      </c>
      <c r="B7401" t="s">
        <v>379</v>
      </c>
      <c r="C7401">
        <f>-69.98147059 / 41.69181461</f>
        <v>-1.67854220893553</v>
      </c>
      <c r="D7401" t="s">
        <v>380</v>
      </c>
      <c r="E7401" t="s">
        <v>70</v>
      </c>
      <c r="F7401" s="1">
        <v>39337</v>
      </c>
      <c r="G7401">
        <v>3.5</v>
      </c>
      <c r="O7401">
        <v>6.78</v>
      </c>
      <c r="P7401" t="s">
        <v>71</v>
      </c>
      <c r="Q7401">
        <v>22.32</v>
      </c>
      <c r="R7401" t="s">
        <v>71</v>
      </c>
    </row>
    <row r="7402" spans="1:46" x14ac:dyDescent="0.2">
      <c r="A7402" t="s">
        <v>378</v>
      </c>
      <c r="B7402" t="s">
        <v>379</v>
      </c>
      <c r="C7402">
        <f>-69.98147059 / 41.69181461</f>
        <v>-1.67854220893553</v>
      </c>
      <c r="D7402" t="s">
        <v>380</v>
      </c>
      <c r="E7402" t="s">
        <v>70</v>
      </c>
      <c r="F7402" s="1">
        <v>39337</v>
      </c>
      <c r="G7402">
        <v>4</v>
      </c>
      <c r="O7402">
        <v>1.83</v>
      </c>
      <c r="P7402" t="s">
        <v>71</v>
      </c>
      <c r="Q7402">
        <v>21.52</v>
      </c>
      <c r="R7402" t="s">
        <v>71</v>
      </c>
    </row>
    <row r="7403" spans="1:46" x14ac:dyDescent="0.2">
      <c r="A7403" t="s">
        <v>378</v>
      </c>
      <c r="B7403" t="s">
        <v>379</v>
      </c>
      <c r="C7403">
        <f>-69.98147059 / 41.69181461</f>
        <v>-1.67854220893553</v>
      </c>
      <c r="D7403" t="s">
        <v>380</v>
      </c>
      <c r="E7403" t="s">
        <v>70</v>
      </c>
      <c r="F7403" s="1">
        <v>39337</v>
      </c>
      <c r="G7403">
        <v>5</v>
      </c>
      <c r="O7403">
        <v>0.43</v>
      </c>
      <c r="P7403" t="s">
        <v>71</v>
      </c>
      <c r="Q7403">
        <v>17.91</v>
      </c>
      <c r="R7403" t="s">
        <v>71</v>
      </c>
    </row>
    <row r="7404" spans="1:46" x14ac:dyDescent="0.2">
      <c r="A7404" t="s">
        <v>378</v>
      </c>
      <c r="B7404" t="s">
        <v>379</v>
      </c>
      <c r="C7404">
        <f>-69.98147059 / 41.69181461</f>
        <v>-1.67854220893553</v>
      </c>
      <c r="D7404" t="s">
        <v>380</v>
      </c>
      <c r="E7404" t="s">
        <v>70</v>
      </c>
      <c r="F7404" s="1">
        <v>39337</v>
      </c>
      <c r="G7404">
        <v>5.5</v>
      </c>
      <c r="K7404">
        <v>31.9</v>
      </c>
      <c r="L7404" t="s">
        <v>71</v>
      </c>
      <c r="S7404">
        <v>0.97</v>
      </c>
      <c r="T7404" t="s">
        <v>71</v>
      </c>
      <c r="U7404">
        <v>30.11</v>
      </c>
      <c r="V7404" t="s">
        <v>71</v>
      </c>
      <c r="W7404">
        <v>74.760000000000005</v>
      </c>
      <c r="X7404" t="s">
        <v>71</v>
      </c>
      <c r="Y7404">
        <v>53.25</v>
      </c>
      <c r="AA7404">
        <v>64.569999999999993</v>
      </c>
      <c r="AE7404">
        <v>19.5</v>
      </c>
      <c r="AF7404" t="s">
        <v>71</v>
      </c>
      <c r="AG7404">
        <v>6.13</v>
      </c>
      <c r="AH7404" t="s">
        <v>71</v>
      </c>
      <c r="AS7404">
        <v>16.8</v>
      </c>
      <c r="AT7404" t="s">
        <v>71</v>
      </c>
    </row>
    <row r="7405" spans="1:46" x14ac:dyDescent="0.2">
      <c r="A7405" t="s">
        <v>378</v>
      </c>
      <c r="B7405" t="s">
        <v>379</v>
      </c>
      <c r="C7405">
        <f>-69.98147059 / 41.69181461</f>
        <v>-1.67854220893553</v>
      </c>
      <c r="D7405" t="s">
        <v>380</v>
      </c>
      <c r="E7405" t="s">
        <v>70</v>
      </c>
      <c r="F7405" s="1">
        <v>39337</v>
      </c>
      <c r="G7405">
        <v>5.8</v>
      </c>
      <c r="O7405">
        <v>0.23</v>
      </c>
      <c r="P7405" t="s">
        <v>71</v>
      </c>
      <c r="Q7405">
        <v>15.08</v>
      </c>
      <c r="R7405" t="s">
        <v>71</v>
      </c>
    </row>
    <row r="7406" spans="1:46" x14ac:dyDescent="0.2">
      <c r="A7406" t="s">
        <v>378</v>
      </c>
      <c r="B7406" t="s">
        <v>379</v>
      </c>
      <c r="C7406">
        <f>-69.98147059 / 41.69181461</f>
        <v>-1.67854220893553</v>
      </c>
      <c r="D7406" t="s">
        <v>380</v>
      </c>
      <c r="E7406" t="s">
        <v>70</v>
      </c>
      <c r="F7406" s="1">
        <v>39715</v>
      </c>
      <c r="G7406">
        <v>0.5</v>
      </c>
      <c r="I7406">
        <v>6.24</v>
      </c>
      <c r="J7406" t="s">
        <v>71</v>
      </c>
      <c r="K7406">
        <v>4.2699999999999996</v>
      </c>
      <c r="L7406" t="s">
        <v>71</v>
      </c>
      <c r="M7406">
        <v>2.4900000000000002</v>
      </c>
      <c r="N7406" t="s">
        <v>71</v>
      </c>
      <c r="O7406">
        <v>8.67</v>
      </c>
      <c r="P7406" t="s">
        <v>71</v>
      </c>
      <c r="Q7406">
        <v>19.899999999999999</v>
      </c>
      <c r="R7406" t="s">
        <v>71</v>
      </c>
      <c r="S7406">
        <v>0.43</v>
      </c>
      <c r="T7406" t="s">
        <v>71</v>
      </c>
      <c r="U7406">
        <v>13.32</v>
      </c>
      <c r="V7406" t="s">
        <v>71</v>
      </c>
      <c r="W7406">
        <v>21.92</v>
      </c>
      <c r="X7406" t="s">
        <v>71</v>
      </c>
      <c r="Y7406">
        <v>41.49</v>
      </c>
      <c r="AA7406">
        <v>44.84</v>
      </c>
      <c r="AC7406">
        <v>46.85</v>
      </c>
      <c r="AE7406">
        <v>11</v>
      </c>
      <c r="AF7406" t="s">
        <v>71</v>
      </c>
      <c r="AG7406">
        <v>6.65</v>
      </c>
      <c r="AH7406" t="s">
        <v>71</v>
      </c>
      <c r="AS7406">
        <v>2.25</v>
      </c>
      <c r="AT7406" t="s">
        <v>71</v>
      </c>
    </row>
    <row r="7407" spans="1:46" x14ac:dyDescent="0.2">
      <c r="A7407" t="s">
        <v>378</v>
      </c>
      <c r="B7407" t="s">
        <v>379</v>
      </c>
      <c r="C7407">
        <f>-69.98147059 / 41.69181461</f>
        <v>-1.67854220893553</v>
      </c>
      <c r="D7407" t="s">
        <v>380</v>
      </c>
      <c r="E7407" t="s">
        <v>70</v>
      </c>
      <c r="F7407" s="1">
        <v>39715</v>
      </c>
      <c r="G7407">
        <v>1</v>
      </c>
      <c r="O7407">
        <v>8.67</v>
      </c>
      <c r="P7407" t="s">
        <v>71</v>
      </c>
      <c r="Q7407">
        <v>19.899999999999999</v>
      </c>
      <c r="R7407" t="s">
        <v>71</v>
      </c>
    </row>
    <row r="7408" spans="1:46" x14ac:dyDescent="0.2">
      <c r="A7408" t="s">
        <v>378</v>
      </c>
      <c r="B7408" t="s">
        <v>379</v>
      </c>
      <c r="C7408">
        <f>-69.98147059 / 41.69181461</f>
        <v>-1.67854220893553</v>
      </c>
      <c r="D7408" t="s">
        <v>380</v>
      </c>
      <c r="E7408" t="s">
        <v>70</v>
      </c>
      <c r="F7408" s="1">
        <v>39715</v>
      </c>
      <c r="G7408">
        <v>2</v>
      </c>
      <c r="O7408">
        <v>8.61</v>
      </c>
      <c r="P7408" t="s">
        <v>71</v>
      </c>
      <c r="Q7408">
        <v>19.600000000000001</v>
      </c>
      <c r="R7408" t="s">
        <v>71</v>
      </c>
    </row>
    <row r="7409" spans="1:58" x14ac:dyDescent="0.2">
      <c r="A7409" t="s">
        <v>378</v>
      </c>
      <c r="B7409" t="s">
        <v>379</v>
      </c>
      <c r="C7409">
        <f>-69.98147059 / 41.69181461</f>
        <v>-1.67854220893553</v>
      </c>
      <c r="D7409" t="s">
        <v>380</v>
      </c>
      <c r="E7409" t="s">
        <v>70</v>
      </c>
      <c r="F7409" s="1">
        <v>39715</v>
      </c>
      <c r="G7409">
        <v>3</v>
      </c>
      <c r="O7409">
        <v>8.32</v>
      </c>
      <c r="P7409" t="s">
        <v>71</v>
      </c>
      <c r="Q7409">
        <v>19.3</v>
      </c>
      <c r="R7409" t="s">
        <v>71</v>
      </c>
    </row>
    <row r="7410" spans="1:58" x14ac:dyDescent="0.2">
      <c r="A7410" t="s">
        <v>378</v>
      </c>
      <c r="B7410" t="s">
        <v>379</v>
      </c>
      <c r="C7410">
        <f>-69.98147059 / 41.69181461</f>
        <v>-1.67854220893553</v>
      </c>
      <c r="D7410" t="s">
        <v>380</v>
      </c>
      <c r="E7410" t="s">
        <v>70</v>
      </c>
      <c r="F7410" s="1">
        <v>39715</v>
      </c>
      <c r="G7410">
        <v>4</v>
      </c>
      <c r="O7410">
        <v>8.08</v>
      </c>
      <c r="P7410" t="s">
        <v>71</v>
      </c>
      <c r="Q7410">
        <v>19.2</v>
      </c>
      <c r="R7410" t="s">
        <v>71</v>
      </c>
    </row>
    <row r="7411" spans="1:58" x14ac:dyDescent="0.2">
      <c r="A7411" t="s">
        <v>378</v>
      </c>
      <c r="B7411" t="s">
        <v>379</v>
      </c>
      <c r="C7411">
        <f>-69.98147059 / 41.69181461</f>
        <v>-1.67854220893553</v>
      </c>
      <c r="D7411" t="s">
        <v>380</v>
      </c>
      <c r="E7411" t="s">
        <v>70</v>
      </c>
      <c r="F7411" s="1">
        <v>39715</v>
      </c>
      <c r="G7411">
        <v>5</v>
      </c>
      <c r="O7411">
        <v>7.99</v>
      </c>
      <c r="P7411" t="s">
        <v>71</v>
      </c>
      <c r="Q7411">
        <v>19.100000000000001</v>
      </c>
      <c r="R7411" t="s">
        <v>71</v>
      </c>
    </row>
    <row r="7412" spans="1:58" x14ac:dyDescent="0.2">
      <c r="A7412" t="s">
        <v>378</v>
      </c>
      <c r="B7412" t="s">
        <v>379</v>
      </c>
      <c r="C7412">
        <f>-69.98147059 / 41.69181461</f>
        <v>-1.67854220893553</v>
      </c>
      <c r="D7412" t="s">
        <v>380</v>
      </c>
      <c r="E7412" t="s">
        <v>70</v>
      </c>
      <c r="F7412" s="1">
        <v>39715</v>
      </c>
      <c r="G7412">
        <v>5.2</v>
      </c>
      <c r="K7412">
        <v>4.01</v>
      </c>
      <c r="L7412" t="s">
        <v>71</v>
      </c>
      <c r="S7412">
        <v>0.39</v>
      </c>
      <c r="T7412" t="s">
        <v>71</v>
      </c>
      <c r="U7412">
        <v>12.08</v>
      </c>
      <c r="V7412" t="s">
        <v>71</v>
      </c>
      <c r="W7412">
        <v>21.33</v>
      </c>
      <c r="X7412" t="s">
        <v>71</v>
      </c>
      <c r="Y7412">
        <v>40.08</v>
      </c>
      <c r="AA7412">
        <v>44.22</v>
      </c>
      <c r="AE7412">
        <v>11.1</v>
      </c>
      <c r="AF7412" t="s">
        <v>71</v>
      </c>
      <c r="AG7412">
        <v>6.59</v>
      </c>
      <c r="AH7412" t="s">
        <v>71</v>
      </c>
      <c r="AS7412">
        <v>2.2599999999999998</v>
      </c>
      <c r="AT7412" t="s">
        <v>71</v>
      </c>
    </row>
    <row r="7413" spans="1:58" x14ac:dyDescent="0.2">
      <c r="A7413" t="s">
        <v>378</v>
      </c>
      <c r="B7413" t="s">
        <v>379</v>
      </c>
      <c r="C7413">
        <f>-69.98147059 / 41.69181461</f>
        <v>-1.67854220893553</v>
      </c>
      <c r="D7413" t="s">
        <v>380</v>
      </c>
      <c r="E7413" t="s">
        <v>70</v>
      </c>
      <c r="F7413" s="1">
        <v>39715</v>
      </c>
      <c r="G7413">
        <v>5.5</v>
      </c>
      <c r="O7413">
        <v>7.94</v>
      </c>
      <c r="P7413" t="s">
        <v>71</v>
      </c>
      <c r="Q7413">
        <v>19</v>
      </c>
      <c r="R7413" t="s">
        <v>71</v>
      </c>
    </row>
    <row r="7414" spans="1:58" x14ac:dyDescent="0.2">
      <c r="A7414" t="s">
        <v>378</v>
      </c>
      <c r="B7414" t="s">
        <v>379</v>
      </c>
      <c r="C7414">
        <f>-69.98147059 / 41.69181461</f>
        <v>-1.67854220893553</v>
      </c>
      <c r="D7414" t="s">
        <v>380</v>
      </c>
      <c r="E7414" t="s">
        <v>70</v>
      </c>
      <c r="F7414" s="1">
        <v>42647</v>
      </c>
      <c r="G7414">
        <v>0.5</v>
      </c>
      <c r="I7414">
        <v>5.3</v>
      </c>
      <c r="J7414" t="s">
        <v>71</v>
      </c>
      <c r="K7414">
        <v>5.82</v>
      </c>
      <c r="L7414" t="s">
        <v>71</v>
      </c>
      <c r="M7414">
        <v>2.4300000000000002</v>
      </c>
      <c r="N7414" t="s">
        <v>71</v>
      </c>
      <c r="O7414">
        <v>7.57</v>
      </c>
      <c r="P7414" t="s">
        <v>71</v>
      </c>
      <c r="Q7414">
        <v>18.2</v>
      </c>
      <c r="R7414" t="s">
        <v>71</v>
      </c>
      <c r="S7414">
        <v>0.8</v>
      </c>
      <c r="T7414" t="s">
        <v>71</v>
      </c>
      <c r="U7414">
        <v>24.78</v>
      </c>
      <c r="V7414" t="s">
        <v>71</v>
      </c>
      <c r="W7414">
        <v>36.24</v>
      </c>
      <c r="X7414" t="s">
        <v>71</v>
      </c>
      <c r="Y7414">
        <v>50.44</v>
      </c>
      <c r="AA7414">
        <v>47.88</v>
      </c>
      <c r="AC7414">
        <v>47.24</v>
      </c>
      <c r="AE7414">
        <v>25.7</v>
      </c>
      <c r="AF7414" t="s">
        <v>71</v>
      </c>
      <c r="AG7414">
        <v>6.72</v>
      </c>
      <c r="AH7414" t="s">
        <v>71</v>
      </c>
      <c r="AS7414">
        <v>2.2599999999999998</v>
      </c>
      <c r="AT7414" t="s">
        <v>71</v>
      </c>
      <c r="BE7414">
        <v>8.08</v>
      </c>
      <c r="BF7414" t="s">
        <v>71</v>
      </c>
    </row>
    <row r="7415" spans="1:58" x14ac:dyDescent="0.2">
      <c r="A7415" t="s">
        <v>378</v>
      </c>
      <c r="B7415" t="s">
        <v>379</v>
      </c>
      <c r="C7415">
        <f>-69.98147059 / 41.69181461</f>
        <v>-1.67854220893553</v>
      </c>
      <c r="D7415" t="s">
        <v>380</v>
      </c>
      <c r="E7415" t="s">
        <v>70</v>
      </c>
      <c r="F7415" s="1">
        <v>42647</v>
      </c>
      <c r="G7415">
        <v>1</v>
      </c>
      <c r="O7415">
        <v>7.55</v>
      </c>
      <c r="P7415" t="s">
        <v>71</v>
      </c>
      <c r="Q7415">
        <v>18.100000000000001</v>
      </c>
      <c r="R7415" t="s">
        <v>71</v>
      </c>
    </row>
    <row r="7416" spans="1:58" x14ac:dyDescent="0.2">
      <c r="A7416" t="s">
        <v>378</v>
      </c>
      <c r="B7416" t="s">
        <v>379</v>
      </c>
      <c r="C7416">
        <f>-69.98147059 / 41.69181461</f>
        <v>-1.67854220893553</v>
      </c>
      <c r="D7416" t="s">
        <v>380</v>
      </c>
      <c r="E7416" t="s">
        <v>70</v>
      </c>
      <c r="F7416" s="1">
        <v>42647</v>
      </c>
      <c r="G7416">
        <v>1.5</v>
      </c>
      <c r="O7416">
        <v>7.55</v>
      </c>
      <c r="P7416" t="s">
        <v>71</v>
      </c>
      <c r="Q7416">
        <v>18</v>
      </c>
      <c r="R7416" t="s">
        <v>71</v>
      </c>
    </row>
    <row r="7417" spans="1:58" x14ac:dyDescent="0.2">
      <c r="A7417" t="s">
        <v>378</v>
      </c>
      <c r="B7417" t="s">
        <v>379</v>
      </c>
      <c r="C7417">
        <f>-69.98147059 / 41.69181461</f>
        <v>-1.67854220893553</v>
      </c>
      <c r="D7417" t="s">
        <v>380</v>
      </c>
      <c r="E7417" t="s">
        <v>70</v>
      </c>
      <c r="F7417" s="1">
        <v>42647</v>
      </c>
      <c r="G7417">
        <v>2</v>
      </c>
      <c r="O7417">
        <v>7.5</v>
      </c>
      <c r="P7417" t="s">
        <v>71</v>
      </c>
      <c r="Q7417">
        <v>17.899999999999999</v>
      </c>
      <c r="R7417" t="s">
        <v>71</v>
      </c>
    </row>
    <row r="7418" spans="1:58" x14ac:dyDescent="0.2">
      <c r="A7418" t="s">
        <v>378</v>
      </c>
      <c r="B7418" t="s">
        <v>379</v>
      </c>
      <c r="C7418">
        <f>-69.98147059 / 41.69181461</f>
        <v>-1.67854220893553</v>
      </c>
      <c r="D7418" t="s">
        <v>380</v>
      </c>
      <c r="E7418" t="s">
        <v>70</v>
      </c>
      <c r="F7418" s="1">
        <v>42647</v>
      </c>
      <c r="G7418">
        <v>2.5</v>
      </c>
      <c r="O7418">
        <v>7.42</v>
      </c>
      <c r="P7418" t="s">
        <v>71</v>
      </c>
      <c r="Q7418">
        <v>17.8</v>
      </c>
      <c r="R7418" t="s">
        <v>71</v>
      </c>
    </row>
    <row r="7419" spans="1:58" x14ac:dyDescent="0.2">
      <c r="A7419" t="s">
        <v>378</v>
      </c>
      <c r="B7419" t="s">
        <v>379</v>
      </c>
      <c r="C7419">
        <f>-69.98147059 / 41.69181461</f>
        <v>-1.67854220893553</v>
      </c>
      <c r="D7419" t="s">
        <v>380</v>
      </c>
      <c r="E7419" t="s">
        <v>70</v>
      </c>
      <c r="F7419" s="1">
        <v>42647</v>
      </c>
      <c r="G7419">
        <v>3</v>
      </c>
      <c r="O7419">
        <v>7.2</v>
      </c>
      <c r="P7419" t="s">
        <v>71</v>
      </c>
      <c r="Q7419">
        <v>17.8</v>
      </c>
      <c r="R7419" t="s">
        <v>71</v>
      </c>
    </row>
    <row r="7420" spans="1:58" x14ac:dyDescent="0.2">
      <c r="A7420" t="s">
        <v>378</v>
      </c>
      <c r="B7420" t="s">
        <v>379</v>
      </c>
      <c r="C7420">
        <f>-69.98147059 / 41.69181461</f>
        <v>-1.67854220893553</v>
      </c>
      <c r="D7420" t="s">
        <v>380</v>
      </c>
      <c r="E7420" t="s">
        <v>70</v>
      </c>
      <c r="F7420" s="1">
        <v>42647</v>
      </c>
      <c r="G7420">
        <v>3.5</v>
      </c>
      <c r="O7420">
        <v>7.25</v>
      </c>
      <c r="P7420" t="s">
        <v>71</v>
      </c>
      <c r="Q7420">
        <v>17.8</v>
      </c>
      <c r="R7420" t="s">
        <v>71</v>
      </c>
    </row>
    <row r="7421" spans="1:58" x14ac:dyDescent="0.2">
      <c r="A7421" t="s">
        <v>378</v>
      </c>
      <c r="B7421" t="s">
        <v>379</v>
      </c>
      <c r="C7421">
        <f>-69.98147059 / 41.69181461</f>
        <v>-1.67854220893553</v>
      </c>
      <c r="D7421" t="s">
        <v>380</v>
      </c>
      <c r="E7421" t="s">
        <v>70</v>
      </c>
      <c r="F7421" s="1">
        <v>42647</v>
      </c>
      <c r="G7421">
        <v>4</v>
      </c>
      <c r="O7421">
        <v>7.17</v>
      </c>
      <c r="P7421" t="s">
        <v>71</v>
      </c>
      <c r="Q7421">
        <v>17.8</v>
      </c>
      <c r="R7421" t="s">
        <v>71</v>
      </c>
    </row>
    <row r="7422" spans="1:58" x14ac:dyDescent="0.2">
      <c r="A7422" t="s">
        <v>378</v>
      </c>
      <c r="B7422" t="s">
        <v>379</v>
      </c>
      <c r="C7422">
        <f>-69.98147059 / 41.69181461</f>
        <v>-1.67854220893553</v>
      </c>
      <c r="D7422" t="s">
        <v>380</v>
      </c>
      <c r="E7422" t="s">
        <v>70</v>
      </c>
      <c r="F7422" s="1">
        <v>42647</v>
      </c>
      <c r="G7422">
        <v>4.5</v>
      </c>
      <c r="K7422">
        <v>3.9</v>
      </c>
      <c r="L7422" t="s">
        <v>71</v>
      </c>
      <c r="O7422">
        <v>7.1</v>
      </c>
      <c r="P7422" t="s">
        <v>71</v>
      </c>
      <c r="Q7422">
        <v>17.7</v>
      </c>
      <c r="R7422" t="s">
        <v>71</v>
      </c>
      <c r="S7422">
        <v>1.45</v>
      </c>
      <c r="T7422" t="s">
        <v>71</v>
      </c>
      <c r="U7422">
        <v>44.91</v>
      </c>
      <c r="V7422" t="s">
        <v>71</v>
      </c>
      <c r="W7422">
        <v>42.61</v>
      </c>
      <c r="X7422" t="s">
        <v>71</v>
      </c>
      <c r="Y7422">
        <v>59.01</v>
      </c>
      <c r="AA7422">
        <v>43.95</v>
      </c>
      <c r="AE7422">
        <v>24.4</v>
      </c>
      <c r="AF7422" t="s">
        <v>71</v>
      </c>
      <c r="AG7422">
        <v>6.68</v>
      </c>
      <c r="AH7422" t="s">
        <v>71</v>
      </c>
      <c r="AS7422">
        <v>3.59</v>
      </c>
      <c r="AT7422" t="s">
        <v>71</v>
      </c>
      <c r="BE7422">
        <v>7.49</v>
      </c>
      <c r="BF7422" t="s">
        <v>71</v>
      </c>
    </row>
    <row r="7423" spans="1:58" x14ac:dyDescent="0.2">
      <c r="A7423" t="s">
        <v>378</v>
      </c>
      <c r="B7423" t="s">
        <v>379</v>
      </c>
      <c r="C7423">
        <f>-69.98147059 / 41.69181461</f>
        <v>-1.67854220893553</v>
      </c>
      <c r="D7423" t="s">
        <v>380</v>
      </c>
      <c r="E7423" t="s">
        <v>70</v>
      </c>
      <c r="F7423" s="1">
        <v>42647</v>
      </c>
      <c r="G7423">
        <v>5</v>
      </c>
      <c r="O7423">
        <v>6.83</v>
      </c>
      <c r="P7423" t="s">
        <v>71</v>
      </c>
      <c r="Q7423">
        <v>17.7</v>
      </c>
      <c r="R7423" t="s">
        <v>71</v>
      </c>
    </row>
    <row r="7424" spans="1:58" x14ac:dyDescent="0.2">
      <c r="A7424" t="s">
        <v>392</v>
      </c>
      <c r="B7424" t="s">
        <v>393</v>
      </c>
      <c r="C7424">
        <f>-69.98434869 / 41.68761605</f>
        <v>-1.6787803026697661</v>
      </c>
      <c r="D7424" t="s">
        <v>331</v>
      </c>
      <c r="E7424" t="s">
        <v>70</v>
      </c>
      <c r="F7424" s="1">
        <v>37143</v>
      </c>
      <c r="G7424">
        <v>0.5</v>
      </c>
      <c r="I7424">
        <v>16.2</v>
      </c>
      <c r="J7424" t="s">
        <v>71</v>
      </c>
      <c r="K7424">
        <v>2.71</v>
      </c>
      <c r="L7424" t="s">
        <v>71</v>
      </c>
      <c r="M7424">
        <v>3.24</v>
      </c>
      <c r="N7424" t="s">
        <v>71</v>
      </c>
      <c r="O7424">
        <v>8.2799999999999994</v>
      </c>
      <c r="P7424" t="s">
        <v>71</v>
      </c>
      <c r="Q7424">
        <v>24.98</v>
      </c>
      <c r="R7424" t="s">
        <v>71</v>
      </c>
      <c r="S7424">
        <v>0.27</v>
      </c>
      <c r="T7424" t="s">
        <v>71</v>
      </c>
      <c r="U7424">
        <v>8.36</v>
      </c>
      <c r="V7424" t="s">
        <v>71</v>
      </c>
      <c r="W7424">
        <v>26.1</v>
      </c>
      <c r="X7424" t="s">
        <v>71</v>
      </c>
      <c r="Y7424">
        <v>34.770000000000003</v>
      </c>
      <c r="AA7424">
        <v>40.380000000000003</v>
      </c>
      <c r="AC7424">
        <v>43.06</v>
      </c>
      <c r="AE7424">
        <v>9.1999999999999993</v>
      </c>
      <c r="AF7424" t="s">
        <v>71</v>
      </c>
      <c r="AG7424">
        <v>6.65</v>
      </c>
      <c r="AH7424" t="s">
        <v>71</v>
      </c>
      <c r="AS7424">
        <v>0.36</v>
      </c>
      <c r="AT7424" t="s">
        <v>71</v>
      </c>
    </row>
    <row r="7425" spans="1:46" x14ac:dyDescent="0.2">
      <c r="A7425" t="s">
        <v>392</v>
      </c>
      <c r="B7425" t="s">
        <v>393</v>
      </c>
      <c r="C7425">
        <f>-69.98434869 / 41.68761605</f>
        <v>-1.6787803026697661</v>
      </c>
      <c r="D7425" t="s">
        <v>331</v>
      </c>
      <c r="E7425" t="s">
        <v>70</v>
      </c>
      <c r="F7425" s="1">
        <v>37143</v>
      </c>
      <c r="G7425">
        <v>1</v>
      </c>
      <c r="O7425">
        <v>8.23</v>
      </c>
      <c r="P7425" t="s">
        <v>71</v>
      </c>
      <c r="Q7425">
        <v>25</v>
      </c>
      <c r="R7425" t="s">
        <v>71</v>
      </c>
    </row>
    <row r="7426" spans="1:46" x14ac:dyDescent="0.2">
      <c r="A7426" t="s">
        <v>392</v>
      </c>
      <c r="B7426" t="s">
        <v>393</v>
      </c>
      <c r="C7426">
        <f>-69.98434869 / 41.68761605</f>
        <v>-1.6787803026697661</v>
      </c>
      <c r="D7426" t="s">
        <v>331</v>
      </c>
      <c r="E7426" t="s">
        <v>70</v>
      </c>
      <c r="F7426" s="1">
        <v>37143</v>
      </c>
      <c r="G7426">
        <v>2</v>
      </c>
      <c r="O7426">
        <v>8.26</v>
      </c>
      <c r="P7426" t="s">
        <v>71</v>
      </c>
      <c r="Q7426">
        <v>24.83</v>
      </c>
      <c r="R7426" t="s">
        <v>71</v>
      </c>
    </row>
    <row r="7427" spans="1:46" x14ac:dyDescent="0.2">
      <c r="A7427" t="s">
        <v>392</v>
      </c>
      <c r="B7427" t="s">
        <v>393</v>
      </c>
      <c r="C7427">
        <f>-69.98434869 / 41.68761605</f>
        <v>-1.6787803026697661</v>
      </c>
      <c r="D7427" t="s">
        <v>331</v>
      </c>
      <c r="E7427" t="s">
        <v>70</v>
      </c>
      <c r="F7427" s="1">
        <v>37143</v>
      </c>
      <c r="G7427">
        <v>3</v>
      </c>
      <c r="K7427">
        <v>3</v>
      </c>
      <c r="L7427" t="s">
        <v>71</v>
      </c>
      <c r="O7427">
        <v>8.24</v>
      </c>
      <c r="P7427" t="s">
        <v>71</v>
      </c>
      <c r="Q7427">
        <v>24.75</v>
      </c>
      <c r="R7427" t="s">
        <v>71</v>
      </c>
      <c r="S7427">
        <v>0.27</v>
      </c>
      <c r="T7427" t="s">
        <v>71</v>
      </c>
      <c r="U7427">
        <v>8.36</v>
      </c>
      <c r="V7427" t="s">
        <v>71</v>
      </c>
      <c r="W7427">
        <v>28.4</v>
      </c>
      <c r="X7427" t="s">
        <v>71</v>
      </c>
      <c r="Y7427">
        <v>34.770000000000003</v>
      </c>
      <c r="AA7427">
        <v>41.38</v>
      </c>
      <c r="AE7427">
        <v>9.4</v>
      </c>
      <c r="AF7427" t="s">
        <v>71</v>
      </c>
      <c r="AG7427">
        <v>6.66</v>
      </c>
      <c r="AH7427" t="s">
        <v>71</v>
      </c>
      <c r="AS7427">
        <v>0.33</v>
      </c>
      <c r="AT7427" t="s">
        <v>71</v>
      </c>
    </row>
    <row r="7428" spans="1:46" x14ac:dyDescent="0.2">
      <c r="A7428" t="s">
        <v>392</v>
      </c>
      <c r="B7428" t="s">
        <v>393</v>
      </c>
      <c r="C7428">
        <f>-69.98434869 / 41.68761605</f>
        <v>-1.6787803026697661</v>
      </c>
      <c r="D7428" t="s">
        <v>331</v>
      </c>
      <c r="E7428" t="s">
        <v>70</v>
      </c>
      <c r="F7428" s="1">
        <v>37143</v>
      </c>
      <c r="G7428">
        <v>4</v>
      </c>
      <c r="O7428">
        <v>8.09</v>
      </c>
      <c r="P7428" t="s">
        <v>71</v>
      </c>
      <c r="Q7428">
        <v>24.67</v>
      </c>
      <c r="R7428" t="s">
        <v>71</v>
      </c>
    </row>
    <row r="7429" spans="1:46" x14ac:dyDescent="0.2">
      <c r="A7429" t="s">
        <v>392</v>
      </c>
      <c r="B7429" t="s">
        <v>393</v>
      </c>
      <c r="C7429">
        <f>-69.98434869 / 41.68761605</f>
        <v>-1.6787803026697661</v>
      </c>
      <c r="D7429" t="s">
        <v>331</v>
      </c>
      <c r="E7429" t="s">
        <v>70</v>
      </c>
      <c r="F7429" s="1">
        <v>37143</v>
      </c>
      <c r="G7429">
        <v>5</v>
      </c>
      <c r="O7429">
        <v>7.93</v>
      </c>
      <c r="P7429" t="s">
        <v>71</v>
      </c>
      <c r="Q7429">
        <v>24.54</v>
      </c>
      <c r="R7429" t="s">
        <v>71</v>
      </c>
    </row>
    <row r="7430" spans="1:46" x14ac:dyDescent="0.2">
      <c r="A7430" t="s">
        <v>392</v>
      </c>
      <c r="B7430" t="s">
        <v>393</v>
      </c>
      <c r="C7430">
        <f>-69.98434869 / 41.68761605</f>
        <v>-1.6787803026697661</v>
      </c>
      <c r="D7430" t="s">
        <v>331</v>
      </c>
      <c r="E7430" t="s">
        <v>70</v>
      </c>
      <c r="F7430" s="1">
        <v>37143</v>
      </c>
      <c r="G7430">
        <v>6</v>
      </c>
      <c r="O7430">
        <v>7.36</v>
      </c>
      <c r="P7430" t="s">
        <v>71</v>
      </c>
      <c r="Q7430">
        <v>24.16</v>
      </c>
      <c r="R7430" t="s">
        <v>71</v>
      </c>
    </row>
    <row r="7431" spans="1:46" x14ac:dyDescent="0.2">
      <c r="A7431" t="s">
        <v>392</v>
      </c>
      <c r="B7431" t="s">
        <v>393</v>
      </c>
      <c r="C7431">
        <f>-69.98434869 / 41.68761605</f>
        <v>-1.6787803026697661</v>
      </c>
      <c r="D7431" t="s">
        <v>331</v>
      </c>
      <c r="E7431" t="s">
        <v>70</v>
      </c>
      <c r="F7431" s="1">
        <v>37143</v>
      </c>
      <c r="G7431">
        <v>6.5</v>
      </c>
      <c r="O7431">
        <v>5.28</v>
      </c>
      <c r="P7431" t="s">
        <v>71</v>
      </c>
      <c r="Q7431">
        <v>23.36</v>
      </c>
      <c r="R7431" t="s">
        <v>71</v>
      </c>
    </row>
    <row r="7432" spans="1:46" x14ac:dyDescent="0.2">
      <c r="A7432" t="s">
        <v>392</v>
      </c>
      <c r="B7432" t="s">
        <v>393</v>
      </c>
      <c r="C7432">
        <f>-69.98434869 / 41.68761605</f>
        <v>-1.6787803026697661</v>
      </c>
      <c r="D7432" t="s">
        <v>331</v>
      </c>
      <c r="E7432" t="s">
        <v>70</v>
      </c>
      <c r="F7432" s="1">
        <v>37143</v>
      </c>
      <c r="G7432">
        <v>7</v>
      </c>
      <c r="O7432">
        <v>2.62</v>
      </c>
      <c r="P7432" t="s">
        <v>71</v>
      </c>
      <c r="Q7432">
        <v>21.15</v>
      </c>
      <c r="R7432" t="s">
        <v>71</v>
      </c>
    </row>
    <row r="7433" spans="1:46" x14ac:dyDescent="0.2">
      <c r="A7433" t="s">
        <v>392</v>
      </c>
      <c r="B7433" t="s">
        <v>393</v>
      </c>
      <c r="C7433">
        <f>-69.98434869 / 41.68761605</f>
        <v>-1.6787803026697661</v>
      </c>
      <c r="D7433" t="s">
        <v>331</v>
      </c>
      <c r="E7433" t="s">
        <v>70</v>
      </c>
      <c r="F7433" s="1">
        <v>37143</v>
      </c>
      <c r="G7433">
        <v>7.5</v>
      </c>
      <c r="O7433">
        <v>1.31</v>
      </c>
      <c r="P7433" t="s">
        <v>71</v>
      </c>
      <c r="Q7433">
        <v>19.43</v>
      </c>
      <c r="R7433" t="s">
        <v>71</v>
      </c>
    </row>
    <row r="7434" spans="1:46" x14ac:dyDescent="0.2">
      <c r="A7434" t="s">
        <v>392</v>
      </c>
      <c r="B7434" t="s">
        <v>393</v>
      </c>
      <c r="C7434">
        <f>-69.98434869 / 41.68761605</f>
        <v>-1.6787803026697661</v>
      </c>
      <c r="D7434" t="s">
        <v>331</v>
      </c>
      <c r="E7434" t="s">
        <v>70</v>
      </c>
      <c r="F7434" s="1">
        <v>37143</v>
      </c>
      <c r="G7434">
        <v>8</v>
      </c>
      <c r="O7434">
        <v>1.43</v>
      </c>
      <c r="P7434" t="s">
        <v>71</v>
      </c>
      <c r="Q7434">
        <v>16.399999999999999</v>
      </c>
      <c r="R7434" t="s">
        <v>71</v>
      </c>
    </row>
    <row r="7435" spans="1:46" x14ac:dyDescent="0.2">
      <c r="A7435" t="s">
        <v>392</v>
      </c>
      <c r="B7435" t="s">
        <v>393</v>
      </c>
      <c r="C7435">
        <f>-69.98434869 / 41.68761605</f>
        <v>-1.6787803026697661</v>
      </c>
      <c r="D7435" t="s">
        <v>331</v>
      </c>
      <c r="E7435" t="s">
        <v>70</v>
      </c>
      <c r="F7435" s="1">
        <v>37143</v>
      </c>
      <c r="G7435">
        <v>9</v>
      </c>
      <c r="K7435">
        <v>3.93</v>
      </c>
      <c r="L7435" t="s">
        <v>71</v>
      </c>
      <c r="O7435">
        <v>1.07</v>
      </c>
      <c r="P7435" t="s">
        <v>71</v>
      </c>
      <c r="Q7435">
        <v>12.8</v>
      </c>
      <c r="R7435" t="s">
        <v>71</v>
      </c>
      <c r="S7435">
        <v>0.27</v>
      </c>
      <c r="T7435" t="s">
        <v>71</v>
      </c>
      <c r="U7435">
        <v>8.36</v>
      </c>
      <c r="V7435" t="s">
        <v>71</v>
      </c>
      <c r="W7435">
        <v>25</v>
      </c>
      <c r="X7435" t="s">
        <v>71</v>
      </c>
      <c r="Y7435">
        <v>34.770000000000003</v>
      </c>
      <c r="AA7435">
        <v>44.03</v>
      </c>
      <c r="AE7435">
        <v>13.1</v>
      </c>
      <c r="AF7435" t="s">
        <v>71</v>
      </c>
      <c r="AG7435">
        <v>6.84</v>
      </c>
      <c r="AH7435" t="s">
        <v>71</v>
      </c>
      <c r="AS7435">
        <v>1.26</v>
      </c>
      <c r="AT7435" t="s">
        <v>71</v>
      </c>
    </row>
    <row r="7436" spans="1:46" x14ac:dyDescent="0.2">
      <c r="A7436" t="s">
        <v>392</v>
      </c>
      <c r="B7436" t="s">
        <v>393</v>
      </c>
      <c r="C7436">
        <f>-69.98434869 / 41.68761605</f>
        <v>-1.6787803026697661</v>
      </c>
      <c r="D7436" t="s">
        <v>331</v>
      </c>
      <c r="E7436" t="s">
        <v>70</v>
      </c>
      <c r="F7436" s="1">
        <v>37143</v>
      </c>
      <c r="G7436">
        <v>10</v>
      </c>
      <c r="O7436">
        <v>0.31</v>
      </c>
      <c r="P7436" t="s">
        <v>71</v>
      </c>
      <c r="Q7436">
        <v>10.28</v>
      </c>
      <c r="R7436" t="s">
        <v>71</v>
      </c>
    </row>
    <row r="7437" spans="1:46" x14ac:dyDescent="0.2">
      <c r="A7437" t="s">
        <v>392</v>
      </c>
      <c r="B7437" t="s">
        <v>393</v>
      </c>
      <c r="C7437">
        <f>-69.98434869 / 41.68761605</f>
        <v>-1.6787803026697661</v>
      </c>
      <c r="D7437" t="s">
        <v>331</v>
      </c>
      <c r="E7437" t="s">
        <v>70</v>
      </c>
      <c r="F7437" s="1">
        <v>37143</v>
      </c>
      <c r="G7437">
        <v>11</v>
      </c>
      <c r="O7437">
        <v>0.25</v>
      </c>
      <c r="P7437" t="s">
        <v>71</v>
      </c>
      <c r="Q7437">
        <v>8.69</v>
      </c>
      <c r="R7437" t="s">
        <v>71</v>
      </c>
    </row>
    <row r="7438" spans="1:46" x14ac:dyDescent="0.2">
      <c r="A7438" t="s">
        <v>392</v>
      </c>
      <c r="B7438" t="s">
        <v>393</v>
      </c>
      <c r="C7438">
        <f>-69.98434869 / 41.68761605</f>
        <v>-1.6787803026697661</v>
      </c>
      <c r="D7438" t="s">
        <v>331</v>
      </c>
      <c r="E7438" t="s">
        <v>70</v>
      </c>
      <c r="F7438" s="1">
        <v>37143</v>
      </c>
      <c r="G7438">
        <v>12</v>
      </c>
      <c r="O7438">
        <v>0.24</v>
      </c>
      <c r="P7438" t="s">
        <v>71</v>
      </c>
      <c r="Q7438">
        <v>7.98</v>
      </c>
      <c r="R7438" t="s">
        <v>71</v>
      </c>
    </row>
    <row r="7439" spans="1:46" x14ac:dyDescent="0.2">
      <c r="A7439" t="s">
        <v>392</v>
      </c>
      <c r="B7439" t="s">
        <v>393</v>
      </c>
      <c r="C7439">
        <f>-69.98434869 / 41.68761605</f>
        <v>-1.6787803026697661</v>
      </c>
      <c r="D7439" t="s">
        <v>331</v>
      </c>
      <c r="E7439" t="s">
        <v>70</v>
      </c>
      <c r="F7439" s="1">
        <v>37143</v>
      </c>
      <c r="G7439">
        <v>13</v>
      </c>
      <c r="O7439">
        <v>0.22</v>
      </c>
      <c r="P7439" t="s">
        <v>71</v>
      </c>
      <c r="Q7439">
        <v>7.63</v>
      </c>
      <c r="R7439" t="s">
        <v>71</v>
      </c>
    </row>
    <row r="7440" spans="1:46" x14ac:dyDescent="0.2">
      <c r="A7440" t="s">
        <v>392</v>
      </c>
      <c r="B7440" t="s">
        <v>393</v>
      </c>
      <c r="C7440">
        <f>-69.98434869 / 41.68761605</f>
        <v>-1.6787803026697661</v>
      </c>
      <c r="D7440" t="s">
        <v>331</v>
      </c>
      <c r="E7440" t="s">
        <v>70</v>
      </c>
      <c r="F7440" s="1">
        <v>37143</v>
      </c>
      <c r="G7440">
        <v>14</v>
      </c>
      <c r="O7440">
        <v>0.21</v>
      </c>
      <c r="P7440" t="s">
        <v>71</v>
      </c>
      <c r="Q7440">
        <v>7.44</v>
      </c>
      <c r="R7440" t="s">
        <v>71</v>
      </c>
    </row>
    <row r="7441" spans="1:46" x14ac:dyDescent="0.2">
      <c r="A7441" t="s">
        <v>392</v>
      </c>
      <c r="B7441" t="s">
        <v>393</v>
      </c>
      <c r="C7441">
        <f>-69.98434869 / 41.68761605</f>
        <v>-1.6787803026697661</v>
      </c>
      <c r="D7441" t="s">
        <v>331</v>
      </c>
      <c r="E7441" t="s">
        <v>70</v>
      </c>
      <c r="F7441" s="1">
        <v>37143</v>
      </c>
      <c r="G7441">
        <v>15</v>
      </c>
      <c r="K7441">
        <v>5.0999999999999996</v>
      </c>
      <c r="L7441" t="s">
        <v>71</v>
      </c>
      <c r="O7441">
        <v>0.21</v>
      </c>
      <c r="P7441" t="s">
        <v>71</v>
      </c>
      <c r="Q7441">
        <v>7.31</v>
      </c>
      <c r="R7441" t="s">
        <v>71</v>
      </c>
      <c r="S7441">
        <v>7.21</v>
      </c>
      <c r="T7441" t="s">
        <v>71</v>
      </c>
      <c r="U7441">
        <v>223.32</v>
      </c>
      <c r="V7441" t="s">
        <v>71</v>
      </c>
      <c r="W7441">
        <v>198.7</v>
      </c>
      <c r="X7441" t="s">
        <v>71</v>
      </c>
      <c r="Y7441">
        <v>82.14</v>
      </c>
      <c r="AA7441">
        <v>46.58</v>
      </c>
      <c r="AE7441">
        <v>51.2</v>
      </c>
      <c r="AF7441" t="s">
        <v>71</v>
      </c>
      <c r="AG7441">
        <v>7.3</v>
      </c>
      <c r="AH7441" t="s">
        <v>71</v>
      </c>
      <c r="AS7441">
        <v>10.34</v>
      </c>
      <c r="AT7441" t="s">
        <v>71</v>
      </c>
    </row>
    <row r="7442" spans="1:46" x14ac:dyDescent="0.2">
      <c r="A7442" t="s">
        <v>392</v>
      </c>
      <c r="B7442" t="s">
        <v>393</v>
      </c>
      <c r="C7442">
        <f>-69.98434869 / 41.68761605</f>
        <v>-1.6787803026697661</v>
      </c>
      <c r="D7442" t="s">
        <v>331</v>
      </c>
      <c r="E7442" t="s">
        <v>70</v>
      </c>
      <c r="F7442" s="1">
        <v>37143</v>
      </c>
      <c r="G7442">
        <v>15.5</v>
      </c>
      <c r="O7442">
        <v>0.2</v>
      </c>
      <c r="P7442" t="s">
        <v>71</v>
      </c>
      <c r="Q7442">
        <v>7.27</v>
      </c>
      <c r="R7442" t="s">
        <v>71</v>
      </c>
    </row>
    <row r="7443" spans="1:46" x14ac:dyDescent="0.2">
      <c r="A7443" t="s">
        <v>392</v>
      </c>
      <c r="B7443" t="s">
        <v>393</v>
      </c>
      <c r="C7443">
        <f>-69.98434869 / 41.68761605</f>
        <v>-1.6787803026697661</v>
      </c>
      <c r="D7443" t="s">
        <v>331</v>
      </c>
      <c r="E7443" t="s">
        <v>70</v>
      </c>
      <c r="F7443" s="1">
        <v>37873</v>
      </c>
      <c r="G7443">
        <v>0.5</v>
      </c>
      <c r="I7443">
        <v>14.46</v>
      </c>
      <c r="J7443" t="s">
        <v>71</v>
      </c>
      <c r="K7443">
        <v>10.07</v>
      </c>
      <c r="L7443" t="s">
        <v>71</v>
      </c>
      <c r="M7443">
        <v>2.21</v>
      </c>
      <c r="N7443" t="s">
        <v>71</v>
      </c>
      <c r="O7443">
        <v>9.02</v>
      </c>
      <c r="P7443" t="s">
        <v>71</v>
      </c>
      <c r="Q7443">
        <v>22.24</v>
      </c>
      <c r="R7443" t="s">
        <v>71</v>
      </c>
      <c r="S7443">
        <v>0.1</v>
      </c>
      <c r="T7443" t="s">
        <v>71</v>
      </c>
      <c r="U7443">
        <v>3.1</v>
      </c>
      <c r="V7443" t="s">
        <v>71</v>
      </c>
      <c r="W7443">
        <v>35.200000000000003</v>
      </c>
      <c r="X7443" t="s">
        <v>71</v>
      </c>
      <c r="Y7443">
        <v>20.46</v>
      </c>
      <c r="AA7443">
        <v>53.26</v>
      </c>
      <c r="AC7443">
        <v>48.57</v>
      </c>
      <c r="AE7443">
        <v>0.9</v>
      </c>
      <c r="AF7443" t="s">
        <v>71</v>
      </c>
      <c r="AG7443">
        <v>6.84</v>
      </c>
      <c r="AH7443" t="s">
        <v>71</v>
      </c>
      <c r="AS7443">
        <v>0.03</v>
      </c>
      <c r="AT7443" t="s">
        <v>71</v>
      </c>
    </row>
    <row r="7444" spans="1:46" x14ac:dyDescent="0.2">
      <c r="A7444" t="s">
        <v>392</v>
      </c>
      <c r="B7444" t="s">
        <v>393</v>
      </c>
      <c r="C7444">
        <f>-69.98434869 / 41.68761605</f>
        <v>-1.6787803026697661</v>
      </c>
      <c r="D7444" t="s">
        <v>331</v>
      </c>
      <c r="E7444" t="s">
        <v>70</v>
      </c>
      <c r="F7444" s="1">
        <v>37873</v>
      </c>
      <c r="G7444">
        <v>1</v>
      </c>
      <c r="O7444">
        <v>9.02</v>
      </c>
      <c r="P7444" t="s">
        <v>71</v>
      </c>
      <c r="Q7444">
        <v>22.22</v>
      </c>
      <c r="R7444" t="s">
        <v>71</v>
      </c>
    </row>
    <row r="7445" spans="1:46" x14ac:dyDescent="0.2">
      <c r="A7445" t="s">
        <v>392</v>
      </c>
      <c r="B7445" t="s">
        <v>393</v>
      </c>
      <c r="C7445">
        <f>-69.98434869 / 41.68761605</f>
        <v>-1.6787803026697661</v>
      </c>
      <c r="D7445" t="s">
        <v>331</v>
      </c>
      <c r="E7445" t="s">
        <v>70</v>
      </c>
      <c r="F7445" s="1">
        <v>37873</v>
      </c>
      <c r="G7445">
        <v>2</v>
      </c>
      <c r="O7445">
        <v>9</v>
      </c>
      <c r="P7445" t="s">
        <v>71</v>
      </c>
      <c r="Q7445">
        <v>22.16</v>
      </c>
      <c r="R7445" t="s">
        <v>71</v>
      </c>
    </row>
    <row r="7446" spans="1:46" x14ac:dyDescent="0.2">
      <c r="A7446" t="s">
        <v>392</v>
      </c>
      <c r="B7446" t="s">
        <v>393</v>
      </c>
      <c r="C7446">
        <f>-69.98434869 / 41.68761605</f>
        <v>-1.6787803026697661</v>
      </c>
      <c r="D7446" t="s">
        <v>331</v>
      </c>
      <c r="E7446" t="s">
        <v>70</v>
      </c>
      <c r="F7446" s="1">
        <v>37873</v>
      </c>
      <c r="G7446">
        <v>3</v>
      </c>
      <c r="K7446">
        <v>8.86</v>
      </c>
      <c r="L7446" t="s">
        <v>71</v>
      </c>
      <c r="O7446">
        <v>8.9499999999999993</v>
      </c>
      <c r="P7446" t="s">
        <v>71</v>
      </c>
      <c r="Q7446">
        <v>22.08</v>
      </c>
      <c r="R7446" t="s">
        <v>71</v>
      </c>
      <c r="S7446">
        <v>0.05</v>
      </c>
      <c r="T7446" t="s">
        <v>71</v>
      </c>
      <c r="U7446">
        <v>1.55</v>
      </c>
      <c r="V7446" t="s">
        <v>71</v>
      </c>
      <c r="W7446">
        <v>36.1</v>
      </c>
      <c r="X7446" t="s">
        <v>71</v>
      </c>
      <c r="Y7446">
        <v>10.47</v>
      </c>
      <c r="AA7446">
        <v>52</v>
      </c>
      <c r="AE7446">
        <v>0.9</v>
      </c>
      <c r="AF7446" t="s">
        <v>71</v>
      </c>
      <c r="AG7446">
        <v>6.9</v>
      </c>
      <c r="AH7446" t="s">
        <v>71</v>
      </c>
      <c r="AS7446">
        <v>0.03</v>
      </c>
      <c r="AT7446" t="s">
        <v>71</v>
      </c>
    </row>
    <row r="7447" spans="1:46" x14ac:dyDescent="0.2">
      <c r="A7447" t="s">
        <v>392</v>
      </c>
      <c r="B7447" t="s">
        <v>393</v>
      </c>
      <c r="C7447">
        <f>-69.98434869 / 41.68761605</f>
        <v>-1.6787803026697661</v>
      </c>
      <c r="D7447" t="s">
        <v>331</v>
      </c>
      <c r="E7447" t="s">
        <v>70</v>
      </c>
      <c r="F7447" s="1">
        <v>37873</v>
      </c>
      <c r="G7447">
        <v>4</v>
      </c>
      <c r="O7447">
        <v>8.61</v>
      </c>
      <c r="P7447" t="s">
        <v>71</v>
      </c>
      <c r="Q7447">
        <v>21.95</v>
      </c>
      <c r="R7447" t="s">
        <v>71</v>
      </c>
    </row>
    <row r="7448" spans="1:46" x14ac:dyDescent="0.2">
      <c r="A7448" t="s">
        <v>392</v>
      </c>
      <c r="B7448" t="s">
        <v>393</v>
      </c>
      <c r="C7448">
        <f>-69.98434869 / 41.68761605</f>
        <v>-1.6787803026697661</v>
      </c>
      <c r="D7448" t="s">
        <v>331</v>
      </c>
      <c r="E7448" t="s">
        <v>70</v>
      </c>
      <c r="F7448" s="1">
        <v>37873</v>
      </c>
      <c r="G7448">
        <v>5</v>
      </c>
      <c r="O7448">
        <v>7.63</v>
      </c>
      <c r="P7448" t="s">
        <v>71</v>
      </c>
      <c r="Q7448">
        <v>21.59</v>
      </c>
      <c r="R7448" t="s">
        <v>71</v>
      </c>
    </row>
    <row r="7449" spans="1:46" x14ac:dyDescent="0.2">
      <c r="A7449" t="s">
        <v>392</v>
      </c>
      <c r="B7449" t="s">
        <v>393</v>
      </c>
      <c r="C7449">
        <f>-69.98434869 / 41.68761605</f>
        <v>-1.6787803026697661</v>
      </c>
      <c r="D7449" t="s">
        <v>331</v>
      </c>
      <c r="E7449" t="s">
        <v>70</v>
      </c>
      <c r="F7449" s="1">
        <v>37873</v>
      </c>
      <c r="G7449">
        <v>6</v>
      </c>
      <c r="O7449">
        <v>6.39</v>
      </c>
      <c r="P7449" t="s">
        <v>71</v>
      </c>
      <c r="Q7449">
        <v>21.32</v>
      </c>
      <c r="R7449" t="s">
        <v>71</v>
      </c>
    </row>
    <row r="7450" spans="1:46" x14ac:dyDescent="0.2">
      <c r="A7450" t="s">
        <v>392</v>
      </c>
      <c r="B7450" t="s">
        <v>393</v>
      </c>
      <c r="C7450">
        <f>-69.98434869 / 41.68761605</f>
        <v>-1.6787803026697661</v>
      </c>
      <c r="D7450" t="s">
        <v>331</v>
      </c>
      <c r="E7450" t="s">
        <v>70</v>
      </c>
      <c r="F7450" s="1">
        <v>37873</v>
      </c>
      <c r="G7450">
        <v>6.5</v>
      </c>
      <c r="O7450">
        <v>4.01</v>
      </c>
      <c r="P7450" t="s">
        <v>71</v>
      </c>
      <c r="Q7450">
        <v>20.52</v>
      </c>
      <c r="R7450" t="s">
        <v>71</v>
      </c>
    </row>
    <row r="7451" spans="1:46" x14ac:dyDescent="0.2">
      <c r="A7451" t="s">
        <v>392</v>
      </c>
      <c r="B7451" t="s">
        <v>393</v>
      </c>
      <c r="C7451">
        <f>-69.98434869 / 41.68761605</f>
        <v>-1.6787803026697661</v>
      </c>
      <c r="D7451" t="s">
        <v>331</v>
      </c>
      <c r="E7451" t="s">
        <v>70</v>
      </c>
      <c r="F7451" s="1">
        <v>37873</v>
      </c>
      <c r="G7451">
        <v>7</v>
      </c>
      <c r="O7451">
        <v>0.42</v>
      </c>
      <c r="P7451" t="s">
        <v>71</v>
      </c>
      <c r="Q7451">
        <v>18.899999999999999</v>
      </c>
      <c r="R7451" t="s">
        <v>71</v>
      </c>
    </row>
    <row r="7452" spans="1:46" x14ac:dyDescent="0.2">
      <c r="A7452" t="s">
        <v>392</v>
      </c>
      <c r="B7452" t="s">
        <v>393</v>
      </c>
      <c r="C7452">
        <f>-69.98434869 / 41.68761605</f>
        <v>-1.6787803026697661</v>
      </c>
      <c r="D7452" t="s">
        <v>331</v>
      </c>
      <c r="E7452" t="s">
        <v>70</v>
      </c>
      <c r="F7452" s="1">
        <v>37873</v>
      </c>
      <c r="G7452">
        <v>7.5</v>
      </c>
      <c r="O7452">
        <v>0.26</v>
      </c>
      <c r="P7452" t="s">
        <v>71</v>
      </c>
      <c r="Q7452">
        <v>15.52</v>
      </c>
      <c r="R7452" t="s">
        <v>71</v>
      </c>
    </row>
    <row r="7453" spans="1:46" x14ac:dyDescent="0.2">
      <c r="A7453" t="s">
        <v>392</v>
      </c>
      <c r="B7453" t="s">
        <v>393</v>
      </c>
      <c r="C7453">
        <f>-69.98434869 / 41.68761605</f>
        <v>-1.6787803026697661</v>
      </c>
      <c r="D7453" t="s">
        <v>331</v>
      </c>
      <c r="E7453" t="s">
        <v>70</v>
      </c>
      <c r="F7453" s="1">
        <v>37873</v>
      </c>
      <c r="G7453">
        <v>8</v>
      </c>
      <c r="O7453">
        <v>0.21</v>
      </c>
      <c r="P7453" t="s">
        <v>71</v>
      </c>
      <c r="Q7453">
        <v>13.68</v>
      </c>
      <c r="R7453" t="s">
        <v>71</v>
      </c>
    </row>
    <row r="7454" spans="1:46" x14ac:dyDescent="0.2">
      <c r="A7454" t="s">
        <v>392</v>
      </c>
      <c r="B7454" t="s">
        <v>393</v>
      </c>
      <c r="C7454">
        <f>-69.98434869 / 41.68761605</f>
        <v>-1.6787803026697661</v>
      </c>
      <c r="D7454" t="s">
        <v>331</v>
      </c>
      <c r="E7454" t="s">
        <v>70</v>
      </c>
      <c r="F7454" s="1">
        <v>37873</v>
      </c>
      <c r="G7454">
        <v>9</v>
      </c>
      <c r="K7454">
        <v>6.93</v>
      </c>
      <c r="L7454" t="s">
        <v>71</v>
      </c>
      <c r="O7454">
        <v>0.2</v>
      </c>
      <c r="P7454" t="s">
        <v>71</v>
      </c>
      <c r="Q7454">
        <v>11.75</v>
      </c>
      <c r="R7454" t="s">
        <v>71</v>
      </c>
      <c r="S7454">
        <v>0.1</v>
      </c>
      <c r="T7454" t="s">
        <v>71</v>
      </c>
      <c r="U7454">
        <v>3.1</v>
      </c>
      <c r="V7454" t="s">
        <v>71</v>
      </c>
      <c r="W7454">
        <v>29.8</v>
      </c>
      <c r="X7454" t="s">
        <v>71</v>
      </c>
      <c r="Y7454">
        <v>20.46</v>
      </c>
      <c r="AA7454">
        <v>49.59</v>
      </c>
      <c r="AE7454">
        <v>1.2</v>
      </c>
      <c r="AF7454" t="s">
        <v>71</v>
      </c>
      <c r="AG7454">
        <v>6.29</v>
      </c>
      <c r="AH7454" t="s">
        <v>71</v>
      </c>
      <c r="AS7454">
        <v>0.03</v>
      </c>
      <c r="AT7454" t="s">
        <v>71</v>
      </c>
    </row>
    <row r="7455" spans="1:46" x14ac:dyDescent="0.2">
      <c r="A7455" t="s">
        <v>392</v>
      </c>
      <c r="B7455" t="s">
        <v>393</v>
      </c>
      <c r="C7455">
        <f>-69.98434869 / 41.68761605</f>
        <v>-1.6787803026697661</v>
      </c>
      <c r="D7455" t="s">
        <v>331</v>
      </c>
      <c r="E7455" t="s">
        <v>70</v>
      </c>
      <c r="F7455" s="1">
        <v>37873</v>
      </c>
      <c r="G7455">
        <v>10</v>
      </c>
      <c r="O7455">
        <v>0.19</v>
      </c>
      <c r="P7455" t="s">
        <v>71</v>
      </c>
      <c r="Q7455">
        <v>10.11</v>
      </c>
      <c r="R7455" t="s">
        <v>71</v>
      </c>
    </row>
    <row r="7456" spans="1:46" x14ac:dyDescent="0.2">
      <c r="A7456" t="s">
        <v>392</v>
      </c>
      <c r="B7456" t="s">
        <v>393</v>
      </c>
      <c r="C7456">
        <f>-69.98434869 / 41.68761605</f>
        <v>-1.6787803026697661</v>
      </c>
      <c r="D7456" t="s">
        <v>331</v>
      </c>
      <c r="E7456" t="s">
        <v>70</v>
      </c>
      <c r="F7456" s="1">
        <v>37873</v>
      </c>
      <c r="G7456">
        <v>11</v>
      </c>
      <c r="O7456">
        <v>0.17</v>
      </c>
      <c r="P7456" t="s">
        <v>71</v>
      </c>
      <c r="Q7456">
        <v>8.91</v>
      </c>
      <c r="R7456" t="s">
        <v>71</v>
      </c>
    </row>
    <row r="7457" spans="1:46" x14ac:dyDescent="0.2">
      <c r="A7457" t="s">
        <v>392</v>
      </c>
      <c r="B7457" t="s">
        <v>393</v>
      </c>
      <c r="C7457">
        <f>-69.98434869 / 41.68761605</f>
        <v>-1.6787803026697661</v>
      </c>
      <c r="D7457" t="s">
        <v>331</v>
      </c>
      <c r="E7457" t="s">
        <v>70</v>
      </c>
      <c r="F7457" s="1">
        <v>37873</v>
      </c>
      <c r="G7457">
        <v>12</v>
      </c>
      <c r="O7457">
        <v>0.17</v>
      </c>
      <c r="P7457" t="s">
        <v>71</v>
      </c>
      <c r="Q7457">
        <v>8.06</v>
      </c>
      <c r="R7457" t="s">
        <v>71</v>
      </c>
    </row>
    <row r="7458" spans="1:46" x14ac:dyDescent="0.2">
      <c r="A7458" t="s">
        <v>392</v>
      </c>
      <c r="B7458" t="s">
        <v>393</v>
      </c>
      <c r="C7458">
        <f>-69.98434869 / 41.68761605</f>
        <v>-1.6787803026697661</v>
      </c>
      <c r="D7458" t="s">
        <v>331</v>
      </c>
      <c r="E7458" t="s">
        <v>70</v>
      </c>
      <c r="F7458" s="1">
        <v>37873</v>
      </c>
      <c r="G7458">
        <v>13</v>
      </c>
      <c r="O7458">
        <v>0.18</v>
      </c>
      <c r="P7458" t="s">
        <v>71</v>
      </c>
      <c r="Q7458">
        <v>7.83</v>
      </c>
      <c r="R7458" t="s">
        <v>71</v>
      </c>
    </row>
    <row r="7459" spans="1:46" x14ac:dyDescent="0.2">
      <c r="A7459" t="s">
        <v>392</v>
      </c>
      <c r="B7459" t="s">
        <v>393</v>
      </c>
      <c r="C7459">
        <f>-69.98434869 / 41.68761605</f>
        <v>-1.6787803026697661</v>
      </c>
      <c r="D7459" t="s">
        <v>331</v>
      </c>
      <c r="E7459" t="s">
        <v>70</v>
      </c>
      <c r="F7459" s="1">
        <v>37873</v>
      </c>
      <c r="G7459">
        <v>14</v>
      </c>
      <c r="K7459">
        <v>0.03</v>
      </c>
      <c r="L7459" t="s">
        <v>71</v>
      </c>
      <c r="O7459">
        <v>0.18</v>
      </c>
      <c r="P7459" t="s">
        <v>71</v>
      </c>
      <c r="Q7459">
        <v>7.65</v>
      </c>
      <c r="R7459" t="s">
        <v>71</v>
      </c>
      <c r="S7459">
        <v>1.2</v>
      </c>
      <c r="T7459" t="s">
        <v>71</v>
      </c>
      <c r="U7459">
        <v>37.17</v>
      </c>
      <c r="V7459" t="s">
        <v>71</v>
      </c>
      <c r="W7459">
        <v>112.9</v>
      </c>
      <c r="X7459" t="s">
        <v>71</v>
      </c>
      <c r="Y7459">
        <v>56.29</v>
      </c>
      <c r="AA7459">
        <v>-5.59</v>
      </c>
      <c r="AE7459">
        <v>2.52</v>
      </c>
      <c r="AF7459" t="s">
        <v>71</v>
      </c>
      <c r="AG7459">
        <v>6.51</v>
      </c>
      <c r="AH7459" t="s">
        <v>71</v>
      </c>
      <c r="AS7459">
        <v>19.649999999999999</v>
      </c>
      <c r="AT7459" t="s">
        <v>71</v>
      </c>
    </row>
    <row r="7460" spans="1:46" x14ac:dyDescent="0.2">
      <c r="A7460" t="s">
        <v>392</v>
      </c>
      <c r="B7460" t="s">
        <v>393</v>
      </c>
      <c r="C7460">
        <f>-69.98434869 / 41.68761605</f>
        <v>-1.6787803026697661</v>
      </c>
      <c r="D7460" t="s">
        <v>331</v>
      </c>
      <c r="E7460" t="s">
        <v>70</v>
      </c>
      <c r="F7460" s="1">
        <v>38253</v>
      </c>
      <c r="G7460">
        <v>0.5</v>
      </c>
      <c r="I7460">
        <v>15.47</v>
      </c>
      <c r="J7460" t="s">
        <v>71</v>
      </c>
      <c r="K7460">
        <v>3.77</v>
      </c>
      <c r="L7460" t="s">
        <v>71</v>
      </c>
      <c r="M7460">
        <v>3.66</v>
      </c>
      <c r="N7460" t="s">
        <v>71</v>
      </c>
      <c r="O7460">
        <v>8.17</v>
      </c>
      <c r="P7460" t="s">
        <v>71</v>
      </c>
      <c r="Q7460">
        <v>20.49</v>
      </c>
      <c r="R7460" t="s">
        <v>71</v>
      </c>
      <c r="S7460">
        <v>0.28000000000000003</v>
      </c>
      <c r="T7460" t="s">
        <v>71</v>
      </c>
      <c r="U7460">
        <v>8.67</v>
      </c>
      <c r="V7460" t="s">
        <v>71</v>
      </c>
      <c r="W7460">
        <v>25.2</v>
      </c>
      <c r="X7460" t="s">
        <v>71</v>
      </c>
      <c r="Y7460">
        <v>35.299999999999997</v>
      </c>
      <c r="AA7460">
        <v>43.62</v>
      </c>
      <c r="AC7460">
        <v>41.3</v>
      </c>
      <c r="AE7460">
        <v>20.58</v>
      </c>
      <c r="AF7460" t="s">
        <v>71</v>
      </c>
      <c r="AG7460">
        <v>6.6</v>
      </c>
      <c r="AH7460" t="s">
        <v>71</v>
      </c>
      <c r="AS7460">
        <v>0.1</v>
      </c>
      <c r="AT7460" t="s">
        <v>71</v>
      </c>
    </row>
    <row r="7461" spans="1:46" x14ac:dyDescent="0.2">
      <c r="A7461" t="s">
        <v>392</v>
      </c>
      <c r="B7461" t="s">
        <v>393</v>
      </c>
      <c r="C7461">
        <f>-69.98434869 / 41.68761605</f>
        <v>-1.6787803026697661</v>
      </c>
      <c r="D7461" t="s">
        <v>331</v>
      </c>
      <c r="E7461" t="s">
        <v>70</v>
      </c>
      <c r="F7461" s="1">
        <v>38253</v>
      </c>
      <c r="G7461">
        <v>1</v>
      </c>
      <c r="O7461">
        <v>8.18</v>
      </c>
      <c r="P7461" t="s">
        <v>71</v>
      </c>
      <c r="Q7461">
        <v>20.47</v>
      </c>
      <c r="R7461" t="s">
        <v>71</v>
      </c>
    </row>
    <row r="7462" spans="1:46" x14ac:dyDescent="0.2">
      <c r="A7462" t="s">
        <v>392</v>
      </c>
      <c r="B7462" t="s">
        <v>393</v>
      </c>
      <c r="C7462">
        <f>-69.98434869 / 41.68761605</f>
        <v>-1.6787803026697661</v>
      </c>
      <c r="D7462" t="s">
        <v>331</v>
      </c>
      <c r="E7462" t="s">
        <v>70</v>
      </c>
      <c r="F7462" s="1">
        <v>38253</v>
      </c>
      <c r="G7462">
        <v>2</v>
      </c>
      <c r="O7462">
        <v>8.17</v>
      </c>
      <c r="P7462" t="s">
        <v>71</v>
      </c>
      <c r="Q7462">
        <v>20.46</v>
      </c>
      <c r="R7462" t="s">
        <v>71</v>
      </c>
    </row>
    <row r="7463" spans="1:46" x14ac:dyDescent="0.2">
      <c r="A7463" t="s">
        <v>392</v>
      </c>
      <c r="B7463" t="s">
        <v>393</v>
      </c>
      <c r="C7463">
        <f>-69.98434869 / 41.68761605</f>
        <v>-1.6787803026697661</v>
      </c>
      <c r="D7463" t="s">
        <v>331</v>
      </c>
      <c r="E7463" t="s">
        <v>70</v>
      </c>
      <c r="F7463" s="1">
        <v>38253</v>
      </c>
      <c r="G7463">
        <v>3</v>
      </c>
      <c r="K7463">
        <v>3.25</v>
      </c>
      <c r="L7463" t="s">
        <v>71</v>
      </c>
      <c r="O7463">
        <v>8.18</v>
      </c>
      <c r="P7463" t="s">
        <v>71</v>
      </c>
      <c r="Q7463">
        <v>20.45</v>
      </c>
      <c r="R7463" t="s">
        <v>71</v>
      </c>
      <c r="S7463">
        <v>0.34</v>
      </c>
      <c r="T7463" t="s">
        <v>71</v>
      </c>
      <c r="U7463">
        <v>10.53</v>
      </c>
      <c r="V7463" t="s">
        <v>71</v>
      </c>
      <c r="W7463">
        <v>23.23</v>
      </c>
      <c r="X7463" t="s">
        <v>71</v>
      </c>
      <c r="Y7463">
        <v>38.1</v>
      </c>
      <c r="AA7463">
        <v>42.16</v>
      </c>
      <c r="AE7463">
        <v>20.58</v>
      </c>
      <c r="AF7463" t="s">
        <v>71</v>
      </c>
      <c r="AG7463">
        <v>6.59</v>
      </c>
      <c r="AH7463" t="s">
        <v>71</v>
      </c>
      <c r="AS7463">
        <v>0.14000000000000001</v>
      </c>
      <c r="AT7463" t="s">
        <v>71</v>
      </c>
    </row>
    <row r="7464" spans="1:46" x14ac:dyDescent="0.2">
      <c r="A7464" t="s">
        <v>392</v>
      </c>
      <c r="B7464" t="s">
        <v>393</v>
      </c>
      <c r="C7464">
        <f>-69.98434869 / 41.68761605</f>
        <v>-1.6787803026697661</v>
      </c>
      <c r="D7464" t="s">
        <v>331</v>
      </c>
      <c r="E7464" t="s">
        <v>70</v>
      </c>
      <c r="F7464" s="1">
        <v>38253</v>
      </c>
      <c r="G7464">
        <v>4</v>
      </c>
      <c r="O7464">
        <v>8.17</v>
      </c>
      <c r="P7464" t="s">
        <v>71</v>
      </c>
      <c r="Q7464">
        <v>20.43</v>
      </c>
      <c r="R7464" t="s">
        <v>71</v>
      </c>
    </row>
    <row r="7465" spans="1:46" x14ac:dyDescent="0.2">
      <c r="A7465" t="s">
        <v>392</v>
      </c>
      <c r="B7465" t="s">
        <v>393</v>
      </c>
      <c r="C7465">
        <f>-69.98434869 / 41.68761605</f>
        <v>-1.6787803026697661</v>
      </c>
      <c r="D7465" t="s">
        <v>331</v>
      </c>
      <c r="E7465" t="s">
        <v>70</v>
      </c>
      <c r="F7465" s="1">
        <v>38253</v>
      </c>
      <c r="G7465">
        <v>5</v>
      </c>
      <c r="O7465">
        <v>7.93</v>
      </c>
      <c r="P7465" t="s">
        <v>71</v>
      </c>
      <c r="Q7465">
        <v>20.190000000000001</v>
      </c>
      <c r="R7465" t="s">
        <v>71</v>
      </c>
    </row>
    <row r="7466" spans="1:46" x14ac:dyDescent="0.2">
      <c r="A7466" t="s">
        <v>392</v>
      </c>
      <c r="B7466" t="s">
        <v>393</v>
      </c>
      <c r="C7466">
        <f>-69.98434869 / 41.68761605</f>
        <v>-1.6787803026697661</v>
      </c>
      <c r="D7466" t="s">
        <v>331</v>
      </c>
      <c r="E7466" t="s">
        <v>70</v>
      </c>
      <c r="F7466" s="1">
        <v>38253</v>
      </c>
      <c r="G7466">
        <v>6</v>
      </c>
      <c r="O7466">
        <v>7.66</v>
      </c>
      <c r="P7466" t="s">
        <v>71</v>
      </c>
      <c r="Q7466">
        <v>19.91</v>
      </c>
      <c r="R7466" t="s">
        <v>71</v>
      </c>
    </row>
    <row r="7467" spans="1:46" x14ac:dyDescent="0.2">
      <c r="A7467" t="s">
        <v>392</v>
      </c>
      <c r="B7467" t="s">
        <v>393</v>
      </c>
      <c r="C7467">
        <f>-69.98434869 / 41.68761605</f>
        <v>-1.6787803026697661</v>
      </c>
      <c r="D7467" t="s">
        <v>331</v>
      </c>
      <c r="E7467" t="s">
        <v>70</v>
      </c>
      <c r="F7467" s="1">
        <v>38253</v>
      </c>
      <c r="G7467">
        <v>7</v>
      </c>
      <c r="O7467">
        <v>7.41</v>
      </c>
      <c r="P7467" t="s">
        <v>71</v>
      </c>
      <c r="Q7467">
        <v>19.760000000000002</v>
      </c>
      <c r="R7467" t="s">
        <v>71</v>
      </c>
    </row>
    <row r="7468" spans="1:46" x14ac:dyDescent="0.2">
      <c r="A7468" t="s">
        <v>392</v>
      </c>
      <c r="B7468" t="s">
        <v>393</v>
      </c>
      <c r="C7468">
        <f>-69.98434869 / 41.68761605</f>
        <v>-1.6787803026697661</v>
      </c>
      <c r="D7468" t="s">
        <v>331</v>
      </c>
      <c r="E7468" t="s">
        <v>70</v>
      </c>
      <c r="F7468" s="1">
        <v>38253</v>
      </c>
      <c r="G7468">
        <v>8</v>
      </c>
      <c r="O7468">
        <v>6.67</v>
      </c>
      <c r="P7468" t="s">
        <v>71</v>
      </c>
      <c r="Q7468">
        <v>19.38</v>
      </c>
      <c r="R7468" t="s">
        <v>71</v>
      </c>
    </row>
    <row r="7469" spans="1:46" x14ac:dyDescent="0.2">
      <c r="A7469" t="s">
        <v>392</v>
      </c>
      <c r="B7469" t="s">
        <v>393</v>
      </c>
      <c r="C7469">
        <f>-69.98434869 / 41.68761605</f>
        <v>-1.6787803026697661</v>
      </c>
      <c r="D7469" t="s">
        <v>331</v>
      </c>
      <c r="E7469" t="s">
        <v>70</v>
      </c>
      <c r="F7469" s="1">
        <v>38253</v>
      </c>
      <c r="G7469">
        <v>8.5</v>
      </c>
      <c r="O7469">
        <v>3.26</v>
      </c>
      <c r="P7469" t="s">
        <v>71</v>
      </c>
      <c r="Q7469">
        <v>17.510000000000002</v>
      </c>
      <c r="R7469" t="s">
        <v>71</v>
      </c>
    </row>
    <row r="7470" spans="1:46" x14ac:dyDescent="0.2">
      <c r="A7470" t="s">
        <v>392</v>
      </c>
      <c r="B7470" t="s">
        <v>393</v>
      </c>
      <c r="C7470">
        <f>-69.98434869 / 41.68761605</f>
        <v>-1.6787803026697661</v>
      </c>
      <c r="D7470" t="s">
        <v>331</v>
      </c>
      <c r="E7470" t="s">
        <v>70</v>
      </c>
      <c r="F7470" s="1">
        <v>38253</v>
      </c>
      <c r="G7470">
        <v>9</v>
      </c>
      <c r="K7470">
        <v>3.32</v>
      </c>
      <c r="L7470" t="s">
        <v>71</v>
      </c>
      <c r="O7470">
        <v>0.69</v>
      </c>
      <c r="P7470" t="s">
        <v>71</v>
      </c>
      <c r="Q7470">
        <v>13.29</v>
      </c>
      <c r="R7470" t="s">
        <v>71</v>
      </c>
      <c r="S7470">
        <v>0.38</v>
      </c>
      <c r="T7470" t="s">
        <v>71</v>
      </c>
      <c r="U7470">
        <v>11.77</v>
      </c>
      <c r="V7470" t="s">
        <v>71</v>
      </c>
      <c r="W7470">
        <v>30.13</v>
      </c>
      <c r="X7470" t="s">
        <v>71</v>
      </c>
      <c r="Y7470">
        <v>39.700000000000003</v>
      </c>
      <c r="AA7470">
        <v>42.37</v>
      </c>
      <c r="AE7470">
        <v>22.4</v>
      </c>
      <c r="AF7470" t="s">
        <v>71</v>
      </c>
      <c r="AG7470">
        <v>6.75</v>
      </c>
      <c r="AH7470" t="s">
        <v>71</v>
      </c>
      <c r="AS7470">
        <v>1.08</v>
      </c>
      <c r="AT7470" t="s">
        <v>71</v>
      </c>
    </row>
    <row r="7471" spans="1:46" x14ac:dyDescent="0.2">
      <c r="A7471" t="s">
        <v>392</v>
      </c>
      <c r="B7471" t="s">
        <v>393</v>
      </c>
      <c r="C7471">
        <f>-69.98434869 / 41.68761605</f>
        <v>-1.6787803026697661</v>
      </c>
      <c r="D7471" t="s">
        <v>331</v>
      </c>
      <c r="E7471" t="s">
        <v>70</v>
      </c>
      <c r="F7471" s="1">
        <v>38253</v>
      </c>
      <c r="G7471">
        <v>10</v>
      </c>
      <c r="O7471">
        <v>0.35</v>
      </c>
      <c r="P7471" t="s">
        <v>71</v>
      </c>
      <c r="Q7471">
        <v>10.72</v>
      </c>
      <c r="R7471" t="s">
        <v>71</v>
      </c>
    </row>
    <row r="7472" spans="1:46" x14ac:dyDescent="0.2">
      <c r="A7472" t="s">
        <v>392</v>
      </c>
      <c r="B7472" t="s">
        <v>393</v>
      </c>
      <c r="C7472">
        <f>-69.98434869 / 41.68761605</f>
        <v>-1.6787803026697661</v>
      </c>
      <c r="D7472" t="s">
        <v>331</v>
      </c>
      <c r="E7472" t="s">
        <v>70</v>
      </c>
      <c r="F7472" s="1">
        <v>38253</v>
      </c>
      <c r="G7472">
        <v>11</v>
      </c>
      <c r="O7472">
        <v>0.31</v>
      </c>
      <c r="P7472" t="s">
        <v>71</v>
      </c>
      <c r="Q7472">
        <v>9.39</v>
      </c>
      <c r="R7472" t="s">
        <v>71</v>
      </c>
    </row>
    <row r="7473" spans="1:46" x14ac:dyDescent="0.2">
      <c r="A7473" t="s">
        <v>392</v>
      </c>
      <c r="B7473" t="s">
        <v>393</v>
      </c>
      <c r="C7473">
        <f>-69.98434869 / 41.68761605</f>
        <v>-1.6787803026697661</v>
      </c>
      <c r="D7473" t="s">
        <v>331</v>
      </c>
      <c r="E7473" t="s">
        <v>70</v>
      </c>
      <c r="F7473" s="1">
        <v>38253</v>
      </c>
      <c r="G7473">
        <v>12</v>
      </c>
      <c r="O7473">
        <v>0.32</v>
      </c>
      <c r="P7473" t="s">
        <v>71</v>
      </c>
      <c r="Q7473">
        <v>8.4499999999999993</v>
      </c>
      <c r="R7473" t="s">
        <v>71</v>
      </c>
    </row>
    <row r="7474" spans="1:46" x14ac:dyDescent="0.2">
      <c r="A7474" t="s">
        <v>392</v>
      </c>
      <c r="B7474" t="s">
        <v>393</v>
      </c>
      <c r="C7474">
        <f>-69.98434869 / 41.68761605</f>
        <v>-1.6787803026697661</v>
      </c>
      <c r="D7474" t="s">
        <v>331</v>
      </c>
      <c r="E7474" t="s">
        <v>70</v>
      </c>
      <c r="F7474" s="1">
        <v>38253</v>
      </c>
      <c r="G7474">
        <v>13</v>
      </c>
      <c r="O7474">
        <v>0.28999999999999998</v>
      </c>
      <c r="P7474" t="s">
        <v>71</v>
      </c>
      <c r="Q7474">
        <v>7.67</v>
      </c>
      <c r="R7474" t="s">
        <v>71</v>
      </c>
    </row>
    <row r="7475" spans="1:46" x14ac:dyDescent="0.2">
      <c r="A7475" t="s">
        <v>392</v>
      </c>
      <c r="B7475" t="s">
        <v>393</v>
      </c>
      <c r="C7475">
        <f>-69.98434869 / 41.68761605</f>
        <v>-1.6787803026697661</v>
      </c>
      <c r="D7475" t="s">
        <v>331</v>
      </c>
      <c r="E7475" t="s">
        <v>70</v>
      </c>
      <c r="F7475" s="1">
        <v>38253</v>
      </c>
      <c r="G7475">
        <v>14</v>
      </c>
      <c r="O7475">
        <v>0.28000000000000003</v>
      </c>
      <c r="P7475" t="s">
        <v>71</v>
      </c>
      <c r="Q7475">
        <v>7.32</v>
      </c>
      <c r="R7475" t="s">
        <v>71</v>
      </c>
    </row>
    <row r="7476" spans="1:46" x14ac:dyDescent="0.2">
      <c r="A7476" t="s">
        <v>392</v>
      </c>
      <c r="B7476" t="s">
        <v>393</v>
      </c>
      <c r="C7476">
        <f>-69.98434869 / 41.68761605</f>
        <v>-1.6787803026697661</v>
      </c>
      <c r="D7476" t="s">
        <v>331</v>
      </c>
      <c r="E7476" t="s">
        <v>70</v>
      </c>
      <c r="F7476" s="1">
        <v>38253</v>
      </c>
      <c r="G7476">
        <v>14.5</v>
      </c>
      <c r="S7476">
        <v>6.02</v>
      </c>
      <c r="T7476" t="s">
        <v>71</v>
      </c>
      <c r="U7476">
        <v>186.46</v>
      </c>
      <c r="V7476" t="s">
        <v>71</v>
      </c>
      <c r="W7476">
        <v>227.33</v>
      </c>
      <c r="X7476" t="s">
        <v>71</v>
      </c>
      <c r="Y7476">
        <v>79.540000000000006</v>
      </c>
      <c r="AE7476">
        <v>87.98</v>
      </c>
      <c r="AF7476" t="s">
        <v>71</v>
      </c>
      <c r="AG7476">
        <v>6.64</v>
      </c>
      <c r="AH7476" t="s">
        <v>71</v>
      </c>
      <c r="AS7476">
        <v>29.47</v>
      </c>
      <c r="AT7476" t="s">
        <v>71</v>
      </c>
    </row>
    <row r="7477" spans="1:46" x14ac:dyDescent="0.2">
      <c r="A7477" t="s">
        <v>392</v>
      </c>
      <c r="B7477" t="s">
        <v>393</v>
      </c>
      <c r="C7477">
        <f>-69.98434869 / 41.68761605</f>
        <v>-1.6787803026697661</v>
      </c>
      <c r="D7477" t="s">
        <v>331</v>
      </c>
      <c r="E7477" t="s">
        <v>70</v>
      </c>
      <c r="F7477" s="1">
        <v>38253</v>
      </c>
      <c r="G7477">
        <v>15</v>
      </c>
      <c r="O7477">
        <v>0.27</v>
      </c>
      <c r="P7477" t="s">
        <v>71</v>
      </c>
      <c r="Q7477">
        <v>7.18</v>
      </c>
      <c r="R7477" t="s">
        <v>71</v>
      </c>
    </row>
    <row r="7478" spans="1:46" x14ac:dyDescent="0.2">
      <c r="A7478" t="s">
        <v>392</v>
      </c>
      <c r="B7478" t="s">
        <v>393</v>
      </c>
      <c r="C7478">
        <f>-69.98434869 / 41.68761605</f>
        <v>-1.6787803026697661</v>
      </c>
      <c r="D7478" t="s">
        <v>331</v>
      </c>
      <c r="E7478" t="s">
        <v>70</v>
      </c>
      <c r="F7478" s="1">
        <v>38616</v>
      </c>
      <c r="G7478">
        <v>0.5</v>
      </c>
      <c r="I7478">
        <v>16.3</v>
      </c>
      <c r="J7478" t="s">
        <v>71</v>
      </c>
      <c r="K7478">
        <v>5.44</v>
      </c>
      <c r="L7478" t="s">
        <v>71</v>
      </c>
      <c r="M7478">
        <v>3.07</v>
      </c>
      <c r="N7478" t="s">
        <v>71</v>
      </c>
      <c r="O7478">
        <v>7.75</v>
      </c>
      <c r="P7478" t="s">
        <v>71</v>
      </c>
      <c r="Q7478">
        <v>22.56</v>
      </c>
      <c r="R7478" t="s">
        <v>71</v>
      </c>
      <c r="S7478">
        <v>0.4</v>
      </c>
      <c r="T7478" t="s">
        <v>71</v>
      </c>
      <c r="U7478">
        <v>12.39</v>
      </c>
      <c r="V7478" t="s">
        <v>71</v>
      </c>
      <c r="W7478">
        <v>28.07</v>
      </c>
      <c r="X7478" t="s">
        <v>71</v>
      </c>
      <c r="Y7478">
        <v>40.44</v>
      </c>
      <c r="AA7478">
        <v>47.22</v>
      </c>
      <c r="AC7478">
        <v>43.84</v>
      </c>
      <c r="AE7478">
        <v>20.79</v>
      </c>
      <c r="AF7478" t="s">
        <v>71</v>
      </c>
      <c r="AG7478">
        <v>6.7</v>
      </c>
      <c r="AH7478" t="s">
        <v>71</v>
      </c>
      <c r="AS7478">
        <v>0.94</v>
      </c>
      <c r="AT7478" t="s">
        <v>71</v>
      </c>
    </row>
    <row r="7479" spans="1:46" x14ac:dyDescent="0.2">
      <c r="A7479" t="s">
        <v>392</v>
      </c>
      <c r="B7479" t="s">
        <v>393</v>
      </c>
      <c r="C7479">
        <f>-69.98434869 / 41.68761605</f>
        <v>-1.6787803026697661</v>
      </c>
      <c r="D7479" t="s">
        <v>331</v>
      </c>
      <c r="E7479" t="s">
        <v>70</v>
      </c>
      <c r="F7479" s="1">
        <v>38616</v>
      </c>
      <c r="G7479">
        <v>1</v>
      </c>
      <c r="O7479">
        <v>7.76</v>
      </c>
      <c r="P7479" t="s">
        <v>71</v>
      </c>
      <c r="Q7479">
        <v>22.55</v>
      </c>
      <c r="R7479" t="s">
        <v>71</v>
      </c>
    </row>
    <row r="7480" spans="1:46" x14ac:dyDescent="0.2">
      <c r="A7480" t="s">
        <v>392</v>
      </c>
      <c r="B7480" t="s">
        <v>393</v>
      </c>
      <c r="C7480">
        <f>-69.98434869 / 41.68761605</f>
        <v>-1.6787803026697661</v>
      </c>
      <c r="D7480" t="s">
        <v>331</v>
      </c>
      <c r="E7480" t="s">
        <v>70</v>
      </c>
      <c r="F7480" s="1">
        <v>38616</v>
      </c>
      <c r="G7480">
        <v>2</v>
      </c>
      <c r="O7480">
        <v>7.74</v>
      </c>
      <c r="P7480" t="s">
        <v>71</v>
      </c>
      <c r="Q7480">
        <v>22.55</v>
      </c>
      <c r="R7480" t="s">
        <v>71</v>
      </c>
    </row>
    <row r="7481" spans="1:46" x14ac:dyDescent="0.2">
      <c r="A7481" t="s">
        <v>392</v>
      </c>
      <c r="B7481" t="s">
        <v>393</v>
      </c>
      <c r="C7481">
        <f>-69.98434869 / 41.68761605</f>
        <v>-1.6787803026697661</v>
      </c>
      <c r="D7481" t="s">
        <v>331</v>
      </c>
      <c r="E7481" t="s">
        <v>70</v>
      </c>
      <c r="F7481" s="1">
        <v>38616</v>
      </c>
      <c r="G7481">
        <v>3</v>
      </c>
      <c r="K7481">
        <v>5.04</v>
      </c>
      <c r="L7481" t="s">
        <v>71</v>
      </c>
      <c r="O7481">
        <v>7.79</v>
      </c>
      <c r="P7481" t="s">
        <v>71</v>
      </c>
      <c r="Q7481">
        <v>22.52</v>
      </c>
      <c r="R7481" t="s">
        <v>71</v>
      </c>
      <c r="S7481">
        <v>0.5</v>
      </c>
      <c r="T7481" t="s">
        <v>71</v>
      </c>
      <c r="U7481">
        <v>15.49</v>
      </c>
      <c r="V7481" t="s">
        <v>71</v>
      </c>
      <c r="W7481">
        <v>28.07</v>
      </c>
      <c r="X7481" t="s">
        <v>71</v>
      </c>
      <c r="Y7481">
        <v>43.66</v>
      </c>
      <c r="AA7481">
        <v>46.47</v>
      </c>
      <c r="AE7481">
        <v>20.58</v>
      </c>
      <c r="AF7481" t="s">
        <v>71</v>
      </c>
      <c r="AG7481">
        <v>6.69</v>
      </c>
      <c r="AH7481" t="s">
        <v>71</v>
      </c>
      <c r="AS7481">
        <v>0.79</v>
      </c>
      <c r="AT7481" t="s">
        <v>71</v>
      </c>
    </row>
    <row r="7482" spans="1:46" x14ac:dyDescent="0.2">
      <c r="A7482" t="s">
        <v>392</v>
      </c>
      <c r="B7482" t="s">
        <v>393</v>
      </c>
      <c r="C7482">
        <f>-69.98434869 / 41.68761605</f>
        <v>-1.6787803026697661</v>
      </c>
      <c r="D7482" t="s">
        <v>331</v>
      </c>
      <c r="E7482" t="s">
        <v>70</v>
      </c>
      <c r="F7482" s="1">
        <v>38616</v>
      </c>
      <c r="G7482">
        <v>4</v>
      </c>
      <c r="O7482">
        <v>7.78</v>
      </c>
      <c r="P7482" t="s">
        <v>71</v>
      </c>
      <c r="Q7482">
        <v>22.47</v>
      </c>
      <c r="R7482" t="s">
        <v>71</v>
      </c>
    </row>
    <row r="7483" spans="1:46" x14ac:dyDescent="0.2">
      <c r="A7483" t="s">
        <v>392</v>
      </c>
      <c r="B7483" t="s">
        <v>393</v>
      </c>
      <c r="C7483">
        <f>-69.98434869 / 41.68761605</f>
        <v>-1.6787803026697661</v>
      </c>
      <c r="D7483" t="s">
        <v>331</v>
      </c>
      <c r="E7483" t="s">
        <v>70</v>
      </c>
      <c r="F7483" s="1">
        <v>38616</v>
      </c>
      <c r="G7483">
        <v>5</v>
      </c>
      <c r="O7483">
        <v>7.52</v>
      </c>
      <c r="P7483" t="s">
        <v>71</v>
      </c>
      <c r="Q7483">
        <v>22.42</v>
      </c>
      <c r="R7483" t="s">
        <v>71</v>
      </c>
    </row>
    <row r="7484" spans="1:46" x14ac:dyDescent="0.2">
      <c r="A7484" t="s">
        <v>392</v>
      </c>
      <c r="B7484" t="s">
        <v>393</v>
      </c>
      <c r="C7484">
        <f>-69.98434869 / 41.68761605</f>
        <v>-1.6787803026697661</v>
      </c>
      <c r="D7484" t="s">
        <v>331</v>
      </c>
      <c r="E7484" t="s">
        <v>70</v>
      </c>
      <c r="F7484" s="1">
        <v>38616</v>
      </c>
      <c r="G7484">
        <v>5.5</v>
      </c>
      <c r="O7484">
        <v>7.26</v>
      </c>
      <c r="P7484" t="s">
        <v>71</v>
      </c>
      <c r="Q7484">
        <v>22.38</v>
      </c>
      <c r="R7484" t="s">
        <v>71</v>
      </c>
    </row>
    <row r="7485" spans="1:46" x14ac:dyDescent="0.2">
      <c r="A7485" t="s">
        <v>392</v>
      </c>
      <c r="B7485" t="s">
        <v>393</v>
      </c>
      <c r="C7485">
        <f>-69.98434869 / 41.68761605</f>
        <v>-1.6787803026697661</v>
      </c>
      <c r="D7485" t="s">
        <v>331</v>
      </c>
      <c r="E7485" t="s">
        <v>70</v>
      </c>
      <c r="F7485" s="1">
        <v>38616</v>
      </c>
      <c r="G7485">
        <v>6</v>
      </c>
      <c r="O7485">
        <v>6.24</v>
      </c>
      <c r="P7485" t="s">
        <v>71</v>
      </c>
      <c r="Q7485">
        <v>22.16</v>
      </c>
      <c r="R7485" t="s">
        <v>71</v>
      </c>
    </row>
    <row r="7486" spans="1:46" x14ac:dyDescent="0.2">
      <c r="A7486" t="s">
        <v>392</v>
      </c>
      <c r="B7486" t="s">
        <v>393</v>
      </c>
      <c r="C7486">
        <f>-69.98434869 / 41.68761605</f>
        <v>-1.6787803026697661</v>
      </c>
      <c r="D7486" t="s">
        <v>331</v>
      </c>
      <c r="E7486" t="s">
        <v>70</v>
      </c>
      <c r="F7486" s="1">
        <v>38616</v>
      </c>
      <c r="G7486">
        <v>7</v>
      </c>
      <c r="O7486">
        <v>0.23</v>
      </c>
      <c r="P7486" t="s">
        <v>71</v>
      </c>
      <c r="Q7486">
        <v>16.739999999999998</v>
      </c>
      <c r="R7486" t="s">
        <v>71</v>
      </c>
    </row>
    <row r="7487" spans="1:46" x14ac:dyDescent="0.2">
      <c r="A7487" t="s">
        <v>392</v>
      </c>
      <c r="B7487" t="s">
        <v>393</v>
      </c>
      <c r="C7487">
        <f>-69.98434869 / 41.68761605</f>
        <v>-1.6787803026697661</v>
      </c>
      <c r="D7487" t="s">
        <v>331</v>
      </c>
      <c r="E7487" t="s">
        <v>70</v>
      </c>
      <c r="F7487" s="1">
        <v>38616</v>
      </c>
      <c r="G7487">
        <v>8</v>
      </c>
      <c r="O7487">
        <v>0.18</v>
      </c>
      <c r="P7487" t="s">
        <v>71</v>
      </c>
      <c r="Q7487">
        <v>13.67</v>
      </c>
      <c r="R7487" t="s">
        <v>71</v>
      </c>
    </row>
    <row r="7488" spans="1:46" x14ac:dyDescent="0.2">
      <c r="A7488" t="s">
        <v>392</v>
      </c>
      <c r="B7488" t="s">
        <v>393</v>
      </c>
      <c r="C7488">
        <f>-69.98434869 / 41.68761605</f>
        <v>-1.6787803026697661</v>
      </c>
      <c r="D7488" t="s">
        <v>331</v>
      </c>
      <c r="E7488" t="s">
        <v>70</v>
      </c>
      <c r="F7488" s="1">
        <v>38616</v>
      </c>
      <c r="G7488">
        <v>9</v>
      </c>
      <c r="K7488">
        <v>2.71</v>
      </c>
      <c r="L7488" t="s">
        <v>71</v>
      </c>
      <c r="O7488">
        <v>0.18</v>
      </c>
      <c r="P7488" t="s">
        <v>71</v>
      </c>
      <c r="Q7488">
        <v>12.28</v>
      </c>
      <c r="R7488" t="s">
        <v>71</v>
      </c>
      <c r="S7488">
        <v>0.5</v>
      </c>
      <c r="T7488" t="s">
        <v>71</v>
      </c>
      <c r="U7488">
        <v>15.49</v>
      </c>
      <c r="V7488" t="s">
        <v>71</v>
      </c>
      <c r="W7488">
        <v>23.06</v>
      </c>
      <c r="X7488" t="s">
        <v>71</v>
      </c>
      <c r="Y7488">
        <v>43.66</v>
      </c>
      <c r="AA7488">
        <v>40.380000000000003</v>
      </c>
      <c r="AE7488">
        <v>24.62</v>
      </c>
      <c r="AF7488" t="s">
        <v>71</v>
      </c>
      <c r="AG7488">
        <v>6.4</v>
      </c>
      <c r="AH7488" t="s">
        <v>71</v>
      </c>
      <c r="AS7488">
        <v>8.86</v>
      </c>
      <c r="AT7488" t="s">
        <v>71</v>
      </c>
    </row>
    <row r="7489" spans="1:46" x14ac:dyDescent="0.2">
      <c r="A7489" t="s">
        <v>392</v>
      </c>
      <c r="B7489" t="s">
        <v>393</v>
      </c>
      <c r="C7489">
        <f>-69.98434869 / 41.68761605</f>
        <v>-1.6787803026697661</v>
      </c>
      <c r="D7489" t="s">
        <v>331</v>
      </c>
      <c r="E7489" t="s">
        <v>70</v>
      </c>
      <c r="F7489" s="1">
        <v>38616</v>
      </c>
      <c r="G7489">
        <v>10</v>
      </c>
      <c r="O7489">
        <v>0.18</v>
      </c>
      <c r="P7489" t="s">
        <v>71</v>
      </c>
      <c r="Q7489">
        <v>11.62</v>
      </c>
      <c r="R7489" t="s">
        <v>71</v>
      </c>
    </row>
    <row r="7490" spans="1:46" x14ac:dyDescent="0.2">
      <c r="A7490" t="s">
        <v>392</v>
      </c>
      <c r="B7490" t="s">
        <v>393</v>
      </c>
      <c r="C7490">
        <f>-69.98434869 / 41.68761605</f>
        <v>-1.6787803026697661</v>
      </c>
      <c r="D7490" t="s">
        <v>331</v>
      </c>
      <c r="E7490" t="s">
        <v>70</v>
      </c>
      <c r="F7490" s="1">
        <v>38616</v>
      </c>
      <c r="G7490">
        <v>11</v>
      </c>
      <c r="O7490">
        <v>0.17</v>
      </c>
      <c r="P7490" t="s">
        <v>71</v>
      </c>
      <c r="Q7490">
        <v>11.13</v>
      </c>
      <c r="R7490" t="s">
        <v>71</v>
      </c>
    </row>
    <row r="7491" spans="1:46" x14ac:dyDescent="0.2">
      <c r="A7491" t="s">
        <v>392</v>
      </c>
      <c r="B7491" t="s">
        <v>393</v>
      </c>
      <c r="C7491">
        <f>-69.98434869 / 41.68761605</f>
        <v>-1.6787803026697661</v>
      </c>
      <c r="D7491" t="s">
        <v>331</v>
      </c>
      <c r="E7491" t="s">
        <v>70</v>
      </c>
      <c r="F7491" s="1">
        <v>38616</v>
      </c>
      <c r="G7491">
        <v>12</v>
      </c>
      <c r="O7491">
        <v>0.16</v>
      </c>
      <c r="P7491" t="s">
        <v>71</v>
      </c>
      <c r="Q7491">
        <v>10.4</v>
      </c>
      <c r="R7491" t="s">
        <v>71</v>
      </c>
    </row>
    <row r="7492" spans="1:46" x14ac:dyDescent="0.2">
      <c r="A7492" t="s">
        <v>392</v>
      </c>
      <c r="B7492" t="s">
        <v>393</v>
      </c>
      <c r="C7492">
        <f>-69.98434869 / 41.68761605</f>
        <v>-1.6787803026697661</v>
      </c>
      <c r="D7492" t="s">
        <v>331</v>
      </c>
      <c r="E7492" t="s">
        <v>70</v>
      </c>
      <c r="F7492" s="1">
        <v>38616</v>
      </c>
      <c r="G7492">
        <v>13</v>
      </c>
      <c r="O7492">
        <v>0.21</v>
      </c>
      <c r="P7492" t="s">
        <v>71</v>
      </c>
      <c r="Q7492">
        <v>9.36</v>
      </c>
      <c r="R7492" t="s">
        <v>71</v>
      </c>
    </row>
    <row r="7493" spans="1:46" x14ac:dyDescent="0.2">
      <c r="A7493" t="s">
        <v>392</v>
      </c>
      <c r="B7493" t="s">
        <v>393</v>
      </c>
      <c r="C7493">
        <f>-69.98434869 / 41.68761605</f>
        <v>-1.6787803026697661</v>
      </c>
      <c r="D7493" t="s">
        <v>331</v>
      </c>
      <c r="E7493" t="s">
        <v>70</v>
      </c>
      <c r="F7493" s="1">
        <v>38616</v>
      </c>
      <c r="G7493">
        <v>14</v>
      </c>
      <c r="O7493">
        <v>0.24</v>
      </c>
      <c r="P7493" t="s">
        <v>71</v>
      </c>
      <c r="Q7493">
        <v>8.85</v>
      </c>
      <c r="R7493" t="s">
        <v>71</v>
      </c>
    </row>
    <row r="7494" spans="1:46" x14ac:dyDescent="0.2">
      <c r="A7494" t="s">
        <v>392</v>
      </c>
      <c r="B7494" t="s">
        <v>393</v>
      </c>
      <c r="C7494">
        <f>-69.98434869 / 41.68761605</f>
        <v>-1.6787803026697661</v>
      </c>
      <c r="D7494" t="s">
        <v>331</v>
      </c>
      <c r="E7494" t="s">
        <v>70</v>
      </c>
      <c r="F7494" s="1">
        <v>38616</v>
      </c>
      <c r="G7494">
        <v>15</v>
      </c>
      <c r="O7494">
        <v>0.25</v>
      </c>
      <c r="P7494" t="s">
        <v>71</v>
      </c>
      <c r="Q7494">
        <v>8.48</v>
      </c>
      <c r="R7494" t="s">
        <v>71</v>
      </c>
      <c r="S7494">
        <v>5.7</v>
      </c>
      <c r="T7494" t="s">
        <v>71</v>
      </c>
      <c r="U7494">
        <v>176.55</v>
      </c>
      <c r="V7494" t="s">
        <v>71</v>
      </c>
      <c r="W7494">
        <v>202.12</v>
      </c>
      <c r="X7494" t="s">
        <v>71</v>
      </c>
      <c r="Y7494">
        <v>78.75</v>
      </c>
      <c r="AE7494">
        <v>75.680000000000007</v>
      </c>
      <c r="AF7494" t="s">
        <v>71</v>
      </c>
      <c r="AG7494">
        <v>6.65</v>
      </c>
      <c r="AH7494" t="s">
        <v>71</v>
      </c>
      <c r="AS7494">
        <v>30.28</v>
      </c>
      <c r="AT7494" t="s">
        <v>71</v>
      </c>
    </row>
    <row r="7495" spans="1:46" x14ac:dyDescent="0.2">
      <c r="A7495" t="s">
        <v>392</v>
      </c>
      <c r="B7495" t="s">
        <v>393</v>
      </c>
      <c r="C7495">
        <f>-69.98434869 / 41.68761605</f>
        <v>-1.6787803026697661</v>
      </c>
      <c r="D7495" t="s">
        <v>331</v>
      </c>
      <c r="E7495" t="s">
        <v>70</v>
      </c>
      <c r="F7495" s="1">
        <v>38616</v>
      </c>
      <c r="G7495">
        <v>15.7</v>
      </c>
      <c r="O7495">
        <v>0.24</v>
      </c>
      <c r="P7495" t="s">
        <v>71</v>
      </c>
      <c r="Q7495">
        <v>8.33</v>
      </c>
      <c r="R7495" t="s">
        <v>71</v>
      </c>
    </row>
    <row r="7496" spans="1:46" x14ac:dyDescent="0.2">
      <c r="A7496" t="s">
        <v>392</v>
      </c>
      <c r="B7496" t="s">
        <v>393</v>
      </c>
      <c r="C7496">
        <f>-69.98434869 / 41.68761605</f>
        <v>-1.6787803026697661</v>
      </c>
      <c r="D7496" t="s">
        <v>331</v>
      </c>
      <c r="E7496" t="s">
        <v>70</v>
      </c>
      <c r="F7496" s="1">
        <v>38952</v>
      </c>
      <c r="G7496">
        <v>0.5</v>
      </c>
      <c r="I7496">
        <v>16.28</v>
      </c>
      <c r="J7496" t="s">
        <v>71</v>
      </c>
      <c r="K7496">
        <v>8.0500000000000007</v>
      </c>
      <c r="L7496" t="s">
        <v>71</v>
      </c>
      <c r="M7496">
        <v>1.79</v>
      </c>
      <c r="N7496" t="s">
        <v>71</v>
      </c>
      <c r="O7496">
        <v>8.8000000000000007</v>
      </c>
      <c r="P7496" t="s">
        <v>71</v>
      </c>
      <c r="Q7496">
        <v>24.86</v>
      </c>
      <c r="R7496" t="s">
        <v>71</v>
      </c>
      <c r="S7496">
        <v>0.45</v>
      </c>
      <c r="T7496" t="s">
        <v>71</v>
      </c>
      <c r="U7496">
        <v>14.06</v>
      </c>
      <c r="V7496" t="s">
        <v>71</v>
      </c>
      <c r="W7496">
        <v>46.26</v>
      </c>
      <c r="X7496" t="s">
        <v>71</v>
      </c>
      <c r="Y7496">
        <v>42.27</v>
      </c>
      <c r="AA7496">
        <v>51.06</v>
      </c>
      <c r="AC7496">
        <v>51.61</v>
      </c>
      <c r="AE7496">
        <v>21.79</v>
      </c>
      <c r="AF7496" t="s">
        <v>71</v>
      </c>
      <c r="AG7496">
        <v>7.15</v>
      </c>
      <c r="AH7496" t="s">
        <v>71</v>
      </c>
    </row>
    <row r="7497" spans="1:46" x14ac:dyDescent="0.2">
      <c r="A7497" t="s">
        <v>392</v>
      </c>
      <c r="B7497" t="s">
        <v>393</v>
      </c>
      <c r="C7497">
        <f>-69.98434869 / 41.68761605</f>
        <v>-1.6787803026697661</v>
      </c>
      <c r="D7497" t="s">
        <v>331</v>
      </c>
      <c r="E7497" t="s">
        <v>70</v>
      </c>
      <c r="F7497" s="1">
        <v>38952</v>
      </c>
      <c r="G7497">
        <v>1</v>
      </c>
      <c r="O7497">
        <v>8.8800000000000008</v>
      </c>
      <c r="P7497" t="s">
        <v>71</v>
      </c>
      <c r="Q7497">
        <v>24.7</v>
      </c>
      <c r="R7497" t="s">
        <v>71</v>
      </c>
    </row>
    <row r="7498" spans="1:46" x14ac:dyDescent="0.2">
      <c r="A7498" t="s">
        <v>392</v>
      </c>
      <c r="B7498" t="s">
        <v>393</v>
      </c>
      <c r="C7498">
        <f>-69.98434869 / 41.68761605</f>
        <v>-1.6787803026697661</v>
      </c>
      <c r="D7498" t="s">
        <v>331</v>
      </c>
      <c r="E7498" t="s">
        <v>70</v>
      </c>
      <c r="F7498" s="1">
        <v>38952</v>
      </c>
      <c r="G7498">
        <v>2</v>
      </c>
      <c r="O7498">
        <v>8.9499999999999993</v>
      </c>
      <c r="P7498" t="s">
        <v>71</v>
      </c>
      <c r="Q7498">
        <v>24.53</v>
      </c>
      <c r="R7498" t="s">
        <v>71</v>
      </c>
    </row>
    <row r="7499" spans="1:46" x14ac:dyDescent="0.2">
      <c r="A7499" t="s">
        <v>392</v>
      </c>
      <c r="B7499" t="s">
        <v>393</v>
      </c>
      <c r="C7499">
        <f>-69.98434869 / 41.68761605</f>
        <v>-1.6787803026697661</v>
      </c>
      <c r="D7499" t="s">
        <v>331</v>
      </c>
      <c r="E7499" t="s">
        <v>70</v>
      </c>
      <c r="F7499" s="1">
        <v>38952</v>
      </c>
      <c r="G7499">
        <v>3</v>
      </c>
      <c r="K7499">
        <v>8.2799999999999994</v>
      </c>
      <c r="L7499" t="s">
        <v>71</v>
      </c>
      <c r="O7499">
        <v>8.5399999999999991</v>
      </c>
      <c r="P7499" t="s">
        <v>71</v>
      </c>
      <c r="Q7499">
        <v>24.4</v>
      </c>
      <c r="R7499" t="s">
        <v>71</v>
      </c>
      <c r="S7499">
        <v>0.46</v>
      </c>
      <c r="T7499" t="s">
        <v>71</v>
      </c>
      <c r="U7499">
        <v>14.24</v>
      </c>
      <c r="V7499" t="s">
        <v>71</v>
      </c>
      <c r="W7499">
        <v>44.69</v>
      </c>
      <c r="X7499" t="s">
        <v>71</v>
      </c>
      <c r="Y7499">
        <v>42.45</v>
      </c>
      <c r="AA7499">
        <v>51.34</v>
      </c>
      <c r="AE7499">
        <v>21.79</v>
      </c>
      <c r="AF7499" t="s">
        <v>71</v>
      </c>
      <c r="AG7499">
        <v>7.01</v>
      </c>
      <c r="AH7499" t="s">
        <v>71</v>
      </c>
      <c r="AS7499">
        <v>0.91</v>
      </c>
      <c r="AT7499" t="s">
        <v>71</v>
      </c>
    </row>
    <row r="7500" spans="1:46" x14ac:dyDescent="0.2">
      <c r="A7500" t="s">
        <v>392</v>
      </c>
      <c r="B7500" t="s">
        <v>393</v>
      </c>
      <c r="C7500">
        <f>-69.98434869 / 41.68761605</f>
        <v>-1.6787803026697661</v>
      </c>
      <c r="D7500" t="s">
        <v>331</v>
      </c>
      <c r="E7500" t="s">
        <v>70</v>
      </c>
      <c r="F7500" s="1">
        <v>38952</v>
      </c>
      <c r="G7500">
        <v>4</v>
      </c>
      <c r="O7500">
        <v>8.49</v>
      </c>
      <c r="P7500" t="s">
        <v>71</v>
      </c>
      <c r="Q7500">
        <v>24.38</v>
      </c>
      <c r="R7500" t="s">
        <v>71</v>
      </c>
    </row>
    <row r="7501" spans="1:46" x14ac:dyDescent="0.2">
      <c r="A7501" t="s">
        <v>392</v>
      </c>
      <c r="B7501" t="s">
        <v>393</v>
      </c>
      <c r="C7501">
        <f>-69.98434869 / 41.68761605</f>
        <v>-1.6787803026697661</v>
      </c>
      <c r="D7501" t="s">
        <v>331</v>
      </c>
      <c r="E7501" t="s">
        <v>70</v>
      </c>
      <c r="F7501" s="1">
        <v>38952</v>
      </c>
      <c r="G7501">
        <v>5</v>
      </c>
      <c r="O7501">
        <v>8.39</v>
      </c>
      <c r="P7501" t="s">
        <v>71</v>
      </c>
      <c r="Q7501">
        <v>24.29</v>
      </c>
      <c r="R7501" t="s">
        <v>71</v>
      </c>
    </row>
    <row r="7502" spans="1:46" x14ac:dyDescent="0.2">
      <c r="A7502" t="s">
        <v>392</v>
      </c>
      <c r="B7502" t="s">
        <v>393</v>
      </c>
      <c r="C7502">
        <f>-69.98434869 / 41.68761605</f>
        <v>-1.6787803026697661</v>
      </c>
      <c r="D7502" t="s">
        <v>331</v>
      </c>
      <c r="E7502" t="s">
        <v>70</v>
      </c>
      <c r="F7502" s="1">
        <v>38952</v>
      </c>
      <c r="G7502">
        <v>5.5</v>
      </c>
      <c r="O7502">
        <v>7.95</v>
      </c>
      <c r="P7502" t="s">
        <v>71</v>
      </c>
      <c r="Q7502">
        <v>24.2</v>
      </c>
      <c r="R7502" t="s">
        <v>71</v>
      </c>
    </row>
    <row r="7503" spans="1:46" x14ac:dyDescent="0.2">
      <c r="A7503" t="s">
        <v>392</v>
      </c>
      <c r="B7503" t="s">
        <v>393</v>
      </c>
      <c r="C7503">
        <f>-69.98434869 / 41.68761605</f>
        <v>-1.6787803026697661</v>
      </c>
      <c r="D7503" t="s">
        <v>331</v>
      </c>
      <c r="E7503" t="s">
        <v>70</v>
      </c>
      <c r="F7503" s="1">
        <v>38952</v>
      </c>
      <c r="G7503">
        <v>6</v>
      </c>
      <c r="O7503">
        <v>3.6</v>
      </c>
      <c r="P7503" t="s">
        <v>71</v>
      </c>
      <c r="Q7503">
        <v>23.01</v>
      </c>
      <c r="R7503" t="s">
        <v>71</v>
      </c>
    </row>
    <row r="7504" spans="1:46" x14ac:dyDescent="0.2">
      <c r="A7504" t="s">
        <v>392</v>
      </c>
      <c r="B7504" t="s">
        <v>393</v>
      </c>
      <c r="C7504">
        <f>-69.98434869 / 41.68761605</f>
        <v>-1.6787803026697661</v>
      </c>
      <c r="D7504" t="s">
        <v>331</v>
      </c>
      <c r="E7504" t="s">
        <v>70</v>
      </c>
      <c r="F7504" s="1">
        <v>38952</v>
      </c>
      <c r="G7504">
        <v>6.5</v>
      </c>
      <c r="O7504">
        <v>0.61</v>
      </c>
      <c r="P7504" t="s">
        <v>71</v>
      </c>
      <c r="Q7504">
        <v>20.23</v>
      </c>
      <c r="R7504" t="s">
        <v>71</v>
      </c>
    </row>
    <row r="7505" spans="1:46" x14ac:dyDescent="0.2">
      <c r="A7505" t="s">
        <v>392</v>
      </c>
      <c r="B7505" t="s">
        <v>393</v>
      </c>
      <c r="C7505">
        <f>-69.98434869 / 41.68761605</f>
        <v>-1.6787803026697661</v>
      </c>
      <c r="D7505" t="s">
        <v>331</v>
      </c>
      <c r="E7505" t="s">
        <v>70</v>
      </c>
      <c r="F7505" s="1">
        <v>38952</v>
      </c>
      <c r="G7505">
        <v>7</v>
      </c>
      <c r="O7505">
        <v>0.21</v>
      </c>
      <c r="P7505" t="s">
        <v>71</v>
      </c>
      <c r="Q7505">
        <v>17.600000000000001</v>
      </c>
      <c r="R7505" t="s">
        <v>71</v>
      </c>
    </row>
    <row r="7506" spans="1:46" x14ac:dyDescent="0.2">
      <c r="A7506" t="s">
        <v>392</v>
      </c>
      <c r="B7506" t="s">
        <v>393</v>
      </c>
      <c r="C7506">
        <f>-69.98434869 / 41.68761605</f>
        <v>-1.6787803026697661</v>
      </c>
      <c r="D7506" t="s">
        <v>331</v>
      </c>
      <c r="E7506" t="s">
        <v>70</v>
      </c>
      <c r="F7506" s="1">
        <v>38952</v>
      </c>
      <c r="G7506">
        <v>8</v>
      </c>
      <c r="O7506">
        <v>0.18</v>
      </c>
      <c r="P7506" t="s">
        <v>71</v>
      </c>
      <c r="Q7506">
        <v>14.07</v>
      </c>
      <c r="R7506" t="s">
        <v>71</v>
      </c>
    </row>
    <row r="7507" spans="1:46" x14ac:dyDescent="0.2">
      <c r="A7507" t="s">
        <v>392</v>
      </c>
      <c r="B7507" t="s">
        <v>393</v>
      </c>
      <c r="C7507">
        <f>-69.98434869 / 41.68761605</f>
        <v>-1.6787803026697661</v>
      </c>
      <c r="D7507" t="s">
        <v>331</v>
      </c>
      <c r="E7507" t="s">
        <v>70</v>
      </c>
      <c r="F7507" s="1">
        <v>38952</v>
      </c>
      <c r="G7507">
        <v>9</v>
      </c>
      <c r="K7507">
        <v>1.71</v>
      </c>
      <c r="L7507" t="s">
        <v>71</v>
      </c>
      <c r="O7507">
        <v>0.18</v>
      </c>
      <c r="P7507" t="s">
        <v>71</v>
      </c>
      <c r="Q7507">
        <v>12.6</v>
      </c>
      <c r="R7507" t="s">
        <v>71</v>
      </c>
      <c r="S7507">
        <v>0.28999999999999998</v>
      </c>
      <c r="T7507" t="s">
        <v>71</v>
      </c>
      <c r="U7507">
        <v>9.1</v>
      </c>
      <c r="V7507" t="s">
        <v>71</v>
      </c>
      <c r="W7507">
        <v>35.31</v>
      </c>
      <c r="X7507" t="s">
        <v>71</v>
      </c>
      <c r="Y7507">
        <v>35.99</v>
      </c>
      <c r="AA7507">
        <v>35.86</v>
      </c>
      <c r="AE7507">
        <v>27.24</v>
      </c>
      <c r="AF7507" t="s">
        <v>71</v>
      </c>
      <c r="AG7507">
        <v>6.45</v>
      </c>
      <c r="AH7507" t="s">
        <v>71</v>
      </c>
      <c r="AS7507">
        <v>3.65</v>
      </c>
      <c r="AT7507" t="s">
        <v>71</v>
      </c>
    </row>
    <row r="7508" spans="1:46" x14ac:dyDescent="0.2">
      <c r="A7508" t="s">
        <v>392</v>
      </c>
      <c r="B7508" t="s">
        <v>393</v>
      </c>
      <c r="C7508">
        <f>-69.98434869 / 41.68761605</f>
        <v>-1.6787803026697661</v>
      </c>
      <c r="D7508" t="s">
        <v>331</v>
      </c>
      <c r="E7508" t="s">
        <v>70</v>
      </c>
      <c r="F7508" s="1">
        <v>38952</v>
      </c>
      <c r="G7508">
        <v>10</v>
      </c>
      <c r="O7508">
        <v>0.17</v>
      </c>
      <c r="P7508" t="s">
        <v>71</v>
      </c>
      <c r="Q7508">
        <v>11.11</v>
      </c>
      <c r="R7508" t="s">
        <v>71</v>
      </c>
    </row>
    <row r="7509" spans="1:46" x14ac:dyDescent="0.2">
      <c r="A7509" t="s">
        <v>392</v>
      </c>
      <c r="B7509" t="s">
        <v>393</v>
      </c>
      <c r="C7509">
        <f>-69.98434869 / 41.68761605</f>
        <v>-1.6787803026697661</v>
      </c>
      <c r="D7509" t="s">
        <v>331</v>
      </c>
      <c r="E7509" t="s">
        <v>70</v>
      </c>
      <c r="F7509" s="1">
        <v>38952</v>
      </c>
      <c r="G7509">
        <v>11</v>
      </c>
      <c r="O7509">
        <v>0.16</v>
      </c>
      <c r="P7509" t="s">
        <v>71</v>
      </c>
      <c r="Q7509">
        <v>9.7799999999999994</v>
      </c>
      <c r="R7509" t="s">
        <v>71</v>
      </c>
    </row>
    <row r="7510" spans="1:46" x14ac:dyDescent="0.2">
      <c r="A7510" t="s">
        <v>392</v>
      </c>
      <c r="B7510" t="s">
        <v>393</v>
      </c>
      <c r="C7510">
        <f>-69.98434869 / 41.68761605</f>
        <v>-1.6787803026697661</v>
      </c>
      <c r="D7510" t="s">
        <v>331</v>
      </c>
      <c r="E7510" t="s">
        <v>70</v>
      </c>
      <c r="F7510" s="1">
        <v>38952</v>
      </c>
      <c r="G7510">
        <v>12</v>
      </c>
      <c r="O7510">
        <v>0.17</v>
      </c>
      <c r="P7510" t="s">
        <v>71</v>
      </c>
      <c r="Q7510">
        <v>8.34</v>
      </c>
      <c r="R7510" t="s">
        <v>71</v>
      </c>
    </row>
    <row r="7511" spans="1:46" x14ac:dyDescent="0.2">
      <c r="A7511" t="s">
        <v>392</v>
      </c>
      <c r="B7511" t="s">
        <v>393</v>
      </c>
      <c r="C7511">
        <f>-69.98434869 / 41.68761605</f>
        <v>-1.6787803026697661</v>
      </c>
      <c r="D7511" t="s">
        <v>331</v>
      </c>
      <c r="E7511" t="s">
        <v>70</v>
      </c>
      <c r="F7511" s="1">
        <v>38952</v>
      </c>
      <c r="G7511">
        <v>13</v>
      </c>
      <c r="O7511">
        <v>0.18</v>
      </c>
      <c r="P7511" t="s">
        <v>71</v>
      </c>
      <c r="Q7511">
        <v>7.7</v>
      </c>
      <c r="R7511" t="s">
        <v>71</v>
      </c>
    </row>
    <row r="7512" spans="1:46" x14ac:dyDescent="0.2">
      <c r="A7512" t="s">
        <v>392</v>
      </c>
      <c r="B7512" t="s">
        <v>393</v>
      </c>
      <c r="C7512">
        <f>-69.98434869 / 41.68761605</f>
        <v>-1.6787803026697661</v>
      </c>
      <c r="D7512" t="s">
        <v>331</v>
      </c>
      <c r="E7512" t="s">
        <v>70</v>
      </c>
      <c r="F7512" s="1">
        <v>38952</v>
      </c>
      <c r="G7512">
        <v>14</v>
      </c>
      <c r="O7512">
        <v>0.18</v>
      </c>
      <c r="P7512" t="s">
        <v>71</v>
      </c>
      <c r="Q7512">
        <v>7.2</v>
      </c>
      <c r="R7512" t="s">
        <v>71</v>
      </c>
    </row>
    <row r="7513" spans="1:46" x14ac:dyDescent="0.2">
      <c r="A7513" t="s">
        <v>392</v>
      </c>
      <c r="B7513" t="s">
        <v>393</v>
      </c>
      <c r="C7513">
        <f>-69.98434869 / 41.68761605</f>
        <v>-1.6787803026697661</v>
      </c>
      <c r="D7513" t="s">
        <v>331</v>
      </c>
      <c r="E7513" t="s">
        <v>70</v>
      </c>
      <c r="F7513" s="1">
        <v>38952</v>
      </c>
      <c r="G7513">
        <v>15</v>
      </c>
      <c r="O7513">
        <v>0.17</v>
      </c>
      <c r="P7513" t="s">
        <v>71</v>
      </c>
      <c r="Q7513">
        <v>6.8</v>
      </c>
      <c r="R7513" t="s">
        <v>71</v>
      </c>
      <c r="S7513">
        <v>3.8</v>
      </c>
      <c r="T7513" t="s">
        <v>71</v>
      </c>
      <c r="U7513">
        <v>117.66</v>
      </c>
      <c r="V7513" t="s">
        <v>71</v>
      </c>
      <c r="W7513">
        <v>155.24</v>
      </c>
      <c r="X7513" t="s">
        <v>71</v>
      </c>
      <c r="Y7513">
        <v>72.900000000000006</v>
      </c>
      <c r="AE7513">
        <v>58.52</v>
      </c>
      <c r="AF7513" t="s">
        <v>71</v>
      </c>
      <c r="AG7513">
        <v>6.52</v>
      </c>
      <c r="AH7513" t="s">
        <v>71</v>
      </c>
      <c r="AS7513">
        <v>17.079999999999998</v>
      </c>
      <c r="AT7513" t="s">
        <v>71</v>
      </c>
    </row>
    <row r="7514" spans="1:46" x14ac:dyDescent="0.2">
      <c r="A7514" t="s">
        <v>392</v>
      </c>
      <c r="B7514" t="s">
        <v>393</v>
      </c>
      <c r="C7514">
        <f>-69.98434869 / 41.68761605</f>
        <v>-1.6787803026697661</v>
      </c>
      <c r="D7514" t="s">
        <v>331</v>
      </c>
      <c r="E7514" t="s">
        <v>70</v>
      </c>
      <c r="F7514" s="1">
        <v>39338</v>
      </c>
      <c r="G7514">
        <v>0.5</v>
      </c>
      <c r="I7514">
        <v>15.8</v>
      </c>
      <c r="J7514" t="s">
        <v>71</v>
      </c>
      <c r="K7514">
        <v>6.8</v>
      </c>
      <c r="L7514" t="s">
        <v>71</v>
      </c>
      <c r="M7514">
        <v>1.86</v>
      </c>
      <c r="N7514" t="s">
        <v>71</v>
      </c>
      <c r="O7514">
        <v>8.69</v>
      </c>
      <c r="P7514" t="s">
        <v>71</v>
      </c>
      <c r="Q7514">
        <v>22.53</v>
      </c>
      <c r="R7514" t="s">
        <v>71</v>
      </c>
      <c r="S7514">
        <v>0.48</v>
      </c>
      <c r="T7514" t="s">
        <v>71</v>
      </c>
      <c r="U7514">
        <v>14.99</v>
      </c>
      <c r="V7514" t="s">
        <v>71</v>
      </c>
      <c r="W7514">
        <v>37.229999999999997</v>
      </c>
      <c r="X7514" t="s">
        <v>71</v>
      </c>
      <c r="Y7514">
        <v>43.19</v>
      </c>
      <c r="AA7514">
        <v>49.4</v>
      </c>
      <c r="AC7514">
        <v>51.06</v>
      </c>
      <c r="AE7514">
        <v>1.4</v>
      </c>
      <c r="AF7514" t="s">
        <v>71</v>
      </c>
      <c r="AG7514">
        <v>6.5</v>
      </c>
      <c r="AH7514" t="s">
        <v>71</v>
      </c>
      <c r="AS7514">
        <v>0.6</v>
      </c>
      <c r="AT7514" t="s">
        <v>71</v>
      </c>
    </row>
    <row r="7515" spans="1:46" x14ac:dyDescent="0.2">
      <c r="A7515" t="s">
        <v>392</v>
      </c>
      <c r="B7515" t="s">
        <v>393</v>
      </c>
      <c r="C7515">
        <f>-69.98434869 / 41.68761605</f>
        <v>-1.6787803026697661</v>
      </c>
      <c r="D7515" t="s">
        <v>331</v>
      </c>
      <c r="E7515" t="s">
        <v>70</v>
      </c>
      <c r="F7515" s="1">
        <v>39338</v>
      </c>
      <c r="G7515">
        <v>1</v>
      </c>
      <c r="O7515">
        <v>8.7100000000000009</v>
      </c>
      <c r="P7515" t="s">
        <v>71</v>
      </c>
      <c r="Q7515">
        <v>22.4</v>
      </c>
      <c r="R7515" t="s">
        <v>71</v>
      </c>
    </row>
    <row r="7516" spans="1:46" x14ac:dyDescent="0.2">
      <c r="A7516" t="s">
        <v>392</v>
      </c>
      <c r="B7516" t="s">
        <v>393</v>
      </c>
      <c r="C7516">
        <f>-69.98434869 / 41.68761605</f>
        <v>-1.6787803026697661</v>
      </c>
      <c r="D7516" t="s">
        <v>331</v>
      </c>
      <c r="E7516" t="s">
        <v>70</v>
      </c>
      <c r="F7516" s="1">
        <v>39338</v>
      </c>
      <c r="G7516">
        <v>2</v>
      </c>
      <c r="O7516">
        <v>8.69</v>
      </c>
      <c r="P7516" t="s">
        <v>71</v>
      </c>
      <c r="Q7516">
        <v>22.28</v>
      </c>
      <c r="R7516" t="s">
        <v>71</v>
      </c>
    </row>
    <row r="7517" spans="1:46" x14ac:dyDescent="0.2">
      <c r="A7517" t="s">
        <v>392</v>
      </c>
      <c r="B7517" t="s">
        <v>393</v>
      </c>
      <c r="C7517">
        <f>-69.98434869 / 41.68761605</f>
        <v>-1.6787803026697661</v>
      </c>
      <c r="D7517" t="s">
        <v>331</v>
      </c>
      <c r="E7517" t="s">
        <v>70</v>
      </c>
      <c r="F7517" s="1">
        <v>39338</v>
      </c>
      <c r="G7517">
        <v>3</v>
      </c>
      <c r="K7517">
        <v>7.53</v>
      </c>
      <c r="L7517" t="s">
        <v>71</v>
      </c>
      <c r="O7517">
        <v>8.68</v>
      </c>
      <c r="P7517" t="s">
        <v>71</v>
      </c>
      <c r="Q7517">
        <v>22.21</v>
      </c>
      <c r="R7517" t="s">
        <v>71</v>
      </c>
      <c r="S7517">
        <v>0.59</v>
      </c>
      <c r="T7517" t="s">
        <v>71</v>
      </c>
      <c r="U7517">
        <v>18.22</v>
      </c>
      <c r="V7517" t="s">
        <v>71</v>
      </c>
      <c r="W7517">
        <v>37.229999999999997</v>
      </c>
      <c r="X7517" t="s">
        <v>71</v>
      </c>
      <c r="Y7517">
        <v>46</v>
      </c>
      <c r="AA7517">
        <v>50.41</v>
      </c>
      <c r="AE7517">
        <v>11.9</v>
      </c>
      <c r="AF7517" t="s">
        <v>71</v>
      </c>
      <c r="AG7517">
        <v>6.3</v>
      </c>
      <c r="AH7517" t="s">
        <v>71</v>
      </c>
      <c r="AS7517">
        <v>0.3</v>
      </c>
      <c r="AT7517" t="s">
        <v>71</v>
      </c>
    </row>
    <row r="7518" spans="1:46" x14ac:dyDescent="0.2">
      <c r="A7518" t="s">
        <v>392</v>
      </c>
      <c r="B7518" t="s">
        <v>393</v>
      </c>
      <c r="C7518">
        <f>-69.98434869 / 41.68761605</f>
        <v>-1.6787803026697661</v>
      </c>
      <c r="D7518" t="s">
        <v>331</v>
      </c>
      <c r="E7518" t="s">
        <v>70</v>
      </c>
      <c r="F7518" s="1">
        <v>39338</v>
      </c>
      <c r="G7518">
        <v>3.5</v>
      </c>
      <c r="O7518">
        <v>8.6199999999999992</v>
      </c>
      <c r="P7518" t="s">
        <v>71</v>
      </c>
      <c r="Q7518">
        <v>22.17</v>
      </c>
      <c r="R7518" t="s">
        <v>71</v>
      </c>
    </row>
    <row r="7519" spans="1:46" x14ac:dyDescent="0.2">
      <c r="A7519" t="s">
        <v>392</v>
      </c>
      <c r="B7519" t="s">
        <v>393</v>
      </c>
      <c r="C7519">
        <f>-69.98434869 / 41.68761605</f>
        <v>-1.6787803026697661</v>
      </c>
      <c r="D7519" t="s">
        <v>331</v>
      </c>
      <c r="E7519" t="s">
        <v>70</v>
      </c>
      <c r="F7519" s="1">
        <v>39338</v>
      </c>
      <c r="G7519">
        <v>4</v>
      </c>
      <c r="O7519">
        <v>5.54</v>
      </c>
      <c r="P7519" t="s">
        <v>71</v>
      </c>
      <c r="Q7519">
        <v>22.13</v>
      </c>
      <c r="R7519" t="s">
        <v>71</v>
      </c>
    </row>
    <row r="7520" spans="1:46" x14ac:dyDescent="0.2">
      <c r="A7520" t="s">
        <v>392</v>
      </c>
      <c r="B7520" t="s">
        <v>393</v>
      </c>
      <c r="C7520">
        <f>-69.98434869 / 41.68761605</f>
        <v>-1.6787803026697661</v>
      </c>
      <c r="D7520" t="s">
        <v>331</v>
      </c>
      <c r="E7520" t="s">
        <v>70</v>
      </c>
      <c r="F7520" s="1">
        <v>39338</v>
      </c>
      <c r="G7520">
        <v>4.5</v>
      </c>
      <c r="O7520">
        <v>8.35</v>
      </c>
      <c r="P7520" t="s">
        <v>71</v>
      </c>
      <c r="Q7520">
        <v>22.09</v>
      </c>
      <c r="R7520" t="s">
        <v>71</v>
      </c>
    </row>
    <row r="7521" spans="1:46" x14ac:dyDescent="0.2">
      <c r="A7521" t="s">
        <v>392</v>
      </c>
      <c r="B7521" t="s">
        <v>393</v>
      </c>
      <c r="C7521">
        <f>-69.98434869 / 41.68761605</f>
        <v>-1.6787803026697661</v>
      </c>
      <c r="D7521" t="s">
        <v>331</v>
      </c>
      <c r="E7521" t="s">
        <v>70</v>
      </c>
      <c r="F7521" s="1">
        <v>39338</v>
      </c>
      <c r="G7521">
        <v>5</v>
      </c>
      <c r="O7521">
        <v>8.36</v>
      </c>
      <c r="P7521" t="s">
        <v>71</v>
      </c>
      <c r="Q7521">
        <v>22.08</v>
      </c>
      <c r="R7521" t="s">
        <v>71</v>
      </c>
    </row>
    <row r="7522" spans="1:46" x14ac:dyDescent="0.2">
      <c r="A7522" t="s">
        <v>392</v>
      </c>
      <c r="B7522" t="s">
        <v>393</v>
      </c>
      <c r="C7522">
        <f>-69.98434869 / 41.68761605</f>
        <v>-1.6787803026697661</v>
      </c>
      <c r="D7522" t="s">
        <v>331</v>
      </c>
      <c r="E7522" t="s">
        <v>70</v>
      </c>
      <c r="F7522" s="1">
        <v>39338</v>
      </c>
      <c r="G7522">
        <v>6</v>
      </c>
      <c r="O7522">
        <v>8.07</v>
      </c>
      <c r="P7522" t="s">
        <v>71</v>
      </c>
      <c r="Q7522">
        <v>21.97</v>
      </c>
      <c r="R7522" t="s">
        <v>71</v>
      </c>
    </row>
    <row r="7523" spans="1:46" x14ac:dyDescent="0.2">
      <c r="A7523" t="s">
        <v>392</v>
      </c>
      <c r="B7523" t="s">
        <v>393</v>
      </c>
      <c r="C7523">
        <f>-69.98434869 / 41.68761605</f>
        <v>-1.6787803026697661</v>
      </c>
      <c r="D7523" t="s">
        <v>331</v>
      </c>
      <c r="E7523" t="s">
        <v>70</v>
      </c>
      <c r="F7523" s="1">
        <v>39338</v>
      </c>
      <c r="G7523">
        <v>6.5</v>
      </c>
      <c r="O7523">
        <v>3.5</v>
      </c>
      <c r="P7523" t="s">
        <v>71</v>
      </c>
      <c r="Q7523">
        <v>21.31</v>
      </c>
      <c r="R7523" t="s">
        <v>71</v>
      </c>
    </row>
    <row r="7524" spans="1:46" x14ac:dyDescent="0.2">
      <c r="A7524" t="s">
        <v>392</v>
      </c>
      <c r="B7524" t="s">
        <v>393</v>
      </c>
      <c r="C7524">
        <f>-69.98434869 / 41.68761605</f>
        <v>-1.6787803026697661</v>
      </c>
      <c r="D7524" t="s">
        <v>331</v>
      </c>
      <c r="E7524" t="s">
        <v>70</v>
      </c>
      <c r="F7524" s="1">
        <v>39338</v>
      </c>
      <c r="G7524">
        <v>7</v>
      </c>
      <c r="O7524">
        <v>0.45</v>
      </c>
      <c r="P7524" t="s">
        <v>71</v>
      </c>
      <c r="Q7524">
        <v>17.93</v>
      </c>
      <c r="R7524" t="s">
        <v>71</v>
      </c>
    </row>
    <row r="7525" spans="1:46" x14ac:dyDescent="0.2">
      <c r="A7525" t="s">
        <v>392</v>
      </c>
      <c r="B7525" t="s">
        <v>393</v>
      </c>
      <c r="C7525">
        <f>-69.98434869 / 41.68761605</f>
        <v>-1.6787803026697661</v>
      </c>
      <c r="D7525" t="s">
        <v>331</v>
      </c>
      <c r="E7525" t="s">
        <v>70</v>
      </c>
      <c r="F7525" s="1">
        <v>39338</v>
      </c>
      <c r="G7525">
        <v>8</v>
      </c>
      <c r="O7525">
        <v>0.2</v>
      </c>
      <c r="P7525" t="s">
        <v>71</v>
      </c>
      <c r="Q7525">
        <v>14.11</v>
      </c>
      <c r="R7525" t="s">
        <v>71</v>
      </c>
    </row>
    <row r="7526" spans="1:46" x14ac:dyDescent="0.2">
      <c r="A7526" t="s">
        <v>392</v>
      </c>
      <c r="B7526" t="s">
        <v>393</v>
      </c>
      <c r="C7526">
        <f>-69.98434869 / 41.68761605</f>
        <v>-1.6787803026697661</v>
      </c>
      <c r="D7526" t="s">
        <v>331</v>
      </c>
      <c r="E7526" t="s">
        <v>70</v>
      </c>
      <c r="F7526" s="1">
        <v>39338</v>
      </c>
      <c r="G7526">
        <v>9</v>
      </c>
      <c r="K7526">
        <v>5.92</v>
      </c>
      <c r="L7526" t="s">
        <v>71</v>
      </c>
      <c r="O7526">
        <v>0.16</v>
      </c>
      <c r="P7526" t="s">
        <v>71</v>
      </c>
      <c r="Q7526">
        <v>11.69</v>
      </c>
      <c r="R7526" t="s">
        <v>71</v>
      </c>
      <c r="S7526">
        <v>0.56999999999999995</v>
      </c>
      <c r="T7526" t="s">
        <v>71</v>
      </c>
      <c r="U7526">
        <v>17.62</v>
      </c>
      <c r="V7526" t="s">
        <v>71</v>
      </c>
      <c r="W7526">
        <v>29.06</v>
      </c>
      <c r="X7526" t="s">
        <v>71</v>
      </c>
      <c r="Y7526">
        <v>45.52</v>
      </c>
      <c r="AA7526">
        <v>48.04</v>
      </c>
      <c r="AE7526">
        <v>13.3</v>
      </c>
      <c r="AF7526" t="s">
        <v>71</v>
      </c>
      <c r="AG7526">
        <v>6.2</v>
      </c>
      <c r="AH7526" t="s">
        <v>71</v>
      </c>
      <c r="AS7526">
        <v>1.22</v>
      </c>
      <c r="AT7526" t="s">
        <v>71</v>
      </c>
    </row>
    <row r="7527" spans="1:46" x14ac:dyDescent="0.2">
      <c r="A7527" t="s">
        <v>392</v>
      </c>
      <c r="B7527" t="s">
        <v>393</v>
      </c>
      <c r="C7527">
        <f>-69.98434869 / 41.68761605</f>
        <v>-1.6787803026697661</v>
      </c>
      <c r="D7527" t="s">
        <v>331</v>
      </c>
      <c r="E7527" t="s">
        <v>70</v>
      </c>
      <c r="F7527" s="1">
        <v>39338</v>
      </c>
      <c r="G7527">
        <v>10</v>
      </c>
      <c r="O7527">
        <v>0.14000000000000001</v>
      </c>
      <c r="P7527" t="s">
        <v>71</v>
      </c>
      <c r="Q7527">
        <v>9.7799999999999994</v>
      </c>
      <c r="R7527" t="s">
        <v>71</v>
      </c>
    </row>
    <row r="7528" spans="1:46" x14ac:dyDescent="0.2">
      <c r="A7528" t="s">
        <v>392</v>
      </c>
      <c r="B7528" t="s">
        <v>393</v>
      </c>
      <c r="C7528">
        <f>-69.98434869 / 41.68761605</f>
        <v>-1.6787803026697661</v>
      </c>
      <c r="D7528" t="s">
        <v>331</v>
      </c>
      <c r="E7528" t="s">
        <v>70</v>
      </c>
      <c r="F7528" s="1">
        <v>39338</v>
      </c>
      <c r="G7528">
        <v>11</v>
      </c>
      <c r="O7528">
        <v>0.11</v>
      </c>
      <c r="P7528" t="s">
        <v>71</v>
      </c>
      <c r="Q7528">
        <v>8.8699999999999992</v>
      </c>
      <c r="R7528" t="s">
        <v>71</v>
      </c>
    </row>
    <row r="7529" spans="1:46" x14ac:dyDescent="0.2">
      <c r="A7529" t="s">
        <v>392</v>
      </c>
      <c r="B7529" t="s">
        <v>393</v>
      </c>
      <c r="C7529">
        <f>-69.98434869 / 41.68761605</f>
        <v>-1.6787803026697661</v>
      </c>
      <c r="D7529" t="s">
        <v>331</v>
      </c>
      <c r="E7529" t="s">
        <v>70</v>
      </c>
      <c r="F7529" s="1">
        <v>39338</v>
      </c>
      <c r="G7529">
        <v>12</v>
      </c>
      <c r="O7529">
        <v>0.1</v>
      </c>
      <c r="P7529" t="s">
        <v>71</v>
      </c>
      <c r="Q7529">
        <v>8.27</v>
      </c>
      <c r="R7529" t="s">
        <v>71</v>
      </c>
    </row>
    <row r="7530" spans="1:46" x14ac:dyDescent="0.2">
      <c r="A7530" t="s">
        <v>392</v>
      </c>
      <c r="B7530" t="s">
        <v>393</v>
      </c>
      <c r="C7530">
        <f>-69.98434869 / 41.68761605</f>
        <v>-1.6787803026697661</v>
      </c>
      <c r="D7530" t="s">
        <v>331</v>
      </c>
      <c r="E7530" t="s">
        <v>70</v>
      </c>
      <c r="F7530" s="1">
        <v>39338</v>
      </c>
      <c r="G7530">
        <v>13</v>
      </c>
      <c r="O7530">
        <v>0.08</v>
      </c>
      <c r="P7530" t="s">
        <v>71</v>
      </c>
      <c r="Q7530">
        <v>8.0399999999999991</v>
      </c>
      <c r="R7530" t="s">
        <v>71</v>
      </c>
    </row>
    <row r="7531" spans="1:46" x14ac:dyDescent="0.2">
      <c r="A7531" t="s">
        <v>392</v>
      </c>
      <c r="B7531" t="s">
        <v>393</v>
      </c>
      <c r="C7531">
        <f>-69.98434869 / 41.68761605</f>
        <v>-1.6787803026697661</v>
      </c>
      <c r="D7531" t="s">
        <v>331</v>
      </c>
      <c r="E7531" t="s">
        <v>70</v>
      </c>
      <c r="F7531" s="1">
        <v>39338</v>
      </c>
      <c r="G7531">
        <v>14</v>
      </c>
      <c r="O7531">
        <v>0.06</v>
      </c>
      <c r="P7531" t="s">
        <v>71</v>
      </c>
      <c r="Q7531">
        <v>7.99</v>
      </c>
      <c r="R7531" t="s">
        <v>71</v>
      </c>
    </row>
    <row r="7532" spans="1:46" x14ac:dyDescent="0.2">
      <c r="A7532" t="s">
        <v>392</v>
      </c>
      <c r="B7532" t="s">
        <v>393</v>
      </c>
      <c r="C7532">
        <f>-69.98434869 / 41.68761605</f>
        <v>-1.6787803026697661</v>
      </c>
      <c r="D7532" t="s">
        <v>331</v>
      </c>
      <c r="E7532" t="s">
        <v>70</v>
      </c>
      <c r="F7532" s="1">
        <v>39338</v>
      </c>
      <c r="G7532">
        <v>15</v>
      </c>
      <c r="O7532">
        <v>0.06</v>
      </c>
      <c r="P7532" t="s">
        <v>71</v>
      </c>
      <c r="Q7532">
        <v>7.85</v>
      </c>
      <c r="R7532" t="s">
        <v>71</v>
      </c>
      <c r="S7532">
        <v>2.74</v>
      </c>
      <c r="T7532" t="s">
        <v>71</v>
      </c>
      <c r="U7532">
        <v>84.82</v>
      </c>
      <c r="V7532" t="s">
        <v>71</v>
      </c>
      <c r="W7532">
        <v>141.33000000000001</v>
      </c>
      <c r="X7532" t="s">
        <v>71</v>
      </c>
      <c r="Y7532">
        <v>68.180000000000007</v>
      </c>
      <c r="AE7532">
        <v>37.1</v>
      </c>
      <c r="AF7532" t="s">
        <v>71</v>
      </c>
      <c r="AG7532">
        <v>5.42</v>
      </c>
      <c r="AH7532" t="s">
        <v>71</v>
      </c>
      <c r="AS7532">
        <v>13.16</v>
      </c>
      <c r="AT7532" t="s">
        <v>71</v>
      </c>
    </row>
    <row r="7533" spans="1:46" x14ac:dyDescent="0.2">
      <c r="A7533" t="s">
        <v>392</v>
      </c>
      <c r="B7533" t="s">
        <v>393</v>
      </c>
      <c r="C7533">
        <f>-69.98434869 / 41.68761605</f>
        <v>-1.6787803026697661</v>
      </c>
      <c r="D7533" t="s">
        <v>331</v>
      </c>
      <c r="E7533" t="s">
        <v>70</v>
      </c>
      <c r="F7533" s="1">
        <v>39715</v>
      </c>
      <c r="G7533">
        <v>0.5</v>
      </c>
      <c r="I7533">
        <v>15.7</v>
      </c>
      <c r="J7533" t="s">
        <v>71</v>
      </c>
      <c r="K7533">
        <v>1.71</v>
      </c>
      <c r="L7533" t="s">
        <v>71</v>
      </c>
      <c r="M7533">
        <v>3.95</v>
      </c>
      <c r="N7533" t="s">
        <v>71</v>
      </c>
      <c r="O7533">
        <v>8.8699999999999992</v>
      </c>
      <c r="P7533" t="s">
        <v>71</v>
      </c>
      <c r="Q7533">
        <v>19.5</v>
      </c>
      <c r="R7533" t="s">
        <v>71</v>
      </c>
      <c r="S7533">
        <v>0.3</v>
      </c>
      <c r="T7533" t="s">
        <v>71</v>
      </c>
      <c r="U7533">
        <v>9.2899999999999991</v>
      </c>
      <c r="V7533" t="s">
        <v>71</v>
      </c>
      <c r="W7533">
        <v>21.95</v>
      </c>
      <c r="X7533" t="s">
        <v>71</v>
      </c>
      <c r="Y7533">
        <v>36.29</v>
      </c>
      <c r="AA7533">
        <v>35.86</v>
      </c>
      <c r="AC7533">
        <v>40.200000000000003</v>
      </c>
      <c r="AE7533">
        <v>11.4</v>
      </c>
      <c r="AF7533" t="s">
        <v>71</v>
      </c>
      <c r="AG7533">
        <v>6.64</v>
      </c>
      <c r="AH7533" t="s">
        <v>71</v>
      </c>
      <c r="AS7533">
        <v>0.66</v>
      </c>
      <c r="AT7533" t="s">
        <v>71</v>
      </c>
    </row>
    <row r="7534" spans="1:46" x14ac:dyDescent="0.2">
      <c r="A7534" t="s">
        <v>392</v>
      </c>
      <c r="B7534" t="s">
        <v>393</v>
      </c>
      <c r="C7534">
        <f>-69.98434869 / 41.68761605</f>
        <v>-1.6787803026697661</v>
      </c>
      <c r="D7534" t="s">
        <v>331</v>
      </c>
      <c r="E7534" t="s">
        <v>70</v>
      </c>
      <c r="F7534" s="1">
        <v>39715</v>
      </c>
      <c r="G7534">
        <v>1</v>
      </c>
      <c r="O7534">
        <v>8.84</v>
      </c>
      <c r="P7534" t="s">
        <v>71</v>
      </c>
      <c r="Q7534">
        <v>19.5</v>
      </c>
      <c r="R7534" t="s">
        <v>71</v>
      </c>
    </row>
    <row r="7535" spans="1:46" x14ac:dyDescent="0.2">
      <c r="A7535" t="s">
        <v>392</v>
      </c>
      <c r="B7535" t="s">
        <v>393</v>
      </c>
      <c r="C7535">
        <f>-69.98434869 / 41.68761605</f>
        <v>-1.6787803026697661</v>
      </c>
      <c r="D7535" t="s">
        <v>331</v>
      </c>
      <c r="E7535" t="s">
        <v>70</v>
      </c>
      <c r="F7535" s="1">
        <v>39715</v>
      </c>
      <c r="G7535">
        <v>2</v>
      </c>
      <c r="O7535">
        <v>8.82</v>
      </c>
      <c r="P7535" t="s">
        <v>71</v>
      </c>
      <c r="Q7535">
        <v>19.5</v>
      </c>
      <c r="R7535" t="s">
        <v>71</v>
      </c>
    </row>
    <row r="7536" spans="1:46" x14ac:dyDescent="0.2">
      <c r="A7536" t="s">
        <v>392</v>
      </c>
      <c r="B7536" t="s">
        <v>393</v>
      </c>
      <c r="C7536">
        <f>-69.98434869 / 41.68761605</f>
        <v>-1.6787803026697661</v>
      </c>
      <c r="D7536" t="s">
        <v>331</v>
      </c>
      <c r="E7536" t="s">
        <v>70</v>
      </c>
      <c r="F7536" s="1">
        <v>39715</v>
      </c>
      <c r="G7536">
        <v>3</v>
      </c>
      <c r="K7536">
        <v>1.93</v>
      </c>
      <c r="L7536" t="s">
        <v>71</v>
      </c>
      <c r="O7536">
        <v>8.81</v>
      </c>
      <c r="P7536" t="s">
        <v>71</v>
      </c>
      <c r="Q7536">
        <v>19.5</v>
      </c>
      <c r="R7536" t="s">
        <v>71</v>
      </c>
      <c r="S7536">
        <v>0.25</v>
      </c>
      <c r="T7536" t="s">
        <v>71</v>
      </c>
      <c r="W7536">
        <v>22.19</v>
      </c>
      <c r="X7536" t="s">
        <v>71</v>
      </c>
      <c r="Y7536">
        <v>-15.84</v>
      </c>
      <c r="AA7536">
        <v>37.049999999999997</v>
      </c>
      <c r="AE7536">
        <v>11.5</v>
      </c>
      <c r="AF7536" t="s">
        <v>71</v>
      </c>
      <c r="AG7536">
        <v>6.62</v>
      </c>
      <c r="AH7536" t="s">
        <v>71</v>
      </c>
      <c r="AS7536">
        <v>0.76</v>
      </c>
      <c r="AT7536" t="s">
        <v>71</v>
      </c>
    </row>
    <row r="7537" spans="1:58" x14ac:dyDescent="0.2">
      <c r="A7537" t="s">
        <v>392</v>
      </c>
      <c r="B7537" t="s">
        <v>393</v>
      </c>
      <c r="C7537">
        <f>-69.98434869 / 41.68761605</f>
        <v>-1.6787803026697661</v>
      </c>
      <c r="D7537" t="s">
        <v>331</v>
      </c>
      <c r="E7537" t="s">
        <v>70</v>
      </c>
      <c r="F7537" s="1">
        <v>39715</v>
      </c>
      <c r="G7537">
        <v>4</v>
      </c>
      <c r="O7537">
        <v>8.81</v>
      </c>
      <c r="P7537" t="s">
        <v>71</v>
      </c>
      <c r="Q7537">
        <v>19.5</v>
      </c>
      <c r="R7537" t="s">
        <v>71</v>
      </c>
    </row>
    <row r="7538" spans="1:58" x14ac:dyDescent="0.2">
      <c r="A7538" t="s">
        <v>392</v>
      </c>
      <c r="B7538" t="s">
        <v>393</v>
      </c>
      <c r="C7538">
        <f>-69.98434869 / 41.68761605</f>
        <v>-1.6787803026697661</v>
      </c>
      <c r="D7538" t="s">
        <v>331</v>
      </c>
      <c r="E7538" t="s">
        <v>70</v>
      </c>
      <c r="F7538" s="1">
        <v>39715</v>
      </c>
      <c r="G7538">
        <v>5</v>
      </c>
      <c r="O7538">
        <v>8.8000000000000007</v>
      </c>
      <c r="P7538" t="s">
        <v>71</v>
      </c>
      <c r="Q7538">
        <v>19.5</v>
      </c>
      <c r="R7538" t="s">
        <v>71</v>
      </c>
    </row>
    <row r="7539" spans="1:58" x14ac:dyDescent="0.2">
      <c r="A7539" t="s">
        <v>392</v>
      </c>
      <c r="B7539" t="s">
        <v>393</v>
      </c>
      <c r="C7539">
        <f>-69.98434869 / 41.68761605</f>
        <v>-1.6787803026697661</v>
      </c>
      <c r="D7539" t="s">
        <v>331</v>
      </c>
      <c r="E7539" t="s">
        <v>70</v>
      </c>
      <c r="F7539" s="1">
        <v>39715</v>
      </c>
      <c r="G7539">
        <v>6</v>
      </c>
      <c r="O7539">
        <v>8.7799999999999994</v>
      </c>
      <c r="P7539" t="s">
        <v>71</v>
      </c>
      <c r="Q7539">
        <v>19.5</v>
      </c>
      <c r="R7539" t="s">
        <v>71</v>
      </c>
    </row>
    <row r="7540" spans="1:58" x14ac:dyDescent="0.2">
      <c r="A7540" t="s">
        <v>392</v>
      </c>
      <c r="B7540" t="s">
        <v>393</v>
      </c>
      <c r="C7540">
        <f>-69.98434869 / 41.68761605</f>
        <v>-1.6787803026697661</v>
      </c>
      <c r="D7540" t="s">
        <v>331</v>
      </c>
      <c r="E7540" t="s">
        <v>70</v>
      </c>
      <c r="F7540" s="1">
        <v>39715</v>
      </c>
      <c r="G7540">
        <v>7</v>
      </c>
      <c r="O7540">
        <v>8.7899999999999991</v>
      </c>
      <c r="P7540" t="s">
        <v>71</v>
      </c>
      <c r="Q7540">
        <v>19.5</v>
      </c>
      <c r="R7540" t="s">
        <v>71</v>
      </c>
    </row>
    <row r="7541" spans="1:58" x14ac:dyDescent="0.2">
      <c r="A7541" t="s">
        <v>392</v>
      </c>
      <c r="B7541" t="s">
        <v>393</v>
      </c>
      <c r="C7541">
        <f>-69.98434869 / 41.68761605</f>
        <v>-1.6787803026697661</v>
      </c>
      <c r="D7541" t="s">
        <v>331</v>
      </c>
      <c r="E7541" t="s">
        <v>70</v>
      </c>
      <c r="F7541" s="1">
        <v>39715</v>
      </c>
      <c r="G7541">
        <v>8</v>
      </c>
      <c r="O7541">
        <v>8.66</v>
      </c>
      <c r="P7541" t="s">
        <v>71</v>
      </c>
      <c r="Q7541">
        <v>19.3</v>
      </c>
      <c r="R7541" t="s">
        <v>71</v>
      </c>
    </row>
    <row r="7542" spans="1:58" x14ac:dyDescent="0.2">
      <c r="A7542" t="s">
        <v>392</v>
      </c>
      <c r="B7542" t="s">
        <v>393</v>
      </c>
      <c r="C7542">
        <f>-69.98434869 / 41.68761605</f>
        <v>-1.6787803026697661</v>
      </c>
      <c r="D7542" t="s">
        <v>331</v>
      </c>
      <c r="E7542" t="s">
        <v>70</v>
      </c>
      <c r="F7542" s="1">
        <v>39715</v>
      </c>
      <c r="G7542">
        <v>8.5</v>
      </c>
      <c r="O7542">
        <v>2.76</v>
      </c>
      <c r="P7542" t="s">
        <v>71</v>
      </c>
      <c r="Q7542">
        <v>16.8</v>
      </c>
      <c r="R7542" t="s">
        <v>71</v>
      </c>
    </row>
    <row r="7543" spans="1:58" x14ac:dyDescent="0.2">
      <c r="A7543" t="s">
        <v>392</v>
      </c>
      <c r="B7543" t="s">
        <v>393</v>
      </c>
      <c r="C7543">
        <f>-69.98434869 / 41.68761605</f>
        <v>-1.6787803026697661</v>
      </c>
      <c r="D7543" t="s">
        <v>331</v>
      </c>
      <c r="E7543" t="s">
        <v>70</v>
      </c>
      <c r="F7543" s="1">
        <v>39715</v>
      </c>
      <c r="G7543">
        <v>9</v>
      </c>
      <c r="K7543">
        <v>11.11</v>
      </c>
      <c r="L7543" t="s">
        <v>71</v>
      </c>
      <c r="O7543">
        <v>0.68</v>
      </c>
      <c r="P7543" t="s">
        <v>71</v>
      </c>
      <c r="Q7543">
        <v>14.1</v>
      </c>
      <c r="R7543" t="s">
        <v>71</v>
      </c>
      <c r="S7543">
        <v>0.45</v>
      </c>
      <c r="T7543" t="s">
        <v>71</v>
      </c>
      <c r="U7543">
        <v>13.94</v>
      </c>
      <c r="V7543" t="s">
        <v>71</v>
      </c>
      <c r="W7543">
        <v>20.68</v>
      </c>
      <c r="X7543" t="s">
        <v>71</v>
      </c>
      <c r="Y7543">
        <v>42.14</v>
      </c>
      <c r="AA7543">
        <v>54.22</v>
      </c>
      <c r="AE7543">
        <v>13.5</v>
      </c>
      <c r="AF7543" t="s">
        <v>71</v>
      </c>
      <c r="AG7543">
        <v>6.38</v>
      </c>
      <c r="AH7543" t="s">
        <v>71</v>
      </c>
      <c r="AS7543">
        <v>4.9800000000000004</v>
      </c>
      <c r="AT7543" t="s">
        <v>71</v>
      </c>
    </row>
    <row r="7544" spans="1:58" x14ac:dyDescent="0.2">
      <c r="A7544" t="s">
        <v>392</v>
      </c>
      <c r="B7544" t="s">
        <v>393</v>
      </c>
      <c r="C7544">
        <f>-69.98434869 / 41.68761605</f>
        <v>-1.6787803026697661</v>
      </c>
      <c r="D7544" t="s">
        <v>331</v>
      </c>
      <c r="E7544" t="s">
        <v>70</v>
      </c>
      <c r="F7544" s="1">
        <v>39715</v>
      </c>
      <c r="G7544">
        <v>10</v>
      </c>
      <c r="O7544">
        <v>0.48</v>
      </c>
      <c r="P7544" t="s">
        <v>71</v>
      </c>
      <c r="Q7544">
        <v>11.2</v>
      </c>
      <c r="R7544" t="s">
        <v>71</v>
      </c>
    </row>
    <row r="7545" spans="1:58" x14ac:dyDescent="0.2">
      <c r="A7545" t="s">
        <v>392</v>
      </c>
      <c r="B7545" t="s">
        <v>393</v>
      </c>
      <c r="C7545">
        <f>-69.98434869 / 41.68761605</f>
        <v>-1.6787803026697661</v>
      </c>
      <c r="D7545" t="s">
        <v>331</v>
      </c>
      <c r="E7545" t="s">
        <v>70</v>
      </c>
      <c r="F7545" s="1">
        <v>39715</v>
      </c>
      <c r="G7545">
        <v>11</v>
      </c>
      <c r="O7545">
        <v>0.3</v>
      </c>
      <c r="P7545" t="s">
        <v>71</v>
      </c>
      <c r="Q7545">
        <v>9.6</v>
      </c>
      <c r="R7545" t="s">
        <v>71</v>
      </c>
    </row>
    <row r="7546" spans="1:58" x14ac:dyDescent="0.2">
      <c r="A7546" t="s">
        <v>392</v>
      </c>
      <c r="B7546" t="s">
        <v>393</v>
      </c>
      <c r="C7546">
        <f>-69.98434869 / 41.68761605</f>
        <v>-1.6787803026697661</v>
      </c>
      <c r="D7546" t="s">
        <v>331</v>
      </c>
      <c r="E7546" t="s">
        <v>70</v>
      </c>
      <c r="F7546" s="1">
        <v>39715</v>
      </c>
      <c r="G7546">
        <v>12</v>
      </c>
      <c r="O7546">
        <v>0.22</v>
      </c>
      <c r="P7546" t="s">
        <v>71</v>
      </c>
      <c r="Q7546">
        <v>8.5</v>
      </c>
      <c r="R7546" t="s">
        <v>71</v>
      </c>
    </row>
    <row r="7547" spans="1:58" x14ac:dyDescent="0.2">
      <c r="A7547" t="s">
        <v>392</v>
      </c>
      <c r="B7547" t="s">
        <v>393</v>
      </c>
      <c r="C7547">
        <f>-69.98434869 / 41.68761605</f>
        <v>-1.6787803026697661</v>
      </c>
      <c r="D7547" t="s">
        <v>331</v>
      </c>
      <c r="E7547" t="s">
        <v>70</v>
      </c>
      <c r="F7547" s="1">
        <v>39715</v>
      </c>
      <c r="G7547">
        <v>13</v>
      </c>
      <c r="O7547">
        <v>0.21</v>
      </c>
      <c r="P7547" t="s">
        <v>71</v>
      </c>
      <c r="Q7547">
        <v>7.9</v>
      </c>
      <c r="R7547" t="s">
        <v>71</v>
      </c>
    </row>
    <row r="7548" spans="1:58" x14ac:dyDescent="0.2">
      <c r="A7548" t="s">
        <v>392</v>
      </c>
      <c r="B7548" t="s">
        <v>393</v>
      </c>
      <c r="C7548">
        <f>-69.98434869 / 41.68761605</f>
        <v>-1.6787803026697661</v>
      </c>
      <c r="D7548" t="s">
        <v>331</v>
      </c>
      <c r="E7548" t="s">
        <v>70</v>
      </c>
      <c r="F7548" s="1">
        <v>39715</v>
      </c>
      <c r="G7548">
        <v>14</v>
      </c>
      <c r="O7548">
        <v>0.2</v>
      </c>
      <c r="P7548" t="s">
        <v>71</v>
      </c>
      <c r="Q7548">
        <v>7.5</v>
      </c>
      <c r="R7548" t="s">
        <v>71</v>
      </c>
    </row>
    <row r="7549" spans="1:58" x14ac:dyDescent="0.2">
      <c r="A7549" t="s">
        <v>392</v>
      </c>
      <c r="B7549" t="s">
        <v>393</v>
      </c>
      <c r="C7549">
        <f>-69.98434869 / 41.68761605</f>
        <v>-1.6787803026697661</v>
      </c>
      <c r="D7549" t="s">
        <v>331</v>
      </c>
      <c r="E7549" t="s">
        <v>70</v>
      </c>
      <c r="F7549" s="1">
        <v>39715</v>
      </c>
      <c r="G7549">
        <v>14.7</v>
      </c>
      <c r="K7549">
        <v>0.03</v>
      </c>
      <c r="L7549" t="s">
        <v>71</v>
      </c>
      <c r="S7549">
        <v>1.35</v>
      </c>
      <c r="T7549" t="s">
        <v>71</v>
      </c>
      <c r="U7549">
        <v>41.81</v>
      </c>
      <c r="V7549" t="s">
        <v>71</v>
      </c>
      <c r="W7549">
        <v>199.75</v>
      </c>
      <c r="X7549" t="s">
        <v>71</v>
      </c>
      <c r="Y7549">
        <v>57.98</v>
      </c>
      <c r="AA7549">
        <v>-5.59</v>
      </c>
      <c r="AE7549">
        <v>49.2</v>
      </c>
      <c r="AF7549" t="s">
        <v>71</v>
      </c>
      <c r="AG7549">
        <v>6.52</v>
      </c>
      <c r="AH7549" t="s">
        <v>71</v>
      </c>
      <c r="AS7549">
        <v>18.75</v>
      </c>
      <c r="AT7549" t="s">
        <v>71</v>
      </c>
    </row>
    <row r="7550" spans="1:58" x14ac:dyDescent="0.2">
      <c r="A7550" t="s">
        <v>392</v>
      </c>
      <c r="B7550" t="s">
        <v>393</v>
      </c>
      <c r="C7550">
        <f>-69.98434869 / 41.68761605</f>
        <v>-1.6787803026697661</v>
      </c>
      <c r="D7550" t="s">
        <v>331</v>
      </c>
      <c r="E7550" t="s">
        <v>70</v>
      </c>
      <c r="F7550" s="1">
        <v>39715</v>
      </c>
      <c r="G7550">
        <v>15</v>
      </c>
      <c r="O7550">
        <v>0.2</v>
      </c>
      <c r="P7550" t="s">
        <v>71</v>
      </c>
      <c r="Q7550">
        <v>7.4</v>
      </c>
      <c r="R7550" t="s">
        <v>71</v>
      </c>
    </row>
    <row r="7551" spans="1:58" x14ac:dyDescent="0.2">
      <c r="A7551" t="s">
        <v>392</v>
      </c>
      <c r="B7551" t="s">
        <v>393</v>
      </c>
      <c r="C7551">
        <f>-69.98434869 / 41.68761605</f>
        <v>-1.6787803026697661</v>
      </c>
      <c r="D7551" t="s">
        <v>331</v>
      </c>
      <c r="E7551" t="s">
        <v>70</v>
      </c>
      <c r="F7551" s="1">
        <v>42647</v>
      </c>
      <c r="G7551">
        <v>0.5</v>
      </c>
      <c r="I7551">
        <v>16.100000000000001</v>
      </c>
      <c r="J7551" t="s">
        <v>71</v>
      </c>
      <c r="K7551">
        <v>3.44</v>
      </c>
      <c r="L7551" t="s">
        <v>71</v>
      </c>
      <c r="M7551">
        <v>4.93</v>
      </c>
      <c r="N7551" t="s">
        <v>71</v>
      </c>
      <c r="O7551">
        <v>8.34</v>
      </c>
      <c r="P7551" t="s">
        <v>71</v>
      </c>
      <c r="Q7551">
        <v>18.2</v>
      </c>
      <c r="R7551" t="s">
        <v>71</v>
      </c>
      <c r="S7551">
        <v>0.57999999999999996</v>
      </c>
      <c r="T7551" t="s">
        <v>71</v>
      </c>
      <c r="U7551">
        <v>17.96</v>
      </c>
      <c r="V7551" t="s">
        <v>71</v>
      </c>
      <c r="W7551">
        <v>31.13</v>
      </c>
      <c r="X7551" t="s">
        <v>71</v>
      </c>
      <c r="Y7551">
        <v>45.8</v>
      </c>
      <c r="AA7551">
        <v>42.72</v>
      </c>
      <c r="AC7551">
        <v>37.01</v>
      </c>
      <c r="AE7551">
        <v>20.3</v>
      </c>
      <c r="AF7551" t="s">
        <v>71</v>
      </c>
      <c r="AG7551">
        <v>6.99</v>
      </c>
      <c r="AH7551" t="s">
        <v>71</v>
      </c>
      <c r="AS7551">
        <v>0.94</v>
      </c>
      <c r="AT7551" t="s">
        <v>71</v>
      </c>
      <c r="BE7551">
        <v>4.38</v>
      </c>
      <c r="BF7551" t="s">
        <v>71</v>
      </c>
    </row>
    <row r="7552" spans="1:58" x14ac:dyDescent="0.2">
      <c r="A7552" t="s">
        <v>392</v>
      </c>
      <c r="B7552" t="s">
        <v>393</v>
      </c>
      <c r="C7552">
        <f>-69.98434869 / 41.68761605</f>
        <v>-1.6787803026697661</v>
      </c>
      <c r="D7552" t="s">
        <v>331</v>
      </c>
      <c r="E7552" t="s">
        <v>70</v>
      </c>
      <c r="F7552" s="1">
        <v>42647</v>
      </c>
      <c r="G7552">
        <v>1</v>
      </c>
      <c r="O7552">
        <v>8.33</v>
      </c>
      <c r="P7552" t="s">
        <v>71</v>
      </c>
      <c r="Q7552">
        <v>18.2</v>
      </c>
      <c r="R7552" t="s">
        <v>71</v>
      </c>
    </row>
    <row r="7553" spans="1:58" x14ac:dyDescent="0.2">
      <c r="A7553" t="s">
        <v>392</v>
      </c>
      <c r="B7553" t="s">
        <v>393</v>
      </c>
      <c r="C7553">
        <f>-69.98434869 / 41.68761605</f>
        <v>-1.6787803026697661</v>
      </c>
      <c r="D7553" t="s">
        <v>331</v>
      </c>
      <c r="E7553" t="s">
        <v>70</v>
      </c>
      <c r="F7553" s="1">
        <v>42647</v>
      </c>
      <c r="G7553">
        <v>2</v>
      </c>
      <c r="O7553">
        <v>8.35</v>
      </c>
      <c r="P7553" t="s">
        <v>71</v>
      </c>
      <c r="Q7553">
        <v>18.2</v>
      </c>
      <c r="R7553" t="s">
        <v>71</v>
      </c>
    </row>
    <row r="7554" spans="1:58" x14ac:dyDescent="0.2">
      <c r="A7554" t="s">
        <v>392</v>
      </c>
      <c r="B7554" t="s">
        <v>393</v>
      </c>
      <c r="C7554">
        <f>-69.98434869 / 41.68761605</f>
        <v>-1.6787803026697661</v>
      </c>
      <c r="D7554" t="s">
        <v>331</v>
      </c>
      <c r="E7554" t="s">
        <v>70</v>
      </c>
      <c r="F7554" s="1">
        <v>42647</v>
      </c>
      <c r="G7554">
        <v>3</v>
      </c>
      <c r="K7554">
        <v>6.04</v>
      </c>
      <c r="L7554" t="s">
        <v>71</v>
      </c>
      <c r="O7554">
        <v>8.36</v>
      </c>
      <c r="P7554" t="s">
        <v>71</v>
      </c>
      <c r="Q7554">
        <v>18.2</v>
      </c>
      <c r="R7554" t="s">
        <v>71</v>
      </c>
      <c r="S7554">
        <v>0.57999999999999996</v>
      </c>
      <c r="T7554" t="s">
        <v>71</v>
      </c>
      <c r="U7554">
        <v>17.96</v>
      </c>
      <c r="V7554" t="s">
        <v>71</v>
      </c>
      <c r="W7554">
        <v>31.45</v>
      </c>
      <c r="X7554" t="s">
        <v>71</v>
      </c>
      <c r="Y7554">
        <v>45.8</v>
      </c>
      <c r="AA7554">
        <v>48.24</v>
      </c>
      <c r="AE7554">
        <v>21.3</v>
      </c>
      <c r="AF7554" t="s">
        <v>71</v>
      </c>
      <c r="AG7554">
        <v>6.97</v>
      </c>
      <c r="AH7554" t="s">
        <v>71</v>
      </c>
      <c r="AS7554">
        <v>2.0099999999999998</v>
      </c>
      <c r="AT7554" t="s">
        <v>71</v>
      </c>
      <c r="BE7554">
        <v>8.0500000000000007</v>
      </c>
      <c r="BF7554" t="s">
        <v>71</v>
      </c>
    </row>
    <row r="7555" spans="1:58" x14ac:dyDescent="0.2">
      <c r="A7555" t="s">
        <v>392</v>
      </c>
      <c r="B7555" t="s">
        <v>393</v>
      </c>
      <c r="C7555">
        <f>-69.98434869 / 41.68761605</f>
        <v>-1.6787803026697661</v>
      </c>
      <c r="D7555" t="s">
        <v>331</v>
      </c>
      <c r="E7555" t="s">
        <v>70</v>
      </c>
      <c r="F7555" s="1">
        <v>42647</v>
      </c>
      <c r="G7555">
        <v>4</v>
      </c>
      <c r="O7555">
        <v>8.3699999999999992</v>
      </c>
      <c r="P7555" t="s">
        <v>71</v>
      </c>
      <c r="Q7555">
        <v>18.2</v>
      </c>
      <c r="R7555" t="s">
        <v>71</v>
      </c>
    </row>
    <row r="7556" spans="1:58" x14ac:dyDescent="0.2">
      <c r="A7556" t="s">
        <v>392</v>
      </c>
      <c r="B7556" t="s">
        <v>393</v>
      </c>
      <c r="C7556">
        <f>-69.98434869 / 41.68761605</f>
        <v>-1.6787803026697661</v>
      </c>
      <c r="D7556" t="s">
        <v>331</v>
      </c>
      <c r="E7556" t="s">
        <v>70</v>
      </c>
      <c r="F7556" s="1">
        <v>42647</v>
      </c>
      <c r="G7556">
        <v>5</v>
      </c>
      <c r="O7556">
        <v>8.36</v>
      </c>
      <c r="P7556" t="s">
        <v>71</v>
      </c>
      <c r="Q7556">
        <v>18.2</v>
      </c>
      <c r="R7556" t="s">
        <v>71</v>
      </c>
    </row>
    <row r="7557" spans="1:58" x14ac:dyDescent="0.2">
      <c r="A7557" t="s">
        <v>392</v>
      </c>
      <c r="B7557" t="s">
        <v>393</v>
      </c>
      <c r="C7557">
        <f>-69.98434869 / 41.68761605</f>
        <v>-1.6787803026697661</v>
      </c>
      <c r="D7557" t="s">
        <v>331</v>
      </c>
      <c r="E7557" t="s">
        <v>70</v>
      </c>
      <c r="F7557" s="1">
        <v>42647</v>
      </c>
      <c r="G7557">
        <v>6</v>
      </c>
      <c r="O7557">
        <v>8.3000000000000007</v>
      </c>
      <c r="P7557" t="s">
        <v>71</v>
      </c>
      <c r="Q7557">
        <v>18.100000000000001</v>
      </c>
      <c r="R7557" t="s">
        <v>71</v>
      </c>
    </row>
    <row r="7558" spans="1:58" x14ac:dyDescent="0.2">
      <c r="A7558" t="s">
        <v>392</v>
      </c>
      <c r="B7558" t="s">
        <v>393</v>
      </c>
      <c r="C7558">
        <f>-69.98434869 / 41.68761605</f>
        <v>-1.6787803026697661</v>
      </c>
      <c r="D7558" t="s">
        <v>331</v>
      </c>
      <c r="E7558" t="s">
        <v>70</v>
      </c>
      <c r="F7558" s="1">
        <v>42647</v>
      </c>
      <c r="G7558">
        <v>7</v>
      </c>
      <c r="O7558">
        <v>8.26</v>
      </c>
      <c r="P7558" t="s">
        <v>71</v>
      </c>
      <c r="Q7558">
        <v>18.100000000000001</v>
      </c>
      <c r="R7558" t="s">
        <v>71</v>
      </c>
    </row>
    <row r="7559" spans="1:58" x14ac:dyDescent="0.2">
      <c r="A7559" t="s">
        <v>392</v>
      </c>
      <c r="B7559" t="s">
        <v>393</v>
      </c>
      <c r="C7559">
        <f>-69.98434869 / 41.68761605</f>
        <v>-1.6787803026697661</v>
      </c>
      <c r="D7559" t="s">
        <v>331</v>
      </c>
      <c r="E7559" t="s">
        <v>70</v>
      </c>
      <c r="F7559" s="1">
        <v>42647</v>
      </c>
      <c r="G7559">
        <v>8</v>
      </c>
      <c r="O7559">
        <v>8.15</v>
      </c>
      <c r="P7559" t="s">
        <v>71</v>
      </c>
      <c r="Q7559">
        <v>18.100000000000001</v>
      </c>
      <c r="R7559" t="s">
        <v>71</v>
      </c>
    </row>
    <row r="7560" spans="1:58" x14ac:dyDescent="0.2">
      <c r="A7560" t="s">
        <v>392</v>
      </c>
      <c r="B7560" t="s">
        <v>393</v>
      </c>
      <c r="C7560">
        <f>-69.98434869 / 41.68761605</f>
        <v>-1.6787803026697661</v>
      </c>
      <c r="D7560" t="s">
        <v>331</v>
      </c>
      <c r="E7560" t="s">
        <v>70</v>
      </c>
      <c r="F7560" s="1">
        <v>42647</v>
      </c>
      <c r="G7560">
        <v>9</v>
      </c>
      <c r="K7560">
        <v>1.61</v>
      </c>
      <c r="L7560" t="s">
        <v>71</v>
      </c>
      <c r="O7560">
        <v>7</v>
      </c>
      <c r="P7560" t="s">
        <v>71</v>
      </c>
      <c r="Q7560">
        <v>17.600000000000001</v>
      </c>
      <c r="R7560" t="s">
        <v>71</v>
      </c>
      <c r="S7560">
        <v>0.57999999999999996</v>
      </c>
      <c r="T7560" t="s">
        <v>71</v>
      </c>
      <c r="U7560">
        <v>17.96</v>
      </c>
      <c r="V7560" t="s">
        <v>71</v>
      </c>
      <c r="W7560">
        <v>30.18</v>
      </c>
      <c r="X7560" t="s">
        <v>71</v>
      </c>
      <c r="Y7560">
        <v>45.8</v>
      </c>
      <c r="AA7560">
        <v>35.270000000000003</v>
      </c>
      <c r="AE7560">
        <v>21.5</v>
      </c>
      <c r="AF7560" t="s">
        <v>71</v>
      </c>
      <c r="AG7560">
        <v>7</v>
      </c>
      <c r="AH7560" t="s">
        <v>71</v>
      </c>
      <c r="AS7560">
        <v>2.1800000000000002</v>
      </c>
      <c r="AT7560" t="s">
        <v>71</v>
      </c>
      <c r="BE7560">
        <v>3.79</v>
      </c>
      <c r="BF7560" t="s">
        <v>71</v>
      </c>
    </row>
    <row r="7561" spans="1:58" x14ac:dyDescent="0.2">
      <c r="A7561" t="s">
        <v>392</v>
      </c>
      <c r="B7561" t="s">
        <v>393</v>
      </c>
      <c r="C7561">
        <f>-69.98434869 / 41.68761605</f>
        <v>-1.6787803026697661</v>
      </c>
      <c r="D7561" t="s">
        <v>331</v>
      </c>
      <c r="E7561" t="s">
        <v>70</v>
      </c>
      <c r="F7561" s="1">
        <v>42647</v>
      </c>
      <c r="G7561">
        <v>9.5</v>
      </c>
      <c r="O7561">
        <v>1.02</v>
      </c>
      <c r="P7561" t="s">
        <v>71</v>
      </c>
      <c r="Q7561">
        <v>14.7</v>
      </c>
      <c r="R7561" t="s">
        <v>71</v>
      </c>
    </row>
    <row r="7562" spans="1:58" x14ac:dyDescent="0.2">
      <c r="A7562" t="s">
        <v>392</v>
      </c>
      <c r="B7562" t="s">
        <v>393</v>
      </c>
      <c r="C7562">
        <f>-69.98434869 / 41.68761605</f>
        <v>-1.6787803026697661</v>
      </c>
      <c r="D7562" t="s">
        <v>331</v>
      </c>
      <c r="E7562" t="s">
        <v>70</v>
      </c>
      <c r="F7562" s="1">
        <v>42647</v>
      </c>
      <c r="G7562">
        <v>10</v>
      </c>
      <c r="O7562">
        <v>0.27</v>
      </c>
      <c r="P7562" t="s">
        <v>71</v>
      </c>
      <c r="Q7562">
        <v>12.1</v>
      </c>
      <c r="R7562" t="s">
        <v>71</v>
      </c>
    </row>
    <row r="7563" spans="1:58" x14ac:dyDescent="0.2">
      <c r="A7563" t="s">
        <v>392</v>
      </c>
      <c r="B7563" t="s">
        <v>393</v>
      </c>
      <c r="C7563">
        <f>-69.98434869 / 41.68761605</f>
        <v>-1.6787803026697661</v>
      </c>
      <c r="D7563" t="s">
        <v>331</v>
      </c>
      <c r="E7563" t="s">
        <v>70</v>
      </c>
      <c r="F7563" s="1">
        <v>42647</v>
      </c>
      <c r="G7563">
        <v>10.5</v>
      </c>
      <c r="O7563">
        <v>0.03</v>
      </c>
      <c r="P7563" t="s">
        <v>71</v>
      </c>
      <c r="Q7563">
        <v>11.4</v>
      </c>
      <c r="R7563" t="s">
        <v>71</v>
      </c>
    </row>
    <row r="7564" spans="1:58" x14ac:dyDescent="0.2">
      <c r="A7564" t="s">
        <v>392</v>
      </c>
      <c r="B7564" t="s">
        <v>393</v>
      </c>
      <c r="C7564">
        <f>-69.98434869 / 41.68761605</f>
        <v>-1.6787803026697661</v>
      </c>
      <c r="D7564" t="s">
        <v>331</v>
      </c>
      <c r="E7564" t="s">
        <v>70</v>
      </c>
      <c r="F7564" s="1">
        <v>42647</v>
      </c>
      <c r="G7564">
        <v>11</v>
      </c>
      <c r="O7564">
        <v>0.02</v>
      </c>
      <c r="P7564" t="s">
        <v>71</v>
      </c>
      <c r="Q7564">
        <v>10.8</v>
      </c>
      <c r="R7564" t="s">
        <v>71</v>
      </c>
    </row>
    <row r="7565" spans="1:58" x14ac:dyDescent="0.2">
      <c r="A7565" t="s">
        <v>392</v>
      </c>
      <c r="B7565" t="s">
        <v>393</v>
      </c>
      <c r="C7565">
        <f>-69.98434869 / 41.68761605</f>
        <v>-1.6787803026697661</v>
      </c>
      <c r="D7565" t="s">
        <v>331</v>
      </c>
      <c r="E7565" t="s">
        <v>70</v>
      </c>
      <c r="F7565" s="1">
        <v>42647</v>
      </c>
      <c r="G7565">
        <v>11.5</v>
      </c>
      <c r="O7565">
        <v>0.02</v>
      </c>
      <c r="P7565" t="s">
        <v>71</v>
      </c>
      <c r="Q7565">
        <v>10.5</v>
      </c>
      <c r="R7565" t="s">
        <v>71</v>
      </c>
    </row>
    <row r="7566" spans="1:58" x14ac:dyDescent="0.2">
      <c r="A7566" t="s">
        <v>392</v>
      </c>
      <c r="B7566" t="s">
        <v>393</v>
      </c>
      <c r="C7566">
        <f>-69.98434869 / 41.68761605</f>
        <v>-1.6787803026697661</v>
      </c>
      <c r="D7566" t="s">
        <v>331</v>
      </c>
      <c r="E7566" t="s">
        <v>70</v>
      </c>
      <c r="F7566" s="1">
        <v>42647</v>
      </c>
      <c r="G7566">
        <v>12</v>
      </c>
      <c r="O7566">
        <v>0.02</v>
      </c>
      <c r="P7566" t="s">
        <v>71</v>
      </c>
      <c r="Q7566">
        <v>10.1</v>
      </c>
      <c r="R7566" t="s">
        <v>71</v>
      </c>
    </row>
    <row r="7567" spans="1:58" x14ac:dyDescent="0.2">
      <c r="A7567" t="s">
        <v>392</v>
      </c>
      <c r="B7567" t="s">
        <v>393</v>
      </c>
      <c r="C7567">
        <f>-69.98434869 / 41.68761605</f>
        <v>-1.6787803026697661</v>
      </c>
      <c r="D7567" t="s">
        <v>331</v>
      </c>
      <c r="E7567" t="s">
        <v>70</v>
      </c>
      <c r="F7567" s="1">
        <v>42647</v>
      </c>
      <c r="G7567">
        <v>13</v>
      </c>
      <c r="O7567">
        <v>0.02</v>
      </c>
      <c r="P7567" t="s">
        <v>71</v>
      </c>
      <c r="Q7567">
        <v>9.6999999999999993</v>
      </c>
      <c r="R7567" t="s">
        <v>71</v>
      </c>
    </row>
    <row r="7568" spans="1:58" x14ac:dyDescent="0.2">
      <c r="A7568" t="s">
        <v>392</v>
      </c>
      <c r="B7568" t="s">
        <v>393</v>
      </c>
      <c r="C7568">
        <f>-69.98434869 / 41.68761605</f>
        <v>-1.6787803026697661</v>
      </c>
      <c r="D7568" t="s">
        <v>331</v>
      </c>
      <c r="E7568" t="s">
        <v>70</v>
      </c>
      <c r="F7568" s="1">
        <v>42647</v>
      </c>
      <c r="G7568">
        <v>14</v>
      </c>
      <c r="O7568">
        <v>0.02</v>
      </c>
      <c r="P7568" t="s">
        <v>71</v>
      </c>
      <c r="Q7568">
        <v>9.3000000000000007</v>
      </c>
      <c r="R7568" t="s">
        <v>71</v>
      </c>
    </row>
    <row r="7569" spans="1:58" x14ac:dyDescent="0.2">
      <c r="A7569" t="s">
        <v>392</v>
      </c>
      <c r="B7569" t="s">
        <v>393</v>
      </c>
      <c r="C7569">
        <f>-69.98434869 / 41.68761605</f>
        <v>-1.6787803026697661</v>
      </c>
      <c r="D7569" t="s">
        <v>331</v>
      </c>
      <c r="E7569" t="s">
        <v>70</v>
      </c>
      <c r="F7569" s="1">
        <v>42647</v>
      </c>
      <c r="G7569">
        <v>15</v>
      </c>
      <c r="K7569">
        <v>0.03</v>
      </c>
      <c r="L7569" t="s">
        <v>71</v>
      </c>
      <c r="O7569">
        <v>0.01</v>
      </c>
      <c r="P7569" t="s">
        <v>71</v>
      </c>
      <c r="Q7569">
        <v>9.1</v>
      </c>
      <c r="R7569" t="s">
        <v>71</v>
      </c>
      <c r="S7569">
        <v>2.21</v>
      </c>
      <c r="T7569" t="s">
        <v>71</v>
      </c>
      <c r="U7569">
        <v>68.45</v>
      </c>
      <c r="V7569" t="s">
        <v>71</v>
      </c>
      <c r="W7569">
        <v>112.94</v>
      </c>
      <c r="X7569" t="s">
        <v>71</v>
      </c>
      <c r="Y7569">
        <v>65.09</v>
      </c>
      <c r="AA7569">
        <v>-3.8</v>
      </c>
      <c r="AE7569">
        <v>54.3</v>
      </c>
      <c r="AF7569" t="s">
        <v>71</v>
      </c>
      <c r="AG7569">
        <v>6.6</v>
      </c>
      <c r="AH7569" t="s">
        <v>71</v>
      </c>
      <c r="AS7569">
        <v>72.69</v>
      </c>
      <c r="AT7569" t="s">
        <v>71</v>
      </c>
      <c r="BE7569">
        <v>72.709999999999994</v>
      </c>
      <c r="BF7569" t="s">
        <v>71</v>
      </c>
    </row>
    <row r="7570" spans="1:58" x14ac:dyDescent="0.2">
      <c r="A7570" t="s">
        <v>392</v>
      </c>
      <c r="B7570" t="s">
        <v>393</v>
      </c>
      <c r="C7570">
        <f>-69.98434869 / 41.68761605</f>
        <v>-1.6787803026697661</v>
      </c>
      <c r="D7570" t="s">
        <v>331</v>
      </c>
      <c r="E7570" t="s">
        <v>70</v>
      </c>
      <c r="F7570" s="1">
        <v>42647</v>
      </c>
      <c r="G7570">
        <v>15.5</v>
      </c>
      <c r="O7570">
        <v>0.01</v>
      </c>
      <c r="P7570" t="s">
        <v>71</v>
      </c>
      <c r="Q7570">
        <v>9.1999999999999993</v>
      </c>
      <c r="R7570" t="s">
        <v>71</v>
      </c>
    </row>
    <row r="7571" spans="1:58" x14ac:dyDescent="0.2">
      <c r="A7571" t="s">
        <v>394</v>
      </c>
      <c r="B7571" t="s">
        <v>395</v>
      </c>
      <c r="C7571">
        <f>-69.97496196 / 41.68826963</f>
        <v>-1.6785288183236116</v>
      </c>
      <c r="D7571" t="s">
        <v>396</v>
      </c>
      <c r="E7571" t="s">
        <v>70</v>
      </c>
      <c r="F7571" s="1">
        <v>37143</v>
      </c>
      <c r="G7571">
        <v>0.5</v>
      </c>
      <c r="I7571">
        <v>1.69</v>
      </c>
      <c r="J7571" t="s">
        <v>71</v>
      </c>
      <c r="K7571">
        <v>7.23</v>
      </c>
      <c r="L7571" t="s">
        <v>71</v>
      </c>
      <c r="M7571">
        <v>0.78</v>
      </c>
      <c r="N7571" t="s">
        <v>71</v>
      </c>
      <c r="O7571">
        <v>4.5999999999999996</v>
      </c>
      <c r="P7571" t="s">
        <v>71</v>
      </c>
      <c r="Q7571">
        <v>24.29</v>
      </c>
      <c r="R7571" t="s">
        <v>71</v>
      </c>
      <c r="S7571">
        <v>2.41</v>
      </c>
      <c r="T7571" t="s">
        <v>71</v>
      </c>
      <c r="U7571">
        <v>74.650000000000006</v>
      </c>
      <c r="V7571" t="s">
        <v>71</v>
      </c>
      <c r="W7571">
        <v>48.5</v>
      </c>
      <c r="X7571" t="s">
        <v>71</v>
      </c>
      <c r="Y7571">
        <v>66.34</v>
      </c>
      <c r="AA7571">
        <v>50.01</v>
      </c>
      <c r="AC7571">
        <v>63.58</v>
      </c>
      <c r="AE7571">
        <v>27</v>
      </c>
      <c r="AF7571" t="s">
        <v>71</v>
      </c>
      <c r="AG7571">
        <v>6.62</v>
      </c>
      <c r="AH7571" t="s">
        <v>71</v>
      </c>
      <c r="AS7571">
        <v>4.6500000000000004</v>
      </c>
      <c r="AT7571" t="s">
        <v>71</v>
      </c>
    </row>
    <row r="7572" spans="1:58" x14ac:dyDescent="0.2">
      <c r="A7572" t="s">
        <v>394</v>
      </c>
      <c r="B7572" t="s">
        <v>395</v>
      </c>
      <c r="C7572">
        <f>-69.97496196 / 41.68826963</f>
        <v>-1.6785288183236116</v>
      </c>
      <c r="D7572" t="s">
        <v>396</v>
      </c>
      <c r="E7572" t="s">
        <v>70</v>
      </c>
      <c r="F7572" s="1">
        <v>37143</v>
      </c>
      <c r="G7572">
        <v>1</v>
      </c>
      <c r="K7572">
        <v>27.55</v>
      </c>
      <c r="L7572" t="s">
        <v>71</v>
      </c>
      <c r="O7572">
        <v>2.2200000000000002</v>
      </c>
      <c r="P7572" t="s">
        <v>71</v>
      </c>
      <c r="Q7572">
        <v>23.87</v>
      </c>
      <c r="R7572" t="s">
        <v>71</v>
      </c>
      <c r="S7572">
        <v>3.69</v>
      </c>
      <c r="T7572" t="s">
        <v>71</v>
      </c>
      <c r="U7572">
        <v>114.29</v>
      </c>
      <c r="V7572" t="s">
        <v>71</v>
      </c>
      <c r="W7572">
        <v>67.400000000000006</v>
      </c>
      <c r="X7572" t="s">
        <v>71</v>
      </c>
      <c r="Y7572">
        <v>72.48</v>
      </c>
      <c r="AA7572">
        <v>63.13</v>
      </c>
      <c r="AE7572">
        <v>27.3</v>
      </c>
      <c r="AF7572" t="s">
        <v>71</v>
      </c>
      <c r="AG7572">
        <v>6.56</v>
      </c>
      <c r="AH7572" t="s">
        <v>71</v>
      </c>
      <c r="AS7572">
        <v>2.4700000000000002</v>
      </c>
      <c r="AT7572" t="s">
        <v>71</v>
      </c>
    </row>
    <row r="7573" spans="1:58" x14ac:dyDescent="0.2">
      <c r="A7573" t="s">
        <v>394</v>
      </c>
      <c r="B7573" t="s">
        <v>395</v>
      </c>
      <c r="C7573">
        <f>-69.97496196 / 41.68826963</f>
        <v>-1.6785288183236116</v>
      </c>
      <c r="D7573" t="s">
        <v>396</v>
      </c>
      <c r="E7573" t="s">
        <v>70</v>
      </c>
      <c r="F7573" s="1">
        <v>37143</v>
      </c>
      <c r="G7573">
        <v>1.5</v>
      </c>
      <c r="O7573">
        <v>0.48</v>
      </c>
      <c r="P7573" t="s">
        <v>71</v>
      </c>
      <c r="Q7573">
        <v>23.25</v>
      </c>
      <c r="R7573" t="s">
        <v>71</v>
      </c>
    </row>
    <row r="7574" spans="1:58" x14ac:dyDescent="0.2">
      <c r="A7574" t="s">
        <v>401</v>
      </c>
      <c r="B7574" t="s">
        <v>402</v>
      </c>
      <c r="C7574">
        <f>-69.95510307 / 41.68818192</f>
        <v>-1.6780559824903012</v>
      </c>
      <c r="D7574" t="s">
        <v>286</v>
      </c>
      <c r="E7574" t="s">
        <v>70</v>
      </c>
      <c r="F7574" s="1">
        <v>37143</v>
      </c>
      <c r="G7574">
        <v>0.5</v>
      </c>
      <c r="I7574">
        <v>5.26</v>
      </c>
      <c r="J7574" t="s">
        <v>71</v>
      </c>
      <c r="K7574">
        <v>6.89</v>
      </c>
      <c r="L7574" t="s">
        <v>71</v>
      </c>
      <c r="M7574">
        <v>2.37</v>
      </c>
      <c r="N7574" t="s">
        <v>71</v>
      </c>
      <c r="O7574">
        <v>7.46</v>
      </c>
      <c r="P7574" t="s">
        <v>71</v>
      </c>
      <c r="Q7574">
        <v>25.98</v>
      </c>
      <c r="R7574" t="s">
        <v>71</v>
      </c>
      <c r="S7574">
        <v>0.65</v>
      </c>
      <c r="T7574" t="s">
        <v>71</v>
      </c>
      <c r="U7574">
        <v>20.13</v>
      </c>
      <c r="V7574" t="s">
        <v>71</v>
      </c>
      <c r="W7574">
        <v>40.9</v>
      </c>
      <c r="X7574" t="s">
        <v>71</v>
      </c>
      <c r="Y7574">
        <v>47.44</v>
      </c>
      <c r="AA7574">
        <v>49.53</v>
      </c>
      <c r="AC7574">
        <v>47.57</v>
      </c>
      <c r="AE7574">
        <v>4.8</v>
      </c>
      <c r="AF7574" t="s">
        <v>71</v>
      </c>
      <c r="AG7574">
        <v>6.44</v>
      </c>
      <c r="AH7574" t="s">
        <v>71</v>
      </c>
      <c r="AS7574">
        <v>2.2000000000000002</v>
      </c>
      <c r="AT7574" t="s">
        <v>71</v>
      </c>
    </row>
    <row r="7575" spans="1:58" x14ac:dyDescent="0.2">
      <c r="A7575" t="s">
        <v>401</v>
      </c>
      <c r="B7575" t="s">
        <v>402</v>
      </c>
      <c r="C7575">
        <f>-69.95510307 / 41.68818192</f>
        <v>-1.6780559824903012</v>
      </c>
      <c r="D7575" t="s">
        <v>286</v>
      </c>
      <c r="E7575" t="s">
        <v>70</v>
      </c>
      <c r="F7575" s="1">
        <v>37143</v>
      </c>
      <c r="G7575">
        <v>1</v>
      </c>
      <c r="O7575">
        <v>7.42</v>
      </c>
      <c r="P7575" t="s">
        <v>71</v>
      </c>
      <c r="Q7575">
        <v>25.31</v>
      </c>
      <c r="R7575" t="s">
        <v>71</v>
      </c>
    </row>
    <row r="7576" spans="1:58" x14ac:dyDescent="0.2">
      <c r="A7576" t="s">
        <v>401</v>
      </c>
      <c r="B7576" t="s">
        <v>402</v>
      </c>
      <c r="C7576">
        <f>-69.95510307 / 41.68818192</f>
        <v>-1.6780559824903012</v>
      </c>
      <c r="D7576" t="s">
        <v>286</v>
      </c>
      <c r="E7576" t="s">
        <v>70</v>
      </c>
      <c r="F7576" s="1">
        <v>37143</v>
      </c>
      <c r="G7576">
        <v>2</v>
      </c>
      <c r="O7576">
        <v>6.56</v>
      </c>
      <c r="P7576" t="s">
        <v>71</v>
      </c>
      <c r="Q7576">
        <v>24.17</v>
      </c>
      <c r="R7576" t="s">
        <v>71</v>
      </c>
    </row>
    <row r="7577" spans="1:58" x14ac:dyDescent="0.2">
      <c r="A7577" t="s">
        <v>401</v>
      </c>
      <c r="B7577" t="s">
        <v>402</v>
      </c>
      <c r="C7577">
        <f>-69.95510307 / 41.68818192</f>
        <v>-1.6780559824903012</v>
      </c>
      <c r="D7577" t="s">
        <v>286</v>
      </c>
      <c r="E7577" t="s">
        <v>70</v>
      </c>
      <c r="F7577" s="1">
        <v>37143</v>
      </c>
      <c r="G7577">
        <v>3</v>
      </c>
      <c r="K7577">
        <v>123.31</v>
      </c>
      <c r="L7577" t="s">
        <v>71</v>
      </c>
      <c r="O7577">
        <v>0.72</v>
      </c>
      <c r="P7577" t="s">
        <v>71</v>
      </c>
      <c r="Q7577">
        <v>22.28</v>
      </c>
      <c r="R7577" t="s">
        <v>71</v>
      </c>
      <c r="S7577">
        <v>0.7</v>
      </c>
      <c r="T7577" t="s">
        <v>71</v>
      </c>
      <c r="U7577">
        <v>21.68</v>
      </c>
      <c r="V7577" t="s">
        <v>71</v>
      </c>
      <c r="W7577">
        <v>45.5</v>
      </c>
      <c r="X7577" t="s">
        <v>71</v>
      </c>
      <c r="Y7577">
        <v>48.51</v>
      </c>
      <c r="AA7577">
        <v>77.83</v>
      </c>
      <c r="AE7577">
        <v>5.0999999999999996</v>
      </c>
      <c r="AF7577" t="s">
        <v>71</v>
      </c>
      <c r="AG7577">
        <v>6.34</v>
      </c>
      <c r="AH7577" t="s">
        <v>71</v>
      </c>
      <c r="AS7577">
        <v>10.220000000000001</v>
      </c>
      <c r="AT7577" t="s">
        <v>71</v>
      </c>
    </row>
    <row r="7578" spans="1:58" x14ac:dyDescent="0.2">
      <c r="A7578" t="s">
        <v>401</v>
      </c>
      <c r="B7578" t="s">
        <v>402</v>
      </c>
      <c r="C7578">
        <f>-69.95510307 / 41.68818192</f>
        <v>-1.6780559824903012</v>
      </c>
      <c r="D7578" t="s">
        <v>286</v>
      </c>
      <c r="E7578" t="s">
        <v>70</v>
      </c>
      <c r="F7578" s="1">
        <v>37143</v>
      </c>
      <c r="G7578">
        <v>4</v>
      </c>
      <c r="O7578">
        <v>0.34</v>
      </c>
      <c r="P7578" t="s">
        <v>71</v>
      </c>
      <c r="Q7578">
        <v>15.07</v>
      </c>
      <c r="R7578" t="s">
        <v>71</v>
      </c>
    </row>
    <row r="7579" spans="1:58" x14ac:dyDescent="0.2">
      <c r="A7579" t="s">
        <v>401</v>
      </c>
      <c r="B7579" t="s">
        <v>402</v>
      </c>
      <c r="C7579">
        <f>-69.95510307 / 41.68818192</f>
        <v>-1.6780559824903012</v>
      </c>
      <c r="D7579" t="s">
        <v>286</v>
      </c>
      <c r="E7579" t="s">
        <v>70</v>
      </c>
      <c r="F7579" s="1">
        <v>37143</v>
      </c>
      <c r="G7579">
        <v>5</v>
      </c>
      <c r="K7579">
        <v>4.18</v>
      </c>
      <c r="L7579" t="s">
        <v>71</v>
      </c>
      <c r="O7579">
        <v>0.28999999999999998</v>
      </c>
      <c r="P7579" t="s">
        <v>71</v>
      </c>
      <c r="Q7579">
        <v>11.57</v>
      </c>
      <c r="R7579" t="s">
        <v>71</v>
      </c>
      <c r="S7579">
        <v>2.83</v>
      </c>
      <c r="T7579" t="s">
        <v>71</v>
      </c>
      <c r="U7579">
        <v>87.66</v>
      </c>
      <c r="V7579" t="s">
        <v>71</v>
      </c>
      <c r="W7579">
        <v>53</v>
      </c>
      <c r="X7579" t="s">
        <v>71</v>
      </c>
      <c r="Y7579">
        <v>68.66</v>
      </c>
      <c r="AA7579">
        <v>44.63</v>
      </c>
      <c r="AE7579">
        <v>11.7</v>
      </c>
      <c r="AF7579" t="s">
        <v>71</v>
      </c>
      <c r="AG7579">
        <v>6.2</v>
      </c>
      <c r="AH7579" t="s">
        <v>71</v>
      </c>
      <c r="AS7579">
        <v>0.56999999999999995</v>
      </c>
      <c r="AT7579" t="s">
        <v>71</v>
      </c>
    </row>
    <row r="7580" spans="1:58" x14ac:dyDescent="0.2">
      <c r="A7580" t="s">
        <v>401</v>
      </c>
      <c r="B7580" t="s">
        <v>402</v>
      </c>
      <c r="C7580">
        <f>-69.95510307 / 41.68818192</f>
        <v>-1.6780559824903012</v>
      </c>
      <c r="D7580" t="s">
        <v>286</v>
      </c>
      <c r="E7580" t="s">
        <v>70</v>
      </c>
      <c r="F7580" s="1">
        <v>37873</v>
      </c>
      <c r="G7580">
        <v>0.5</v>
      </c>
      <c r="I7580">
        <v>5.33</v>
      </c>
      <c r="J7580" t="s">
        <v>71</v>
      </c>
      <c r="K7580">
        <v>3.38</v>
      </c>
      <c r="L7580" t="s">
        <v>71</v>
      </c>
      <c r="M7580">
        <v>2.4300000000000002</v>
      </c>
      <c r="N7580" t="s">
        <v>71</v>
      </c>
      <c r="O7580">
        <v>7.31</v>
      </c>
      <c r="P7580" t="s">
        <v>71</v>
      </c>
      <c r="Q7580">
        <v>21.36</v>
      </c>
      <c r="R7580" t="s">
        <v>71</v>
      </c>
      <c r="S7580">
        <v>0.2</v>
      </c>
      <c r="T7580" t="s">
        <v>71</v>
      </c>
      <c r="U7580">
        <v>6.19</v>
      </c>
      <c r="V7580" t="s">
        <v>71</v>
      </c>
      <c r="W7580">
        <v>41</v>
      </c>
      <c r="X7580" t="s">
        <v>71</v>
      </c>
      <c r="Y7580">
        <v>30.44</v>
      </c>
      <c r="AA7580">
        <v>42.55</v>
      </c>
      <c r="AC7580">
        <v>47.21</v>
      </c>
      <c r="AE7580">
        <v>0.59</v>
      </c>
      <c r="AF7580" t="s">
        <v>71</v>
      </c>
      <c r="AG7580">
        <v>6.5</v>
      </c>
      <c r="AH7580" t="s">
        <v>71</v>
      </c>
      <c r="AS7580">
        <v>1.57</v>
      </c>
      <c r="AT7580" t="s">
        <v>71</v>
      </c>
    </row>
    <row r="7581" spans="1:58" x14ac:dyDescent="0.2">
      <c r="A7581" t="s">
        <v>401</v>
      </c>
      <c r="B7581" t="s">
        <v>402</v>
      </c>
      <c r="C7581">
        <f>-69.95510307 / 41.68818192</f>
        <v>-1.6780559824903012</v>
      </c>
      <c r="D7581" t="s">
        <v>286</v>
      </c>
      <c r="E7581" t="s">
        <v>70</v>
      </c>
      <c r="F7581" s="1">
        <v>37873</v>
      </c>
      <c r="G7581">
        <v>1</v>
      </c>
      <c r="O7581">
        <v>7.19</v>
      </c>
      <c r="P7581" t="s">
        <v>71</v>
      </c>
      <c r="Q7581">
        <v>20.95</v>
      </c>
      <c r="R7581" t="s">
        <v>71</v>
      </c>
    </row>
    <row r="7582" spans="1:58" x14ac:dyDescent="0.2">
      <c r="A7582" t="s">
        <v>401</v>
      </c>
      <c r="B7582" t="s">
        <v>402</v>
      </c>
      <c r="C7582">
        <f>-69.95510307 / 41.68818192</f>
        <v>-1.6780559824903012</v>
      </c>
      <c r="D7582" t="s">
        <v>286</v>
      </c>
      <c r="E7582" t="s">
        <v>70</v>
      </c>
      <c r="F7582" s="1">
        <v>37873</v>
      </c>
      <c r="G7582">
        <v>1.5</v>
      </c>
      <c r="O7582">
        <v>7.09</v>
      </c>
      <c r="P7582" t="s">
        <v>71</v>
      </c>
      <c r="Q7582">
        <v>20.86</v>
      </c>
      <c r="R7582" t="s">
        <v>71</v>
      </c>
    </row>
    <row r="7583" spans="1:58" x14ac:dyDescent="0.2">
      <c r="A7583" t="s">
        <v>401</v>
      </c>
      <c r="B7583" t="s">
        <v>402</v>
      </c>
      <c r="C7583">
        <f>-69.95510307 / 41.68818192</f>
        <v>-1.6780559824903012</v>
      </c>
      <c r="D7583" t="s">
        <v>286</v>
      </c>
      <c r="E7583" t="s">
        <v>70</v>
      </c>
      <c r="F7583" s="1">
        <v>37873</v>
      </c>
      <c r="G7583">
        <v>2</v>
      </c>
      <c r="O7583">
        <v>6.85</v>
      </c>
      <c r="P7583" t="s">
        <v>71</v>
      </c>
      <c r="Q7583">
        <v>20.5</v>
      </c>
      <c r="R7583" t="s">
        <v>71</v>
      </c>
    </row>
    <row r="7584" spans="1:58" x14ac:dyDescent="0.2">
      <c r="A7584" t="s">
        <v>401</v>
      </c>
      <c r="B7584" t="s">
        <v>402</v>
      </c>
      <c r="C7584">
        <f>-69.95510307 / 41.68818192</f>
        <v>-1.6780559824903012</v>
      </c>
      <c r="D7584" t="s">
        <v>286</v>
      </c>
      <c r="E7584" t="s">
        <v>70</v>
      </c>
      <c r="F7584" s="1">
        <v>37873</v>
      </c>
      <c r="G7584">
        <v>2.5</v>
      </c>
      <c r="O7584">
        <v>6.34</v>
      </c>
      <c r="P7584" t="s">
        <v>71</v>
      </c>
      <c r="Q7584">
        <v>20.329999999999998</v>
      </c>
      <c r="R7584" t="s">
        <v>71</v>
      </c>
    </row>
    <row r="7585" spans="1:46" x14ac:dyDescent="0.2">
      <c r="A7585" t="s">
        <v>401</v>
      </c>
      <c r="B7585" t="s">
        <v>402</v>
      </c>
      <c r="C7585">
        <f>-69.95510307 / 41.68818192</f>
        <v>-1.6780559824903012</v>
      </c>
      <c r="D7585" t="s">
        <v>286</v>
      </c>
      <c r="E7585" t="s">
        <v>70</v>
      </c>
      <c r="F7585" s="1">
        <v>37873</v>
      </c>
      <c r="G7585">
        <v>3</v>
      </c>
      <c r="O7585">
        <v>1.36</v>
      </c>
      <c r="P7585" t="s">
        <v>71</v>
      </c>
      <c r="Q7585">
        <v>19.48</v>
      </c>
      <c r="R7585" t="s">
        <v>71</v>
      </c>
    </row>
    <row r="7586" spans="1:46" x14ac:dyDescent="0.2">
      <c r="A7586" t="s">
        <v>401</v>
      </c>
      <c r="B7586" t="s">
        <v>402</v>
      </c>
      <c r="C7586">
        <f>-69.95510307 / 41.68818192</f>
        <v>-1.6780559824903012</v>
      </c>
      <c r="D7586" t="s">
        <v>286</v>
      </c>
      <c r="E7586" t="s">
        <v>70</v>
      </c>
      <c r="F7586" s="1">
        <v>37873</v>
      </c>
      <c r="G7586">
        <v>3.5</v>
      </c>
      <c r="O7586">
        <v>0.34</v>
      </c>
      <c r="P7586" t="s">
        <v>71</v>
      </c>
      <c r="Q7586">
        <v>17.739999999999998</v>
      </c>
      <c r="R7586" t="s">
        <v>71</v>
      </c>
    </row>
    <row r="7587" spans="1:46" x14ac:dyDescent="0.2">
      <c r="A7587" t="s">
        <v>401</v>
      </c>
      <c r="B7587" t="s">
        <v>402</v>
      </c>
      <c r="C7587">
        <f>-69.95510307 / 41.68818192</f>
        <v>-1.6780559824903012</v>
      </c>
      <c r="D7587" t="s">
        <v>286</v>
      </c>
      <c r="E7587" t="s">
        <v>70</v>
      </c>
      <c r="F7587" s="1">
        <v>37873</v>
      </c>
      <c r="G7587">
        <v>4</v>
      </c>
      <c r="O7587">
        <v>0.24</v>
      </c>
      <c r="P7587" t="s">
        <v>71</v>
      </c>
      <c r="Q7587">
        <v>15.35</v>
      </c>
      <c r="R7587" t="s">
        <v>71</v>
      </c>
    </row>
    <row r="7588" spans="1:46" x14ac:dyDescent="0.2">
      <c r="A7588" t="s">
        <v>401</v>
      </c>
      <c r="B7588" t="s">
        <v>402</v>
      </c>
      <c r="C7588">
        <f>-69.95510307 / 41.68818192</f>
        <v>-1.6780559824903012</v>
      </c>
      <c r="D7588" t="s">
        <v>286</v>
      </c>
      <c r="E7588" t="s">
        <v>70</v>
      </c>
      <c r="F7588" s="1">
        <v>37873</v>
      </c>
      <c r="G7588">
        <v>4.5</v>
      </c>
      <c r="K7588">
        <v>122.44</v>
      </c>
      <c r="L7588" t="s">
        <v>71</v>
      </c>
      <c r="O7588">
        <v>0.19</v>
      </c>
      <c r="P7588" t="s">
        <v>71</v>
      </c>
      <c r="Q7588">
        <v>13.26</v>
      </c>
      <c r="R7588" t="s">
        <v>71</v>
      </c>
      <c r="S7588">
        <v>2.2000000000000002</v>
      </c>
      <c r="T7588" t="s">
        <v>71</v>
      </c>
      <c r="U7588">
        <v>68.14</v>
      </c>
      <c r="V7588" t="s">
        <v>71</v>
      </c>
      <c r="W7588">
        <v>61.4</v>
      </c>
      <c r="X7588" t="s">
        <v>71</v>
      </c>
      <c r="Y7588">
        <v>65.02</v>
      </c>
      <c r="AA7588">
        <v>77.760000000000005</v>
      </c>
      <c r="AE7588">
        <v>1.52</v>
      </c>
      <c r="AF7588" t="s">
        <v>71</v>
      </c>
      <c r="AG7588">
        <v>6.17</v>
      </c>
      <c r="AH7588" t="s">
        <v>71</v>
      </c>
      <c r="AS7588">
        <v>23.56</v>
      </c>
      <c r="AT7588" t="s">
        <v>71</v>
      </c>
    </row>
    <row r="7589" spans="1:46" x14ac:dyDescent="0.2">
      <c r="A7589" t="s">
        <v>401</v>
      </c>
      <c r="B7589" t="s">
        <v>402</v>
      </c>
      <c r="C7589">
        <f>-69.95510307 / 41.68818192</f>
        <v>-1.6780559824903012</v>
      </c>
      <c r="D7589" t="s">
        <v>286</v>
      </c>
      <c r="E7589" t="s">
        <v>70</v>
      </c>
      <c r="F7589" s="1">
        <v>37873</v>
      </c>
      <c r="G7589">
        <v>5</v>
      </c>
      <c r="O7589">
        <v>0.21</v>
      </c>
      <c r="P7589" t="s">
        <v>71</v>
      </c>
      <c r="Q7589">
        <v>12.08</v>
      </c>
      <c r="R7589" t="s">
        <v>71</v>
      </c>
    </row>
    <row r="7590" spans="1:46" x14ac:dyDescent="0.2">
      <c r="A7590" t="s">
        <v>401</v>
      </c>
      <c r="B7590" t="s">
        <v>402</v>
      </c>
      <c r="C7590">
        <f>-69.95510307 / 41.68818192</f>
        <v>-1.6780559824903012</v>
      </c>
      <c r="D7590" t="s">
        <v>286</v>
      </c>
      <c r="E7590" t="s">
        <v>70</v>
      </c>
      <c r="F7590" s="1">
        <v>38257</v>
      </c>
      <c r="G7590">
        <v>0.5</v>
      </c>
      <c r="I7590">
        <v>5.26</v>
      </c>
      <c r="J7590" t="s">
        <v>71</v>
      </c>
      <c r="K7590">
        <v>4.12</v>
      </c>
      <c r="L7590" t="s">
        <v>71</v>
      </c>
      <c r="M7590">
        <v>1.86</v>
      </c>
      <c r="N7590" t="s">
        <v>71</v>
      </c>
      <c r="O7590">
        <v>8.83</v>
      </c>
      <c r="P7590" t="s">
        <v>71</v>
      </c>
      <c r="Q7590">
        <v>20.94</v>
      </c>
      <c r="R7590" t="s">
        <v>71</v>
      </c>
      <c r="S7590">
        <v>0.98</v>
      </c>
      <c r="T7590" t="s">
        <v>71</v>
      </c>
      <c r="U7590">
        <v>30.35</v>
      </c>
      <c r="V7590" t="s">
        <v>71</v>
      </c>
      <c r="W7590">
        <v>41.96</v>
      </c>
      <c r="X7590" t="s">
        <v>71</v>
      </c>
      <c r="Y7590">
        <v>53.36</v>
      </c>
      <c r="AA7590">
        <v>44.49</v>
      </c>
      <c r="AC7590">
        <v>51.06</v>
      </c>
      <c r="AE7590">
        <v>14.33</v>
      </c>
      <c r="AF7590" t="s">
        <v>71</v>
      </c>
      <c r="AG7590">
        <v>6.78</v>
      </c>
      <c r="AH7590" t="s">
        <v>71</v>
      </c>
      <c r="AS7590">
        <v>1.82</v>
      </c>
      <c r="AT7590" t="s">
        <v>71</v>
      </c>
    </row>
    <row r="7591" spans="1:46" x14ac:dyDescent="0.2">
      <c r="A7591" t="s">
        <v>401</v>
      </c>
      <c r="B7591" t="s">
        <v>402</v>
      </c>
      <c r="C7591">
        <f>-69.95510307 / 41.68818192</f>
        <v>-1.6780559824903012</v>
      </c>
      <c r="D7591" t="s">
        <v>286</v>
      </c>
      <c r="E7591" t="s">
        <v>70</v>
      </c>
      <c r="F7591" s="1">
        <v>38257</v>
      </c>
      <c r="G7591">
        <v>1</v>
      </c>
      <c r="O7591">
        <v>9</v>
      </c>
      <c r="P7591" t="s">
        <v>71</v>
      </c>
      <c r="Q7591">
        <v>19.98</v>
      </c>
      <c r="R7591" t="s">
        <v>71</v>
      </c>
    </row>
    <row r="7592" spans="1:46" x14ac:dyDescent="0.2">
      <c r="A7592" t="s">
        <v>401</v>
      </c>
      <c r="B7592" t="s">
        <v>402</v>
      </c>
      <c r="C7592">
        <f>-69.95510307 / 41.68818192</f>
        <v>-1.6780559824903012</v>
      </c>
      <c r="D7592" t="s">
        <v>286</v>
      </c>
      <c r="E7592" t="s">
        <v>70</v>
      </c>
      <c r="F7592" s="1">
        <v>38257</v>
      </c>
      <c r="G7592">
        <v>1.5</v>
      </c>
      <c r="O7592">
        <v>8.92</v>
      </c>
      <c r="P7592" t="s">
        <v>71</v>
      </c>
      <c r="Q7592">
        <v>19.8</v>
      </c>
      <c r="R7592" t="s">
        <v>71</v>
      </c>
    </row>
    <row r="7593" spans="1:46" x14ac:dyDescent="0.2">
      <c r="A7593" t="s">
        <v>401</v>
      </c>
      <c r="B7593" t="s">
        <v>402</v>
      </c>
      <c r="C7593">
        <f>-69.95510307 / 41.68818192</f>
        <v>-1.6780559824903012</v>
      </c>
      <c r="D7593" t="s">
        <v>286</v>
      </c>
      <c r="E7593" t="s">
        <v>70</v>
      </c>
      <c r="F7593" s="1">
        <v>38257</v>
      </c>
      <c r="G7593">
        <v>2</v>
      </c>
      <c r="O7593">
        <v>5.31</v>
      </c>
      <c r="P7593" t="s">
        <v>71</v>
      </c>
      <c r="Q7593">
        <v>18.93</v>
      </c>
      <c r="R7593" t="s">
        <v>71</v>
      </c>
    </row>
    <row r="7594" spans="1:46" x14ac:dyDescent="0.2">
      <c r="A7594" t="s">
        <v>401</v>
      </c>
      <c r="B7594" t="s">
        <v>402</v>
      </c>
      <c r="C7594">
        <f>-69.95510307 / 41.68818192</f>
        <v>-1.6780559824903012</v>
      </c>
      <c r="D7594" t="s">
        <v>286</v>
      </c>
      <c r="E7594" t="s">
        <v>70</v>
      </c>
      <c r="F7594" s="1">
        <v>38257</v>
      </c>
      <c r="G7594">
        <v>2.5</v>
      </c>
      <c r="O7594">
        <v>4.01</v>
      </c>
      <c r="P7594" t="s">
        <v>71</v>
      </c>
      <c r="Q7594">
        <v>18.03</v>
      </c>
      <c r="R7594" t="s">
        <v>71</v>
      </c>
    </row>
    <row r="7595" spans="1:46" x14ac:dyDescent="0.2">
      <c r="A7595" t="s">
        <v>401</v>
      </c>
      <c r="B7595" t="s">
        <v>402</v>
      </c>
      <c r="C7595">
        <f>-69.95510307 / 41.68818192</f>
        <v>-1.6780559824903012</v>
      </c>
      <c r="D7595" t="s">
        <v>286</v>
      </c>
      <c r="E7595" t="s">
        <v>70</v>
      </c>
      <c r="F7595" s="1">
        <v>38257</v>
      </c>
      <c r="G7595">
        <v>3</v>
      </c>
      <c r="O7595">
        <v>2.04</v>
      </c>
      <c r="P7595" t="s">
        <v>71</v>
      </c>
      <c r="Q7595">
        <v>17.36</v>
      </c>
      <c r="R7595" t="s">
        <v>71</v>
      </c>
    </row>
    <row r="7596" spans="1:46" x14ac:dyDescent="0.2">
      <c r="A7596" t="s">
        <v>401</v>
      </c>
      <c r="B7596" t="s">
        <v>402</v>
      </c>
      <c r="C7596">
        <f>-69.95510307 / 41.68818192</f>
        <v>-1.6780559824903012</v>
      </c>
      <c r="D7596" t="s">
        <v>286</v>
      </c>
      <c r="E7596" t="s">
        <v>70</v>
      </c>
      <c r="F7596" s="1">
        <v>38257</v>
      </c>
      <c r="G7596">
        <v>3.5</v>
      </c>
      <c r="O7596">
        <v>0.4</v>
      </c>
      <c r="P7596" t="s">
        <v>71</v>
      </c>
      <c r="Q7596">
        <v>15.49</v>
      </c>
      <c r="R7596" t="s">
        <v>71</v>
      </c>
    </row>
    <row r="7597" spans="1:46" x14ac:dyDescent="0.2">
      <c r="A7597" t="s">
        <v>401</v>
      </c>
      <c r="B7597" t="s">
        <v>402</v>
      </c>
      <c r="C7597">
        <f>-69.95510307 / 41.68818192</f>
        <v>-1.6780559824903012</v>
      </c>
      <c r="D7597" t="s">
        <v>286</v>
      </c>
      <c r="E7597" t="s">
        <v>70</v>
      </c>
      <c r="F7597" s="1">
        <v>38257</v>
      </c>
      <c r="G7597">
        <v>4</v>
      </c>
      <c r="O7597">
        <v>0.03</v>
      </c>
      <c r="P7597" t="s">
        <v>71</v>
      </c>
      <c r="Q7597">
        <v>13.93</v>
      </c>
      <c r="R7597" t="s">
        <v>71</v>
      </c>
    </row>
    <row r="7598" spans="1:46" x14ac:dyDescent="0.2">
      <c r="A7598" t="s">
        <v>401</v>
      </c>
      <c r="B7598" t="s">
        <v>402</v>
      </c>
      <c r="C7598">
        <f>-69.95510307 / 41.68818192</f>
        <v>-1.6780559824903012</v>
      </c>
      <c r="D7598" t="s">
        <v>286</v>
      </c>
      <c r="E7598" t="s">
        <v>70</v>
      </c>
      <c r="F7598" s="1">
        <v>38257</v>
      </c>
      <c r="G7598">
        <v>4.2</v>
      </c>
      <c r="K7598">
        <v>62.85</v>
      </c>
      <c r="L7598" t="s">
        <v>71</v>
      </c>
      <c r="S7598">
        <v>1.68</v>
      </c>
      <c r="T7598" t="s">
        <v>71</v>
      </c>
      <c r="U7598">
        <v>52.04</v>
      </c>
      <c r="V7598" t="s">
        <v>71</v>
      </c>
      <c r="W7598">
        <v>50.18</v>
      </c>
      <c r="X7598" t="s">
        <v>71</v>
      </c>
      <c r="Y7598">
        <v>61.14</v>
      </c>
      <c r="AA7598">
        <v>71.22</v>
      </c>
      <c r="AE7598">
        <v>29.87</v>
      </c>
      <c r="AF7598" t="s">
        <v>71</v>
      </c>
      <c r="AG7598">
        <v>6.08</v>
      </c>
      <c r="AH7598" t="s">
        <v>71</v>
      </c>
      <c r="AS7598">
        <v>70.39</v>
      </c>
      <c r="AT7598" t="s">
        <v>71</v>
      </c>
    </row>
    <row r="7599" spans="1:46" x14ac:dyDescent="0.2">
      <c r="A7599" t="s">
        <v>401</v>
      </c>
      <c r="B7599" t="s">
        <v>402</v>
      </c>
      <c r="C7599">
        <f>-69.95510307 / 41.68818192</f>
        <v>-1.6780559824903012</v>
      </c>
      <c r="D7599" t="s">
        <v>286</v>
      </c>
      <c r="E7599" t="s">
        <v>70</v>
      </c>
      <c r="F7599" s="1">
        <v>38257</v>
      </c>
      <c r="G7599">
        <v>4.5</v>
      </c>
      <c r="O7599">
        <v>0.25</v>
      </c>
      <c r="P7599" t="s">
        <v>71</v>
      </c>
      <c r="Q7599">
        <v>12.43</v>
      </c>
      <c r="R7599" t="s">
        <v>71</v>
      </c>
    </row>
    <row r="7600" spans="1:46" x14ac:dyDescent="0.2">
      <c r="A7600" t="s">
        <v>401</v>
      </c>
      <c r="B7600" t="s">
        <v>402</v>
      </c>
      <c r="C7600">
        <f>-69.95510307 / 41.68818192</f>
        <v>-1.6780559824903012</v>
      </c>
      <c r="D7600" t="s">
        <v>286</v>
      </c>
      <c r="E7600" t="s">
        <v>70</v>
      </c>
      <c r="F7600" s="1">
        <v>38257</v>
      </c>
      <c r="G7600">
        <v>5</v>
      </c>
      <c r="O7600">
        <v>0.24</v>
      </c>
      <c r="P7600" t="s">
        <v>71</v>
      </c>
      <c r="Q7600">
        <v>11.08</v>
      </c>
      <c r="R7600" t="s">
        <v>71</v>
      </c>
    </row>
    <row r="7601" spans="1:46" x14ac:dyDescent="0.2">
      <c r="A7601" t="s">
        <v>401</v>
      </c>
      <c r="B7601" t="s">
        <v>402</v>
      </c>
      <c r="C7601">
        <f>-69.95510307 / 41.68818192</f>
        <v>-1.6780559824903012</v>
      </c>
      <c r="D7601" t="s">
        <v>286</v>
      </c>
      <c r="E7601" t="s">
        <v>70</v>
      </c>
      <c r="F7601" s="1">
        <v>38622</v>
      </c>
      <c r="G7601">
        <v>0.5</v>
      </c>
      <c r="I7601">
        <v>5.14</v>
      </c>
      <c r="J7601" t="s">
        <v>71</v>
      </c>
      <c r="K7601">
        <v>29.36</v>
      </c>
      <c r="L7601" t="s">
        <v>71</v>
      </c>
      <c r="M7601">
        <v>1.85</v>
      </c>
      <c r="N7601" t="s">
        <v>71</v>
      </c>
      <c r="O7601">
        <v>7.79</v>
      </c>
      <c r="P7601" t="s">
        <v>71</v>
      </c>
      <c r="Q7601">
        <v>20.9</v>
      </c>
      <c r="R7601" t="s">
        <v>71</v>
      </c>
      <c r="S7601">
        <v>0.9</v>
      </c>
      <c r="T7601" t="s">
        <v>71</v>
      </c>
      <c r="U7601">
        <v>27.88</v>
      </c>
      <c r="V7601" t="s">
        <v>71</v>
      </c>
      <c r="W7601">
        <v>45.95</v>
      </c>
      <c r="X7601" t="s">
        <v>71</v>
      </c>
      <c r="Y7601">
        <v>52.14</v>
      </c>
      <c r="AA7601">
        <v>63.75</v>
      </c>
      <c r="AC7601">
        <v>51.14</v>
      </c>
      <c r="AE7601">
        <v>14.53</v>
      </c>
      <c r="AF7601" t="s">
        <v>71</v>
      </c>
      <c r="AG7601">
        <v>6.66</v>
      </c>
      <c r="AH7601" t="s">
        <v>71</v>
      </c>
      <c r="AS7601">
        <v>0.81</v>
      </c>
      <c r="AT7601" t="s">
        <v>71</v>
      </c>
    </row>
    <row r="7602" spans="1:46" x14ac:dyDescent="0.2">
      <c r="A7602" t="s">
        <v>401</v>
      </c>
      <c r="B7602" t="s">
        <v>402</v>
      </c>
      <c r="C7602">
        <f>-69.95510307 / 41.68818192</f>
        <v>-1.6780559824903012</v>
      </c>
      <c r="D7602" t="s">
        <v>286</v>
      </c>
      <c r="E7602" t="s">
        <v>70</v>
      </c>
      <c r="F7602" s="1">
        <v>38622</v>
      </c>
      <c r="G7602">
        <v>1</v>
      </c>
      <c r="O7602">
        <v>7.78</v>
      </c>
      <c r="P7602" t="s">
        <v>71</v>
      </c>
      <c r="Q7602">
        <v>20.87</v>
      </c>
      <c r="R7602" t="s">
        <v>71</v>
      </c>
    </row>
    <row r="7603" spans="1:46" x14ac:dyDescent="0.2">
      <c r="A7603" t="s">
        <v>401</v>
      </c>
      <c r="B7603" t="s">
        <v>402</v>
      </c>
      <c r="C7603">
        <f>-69.95510307 / 41.68818192</f>
        <v>-1.6780559824903012</v>
      </c>
      <c r="D7603" t="s">
        <v>286</v>
      </c>
      <c r="E7603" t="s">
        <v>70</v>
      </c>
      <c r="F7603" s="1">
        <v>38622</v>
      </c>
      <c r="G7603">
        <v>1.5</v>
      </c>
      <c r="O7603">
        <v>7.55</v>
      </c>
      <c r="P7603" t="s">
        <v>71</v>
      </c>
      <c r="Q7603">
        <v>20.77</v>
      </c>
      <c r="R7603" t="s">
        <v>71</v>
      </c>
    </row>
    <row r="7604" spans="1:46" x14ac:dyDescent="0.2">
      <c r="A7604" t="s">
        <v>401</v>
      </c>
      <c r="B7604" t="s">
        <v>402</v>
      </c>
      <c r="C7604">
        <f>-69.95510307 / 41.68818192</f>
        <v>-1.6780559824903012</v>
      </c>
      <c r="D7604" t="s">
        <v>286</v>
      </c>
      <c r="E7604" t="s">
        <v>70</v>
      </c>
      <c r="F7604" s="1">
        <v>38622</v>
      </c>
      <c r="G7604">
        <v>2</v>
      </c>
      <c r="O7604">
        <v>6.76</v>
      </c>
      <c r="P7604" t="s">
        <v>71</v>
      </c>
      <c r="Q7604">
        <v>20.65</v>
      </c>
      <c r="R7604" t="s">
        <v>71</v>
      </c>
    </row>
    <row r="7605" spans="1:46" x14ac:dyDescent="0.2">
      <c r="A7605" t="s">
        <v>401</v>
      </c>
      <c r="B7605" t="s">
        <v>402</v>
      </c>
      <c r="C7605">
        <f>-69.95510307 / 41.68818192</f>
        <v>-1.6780559824903012</v>
      </c>
      <c r="D7605" t="s">
        <v>286</v>
      </c>
      <c r="E7605" t="s">
        <v>70</v>
      </c>
      <c r="F7605" s="1">
        <v>38622</v>
      </c>
      <c r="G7605">
        <v>2.5</v>
      </c>
      <c r="O7605">
        <v>3.92</v>
      </c>
      <c r="P7605" t="s">
        <v>71</v>
      </c>
      <c r="Q7605">
        <v>19.920000000000002</v>
      </c>
      <c r="R7605" t="s">
        <v>71</v>
      </c>
    </row>
    <row r="7606" spans="1:46" x14ac:dyDescent="0.2">
      <c r="A7606" t="s">
        <v>401</v>
      </c>
      <c r="B7606" t="s">
        <v>402</v>
      </c>
      <c r="C7606">
        <f>-69.95510307 / 41.68818192</f>
        <v>-1.6780559824903012</v>
      </c>
      <c r="D7606" t="s">
        <v>286</v>
      </c>
      <c r="E7606" t="s">
        <v>70</v>
      </c>
      <c r="F7606" s="1">
        <v>38622</v>
      </c>
      <c r="G7606">
        <v>3</v>
      </c>
      <c r="O7606">
        <v>0.46</v>
      </c>
      <c r="P7606" t="s">
        <v>71</v>
      </c>
      <c r="Q7606">
        <v>18.36</v>
      </c>
      <c r="R7606" t="s">
        <v>71</v>
      </c>
    </row>
    <row r="7607" spans="1:46" x14ac:dyDescent="0.2">
      <c r="A7607" t="s">
        <v>401</v>
      </c>
      <c r="B7607" t="s">
        <v>402</v>
      </c>
      <c r="C7607">
        <f>-69.95510307 / 41.68818192</f>
        <v>-1.6780559824903012</v>
      </c>
      <c r="D7607" t="s">
        <v>286</v>
      </c>
      <c r="E7607" t="s">
        <v>70</v>
      </c>
      <c r="F7607" s="1">
        <v>38622</v>
      </c>
      <c r="G7607">
        <v>3.5</v>
      </c>
      <c r="O7607">
        <v>0.25</v>
      </c>
      <c r="P7607" t="s">
        <v>71</v>
      </c>
      <c r="Q7607">
        <v>15.91</v>
      </c>
      <c r="R7607" t="s">
        <v>71</v>
      </c>
    </row>
    <row r="7608" spans="1:46" x14ac:dyDescent="0.2">
      <c r="A7608" t="s">
        <v>401</v>
      </c>
      <c r="B7608" t="s">
        <v>402</v>
      </c>
      <c r="C7608">
        <f>-69.95510307 / 41.68818192</f>
        <v>-1.6780559824903012</v>
      </c>
      <c r="D7608" t="s">
        <v>286</v>
      </c>
      <c r="E7608" t="s">
        <v>70</v>
      </c>
      <c r="F7608" s="1">
        <v>38622</v>
      </c>
      <c r="G7608">
        <v>4</v>
      </c>
      <c r="K7608">
        <v>149.69</v>
      </c>
      <c r="L7608" t="s">
        <v>71</v>
      </c>
      <c r="O7608">
        <v>0.21</v>
      </c>
      <c r="P7608" t="s">
        <v>71</v>
      </c>
      <c r="Q7608">
        <v>13.74</v>
      </c>
      <c r="R7608" t="s">
        <v>71</v>
      </c>
      <c r="S7608">
        <v>1.4</v>
      </c>
      <c r="T7608" t="s">
        <v>71</v>
      </c>
      <c r="U7608">
        <v>43.36</v>
      </c>
      <c r="V7608" t="s">
        <v>71</v>
      </c>
      <c r="W7608">
        <v>43.86</v>
      </c>
      <c r="X7608" t="s">
        <v>71</v>
      </c>
      <c r="Y7608">
        <v>58.51</v>
      </c>
      <c r="AA7608">
        <v>79.73</v>
      </c>
      <c r="AE7608">
        <v>20.79</v>
      </c>
      <c r="AF7608" t="s">
        <v>71</v>
      </c>
      <c r="AG7608">
        <v>5.98</v>
      </c>
      <c r="AH7608" t="s">
        <v>71</v>
      </c>
      <c r="AS7608">
        <v>0.03</v>
      </c>
      <c r="AT7608" t="s">
        <v>71</v>
      </c>
    </row>
    <row r="7609" spans="1:46" x14ac:dyDescent="0.2">
      <c r="A7609" t="s">
        <v>401</v>
      </c>
      <c r="B7609" t="s">
        <v>402</v>
      </c>
      <c r="C7609">
        <f>-69.95510307 / 41.68818192</f>
        <v>-1.6780559824903012</v>
      </c>
      <c r="D7609" t="s">
        <v>286</v>
      </c>
      <c r="E7609" t="s">
        <v>70</v>
      </c>
      <c r="F7609" s="1">
        <v>38622</v>
      </c>
      <c r="G7609">
        <v>4.5</v>
      </c>
      <c r="O7609">
        <v>0.19</v>
      </c>
      <c r="P7609" t="s">
        <v>71</v>
      </c>
      <c r="Q7609">
        <v>12.2</v>
      </c>
      <c r="R7609" t="s">
        <v>71</v>
      </c>
    </row>
    <row r="7610" spans="1:46" x14ac:dyDescent="0.2">
      <c r="A7610" t="s">
        <v>401</v>
      </c>
      <c r="B7610" t="s">
        <v>402</v>
      </c>
      <c r="C7610">
        <f>-69.95510307 / 41.68818192</f>
        <v>-1.6780559824903012</v>
      </c>
      <c r="D7610" t="s">
        <v>286</v>
      </c>
      <c r="E7610" t="s">
        <v>70</v>
      </c>
      <c r="F7610" s="1">
        <v>38622</v>
      </c>
      <c r="G7610">
        <v>5</v>
      </c>
      <c r="O7610">
        <v>0.18</v>
      </c>
      <c r="P7610" t="s">
        <v>71</v>
      </c>
      <c r="Q7610">
        <v>11.5</v>
      </c>
      <c r="R7610" t="s">
        <v>71</v>
      </c>
    </row>
    <row r="7611" spans="1:46" x14ac:dyDescent="0.2">
      <c r="A7611" t="s">
        <v>401</v>
      </c>
      <c r="B7611" t="s">
        <v>402</v>
      </c>
      <c r="C7611">
        <f>-69.95510307 / 41.68818192</f>
        <v>-1.6780559824903012</v>
      </c>
      <c r="D7611" t="s">
        <v>286</v>
      </c>
      <c r="E7611" t="s">
        <v>70</v>
      </c>
      <c r="F7611" s="1">
        <v>38953</v>
      </c>
      <c r="G7611">
        <v>0.5</v>
      </c>
      <c r="I7611">
        <v>5.21</v>
      </c>
      <c r="J7611" t="s">
        <v>71</v>
      </c>
      <c r="K7611">
        <v>19.3</v>
      </c>
      <c r="L7611" t="s">
        <v>71</v>
      </c>
      <c r="M7611">
        <v>1.67</v>
      </c>
      <c r="N7611" t="s">
        <v>71</v>
      </c>
      <c r="O7611">
        <v>7.73</v>
      </c>
      <c r="P7611" t="s">
        <v>71</v>
      </c>
      <c r="Q7611">
        <v>24.47</v>
      </c>
      <c r="R7611" t="s">
        <v>71</v>
      </c>
      <c r="S7611">
        <v>0.74</v>
      </c>
      <c r="T7611" t="s">
        <v>71</v>
      </c>
      <c r="U7611">
        <v>22.91</v>
      </c>
      <c r="V7611" t="s">
        <v>71</v>
      </c>
      <c r="W7611">
        <v>55.01</v>
      </c>
      <c r="X7611" t="s">
        <v>71</v>
      </c>
      <c r="Y7611">
        <v>49.31</v>
      </c>
      <c r="AA7611">
        <v>59.64</v>
      </c>
      <c r="AC7611">
        <v>52.61</v>
      </c>
      <c r="AE7611">
        <v>12.31</v>
      </c>
      <c r="AF7611" t="s">
        <v>71</v>
      </c>
      <c r="AG7611">
        <v>6.49</v>
      </c>
      <c r="AH7611" t="s">
        <v>71</v>
      </c>
    </row>
    <row r="7612" spans="1:46" x14ac:dyDescent="0.2">
      <c r="A7612" t="s">
        <v>401</v>
      </c>
      <c r="B7612" t="s">
        <v>402</v>
      </c>
      <c r="C7612">
        <f>-69.95510307 / 41.68818192</f>
        <v>-1.6780559824903012</v>
      </c>
      <c r="D7612" t="s">
        <v>286</v>
      </c>
      <c r="E7612" t="s">
        <v>70</v>
      </c>
      <c r="F7612" s="1">
        <v>38953</v>
      </c>
      <c r="G7612">
        <v>1</v>
      </c>
      <c r="O7612">
        <v>7.76</v>
      </c>
      <c r="P7612" t="s">
        <v>71</v>
      </c>
      <c r="Q7612">
        <v>24.45</v>
      </c>
      <c r="R7612" t="s">
        <v>71</v>
      </c>
    </row>
    <row r="7613" spans="1:46" x14ac:dyDescent="0.2">
      <c r="A7613" t="s">
        <v>401</v>
      </c>
      <c r="B7613" t="s">
        <v>402</v>
      </c>
      <c r="C7613">
        <f>-69.95510307 / 41.68818192</f>
        <v>-1.6780559824903012</v>
      </c>
      <c r="D7613" t="s">
        <v>286</v>
      </c>
      <c r="E7613" t="s">
        <v>70</v>
      </c>
      <c r="F7613" s="1">
        <v>38953</v>
      </c>
      <c r="G7613">
        <v>1.5</v>
      </c>
      <c r="O7613">
        <v>6.33</v>
      </c>
      <c r="P7613" t="s">
        <v>71</v>
      </c>
      <c r="Q7613">
        <v>24.05</v>
      </c>
      <c r="R7613" t="s">
        <v>71</v>
      </c>
    </row>
    <row r="7614" spans="1:46" x14ac:dyDescent="0.2">
      <c r="A7614" t="s">
        <v>401</v>
      </c>
      <c r="B7614" t="s">
        <v>402</v>
      </c>
      <c r="C7614">
        <f>-69.95510307 / 41.68818192</f>
        <v>-1.6780559824903012</v>
      </c>
      <c r="D7614" t="s">
        <v>286</v>
      </c>
      <c r="E7614" t="s">
        <v>70</v>
      </c>
      <c r="F7614" s="1">
        <v>38953</v>
      </c>
      <c r="G7614">
        <v>2</v>
      </c>
      <c r="O7614">
        <v>2.68</v>
      </c>
      <c r="P7614" t="s">
        <v>71</v>
      </c>
      <c r="Q7614">
        <v>23.06</v>
      </c>
      <c r="R7614" t="s">
        <v>71</v>
      </c>
    </row>
    <row r="7615" spans="1:46" x14ac:dyDescent="0.2">
      <c r="A7615" t="s">
        <v>401</v>
      </c>
      <c r="B7615" t="s">
        <v>402</v>
      </c>
      <c r="C7615">
        <f>-69.95510307 / 41.68818192</f>
        <v>-1.6780559824903012</v>
      </c>
      <c r="D7615" t="s">
        <v>286</v>
      </c>
      <c r="E7615" t="s">
        <v>70</v>
      </c>
      <c r="F7615" s="1">
        <v>38953</v>
      </c>
      <c r="G7615">
        <v>2.5</v>
      </c>
      <c r="O7615">
        <v>0.42</v>
      </c>
      <c r="P7615" t="s">
        <v>71</v>
      </c>
      <c r="Q7615">
        <v>21.08</v>
      </c>
      <c r="R7615" t="s">
        <v>71</v>
      </c>
    </row>
    <row r="7616" spans="1:46" x14ac:dyDescent="0.2">
      <c r="A7616" t="s">
        <v>401</v>
      </c>
      <c r="B7616" t="s">
        <v>402</v>
      </c>
      <c r="C7616">
        <f>-69.95510307 / 41.68818192</f>
        <v>-1.6780559824903012</v>
      </c>
      <c r="D7616" t="s">
        <v>286</v>
      </c>
      <c r="E7616" t="s">
        <v>70</v>
      </c>
      <c r="F7616" s="1">
        <v>38953</v>
      </c>
      <c r="G7616">
        <v>3</v>
      </c>
      <c r="O7616">
        <v>0.19</v>
      </c>
      <c r="P7616" t="s">
        <v>71</v>
      </c>
      <c r="Q7616">
        <v>17.690000000000001</v>
      </c>
      <c r="R7616" t="s">
        <v>71</v>
      </c>
    </row>
    <row r="7617" spans="1:46" x14ac:dyDescent="0.2">
      <c r="A7617" t="s">
        <v>401</v>
      </c>
      <c r="B7617" t="s">
        <v>402</v>
      </c>
      <c r="C7617">
        <f>-69.95510307 / 41.68818192</f>
        <v>-1.6780559824903012</v>
      </c>
      <c r="D7617" t="s">
        <v>286</v>
      </c>
      <c r="E7617" t="s">
        <v>70</v>
      </c>
      <c r="F7617" s="1">
        <v>38953</v>
      </c>
      <c r="G7617">
        <v>4</v>
      </c>
      <c r="K7617">
        <v>70.88</v>
      </c>
      <c r="L7617" t="s">
        <v>71</v>
      </c>
      <c r="O7617">
        <v>0.15</v>
      </c>
      <c r="P7617" t="s">
        <v>71</v>
      </c>
      <c r="Q7617">
        <v>13.15</v>
      </c>
      <c r="R7617" t="s">
        <v>71</v>
      </c>
      <c r="S7617">
        <v>1.86</v>
      </c>
      <c r="T7617" t="s">
        <v>71</v>
      </c>
      <c r="U7617">
        <v>57.56</v>
      </c>
      <c r="V7617" t="s">
        <v>71</v>
      </c>
      <c r="W7617">
        <v>52.82</v>
      </c>
      <c r="X7617" t="s">
        <v>71</v>
      </c>
      <c r="Y7617">
        <v>62.59</v>
      </c>
      <c r="AA7617">
        <v>72.400000000000006</v>
      </c>
      <c r="AE7617">
        <v>17.149999999999999</v>
      </c>
      <c r="AF7617" t="s">
        <v>71</v>
      </c>
      <c r="AG7617">
        <v>5.88</v>
      </c>
      <c r="AH7617" t="s">
        <v>71</v>
      </c>
    </row>
    <row r="7618" spans="1:46" x14ac:dyDescent="0.2">
      <c r="A7618" t="s">
        <v>401</v>
      </c>
      <c r="B7618" t="s">
        <v>402</v>
      </c>
      <c r="C7618">
        <f>-69.95510307 / 41.68818192</f>
        <v>-1.6780559824903012</v>
      </c>
      <c r="D7618" t="s">
        <v>286</v>
      </c>
      <c r="E7618" t="s">
        <v>70</v>
      </c>
      <c r="F7618" s="1">
        <v>38953</v>
      </c>
      <c r="G7618">
        <v>5</v>
      </c>
      <c r="O7618">
        <v>0.15</v>
      </c>
      <c r="P7618" t="s">
        <v>71</v>
      </c>
      <c r="Q7618">
        <v>11.52</v>
      </c>
      <c r="R7618" t="s">
        <v>71</v>
      </c>
    </row>
    <row r="7619" spans="1:46" x14ac:dyDescent="0.2">
      <c r="A7619" t="s">
        <v>401</v>
      </c>
      <c r="B7619" t="s">
        <v>402</v>
      </c>
      <c r="C7619">
        <f>-69.95510307 / 41.68818192</f>
        <v>-1.6780559824903012</v>
      </c>
      <c r="D7619" t="s">
        <v>286</v>
      </c>
      <c r="E7619" t="s">
        <v>70</v>
      </c>
      <c r="F7619" s="1">
        <v>39337</v>
      </c>
      <c r="G7619">
        <v>0.5</v>
      </c>
      <c r="I7619">
        <v>5.0199999999999996</v>
      </c>
      <c r="J7619" t="s">
        <v>71</v>
      </c>
      <c r="K7619">
        <v>50.68</v>
      </c>
      <c r="L7619" t="s">
        <v>71</v>
      </c>
      <c r="M7619">
        <v>0.88</v>
      </c>
      <c r="N7619" t="s">
        <v>71</v>
      </c>
      <c r="O7619">
        <v>8.4600000000000009</v>
      </c>
      <c r="P7619" t="s">
        <v>71</v>
      </c>
      <c r="Q7619">
        <v>22.49</v>
      </c>
      <c r="R7619" t="s">
        <v>71</v>
      </c>
      <c r="S7619">
        <v>1</v>
      </c>
      <c r="T7619" t="s">
        <v>71</v>
      </c>
      <c r="U7619">
        <v>31.11</v>
      </c>
      <c r="V7619" t="s">
        <v>71</v>
      </c>
      <c r="W7619">
        <v>60.53</v>
      </c>
      <c r="X7619" t="s">
        <v>71</v>
      </c>
      <c r="Y7619">
        <v>53.72</v>
      </c>
      <c r="AA7619">
        <v>69.11</v>
      </c>
      <c r="AC7619">
        <v>61.84</v>
      </c>
      <c r="AE7619">
        <v>6.8</v>
      </c>
      <c r="AF7619" t="s">
        <v>71</v>
      </c>
      <c r="AG7619">
        <v>6.4</v>
      </c>
      <c r="AH7619" t="s">
        <v>71</v>
      </c>
      <c r="AS7619">
        <v>0.03</v>
      </c>
      <c r="AT7619" t="s">
        <v>71</v>
      </c>
    </row>
    <row r="7620" spans="1:46" x14ac:dyDescent="0.2">
      <c r="A7620" t="s">
        <v>401</v>
      </c>
      <c r="B7620" t="s">
        <v>402</v>
      </c>
      <c r="C7620">
        <f>-69.95510307 / 41.68818192</f>
        <v>-1.6780559824903012</v>
      </c>
      <c r="D7620" t="s">
        <v>286</v>
      </c>
      <c r="E7620" t="s">
        <v>70</v>
      </c>
      <c r="F7620" s="1">
        <v>39337</v>
      </c>
      <c r="G7620">
        <v>1</v>
      </c>
      <c r="O7620">
        <v>8.32</v>
      </c>
      <c r="P7620" t="s">
        <v>71</v>
      </c>
      <c r="Q7620">
        <v>22.28</v>
      </c>
      <c r="R7620" t="s">
        <v>71</v>
      </c>
    </row>
    <row r="7621" spans="1:46" x14ac:dyDescent="0.2">
      <c r="A7621" t="s">
        <v>401</v>
      </c>
      <c r="B7621" t="s">
        <v>402</v>
      </c>
      <c r="C7621">
        <f>-69.95510307 / 41.68818192</f>
        <v>-1.6780559824903012</v>
      </c>
      <c r="D7621" t="s">
        <v>286</v>
      </c>
      <c r="E7621" t="s">
        <v>70</v>
      </c>
      <c r="F7621" s="1">
        <v>39337</v>
      </c>
      <c r="G7621">
        <v>1.5</v>
      </c>
      <c r="O7621">
        <v>7.67</v>
      </c>
      <c r="P7621" t="s">
        <v>71</v>
      </c>
      <c r="Q7621">
        <v>21.8</v>
      </c>
      <c r="R7621" t="s">
        <v>71</v>
      </c>
    </row>
    <row r="7622" spans="1:46" x14ac:dyDescent="0.2">
      <c r="A7622" t="s">
        <v>401</v>
      </c>
      <c r="B7622" t="s">
        <v>402</v>
      </c>
      <c r="C7622">
        <f>-69.95510307 / 41.68818192</f>
        <v>-1.6780559824903012</v>
      </c>
      <c r="D7622" t="s">
        <v>286</v>
      </c>
      <c r="E7622" t="s">
        <v>70</v>
      </c>
      <c r="F7622" s="1">
        <v>39337</v>
      </c>
      <c r="G7622">
        <v>2</v>
      </c>
      <c r="O7622">
        <v>6.78</v>
      </c>
      <c r="P7622" t="s">
        <v>71</v>
      </c>
      <c r="Q7622">
        <v>21.54</v>
      </c>
      <c r="R7622" t="s">
        <v>71</v>
      </c>
    </row>
    <row r="7623" spans="1:46" x14ac:dyDescent="0.2">
      <c r="A7623" t="s">
        <v>401</v>
      </c>
      <c r="B7623" t="s">
        <v>402</v>
      </c>
      <c r="C7623">
        <f>-69.95510307 / 41.68818192</f>
        <v>-1.6780559824903012</v>
      </c>
      <c r="D7623" t="s">
        <v>286</v>
      </c>
      <c r="E7623" t="s">
        <v>70</v>
      </c>
      <c r="F7623" s="1">
        <v>39337</v>
      </c>
      <c r="G7623">
        <v>2.5</v>
      </c>
      <c r="O7623">
        <v>2.27</v>
      </c>
      <c r="P7623" t="s">
        <v>71</v>
      </c>
      <c r="Q7623">
        <v>20.83</v>
      </c>
      <c r="R7623" t="s">
        <v>71</v>
      </c>
    </row>
    <row r="7624" spans="1:46" x14ac:dyDescent="0.2">
      <c r="A7624" t="s">
        <v>401</v>
      </c>
      <c r="B7624" t="s">
        <v>402</v>
      </c>
      <c r="C7624">
        <f>-69.95510307 / 41.68818192</f>
        <v>-1.6780559824903012</v>
      </c>
      <c r="D7624" t="s">
        <v>286</v>
      </c>
      <c r="E7624" t="s">
        <v>70</v>
      </c>
      <c r="F7624" s="1">
        <v>39337</v>
      </c>
      <c r="G7624">
        <v>3</v>
      </c>
      <c r="O7624">
        <v>0.48</v>
      </c>
      <c r="P7624" t="s">
        <v>71</v>
      </c>
      <c r="Q7624">
        <v>16.07</v>
      </c>
      <c r="R7624" t="s">
        <v>71</v>
      </c>
    </row>
    <row r="7625" spans="1:46" x14ac:dyDescent="0.2">
      <c r="A7625" t="s">
        <v>401</v>
      </c>
      <c r="B7625" t="s">
        <v>402</v>
      </c>
      <c r="C7625">
        <f>-69.95510307 / 41.68818192</f>
        <v>-1.6780559824903012</v>
      </c>
      <c r="D7625" t="s">
        <v>286</v>
      </c>
      <c r="E7625" t="s">
        <v>70</v>
      </c>
      <c r="F7625" s="1">
        <v>39337</v>
      </c>
      <c r="G7625">
        <v>4</v>
      </c>
      <c r="K7625">
        <v>56.47</v>
      </c>
      <c r="L7625" t="s">
        <v>71</v>
      </c>
      <c r="O7625">
        <v>0.25</v>
      </c>
      <c r="P7625" t="s">
        <v>71</v>
      </c>
      <c r="Q7625">
        <v>12.26</v>
      </c>
      <c r="R7625" t="s">
        <v>71</v>
      </c>
      <c r="S7625">
        <v>1.66</v>
      </c>
      <c r="T7625" t="s">
        <v>71</v>
      </c>
      <c r="U7625">
        <v>51.55</v>
      </c>
      <c r="V7625" t="s">
        <v>71</v>
      </c>
      <c r="W7625">
        <v>53.88</v>
      </c>
      <c r="X7625" t="s">
        <v>71</v>
      </c>
      <c r="Y7625">
        <v>61</v>
      </c>
      <c r="AA7625">
        <v>70.17</v>
      </c>
      <c r="AE7625">
        <v>10.6</v>
      </c>
      <c r="AF7625" t="s">
        <v>71</v>
      </c>
      <c r="AG7625">
        <v>5.73</v>
      </c>
      <c r="AH7625" t="s">
        <v>71</v>
      </c>
      <c r="AS7625">
        <v>18.62</v>
      </c>
      <c r="AT7625" t="s">
        <v>71</v>
      </c>
    </row>
    <row r="7626" spans="1:46" x14ac:dyDescent="0.2">
      <c r="A7626" t="s">
        <v>401</v>
      </c>
      <c r="B7626" t="s">
        <v>402</v>
      </c>
      <c r="C7626">
        <f>-69.95510307 / 41.68818192</f>
        <v>-1.6780559824903012</v>
      </c>
      <c r="D7626" t="s">
        <v>286</v>
      </c>
      <c r="E7626" t="s">
        <v>70</v>
      </c>
      <c r="F7626" s="1">
        <v>39337</v>
      </c>
      <c r="G7626">
        <v>4.5</v>
      </c>
      <c r="O7626">
        <v>0.19</v>
      </c>
      <c r="P7626" t="s">
        <v>71</v>
      </c>
      <c r="Q7626">
        <v>10.99</v>
      </c>
      <c r="R7626" t="s">
        <v>71</v>
      </c>
    </row>
    <row r="7627" spans="1:46" x14ac:dyDescent="0.2">
      <c r="A7627" t="s">
        <v>401</v>
      </c>
      <c r="B7627" t="s">
        <v>402</v>
      </c>
      <c r="C7627">
        <f>-69.95510307 / 41.68818192</f>
        <v>-1.6780559824903012</v>
      </c>
      <c r="D7627" t="s">
        <v>286</v>
      </c>
      <c r="E7627" t="s">
        <v>70</v>
      </c>
      <c r="F7627" s="1">
        <v>39715</v>
      </c>
      <c r="G7627">
        <v>0.5</v>
      </c>
      <c r="I7627">
        <v>5.0199999999999996</v>
      </c>
      <c r="J7627" t="s">
        <v>71</v>
      </c>
      <c r="K7627">
        <v>19.05</v>
      </c>
      <c r="L7627" t="s">
        <v>71</v>
      </c>
      <c r="M7627">
        <v>1.32</v>
      </c>
      <c r="N7627" t="s">
        <v>71</v>
      </c>
      <c r="O7627">
        <v>8.76</v>
      </c>
      <c r="P7627" t="s">
        <v>71</v>
      </c>
      <c r="Q7627">
        <v>18.600000000000001</v>
      </c>
      <c r="R7627" t="s">
        <v>71</v>
      </c>
      <c r="S7627">
        <v>1.31</v>
      </c>
      <c r="T7627" t="s">
        <v>71</v>
      </c>
      <c r="U7627">
        <v>40.58</v>
      </c>
      <c r="V7627" t="s">
        <v>71</v>
      </c>
      <c r="W7627">
        <v>35.6</v>
      </c>
      <c r="X7627" t="s">
        <v>71</v>
      </c>
      <c r="Y7627">
        <v>57.55</v>
      </c>
      <c r="AA7627">
        <v>59.51</v>
      </c>
      <c r="AC7627">
        <v>56</v>
      </c>
      <c r="AE7627">
        <v>7</v>
      </c>
      <c r="AF7627" t="s">
        <v>71</v>
      </c>
      <c r="AG7627">
        <v>6.53</v>
      </c>
      <c r="AH7627" t="s">
        <v>71</v>
      </c>
      <c r="AS7627">
        <v>7.52</v>
      </c>
      <c r="AT7627" t="s">
        <v>71</v>
      </c>
    </row>
    <row r="7628" spans="1:46" x14ac:dyDescent="0.2">
      <c r="A7628" t="s">
        <v>401</v>
      </c>
      <c r="B7628" t="s">
        <v>402</v>
      </c>
      <c r="C7628">
        <f>-69.95510307 / 41.68818192</f>
        <v>-1.6780559824903012</v>
      </c>
      <c r="D7628" t="s">
        <v>286</v>
      </c>
      <c r="E7628" t="s">
        <v>70</v>
      </c>
      <c r="F7628" s="1">
        <v>39715</v>
      </c>
      <c r="G7628">
        <v>1</v>
      </c>
      <c r="O7628">
        <v>8.76</v>
      </c>
      <c r="P7628" t="s">
        <v>71</v>
      </c>
      <c r="Q7628">
        <v>18.399999999999999</v>
      </c>
      <c r="R7628" t="s">
        <v>71</v>
      </c>
    </row>
    <row r="7629" spans="1:46" x14ac:dyDescent="0.2">
      <c r="A7629" t="s">
        <v>401</v>
      </c>
      <c r="B7629" t="s">
        <v>402</v>
      </c>
      <c r="C7629">
        <f>-69.95510307 / 41.68818192</f>
        <v>-1.6780559824903012</v>
      </c>
      <c r="D7629" t="s">
        <v>286</v>
      </c>
      <c r="E7629" t="s">
        <v>70</v>
      </c>
      <c r="F7629" s="1">
        <v>39715</v>
      </c>
      <c r="G7629">
        <v>2</v>
      </c>
      <c r="O7629">
        <v>7.98</v>
      </c>
      <c r="P7629" t="s">
        <v>71</v>
      </c>
      <c r="Q7629">
        <v>17.899999999999999</v>
      </c>
      <c r="R7629" t="s">
        <v>71</v>
      </c>
    </row>
    <row r="7630" spans="1:46" x14ac:dyDescent="0.2">
      <c r="A7630" t="s">
        <v>401</v>
      </c>
      <c r="B7630" t="s">
        <v>402</v>
      </c>
      <c r="C7630">
        <f>-69.95510307 / 41.68818192</f>
        <v>-1.6780559824903012</v>
      </c>
      <c r="D7630" t="s">
        <v>286</v>
      </c>
      <c r="E7630" t="s">
        <v>70</v>
      </c>
      <c r="F7630" s="1">
        <v>39715</v>
      </c>
      <c r="G7630">
        <v>2.5</v>
      </c>
      <c r="O7630">
        <v>7.91</v>
      </c>
      <c r="P7630" t="s">
        <v>71</v>
      </c>
      <c r="Q7630">
        <v>17.8</v>
      </c>
      <c r="R7630" t="s">
        <v>71</v>
      </c>
    </row>
    <row r="7631" spans="1:46" x14ac:dyDescent="0.2">
      <c r="A7631" t="s">
        <v>401</v>
      </c>
      <c r="B7631" t="s">
        <v>402</v>
      </c>
      <c r="C7631">
        <f>-69.95510307 / 41.68818192</f>
        <v>-1.6780559824903012</v>
      </c>
      <c r="D7631" t="s">
        <v>286</v>
      </c>
      <c r="E7631" t="s">
        <v>70</v>
      </c>
      <c r="F7631" s="1">
        <v>39715</v>
      </c>
      <c r="G7631">
        <v>3</v>
      </c>
      <c r="K7631">
        <v>18.71</v>
      </c>
      <c r="L7631" t="s">
        <v>71</v>
      </c>
      <c r="O7631">
        <v>7.61</v>
      </c>
      <c r="P7631" t="s">
        <v>71</v>
      </c>
      <c r="Q7631">
        <v>17.8</v>
      </c>
      <c r="R7631" t="s">
        <v>71</v>
      </c>
      <c r="S7631">
        <v>1.42</v>
      </c>
      <c r="T7631" t="s">
        <v>71</v>
      </c>
      <c r="U7631">
        <v>43.98</v>
      </c>
      <c r="V7631" t="s">
        <v>71</v>
      </c>
      <c r="Y7631">
        <v>58.71</v>
      </c>
      <c r="AA7631">
        <v>59.33</v>
      </c>
      <c r="AS7631">
        <v>10.68</v>
      </c>
      <c r="AT7631" t="s">
        <v>71</v>
      </c>
    </row>
    <row r="7632" spans="1:46" x14ac:dyDescent="0.2">
      <c r="A7632" t="s">
        <v>401</v>
      </c>
      <c r="B7632" t="s">
        <v>402</v>
      </c>
      <c r="C7632">
        <f>-69.95510307 / 41.68818192</f>
        <v>-1.6780559824903012</v>
      </c>
      <c r="D7632" t="s">
        <v>286</v>
      </c>
      <c r="E7632" t="s">
        <v>70</v>
      </c>
      <c r="F7632" s="1">
        <v>39715</v>
      </c>
      <c r="G7632">
        <v>3.5</v>
      </c>
      <c r="K7632">
        <v>22.89</v>
      </c>
      <c r="L7632" t="s">
        <v>71</v>
      </c>
      <c r="O7632">
        <v>7.29</v>
      </c>
      <c r="P7632" t="s">
        <v>71</v>
      </c>
      <c r="Q7632">
        <v>17.600000000000001</v>
      </c>
      <c r="R7632" t="s">
        <v>71</v>
      </c>
      <c r="S7632">
        <v>0.76</v>
      </c>
      <c r="T7632" t="s">
        <v>71</v>
      </c>
      <c r="U7632">
        <v>23.54</v>
      </c>
      <c r="V7632" t="s">
        <v>71</v>
      </c>
      <c r="Y7632">
        <v>49.7</v>
      </c>
      <c r="AA7632">
        <v>61.31</v>
      </c>
      <c r="AS7632">
        <v>3.65</v>
      </c>
      <c r="AT7632" t="s">
        <v>71</v>
      </c>
    </row>
    <row r="7633" spans="1:46" x14ac:dyDescent="0.2">
      <c r="A7633" t="s">
        <v>401</v>
      </c>
      <c r="B7633" t="s">
        <v>402</v>
      </c>
      <c r="C7633">
        <f>-69.95510307 / 41.68818192</f>
        <v>-1.6780559824903012</v>
      </c>
      <c r="D7633" t="s">
        <v>286</v>
      </c>
      <c r="E7633" t="s">
        <v>70</v>
      </c>
      <c r="F7633" s="1">
        <v>39715</v>
      </c>
      <c r="G7633">
        <v>4</v>
      </c>
      <c r="K7633">
        <v>20.6</v>
      </c>
      <c r="L7633" t="s">
        <v>71</v>
      </c>
      <c r="O7633">
        <v>1.7</v>
      </c>
      <c r="P7633" t="s">
        <v>71</v>
      </c>
      <c r="Q7633">
        <v>16.600000000000001</v>
      </c>
      <c r="R7633" t="s">
        <v>71</v>
      </c>
      <c r="S7633">
        <v>0.74</v>
      </c>
      <c r="T7633" t="s">
        <v>71</v>
      </c>
      <c r="U7633">
        <v>22.92</v>
      </c>
      <c r="V7633" t="s">
        <v>71</v>
      </c>
      <c r="W7633">
        <v>38.270000000000003</v>
      </c>
      <c r="X7633" t="s">
        <v>71</v>
      </c>
      <c r="Y7633">
        <v>49.31</v>
      </c>
      <c r="AA7633">
        <v>60.28</v>
      </c>
      <c r="AE7633">
        <v>7.5</v>
      </c>
      <c r="AF7633" t="s">
        <v>71</v>
      </c>
      <c r="AG7633">
        <v>6.28</v>
      </c>
      <c r="AH7633" t="s">
        <v>71</v>
      </c>
      <c r="AS7633">
        <v>4.12</v>
      </c>
      <c r="AT7633" t="s">
        <v>71</v>
      </c>
    </row>
    <row r="7634" spans="1:46" x14ac:dyDescent="0.2">
      <c r="A7634" t="s">
        <v>401</v>
      </c>
      <c r="B7634" t="s">
        <v>402</v>
      </c>
      <c r="C7634">
        <f>-69.95510307 / 41.68818192</f>
        <v>-1.6780559824903012</v>
      </c>
      <c r="D7634" t="s">
        <v>286</v>
      </c>
      <c r="E7634" t="s">
        <v>70</v>
      </c>
      <c r="F7634" s="1">
        <v>39715</v>
      </c>
      <c r="G7634">
        <v>4.5</v>
      </c>
      <c r="O7634">
        <v>0.28000000000000003</v>
      </c>
      <c r="P7634" t="s">
        <v>71</v>
      </c>
      <c r="Q7634">
        <v>13.9</v>
      </c>
      <c r="R7634" t="s">
        <v>71</v>
      </c>
    </row>
    <row r="7635" spans="1:46" x14ac:dyDescent="0.2">
      <c r="A7635" t="s">
        <v>412</v>
      </c>
      <c r="B7635" t="s">
        <v>413</v>
      </c>
      <c r="C7635">
        <f>-69.98926047 / 41.68562731</f>
        <v>-1.6789782231059343</v>
      </c>
      <c r="D7635" t="s">
        <v>414</v>
      </c>
      <c r="E7635" t="s">
        <v>70</v>
      </c>
      <c r="F7635" s="1">
        <v>37143</v>
      </c>
      <c r="G7635">
        <v>0.5</v>
      </c>
      <c r="I7635">
        <v>2.93</v>
      </c>
      <c r="J7635" t="s">
        <v>71</v>
      </c>
      <c r="K7635">
        <v>2.09</v>
      </c>
      <c r="L7635" t="s">
        <v>71</v>
      </c>
      <c r="M7635">
        <v>2.93</v>
      </c>
      <c r="N7635" t="s">
        <v>71</v>
      </c>
      <c r="O7635">
        <v>7.65</v>
      </c>
      <c r="P7635" t="s">
        <v>71</v>
      </c>
      <c r="Q7635">
        <v>25.69</v>
      </c>
      <c r="R7635" t="s">
        <v>71</v>
      </c>
      <c r="S7635">
        <v>0.54</v>
      </c>
      <c r="T7635" t="s">
        <v>71</v>
      </c>
      <c r="U7635">
        <v>16.73</v>
      </c>
      <c r="V7635" t="s">
        <v>71</v>
      </c>
      <c r="W7635">
        <v>32.700000000000003</v>
      </c>
      <c r="X7635" t="s">
        <v>71</v>
      </c>
      <c r="Y7635">
        <v>44.77</v>
      </c>
      <c r="AA7635">
        <v>37.83</v>
      </c>
      <c r="AC7635">
        <v>44.51</v>
      </c>
      <c r="AE7635">
        <v>6.8</v>
      </c>
      <c r="AF7635" t="s">
        <v>71</v>
      </c>
      <c r="AG7635">
        <v>6.6</v>
      </c>
      <c r="AH7635" t="s">
        <v>71</v>
      </c>
      <c r="AS7635">
        <v>0.96</v>
      </c>
      <c r="AT7635" t="s">
        <v>71</v>
      </c>
    </row>
    <row r="7636" spans="1:46" x14ac:dyDescent="0.2">
      <c r="A7636" t="s">
        <v>412</v>
      </c>
      <c r="B7636" t="s">
        <v>413</v>
      </c>
      <c r="C7636">
        <f>-69.98926047 / 41.68562731</f>
        <v>-1.6789782231059343</v>
      </c>
      <c r="D7636" t="s">
        <v>414</v>
      </c>
      <c r="E7636" t="s">
        <v>70</v>
      </c>
      <c r="F7636" s="1">
        <v>37143</v>
      </c>
      <c r="G7636">
        <v>1</v>
      </c>
      <c r="O7636">
        <v>7.66</v>
      </c>
      <c r="P7636" t="s">
        <v>71</v>
      </c>
      <c r="Q7636">
        <v>25.56</v>
      </c>
      <c r="R7636" t="s">
        <v>71</v>
      </c>
    </row>
    <row r="7637" spans="1:46" x14ac:dyDescent="0.2">
      <c r="A7637" t="s">
        <v>412</v>
      </c>
      <c r="B7637" t="s">
        <v>413</v>
      </c>
      <c r="C7637">
        <f>-69.98926047 / 41.68562731</f>
        <v>-1.6789782231059343</v>
      </c>
      <c r="D7637" t="s">
        <v>414</v>
      </c>
      <c r="E7637" t="s">
        <v>70</v>
      </c>
      <c r="F7637" s="1">
        <v>37143</v>
      </c>
      <c r="G7637">
        <v>1.5</v>
      </c>
      <c r="K7637">
        <v>2.34</v>
      </c>
      <c r="L7637" t="s">
        <v>71</v>
      </c>
      <c r="O7637">
        <v>7.73</v>
      </c>
      <c r="P7637" t="s">
        <v>71</v>
      </c>
      <c r="Q7637">
        <v>25.37</v>
      </c>
      <c r="R7637" t="s">
        <v>71</v>
      </c>
      <c r="S7637">
        <v>0.38</v>
      </c>
      <c r="T7637" t="s">
        <v>71</v>
      </c>
      <c r="U7637">
        <v>11.77</v>
      </c>
      <c r="V7637" t="s">
        <v>71</v>
      </c>
      <c r="W7637">
        <v>30</v>
      </c>
      <c r="X7637" t="s">
        <v>71</v>
      </c>
      <c r="Y7637">
        <v>39.700000000000003</v>
      </c>
      <c r="AA7637">
        <v>38.94</v>
      </c>
      <c r="AE7637">
        <v>6.7</v>
      </c>
      <c r="AF7637" t="s">
        <v>71</v>
      </c>
      <c r="AG7637">
        <v>6.73</v>
      </c>
      <c r="AH7637" t="s">
        <v>71</v>
      </c>
      <c r="AS7637">
        <v>1.1100000000000001</v>
      </c>
      <c r="AT7637" t="s">
        <v>71</v>
      </c>
    </row>
    <row r="7638" spans="1:46" x14ac:dyDescent="0.2">
      <c r="A7638" t="s">
        <v>412</v>
      </c>
      <c r="B7638" t="s">
        <v>413</v>
      </c>
      <c r="C7638">
        <f>-69.98926047 / 41.68562731</f>
        <v>-1.6789782231059343</v>
      </c>
      <c r="D7638" t="s">
        <v>414</v>
      </c>
      <c r="E7638" t="s">
        <v>70</v>
      </c>
      <c r="F7638" s="1">
        <v>37143</v>
      </c>
      <c r="G7638">
        <v>2</v>
      </c>
      <c r="O7638">
        <v>7.51</v>
      </c>
      <c r="P7638" t="s">
        <v>71</v>
      </c>
      <c r="Q7638">
        <v>25.19</v>
      </c>
      <c r="R7638" t="s">
        <v>71</v>
      </c>
    </row>
    <row r="7639" spans="1:46" x14ac:dyDescent="0.2">
      <c r="A7639" t="s">
        <v>412</v>
      </c>
      <c r="B7639" t="s">
        <v>413</v>
      </c>
      <c r="C7639">
        <f>-69.98926047 / 41.68562731</f>
        <v>-1.6789782231059343</v>
      </c>
      <c r="D7639" t="s">
        <v>414</v>
      </c>
      <c r="E7639" t="s">
        <v>70</v>
      </c>
      <c r="F7639" s="1">
        <v>37143</v>
      </c>
      <c r="G7639">
        <v>2.5</v>
      </c>
      <c r="O7639">
        <v>7.42</v>
      </c>
      <c r="P7639" t="s">
        <v>71</v>
      </c>
      <c r="Q7639">
        <v>25.02</v>
      </c>
      <c r="R7639" t="s">
        <v>71</v>
      </c>
    </row>
    <row r="7640" spans="1:46" x14ac:dyDescent="0.2">
      <c r="A7640" t="s">
        <v>412</v>
      </c>
      <c r="B7640" t="s">
        <v>413</v>
      </c>
      <c r="C7640">
        <f>-69.98926047 / 41.68562731</f>
        <v>-1.6789782231059343</v>
      </c>
      <c r="D7640" t="s">
        <v>414</v>
      </c>
      <c r="E7640" t="s">
        <v>70</v>
      </c>
      <c r="F7640" s="1">
        <v>37873</v>
      </c>
      <c r="G7640">
        <v>0.5</v>
      </c>
      <c r="I7640">
        <v>2.54</v>
      </c>
      <c r="J7640" t="s">
        <v>71</v>
      </c>
      <c r="K7640">
        <v>2.5499999999999998</v>
      </c>
      <c r="L7640" t="s">
        <v>71</v>
      </c>
      <c r="M7640">
        <v>2.54</v>
      </c>
      <c r="N7640" t="s">
        <v>71</v>
      </c>
      <c r="O7640">
        <v>7.57</v>
      </c>
      <c r="P7640" t="s">
        <v>71</v>
      </c>
      <c r="Q7640">
        <v>21.71</v>
      </c>
      <c r="R7640" t="s">
        <v>71</v>
      </c>
      <c r="S7640">
        <v>0.1</v>
      </c>
      <c r="T7640" t="s">
        <v>71</v>
      </c>
      <c r="U7640">
        <v>3.1</v>
      </c>
      <c r="V7640" t="s">
        <v>71</v>
      </c>
      <c r="W7640">
        <v>30.1</v>
      </c>
      <c r="X7640" t="s">
        <v>71</v>
      </c>
      <c r="Y7640">
        <v>20.46</v>
      </c>
      <c r="AA7640">
        <v>39.78</v>
      </c>
      <c r="AC7640">
        <v>46.57</v>
      </c>
      <c r="AE7640">
        <v>0.88</v>
      </c>
      <c r="AF7640" t="s">
        <v>71</v>
      </c>
      <c r="AG7640">
        <v>6.62</v>
      </c>
      <c r="AH7640" t="s">
        <v>71</v>
      </c>
      <c r="AS7640">
        <v>0.13</v>
      </c>
      <c r="AT7640" t="s">
        <v>71</v>
      </c>
    </row>
    <row r="7641" spans="1:46" x14ac:dyDescent="0.2">
      <c r="A7641" t="s">
        <v>412</v>
      </c>
      <c r="B7641" t="s">
        <v>413</v>
      </c>
      <c r="C7641">
        <f>-69.98926047 / 41.68562731</f>
        <v>-1.6789782231059343</v>
      </c>
      <c r="D7641" t="s">
        <v>414</v>
      </c>
      <c r="E7641" t="s">
        <v>70</v>
      </c>
      <c r="F7641" s="1">
        <v>37873</v>
      </c>
      <c r="G7641">
        <v>1</v>
      </c>
      <c r="O7641">
        <v>7.41</v>
      </c>
      <c r="P7641" t="s">
        <v>71</v>
      </c>
      <c r="Q7641">
        <v>21.36</v>
      </c>
      <c r="R7641" t="s">
        <v>71</v>
      </c>
    </row>
    <row r="7642" spans="1:46" x14ac:dyDescent="0.2">
      <c r="A7642" t="s">
        <v>412</v>
      </c>
      <c r="B7642" t="s">
        <v>413</v>
      </c>
      <c r="C7642">
        <f>-69.98926047 / 41.68562731</f>
        <v>-1.6789782231059343</v>
      </c>
      <c r="D7642" t="s">
        <v>414</v>
      </c>
      <c r="E7642" t="s">
        <v>70</v>
      </c>
      <c r="F7642" s="1">
        <v>37873</v>
      </c>
      <c r="G7642">
        <v>1.5</v>
      </c>
      <c r="K7642">
        <v>2.68</v>
      </c>
      <c r="L7642" t="s">
        <v>71</v>
      </c>
      <c r="O7642">
        <v>7.42</v>
      </c>
      <c r="P7642" t="s">
        <v>71</v>
      </c>
      <c r="Q7642">
        <v>21.21</v>
      </c>
      <c r="R7642" t="s">
        <v>71</v>
      </c>
      <c r="S7642">
        <v>0.2</v>
      </c>
      <c r="T7642" t="s">
        <v>71</v>
      </c>
      <c r="U7642">
        <v>6.19</v>
      </c>
      <c r="V7642" t="s">
        <v>71</v>
      </c>
      <c r="W7642">
        <v>30.1</v>
      </c>
      <c r="X7642" t="s">
        <v>71</v>
      </c>
      <c r="Y7642">
        <v>30.44</v>
      </c>
      <c r="AA7642">
        <v>40.270000000000003</v>
      </c>
      <c r="AE7642">
        <v>0.9</v>
      </c>
      <c r="AF7642" t="s">
        <v>71</v>
      </c>
      <c r="AS7642">
        <v>0.43</v>
      </c>
      <c r="AT7642" t="s">
        <v>71</v>
      </c>
    </row>
    <row r="7643" spans="1:46" x14ac:dyDescent="0.2">
      <c r="A7643" t="s">
        <v>412</v>
      </c>
      <c r="B7643" t="s">
        <v>413</v>
      </c>
      <c r="C7643">
        <f>-69.98926047 / 41.68562731</f>
        <v>-1.6789782231059343</v>
      </c>
      <c r="D7643" t="s">
        <v>414</v>
      </c>
      <c r="E7643" t="s">
        <v>70</v>
      </c>
      <c r="F7643" s="1">
        <v>37873</v>
      </c>
      <c r="G7643">
        <v>2</v>
      </c>
      <c r="O7643">
        <v>7.7</v>
      </c>
      <c r="P7643" t="s">
        <v>71</v>
      </c>
      <c r="Q7643">
        <v>21.06</v>
      </c>
      <c r="R7643" t="s">
        <v>71</v>
      </c>
      <c r="AG7643">
        <v>6.65</v>
      </c>
      <c r="AH7643" t="s">
        <v>71</v>
      </c>
    </row>
    <row r="7644" spans="1:46" x14ac:dyDescent="0.2">
      <c r="A7644" t="s">
        <v>412</v>
      </c>
      <c r="B7644" t="s">
        <v>413</v>
      </c>
      <c r="C7644">
        <f>-69.98926047 / 41.68562731</f>
        <v>-1.6789782231059343</v>
      </c>
      <c r="D7644" t="s">
        <v>414</v>
      </c>
      <c r="E7644" t="s">
        <v>70</v>
      </c>
      <c r="F7644" s="1">
        <v>38616</v>
      </c>
      <c r="G7644">
        <v>0.1</v>
      </c>
      <c r="I7644">
        <v>2.5499999999999998</v>
      </c>
      <c r="J7644" t="s">
        <v>71</v>
      </c>
      <c r="M7644">
        <v>2.5499999999999998</v>
      </c>
      <c r="N7644" t="s">
        <v>71</v>
      </c>
      <c r="O7644">
        <v>7.15</v>
      </c>
      <c r="P7644" t="s">
        <v>71</v>
      </c>
      <c r="Q7644">
        <v>22.26</v>
      </c>
      <c r="R7644" t="s">
        <v>71</v>
      </c>
      <c r="AC7644">
        <v>46.51</v>
      </c>
    </row>
    <row r="7645" spans="1:46" x14ac:dyDescent="0.2">
      <c r="A7645" t="s">
        <v>412</v>
      </c>
      <c r="B7645" t="s">
        <v>413</v>
      </c>
      <c r="C7645">
        <f>-69.98926047 / 41.68562731</f>
        <v>-1.6789782231059343</v>
      </c>
      <c r="D7645" t="s">
        <v>414</v>
      </c>
      <c r="E7645" t="s">
        <v>70</v>
      </c>
      <c r="F7645" s="1">
        <v>38616</v>
      </c>
      <c r="G7645">
        <v>1</v>
      </c>
      <c r="K7645">
        <v>5.07</v>
      </c>
      <c r="L7645" t="s">
        <v>71</v>
      </c>
      <c r="O7645">
        <v>7.18</v>
      </c>
      <c r="P7645" t="s">
        <v>71</v>
      </c>
      <c r="Q7645">
        <v>22.2</v>
      </c>
      <c r="R7645" t="s">
        <v>71</v>
      </c>
      <c r="S7645">
        <v>0.6</v>
      </c>
      <c r="T7645" t="s">
        <v>71</v>
      </c>
      <c r="U7645">
        <v>18.579999999999998</v>
      </c>
      <c r="V7645" t="s">
        <v>71</v>
      </c>
      <c r="W7645">
        <v>31.35</v>
      </c>
      <c r="X7645" t="s">
        <v>71</v>
      </c>
      <c r="Y7645">
        <v>46.29</v>
      </c>
      <c r="AA7645">
        <v>46.52</v>
      </c>
      <c r="AE7645">
        <v>19.57</v>
      </c>
      <c r="AF7645" t="s">
        <v>71</v>
      </c>
      <c r="AG7645">
        <v>6.58</v>
      </c>
      <c r="AH7645" t="s">
        <v>71</v>
      </c>
      <c r="AS7645">
        <v>1.82</v>
      </c>
      <c r="AT7645" t="s">
        <v>71</v>
      </c>
    </row>
    <row r="7646" spans="1:46" x14ac:dyDescent="0.2">
      <c r="A7646" t="s">
        <v>412</v>
      </c>
      <c r="B7646" t="s">
        <v>413</v>
      </c>
      <c r="C7646">
        <f>-69.98926047 / 41.68562731</f>
        <v>-1.6789782231059343</v>
      </c>
      <c r="D7646" t="s">
        <v>414</v>
      </c>
      <c r="E7646" t="s">
        <v>70</v>
      </c>
      <c r="F7646" s="1">
        <v>38616</v>
      </c>
      <c r="G7646">
        <v>1.5</v>
      </c>
      <c r="O7646">
        <v>7.05</v>
      </c>
      <c r="P7646" t="s">
        <v>71</v>
      </c>
      <c r="Q7646">
        <v>22.17</v>
      </c>
      <c r="R7646" t="s">
        <v>71</v>
      </c>
    </row>
    <row r="7647" spans="1:46" x14ac:dyDescent="0.2">
      <c r="A7647" t="s">
        <v>412</v>
      </c>
      <c r="B7647" t="s">
        <v>413</v>
      </c>
      <c r="C7647">
        <f>-69.98926047 / 41.68562731</f>
        <v>-1.6789782231059343</v>
      </c>
      <c r="D7647" t="s">
        <v>414</v>
      </c>
      <c r="E7647" t="s">
        <v>70</v>
      </c>
      <c r="F7647" s="1">
        <v>38616</v>
      </c>
      <c r="G7647">
        <v>2</v>
      </c>
      <c r="O7647">
        <v>7.04</v>
      </c>
      <c r="P7647" t="s">
        <v>71</v>
      </c>
      <c r="Q7647">
        <v>22.13</v>
      </c>
      <c r="R7647" t="s">
        <v>71</v>
      </c>
    </row>
    <row r="7648" spans="1:46" x14ac:dyDescent="0.2">
      <c r="A7648" t="s">
        <v>412</v>
      </c>
      <c r="B7648" t="s">
        <v>413</v>
      </c>
      <c r="C7648">
        <f>-69.98926047 / 41.68562731</f>
        <v>-1.6789782231059343</v>
      </c>
      <c r="D7648" t="s">
        <v>414</v>
      </c>
      <c r="E7648" t="s">
        <v>70</v>
      </c>
      <c r="F7648" s="1">
        <v>38952</v>
      </c>
      <c r="G7648">
        <v>0.5</v>
      </c>
      <c r="I7648">
        <v>3.42</v>
      </c>
      <c r="J7648" t="s">
        <v>71</v>
      </c>
      <c r="K7648">
        <v>3.87</v>
      </c>
      <c r="L7648" t="s">
        <v>71</v>
      </c>
      <c r="M7648">
        <v>2.59</v>
      </c>
      <c r="N7648" t="s">
        <v>71</v>
      </c>
      <c r="O7648">
        <v>7.81</v>
      </c>
      <c r="P7648" t="s">
        <v>71</v>
      </c>
      <c r="Q7648">
        <v>24.95</v>
      </c>
      <c r="R7648" t="s">
        <v>71</v>
      </c>
      <c r="S7648">
        <v>0.35</v>
      </c>
      <c r="T7648" t="s">
        <v>71</v>
      </c>
      <c r="U7648">
        <v>10.94</v>
      </c>
      <c r="V7648" t="s">
        <v>71</v>
      </c>
      <c r="W7648">
        <v>35.42</v>
      </c>
      <c r="X7648" t="s">
        <v>71</v>
      </c>
      <c r="Y7648">
        <v>38.65</v>
      </c>
      <c r="AA7648">
        <v>43.88</v>
      </c>
      <c r="AC7648">
        <v>46.29</v>
      </c>
      <c r="AE7648">
        <v>20.99</v>
      </c>
      <c r="AF7648" t="s">
        <v>71</v>
      </c>
      <c r="AG7648">
        <v>6.62</v>
      </c>
      <c r="AH7648" t="s">
        <v>71</v>
      </c>
      <c r="AS7648">
        <v>0.41</v>
      </c>
      <c r="AT7648" t="s">
        <v>71</v>
      </c>
    </row>
    <row r="7649" spans="1:46" x14ac:dyDescent="0.2">
      <c r="A7649" t="s">
        <v>412</v>
      </c>
      <c r="B7649" t="s">
        <v>413</v>
      </c>
      <c r="C7649">
        <f>-69.98926047 / 41.68562731</f>
        <v>-1.6789782231059343</v>
      </c>
      <c r="D7649" t="s">
        <v>414</v>
      </c>
      <c r="E7649" t="s">
        <v>70</v>
      </c>
      <c r="F7649" s="1">
        <v>38952</v>
      </c>
      <c r="G7649">
        <v>1</v>
      </c>
      <c r="O7649">
        <v>7.7</v>
      </c>
      <c r="P7649" t="s">
        <v>71</v>
      </c>
      <c r="Q7649">
        <v>24.88</v>
      </c>
      <c r="R7649" t="s">
        <v>71</v>
      </c>
    </row>
    <row r="7650" spans="1:46" x14ac:dyDescent="0.2">
      <c r="A7650" t="s">
        <v>412</v>
      </c>
      <c r="B7650" t="s">
        <v>413</v>
      </c>
      <c r="C7650">
        <f>-69.98926047 / 41.68562731</f>
        <v>-1.6789782231059343</v>
      </c>
      <c r="D7650" t="s">
        <v>414</v>
      </c>
      <c r="E7650" t="s">
        <v>70</v>
      </c>
      <c r="F7650" s="1">
        <v>38952</v>
      </c>
      <c r="G7650">
        <v>1.5</v>
      </c>
      <c r="O7650">
        <v>7.55</v>
      </c>
      <c r="P7650" t="s">
        <v>71</v>
      </c>
      <c r="Q7650">
        <v>24.41</v>
      </c>
      <c r="R7650" t="s">
        <v>71</v>
      </c>
    </row>
    <row r="7651" spans="1:46" x14ac:dyDescent="0.2">
      <c r="A7651" t="s">
        <v>412</v>
      </c>
      <c r="B7651" t="s">
        <v>413</v>
      </c>
      <c r="C7651">
        <f>-69.98926047 / 41.68562731</f>
        <v>-1.6789782231059343</v>
      </c>
      <c r="D7651" t="s">
        <v>414</v>
      </c>
      <c r="E7651" t="s">
        <v>70</v>
      </c>
      <c r="F7651" s="1">
        <v>38952</v>
      </c>
      <c r="G7651">
        <v>2</v>
      </c>
      <c r="O7651">
        <v>7.34</v>
      </c>
      <c r="P7651" t="s">
        <v>71</v>
      </c>
      <c r="Q7651">
        <v>24.33</v>
      </c>
      <c r="R7651" t="s">
        <v>71</v>
      </c>
    </row>
    <row r="7652" spans="1:46" x14ac:dyDescent="0.2">
      <c r="A7652" t="s">
        <v>412</v>
      </c>
      <c r="B7652" t="s">
        <v>413</v>
      </c>
      <c r="C7652">
        <f>-69.98926047 / 41.68562731</f>
        <v>-1.6789782231059343</v>
      </c>
      <c r="D7652" t="s">
        <v>414</v>
      </c>
      <c r="E7652" t="s">
        <v>70</v>
      </c>
      <c r="F7652" s="1">
        <v>38952</v>
      </c>
      <c r="G7652">
        <v>2.5</v>
      </c>
      <c r="K7652">
        <v>3.99</v>
      </c>
      <c r="L7652" t="s">
        <v>71</v>
      </c>
      <c r="O7652">
        <v>7.07</v>
      </c>
      <c r="P7652" t="s">
        <v>71</v>
      </c>
      <c r="Q7652">
        <v>24.28</v>
      </c>
      <c r="R7652" t="s">
        <v>71</v>
      </c>
      <c r="S7652">
        <v>0.46</v>
      </c>
      <c r="T7652" t="s">
        <v>71</v>
      </c>
      <c r="U7652">
        <v>14.24</v>
      </c>
      <c r="V7652" t="s">
        <v>71</v>
      </c>
      <c r="W7652">
        <v>42.19</v>
      </c>
      <c r="X7652" t="s">
        <v>71</v>
      </c>
      <c r="Y7652">
        <v>42.45</v>
      </c>
      <c r="AA7652">
        <v>44.17</v>
      </c>
      <c r="AE7652">
        <v>21.19</v>
      </c>
      <c r="AF7652" t="s">
        <v>71</v>
      </c>
      <c r="AG7652">
        <v>6.61</v>
      </c>
      <c r="AH7652" t="s">
        <v>71</v>
      </c>
      <c r="AS7652">
        <v>1.41</v>
      </c>
      <c r="AT7652" t="s">
        <v>71</v>
      </c>
    </row>
    <row r="7653" spans="1:46" x14ac:dyDescent="0.2">
      <c r="A7653" t="s">
        <v>412</v>
      </c>
      <c r="B7653" t="s">
        <v>413</v>
      </c>
      <c r="C7653">
        <f>-69.98926047 / 41.68562731</f>
        <v>-1.6789782231059343</v>
      </c>
      <c r="D7653" t="s">
        <v>414</v>
      </c>
      <c r="E7653" t="s">
        <v>70</v>
      </c>
      <c r="F7653" s="1">
        <v>38952</v>
      </c>
      <c r="G7653">
        <v>3</v>
      </c>
      <c r="O7653">
        <v>7.33</v>
      </c>
      <c r="P7653" t="s">
        <v>71</v>
      </c>
      <c r="Q7653">
        <v>24.22</v>
      </c>
      <c r="R7653" t="s">
        <v>71</v>
      </c>
    </row>
    <row r="7654" spans="1:46" x14ac:dyDescent="0.2">
      <c r="A7654" t="s">
        <v>412</v>
      </c>
      <c r="B7654" t="s">
        <v>413</v>
      </c>
      <c r="C7654">
        <f>-69.98926047 / 41.68562731</f>
        <v>-1.6789782231059343</v>
      </c>
      <c r="D7654" t="s">
        <v>414</v>
      </c>
      <c r="E7654" t="s">
        <v>70</v>
      </c>
      <c r="F7654" s="1">
        <v>39338</v>
      </c>
      <c r="G7654">
        <v>0.5</v>
      </c>
      <c r="I7654">
        <v>2.62</v>
      </c>
      <c r="J7654" t="s">
        <v>71</v>
      </c>
      <c r="K7654">
        <v>5.3</v>
      </c>
      <c r="L7654" t="s">
        <v>71</v>
      </c>
      <c r="M7654">
        <v>1.63</v>
      </c>
      <c r="N7654" t="s">
        <v>71</v>
      </c>
      <c r="O7654">
        <v>8.06</v>
      </c>
      <c r="P7654" t="s">
        <v>71</v>
      </c>
      <c r="Q7654">
        <v>22.99</v>
      </c>
      <c r="R7654" t="s">
        <v>71</v>
      </c>
      <c r="S7654">
        <v>0.64</v>
      </c>
      <c r="T7654" t="s">
        <v>71</v>
      </c>
      <c r="U7654">
        <v>19.84</v>
      </c>
      <c r="V7654" t="s">
        <v>71</v>
      </c>
      <c r="W7654">
        <v>38.44</v>
      </c>
      <c r="X7654" t="s">
        <v>71</v>
      </c>
      <c r="Y7654">
        <v>47.23</v>
      </c>
      <c r="AA7654">
        <v>46.96</v>
      </c>
      <c r="AC7654">
        <v>52.96</v>
      </c>
      <c r="AE7654">
        <v>11.5</v>
      </c>
      <c r="AF7654" t="s">
        <v>71</v>
      </c>
      <c r="AG7654">
        <v>5.64</v>
      </c>
      <c r="AH7654" t="s">
        <v>71</v>
      </c>
      <c r="AS7654">
        <v>1.1399999999999999</v>
      </c>
      <c r="AT7654" t="s">
        <v>71</v>
      </c>
    </row>
    <row r="7655" spans="1:46" x14ac:dyDescent="0.2">
      <c r="A7655" t="s">
        <v>412</v>
      </c>
      <c r="B7655" t="s">
        <v>413</v>
      </c>
      <c r="C7655">
        <f>-69.98926047 / 41.68562731</f>
        <v>-1.6789782231059343</v>
      </c>
      <c r="D7655" t="s">
        <v>414</v>
      </c>
      <c r="E7655" t="s">
        <v>70</v>
      </c>
      <c r="F7655" s="1">
        <v>39338</v>
      </c>
      <c r="G7655">
        <v>1</v>
      </c>
      <c r="O7655">
        <v>7.89</v>
      </c>
      <c r="P7655" t="s">
        <v>71</v>
      </c>
      <c r="Q7655">
        <v>22.11</v>
      </c>
      <c r="R7655" t="s">
        <v>71</v>
      </c>
    </row>
    <row r="7656" spans="1:46" x14ac:dyDescent="0.2">
      <c r="A7656" t="s">
        <v>412</v>
      </c>
      <c r="B7656" t="s">
        <v>413</v>
      </c>
      <c r="C7656">
        <f>-69.98926047 / 41.68562731</f>
        <v>-1.6789782231059343</v>
      </c>
      <c r="D7656" t="s">
        <v>414</v>
      </c>
      <c r="E7656" t="s">
        <v>70</v>
      </c>
      <c r="F7656" s="1">
        <v>39338</v>
      </c>
      <c r="G7656">
        <v>1.5</v>
      </c>
      <c r="K7656">
        <v>4.47</v>
      </c>
      <c r="L7656" t="s">
        <v>71</v>
      </c>
      <c r="O7656">
        <v>7.86</v>
      </c>
      <c r="P7656" t="s">
        <v>71</v>
      </c>
      <c r="Q7656">
        <v>21.93</v>
      </c>
      <c r="R7656" t="s">
        <v>71</v>
      </c>
      <c r="S7656">
        <v>0.66</v>
      </c>
      <c r="T7656" t="s">
        <v>71</v>
      </c>
      <c r="U7656">
        <v>20.29</v>
      </c>
      <c r="V7656" t="s">
        <v>71</v>
      </c>
      <c r="W7656">
        <v>39.200000000000003</v>
      </c>
      <c r="X7656" t="s">
        <v>71</v>
      </c>
      <c r="Y7656">
        <v>47.56</v>
      </c>
      <c r="AA7656">
        <v>45.29</v>
      </c>
      <c r="AE7656">
        <v>11.4</v>
      </c>
      <c r="AF7656" t="s">
        <v>71</v>
      </c>
      <c r="AG7656">
        <v>5.6</v>
      </c>
      <c r="AH7656" t="s">
        <v>71</v>
      </c>
      <c r="AS7656">
        <v>2.0099999999999998</v>
      </c>
      <c r="AT7656" t="s">
        <v>71</v>
      </c>
    </row>
    <row r="7657" spans="1:46" x14ac:dyDescent="0.2">
      <c r="A7657" t="s">
        <v>412</v>
      </c>
      <c r="B7657" t="s">
        <v>413</v>
      </c>
      <c r="C7657">
        <f>-69.98926047 / 41.68562731</f>
        <v>-1.6789782231059343</v>
      </c>
      <c r="D7657" t="s">
        <v>414</v>
      </c>
      <c r="E7657" t="s">
        <v>70</v>
      </c>
      <c r="F7657" s="1">
        <v>39338</v>
      </c>
      <c r="G7657">
        <v>2</v>
      </c>
      <c r="O7657">
        <v>7.86</v>
      </c>
      <c r="P7657" t="s">
        <v>71</v>
      </c>
      <c r="Q7657">
        <v>21.83</v>
      </c>
      <c r="R7657" t="s">
        <v>71</v>
      </c>
    </row>
    <row r="7658" spans="1:46" x14ac:dyDescent="0.2">
      <c r="A7658" t="s">
        <v>412</v>
      </c>
      <c r="B7658" t="s">
        <v>413</v>
      </c>
      <c r="C7658">
        <f>-69.98926047 / 41.68562731</f>
        <v>-1.6789782231059343</v>
      </c>
      <c r="D7658" t="s">
        <v>414</v>
      </c>
      <c r="E7658" t="s">
        <v>70</v>
      </c>
      <c r="F7658" s="1">
        <v>39715</v>
      </c>
      <c r="G7658">
        <v>0.5</v>
      </c>
      <c r="I7658">
        <v>3.38</v>
      </c>
      <c r="J7658" t="s">
        <v>71</v>
      </c>
      <c r="K7658">
        <v>2.94</v>
      </c>
      <c r="L7658" t="s">
        <v>71</v>
      </c>
      <c r="M7658">
        <v>3.38</v>
      </c>
      <c r="N7658" t="s">
        <v>71</v>
      </c>
      <c r="O7658">
        <v>8.8000000000000007</v>
      </c>
      <c r="P7658" t="s">
        <v>71</v>
      </c>
      <c r="Q7658">
        <v>18</v>
      </c>
      <c r="R7658" t="s">
        <v>71</v>
      </c>
      <c r="S7658">
        <v>0.43</v>
      </c>
      <c r="T7658" t="s">
        <v>71</v>
      </c>
      <c r="U7658">
        <v>13.32</v>
      </c>
      <c r="V7658" t="s">
        <v>71</v>
      </c>
      <c r="W7658">
        <v>24.56</v>
      </c>
      <c r="X7658" t="s">
        <v>71</v>
      </c>
      <c r="Y7658">
        <v>41.49</v>
      </c>
      <c r="AA7658">
        <v>41.18</v>
      </c>
      <c r="AC7658">
        <v>42.45</v>
      </c>
      <c r="AE7658">
        <v>9.9</v>
      </c>
      <c r="AF7658" t="s">
        <v>71</v>
      </c>
      <c r="AG7658">
        <v>6.66</v>
      </c>
      <c r="AH7658" t="s">
        <v>71</v>
      </c>
      <c r="AS7658">
        <v>2.5299999999999998</v>
      </c>
      <c r="AT7658" t="s">
        <v>71</v>
      </c>
    </row>
    <row r="7659" spans="1:46" x14ac:dyDescent="0.2">
      <c r="A7659" t="s">
        <v>412</v>
      </c>
      <c r="B7659" t="s">
        <v>413</v>
      </c>
      <c r="C7659">
        <f>-69.98926047 / 41.68562731</f>
        <v>-1.6789782231059343</v>
      </c>
      <c r="D7659" t="s">
        <v>414</v>
      </c>
      <c r="E7659" t="s">
        <v>70</v>
      </c>
      <c r="F7659" s="1">
        <v>39715</v>
      </c>
      <c r="G7659">
        <v>1</v>
      </c>
      <c r="O7659">
        <v>8.7799999999999994</v>
      </c>
      <c r="P7659" t="s">
        <v>71</v>
      </c>
      <c r="Q7659">
        <v>18</v>
      </c>
      <c r="R7659" t="s">
        <v>71</v>
      </c>
    </row>
    <row r="7660" spans="1:46" x14ac:dyDescent="0.2">
      <c r="A7660" t="s">
        <v>412</v>
      </c>
      <c r="B7660" t="s">
        <v>413</v>
      </c>
      <c r="C7660">
        <f>-69.98926047 / 41.68562731</f>
        <v>-1.6789782231059343</v>
      </c>
      <c r="D7660" t="s">
        <v>414</v>
      </c>
      <c r="E7660" t="s">
        <v>70</v>
      </c>
      <c r="F7660" s="1">
        <v>39715</v>
      </c>
      <c r="G7660">
        <v>1.5</v>
      </c>
      <c r="O7660">
        <v>8.76</v>
      </c>
      <c r="P7660" t="s">
        <v>71</v>
      </c>
      <c r="Q7660">
        <v>18</v>
      </c>
      <c r="R7660" t="s">
        <v>71</v>
      </c>
    </row>
    <row r="7661" spans="1:46" x14ac:dyDescent="0.2">
      <c r="A7661" t="s">
        <v>412</v>
      </c>
      <c r="B7661" t="s">
        <v>413</v>
      </c>
      <c r="C7661">
        <f>-69.98926047 / 41.68562731</f>
        <v>-1.6789782231059343</v>
      </c>
      <c r="D7661" t="s">
        <v>414</v>
      </c>
      <c r="E7661" t="s">
        <v>70</v>
      </c>
      <c r="F7661" s="1">
        <v>39715</v>
      </c>
      <c r="G7661">
        <v>2</v>
      </c>
      <c r="O7661">
        <v>8.7899999999999991</v>
      </c>
      <c r="P7661" t="s">
        <v>71</v>
      </c>
      <c r="Q7661">
        <v>18</v>
      </c>
      <c r="R7661" t="s">
        <v>71</v>
      </c>
    </row>
    <row r="7662" spans="1:46" x14ac:dyDescent="0.2">
      <c r="A7662" t="s">
        <v>412</v>
      </c>
      <c r="B7662" t="s">
        <v>413</v>
      </c>
      <c r="C7662">
        <f>-69.98926047 / 41.68562731</f>
        <v>-1.6789782231059343</v>
      </c>
      <c r="D7662" t="s">
        <v>414</v>
      </c>
      <c r="E7662" t="s">
        <v>70</v>
      </c>
      <c r="F7662" s="1">
        <v>39715</v>
      </c>
      <c r="G7662">
        <v>2.5</v>
      </c>
      <c r="K7662">
        <v>1.77</v>
      </c>
      <c r="L7662" t="s">
        <v>71</v>
      </c>
      <c r="O7662">
        <v>8.66</v>
      </c>
      <c r="P7662" t="s">
        <v>71</v>
      </c>
      <c r="Q7662">
        <v>17.899999999999999</v>
      </c>
      <c r="R7662" t="s">
        <v>71</v>
      </c>
      <c r="S7662">
        <v>0.38</v>
      </c>
      <c r="T7662" t="s">
        <v>71</v>
      </c>
      <c r="U7662">
        <v>11.77</v>
      </c>
      <c r="V7662" t="s">
        <v>71</v>
      </c>
      <c r="W7662">
        <v>24.92</v>
      </c>
      <c r="X7662" t="s">
        <v>71</v>
      </c>
      <c r="Y7662">
        <v>39.700000000000003</v>
      </c>
      <c r="AA7662">
        <v>36.200000000000003</v>
      </c>
      <c r="AE7662">
        <v>9.8000000000000007</v>
      </c>
      <c r="AF7662" t="s">
        <v>71</v>
      </c>
      <c r="AG7662">
        <v>6.59</v>
      </c>
      <c r="AH7662" t="s">
        <v>71</v>
      </c>
      <c r="AS7662">
        <v>2.88</v>
      </c>
      <c r="AT7662" t="s">
        <v>71</v>
      </c>
    </row>
    <row r="7663" spans="1:46" x14ac:dyDescent="0.2">
      <c r="A7663" t="s">
        <v>412</v>
      </c>
      <c r="B7663" t="s">
        <v>413</v>
      </c>
      <c r="C7663">
        <f>-69.98926047 / 41.68562731</f>
        <v>-1.6789782231059343</v>
      </c>
      <c r="D7663" t="s">
        <v>414</v>
      </c>
      <c r="E7663" t="s">
        <v>70</v>
      </c>
      <c r="F7663" s="1">
        <v>39715</v>
      </c>
      <c r="G7663">
        <v>2.9</v>
      </c>
      <c r="O7663">
        <v>8.6</v>
      </c>
      <c r="P7663" t="s">
        <v>71</v>
      </c>
      <c r="Q7663">
        <v>17.8</v>
      </c>
      <c r="R7663" t="s">
        <v>71</v>
      </c>
    </row>
    <row r="7664" spans="1:46" x14ac:dyDescent="0.2">
      <c r="A7664" t="s">
        <v>415</v>
      </c>
      <c r="B7664" t="s">
        <v>416</v>
      </c>
      <c r="C7664">
        <f>-69.99067106 / 41.68494886</f>
        <v>-1.6790393888946706</v>
      </c>
      <c r="D7664" t="s">
        <v>286</v>
      </c>
      <c r="E7664" t="s">
        <v>70</v>
      </c>
      <c r="F7664" s="1">
        <v>37143</v>
      </c>
      <c r="G7664">
        <v>0.5</v>
      </c>
      <c r="I7664">
        <v>2.33</v>
      </c>
      <c r="J7664" t="s">
        <v>71</v>
      </c>
      <c r="K7664">
        <v>8.84</v>
      </c>
      <c r="L7664" t="s">
        <v>71</v>
      </c>
      <c r="M7664">
        <v>2.33</v>
      </c>
      <c r="N7664" t="s">
        <v>71</v>
      </c>
      <c r="O7664">
        <v>8.3000000000000007</v>
      </c>
      <c r="P7664" t="s">
        <v>71</v>
      </c>
      <c r="Q7664">
        <v>25.91</v>
      </c>
      <c r="R7664" t="s">
        <v>71</v>
      </c>
      <c r="S7664">
        <v>0.59</v>
      </c>
      <c r="T7664" t="s">
        <v>71</v>
      </c>
      <c r="U7664">
        <v>18.27</v>
      </c>
      <c r="V7664" t="s">
        <v>71</v>
      </c>
      <c r="W7664">
        <v>41.5</v>
      </c>
      <c r="X7664" t="s">
        <v>71</v>
      </c>
      <c r="Y7664">
        <v>46.04</v>
      </c>
      <c r="AA7664">
        <v>51.98</v>
      </c>
      <c r="AC7664">
        <v>47.81</v>
      </c>
      <c r="AE7664">
        <v>6.5</v>
      </c>
      <c r="AF7664" t="s">
        <v>71</v>
      </c>
      <c r="AG7664">
        <v>6.58</v>
      </c>
      <c r="AH7664" t="s">
        <v>71</v>
      </c>
      <c r="AS7664">
        <v>0.98</v>
      </c>
      <c r="AT7664" t="s">
        <v>71</v>
      </c>
    </row>
    <row r="7665" spans="1:46" x14ac:dyDescent="0.2">
      <c r="A7665" t="s">
        <v>415</v>
      </c>
      <c r="B7665" t="s">
        <v>416</v>
      </c>
      <c r="C7665">
        <f>-69.99067106 / 41.68494886</f>
        <v>-1.6790393888946706</v>
      </c>
      <c r="D7665" t="s">
        <v>286</v>
      </c>
      <c r="E7665" t="s">
        <v>70</v>
      </c>
      <c r="F7665" s="1">
        <v>37143</v>
      </c>
      <c r="G7665">
        <v>1</v>
      </c>
      <c r="K7665">
        <v>6.04</v>
      </c>
      <c r="L7665" t="s">
        <v>71</v>
      </c>
      <c r="O7665">
        <v>8.17</v>
      </c>
      <c r="P7665" t="s">
        <v>71</v>
      </c>
      <c r="Q7665">
        <v>25.24</v>
      </c>
      <c r="R7665" t="s">
        <v>71</v>
      </c>
      <c r="S7665">
        <v>0.7</v>
      </c>
      <c r="T7665" t="s">
        <v>71</v>
      </c>
      <c r="U7665">
        <v>21.68</v>
      </c>
      <c r="V7665" t="s">
        <v>71</v>
      </c>
      <c r="W7665">
        <v>37.9</v>
      </c>
      <c r="X7665" t="s">
        <v>71</v>
      </c>
      <c r="Y7665">
        <v>48.51</v>
      </c>
      <c r="AA7665">
        <v>48.24</v>
      </c>
      <c r="AE7665">
        <v>6.6</v>
      </c>
      <c r="AF7665" t="s">
        <v>71</v>
      </c>
      <c r="AG7665">
        <v>6.84</v>
      </c>
      <c r="AH7665" t="s">
        <v>71</v>
      </c>
      <c r="AS7665">
        <v>2.08</v>
      </c>
      <c r="AT7665" t="s">
        <v>71</v>
      </c>
    </row>
    <row r="7666" spans="1:46" x14ac:dyDescent="0.2">
      <c r="A7666" t="s">
        <v>415</v>
      </c>
      <c r="B7666" t="s">
        <v>416</v>
      </c>
      <c r="C7666">
        <f>-69.99067106 / 41.68494886</f>
        <v>-1.6790393888946706</v>
      </c>
      <c r="D7666" t="s">
        <v>286</v>
      </c>
      <c r="E7666" t="s">
        <v>70</v>
      </c>
      <c r="F7666" s="1">
        <v>37143</v>
      </c>
      <c r="G7666">
        <v>1.5</v>
      </c>
      <c r="O7666">
        <v>6.75</v>
      </c>
      <c r="P7666" t="s">
        <v>71</v>
      </c>
      <c r="Q7666">
        <v>24.74</v>
      </c>
      <c r="R7666" t="s">
        <v>71</v>
      </c>
    </row>
    <row r="7667" spans="1:46" x14ac:dyDescent="0.2">
      <c r="A7667" t="s">
        <v>415</v>
      </c>
      <c r="B7667" t="s">
        <v>416</v>
      </c>
      <c r="C7667">
        <f>-69.99067106 / 41.68494886</f>
        <v>-1.6790393888946706</v>
      </c>
      <c r="D7667" t="s">
        <v>286</v>
      </c>
      <c r="E7667" t="s">
        <v>70</v>
      </c>
      <c r="F7667" s="1">
        <v>37143</v>
      </c>
      <c r="G7667">
        <v>2</v>
      </c>
      <c r="O7667">
        <v>4.9400000000000004</v>
      </c>
      <c r="P7667" t="s">
        <v>71</v>
      </c>
      <c r="Q7667">
        <v>24.29</v>
      </c>
      <c r="R7667" t="s">
        <v>71</v>
      </c>
    </row>
    <row r="7668" spans="1:46" x14ac:dyDescent="0.2">
      <c r="A7668" t="s">
        <v>415</v>
      </c>
      <c r="B7668" t="s">
        <v>416</v>
      </c>
      <c r="C7668">
        <f>-69.99067106 / 41.68494886</f>
        <v>-1.6790393888946706</v>
      </c>
      <c r="D7668" t="s">
        <v>286</v>
      </c>
      <c r="E7668" t="s">
        <v>70</v>
      </c>
      <c r="F7668" s="1">
        <v>37873</v>
      </c>
      <c r="G7668">
        <v>0.5</v>
      </c>
      <c r="I7668">
        <v>2.96</v>
      </c>
      <c r="J7668" t="s">
        <v>71</v>
      </c>
      <c r="K7668">
        <v>1.5</v>
      </c>
      <c r="L7668" t="s">
        <v>71</v>
      </c>
      <c r="M7668">
        <v>2.96</v>
      </c>
      <c r="N7668" t="s">
        <v>71</v>
      </c>
      <c r="O7668">
        <v>5.76</v>
      </c>
      <c r="P7668" t="s">
        <v>71</v>
      </c>
      <c r="Q7668">
        <v>21.46</v>
      </c>
      <c r="R7668" t="s">
        <v>71</v>
      </c>
      <c r="S7668">
        <v>1</v>
      </c>
      <c r="T7668" t="s">
        <v>71</v>
      </c>
      <c r="U7668">
        <v>30.97</v>
      </c>
      <c r="V7668" t="s">
        <v>71</v>
      </c>
      <c r="W7668">
        <v>32.4</v>
      </c>
      <c r="X7668" t="s">
        <v>71</v>
      </c>
      <c r="Y7668">
        <v>53.65</v>
      </c>
      <c r="AA7668">
        <v>34.58</v>
      </c>
      <c r="AC7668">
        <v>44.36</v>
      </c>
      <c r="AE7668">
        <v>0.83</v>
      </c>
      <c r="AF7668" t="s">
        <v>71</v>
      </c>
      <c r="AG7668">
        <v>6.57</v>
      </c>
      <c r="AH7668" t="s">
        <v>71</v>
      </c>
      <c r="AS7668">
        <v>0.8</v>
      </c>
      <c r="AT7668" t="s">
        <v>71</v>
      </c>
    </row>
    <row r="7669" spans="1:46" x14ac:dyDescent="0.2">
      <c r="A7669" t="s">
        <v>415</v>
      </c>
      <c r="B7669" t="s">
        <v>416</v>
      </c>
      <c r="C7669">
        <f>-69.99067106 / 41.68494886</f>
        <v>-1.6790393888946706</v>
      </c>
      <c r="D7669" t="s">
        <v>286</v>
      </c>
      <c r="E7669" t="s">
        <v>70</v>
      </c>
      <c r="F7669" s="1">
        <v>37873</v>
      </c>
      <c r="G7669">
        <v>1</v>
      </c>
      <c r="O7669">
        <v>5.57</v>
      </c>
      <c r="P7669" t="s">
        <v>71</v>
      </c>
      <c r="Q7669">
        <v>21.19</v>
      </c>
      <c r="R7669" t="s">
        <v>71</v>
      </c>
    </row>
    <row r="7670" spans="1:46" x14ac:dyDescent="0.2">
      <c r="A7670" t="s">
        <v>415</v>
      </c>
      <c r="B7670" t="s">
        <v>416</v>
      </c>
      <c r="C7670">
        <f>-69.99067106 / 41.68494886</f>
        <v>-1.6790393888946706</v>
      </c>
      <c r="D7670" t="s">
        <v>286</v>
      </c>
      <c r="E7670" t="s">
        <v>70</v>
      </c>
      <c r="F7670" s="1">
        <v>37873</v>
      </c>
      <c r="G7670">
        <v>1.5</v>
      </c>
      <c r="O7670">
        <v>5.48</v>
      </c>
      <c r="P7670" t="s">
        <v>71</v>
      </c>
      <c r="Q7670">
        <v>21.09</v>
      </c>
      <c r="R7670" t="s">
        <v>71</v>
      </c>
    </row>
    <row r="7671" spans="1:46" x14ac:dyDescent="0.2">
      <c r="A7671" t="s">
        <v>415</v>
      </c>
      <c r="B7671" t="s">
        <v>416</v>
      </c>
      <c r="C7671">
        <f>-69.99067106 / 41.68494886</f>
        <v>-1.6790393888946706</v>
      </c>
      <c r="D7671" t="s">
        <v>286</v>
      </c>
      <c r="E7671" t="s">
        <v>70</v>
      </c>
      <c r="F7671" s="1">
        <v>37873</v>
      </c>
      <c r="G7671">
        <v>2</v>
      </c>
      <c r="K7671">
        <v>1.91</v>
      </c>
      <c r="L7671" t="s">
        <v>71</v>
      </c>
      <c r="O7671">
        <v>5.42</v>
      </c>
      <c r="P7671" t="s">
        <v>71</v>
      </c>
      <c r="Q7671">
        <v>20.99</v>
      </c>
      <c r="R7671" t="s">
        <v>71</v>
      </c>
      <c r="S7671">
        <v>0.8</v>
      </c>
      <c r="T7671" t="s">
        <v>71</v>
      </c>
      <c r="W7671">
        <v>31.1</v>
      </c>
      <c r="X7671" t="s">
        <v>71</v>
      </c>
      <c r="AE7671">
        <v>0.83</v>
      </c>
      <c r="AF7671" t="s">
        <v>71</v>
      </c>
      <c r="AG7671">
        <v>6.51</v>
      </c>
      <c r="AH7671" t="s">
        <v>71</v>
      </c>
      <c r="AS7671">
        <v>1.29</v>
      </c>
      <c r="AT7671" t="s">
        <v>71</v>
      </c>
    </row>
    <row r="7672" spans="1:46" x14ac:dyDescent="0.2">
      <c r="A7672" t="s">
        <v>415</v>
      </c>
      <c r="B7672" t="s">
        <v>416</v>
      </c>
      <c r="C7672">
        <f>-69.99067106 / 41.68494886</f>
        <v>-1.6790393888946706</v>
      </c>
      <c r="D7672" t="s">
        <v>286</v>
      </c>
      <c r="E7672" t="s">
        <v>70</v>
      </c>
      <c r="F7672" s="1">
        <v>37873</v>
      </c>
      <c r="G7672">
        <v>2.5</v>
      </c>
      <c r="O7672">
        <v>5.48</v>
      </c>
      <c r="P7672" t="s">
        <v>71</v>
      </c>
      <c r="Q7672">
        <v>20.95</v>
      </c>
      <c r="R7672" t="s">
        <v>71</v>
      </c>
    </row>
    <row r="7673" spans="1:46" x14ac:dyDescent="0.2">
      <c r="A7673" t="s">
        <v>415</v>
      </c>
      <c r="B7673" t="s">
        <v>416</v>
      </c>
      <c r="C7673">
        <f>-69.99067106 / 41.68494886</f>
        <v>-1.6790393888946706</v>
      </c>
      <c r="D7673" t="s">
        <v>286</v>
      </c>
      <c r="E7673" t="s">
        <v>70</v>
      </c>
      <c r="F7673" s="1">
        <v>38616</v>
      </c>
      <c r="G7673">
        <v>0.5</v>
      </c>
      <c r="I7673">
        <v>3</v>
      </c>
      <c r="J7673" t="s">
        <v>71</v>
      </c>
      <c r="K7673">
        <v>2.99</v>
      </c>
      <c r="L7673" t="s">
        <v>71</v>
      </c>
      <c r="M7673">
        <v>3</v>
      </c>
      <c r="N7673" t="s">
        <v>71</v>
      </c>
      <c r="O7673">
        <v>4.75</v>
      </c>
      <c r="P7673" t="s">
        <v>71</v>
      </c>
      <c r="Q7673">
        <v>22.18</v>
      </c>
      <c r="R7673" t="s">
        <v>71</v>
      </c>
      <c r="S7673">
        <v>0.3</v>
      </c>
      <c r="T7673" t="s">
        <v>71</v>
      </c>
      <c r="U7673">
        <v>9.2899999999999991</v>
      </c>
      <c r="V7673" t="s">
        <v>71</v>
      </c>
      <c r="W7673">
        <v>28.07</v>
      </c>
      <c r="X7673" t="s">
        <v>71</v>
      </c>
      <c r="Y7673">
        <v>36.29</v>
      </c>
      <c r="AA7673">
        <v>41.34</v>
      </c>
      <c r="AC7673">
        <v>44.17</v>
      </c>
      <c r="AE7673">
        <v>17.350000000000001</v>
      </c>
      <c r="AF7673" t="s">
        <v>71</v>
      </c>
      <c r="AG7673">
        <v>6.36</v>
      </c>
      <c r="AH7673" t="s">
        <v>71</v>
      </c>
      <c r="AS7673">
        <v>2.04</v>
      </c>
      <c r="AT7673" t="s">
        <v>71</v>
      </c>
    </row>
    <row r="7674" spans="1:46" x14ac:dyDescent="0.2">
      <c r="A7674" t="s">
        <v>415</v>
      </c>
      <c r="B7674" t="s">
        <v>416</v>
      </c>
      <c r="C7674">
        <f>-69.99067106 / 41.68494886</f>
        <v>-1.6790393888946706</v>
      </c>
      <c r="D7674" t="s">
        <v>286</v>
      </c>
      <c r="E7674" t="s">
        <v>70</v>
      </c>
      <c r="F7674" s="1">
        <v>38616</v>
      </c>
      <c r="G7674">
        <v>1</v>
      </c>
      <c r="O7674">
        <v>4.78</v>
      </c>
      <c r="P7674" t="s">
        <v>71</v>
      </c>
      <c r="Q7674">
        <v>22.14</v>
      </c>
      <c r="R7674" t="s">
        <v>71</v>
      </c>
    </row>
    <row r="7675" spans="1:46" x14ac:dyDescent="0.2">
      <c r="A7675" t="s">
        <v>415</v>
      </c>
      <c r="B7675" t="s">
        <v>416</v>
      </c>
      <c r="C7675">
        <f>-69.99067106 / 41.68494886</f>
        <v>-1.6790393888946706</v>
      </c>
      <c r="D7675" t="s">
        <v>286</v>
      </c>
      <c r="E7675" t="s">
        <v>70</v>
      </c>
      <c r="F7675" s="1">
        <v>38616</v>
      </c>
      <c r="G7675">
        <v>1.5</v>
      </c>
      <c r="O7675">
        <v>4.8600000000000003</v>
      </c>
      <c r="P7675" t="s">
        <v>71</v>
      </c>
      <c r="Q7675">
        <v>22.09</v>
      </c>
      <c r="R7675" t="s">
        <v>71</v>
      </c>
    </row>
    <row r="7676" spans="1:46" x14ac:dyDescent="0.2">
      <c r="A7676" t="s">
        <v>415</v>
      </c>
      <c r="B7676" t="s">
        <v>416</v>
      </c>
      <c r="C7676">
        <f>-69.99067106 / 41.68494886</f>
        <v>-1.6790393888946706</v>
      </c>
      <c r="D7676" t="s">
        <v>286</v>
      </c>
      <c r="E7676" t="s">
        <v>70</v>
      </c>
      <c r="F7676" s="1">
        <v>38616</v>
      </c>
      <c r="G7676">
        <v>2</v>
      </c>
      <c r="K7676">
        <v>3.4</v>
      </c>
      <c r="L7676" t="s">
        <v>71</v>
      </c>
      <c r="O7676">
        <v>4.8099999999999996</v>
      </c>
      <c r="P7676" t="s">
        <v>71</v>
      </c>
      <c r="Q7676">
        <v>22.02</v>
      </c>
      <c r="R7676" t="s">
        <v>71</v>
      </c>
      <c r="S7676">
        <v>0.4</v>
      </c>
      <c r="T7676" t="s">
        <v>71</v>
      </c>
      <c r="U7676">
        <v>12.39</v>
      </c>
      <c r="V7676" t="s">
        <v>71</v>
      </c>
      <c r="W7676">
        <v>31.05</v>
      </c>
      <c r="X7676" t="s">
        <v>71</v>
      </c>
      <c r="Y7676">
        <v>40.44</v>
      </c>
      <c r="AA7676">
        <v>42.61</v>
      </c>
      <c r="AE7676">
        <v>17.350000000000001</v>
      </c>
      <c r="AF7676" t="s">
        <v>71</v>
      </c>
      <c r="AG7676">
        <v>6.37</v>
      </c>
      <c r="AH7676" t="s">
        <v>71</v>
      </c>
      <c r="AS7676">
        <v>2.2799999999999998</v>
      </c>
      <c r="AT7676" t="s">
        <v>71</v>
      </c>
    </row>
    <row r="7677" spans="1:46" x14ac:dyDescent="0.2">
      <c r="A7677" t="s">
        <v>415</v>
      </c>
      <c r="B7677" t="s">
        <v>416</v>
      </c>
      <c r="C7677">
        <f>-69.99067106 / 41.68494886</f>
        <v>-1.6790393888946706</v>
      </c>
      <c r="D7677" t="s">
        <v>286</v>
      </c>
      <c r="E7677" t="s">
        <v>70</v>
      </c>
      <c r="F7677" s="1">
        <v>38616</v>
      </c>
      <c r="G7677">
        <v>2.7</v>
      </c>
      <c r="O7677">
        <v>4.87</v>
      </c>
      <c r="P7677" t="s">
        <v>71</v>
      </c>
      <c r="Q7677">
        <v>21.94</v>
      </c>
      <c r="R7677" t="s">
        <v>71</v>
      </c>
    </row>
    <row r="7678" spans="1:46" x14ac:dyDescent="0.2">
      <c r="A7678" t="s">
        <v>415</v>
      </c>
      <c r="B7678" t="s">
        <v>416</v>
      </c>
      <c r="C7678">
        <f>-69.99067106 / 41.68494886</f>
        <v>-1.6790393888946706</v>
      </c>
      <c r="D7678" t="s">
        <v>286</v>
      </c>
      <c r="E7678" t="s">
        <v>70</v>
      </c>
      <c r="F7678" s="1">
        <v>38952</v>
      </c>
      <c r="G7678">
        <v>0.5</v>
      </c>
      <c r="I7678">
        <v>3.5</v>
      </c>
      <c r="J7678" t="s">
        <v>71</v>
      </c>
      <c r="K7678">
        <v>2.12</v>
      </c>
      <c r="L7678" t="s">
        <v>71</v>
      </c>
      <c r="M7678">
        <v>3.5</v>
      </c>
      <c r="N7678" t="s">
        <v>71</v>
      </c>
      <c r="O7678">
        <v>6.49</v>
      </c>
      <c r="P7678" t="s">
        <v>71</v>
      </c>
      <c r="Q7678">
        <v>25</v>
      </c>
      <c r="R7678" t="s">
        <v>71</v>
      </c>
      <c r="S7678">
        <v>0.3</v>
      </c>
      <c r="T7678" t="s">
        <v>71</v>
      </c>
      <c r="U7678">
        <v>9.43</v>
      </c>
      <c r="V7678" t="s">
        <v>71</v>
      </c>
      <c r="W7678">
        <v>42.04</v>
      </c>
      <c r="X7678" t="s">
        <v>71</v>
      </c>
      <c r="Y7678">
        <v>36.51</v>
      </c>
      <c r="AA7678">
        <v>37.97</v>
      </c>
      <c r="AC7678">
        <v>41.95</v>
      </c>
      <c r="AE7678">
        <v>19.37</v>
      </c>
      <c r="AF7678" t="s">
        <v>71</v>
      </c>
      <c r="AG7678">
        <v>6.51</v>
      </c>
      <c r="AH7678" t="s">
        <v>71</v>
      </c>
      <c r="AS7678">
        <v>0.96</v>
      </c>
      <c r="AT7678" t="s">
        <v>71</v>
      </c>
    </row>
    <row r="7679" spans="1:46" x14ac:dyDescent="0.2">
      <c r="A7679" t="s">
        <v>415</v>
      </c>
      <c r="B7679" t="s">
        <v>416</v>
      </c>
      <c r="C7679">
        <f>-69.99067106 / 41.68494886</f>
        <v>-1.6790393888946706</v>
      </c>
      <c r="D7679" t="s">
        <v>286</v>
      </c>
      <c r="E7679" t="s">
        <v>70</v>
      </c>
      <c r="F7679" s="1">
        <v>38952</v>
      </c>
      <c r="G7679">
        <v>1</v>
      </c>
      <c r="O7679">
        <v>6.31</v>
      </c>
      <c r="P7679" t="s">
        <v>71</v>
      </c>
      <c r="Q7679">
        <v>24.77</v>
      </c>
      <c r="R7679" t="s">
        <v>71</v>
      </c>
    </row>
    <row r="7680" spans="1:46" x14ac:dyDescent="0.2">
      <c r="A7680" t="s">
        <v>415</v>
      </c>
      <c r="B7680" t="s">
        <v>416</v>
      </c>
      <c r="C7680">
        <f>-69.99067106 / 41.68494886</f>
        <v>-1.6790393888946706</v>
      </c>
      <c r="D7680" t="s">
        <v>286</v>
      </c>
      <c r="E7680" t="s">
        <v>70</v>
      </c>
      <c r="F7680" s="1">
        <v>38952</v>
      </c>
      <c r="G7680">
        <v>1.5</v>
      </c>
      <c r="O7680">
        <v>6.14</v>
      </c>
      <c r="P7680" t="s">
        <v>71</v>
      </c>
      <c r="Q7680">
        <v>24.53</v>
      </c>
      <c r="R7680" t="s">
        <v>71</v>
      </c>
    </row>
    <row r="7681" spans="1:46" x14ac:dyDescent="0.2">
      <c r="A7681" t="s">
        <v>415</v>
      </c>
      <c r="B7681" t="s">
        <v>416</v>
      </c>
      <c r="C7681">
        <f>-69.99067106 / 41.68494886</f>
        <v>-1.6790393888946706</v>
      </c>
      <c r="D7681" t="s">
        <v>286</v>
      </c>
      <c r="E7681" t="s">
        <v>70</v>
      </c>
      <c r="F7681" s="1">
        <v>38952</v>
      </c>
      <c r="G7681">
        <v>2</v>
      </c>
      <c r="O7681">
        <v>5.87</v>
      </c>
      <c r="P7681" t="s">
        <v>71</v>
      </c>
      <c r="Q7681">
        <v>24.36</v>
      </c>
      <c r="R7681" t="s">
        <v>71</v>
      </c>
    </row>
    <row r="7682" spans="1:46" x14ac:dyDescent="0.2">
      <c r="A7682" t="s">
        <v>415</v>
      </c>
      <c r="B7682" t="s">
        <v>416</v>
      </c>
      <c r="C7682">
        <f>-69.99067106 / 41.68494886</f>
        <v>-1.6790393888946706</v>
      </c>
      <c r="D7682" t="s">
        <v>286</v>
      </c>
      <c r="E7682" t="s">
        <v>70</v>
      </c>
      <c r="F7682" s="1">
        <v>38952</v>
      </c>
      <c r="G7682">
        <v>2.5</v>
      </c>
      <c r="K7682">
        <v>2.2400000000000002</v>
      </c>
      <c r="L7682" t="s">
        <v>71</v>
      </c>
      <c r="O7682">
        <v>5.16</v>
      </c>
      <c r="P7682" t="s">
        <v>71</v>
      </c>
      <c r="Q7682">
        <v>24.23</v>
      </c>
      <c r="R7682" t="s">
        <v>71</v>
      </c>
      <c r="S7682">
        <v>0.68</v>
      </c>
      <c r="T7682" t="s">
        <v>71</v>
      </c>
      <c r="U7682">
        <v>21.06</v>
      </c>
      <c r="V7682" t="s">
        <v>71</v>
      </c>
      <c r="W7682">
        <v>40.94</v>
      </c>
      <c r="X7682" t="s">
        <v>71</v>
      </c>
      <c r="Y7682">
        <v>48.09</v>
      </c>
      <c r="AA7682">
        <v>38.51</v>
      </c>
      <c r="AE7682">
        <v>19.57</v>
      </c>
      <c r="AF7682" t="s">
        <v>71</v>
      </c>
      <c r="AG7682">
        <v>6.39</v>
      </c>
      <c r="AH7682" t="s">
        <v>71</v>
      </c>
      <c r="AS7682">
        <v>1.1399999999999999</v>
      </c>
      <c r="AT7682" t="s">
        <v>71</v>
      </c>
    </row>
    <row r="7683" spans="1:46" x14ac:dyDescent="0.2">
      <c r="A7683" t="s">
        <v>415</v>
      </c>
      <c r="B7683" t="s">
        <v>416</v>
      </c>
      <c r="C7683">
        <f>-69.99067106 / 41.68494886</f>
        <v>-1.6790393888946706</v>
      </c>
      <c r="D7683" t="s">
        <v>286</v>
      </c>
      <c r="E7683" t="s">
        <v>70</v>
      </c>
      <c r="F7683" s="1">
        <v>38952</v>
      </c>
      <c r="G7683">
        <v>3</v>
      </c>
      <c r="O7683">
        <v>4.4400000000000004</v>
      </c>
      <c r="P7683" t="s">
        <v>71</v>
      </c>
      <c r="Q7683">
        <v>24.21</v>
      </c>
      <c r="R7683" t="s">
        <v>71</v>
      </c>
    </row>
    <row r="7684" spans="1:46" x14ac:dyDescent="0.2">
      <c r="A7684" t="s">
        <v>415</v>
      </c>
      <c r="B7684" t="s">
        <v>416</v>
      </c>
      <c r="C7684">
        <f>-69.99067106 / 41.68494886</f>
        <v>-1.6790393888946706</v>
      </c>
      <c r="D7684" t="s">
        <v>286</v>
      </c>
      <c r="E7684" t="s">
        <v>70</v>
      </c>
      <c r="F7684" s="1">
        <v>39338</v>
      </c>
      <c r="G7684">
        <v>0.5</v>
      </c>
      <c r="I7684">
        <v>2.6</v>
      </c>
      <c r="J7684" t="s">
        <v>71</v>
      </c>
      <c r="K7684">
        <v>3.39</v>
      </c>
      <c r="L7684" t="s">
        <v>71</v>
      </c>
      <c r="M7684">
        <v>2.6</v>
      </c>
      <c r="N7684" t="s">
        <v>71</v>
      </c>
      <c r="O7684">
        <v>6.08</v>
      </c>
      <c r="P7684" t="s">
        <v>71</v>
      </c>
      <c r="Q7684">
        <v>22.34</v>
      </c>
      <c r="R7684" t="s">
        <v>71</v>
      </c>
      <c r="S7684">
        <v>0.56000000000000005</v>
      </c>
      <c r="T7684" t="s">
        <v>71</v>
      </c>
      <c r="U7684">
        <v>17.21</v>
      </c>
      <c r="V7684" t="s">
        <v>71</v>
      </c>
      <c r="W7684">
        <v>46.61</v>
      </c>
      <c r="X7684" t="s">
        <v>71</v>
      </c>
      <c r="Y7684">
        <v>45.18</v>
      </c>
      <c r="AA7684">
        <v>42.59</v>
      </c>
      <c r="AC7684">
        <v>46.23</v>
      </c>
      <c r="AE7684">
        <v>11.5</v>
      </c>
      <c r="AF7684" t="s">
        <v>71</v>
      </c>
      <c r="AG7684">
        <v>5.4</v>
      </c>
      <c r="AH7684" t="s">
        <v>71</v>
      </c>
      <c r="AS7684">
        <v>2.39</v>
      </c>
      <c r="AT7684" t="s">
        <v>71</v>
      </c>
    </row>
    <row r="7685" spans="1:46" x14ac:dyDescent="0.2">
      <c r="A7685" t="s">
        <v>415</v>
      </c>
      <c r="B7685" t="s">
        <v>416</v>
      </c>
      <c r="C7685">
        <f>-69.99067106 / 41.68494886</f>
        <v>-1.6790393888946706</v>
      </c>
      <c r="D7685" t="s">
        <v>286</v>
      </c>
      <c r="E7685" t="s">
        <v>70</v>
      </c>
      <c r="F7685" s="1">
        <v>39338</v>
      </c>
      <c r="G7685">
        <v>1</v>
      </c>
      <c r="O7685">
        <v>5.96</v>
      </c>
      <c r="P7685" t="s">
        <v>71</v>
      </c>
      <c r="Q7685">
        <v>22.07</v>
      </c>
      <c r="R7685" t="s">
        <v>71</v>
      </c>
    </row>
    <row r="7686" spans="1:46" x14ac:dyDescent="0.2">
      <c r="A7686" t="s">
        <v>415</v>
      </c>
      <c r="B7686" t="s">
        <v>416</v>
      </c>
      <c r="C7686">
        <f>-69.99067106 / 41.68494886</f>
        <v>-1.6790393888946706</v>
      </c>
      <c r="D7686" t="s">
        <v>286</v>
      </c>
      <c r="E7686" t="s">
        <v>70</v>
      </c>
      <c r="F7686" s="1">
        <v>39338</v>
      </c>
      <c r="G7686">
        <v>1.5</v>
      </c>
      <c r="K7686">
        <v>3.97</v>
      </c>
      <c r="L7686" t="s">
        <v>71</v>
      </c>
      <c r="O7686">
        <v>5.89</v>
      </c>
      <c r="P7686" t="s">
        <v>71</v>
      </c>
      <c r="Q7686">
        <v>21.79</v>
      </c>
      <c r="R7686" t="s">
        <v>71</v>
      </c>
      <c r="S7686">
        <v>0.63</v>
      </c>
      <c r="T7686" t="s">
        <v>71</v>
      </c>
      <c r="U7686">
        <v>19.64</v>
      </c>
      <c r="V7686" t="s">
        <v>71</v>
      </c>
      <c r="W7686">
        <v>47.52</v>
      </c>
      <c r="X7686" t="s">
        <v>71</v>
      </c>
      <c r="Y7686">
        <v>47.09</v>
      </c>
      <c r="AA7686">
        <v>44.14</v>
      </c>
      <c r="AE7686">
        <v>11.9</v>
      </c>
      <c r="AF7686" t="s">
        <v>71</v>
      </c>
      <c r="AG7686">
        <v>5.42</v>
      </c>
      <c r="AH7686" t="s">
        <v>71</v>
      </c>
      <c r="AS7686">
        <v>2.74</v>
      </c>
      <c r="AT7686" t="s">
        <v>71</v>
      </c>
    </row>
    <row r="7687" spans="1:46" x14ac:dyDescent="0.2">
      <c r="A7687" t="s">
        <v>415</v>
      </c>
      <c r="B7687" t="s">
        <v>416</v>
      </c>
      <c r="C7687">
        <f>-69.99067106 / 41.68494886</f>
        <v>-1.6790393888946706</v>
      </c>
      <c r="D7687" t="s">
        <v>286</v>
      </c>
      <c r="E7687" t="s">
        <v>70</v>
      </c>
      <c r="F7687" s="1">
        <v>39338</v>
      </c>
      <c r="G7687">
        <v>2</v>
      </c>
      <c r="O7687">
        <v>5.91</v>
      </c>
      <c r="P7687" t="s">
        <v>71</v>
      </c>
      <c r="Q7687">
        <v>21.71</v>
      </c>
      <c r="R7687" t="s">
        <v>71</v>
      </c>
    </row>
    <row r="7688" spans="1:46" x14ac:dyDescent="0.2">
      <c r="A7688" t="s">
        <v>415</v>
      </c>
      <c r="B7688" t="s">
        <v>416</v>
      </c>
      <c r="C7688">
        <f>-69.99067106 / 41.68494886</f>
        <v>-1.6790393888946706</v>
      </c>
      <c r="D7688" t="s">
        <v>286</v>
      </c>
      <c r="E7688" t="s">
        <v>70</v>
      </c>
      <c r="F7688" s="1">
        <v>39715</v>
      </c>
      <c r="G7688">
        <v>0.5</v>
      </c>
      <c r="I7688">
        <v>2.4</v>
      </c>
      <c r="J7688" t="s">
        <v>71</v>
      </c>
      <c r="K7688">
        <v>2.75</v>
      </c>
      <c r="L7688" t="s">
        <v>71</v>
      </c>
      <c r="M7688">
        <v>2.4</v>
      </c>
      <c r="N7688" t="s">
        <v>71</v>
      </c>
      <c r="O7688">
        <v>7.41</v>
      </c>
      <c r="P7688" t="s">
        <v>71</v>
      </c>
      <c r="Q7688">
        <v>18</v>
      </c>
      <c r="R7688" t="s">
        <v>71</v>
      </c>
      <c r="S7688">
        <v>0.39</v>
      </c>
      <c r="T7688" t="s">
        <v>71</v>
      </c>
      <c r="U7688">
        <v>12.08</v>
      </c>
      <c r="V7688" t="s">
        <v>71</v>
      </c>
      <c r="W7688">
        <v>27.77</v>
      </c>
      <c r="X7688" t="s">
        <v>71</v>
      </c>
      <c r="Y7688">
        <v>40.08</v>
      </c>
      <c r="AA7688">
        <v>40.520000000000003</v>
      </c>
      <c r="AC7688">
        <v>47.38</v>
      </c>
      <c r="AE7688">
        <v>9.6999999999999993</v>
      </c>
      <c r="AF7688" t="s">
        <v>71</v>
      </c>
      <c r="AG7688">
        <v>6.58</v>
      </c>
      <c r="AH7688" t="s">
        <v>71</v>
      </c>
      <c r="AS7688">
        <v>2.0499999999999998</v>
      </c>
      <c r="AT7688" t="s">
        <v>71</v>
      </c>
    </row>
    <row r="7689" spans="1:46" x14ac:dyDescent="0.2">
      <c r="A7689" t="s">
        <v>415</v>
      </c>
      <c r="B7689" t="s">
        <v>416</v>
      </c>
      <c r="C7689">
        <f>-69.99067106 / 41.68494886</f>
        <v>-1.6790393888946706</v>
      </c>
      <c r="D7689" t="s">
        <v>286</v>
      </c>
      <c r="E7689" t="s">
        <v>70</v>
      </c>
      <c r="F7689" s="1">
        <v>39715</v>
      </c>
      <c r="G7689">
        <v>1</v>
      </c>
      <c r="O7689">
        <v>7.37</v>
      </c>
      <c r="P7689" t="s">
        <v>71</v>
      </c>
      <c r="Q7689">
        <v>17.899999999999999</v>
      </c>
      <c r="R7689" t="s">
        <v>71</v>
      </c>
    </row>
    <row r="7690" spans="1:46" x14ac:dyDescent="0.2">
      <c r="A7690" t="s">
        <v>415</v>
      </c>
      <c r="B7690" t="s">
        <v>416</v>
      </c>
      <c r="C7690">
        <f>-69.99067106 / 41.68494886</f>
        <v>-1.6790393888946706</v>
      </c>
      <c r="D7690" t="s">
        <v>286</v>
      </c>
      <c r="E7690" t="s">
        <v>70</v>
      </c>
      <c r="F7690" s="1">
        <v>39715</v>
      </c>
      <c r="G7690">
        <v>1.5</v>
      </c>
      <c r="K7690">
        <v>2.12</v>
      </c>
      <c r="L7690" t="s">
        <v>71</v>
      </c>
      <c r="O7690">
        <v>7.38</v>
      </c>
      <c r="P7690" t="s">
        <v>71</v>
      </c>
      <c r="Q7690">
        <v>17.8</v>
      </c>
      <c r="R7690" t="s">
        <v>71</v>
      </c>
      <c r="S7690">
        <v>0.42</v>
      </c>
      <c r="T7690" t="s">
        <v>71</v>
      </c>
      <c r="U7690">
        <v>13.01</v>
      </c>
      <c r="V7690" t="s">
        <v>71</v>
      </c>
      <c r="W7690">
        <v>30.85</v>
      </c>
      <c r="X7690" t="s">
        <v>71</v>
      </c>
      <c r="Y7690">
        <v>41.15</v>
      </c>
      <c r="AA7690">
        <v>37.97</v>
      </c>
      <c r="AE7690">
        <v>9.4</v>
      </c>
      <c r="AF7690" t="s">
        <v>71</v>
      </c>
      <c r="AG7690">
        <v>6.45</v>
      </c>
      <c r="AH7690" t="s">
        <v>71</v>
      </c>
      <c r="AS7690">
        <v>1.57</v>
      </c>
      <c r="AT7690" t="s">
        <v>71</v>
      </c>
    </row>
    <row r="7691" spans="1:46" x14ac:dyDescent="0.2">
      <c r="A7691" t="s">
        <v>415</v>
      </c>
      <c r="B7691" t="s">
        <v>416</v>
      </c>
      <c r="C7691">
        <f>-69.99067106 / 41.68494886</f>
        <v>-1.6790393888946706</v>
      </c>
      <c r="D7691" t="s">
        <v>286</v>
      </c>
      <c r="E7691" t="s">
        <v>70</v>
      </c>
      <c r="F7691" s="1">
        <v>39715</v>
      </c>
      <c r="G7691">
        <v>2</v>
      </c>
      <c r="O7691">
        <v>7.36</v>
      </c>
      <c r="P7691" t="s">
        <v>71</v>
      </c>
      <c r="Q7691">
        <v>17.8</v>
      </c>
      <c r="R7691" t="s">
        <v>71</v>
      </c>
    </row>
    <row r="7692" spans="1:46" x14ac:dyDescent="0.2">
      <c r="A7692" t="s">
        <v>437</v>
      </c>
      <c r="B7692" t="s">
        <v>438</v>
      </c>
      <c r="C7692">
        <f>-69.98453212 / 41.67952698</f>
        <v>-1.6791105175829422</v>
      </c>
      <c r="D7692" t="s">
        <v>439</v>
      </c>
      <c r="E7692" t="s">
        <v>70</v>
      </c>
      <c r="F7692" s="1">
        <v>37873</v>
      </c>
      <c r="G7692">
        <v>0.5</v>
      </c>
      <c r="I7692">
        <v>2.54</v>
      </c>
      <c r="J7692" t="s">
        <v>71</v>
      </c>
      <c r="K7692">
        <v>23.69</v>
      </c>
      <c r="L7692" t="s">
        <v>71</v>
      </c>
      <c r="M7692">
        <v>1.19</v>
      </c>
      <c r="N7692" t="s">
        <v>71</v>
      </c>
      <c r="O7692">
        <v>18.48</v>
      </c>
      <c r="P7692" t="s">
        <v>71</v>
      </c>
      <c r="Q7692">
        <v>18.5</v>
      </c>
      <c r="R7692" t="s">
        <v>71</v>
      </c>
      <c r="S7692">
        <v>0.9</v>
      </c>
      <c r="T7692" t="s">
        <v>71</v>
      </c>
      <c r="U7692">
        <v>27.88</v>
      </c>
      <c r="V7692" t="s">
        <v>71</v>
      </c>
      <c r="W7692">
        <v>27.6</v>
      </c>
      <c r="X7692" t="s">
        <v>71</v>
      </c>
      <c r="Y7692">
        <v>52.14</v>
      </c>
      <c r="AA7692">
        <v>61.65</v>
      </c>
      <c r="AC7692">
        <v>57.49</v>
      </c>
      <c r="AE7692">
        <v>1.96</v>
      </c>
      <c r="AF7692" t="s">
        <v>71</v>
      </c>
      <c r="AG7692">
        <v>6.78</v>
      </c>
      <c r="AH7692" t="s">
        <v>71</v>
      </c>
      <c r="AS7692">
        <v>0.03</v>
      </c>
      <c r="AT7692" t="s">
        <v>71</v>
      </c>
    </row>
    <row r="7693" spans="1:46" x14ac:dyDescent="0.2">
      <c r="A7693" t="s">
        <v>437</v>
      </c>
      <c r="B7693" t="s">
        <v>438</v>
      </c>
      <c r="C7693">
        <f>-69.98453212 / 41.67952698</f>
        <v>-1.6791105175829422</v>
      </c>
      <c r="D7693" t="s">
        <v>439</v>
      </c>
      <c r="E7693" t="s">
        <v>70</v>
      </c>
      <c r="F7693" s="1">
        <v>37873</v>
      </c>
      <c r="G7693">
        <v>1</v>
      </c>
      <c r="Q7693">
        <v>17.2</v>
      </c>
      <c r="R7693" t="s">
        <v>71</v>
      </c>
    </row>
    <row r="7694" spans="1:46" x14ac:dyDescent="0.2">
      <c r="A7694" t="s">
        <v>437</v>
      </c>
      <c r="B7694" t="s">
        <v>438</v>
      </c>
      <c r="C7694">
        <f>-69.98453212 / 41.67952698</f>
        <v>-1.6791105175829422</v>
      </c>
      <c r="D7694" t="s">
        <v>439</v>
      </c>
      <c r="E7694" t="s">
        <v>70</v>
      </c>
      <c r="F7694" s="1">
        <v>37873</v>
      </c>
      <c r="G7694">
        <v>1.5</v>
      </c>
      <c r="K7694">
        <v>178.7</v>
      </c>
      <c r="L7694" t="s">
        <v>71</v>
      </c>
      <c r="O7694">
        <v>5.54</v>
      </c>
      <c r="P7694" t="s">
        <v>71</v>
      </c>
      <c r="Q7694">
        <v>13.6</v>
      </c>
      <c r="R7694" t="s">
        <v>71</v>
      </c>
      <c r="S7694">
        <v>5.6</v>
      </c>
      <c r="T7694" t="s">
        <v>71</v>
      </c>
      <c r="U7694">
        <v>173.45</v>
      </c>
      <c r="V7694" t="s">
        <v>71</v>
      </c>
      <c r="W7694">
        <v>137.6</v>
      </c>
      <c r="X7694" t="s">
        <v>71</v>
      </c>
      <c r="Y7694">
        <v>78.5</v>
      </c>
      <c r="AA7694">
        <v>81.47</v>
      </c>
      <c r="AE7694">
        <v>2.25</v>
      </c>
      <c r="AF7694" t="s">
        <v>71</v>
      </c>
      <c r="AG7694">
        <v>6.57</v>
      </c>
      <c r="AH7694" t="s">
        <v>71</v>
      </c>
      <c r="AS7694">
        <v>138.02000000000001</v>
      </c>
      <c r="AT7694" t="s">
        <v>71</v>
      </c>
    </row>
    <row r="7695" spans="1:46" x14ac:dyDescent="0.2">
      <c r="A7695" t="s">
        <v>437</v>
      </c>
      <c r="B7695" t="s">
        <v>438</v>
      </c>
      <c r="C7695">
        <f>-69.98453212 / 41.67952698</f>
        <v>-1.6791105175829422</v>
      </c>
      <c r="D7695" t="s">
        <v>439</v>
      </c>
      <c r="E7695" t="s">
        <v>70</v>
      </c>
      <c r="F7695" s="1">
        <v>37873</v>
      </c>
      <c r="G7695">
        <v>2</v>
      </c>
      <c r="O7695">
        <v>0.04</v>
      </c>
      <c r="P7695" t="s">
        <v>71</v>
      </c>
      <c r="Q7695">
        <v>11.9</v>
      </c>
      <c r="R7695" t="s">
        <v>71</v>
      </c>
    </row>
    <row r="7696" spans="1:46" x14ac:dyDescent="0.2">
      <c r="A7696" t="s">
        <v>437</v>
      </c>
      <c r="B7696" t="s">
        <v>438</v>
      </c>
      <c r="C7696">
        <f>-69.98453212 / 41.67952698</f>
        <v>-1.6791105175829422</v>
      </c>
      <c r="D7696" t="s">
        <v>439</v>
      </c>
      <c r="E7696" t="s">
        <v>70</v>
      </c>
      <c r="F7696" s="1">
        <v>38622</v>
      </c>
      <c r="G7696">
        <v>0.5</v>
      </c>
      <c r="I7696">
        <v>2.29</v>
      </c>
      <c r="J7696" t="s">
        <v>71</v>
      </c>
      <c r="M7696">
        <v>1.03</v>
      </c>
      <c r="N7696" t="s">
        <v>71</v>
      </c>
      <c r="O7696">
        <v>13.61</v>
      </c>
      <c r="P7696" t="s">
        <v>71</v>
      </c>
      <c r="Q7696">
        <v>19.440000000000001</v>
      </c>
      <c r="R7696" t="s">
        <v>71</v>
      </c>
      <c r="AC7696">
        <v>59.57</v>
      </c>
    </row>
    <row r="7697" spans="1:46" x14ac:dyDescent="0.2">
      <c r="A7697" t="s">
        <v>437</v>
      </c>
      <c r="B7697" t="s">
        <v>438</v>
      </c>
      <c r="C7697">
        <f>-69.98453212 / 41.67952698</f>
        <v>-1.6791105175829422</v>
      </c>
      <c r="D7697" t="s">
        <v>439</v>
      </c>
      <c r="E7697" t="s">
        <v>70</v>
      </c>
      <c r="F7697" s="1">
        <v>38622</v>
      </c>
      <c r="G7697">
        <v>1</v>
      </c>
      <c r="K7697">
        <v>48.65</v>
      </c>
      <c r="L7697" t="s">
        <v>71</v>
      </c>
      <c r="O7697">
        <v>10.08</v>
      </c>
      <c r="P7697" t="s">
        <v>71</v>
      </c>
      <c r="Q7697">
        <v>16.100000000000001</v>
      </c>
      <c r="R7697" t="s">
        <v>71</v>
      </c>
      <c r="S7697">
        <v>1.9</v>
      </c>
      <c r="T7697" t="s">
        <v>71</v>
      </c>
      <c r="U7697">
        <v>58.85</v>
      </c>
      <c r="V7697" t="s">
        <v>71</v>
      </c>
      <c r="W7697">
        <v>82.91</v>
      </c>
      <c r="X7697" t="s">
        <v>71</v>
      </c>
      <c r="Y7697">
        <v>62.91</v>
      </c>
      <c r="AA7697">
        <v>68.709999999999994</v>
      </c>
      <c r="AE7697">
        <v>39.75</v>
      </c>
      <c r="AF7697" t="s">
        <v>71</v>
      </c>
      <c r="AG7697">
        <v>6.51</v>
      </c>
      <c r="AH7697" t="s">
        <v>71</v>
      </c>
      <c r="AS7697">
        <v>5.0199999999999996</v>
      </c>
      <c r="AT7697" t="s">
        <v>71</v>
      </c>
    </row>
    <row r="7698" spans="1:46" x14ac:dyDescent="0.2">
      <c r="A7698" t="s">
        <v>437</v>
      </c>
      <c r="B7698" t="s">
        <v>438</v>
      </c>
      <c r="C7698">
        <f>-69.98453212 / 41.67952698</f>
        <v>-1.6791105175829422</v>
      </c>
      <c r="D7698" t="s">
        <v>439</v>
      </c>
      <c r="E7698" t="s">
        <v>70</v>
      </c>
      <c r="F7698" s="1">
        <v>38622</v>
      </c>
      <c r="G7698">
        <v>1.5</v>
      </c>
      <c r="O7698">
        <v>2.38</v>
      </c>
      <c r="P7698" t="s">
        <v>71</v>
      </c>
      <c r="Q7698">
        <v>13.32</v>
      </c>
      <c r="R7698" t="s">
        <v>71</v>
      </c>
    </row>
    <row r="7699" spans="1:46" x14ac:dyDescent="0.2">
      <c r="A7699" t="s">
        <v>437</v>
      </c>
      <c r="B7699" t="s">
        <v>438</v>
      </c>
      <c r="C7699">
        <f>-69.98453212 / 41.67952698</f>
        <v>-1.6791105175829422</v>
      </c>
      <c r="D7699" t="s">
        <v>439</v>
      </c>
      <c r="E7699" t="s">
        <v>70</v>
      </c>
      <c r="F7699" s="1">
        <v>38622</v>
      </c>
      <c r="G7699">
        <v>2</v>
      </c>
      <c r="O7699">
        <v>1.05</v>
      </c>
      <c r="P7699" t="s">
        <v>71</v>
      </c>
      <c r="Q7699">
        <v>11.92</v>
      </c>
      <c r="R7699" t="s">
        <v>71</v>
      </c>
    </row>
    <row r="7700" spans="1:46" x14ac:dyDescent="0.2">
      <c r="A7700" t="s">
        <v>220</v>
      </c>
      <c r="B7700" t="s">
        <v>221</v>
      </c>
      <c r="C7700">
        <f>-70.13664699 / 41.75692172</f>
        <v>-1.6796412211680627</v>
      </c>
      <c r="D7700" t="s">
        <v>222</v>
      </c>
      <c r="E7700" t="s">
        <v>70</v>
      </c>
      <c r="F7700" s="1">
        <v>37143</v>
      </c>
      <c r="G7700">
        <v>0.5</v>
      </c>
      <c r="I7700">
        <v>1.2</v>
      </c>
      <c r="J7700" t="s">
        <v>71</v>
      </c>
      <c r="K7700">
        <v>40.6</v>
      </c>
      <c r="L7700" t="s">
        <v>71</v>
      </c>
      <c r="M7700">
        <v>1.2</v>
      </c>
      <c r="N7700" t="s">
        <v>71</v>
      </c>
      <c r="O7700">
        <v>8.48</v>
      </c>
      <c r="P7700" t="s">
        <v>71</v>
      </c>
      <c r="Q7700">
        <v>20.6</v>
      </c>
      <c r="R7700" t="s">
        <v>71</v>
      </c>
      <c r="S7700">
        <v>1.48</v>
      </c>
      <c r="T7700" t="s">
        <v>71</v>
      </c>
      <c r="U7700">
        <v>45.84</v>
      </c>
      <c r="V7700" t="s">
        <v>71</v>
      </c>
      <c r="W7700">
        <v>42.9</v>
      </c>
      <c r="X7700" t="s">
        <v>71</v>
      </c>
      <c r="Y7700">
        <v>59.31</v>
      </c>
      <c r="AA7700">
        <v>66.930000000000007</v>
      </c>
      <c r="AC7700">
        <v>57.37</v>
      </c>
      <c r="AE7700">
        <v>0.7</v>
      </c>
      <c r="AF7700" t="s">
        <v>71</v>
      </c>
      <c r="AG7700">
        <v>5.08</v>
      </c>
      <c r="AH7700" t="s">
        <v>71</v>
      </c>
      <c r="AS7700">
        <v>0</v>
      </c>
      <c r="AT7700" t="s">
        <v>71</v>
      </c>
    </row>
    <row r="7701" spans="1:46" x14ac:dyDescent="0.2">
      <c r="A7701" t="s">
        <v>220</v>
      </c>
      <c r="B7701" t="s">
        <v>221</v>
      </c>
      <c r="C7701">
        <f>-70.13664699 / 41.75692172</f>
        <v>-1.6796412211680627</v>
      </c>
      <c r="D7701" t="s">
        <v>222</v>
      </c>
      <c r="E7701" t="s">
        <v>70</v>
      </c>
      <c r="F7701" s="1">
        <v>37143</v>
      </c>
      <c r="G7701">
        <v>1</v>
      </c>
      <c r="O7701">
        <v>8.6300000000000008</v>
      </c>
      <c r="P7701" t="s">
        <v>71</v>
      </c>
      <c r="Q7701">
        <v>20.6</v>
      </c>
      <c r="R7701" t="s">
        <v>71</v>
      </c>
    </row>
    <row r="7702" spans="1:46" x14ac:dyDescent="0.2">
      <c r="A7702" t="s">
        <v>220</v>
      </c>
      <c r="B7702" t="s">
        <v>221</v>
      </c>
      <c r="C7702">
        <f>-70.13664699 / 41.75692172</f>
        <v>-1.6796412211680627</v>
      </c>
      <c r="D7702" t="s">
        <v>222</v>
      </c>
      <c r="E7702" t="s">
        <v>70</v>
      </c>
      <c r="F7702" s="1">
        <v>37873</v>
      </c>
      <c r="G7702">
        <v>0.5</v>
      </c>
      <c r="I7702">
        <v>1.6</v>
      </c>
      <c r="J7702" t="s">
        <v>71</v>
      </c>
      <c r="K7702">
        <v>4.97</v>
      </c>
      <c r="L7702" t="s">
        <v>71</v>
      </c>
      <c r="M7702">
        <v>1.2</v>
      </c>
      <c r="N7702" t="s">
        <v>71</v>
      </c>
      <c r="O7702">
        <v>6.85</v>
      </c>
      <c r="P7702" t="s">
        <v>71</v>
      </c>
      <c r="Q7702">
        <v>26.15</v>
      </c>
      <c r="R7702" t="s">
        <v>71</v>
      </c>
      <c r="S7702">
        <v>0.9</v>
      </c>
      <c r="T7702" t="s">
        <v>71</v>
      </c>
      <c r="U7702">
        <v>27.88</v>
      </c>
      <c r="V7702" t="s">
        <v>71</v>
      </c>
      <c r="W7702">
        <v>75.599999999999994</v>
      </c>
      <c r="X7702" t="s">
        <v>71</v>
      </c>
      <c r="Y7702">
        <v>52.14</v>
      </c>
      <c r="AA7702">
        <v>46.33</v>
      </c>
      <c r="AC7702">
        <v>57.37</v>
      </c>
      <c r="AE7702">
        <v>0.28000000000000003</v>
      </c>
      <c r="AF7702" t="s">
        <v>71</v>
      </c>
      <c r="AG7702">
        <v>4.58</v>
      </c>
      <c r="AH7702" t="s">
        <v>71</v>
      </c>
      <c r="AS7702">
        <v>2.71</v>
      </c>
      <c r="AT7702" t="s">
        <v>71</v>
      </c>
    </row>
    <row r="7703" spans="1:46" x14ac:dyDescent="0.2">
      <c r="A7703" t="s">
        <v>220</v>
      </c>
      <c r="B7703" t="s">
        <v>221</v>
      </c>
      <c r="C7703">
        <f>-70.13664699 / 41.75692172</f>
        <v>-1.6796412211680627</v>
      </c>
      <c r="D7703" t="s">
        <v>222</v>
      </c>
      <c r="E7703" t="s">
        <v>70</v>
      </c>
      <c r="F7703" s="1">
        <v>37873</v>
      </c>
      <c r="G7703">
        <v>1</v>
      </c>
      <c r="K7703">
        <v>6.73</v>
      </c>
      <c r="L7703" t="s">
        <v>71</v>
      </c>
      <c r="S7703">
        <v>1.5</v>
      </c>
      <c r="T7703" t="s">
        <v>71</v>
      </c>
      <c r="U7703">
        <v>46.46</v>
      </c>
      <c r="V7703" t="s">
        <v>71</v>
      </c>
      <c r="W7703">
        <v>108.1</v>
      </c>
      <c r="X7703" t="s">
        <v>71</v>
      </c>
      <c r="Y7703">
        <v>59.5</v>
      </c>
      <c r="AA7703">
        <v>49.3</v>
      </c>
      <c r="AG7703">
        <v>6.06</v>
      </c>
      <c r="AH7703" t="s">
        <v>71</v>
      </c>
      <c r="AS7703">
        <v>1.9</v>
      </c>
      <c r="AT7703" t="s">
        <v>71</v>
      </c>
    </row>
    <row r="7704" spans="1:46" x14ac:dyDescent="0.2">
      <c r="A7704" t="s">
        <v>220</v>
      </c>
      <c r="B7704" t="s">
        <v>221</v>
      </c>
      <c r="C7704">
        <f>-70.13664699 / 41.75692172</f>
        <v>-1.6796412211680627</v>
      </c>
      <c r="D7704" t="s">
        <v>222</v>
      </c>
      <c r="E7704" t="s">
        <v>70</v>
      </c>
      <c r="F7704" s="1">
        <v>38216</v>
      </c>
      <c r="G7704">
        <v>0.5</v>
      </c>
      <c r="I7704">
        <v>1.3</v>
      </c>
      <c r="J7704" t="s">
        <v>71</v>
      </c>
      <c r="M7704">
        <v>1.3</v>
      </c>
      <c r="N7704" t="s">
        <v>71</v>
      </c>
      <c r="O7704">
        <v>8.41</v>
      </c>
      <c r="P7704" t="s">
        <v>71</v>
      </c>
      <c r="Q7704">
        <v>20.88</v>
      </c>
      <c r="R7704" t="s">
        <v>71</v>
      </c>
      <c r="S7704">
        <v>0.49</v>
      </c>
      <c r="T7704" t="s">
        <v>71</v>
      </c>
      <c r="U7704">
        <v>15.18</v>
      </c>
      <c r="V7704" t="s">
        <v>71</v>
      </c>
      <c r="W7704">
        <v>23.23</v>
      </c>
      <c r="X7704" t="s">
        <v>71</v>
      </c>
      <c r="Y7704">
        <v>43.37</v>
      </c>
      <c r="AC7704">
        <v>56.22</v>
      </c>
      <c r="AE7704">
        <v>1.61</v>
      </c>
      <c r="AF7704" t="s">
        <v>71</v>
      </c>
      <c r="AG7704">
        <v>5.13</v>
      </c>
      <c r="AH7704" t="s">
        <v>71</v>
      </c>
    </row>
    <row r="7705" spans="1:46" x14ac:dyDescent="0.2">
      <c r="A7705" t="s">
        <v>220</v>
      </c>
      <c r="B7705" t="s">
        <v>221</v>
      </c>
      <c r="C7705">
        <f>-70.13664699 / 41.75692172</f>
        <v>-1.6796412211680627</v>
      </c>
      <c r="D7705" t="s">
        <v>222</v>
      </c>
      <c r="E7705" t="s">
        <v>70</v>
      </c>
      <c r="F7705" s="1">
        <v>38216</v>
      </c>
      <c r="G7705">
        <v>1</v>
      </c>
      <c r="O7705">
        <v>8.42</v>
      </c>
      <c r="P7705" t="s">
        <v>71</v>
      </c>
      <c r="Q7705">
        <v>20.89</v>
      </c>
      <c r="R7705" t="s">
        <v>71</v>
      </c>
      <c r="S7705">
        <v>0.28999999999999998</v>
      </c>
      <c r="T7705" t="s">
        <v>71</v>
      </c>
      <c r="U7705">
        <v>8.98</v>
      </c>
      <c r="V7705" t="s">
        <v>71</v>
      </c>
      <c r="W7705">
        <v>30.79</v>
      </c>
      <c r="X7705" t="s">
        <v>71</v>
      </c>
      <c r="Y7705">
        <v>35.799999999999997</v>
      </c>
      <c r="AE7705">
        <v>1.61</v>
      </c>
      <c r="AF7705" t="s">
        <v>71</v>
      </c>
      <c r="AG7705">
        <v>5.14</v>
      </c>
      <c r="AH7705" t="s">
        <v>71</v>
      </c>
    </row>
    <row r="7706" spans="1:46" x14ac:dyDescent="0.2">
      <c r="A7706" t="s">
        <v>220</v>
      </c>
      <c r="B7706" t="s">
        <v>221</v>
      </c>
      <c r="C7706">
        <f>-70.13664699 / 41.75692172</f>
        <v>-1.6796412211680627</v>
      </c>
      <c r="D7706" t="s">
        <v>222</v>
      </c>
      <c r="E7706" t="s">
        <v>70</v>
      </c>
      <c r="F7706" s="1">
        <v>38245</v>
      </c>
      <c r="G7706">
        <v>0.5</v>
      </c>
      <c r="I7706">
        <v>1.24</v>
      </c>
      <c r="J7706" t="s">
        <v>71</v>
      </c>
      <c r="K7706">
        <v>1.89</v>
      </c>
      <c r="L7706" t="s">
        <v>71</v>
      </c>
      <c r="M7706">
        <v>1.24</v>
      </c>
      <c r="N7706" t="s">
        <v>71</v>
      </c>
      <c r="O7706">
        <v>8.6199999999999992</v>
      </c>
      <c r="P7706" t="s">
        <v>71</v>
      </c>
      <c r="Q7706">
        <v>20.6</v>
      </c>
      <c r="R7706" t="s">
        <v>71</v>
      </c>
      <c r="S7706">
        <v>0.3</v>
      </c>
      <c r="T7706" t="s">
        <v>71</v>
      </c>
      <c r="U7706">
        <v>9.2899999999999991</v>
      </c>
      <c r="V7706" t="s">
        <v>71</v>
      </c>
      <c r="W7706">
        <v>32.75</v>
      </c>
      <c r="X7706" t="s">
        <v>71</v>
      </c>
      <c r="Y7706">
        <v>36.29</v>
      </c>
      <c r="AA7706">
        <v>36.840000000000003</v>
      </c>
      <c r="AC7706">
        <v>56.9</v>
      </c>
      <c r="AE7706">
        <v>1.61</v>
      </c>
      <c r="AF7706" t="s">
        <v>71</v>
      </c>
      <c r="AG7706">
        <v>5.24</v>
      </c>
      <c r="AH7706" t="s">
        <v>71</v>
      </c>
      <c r="AS7706">
        <v>0.35</v>
      </c>
      <c r="AT7706" t="s">
        <v>71</v>
      </c>
    </row>
    <row r="7707" spans="1:46" x14ac:dyDescent="0.2">
      <c r="A7707" t="s">
        <v>220</v>
      </c>
      <c r="B7707" t="s">
        <v>221</v>
      </c>
      <c r="C7707">
        <f>-70.13664699 / 41.75692172</f>
        <v>-1.6796412211680627</v>
      </c>
      <c r="D7707" t="s">
        <v>222</v>
      </c>
      <c r="E7707" t="s">
        <v>70</v>
      </c>
      <c r="F7707" s="1">
        <v>38245</v>
      </c>
      <c r="G7707">
        <v>1</v>
      </c>
      <c r="K7707">
        <v>1.91</v>
      </c>
      <c r="L7707" t="s">
        <v>71</v>
      </c>
      <c r="O7707">
        <v>8.1999999999999993</v>
      </c>
      <c r="P7707" t="s">
        <v>71</v>
      </c>
      <c r="Q7707">
        <v>20.52</v>
      </c>
      <c r="R7707" t="s">
        <v>71</v>
      </c>
      <c r="S7707">
        <v>0.17</v>
      </c>
      <c r="T7707" t="s">
        <v>71</v>
      </c>
      <c r="U7707">
        <v>5.27</v>
      </c>
      <c r="V7707" t="s">
        <v>71</v>
      </c>
      <c r="W7707">
        <v>25.51</v>
      </c>
      <c r="X7707" t="s">
        <v>71</v>
      </c>
      <c r="Y7707">
        <v>28.12</v>
      </c>
      <c r="AA7707">
        <v>36.950000000000003</v>
      </c>
      <c r="AE7707">
        <v>1.41</v>
      </c>
      <c r="AF7707" t="s">
        <v>71</v>
      </c>
      <c r="AG7707">
        <v>5.16</v>
      </c>
      <c r="AH7707" t="s">
        <v>71</v>
      </c>
      <c r="AS7707">
        <v>0.22</v>
      </c>
      <c r="AT7707" t="s">
        <v>71</v>
      </c>
    </row>
    <row r="7708" spans="1:46" x14ac:dyDescent="0.2">
      <c r="A7708" t="s">
        <v>220</v>
      </c>
      <c r="B7708" t="s">
        <v>221</v>
      </c>
      <c r="C7708">
        <f>-70.13664699 / 41.75692172</f>
        <v>-1.6796412211680627</v>
      </c>
      <c r="D7708" t="s">
        <v>222</v>
      </c>
      <c r="E7708" t="s">
        <v>70</v>
      </c>
      <c r="F7708" s="1">
        <v>38580</v>
      </c>
      <c r="G7708">
        <v>0.5</v>
      </c>
      <c r="I7708">
        <v>1.4</v>
      </c>
      <c r="J7708" t="s">
        <v>71</v>
      </c>
      <c r="K7708">
        <v>4.0599999999999996</v>
      </c>
      <c r="L7708" t="s">
        <v>71</v>
      </c>
      <c r="M7708">
        <v>1.4</v>
      </c>
      <c r="N7708" t="s">
        <v>71</v>
      </c>
      <c r="O7708">
        <v>5.83</v>
      </c>
      <c r="P7708" t="s">
        <v>71</v>
      </c>
      <c r="Q7708">
        <v>24.2</v>
      </c>
      <c r="R7708" t="s">
        <v>71</v>
      </c>
      <c r="S7708">
        <v>0.4</v>
      </c>
      <c r="T7708" t="s">
        <v>71</v>
      </c>
      <c r="U7708">
        <v>12.39</v>
      </c>
      <c r="V7708" t="s">
        <v>71</v>
      </c>
      <c r="W7708">
        <v>17.54</v>
      </c>
      <c r="X7708" t="s">
        <v>71</v>
      </c>
      <c r="Y7708">
        <v>40.44</v>
      </c>
      <c r="AA7708">
        <v>44.35</v>
      </c>
      <c r="AC7708">
        <v>55.15</v>
      </c>
      <c r="AE7708">
        <v>1.61</v>
      </c>
      <c r="AF7708" t="s">
        <v>71</v>
      </c>
      <c r="AG7708">
        <v>5.16</v>
      </c>
      <c r="AH7708" t="s">
        <v>71</v>
      </c>
      <c r="AS7708">
        <v>0.65</v>
      </c>
      <c r="AT7708" t="s">
        <v>71</v>
      </c>
    </row>
    <row r="7709" spans="1:46" x14ac:dyDescent="0.2">
      <c r="A7709" t="s">
        <v>220</v>
      </c>
      <c r="B7709" t="s">
        <v>221</v>
      </c>
      <c r="C7709">
        <f>-70.13664699 / 41.75692172</f>
        <v>-1.6796412211680627</v>
      </c>
      <c r="D7709" t="s">
        <v>222</v>
      </c>
      <c r="E7709" t="s">
        <v>70</v>
      </c>
      <c r="F7709" s="1">
        <v>38615</v>
      </c>
      <c r="G7709">
        <v>0.5</v>
      </c>
      <c r="I7709">
        <v>1.42</v>
      </c>
      <c r="J7709" t="s">
        <v>71</v>
      </c>
      <c r="K7709">
        <v>9.3699999999999992</v>
      </c>
      <c r="L7709" t="s">
        <v>71</v>
      </c>
      <c r="M7709">
        <v>1.42</v>
      </c>
      <c r="N7709" t="s">
        <v>71</v>
      </c>
      <c r="O7709">
        <v>7.35</v>
      </c>
      <c r="P7709" t="s">
        <v>71</v>
      </c>
      <c r="Q7709">
        <v>22.4</v>
      </c>
      <c r="R7709" t="s">
        <v>71</v>
      </c>
      <c r="S7709">
        <v>0.4</v>
      </c>
      <c r="T7709" t="s">
        <v>71</v>
      </c>
      <c r="U7709">
        <v>12.39</v>
      </c>
      <c r="V7709" t="s">
        <v>71</v>
      </c>
      <c r="W7709">
        <v>28.31</v>
      </c>
      <c r="X7709" t="s">
        <v>71</v>
      </c>
      <c r="Y7709">
        <v>40.44</v>
      </c>
      <c r="AA7709">
        <v>52.55</v>
      </c>
      <c r="AC7709">
        <v>54.95</v>
      </c>
      <c r="AE7709">
        <v>2.2200000000000002</v>
      </c>
      <c r="AF7709" t="s">
        <v>71</v>
      </c>
      <c r="AG7709">
        <v>5.38</v>
      </c>
      <c r="AH7709" t="s">
        <v>71</v>
      </c>
      <c r="AS7709">
        <v>0.03</v>
      </c>
      <c r="AT7709" t="s">
        <v>71</v>
      </c>
    </row>
    <row r="7710" spans="1:46" x14ac:dyDescent="0.2">
      <c r="A7710" t="s">
        <v>220</v>
      </c>
      <c r="B7710" t="s">
        <v>221</v>
      </c>
      <c r="C7710">
        <f>-70.13664699 / 41.75692172</f>
        <v>-1.6796412211680627</v>
      </c>
      <c r="D7710" t="s">
        <v>222</v>
      </c>
      <c r="E7710" t="s">
        <v>70</v>
      </c>
      <c r="F7710" s="1">
        <v>38615</v>
      </c>
      <c r="G7710">
        <v>1</v>
      </c>
      <c r="O7710">
        <v>7.25</v>
      </c>
      <c r="P7710" t="s">
        <v>71</v>
      </c>
      <c r="Q7710">
        <v>22.78</v>
      </c>
      <c r="R7710" t="s">
        <v>71</v>
      </c>
    </row>
    <row r="7711" spans="1:46" x14ac:dyDescent="0.2">
      <c r="A7711" t="s">
        <v>220</v>
      </c>
      <c r="B7711" t="s">
        <v>221</v>
      </c>
      <c r="C7711">
        <f>-70.13664699 / 41.75692172</f>
        <v>-1.6796412211680627</v>
      </c>
      <c r="D7711" t="s">
        <v>222</v>
      </c>
      <c r="E7711" t="s">
        <v>70</v>
      </c>
      <c r="F7711" s="1">
        <v>38945</v>
      </c>
      <c r="G7711">
        <v>0.5</v>
      </c>
      <c r="I7711">
        <v>1.6</v>
      </c>
      <c r="J7711" t="s">
        <v>71</v>
      </c>
      <c r="K7711">
        <v>25.82</v>
      </c>
      <c r="L7711" t="s">
        <v>71</v>
      </c>
      <c r="M7711">
        <v>0.82</v>
      </c>
      <c r="N7711" t="s">
        <v>71</v>
      </c>
      <c r="O7711">
        <v>253</v>
      </c>
      <c r="P7711" t="s">
        <v>71</v>
      </c>
      <c r="Q7711">
        <v>22.81</v>
      </c>
      <c r="R7711" t="s">
        <v>71</v>
      </c>
      <c r="S7711">
        <v>1.45</v>
      </c>
      <c r="T7711" t="s">
        <v>71</v>
      </c>
      <c r="U7711">
        <v>45.06</v>
      </c>
      <c r="V7711" t="s">
        <v>71</v>
      </c>
      <c r="W7711">
        <v>71.900000000000006</v>
      </c>
      <c r="X7711" t="s">
        <v>71</v>
      </c>
      <c r="Y7711">
        <v>59.06</v>
      </c>
      <c r="AA7711">
        <v>62.49</v>
      </c>
      <c r="AC7711">
        <v>62.86</v>
      </c>
      <c r="AE7711">
        <v>6.46</v>
      </c>
      <c r="AF7711" t="s">
        <v>71</v>
      </c>
      <c r="AG7711">
        <v>6.08</v>
      </c>
      <c r="AH7711" t="s">
        <v>71</v>
      </c>
      <c r="AS7711">
        <v>19.149999999999999</v>
      </c>
      <c r="AT7711" t="s">
        <v>71</v>
      </c>
    </row>
    <row r="7712" spans="1:46" x14ac:dyDescent="0.2">
      <c r="A7712" t="s">
        <v>220</v>
      </c>
      <c r="B7712" t="s">
        <v>221</v>
      </c>
      <c r="C7712">
        <f>-70.13664699 / 41.75692172</f>
        <v>-1.6796412211680627</v>
      </c>
      <c r="D7712" t="s">
        <v>222</v>
      </c>
      <c r="E7712" t="s">
        <v>70</v>
      </c>
      <c r="F7712" s="1">
        <v>38945</v>
      </c>
      <c r="G7712">
        <v>0.7</v>
      </c>
      <c r="K7712">
        <v>34.29</v>
      </c>
      <c r="L7712" t="s">
        <v>71</v>
      </c>
      <c r="S7712">
        <v>1.99</v>
      </c>
      <c r="T7712" t="s">
        <v>71</v>
      </c>
      <c r="U7712">
        <v>61.6</v>
      </c>
      <c r="V7712" t="s">
        <v>71</v>
      </c>
      <c r="Y7712">
        <v>63.57</v>
      </c>
      <c r="AA7712">
        <v>65.28</v>
      </c>
      <c r="AE7712">
        <v>6.46</v>
      </c>
      <c r="AF7712" t="s">
        <v>71</v>
      </c>
      <c r="AG7712">
        <v>6.08</v>
      </c>
      <c r="AH7712" t="s">
        <v>71</v>
      </c>
      <c r="AS7712">
        <v>6.91</v>
      </c>
      <c r="AT7712" t="s">
        <v>71</v>
      </c>
    </row>
    <row r="7713" spans="1:46" x14ac:dyDescent="0.2">
      <c r="A7713" t="s">
        <v>220</v>
      </c>
      <c r="B7713" t="s">
        <v>221</v>
      </c>
      <c r="C7713">
        <f>-70.13664699 / 41.75692172</f>
        <v>-1.6796412211680627</v>
      </c>
      <c r="D7713" t="s">
        <v>222</v>
      </c>
      <c r="E7713" t="s">
        <v>70</v>
      </c>
      <c r="F7713" s="1">
        <v>38945</v>
      </c>
      <c r="G7713">
        <v>1</v>
      </c>
      <c r="O7713">
        <v>227.6</v>
      </c>
      <c r="P7713" t="s">
        <v>71</v>
      </c>
      <c r="Q7713">
        <v>22.47</v>
      </c>
      <c r="R7713" t="s">
        <v>71</v>
      </c>
    </row>
    <row r="7714" spans="1:46" x14ac:dyDescent="0.2">
      <c r="A7714" t="s">
        <v>220</v>
      </c>
      <c r="B7714" t="s">
        <v>221</v>
      </c>
      <c r="C7714">
        <f>-70.13664699 / 41.75692172</f>
        <v>-1.6796412211680627</v>
      </c>
      <c r="D7714" t="s">
        <v>222</v>
      </c>
      <c r="E7714" t="s">
        <v>70</v>
      </c>
      <c r="F7714" s="1">
        <v>38945</v>
      </c>
      <c r="G7714">
        <v>1.5</v>
      </c>
      <c r="O7714">
        <v>230.6</v>
      </c>
      <c r="P7714" t="s">
        <v>71</v>
      </c>
      <c r="Q7714">
        <v>22.32</v>
      </c>
      <c r="R7714" t="s">
        <v>71</v>
      </c>
    </row>
    <row r="7715" spans="1:46" x14ac:dyDescent="0.2">
      <c r="A7715" t="s">
        <v>220</v>
      </c>
      <c r="B7715" t="s">
        <v>221</v>
      </c>
      <c r="C7715">
        <f>-70.13664699 / 41.75692172</f>
        <v>-1.6796412211680627</v>
      </c>
      <c r="D7715" t="s">
        <v>222</v>
      </c>
      <c r="E7715" t="s">
        <v>70</v>
      </c>
      <c r="F7715" s="1">
        <v>38985</v>
      </c>
      <c r="G7715">
        <v>0.5</v>
      </c>
      <c r="I7715">
        <v>1.5</v>
      </c>
      <c r="J7715" t="s">
        <v>71</v>
      </c>
      <c r="K7715">
        <v>46.09</v>
      </c>
      <c r="L7715" t="s">
        <v>71</v>
      </c>
      <c r="M7715">
        <v>1.5</v>
      </c>
      <c r="N7715" t="s">
        <v>71</v>
      </c>
      <c r="O7715">
        <v>9</v>
      </c>
      <c r="P7715" t="s">
        <v>71</v>
      </c>
      <c r="Q7715">
        <v>20.2</v>
      </c>
      <c r="R7715" t="s">
        <v>71</v>
      </c>
      <c r="S7715">
        <v>1.27</v>
      </c>
      <c r="T7715" t="s">
        <v>71</v>
      </c>
      <c r="U7715">
        <v>39.299999999999997</v>
      </c>
      <c r="V7715" t="s">
        <v>71</v>
      </c>
      <c r="W7715">
        <v>51.23</v>
      </c>
      <c r="X7715" t="s">
        <v>71</v>
      </c>
      <c r="Y7715">
        <v>57.09</v>
      </c>
      <c r="AA7715">
        <v>68.180000000000007</v>
      </c>
      <c r="AC7715">
        <v>54.16</v>
      </c>
      <c r="AE7715">
        <v>4.84</v>
      </c>
      <c r="AF7715" t="s">
        <v>71</v>
      </c>
      <c r="AG7715">
        <v>6.26</v>
      </c>
      <c r="AH7715" t="s">
        <v>71</v>
      </c>
      <c r="AS7715">
        <v>3.1</v>
      </c>
      <c r="AT7715" t="s">
        <v>71</v>
      </c>
    </row>
    <row r="7716" spans="1:46" x14ac:dyDescent="0.2">
      <c r="A7716" t="s">
        <v>220</v>
      </c>
      <c r="B7716" t="s">
        <v>221</v>
      </c>
      <c r="C7716">
        <f>-70.13664699 / 41.75692172</f>
        <v>-1.6796412211680627</v>
      </c>
      <c r="D7716" t="s">
        <v>222</v>
      </c>
      <c r="E7716" t="s">
        <v>70</v>
      </c>
      <c r="F7716" s="1">
        <v>38985</v>
      </c>
      <c r="G7716">
        <v>1</v>
      </c>
      <c r="K7716">
        <v>45.91</v>
      </c>
      <c r="L7716" t="s">
        <v>71</v>
      </c>
      <c r="O7716">
        <v>9.0500000000000007</v>
      </c>
      <c r="P7716" t="s">
        <v>71</v>
      </c>
      <c r="Q7716">
        <v>20.100000000000001</v>
      </c>
      <c r="R7716" t="s">
        <v>71</v>
      </c>
      <c r="S7716">
        <v>1.26</v>
      </c>
      <c r="T7716" t="s">
        <v>71</v>
      </c>
      <c r="U7716">
        <v>38.94</v>
      </c>
      <c r="V7716" t="s">
        <v>71</v>
      </c>
      <c r="W7716">
        <v>55.33</v>
      </c>
      <c r="X7716" t="s">
        <v>71</v>
      </c>
      <c r="Y7716">
        <v>56.96</v>
      </c>
      <c r="AA7716">
        <v>68.14</v>
      </c>
      <c r="AE7716">
        <v>4.84</v>
      </c>
      <c r="AF7716" t="s">
        <v>71</v>
      </c>
      <c r="AG7716">
        <v>6.13</v>
      </c>
      <c r="AH7716" t="s">
        <v>71</v>
      </c>
      <c r="AS7716">
        <v>20.91</v>
      </c>
      <c r="AT7716" t="s">
        <v>71</v>
      </c>
    </row>
    <row r="7717" spans="1:46" x14ac:dyDescent="0.2">
      <c r="A7717" t="s">
        <v>220</v>
      </c>
      <c r="B7717" t="s">
        <v>221</v>
      </c>
      <c r="C7717">
        <f>-70.13664699 / 41.75692172</f>
        <v>-1.6796412211680627</v>
      </c>
      <c r="D7717" t="s">
        <v>222</v>
      </c>
      <c r="E7717" t="s">
        <v>70</v>
      </c>
      <c r="F7717" s="1">
        <v>39342</v>
      </c>
      <c r="G7717">
        <v>0.5</v>
      </c>
      <c r="I7717">
        <v>1.5</v>
      </c>
      <c r="J7717" t="s">
        <v>71</v>
      </c>
      <c r="K7717">
        <v>1.41</v>
      </c>
      <c r="L7717" t="s">
        <v>71</v>
      </c>
      <c r="M7717">
        <v>1.5</v>
      </c>
      <c r="N7717" t="s">
        <v>71</v>
      </c>
      <c r="O7717">
        <v>16.5</v>
      </c>
      <c r="P7717" t="s">
        <v>71</v>
      </c>
      <c r="Q7717">
        <v>7.44</v>
      </c>
      <c r="R7717" t="s">
        <v>71</v>
      </c>
      <c r="S7717">
        <v>4.4000000000000004</v>
      </c>
      <c r="T7717" t="s">
        <v>71</v>
      </c>
      <c r="U7717">
        <v>136.16</v>
      </c>
      <c r="V7717" t="s">
        <v>71</v>
      </c>
      <c r="W7717">
        <v>53.87</v>
      </c>
      <c r="X7717" t="s">
        <v>71</v>
      </c>
      <c r="Y7717">
        <v>75.010000000000005</v>
      </c>
      <c r="AA7717">
        <v>33.97</v>
      </c>
      <c r="AC7717">
        <v>54.16</v>
      </c>
      <c r="AE7717">
        <v>1.7</v>
      </c>
      <c r="AF7717" t="s">
        <v>71</v>
      </c>
      <c r="AG7717">
        <v>5.76</v>
      </c>
      <c r="AH7717" t="s">
        <v>71</v>
      </c>
      <c r="AS7717">
        <v>1.22</v>
      </c>
      <c r="AT7717" t="s">
        <v>71</v>
      </c>
    </row>
    <row r="7718" spans="1:46" x14ac:dyDescent="0.2">
      <c r="A7718" t="s">
        <v>220</v>
      </c>
      <c r="B7718" t="s">
        <v>221</v>
      </c>
      <c r="C7718">
        <f>-70.13664699 / 41.75692172</f>
        <v>-1.6796412211680627</v>
      </c>
      <c r="D7718" t="s">
        <v>222</v>
      </c>
      <c r="E7718" t="s">
        <v>70</v>
      </c>
      <c r="F7718" s="1">
        <v>39342</v>
      </c>
      <c r="G7718">
        <v>1</v>
      </c>
      <c r="O7718">
        <v>16.600000000000001</v>
      </c>
      <c r="P7718" t="s">
        <v>71</v>
      </c>
      <c r="Q7718">
        <v>7.48</v>
      </c>
      <c r="R7718" t="s">
        <v>71</v>
      </c>
    </row>
    <row r="7719" spans="1:46" x14ac:dyDescent="0.2">
      <c r="A7719" t="s">
        <v>220</v>
      </c>
      <c r="B7719" t="s">
        <v>221</v>
      </c>
      <c r="C7719">
        <f>-70.13664699 / 41.75692172</f>
        <v>-1.6796412211680627</v>
      </c>
      <c r="D7719" t="s">
        <v>222</v>
      </c>
      <c r="E7719" t="s">
        <v>70</v>
      </c>
      <c r="F7719" s="1">
        <v>40051</v>
      </c>
      <c r="G7719">
        <v>0.25</v>
      </c>
      <c r="K7719">
        <v>8.51</v>
      </c>
      <c r="L7719" t="s">
        <v>71</v>
      </c>
      <c r="S7719">
        <v>0.82</v>
      </c>
      <c r="T7719" t="s">
        <v>71</v>
      </c>
      <c r="U7719">
        <v>25.39</v>
      </c>
      <c r="V7719" t="s">
        <v>71</v>
      </c>
      <c r="W7719">
        <v>38.32</v>
      </c>
      <c r="X7719" t="s">
        <v>71</v>
      </c>
      <c r="Y7719">
        <v>50.79</v>
      </c>
      <c r="AA7719">
        <v>51.61</v>
      </c>
      <c r="AG7719">
        <v>5.87</v>
      </c>
      <c r="AH7719" t="s">
        <v>71</v>
      </c>
    </row>
    <row r="7720" spans="1:46" x14ac:dyDescent="0.2">
      <c r="A7720" t="s">
        <v>220</v>
      </c>
      <c r="B7720" t="s">
        <v>221</v>
      </c>
      <c r="C7720">
        <f>-70.13664699 / 41.75692172</f>
        <v>-1.6796412211680627</v>
      </c>
      <c r="D7720" t="s">
        <v>222</v>
      </c>
      <c r="E7720" t="s">
        <v>70</v>
      </c>
      <c r="F7720" s="1">
        <v>40051</v>
      </c>
      <c r="G7720">
        <v>0.5</v>
      </c>
      <c r="I7720">
        <v>1.25</v>
      </c>
      <c r="J7720" t="s">
        <v>71</v>
      </c>
      <c r="K7720">
        <v>18.940000000000001</v>
      </c>
      <c r="L7720" t="s">
        <v>71</v>
      </c>
      <c r="M7720">
        <v>1.25</v>
      </c>
      <c r="N7720" t="s">
        <v>71</v>
      </c>
      <c r="O7720">
        <v>7.62</v>
      </c>
      <c r="P7720" t="s">
        <v>71</v>
      </c>
      <c r="Q7720">
        <v>27.7</v>
      </c>
      <c r="R7720" t="s">
        <v>71</v>
      </c>
      <c r="S7720">
        <v>1.28</v>
      </c>
      <c r="T7720" t="s">
        <v>71</v>
      </c>
      <c r="U7720">
        <v>39.6</v>
      </c>
      <c r="V7720" t="s">
        <v>71</v>
      </c>
      <c r="W7720">
        <v>40.159999999999997</v>
      </c>
      <c r="X7720" t="s">
        <v>71</v>
      </c>
      <c r="Y7720">
        <v>57.2</v>
      </c>
      <c r="AA7720">
        <v>59.46</v>
      </c>
      <c r="AC7720">
        <v>56.78</v>
      </c>
      <c r="AG7720">
        <v>4.71</v>
      </c>
      <c r="AH7720" t="s">
        <v>71</v>
      </c>
      <c r="AS7720">
        <v>1.32</v>
      </c>
      <c r="AT7720" t="s">
        <v>71</v>
      </c>
    </row>
    <row r="7721" spans="1:46" x14ac:dyDescent="0.2">
      <c r="A7721" t="s">
        <v>220</v>
      </c>
      <c r="B7721" t="s">
        <v>221</v>
      </c>
      <c r="C7721">
        <f>-70.13664699 / 41.75692172</f>
        <v>-1.6796412211680627</v>
      </c>
      <c r="D7721" t="s">
        <v>222</v>
      </c>
      <c r="E7721" t="s">
        <v>70</v>
      </c>
      <c r="F7721" s="1">
        <v>40051</v>
      </c>
      <c r="G7721">
        <v>1</v>
      </c>
      <c r="O7721">
        <v>7.63</v>
      </c>
      <c r="P7721" t="s">
        <v>71</v>
      </c>
      <c r="Q7721">
        <v>26.9</v>
      </c>
      <c r="R7721" t="s">
        <v>71</v>
      </c>
    </row>
    <row r="7722" spans="1:46" x14ac:dyDescent="0.2">
      <c r="A7722" t="s">
        <v>220</v>
      </c>
      <c r="B7722" t="s">
        <v>221</v>
      </c>
      <c r="C7722">
        <f>-70.13664699 / 41.75692172</f>
        <v>-1.6796412211680627</v>
      </c>
      <c r="D7722" t="s">
        <v>222</v>
      </c>
      <c r="E7722" t="s">
        <v>70</v>
      </c>
      <c r="F7722" s="1">
        <v>40422</v>
      </c>
      <c r="G7722">
        <v>0.3</v>
      </c>
      <c r="I7722">
        <v>1.3</v>
      </c>
      <c r="J7722" t="s">
        <v>71</v>
      </c>
      <c r="K7722">
        <v>8.0299999999999994</v>
      </c>
      <c r="L7722" t="s">
        <v>71</v>
      </c>
      <c r="M7722">
        <v>1.3</v>
      </c>
      <c r="N7722" t="s">
        <v>71</v>
      </c>
      <c r="O7722">
        <v>7.31</v>
      </c>
      <c r="P7722" t="s">
        <v>71</v>
      </c>
      <c r="Q7722">
        <v>26.7</v>
      </c>
      <c r="R7722" t="s">
        <v>71</v>
      </c>
      <c r="S7722">
        <v>0.33</v>
      </c>
      <c r="T7722" t="s">
        <v>71</v>
      </c>
      <c r="U7722">
        <v>10.25</v>
      </c>
      <c r="V7722" t="s">
        <v>71</v>
      </c>
      <c r="W7722">
        <v>52.15</v>
      </c>
      <c r="X7722" t="s">
        <v>71</v>
      </c>
      <c r="Y7722">
        <v>37.71</v>
      </c>
      <c r="AA7722">
        <v>51.04</v>
      </c>
      <c r="AC7722">
        <v>56.22</v>
      </c>
      <c r="AE7722">
        <v>2.1</v>
      </c>
      <c r="AF7722" t="s">
        <v>71</v>
      </c>
      <c r="AG7722">
        <v>6.6</v>
      </c>
      <c r="AH7722" t="s">
        <v>71</v>
      </c>
    </row>
    <row r="7723" spans="1:46" x14ac:dyDescent="0.2">
      <c r="A7723" t="s">
        <v>220</v>
      </c>
      <c r="B7723" t="s">
        <v>221</v>
      </c>
      <c r="C7723">
        <f>-70.13664699 / 41.75692172</f>
        <v>-1.6796412211680627</v>
      </c>
      <c r="D7723" t="s">
        <v>222</v>
      </c>
      <c r="E7723" t="s">
        <v>70</v>
      </c>
      <c r="F7723" s="1">
        <v>40422</v>
      </c>
      <c r="G7723">
        <v>0.5</v>
      </c>
      <c r="K7723">
        <v>20.350000000000001</v>
      </c>
      <c r="L7723" t="s">
        <v>71</v>
      </c>
      <c r="O7723">
        <v>7.29</v>
      </c>
      <c r="P7723" t="s">
        <v>71</v>
      </c>
      <c r="Q7723">
        <v>26.7</v>
      </c>
      <c r="R7723" t="s">
        <v>71</v>
      </c>
      <c r="S7723">
        <v>0.55000000000000004</v>
      </c>
      <c r="T7723" t="s">
        <v>71</v>
      </c>
      <c r="U7723">
        <v>17.149999999999999</v>
      </c>
      <c r="V7723" t="s">
        <v>71</v>
      </c>
      <c r="W7723">
        <v>53.32</v>
      </c>
      <c r="X7723" t="s">
        <v>71</v>
      </c>
      <c r="Y7723">
        <v>45.13</v>
      </c>
      <c r="AA7723">
        <v>60.16</v>
      </c>
      <c r="AE7723">
        <v>2.1</v>
      </c>
      <c r="AF7723" t="s">
        <v>71</v>
      </c>
      <c r="AG7723">
        <v>5.96</v>
      </c>
      <c r="AH7723" t="s">
        <v>71</v>
      </c>
    </row>
    <row r="7724" spans="1:46" x14ac:dyDescent="0.2">
      <c r="A7724" t="s">
        <v>220</v>
      </c>
      <c r="B7724" t="s">
        <v>221</v>
      </c>
      <c r="C7724">
        <f>-70.13664699 / 41.75692172</f>
        <v>-1.6796412211680627</v>
      </c>
      <c r="D7724" t="s">
        <v>222</v>
      </c>
      <c r="E7724" t="s">
        <v>70</v>
      </c>
      <c r="F7724" s="1">
        <v>40779</v>
      </c>
      <c r="G7724">
        <v>0.35</v>
      </c>
      <c r="I7724">
        <v>1.35</v>
      </c>
      <c r="J7724" t="s">
        <v>71</v>
      </c>
      <c r="K7724">
        <v>1.3</v>
      </c>
      <c r="L7724" t="s">
        <v>71</v>
      </c>
      <c r="M7724">
        <v>1.35</v>
      </c>
      <c r="N7724" t="s">
        <v>71</v>
      </c>
      <c r="O7724">
        <v>6.11</v>
      </c>
      <c r="P7724" t="s">
        <v>71</v>
      </c>
      <c r="Q7724">
        <v>24.3</v>
      </c>
      <c r="R7724" t="s">
        <v>71</v>
      </c>
      <c r="W7724">
        <v>39.21</v>
      </c>
      <c r="X7724" t="s">
        <v>71</v>
      </c>
      <c r="AA7724">
        <v>33.17</v>
      </c>
      <c r="AC7724">
        <v>55.68</v>
      </c>
      <c r="AE7724">
        <v>2.4</v>
      </c>
      <c r="AF7724" t="s">
        <v>71</v>
      </c>
      <c r="AG7724">
        <v>6.02</v>
      </c>
      <c r="AH7724" t="s">
        <v>71</v>
      </c>
      <c r="AS7724">
        <v>1.48</v>
      </c>
      <c r="AT7724" t="s">
        <v>71</v>
      </c>
    </row>
    <row r="7725" spans="1:46" x14ac:dyDescent="0.2">
      <c r="A7725" t="s">
        <v>220</v>
      </c>
      <c r="B7725" t="s">
        <v>221</v>
      </c>
      <c r="C7725">
        <f>-70.13664699 / 41.75692172</f>
        <v>-1.6796412211680627</v>
      </c>
      <c r="D7725" t="s">
        <v>222</v>
      </c>
      <c r="E7725" t="s">
        <v>70</v>
      </c>
      <c r="F7725" s="1">
        <v>40779</v>
      </c>
      <c r="G7725">
        <v>0.5</v>
      </c>
      <c r="K7725">
        <v>1.45</v>
      </c>
      <c r="L7725" t="s">
        <v>71</v>
      </c>
      <c r="O7725">
        <v>6.17</v>
      </c>
      <c r="P7725" t="s">
        <v>71</v>
      </c>
      <c r="Q7725">
        <v>24.3</v>
      </c>
      <c r="R7725" t="s">
        <v>71</v>
      </c>
      <c r="S7725">
        <v>0.14000000000000001</v>
      </c>
      <c r="T7725" t="s">
        <v>71</v>
      </c>
      <c r="W7725">
        <v>40.07</v>
      </c>
      <c r="X7725" t="s">
        <v>71</v>
      </c>
      <c r="Y7725">
        <v>-24.2</v>
      </c>
      <c r="AA7725">
        <v>34.25</v>
      </c>
      <c r="AE7725">
        <v>2.1</v>
      </c>
      <c r="AF7725" t="s">
        <v>71</v>
      </c>
      <c r="AG7725">
        <v>5.84</v>
      </c>
      <c r="AH7725" t="s">
        <v>71</v>
      </c>
      <c r="AS7725">
        <v>0.79</v>
      </c>
      <c r="AT7725" t="s">
        <v>71</v>
      </c>
    </row>
    <row r="7726" spans="1:46" x14ac:dyDescent="0.2">
      <c r="A7726" t="s">
        <v>220</v>
      </c>
      <c r="B7726" t="s">
        <v>221</v>
      </c>
      <c r="C7726">
        <f>-70.13664699 / 41.75692172</f>
        <v>-1.6796412211680627</v>
      </c>
      <c r="D7726" t="s">
        <v>222</v>
      </c>
      <c r="E7726" t="s">
        <v>70</v>
      </c>
      <c r="F7726" s="1">
        <v>40779</v>
      </c>
      <c r="G7726">
        <v>1</v>
      </c>
      <c r="O7726">
        <v>6.07</v>
      </c>
      <c r="P7726" t="s">
        <v>71</v>
      </c>
      <c r="Q7726">
        <v>24.2</v>
      </c>
      <c r="R7726" t="s">
        <v>71</v>
      </c>
    </row>
    <row r="7727" spans="1:46" x14ac:dyDescent="0.2">
      <c r="A7727" t="s">
        <v>220</v>
      </c>
      <c r="B7727" t="s">
        <v>221</v>
      </c>
      <c r="C7727">
        <f>-70.13664699 / 41.75692172</f>
        <v>-1.6796412211680627</v>
      </c>
      <c r="D7727" t="s">
        <v>222</v>
      </c>
      <c r="E7727" t="s">
        <v>70</v>
      </c>
      <c r="F7727" s="1">
        <v>41150</v>
      </c>
      <c r="G7727">
        <v>0.1</v>
      </c>
      <c r="I7727">
        <v>1.1000000000000001</v>
      </c>
      <c r="J7727" t="s">
        <v>71</v>
      </c>
      <c r="K7727">
        <v>0.62</v>
      </c>
      <c r="L7727" t="s">
        <v>71</v>
      </c>
      <c r="M7727">
        <v>1.1000000000000001</v>
      </c>
      <c r="N7727" t="s">
        <v>71</v>
      </c>
      <c r="O7727">
        <v>5.87</v>
      </c>
      <c r="P7727" t="s">
        <v>71</v>
      </c>
      <c r="Q7727">
        <v>24</v>
      </c>
      <c r="R7727" t="s">
        <v>71</v>
      </c>
      <c r="S7727">
        <v>0.43</v>
      </c>
      <c r="T7727" t="s">
        <v>71</v>
      </c>
      <c r="U7727">
        <v>13.32</v>
      </c>
      <c r="V7727" t="s">
        <v>71</v>
      </c>
      <c r="W7727">
        <v>31.69</v>
      </c>
      <c r="X7727" t="s">
        <v>71</v>
      </c>
      <c r="Y7727">
        <v>41.49</v>
      </c>
      <c r="AA7727">
        <v>25.91</v>
      </c>
      <c r="AC7727">
        <v>58.63</v>
      </c>
      <c r="AE7727">
        <v>1</v>
      </c>
      <c r="AF7727" t="s">
        <v>71</v>
      </c>
      <c r="AG7727">
        <v>4.88</v>
      </c>
      <c r="AH7727" t="s">
        <v>71</v>
      </c>
      <c r="AS7727">
        <v>1.36</v>
      </c>
      <c r="AT7727" t="s">
        <v>71</v>
      </c>
    </row>
    <row r="7728" spans="1:46" x14ac:dyDescent="0.2">
      <c r="A7728" t="s">
        <v>220</v>
      </c>
      <c r="B7728" t="s">
        <v>221</v>
      </c>
      <c r="C7728">
        <f>-70.13664699 / 41.75692172</f>
        <v>-1.6796412211680627</v>
      </c>
      <c r="D7728" t="s">
        <v>222</v>
      </c>
      <c r="E7728" t="s">
        <v>70</v>
      </c>
      <c r="F7728" s="1">
        <v>41150</v>
      </c>
      <c r="G7728">
        <v>0.5</v>
      </c>
      <c r="K7728">
        <v>0.75</v>
      </c>
      <c r="L7728" t="s">
        <v>71</v>
      </c>
      <c r="O7728">
        <v>5.84</v>
      </c>
      <c r="P7728" t="s">
        <v>71</v>
      </c>
      <c r="Q7728">
        <v>24</v>
      </c>
      <c r="R7728" t="s">
        <v>71</v>
      </c>
      <c r="S7728">
        <v>0.46</v>
      </c>
      <c r="T7728" t="s">
        <v>71</v>
      </c>
      <c r="U7728">
        <v>14.25</v>
      </c>
      <c r="V7728" t="s">
        <v>71</v>
      </c>
      <c r="W7728">
        <v>28.52</v>
      </c>
      <c r="X7728" t="s">
        <v>71</v>
      </c>
      <c r="Y7728">
        <v>42.46</v>
      </c>
      <c r="AA7728">
        <v>27.78</v>
      </c>
      <c r="AE7728">
        <v>1.1000000000000001</v>
      </c>
      <c r="AF7728" t="s">
        <v>71</v>
      </c>
      <c r="AG7728">
        <v>4.8499999999999996</v>
      </c>
      <c r="AH7728" t="s">
        <v>71</v>
      </c>
      <c r="AS7728">
        <v>1.1100000000000001</v>
      </c>
      <c r="AT7728" t="s">
        <v>71</v>
      </c>
    </row>
    <row r="7729" spans="1:58" x14ac:dyDescent="0.2">
      <c r="A7729" t="s">
        <v>220</v>
      </c>
      <c r="B7729" t="s">
        <v>221</v>
      </c>
      <c r="C7729">
        <f>-70.13664699 / 41.75692172</f>
        <v>-1.6796412211680627</v>
      </c>
      <c r="D7729" t="s">
        <v>222</v>
      </c>
      <c r="E7729" t="s">
        <v>70</v>
      </c>
      <c r="F7729" s="1">
        <v>41514</v>
      </c>
      <c r="G7729">
        <v>0.5</v>
      </c>
      <c r="I7729">
        <v>1.4</v>
      </c>
      <c r="J7729" t="s">
        <v>71</v>
      </c>
      <c r="K7729">
        <v>3.68</v>
      </c>
      <c r="L7729" t="s">
        <v>71</v>
      </c>
      <c r="M7729">
        <v>1.4</v>
      </c>
      <c r="N7729" t="s">
        <v>71</v>
      </c>
      <c r="O7729">
        <v>6.83</v>
      </c>
      <c r="P7729" t="s">
        <v>71</v>
      </c>
      <c r="Q7729">
        <v>23</v>
      </c>
      <c r="R7729" t="s">
        <v>71</v>
      </c>
      <c r="S7729">
        <v>0.3</v>
      </c>
      <c r="T7729" t="s">
        <v>71</v>
      </c>
      <c r="U7729">
        <v>9.2899999999999991</v>
      </c>
      <c r="V7729" t="s">
        <v>71</v>
      </c>
      <c r="W7729">
        <v>47.98</v>
      </c>
      <c r="X7729" t="s">
        <v>71</v>
      </c>
      <c r="Y7729">
        <v>36.29</v>
      </c>
      <c r="AA7729">
        <v>43.38</v>
      </c>
      <c r="AC7729">
        <v>55.15</v>
      </c>
      <c r="AE7729">
        <v>3.3</v>
      </c>
      <c r="AF7729" t="s">
        <v>71</v>
      </c>
      <c r="AG7729">
        <v>5.7</v>
      </c>
      <c r="AH7729" t="s">
        <v>71</v>
      </c>
      <c r="AS7729">
        <v>2.58</v>
      </c>
      <c r="AT7729" t="s">
        <v>71</v>
      </c>
    </row>
    <row r="7730" spans="1:58" x14ac:dyDescent="0.2">
      <c r="A7730" t="s">
        <v>220</v>
      </c>
      <c r="B7730" t="s">
        <v>221</v>
      </c>
      <c r="C7730">
        <f>-70.13664699 / 41.75692172</f>
        <v>-1.6796412211680627</v>
      </c>
      <c r="D7730" t="s">
        <v>222</v>
      </c>
      <c r="E7730" t="s">
        <v>70</v>
      </c>
      <c r="F7730" s="1">
        <v>41877</v>
      </c>
      <c r="G7730">
        <v>0.5</v>
      </c>
      <c r="I7730">
        <v>1.4</v>
      </c>
      <c r="J7730" t="s">
        <v>71</v>
      </c>
      <c r="K7730">
        <v>1.32</v>
      </c>
      <c r="L7730" t="s">
        <v>71</v>
      </c>
      <c r="M7730">
        <v>1.4</v>
      </c>
      <c r="N7730" t="s">
        <v>71</v>
      </c>
      <c r="O7730">
        <v>7.65</v>
      </c>
      <c r="P7730" t="s">
        <v>71</v>
      </c>
      <c r="Q7730">
        <v>23.5</v>
      </c>
      <c r="R7730" t="s">
        <v>71</v>
      </c>
      <c r="S7730">
        <v>0.33</v>
      </c>
      <c r="T7730" t="s">
        <v>71</v>
      </c>
      <c r="U7730">
        <v>10.220000000000001</v>
      </c>
      <c r="V7730" t="s">
        <v>71</v>
      </c>
      <c r="W7730">
        <v>38.479999999999997</v>
      </c>
      <c r="X7730" t="s">
        <v>71</v>
      </c>
      <c r="Y7730">
        <v>37.67</v>
      </c>
      <c r="AA7730">
        <v>33.32</v>
      </c>
      <c r="AC7730">
        <v>55.15</v>
      </c>
      <c r="AE7730">
        <v>1</v>
      </c>
      <c r="AF7730" t="s">
        <v>71</v>
      </c>
      <c r="AG7730">
        <v>5.28</v>
      </c>
      <c r="AH7730" t="s">
        <v>71</v>
      </c>
      <c r="AS7730">
        <v>0.26</v>
      </c>
      <c r="AT7730" t="s">
        <v>71</v>
      </c>
    </row>
    <row r="7731" spans="1:58" x14ac:dyDescent="0.2">
      <c r="A7731" t="s">
        <v>220</v>
      </c>
      <c r="B7731" t="s">
        <v>221</v>
      </c>
      <c r="C7731">
        <f>-70.13664699 / 41.75692172</f>
        <v>-1.6796412211680627</v>
      </c>
      <c r="D7731" t="s">
        <v>222</v>
      </c>
      <c r="E7731" t="s">
        <v>70</v>
      </c>
      <c r="F7731" s="1">
        <v>41877</v>
      </c>
      <c r="G7731">
        <v>1</v>
      </c>
      <c r="K7731" t="s">
        <v>173</v>
      </c>
      <c r="L7731" t="s">
        <v>150</v>
      </c>
      <c r="O7731">
        <v>7.6</v>
      </c>
      <c r="P7731" t="s">
        <v>71</v>
      </c>
      <c r="Q7731">
        <v>23.5</v>
      </c>
      <c r="R7731" t="s">
        <v>71</v>
      </c>
      <c r="S7731" t="s">
        <v>173</v>
      </c>
      <c r="T7731" t="s">
        <v>150</v>
      </c>
      <c r="W7731" t="s">
        <v>173</v>
      </c>
      <c r="X7731" t="s">
        <v>150</v>
      </c>
      <c r="AE7731" t="s">
        <v>173</v>
      </c>
      <c r="AF7731" t="s">
        <v>150</v>
      </c>
      <c r="AG7731" t="s">
        <v>173</v>
      </c>
      <c r="AH7731" t="s">
        <v>150</v>
      </c>
      <c r="AS7731" t="s">
        <v>173</v>
      </c>
      <c r="AT7731" t="s">
        <v>150</v>
      </c>
    </row>
    <row r="7732" spans="1:58" x14ac:dyDescent="0.2">
      <c r="A7732" t="s">
        <v>220</v>
      </c>
      <c r="B7732" t="s">
        <v>221</v>
      </c>
      <c r="C7732">
        <f>-70.13664699 / 41.75692172</f>
        <v>-1.6796412211680627</v>
      </c>
      <c r="D7732" t="s">
        <v>222</v>
      </c>
      <c r="E7732" t="s">
        <v>70</v>
      </c>
      <c r="F7732" s="1">
        <v>42241</v>
      </c>
      <c r="G7732">
        <v>0.5</v>
      </c>
      <c r="I7732">
        <v>1.1000000000000001</v>
      </c>
      <c r="J7732" t="s">
        <v>150</v>
      </c>
      <c r="K7732">
        <v>1.45</v>
      </c>
      <c r="L7732" t="s">
        <v>150</v>
      </c>
      <c r="M7732">
        <v>1.1000000000000001</v>
      </c>
      <c r="N7732" t="s">
        <v>150</v>
      </c>
      <c r="O7732">
        <v>7.03</v>
      </c>
      <c r="P7732" t="s">
        <v>150</v>
      </c>
      <c r="Q7732">
        <v>27</v>
      </c>
      <c r="R7732" t="s">
        <v>150</v>
      </c>
      <c r="S7732">
        <v>0.49</v>
      </c>
      <c r="T7732" t="s">
        <v>150</v>
      </c>
      <c r="U7732">
        <v>15.18</v>
      </c>
      <c r="V7732" t="s">
        <v>150</v>
      </c>
      <c r="W7732">
        <v>28.06</v>
      </c>
      <c r="X7732" t="s">
        <v>150</v>
      </c>
      <c r="Y7732">
        <v>43.37</v>
      </c>
      <c r="AA7732">
        <v>34.25</v>
      </c>
      <c r="AC7732">
        <v>58.63</v>
      </c>
      <c r="AE7732">
        <v>2.4</v>
      </c>
      <c r="AF7732" t="s">
        <v>150</v>
      </c>
      <c r="AG7732">
        <v>5.54</v>
      </c>
      <c r="AH7732" t="s">
        <v>150</v>
      </c>
      <c r="AS7732">
        <v>0.5</v>
      </c>
      <c r="AT7732" t="s">
        <v>150</v>
      </c>
    </row>
    <row r="7733" spans="1:58" x14ac:dyDescent="0.2">
      <c r="A7733" t="s">
        <v>220</v>
      </c>
      <c r="B7733" t="s">
        <v>221</v>
      </c>
      <c r="C7733">
        <f>-70.13664699 / 41.75692172</f>
        <v>-1.6796412211680627</v>
      </c>
      <c r="D7733" t="s">
        <v>222</v>
      </c>
      <c r="E7733" t="s">
        <v>70</v>
      </c>
      <c r="F7733" s="1">
        <v>42241</v>
      </c>
      <c r="G7733">
        <v>1</v>
      </c>
      <c r="K7733" t="s">
        <v>173</v>
      </c>
      <c r="L7733" t="s">
        <v>150</v>
      </c>
      <c r="O7733">
        <v>7.51</v>
      </c>
      <c r="P7733" t="s">
        <v>150</v>
      </c>
      <c r="Q7733">
        <v>26.9</v>
      </c>
      <c r="R7733" t="s">
        <v>150</v>
      </c>
      <c r="S7733" t="s">
        <v>173</v>
      </c>
      <c r="T7733" t="s">
        <v>150</v>
      </c>
      <c r="W7733" t="s">
        <v>173</v>
      </c>
      <c r="X7733" t="s">
        <v>150</v>
      </c>
      <c r="AE7733" t="s">
        <v>173</v>
      </c>
      <c r="AF7733" t="s">
        <v>150</v>
      </c>
      <c r="AG7733" t="s">
        <v>173</v>
      </c>
      <c r="AH7733" t="s">
        <v>150</v>
      </c>
      <c r="AS7733" t="s">
        <v>173</v>
      </c>
      <c r="AT7733" t="s">
        <v>150</v>
      </c>
    </row>
    <row r="7734" spans="1:58" x14ac:dyDescent="0.2">
      <c r="A7734" t="s">
        <v>220</v>
      </c>
      <c r="B7734" t="s">
        <v>221</v>
      </c>
      <c r="C7734">
        <f>-70.13664699 / 41.75692172</f>
        <v>-1.6796412211680627</v>
      </c>
      <c r="D7734" t="s">
        <v>222</v>
      </c>
      <c r="E7734" t="s">
        <v>70</v>
      </c>
      <c r="F7734" s="1">
        <v>42605</v>
      </c>
      <c r="G7734">
        <v>0.35</v>
      </c>
      <c r="K7734">
        <v>5.66</v>
      </c>
      <c r="L7734" t="s">
        <v>71</v>
      </c>
      <c r="O7734">
        <v>7.04</v>
      </c>
      <c r="P7734" t="s">
        <v>71</v>
      </c>
      <c r="Q7734">
        <v>23.2</v>
      </c>
      <c r="R7734" t="s">
        <v>71</v>
      </c>
      <c r="S7734">
        <v>0.34</v>
      </c>
      <c r="T7734" t="s">
        <v>71</v>
      </c>
      <c r="U7734">
        <v>10.53</v>
      </c>
      <c r="V7734" t="s">
        <v>71</v>
      </c>
      <c r="W7734">
        <v>32.31</v>
      </c>
      <c r="X7734" t="s">
        <v>71</v>
      </c>
      <c r="Y7734">
        <v>38.1</v>
      </c>
      <c r="AA7734">
        <v>47.6</v>
      </c>
      <c r="AE7734">
        <v>0.6</v>
      </c>
      <c r="AF7734" t="s">
        <v>71</v>
      </c>
      <c r="AG7734">
        <v>4.97</v>
      </c>
      <c r="AH7734" t="s">
        <v>71</v>
      </c>
      <c r="AS7734">
        <v>0.72</v>
      </c>
      <c r="AT7734" t="s">
        <v>71</v>
      </c>
      <c r="BE7734">
        <v>6.37</v>
      </c>
      <c r="BF7734" t="s">
        <v>71</v>
      </c>
    </row>
    <row r="7735" spans="1:58" x14ac:dyDescent="0.2">
      <c r="A7735" t="s">
        <v>220</v>
      </c>
      <c r="B7735" t="s">
        <v>221</v>
      </c>
      <c r="C7735">
        <f>-70.13664699 / 41.75692172</f>
        <v>-1.6796412211680627</v>
      </c>
      <c r="D7735" t="s">
        <v>222</v>
      </c>
      <c r="E7735" t="s">
        <v>70</v>
      </c>
      <c r="F7735" s="1">
        <v>42605</v>
      </c>
      <c r="G7735">
        <v>0.5</v>
      </c>
      <c r="K7735" t="s">
        <v>173</v>
      </c>
      <c r="L7735" t="s">
        <v>150</v>
      </c>
      <c r="O7735">
        <v>7.03</v>
      </c>
      <c r="P7735" t="s">
        <v>71</v>
      </c>
      <c r="Q7735">
        <v>23.2</v>
      </c>
      <c r="R7735" t="s">
        <v>71</v>
      </c>
      <c r="S7735" t="s">
        <v>173</v>
      </c>
      <c r="T7735" t="s">
        <v>150</v>
      </c>
      <c r="W7735" t="s">
        <v>173</v>
      </c>
      <c r="X7735" t="s">
        <v>150</v>
      </c>
      <c r="AE7735" t="s">
        <v>173</v>
      </c>
      <c r="AF7735" t="s">
        <v>150</v>
      </c>
      <c r="AG7735" t="s">
        <v>173</v>
      </c>
      <c r="AH7735" t="s">
        <v>150</v>
      </c>
      <c r="AS7735" t="s">
        <v>173</v>
      </c>
      <c r="AT7735" t="s">
        <v>150</v>
      </c>
      <c r="BE7735" t="s">
        <v>173</v>
      </c>
      <c r="BF7735" t="s">
        <v>150</v>
      </c>
    </row>
    <row r="7736" spans="1:58" x14ac:dyDescent="0.2">
      <c r="A7736" t="s">
        <v>220</v>
      </c>
      <c r="B7736" t="s">
        <v>221</v>
      </c>
      <c r="C7736">
        <f>-70.13664699 / 41.75692172</f>
        <v>-1.6796412211680627</v>
      </c>
      <c r="D7736" t="s">
        <v>222</v>
      </c>
      <c r="E7736" t="s">
        <v>70</v>
      </c>
      <c r="F7736" s="1">
        <v>42605</v>
      </c>
      <c r="G7736">
        <v>1</v>
      </c>
      <c r="K7736" t="s">
        <v>173</v>
      </c>
      <c r="L7736" t="s">
        <v>150</v>
      </c>
      <c r="O7736">
        <v>7.07</v>
      </c>
      <c r="P7736" t="s">
        <v>71</v>
      </c>
      <c r="Q7736">
        <v>23.3</v>
      </c>
      <c r="R7736" t="s">
        <v>71</v>
      </c>
      <c r="S7736" t="s">
        <v>173</v>
      </c>
      <c r="T7736" t="s">
        <v>150</v>
      </c>
      <c r="W7736" t="s">
        <v>173</v>
      </c>
      <c r="X7736" t="s">
        <v>150</v>
      </c>
      <c r="AE7736" t="s">
        <v>173</v>
      </c>
      <c r="AF7736" t="s">
        <v>150</v>
      </c>
      <c r="AG7736" t="s">
        <v>173</v>
      </c>
      <c r="AH7736" t="s">
        <v>150</v>
      </c>
      <c r="AS7736" t="s">
        <v>173</v>
      </c>
      <c r="AT7736" t="s">
        <v>150</v>
      </c>
      <c r="BE7736" t="s">
        <v>173</v>
      </c>
      <c r="BF7736" t="s">
        <v>150</v>
      </c>
    </row>
    <row r="7737" spans="1:58" x14ac:dyDescent="0.2">
      <c r="A7737" t="s">
        <v>238</v>
      </c>
      <c r="B7737" t="s">
        <v>239</v>
      </c>
      <c r="C7737">
        <f>-70.18260056 / 41.74258839</f>
        <v>-1.6813188464569002</v>
      </c>
      <c r="D7737" t="s">
        <v>240</v>
      </c>
      <c r="E7737" t="s">
        <v>70</v>
      </c>
      <c r="F7737" s="1">
        <v>37143</v>
      </c>
      <c r="G7737">
        <v>0.5</v>
      </c>
      <c r="I7737">
        <v>13.5</v>
      </c>
      <c r="J7737" t="s">
        <v>71</v>
      </c>
      <c r="K7737">
        <v>3.19</v>
      </c>
      <c r="L7737" t="s">
        <v>71</v>
      </c>
      <c r="M7737">
        <v>4.04</v>
      </c>
      <c r="N7737" t="s">
        <v>71</v>
      </c>
      <c r="O7737">
        <v>8.11</v>
      </c>
      <c r="P7737" t="s">
        <v>71</v>
      </c>
      <c r="Q7737">
        <v>21.5</v>
      </c>
      <c r="R7737" t="s">
        <v>71</v>
      </c>
      <c r="S7737">
        <v>0.35</v>
      </c>
      <c r="T7737" t="s">
        <v>71</v>
      </c>
      <c r="U7737">
        <v>10.84</v>
      </c>
      <c r="V7737" t="s">
        <v>71</v>
      </c>
      <c r="W7737">
        <v>26.8</v>
      </c>
      <c r="X7737" t="s">
        <v>71</v>
      </c>
      <c r="Y7737">
        <v>38.520000000000003</v>
      </c>
      <c r="AA7737">
        <v>41.98</v>
      </c>
      <c r="AC7737">
        <v>39.880000000000003</v>
      </c>
      <c r="AE7737">
        <v>6.2</v>
      </c>
      <c r="AF7737" t="s">
        <v>71</v>
      </c>
      <c r="AG7737">
        <v>6.12</v>
      </c>
      <c r="AH7737" t="s">
        <v>71</v>
      </c>
      <c r="AS7737">
        <v>0.36</v>
      </c>
      <c r="AT7737" t="s">
        <v>71</v>
      </c>
    </row>
    <row r="7738" spans="1:58" x14ac:dyDescent="0.2">
      <c r="A7738" t="s">
        <v>238</v>
      </c>
      <c r="B7738" t="s">
        <v>239</v>
      </c>
      <c r="C7738">
        <f>-70.18260056 / 41.74258839</f>
        <v>-1.6813188464569002</v>
      </c>
      <c r="D7738" t="s">
        <v>240</v>
      </c>
      <c r="E7738" t="s">
        <v>70</v>
      </c>
      <c r="F7738" s="1">
        <v>37143</v>
      </c>
      <c r="G7738">
        <v>1</v>
      </c>
      <c r="O7738">
        <v>8.14</v>
      </c>
      <c r="P7738" t="s">
        <v>71</v>
      </c>
      <c r="Q7738">
        <v>21.5</v>
      </c>
      <c r="R7738" t="s">
        <v>71</v>
      </c>
    </row>
    <row r="7739" spans="1:58" x14ac:dyDescent="0.2">
      <c r="A7739" t="s">
        <v>238</v>
      </c>
      <c r="B7739" t="s">
        <v>239</v>
      </c>
      <c r="C7739">
        <f>-70.18260056 / 41.74258839</f>
        <v>-1.6813188464569002</v>
      </c>
      <c r="D7739" t="s">
        <v>240</v>
      </c>
      <c r="E7739" t="s">
        <v>70</v>
      </c>
      <c r="F7739" s="1">
        <v>37143</v>
      </c>
      <c r="G7739">
        <v>2</v>
      </c>
      <c r="O7739">
        <v>6.99</v>
      </c>
      <c r="P7739" t="s">
        <v>71</v>
      </c>
      <c r="Q7739">
        <v>21.5</v>
      </c>
      <c r="R7739" t="s">
        <v>71</v>
      </c>
    </row>
    <row r="7740" spans="1:58" x14ac:dyDescent="0.2">
      <c r="A7740" t="s">
        <v>238</v>
      </c>
      <c r="B7740" t="s">
        <v>239</v>
      </c>
      <c r="C7740">
        <f>-70.18260056 / 41.74258839</f>
        <v>-1.6813188464569002</v>
      </c>
      <c r="D7740" t="s">
        <v>240</v>
      </c>
      <c r="E7740" t="s">
        <v>70</v>
      </c>
      <c r="F7740" s="1">
        <v>37143</v>
      </c>
      <c r="G7740">
        <v>3</v>
      </c>
      <c r="K7740">
        <v>3.25</v>
      </c>
      <c r="L7740" t="s">
        <v>71</v>
      </c>
      <c r="O7740">
        <v>9.94</v>
      </c>
      <c r="P7740" t="s">
        <v>71</v>
      </c>
      <c r="Q7740">
        <v>21.5</v>
      </c>
      <c r="R7740" t="s">
        <v>71</v>
      </c>
      <c r="S7740">
        <v>0.46</v>
      </c>
      <c r="T7740" t="s">
        <v>71</v>
      </c>
      <c r="U7740">
        <v>14.25</v>
      </c>
      <c r="V7740" t="s">
        <v>71</v>
      </c>
      <c r="W7740">
        <v>20.7</v>
      </c>
      <c r="X7740" t="s">
        <v>71</v>
      </c>
      <c r="Y7740">
        <v>42.46</v>
      </c>
      <c r="AA7740">
        <v>42.16</v>
      </c>
      <c r="AE7740">
        <v>6.9</v>
      </c>
      <c r="AF7740" t="s">
        <v>71</v>
      </c>
      <c r="AG7740">
        <v>6.23</v>
      </c>
      <c r="AH7740" t="s">
        <v>71</v>
      </c>
      <c r="AS7740">
        <v>0.25</v>
      </c>
      <c r="AT7740" t="s">
        <v>71</v>
      </c>
    </row>
    <row r="7741" spans="1:58" x14ac:dyDescent="0.2">
      <c r="A7741" t="s">
        <v>238</v>
      </c>
      <c r="B7741" t="s">
        <v>239</v>
      </c>
      <c r="C7741">
        <f>-70.18260056 / 41.74258839</f>
        <v>-1.6813188464569002</v>
      </c>
      <c r="D7741" t="s">
        <v>240</v>
      </c>
      <c r="E7741" t="s">
        <v>70</v>
      </c>
      <c r="F7741" s="1">
        <v>37143</v>
      </c>
      <c r="G7741">
        <v>4</v>
      </c>
      <c r="O7741">
        <v>6.78</v>
      </c>
      <c r="P7741" t="s">
        <v>71</v>
      </c>
      <c r="Q7741">
        <v>21.4</v>
      </c>
      <c r="R7741" t="s">
        <v>71</v>
      </c>
    </row>
    <row r="7742" spans="1:58" x14ac:dyDescent="0.2">
      <c r="A7742" t="s">
        <v>238</v>
      </c>
      <c r="B7742" t="s">
        <v>239</v>
      </c>
      <c r="C7742">
        <f>-70.18260056 / 41.74258839</f>
        <v>-1.6813188464569002</v>
      </c>
      <c r="D7742" t="s">
        <v>240</v>
      </c>
      <c r="E7742" t="s">
        <v>70</v>
      </c>
      <c r="F7742" s="1">
        <v>37143</v>
      </c>
      <c r="G7742">
        <v>5</v>
      </c>
      <c r="O7742">
        <v>5.85</v>
      </c>
      <c r="P7742" t="s">
        <v>71</v>
      </c>
      <c r="Q7742">
        <v>20.8</v>
      </c>
      <c r="R7742" t="s">
        <v>71</v>
      </c>
    </row>
    <row r="7743" spans="1:58" x14ac:dyDescent="0.2">
      <c r="A7743" t="s">
        <v>238</v>
      </c>
      <c r="B7743" t="s">
        <v>239</v>
      </c>
      <c r="C7743">
        <f>-70.18260056 / 41.74258839</f>
        <v>-1.6813188464569002</v>
      </c>
      <c r="D7743" t="s">
        <v>240</v>
      </c>
      <c r="E7743" t="s">
        <v>70</v>
      </c>
      <c r="F7743" s="1">
        <v>37143</v>
      </c>
      <c r="G7743">
        <v>6</v>
      </c>
      <c r="O7743">
        <v>1.34</v>
      </c>
      <c r="P7743" t="s">
        <v>71</v>
      </c>
      <c r="Q7743">
        <v>14.5</v>
      </c>
      <c r="R7743" t="s">
        <v>71</v>
      </c>
    </row>
    <row r="7744" spans="1:58" x14ac:dyDescent="0.2">
      <c r="A7744" t="s">
        <v>238</v>
      </c>
      <c r="B7744" t="s">
        <v>239</v>
      </c>
      <c r="C7744">
        <f>-70.18260056 / 41.74258839</f>
        <v>-1.6813188464569002</v>
      </c>
      <c r="D7744" t="s">
        <v>240</v>
      </c>
      <c r="E7744" t="s">
        <v>70</v>
      </c>
      <c r="F7744" s="1">
        <v>37143</v>
      </c>
      <c r="G7744">
        <v>7</v>
      </c>
      <c r="O7744">
        <v>1.55</v>
      </c>
      <c r="P7744" t="s">
        <v>71</v>
      </c>
      <c r="Q7744">
        <v>11.7</v>
      </c>
      <c r="R7744" t="s">
        <v>71</v>
      </c>
    </row>
    <row r="7745" spans="1:46" x14ac:dyDescent="0.2">
      <c r="A7745" t="s">
        <v>238</v>
      </c>
      <c r="B7745" t="s">
        <v>239</v>
      </c>
      <c r="C7745">
        <f>-70.18260056 / 41.74258839</f>
        <v>-1.6813188464569002</v>
      </c>
      <c r="D7745" t="s">
        <v>240</v>
      </c>
      <c r="E7745" t="s">
        <v>70</v>
      </c>
      <c r="F7745" s="1">
        <v>37143</v>
      </c>
      <c r="G7745">
        <v>7.5</v>
      </c>
      <c r="O7745">
        <v>0.62</v>
      </c>
      <c r="P7745" t="s">
        <v>71</v>
      </c>
      <c r="Q7745">
        <v>11.6</v>
      </c>
      <c r="R7745" t="s">
        <v>71</v>
      </c>
    </row>
    <row r="7746" spans="1:46" x14ac:dyDescent="0.2">
      <c r="A7746" t="s">
        <v>238</v>
      </c>
      <c r="B7746" t="s">
        <v>239</v>
      </c>
      <c r="C7746">
        <f>-70.18260056 / 41.74258839</f>
        <v>-1.6813188464569002</v>
      </c>
      <c r="D7746" t="s">
        <v>240</v>
      </c>
      <c r="E7746" t="s">
        <v>70</v>
      </c>
      <c r="F7746" s="1">
        <v>37143</v>
      </c>
      <c r="G7746">
        <v>9</v>
      </c>
      <c r="K7746">
        <v>12.24</v>
      </c>
      <c r="L7746" t="s">
        <v>71</v>
      </c>
      <c r="S7746">
        <v>0.35</v>
      </c>
      <c r="T7746" t="s">
        <v>71</v>
      </c>
      <c r="U7746">
        <v>10.84</v>
      </c>
      <c r="V7746" t="s">
        <v>71</v>
      </c>
      <c r="W7746">
        <v>23.4</v>
      </c>
      <c r="X7746" t="s">
        <v>71</v>
      </c>
      <c r="Y7746">
        <v>38.520000000000003</v>
      </c>
      <c r="AA7746">
        <v>55.17</v>
      </c>
      <c r="AE7746">
        <v>8.1</v>
      </c>
      <c r="AF7746" t="s">
        <v>71</v>
      </c>
      <c r="AG7746">
        <v>5.99</v>
      </c>
      <c r="AH7746" t="s">
        <v>71</v>
      </c>
      <c r="AS7746">
        <v>0</v>
      </c>
      <c r="AT7746" t="s">
        <v>71</v>
      </c>
    </row>
    <row r="7747" spans="1:46" x14ac:dyDescent="0.2">
      <c r="A7747" t="s">
        <v>238</v>
      </c>
      <c r="B7747" t="s">
        <v>239</v>
      </c>
      <c r="C7747">
        <f>-70.18260056 / 41.74258839</f>
        <v>-1.6813188464569002</v>
      </c>
      <c r="D7747" t="s">
        <v>240</v>
      </c>
      <c r="E7747" t="s">
        <v>70</v>
      </c>
      <c r="F7747" s="1">
        <v>37143</v>
      </c>
      <c r="G7747">
        <v>12.5</v>
      </c>
      <c r="K7747">
        <v>16.93</v>
      </c>
      <c r="L7747" t="s">
        <v>71</v>
      </c>
      <c r="S7747">
        <v>0.97</v>
      </c>
      <c r="T7747" t="s">
        <v>71</v>
      </c>
      <c r="U7747">
        <v>30.04</v>
      </c>
      <c r="V7747" t="s">
        <v>71</v>
      </c>
      <c r="W7747">
        <v>34.5</v>
      </c>
      <c r="X7747" t="s">
        <v>71</v>
      </c>
      <c r="Y7747">
        <v>53.21</v>
      </c>
      <c r="AA7747">
        <v>58.35</v>
      </c>
      <c r="AE7747">
        <v>8.3000000000000007</v>
      </c>
      <c r="AF7747" t="s">
        <v>71</v>
      </c>
      <c r="AG7747">
        <v>5.97</v>
      </c>
      <c r="AH7747" t="s">
        <v>71</v>
      </c>
      <c r="AS7747">
        <v>39.96</v>
      </c>
      <c r="AT7747" t="s">
        <v>71</v>
      </c>
    </row>
    <row r="7748" spans="1:46" x14ac:dyDescent="0.2">
      <c r="A7748" t="s">
        <v>238</v>
      </c>
      <c r="B7748" t="s">
        <v>239</v>
      </c>
      <c r="C7748">
        <f>-70.18260056 / 41.74258839</f>
        <v>-1.6813188464569002</v>
      </c>
      <c r="D7748" t="s">
        <v>240</v>
      </c>
      <c r="E7748" t="s">
        <v>70</v>
      </c>
      <c r="F7748" s="1">
        <v>37873</v>
      </c>
      <c r="G7748">
        <v>0.5</v>
      </c>
      <c r="I7748">
        <v>14.25</v>
      </c>
      <c r="J7748" t="s">
        <v>71</v>
      </c>
      <c r="K7748">
        <v>2.04</v>
      </c>
      <c r="L7748" t="s">
        <v>71</v>
      </c>
      <c r="M7748">
        <v>4.49</v>
      </c>
      <c r="N7748" t="s">
        <v>71</v>
      </c>
      <c r="O7748">
        <v>0.11</v>
      </c>
      <c r="P7748" t="s">
        <v>71</v>
      </c>
      <c r="Q7748">
        <v>26.4</v>
      </c>
      <c r="R7748" t="s">
        <v>71</v>
      </c>
      <c r="S7748">
        <v>0.05</v>
      </c>
      <c r="T7748" t="s">
        <v>71</v>
      </c>
      <c r="U7748">
        <v>1.55</v>
      </c>
      <c r="V7748" t="s">
        <v>71</v>
      </c>
      <c r="W7748">
        <v>27.1</v>
      </c>
      <c r="X7748" t="s">
        <v>71</v>
      </c>
      <c r="Y7748">
        <v>10.47</v>
      </c>
      <c r="AA7748">
        <v>37.590000000000003</v>
      </c>
      <c r="AC7748">
        <v>38.36</v>
      </c>
      <c r="AE7748">
        <v>0.64</v>
      </c>
      <c r="AF7748" t="s">
        <v>71</v>
      </c>
      <c r="AG7748">
        <v>6.5</v>
      </c>
      <c r="AH7748" t="s">
        <v>71</v>
      </c>
      <c r="AS7748">
        <v>0.09</v>
      </c>
      <c r="AT7748" t="s">
        <v>71</v>
      </c>
    </row>
    <row r="7749" spans="1:46" x14ac:dyDescent="0.2">
      <c r="A7749" t="s">
        <v>238</v>
      </c>
      <c r="B7749" t="s">
        <v>239</v>
      </c>
      <c r="C7749">
        <f>-70.18260056 / 41.74258839</f>
        <v>-1.6813188464569002</v>
      </c>
      <c r="D7749" t="s">
        <v>240</v>
      </c>
      <c r="E7749" t="s">
        <v>70</v>
      </c>
      <c r="F7749" s="1">
        <v>37873</v>
      </c>
      <c r="G7749">
        <v>1.5</v>
      </c>
      <c r="O7749">
        <v>0.11</v>
      </c>
      <c r="P7749" t="s">
        <v>71</v>
      </c>
      <c r="Q7749">
        <v>26.2</v>
      </c>
      <c r="R7749" t="s">
        <v>71</v>
      </c>
    </row>
    <row r="7750" spans="1:46" x14ac:dyDescent="0.2">
      <c r="A7750" t="s">
        <v>238</v>
      </c>
      <c r="B7750" t="s">
        <v>239</v>
      </c>
      <c r="C7750">
        <f>-70.18260056 / 41.74258839</f>
        <v>-1.6813188464569002</v>
      </c>
      <c r="D7750" t="s">
        <v>240</v>
      </c>
      <c r="E7750" t="s">
        <v>70</v>
      </c>
      <c r="F7750" s="1">
        <v>37873</v>
      </c>
      <c r="G7750">
        <v>2.5</v>
      </c>
      <c r="O7750">
        <v>0.11</v>
      </c>
      <c r="P7750" t="s">
        <v>71</v>
      </c>
      <c r="Q7750">
        <v>26</v>
      </c>
      <c r="R7750" t="s">
        <v>71</v>
      </c>
    </row>
    <row r="7751" spans="1:46" x14ac:dyDescent="0.2">
      <c r="A7751" t="s">
        <v>238</v>
      </c>
      <c r="B7751" t="s">
        <v>239</v>
      </c>
      <c r="C7751">
        <f>-70.18260056 / 41.74258839</f>
        <v>-1.6813188464569002</v>
      </c>
      <c r="D7751" t="s">
        <v>240</v>
      </c>
      <c r="E7751" t="s">
        <v>70</v>
      </c>
      <c r="F7751" s="1">
        <v>37873</v>
      </c>
      <c r="G7751">
        <v>3.5</v>
      </c>
      <c r="K7751">
        <v>1.22</v>
      </c>
      <c r="L7751" t="s">
        <v>71</v>
      </c>
      <c r="O7751">
        <v>0.11</v>
      </c>
      <c r="P7751" t="s">
        <v>71</v>
      </c>
      <c r="Q7751">
        <v>26</v>
      </c>
      <c r="R7751" t="s">
        <v>71</v>
      </c>
      <c r="S7751">
        <v>0.05</v>
      </c>
      <c r="T7751" t="s">
        <v>71</v>
      </c>
      <c r="U7751">
        <v>1.55</v>
      </c>
      <c r="V7751" t="s">
        <v>71</v>
      </c>
      <c r="W7751">
        <v>31.6</v>
      </c>
      <c r="X7751" t="s">
        <v>71</v>
      </c>
      <c r="Y7751">
        <v>10.47</v>
      </c>
      <c r="AA7751">
        <v>32.549999999999997</v>
      </c>
      <c r="AE7751">
        <v>0.06</v>
      </c>
      <c r="AF7751" t="s">
        <v>71</v>
      </c>
      <c r="AG7751">
        <v>6.62</v>
      </c>
      <c r="AH7751" t="s">
        <v>71</v>
      </c>
      <c r="AS7751">
        <v>1.51</v>
      </c>
      <c r="AT7751" t="s">
        <v>71</v>
      </c>
    </row>
    <row r="7752" spans="1:46" x14ac:dyDescent="0.2">
      <c r="A7752" t="s">
        <v>238</v>
      </c>
      <c r="B7752" t="s">
        <v>239</v>
      </c>
      <c r="C7752">
        <f>-70.18260056 / 41.74258839</f>
        <v>-1.6813188464569002</v>
      </c>
      <c r="D7752" t="s">
        <v>240</v>
      </c>
      <c r="E7752" t="s">
        <v>70</v>
      </c>
      <c r="F7752" s="1">
        <v>37873</v>
      </c>
      <c r="G7752">
        <v>4.5</v>
      </c>
      <c r="O7752">
        <v>0.11</v>
      </c>
      <c r="P7752" t="s">
        <v>71</v>
      </c>
      <c r="Q7752">
        <v>26.8</v>
      </c>
      <c r="R7752" t="s">
        <v>71</v>
      </c>
    </row>
    <row r="7753" spans="1:46" x14ac:dyDescent="0.2">
      <c r="A7753" t="s">
        <v>238</v>
      </c>
      <c r="B7753" t="s">
        <v>239</v>
      </c>
      <c r="C7753">
        <f>-70.18260056 / 41.74258839</f>
        <v>-1.6813188464569002</v>
      </c>
      <c r="D7753" t="s">
        <v>240</v>
      </c>
      <c r="E7753" t="s">
        <v>70</v>
      </c>
      <c r="F7753" s="1">
        <v>37873</v>
      </c>
      <c r="G7753">
        <v>6.5</v>
      </c>
      <c r="O7753">
        <v>0.11</v>
      </c>
      <c r="P7753" t="s">
        <v>71</v>
      </c>
      <c r="Q7753">
        <v>22.5</v>
      </c>
      <c r="R7753" t="s">
        <v>71</v>
      </c>
    </row>
    <row r="7754" spans="1:46" x14ac:dyDescent="0.2">
      <c r="A7754" t="s">
        <v>238</v>
      </c>
      <c r="B7754" t="s">
        <v>239</v>
      </c>
      <c r="C7754">
        <f>-70.18260056 / 41.74258839</f>
        <v>-1.6813188464569002</v>
      </c>
      <c r="D7754" t="s">
        <v>240</v>
      </c>
      <c r="E7754" t="s">
        <v>70</v>
      </c>
      <c r="F7754" s="1">
        <v>37873</v>
      </c>
      <c r="G7754">
        <v>7.5</v>
      </c>
      <c r="O7754">
        <v>0.11</v>
      </c>
      <c r="P7754" t="s">
        <v>71</v>
      </c>
      <c r="Q7754">
        <v>19</v>
      </c>
      <c r="R7754" t="s">
        <v>71</v>
      </c>
    </row>
    <row r="7755" spans="1:46" x14ac:dyDescent="0.2">
      <c r="A7755" t="s">
        <v>238</v>
      </c>
      <c r="B7755" t="s">
        <v>239</v>
      </c>
      <c r="C7755">
        <f>-70.18260056 / 41.74258839</f>
        <v>-1.6813188464569002</v>
      </c>
      <c r="D7755" t="s">
        <v>240</v>
      </c>
      <c r="E7755" t="s">
        <v>70</v>
      </c>
      <c r="F7755" s="1">
        <v>37873</v>
      </c>
      <c r="G7755">
        <v>8.5</v>
      </c>
      <c r="O7755">
        <v>0.11</v>
      </c>
      <c r="P7755" t="s">
        <v>71</v>
      </c>
      <c r="Q7755">
        <v>15.8</v>
      </c>
      <c r="R7755" t="s">
        <v>71</v>
      </c>
    </row>
    <row r="7756" spans="1:46" x14ac:dyDescent="0.2">
      <c r="A7756" t="s">
        <v>238</v>
      </c>
      <c r="B7756" t="s">
        <v>239</v>
      </c>
      <c r="C7756">
        <f>-70.18260056 / 41.74258839</f>
        <v>-1.6813188464569002</v>
      </c>
      <c r="D7756" t="s">
        <v>240</v>
      </c>
      <c r="E7756" t="s">
        <v>70</v>
      </c>
      <c r="F7756" s="1">
        <v>37873</v>
      </c>
      <c r="G7756">
        <v>9.5</v>
      </c>
      <c r="O7756">
        <v>0.11</v>
      </c>
      <c r="P7756" t="s">
        <v>71</v>
      </c>
      <c r="Q7756">
        <v>14.3</v>
      </c>
      <c r="R7756" t="s">
        <v>71</v>
      </c>
    </row>
    <row r="7757" spans="1:46" x14ac:dyDescent="0.2">
      <c r="A7757" t="s">
        <v>238</v>
      </c>
      <c r="B7757" t="s">
        <v>239</v>
      </c>
      <c r="C7757">
        <f>-70.18260056 / 41.74258839</f>
        <v>-1.6813188464569002</v>
      </c>
      <c r="D7757" t="s">
        <v>240</v>
      </c>
      <c r="E7757" t="s">
        <v>70</v>
      </c>
      <c r="F7757" s="1">
        <v>37873</v>
      </c>
      <c r="G7757">
        <v>10.5</v>
      </c>
      <c r="K7757">
        <v>3.77</v>
      </c>
      <c r="L7757" t="s">
        <v>71</v>
      </c>
      <c r="O7757">
        <v>0.11</v>
      </c>
      <c r="P7757" t="s">
        <v>71</v>
      </c>
      <c r="Q7757">
        <v>12.3</v>
      </c>
      <c r="R7757" t="s">
        <v>71</v>
      </c>
      <c r="S7757">
        <v>0.05</v>
      </c>
      <c r="T7757" t="s">
        <v>71</v>
      </c>
      <c r="U7757">
        <v>1.55</v>
      </c>
      <c r="V7757" t="s">
        <v>71</v>
      </c>
      <c r="W7757">
        <v>22.7</v>
      </c>
      <c r="X7757" t="s">
        <v>71</v>
      </c>
      <c r="Y7757">
        <v>10.47</v>
      </c>
      <c r="AA7757">
        <v>43.62</v>
      </c>
      <c r="AE7757">
        <v>0.73</v>
      </c>
      <c r="AF7757" t="s">
        <v>71</v>
      </c>
      <c r="AG7757">
        <v>6.42</v>
      </c>
      <c r="AH7757" t="s">
        <v>71</v>
      </c>
      <c r="AS7757">
        <v>0.57999999999999996</v>
      </c>
      <c r="AT7757" t="s">
        <v>71</v>
      </c>
    </row>
    <row r="7758" spans="1:46" x14ac:dyDescent="0.2">
      <c r="A7758" t="s">
        <v>238</v>
      </c>
      <c r="B7758" t="s">
        <v>239</v>
      </c>
      <c r="C7758">
        <f>-70.18260056 / 41.74258839</f>
        <v>-1.6813188464569002</v>
      </c>
      <c r="D7758" t="s">
        <v>240</v>
      </c>
      <c r="E7758" t="s">
        <v>70</v>
      </c>
      <c r="F7758" s="1">
        <v>37873</v>
      </c>
      <c r="G7758">
        <v>11.5</v>
      </c>
      <c r="O7758">
        <v>0.12</v>
      </c>
      <c r="P7758" t="s">
        <v>71</v>
      </c>
      <c r="Q7758">
        <v>11.1</v>
      </c>
      <c r="R7758" t="s">
        <v>71</v>
      </c>
    </row>
    <row r="7759" spans="1:46" x14ac:dyDescent="0.2">
      <c r="A7759" t="s">
        <v>238</v>
      </c>
      <c r="B7759" t="s">
        <v>239</v>
      </c>
      <c r="C7759">
        <f>-70.18260056 / 41.74258839</f>
        <v>-1.6813188464569002</v>
      </c>
      <c r="D7759" t="s">
        <v>240</v>
      </c>
      <c r="E7759" t="s">
        <v>70</v>
      </c>
      <c r="F7759" s="1">
        <v>37873</v>
      </c>
      <c r="G7759">
        <v>12.5</v>
      </c>
      <c r="O7759">
        <v>0.13</v>
      </c>
      <c r="P7759" t="s">
        <v>71</v>
      </c>
      <c r="Q7759">
        <v>10.7</v>
      </c>
      <c r="R7759" t="s">
        <v>71</v>
      </c>
    </row>
    <row r="7760" spans="1:46" x14ac:dyDescent="0.2">
      <c r="A7760" t="s">
        <v>238</v>
      </c>
      <c r="B7760" t="s">
        <v>239</v>
      </c>
      <c r="C7760">
        <f>-70.18260056 / 41.74258839</f>
        <v>-1.6813188464569002</v>
      </c>
      <c r="D7760" t="s">
        <v>240</v>
      </c>
      <c r="E7760" t="s">
        <v>70</v>
      </c>
      <c r="F7760" s="1">
        <v>37873</v>
      </c>
      <c r="G7760">
        <v>13.5</v>
      </c>
      <c r="K7760">
        <v>0.03</v>
      </c>
      <c r="L7760" t="s">
        <v>71</v>
      </c>
      <c r="O7760">
        <v>0.14000000000000001</v>
      </c>
      <c r="P7760" t="s">
        <v>71</v>
      </c>
      <c r="Q7760">
        <v>10.4</v>
      </c>
      <c r="R7760" t="s">
        <v>71</v>
      </c>
      <c r="S7760">
        <v>1</v>
      </c>
      <c r="T7760" t="s">
        <v>71</v>
      </c>
      <c r="U7760">
        <v>30.97</v>
      </c>
      <c r="V7760" t="s">
        <v>71</v>
      </c>
      <c r="W7760">
        <v>74.599999999999994</v>
      </c>
      <c r="X7760" t="s">
        <v>71</v>
      </c>
      <c r="Y7760">
        <v>53.65</v>
      </c>
      <c r="AA7760">
        <v>-5.59</v>
      </c>
      <c r="AE7760">
        <v>1.43</v>
      </c>
      <c r="AF7760" t="s">
        <v>71</v>
      </c>
      <c r="AG7760">
        <v>6.17</v>
      </c>
      <c r="AH7760" t="s">
        <v>71</v>
      </c>
      <c r="AS7760">
        <v>62.19</v>
      </c>
      <c r="AT7760" t="s">
        <v>71</v>
      </c>
    </row>
    <row r="7761" spans="1:46" x14ac:dyDescent="0.2">
      <c r="A7761" t="s">
        <v>238</v>
      </c>
      <c r="B7761" t="s">
        <v>239</v>
      </c>
      <c r="C7761">
        <f>-70.18260056 / 41.74258839</f>
        <v>-1.6813188464569002</v>
      </c>
      <c r="D7761" t="s">
        <v>240</v>
      </c>
      <c r="E7761" t="s">
        <v>70</v>
      </c>
      <c r="F7761" s="1">
        <v>38223</v>
      </c>
      <c r="G7761">
        <v>0.5</v>
      </c>
      <c r="I7761">
        <v>13.8</v>
      </c>
      <c r="J7761" t="s">
        <v>71</v>
      </c>
      <c r="M7761">
        <v>4.53</v>
      </c>
      <c r="N7761" t="s">
        <v>71</v>
      </c>
      <c r="O7761">
        <v>9</v>
      </c>
      <c r="P7761" t="s">
        <v>71</v>
      </c>
      <c r="Q7761">
        <v>23.65</v>
      </c>
      <c r="R7761" t="s">
        <v>71</v>
      </c>
      <c r="S7761">
        <v>0.26</v>
      </c>
      <c r="T7761" t="s">
        <v>71</v>
      </c>
      <c r="U7761">
        <v>8.0500000000000007</v>
      </c>
      <c r="V7761" t="s">
        <v>71</v>
      </c>
      <c r="W7761">
        <v>14.85</v>
      </c>
      <c r="X7761" t="s">
        <v>71</v>
      </c>
      <c r="Y7761">
        <v>34.229999999999997</v>
      </c>
      <c r="AC7761">
        <v>38.229999999999997</v>
      </c>
      <c r="AE7761">
        <v>14.33</v>
      </c>
      <c r="AF7761" t="s">
        <v>71</v>
      </c>
      <c r="AG7761">
        <v>6.8</v>
      </c>
      <c r="AH7761" t="s">
        <v>71</v>
      </c>
    </row>
    <row r="7762" spans="1:46" x14ac:dyDescent="0.2">
      <c r="A7762" t="s">
        <v>238</v>
      </c>
      <c r="B7762" t="s">
        <v>239</v>
      </c>
      <c r="C7762">
        <f>-70.18260056 / 41.74258839</f>
        <v>-1.6813188464569002</v>
      </c>
      <c r="D7762" t="s">
        <v>240</v>
      </c>
      <c r="E7762" t="s">
        <v>70</v>
      </c>
      <c r="F7762" s="1">
        <v>38223</v>
      </c>
      <c r="G7762">
        <v>1.5</v>
      </c>
      <c r="O7762">
        <v>9</v>
      </c>
      <c r="P7762" t="s">
        <v>71</v>
      </c>
      <c r="Q7762">
        <v>23.65</v>
      </c>
      <c r="R7762" t="s">
        <v>71</v>
      </c>
    </row>
    <row r="7763" spans="1:46" x14ac:dyDescent="0.2">
      <c r="A7763" t="s">
        <v>238</v>
      </c>
      <c r="B7763" t="s">
        <v>239</v>
      </c>
      <c r="C7763">
        <f>-70.18260056 / 41.74258839</f>
        <v>-1.6813188464569002</v>
      </c>
      <c r="D7763" t="s">
        <v>240</v>
      </c>
      <c r="E7763" t="s">
        <v>70</v>
      </c>
      <c r="F7763" s="1">
        <v>38223</v>
      </c>
      <c r="G7763">
        <v>2.5</v>
      </c>
      <c r="O7763">
        <v>9</v>
      </c>
      <c r="P7763" t="s">
        <v>71</v>
      </c>
      <c r="Q7763">
        <v>23.64</v>
      </c>
      <c r="R7763" t="s">
        <v>71</v>
      </c>
    </row>
    <row r="7764" spans="1:46" x14ac:dyDescent="0.2">
      <c r="A7764" t="s">
        <v>238</v>
      </c>
      <c r="B7764" t="s">
        <v>239</v>
      </c>
      <c r="C7764">
        <f>-70.18260056 / 41.74258839</f>
        <v>-1.6813188464569002</v>
      </c>
      <c r="D7764" t="s">
        <v>240</v>
      </c>
      <c r="E7764" t="s">
        <v>70</v>
      </c>
      <c r="F7764" s="1">
        <v>38223</v>
      </c>
      <c r="G7764">
        <v>3</v>
      </c>
      <c r="S7764">
        <v>0.27</v>
      </c>
      <c r="T7764" t="s">
        <v>71</v>
      </c>
      <c r="U7764">
        <v>8.36</v>
      </c>
      <c r="V7764" t="s">
        <v>71</v>
      </c>
      <c r="W7764">
        <v>12.32</v>
      </c>
      <c r="X7764" t="s">
        <v>71</v>
      </c>
      <c r="Y7764">
        <v>34.770000000000003</v>
      </c>
      <c r="AE7764">
        <v>14.33</v>
      </c>
      <c r="AF7764" t="s">
        <v>71</v>
      </c>
      <c r="AG7764">
        <v>6.83</v>
      </c>
      <c r="AH7764" t="s">
        <v>71</v>
      </c>
    </row>
    <row r="7765" spans="1:46" x14ac:dyDescent="0.2">
      <c r="A7765" t="s">
        <v>238</v>
      </c>
      <c r="B7765" t="s">
        <v>239</v>
      </c>
      <c r="C7765">
        <f>-70.18260056 / 41.74258839</f>
        <v>-1.6813188464569002</v>
      </c>
      <c r="D7765" t="s">
        <v>240</v>
      </c>
      <c r="E7765" t="s">
        <v>70</v>
      </c>
      <c r="F7765" s="1">
        <v>38223</v>
      </c>
      <c r="G7765">
        <v>3.5</v>
      </c>
      <c r="O7765">
        <v>9</v>
      </c>
      <c r="P7765" t="s">
        <v>71</v>
      </c>
      <c r="Q7765">
        <v>23.64</v>
      </c>
      <c r="R7765" t="s">
        <v>71</v>
      </c>
    </row>
    <row r="7766" spans="1:46" x14ac:dyDescent="0.2">
      <c r="A7766" t="s">
        <v>238</v>
      </c>
      <c r="B7766" t="s">
        <v>239</v>
      </c>
      <c r="C7766">
        <f>-70.18260056 / 41.74258839</f>
        <v>-1.6813188464569002</v>
      </c>
      <c r="D7766" t="s">
        <v>240</v>
      </c>
      <c r="E7766" t="s">
        <v>70</v>
      </c>
      <c r="F7766" s="1">
        <v>38223</v>
      </c>
      <c r="G7766">
        <v>4.5</v>
      </c>
      <c r="O7766">
        <v>8.99</v>
      </c>
      <c r="P7766" t="s">
        <v>71</v>
      </c>
      <c r="Q7766">
        <v>23.62</v>
      </c>
      <c r="R7766" t="s">
        <v>71</v>
      </c>
    </row>
    <row r="7767" spans="1:46" x14ac:dyDescent="0.2">
      <c r="A7767" t="s">
        <v>238</v>
      </c>
      <c r="B7767" t="s">
        <v>239</v>
      </c>
      <c r="C7767">
        <f>-70.18260056 / 41.74258839</f>
        <v>-1.6813188464569002</v>
      </c>
      <c r="D7767" t="s">
        <v>240</v>
      </c>
      <c r="E7767" t="s">
        <v>70</v>
      </c>
      <c r="F7767" s="1">
        <v>38223</v>
      </c>
      <c r="G7767">
        <v>5.5</v>
      </c>
      <c r="O7767">
        <v>8.98</v>
      </c>
      <c r="P7767" t="s">
        <v>71</v>
      </c>
      <c r="Q7767">
        <v>23.62</v>
      </c>
      <c r="R7767" t="s">
        <v>71</v>
      </c>
    </row>
    <row r="7768" spans="1:46" x14ac:dyDescent="0.2">
      <c r="A7768" t="s">
        <v>238</v>
      </c>
      <c r="B7768" t="s">
        <v>239</v>
      </c>
      <c r="C7768">
        <f>-70.18260056 / 41.74258839</f>
        <v>-1.6813188464569002</v>
      </c>
      <c r="D7768" t="s">
        <v>240</v>
      </c>
      <c r="E7768" t="s">
        <v>70</v>
      </c>
      <c r="F7768" s="1">
        <v>38223</v>
      </c>
      <c r="G7768">
        <v>6.5</v>
      </c>
      <c r="O7768">
        <v>8.99</v>
      </c>
      <c r="P7768" t="s">
        <v>71</v>
      </c>
      <c r="Q7768">
        <v>23.61</v>
      </c>
      <c r="R7768" t="s">
        <v>71</v>
      </c>
    </row>
    <row r="7769" spans="1:46" x14ac:dyDescent="0.2">
      <c r="A7769" t="s">
        <v>238</v>
      </c>
      <c r="B7769" t="s">
        <v>239</v>
      </c>
      <c r="C7769">
        <f>-70.18260056 / 41.74258839</f>
        <v>-1.6813188464569002</v>
      </c>
      <c r="D7769" t="s">
        <v>240</v>
      </c>
      <c r="E7769" t="s">
        <v>70</v>
      </c>
      <c r="F7769" s="1">
        <v>38223</v>
      </c>
      <c r="G7769">
        <v>7.5</v>
      </c>
      <c r="O7769">
        <v>8.9700000000000006</v>
      </c>
      <c r="P7769" t="s">
        <v>71</v>
      </c>
      <c r="Q7769">
        <v>23.6</v>
      </c>
      <c r="R7769" t="s">
        <v>71</v>
      </c>
    </row>
    <row r="7770" spans="1:46" x14ac:dyDescent="0.2">
      <c r="A7770" t="s">
        <v>238</v>
      </c>
      <c r="B7770" t="s">
        <v>239</v>
      </c>
      <c r="C7770">
        <f>-70.18260056 / 41.74258839</f>
        <v>-1.6813188464569002</v>
      </c>
      <c r="D7770" t="s">
        <v>240</v>
      </c>
      <c r="E7770" t="s">
        <v>70</v>
      </c>
      <c r="F7770" s="1">
        <v>38223</v>
      </c>
      <c r="G7770">
        <v>8.5</v>
      </c>
      <c r="O7770">
        <v>7.15</v>
      </c>
      <c r="P7770" t="s">
        <v>71</v>
      </c>
      <c r="Q7770">
        <v>21</v>
      </c>
      <c r="R7770" t="s">
        <v>71</v>
      </c>
    </row>
    <row r="7771" spans="1:46" x14ac:dyDescent="0.2">
      <c r="A7771" t="s">
        <v>238</v>
      </c>
      <c r="B7771" t="s">
        <v>239</v>
      </c>
      <c r="C7771">
        <f>-70.18260056 / 41.74258839</f>
        <v>-1.6813188464569002</v>
      </c>
      <c r="D7771" t="s">
        <v>240</v>
      </c>
      <c r="E7771" t="s">
        <v>70</v>
      </c>
      <c r="F7771" s="1">
        <v>38223</v>
      </c>
      <c r="G7771">
        <v>9</v>
      </c>
      <c r="K7771">
        <v>4.0999999999999996</v>
      </c>
      <c r="L7771" t="s">
        <v>71</v>
      </c>
      <c r="S7771">
        <v>0.35</v>
      </c>
      <c r="T7771" t="s">
        <v>71</v>
      </c>
      <c r="U7771">
        <v>10.84</v>
      </c>
      <c r="V7771" t="s">
        <v>71</v>
      </c>
      <c r="W7771">
        <v>17.149999999999999</v>
      </c>
      <c r="X7771" t="s">
        <v>71</v>
      </c>
      <c r="Y7771">
        <v>38.520000000000003</v>
      </c>
      <c r="AA7771">
        <v>44.44</v>
      </c>
      <c r="AE7771">
        <v>16.55</v>
      </c>
      <c r="AF7771" t="s">
        <v>71</v>
      </c>
      <c r="AG7771">
        <v>6.54</v>
      </c>
      <c r="AH7771" t="s">
        <v>71</v>
      </c>
      <c r="AS7771">
        <v>1.1000000000000001</v>
      </c>
      <c r="AT7771" t="s">
        <v>71</v>
      </c>
    </row>
    <row r="7772" spans="1:46" x14ac:dyDescent="0.2">
      <c r="A7772" t="s">
        <v>238</v>
      </c>
      <c r="B7772" t="s">
        <v>239</v>
      </c>
      <c r="C7772">
        <f>-70.18260056 / 41.74258839</f>
        <v>-1.6813188464569002</v>
      </c>
      <c r="D7772" t="s">
        <v>240</v>
      </c>
      <c r="E7772" t="s">
        <v>70</v>
      </c>
      <c r="F7772" s="1">
        <v>38223</v>
      </c>
      <c r="G7772">
        <v>9.5</v>
      </c>
      <c r="O7772">
        <v>4.1500000000000004</v>
      </c>
      <c r="P7772" t="s">
        <v>71</v>
      </c>
      <c r="Q7772">
        <v>17.43</v>
      </c>
      <c r="R7772" t="s">
        <v>71</v>
      </c>
    </row>
    <row r="7773" spans="1:46" x14ac:dyDescent="0.2">
      <c r="A7773" t="s">
        <v>238</v>
      </c>
      <c r="B7773" t="s">
        <v>239</v>
      </c>
      <c r="C7773">
        <f>-70.18260056 / 41.74258839</f>
        <v>-1.6813188464569002</v>
      </c>
      <c r="D7773" t="s">
        <v>240</v>
      </c>
      <c r="E7773" t="s">
        <v>70</v>
      </c>
      <c r="F7773" s="1">
        <v>38223</v>
      </c>
      <c r="G7773">
        <v>10.5</v>
      </c>
      <c r="O7773">
        <v>1.29</v>
      </c>
      <c r="P7773" t="s">
        <v>71</v>
      </c>
      <c r="Q7773">
        <v>14.65</v>
      </c>
      <c r="R7773" t="s">
        <v>71</v>
      </c>
    </row>
    <row r="7774" spans="1:46" x14ac:dyDescent="0.2">
      <c r="A7774" t="s">
        <v>238</v>
      </c>
      <c r="B7774" t="s">
        <v>239</v>
      </c>
      <c r="C7774">
        <f>-70.18260056 / 41.74258839</f>
        <v>-1.6813188464569002</v>
      </c>
      <c r="D7774" t="s">
        <v>240</v>
      </c>
      <c r="E7774" t="s">
        <v>70</v>
      </c>
      <c r="F7774" s="1">
        <v>38223</v>
      </c>
      <c r="G7774">
        <v>11.5</v>
      </c>
      <c r="O7774">
        <v>0.31</v>
      </c>
      <c r="P7774" t="s">
        <v>71</v>
      </c>
      <c r="Q7774">
        <v>13.8</v>
      </c>
      <c r="R7774" t="s">
        <v>71</v>
      </c>
    </row>
    <row r="7775" spans="1:46" x14ac:dyDescent="0.2">
      <c r="A7775" t="s">
        <v>238</v>
      </c>
      <c r="B7775" t="s">
        <v>239</v>
      </c>
      <c r="C7775">
        <f>-70.18260056 / 41.74258839</f>
        <v>-1.6813188464569002</v>
      </c>
      <c r="D7775" t="s">
        <v>240</v>
      </c>
      <c r="E7775" t="s">
        <v>70</v>
      </c>
      <c r="F7775" s="1">
        <v>38223</v>
      </c>
      <c r="G7775">
        <v>12.5</v>
      </c>
      <c r="O7775">
        <v>0.2</v>
      </c>
      <c r="P7775" t="s">
        <v>71</v>
      </c>
      <c r="Q7775">
        <v>11.48</v>
      </c>
      <c r="R7775" t="s">
        <v>71</v>
      </c>
      <c r="S7775">
        <v>0.84</v>
      </c>
      <c r="T7775" t="s">
        <v>71</v>
      </c>
      <c r="U7775">
        <v>26.02</v>
      </c>
      <c r="V7775" t="s">
        <v>71</v>
      </c>
      <c r="W7775">
        <v>23.89</v>
      </c>
      <c r="X7775" t="s">
        <v>71</v>
      </c>
      <c r="Y7775">
        <v>51.14</v>
      </c>
      <c r="AE7775">
        <v>24.01</v>
      </c>
      <c r="AF7775" t="s">
        <v>71</v>
      </c>
      <c r="AG7775">
        <v>6.32</v>
      </c>
      <c r="AH7775" t="s">
        <v>71</v>
      </c>
    </row>
    <row r="7776" spans="1:46" x14ac:dyDescent="0.2">
      <c r="A7776" t="s">
        <v>238</v>
      </c>
      <c r="B7776" t="s">
        <v>239</v>
      </c>
      <c r="C7776">
        <f>-70.18260056 / 41.74258839</f>
        <v>-1.6813188464569002</v>
      </c>
      <c r="D7776" t="s">
        <v>240</v>
      </c>
      <c r="E7776" t="s">
        <v>70</v>
      </c>
      <c r="F7776" s="1">
        <v>38238</v>
      </c>
      <c r="G7776">
        <v>0.5</v>
      </c>
      <c r="I7776">
        <v>13.6</v>
      </c>
      <c r="J7776" t="s">
        <v>71</v>
      </c>
      <c r="K7776">
        <v>2.08</v>
      </c>
      <c r="L7776" t="s">
        <v>71</v>
      </c>
      <c r="M7776">
        <v>5.94</v>
      </c>
      <c r="N7776" t="s">
        <v>71</v>
      </c>
      <c r="O7776">
        <v>9.1</v>
      </c>
      <c r="P7776" t="s">
        <v>71</v>
      </c>
      <c r="Q7776">
        <v>23.6</v>
      </c>
      <c r="R7776" t="s">
        <v>71</v>
      </c>
      <c r="S7776">
        <v>0.33</v>
      </c>
      <c r="T7776" t="s">
        <v>71</v>
      </c>
      <c r="U7776">
        <v>10.220000000000001</v>
      </c>
      <c r="V7776" t="s">
        <v>71</v>
      </c>
      <c r="W7776">
        <v>15.87</v>
      </c>
      <c r="X7776" t="s">
        <v>71</v>
      </c>
      <c r="Y7776">
        <v>37.67</v>
      </c>
      <c r="AA7776">
        <v>37.78</v>
      </c>
      <c r="AC7776">
        <v>34.33</v>
      </c>
      <c r="AE7776">
        <v>15.14</v>
      </c>
      <c r="AF7776" t="s">
        <v>71</v>
      </c>
      <c r="AG7776">
        <v>6.84</v>
      </c>
      <c r="AH7776" t="s">
        <v>71</v>
      </c>
      <c r="AS7776">
        <v>0.28000000000000003</v>
      </c>
      <c r="AT7776" t="s">
        <v>71</v>
      </c>
    </row>
    <row r="7777" spans="1:46" x14ac:dyDescent="0.2">
      <c r="A7777" t="s">
        <v>238</v>
      </c>
      <c r="B7777" t="s">
        <v>239</v>
      </c>
      <c r="C7777">
        <f>-70.18260056 / 41.74258839</f>
        <v>-1.6813188464569002</v>
      </c>
      <c r="D7777" t="s">
        <v>240</v>
      </c>
      <c r="E7777" t="s">
        <v>70</v>
      </c>
      <c r="F7777" s="1">
        <v>38238</v>
      </c>
      <c r="G7777">
        <v>1.5</v>
      </c>
      <c r="O7777">
        <v>9.11</v>
      </c>
      <c r="P7777" t="s">
        <v>71</v>
      </c>
      <c r="Q7777">
        <v>23.55</v>
      </c>
      <c r="R7777" t="s">
        <v>71</v>
      </c>
    </row>
    <row r="7778" spans="1:46" x14ac:dyDescent="0.2">
      <c r="A7778" t="s">
        <v>238</v>
      </c>
      <c r="B7778" t="s">
        <v>239</v>
      </c>
      <c r="C7778">
        <f>-70.18260056 / 41.74258839</f>
        <v>-1.6813188464569002</v>
      </c>
      <c r="D7778" t="s">
        <v>240</v>
      </c>
      <c r="E7778" t="s">
        <v>70</v>
      </c>
      <c r="F7778" s="1">
        <v>38238</v>
      </c>
      <c r="G7778">
        <v>2.5</v>
      </c>
      <c r="O7778">
        <v>9</v>
      </c>
      <c r="P7778" t="s">
        <v>71</v>
      </c>
      <c r="Q7778">
        <v>23.47</v>
      </c>
      <c r="R7778" t="s">
        <v>71</v>
      </c>
    </row>
    <row r="7779" spans="1:46" x14ac:dyDescent="0.2">
      <c r="A7779" t="s">
        <v>238</v>
      </c>
      <c r="B7779" t="s">
        <v>239</v>
      </c>
      <c r="C7779">
        <f>-70.18260056 / 41.74258839</f>
        <v>-1.6813188464569002</v>
      </c>
      <c r="D7779" t="s">
        <v>240</v>
      </c>
      <c r="E7779" t="s">
        <v>70</v>
      </c>
      <c r="F7779" s="1">
        <v>38238</v>
      </c>
      <c r="G7779">
        <v>3</v>
      </c>
      <c r="K7779">
        <v>2.72</v>
      </c>
      <c r="L7779" t="s">
        <v>71</v>
      </c>
      <c r="S7779">
        <v>0.24</v>
      </c>
      <c r="T7779" t="s">
        <v>71</v>
      </c>
      <c r="U7779">
        <v>7.43</v>
      </c>
      <c r="V7779" t="s">
        <v>71</v>
      </c>
      <c r="W7779">
        <v>17.87</v>
      </c>
      <c r="X7779" t="s">
        <v>71</v>
      </c>
      <c r="Y7779">
        <v>33.07</v>
      </c>
      <c r="AA7779">
        <v>40.42</v>
      </c>
      <c r="AE7779">
        <v>14.73</v>
      </c>
      <c r="AF7779" t="s">
        <v>71</v>
      </c>
      <c r="AG7779">
        <v>6.73</v>
      </c>
      <c r="AH7779" t="s">
        <v>71</v>
      </c>
      <c r="AS7779">
        <v>0.4</v>
      </c>
      <c r="AT7779" t="s">
        <v>71</v>
      </c>
    </row>
    <row r="7780" spans="1:46" x14ac:dyDescent="0.2">
      <c r="A7780" t="s">
        <v>238</v>
      </c>
      <c r="B7780" t="s">
        <v>239</v>
      </c>
      <c r="C7780">
        <f>-70.18260056 / 41.74258839</f>
        <v>-1.6813188464569002</v>
      </c>
      <c r="D7780" t="s">
        <v>240</v>
      </c>
      <c r="E7780" t="s">
        <v>70</v>
      </c>
      <c r="F7780" s="1">
        <v>38238</v>
      </c>
      <c r="G7780">
        <v>3.5</v>
      </c>
      <c r="O7780">
        <v>8.9700000000000006</v>
      </c>
      <c r="P7780" t="s">
        <v>71</v>
      </c>
      <c r="Q7780">
        <v>23.48</v>
      </c>
      <c r="R7780" t="s">
        <v>71</v>
      </c>
    </row>
    <row r="7781" spans="1:46" x14ac:dyDescent="0.2">
      <c r="A7781" t="s">
        <v>238</v>
      </c>
      <c r="B7781" t="s">
        <v>239</v>
      </c>
      <c r="C7781">
        <f>-70.18260056 / 41.74258839</f>
        <v>-1.6813188464569002</v>
      </c>
      <c r="D7781" t="s">
        <v>240</v>
      </c>
      <c r="E7781" t="s">
        <v>70</v>
      </c>
      <c r="F7781" s="1">
        <v>38238</v>
      </c>
      <c r="G7781">
        <v>4.5</v>
      </c>
      <c r="O7781">
        <v>8.9499999999999993</v>
      </c>
      <c r="P7781" t="s">
        <v>71</v>
      </c>
      <c r="Q7781">
        <v>23.37</v>
      </c>
      <c r="R7781" t="s">
        <v>71</v>
      </c>
    </row>
    <row r="7782" spans="1:46" x14ac:dyDescent="0.2">
      <c r="A7782" t="s">
        <v>238</v>
      </c>
      <c r="B7782" t="s">
        <v>239</v>
      </c>
      <c r="C7782">
        <f>-70.18260056 / 41.74258839</f>
        <v>-1.6813188464569002</v>
      </c>
      <c r="D7782" t="s">
        <v>240</v>
      </c>
      <c r="E7782" t="s">
        <v>70</v>
      </c>
      <c r="F7782" s="1">
        <v>38238</v>
      </c>
      <c r="G7782">
        <v>5.5</v>
      </c>
      <c r="O7782">
        <v>8.24</v>
      </c>
      <c r="P7782" t="s">
        <v>71</v>
      </c>
      <c r="Q7782">
        <v>23.3</v>
      </c>
      <c r="R7782" t="s">
        <v>71</v>
      </c>
    </row>
    <row r="7783" spans="1:46" x14ac:dyDescent="0.2">
      <c r="A7783" t="s">
        <v>238</v>
      </c>
      <c r="B7783" t="s">
        <v>239</v>
      </c>
      <c r="C7783">
        <f>-70.18260056 / 41.74258839</f>
        <v>-1.6813188464569002</v>
      </c>
      <c r="D7783" t="s">
        <v>240</v>
      </c>
      <c r="E7783" t="s">
        <v>70</v>
      </c>
      <c r="F7783" s="1">
        <v>38238</v>
      </c>
      <c r="G7783">
        <v>6.5</v>
      </c>
      <c r="O7783">
        <v>8.84</v>
      </c>
      <c r="P7783" t="s">
        <v>71</v>
      </c>
      <c r="Q7783">
        <v>23.21</v>
      </c>
      <c r="R7783" t="s">
        <v>71</v>
      </c>
    </row>
    <row r="7784" spans="1:46" x14ac:dyDescent="0.2">
      <c r="A7784" t="s">
        <v>238</v>
      </c>
      <c r="B7784" t="s">
        <v>239</v>
      </c>
      <c r="C7784">
        <f>-70.18260056 / 41.74258839</f>
        <v>-1.6813188464569002</v>
      </c>
      <c r="D7784" t="s">
        <v>240</v>
      </c>
      <c r="E7784" t="s">
        <v>70</v>
      </c>
      <c r="F7784" s="1">
        <v>38238</v>
      </c>
      <c r="G7784">
        <v>7.5</v>
      </c>
      <c r="O7784">
        <v>8.67</v>
      </c>
      <c r="P7784" t="s">
        <v>71</v>
      </c>
      <c r="Q7784">
        <v>23.11</v>
      </c>
      <c r="R7784" t="s">
        <v>71</v>
      </c>
    </row>
    <row r="7785" spans="1:46" x14ac:dyDescent="0.2">
      <c r="A7785" t="s">
        <v>238</v>
      </c>
      <c r="B7785" t="s">
        <v>239</v>
      </c>
      <c r="C7785">
        <f>-70.18260056 / 41.74258839</f>
        <v>-1.6813188464569002</v>
      </c>
      <c r="D7785" t="s">
        <v>240</v>
      </c>
      <c r="E7785" t="s">
        <v>70</v>
      </c>
      <c r="F7785" s="1">
        <v>38238</v>
      </c>
      <c r="G7785">
        <v>8.5</v>
      </c>
      <c r="O7785">
        <v>7.8</v>
      </c>
      <c r="P7785" t="s">
        <v>71</v>
      </c>
      <c r="Q7785">
        <v>22.42</v>
      </c>
      <c r="R7785" t="s">
        <v>71</v>
      </c>
    </row>
    <row r="7786" spans="1:46" x14ac:dyDescent="0.2">
      <c r="A7786" t="s">
        <v>238</v>
      </c>
      <c r="B7786" t="s">
        <v>239</v>
      </c>
      <c r="C7786">
        <f>-70.18260056 / 41.74258839</f>
        <v>-1.6813188464569002</v>
      </c>
      <c r="D7786" t="s">
        <v>240</v>
      </c>
      <c r="E7786" t="s">
        <v>70</v>
      </c>
      <c r="F7786" s="1">
        <v>38238</v>
      </c>
      <c r="G7786">
        <v>9</v>
      </c>
      <c r="K7786">
        <v>5.5</v>
      </c>
      <c r="L7786" t="s">
        <v>71</v>
      </c>
      <c r="S7786">
        <v>0.38</v>
      </c>
      <c r="T7786" t="s">
        <v>71</v>
      </c>
      <c r="U7786">
        <v>11.77</v>
      </c>
      <c r="V7786" t="s">
        <v>71</v>
      </c>
      <c r="W7786">
        <v>23.89</v>
      </c>
      <c r="X7786" t="s">
        <v>71</v>
      </c>
      <c r="Y7786">
        <v>39.700000000000003</v>
      </c>
      <c r="AA7786">
        <v>47.32</v>
      </c>
      <c r="AE7786">
        <v>17.760000000000002</v>
      </c>
      <c r="AF7786" t="s">
        <v>71</v>
      </c>
      <c r="AG7786">
        <v>6.58</v>
      </c>
      <c r="AH7786" t="s">
        <v>71</v>
      </c>
      <c r="AS7786">
        <v>0.96</v>
      </c>
      <c r="AT7786" t="s">
        <v>71</v>
      </c>
    </row>
    <row r="7787" spans="1:46" x14ac:dyDescent="0.2">
      <c r="A7787" t="s">
        <v>238</v>
      </c>
      <c r="B7787" t="s">
        <v>239</v>
      </c>
      <c r="C7787">
        <f>-70.18260056 / 41.74258839</f>
        <v>-1.6813188464569002</v>
      </c>
      <c r="D7787" t="s">
        <v>240</v>
      </c>
      <c r="E7787" t="s">
        <v>70</v>
      </c>
      <c r="F7787" s="1">
        <v>38238</v>
      </c>
      <c r="G7787">
        <v>9.5</v>
      </c>
      <c r="O7787">
        <v>3.74</v>
      </c>
      <c r="P7787" t="s">
        <v>71</v>
      </c>
      <c r="Q7787">
        <v>17.850000000000001</v>
      </c>
      <c r="R7787" t="s">
        <v>71</v>
      </c>
    </row>
    <row r="7788" spans="1:46" x14ac:dyDescent="0.2">
      <c r="A7788" t="s">
        <v>238</v>
      </c>
      <c r="B7788" t="s">
        <v>239</v>
      </c>
      <c r="C7788">
        <f>-70.18260056 / 41.74258839</f>
        <v>-1.6813188464569002</v>
      </c>
      <c r="D7788" t="s">
        <v>240</v>
      </c>
      <c r="E7788" t="s">
        <v>70</v>
      </c>
      <c r="F7788" s="1">
        <v>38238</v>
      </c>
      <c r="G7788">
        <v>10.5</v>
      </c>
      <c r="O7788">
        <v>1.83</v>
      </c>
      <c r="P7788" t="s">
        <v>71</v>
      </c>
      <c r="Q7788">
        <v>15.73</v>
      </c>
      <c r="R7788" t="s">
        <v>71</v>
      </c>
    </row>
    <row r="7789" spans="1:46" x14ac:dyDescent="0.2">
      <c r="A7789" t="s">
        <v>238</v>
      </c>
      <c r="B7789" t="s">
        <v>239</v>
      </c>
      <c r="C7789">
        <f>-70.18260056 / 41.74258839</f>
        <v>-1.6813188464569002</v>
      </c>
      <c r="D7789" t="s">
        <v>240</v>
      </c>
      <c r="E7789" t="s">
        <v>70</v>
      </c>
      <c r="F7789" s="1">
        <v>38238</v>
      </c>
      <c r="G7789">
        <v>11.5</v>
      </c>
      <c r="O7789">
        <v>0.49</v>
      </c>
      <c r="P7789" t="s">
        <v>71</v>
      </c>
      <c r="Q7789">
        <v>13.22</v>
      </c>
      <c r="R7789" t="s">
        <v>71</v>
      </c>
    </row>
    <row r="7790" spans="1:46" x14ac:dyDescent="0.2">
      <c r="A7790" t="s">
        <v>238</v>
      </c>
      <c r="B7790" t="s">
        <v>239</v>
      </c>
      <c r="C7790">
        <f>-70.18260056 / 41.74258839</f>
        <v>-1.6813188464569002</v>
      </c>
      <c r="D7790" t="s">
        <v>240</v>
      </c>
      <c r="E7790" t="s">
        <v>70</v>
      </c>
      <c r="F7790" s="1">
        <v>38238</v>
      </c>
      <c r="G7790">
        <v>12.5</v>
      </c>
      <c r="K7790">
        <v>10.050000000000001</v>
      </c>
      <c r="L7790" t="s">
        <v>71</v>
      </c>
      <c r="O7790">
        <v>0.25</v>
      </c>
      <c r="P7790" t="s">
        <v>71</v>
      </c>
      <c r="Q7790">
        <v>12</v>
      </c>
      <c r="R7790" t="s">
        <v>71</v>
      </c>
      <c r="S7790">
        <v>0.99</v>
      </c>
      <c r="T7790" t="s">
        <v>71</v>
      </c>
      <c r="U7790">
        <v>30.66</v>
      </c>
      <c r="V7790" t="s">
        <v>71</v>
      </c>
      <c r="W7790">
        <v>24.54</v>
      </c>
      <c r="X7790" t="s">
        <v>71</v>
      </c>
      <c r="Y7790">
        <v>53.51</v>
      </c>
      <c r="AA7790">
        <v>53.24</v>
      </c>
      <c r="AE7790">
        <v>25.63</v>
      </c>
      <c r="AF7790" t="s">
        <v>71</v>
      </c>
      <c r="AG7790">
        <v>6.25</v>
      </c>
      <c r="AH7790" t="s">
        <v>71</v>
      </c>
      <c r="AS7790">
        <v>37.72</v>
      </c>
      <c r="AT7790" t="s">
        <v>71</v>
      </c>
    </row>
    <row r="7791" spans="1:46" x14ac:dyDescent="0.2">
      <c r="A7791" t="s">
        <v>238</v>
      </c>
      <c r="B7791" t="s">
        <v>239</v>
      </c>
      <c r="C7791">
        <f>-70.18260056 / 41.74258839</f>
        <v>-1.6813188464569002</v>
      </c>
      <c r="D7791" t="s">
        <v>240</v>
      </c>
      <c r="E7791" t="s">
        <v>70</v>
      </c>
      <c r="F7791" s="1">
        <v>38587</v>
      </c>
      <c r="G7791">
        <v>0.5</v>
      </c>
      <c r="I7791">
        <v>14</v>
      </c>
      <c r="J7791" t="s">
        <v>71</v>
      </c>
      <c r="K7791">
        <v>4.12</v>
      </c>
      <c r="L7791" t="s">
        <v>71</v>
      </c>
      <c r="M7791">
        <v>3.5</v>
      </c>
      <c r="N7791" t="s">
        <v>71</v>
      </c>
      <c r="O7791">
        <v>8.39</v>
      </c>
      <c r="P7791" t="s">
        <v>71</v>
      </c>
      <c r="Q7791">
        <v>25.71</v>
      </c>
      <c r="R7791" t="s">
        <v>71</v>
      </c>
      <c r="S7791">
        <v>0.3</v>
      </c>
      <c r="T7791" t="s">
        <v>71</v>
      </c>
      <c r="U7791">
        <v>9.2899999999999991</v>
      </c>
      <c r="V7791" t="s">
        <v>71</v>
      </c>
      <c r="W7791">
        <v>19.68</v>
      </c>
      <c r="X7791" t="s">
        <v>71</v>
      </c>
      <c r="Y7791">
        <v>36.29</v>
      </c>
      <c r="AA7791">
        <v>44.49</v>
      </c>
      <c r="AC7791">
        <v>41.95</v>
      </c>
      <c r="AE7791">
        <v>13.52</v>
      </c>
      <c r="AF7791" t="s">
        <v>71</v>
      </c>
      <c r="AG7791">
        <v>6.61</v>
      </c>
      <c r="AH7791" t="s">
        <v>71</v>
      </c>
      <c r="AS7791">
        <v>0.61</v>
      </c>
      <c r="AT7791" t="s">
        <v>71</v>
      </c>
    </row>
    <row r="7792" spans="1:46" x14ac:dyDescent="0.2">
      <c r="A7792" t="s">
        <v>238</v>
      </c>
      <c r="B7792" t="s">
        <v>239</v>
      </c>
      <c r="C7792">
        <f>-70.18260056 / 41.74258839</f>
        <v>-1.6813188464569002</v>
      </c>
      <c r="D7792" t="s">
        <v>240</v>
      </c>
      <c r="E7792" t="s">
        <v>70</v>
      </c>
      <c r="F7792" s="1">
        <v>38587</v>
      </c>
      <c r="G7792">
        <v>1.5</v>
      </c>
      <c r="O7792">
        <v>8.35</v>
      </c>
      <c r="P7792" t="s">
        <v>71</v>
      </c>
      <c r="Q7792">
        <v>25.69</v>
      </c>
      <c r="R7792" t="s">
        <v>71</v>
      </c>
    </row>
    <row r="7793" spans="1:46" x14ac:dyDescent="0.2">
      <c r="A7793" t="s">
        <v>238</v>
      </c>
      <c r="B7793" t="s">
        <v>239</v>
      </c>
      <c r="C7793">
        <f>-70.18260056 / 41.74258839</f>
        <v>-1.6813188464569002</v>
      </c>
      <c r="D7793" t="s">
        <v>240</v>
      </c>
      <c r="E7793" t="s">
        <v>70</v>
      </c>
      <c r="F7793" s="1">
        <v>38587</v>
      </c>
      <c r="G7793">
        <v>2.5</v>
      </c>
      <c r="O7793">
        <v>8.25</v>
      </c>
      <c r="P7793" t="s">
        <v>71</v>
      </c>
      <c r="Q7793">
        <v>25.07</v>
      </c>
      <c r="R7793" t="s">
        <v>71</v>
      </c>
    </row>
    <row r="7794" spans="1:46" x14ac:dyDescent="0.2">
      <c r="A7794" t="s">
        <v>238</v>
      </c>
      <c r="B7794" t="s">
        <v>239</v>
      </c>
      <c r="C7794">
        <f>-70.18260056 / 41.74258839</f>
        <v>-1.6813188464569002</v>
      </c>
      <c r="D7794" t="s">
        <v>240</v>
      </c>
      <c r="E7794" t="s">
        <v>70</v>
      </c>
      <c r="F7794" s="1">
        <v>38587</v>
      </c>
      <c r="G7794">
        <v>3</v>
      </c>
      <c r="K7794">
        <v>3.3</v>
      </c>
      <c r="L7794" t="s">
        <v>71</v>
      </c>
      <c r="S7794">
        <v>0.3</v>
      </c>
      <c r="T7794" t="s">
        <v>71</v>
      </c>
      <c r="U7794">
        <v>9.2899999999999991</v>
      </c>
      <c r="V7794" t="s">
        <v>71</v>
      </c>
      <c r="W7794">
        <v>20.34</v>
      </c>
      <c r="X7794" t="s">
        <v>71</v>
      </c>
      <c r="Y7794">
        <v>36.29</v>
      </c>
      <c r="AA7794">
        <v>42.31</v>
      </c>
      <c r="AE7794">
        <v>13.72</v>
      </c>
      <c r="AF7794" t="s">
        <v>71</v>
      </c>
      <c r="AG7794">
        <v>6.85</v>
      </c>
      <c r="AH7794" t="s">
        <v>71</v>
      </c>
      <c r="AS7794">
        <v>0.5</v>
      </c>
      <c r="AT7794" t="s">
        <v>71</v>
      </c>
    </row>
    <row r="7795" spans="1:46" x14ac:dyDescent="0.2">
      <c r="A7795" t="s">
        <v>238</v>
      </c>
      <c r="B7795" t="s">
        <v>239</v>
      </c>
      <c r="C7795">
        <f>-70.18260056 / 41.74258839</f>
        <v>-1.6813188464569002</v>
      </c>
      <c r="D7795" t="s">
        <v>240</v>
      </c>
      <c r="E7795" t="s">
        <v>70</v>
      </c>
      <c r="F7795" s="1">
        <v>38587</v>
      </c>
      <c r="G7795">
        <v>3.5</v>
      </c>
      <c r="O7795">
        <v>8.2100000000000009</v>
      </c>
      <c r="P7795" t="s">
        <v>71</v>
      </c>
      <c r="Q7795">
        <v>25.61</v>
      </c>
      <c r="R7795" t="s">
        <v>71</v>
      </c>
    </row>
    <row r="7796" spans="1:46" x14ac:dyDescent="0.2">
      <c r="A7796" t="s">
        <v>238</v>
      </c>
      <c r="B7796" t="s">
        <v>239</v>
      </c>
      <c r="C7796">
        <f>-70.18260056 / 41.74258839</f>
        <v>-1.6813188464569002</v>
      </c>
      <c r="D7796" t="s">
        <v>240</v>
      </c>
      <c r="E7796" t="s">
        <v>70</v>
      </c>
      <c r="F7796" s="1">
        <v>38587</v>
      </c>
      <c r="G7796">
        <v>4.5</v>
      </c>
      <c r="O7796">
        <v>8.0299999999999994</v>
      </c>
      <c r="P7796" t="s">
        <v>71</v>
      </c>
      <c r="Q7796">
        <v>25.54</v>
      </c>
      <c r="R7796" t="s">
        <v>71</v>
      </c>
    </row>
    <row r="7797" spans="1:46" x14ac:dyDescent="0.2">
      <c r="A7797" t="s">
        <v>238</v>
      </c>
      <c r="B7797" t="s">
        <v>239</v>
      </c>
      <c r="C7797">
        <f>-70.18260056 / 41.74258839</f>
        <v>-1.6813188464569002</v>
      </c>
      <c r="D7797" t="s">
        <v>240</v>
      </c>
      <c r="E7797" t="s">
        <v>70</v>
      </c>
      <c r="F7797" s="1">
        <v>38587</v>
      </c>
      <c r="G7797">
        <v>5.5</v>
      </c>
      <c r="O7797">
        <v>8.01</v>
      </c>
      <c r="P7797" t="s">
        <v>71</v>
      </c>
      <c r="Q7797">
        <v>25</v>
      </c>
      <c r="R7797" t="s">
        <v>71</v>
      </c>
    </row>
    <row r="7798" spans="1:46" x14ac:dyDescent="0.2">
      <c r="A7798" t="s">
        <v>238</v>
      </c>
      <c r="B7798" t="s">
        <v>239</v>
      </c>
      <c r="C7798">
        <f>-70.18260056 / 41.74258839</f>
        <v>-1.6813188464569002</v>
      </c>
      <c r="D7798" t="s">
        <v>240</v>
      </c>
      <c r="E7798" t="s">
        <v>70</v>
      </c>
      <c r="F7798" s="1">
        <v>38587</v>
      </c>
      <c r="G7798">
        <v>6.5</v>
      </c>
      <c r="O7798">
        <v>8.08</v>
      </c>
      <c r="P7798" t="s">
        <v>71</v>
      </c>
      <c r="Q7798">
        <v>22.84</v>
      </c>
      <c r="R7798" t="s">
        <v>71</v>
      </c>
    </row>
    <row r="7799" spans="1:46" x14ac:dyDescent="0.2">
      <c r="A7799" t="s">
        <v>238</v>
      </c>
      <c r="B7799" t="s">
        <v>239</v>
      </c>
      <c r="C7799">
        <f>-70.18260056 / 41.74258839</f>
        <v>-1.6813188464569002</v>
      </c>
      <c r="D7799" t="s">
        <v>240</v>
      </c>
      <c r="E7799" t="s">
        <v>70</v>
      </c>
      <c r="F7799" s="1">
        <v>38587</v>
      </c>
      <c r="G7799">
        <v>7.5</v>
      </c>
      <c r="O7799">
        <v>8.0500000000000007</v>
      </c>
      <c r="P7799" t="s">
        <v>71</v>
      </c>
      <c r="Q7799">
        <v>18.03</v>
      </c>
      <c r="R7799" t="s">
        <v>71</v>
      </c>
    </row>
    <row r="7800" spans="1:46" x14ac:dyDescent="0.2">
      <c r="A7800" t="s">
        <v>238</v>
      </c>
      <c r="B7800" t="s">
        <v>239</v>
      </c>
      <c r="C7800">
        <f>-70.18260056 / 41.74258839</f>
        <v>-1.6813188464569002</v>
      </c>
      <c r="D7800" t="s">
        <v>240</v>
      </c>
      <c r="E7800" t="s">
        <v>70</v>
      </c>
      <c r="F7800" s="1">
        <v>38587</v>
      </c>
      <c r="G7800">
        <v>8.5</v>
      </c>
      <c r="O7800">
        <v>3.95</v>
      </c>
      <c r="P7800" t="s">
        <v>71</v>
      </c>
      <c r="Q7800">
        <v>15.73</v>
      </c>
      <c r="R7800" t="s">
        <v>71</v>
      </c>
    </row>
    <row r="7801" spans="1:46" x14ac:dyDescent="0.2">
      <c r="A7801" t="s">
        <v>238</v>
      </c>
      <c r="B7801" t="s">
        <v>239</v>
      </c>
      <c r="C7801">
        <f>-70.18260056 / 41.74258839</f>
        <v>-1.6813188464569002</v>
      </c>
      <c r="D7801" t="s">
        <v>240</v>
      </c>
      <c r="E7801" t="s">
        <v>70</v>
      </c>
      <c r="F7801" s="1">
        <v>38587</v>
      </c>
      <c r="G7801">
        <v>9</v>
      </c>
      <c r="K7801">
        <v>5.67</v>
      </c>
      <c r="L7801" t="s">
        <v>71</v>
      </c>
      <c r="S7801">
        <v>0.4</v>
      </c>
      <c r="T7801" t="s">
        <v>71</v>
      </c>
      <c r="U7801">
        <v>12.39</v>
      </c>
      <c r="V7801" t="s">
        <v>71</v>
      </c>
      <c r="W7801">
        <v>38.119999999999997</v>
      </c>
      <c r="X7801" t="s">
        <v>71</v>
      </c>
      <c r="Y7801">
        <v>40.44</v>
      </c>
      <c r="AA7801">
        <v>47.62</v>
      </c>
      <c r="AE7801">
        <v>16.14</v>
      </c>
      <c r="AF7801" t="s">
        <v>71</v>
      </c>
      <c r="AG7801">
        <v>6.29</v>
      </c>
      <c r="AH7801" t="s">
        <v>71</v>
      </c>
      <c r="AS7801">
        <v>1.51</v>
      </c>
      <c r="AT7801" t="s">
        <v>71</v>
      </c>
    </row>
    <row r="7802" spans="1:46" x14ac:dyDescent="0.2">
      <c r="A7802" t="s">
        <v>238</v>
      </c>
      <c r="B7802" t="s">
        <v>239</v>
      </c>
      <c r="C7802">
        <f>-70.18260056 / 41.74258839</f>
        <v>-1.6813188464569002</v>
      </c>
      <c r="D7802" t="s">
        <v>240</v>
      </c>
      <c r="E7802" t="s">
        <v>70</v>
      </c>
      <c r="F7802" s="1">
        <v>38587</v>
      </c>
      <c r="G7802">
        <v>9.5</v>
      </c>
      <c r="O7802">
        <v>0.43</v>
      </c>
      <c r="P7802" t="s">
        <v>71</v>
      </c>
      <c r="Q7802">
        <v>14.6</v>
      </c>
      <c r="R7802" t="s">
        <v>71</v>
      </c>
    </row>
    <row r="7803" spans="1:46" x14ac:dyDescent="0.2">
      <c r="A7803" t="s">
        <v>238</v>
      </c>
      <c r="B7803" t="s">
        <v>239</v>
      </c>
      <c r="C7803">
        <f>-70.18260056 / 41.74258839</f>
        <v>-1.6813188464569002</v>
      </c>
      <c r="D7803" t="s">
        <v>240</v>
      </c>
      <c r="E7803" t="s">
        <v>70</v>
      </c>
      <c r="F7803" s="1">
        <v>38587</v>
      </c>
      <c r="G7803">
        <v>10.5</v>
      </c>
      <c r="O7803">
        <v>0.34</v>
      </c>
      <c r="P7803" t="s">
        <v>71</v>
      </c>
      <c r="Q7803">
        <v>13.34</v>
      </c>
      <c r="R7803" t="s">
        <v>71</v>
      </c>
    </row>
    <row r="7804" spans="1:46" x14ac:dyDescent="0.2">
      <c r="A7804" t="s">
        <v>238</v>
      </c>
      <c r="B7804" t="s">
        <v>239</v>
      </c>
      <c r="C7804">
        <f>-70.18260056 / 41.74258839</f>
        <v>-1.6813188464569002</v>
      </c>
      <c r="D7804" t="s">
        <v>240</v>
      </c>
      <c r="E7804" t="s">
        <v>70</v>
      </c>
      <c r="F7804" s="1">
        <v>38587</v>
      </c>
      <c r="G7804">
        <v>11.5</v>
      </c>
      <c r="O7804">
        <v>0.41</v>
      </c>
      <c r="P7804" t="s">
        <v>71</v>
      </c>
      <c r="Q7804">
        <v>12.49</v>
      </c>
      <c r="R7804" t="s">
        <v>71</v>
      </c>
    </row>
    <row r="7805" spans="1:46" x14ac:dyDescent="0.2">
      <c r="A7805" t="s">
        <v>238</v>
      </c>
      <c r="B7805" t="s">
        <v>239</v>
      </c>
      <c r="C7805">
        <f>-70.18260056 / 41.74258839</f>
        <v>-1.6813188464569002</v>
      </c>
      <c r="D7805" t="s">
        <v>240</v>
      </c>
      <c r="E7805" t="s">
        <v>70</v>
      </c>
      <c r="F7805" s="1">
        <v>38587</v>
      </c>
      <c r="G7805">
        <v>12.3</v>
      </c>
      <c r="O7805">
        <v>0.6</v>
      </c>
      <c r="P7805" t="s">
        <v>71</v>
      </c>
      <c r="Q7805">
        <v>12.24</v>
      </c>
      <c r="R7805" t="s">
        <v>71</v>
      </c>
      <c r="S7805">
        <v>0.7</v>
      </c>
      <c r="T7805" t="s">
        <v>71</v>
      </c>
      <c r="U7805">
        <v>21.68</v>
      </c>
      <c r="V7805" t="s">
        <v>71</v>
      </c>
      <c r="W7805">
        <v>34.85</v>
      </c>
      <c r="X7805" t="s">
        <v>71</v>
      </c>
      <c r="Y7805">
        <v>48.51</v>
      </c>
      <c r="AE7805">
        <v>22</v>
      </c>
      <c r="AF7805" t="s">
        <v>71</v>
      </c>
      <c r="AG7805">
        <v>6.29</v>
      </c>
      <c r="AH7805" t="s">
        <v>71</v>
      </c>
      <c r="AS7805">
        <v>32.299999999999997</v>
      </c>
      <c r="AT7805" t="s">
        <v>71</v>
      </c>
    </row>
    <row r="7806" spans="1:46" x14ac:dyDescent="0.2">
      <c r="A7806" t="s">
        <v>238</v>
      </c>
      <c r="B7806" t="s">
        <v>239</v>
      </c>
      <c r="C7806">
        <f>-70.18260056 / 41.74258839</f>
        <v>-1.6813188464569002</v>
      </c>
      <c r="D7806" t="s">
        <v>240</v>
      </c>
      <c r="E7806" t="s">
        <v>70</v>
      </c>
      <c r="F7806" s="1">
        <v>38622</v>
      </c>
      <c r="G7806">
        <v>0.5</v>
      </c>
      <c r="I7806">
        <v>15.4</v>
      </c>
      <c r="J7806" t="s">
        <v>71</v>
      </c>
      <c r="K7806">
        <v>8.31</v>
      </c>
      <c r="L7806" t="s">
        <v>71</v>
      </c>
      <c r="M7806">
        <v>3</v>
      </c>
      <c r="N7806" t="s">
        <v>71</v>
      </c>
      <c r="O7806">
        <v>9.0500000000000007</v>
      </c>
      <c r="P7806" t="s">
        <v>71</v>
      </c>
      <c r="Q7806">
        <v>21.5</v>
      </c>
      <c r="R7806" t="s">
        <v>71</v>
      </c>
      <c r="S7806">
        <v>0.3</v>
      </c>
      <c r="T7806" t="s">
        <v>71</v>
      </c>
      <c r="U7806">
        <v>9.2899999999999991</v>
      </c>
      <c r="V7806" t="s">
        <v>71</v>
      </c>
      <c r="W7806">
        <v>20.96</v>
      </c>
      <c r="X7806" t="s">
        <v>71</v>
      </c>
      <c r="Y7806">
        <v>36.29</v>
      </c>
      <c r="AA7806">
        <v>51.37</v>
      </c>
      <c r="AC7806">
        <v>44.17</v>
      </c>
      <c r="AE7806">
        <v>14.53</v>
      </c>
      <c r="AF7806" t="s">
        <v>71</v>
      </c>
      <c r="AG7806">
        <v>6.72</v>
      </c>
      <c r="AH7806" t="s">
        <v>71</v>
      </c>
      <c r="AS7806">
        <v>2.09</v>
      </c>
      <c r="AT7806" t="s">
        <v>71</v>
      </c>
    </row>
    <row r="7807" spans="1:46" x14ac:dyDescent="0.2">
      <c r="A7807" t="s">
        <v>238</v>
      </c>
      <c r="B7807" t="s">
        <v>239</v>
      </c>
      <c r="C7807">
        <f>-70.18260056 / 41.74258839</f>
        <v>-1.6813188464569002</v>
      </c>
      <c r="D7807" t="s">
        <v>240</v>
      </c>
      <c r="E7807" t="s">
        <v>70</v>
      </c>
      <c r="F7807" s="1">
        <v>38622</v>
      </c>
      <c r="G7807">
        <v>1.5</v>
      </c>
      <c r="O7807">
        <v>9.0399999999999991</v>
      </c>
      <c r="P7807" t="s">
        <v>71</v>
      </c>
      <c r="Q7807">
        <v>21.56</v>
      </c>
      <c r="R7807" t="s">
        <v>71</v>
      </c>
    </row>
    <row r="7808" spans="1:46" x14ac:dyDescent="0.2">
      <c r="A7808" t="s">
        <v>238</v>
      </c>
      <c r="B7808" t="s">
        <v>239</v>
      </c>
      <c r="C7808">
        <f>-70.18260056 / 41.74258839</f>
        <v>-1.6813188464569002</v>
      </c>
      <c r="D7808" t="s">
        <v>240</v>
      </c>
      <c r="E7808" t="s">
        <v>70</v>
      </c>
      <c r="F7808" s="1">
        <v>38622</v>
      </c>
      <c r="G7808">
        <v>2.5</v>
      </c>
      <c r="O7808">
        <v>9</v>
      </c>
      <c r="P7808" t="s">
        <v>71</v>
      </c>
      <c r="Q7808">
        <v>21.56</v>
      </c>
      <c r="R7808" t="s">
        <v>71</v>
      </c>
    </row>
    <row r="7809" spans="1:46" x14ac:dyDescent="0.2">
      <c r="A7809" t="s">
        <v>238</v>
      </c>
      <c r="B7809" t="s">
        <v>239</v>
      </c>
      <c r="C7809">
        <f>-70.18260056 / 41.74258839</f>
        <v>-1.6813188464569002</v>
      </c>
      <c r="D7809" t="s">
        <v>240</v>
      </c>
      <c r="E7809" t="s">
        <v>70</v>
      </c>
      <c r="F7809" s="1">
        <v>38622</v>
      </c>
      <c r="G7809">
        <v>3.5</v>
      </c>
      <c r="O7809">
        <v>8.98</v>
      </c>
      <c r="P7809" t="s">
        <v>71</v>
      </c>
      <c r="Q7809">
        <v>21.55</v>
      </c>
      <c r="R7809" t="s">
        <v>71</v>
      </c>
    </row>
    <row r="7810" spans="1:46" x14ac:dyDescent="0.2">
      <c r="A7810" t="s">
        <v>238</v>
      </c>
      <c r="B7810" t="s">
        <v>239</v>
      </c>
      <c r="C7810">
        <f>-70.18260056 / 41.74258839</f>
        <v>-1.6813188464569002</v>
      </c>
      <c r="D7810" t="s">
        <v>240</v>
      </c>
      <c r="E7810" t="s">
        <v>70</v>
      </c>
      <c r="F7810" s="1">
        <v>38622</v>
      </c>
      <c r="G7810">
        <v>4.5</v>
      </c>
      <c r="O7810">
        <v>8.9499999999999993</v>
      </c>
      <c r="P7810" t="s">
        <v>71</v>
      </c>
      <c r="Q7810">
        <v>21.55</v>
      </c>
      <c r="R7810" t="s">
        <v>71</v>
      </c>
    </row>
    <row r="7811" spans="1:46" x14ac:dyDescent="0.2">
      <c r="A7811" t="s">
        <v>238</v>
      </c>
      <c r="B7811" t="s">
        <v>239</v>
      </c>
      <c r="C7811">
        <f>-70.18260056 / 41.74258839</f>
        <v>-1.6813188464569002</v>
      </c>
      <c r="D7811" t="s">
        <v>240</v>
      </c>
      <c r="E7811" t="s">
        <v>70</v>
      </c>
      <c r="F7811" s="1">
        <v>38622</v>
      </c>
      <c r="G7811">
        <v>5.5</v>
      </c>
      <c r="O7811">
        <v>8.91</v>
      </c>
      <c r="P7811" t="s">
        <v>71</v>
      </c>
      <c r="Q7811">
        <v>21.55</v>
      </c>
      <c r="R7811" t="s">
        <v>71</v>
      </c>
    </row>
    <row r="7812" spans="1:46" x14ac:dyDescent="0.2">
      <c r="A7812" t="s">
        <v>238</v>
      </c>
      <c r="B7812" t="s">
        <v>239</v>
      </c>
      <c r="C7812">
        <f>-70.18260056 / 41.74258839</f>
        <v>-1.6813188464569002</v>
      </c>
      <c r="D7812" t="s">
        <v>240</v>
      </c>
      <c r="E7812" t="s">
        <v>70</v>
      </c>
      <c r="F7812" s="1">
        <v>38622</v>
      </c>
      <c r="G7812">
        <v>6.5</v>
      </c>
      <c r="O7812">
        <v>8.9</v>
      </c>
      <c r="P7812" t="s">
        <v>71</v>
      </c>
      <c r="Q7812">
        <v>21.54</v>
      </c>
      <c r="R7812" t="s">
        <v>71</v>
      </c>
    </row>
    <row r="7813" spans="1:46" x14ac:dyDescent="0.2">
      <c r="A7813" t="s">
        <v>238</v>
      </c>
      <c r="B7813" t="s">
        <v>239</v>
      </c>
      <c r="C7813">
        <f>-70.18260056 / 41.74258839</f>
        <v>-1.6813188464569002</v>
      </c>
      <c r="D7813" t="s">
        <v>240</v>
      </c>
      <c r="E7813" t="s">
        <v>70</v>
      </c>
      <c r="F7813" s="1">
        <v>38622</v>
      </c>
      <c r="G7813">
        <v>7.5</v>
      </c>
      <c r="O7813">
        <v>8.86</v>
      </c>
      <c r="P7813" t="s">
        <v>71</v>
      </c>
      <c r="Q7813">
        <v>21.53</v>
      </c>
      <c r="R7813" t="s">
        <v>71</v>
      </c>
    </row>
    <row r="7814" spans="1:46" x14ac:dyDescent="0.2">
      <c r="A7814" t="s">
        <v>238</v>
      </c>
      <c r="B7814" t="s">
        <v>239</v>
      </c>
      <c r="C7814">
        <f>-70.18260056 / 41.74258839</f>
        <v>-1.6813188464569002</v>
      </c>
      <c r="D7814" t="s">
        <v>240</v>
      </c>
      <c r="E7814" t="s">
        <v>70</v>
      </c>
      <c r="F7814" s="1">
        <v>38622</v>
      </c>
      <c r="G7814">
        <v>8.5</v>
      </c>
      <c r="O7814">
        <v>8.73</v>
      </c>
      <c r="P7814" t="s">
        <v>71</v>
      </c>
      <c r="Q7814">
        <v>21.51</v>
      </c>
      <c r="R7814" t="s">
        <v>71</v>
      </c>
    </row>
    <row r="7815" spans="1:46" x14ac:dyDescent="0.2">
      <c r="A7815" t="s">
        <v>238</v>
      </c>
      <c r="B7815" t="s">
        <v>239</v>
      </c>
      <c r="C7815">
        <f>-70.18260056 / 41.74258839</f>
        <v>-1.6813188464569002</v>
      </c>
      <c r="D7815" t="s">
        <v>240</v>
      </c>
      <c r="E7815" t="s">
        <v>70</v>
      </c>
      <c r="F7815" s="1">
        <v>38622</v>
      </c>
      <c r="G7815">
        <v>9</v>
      </c>
      <c r="K7815">
        <v>6.91</v>
      </c>
      <c r="L7815" t="s">
        <v>71</v>
      </c>
      <c r="S7815">
        <v>0.3</v>
      </c>
      <c r="T7815" t="s">
        <v>71</v>
      </c>
      <c r="U7815">
        <v>9.2899999999999991</v>
      </c>
      <c r="V7815" t="s">
        <v>71</v>
      </c>
      <c r="W7815">
        <v>19.53</v>
      </c>
      <c r="X7815" t="s">
        <v>71</v>
      </c>
      <c r="Y7815">
        <v>36.29</v>
      </c>
      <c r="AA7815">
        <v>49.56</v>
      </c>
      <c r="AE7815">
        <v>14.93</v>
      </c>
      <c r="AF7815" t="s">
        <v>71</v>
      </c>
      <c r="AG7815">
        <v>6.94</v>
      </c>
      <c r="AH7815" t="s">
        <v>71</v>
      </c>
      <c r="AS7815">
        <v>1.75</v>
      </c>
      <c r="AT7815" t="s">
        <v>71</v>
      </c>
    </row>
    <row r="7816" spans="1:46" x14ac:dyDescent="0.2">
      <c r="A7816" t="s">
        <v>238</v>
      </c>
      <c r="B7816" t="s">
        <v>239</v>
      </c>
      <c r="C7816">
        <f>-70.18260056 / 41.74258839</f>
        <v>-1.6813188464569002</v>
      </c>
      <c r="D7816" t="s">
        <v>240</v>
      </c>
      <c r="E7816" t="s">
        <v>70</v>
      </c>
      <c r="F7816" s="1">
        <v>38622</v>
      </c>
      <c r="G7816">
        <v>9.5</v>
      </c>
      <c r="O7816">
        <v>6.2</v>
      </c>
      <c r="P7816" t="s">
        <v>71</v>
      </c>
      <c r="Q7816">
        <v>19</v>
      </c>
      <c r="R7816" t="s">
        <v>71</v>
      </c>
    </row>
    <row r="7817" spans="1:46" x14ac:dyDescent="0.2">
      <c r="A7817" t="s">
        <v>238</v>
      </c>
      <c r="B7817" t="s">
        <v>239</v>
      </c>
      <c r="C7817">
        <f>-70.18260056 / 41.74258839</f>
        <v>-1.6813188464569002</v>
      </c>
      <c r="D7817" t="s">
        <v>240</v>
      </c>
      <c r="E7817" t="s">
        <v>70</v>
      </c>
      <c r="F7817" s="1">
        <v>38622</v>
      </c>
      <c r="G7817">
        <v>10.5</v>
      </c>
      <c r="O7817">
        <v>1.18</v>
      </c>
      <c r="P7817" t="s">
        <v>71</v>
      </c>
      <c r="Q7817">
        <v>15.6</v>
      </c>
      <c r="R7817" t="s">
        <v>71</v>
      </c>
    </row>
    <row r="7818" spans="1:46" x14ac:dyDescent="0.2">
      <c r="A7818" t="s">
        <v>238</v>
      </c>
      <c r="B7818" t="s">
        <v>239</v>
      </c>
      <c r="C7818">
        <f>-70.18260056 / 41.74258839</f>
        <v>-1.6813188464569002</v>
      </c>
      <c r="D7818" t="s">
        <v>240</v>
      </c>
      <c r="E7818" t="s">
        <v>70</v>
      </c>
      <c r="F7818" s="1">
        <v>38622</v>
      </c>
      <c r="G7818">
        <v>11.5</v>
      </c>
      <c r="O7818">
        <v>0.63</v>
      </c>
      <c r="P7818" t="s">
        <v>71</v>
      </c>
      <c r="Q7818">
        <v>14.34</v>
      </c>
      <c r="R7818" t="s">
        <v>71</v>
      </c>
    </row>
    <row r="7819" spans="1:46" x14ac:dyDescent="0.2">
      <c r="A7819" t="s">
        <v>238</v>
      </c>
      <c r="B7819" t="s">
        <v>239</v>
      </c>
      <c r="C7819">
        <f>-70.18260056 / 41.74258839</f>
        <v>-1.6813188464569002</v>
      </c>
      <c r="D7819" t="s">
        <v>240</v>
      </c>
      <c r="E7819" t="s">
        <v>70</v>
      </c>
      <c r="F7819" s="1">
        <v>38622</v>
      </c>
      <c r="G7819">
        <v>12.3</v>
      </c>
      <c r="K7819">
        <v>5.32</v>
      </c>
      <c r="L7819" t="s">
        <v>71</v>
      </c>
      <c r="S7819">
        <v>0.3</v>
      </c>
      <c r="T7819" t="s">
        <v>71</v>
      </c>
      <c r="U7819">
        <v>9.2899999999999991</v>
      </c>
      <c r="V7819" t="s">
        <v>71</v>
      </c>
      <c r="W7819">
        <v>19.86</v>
      </c>
      <c r="X7819" t="s">
        <v>71</v>
      </c>
      <c r="Y7819">
        <v>36.29</v>
      </c>
      <c r="AA7819">
        <v>47</v>
      </c>
      <c r="AE7819">
        <v>14.53</v>
      </c>
      <c r="AF7819" t="s">
        <v>71</v>
      </c>
      <c r="AG7819">
        <v>6.73</v>
      </c>
      <c r="AH7819" t="s">
        <v>71</v>
      </c>
      <c r="AS7819">
        <v>0.72</v>
      </c>
      <c r="AT7819" t="s">
        <v>71</v>
      </c>
    </row>
    <row r="7820" spans="1:46" x14ac:dyDescent="0.2">
      <c r="A7820" t="s">
        <v>238</v>
      </c>
      <c r="B7820" t="s">
        <v>239</v>
      </c>
      <c r="C7820">
        <f>-70.18260056 / 41.74258839</f>
        <v>-1.6813188464569002</v>
      </c>
      <c r="D7820" t="s">
        <v>240</v>
      </c>
      <c r="E7820" t="s">
        <v>70</v>
      </c>
      <c r="F7820" s="1">
        <v>38622</v>
      </c>
      <c r="G7820">
        <v>12.5</v>
      </c>
      <c r="O7820">
        <v>0.53</v>
      </c>
      <c r="P7820" t="s">
        <v>71</v>
      </c>
      <c r="Q7820">
        <v>13.12</v>
      </c>
      <c r="R7820" t="s">
        <v>71</v>
      </c>
    </row>
    <row r="7821" spans="1:46" x14ac:dyDescent="0.2">
      <c r="A7821" t="s">
        <v>238</v>
      </c>
      <c r="B7821" t="s">
        <v>239</v>
      </c>
      <c r="C7821">
        <f>-70.18260056 / 41.74258839</f>
        <v>-1.6813188464569002</v>
      </c>
      <c r="D7821" t="s">
        <v>240</v>
      </c>
      <c r="E7821" t="s">
        <v>70</v>
      </c>
      <c r="F7821" s="1">
        <v>38622</v>
      </c>
      <c r="G7821">
        <v>13.5</v>
      </c>
      <c r="O7821">
        <v>0.48</v>
      </c>
      <c r="P7821" t="s">
        <v>71</v>
      </c>
      <c r="Q7821">
        <v>12.4</v>
      </c>
      <c r="R7821" t="s">
        <v>71</v>
      </c>
    </row>
    <row r="7822" spans="1:46" x14ac:dyDescent="0.2">
      <c r="A7822" t="s">
        <v>238</v>
      </c>
      <c r="B7822" t="s">
        <v>239</v>
      </c>
      <c r="C7822">
        <f>-70.18260056 / 41.74258839</f>
        <v>-1.6813188464569002</v>
      </c>
      <c r="D7822" t="s">
        <v>240</v>
      </c>
      <c r="E7822" t="s">
        <v>70</v>
      </c>
      <c r="F7822" s="1">
        <v>38622</v>
      </c>
      <c r="G7822">
        <v>14.5</v>
      </c>
      <c r="O7822">
        <v>0.46</v>
      </c>
      <c r="P7822" t="s">
        <v>71</v>
      </c>
      <c r="Q7822">
        <v>11.9</v>
      </c>
      <c r="R7822" t="s">
        <v>71</v>
      </c>
    </row>
    <row r="7823" spans="1:46" x14ac:dyDescent="0.2">
      <c r="A7823" t="s">
        <v>238</v>
      </c>
      <c r="B7823" t="s">
        <v>239</v>
      </c>
      <c r="C7823">
        <f>-70.18260056 / 41.74258839</f>
        <v>-1.6813188464569002</v>
      </c>
      <c r="D7823" t="s">
        <v>240</v>
      </c>
      <c r="E7823" t="s">
        <v>70</v>
      </c>
      <c r="F7823" s="1">
        <v>38979</v>
      </c>
      <c r="G7823">
        <v>0.5</v>
      </c>
      <c r="I7823">
        <v>9</v>
      </c>
      <c r="J7823" t="s">
        <v>71</v>
      </c>
      <c r="K7823">
        <v>2.73</v>
      </c>
      <c r="L7823" t="s">
        <v>71</v>
      </c>
      <c r="M7823">
        <v>4.9000000000000004</v>
      </c>
      <c r="N7823" t="s">
        <v>71</v>
      </c>
      <c r="O7823">
        <v>8.77</v>
      </c>
      <c r="P7823" t="s">
        <v>71</v>
      </c>
      <c r="Q7823">
        <v>21</v>
      </c>
      <c r="R7823" t="s">
        <v>71</v>
      </c>
      <c r="S7823">
        <v>0.35</v>
      </c>
      <c r="T7823" t="s">
        <v>71</v>
      </c>
      <c r="U7823">
        <v>10.72</v>
      </c>
      <c r="V7823" t="s">
        <v>71</v>
      </c>
      <c r="W7823">
        <v>27.04</v>
      </c>
      <c r="X7823" t="s">
        <v>71</v>
      </c>
      <c r="Y7823">
        <v>38.36</v>
      </c>
      <c r="AA7823">
        <v>40.450000000000003</v>
      </c>
      <c r="AC7823">
        <v>37.1</v>
      </c>
      <c r="AE7823">
        <v>14.73</v>
      </c>
      <c r="AF7823" t="s">
        <v>71</v>
      </c>
      <c r="AG7823">
        <v>6.73</v>
      </c>
      <c r="AH7823" t="s">
        <v>71</v>
      </c>
      <c r="AS7823">
        <v>0.76</v>
      </c>
      <c r="AT7823" t="s">
        <v>71</v>
      </c>
    </row>
    <row r="7824" spans="1:46" x14ac:dyDescent="0.2">
      <c r="A7824" t="s">
        <v>238</v>
      </c>
      <c r="B7824" t="s">
        <v>239</v>
      </c>
      <c r="C7824">
        <f>-70.18260056 / 41.74258839</f>
        <v>-1.6813188464569002</v>
      </c>
      <c r="D7824" t="s">
        <v>240</v>
      </c>
      <c r="E7824" t="s">
        <v>70</v>
      </c>
      <c r="F7824" s="1">
        <v>38979</v>
      </c>
      <c r="G7824">
        <v>1</v>
      </c>
      <c r="O7824">
        <v>8.6999999999999993</v>
      </c>
      <c r="P7824" t="s">
        <v>71</v>
      </c>
      <c r="Q7824">
        <v>20.9</v>
      </c>
      <c r="R7824" t="s">
        <v>71</v>
      </c>
    </row>
    <row r="7825" spans="1:46" x14ac:dyDescent="0.2">
      <c r="A7825" t="s">
        <v>238</v>
      </c>
      <c r="B7825" t="s">
        <v>239</v>
      </c>
      <c r="C7825">
        <f>-70.18260056 / 41.74258839</f>
        <v>-1.6813188464569002</v>
      </c>
      <c r="D7825" t="s">
        <v>240</v>
      </c>
      <c r="E7825" t="s">
        <v>70</v>
      </c>
      <c r="F7825" s="1">
        <v>38979</v>
      </c>
      <c r="G7825">
        <v>2</v>
      </c>
      <c r="O7825">
        <v>8.8000000000000007</v>
      </c>
      <c r="P7825" t="s">
        <v>71</v>
      </c>
      <c r="Q7825">
        <v>20.8</v>
      </c>
      <c r="R7825" t="s">
        <v>71</v>
      </c>
    </row>
    <row r="7826" spans="1:46" x14ac:dyDescent="0.2">
      <c r="A7826" t="s">
        <v>238</v>
      </c>
      <c r="B7826" t="s">
        <v>239</v>
      </c>
      <c r="C7826">
        <f>-70.18260056 / 41.74258839</f>
        <v>-1.6813188464569002</v>
      </c>
      <c r="D7826" t="s">
        <v>240</v>
      </c>
      <c r="E7826" t="s">
        <v>70</v>
      </c>
      <c r="F7826" s="1">
        <v>38979</v>
      </c>
      <c r="G7826">
        <v>3</v>
      </c>
      <c r="K7826">
        <v>2.69</v>
      </c>
      <c r="L7826" t="s">
        <v>71</v>
      </c>
      <c r="O7826">
        <v>8.52</v>
      </c>
      <c r="P7826" t="s">
        <v>71</v>
      </c>
      <c r="Q7826">
        <v>20.7</v>
      </c>
      <c r="R7826" t="s">
        <v>71</v>
      </c>
      <c r="S7826">
        <v>0.37</v>
      </c>
      <c r="T7826" t="s">
        <v>71</v>
      </c>
      <c r="U7826">
        <v>11.58</v>
      </c>
      <c r="V7826" t="s">
        <v>71</v>
      </c>
      <c r="W7826">
        <v>26.19</v>
      </c>
      <c r="X7826" t="s">
        <v>71</v>
      </c>
      <c r="Y7826">
        <v>39.47</v>
      </c>
      <c r="AA7826">
        <v>40.31</v>
      </c>
      <c r="AE7826">
        <v>14.53</v>
      </c>
      <c r="AF7826" t="s">
        <v>71</v>
      </c>
      <c r="AG7826">
        <v>6.57</v>
      </c>
      <c r="AH7826" t="s">
        <v>71</v>
      </c>
      <c r="AS7826">
        <v>0.51</v>
      </c>
      <c r="AT7826" t="s">
        <v>71</v>
      </c>
    </row>
    <row r="7827" spans="1:46" x14ac:dyDescent="0.2">
      <c r="A7827" t="s">
        <v>238</v>
      </c>
      <c r="B7827" t="s">
        <v>239</v>
      </c>
      <c r="C7827">
        <f>-70.18260056 / 41.74258839</f>
        <v>-1.6813188464569002</v>
      </c>
      <c r="D7827" t="s">
        <v>240</v>
      </c>
      <c r="E7827" t="s">
        <v>70</v>
      </c>
      <c r="F7827" s="1">
        <v>38979</v>
      </c>
      <c r="G7827">
        <v>4</v>
      </c>
      <c r="O7827">
        <v>9.02</v>
      </c>
      <c r="P7827" t="s">
        <v>71</v>
      </c>
      <c r="Q7827">
        <v>20.100000000000001</v>
      </c>
      <c r="R7827" t="s">
        <v>71</v>
      </c>
    </row>
    <row r="7828" spans="1:46" x14ac:dyDescent="0.2">
      <c r="A7828" t="s">
        <v>238</v>
      </c>
      <c r="B7828" t="s">
        <v>239</v>
      </c>
      <c r="C7828">
        <f>-70.18260056 / 41.74258839</f>
        <v>-1.6813188464569002</v>
      </c>
      <c r="D7828" t="s">
        <v>240</v>
      </c>
      <c r="E7828" t="s">
        <v>70</v>
      </c>
      <c r="F7828" s="1">
        <v>38979</v>
      </c>
      <c r="G7828">
        <v>5</v>
      </c>
      <c r="O7828">
        <v>8.85</v>
      </c>
      <c r="P7828" t="s">
        <v>71</v>
      </c>
      <c r="Q7828">
        <v>19.899999999999999</v>
      </c>
      <c r="R7828" t="s">
        <v>71</v>
      </c>
    </row>
    <row r="7829" spans="1:46" x14ac:dyDescent="0.2">
      <c r="A7829" t="s">
        <v>238</v>
      </c>
      <c r="B7829" t="s">
        <v>239</v>
      </c>
      <c r="C7829">
        <f>-70.18260056 / 41.74258839</f>
        <v>-1.6813188464569002</v>
      </c>
      <c r="D7829" t="s">
        <v>240</v>
      </c>
      <c r="E7829" t="s">
        <v>70</v>
      </c>
      <c r="F7829" s="1">
        <v>38979</v>
      </c>
      <c r="G7829">
        <v>6</v>
      </c>
      <c r="O7829">
        <v>8.06</v>
      </c>
      <c r="P7829" t="s">
        <v>71</v>
      </c>
      <c r="Q7829">
        <v>19.600000000000001</v>
      </c>
      <c r="R7829" t="s">
        <v>71</v>
      </c>
    </row>
    <row r="7830" spans="1:46" x14ac:dyDescent="0.2">
      <c r="A7830" t="s">
        <v>238</v>
      </c>
      <c r="B7830" t="s">
        <v>239</v>
      </c>
      <c r="C7830">
        <f>-70.18260056 / 41.74258839</f>
        <v>-1.6813188464569002</v>
      </c>
      <c r="D7830" t="s">
        <v>240</v>
      </c>
      <c r="E7830" t="s">
        <v>70</v>
      </c>
      <c r="F7830" s="1">
        <v>38979</v>
      </c>
      <c r="G7830">
        <v>7</v>
      </c>
      <c r="O7830">
        <v>7.71</v>
      </c>
      <c r="P7830" t="s">
        <v>71</v>
      </c>
      <c r="Q7830">
        <v>19.399999999999999</v>
      </c>
      <c r="R7830" t="s">
        <v>71</v>
      </c>
    </row>
    <row r="7831" spans="1:46" x14ac:dyDescent="0.2">
      <c r="A7831" t="s">
        <v>238</v>
      </c>
      <c r="B7831" t="s">
        <v>239</v>
      </c>
      <c r="C7831">
        <f>-70.18260056 / 41.74258839</f>
        <v>-1.6813188464569002</v>
      </c>
      <c r="D7831" t="s">
        <v>240</v>
      </c>
      <c r="E7831" t="s">
        <v>70</v>
      </c>
      <c r="F7831" s="1">
        <v>38979</v>
      </c>
      <c r="G7831">
        <v>8</v>
      </c>
      <c r="K7831">
        <v>7.83</v>
      </c>
      <c r="L7831" t="s">
        <v>71</v>
      </c>
      <c r="O7831">
        <v>5.0999999999999996</v>
      </c>
      <c r="P7831" t="s">
        <v>71</v>
      </c>
      <c r="Q7831">
        <v>18.100000000000001</v>
      </c>
      <c r="R7831" t="s">
        <v>71</v>
      </c>
      <c r="S7831">
        <v>0.59</v>
      </c>
      <c r="T7831" t="s">
        <v>71</v>
      </c>
      <c r="U7831">
        <v>18.260000000000002</v>
      </c>
      <c r="V7831" t="s">
        <v>71</v>
      </c>
      <c r="W7831">
        <v>28.04</v>
      </c>
      <c r="X7831" t="s">
        <v>71</v>
      </c>
      <c r="Y7831">
        <v>46.04</v>
      </c>
      <c r="AA7831">
        <v>50.79</v>
      </c>
      <c r="AE7831">
        <v>15.14</v>
      </c>
      <c r="AF7831" t="s">
        <v>71</v>
      </c>
      <c r="AG7831">
        <v>6.23</v>
      </c>
      <c r="AH7831" t="s">
        <v>71</v>
      </c>
      <c r="AS7831">
        <v>5.55</v>
      </c>
      <c r="AT7831" t="s">
        <v>71</v>
      </c>
    </row>
    <row r="7832" spans="1:46" x14ac:dyDescent="0.2">
      <c r="A7832" t="s">
        <v>238</v>
      </c>
      <c r="B7832" t="s">
        <v>239</v>
      </c>
      <c r="C7832">
        <f>-70.18260056 / 41.74258839</f>
        <v>-1.6813188464569002</v>
      </c>
      <c r="D7832" t="s">
        <v>240</v>
      </c>
      <c r="E7832" t="s">
        <v>70</v>
      </c>
      <c r="F7832" s="1">
        <v>39342</v>
      </c>
      <c r="G7832">
        <v>0.5</v>
      </c>
      <c r="I7832">
        <v>14</v>
      </c>
      <c r="J7832" t="s">
        <v>71</v>
      </c>
      <c r="K7832">
        <v>7.02</v>
      </c>
      <c r="L7832" t="s">
        <v>71</v>
      </c>
      <c r="M7832">
        <v>3.9</v>
      </c>
      <c r="N7832" t="s">
        <v>71</v>
      </c>
      <c r="O7832">
        <v>21</v>
      </c>
      <c r="P7832" t="s">
        <v>71</v>
      </c>
      <c r="Q7832">
        <v>8.3000000000000007</v>
      </c>
      <c r="R7832" t="s">
        <v>71</v>
      </c>
      <c r="S7832">
        <v>0.49</v>
      </c>
      <c r="T7832" t="s">
        <v>71</v>
      </c>
      <c r="U7832">
        <v>15.28</v>
      </c>
      <c r="V7832" t="s">
        <v>71</v>
      </c>
      <c r="W7832">
        <v>26.28</v>
      </c>
      <c r="X7832" t="s">
        <v>71</v>
      </c>
      <c r="Y7832">
        <v>43.47</v>
      </c>
      <c r="AA7832">
        <v>49.72</v>
      </c>
      <c r="AC7832">
        <v>40.39</v>
      </c>
      <c r="AE7832">
        <v>7.2</v>
      </c>
      <c r="AF7832" t="s">
        <v>71</v>
      </c>
      <c r="AG7832">
        <v>6.34</v>
      </c>
      <c r="AH7832" t="s">
        <v>71</v>
      </c>
      <c r="AS7832">
        <v>0.03</v>
      </c>
      <c r="AT7832" t="s">
        <v>71</v>
      </c>
    </row>
    <row r="7833" spans="1:46" x14ac:dyDescent="0.2">
      <c r="A7833" t="s">
        <v>238</v>
      </c>
      <c r="B7833" t="s">
        <v>239</v>
      </c>
      <c r="C7833">
        <f>-70.18260056 / 41.74258839</f>
        <v>-1.6813188464569002</v>
      </c>
      <c r="D7833" t="s">
        <v>240</v>
      </c>
      <c r="E7833" t="s">
        <v>70</v>
      </c>
      <c r="F7833" s="1">
        <v>39342</v>
      </c>
      <c r="G7833">
        <v>1</v>
      </c>
      <c r="O7833">
        <v>21</v>
      </c>
      <c r="P7833" t="s">
        <v>71</v>
      </c>
      <c r="Q7833">
        <v>8.56</v>
      </c>
      <c r="R7833" t="s">
        <v>71</v>
      </c>
    </row>
    <row r="7834" spans="1:46" x14ac:dyDescent="0.2">
      <c r="A7834" t="s">
        <v>238</v>
      </c>
      <c r="B7834" t="s">
        <v>239</v>
      </c>
      <c r="C7834">
        <f>-70.18260056 / 41.74258839</f>
        <v>-1.6813188464569002</v>
      </c>
      <c r="D7834" t="s">
        <v>240</v>
      </c>
      <c r="E7834" t="s">
        <v>70</v>
      </c>
      <c r="F7834" s="1">
        <v>39342</v>
      </c>
      <c r="G7834">
        <v>2</v>
      </c>
      <c r="O7834">
        <v>21</v>
      </c>
      <c r="P7834" t="s">
        <v>71</v>
      </c>
      <c r="Q7834">
        <v>8.4</v>
      </c>
      <c r="R7834" t="s">
        <v>71</v>
      </c>
    </row>
    <row r="7835" spans="1:46" x14ac:dyDescent="0.2">
      <c r="A7835" t="s">
        <v>238</v>
      </c>
      <c r="B7835" t="s">
        <v>239</v>
      </c>
      <c r="C7835">
        <f>-70.18260056 / 41.74258839</f>
        <v>-1.6813188464569002</v>
      </c>
      <c r="D7835" t="s">
        <v>240</v>
      </c>
      <c r="E7835" t="s">
        <v>70</v>
      </c>
      <c r="F7835" s="1">
        <v>39342</v>
      </c>
      <c r="G7835">
        <v>3</v>
      </c>
      <c r="K7835">
        <v>7.08</v>
      </c>
      <c r="L7835" t="s">
        <v>71</v>
      </c>
      <c r="O7835">
        <v>21</v>
      </c>
      <c r="P7835" t="s">
        <v>71</v>
      </c>
      <c r="Q7835">
        <v>8.6</v>
      </c>
      <c r="R7835" t="s">
        <v>71</v>
      </c>
      <c r="S7835">
        <v>0.41</v>
      </c>
      <c r="T7835" t="s">
        <v>71</v>
      </c>
      <c r="U7835">
        <v>12.85</v>
      </c>
      <c r="V7835" t="s">
        <v>71</v>
      </c>
      <c r="W7835">
        <v>25.8</v>
      </c>
      <c r="X7835" t="s">
        <v>71</v>
      </c>
      <c r="Y7835">
        <v>40.97</v>
      </c>
      <c r="AA7835">
        <v>49.81</v>
      </c>
      <c r="AE7835">
        <v>7.1</v>
      </c>
      <c r="AF7835" t="s">
        <v>71</v>
      </c>
      <c r="AG7835">
        <v>6.48</v>
      </c>
      <c r="AH7835" t="s">
        <v>71</v>
      </c>
      <c r="AS7835">
        <v>0.03</v>
      </c>
      <c r="AT7835" t="s">
        <v>71</v>
      </c>
    </row>
    <row r="7836" spans="1:46" x14ac:dyDescent="0.2">
      <c r="A7836" t="s">
        <v>238</v>
      </c>
      <c r="B7836" t="s">
        <v>239</v>
      </c>
      <c r="C7836">
        <f>-70.18260056 / 41.74258839</f>
        <v>-1.6813188464569002</v>
      </c>
      <c r="D7836" t="s">
        <v>240</v>
      </c>
      <c r="E7836" t="s">
        <v>70</v>
      </c>
      <c r="F7836" s="1">
        <v>39342</v>
      </c>
      <c r="G7836">
        <v>4</v>
      </c>
      <c r="O7836">
        <v>21</v>
      </c>
      <c r="P7836" t="s">
        <v>71</v>
      </c>
      <c r="Q7836">
        <v>8.5299999999999994</v>
      </c>
      <c r="R7836" t="s">
        <v>71</v>
      </c>
    </row>
    <row r="7837" spans="1:46" x14ac:dyDescent="0.2">
      <c r="A7837" t="s">
        <v>238</v>
      </c>
      <c r="B7837" t="s">
        <v>239</v>
      </c>
      <c r="C7837">
        <f>-70.18260056 / 41.74258839</f>
        <v>-1.6813188464569002</v>
      </c>
      <c r="D7837" t="s">
        <v>240</v>
      </c>
      <c r="E7837" t="s">
        <v>70</v>
      </c>
      <c r="F7837" s="1">
        <v>39342</v>
      </c>
      <c r="G7837">
        <v>5</v>
      </c>
      <c r="O7837">
        <v>21</v>
      </c>
      <c r="P7837" t="s">
        <v>71</v>
      </c>
      <c r="Q7837">
        <v>8.5</v>
      </c>
      <c r="R7837" t="s">
        <v>71</v>
      </c>
    </row>
    <row r="7838" spans="1:46" x14ac:dyDescent="0.2">
      <c r="A7838" t="s">
        <v>238</v>
      </c>
      <c r="B7838" t="s">
        <v>239</v>
      </c>
      <c r="C7838">
        <f>-70.18260056 / 41.74258839</f>
        <v>-1.6813188464569002</v>
      </c>
      <c r="D7838" t="s">
        <v>240</v>
      </c>
      <c r="E7838" t="s">
        <v>70</v>
      </c>
      <c r="F7838" s="1">
        <v>39342</v>
      </c>
      <c r="G7838">
        <v>6</v>
      </c>
      <c r="O7838">
        <v>21</v>
      </c>
      <c r="P7838" t="s">
        <v>71</v>
      </c>
      <c r="Q7838">
        <v>8.2100000000000009</v>
      </c>
      <c r="R7838" t="s">
        <v>71</v>
      </c>
    </row>
    <row r="7839" spans="1:46" x14ac:dyDescent="0.2">
      <c r="A7839" t="s">
        <v>238</v>
      </c>
      <c r="B7839" t="s">
        <v>239</v>
      </c>
      <c r="C7839">
        <f>-70.18260056 / 41.74258839</f>
        <v>-1.6813188464569002</v>
      </c>
      <c r="D7839" t="s">
        <v>240</v>
      </c>
      <c r="E7839" t="s">
        <v>70</v>
      </c>
      <c r="F7839" s="1">
        <v>39342</v>
      </c>
      <c r="G7839">
        <v>7</v>
      </c>
      <c r="O7839">
        <v>21</v>
      </c>
      <c r="P7839" t="s">
        <v>71</v>
      </c>
      <c r="Q7839">
        <v>8.4499999999999993</v>
      </c>
      <c r="R7839" t="s">
        <v>71</v>
      </c>
    </row>
    <row r="7840" spans="1:46" x14ac:dyDescent="0.2">
      <c r="A7840" t="s">
        <v>238</v>
      </c>
      <c r="B7840" t="s">
        <v>239</v>
      </c>
      <c r="C7840">
        <f>-70.18260056 / 41.74258839</f>
        <v>-1.6813188464569002</v>
      </c>
      <c r="D7840" t="s">
        <v>240</v>
      </c>
      <c r="E7840" t="s">
        <v>70</v>
      </c>
      <c r="F7840" s="1">
        <v>39342</v>
      </c>
      <c r="G7840">
        <v>8</v>
      </c>
      <c r="O7840">
        <v>20.9</v>
      </c>
      <c r="P7840" t="s">
        <v>71</v>
      </c>
      <c r="Q7840">
        <v>8.1199999999999992</v>
      </c>
      <c r="R7840" t="s">
        <v>71</v>
      </c>
    </row>
    <row r="7841" spans="1:46" x14ac:dyDescent="0.2">
      <c r="A7841" t="s">
        <v>238</v>
      </c>
      <c r="B7841" t="s">
        <v>239</v>
      </c>
      <c r="C7841">
        <f>-70.18260056 / 41.74258839</f>
        <v>-1.6813188464569002</v>
      </c>
      <c r="D7841" t="s">
        <v>240</v>
      </c>
      <c r="E7841" t="s">
        <v>70</v>
      </c>
      <c r="F7841" s="1">
        <v>39342</v>
      </c>
      <c r="G7841">
        <v>9</v>
      </c>
      <c r="K7841">
        <v>6.97</v>
      </c>
      <c r="L7841" t="s">
        <v>71</v>
      </c>
      <c r="O7841">
        <v>17.5</v>
      </c>
      <c r="P7841" t="s">
        <v>71</v>
      </c>
      <c r="Q7841">
        <v>2.85</v>
      </c>
      <c r="R7841" t="s">
        <v>71</v>
      </c>
      <c r="S7841">
        <v>0.4</v>
      </c>
      <c r="T7841" t="s">
        <v>71</v>
      </c>
      <c r="U7841">
        <v>12.24</v>
      </c>
      <c r="V7841" t="s">
        <v>71</v>
      </c>
      <c r="W7841">
        <v>26.04</v>
      </c>
      <c r="X7841" t="s">
        <v>71</v>
      </c>
      <c r="Y7841">
        <v>40.270000000000003</v>
      </c>
      <c r="AA7841">
        <v>49.65</v>
      </c>
      <c r="AE7841">
        <v>7.3</v>
      </c>
      <c r="AF7841" t="s">
        <v>71</v>
      </c>
      <c r="AG7841">
        <v>6.51</v>
      </c>
      <c r="AH7841" t="s">
        <v>71</v>
      </c>
      <c r="AS7841">
        <v>0.03</v>
      </c>
      <c r="AT7841" t="s">
        <v>71</v>
      </c>
    </row>
    <row r="7842" spans="1:46" x14ac:dyDescent="0.2">
      <c r="A7842" t="s">
        <v>238</v>
      </c>
      <c r="B7842" t="s">
        <v>239</v>
      </c>
      <c r="C7842">
        <f>-70.18260056 / 41.74258839</f>
        <v>-1.6813188464569002</v>
      </c>
      <c r="D7842" t="s">
        <v>240</v>
      </c>
      <c r="E7842" t="s">
        <v>70</v>
      </c>
      <c r="F7842" s="1">
        <v>39342</v>
      </c>
      <c r="G7842">
        <v>13</v>
      </c>
      <c r="K7842">
        <v>26.92</v>
      </c>
      <c r="L7842" t="s">
        <v>71</v>
      </c>
      <c r="S7842">
        <v>2.2799999999999998</v>
      </c>
      <c r="T7842" t="s">
        <v>71</v>
      </c>
      <c r="U7842">
        <v>70.650000000000006</v>
      </c>
      <c r="V7842" t="s">
        <v>71</v>
      </c>
      <c r="W7842">
        <v>150.11000000000001</v>
      </c>
      <c r="X7842" t="s">
        <v>71</v>
      </c>
      <c r="Y7842">
        <v>65.55</v>
      </c>
      <c r="AA7842">
        <v>62.9</v>
      </c>
      <c r="AE7842">
        <v>23.7</v>
      </c>
      <c r="AF7842" t="s">
        <v>71</v>
      </c>
      <c r="AG7842">
        <v>6.21</v>
      </c>
      <c r="AH7842" t="s">
        <v>71</v>
      </c>
      <c r="AS7842">
        <v>84.08</v>
      </c>
      <c r="AT7842" t="s">
        <v>71</v>
      </c>
    </row>
    <row r="7843" spans="1:46" x14ac:dyDescent="0.2">
      <c r="A7843" t="s">
        <v>238</v>
      </c>
      <c r="B7843" t="s">
        <v>239</v>
      </c>
      <c r="C7843">
        <f>-70.18260056 / 41.74258839</f>
        <v>-1.6813188464569002</v>
      </c>
      <c r="D7843" t="s">
        <v>240</v>
      </c>
      <c r="E7843" t="s">
        <v>70</v>
      </c>
      <c r="F7843" s="1">
        <v>40050</v>
      </c>
      <c r="G7843">
        <v>0.5</v>
      </c>
      <c r="I7843">
        <v>14.3</v>
      </c>
      <c r="J7843" t="s">
        <v>71</v>
      </c>
      <c r="K7843">
        <v>5.38</v>
      </c>
      <c r="L7843" t="s">
        <v>71</v>
      </c>
      <c r="M7843">
        <v>4.9000000000000004</v>
      </c>
      <c r="N7843" t="s">
        <v>71</v>
      </c>
      <c r="O7843">
        <v>8.1999999999999993</v>
      </c>
      <c r="P7843" t="s">
        <v>71</v>
      </c>
      <c r="Q7843">
        <v>26.9</v>
      </c>
      <c r="R7843" t="s">
        <v>71</v>
      </c>
      <c r="S7843">
        <v>0.55000000000000004</v>
      </c>
      <c r="T7843" t="s">
        <v>71</v>
      </c>
      <c r="U7843">
        <v>16.93</v>
      </c>
      <c r="V7843" t="s">
        <v>71</v>
      </c>
      <c r="W7843">
        <v>26.51</v>
      </c>
      <c r="X7843" t="s">
        <v>71</v>
      </c>
      <c r="Y7843">
        <v>44.95</v>
      </c>
      <c r="AA7843">
        <v>47.11</v>
      </c>
      <c r="AC7843">
        <v>37.1</v>
      </c>
      <c r="AE7843">
        <v>7</v>
      </c>
      <c r="AF7843" t="s">
        <v>71</v>
      </c>
      <c r="AG7843">
        <v>6.42</v>
      </c>
      <c r="AH7843" t="s">
        <v>71</v>
      </c>
      <c r="AS7843">
        <v>1.59</v>
      </c>
      <c r="AT7843" t="s">
        <v>71</v>
      </c>
    </row>
    <row r="7844" spans="1:46" x14ac:dyDescent="0.2">
      <c r="A7844" t="s">
        <v>238</v>
      </c>
      <c r="B7844" t="s">
        <v>239</v>
      </c>
      <c r="C7844">
        <f>-70.18260056 / 41.74258839</f>
        <v>-1.6813188464569002</v>
      </c>
      <c r="D7844" t="s">
        <v>240</v>
      </c>
      <c r="E7844" t="s">
        <v>70</v>
      </c>
      <c r="F7844" s="1">
        <v>40050</v>
      </c>
      <c r="G7844">
        <v>1</v>
      </c>
      <c r="O7844">
        <v>8.18</v>
      </c>
      <c r="P7844" t="s">
        <v>71</v>
      </c>
      <c r="Q7844">
        <v>27</v>
      </c>
      <c r="R7844" t="s">
        <v>71</v>
      </c>
    </row>
    <row r="7845" spans="1:46" x14ac:dyDescent="0.2">
      <c r="A7845" t="s">
        <v>238</v>
      </c>
      <c r="B7845" t="s">
        <v>239</v>
      </c>
      <c r="C7845">
        <f>-70.18260056 / 41.74258839</f>
        <v>-1.6813188464569002</v>
      </c>
      <c r="D7845" t="s">
        <v>240</v>
      </c>
      <c r="E7845" t="s">
        <v>70</v>
      </c>
      <c r="F7845" s="1">
        <v>40050</v>
      </c>
      <c r="G7845">
        <v>2</v>
      </c>
      <c r="O7845">
        <v>8.1199999999999992</v>
      </c>
      <c r="P7845" t="s">
        <v>71</v>
      </c>
      <c r="Q7845">
        <v>27</v>
      </c>
      <c r="R7845" t="s">
        <v>71</v>
      </c>
    </row>
    <row r="7846" spans="1:46" x14ac:dyDescent="0.2">
      <c r="A7846" t="s">
        <v>238</v>
      </c>
      <c r="B7846" t="s">
        <v>239</v>
      </c>
      <c r="C7846">
        <f>-70.18260056 / 41.74258839</f>
        <v>-1.6813188464569002</v>
      </c>
      <c r="D7846" t="s">
        <v>240</v>
      </c>
      <c r="E7846" t="s">
        <v>70</v>
      </c>
      <c r="F7846" s="1">
        <v>40050</v>
      </c>
      <c r="G7846">
        <v>3</v>
      </c>
      <c r="K7846">
        <v>4.8600000000000003</v>
      </c>
      <c r="L7846" t="s">
        <v>71</v>
      </c>
      <c r="O7846">
        <v>8.16</v>
      </c>
      <c r="P7846" t="s">
        <v>71</v>
      </c>
      <c r="Q7846">
        <v>27</v>
      </c>
      <c r="R7846" t="s">
        <v>71</v>
      </c>
      <c r="S7846">
        <v>0.88</v>
      </c>
      <c r="T7846" t="s">
        <v>71</v>
      </c>
      <c r="U7846">
        <v>27.31</v>
      </c>
      <c r="V7846" t="s">
        <v>71</v>
      </c>
      <c r="W7846">
        <v>25.55</v>
      </c>
      <c r="X7846" t="s">
        <v>71</v>
      </c>
      <c r="Y7846">
        <v>51.84</v>
      </c>
      <c r="AA7846">
        <v>46.12</v>
      </c>
      <c r="AE7846">
        <v>7.6</v>
      </c>
      <c r="AF7846" t="s">
        <v>71</v>
      </c>
      <c r="AG7846">
        <v>6.4</v>
      </c>
      <c r="AH7846" t="s">
        <v>71</v>
      </c>
      <c r="AS7846">
        <v>2.4300000000000002</v>
      </c>
      <c r="AT7846" t="s">
        <v>71</v>
      </c>
    </row>
    <row r="7847" spans="1:46" x14ac:dyDescent="0.2">
      <c r="A7847" t="s">
        <v>238</v>
      </c>
      <c r="B7847" t="s">
        <v>239</v>
      </c>
      <c r="C7847">
        <f>-70.18260056 / 41.74258839</f>
        <v>-1.6813188464569002</v>
      </c>
      <c r="D7847" t="s">
        <v>240</v>
      </c>
      <c r="E7847" t="s">
        <v>70</v>
      </c>
      <c r="F7847" s="1">
        <v>40050</v>
      </c>
      <c r="G7847">
        <v>4</v>
      </c>
      <c r="O7847">
        <v>8.1300000000000008</v>
      </c>
      <c r="P7847" t="s">
        <v>71</v>
      </c>
      <c r="Q7847">
        <v>27</v>
      </c>
      <c r="R7847" t="s">
        <v>71</v>
      </c>
    </row>
    <row r="7848" spans="1:46" x14ac:dyDescent="0.2">
      <c r="A7848" t="s">
        <v>238</v>
      </c>
      <c r="B7848" t="s">
        <v>239</v>
      </c>
      <c r="C7848">
        <f>-70.18260056 / 41.74258839</f>
        <v>-1.6813188464569002</v>
      </c>
      <c r="D7848" t="s">
        <v>240</v>
      </c>
      <c r="E7848" t="s">
        <v>70</v>
      </c>
      <c r="F7848" s="1">
        <v>40050</v>
      </c>
      <c r="G7848">
        <v>5</v>
      </c>
      <c r="O7848">
        <v>8.19</v>
      </c>
      <c r="P7848" t="s">
        <v>71</v>
      </c>
      <c r="Q7848">
        <v>27</v>
      </c>
      <c r="R7848" t="s">
        <v>71</v>
      </c>
    </row>
    <row r="7849" spans="1:46" x14ac:dyDescent="0.2">
      <c r="A7849" t="s">
        <v>238</v>
      </c>
      <c r="B7849" t="s">
        <v>239</v>
      </c>
      <c r="C7849">
        <f>-70.18260056 / 41.74258839</f>
        <v>-1.6813188464569002</v>
      </c>
      <c r="D7849" t="s">
        <v>240</v>
      </c>
      <c r="E7849" t="s">
        <v>70</v>
      </c>
      <c r="F7849" s="1">
        <v>40050</v>
      </c>
      <c r="G7849">
        <v>6</v>
      </c>
      <c r="O7849">
        <v>8.25</v>
      </c>
      <c r="P7849" t="s">
        <v>71</v>
      </c>
      <c r="Q7849">
        <v>26.7</v>
      </c>
      <c r="R7849" t="s">
        <v>71</v>
      </c>
    </row>
    <row r="7850" spans="1:46" x14ac:dyDescent="0.2">
      <c r="A7850" t="s">
        <v>238</v>
      </c>
      <c r="B7850" t="s">
        <v>239</v>
      </c>
      <c r="C7850">
        <f>-70.18260056 / 41.74258839</f>
        <v>-1.6813188464569002</v>
      </c>
      <c r="D7850" t="s">
        <v>240</v>
      </c>
      <c r="E7850" t="s">
        <v>70</v>
      </c>
      <c r="F7850" s="1">
        <v>40050</v>
      </c>
      <c r="G7850">
        <v>7</v>
      </c>
      <c r="O7850">
        <v>7.73</v>
      </c>
      <c r="P7850" t="s">
        <v>71</v>
      </c>
      <c r="Q7850">
        <v>24.9</v>
      </c>
      <c r="R7850" t="s">
        <v>71</v>
      </c>
    </row>
    <row r="7851" spans="1:46" x14ac:dyDescent="0.2">
      <c r="A7851" t="s">
        <v>238</v>
      </c>
      <c r="B7851" t="s">
        <v>239</v>
      </c>
      <c r="C7851">
        <f>-70.18260056 / 41.74258839</f>
        <v>-1.6813188464569002</v>
      </c>
      <c r="D7851" t="s">
        <v>240</v>
      </c>
      <c r="E7851" t="s">
        <v>70</v>
      </c>
      <c r="F7851" s="1">
        <v>40050</v>
      </c>
      <c r="G7851">
        <v>8</v>
      </c>
      <c r="O7851">
        <v>4.5</v>
      </c>
      <c r="P7851" t="s">
        <v>71</v>
      </c>
      <c r="Q7851">
        <v>22.9</v>
      </c>
      <c r="R7851" t="s">
        <v>71</v>
      </c>
    </row>
    <row r="7852" spans="1:46" x14ac:dyDescent="0.2">
      <c r="A7852" t="s">
        <v>238</v>
      </c>
      <c r="B7852" t="s">
        <v>239</v>
      </c>
      <c r="C7852">
        <f>-70.18260056 / 41.74258839</f>
        <v>-1.6813188464569002</v>
      </c>
      <c r="D7852" t="s">
        <v>240</v>
      </c>
      <c r="E7852" t="s">
        <v>70</v>
      </c>
      <c r="F7852" s="1">
        <v>40050</v>
      </c>
      <c r="G7852">
        <v>9</v>
      </c>
      <c r="K7852">
        <v>6.32</v>
      </c>
      <c r="L7852" t="s">
        <v>71</v>
      </c>
      <c r="O7852">
        <v>1.45</v>
      </c>
      <c r="P7852" t="s">
        <v>71</v>
      </c>
      <c r="Q7852">
        <v>22.3</v>
      </c>
      <c r="R7852" t="s">
        <v>71</v>
      </c>
      <c r="S7852">
        <v>0.77</v>
      </c>
      <c r="T7852" t="s">
        <v>71</v>
      </c>
      <c r="U7852">
        <v>23.76</v>
      </c>
      <c r="V7852" t="s">
        <v>71</v>
      </c>
      <c r="W7852">
        <v>27.92</v>
      </c>
      <c r="X7852" t="s">
        <v>71</v>
      </c>
      <c r="Y7852">
        <v>49.83</v>
      </c>
      <c r="AA7852">
        <v>48.68</v>
      </c>
      <c r="AE7852">
        <v>10.8</v>
      </c>
      <c r="AF7852" t="s">
        <v>71</v>
      </c>
      <c r="AG7852">
        <v>6.24</v>
      </c>
      <c r="AH7852" t="s">
        <v>71</v>
      </c>
      <c r="AS7852">
        <v>5.24</v>
      </c>
      <c r="AT7852" t="s">
        <v>71</v>
      </c>
    </row>
    <row r="7853" spans="1:46" x14ac:dyDescent="0.2">
      <c r="A7853" t="s">
        <v>238</v>
      </c>
      <c r="B7853" t="s">
        <v>239</v>
      </c>
      <c r="C7853">
        <f>-70.18260056 / 41.74258839</f>
        <v>-1.6813188464569002</v>
      </c>
      <c r="D7853" t="s">
        <v>240</v>
      </c>
      <c r="E7853" t="s">
        <v>70</v>
      </c>
      <c r="F7853" s="1">
        <v>40050</v>
      </c>
      <c r="G7853">
        <v>12</v>
      </c>
      <c r="K7853">
        <v>20.420000000000002</v>
      </c>
      <c r="L7853" t="s">
        <v>71</v>
      </c>
      <c r="S7853">
        <v>1.63</v>
      </c>
      <c r="T7853" t="s">
        <v>71</v>
      </c>
      <c r="U7853">
        <v>50.46</v>
      </c>
      <c r="V7853" t="s">
        <v>71</v>
      </c>
      <c r="W7853">
        <v>30.05</v>
      </c>
      <c r="X7853" t="s">
        <v>71</v>
      </c>
      <c r="Y7853">
        <v>60.69</v>
      </c>
      <c r="AA7853">
        <v>60.19</v>
      </c>
      <c r="AE7853">
        <v>13.2</v>
      </c>
      <c r="AF7853" t="s">
        <v>71</v>
      </c>
      <c r="AG7853">
        <v>6.19</v>
      </c>
      <c r="AH7853" t="s">
        <v>71</v>
      </c>
      <c r="AS7853">
        <v>35.46</v>
      </c>
      <c r="AT7853" t="s">
        <v>71</v>
      </c>
    </row>
    <row r="7854" spans="1:46" x14ac:dyDescent="0.2">
      <c r="A7854" t="s">
        <v>238</v>
      </c>
      <c r="B7854" t="s">
        <v>239</v>
      </c>
      <c r="C7854">
        <f>-70.18260056 / 41.74258839</f>
        <v>-1.6813188464569002</v>
      </c>
      <c r="D7854" t="s">
        <v>240</v>
      </c>
      <c r="E7854" t="s">
        <v>70</v>
      </c>
      <c r="F7854" s="1">
        <v>40050</v>
      </c>
      <c r="G7854">
        <v>13</v>
      </c>
      <c r="S7854">
        <v>1.61</v>
      </c>
      <c r="T7854" t="s">
        <v>71</v>
      </c>
      <c r="U7854">
        <v>50.01</v>
      </c>
      <c r="V7854" t="s">
        <v>71</v>
      </c>
      <c r="W7854">
        <v>96.22</v>
      </c>
      <c r="X7854" t="s">
        <v>71</v>
      </c>
      <c r="Y7854">
        <v>60.56</v>
      </c>
      <c r="AE7854">
        <v>24.3</v>
      </c>
      <c r="AF7854" t="s">
        <v>71</v>
      </c>
      <c r="AG7854">
        <v>6.35</v>
      </c>
      <c r="AH7854" t="s">
        <v>71</v>
      </c>
      <c r="AS7854">
        <v>101.88</v>
      </c>
      <c r="AT7854" t="s">
        <v>71</v>
      </c>
    </row>
    <row r="7855" spans="1:46" x14ac:dyDescent="0.2">
      <c r="A7855" t="s">
        <v>238</v>
      </c>
      <c r="B7855" t="s">
        <v>239</v>
      </c>
      <c r="C7855">
        <f>-70.18260056 / 41.74258839</f>
        <v>-1.6813188464569002</v>
      </c>
      <c r="D7855" t="s">
        <v>240</v>
      </c>
      <c r="E7855" t="s">
        <v>70</v>
      </c>
      <c r="F7855" s="1">
        <v>40420</v>
      </c>
      <c r="G7855">
        <v>0.5</v>
      </c>
      <c r="I7855">
        <v>14.25</v>
      </c>
      <c r="J7855" t="s">
        <v>71</v>
      </c>
      <c r="K7855">
        <v>2.5099999999999998</v>
      </c>
      <c r="L7855" t="s">
        <v>71</v>
      </c>
      <c r="M7855">
        <v>3.5</v>
      </c>
      <c r="N7855" t="s">
        <v>71</v>
      </c>
      <c r="O7855">
        <v>8.35</v>
      </c>
      <c r="P7855" t="s">
        <v>71</v>
      </c>
      <c r="Q7855">
        <v>23.5</v>
      </c>
      <c r="R7855" t="s">
        <v>71</v>
      </c>
      <c r="S7855">
        <v>0.33</v>
      </c>
      <c r="T7855" t="s">
        <v>71</v>
      </c>
      <c r="U7855">
        <v>10.25</v>
      </c>
      <c r="V7855" t="s">
        <v>71</v>
      </c>
      <c r="W7855">
        <v>32.57</v>
      </c>
      <c r="X7855" t="s">
        <v>71</v>
      </c>
      <c r="Y7855">
        <v>37.71</v>
      </c>
      <c r="AA7855">
        <v>39.61</v>
      </c>
      <c r="AC7855">
        <v>41.95</v>
      </c>
      <c r="AE7855">
        <v>8.4</v>
      </c>
      <c r="AF7855" t="s">
        <v>71</v>
      </c>
      <c r="AG7855">
        <v>7.08</v>
      </c>
      <c r="AH7855" t="s">
        <v>71</v>
      </c>
      <c r="AS7855">
        <v>1.1499999999999999</v>
      </c>
      <c r="AT7855" t="s">
        <v>71</v>
      </c>
    </row>
    <row r="7856" spans="1:46" x14ac:dyDescent="0.2">
      <c r="A7856" t="s">
        <v>238</v>
      </c>
      <c r="B7856" t="s">
        <v>239</v>
      </c>
      <c r="C7856">
        <f>-70.18260056 / 41.74258839</f>
        <v>-1.6813188464569002</v>
      </c>
      <c r="D7856" t="s">
        <v>240</v>
      </c>
      <c r="E7856" t="s">
        <v>70</v>
      </c>
      <c r="F7856" s="1">
        <v>40420</v>
      </c>
      <c r="G7856">
        <v>1</v>
      </c>
      <c r="O7856">
        <v>7.98</v>
      </c>
      <c r="P7856" t="s">
        <v>71</v>
      </c>
      <c r="Q7856">
        <v>23.5</v>
      </c>
      <c r="R7856" t="s">
        <v>71</v>
      </c>
    </row>
    <row r="7857" spans="1:46" x14ac:dyDescent="0.2">
      <c r="A7857" t="s">
        <v>238</v>
      </c>
      <c r="B7857" t="s">
        <v>239</v>
      </c>
      <c r="C7857">
        <f>-70.18260056 / 41.74258839</f>
        <v>-1.6813188464569002</v>
      </c>
      <c r="D7857" t="s">
        <v>240</v>
      </c>
      <c r="E7857" t="s">
        <v>70</v>
      </c>
      <c r="F7857" s="1">
        <v>40420</v>
      </c>
      <c r="G7857">
        <v>2</v>
      </c>
      <c r="O7857">
        <v>8.24</v>
      </c>
      <c r="P7857" t="s">
        <v>71</v>
      </c>
      <c r="Q7857">
        <v>23.4</v>
      </c>
      <c r="R7857" t="s">
        <v>71</v>
      </c>
    </row>
    <row r="7858" spans="1:46" x14ac:dyDescent="0.2">
      <c r="A7858" t="s">
        <v>238</v>
      </c>
      <c r="B7858" t="s">
        <v>239</v>
      </c>
      <c r="C7858">
        <f>-70.18260056 / 41.74258839</f>
        <v>-1.6813188464569002</v>
      </c>
      <c r="D7858" t="s">
        <v>240</v>
      </c>
      <c r="E7858" t="s">
        <v>70</v>
      </c>
      <c r="F7858" s="1">
        <v>40420</v>
      </c>
      <c r="G7858">
        <v>3</v>
      </c>
      <c r="K7858">
        <v>2.73</v>
      </c>
      <c r="L7858" t="s">
        <v>71</v>
      </c>
      <c r="O7858">
        <v>8.24</v>
      </c>
      <c r="P7858" t="s">
        <v>71</v>
      </c>
      <c r="Q7858">
        <v>23.1</v>
      </c>
      <c r="R7858" t="s">
        <v>71</v>
      </c>
      <c r="S7858">
        <v>0.25</v>
      </c>
      <c r="T7858" t="s">
        <v>71</v>
      </c>
      <c r="U7858">
        <v>7.83</v>
      </c>
      <c r="V7858" t="s">
        <v>71</v>
      </c>
      <c r="W7858">
        <v>34.32</v>
      </c>
      <c r="X7858" t="s">
        <v>71</v>
      </c>
      <c r="Y7858">
        <v>33.83</v>
      </c>
      <c r="AA7858">
        <v>40.46</v>
      </c>
      <c r="AE7858">
        <v>8.3000000000000007</v>
      </c>
      <c r="AF7858" t="s">
        <v>71</v>
      </c>
      <c r="AG7858">
        <v>7.01</v>
      </c>
      <c r="AH7858" t="s">
        <v>71</v>
      </c>
      <c r="AS7858">
        <v>1.46</v>
      </c>
      <c r="AT7858" t="s">
        <v>71</v>
      </c>
    </row>
    <row r="7859" spans="1:46" x14ac:dyDescent="0.2">
      <c r="A7859" t="s">
        <v>238</v>
      </c>
      <c r="B7859" t="s">
        <v>239</v>
      </c>
      <c r="C7859">
        <f>-70.18260056 / 41.74258839</f>
        <v>-1.6813188464569002</v>
      </c>
      <c r="D7859" t="s">
        <v>240</v>
      </c>
      <c r="E7859" t="s">
        <v>70</v>
      </c>
      <c r="F7859" s="1">
        <v>40420</v>
      </c>
      <c r="G7859">
        <v>4</v>
      </c>
      <c r="O7859">
        <v>8.15</v>
      </c>
      <c r="P7859" t="s">
        <v>71</v>
      </c>
      <c r="Q7859">
        <v>22.8</v>
      </c>
      <c r="R7859" t="s">
        <v>71</v>
      </c>
    </row>
    <row r="7860" spans="1:46" x14ac:dyDescent="0.2">
      <c r="A7860" t="s">
        <v>238</v>
      </c>
      <c r="B7860" t="s">
        <v>239</v>
      </c>
      <c r="C7860">
        <f>-70.18260056 / 41.74258839</f>
        <v>-1.6813188464569002</v>
      </c>
      <c r="D7860" t="s">
        <v>240</v>
      </c>
      <c r="E7860" t="s">
        <v>70</v>
      </c>
      <c r="F7860" s="1">
        <v>40420</v>
      </c>
      <c r="G7860">
        <v>5</v>
      </c>
      <c r="O7860">
        <v>7.98</v>
      </c>
      <c r="P7860" t="s">
        <v>71</v>
      </c>
      <c r="Q7860">
        <v>22.3</v>
      </c>
      <c r="R7860" t="s">
        <v>71</v>
      </c>
    </row>
    <row r="7861" spans="1:46" x14ac:dyDescent="0.2">
      <c r="A7861" t="s">
        <v>238</v>
      </c>
      <c r="B7861" t="s">
        <v>239</v>
      </c>
      <c r="C7861">
        <f>-70.18260056 / 41.74258839</f>
        <v>-1.6813188464569002</v>
      </c>
      <c r="D7861" t="s">
        <v>240</v>
      </c>
      <c r="E7861" t="s">
        <v>70</v>
      </c>
      <c r="F7861" s="1">
        <v>40420</v>
      </c>
      <c r="G7861">
        <v>6</v>
      </c>
      <c r="O7861">
        <v>6.89</v>
      </c>
      <c r="P7861" t="s">
        <v>71</v>
      </c>
      <c r="Q7861">
        <v>22</v>
      </c>
      <c r="R7861" t="s">
        <v>71</v>
      </c>
    </row>
    <row r="7862" spans="1:46" x14ac:dyDescent="0.2">
      <c r="A7862" t="s">
        <v>238</v>
      </c>
      <c r="B7862" t="s">
        <v>239</v>
      </c>
      <c r="C7862">
        <f>-70.18260056 / 41.74258839</f>
        <v>-1.6813188464569002</v>
      </c>
      <c r="D7862" t="s">
        <v>240</v>
      </c>
      <c r="E7862" t="s">
        <v>70</v>
      </c>
      <c r="F7862" s="1">
        <v>40420</v>
      </c>
      <c r="G7862">
        <v>7</v>
      </c>
      <c r="O7862">
        <v>6.52</v>
      </c>
      <c r="P7862" t="s">
        <v>71</v>
      </c>
      <c r="Q7862">
        <v>21.7</v>
      </c>
      <c r="R7862" t="s">
        <v>71</v>
      </c>
    </row>
    <row r="7863" spans="1:46" x14ac:dyDescent="0.2">
      <c r="A7863" t="s">
        <v>238</v>
      </c>
      <c r="B7863" t="s">
        <v>239</v>
      </c>
      <c r="C7863">
        <f>-70.18260056 / 41.74258839</f>
        <v>-1.6813188464569002</v>
      </c>
      <c r="D7863" t="s">
        <v>240</v>
      </c>
      <c r="E7863" t="s">
        <v>70</v>
      </c>
      <c r="F7863" s="1">
        <v>40420</v>
      </c>
      <c r="G7863">
        <v>8</v>
      </c>
      <c r="O7863">
        <v>3.23</v>
      </c>
      <c r="P7863" t="s">
        <v>71</v>
      </c>
      <c r="Q7863">
        <v>19.8</v>
      </c>
      <c r="R7863" t="s">
        <v>71</v>
      </c>
    </row>
    <row r="7864" spans="1:46" x14ac:dyDescent="0.2">
      <c r="A7864" t="s">
        <v>238</v>
      </c>
      <c r="B7864" t="s">
        <v>239</v>
      </c>
      <c r="C7864">
        <f>-70.18260056 / 41.74258839</f>
        <v>-1.6813188464569002</v>
      </c>
      <c r="D7864" t="s">
        <v>240</v>
      </c>
      <c r="E7864" t="s">
        <v>70</v>
      </c>
      <c r="F7864" s="1">
        <v>40420</v>
      </c>
      <c r="G7864">
        <v>9</v>
      </c>
      <c r="K7864">
        <v>12.93</v>
      </c>
      <c r="L7864" t="s">
        <v>71</v>
      </c>
      <c r="O7864">
        <v>0.05</v>
      </c>
      <c r="P7864" t="s">
        <v>71</v>
      </c>
      <c r="Q7864">
        <v>14.4</v>
      </c>
      <c r="R7864" t="s">
        <v>71</v>
      </c>
      <c r="S7864">
        <v>0.39</v>
      </c>
      <c r="T7864" t="s">
        <v>71</v>
      </c>
      <c r="U7864">
        <v>11.93</v>
      </c>
      <c r="V7864" t="s">
        <v>71</v>
      </c>
      <c r="W7864">
        <v>34.909999999999997</v>
      </c>
      <c r="X7864" t="s">
        <v>71</v>
      </c>
      <c r="Y7864">
        <v>39.9</v>
      </c>
      <c r="AA7864">
        <v>55.71</v>
      </c>
      <c r="AE7864">
        <v>11.1</v>
      </c>
      <c r="AF7864" t="s">
        <v>71</v>
      </c>
      <c r="AG7864">
        <v>6.95</v>
      </c>
      <c r="AH7864" t="s">
        <v>71</v>
      </c>
      <c r="AS7864">
        <v>8.67</v>
      </c>
      <c r="AT7864" t="s">
        <v>71</v>
      </c>
    </row>
    <row r="7865" spans="1:46" x14ac:dyDescent="0.2">
      <c r="A7865" t="s">
        <v>238</v>
      </c>
      <c r="B7865" t="s">
        <v>239</v>
      </c>
      <c r="C7865">
        <f>-70.18260056 / 41.74258839</f>
        <v>-1.6813188464569002</v>
      </c>
      <c r="D7865" t="s">
        <v>240</v>
      </c>
      <c r="E7865" t="s">
        <v>70</v>
      </c>
      <c r="F7865" s="1">
        <v>40420</v>
      </c>
      <c r="G7865">
        <v>10</v>
      </c>
      <c r="O7865">
        <v>0.05</v>
      </c>
      <c r="P7865" t="s">
        <v>71</v>
      </c>
      <c r="Q7865">
        <v>12.4</v>
      </c>
      <c r="R7865" t="s">
        <v>71</v>
      </c>
    </row>
    <row r="7866" spans="1:46" x14ac:dyDescent="0.2">
      <c r="A7866" t="s">
        <v>238</v>
      </c>
      <c r="B7866" t="s">
        <v>239</v>
      </c>
      <c r="C7866">
        <f>-70.18260056 / 41.74258839</f>
        <v>-1.6813188464569002</v>
      </c>
      <c r="D7866" t="s">
        <v>240</v>
      </c>
      <c r="E7866" t="s">
        <v>70</v>
      </c>
      <c r="F7866" s="1">
        <v>40420</v>
      </c>
      <c r="G7866">
        <v>11</v>
      </c>
      <c r="O7866">
        <v>0.05</v>
      </c>
      <c r="P7866" t="s">
        <v>71</v>
      </c>
      <c r="Q7866">
        <v>11.1</v>
      </c>
      <c r="R7866" t="s">
        <v>71</v>
      </c>
    </row>
    <row r="7867" spans="1:46" x14ac:dyDescent="0.2">
      <c r="A7867" t="s">
        <v>238</v>
      </c>
      <c r="B7867" t="s">
        <v>239</v>
      </c>
      <c r="C7867">
        <f>-70.18260056 / 41.74258839</f>
        <v>-1.6813188464569002</v>
      </c>
      <c r="D7867" t="s">
        <v>240</v>
      </c>
      <c r="E7867" t="s">
        <v>70</v>
      </c>
      <c r="F7867" s="1">
        <v>40420</v>
      </c>
      <c r="G7867">
        <v>12</v>
      </c>
      <c r="O7867">
        <v>0.05</v>
      </c>
      <c r="P7867" t="s">
        <v>71</v>
      </c>
      <c r="Q7867">
        <v>10.3</v>
      </c>
      <c r="R7867" t="s">
        <v>71</v>
      </c>
      <c r="S7867">
        <v>0.45</v>
      </c>
      <c r="T7867" t="s">
        <v>71</v>
      </c>
      <c r="U7867">
        <v>13.8</v>
      </c>
      <c r="V7867" t="s">
        <v>71</v>
      </c>
      <c r="W7867">
        <v>100.37</v>
      </c>
      <c r="X7867" t="s">
        <v>71</v>
      </c>
      <c r="Y7867">
        <v>42</v>
      </c>
      <c r="AE7867">
        <v>21.5</v>
      </c>
      <c r="AF7867" t="s">
        <v>71</v>
      </c>
      <c r="AG7867">
        <v>6.45</v>
      </c>
      <c r="AH7867" t="s">
        <v>71</v>
      </c>
      <c r="AS7867">
        <v>87.19</v>
      </c>
      <c r="AT7867" t="s">
        <v>71</v>
      </c>
    </row>
    <row r="7868" spans="1:46" x14ac:dyDescent="0.2">
      <c r="A7868" t="s">
        <v>238</v>
      </c>
      <c r="B7868" t="s">
        <v>239</v>
      </c>
      <c r="C7868">
        <f>-70.18260056 / 41.74258839</f>
        <v>-1.6813188464569002</v>
      </c>
      <c r="D7868" t="s">
        <v>240</v>
      </c>
      <c r="E7868" t="s">
        <v>70</v>
      </c>
      <c r="F7868" s="1">
        <v>40420</v>
      </c>
      <c r="G7868">
        <v>13</v>
      </c>
      <c r="O7868">
        <v>0.05</v>
      </c>
      <c r="P7868" t="s">
        <v>71</v>
      </c>
      <c r="Q7868">
        <v>10.3</v>
      </c>
      <c r="R7868" t="s">
        <v>71</v>
      </c>
    </row>
    <row r="7869" spans="1:46" x14ac:dyDescent="0.2">
      <c r="A7869" t="s">
        <v>238</v>
      </c>
      <c r="B7869" t="s">
        <v>239</v>
      </c>
      <c r="C7869">
        <f>-70.18260056 / 41.74258839</f>
        <v>-1.6813188464569002</v>
      </c>
      <c r="D7869" t="s">
        <v>240</v>
      </c>
      <c r="E7869" t="s">
        <v>70</v>
      </c>
      <c r="F7869" s="1">
        <v>40420</v>
      </c>
      <c r="G7869">
        <v>13.2</v>
      </c>
      <c r="O7869">
        <v>0.05</v>
      </c>
      <c r="P7869" t="s">
        <v>71</v>
      </c>
      <c r="Q7869">
        <v>10.3</v>
      </c>
      <c r="R7869" t="s">
        <v>71</v>
      </c>
      <c r="S7869">
        <v>0.49</v>
      </c>
      <c r="T7869" t="s">
        <v>71</v>
      </c>
      <c r="U7869">
        <v>15.29</v>
      </c>
      <c r="V7869" t="s">
        <v>71</v>
      </c>
      <c r="W7869">
        <v>100.96</v>
      </c>
      <c r="X7869" t="s">
        <v>71</v>
      </c>
      <c r="Y7869">
        <v>43.48</v>
      </c>
      <c r="AE7869">
        <v>22.2</v>
      </c>
      <c r="AF7869" t="s">
        <v>71</v>
      </c>
      <c r="AG7869">
        <v>6.35</v>
      </c>
      <c r="AH7869" t="s">
        <v>71</v>
      </c>
      <c r="AS7869">
        <v>53.43</v>
      </c>
      <c r="AT7869" t="s">
        <v>71</v>
      </c>
    </row>
    <row r="7870" spans="1:46" x14ac:dyDescent="0.2">
      <c r="A7870" t="s">
        <v>238</v>
      </c>
      <c r="B7870" t="s">
        <v>239</v>
      </c>
      <c r="C7870">
        <f>-70.18260056 / 41.74258839</f>
        <v>-1.6813188464569002</v>
      </c>
      <c r="D7870" t="s">
        <v>240</v>
      </c>
      <c r="E7870" t="s">
        <v>70</v>
      </c>
      <c r="F7870" s="1">
        <v>40777</v>
      </c>
      <c r="G7870">
        <v>0.5</v>
      </c>
      <c r="I7870">
        <v>14.5</v>
      </c>
      <c r="J7870" t="s">
        <v>71</v>
      </c>
      <c r="K7870">
        <v>1.55</v>
      </c>
      <c r="L7870" t="s">
        <v>71</v>
      </c>
      <c r="M7870">
        <v>3.55</v>
      </c>
      <c r="N7870" t="s">
        <v>71</v>
      </c>
      <c r="O7870">
        <v>25.6</v>
      </c>
      <c r="P7870" t="s">
        <v>71</v>
      </c>
      <c r="Q7870">
        <v>7.09</v>
      </c>
      <c r="R7870" t="s">
        <v>71</v>
      </c>
      <c r="S7870">
        <v>28.57</v>
      </c>
      <c r="T7870" t="s">
        <v>71</v>
      </c>
      <c r="U7870">
        <v>884.92</v>
      </c>
      <c r="V7870" t="s">
        <v>71</v>
      </c>
      <c r="Y7870">
        <v>102</v>
      </c>
      <c r="AA7870">
        <v>34.9</v>
      </c>
      <c r="AC7870">
        <v>41.74</v>
      </c>
      <c r="AE7870">
        <v>2.68</v>
      </c>
      <c r="AF7870" t="s">
        <v>71</v>
      </c>
      <c r="AG7870">
        <v>8.8000000000000007</v>
      </c>
      <c r="AH7870" t="s">
        <v>71</v>
      </c>
    </row>
    <row r="7871" spans="1:46" x14ac:dyDescent="0.2">
      <c r="A7871" t="s">
        <v>238</v>
      </c>
      <c r="B7871" t="s">
        <v>239</v>
      </c>
      <c r="C7871">
        <f>-70.18260056 / 41.74258839</f>
        <v>-1.6813188464569002</v>
      </c>
      <c r="D7871" t="s">
        <v>240</v>
      </c>
      <c r="E7871" t="s">
        <v>70</v>
      </c>
      <c r="F7871" s="1">
        <v>40777</v>
      </c>
      <c r="G7871">
        <v>1</v>
      </c>
      <c r="O7871">
        <v>25.7</v>
      </c>
      <c r="P7871" t="s">
        <v>71</v>
      </c>
    </row>
    <row r="7872" spans="1:46" x14ac:dyDescent="0.2">
      <c r="A7872" t="s">
        <v>238</v>
      </c>
      <c r="B7872" t="s">
        <v>239</v>
      </c>
      <c r="C7872">
        <f>-70.18260056 / 41.74258839</f>
        <v>-1.6813188464569002</v>
      </c>
      <c r="D7872" t="s">
        <v>240</v>
      </c>
      <c r="E7872" t="s">
        <v>70</v>
      </c>
      <c r="F7872" s="1">
        <v>40777</v>
      </c>
      <c r="G7872">
        <v>2</v>
      </c>
      <c r="O7872">
        <v>25.7</v>
      </c>
      <c r="P7872" t="s">
        <v>71</v>
      </c>
    </row>
    <row r="7873" spans="1:46" x14ac:dyDescent="0.2">
      <c r="A7873" t="s">
        <v>238</v>
      </c>
      <c r="B7873" t="s">
        <v>239</v>
      </c>
      <c r="C7873">
        <f>-70.18260056 / 41.74258839</f>
        <v>-1.6813188464569002</v>
      </c>
      <c r="D7873" t="s">
        <v>240</v>
      </c>
      <c r="E7873" t="s">
        <v>70</v>
      </c>
      <c r="F7873" s="1">
        <v>40777</v>
      </c>
      <c r="G7873">
        <v>3</v>
      </c>
      <c r="K7873">
        <v>2</v>
      </c>
      <c r="L7873" t="s">
        <v>71</v>
      </c>
      <c r="O7873">
        <v>25.7</v>
      </c>
      <c r="P7873" t="s">
        <v>71</v>
      </c>
      <c r="Q7873">
        <v>7.11</v>
      </c>
      <c r="R7873" t="s">
        <v>71</v>
      </c>
      <c r="S7873">
        <v>25.97</v>
      </c>
      <c r="T7873" t="s">
        <v>71</v>
      </c>
      <c r="U7873">
        <v>804.39</v>
      </c>
      <c r="V7873" t="s">
        <v>71</v>
      </c>
      <c r="Y7873">
        <v>100.62</v>
      </c>
      <c r="AA7873">
        <v>37.4</v>
      </c>
      <c r="AE7873">
        <v>2.16</v>
      </c>
      <c r="AF7873" t="s">
        <v>71</v>
      </c>
      <c r="AG7873">
        <v>8.5</v>
      </c>
      <c r="AH7873" t="s">
        <v>71</v>
      </c>
    </row>
    <row r="7874" spans="1:46" x14ac:dyDescent="0.2">
      <c r="A7874" t="s">
        <v>238</v>
      </c>
      <c r="B7874" t="s">
        <v>239</v>
      </c>
      <c r="C7874">
        <f>-70.18260056 / 41.74258839</f>
        <v>-1.6813188464569002</v>
      </c>
      <c r="D7874" t="s">
        <v>240</v>
      </c>
      <c r="E7874" t="s">
        <v>70</v>
      </c>
      <c r="F7874" s="1">
        <v>40777</v>
      </c>
      <c r="G7874">
        <v>4</v>
      </c>
      <c r="O7874">
        <v>25.7</v>
      </c>
      <c r="P7874" t="s">
        <v>71</v>
      </c>
    </row>
    <row r="7875" spans="1:46" x14ac:dyDescent="0.2">
      <c r="A7875" t="s">
        <v>238</v>
      </c>
      <c r="B7875" t="s">
        <v>239</v>
      </c>
      <c r="C7875">
        <f>-70.18260056 / 41.74258839</f>
        <v>-1.6813188464569002</v>
      </c>
      <c r="D7875" t="s">
        <v>240</v>
      </c>
      <c r="E7875" t="s">
        <v>70</v>
      </c>
      <c r="F7875" s="1">
        <v>40777</v>
      </c>
      <c r="G7875">
        <v>5</v>
      </c>
      <c r="O7875">
        <v>25.6</v>
      </c>
      <c r="P7875" t="s">
        <v>71</v>
      </c>
    </row>
    <row r="7876" spans="1:46" x14ac:dyDescent="0.2">
      <c r="A7876" t="s">
        <v>238</v>
      </c>
      <c r="B7876" t="s">
        <v>239</v>
      </c>
      <c r="C7876">
        <f>-70.18260056 / 41.74258839</f>
        <v>-1.6813188464569002</v>
      </c>
      <c r="D7876" t="s">
        <v>240</v>
      </c>
      <c r="E7876" t="s">
        <v>70</v>
      </c>
      <c r="F7876" s="1">
        <v>40777</v>
      </c>
      <c r="G7876">
        <v>6</v>
      </c>
      <c r="O7876">
        <v>25.5</v>
      </c>
      <c r="P7876" t="s">
        <v>71</v>
      </c>
    </row>
    <row r="7877" spans="1:46" x14ac:dyDescent="0.2">
      <c r="A7877" t="s">
        <v>238</v>
      </c>
      <c r="B7877" t="s">
        <v>239</v>
      </c>
      <c r="C7877">
        <f>-70.18260056 / 41.74258839</f>
        <v>-1.6813188464569002</v>
      </c>
      <c r="D7877" t="s">
        <v>240</v>
      </c>
      <c r="E7877" t="s">
        <v>70</v>
      </c>
      <c r="F7877" s="1">
        <v>40777</v>
      </c>
      <c r="G7877">
        <v>7</v>
      </c>
      <c r="O7877">
        <v>24.8</v>
      </c>
      <c r="P7877" t="s">
        <v>71</v>
      </c>
    </row>
    <row r="7878" spans="1:46" x14ac:dyDescent="0.2">
      <c r="A7878" t="s">
        <v>238</v>
      </c>
      <c r="B7878" t="s">
        <v>239</v>
      </c>
      <c r="C7878">
        <f>-70.18260056 / 41.74258839</f>
        <v>-1.6813188464569002</v>
      </c>
      <c r="D7878" t="s">
        <v>240</v>
      </c>
      <c r="E7878" t="s">
        <v>70</v>
      </c>
      <c r="F7878" s="1">
        <v>40777</v>
      </c>
      <c r="G7878">
        <v>8</v>
      </c>
      <c r="O7878">
        <v>24</v>
      </c>
      <c r="P7878" t="s">
        <v>71</v>
      </c>
    </row>
    <row r="7879" spans="1:46" x14ac:dyDescent="0.2">
      <c r="A7879" t="s">
        <v>238</v>
      </c>
      <c r="B7879" t="s">
        <v>239</v>
      </c>
      <c r="C7879">
        <f>-70.18260056 / 41.74258839</f>
        <v>-1.6813188464569002</v>
      </c>
      <c r="D7879" t="s">
        <v>240</v>
      </c>
      <c r="E7879" t="s">
        <v>70</v>
      </c>
      <c r="F7879" s="1">
        <v>40777</v>
      </c>
      <c r="G7879">
        <v>9</v>
      </c>
      <c r="K7879">
        <v>3.48</v>
      </c>
      <c r="L7879" t="s">
        <v>71</v>
      </c>
      <c r="O7879">
        <v>20</v>
      </c>
      <c r="P7879" t="s">
        <v>71</v>
      </c>
      <c r="Q7879">
        <v>6.71</v>
      </c>
      <c r="R7879" t="s">
        <v>71</v>
      </c>
      <c r="S7879">
        <v>25.78</v>
      </c>
      <c r="T7879" t="s">
        <v>71</v>
      </c>
      <c r="U7879">
        <v>798.5</v>
      </c>
      <c r="V7879" t="s">
        <v>71</v>
      </c>
      <c r="Y7879">
        <v>100.52</v>
      </c>
      <c r="AA7879">
        <v>42.83</v>
      </c>
      <c r="AE7879">
        <v>5.91</v>
      </c>
      <c r="AF7879" t="s">
        <v>71</v>
      </c>
      <c r="AG7879">
        <v>10.9</v>
      </c>
      <c r="AH7879" t="s">
        <v>71</v>
      </c>
    </row>
    <row r="7880" spans="1:46" x14ac:dyDescent="0.2">
      <c r="A7880" t="s">
        <v>238</v>
      </c>
      <c r="B7880" t="s">
        <v>239</v>
      </c>
      <c r="C7880">
        <f>-70.18260056 / 41.74258839</f>
        <v>-1.6813188464569002</v>
      </c>
      <c r="D7880" t="s">
        <v>240</v>
      </c>
      <c r="E7880" t="s">
        <v>70</v>
      </c>
      <c r="F7880" s="1">
        <v>40777</v>
      </c>
      <c r="G7880">
        <v>10</v>
      </c>
      <c r="O7880">
        <v>17</v>
      </c>
      <c r="P7880" t="s">
        <v>71</v>
      </c>
    </row>
    <row r="7881" spans="1:46" x14ac:dyDescent="0.2">
      <c r="A7881" t="s">
        <v>238</v>
      </c>
      <c r="B7881" t="s">
        <v>239</v>
      </c>
      <c r="C7881">
        <f>-70.18260056 / 41.74258839</f>
        <v>-1.6813188464569002</v>
      </c>
      <c r="D7881" t="s">
        <v>240</v>
      </c>
      <c r="E7881" t="s">
        <v>70</v>
      </c>
      <c r="F7881" s="1">
        <v>40777</v>
      </c>
      <c r="G7881">
        <v>11</v>
      </c>
      <c r="O7881">
        <v>15.6</v>
      </c>
      <c r="P7881" t="s">
        <v>71</v>
      </c>
    </row>
    <row r="7882" spans="1:46" x14ac:dyDescent="0.2">
      <c r="A7882" t="s">
        <v>238</v>
      </c>
      <c r="B7882" t="s">
        <v>239</v>
      </c>
      <c r="C7882">
        <f>-70.18260056 / 41.74258839</f>
        <v>-1.6813188464569002</v>
      </c>
      <c r="D7882" t="s">
        <v>240</v>
      </c>
      <c r="E7882" t="s">
        <v>70</v>
      </c>
      <c r="F7882" s="1">
        <v>40777</v>
      </c>
      <c r="G7882">
        <v>12</v>
      </c>
      <c r="K7882">
        <v>90.07</v>
      </c>
      <c r="L7882" t="s">
        <v>71</v>
      </c>
      <c r="O7882">
        <v>13.8</v>
      </c>
      <c r="P7882" t="s">
        <v>71</v>
      </c>
      <c r="Q7882">
        <v>6.5</v>
      </c>
      <c r="R7882" t="s">
        <v>71</v>
      </c>
      <c r="S7882">
        <v>52.31</v>
      </c>
      <c r="T7882" t="s">
        <v>71</v>
      </c>
      <c r="U7882">
        <v>1620.23</v>
      </c>
      <c r="V7882" t="s">
        <v>71</v>
      </c>
      <c r="Y7882">
        <v>110.72</v>
      </c>
      <c r="AA7882">
        <v>74.75</v>
      </c>
      <c r="AE7882">
        <v>0.02</v>
      </c>
      <c r="AF7882" t="s">
        <v>71</v>
      </c>
      <c r="AG7882">
        <v>17.100000000000001</v>
      </c>
      <c r="AH7882" t="s">
        <v>71</v>
      </c>
    </row>
    <row r="7883" spans="1:46" x14ac:dyDescent="0.2">
      <c r="A7883" t="s">
        <v>238</v>
      </c>
      <c r="B7883" t="s">
        <v>239</v>
      </c>
      <c r="C7883">
        <f>-70.18260056 / 41.74258839</f>
        <v>-1.6813188464569002</v>
      </c>
      <c r="D7883" t="s">
        <v>240</v>
      </c>
      <c r="E7883" t="s">
        <v>70</v>
      </c>
      <c r="F7883" s="1">
        <v>40777</v>
      </c>
      <c r="G7883">
        <v>13</v>
      </c>
      <c r="O7883">
        <v>12.9</v>
      </c>
      <c r="P7883" t="s">
        <v>71</v>
      </c>
    </row>
    <row r="7884" spans="1:46" x14ac:dyDescent="0.2">
      <c r="A7884" t="s">
        <v>238</v>
      </c>
      <c r="B7884" t="s">
        <v>239</v>
      </c>
      <c r="C7884">
        <f>-70.18260056 / 41.74258839</f>
        <v>-1.6813188464569002</v>
      </c>
      <c r="D7884" t="s">
        <v>240</v>
      </c>
      <c r="E7884" t="s">
        <v>70</v>
      </c>
      <c r="F7884" s="1">
        <v>40777</v>
      </c>
      <c r="G7884">
        <v>13.5</v>
      </c>
      <c r="O7884">
        <v>12.2</v>
      </c>
      <c r="P7884" t="s">
        <v>71</v>
      </c>
      <c r="Q7884">
        <v>6.56</v>
      </c>
      <c r="R7884" t="s">
        <v>71</v>
      </c>
      <c r="S7884">
        <v>82.79</v>
      </c>
      <c r="T7884" t="s">
        <v>71</v>
      </c>
      <c r="U7884">
        <v>2564.31</v>
      </c>
      <c r="V7884" t="s">
        <v>71</v>
      </c>
      <c r="Y7884">
        <v>117.34</v>
      </c>
      <c r="AG7884">
        <v>22.2</v>
      </c>
      <c r="AH7884" t="s">
        <v>71</v>
      </c>
    </row>
    <row r="7885" spans="1:46" x14ac:dyDescent="0.2">
      <c r="A7885" t="s">
        <v>238</v>
      </c>
      <c r="B7885" t="s">
        <v>239</v>
      </c>
      <c r="C7885">
        <f>-70.18260056 / 41.74258839</f>
        <v>-1.6813188464569002</v>
      </c>
      <c r="D7885" t="s">
        <v>240</v>
      </c>
      <c r="E7885" t="s">
        <v>70</v>
      </c>
      <c r="F7885" s="1">
        <v>41148</v>
      </c>
      <c r="G7885">
        <v>0.5</v>
      </c>
      <c r="I7885">
        <v>14.1</v>
      </c>
      <c r="J7885" t="s">
        <v>71</v>
      </c>
      <c r="K7885">
        <v>2.5099999999999998</v>
      </c>
      <c r="L7885" t="s">
        <v>71</v>
      </c>
      <c r="M7885">
        <v>4</v>
      </c>
      <c r="N7885" t="s">
        <v>71</v>
      </c>
      <c r="O7885">
        <v>8.1199999999999992</v>
      </c>
      <c r="P7885" t="s">
        <v>71</v>
      </c>
      <c r="Q7885">
        <v>26</v>
      </c>
      <c r="R7885" t="s">
        <v>71</v>
      </c>
      <c r="S7885">
        <v>0.88</v>
      </c>
      <c r="T7885" t="s">
        <v>71</v>
      </c>
      <c r="U7885">
        <v>27.26</v>
      </c>
      <c r="V7885" t="s">
        <v>71</v>
      </c>
      <c r="W7885">
        <v>27.08</v>
      </c>
      <c r="X7885" t="s">
        <v>71</v>
      </c>
      <c r="Y7885">
        <v>51.81</v>
      </c>
      <c r="AA7885">
        <v>39.630000000000003</v>
      </c>
      <c r="AC7885">
        <v>40.020000000000003</v>
      </c>
      <c r="AE7885">
        <v>10.7</v>
      </c>
      <c r="AF7885" t="s">
        <v>71</v>
      </c>
      <c r="AG7885">
        <v>7.23</v>
      </c>
      <c r="AH7885" t="s">
        <v>71</v>
      </c>
      <c r="AS7885">
        <v>2.09</v>
      </c>
      <c r="AT7885" t="s">
        <v>71</v>
      </c>
    </row>
    <row r="7886" spans="1:46" x14ac:dyDescent="0.2">
      <c r="A7886" t="s">
        <v>238</v>
      </c>
      <c r="B7886" t="s">
        <v>239</v>
      </c>
      <c r="C7886">
        <f>-70.18260056 / 41.74258839</f>
        <v>-1.6813188464569002</v>
      </c>
      <c r="D7886" t="s">
        <v>240</v>
      </c>
      <c r="E7886" t="s">
        <v>70</v>
      </c>
      <c r="F7886" s="1">
        <v>41148</v>
      </c>
      <c r="G7886">
        <v>1</v>
      </c>
      <c r="O7886">
        <v>8.0399999999999991</v>
      </c>
      <c r="P7886" t="s">
        <v>71</v>
      </c>
      <c r="Q7886">
        <v>26</v>
      </c>
      <c r="R7886" t="s">
        <v>71</v>
      </c>
    </row>
    <row r="7887" spans="1:46" x14ac:dyDescent="0.2">
      <c r="A7887" t="s">
        <v>238</v>
      </c>
      <c r="B7887" t="s">
        <v>239</v>
      </c>
      <c r="C7887">
        <f>-70.18260056 / 41.74258839</f>
        <v>-1.6813188464569002</v>
      </c>
      <c r="D7887" t="s">
        <v>240</v>
      </c>
      <c r="E7887" t="s">
        <v>70</v>
      </c>
      <c r="F7887" s="1">
        <v>41148</v>
      </c>
      <c r="G7887">
        <v>2</v>
      </c>
      <c r="O7887">
        <v>8.01</v>
      </c>
      <c r="P7887" t="s">
        <v>71</v>
      </c>
      <c r="Q7887">
        <v>26</v>
      </c>
      <c r="R7887" t="s">
        <v>71</v>
      </c>
    </row>
    <row r="7888" spans="1:46" x14ac:dyDescent="0.2">
      <c r="A7888" t="s">
        <v>238</v>
      </c>
      <c r="B7888" t="s">
        <v>239</v>
      </c>
      <c r="C7888">
        <f>-70.18260056 / 41.74258839</f>
        <v>-1.6813188464569002</v>
      </c>
      <c r="D7888" t="s">
        <v>240</v>
      </c>
      <c r="E7888" t="s">
        <v>70</v>
      </c>
      <c r="F7888" s="1">
        <v>41148</v>
      </c>
      <c r="G7888">
        <v>3</v>
      </c>
      <c r="K7888">
        <v>2.61</v>
      </c>
      <c r="L7888" t="s">
        <v>71</v>
      </c>
      <c r="O7888">
        <v>7.84</v>
      </c>
      <c r="P7888" t="s">
        <v>71</v>
      </c>
      <c r="Q7888">
        <v>26</v>
      </c>
      <c r="R7888" t="s">
        <v>71</v>
      </c>
      <c r="S7888">
        <v>0.51</v>
      </c>
      <c r="T7888" t="s">
        <v>71</v>
      </c>
      <c r="U7888">
        <v>15.8</v>
      </c>
      <c r="V7888" t="s">
        <v>71</v>
      </c>
      <c r="W7888">
        <v>26.79</v>
      </c>
      <c r="X7888" t="s">
        <v>71</v>
      </c>
      <c r="Y7888">
        <v>43.95</v>
      </c>
      <c r="AA7888">
        <v>40.01</v>
      </c>
      <c r="AE7888">
        <v>10.7</v>
      </c>
      <c r="AF7888" t="s">
        <v>71</v>
      </c>
      <c r="AG7888">
        <v>7.11</v>
      </c>
      <c r="AH7888" t="s">
        <v>71</v>
      </c>
      <c r="AS7888">
        <v>2.61</v>
      </c>
      <c r="AT7888" t="s">
        <v>71</v>
      </c>
    </row>
    <row r="7889" spans="1:46" x14ac:dyDescent="0.2">
      <c r="A7889" t="s">
        <v>238</v>
      </c>
      <c r="B7889" t="s">
        <v>239</v>
      </c>
      <c r="C7889">
        <f>-70.18260056 / 41.74258839</f>
        <v>-1.6813188464569002</v>
      </c>
      <c r="D7889" t="s">
        <v>240</v>
      </c>
      <c r="E7889" t="s">
        <v>70</v>
      </c>
      <c r="F7889" s="1">
        <v>41148</v>
      </c>
      <c r="G7889">
        <v>4</v>
      </c>
      <c r="O7889">
        <v>7.83</v>
      </c>
      <c r="P7889" t="s">
        <v>71</v>
      </c>
      <c r="Q7889">
        <v>25.9</v>
      </c>
      <c r="R7889" t="s">
        <v>71</v>
      </c>
    </row>
    <row r="7890" spans="1:46" x14ac:dyDescent="0.2">
      <c r="A7890" t="s">
        <v>238</v>
      </c>
      <c r="B7890" t="s">
        <v>239</v>
      </c>
      <c r="C7890">
        <f>-70.18260056 / 41.74258839</f>
        <v>-1.6813188464569002</v>
      </c>
      <c r="D7890" t="s">
        <v>240</v>
      </c>
      <c r="E7890" t="s">
        <v>70</v>
      </c>
      <c r="F7890" s="1">
        <v>41148</v>
      </c>
      <c r="G7890">
        <v>5</v>
      </c>
      <c r="O7890">
        <v>7.81</v>
      </c>
      <c r="P7890" t="s">
        <v>71</v>
      </c>
      <c r="Q7890">
        <v>25.9</v>
      </c>
      <c r="R7890" t="s">
        <v>71</v>
      </c>
    </row>
    <row r="7891" spans="1:46" x14ac:dyDescent="0.2">
      <c r="A7891" t="s">
        <v>238</v>
      </c>
      <c r="B7891" t="s">
        <v>239</v>
      </c>
      <c r="C7891">
        <f>-70.18260056 / 41.74258839</f>
        <v>-1.6813188464569002</v>
      </c>
      <c r="D7891" t="s">
        <v>240</v>
      </c>
      <c r="E7891" t="s">
        <v>70</v>
      </c>
      <c r="F7891" s="1">
        <v>41148</v>
      </c>
      <c r="G7891">
        <v>6</v>
      </c>
      <c r="O7891">
        <v>7.71</v>
      </c>
      <c r="P7891" t="s">
        <v>71</v>
      </c>
      <c r="Q7891">
        <v>25.7</v>
      </c>
      <c r="R7891" t="s">
        <v>71</v>
      </c>
    </row>
    <row r="7892" spans="1:46" x14ac:dyDescent="0.2">
      <c r="A7892" t="s">
        <v>238</v>
      </c>
      <c r="B7892" t="s">
        <v>239</v>
      </c>
      <c r="C7892">
        <f>-70.18260056 / 41.74258839</f>
        <v>-1.6813188464569002</v>
      </c>
      <c r="D7892" t="s">
        <v>240</v>
      </c>
      <c r="E7892" t="s">
        <v>70</v>
      </c>
      <c r="F7892" s="1">
        <v>41148</v>
      </c>
      <c r="G7892">
        <v>7</v>
      </c>
      <c r="O7892">
        <v>6.6</v>
      </c>
      <c r="P7892" t="s">
        <v>71</v>
      </c>
      <c r="Q7892">
        <v>24.4</v>
      </c>
      <c r="R7892" t="s">
        <v>71</v>
      </c>
    </row>
    <row r="7893" spans="1:46" x14ac:dyDescent="0.2">
      <c r="A7893" t="s">
        <v>238</v>
      </c>
      <c r="B7893" t="s">
        <v>239</v>
      </c>
      <c r="C7893">
        <f>-70.18260056 / 41.74258839</f>
        <v>-1.6813188464569002</v>
      </c>
      <c r="D7893" t="s">
        <v>240</v>
      </c>
      <c r="E7893" t="s">
        <v>70</v>
      </c>
      <c r="F7893" s="1">
        <v>41148</v>
      </c>
      <c r="G7893">
        <v>8</v>
      </c>
      <c r="O7893">
        <v>3.2</v>
      </c>
      <c r="P7893" t="s">
        <v>71</v>
      </c>
      <c r="Q7893">
        <v>22.1</v>
      </c>
      <c r="R7893" t="s">
        <v>71</v>
      </c>
    </row>
    <row r="7894" spans="1:46" x14ac:dyDescent="0.2">
      <c r="A7894" t="s">
        <v>238</v>
      </c>
      <c r="B7894" t="s">
        <v>239</v>
      </c>
      <c r="C7894">
        <f>-70.18260056 / 41.74258839</f>
        <v>-1.6813188464569002</v>
      </c>
      <c r="D7894" t="s">
        <v>240</v>
      </c>
      <c r="E7894" t="s">
        <v>70</v>
      </c>
      <c r="F7894" s="1">
        <v>41148</v>
      </c>
      <c r="G7894">
        <v>9</v>
      </c>
      <c r="K7894">
        <v>5.09</v>
      </c>
      <c r="L7894" t="s">
        <v>71</v>
      </c>
      <c r="O7894">
        <v>0.76</v>
      </c>
      <c r="P7894" t="s">
        <v>71</v>
      </c>
      <c r="Q7894">
        <v>19.8</v>
      </c>
      <c r="R7894" t="s">
        <v>71</v>
      </c>
      <c r="S7894">
        <v>0.51</v>
      </c>
      <c r="T7894" t="s">
        <v>71</v>
      </c>
      <c r="U7894">
        <v>15.8</v>
      </c>
      <c r="V7894" t="s">
        <v>71</v>
      </c>
      <c r="W7894">
        <v>25.36</v>
      </c>
      <c r="X7894" t="s">
        <v>71</v>
      </c>
      <c r="Y7894">
        <v>43.95</v>
      </c>
      <c r="AA7894">
        <v>46.56</v>
      </c>
      <c r="AE7894">
        <v>13</v>
      </c>
      <c r="AF7894" t="s">
        <v>71</v>
      </c>
      <c r="AG7894">
        <v>6.51</v>
      </c>
      <c r="AH7894" t="s">
        <v>71</v>
      </c>
      <c r="AS7894">
        <v>3.1</v>
      </c>
      <c r="AT7894" t="s">
        <v>71</v>
      </c>
    </row>
    <row r="7895" spans="1:46" x14ac:dyDescent="0.2">
      <c r="A7895" t="s">
        <v>238</v>
      </c>
      <c r="B7895" t="s">
        <v>239</v>
      </c>
      <c r="C7895">
        <f>-70.18260056 / 41.74258839</f>
        <v>-1.6813188464569002</v>
      </c>
      <c r="D7895" t="s">
        <v>240</v>
      </c>
      <c r="E7895" t="s">
        <v>70</v>
      </c>
      <c r="F7895" s="1">
        <v>41148</v>
      </c>
      <c r="G7895">
        <v>10</v>
      </c>
      <c r="O7895">
        <v>0.43</v>
      </c>
      <c r="P7895" t="s">
        <v>71</v>
      </c>
      <c r="Q7895">
        <v>17.5</v>
      </c>
      <c r="R7895" t="s">
        <v>71</v>
      </c>
    </row>
    <row r="7896" spans="1:46" x14ac:dyDescent="0.2">
      <c r="A7896" t="s">
        <v>238</v>
      </c>
      <c r="B7896" t="s">
        <v>239</v>
      </c>
      <c r="C7896">
        <f>-70.18260056 / 41.74258839</f>
        <v>-1.6813188464569002</v>
      </c>
      <c r="D7896" t="s">
        <v>240</v>
      </c>
      <c r="E7896" t="s">
        <v>70</v>
      </c>
      <c r="F7896" s="1">
        <v>41148</v>
      </c>
      <c r="G7896">
        <v>11</v>
      </c>
      <c r="O7896">
        <v>0.24</v>
      </c>
      <c r="P7896" t="s">
        <v>71</v>
      </c>
      <c r="Q7896">
        <v>15.5</v>
      </c>
      <c r="R7896" t="s">
        <v>71</v>
      </c>
    </row>
    <row r="7897" spans="1:46" x14ac:dyDescent="0.2">
      <c r="A7897" t="s">
        <v>238</v>
      </c>
      <c r="B7897" t="s">
        <v>239</v>
      </c>
      <c r="C7897">
        <f>-70.18260056 / 41.74258839</f>
        <v>-1.6813188464569002</v>
      </c>
      <c r="D7897" t="s">
        <v>240</v>
      </c>
      <c r="E7897" t="s">
        <v>70</v>
      </c>
      <c r="F7897" s="1">
        <v>41148</v>
      </c>
      <c r="G7897">
        <v>12</v>
      </c>
      <c r="K7897">
        <v>0.03</v>
      </c>
      <c r="L7897" t="s">
        <v>71</v>
      </c>
      <c r="O7897">
        <v>0.11</v>
      </c>
      <c r="P7897" t="s">
        <v>71</v>
      </c>
      <c r="Q7897">
        <v>13.9</v>
      </c>
      <c r="R7897" t="s">
        <v>71</v>
      </c>
      <c r="S7897">
        <v>1.44</v>
      </c>
      <c r="T7897" t="s">
        <v>71</v>
      </c>
      <c r="U7897">
        <v>44.6</v>
      </c>
      <c r="V7897" t="s">
        <v>71</v>
      </c>
      <c r="W7897">
        <v>46.07</v>
      </c>
      <c r="X7897" t="s">
        <v>71</v>
      </c>
      <c r="Y7897">
        <v>58.91</v>
      </c>
      <c r="AA7897">
        <v>-5.59</v>
      </c>
      <c r="AE7897">
        <v>20.3</v>
      </c>
      <c r="AF7897" t="s">
        <v>71</v>
      </c>
      <c r="AG7897">
        <v>6.4</v>
      </c>
      <c r="AH7897" t="s">
        <v>71</v>
      </c>
      <c r="AS7897">
        <v>78.069999999999993</v>
      </c>
      <c r="AT7897" t="s">
        <v>71</v>
      </c>
    </row>
    <row r="7898" spans="1:46" x14ac:dyDescent="0.2">
      <c r="A7898" t="s">
        <v>238</v>
      </c>
      <c r="B7898" t="s">
        <v>239</v>
      </c>
      <c r="C7898">
        <f>-70.18260056 / 41.74258839</f>
        <v>-1.6813188464569002</v>
      </c>
      <c r="D7898" t="s">
        <v>240</v>
      </c>
      <c r="E7898" t="s">
        <v>70</v>
      </c>
      <c r="F7898" s="1">
        <v>41148</v>
      </c>
      <c r="G7898">
        <v>13</v>
      </c>
      <c r="K7898">
        <v>0.03</v>
      </c>
      <c r="L7898" t="s">
        <v>71</v>
      </c>
      <c r="O7898">
        <v>0.1</v>
      </c>
      <c r="P7898" t="s">
        <v>71</v>
      </c>
      <c r="Q7898">
        <v>13.1</v>
      </c>
      <c r="R7898" t="s">
        <v>71</v>
      </c>
      <c r="S7898">
        <v>2.56</v>
      </c>
      <c r="T7898" t="s">
        <v>71</v>
      </c>
      <c r="U7898">
        <v>79.290000000000006</v>
      </c>
      <c r="V7898" t="s">
        <v>71</v>
      </c>
      <c r="W7898">
        <v>69.37</v>
      </c>
      <c r="X7898" t="s">
        <v>71</v>
      </c>
      <c r="Y7898">
        <v>67.209999999999994</v>
      </c>
      <c r="AA7898">
        <v>-5.59</v>
      </c>
      <c r="AE7898">
        <v>24.2</v>
      </c>
      <c r="AF7898" t="s">
        <v>71</v>
      </c>
      <c r="AG7898">
        <v>6.45</v>
      </c>
      <c r="AH7898" t="s">
        <v>71</v>
      </c>
      <c r="AS7898">
        <v>67.66</v>
      </c>
      <c r="AT7898" t="s">
        <v>71</v>
      </c>
    </row>
    <row r="7899" spans="1:46" x14ac:dyDescent="0.2">
      <c r="A7899" t="s">
        <v>238</v>
      </c>
      <c r="B7899" t="s">
        <v>239</v>
      </c>
      <c r="C7899">
        <f>-70.18260056 / 41.74258839</f>
        <v>-1.6813188464569002</v>
      </c>
      <c r="D7899" t="s">
        <v>240</v>
      </c>
      <c r="E7899" t="s">
        <v>70</v>
      </c>
      <c r="F7899" s="1">
        <v>41514</v>
      </c>
      <c r="G7899">
        <v>0.5</v>
      </c>
      <c r="I7899">
        <v>14.5</v>
      </c>
      <c r="J7899" t="s">
        <v>71</v>
      </c>
      <c r="K7899">
        <v>1.81</v>
      </c>
      <c r="L7899" t="s">
        <v>71</v>
      </c>
      <c r="M7899">
        <v>4.5</v>
      </c>
      <c r="N7899" t="s">
        <v>71</v>
      </c>
      <c r="O7899">
        <v>7.73</v>
      </c>
      <c r="P7899" t="s">
        <v>71</v>
      </c>
      <c r="Q7899">
        <v>22.1</v>
      </c>
      <c r="R7899" t="s">
        <v>71</v>
      </c>
      <c r="S7899">
        <v>7.0000000000000007E-2</v>
      </c>
      <c r="T7899" t="s">
        <v>71</v>
      </c>
      <c r="U7899">
        <v>2.17</v>
      </c>
      <c r="V7899" t="s">
        <v>71</v>
      </c>
      <c r="W7899">
        <v>28.74</v>
      </c>
      <c r="X7899" t="s">
        <v>71</v>
      </c>
      <c r="Y7899">
        <v>15.32</v>
      </c>
      <c r="AA7899">
        <v>36.42</v>
      </c>
      <c r="AC7899">
        <v>38.33</v>
      </c>
      <c r="AE7899">
        <v>12</v>
      </c>
      <c r="AF7899" t="s">
        <v>71</v>
      </c>
      <c r="AG7899">
        <v>7.1</v>
      </c>
      <c r="AH7899" t="s">
        <v>71</v>
      </c>
      <c r="AS7899">
        <v>0.68</v>
      </c>
      <c r="AT7899" t="s">
        <v>71</v>
      </c>
    </row>
    <row r="7900" spans="1:46" x14ac:dyDescent="0.2">
      <c r="A7900" t="s">
        <v>238</v>
      </c>
      <c r="B7900" t="s">
        <v>239</v>
      </c>
      <c r="C7900">
        <f>-70.18260056 / 41.74258839</f>
        <v>-1.6813188464569002</v>
      </c>
      <c r="D7900" t="s">
        <v>240</v>
      </c>
      <c r="E7900" t="s">
        <v>70</v>
      </c>
      <c r="F7900" s="1">
        <v>41514</v>
      </c>
      <c r="G7900">
        <v>1</v>
      </c>
      <c r="O7900">
        <v>7.7</v>
      </c>
      <c r="P7900" t="s">
        <v>71</v>
      </c>
      <c r="Q7900">
        <v>23.8</v>
      </c>
      <c r="R7900" t="s">
        <v>71</v>
      </c>
    </row>
    <row r="7901" spans="1:46" x14ac:dyDescent="0.2">
      <c r="A7901" t="s">
        <v>238</v>
      </c>
      <c r="B7901" t="s">
        <v>239</v>
      </c>
      <c r="C7901">
        <f>-70.18260056 / 41.74258839</f>
        <v>-1.6813188464569002</v>
      </c>
      <c r="D7901" t="s">
        <v>240</v>
      </c>
      <c r="E7901" t="s">
        <v>70</v>
      </c>
      <c r="F7901" s="1">
        <v>41514</v>
      </c>
      <c r="G7901">
        <v>2</v>
      </c>
      <c r="O7901">
        <v>7.72</v>
      </c>
      <c r="P7901" t="s">
        <v>71</v>
      </c>
      <c r="Q7901">
        <v>23.8</v>
      </c>
      <c r="R7901" t="s">
        <v>71</v>
      </c>
    </row>
    <row r="7902" spans="1:46" x14ac:dyDescent="0.2">
      <c r="A7902" t="s">
        <v>238</v>
      </c>
      <c r="B7902" t="s">
        <v>239</v>
      </c>
      <c r="C7902">
        <f>-70.18260056 / 41.74258839</f>
        <v>-1.6813188464569002</v>
      </c>
      <c r="D7902" t="s">
        <v>240</v>
      </c>
      <c r="E7902" t="s">
        <v>70</v>
      </c>
      <c r="F7902" s="1">
        <v>41514</v>
      </c>
      <c r="G7902">
        <v>3</v>
      </c>
      <c r="K7902">
        <v>1.69</v>
      </c>
      <c r="L7902" t="s">
        <v>71</v>
      </c>
      <c r="O7902">
        <v>7.7</v>
      </c>
      <c r="P7902" t="s">
        <v>71</v>
      </c>
      <c r="Q7902">
        <v>23.8</v>
      </c>
      <c r="R7902" t="s">
        <v>71</v>
      </c>
      <c r="S7902">
        <v>0.6</v>
      </c>
      <c r="T7902" t="s">
        <v>71</v>
      </c>
      <c r="U7902">
        <v>18.579999999999998</v>
      </c>
      <c r="V7902" t="s">
        <v>71</v>
      </c>
      <c r="W7902">
        <v>26.15</v>
      </c>
      <c r="X7902" t="s">
        <v>71</v>
      </c>
      <c r="Y7902">
        <v>46.29</v>
      </c>
      <c r="AA7902">
        <v>35.75</v>
      </c>
      <c r="AE7902">
        <v>12.5</v>
      </c>
      <c r="AF7902" t="s">
        <v>71</v>
      </c>
      <c r="AG7902">
        <v>7.1</v>
      </c>
      <c r="AH7902" t="s">
        <v>71</v>
      </c>
      <c r="AS7902">
        <v>1.1000000000000001</v>
      </c>
      <c r="AT7902" t="s">
        <v>71</v>
      </c>
    </row>
    <row r="7903" spans="1:46" x14ac:dyDescent="0.2">
      <c r="A7903" t="s">
        <v>238</v>
      </c>
      <c r="B7903" t="s">
        <v>239</v>
      </c>
      <c r="C7903">
        <f>-70.18260056 / 41.74258839</f>
        <v>-1.6813188464569002</v>
      </c>
      <c r="D7903" t="s">
        <v>240</v>
      </c>
      <c r="E7903" t="s">
        <v>70</v>
      </c>
      <c r="F7903" s="1">
        <v>41514</v>
      </c>
      <c r="G7903">
        <v>4</v>
      </c>
      <c r="O7903">
        <v>7.71</v>
      </c>
      <c r="P7903" t="s">
        <v>71</v>
      </c>
      <c r="Q7903">
        <v>23.8</v>
      </c>
      <c r="R7903" t="s">
        <v>71</v>
      </c>
    </row>
    <row r="7904" spans="1:46" x14ac:dyDescent="0.2">
      <c r="A7904" t="s">
        <v>238</v>
      </c>
      <c r="B7904" t="s">
        <v>239</v>
      </c>
      <c r="C7904">
        <f>-70.18260056 / 41.74258839</f>
        <v>-1.6813188464569002</v>
      </c>
      <c r="D7904" t="s">
        <v>240</v>
      </c>
      <c r="E7904" t="s">
        <v>70</v>
      </c>
      <c r="F7904" s="1">
        <v>41514</v>
      </c>
      <c r="G7904">
        <v>5</v>
      </c>
      <c r="O7904">
        <v>7.55</v>
      </c>
      <c r="P7904" t="s">
        <v>71</v>
      </c>
      <c r="Q7904">
        <v>23.8</v>
      </c>
      <c r="R7904" t="s">
        <v>71</v>
      </c>
    </row>
    <row r="7905" spans="1:46" x14ac:dyDescent="0.2">
      <c r="A7905" t="s">
        <v>238</v>
      </c>
      <c r="B7905" t="s">
        <v>239</v>
      </c>
      <c r="C7905">
        <f>-70.18260056 / 41.74258839</f>
        <v>-1.6813188464569002</v>
      </c>
      <c r="D7905" t="s">
        <v>240</v>
      </c>
      <c r="E7905" t="s">
        <v>70</v>
      </c>
      <c r="F7905" s="1">
        <v>41514</v>
      </c>
      <c r="G7905">
        <v>6</v>
      </c>
      <c r="O7905">
        <v>7.06</v>
      </c>
      <c r="P7905" t="s">
        <v>71</v>
      </c>
      <c r="Q7905">
        <v>23.7</v>
      </c>
      <c r="R7905" t="s">
        <v>71</v>
      </c>
    </row>
    <row r="7906" spans="1:46" x14ac:dyDescent="0.2">
      <c r="A7906" t="s">
        <v>238</v>
      </c>
      <c r="B7906" t="s">
        <v>239</v>
      </c>
      <c r="C7906">
        <f>-70.18260056 / 41.74258839</f>
        <v>-1.6813188464569002</v>
      </c>
      <c r="D7906" t="s">
        <v>240</v>
      </c>
      <c r="E7906" t="s">
        <v>70</v>
      </c>
      <c r="F7906" s="1">
        <v>41514</v>
      </c>
      <c r="G7906">
        <v>7</v>
      </c>
      <c r="O7906">
        <v>4.34</v>
      </c>
      <c r="P7906" t="s">
        <v>71</v>
      </c>
      <c r="Q7906">
        <v>21.5</v>
      </c>
      <c r="R7906" t="s">
        <v>71</v>
      </c>
    </row>
    <row r="7907" spans="1:46" x14ac:dyDescent="0.2">
      <c r="A7907" t="s">
        <v>238</v>
      </c>
      <c r="B7907" t="s">
        <v>239</v>
      </c>
      <c r="C7907">
        <f>-70.18260056 / 41.74258839</f>
        <v>-1.6813188464569002</v>
      </c>
      <c r="D7907" t="s">
        <v>240</v>
      </c>
      <c r="E7907" t="s">
        <v>70</v>
      </c>
      <c r="F7907" s="1">
        <v>41514</v>
      </c>
      <c r="G7907">
        <v>8</v>
      </c>
      <c r="O7907">
        <v>2.27</v>
      </c>
      <c r="P7907" t="s">
        <v>71</v>
      </c>
      <c r="Q7907">
        <v>17.3</v>
      </c>
      <c r="R7907" t="s">
        <v>71</v>
      </c>
    </row>
    <row r="7908" spans="1:46" x14ac:dyDescent="0.2">
      <c r="A7908" t="s">
        <v>238</v>
      </c>
      <c r="B7908" t="s">
        <v>239</v>
      </c>
      <c r="C7908">
        <f>-70.18260056 / 41.74258839</f>
        <v>-1.6813188464569002</v>
      </c>
      <c r="D7908" t="s">
        <v>240</v>
      </c>
      <c r="E7908" t="s">
        <v>70</v>
      </c>
      <c r="F7908" s="1">
        <v>41514</v>
      </c>
      <c r="G7908">
        <v>9</v>
      </c>
      <c r="K7908">
        <v>14.28</v>
      </c>
      <c r="L7908" t="s">
        <v>71</v>
      </c>
      <c r="O7908">
        <v>1.1599999999999999</v>
      </c>
      <c r="P7908" t="s">
        <v>71</v>
      </c>
      <c r="Q7908">
        <v>14.6</v>
      </c>
      <c r="R7908" t="s">
        <v>71</v>
      </c>
      <c r="S7908">
        <v>0.76</v>
      </c>
      <c r="T7908" t="s">
        <v>71</v>
      </c>
      <c r="U7908">
        <v>23.54</v>
      </c>
      <c r="V7908" t="s">
        <v>71</v>
      </c>
      <c r="W7908">
        <v>24.79</v>
      </c>
      <c r="X7908" t="s">
        <v>71</v>
      </c>
      <c r="Y7908">
        <v>49.7</v>
      </c>
      <c r="AA7908">
        <v>56.68</v>
      </c>
      <c r="AE7908">
        <v>14.7</v>
      </c>
      <c r="AF7908" t="s">
        <v>71</v>
      </c>
      <c r="AG7908">
        <v>6.4</v>
      </c>
      <c r="AH7908" t="s">
        <v>71</v>
      </c>
      <c r="AS7908">
        <v>3.29</v>
      </c>
      <c r="AT7908" t="s">
        <v>71</v>
      </c>
    </row>
    <row r="7909" spans="1:46" x14ac:dyDescent="0.2">
      <c r="A7909" t="s">
        <v>238</v>
      </c>
      <c r="B7909" t="s">
        <v>239</v>
      </c>
      <c r="C7909">
        <f>-70.18260056 / 41.74258839</f>
        <v>-1.6813188464569002</v>
      </c>
      <c r="D7909" t="s">
        <v>240</v>
      </c>
      <c r="E7909" t="s">
        <v>70</v>
      </c>
      <c r="F7909" s="1">
        <v>41514</v>
      </c>
      <c r="G7909">
        <v>10</v>
      </c>
      <c r="O7909">
        <v>0.11</v>
      </c>
      <c r="P7909" t="s">
        <v>71</v>
      </c>
      <c r="Q7909">
        <v>12.7</v>
      </c>
      <c r="R7909" t="s">
        <v>71</v>
      </c>
    </row>
    <row r="7910" spans="1:46" x14ac:dyDescent="0.2">
      <c r="A7910" t="s">
        <v>238</v>
      </c>
      <c r="B7910" t="s">
        <v>239</v>
      </c>
      <c r="C7910">
        <f>-70.18260056 / 41.74258839</f>
        <v>-1.6813188464569002</v>
      </c>
      <c r="D7910" t="s">
        <v>240</v>
      </c>
      <c r="E7910" t="s">
        <v>70</v>
      </c>
      <c r="F7910" s="1">
        <v>41514</v>
      </c>
      <c r="G7910">
        <v>11</v>
      </c>
      <c r="O7910">
        <v>0.08</v>
      </c>
      <c r="P7910" t="s">
        <v>71</v>
      </c>
      <c r="Q7910">
        <v>11.1</v>
      </c>
      <c r="R7910" t="s">
        <v>71</v>
      </c>
    </row>
    <row r="7911" spans="1:46" x14ac:dyDescent="0.2">
      <c r="A7911" t="s">
        <v>238</v>
      </c>
      <c r="B7911" t="s">
        <v>239</v>
      </c>
      <c r="C7911">
        <f>-70.18260056 / 41.74258839</f>
        <v>-1.6813188464569002</v>
      </c>
      <c r="D7911" t="s">
        <v>240</v>
      </c>
      <c r="E7911" t="s">
        <v>70</v>
      </c>
      <c r="F7911" s="1">
        <v>41514</v>
      </c>
      <c r="G7911">
        <v>12</v>
      </c>
      <c r="K7911">
        <v>0.03</v>
      </c>
      <c r="L7911" t="s">
        <v>71</v>
      </c>
      <c r="O7911">
        <v>7.0000000000000007E-2</v>
      </c>
      <c r="P7911" t="s">
        <v>71</v>
      </c>
      <c r="Q7911">
        <v>10.3</v>
      </c>
      <c r="R7911" t="s">
        <v>71</v>
      </c>
      <c r="S7911">
        <v>1.74</v>
      </c>
      <c r="T7911" t="s">
        <v>71</v>
      </c>
      <c r="U7911">
        <v>53.89</v>
      </c>
      <c r="V7911" t="s">
        <v>71</v>
      </c>
      <c r="W7911">
        <v>70.11</v>
      </c>
      <c r="X7911" t="s">
        <v>71</v>
      </c>
      <c r="Y7911">
        <v>61.64</v>
      </c>
      <c r="AA7911">
        <v>-5.59</v>
      </c>
      <c r="AE7911">
        <v>21</v>
      </c>
      <c r="AF7911" t="s">
        <v>71</v>
      </c>
      <c r="AG7911">
        <v>6.3</v>
      </c>
      <c r="AH7911" t="s">
        <v>71</v>
      </c>
      <c r="AS7911">
        <v>39.06</v>
      </c>
      <c r="AT7911" t="s">
        <v>71</v>
      </c>
    </row>
    <row r="7912" spans="1:46" x14ac:dyDescent="0.2">
      <c r="A7912" t="s">
        <v>238</v>
      </c>
      <c r="B7912" t="s">
        <v>239</v>
      </c>
      <c r="C7912">
        <f>-70.18260056 / 41.74258839</f>
        <v>-1.6813188464569002</v>
      </c>
      <c r="D7912" t="s">
        <v>240</v>
      </c>
      <c r="E7912" t="s">
        <v>70</v>
      </c>
      <c r="F7912" s="1">
        <v>41514</v>
      </c>
      <c r="G7912">
        <v>13</v>
      </c>
      <c r="O7912">
        <v>7.0000000000000007E-2</v>
      </c>
      <c r="P7912" t="s">
        <v>71</v>
      </c>
      <c r="Q7912">
        <v>9.9</v>
      </c>
      <c r="R7912" t="s">
        <v>71</v>
      </c>
    </row>
    <row r="7913" spans="1:46" x14ac:dyDescent="0.2">
      <c r="A7913" t="s">
        <v>238</v>
      </c>
      <c r="B7913" t="s">
        <v>239</v>
      </c>
      <c r="C7913">
        <f>-70.18260056 / 41.74258839</f>
        <v>-1.6813188464569002</v>
      </c>
      <c r="D7913" t="s">
        <v>240</v>
      </c>
      <c r="E7913" t="s">
        <v>70</v>
      </c>
      <c r="F7913" s="1">
        <v>41514</v>
      </c>
      <c r="G7913">
        <v>13.5</v>
      </c>
      <c r="K7913">
        <v>0.03</v>
      </c>
      <c r="L7913" t="s">
        <v>71</v>
      </c>
      <c r="O7913">
        <v>7.0000000000000007E-2</v>
      </c>
      <c r="P7913" t="s">
        <v>71</v>
      </c>
      <c r="Q7913">
        <v>9.8000000000000007</v>
      </c>
      <c r="R7913" t="s">
        <v>71</v>
      </c>
      <c r="S7913">
        <v>1.52</v>
      </c>
      <c r="T7913" t="s">
        <v>71</v>
      </c>
      <c r="U7913">
        <v>47.08</v>
      </c>
      <c r="V7913" t="s">
        <v>71</v>
      </c>
      <c r="W7913">
        <v>111.33</v>
      </c>
      <c r="X7913" t="s">
        <v>71</v>
      </c>
      <c r="Y7913">
        <v>59.69</v>
      </c>
      <c r="AA7913">
        <v>-5.59</v>
      </c>
      <c r="AE7913">
        <v>21.1</v>
      </c>
      <c r="AF7913" t="s">
        <v>71</v>
      </c>
      <c r="AG7913">
        <v>6.3</v>
      </c>
      <c r="AH7913" t="s">
        <v>71</v>
      </c>
      <c r="AS7913">
        <v>41.98</v>
      </c>
      <c r="AT7913" t="s">
        <v>71</v>
      </c>
    </row>
    <row r="7914" spans="1:46" x14ac:dyDescent="0.2">
      <c r="A7914" t="s">
        <v>238</v>
      </c>
      <c r="B7914" t="s">
        <v>239</v>
      </c>
      <c r="C7914">
        <f>-70.18260056 / 41.74258839</f>
        <v>-1.6813188464569002</v>
      </c>
      <c r="D7914" t="s">
        <v>240</v>
      </c>
      <c r="E7914" t="s">
        <v>70</v>
      </c>
      <c r="F7914" s="1">
        <v>41876</v>
      </c>
      <c r="G7914">
        <v>0.5</v>
      </c>
      <c r="I7914">
        <v>14.14</v>
      </c>
      <c r="J7914" t="s">
        <v>71</v>
      </c>
      <c r="K7914">
        <v>4.66</v>
      </c>
      <c r="L7914" t="s">
        <v>71</v>
      </c>
      <c r="M7914">
        <v>4.45</v>
      </c>
      <c r="N7914" t="s">
        <v>71</v>
      </c>
      <c r="O7914">
        <v>8.5</v>
      </c>
      <c r="P7914" t="s">
        <v>71</v>
      </c>
      <c r="Q7914">
        <v>24</v>
      </c>
      <c r="R7914" t="s">
        <v>71</v>
      </c>
      <c r="S7914">
        <v>0.36</v>
      </c>
      <c r="T7914" t="s">
        <v>71</v>
      </c>
      <c r="U7914">
        <v>11.15</v>
      </c>
      <c r="V7914" t="s">
        <v>71</v>
      </c>
      <c r="W7914">
        <v>23.56</v>
      </c>
      <c r="X7914" t="s">
        <v>71</v>
      </c>
      <c r="Y7914">
        <v>38.92</v>
      </c>
      <c r="AA7914">
        <v>45.7</v>
      </c>
      <c r="AC7914">
        <v>38.49</v>
      </c>
      <c r="AE7914">
        <v>10.199999999999999</v>
      </c>
      <c r="AF7914" t="s">
        <v>71</v>
      </c>
      <c r="AG7914">
        <v>7.22</v>
      </c>
      <c r="AH7914" t="s">
        <v>71</v>
      </c>
      <c r="AS7914">
        <v>1.42</v>
      </c>
      <c r="AT7914" t="s">
        <v>71</v>
      </c>
    </row>
    <row r="7915" spans="1:46" x14ac:dyDescent="0.2">
      <c r="A7915" t="s">
        <v>238</v>
      </c>
      <c r="B7915" t="s">
        <v>239</v>
      </c>
      <c r="C7915">
        <f>-70.18260056 / 41.74258839</f>
        <v>-1.6813188464569002</v>
      </c>
      <c r="D7915" t="s">
        <v>240</v>
      </c>
      <c r="E7915" t="s">
        <v>70</v>
      </c>
      <c r="F7915" s="1">
        <v>41876</v>
      </c>
      <c r="G7915">
        <v>1</v>
      </c>
      <c r="K7915" t="s">
        <v>173</v>
      </c>
      <c r="L7915" t="s">
        <v>150</v>
      </c>
      <c r="O7915">
        <v>8.52</v>
      </c>
      <c r="P7915" t="s">
        <v>71</v>
      </c>
      <c r="Q7915">
        <v>24</v>
      </c>
      <c r="R7915" t="s">
        <v>71</v>
      </c>
      <c r="S7915" t="s">
        <v>173</v>
      </c>
      <c r="T7915" t="s">
        <v>150</v>
      </c>
      <c r="W7915" t="s">
        <v>173</v>
      </c>
      <c r="X7915" t="s">
        <v>150</v>
      </c>
      <c r="AE7915" t="s">
        <v>173</v>
      </c>
      <c r="AF7915" t="s">
        <v>150</v>
      </c>
      <c r="AG7915" t="s">
        <v>173</v>
      </c>
      <c r="AH7915" t="s">
        <v>150</v>
      </c>
      <c r="AS7915" t="s">
        <v>173</v>
      </c>
      <c r="AT7915" t="s">
        <v>150</v>
      </c>
    </row>
    <row r="7916" spans="1:46" x14ac:dyDescent="0.2">
      <c r="A7916" t="s">
        <v>238</v>
      </c>
      <c r="B7916" t="s">
        <v>239</v>
      </c>
      <c r="C7916">
        <f>-70.18260056 / 41.74258839</f>
        <v>-1.6813188464569002</v>
      </c>
      <c r="D7916" t="s">
        <v>240</v>
      </c>
      <c r="E7916" t="s">
        <v>70</v>
      </c>
      <c r="F7916" s="1">
        <v>41876</v>
      </c>
      <c r="G7916">
        <v>2</v>
      </c>
      <c r="K7916" t="s">
        <v>173</v>
      </c>
      <c r="L7916" t="s">
        <v>150</v>
      </c>
      <c r="O7916">
        <v>8.51</v>
      </c>
      <c r="P7916" t="s">
        <v>71</v>
      </c>
      <c r="Q7916">
        <v>24</v>
      </c>
      <c r="R7916" t="s">
        <v>71</v>
      </c>
      <c r="S7916" t="s">
        <v>173</v>
      </c>
      <c r="T7916" t="s">
        <v>150</v>
      </c>
      <c r="W7916" t="s">
        <v>173</v>
      </c>
      <c r="X7916" t="s">
        <v>150</v>
      </c>
      <c r="AE7916" t="s">
        <v>173</v>
      </c>
      <c r="AF7916" t="s">
        <v>150</v>
      </c>
      <c r="AG7916" t="s">
        <v>173</v>
      </c>
      <c r="AH7916" t="s">
        <v>150</v>
      </c>
      <c r="AS7916" t="s">
        <v>173</v>
      </c>
      <c r="AT7916" t="s">
        <v>150</v>
      </c>
    </row>
    <row r="7917" spans="1:46" x14ac:dyDescent="0.2">
      <c r="A7917" t="s">
        <v>238</v>
      </c>
      <c r="B7917" t="s">
        <v>239</v>
      </c>
      <c r="C7917">
        <f>-70.18260056 / 41.74258839</f>
        <v>-1.6813188464569002</v>
      </c>
      <c r="D7917" t="s">
        <v>240</v>
      </c>
      <c r="E7917" t="s">
        <v>70</v>
      </c>
      <c r="F7917" s="1">
        <v>41876</v>
      </c>
      <c r="G7917">
        <v>3</v>
      </c>
      <c r="K7917">
        <v>4.68</v>
      </c>
      <c r="L7917" t="s">
        <v>71</v>
      </c>
      <c r="O7917">
        <v>8.5</v>
      </c>
      <c r="P7917" t="s">
        <v>71</v>
      </c>
      <c r="Q7917">
        <v>23.9</v>
      </c>
      <c r="R7917" t="s">
        <v>71</v>
      </c>
      <c r="S7917">
        <v>0.33</v>
      </c>
      <c r="T7917" t="s">
        <v>71</v>
      </c>
      <c r="U7917">
        <v>10.220000000000001</v>
      </c>
      <c r="V7917" t="s">
        <v>71</v>
      </c>
      <c r="W7917">
        <v>24.7</v>
      </c>
      <c r="X7917" t="s">
        <v>71</v>
      </c>
      <c r="Y7917">
        <v>37.67</v>
      </c>
      <c r="AA7917">
        <v>45.74</v>
      </c>
      <c r="AE7917">
        <v>9.9</v>
      </c>
      <c r="AF7917" t="s">
        <v>71</v>
      </c>
      <c r="AG7917">
        <v>7.24</v>
      </c>
      <c r="AH7917" t="s">
        <v>71</v>
      </c>
      <c r="AS7917">
        <v>0.73</v>
      </c>
      <c r="AT7917" t="s">
        <v>71</v>
      </c>
    </row>
    <row r="7918" spans="1:46" x14ac:dyDescent="0.2">
      <c r="A7918" t="s">
        <v>238</v>
      </c>
      <c r="B7918" t="s">
        <v>239</v>
      </c>
      <c r="C7918">
        <f>-70.18260056 / 41.74258839</f>
        <v>-1.6813188464569002</v>
      </c>
      <c r="D7918" t="s">
        <v>240</v>
      </c>
      <c r="E7918" t="s">
        <v>70</v>
      </c>
      <c r="F7918" s="1">
        <v>41876</v>
      </c>
      <c r="G7918">
        <v>4</v>
      </c>
      <c r="K7918" t="s">
        <v>173</v>
      </c>
      <c r="L7918" t="s">
        <v>150</v>
      </c>
      <c r="O7918">
        <v>8.48</v>
      </c>
      <c r="P7918" t="s">
        <v>71</v>
      </c>
      <c r="Q7918">
        <v>23.9</v>
      </c>
      <c r="R7918" t="s">
        <v>71</v>
      </c>
      <c r="S7918" t="s">
        <v>173</v>
      </c>
      <c r="T7918" t="s">
        <v>150</v>
      </c>
      <c r="W7918" t="s">
        <v>173</v>
      </c>
      <c r="X7918" t="s">
        <v>150</v>
      </c>
      <c r="AE7918" t="s">
        <v>173</v>
      </c>
      <c r="AF7918" t="s">
        <v>150</v>
      </c>
      <c r="AG7918" t="s">
        <v>173</v>
      </c>
      <c r="AH7918" t="s">
        <v>150</v>
      </c>
      <c r="AS7918" t="s">
        <v>173</v>
      </c>
      <c r="AT7918" t="s">
        <v>150</v>
      </c>
    </row>
    <row r="7919" spans="1:46" x14ac:dyDescent="0.2">
      <c r="A7919" t="s">
        <v>238</v>
      </c>
      <c r="B7919" t="s">
        <v>239</v>
      </c>
      <c r="C7919">
        <f>-70.18260056 / 41.74258839</f>
        <v>-1.6813188464569002</v>
      </c>
      <c r="D7919" t="s">
        <v>240</v>
      </c>
      <c r="E7919" t="s">
        <v>70</v>
      </c>
      <c r="F7919" s="1">
        <v>41876</v>
      </c>
      <c r="G7919">
        <v>5</v>
      </c>
      <c r="K7919" t="s">
        <v>173</v>
      </c>
      <c r="L7919" t="s">
        <v>150</v>
      </c>
      <c r="O7919">
        <v>8.4600000000000009</v>
      </c>
      <c r="P7919" t="s">
        <v>71</v>
      </c>
      <c r="Q7919">
        <v>23.9</v>
      </c>
      <c r="R7919" t="s">
        <v>71</v>
      </c>
      <c r="S7919" t="s">
        <v>173</v>
      </c>
      <c r="T7919" t="s">
        <v>150</v>
      </c>
      <c r="W7919" t="s">
        <v>173</v>
      </c>
      <c r="X7919" t="s">
        <v>150</v>
      </c>
      <c r="AE7919" t="s">
        <v>173</v>
      </c>
      <c r="AF7919" t="s">
        <v>150</v>
      </c>
      <c r="AG7919" t="s">
        <v>173</v>
      </c>
      <c r="AH7919" t="s">
        <v>150</v>
      </c>
      <c r="AS7919" t="s">
        <v>173</v>
      </c>
      <c r="AT7919" t="s">
        <v>150</v>
      </c>
    </row>
    <row r="7920" spans="1:46" x14ac:dyDescent="0.2">
      <c r="A7920" t="s">
        <v>238</v>
      </c>
      <c r="B7920" t="s">
        <v>239</v>
      </c>
      <c r="C7920">
        <f>-70.18260056 / 41.74258839</f>
        <v>-1.6813188464569002</v>
      </c>
      <c r="D7920" t="s">
        <v>240</v>
      </c>
      <c r="E7920" t="s">
        <v>70</v>
      </c>
      <c r="F7920" s="1">
        <v>41876</v>
      </c>
      <c r="G7920">
        <v>6</v>
      </c>
      <c r="K7920" t="s">
        <v>173</v>
      </c>
      <c r="L7920" t="s">
        <v>150</v>
      </c>
      <c r="O7920">
        <v>8.42</v>
      </c>
      <c r="P7920" t="s">
        <v>71</v>
      </c>
      <c r="Q7920">
        <v>23.8</v>
      </c>
      <c r="R7920" t="s">
        <v>71</v>
      </c>
      <c r="S7920" t="s">
        <v>173</v>
      </c>
      <c r="T7920" t="s">
        <v>150</v>
      </c>
      <c r="W7920" t="s">
        <v>173</v>
      </c>
      <c r="X7920" t="s">
        <v>150</v>
      </c>
      <c r="AE7920" t="s">
        <v>173</v>
      </c>
      <c r="AF7920" t="s">
        <v>150</v>
      </c>
      <c r="AG7920" t="s">
        <v>173</v>
      </c>
      <c r="AH7920" t="s">
        <v>150</v>
      </c>
      <c r="AS7920" t="s">
        <v>173</v>
      </c>
      <c r="AT7920" t="s">
        <v>150</v>
      </c>
    </row>
    <row r="7921" spans="1:46" x14ac:dyDescent="0.2">
      <c r="A7921" t="s">
        <v>238</v>
      </c>
      <c r="B7921" t="s">
        <v>239</v>
      </c>
      <c r="C7921">
        <f>-70.18260056 / 41.74258839</f>
        <v>-1.6813188464569002</v>
      </c>
      <c r="D7921" t="s">
        <v>240</v>
      </c>
      <c r="E7921" t="s">
        <v>70</v>
      </c>
      <c r="F7921" s="1">
        <v>41876</v>
      </c>
      <c r="G7921">
        <v>7</v>
      </c>
      <c r="K7921" t="s">
        <v>173</v>
      </c>
      <c r="L7921" t="s">
        <v>150</v>
      </c>
      <c r="O7921">
        <v>8.11</v>
      </c>
      <c r="P7921" t="s">
        <v>71</v>
      </c>
      <c r="Q7921">
        <v>23.5</v>
      </c>
      <c r="R7921" t="s">
        <v>71</v>
      </c>
      <c r="S7921" t="s">
        <v>173</v>
      </c>
      <c r="T7921" t="s">
        <v>150</v>
      </c>
      <c r="W7921" t="s">
        <v>173</v>
      </c>
      <c r="X7921" t="s">
        <v>150</v>
      </c>
      <c r="AE7921" t="s">
        <v>173</v>
      </c>
      <c r="AF7921" t="s">
        <v>150</v>
      </c>
      <c r="AG7921" t="s">
        <v>173</v>
      </c>
      <c r="AH7921" t="s">
        <v>150</v>
      </c>
      <c r="AS7921" t="s">
        <v>173</v>
      </c>
      <c r="AT7921" t="s">
        <v>150</v>
      </c>
    </row>
    <row r="7922" spans="1:46" x14ac:dyDescent="0.2">
      <c r="A7922" t="s">
        <v>238</v>
      </c>
      <c r="B7922" t="s">
        <v>239</v>
      </c>
      <c r="C7922">
        <f>-70.18260056 / 41.74258839</f>
        <v>-1.6813188464569002</v>
      </c>
      <c r="D7922" t="s">
        <v>240</v>
      </c>
      <c r="E7922" t="s">
        <v>70</v>
      </c>
      <c r="F7922" s="1">
        <v>41876</v>
      </c>
      <c r="G7922">
        <v>8</v>
      </c>
      <c r="K7922" t="s">
        <v>173</v>
      </c>
      <c r="L7922" t="s">
        <v>150</v>
      </c>
      <c r="O7922">
        <v>5.52</v>
      </c>
      <c r="P7922" t="s">
        <v>71</v>
      </c>
      <c r="Q7922">
        <v>21.6</v>
      </c>
      <c r="R7922" t="s">
        <v>71</v>
      </c>
      <c r="S7922" t="s">
        <v>173</v>
      </c>
      <c r="T7922" t="s">
        <v>150</v>
      </c>
      <c r="W7922" t="s">
        <v>173</v>
      </c>
      <c r="X7922" t="s">
        <v>150</v>
      </c>
      <c r="AE7922" t="s">
        <v>173</v>
      </c>
      <c r="AF7922" t="s">
        <v>150</v>
      </c>
      <c r="AG7922" t="s">
        <v>173</v>
      </c>
      <c r="AH7922" t="s">
        <v>150</v>
      </c>
      <c r="AS7922" t="s">
        <v>173</v>
      </c>
      <c r="AT7922" t="s">
        <v>150</v>
      </c>
    </row>
    <row r="7923" spans="1:46" x14ac:dyDescent="0.2">
      <c r="A7923" t="s">
        <v>238</v>
      </c>
      <c r="B7923" t="s">
        <v>239</v>
      </c>
      <c r="C7923">
        <f>-70.18260056 / 41.74258839</f>
        <v>-1.6813188464569002</v>
      </c>
      <c r="D7923" t="s">
        <v>240</v>
      </c>
      <c r="E7923" t="s">
        <v>70</v>
      </c>
      <c r="F7923" s="1">
        <v>41876</v>
      </c>
      <c r="G7923">
        <v>9</v>
      </c>
      <c r="K7923">
        <v>9.84</v>
      </c>
      <c r="L7923" t="s">
        <v>71</v>
      </c>
      <c r="O7923">
        <v>2.2000000000000002</v>
      </c>
      <c r="P7923" t="s">
        <v>71</v>
      </c>
      <c r="Q7923">
        <v>17.399999999999999</v>
      </c>
      <c r="R7923" t="s">
        <v>71</v>
      </c>
      <c r="S7923">
        <v>0.53</v>
      </c>
      <c r="T7923" t="s">
        <v>71</v>
      </c>
      <c r="U7923">
        <v>16.420000000000002</v>
      </c>
      <c r="V7923" t="s">
        <v>71</v>
      </c>
      <c r="W7923">
        <v>24.51</v>
      </c>
      <c r="X7923" t="s">
        <v>71</v>
      </c>
      <c r="Y7923">
        <v>44.5</v>
      </c>
      <c r="AA7923">
        <v>53.03</v>
      </c>
      <c r="AE7923">
        <v>13.2</v>
      </c>
      <c r="AF7923" t="s">
        <v>71</v>
      </c>
      <c r="AG7923">
        <v>6.48</v>
      </c>
      <c r="AH7923" t="s">
        <v>71</v>
      </c>
      <c r="AS7923">
        <v>12.96</v>
      </c>
      <c r="AT7923" t="s">
        <v>71</v>
      </c>
    </row>
    <row r="7924" spans="1:46" x14ac:dyDescent="0.2">
      <c r="A7924" t="s">
        <v>238</v>
      </c>
      <c r="B7924" t="s">
        <v>239</v>
      </c>
      <c r="C7924">
        <f>-70.18260056 / 41.74258839</f>
        <v>-1.6813188464569002</v>
      </c>
      <c r="D7924" t="s">
        <v>240</v>
      </c>
      <c r="E7924" t="s">
        <v>70</v>
      </c>
      <c r="F7924" s="1">
        <v>41876</v>
      </c>
      <c r="G7924">
        <v>10</v>
      </c>
      <c r="K7924" t="s">
        <v>173</v>
      </c>
      <c r="L7924" t="s">
        <v>150</v>
      </c>
      <c r="O7924">
        <v>0.36</v>
      </c>
      <c r="P7924" t="s">
        <v>71</v>
      </c>
      <c r="Q7924">
        <v>14.6</v>
      </c>
      <c r="R7924" t="s">
        <v>71</v>
      </c>
      <c r="S7924" t="s">
        <v>173</v>
      </c>
      <c r="T7924" t="s">
        <v>150</v>
      </c>
      <c r="W7924" t="s">
        <v>173</v>
      </c>
      <c r="X7924" t="s">
        <v>150</v>
      </c>
      <c r="AE7924" t="s">
        <v>173</v>
      </c>
      <c r="AF7924" t="s">
        <v>150</v>
      </c>
      <c r="AG7924" t="s">
        <v>173</v>
      </c>
      <c r="AH7924" t="s">
        <v>150</v>
      </c>
      <c r="AS7924" t="s">
        <v>173</v>
      </c>
      <c r="AT7924" t="s">
        <v>150</v>
      </c>
    </row>
    <row r="7925" spans="1:46" x14ac:dyDescent="0.2">
      <c r="A7925" t="s">
        <v>238</v>
      </c>
      <c r="B7925" t="s">
        <v>239</v>
      </c>
      <c r="C7925">
        <f>-70.18260056 / 41.74258839</f>
        <v>-1.6813188464569002</v>
      </c>
      <c r="D7925" t="s">
        <v>240</v>
      </c>
      <c r="E7925" t="s">
        <v>70</v>
      </c>
      <c r="F7925" s="1">
        <v>41876</v>
      </c>
      <c r="G7925">
        <v>11</v>
      </c>
      <c r="K7925" t="s">
        <v>173</v>
      </c>
      <c r="L7925" t="s">
        <v>150</v>
      </c>
      <c r="O7925">
        <v>0.31</v>
      </c>
      <c r="P7925" t="s">
        <v>71</v>
      </c>
      <c r="Q7925">
        <v>12.9</v>
      </c>
      <c r="R7925" t="s">
        <v>71</v>
      </c>
      <c r="S7925" t="s">
        <v>173</v>
      </c>
      <c r="T7925" t="s">
        <v>150</v>
      </c>
      <c r="W7925" t="s">
        <v>173</v>
      </c>
      <c r="X7925" t="s">
        <v>150</v>
      </c>
      <c r="AE7925" t="s">
        <v>173</v>
      </c>
      <c r="AF7925" t="s">
        <v>150</v>
      </c>
      <c r="AG7925" t="s">
        <v>173</v>
      </c>
      <c r="AH7925" t="s">
        <v>150</v>
      </c>
      <c r="AS7925" t="s">
        <v>173</v>
      </c>
      <c r="AT7925" t="s">
        <v>150</v>
      </c>
    </row>
    <row r="7926" spans="1:46" x14ac:dyDescent="0.2">
      <c r="A7926" t="s">
        <v>238</v>
      </c>
      <c r="B7926" t="s">
        <v>239</v>
      </c>
      <c r="C7926">
        <f>-70.18260056 / 41.74258839</f>
        <v>-1.6813188464569002</v>
      </c>
      <c r="D7926" t="s">
        <v>240</v>
      </c>
      <c r="E7926" t="s">
        <v>70</v>
      </c>
      <c r="F7926" s="1">
        <v>41876</v>
      </c>
      <c r="G7926">
        <v>12</v>
      </c>
      <c r="K7926">
        <v>0.03</v>
      </c>
      <c r="L7926" t="s">
        <v>71</v>
      </c>
      <c r="O7926">
        <v>0.05</v>
      </c>
      <c r="P7926" t="s">
        <v>71</v>
      </c>
      <c r="Q7926">
        <v>10.8</v>
      </c>
      <c r="R7926" t="s">
        <v>71</v>
      </c>
      <c r="S7926">
        <v>1.48</v>
      </c>
      <c r="T7926" t="s">
        <v>71</v>
      </c>
      <c r="U7926">
        <v>45.84</v>
      </c>
      <c r="V7926" t="s">
        <v>71</v>
      </c>
      <c r="W7926">
        <v>101.63</v>
      </c>
      <c r="X7926" t="s">
        <v>71</v>
      </c>
      <c r="Y7926">
        <v>59.31</v>
      </c>
      <c r="AA7926">
        <v>-3.8</v>
      </c>
      <c r="AE7926">
        <v>22.7</v>
      </c>
      <c r="AF7926" t="s">
        <v>71</v>
      </c>
      <c r="AG7926">
        <v>6.39</v>
      </c>
      <c r="AH7926" t="s">
        <v>71</v>
      </c>
      <c r="AS7926">
        <v>108.56</v>
      </c>
      <c r="AT7926" t="s">
        <v>71</v>
      </c>
    </row>
    <row r="7927" spans="1:46" x14ac:dyDescent="0.2">
      <c r="A7927" t="s">
        <v>238</v>
      </c>
      <c r="B7927" t="s">
        <v>239</v>
      </c>
      <c r="C7927">
        <f>-70.18260056 / 41.74258839</f>
        <v>-1.6813188464569002</v>
      </c>
      <c r="D7927" t="s">
        <v>240</v>
      </c>
      <c r="E7927" t="s">
        <v>70</v>
      </c>
      <c r="F7927" s="1">
        <v>41876</v>
      </c>
      <c r="G7927">
        <v>13</v>
      </c>
      <c r="K7927">
        <v>0.03</v>
      </c>
      <c r="L7927" t="s">
        <v>71</v>
      </c>
      <c r="S7927">
        <v>2.1800000000000002</v>
      </c>
      <c r="T7927" t="s">
        <v>71</v>
      </c>
      <c r="U7927">
        <v>67.52</v>
      </c>
      <c r="V7927" t="s">
        <v>71</v>
      </c>
      <c r="W7927">
        <v>122.92</v>
      </c>
      <c r="X7927" t="s">
        <v>71</v>
      </c>
      <c r="Y7927">
        <v>64.89</v>
      </c>
      <c r="AA7927">
        <v>-3.8</v>
      </c>
      <c r="AE7927">
        <v>24.6</v>
      </c>
      <c r="AF7927" t="s">
        <v>71</v>
      </c>
      <c r="AG7927">
        <v>6.38</v>
      </c>
      <c r="AH7927" t="s">
        <v>71</v>
      </c>
      <c r="AS7927">
        <v>120.6</v>
      </c>
      <c r="AT7927" t="s">
        <v>71</v>
      </c>
    </row>
    <row r="7928" spans="1:46" x14ac:dyDescent="0.2">
      <c r="A7928" t="s">
        <v>238</v>
      </c>
      <c r="B7928" t="s">
        <v>239</v>
      </c>
      <c r="C7928">
        <f>-70.18260056 / 41.74258839</f>
        <v>-1.6813188464569002</v>
      </c>
      <c r="D7928" t="s">
        <v>240</v>
      </c>
      <c r="E7928" t="s">
        <v>70</v>
      </c>
      <c r="F7928" s="1">
        <v>42241</v>
      </c>
      <c r="G7928">
        <v>0.5</v>
      </c>
      <c r="I7928">
        <v>14.3</v>
      </c>
      <c r="J7928" t="s">
        <v>150</v>
      </c>
      <c r="K7928">
        <v>1.49</v>
      </c>
      <c r="L7928" t="s">
        <v>150</v>
      </c>
      <c r="M7928">
        <v>4.1500000000000004</v>
      </c>
      <c r="N7928" t="s">
        <v>150</v>
      </c>
      <c r="O7928">
        <v>8.02</v>
      </c>
      <c r="P7928" t="s">
        <v>150</v>
      </c>
      <c r="Q7928">
        <v>26.4</v>
      </c>
      <c r="R7928" t="s">
        <v>150</v>
      </c>
      <c r="S7928">
        <v>0.42</v>
      </c>
      <c r="T7928" t="s">
        <v>150</v>
      </c>
      <c r="U7928">
        <v>13.01</v>
      </c>
      <c r="V7928" t="s">
        <v>150</v>
      </c>
      <c r="W7928">
        <v>32.82</v>
      </c>
      <c r="X7928" t="s">
        <v>150</v>
      </c>
      <c r="Y7928">
        <v>41.15</v>
      </c>
      <c r="AA7928">
        <v>34.51</v>
      </c>
      <c r="AC7928">
        <v>39.49</v>
      </c>
      <c r="AE7928">
        <v>20.9</v>
      </c>
      <c r="AF7928" t="s">
        <v>150</v>
      </c>
      <c r="AG7928">
        <v>7.18</v>
      </c>
      <c r="AH7928" t="s">
        <v>150</v>
      </c>
      <c r="AS7928">
        <v>1.1200000000000001</v>
      </c>
      <c r="AT7928" t="s">
        <v>150</v>
      </c>
    </row>
    <row r="7929" spans="1:46" x14ac:dyDescent="0.2">
      <c r="A7929" t="s">
        <v>238</v>
      </c>
      <c r="B7929" t="s">
        <v>239</v>
      </c>
      <c r="C7929">
        <f>-70.18260056 / 41.74258839</f>
        <v>-1.6813188464569002</v>
      </c>
      <c r="D7929" t="s">
        <v>240</v>
      </c>
      <c r="E7929" t="s">
        <v>70</v>
      </c>
      <c r="F7929" s="1">
        <v>42241</v>
      </c>
      <c r="G7929">
        <v>1</v>
      </c>
      <c r="K7929" t="s">
        <v>173</v>
      </c>
      <c r="L7929" t="s">
        <v>150</v>
      </c>
      <c r="O7929">
        <v>8.16</v>
      </c>
      <c r="P7929" t="s">
        <v>150</v>
      </c>
      <c r="Q7929">
        <v>26.4</v>
      </c>
      <c r="R7929" t="s">
        <v>150</v>
      </c>
      <c r="S7929" t="s">
        <v>173</v>
      </c>
      <c r="T7929" t="s">
        <v>150</v>
      </c>
      <c r="W7929" t="s">
        <v>173</v>
      </c>
      <c r="X7929" t="s">
        <v>150</v>
      </c>
      <c r="AE7929" t="s">
        <v>173</v>
      </c>
      <c r="AF7929" t="s">
        <v>150</v>
      </c>
      <c r="AG7929" t="s">
        <v>173</v>
      </c>
      <c r="AH7929" t="s">
        <v>150</v>
      </c>
      <c r="AS7929" t="s">
        <v>173</v>
      </c>
      <c r="AT7929" t="s">
        <v>150</v>
      </c>
    </row>
    <row r="7930" spans="1:46" x14ac:dyDescent="0.2">
      <c r="A7930" t="s">
        <v>238</v>
      </c>
      <c r="B7930" t="s">
        <v>239</v>
      </c>
      <c r="C7930">
        <f>-70.18260056 / 41.74258839</f>
        <v>-1.6813188464569002</v>
      </c>
      <c r="D7930" t="s">
        <v>240</v>
      </c>
      <c r="E7930" t="s">
        <v>70</v>
      </c>
      <c r="F7930" s="1">
        <v>42241</v>
      </c>
      <c r="G7930">
        <v>2</v>
      </c>
      <c r="K7930" t="s">
        <v>173</v>
      </c>
      <c r="L7930" t="s">
        <v>150</v>
      </c>
      <c r="O7930">
        <v>8.02</v>
      </c>
      <c r="P7930" t="s">
        <v>150</v>
      </c>
      <c r="Q7930">
        <v>26.4</v>
      </c>
      <c r="R7930" t="s">
        <v>150</v>
      </c>
      <c r="S7930" t="s">
        <v>173</v>
      </c>
      <c r="T7930" t="s">
        <v>150</v>
      </c>
      <c r="W7930" t="s">
        <v>173</v>
      </c>
      <c r="X7930" t="s">
        <v>150</v>
      </c>
      <c r="AE7930" t="s">
        <v>173</v>
      </c>
      <c r="AF7930" t="s">
        <v>150</v>
      </c>
      <c r="AG7930" t="s">
        <v>173</v>
      </c>
      <c r="AH7930" t="s">
        <v>150</v>
      </c>
      <c r="AS7930" t="s">
        <v>173</v>
      </c>
      <c r="AT7930" t="s">
        <v>150</v>
      </c>
    </row>
    <row r="7931" spans="1:46" x14ac:dyDescent="0.2">
      <c r="A7931" t="s">
        <v>238</v>
      </c>
      <c r="B7931" t="s">
        <v>239</v>
      </c>
      <c r="C7931">
        <f>-70.18260056 / 41.74258839</f>
        <v>-1.6813188464569002</v>
      </c>
      <c r="D7931" t="s">
        <v>240</v>
      </c>
      <c r="E7931" t="s">
        <v>70</v>
      </c>
      <c r="F7931" s="1">
        <v>42241</v>
      </c>
      <c r="G7931">
        <v>3</v>
      </c>
      <c r="K7931">
        <v>1.44</v>
      </c>
      <c r="L7931" t="s">
        <v>150</v>
      </c>
      <c r="O7931">
        <v>8.09</v>
      </c>
      <c r="P7931" t="s">
        <v>150</v>
      </c>
      <c r="Q7931">
        <v>26.4</v>
      </c>
      <c r="R7931" t="s">
        <v>150</v>
      </c>
      <c r="S7931">
        <v>0.35</v>
      </c>
      <c r="T7931" t="s">
        <v>150</v>
      </c>
      <c r="U7931">
        <v>10.84</v>
      </c>
      <c r="V7931" t="s">
        <v>150</v>
      </c>
      <c r="W7931">
        <v>24.58</v>
      </c>
      <c r="X7931" t="s">
        <v>150</v>
      </c>
      <c r="AA7931">
        <v>34.18</v>
      </c>
      <c r="AE7931">
        <v>20.6</v>
      </c>
      <c r="AF7931" t="s">
        <v>150</v>
      </c>
      <c r="AG7931">
        <v>7.34</v>
      </c>
      <c r="AH7931" t="s">
        <v>150</v>
      </c>
      <c r="AS7931">
        <v>1.1499999999999999</v>
      </c>
      <c r="AT7931" t="s">
        <v>150</v>
      </c>
    </row>
    <row r="7932" spans="1:46" x14ac:dyDescent="0.2">
      <c r="A7932" t="s">
        <v>238</v>
      </c>
      <c r="B7932" t="s">
        <v>239</v>
      </c>
      <c r="C7932">
        <f>-70.18260056 / 41.74258839</f>
        <v>-1.6813188464569002</v>
      </c>
      <c r="D7932" t="s">
        <v>240</v>
      </c>
      <c r="E7932" t="s">
        <v>70</v>
      </c>
      <c r="F7932" s="1">
        <v>42241</v>
      </c>
      <c r="G7932">
        <v>4</v>
      </c>
      <c r="K7932" t="s">
        <v>173</v>
      </c>
      <c r="L7932" t="s">
        <v>150</v>
      </c>
      <c r="O7932">
        <v>8.0299999999999994</v>
      </c>
      <c r="P7932" t="s">
        <v>150</v>
      </c>
      <c r="Q7932">
        <v>26.4</v>
      </c>
      <c r="R7932" t="s">
        <v>150</v>
      </c>
      <c r="S7932" t="s">
        <v>173</v>
      </c>
      <c r="T7932" t="s">
        <v>150</v>
      </c>
      <c r="W7932" t="s">
        <v>173</v>
      </c>
      <c r="X7932" t="s">
        <v>150</v>
      </c>
      <c r="AE7932" t="s">
        <v>173</v>
      </c>
      <c r="AF7932" t="s">
        <v>150</v>
      </c>
      <c r="AG7932" t="s">
        <v>173</v>
      </c>
      <c r="AH7932" t="s">
        <v>150</v>
      </c>
      <c r="AS7932" t="s">
        <v>173</v>
      </c>
      <c r="AT7932" t="s">
        <v>150</v>
      </c>
    </row>
    <row r="7933" spans="1:46" x14ac:dyDescent="0.2">
      <c r="A7933" t="s">
        <v>238</v>
      </c>
      <c r="B7933" t="s">
        <v>239</v>
      </c>
      <c r="C7933">
        <f>-70.18260056 / 41.74258839</f>
        <v>-1.6813188464569002</v>
      </c>
      <c r="D7933" t="s">
        <v>240</v>
      </c>
      <c r="E7933" t="s">
        <v>70</v>
      </c>
      <c r="F7933" s="1">
        <v>42241</v>
      </c>
      <c r="G7933">
        <v>5</v>
      </c>
      <c r="K7933" t="s">
        <v>173</v>
      </c>
      <c r="L7933" t="s">
        <v>150</v>
      </c>
      <c r="O7933">
        <v>7.47</v>
      </c>
      <c r="P7933" t="s">
        <v>150</v>
      </c>
      <c r="Q7933">
        <v>26.1</v>
      </c>
      <c r="R7933" t="s">
        <v>150</v>
      </c>
      <c r="S7933" t="s">
        <v>173</v>
      </c>
      <c r="T7933" t="s">
        <v>150</v>
      </c>
      <c r="W7933" t="s">
        <v>173</v>
      </c>
      <c r="X7933" t="s">
        <v>150</v>
      </c>
      <c r="AE7933" t="s">
        <v>173</v>
      </c>
      <c r="AF7933" t="s">
        <v>150</v>
      </c>
      <c r="AG7933" t="s">
        <v>173</v>
      </c>
      <c r="AH7933" t="s">
        <v>150</v>
      </c>
      <c r="AS7933" t="s">
        <v>173</v>
      </c>
      <c r="AT7933" t="s">
        <v>150</v>
      </c>
    </row>
    <row r="7934" spans="1:46" x14ac:dyDescent="0.2">
      <c r="A7934" t="s">
        <v>238</v>
      </c>
      <c r="B7934" t="s">
        <v>239</v>
      </c>
      <c r="C7934">
        <f>-70.18260056 / 41.74258839</f>
        <v>-1.6813188464569002</v>
      </c>
      <c r="D7934" t="s">
        <v>240</v>
      </c>
      <c r="E7934" t="s">
        <v>70</v>
      </c>
      <c r="F7934" s="1">
        <v>42241</v>
      </c>
      <c r="G7934">
        <v>6</v>
      </c>
      <c r="K7934" t="s">
        <v>173</v>
      </c>
      <c r="L7934" t="s">
        <v>150</v>
      </c>
      <c r="O7934">
        <v>8.6199999999999992</v>
      </c>
      <c r="P7934" t="s">
        <v>150</v>
      </c>
      <c r="Q7934">
        <v>26.1</v>
      </c>
      <c r="R7934" t="s">
        <v>150</v>
      </c>
      <c r="S7934" t="s">
        <v>173</v>
      </c>
      <c r="T7934" t="s">
        <v>150</v>
      </c>
      <c r="W7934" t="s">
        <v>173</v>
      </c>
      <c r="X7934" t="s">
        <v>150</v>
      </c>
      <c r="AE7934" t="s">
        <v>173</v>
      </c>
      <c r="AF7934" t="s">
        <v>150</v>
      </c>
      <c r="AG7934" t="s">
        <v>173</v>
      </c>
      <c r="AH7934" t="s">
        <v>150</v>
      </c>
      <c r="AS7934" t="s">
        <v>173</v>
      </c>
      <c r="AT7934" t="s">
        <v>150</v>
      </c>
    </row>
    <row r="7935" spans="1:46" x14ac:dyDescent="0.2">
      <c r="A7935" t="s">
        <v>238</v>
      </c>
      <c r="B7935" t="s">
        <v>239</v>
      </c>
      <c r="C7935">
        <f>-70.18260056 / 41.74258839</f>
        <v>-1.6813188464569002</v>
      </c>
      <c r="D7935" t="s">
        <v>240</v>
      </c>
      <c r="E7935" t="s">
        <v>70</v>
      </c>
      <c r="F7935" s="1">
        <v>42241</v>
      </c>
      <c r="G7935">
        <v>7</v>
      </c>
      <c r="K7935" t="s">
        <v>173</v>
      </c>
      <c r="L7935" t="s">
        <v>150</v>
      </c>
      <c r="O7935">
        <v>9.52</v>
      </c>
      <c r="P7935" t="s">
        <v>150</v>
      </c>
      <c r="Q7935">
        <v>22.7</v>
      </c>
      <c r="R7935" t="s">
        <v>150</v>
      </c>
      <c r="S7935" t="s">
        <v>173</v>
      </c>
      <c r="T7935" t="s">
        <v>150</v>
      </c>
      <c r="W7935" t="s">
        <v>173</v>
      </c>
      <c r="X7935" t="s">
        <v>150</v>
      </c>
      <c r="AE7935" t="s">
        <v>173</v>
      </c>
      <c r="AF7935" t="s">
        <v>150</v>
      </c>
      <c r="AG7935" t="s">
        <v>173</v>
      </c>
      <c r="AH7935" t="s">
        <v>150</v>
      </c>
      <c r="AS7935" t="s">
        <v>173</v>
      </c>
      <c r="AT7935" t="s">
        <v>150</v>
      </c>
    </row>
    <row r="7936" spans="1:46" x14ac:dyDescent="0.2">
      <c r="A7936" t="s">
        <v>238</v>
      </c>
      <c r="B7936" t="s">
        <v>239</v>
      </c>
      <c r="C7936">
        <f>-70.18260056 / 41.74258839</f>
        <v>-1.6813188464569002</v>
      </c>
      <c r="D7936" t="s">
        <v>240</v>
      </c>
      <c r="E7936" t="s">
        <v>70</v>
      </c>
      <c r="F7936" s="1">
        <v>42241</v>
      </c>
      <c r="G7936">
        <v>8</v>
      </c>
      <c r="K7936" t="s">
        <v>173</v>
      </c>
      <c r="L7936" t="s">
        <v>150</v>
      </c>
      <c r="O7936">
        <v>11.34</v>
      </c>
      <c r="P7936" t="s">
        <v>150</v>
      </c>
      <c r="Q7936">
        <v>18.5</v>
      </c>
      <c r="R7936" t="s">
        <v>150</v>
      </c>
      <c r="S7936" t="s">
        <v>173</v>
      </c>
      <c r="T7936" t="s">
        <v>150</v>
      </c>
      <c r="W7936" t="s">
        <v>173</v>
      </c>
      <c r="X7936" t="s">
        <v>150</v>
      </c>
      <c r="AE7936" t="s">
        <v>173</v>
      </c>
      <c r="AF7936" t="s">
        <v>150</v>
      </c>
      <c r="AG7936" t="s">
        <v>173</v>
      </c>
      <c r="AH7936" t="s">
        <v>150</v>
      </c>
      <c r="AS7936" t="s">
        <v>173</v>
      </c>
      <c r="AT7936" t="s">
        <v>150</v>
      </c>
    </row>
    <row r="7937" spans="1:58" x14ac:dyDescent="0.2">
      <c r="A7937" t="s">
        <v>238</v>
      </c>
      <c r="B7937" t="s">
        <v>239</v>
      </c>
      <c r="C7937">
        <f>-70.18260056 / 41.74258839</f>
        <v>-1.6813188464569002</v>
      </c>
      <c r="D7937" t="s">
        <v>240</v>
      </c>
      <c r="E7937" t="s">
        <v>70</v>
      </c>
      <c r="F7937" s="1">
        <v>42241</v>
      </c>
      <c r="G7937">
        <v>9</v>
      </c>
      <c r="K7937">
        <v>13.02</v>
      </c>
      <c r="L7937" t="s">
        <v>150</v>
      </c>
      <c r="O7937">
        <v>3.91</v>
      </c>
      <c r="P7937" t="s">
        <v>150</v>
      </c>
      <c r="Q7937">
        <v>15.3</v>
      </c>
      <c r="R7937" t="s">
        <v>150</v>
      </c>
      <c r="S7937">
        <v>0.8</v>
      </c>
      <c r="T7937" t="s">
        <v>150</v>
      </c>
      <c r="U7937">
        <v>24.78</v>
      </c>
      <c r="V7937" t="s">
        <v>150</v>
      </c>
      <c r="W7937">
        <v>28.39</v>
      </c>
      <c r="X7937" t="s">
        <v>150</v>
      </c>
      <c r="Y7937">
        <v>50.44</v>
      </c>
      <c r="AA7937">
        <v>55.78</v>
      </c>
      <c r="AE7937">
        <v>26.3</v>
      </c>
      <c r="AF7937" t="s">
        <v>150</v>
      </c>
      <c r="AG7937">
        <v>6.78</v>
      </c>
      <c r="AH7937" t="s">
        <v>150</v>
      </c>
      <c r="AS7937">
        <v>8.44</v>
      </c>
      <c r="AT7937" t="s">
        <v>150</v>
      </c>
    </row>
    <row r="7938" spans="1:58" x14ac:dyDescent="0.2">
      <c r="A7938" t="s">
        <v>238</v>
      </c>
      <c r="B7938" t="s">
        <v>239</v>
      </c>
      <c r="C7938">
        <f>-70.18260056 / 41.74258839</f>
        <v>-1.6813188464569002</v>
      </c>
      <c r="D7938" t="s">
        <v>240</v>
      </c>
      <c r="E7938" t="s">
        <v>70</v>
      </c>
      <c r="F7938" s="1">
        <v>42241</v>
      </c>
      <c r="G7938">
        <v>10</v>
      </c>
      <c r="K7938" t="s">
        <v>173</v>
      </c>
      <c r="L7938" t="s">
        <v>150</v>
      </c>
      <c r="O7938">
        <v>0.05</v>
      </c>
      <c r="P7938" t="s">
        <v>150</v>
      </c>
      <c r="Q7938">
        <v>12.7</v>
      </c>
      <c r="R7938" t="s">
        <v>150</v>
      </c>
      <c r="S7938" t="s">
        <v>173</v>
      </c>
      <c r="T7938" t="s">
        <v>150</v>
      </c>
      <c r="W7938" t="s">
        <v>173</v>
      </c>
      <c r="X7938" t="s">
        <v>150</v>
      </c>
      <c r="AE7938" t="s">
        <v>173</v>
      </c>
      <c r="AF7938" t="s">
        <v>150</v>
      </c>
      <c r="AG7938" t="s">
        <v>173</v>
      </c>
      <c r="AH7938" t="s">
        <v>150</v>
      </c>
      <c r="AS7938" t="s">
        <v>173</v>
      </c>
      <c r="AT7938" t="s">
        <v>150</v>
      </c>
    </row>
    <row r="7939" spans="1:58" x14ac:dyDescent="0.2">
      <c r="A7939" t="s">
        <v>238</v>
      </c>
      <c r="B7939" t="s">
        <v>239</v>
      </c>
      <c r="C7939">
        <f>-70.18260056 / 41.74258839</f>
        <v>-1.6813188464569002</v>
      </c>
      <c r="D7939" t="s">
        <v>240</v>
      </c>
      <c r="E7939" t="s">
        <v>70</v>
      </c>
      <c r="F7939" s="1">
        <v>42241</v>
      </c>
      <c r="G7939">
        <v>11</v>
      </c>
      <c r="K7939" t="s">
        <v>173</v>
      </c>
      <c r="L7939" t="s">
        <v>150</v>
      </c>
      <c r="O7939">
        <v>0.01</v>
      </c>
      <c r="P7939" t="s">
        <v>150</v>
      </c>
      <c r="Q7939">
        <v>9.9</v>
      </c>
      <c r="R7939" t="s">
        <v>150</v>
      </c>
      <c r="S7939" t="s">
        <v>173</v>
      </c>
      <c r="T7939" t="s">
        <v>150</v>
      </c>
      <c r="W7939" t="s">
        <v>173</v>
      </c>
      <c r="X7939" t="s">
        <v>150</v>
      </c>
      <c r="AE7939" t="s">
        <v>173</v>
      </c>
      <c r="AF7939" t="s">
        <v>150</v>
      </c>
      <c r="AG7939" t="s">
        <v>173</v>
      </c>
      <c r="AH7939" t="s">
        <v>150</v>
      </c>
      <c r="AS7939" t="s">
        <v>173</v>
      </c>
      <c r="AT7939" t="s">
        <v>150</v>
      </c>
    </row>
    <row r="7940" spans="1:58" x14ac:dyDescent="0.2">
      <c r="A7940" t="s">
        <v>238</v>
      </c>
      <c r="B7940" t="s">
        <v>239</v>
      </c>
      <c r="C7940">
        <f>-70.18260056 / 41.74258839</f>
        <v>-1.6813188464569002</v>
      </c>
      <c r="D7940" t="s">
        <v>240</v>
      </c>
      <c r="E7940" t="s">
        <v>70</v>
      </c>
      <c r="F7940" s="1">
        <v>42241</v>
      </c>
      <c r="G7940">
        <v>12</v>
      </c>
      <c r="K7940" t="s">
        <v>173</v>
      </c>
      <c r="L7940" t="s">
        <v>150</v>
      </c>
      <c r="O7940">
        <v>0</v>
      </c>
      <c r="P7940" t="s">
        <v>150</v>
      </c>
      <c r="Q7940">
        <v>9</v>
      </c>
      <c r="R7940" t="s">
        <v>150</v>
      </c>
      <c r="S7940" t="s">
        <v>173</v>
      </c>
      <c r="T7940" t="s">
        <v>150</v>
      </c>
      <c r="W7940" t="s">
        <v>173</v>
      </c>
      <c r="X7940" t="s">
        <v>150</v>
      </c>
      <c r="AE7940" t="s">
        <v>173</v>
      </c>
      <c r="AF7940" t="s">
        <v>150</v>
      </c>
      <c r="AG7940" t="s">
        <v>173</v>
      </c>
      <c r="AH7940" t="s">
        <v>150</v>
      </c>
      <c r="AS7940" t="s">
        <v>173</v>
      </c>
      <c r="AT7940" t="s">
        <v>150</v>
      </c>
    </row>
    <row r="7941" spans="1:58" x14ac:dyDescent="0.2">
      <c r="A7941" t="s">
        <v>238</v>
      </c>
      <c r="B7941" t="s">
        <v>239</v>
      </c>
      <c r="C7941">
        <f>-70.18260056 / 41.74258839</f>
        <v>-1.6813188464569002</v>
      </c>
      <c r="D7941" t="s">
        <v>240</v>
      </c>
      <c r="E7941" t="s">
        <v>70</v>
      </c>
      <c r="F7941" s="1">
        <v>42241</v>
      </c>
      <c r="G7941">
        <v>13.3</v>
      </c>
      <c r="K7941">
        <v>0.05</v>
      </c>
      <c r="L7941" t="s">
        <v>150</v>
      </c>
      <c r="S7941">
        <v>2.3199999999999998</v>
      </c>
      <c r="T7941" t="s">
        <v>150</v>
      </c>
      <c r="U7941">
        <v>71.86</v>
      </c>
      <c r="V7941" t="s">
        <v>150</v>
      </c>
      <c r="W7941">
        <v>119.23</v>
      </c>
      <c r="X7941" t="s">
        <v>150</v>
      </c>
      <c r="Y7941">
        <v>65.790000000000006</v>
      </c>
      <c r="AA7941">
        <v>1.21</v>
      </c>
      <c r="AE7941">
        <v>55.3</v>
      </c>
      <c r="AF7941" t="s">
        <v>150</v>
      </c>
      <c r="AG7941">
        <v>6.54</v>
      </c>
      <c r="AH7941" t="s">
        <v>150</v>
      </c>
      <c r="AS7941">
        <v>87.09</v>
      </c>
      <c r="AT7941" t="s">
        <v>150</v>
      </c>
    </row>
    <row r="7942" spans="1:58" x14ac:dyDescent="0.2">
      <c r="A7942" t="s">
        <v>238</v>
      </c>
      <c r="B7942" t="s">
        <v>239</v>
      </c>
      <c r="C7942">
        <f>-70.18260056 / 41.74258839</f>
        <v>-1.6813188464569002</v>
      </c>
      <c r="D7942" t="s">
        <v>240</v>
      </c>
      <c r="E7942" t="s">
        <v>70</v>
      </c>
      <c r="F7942" s="1">
        <v>42606</v>
      </c>
      <c r="G7942">
        <v>0.25</v>
      </c>
      <c r="I7942">
        <v>13.25</v>
      </c>
      <c r="J7942" t="s">
        <v>71</v>
      </c>
      <c r="K7942">
        <v>2.56</v>
      </c>
      <c r="L7942" t="s">
        <v>71</v>
      </c>
      <c r="M7942">
        <v>3.51</v>
      </c>
      <c r="N7942" t="s">
        <v>71</v>
      </c>
      <c r="S7942">
        <v>0.37</v>
      </c>
      <c r="T7942" t="s">
        <v>71</v>
      </c>
      <c r="U7942">
        <v>11.46</v>
      </c>
      <c r="V7942" t="s">
        <v>71</v>
      </c>
      <c r="W7942">
        <v>29.63</v>
      </c>
      <c r="X7942" t="s">
        <v>71</v>
      </c>
      <c r="Y7942">
        <v>39.32</v>
      </c>
      <c r="AA7942">
        <v>39.82</v>
      </c>
      <c r="AC7942">
        <v>41.93</v>
      </c>
      <c r="AE7942">
        <v>19.399999999999999</v>
      </c>
      <c r="AF7942" t="s">
        <v>71</v>
      </c>
      <c r="AG7942">
        <v>6.91</v>
      </c>
      <c r="AH7942" t="s">
        <v>71</v>
      </c>
      <c r="AS7942">
        <v>1.91</v>
      </c>
      <c r="AT7942" t="s">
        <v>71</v>
      </c>
      <c r="BE7942">
        <v>4.47</v>
      </c>
      <c r="BF7942" t="s">
        <v>71</v>
      </c>
    </row>
    <row r="7943" spans="1:58" x14ac:dyDescent="0.2">
      <c r="A7943" t="s">
        <v>238</v>
      </c>
      <c r="B7943" t="s">
        <v>239</v>
      </c>
      <c r="C7943">
        <f>-70.18260056 / 41.74258839</f>
        <v>-1.6813188464569002</v>
      </c>
      <c r="D7943" t="s">
        <v>240</v>
      </c>
      <c r="E7943" t="s">
        <v>70</v>
      </c>
      <c r="F7943" s="1">
        <v>42606</v>
      </c>
      <c r="G7943">
        <v>0.5</v>
      </c>
      <c r="K7943" t="s">
        <v>173</v>
      </c>
      <c r="L7943" t="s">
        <v>150</v>
      </c>
      <c r="O7943">
        <v>7.59</v>
      </c>
      <c r="P7943" t="s">
        <v>71</v>
      </c>
      <c r="Q7943">
        <v>26.1</v>
      </c>
      <c r="R7943" t="s">
        <v>71</v>
      </c>
      <c r="S7943" t="s">
        <v>173</v>
      </c>
      <c r="T7943" t="s">
        <v>150</v>
      </c>
      <c r="W7943" t="s">
        <v>173</v>
      </c>
      <c r="X7943" t="s">
        <v>150</v>
      </c>
      <c r="AE7943" t="s">
        <v>173</v>
      </c>
      <c r="AF7943" t="s">
        <v>150</v>
      </c>
      <c r="AG7943" t="s">
        <v>173</v>
      </c>
      <c r="AH7943" t="s">
        <v>150</v>
      </c>
      <c r="AS7943" t="s">
        <v>173</v>
      </c>
      <c r="AT7943" t="s">
        <v>150</v>
      </c>
      <c r="BE7943" t="s">
        <v>173</v>
      </c>
      <c r="BF7943" t="s">
        <v>150</v>
      </c>
    </row>
    <row r="7944" spans="1:58" x14ac:dyDescent="0.2">
      <c r="A7944" t="s">
        <v>238</v>
      </c>
      <c r="B7944" t="s">
        <v>239</v>
      </c>
      <c r="C7944">
        <f>-70.18260056 / 41.74258839</f>
        <v>-1.6813188464569002</v>
      </c>
      <c r="D7944" t="s">
        <v>240</v>
      </c>
      <c r="E7944" t="s">
        <v>70</v>
      </c>
      <c r="F7944" s="1">
        <v>42606</v>
      </c>
      <c r="G7944">
        <v>1</v>
      </c>
      <c r="K7944" t="s">
        <v>173</v>
      </c>
      <c r="L7944" t="s">
        <v>150</v>
      </c>
      <c r="O7944">
        <v>7.67</v>
      </c>
      <c r="P7944" t="s">
        <v>71</v>
      </c>
      <c r="Q7944">
        <v>26.2</v>
      </c>
      <c r="R7944" t="s">
        <v>71</v>
      </c>
      <c r="S7944" t="s">
        <v>173</v>
      </c>
      <c r="T7944" t="s">
        <v>150</v>
      </c>
      <c r="W7944" t="s">
        <v>173</v>
      </c>
      <c r="X7944" t="s">
        <v>150</v>
      </c>
      <c r="AE7944" t="s">
        <v>173</v>
      </c>
      <c r="AF7944" t="s">
        <v>150</v>
      </c>
      <c r="AG7944" t="s">
        <v>173</v>
      </c>
      <c r="AH7944" t="s">
        <v>150</v>
      </c>
      <c r="AS7944" t="s">
        <v>173</v>
      </c>
      <c r="AT7944" t="s">
        <v>150</v>
      </c>
      <c r="BE7944" t="s">
        <v>173</v>
      </c>
      <c r="BF7944" t="s">
        <v>150</v>
      </c>
    </row>
    <row r="7945" spans="1:58" x14ac:dyDescent="0.2">
      <c r="A7945" t="s">
        <v>238</v>
      </c>
      <c r="B7945" t="s">
        <v>239</v>
      </c>
      <c r="C7945">
        <f>-70.18260056 / 41.74258839</f>
        <v>-1.6813188464569002</v>
      </c>
      <c r="D7945" t="s">
        <v>240</v>
      </c>
      <c r="E7945" t="s">
        <v>70</v>
      </c>
      <c r="F7945" s="1">
        <v>42606</v>
      </c>
      <c r="G7945">
        <v>2</v>
      </c>
      <c r="K7945" t="s">
        <v>173</v>
      </c>
      <c r="L7945" t="s">
        <v>150</v>
      </c>
      <c r="O7945">
        <v>7.71</v>
      </c>
      <c r="P7945" t="s">
        <v>71</v>
      </c>
      <c r="Q7945">
        <v>26.2</v>
      </c>
      <c r="R7945" t="s">
        <v>71</v>
      </c>
      <c r="S7945" t="s">
        <v>173</v>
      </c>
      <c r="T7945" t="s">
        <v>150</v>
      </c>
      <c r="W7945" t="s">
        <v>173</v>
      </c>
      <c r="X7945" t="s">
        <v>150</v>
      </c>
      <c r="AE7945" t="s">
        <v>173</v>
      </c>
      <c r="AF7945" t="s">
        <v>150</v>
      </c>
      <c r="AG7945" t="s">
        <v>173</v>
      </c>
      <c r="AH7945" t="s">
        <v>150</v>
      </c>
      <c r="AS7945" t="s">
        <v>173</v>
      </c>
      <c r="AT7945" t="s">
        <v>150</v>
      </c>
      <c r="BE7945" t="s">
        <v>173</v>
      </c>
      <c r="BF7945" t="s">
        <v>150</v>
      </c>
    </row>
    <row r="7946" spans="1:58" x14ac:dyDescent="0.2">
      <c r="A7946" t="s">
        <v>238</v>
      </c>
      <c r="B7946" t="s">
        <v>239</v>
      </c>
      <c r="C7946">
        <f>-70.18260056 / 41.74258839</f>
        <v>-1.6813188464569002</v>
      </c>
      <c r="D7946" t="s">
        <v>240</v>
      </c>
      <c r="E7946" t="s">
        <v>70</v>
      </c>
      <c r="F7946" s="1">
        <v>42606</v>
      </c>
      <c r="G7946">
        <v>3</v>
      </c>
      <c r="K7946">
        <v>3.64</v>
      </c>
      <c r="L7946" t="s">
        <v>71</v>
      </c>
      <c r="O7946">
        <v>7.69</v>
      </c>
      <c r="P7946" t="s">
        <v>71</v>
      </c>
      <c r="Q7946">
        <v>26.2</v>
      </c>
      <c r="R7946" t="s">
        <v>71</v>
      </c>
      <c r="S7946">
        <v>0.34</v>
      </c>
      <c r="T7946" t="s">
        <v>71</v>
      </c>
      <c r="U7946">
        <v>10.53</v>
      </c>
      <c r="V7946" t="s">
        <v>71</v>
      </c>
      <c r="W7946">
        <v>30.82</v>
      </c>
      <c r="X7946" t="s">
        <v>71</v>
      </c>
      <c r="Y7946">
        <v>0</v>
      </c>
      <c r="AA7946">
        <v>43.27</v>
      </c>
      <c r="AE7946">
        <v>19.2</v>
      </c>
      <c r="AF7946" t="s">
        <v>71</v>
      </c>
      <c r="AG7946">
        <v>6.97</v>
      </c>
      <c r="AH7946" t="s">
        <v>71</v>
      </c>
      <c r="AS7946">
        <v>1</v>
      </c>
      <c r="AT7946" t="s">
        <v>71</v>
      </c>
      <c r="BE7946">
        <v>4.6399999999999997</v>
      </c>
      <c r="BF7946" t="s">
        <v>71</v>
      </c>
    </row>
    <row r="7947" spans="1:58" x14ac:dyDescent="0.2">
      <c r="A7947" t="s">
        <v>238</v>
      </c>
      <c r="B7947" t="s">
        <v>239</v>
      </c>
      <c r="C7947">
        <f>-70.18260056 / 41.74258839</f>
        <v>-1.6813188464569002</v>
      </c>
      <c r="D7947" t="s">
        <v>240</v>
      </c>
      <c r="E7947" t="s">
        <v>70</v>
      </c>
      <c r="F7947" s="1">
        <v>42606</v>
      </c>
      <c r="G7947">
        <v>4</v>
      </c>
      <c r="K7947" t="s">
        <v>173</v>
      </c>
      <c r="L7947" t="s">
        <v>150</v>
      </c>
      <c r="O7947">
        <v>7.65</v>
      </c>
      <c r="P7947" t="s">
        <v>71</v>
      </c>
      <c r="Q7947">
        <v>26.2</v>
      </c>
      <c r="R7947" t="s">
        <v>71</v>
      </c>
      <c r="S7947" t="s">
        <v>173</v>
      </c>
      <c r="T7947" t="s">
        <v>150</v>
      </c>
      <c r="W7947" t="s">
        <v>173</v>
      </c>
      <c r="X7947" t="s">
        <v>150</v>
      </c>
      <c r="AE7947" t="s">
        <v>173</v>
      </c>
      <c r="AF7947" t="s">
        <v>150</v>
      </c>
      <c r="AG7947" t="s">
        <v>173</v>
      </c>
      <c r="AH7947" t="s">
        <v>150</v>
      </c>
      <c r="AS7947" t="s">
        <v>173</v>
      </c>
      <c r="AT7947" t="s">
        <v>150</v>
      </c>
      <c r="BE7947" t="s">
        <v>173</v>
      </c>
      <c r="BF7947" t="s">
        <v>150</v>
      </c>
    </row>
    <row r="7948" spans="1:58" x14ac:dyDescent="0.2">
      <c r="A7948" t="s">
        <v>238</v>
      </c>
      <c r="B7948" t="s">
        <v>239</v>
      </c>
      <c r="C7948">
        <f>-70.18260056 / 41.74258839</f>
        <v>-1.6813188464569002</v>
      </c>
      <c r="D7948" t="s">
        <v>240</v>
      </c>
      <c r="E7948" t="s">
        <v>70</v>
      </c>
      <c r="F7948" s="1">
        <v>42606</v>
      </c>
      <c r="G7948">
        <v>5</v>
      </c>
      <c r="K7948" t="s">
        <v>173</v>
      </c>
      <c r="L7948" t="s">
        <v>150</v>
      </c>
      <c r="O7948">
        <v>7.61</v>
      </c>
      <c r="P7948" t="s">
        <v>71</v>
      </c>
      <c r="Q7948">
        <v>26.2</v>
      </c>
      <c r="R7948" t="s">
        <v>71</v>
      </c>
      <c r="S7948" t="s">
        <v>173</v>
      </c>
      <c r="T7948" t="s">
        <v>150</v>
      </c>
      <c r="W7948" t="s">
        <v>173</v>
      </c>
      <c r="X7948" t="s">
        <v>150</v>
      </c>
      <c r="AE7948" t="s">
        <v>173</v>
      </c>
      <c r="AF7948" t="s">
        <v>150</v>
      </c>
      <c r="AG7948" t="s">
        <v>173</v>
      </c>
      <c r="AH7948" t="s">
        <v>150</v>
      </c>
      <c r="AS7948" t="s">
        <v>173</v>
      </c>
      <c r="AT7948" t="s">
        <v>150</v>
      </c>
      <c r="BE7948" t="s">
        <v>173</v>
      </c>
      <c r="BF7948" t="s">
        <v>150</v>
      </c>
    </row>
    <row r="7949" spans="1:58" x14ac:dyDescent="0.2">
      <c r="A7949" t="s">
        <v>238</v>
      </c>
      <c r="B7949" t="s">
        <v>239</v>
      </c>
      <c r="C7949">
        <f>-70.18260056 / 41.74258839</f>
        <v>-1.6813188464569002</v>
      </c>
      <c r="D7949" t="s">
        <v>240</v>
      </c>
      <c r="E7949" t="s">
        <v>70</v>
      </c>
      <c r="F7949" s="1">
        <v>42606</v>
      </c>
      <c r="G7949">
        <v>6</v>
      </c>
      <c r="K7949" t="s">
        <v>173</v>
      </c>
      <c r="L7949" t="s">
        <v>150</v>
      </c>
      <c r="O7949">
        <v>7.57</v>
      </c>
      <c r="P7949" t="s">
        <v>71</v>
      </c>
      <c r="Q7949">
        <v>26.1</v>
      </c>
      <c r="R7949" t="s">
        <v>71</v>
      </c>
      <c r="S7949" t="s">
        <v>173</v>
      </c>
      <c r="T7949" t="s">
        <v>150</v>
      </c>
      <c r="W7949" t="s">
        <v>173</v>
      </c>
      <c r="X7949" t="s">
        <v>150</v>
      </c>
      <c r="AE7949" t="s">
        <v>173</v>
      </c>
      <c r="AF7949" t="s">
        <v>150</v>
      </c>
      <c r="AG7949" t="s">
        <v>173</v>
      </c>
      <c r="AH7949" t="s">
        <v>150</v>
      </c>
      <c r="AS7949" t="s">
        <v>173</v>
      </c>
      <c r="AT7949" t="s">
        <v>150</v>
      </c>
      <c r="BE7949" t="s">
        <v>173</v>
      </c>
      <c r="BF7949" t="s">
        <v>150</v>
      </c>
    </row>
    <row r="7950" spans="1:58" x14ac:dyDescent="0.2">
      <c r="A7950" t="s">
        <v>238</v>
      </c>
      <c r="B7950" t="s">
        <v>239</v>
      </c>
      <c r="C7950">
        <f>-70.18260056 / 41.74258839</f>
        <v>-1.6813188464569002</v>
      </c>
      <c r="D7950" t="s">
        <v>240</v>
      </c>
      <c r="E7950" t="s">
        <v>70</v>
      </c>
      <c r="F7950" s="1">
        <v>42606</v>
      </c>
      <c r="G7950">
        <v>7</v>
      </c>
      <c r="K7950" t="s">
        <v>173</v>
      </c>
      <c r="L7950" t="s">
        <v>150</v>
      </c>
      <c r="O7950">
        <v>9.6199999999999992</v>
      </c>
      <c r="P7950" t="s">
        <v>71</v>
      </c>
      <c r="Q7950">
        <v>23.1</v>
      </c>
      <c r="R7950" t="s">
        <v>71</v>
      </c>
      <c r="S7950" t="s">
        <v>173</v>
      </c>
      <c r="T7950" t="s">
        <v>150</v>
      </c>
      <c r="W7950" t="s">
        <v>173</v>
      </c>
      <c r="X7950" t="s">
        <v>150</v>
      </c>
      <c r="AE7950" t="s">
        <v>173</v>
      </c>
      <c r="AF7950" t="s">
        <v>150</v>
      </c>
      <c r="AG7950" t="s">
        <v>173</v>
      </c>
      <c r="AH7950" t="s">
        <v>150</v>
      </c>
      <c r="AS7950" t="s">
        <v>173</v>
      </c>
      <c r="AT7950" t="s">
        <v>150</v>
      </c>
      <c r="BE7950" t="s">
        <v>173</v>
      </c>
      <c r="BF7950" t="s">
        <v>150</v>
      </c>
    </row>
    <row r="7951" spans="1:58" x14ac:dyDescent="0.2">
      <c r="A7951" t="s">
        <v>238</v>
      </c>
      <c r="B7951" t="s">
        <v>239</v>
      </c>
      <c r="C7951">
        <f>-70.18260056 / 41.74258839</f>
        <v>-1.6813188464569002</v>
      </c>
      <c r="D7951" t="s">
        <v>240</v>
      </c>
      <c r="E7951" t="s">
        <v>70</v>
      </c>
      <c r="F7951" s="1">
        <v>42606</v>
      </c>
      <c r="G7951">
        <v>8</v>
      </c>
      <c r="K7951" t="s">
        <v>173</v>
      </c>
      <c r="L7951" t="s">
        <v>150</v>
      </c>
      <c r="O7951">
        <v>6.69</v>
      </c>
      <c r="P7951" t="s">
        <v>71</v>
      </c>
      <c r="Q7951">
        <v>18.100000000000001</v>
      </c>
      <c r="R7951" t="s">
        <v>71</v>
      </c>
      <c r="S7951" t="s">
        <v>173</v>
      </c>
      <c r="T7951" t="s">
        <v>150</v>
      </c>
      <c r="W7951" t="s">
        <v>173</v>
      </c>
      <c r="X7951" t="s">
        <v>150</v>
      </c>
      <c r="AE7951" t="s">
        <v>173</v>
      </c>
      <c r="AF7951" t="s">
        <v>150</v>
      </c>
      <c r="AG7951" t="s">
        <v>173</v>
      </c>
      <c r="AH7951" t="s">
        <v>150</v>
      </c>
      <c r="AS7951" t="s">
        <v>173</v>
      </c>
      <c r="AT7951" t="s">
        <v>150</v>
      </c>
      <c r="BE7951" t="s">
        <v>173</v>
      </c>
      <c r="BF7951" t="s">
        <v>150</v>
      </c>
    </row>
    <row r="7952" spans="1:58" x14ac:dyDescent="0.2">
      <c r="A7952" t="s">
        <v>238</v>
      </c>
      <c r="B7952" t="s">
        <v>239</v>
      </c>
      <c r="C7952">
        <f>-70.18260056 / 41.74258839</f>
        <v>-1.6813188464569002</v>
      </c>
      <c r="D7952" t="s">
        <v>240</v>
      </c>
      <c r="E7952" t="s">
        <v>70</v>
      </c>
      <c r="F7952" s="1">
        <v>42606</v>
      </c>
      <c r="G7952">
        <v>9</v>
      </c>
      <c r="K7952">
        <v>21.66</v>
      </c>
      <c r="L7952" t="s">
        <v>71</v>
      </c>
      <c r="O7952">
        <v>0.64</v>
      </c>
      <c r="P7952" t="s">
        <v>71</v>
      </c>
      <c r="Q7952">
        <v>15.5</v>
      </c>
      <c r="R7952" t="s">
        <v>71</v>
      </c>
      <c r="S7952">
        <v>0.56999999999999995</v>
      </c>
      <c r="T7952" t="s">
        <v>71</v>
      </c>
      <c r="U7952">
        <v>17.66</v>
      </c>
      <c r="V7952" t="s">
        <v>71</v>
      </c>
      <c r="W7952">
        <v>30.82</v>
      </c>
      <c r="X7952" t="s">
        <v>71</v>
      </c>
      <c r="Y7952">
        <v>45.55</v>
      </c>
      <c r="AA7952">
        <v>60.77</v>
      </c>
      <c r="AE7952">
        <v>24.9</v>
      </c>
      <c r="AF7952" t="s">
        <v>71</v>
      </c>
      <c r="AG7952">
        <v>6.36</v>
      </c>
      <c r="AH7952" t="s">
        <v>71</v>
      </c>
      <c r="AS7952">
        <v>3.4</v>
      </c>
      <c r="AT7952" t="s">
        <v>71</v>
      </c>
      <c r="BE7952">
        <v>25.06</v>
      </c>
      <c r="BF7952" t="s">
        <v>71</v>
      </c>
    </row>
    <row r="7953" spans="1:58" x14ac:dyDescent="0.2">
      <c r="A7953" t="s">
        <v>238</v>
      </c>
      <c r="B7953" t="s">
        <v>239</v>
      </c>
      <c r="C7953">
        <f>-70.18260056 / 41.74258839</f>
        <v>-1.6813188464569002</v>
      </c>
      <c r="D7953" t="s">
        <v>240</v>
      </c>
      <c r="E7953" t="s">
        <v>70</v>
      </c>
      <c r="F7953" s="1">
        <v>42606</v>
      </c>
      <c r="G7953">
        <v>10</v>
      </c>
      <c r="K7953" t="s">
        <v>173</v>
      </c>
      <c r="L7953" t="s">
        <v>150</v>
      </c>
      <c r="O7953">
        <v>0.05</v>
      </c>
      <c r="P7953" t="s">
        <v>71</v>
      </c>
      <c r="Q7953">
        <v>13.5</v>
      </c>
      <c r="R7953" t="s">
        <v>71</v>
      </c>
      <c r="S7953" t="s">
        <v>173</v>
      </c>
      <c r="T7953" t="s">
        <v>150</v>
      </c>
      <c r="W7953" t="s">
        <v>173</v>
      </c>
      <c r="X7953" t="s">
        <v>150</v>
      </c>
      <c r="AE7953" t="s">
        <v>173</v>
      </c>
      <c r="AF7953" t="s">
        <v>150</v>
      </c>
      <c r="AG7953" t="s">
        <v>173</v>
      </c>
      <c r="AH7953" t="s">
        <v>150</v>
      </c>
      <c r="AS7953" t="s">
        <v>173</v>
      </c>
      <c r="AT7953" t="s">
        <v>150</v>
      </c>
      <c r="BE7953" t="s">
        <v>173</v>
      </c>
      <c r="BF7953" t="s">
        <v>150</v>
      </c>
    </row>
    <row r="7954" spans="1:58" x14ac:dyDescent="0.2">
      <c r="A7954" t="s">
        <v>238</v>
      </c>
      <c r="B7954" t="s">
        <v>239</v>
      </c>
      <c r="C7954">
        <f>-70.18260056 / 41.74258839</f>
        <v>-1.6813188464569002</v>
      </c>
      <c r="D7954" t="s">
        <v>240</v>
      </c>
      <c r="E7954" t="s">
        <v>70</v>
      </c>
      <c r="F7954" s="1">
        <v>42606</v>
      </c>
      <c r="G7954">
        <v>11</v>
      </c>
      <c r="K7954" t="s">
        <v>173</v>
      </c>
      <c r="L7954" t="s">
        <v>150</v>
      </c>
      <c r="O7954">
        <v>0.03</v>
      </c>
      <c r="P7954" t="s">
        <v>71</v>
      </c>
      <c r="Q7954">
        <v>12.1</v>
      </c>
      <c r="R7954" t="s">
        <v>71</v>
      </c>
      <c r="S7954" t="s">
        <v>173</v>
      </c>
      <c r="T7954" t="s">
        <v>150</v>
      </c>
      <c r="W7954" t="s">
        <v>173</v>
      </c>
      <c r="X7954" t="s">
        <v>150</v>
      </c>
      <c r="AE7954" t="s">
        <v>173</v>
      </c>
      <c r="AF7954" t="s">
        <v>150</v>
      </c>
      <c r="AG7954" t="s">
        <v>173</v>
      </c>
      <c r="AH7954" t="s">
        <v>150</v>
      </c>
      <c r="AS7954" t="s">
        <v>173</v>
      </c>
      <c r="AT7954" t="s">
        <v>150</v>
      </c>
      <c r="BE7954" t="s">
        <v>173</v>
      </c>
      <c r="BF7954" t="s">
        <v>150</v>
      </c>
    </row>
    <row r="7955" spans="1:58" x14ac:dyDescent="0.2">
      <c r="A7955" t="s">
        <v>238</v>
      </c>
      <c r="B7955" t="s">
        <v>239</v>
      </c>
      <c r="C7955">
        <f>-70.18260056 / 41.74258839</f>
        <v>-1.6813188464569002</v>
      </c>
      <c r="D7955" t="s">
        <v>240</v>
      </c>
      <c r="E7955" t="s">
        <v>70</v>
      </c>
      <c r="F7955" s="1">
        <v>42606</v>
      </c>
      <c r="G7955">
        <v>11.4</v>
      </c>
      <c r="K7955" t="s">
        <v>173</v>
      </c>
      <c r="L7955" t="s">
        <v>150</v>
      </c>
      <c r="O7955">
        <v>0</v>
      </c>
      <c r="P7955" t="s">
        <v>71</v>
      </c>
      <c r="Q7955">
        <v>11.4</v>
      </c>
      <c r="R7955" t="s">
        <v>71</v>
      </c>
      <c r="S7955" t="s">
        <v>173</v>
      </c>
      <c r="T7955" t="s">
        <v>150</v>
      </c>
      <c r="W7955" t="s">
        <v>173</v>
      </c>
      <c r="X7955" t="s">
        <v>150</v>
      </c>
      <c r="AE7955" t="s">
        <v>173</v>
      </c>
      <c r="AF7955" t="s">
        <v>150</v>
      </c>
      <c r="AG7955" t="s">
        <v>173</v>
      </c>
      <c r="AH7955" t="s">
        <v>150</v>
      </c>
      <c r="AS7955" t="s">
        <v>173</v>
      </c>
      <c r="AT7955" t="s">
        <v>150</v>
      </c>
      <c r="BE7955" t="s">
        <v>173</v>
      </c>
      <c r="BF7955" t="s">
        <v>150</v>
      </c>
    </row>
    <row r="7956" spans="1:58" x14ac:dyDescent="0.2">
      <c r="A7956" t="s">
        <v>238</v>
      </c>
      <c r="B7956" t="s">
        <v>239</v>
      </c>
      <c r="C7956">
        <f>-70.18260056 / 41.74258839</f>
        <v>-1.6813188464569002</v>
      </c>
      <c r="D7956" t="s">
        <v>240</v>
      </c>
      <c r="E7956" t="s">
        <v>70</v>
      </c>
      <c r="F7956" s="1">
        <v>42606</v>
      </c>
      <c r="G7956">
        <v>12</v>
      </c>
      <c r="K7956" t="s">
        <v>173</v>
      </c>
      <c r="L7956" t="s">
        <v>150</v>
      </c>
      <c r="O7956">
        <v>0.01</v>
      </c>
      <c r="P7956" t="s">
        <v>71</v>
      </c>
      <c r="Q7956">
        <v>11.5</v>
      </c>
      <c r="R7956" t="s">
        <v>71</v>
      </c>
      <c r="S7956" t="s">
        <v>173</v>
      </c>
      <c r="T7956" t="s">
        <v>150</v>
      </c>
      <c r="W7956" t="s">
        <v>173</v>
      </c>
      <c r="X7956" t="s">
        <v>150</v>
      </c>
      <c r="AE7956" t="s">
        <v>173</v>
      </c>
      <c r="AF7956" t="s">
        <v>150</v>
      </c>
      <c r="AG7956" t="s">
        <v>173</v>
      </c>
      <c r="AH7956" t="s">
        <v>150</v>
      </c>
      <c r="AS7956" t="s">
        <v>173</v>
      </c>
      <c r="AT7956" t="s">
        <v>150</v>
      </c>
      <c r="BE7956" t="s">
        <v>173</v>
      </c>
      <c r="BF7956" t="s">
        <v>150</v>
      </c>
    </row>
    <row r="7957" spans="1:58" x14ac:dyDescent="0.2">
      <c r="A7957" t="s">
        <v>238</v>
      </c>
      <c r="B7957" t="s">
        <v>239</v>
      </c>
      <c r="C7957">
        <f>-70.18260056 / 41.74258839</f>
        <v>-1.6813188464569002</v>
      </c>
      <c r="D7957" t="s">
        <v>240</v>
      </c>
      <c r="E7957" t="s">
        <v>70</v>
      </c>
      <c r="F7957" s="1">
        <v>42606</v>
      </c>
      <c r="G7957">
        <v>12.25</v>
      </c>
      <c r="K7957">
        <v>0.03</v>
      </c>
      <c r="L7957" t="s">
        <v>71</v>
      </c>
      <c r="S7957">
        <v>1.22</v>
      </c>
      <c r="T7957" t="s">
        <v>71</v>
      </c>
      <c r="U7957">
        <v>37.79</v>
      </c>
      <c r="V7957" t="s">
        <v>71</v>
      </c>
      <c r="W7957">
        <v>111.42</v>
      </c>
      <c r="X7957" t="s">
        <v>71</v>
      </c>
      <c r="Y7957">
        <v>56.52</v>
      </c>
      <c r="AA7957">
        <v>-3.8</v>
      </c>
      <c r="AE7957">
        <v>53.1</v>
      </c>
      <c r="AF7957" t="s">
        <v>71</v>
      </c>
      <c r="AG7957">
        <v>6.33</v>
      </c>
      <c r="AH7957" t="s">
        <v>71</v>
      </c>
      <c r="AS7957">
        <v>131.79</v>
      </c>
      <c r="AT7957" t="s">
        <v>71</v>
      </c>
      <c r="BE7957">
        <v>131.82</v>
      </c>
      <c r="BF7957" t="s">
        <v>71</v>
      </c>
    </row>
    <row r="7958" spans="1:58" x14ac:dyDescent="0.2">
      <c r="A7958" t="s">
        <v>238</v>
      </c>
      <c r="B7958" t="s">
        <v>239</v>
      </c>
      <c r="C7958">
        <f>-70.18260056 / 41.74258839</f>
        <v>-1.6813188464569002</v>
      </c>
      <c r="D7958" t="s">
        <v>240</v>
      </c>
      <c r="E7958" t="s">
        <v>70</v>
      </c>
      <c r="F7958" s="1">
        <v>42969</v>
      </c>
      <c r="G7958">
        <v>0.5</v>
      </c>
      <c r="I7958">
        <v>14.2</v>
      </c>
      <c r="J7958" t="s">
        <v>150</v>
      </c>
      <c r="K7958">
        <v>3.15</v>
      </c>
      <c r="L7958" t="s">
        <v>150</v>
      </c>
      <c r="M7958">
        <v>2.65</v>
      </c>
      <c r="N7958" t="s">
        <v>150</v>
      </c>
      <c r="O7958">
        <v>7.72</v>
      </c>
      <c r="P7958" t="s">
        <v>150</v>
      </c>
      <c r="Q7958">
        <v>25.1</v>
      </c>
      <c r="R7958" t="s">
        <v>150</v>
      </c>
      <c r="S7958">
        <v>0.25</v>
      </c>
      <c r="T7958" t="s">
        <v>150</v>
      </c>
      <c r="U7958">
        <v>7.74</v>
      </c>
      <c r="V7958" t="s">
        <v>150</v>
      </c>
      <c r="W7958">
        <v>33.46</v>
      </c>
      <c r="X7958" t="s">
        <v>150</v>
      </c>
      <c r="Y7958">
        <v>33.659999999999997</v>
      </c>
      <c r="AA7958">
        <v>41.86</v>
      </c>
      <c r="AC7958">
        <v>45.96</v>
      </c>
      <c r="AE7958">
        <v>16.5</v>
      </c>
      <c r="AF7958" t="s">
        <v>150</v>
      </c>
      <c r="AG7958">
        <v>6.95</v>
      </c>
      <c r="AH7958" t="s">
        <v>150</v>
      </c>
      <c r="AS7958">
        <v>1.5</v>
      </c>
      <c r="AT7958" t="s">
        <v>150</v>
      </c>
    </row>
    <row r="7959" spans="1:58" x14ac:dyDescent="0.2">
      <c r="A7959" t="s">
        <v>238</v>
      </c>
      <c r="B7959" t="s">
        <v>239</v>
      </c>
      <c r="C7959">
        <f>-70.18260056 / 41.74258839</f>
        <v>-1.6813188464569002</v>
      </c>
      <c r="D7959" t="s">
        <v>240</v>
      </c>
      <c r="E7959" t="s">
        <v>70</v>
      </c>
      <c r="F7959" s="1">
        <v>42969</v>
      </c>
      <c r="G7959">
        <v>1</v>
      </c>
      <c r="I7959">
        <v>14.2</v>
      </c>
      <c r="J7959" t="s">
        <v>150</v>
      </c>
      <c r="M7959">
        <v>2.65</v>
      </c>
      <c r="N7959" t="s">
        <v>150</v>
      </c>
      <c r="O7959">
        <v>7.77</v>
      </c>
      <c r="P7959" t="s">
        <v>150</v>
      </c>
      <c r="Q7959">
        <v>25</v>
      </c>
      <c r="R7959" t="s">
        <v>150</v>
      </c>
      <c r="AC7959">
        <v>45.96</v>
      </c>
    </row>
    <row r="7960" spans="1:58" x14ac:dyDescent="0.2">
      <c r="A7960" t="s">
        <v>238</v>
      </c>
      <c r="B7960" t="s">
        <v>239</v>
      </c>
      <c r="C7960">
        <f>-70.18260056 / 41.74258839</f>
        <v>-1.6813188464569002</v>
      </c>
      <c r="D7960" t="s">
        <v>240</v>
      </c>
      <c r="E7960" t="s">
        <v>70</v>
      </c>
      <c r="F7960" s="1">
        <v>42969</v>
      </c>
      <c r="G7960">
        <v>2</v>
      </c>
      <c r="I7960">
        <v>14.2</v>
      </c>
      <c r="J7960" t="s">
        <v>150</v>
      </c>
      <c r="M7960">
        <v>2.65</v>
      </c>
      <c r="N7960" t="s">
        <v>150</v>
      </c>
      <c r="O7960">
        <v>7.77</v>
      </c>
      <c r="P7960" t="s">
        <v>150</v>
      </c>
      <c r="Q7960">
        <v>25</v>
      </c>
      <c r="R7960" t="s">
        <v>150</v>
      </c>
      <c r="AC7960">
        <v>45.96</v>
      </c>
    </row>
    <row r="7961" spans="1:58" x14ac:dyDescent="0.2">
      <c r="A7961" t="s">
        <v>238</v>
      </c>
      <c r="B7961" t="s">
        <v>239</v>
      </c>
      <c r="C7961">
        <f>-70.18260056 / 41.74258839</f>
        <v>-1.6813188464569002</v>
      </c>
      <c r="D7961" t="s">
        <v>240</v>
      </c>
      <c r="E7961" t="s">
        <v>70</v>
      </c>
      <c r="F7961" s="1">
        <v>42969</v>
      </c>
      <c r="G7961">
        <v>3</v>
      </c>
      <c r="I7961">
        <v>14.2</v>
      </c>
      <c r="J7961" t="s">
        <v>150</v>
      </c>
      <c r="K7961">
        <v>3.49</v>
      </c>
      <c r="L7961" t="s">
        <v>150</v>
      </c>
      <c r="M7961">
        <v>2.65</v>
      </c>
      <c r="N7961" t="s">
        <v>150</v>
      </c>
      <c r="O7961">
        <v>7.76</v>
      </c>
      <c r="P7961" t="s">
        <v>150</v>
      </c>
      <c r="Q7961">
        <v>25</v>
      </c>
      <c r="R7961" t="s">
        <v>150</v>
      </c>
      <c r="S7961">
        <v>0.45</v>
      </c>
      <c r="T7961" t="s">
        <v>150</v>
      </c>
      <c r="U7961">
        <v>13.94</v>
      </c>
      <c r="V7961" t="s">
        <v>150</v>
      </c>
      <c r="W7961">
        <v>30.84</v>
      </c>
      <c r="X7961" t="s">
        <v>150</v>
      </c>
      <c r="AA7961">
        <v>42.86</v>
      </c>
      <c r="AC7961">
        <v>45.96</v>
      </c>
      <c r="AE7961">
        <v>17.399999999999999</v>
      </c>
      <c r="AF7961" t="s">
        <v>150</v>
      </c>
      <c r="AG7961">
        <v>7.01</v>
      </c>
      <c r="AH7961" t="s">
        <v>150</v>
      </c>
      <c r="AS7961">
        <v>0.86</v>
      </c>
      <c r="AT7961" t="s">
        <v>150</v>
      </c>
    </row>
    <row r="7962" spans="1:58" x14ac:dyDescent="0.2">
      <c r="A7962" t="s">
        <v>238</v>
      </c>
      <c r="B7962" t="s">
        <v>239</v>
      </c>
      <c r="C7962">
        <f>-70.18260056 / 41.74258839</f>
        <v>-1.6813188464569002</v>
      </c>
      <c r="D7962" t="s">
        <v>240</v>
      </c>
      <c r="E7962" t="s">
        <v>70</v>
      </c>
      <c r="F7962" s="1">
        <v>42969</v>
      </c>
      <c r="G7962">
        <v>4</v>
      </c>
      <c r="I7962">
        <v>14.2</v>
      </c>
      <c r="J7962" t="s">
        <v>150</v>
      </c>
      <c r="M7962">
        <v>2.65</v>
      </c>
      <c r="N7962" t="s">
        <v>150</v>
      </c>
      <c r="O7962">
        <v>7.74</v>
      </c>
      <c r="P7962" t="s">
        <v>150</v>
      </c>
      <c r="Q7962">
        <v>25</v>
      </c>
      <c r="R7962" t="s">
        <v>150</v>
      </c>
      <c r="AC7962">
        <v>45.96</v>
      </c>
    </row>
    <row r="7963" spans="1:58" x14ac:dyDescent="0.2">
      <c r="A7963" t="s">
        <v>238</v>
      </c>
      <c r="B7963" t="s">
        <v>239</v>
      </c>
      <c r="C7963">
        <f>-70.18260056 / 41.74258839</f>
        <v>-1.6813188464569002</v>
      </c>
      <c r="D7963" t="s">
        <v>240</v>
      </c>
      <c r="E7963" t="s">
        <v>70</v>
      </c>
      <c r="F7963" s="1">
        <v>42969</v>
      </c>
      <c r="G7963">
        <v>5</v>
      </c>
      <c r="I7963">
        <v>14.2</v>
      </c>
      <c r="J7963" t="s">
        <v>150</v>
      </c>
      <c r="M7963">
        <v>2.65</v>
      </c>
      <c r="N7963" t="s">
        <v>150</v>
      </c>
      <c r="O7963">
        <v>7.66</v>
      </c>
      <c r="P7963" t="s">
        <v>150</v>
      </c>
      <c r="Q7963">
        <v>24.8</v>
      </c>
      <c r="R7963" t="s">
        <v>150</v>
      </c>
      <c r="AC7963">
        <v>45.96</v>
      </c>
    </row>
    <row r="7964" spans="1:58" x14ac:dyDescent="0.2">
      <c r="A7964" t="s">
        <v>238</v>
      </c>
      <c r="B7964" t="s">
        <v>239</v>
      </c>
      <c r="C7964">
        <f>-70.18260056 / 41.74258839</f>
        <v>-1.6813188464569002</v>
      </c>
      <c r="D7964" t="s">
        <v>240</v>
      </c>
      <c r="E7964" t="s">
        <v>70</v>
      </c>
      <c r="F7964" s="1">
        <v>42969</v>
      </c>
      <c r="G7964">
        <v>6</v>
      </c>
      <c r="I7964">
        <v>14.2</v>
      </c>
      <c r="J7964" t="s">
        <v>150</v>
      </c>
      <c r="M7964">
        <v>2.65</v>
      </c>
      <c r="N7964" t="s">
        <v>150</v>
      </c>
      <c r="O7964">
        <v>7.46</v>
      </c>
      <c r="P7964" t="s">
        <v>150</v>
      </c>
      <c r="Q7964">
        <v>24.6</v>
      </c>
      <c r="R7964" t="s">
        <v>150</v>
      </c>
      <c r="AC7964">
        <v>45.96</v>
      </c>
    </row>
    <row r="7965" spans="1:58" x14ac:dyDescent="0.2">
      <c r="A7965" t="s">
        <v>238</v>
      </c>
      <c r="B7965" t="s">
        <v>239</v>
      </c>
      <c r="C7965">
        <f>-70.18260056 / 41.74258839</f>
        <v>-1.6813188464569002</v>
      </c>
      <c r="D7965" t="s">
        <v>240</v>
      </c>
      <c r="E7965" t="s">
        <v>70</v>
      </c>
      <c r="F7965" s="1">
        <v>42969</v>
      </c>
      <c r="G7965">
        <v>7</v>
      </c>
      <c r="I7965">
        <v>14.2</v>
      </c>
      <c r="J7965" t="s">
        <v>150</v>
      </c>
      <c r="M7965">
        <v>2.65</v>
      </c>
      <c r="N7965" t="s">
        <v>150</v>
      </c>
      <c r="O7965">
        <v>7.57</v>
      </c>
      <c r="P7965" t="s">
        <v>150</v>
      </c>
      <c r="Q7965">
        <v>23.6</v>
      </c>
      <c r="R7965" t="s">
        <v>150</v>
      </c>
      <c r="AC7965">
        <v>45.96</v>
      </c>
    </row>
    <row r="7966" spans="1:58" x14ac:dyDescent="0.2">
      <c r="A7966" t="s">
        <v>238</v>
      </c>
      <c r="B7966" t="s">
        <v>239</v>
      </c>
      <c r="C7966">
        <f>-70.18260056 / 41.74258839</f>
        <v>-1.6813188464569002</v>
      </c>
      <c r="D7966" t="s">
        <v>240</v>
      </c>
      <c r="E7966" t="s">
        <v>70</v>
      </c>
      <c r="F7966" s="1">
        <v>42969</v>
      </c>
      <c r="G7966">
        <v>8</v>
      </c>
      <c r="I7966">
        <v>14.2</v>
      </c>
      <c r="J7966" t="s">
        <v>150</v>
      </c>
      <c r="M7966">
        <v>2.65</v>
      </c>
      <c r="N7966" t="s">
        <v>150</v>
      </c>
      <c r="O7966">
        <v>9.08</v>
      </c>
      <c r="P7966" t="s">
        <v>150</v>
      </c>
      <c r="Q7966">
        <v>19.600000000000001</v>
      </c>
      <c r="R7966" t="s">
        <v>150</v>
      </c>
      <c r="AC7966">
        <v>45.96</v>
      </c>
    </row>
    <row r="7967" spans="1:58" x14ac:dyDescent="0.2">
      <c r="A7967" t="s">
        <v>238</v>
      </c>
      <c r="B7967" t="s">
        <v>239</v>
      </c>
      <c r="C7967">
        <f>-70.18260056 / 41.74258839</f>
        <v>-1.6813188464569002</v>
      </c>
      <c r="D7967" t="s">
        <v>240</v>
      </c>
      <c r="E7967" t="s">
        <v>70</v>
      </c>
      <c r="F7967" s="1">
        <v>42969</v>
      </c>
      <c r="G7967">
        <v>9</v>
      </c>
      <c r="I7967">
        <v>14.2</v>
      </c>
      <c r="J7967" t="s">
        <v>150</v>
      </c>
      <c r="K7967">
        <v>18.809999999999999</v>
      </c>
      <c r="L7967" t="s">
        <v>150</v>
      </c>
      <c r="M7967">
        <v>2.65</v>
      </c>
      <c r="N7967" t="s">
        <v>150</v>
      </c>
      <c r="O7967">
        <v>8.2799999999999994</v>
      </c>
      <c r="P7967" t="s">
        <v>150</v>
      </c>
      <c r="Q7967">
        <v>16.3</v>
      </c>
      <c r="R7967" t="s">
        <v>150</v>
      </c>
      <c r="S7967">
        <v>1.2</v>
      </c>
      <c r="T7967" t="s">
        <v>150</v>
      </c>
      <c r="U7967">
        <v>37.17</v>
      </c>
      <c r="V7967" t="s">
        <v>150</v>
      </c>
      <c r="W7967">
        <v>37.520000000000003</v>
      </c>
      <c r="X7967" t="s">
        <v>150</v>
      </c>
      <c r="Y7967">
        <v>56.29</v>
      </c>
      <c r="AA7967">
        <v>59.39</v>
      </c>
      <c r="AC7967">
        <v>45.96</v>
      </c>
      <c r="AE7967">
        <v>24.9</v>
      </c>
      <c r="AF7967" t="s">
        <v>150</v>
      </c>
      <c r="AG7967">
        <v>6.29</v>
      </c>
      <c r="AH7967" t="s">
        <v>150</v>
      </c>
      <c r="AS7967">
        <v>13.06</v>
      </c>
      <c r="AT7967" t="s">
        <v>150</v>
      </c>
    </row>
    <row r="7968" spans="1:58" x14ac:dyDescent="0.2">
      <c r="A7968" t="s">
        <v>238</v>
      </c>
      <c r="B7968" t="s">
        <v>239</v>
      </c>
      <c r="C7968">
        <f>-70.18260056 / 41.74258839</f>
        <v>-1.6813188464569002</v>
      </c>
      <c r="D7968" t="s">
        <v>240</v>
      </c>
      <c r="E7968" t="s">
        <v>70</v>
      </c>
      <c r="F7968" s="1">
        <v>42969</v>
      </c>
      <c r="G7968">
        <v>10</v>
      </c>
      <c r="I7968">
        <v>14.2</v>
      </c>
      <c r="J7968" t="s">
        <v>150</v>
      </c>
      <c r="M7968">
        <v>2.65</v>
      </c>
      <c r="N7968" t="s">
        <v>150</v>
      </c>
      <c r="O7968">
        <v>3.86</v>
      </c>
      <c r="P7968" t="s">
        <v>150</v>
      </c>
      <c r="Q7968">
        <v>13.9</v>
      </c>
      <c r="R7968" t="s">
        <v>150</v>
      </c>
      <c r="AC7968">
        <v>45.96</v>
      </c>
    </row>
    <row r="7969" spans="1:46" x14ac:dyDescent="0.2">
      <c r="A7969" t="s">
        <v>238</v>
      </c>
      <c r="B7969" t="s">
        <v>239</v>
      </c>
      <c r="C7969">
        <f>-70.18260056 / 41.74258839</f>
        <v>-1.6813188464569002</v>
      </c>
      <c r="D7969" t="s">
        <v>240</v>
      </c>
      <c r="E7969" t="s">
        <v>70</v>
      </c>
      <c r="F7969" s="1">
        <v>42969</v>
      </c>
      <c r="G7969">
        <v>11</v>
      </c>
      <c r="I7969">
        <v>14.2</v>
      </c>
      <c r="J7969" t="s">
        <v>150</v>
      </c>
      <c r="M7969">
        <v>2.65</v>
      </c>
      <c r="N7969" t="s">
        <v>150</v>
      </c>
      <c r="O7969">
        <v>0.52</v>
      </c>
      <c r="P7969" t="s">
        <v>150</v>
      </c>
      <c r="Q7969">
        <v>12.2</v>
      </c>
      <c r="R7969" t="s">
        <v>150</v>
      </c>
      <c r="AC7969">
        <v>45.96</v>
      </c>
    </row>
    <row r="7970" spans="1:46" x14ac:dyDescent="0.2">
      <c r="A7970" t="s">
        <v>238</v>
      </c>
      <c r="B7970" t="s">
        <v>239</v>
      </c>
      <c r="C7970">
        <f>-70.18260056 / 41.74258839</f>
        <v>-1.6813188464569002</v>
      </c>
      <c r="D7970" t="s">
        <v>240</v>
      </c>
      <c r="E7970" t="s">
        <v>70</v>
      </c>
      <c r="F7970" s="1">
        <v>42969</v>
      </c>
      <c r="G7970">
        <v>12</v>
      </c>
      <c r="I7970">
        <v>14.2</v>
      </c>
      <c r="J7970" t="s">
        <v>150</v>
      </c>
      <c r="M7970">
        <v>2.65</v>
      </c>
      <c r="N7970" t="s">
        <v>150</v>
      </c>
      <c r="O7970">
        <v>0.52</v>
      </c>
      <c r="P7970" t="s">
        <v>150</v>
      </c>
      <c r="Q7970">
        <v>11</v>
      </c>
      <c r="R7970" t="s">
        <v>150</v>
      </c>
      <c r="AC7970">
        <v>45.96</v>
      </c>
    </row>
    <row r="7971" spans="1:46" x14ac:dyDescent="0.2">
      <c r="A7971" t="s">
        <v>238</v>
      </c>
      <c r="B7971" t="s">
        <v>239</v>
      </c>
      <c r="C7971">
        <f>-70.18260056 / 41.74258839</f>
        <v>-1.6813188464569002</v>
      </c>
      <c r="D7971" t="s">
        <v>240</v>
      </c>
      <c r="E7971" t="s">
        <v>70</v>
      </c>
      <c r="F7971" s="1">
        <v>42969</v>
      </c>
      <c r="G7971">
        <v>13</v>
      </c>
      <c r="I7971">
        <v>14.2</v>
      </c>
      <c r="J7971" t="s">
        <v>150</v>
      </c>
      <c r="M7971">
        <v>2.65</v>
      </c>
      <c r="N7971" t="s">
        <v>150</v>
      </c>
      <c r="O7971">
        <v>0.45</v>
      </c>
      <c r="P7971" t="s">
        <v>150</v>
      </c>
      <c r="Q7971">
        <v>10.199999999999999</v>
      </c>
      <c r="R7971" t="s">
        <v>150</v>
      </c>
      <c r="AC7971">
        <v>45.96</v>
      </c>
    </row>
    <row r="7972" spans="1:46" x14ac:dyDescent="0.2">
      <c r="A7972" t="s">
        <v>238</v>
      </c>
      <c r="B7972" t="s">
        <v>239</v>
      </c>
      <c r="C7972">
        <f>-70.18260056 / 41.74258839</f>
        <v>-1.6813188464569002</v>
      </c>
      <c r="D7972" t="s">
        <v>240</v>
      </c>
      <c r="E7972" t="s">
        <v>70</v>
      </c>
      <c r="F7972" s="1">
        <v>42969</v>
      </c>
      <c r="G7972">
        <v>13.2</v>
      </c>
      <c r="I7972">
        <v>14.2</v>
      </c>
      <c r="J7972" t="s">
        <v>150</v>
      </c>
      <c r="K7972">
        <v>0.03</v>
      </c>
      <c r="L7972" t="s">
        <v>150</v>
      </c>
      <c r="M7972">
        <v>2.65</v>
      </c>
      <c r="N7972" t="s">
        <v>150</v>
      </c>
      <c r="O7972">
        <v>0.41</v>
      </c>
      <c r="P7972" t="s">
        <v>150</v>
      </c>
      <c r="Q7972">
        <v>10.199999999999999</v>
      </c>
      <c r="R7972" t="s">
        <v>150</v>
      </c>
      <c r="S7972">
        <v>1.63</v>
      </c>
      <c r="T7972" t="s">
        <v>150</v>
      </c>
      <c r="U7972">
        <v>50.49</v>
      </c>
      <c r="V7972" t="s">
        <v>150</v>
      </c>
      <c r="W7972">
        <v>62.47</v>
      </c>
      <c r="X7972" t="s">
        <v>150</v>
      </c>
      <c r="Y7972">
        <v>60.7</v>
      </c>
      <c r="AA7972">
        <v>-3.8</v>
      </c>
      <c r="AC7972">
        <v>45.96</v>
      </c>
      <c r="AE7972">
        <v>42.9</v>
      </c>
      <c r="AF7972" t="s">
        <v>150</v>
      </c>
      <c r="AG7972">
        <v>6.34</v>
      </c>
      <c r="AH7972" t="s">
        <v>150</v>
      </c>
      <c r="AS7972">
        <v>84.98</v>
      </c>
      <c r="AT7972" t="s">
        <v>150</v>
      </c>
    </row>
    <row r="7973" spans="1:46" x14ac:dyDescent="0.2">
      <c r="A7973" t="s">
        <v>238</v>
      </c>
      <c r="B7973" t="s">
        <v>239</v>
      </c>
      <c r="C7973">
        <f>-70.18260056 / 41.74258839</f>
        <v>-1.6813188464569002</v>
      </c>
      <c r="D7973" t="s">
        <v>240</v>
      </c>
      <c r="E7973" t="s">
        <v>70</v>
      </c>
      <c r="F7973" s="1">
        <v>43341</v>
      </c>
      <c r="G7973">
        <v>0.5</v>
      </c>
      <c r="I7973">
        <v>14.35</v>
      </c>
      <c r="J7973" t="s">
        <v>150</v>
      </c>
      <c r="K7973">
        <v>8.0399999999999991</v>
      </c>
      <c r="L7973" t="s">
        <v>150</v>
      </c>
      <c r="M7973">
        <v>1.88</v>
      </c>
      <c r="N7973" t="s">
        <v>150</v>
      </c>
      <c r="O7973">
        <v>8.5299999999999994</v>
      </c>
      <c r="P7973" t="s">
        <v>150</v>
      </c>
      <c r="Q7973">
        <v>27</v>
      </c>
      <c r="R7973" t="s">
        <v>150</v>
      </c>
      <c r="S7973">
        <v>0.47</v>
      </c>
      <c r="T7973" t="s">
        <v>150</v>
      </c>
      <c r="U7973">
        <v>14.56</v>
      </c>
      <c r="V7973" t="s">
        <v>150</v>
      </c>
      <c r="W7973">
        <v>32.020000000000003</v>
      </c>
      <c r="X7973" t="s">
        <v>150</v>
      </c>
      <c r="Y7973">
        <v>42.77</v>
      </c>
      <c r="AA7973">
        <v>51.05</v>
      </c>
      <c r="AC7973">
        <v>50.94</v>
      </c>
      <c r="AE7973">
        <v>20.5</v>
      </c>
      <c r="AF7973" t="s">
        <v>150</v>
      </c>
      <c r="AG7973">
        <v>7.3</v>
      </c>
      <c r="AH7973" t="s">
        <v>150</v>
      </c>
      <c r="AS7973">
        <v>1.38</v>
      </c>
      <c r="AT7973" t="s">
        <v>150</v>
      </c>
    </row>
    <row r="7974" spans="1:46" x14ac:dyDescent="0.2">
      <c r="A7974" t="s">
        <v>238</v>
      </c>
      <c r="B7974" t="s">
        <v>239</v>
      </c>
      <c r="C7974">
        <f>-70.18260056 / 41.74258839</f>
        <v>-1.6813188464569002</v>
      </c>
      <c r="D7974" t="s">
        <v>240</v>
      </c>
      <c r="E7974" t="s">
        <v>70</v>
      </c>
      <c r="F7974" s="1">
        <v>43341</v>
      </c>
      <c r="G7974">
        <v>1</v>
      </c>
      <c r="K7974" t="s">
        <v>173</v>
      </c>
      <c r="L7974" t="s">
        <v>150</v>
      </c>
      <c r="O7974">
        <v>8.85</v>
      </c>
      <c r="P7974" t="s">
        <v>150</v>
      </c>
      <c r="Q7974">
        <v>26.5</v>
      </c>
      <c r="R7974" t="s">
        <v>150</v>
      </c>
      <c r="S7974" t="s">
        <v>173</v>
      </c>
      <c r="T7974" t="s">
        <v>150</v>
      </c>
      <c r="W7974" t="s">
        <v>173</v>
      </c>
      <c r="X7974" t="s">
        <v>150</v>
      </c>
      <c r="AE7974" t="s">
        <v>173</v>
      </c>
      <c r="AF7974" t="s">
        <v>150</v>
      </c>
      <c r="AG7974" t="s">
        <v>173</v>
      </c>
      <c r="AH7974" t="s">
        <v>150</v>
      </c>
      <c r="AS7974" t="s">
        <v>173</v>
      </c>
      <c r="AT7974" t="s">
        <v>150</v>
      </c>
    </row>
    <row r="7975" spans="1:46" x14ac:dyDescent="0.2">
      <c r="A7975" t="s">
        <v>238</v>
      </c>
      <c r="B7975" t="s">
        <v>239</v>
      </c>
      <c r="C7975">
        <f>-70.18260056 / 41.74258839</f>
        <v>-1.6813188464569002</v>
      </c>
      <c r="D7975" t="s">
        <v>240</v>
      </c>
      <c r="E7975" t="s">
        <v>70</v>
      </c>
      <c r="F7975" s="1">
        <v>43341</v>
      </c>
      <c r="G7975">
        <v>2</v>
      </c>
      <c r="K7975" t="s">
        <v>173</v>
      </c>
      <c r="L7975" t="s">
        <v>150</v>
      </c>
      <c r="O7975">
        <v>8.5399999999999991</v>
      </c>
      <c r="P7975" t="s">
        <v>150</v>
      </c>
      <c r="Q7975">
        <v>26.4</v>
      </c>
      <c r="R7975" t="s">
        <v>150</v>
      </c>
      <c r="S7975" t="s">
        <v>173</v>
      </c>
      <c r="T7975" t="s">
        <v>150</v>
      </c>
      <c r="W7975" t="s">
        <v>173</v>
      </c>
      <c r="X7975" t="s">
        <v>150</v>
      </c>
      <c r="AE7975" t="s">
        <v>173</v>
      </c>
      <c r="AF7975" t="s">
        <v>150</v>
      </c>
      <c r="AG7975" t="s">
        <v>173</v>
      </c>
      <c r="AH7975" t="s">
        <v>150</v>
      </c>
      <c r="AS7975" t="s">
        <v>173</v>
      </c>
      <c r="AT7975" t="s">
        <v>150</v>
      </c>
    </row>
    <row r="7976" spans="1:46" x14ac:dyDescent="0.2">
      <c r="A7976" t="s">
        <v>238</v>
      </c>
      <c r="B7976" t="s">
        <v>239</v>
      </c>
      <c r="C7976">
        <f>-70.18260056 / 41.74258839</f>
        <v>-1.6813188464569002</v>
      </c>
      <c r="D7976" t="s">
        <v>240</v>
      </c>
      <c r="E7976" t="s">
        <v>70</v>
      </c>
      <c r="F7976" s="1">
        <v>43341</v>
      </c>
      <c r="G7976">
        <v>3</v>
      </c>
      <c r="K7976">
        <v>9.81</v>
      </c>
      <c r="L7976" t="s">
        <v>150</v>
      </c>
      <c r="O7976">
        <v>10.15</v>
      </c>
      <c r="P7976" t="s">
        <v>150</v>
      </c>
      <c r="Q7976">
        <v>25.3</v>
      </c>
      <c r="R7976" t="s">
        <v>150</v>
      </c>
      <c r="S7976">
        <v>0.51</v>
      </c>
      <c r="T7976" t="s">
        <v>150</v>
      </c>
      <c r="U7976">
        <v>15.8</v>
      </c>
      <c r="V7976" t="s">
        <v>150</v>
      </c>
      <c r="W7976">
        <v>27.89</v>
      </c>
      <c r="X7976" t="s">
        <v>150</v>
      </c>
      <c r="AA7976">
        <v>53</v>
      </c>
      <c r="AE7976">
        <v>19.8</v>
      </c>
      <c r="AF7976" t="s">
        <v>150</v>
      </c>
      <c r="AG7976">
        <v>8.4700000000000006</v>
      </c>
      <c r="AH7976" t="s">
        <v>150</v>
      </c>
      <c r="AS7976">
        <v>5.77</v>
      </c>
      <c r="AT7976" t="s">
        <v>150</v>
      </c>
    </row>
    <row r="7977" spans="1:46" x14ac:dyDescent="0.2">
      <c r="A7977" t="s">
        <v>238</v>
      </c>
      <c r="B7977" t="s">
        <v>239</v>
      </c>
      <c r="C7977">
        <f>-70.18260056 / 41.74258839</f>
        <v>-1.6813188464569002</v>
      </c>
      <c r="D7977" t="s">
        <v>240</v>
      </c>
      <c r="E7977" t="s">
        <v>70</v>
      </c>
      <c r="F7977" s="1">
        <v>43341</v>
      </c>
      <c r="G7977">
        <v>4</v>
      </c>
      <c r="K7977" t="s">
        <v>173</v>
      </c>
      <c r="L7977" t="s">
        <v>150</v>
      </c>
      <c r="O7977">
        <v>9.77</v>
      </c>
      <c r="P7977" t="s">
        <v>150</v>
      </c>
      <c r="Q7977">
        <v>24.8</v>
      </c>
      <c r="R7977" t="s">
        <v>150</v>
      </c>
      <c r="S7977" t="s">
        <v>173</v>
      </c>
      <c r="T7977" t="s">
        <v>150</v>
      </c>
      <c r="W7977" t="s">
        <v>173</v>
      </c>
      <c r="X7977" t="s">
        <v>150</v>
      </c>
      <c r="AE7977" t="s">
        <v>173</v>
      </c>
      <c r="AF7977" t="s">
        <v>150</v>
      </c>
      <c r="AG7977" t="s">
        <v>173</v>
      </c>
      <c r="AH7977" t="s">
        <v>150</v>
      </c>
      <c r="AS7977" t="s">
        <v>173</v>
      </c>
      <c r="AT7977" t="s">
        <v>150</v>
      </c>
    </row>
    <row r="7978" spans="1:46" x14ac:dyDescent="0.2">
      <c r="A7978" t="s">
        <v>238</v>
      </c>
      <c r="B7978" t="s">
        <v>239</v>
      </c>
      <c r="C7978">
        <f>-70.18260056 / 41.74258839</f>
        <v>-1.6813188464569002</v>
      </c>
      <c r="D7978" t="s">
        <v>240</v>
      </c>
      <c r="E7978" t="s">
        <v>70</v>
      </c>
      <c r="F7978" s="1">
        <v>43341</v>
      </c>
      <c r="G7978">
        <v>5</v>
      </c>
      <c r="K7978" t="s">
        <v>173</v>
      </c>
      <c r="L7978" t="s">
        <v>150</v>
      </c>
      <c r="O7978">
        <v>8.98</v>
      </c>
      <c r="P7978" t="s">
        <v>150</v>
      </c>
      <c r="Q7978">
        <v>24.5</v>
      </c>
      <c r="R7978" t="s">
        <v>150</v>
      </c>
      <c r="S7978" t="s">
        <v>173</v>
      </c>
      <c r="T7978" t="s">
        <v>150</v>
      </c>
      <c r="W7978" t="s">
        <v>173</v>
      </c>
      <c r="X7978" t="s">
        <v>150</v>
      </c>
      <c r="AE7978" t="s">
        <v>173</v>
      </c>
      <c r="AF7978" t="s">
        <v>150</v>
      </c>
      <c r="AG7978" t="s">
        <v>173</v>
      </c>
      <c r="AH7978" t="s">
        <v>150</v>
      </c>
      <c r="AS7978" t="s">
        <v>173</v>
      </c>
      <c r="AT7978" t="s">
        <v>150</v>
      </c>
    </row>
    <row r="7979" spans="1:46" x14ac:dyDescent="0.2">
      <c r="A7979" t="s">
        <v>238</v>
      </c>
      <c r="B7979" t="s">
        <v>239</v>
      </c>
      <c r="C7979">
        <f>-70.18260056 / 41.74258839</f>
        <v>-1.6813188464569002</v>
      </c>
      <c r="D7979" t="s">
        <v>240</v>
      </c>
      <c r="E7979" t="s">
        <v>70</v>
      </c>
      <c r="F7979" s="1">
        <v>43341</v>
      </c>
      <c r="G7979">
        <v>6</v>
      </c>
      <c r="K7979" t="s">
        <v>173</v>
      </c>
      <c r="L7979" t="s">
        <v>150</v>
      </c>
      <c r="O7979">
        <v>6.78</v>
      </c>
      <c r="P7979" t="s">
        <v>150</v>
      </c>
      <c r="Q7979">
        <v>23.3</v>
      </c>
      <c r="R7979" t="s">
        <v>150</v>
      </c>
      <c r="S7979" t="s">
        <v>173</v>
      </c>
      <c r="T7979" t="s">
        <v>150</v>
      </c>
      <c r="W7979" t="s">
        <v>173</v>
      </c>
      <c r="X7979" t="s">
        <v>150</v>
      </c>
      <c r="AE7979" t="s">
        <v>173</v>
      </c>
      <c r="AF7979" t="s">
        <v>150</v>
      </c>
      <c r="AG7979" t="s">
        <v>173</v>
      </c>
      <c r="AH7979" t="s">
        <v>150</v>
      </c>
      <c r="AS7979" t="s">
        <v>173</v>
      </c>
      <c r="AT7979" t="s">
        <v>150</v>
      </c>
    </row>
    <row r="7980" spans="1:46" x14ac:dyDescent="0.2">
      <c r="A7980" t="s">
        <v>238</v>
      </c>
      <c r="B7980" t="s">
        <v>239</v>
      </c>
      <c r="C7980">
        <f>-70.18260056 / 41.74258839</f>
        <v>-1.6813188464569002</v>
      </c>
      <c r="D7980" t="s">
        <v>240</v>
      </c>
      <c r="E7980" t="s">
        <v>70</v>
      </c>
      <c r="F7980" s="1">
        <v>43341</v>
      </c>
      <c r="G7980">
        <v>7</v>
      </c>
      <c r="K7980" t="s">
        <v>173</v>
      </c>
      <c r="L7980" t="s">
        <v>150</v>
      </c>
      <c r="O7980">
        <v>6.23</v>
      </c>
      <c r="P7980" t="s">
        <v>150</v>
      </c>
      <c r="Q7980">
        <v>18.600000000000001</v>
      </c>
      <c r="R7980" t="s">
        <v>150</v>
      </c>
      <c r="S7980" t="s">
        <v>173</v>
      </c>
      <c r="T7980" t="s">
        <v>150</v>
      </c>
      <c r="W7980" t="s">
        <v>173</v>
      </c>
      <c r="X7980" t="s">
        <v>150</v>
      </c>
      <c r="AE7980" t="s">
        <v>173</v>
      </c>
      <c r="AF7980" t="s">
        <v>150</v>
      </c>
      <c r="AG7980" t="s">
        <v>173</v>
      </c>
      <c r="AH7980" t="s">
        <v>150</v>
      </c>
      <c r="AS7980" t="s">
        <v>173</v>
      </c>
      <c r="AT7980" t="s">
        <v>150</v>
      </c>
    </row>
    <row r="7981" spans="1:46" x14ac:dyDescent="0.2">
      <c r="A7981" t="s">
        <v>238</v>
      </c>
      <c r="B7981" t="s">
        <v>239</v>
      </c>
      <c r="C7981">
        <f>-70.18260056 / 41.74258839</f>
        <v>-1.6813188464569002</v>
      </c>
      <c r="D7981" t="s">
        <v>240</v>
      </c>
      <c r="E7981" t="s">
        <v>70</v>
      </c>
      <c r="F7981" s="1">
        <v>43341</v>
      </c>
      <c r="G7981">
        <v>8</v>
      </c>
      <c r="K7981" t="s">
        <v>173</v>
      </c>
      <c r="L7981" t="s">
        <v>150</v>
      </c>
      <c r="O7981">
        <v>3.78</v>
      </c>
      <c r="P7981" t="s">
        <v>150</v>
      </c>
      <c r="Q7981">
        <v>15</v>
      </c>
      <c r="R7981" t="s">
        <v>150</v>
      </c>
      <c r="S7981" t="s">
        <v>173</v>
      </c>
      <c r="T7981" t="s">
        <v>150</v>
      </c>
      <c r="W7981" t="s">
        <v>173</v>
      </c>
      <c r="X7981" t="s">
        <v>150</v>
      </c>
      <c r="AE7981" t="s">
        <v>173</v>
      </c>
      <c r="AF7981" t="s">
        <v>150</v>
      </c>
      <c r="AG7981" t="s">
        <v>173</v>
      </c>
      <c r="AH7981" t="s">
        <v>150</v>
      </c>
      <c r="AS7981" t="s">
        <v>173</v>
      </c>
      <c r="AT7981" t="s">
        <v>150</v>
      </c>
    </row>
    <row r="7982" spans="1:46" x14ac:dyDescent="0.2">
      <c r="A7982" t="s">
        <v>238</v>
      </c>
      <c r="B7982" t="s">
        <v>239</v>
      </c>
      <c r="C7982">
        <f>-70.18260056 / 41.74258839</f>
        <v>-1.6813188464569002</v>
      </c>
      <c r="D7982" t="s">
        <v>240</v>
      </c>
      <c r="E7982" t="s">
        <v>70</v>
      </c>
      <c r="F7982" s="1">
        <v>43341</v>
      </c>
      <c r="G7982">
        <v>9</v>
      </c>
      <c r="K7982">
        <v>5.91</v>
      </c>
      <c r="L7982" t="s">
        <v>150</v>
      </c>
      <c r="O7982">
        <v>0.13</v>
      </c>
      <c r="P7982" t="s">
        <v>150</v>
      </c>
      <c r="Q7982">
        <v>12.6</v>
      </c>
      <c r="R7982" t="s">
        <v>150</v>
      </c>
      <c r="S7982">
        <v>0.8</v>
      </c>
      <c r="T7982" t="s">
        <v>150</v>
      </c>
      <c r="U7982">
        <v>24.78</v>
      </c>
      <c r="V7982" t="s">
        <v>150</v>
      </c>
      <c r="W7982">
        <v>29.66</v>
      </c>
      <c r="X7982" t="s">
        <v>150</v>
      </c>
      <c r="Y7982">
        <v>50.44</v>
      </c>
      <c r="AA7982">
        <v>48.03</v>
      </c>
      <c r="AE7982">
        <v>26.4</v>
      </c>
      <c r="AF7982" t="s">
        <v>150</v>
      </c>
      <c r="AG7982">
        <v>6.35</v>
      </c>
      <c r="AH7982" t="s">
        <v>150</v>
      </c>
      <c r="AS7982">
        <v>24.8</v>
      </c>
      <c r="AT7982" t="s">
        <v>150</v>
      </c>
    </row>
    <row r="7983" spans="1:46" x14ac:dyDescent="0.2">
      <c r="A7983" t="s">
        <v>238</v>
      </c>
      <c r="B7983" t="s">
        <v>239</v>
      </c>
      <c r="C7983">
        <f>-70.18260056 / 41.74258839</f>
        <v>-1.6813188464569002</v>
      </c>
      <c r="D7983" t="s">
        <v>240</v>
      </c>
      <c r="E7983" t="s">
        <v>70</v>
      </c>
      <c r="F7983" s="1">
        <v>43341</v>
      </c>
      <c r="G7983">
        <v>10</v>
      </c>
      <c r="K7983" t="s">
        <v>173</v>
      </c>
      <c r="L7983" t="s">
        <v>150</v>
      </c>
      <c r="O7983">
        <v>0.1</v>
      </c>
      <c r="P7983" t="s">
        <v>150</v>
      </c>
      <c r="Q7983">
        <v>10.9</v>
      </c>
      <c r="R7983" t="s">
        <v>150</v>
      </c>
      <c r="S7983" t="s">
        <v>173</v>
      </c>
      <c r="T7983" t="s">
        <v>150</v>
      </c>
      <c r="W7983" t="s">
        <v>173</v>
      </c>
      <c r="X7983" t="s">
        <v>150</v>
      </c>
      <c r="AE7983" t="s">
        <v>173</v>
      </c>
      <c r="AF7983" t="s">
        <v>150</v>
      </c>
      <c r="AG7983" t="s">
        <v>173</v>
      </c>
      <c r="AH7983" t="s">
        <v>150</v>
      </c>
      <c r="AS7983" t="s">
        <v>173</v>
      </c>
      <c r="AT7983" t="s">
        <v>150</v>
      </c>
    </row>
    <row r="7984" spans="1:46" x14ac:dyDescent="0.2">
      <c r="A7984" t="s">
        <v>238</v>
      </c>
      <c r="B7984" t="s">
        <v>239</v>
      </c>
      <c r="C7984">
        <f>-70.18260056 / 41.74258839</f>
        <v>-1.6813188464569002</v>
      </c>
      <c r="D7984" t="s">
        <v>240</v>
      </c>
      <c r="E7984" t="s">
        <v>70</v>
      </c>
      <c r="F7984" s="1">
        <v>43341</v>
      </c>
      <c r="G7984">
        <v>11</v>
      </c>
      <c r="K7984" t="s">
        <v>173</v>
      </c>
      <c r="L7984" t="s">
        <v>150</v>
      </c>
      <c r="O7984">
        <v>0.05</v>
      </c>
      <c r="P7984" t="s">
        <v>150</v>
      </c>
      <c r="Q7984">
        <v>10</v>
      </c>
      <c r="R7984" t="s">
        <v>150</v>
      </c>
      <c r="S7984" t="s">
        <v>173</v>
      </c>
      <c r="T7984" t="s">
        <v>150</v>
      </c>
      <c r="W7984" t="s">
        <v>173</v>
      </c>
      <c r="X7984" t="s">
        <v>150</v>
      </c>
      <c r="AE7984" t="s">
        <v>173</v>
      </c>
      <c r="AF7984" t="s">
        <v>150</v>
      </c>
      <c r="AG7984" t="s">
        <v>173</v>
      </c>
      <c r="AH7984" t="s">
        <v>150</v>
      </c>
      <c r="AS7984" t="s">
        <v>173</v>
      </c>
      <c r="AT7984" t="s">
        <v>150</v>
      </c>
    </row>
    <row r="7985" spans="1:46" x14ac:dyDescent="0.2">
      <c r="A7985" t="s">
        <v>238</v>
      </c>
      <c r="B7985" t="s">
        <v>239</v>
      </c>
      <c r="C7985">
        <f>-70.18260056 / 41.74258839</f>
        <v>-1.6813188464569002</v>
      </c>
      <c r="D7985" t="s">
        <v>240</v>
      </c>
      <c r="E7985" t="s">
        <v>70</v>
      </c>
      <c r="F7985" s="1">
        <v>43341</v>
      </c>
      <c r="G7985">
        <v>12</v>
      </c>
      <c r="K7985" t="s">
        <v>173</v>
      </c>
      <c r="L7985" t="s">
        <v>150</v>
      </c>
      <c r="O7985">
        <v>0.03</v>
      </c>
      <c r="P7985" t="s">
        <v>150</v>
      </c>
      <c r="Q7985">
        <v>9.4</v>
      </c>
      <c r="R7985" t="s">
        <v>150</v>
      </c>
      <c r="S7985" t="s">
        <v>173</v>
      </c>
      <c r="T7985" t="s">
        <v>150</v>
      </c>
      <c r="W7985" t="s">
        <v>173</v>
      </c>
      <c r="X7985" t="s">
        <v>150</v>
      </c>
      <c r="AE7985" t="s">
        <v>173</v>
      </c>
      <c r="AF7985" t="s">
        <v>150</v>
      </c>
      <c r="AG7985" t="s">
        <v>173</v>
      </c>
      <c r="AH7985" t="s">
        <v>150</v>
      </c>
      <c r="AS7985" t="s">
        <v>173</v>
      </c>
      <c r="AT7985" t="s">
        <v>150</v>
      </c>
    </row>
    <row r="7986" spans="1:46" x14ac:dyDescent="0.2">
      <c r="A7986" t="s">
        <v>238</v>
      </c>
      <c r="B7986" t="s">
        <v>239</v>
      </c>
      <c r="C7986">
        <f>-70.18260056 / 41.74258839</f>
        <v>-1.6813188464569002</v>
      </c>
      <c r="D7986" t="s">
        <v>240</v>
      </c>
      <c r="E7986" t="s">
        <v>70</v>
      </c>
      <c r="F7986" s="1">
        <v>43341</v>
      </c>
      <c r="G7986">
        <v>13.35</v>
      </c>
      <c r="K7986">
        <v>0.03</v>
      </c>
      <c r="L7986" t="s">
        <v>150</v>
      </c>
      <c r="S7986">
        <v>10.59</v>
      </c>
      <c r="T7986" t="s">
        <v>150</v>
      </c>
      <c r="U7986">
        <v>328.01</v>
      </c>
      <c r="V7986" t="s">
        <v>150</v>
      </c>
      <c r="W7986">
        <v>254.83</v>
      </c>
      <c r="X7986" t="s">
        <v>150</v>
      </c>
      <c r="Y7986">
        <v>87.69</v>
      </c>
      <c r="AA7986">
        <v>-3.8</v>
      </c>
      <c r="AE7986">
        <v>51.4</v>
      </c>
      <c r="AF7986" t="s">
        <v>150</v>
      </c>
      <c r="AG7986">
        <v>6.6</v>
      </c>
      <c r="AH7986" t="s">
        <v>150</v>
      </c>
      <c r="AS7986">
        <v>168.54</v>
      </c>
      <c r="AT7986" t="s">
        <v>150</v>
      </c>
    </row>
    <row r="7987" spans="1:46" x14ac:dyDescent="0.2">
      <c r="A7987" t="s">
        <v>273</v>
      </c>
      <c r="B7987" t="s">
        <v>274</v>
      </c>
      <c r="C7987">
        <f>-70.14617573 / 41.73479994</f>
        <v>-1.6807598414475589</v>
      </c>
      <c r="D7987" t="s">
        <v>176</v>
      </c>
      <c r="E7987" t="s">
        <v>70</v>
      </c>
      <c r="F7987" s="1">
        <v>37143</v>
      </c>
      <c r="G7987">
        <v>0.5</v>
      </c>
      <c r="I7987">
        <v>1.5</v>
      </c>
      <c r="J7987" t="s">
        <v>71</v>
      </c>
      <c r="K7987">
        <v>5.86</v>
      </c>
      <c r="L7987" t="s">
        <v>71</v>
      </c>
      <c r="M7987">
        <v>1.5</v>
      </c>
      <c r="N7987" t="s">
        <v>71</v>
      </c>
      <c r="O7987">
        <v>89.2</v>
      </c>
      <c r="P7987" t="s">
        <v>71</v>
      </c>
      <c r="Q7987">
        <v>20.3</v>
      </c>
      <c r="R7987" t="s">
        <v>71</v>
      </c>
      <c r="S7987">
        <v>0.56000000000000005</v>
      </c>
      <c r="T7987" t="s">
        <v>71</v>
      </c>
      <c r="U7987">
        <v>17.350000000000001</v>
      </c>
      <c r="V7987" t="s">
        <v>71</v>
      </c>
      <c r="W7987">
        <v>38.200000000000003</v>
      </c>
      <c r="X7987" t="s">
        <v>71</v>
      </c>
      <c r="Y7987">
        <v>45.3</v>
      </c>
      <c r="AA7987">
        <v>47.95</v>
      </c>
      <c r="AC7987">
        <v>54.16</v>
      </c>
      <c r="AE7987">
        <v>1.6</v>
      </c>
      <c r="AF7987" t="s">
        <v>71</v>
      </c>
      <c r="AG7987">
        <v>5.76</v>
      </c>
      <c r="AH7987" t="s">
        <v>71</v>
      </c>
      <c r="AS7987">
        <v>0.1</v>
      </c>
      <c r="AT7987" t="s">
        <v>71</v>
      </c>
    </row>
    <row r="7988" spans="1:46" x14ac:dyDescent="0.2">
      <c r="A7988" t="s">
        <v>273</v>
      </c>
      <c r="B7988" t="s">
        <v>274</v>
      </c>
      <c r="C7988">
        <f>-70.14617573 / 41.73479994</f>
        <v>-1.6807598414475589</v>
      </c>
      <c r="D7988" t="s">
        <v>176</v>
      </c>
      <c r="E7988" t="s">
        <v>70</v>
      </c>
      <c r="F7988" s="1">
        <v>37143</v>
      </c>
      <c r="G7988">
        <v>1</v>
      </c>
      <c r="K7988">
        <v>24.76</v>
      </c>
      <c r="L7988" t="s">
        <v>71</v>
      </c>
      <c r="O7988">
        <v>88.7</v>
      </c>
      <c r="P7988" t="s">
        <v>71</v>
      </c>
      <c r="Q7988">
        <v>20.3</v>
      </c>
      <c r="R7988" t="s">
        <v>71</v>
      </c>
      <c r="S7988">
        <v>0.76</v>
      </c>
      <c r="T7988" t="s">
        <v>71</v>
      </c>
      <c r="W7988">
        <v>29.8</v>
      </c>
      <c r="X7988" t="s">
        <v>71</v>
      </c>
      <c r="Y7988">
        <v>0.19</v>
      </c>
      <c r="AA7988">
        <v>62.08</v>
      </c>
      <c r="AE7988">
        <v>6</v>
      </c>
      <c r="AF7988" t="s">
        <v>71</v>
      </c>
      <c r="AG7988">
        <v>5.69</v>
      </c>
      <c r="AH7988" t="s">
        <v>71</v>
      </c>
      <c r="AS7988">
        <v>0</v>
      </c>
      <c r="AT7988" t="s">
        <v>71</v>
      </c>
    </row>
    <row r="7989" spans="1:46" x14ac:dyDescent="0.2">
      <c r="A7989" t="s">
        <v>273</v>
      </c>
      <c r="B7989" t="s">
        <v>274</v>
      </c>
      <c r="C7989">
        <f>-70.14617573 / 41.73479994</f>
        <v>-1.6807598414475589</v>
      </c>
      <c r="D7989" t="s">
        <v>176</v>
      </c>
      <c r="E7989" t="s">
        <v>70</v>
      </c>
      <c r="F7989" s="1">
        <v>37143</v>
      </c>
      <c r="G7989">
        <v>1.5</v>
      </c>
      <c r="O7989">
        <v>87.9</v>
      </c>
      <c r="P7989" t="s">
        <v>71</v>
      </c>
      <c r="Q7989">
        <v>20.399999999999999</v>
      </c>
      <c r="R7989" t="s">
        <v>71</v>
      </c>
    </row>
    <row r="7990" spans="1:46" x14ac:dyDescent="0.2">
      <c r="A7990" t="s">
        <v>273</v>
      </c>
      <c r="B7990" t="s">
        <v>274</v>
      </c>
      <c r="C7990">
        <f>-70.14617573 / 41.73479994</f>
        <v>-1.6807598414475589</v>
      </c>
      <c r="D7990" t="s">
        <v>176</v>
      </c>
      <c r="E7990" t="s">
        <v>70</v>
      </c>
      <c r="F7990" s="1">
        <v>37873</v>
      </c>
      <c r="G7990">
        <v>0.5</v>
      </c>
      <c r="I7990">
        <v>4</v>
      </c>
      <c r="J7990" t="s">
        <v>71</v>
      </c>
      <c r="K7990">
        <v>10.26</v>
      </c>
      <c r="L7990" t="s">
        <v>71</v>
      </c>
      <c r="M7990">
        <v>1.26</v>
      </c>
      <c r="N7990" t="s">
        <v>71</v>
      </c>
      <c r="O7990">
        <v>5.73</v>
      </c>
      <c r="P7990" t="s">
        <v>71</v>
      </c>
      <c r="Q7990">
        <v>25</v>
      </c>
      <c r="R7990" t="s">
        <v>71</v>
      </c>
      <c r="S7990">
        <v>0.2</v>
      </c>
      <c r="T7990" t="s">
        <v>71</v>
      </c>
      <c r="U7990">
        <v>6.19</v>
      </c>
      <c r="V7990" t="s">
        <v>71</v>
      </c>
      <c r="W7990">
        <v>41.9</v>
      </c>
      <c r="X7990" t="s">
        <v>71</v>
      </c>
      <c r="Y7990">
        <v>30.44</v>
      </c>
      <c r="AA7990">
        <v>53.44</v>
      </c>
      <c r="AC7990">
        <v>56.67</v>
      </c>
      <c r="AE7990">
        <v>0.15</v>
      </c>
      <c r="AF7990" t="s">
        <v>71</v>
      </c>
      <c r="AG7990">
        <v>5.41</v>
      </c>
      <c r="AH7990" t="s">
        <v>71</v>
      </c>
      <c r="AS7990">
        <v>0.62</v>
      </c>
      <c r="AT7990" t="s">
        <v>71</v>
      </c>
    </row>
    <row r="7991" spans="1:46" x14ac:dyDescent="0.2">
      <c r="A7991" t="s">
        <v>273</v>
      </c>
      <c r="B7991" t="s">
        <v>274</v>
      </c>
      <c r="C7991">
        <f>-70.14617573 / 41.73479994</f>
        <v>-1.6807598414475589</v>
      </c>
      <c r="D7991" t="s">
        <v>176</v>
      </c>
      <c r="E7991" t="s">
        <v>70</v>
      </c>
      <c r="F7991" s="1">
        <v>37873</v>
      </c>
      <c r="G7991">
        <v>1</v>
      </c>
      <c r="O7991">
        <v>5.68</v>
      </c>
      <c r="P7991" t="s">
        <v>71</v>
      </c>
      <c r="Q7991">
        <v>25</v>
      </c>
      <c r="R7991" t="s">
        <v>71</v>
      </c>
    </row>
    <row r="7992" spans="1:46" x14ac:dyDescent="0.2">
      <c r="A7992" t="s">
        <v>273</v>
      </c>
      <c r="B7992" t="s">
        <v>274</v>
      </c>
      <c r="C7992">
        <f>-70.14617573 / 41.73479994</f>
        <v>-1.6807598414475589</v>
      </c>
      <c r="D7992" t="s">
        <v>176</v>
      </c>
      <c r="E7992" t="s">
        <v>70</v>
      </c>
      <c r="F7992" s="1">
        <v>37873</v>
      </c>
      <c r="G7992">
        <v>1.5</v>
      </c>
      <c r="O7992">
        <v>4.76</v>
      </c>
      <c r="P7992" t="s">
        <v>71</v>
      </c>
      <c r="Q7992">
        <v>24.9</v>
      </c>
      <c r="R7992" t="s">
        <v>71</v>
      </c>
    </row>
    <row r="7993" spans="1:46" x14ac:dyDescent="0.2">
      <c r="A7993" t="s">
        <v>273</v>
      </c>
      <c r="B7993" t="s">
        <v>274</v>
      </c>
      <c r="C7993">
        <f>-70.14617573 / 41.73479994</f>
        <v>-1.6807598414475589</v>
      </c>
      <c r="D7993" t="s">
        <v>176</v>
      </c>
      <c r="E7993" t="s">
        <v>70</v>
      </c>
      <c r="F7993" s="1">
        <v>37873</v>
      </c>
      <c r="G7993">
        <v>2</v>
      </c>
      <c r="O7993">
        <v>0.2</v>
      </c>
      <c r="P7993" t="s">
        <v>71</v>
      </c>
      <c r="Q7993">
        <v>22.7</v>
      </c>
      <c r="R7993" t="s">
        <v>71</v>
      </c>
    </row>
    <row r="7994" spans="1:46" x14ac:dyDescent="0.2">
      <c r="A7994" t="s">
        <v>273</v>
      </c>
      <c r="B7994" t="s">
        <v>274</v>
      </c>
      <c r="C7994">
        <f>-70.14617573 / 41.73479994</f>
        <v>-1.6807598414475589</v>
      </c>
      <c r="D7994" t="s">
        <v>176</v>
      </c>
      <c r="E7994" t="s">
        <v>70</v>
      </c>
      <c r="F7994" s="1">
        <v>37873</v>
      </c>
      <c r="G7994">
        <v>2.5</v>
      </c>
      <c r="K7994">
        <v>103.79</v>
      </c>
      <c r="L7994" t="s">
        <v>71</v>
      </c>
      <c r="O7994">
        <v>0.16</v>
      </c>
      <c r="P7994" t="s">
        <v>71</v>
      </c>
      <c r="Q7994">
        <v>18.600000000000001</v>
      </c>
      <c r="R7994" t="s">
        <v>71</v>
      </c>
      <c r="S7994">
        <v>1.5</v>
      </c>
      <c r="T7994" t="s">
        <v>71</v>
      </c>
      <c r="U7994">
        <v>46.46</v>
      </c>
      <c r="V7994" t="s">
        <v>71</v>
      </c>
      <c r="W7994">
        <v>81</v>
      </c>
      <c r="X7994" t="s">
        <v>71</v>
      </c>
      <c r="Y7994">
        <v>59.5</v>
      </c>
      <c r="AA7994">
        <v>76.14</v>
      </c>
      <c r="AE7994">
        <v>0.41</v>
      </c>
      <c r="AF7994" t="s">
        <v>71</v>
      </c>
      <c r="AG7994">
        <v>5.42</v>
      </c>
      <c r="AH7994" t="s">
        <v>71</v>
      </c>
      <c r="AS7994">
        <v>42.38</v>
      </c>
      <c r="AT7994" t="s">
        <v>71</v>
      </c>
    </row>
    <row r="7995" spans="1:46" x14ac:dyDescent="0.2">
      <c r="A7995" t="s">
        <v>273</v>
      </c>
      <c r="B7995" t="s">
        <v>274</v>
      </c>
      <c r="C7995">
        <f>-70.14617573 / 41.73479994</f>
        <v>-1.6807598414475589</v>
      </c>
      <c r="D7995" t="s">
        <v>176</v>
      </c>
      <c r="E7995" t="s">
        <v>70</v>
      </c>
      <c r="F7995" s="1">
        <v>38223</v>
      </c>
      <c r="G7995">
        <v>0.5</v>
      </c>
      <c r="I7995">
        <v>3.5</v>
      </c>
      <c r="J7995" t="s">
        <v>71</v>
      </c>
      <c r="K7995">
        <v>3.9</v>
      </c>
      <c r="L7995" t="s">
        <v>71</v>
      </c>
      <c r="M7995">
        <v>2.77</v>
      </c>
      <c r="N7995" t="s">
        <v>71</v>
      </c>
      <c r="O7995">
        <v>8.19</v>
      </c>
      <c r="P7995" t="s">
        <v>71</v>
      </c>
      <c r="Q7995">
        <v>23.56</v>
      </c>
      <c r="R7995" t="s">
        <v>71</v>
      </c>
      <c r="S7995">
        <v>0.7</v>
      </c>
      <c r="T7995" t="s">
        <v>71</v>
      </c>
      <c r="U7995">
        <v>21.68</v>
      </c>
      <c r="V7995" t="s">
        <v>71</v>
      </c>
      <c r="W7995">
        <v>28.49</v>
      </c>
      <c r="X7995" t="s">
        <v>71</v>
      </c>
      <c r="Y7995">
        <v>48.51</v>
      </c>
      <c r="AA7995">
        <v>43.95</v>
      </c>
      <c r="AC7995">
        <v>45.32</v>
      </c>
      <c r="AE7995">
        <v>1.61</v>
      </c>
      <c r="AF7995" t="s">
        <v>71</v>
      </c>
      <c r="AG7995">
        <v>5.2</v>
      </c>
      <c r="AH7995" t="s">
        <v>71</v>
      </c>
      <c r="AS7995">
        <v>1.8</v>
      </c>
      <c r="AT7995" t="s">
        <v>71</v>
      </c>
    </row>
    <row r="7996" spans="1:46" x14ac:dyDescent="0.2">
      <c r="A7996" t="s">
        <v>273</v>
      </c>
      <c r="B7996" t="s">
        <v>274</v>
      </c>
      <c r="C7996">
        <f>-70.14617573 / 41.73479994</f>
        <v>-1.6807598414475589</v>
      </c>
      <c r="D7996" t="s">
        <v>176</v>
      </c>
      <c r="E7996" t="s">
        <v>70</v>
      </c>
      <c r="F7996" s="1">
        <v>38223</v>
      </c>
      <c r="G7996">
        <v>1.5</v>
      </c>
      <c r="O7996">
        <v>8.02</v>
      </c>
      <c r="P7996" t="s">
        <v>71</v>
      </c>
      <c r="Q7996">
        <v>23.32</v>
      </c>
      <c r="R7996" t="s">
        <v>71</v>
      </c>
    </row>
    <row r="7997" spans="1:46" x14ac:dyDescent="0.2">
      <c r="A7997" t="s">
        <v>273</v>
      </c>
      <c r="B7997" t="s">
        <v>274</v>
      </c>
      <c r="C7997">
        <f>-70.14617573 / 41.73479994</f>
        <v>-1.6807598414475589</v>
      </c>
      <c r="D7997" t="s">
        <v>176</v>
      </c>
      <c r="E7997" t="s">
        <v>70</v>
      </c>
      <c r="F7997" s="1">
        <v>38223</v>
      </c>
      <c r="G7997">
        <v>2.5</v>
      </c>
      <c r="K7997">
        <v>4.3</v>
      </c>
      <c r="L7997" t="s">
        <v>71</v>
      </c>
      <c r="O7997">
        <v>6.05</v>
      </c>
      <c r="P7997" t="s">
        <v>71</v>
      </c>
      <c r="Q7997">
        <v>23.04</v>
      </c>
      <c r="R7997" t="s">
        <v>71</v>
      </c>
      <c r="S7997">
        <v>0.78</v>
      </c>
      <c r="T7997" t="s">
        <v>71</v>
      </c>
      <c r="U7997">
        <v>24.16</v>
      </c>
      <c r="V7997" t="s">
        <v>71</v>
      </c>
      <c r="W7997">
        <v>22.9</v>
      </c>
      <c r="X7997" t="s">
        <v>71</v>
      </c>
      <c r="Y7997">
        <v>50.07</v>
      </c>
      <c r="AA7997">
        <v>44.91</v>
      </c>
      <c r="AE7997">
        <v>1.61</v>
      </c>
      <c r="AF7997" t="s">
        <v>71</v>
      </c>
      <c r="AG7997">
        <v>5.18</v>
      </c>
      <c r="AH7997" t="s">
        <v>71</v>
      </c>
      <c r="AS7997">
        <v>2.93</v>
      </c>
      <c r="AT7997" t="s">
        <v>71</v>
      </c>
    </row>
    <row r="7998" spans="1:46" x14ac:dyDescent="0.2">
      <c r="A7998" t="s">
        <v>273</v>
      </c>
      <c r="B7998" t="s">
        <v>274</v>
      </c>
      <c r="C7998">
        <f>-70.14617573 / 41.73479994</f>
        <v>-1.6807598414475589</v>
      </c>
      <c r="D7998" t="s">
        <v>176</v>
      </c>
      <c r="E7998" t="s">
        <v>70</v>
      </c>
      <c r="F7998" s="1">
        <v>38238</v>
      </c>
      <c r="G7998">
        <v>0.5</v>
      </c>
      <c r="I7998">
        <v>3.5</v>
      </c>
      <c r="J7998" t="s">
        <v>71</v>
      </c>
      <c r="K7998">
        <v>2.0099999999999998</v>
      </c>
      <c r="L7998" t="s">
        <v>71</v>
      </c>
      <c r="M7998">
        <v>2.95</v>
      </c>
      <c r="N7998" t="s">
        <v>71</v>
      </c>
      <c r="O7998">
        <v>8.4499999999999993</v>
      </c>
      <c r="P7998" t="s">
        <v>71</v>
      </c>
      <c r="Q7998">
        <v>24.13</v>
      </c>
      <c r="R7998" t="s">
        <v>71</v>
      </c>
      <c r="S7998">
        <v>0.45</v>
      </c>
      <c r="T7998" t="s">
        <v>71</v>
      </c>
      <c r="U7998">
        <v>13.94</v>
      </c>
      <c r="V7998" t="s">
        <v>71</v>
      </c>
      <c r="W7998">
        <v>22.9</v>
      </c>
      <c r="X7998" t="s">
        <v>71</v>
      </c>
      <c r="Y7998">
        <v>42.14</v>
      </c>
      <c r="AA7998">
        <v>37.450000000000003</v>
      </c>
      <c r="AC7998">
        <v>44.41</v>
      </c>
      <c r="AE7998">
        <v>2.02</v>
      </c>
      <c r="AF7998" t="s">
        <v>71</v>
      </c>
      <c r="AG7998">
        <v>5.28</v>
      </c>
      <c r="AH7998" t="s">
        <v>71</v>
      </c>
      <c r="AS7998">
        <v>0.94</v>
      </c>
      <c r="AT7998" t="s">
        <v>71</v>
      </c>
    </row>
    <row r="7999" spans="1:46" x14ac:dyDescent="0.2">
      <c r="A7999" t="s">
        <v>273</v>
      </c>
      <c r="B7999" t="s">
        <v>274</v>
      </c>
      <c r="C7999">
        <f>-70.14617573 / 41.73479994</f>
        <v>-1.6807598414475589</v>
      </c>
      <c r="D7999" t="s">
        <v>176</v>
      </c>
      <c r="E7999" t="s">
        <v>70</v>
      </c>
      <c r="F7999" s="1">
        <v>38238</v>
      </c>
      <c r="G7999">
        <v>1.5</v>
      </c>
      <c r="O7999">
        <v>8.19</v>
      </c>
      <c r="P7999" t="s">
        <v>71</v>
      </c>
      <c r="Q7999">
        <v>23.38</v>
      </c>
      <c r="R7999" t="s">
        <v>71</v>
      </c>
    </row>
    <row r="8000" spans="1:46" x14ac:dyDescent="0.2">
      <c r="A8000" t="s">
        <v>273</v>
      </c>
      <c r="B8000" t="s">
        <v>274</v>
      </c>
      <c r="C8000">
        <f>-70.14617573 / 41.73479994</f>
        <v>-1.6807598414475589</v>
      </c>
      <c r="D8000" t="s">
        <v>176</v>
      </c>
      <c r="E8000" t="s">
        <v>70</v>
      </c>
      <c r="F8000" s="1">
        <v>38238</v>
      </c>
      <c r="G8000">
        <v>2.5</v>
      </c>
      <c r="O8000">
        <v>7.52</v>
      </c>
      <c r="P8000" t="s">
        <v>71</v>
      </c>
      <c r="Q8000">
        <v>22.83</v>
      </c>
      <c r="R8000" t="s">
        <v>71</v>
      </c>
      <c r="S8000">
        <v>0.46</v>
      </c>
      <c r="T8000" t="s">
        <v>71</v>
      </c>
      <c r="U8000">
        <v>14.25</v>
      </c>
      <c r="V8000" t="s">
        <v>71</v>
      </c>
      <c r="W8000">
        <v>26.19</v>
      </c>
      <c r="X8000" t="s">
        <v>71</v>
      </c>
      <c r="Y8000">
        <v>42.46</v>
      </c>
      <c r="AE8000">
        <v>2.02</v>
      </c>
      <c r="AF8000" t="s">
        <v>71</v>
      </c>
      <c r="AG8000">
        <v>5.24</v>
      </c>
      <c r="AH8000" t="s">
        <v>71</v>
      </c>
    </row>
    <row r="8001" spans="1:46" x14ac:dyDescent="0.2">
      <c r="A8001" t="s">
        <v>273</v>
      </c>
      <c r="B8001" t="s">
        <v>274</v>
      </c>
      <c r="C8001">
        <f>-70.14617573 / 41.73479994</f>
        <v>-1.6807598414475589</v>
      </c>
      <c r="D8001" t="s">
        <v>176</v>
      </c>
      <c r="E8001" t="s">
        <v>70</v>
      </c>
      <c r="F8001" s="1">
        <v>38579</v>
      </c>
      <c r="G8001">
        <v>0.5</v>
      </c>
      <c r="I8001">
        <v>3.88</v>
      </c>
      <c r="J8001" t="s">
        <v>71</v>
      </c>
      <c r="K8001">
        <v>9.0500000000000007</v>
      </c>
      <c r="L8001" t="s">
        <v>71</v>
      </c>
      <c r="M8001">
        <v>1.56</v>
      </c>
      <c r="N8001" t="s">
        <v>71</v>
      </c>
      <c r="O8001">
        <v>5.36</v>
      </c>
      <c r="P8001" t="s">
        <v>71</v>
      </c>
      <c r="Q8001">
        <v>27.2</v>
      </c>
      <c r="R8001" t="s">
        <v>71</v>
      </c>
      <c r="S8001">
        <v>1</v>
      </c>
      <c r="T8001" t="s">
        <v>71</v>
      </c>
      <c r="U8001">
        <v>30.97</v>
      </c>
      <c r="V8001" t="s">
        <v>71</v>
      </c>
      <c r="W8001">
        <v>38.42</v>
      </c>
      <c r="X8001" t="s">
        <v>71</v>
      </c>
      <c r="Y8001">
        <v>53.65</v>
      </c>
      <c r="AA8001">
        <v>52.21</v>
      </c>
      <c r="AC8001">
        <v>53.59</v>
      </c>
      <c r="AE8001">
        <v>4.4400000000000004</v>
      </c>
      <c r="AF8001" t="s">
        <v>71</v>
      </c>
      <c r="AG8001">
        <v>5.6</v>
      </c>
      <c r="AH8001" t="s">
        <v>71</v>
      </c>
      <c r="AS8001">
        <v>3.15</v>
      </c>
      <c r="AT8001" t="s">
        <v>71</v>
      </c>
    </row>
    <row r="8002" spans="1:46" x14ac:dyDescent="0.2">
      <c r="A8002" t="s">
        <v>273</v>
      </c>
      <c r="B8002" t="s">
        <v>274</v>
      </c>
      <c r="C8002">
        <f>-70.14617573 / 41.73479994</f>
        <v>-1.6807598414475589</v>
      </c>
      <c r="D8002" t="s">
        <v>176</v>
      </c>
      <c r="E8002" t="s">
        <v>70</v>
      </c>
      <c r="F8002" s="1">
        <v>38579</v>
      </c>
      <c r="G8002">
        <v>1.5</v>
      </c>
      <c r="O8002">
        <v>1.64</v>
      </c>
      <c r="P8002" t="s">
        <v>71</v>
      </c>
      <c r="Q8002">
        <v>26.74</v>
      </c>
      <c r="R8002" t="s">
        <v>71</v>
      </c>
    </row>
    <row r="8003" spans="1:46" x14ac:dyDescent="0.2">
      <c r="A8003" t="s">
        <v>273</v>
      </c>
      <c r="B8003" t="s">
        <v>274</v>
      </c>
      <c r="C8003">
        <f>-70.14617573 / 41.73479994</f>
        <v>-1.6807598414475589</v>
      </c>
      <c r="D8003" t="s">
        <v>176</v>
      </c>
      <c r="E8003" t="s">
        <v>70</v>
      </c>
      <c r="F8003" s="1">
        <v>38579</v>
      </c>
      <c r="G8003">
        <v>2.88</v>
      </c>
      <c r="K8003">
        <v>106.81</v>
      </c>
      <c r="L8003" t="s">
        <v>71</v>
      </c>
      <c r="O8003">
        <v>0.36</v>
      </c>
      <c r="P8003" t="s">
        <v>71</v>
      </c>
      <c r="Q8003">
        <v>15.53</v>
      </c>
      <c r="R8003" t="s">
        <v>71</v>
      </c>
      <c r="S8003">
        <v>12.2</v>
      </c>
      <c r="T8003" t="s">
        <v>71</v>
      </c>
      <c r="U8003">
        <v>377.88</v>
      </c>
      <c r="V8003" t="s">
        <v>71</v>
      </c>
      <c r="W8003">
        <v>43.77</v>
      </c>
      <c r="X8003" t="s">
        <v>71</v>
      </c>
      <c r="Y8003">
        <v>89.73</v>
      </c>
      <c r="AA8003">
        <v>76.42</v>
      </c>
      <c r="AE8003">
        <v>10.7</v>
      </c>
      <c r="AF8003" t="s">
        <v>71</v>
      </c>
      <c r="AG8003">
        <v>5.63</v>
      </c>
      <c r="AH8003" t="s">
        <v>71</v>
      </c>
      <c r="AS8003">
        <v>47.38</v>
      </c>
      <c r="AT8003" t="s">
        <v>71</v>
      </c>
    </row>
    <row r="8004" spans="1:46" x14ac:dyDescent="0.2">
      <c r="A8004" t="s">
        <v>273</v>
      </c>
      <c r="B8004" t="s">
        <v>274</v>
      </c>
      <c r="C8004">
        <f>-70.14617573 / 41.73479994</f>
        <v>-1.6807598414475589</v>
      </c>
      <c r="D8004" t="s">
        <v>176</v>
      </c>
      <c r="E8004" t="s">
        <v>70</v>
      </c>
      <c r="F8004" s="1">
        <v>38609</v>
      </c>
      <c r="G8004">
        <v>0.5</v>
      </c>
      <c r="I8004">
        <v>3.9</v>
      </c>
      <c r="J8004" t="s">
        <v>71</v>
      </c>
      <c r="K8004">
        <v>10.5</v>
      </c>
      <c r="L8004" t="s">
        <v>71</v>
      </c>
      <c r="M8004">
        <v>2</v>
      </c>
      <c r="N8004" t="s">
        <v>71</v>
      </c>
      <c r="O8004">
        <v>8.2100000000000009</v>
      </c>
      <c r="P8004" t="s">
        <v>71</v>
      </c>
      <c r="Q8004">
        <v>23.2</v>
      </c>
      <c r="R8004" t="s">
        <v>71</v>
      </c>
      <c r="S8004">
        <v>0.9</v>
      </c>
      <c r="T8004" t="s">
        <v>71</v>
      </c>
      <c r="U8004">
        <v>27.88</v>
      </c>
      <c r="V8004" t="s">
        <v>71</v>
      </c>
      <c r="W8004">
        <v>35.74</v>
      </c>
      <c r="X8004" t="s">
        <v>71</v>
      </c>
      <c r="Y8004">
        <v>52.14</v>
      </c>
      <c r="AA8004">
        <v>53.67</v>
      </c>
      <c r="AC8004">
        <v>50.01</v>
      </c>
      <c r="AE8004">
        <v>4.4400000000000004</v>
      </c>
      <c r="AF8004" t="s">
        <v>71</v>
      </c>
      <c r="AG8004">
        <v>5.91</v>
      </c>
      <c r="AH8004" t="s">
        <v>71</v>
      </c>
      <c r="AS8004">
        <v>5.13</v>
      </c>
      <c r="AT8004" t="s">
        <v>71</v>
      </c>
    </row>
    <row r="8005" spans="1:46" x14ac:dyDescent="0.2">
      <c r="A8005" t="s">
        <v>273</v>
      </c>
      <c r="B8005" t="s">
        <v>274</v>
      </c>
      <c r="C8005">
        <f>-70.14617573 / 41.73479994</f>
        <v>-1.6807598414475589</v>
      </c>
      <c r="D8005" t="s">
        <v>176</v>
      </c>
      <c r="E8005" t="s">
        <v>70</v>
      </c>
      <c r="F8005" s="1">
        <v>38609</v>
      </c>
      <c r="G8005">
        <v>1.5</v>
      </c>
      <c r="O8005">
        <v>6.1</v>
      </c>
      <c r="P8005" t="s">
        <v>71</v>
      </c>
      <c r="Q8005">
        <v>21.7</v>
      </c>
      <c r="R8005" t="s">
        <v>71</v>
      </c>
    </row>
    <row r="8006" spans="1:46" x14ac:dyDescent="0.2">
      <c r="A8006" t="s">
        <v>273</v>
      </c>
      <c r="B8006" t="s">
        <v>274</v>
      </c>
      <c r="C8006">
        <f>-70.14617573 / 41.73479994</f>
        <v>-1.6807598414475589</v>
      </c>
      <c r="D8006" t="s">
        <v>176</v>
      </c>
      <c r="E8006" t="s">
        <v>70</v>
      </c>
      <c r="F8006" s="1">
        <v>38609</v>
      </c>
      <c r="G8006">
        <v>2.5</v>
      </c>
      <c r="O8006">
        <v>1.22</v>
      </c>
      <c r="P8006" t="s">
        <v>71</v>
      </c>
      <c r="Q8006">
        <v>19.2</v>
      </c>
      <c r="R8006" t="s">
        <v>71</v>
      </c>
    </row>
    <row r="8007" spans="1:46" x14ac:dyDescent="0.2">
      <c r="A8007" t="s">
        <v>273</v>
      </c>
      <c r="B8007" t="s">
        <v>274</v>
      </c>
      <c r="C8007">
        <f>-70.14617573 / 41.73479994</f>
        <v>-1.6807598414475589</v>
      </c>
      <c r="D8007" t="s">
        <v>176</v>
      </c>
      <c r="E8007" t="s">
        <v>70</v>
      </c>
      <c r="F8007" s="1">
        <v>38609</v>
      </c>
      <c r="G8007">
        <v>2.9</v>
      </c>
      <c r="K8007">
        <v>91.72</v>
      </c>
      <c r="L8007" t="s">
        <v>71</v>
      </c>
      <c r="O8007">
        <v>0.8</v>
      </c>
      <c r="P8007" t="s">
        <v>71</v>
      </c>
      <c r="Q8007">
        <v>15.9</v>
      </c>
      <c r="R8007" t="s">
        <v>71</v>
      </c>
      <c r="S8007">
        <v>1.9</v>
      </c>
      <c r="T8007" t="s">
        <v>71</v>
      </c>
      <c r="U8007">
        <v>58.85</v>
      </c>
      <c r="V8007" t="s">
        <v>71</v>
      </c>
      <c r="W8007">
        <v>50.61</v>
      </c>
      <c r="X8007" t="s">
        <v>71</v>
      </c>
      <c r="Y8007">
        <v>62.91</v>
      </c>
      <c r="AA8007">
        <v>74.930000000000007</v>
      </c>
      <c r="AE8007">
        <v>10.9</v>
      </c>
      <c r="AF8007" t="s">
        <v>71</v>
      </c>
      <c r="AG8007">
        <v>5.64</v>
      </c>
      <c r="AH8007" t="s">
        <v>71</v>
      </c>
      <c r="AS8007">
        <v>34.6</v>
      </c>
      <c r="AT8007" t="s">
        <v>71</v>
      </c>
    </row>
    <row r="8008" spans="1:46" x14ac:dyDescent="0.2">
      <c r="A8008" t="s">
        <v>273</v>
      </c>
      <c r="B8008" t="s">
        <v>274</v>
      </c>
      <c r="C8008">
        <f>-70.14617573 / 41.73479994</f>
        <v>-1.6807598414475589</v>
      </c>
      <c r="D8008" t="s">
        <v>176</v>
      </c>
      <c r="E8008" t="s">
        <v>70</v>
      </c>
      <c r="F8008" s="1">
        <v>38944</v>
      </c>
      <c r="G8008">
        <v>0.5</v>
      </c>
      <c r="I8008">
        <v>4.25</v>
      </c>
      <c r="J8008" t="s">
        <v>71</v>
      </c>
      <c r="K8008">
        <v>14.17</v>
      </c>
      <c r="L8008" t="s">
        <v>71</v>
      </c>
      <c r="M8008">
        <v>0.59</v>
      </c>
      <c r="N8008" t="s">
        <v>71</v>
      </c>
      <c r="O8008">
        <v>4.57</v>
      </c>
      <c r="P8008" t="s">
        <v>71</v>
      </c>
      <c r="Q8008">
        <v>23.33</v>
      </c>
      <c r="R8008" t="s">
        <v>71</v>
      </c>
      <c r="S8008">
        <v>0.96</v>
      </c>
      <c r="T8008" t="s">
        <v>71</v>
      </c>
      <c r="U8008">
        <v>29.77</v>
      </c>
      <c r="V8008" t="s">
        <v>71</v>
      </c>
      <c r="W8008">
        <v>41.5</v>
      </c>
      <c r="X8008" t="s">
        <v>71</v>
      </c>
      <c r="Y8008">
        <v>53.08</v>
      </c>
      <c r="AA8008">
        <v>56.61</v>
      </c>
      <c r="AC8008">
        <v>67.599999999999994</v>
      </c>
      <c r="AE8008">
        <v>4.04</v>
      </c>
      <c r="AF8008" t="s">
        <v>71</v>
      </c>
      <c r="AG8008">
        <v>5.58</v>
      </c>
      <c r="AH8008" t="s">
        <v>71</v>
      </c>
    </row>
    <row r="8009" spans="1:46" x14ac:dyDescent="0.2">
      <c r="A8009" t="s">
        <v>273</v>
      </c>
      <c r="B8009" t="s">
        <v>274</v>
      </c>
      <c r="C8009">
        <f>-70.14617573 / 41.73479994</f>
        <v>-1.6807598414475589</v>
      </c>
      <c r="D8009" t="s">
        <v>176</v>
      </c>
      <c r="E8009" t="s">
        <v>70</v>
      </c>
      <c r="F8009" s="1">
        <v>38944</v>
      </c>
      <c r="G8009">
        <v>1</v>
      </c>
      <c r="O8009">
        <v>3.98</v>
      </c>
      <c r="P8009" t="s">
        <v>71</v>
      </c>
      <c r="Q8009">
        <v>23.29</v>
      </c>
      <c r="R8009" t="s">
        <v>71</v>
      </c>
    </row>
    <row r="8010" spans="1:46" x14ac:dyDescent="0.2">
      <c r="A8010" t="s">
        <v>273</v>
      </c>
      <c r="B8010" t="s">
        <v>274</v>
      </c>
      <c r="C8010">
        <f>-70.14617573 / 41.73479994</f>
        <v>-1.6807598414475589</v>
      </c>
      <c r="D8010" t="s">
        <v>176</v>
      </c>
      <c r="E8010" t="s">
        <v>70</v>
      </c>
      <c r="F8010" s="1">
        <v>38944</v>
      </c>
      <c r="G8010">
        <v>2</v>
      </c>
      <c r="O8010">
        <v>2.37</v>
      </c>
      <c r="P8010" t="s">
        <v>71</v>
      </c>
      <c r="Q8010">
        <v>22.77</v>
      </c>
      <c r="R8010" t="s">
        <v>71</v>
      </c>
    </row>
    <row r="8011" spans="1:46" x14ac:dyDescent="0.2">
      <c r="A8011" t="s">
        <v>273</v>
      </c>
      <c r="B8011" t="s">
        <v>274</v>
      </c>
      <c r="C8011">
        <f>-70.14617573 / 41.73479994</f>
        <v>-1.6807598414475589</v>
      </c>
      <c r="D8011" t="s">
        <v>176</v>
      </c>
      <c r="E8011" t="s">
        <v>70</v>
      </c>
      <c r="F8011" s="1">
        <v>38944</v>
      </c>
      <c r="G8011">
        <v>3</v>
      </c>
      <c r="O8011">
        <v>0.74</v>
      </c>
      <c r="P8011" t="s">
        <v>71</v>
      </c>
      <c r="Q8011">
        <v>16.82</v>
      </c>
      <c r="R8011" t="s">
        <v>71</v>
      </c>
    </row>
    <row r="8012" spans="1:46" x14ac:dyDescent="0.2">
      <c r="A8012" t="s">
        <v>273</v>
      </c>
      <c r="B8012" t="s">
        <v>274</v>
      </c>
      <c r="C8012">
        <f>-70.14617573 / 41.73479994</f>
        <v>-1.6807598414475589</v>
      </c>
      <c r="D8012" t="s">
        <v>176</v>
      </c>
      <c r="E8012" t="s">
        <v>70</v>
      </c>
      <c r="F8012" s="1">
        <v>38944</v>
      </c>
      <c r="G8012">
        <v>3.25</v>
      </c>
      <c r="K8012">
        <v>43.67</v>
      </c>
      <c r="L8012" t="s">
        <v>71</v>
      </c>
      <c r="S8012">
        <v>2.19</v>
      </c>
      <c r="T8012" t="s">
        <v>71</v>
      </c>
      <c r="U8012">
        <v>67.900000000000006</v>
      </c>
      <c r="V8012" t="s">
        <v>71</v>
      </c>
      <c r="W8012">
        <v>67.94</v>
      </c>
      <c r="X8012" t="s">
        <v>71</v>
      </c>
      <c r="Y8012">
        <v>64.97</v>
      </c>
      <c r="AA8012">
        <v>67.650000000000006</v>
      </c>
      <c r="AE8012">
        <v>30.47</v>
      </c>
      <c r="AF8012" t="s">
        <v>71</v>
      </c>
      <c r="AG8012">
        <v>5.95</v>
      </c>
      <c r="AH8012" t="s">
        <v>71</v>
      </c>
      <c r="AS8012">
        <v>31.6</v>
      </c>
      <c r="AT8012" t="s">
        <v>71</v>
      </c>
    </row>
    <row r="8013" spans="1:46" x14ac:dyDescent="0.2">
      <c r="A8013" t="s">
        <v>273</v>
      </c>
      <c r="B8013" t="s">
        <v>274</v>
      </c>
      <c r="C8013">
        <f>-70.14617573 / 41.73479994</f>
        <v>-1.6807598414475589</v>
      </c>
      <c r="D8013" t="s">
        <v>176</v>
      </c>
      <c r="E8013" t="s">
        <v>70</v>
      </c>
      <c r="F8013" s="1">
        <v>38974</v>
      </c>
      <c r="G8013">
        <v>0.5</v>
      </c>
      <c r="I8013">
        <v>4</v>
      </c>
      <c r="J8013" t="s">
        <v>71</v>
      </c>
      <c r="K8013">
        <v>13.06</v>
      </c>
      <c r="L8013" t="s">
        <v>71</v>
      </c>
      <c r="M8013">
        <v>2.89</v>
      </c>
      <c r="N8013" t="s">
        <v>71</v>
      </c>
      <c r="O8013">
        <v>6.3</v>
      </c>
      <c r="P8013" t="s">
        <v>71</v>
      </c>
      <c r="Q8013">
        <v>18.8</v>
      </c>
      <c r="R8013" t="s">
        <v>71</v>
      </c>
      <c r="S8013">
        <v>0.89</v>
      </c>
      <c r="T8013" t="s">
        <v>71</v>
      </c>
      <c r="U8013">
        <v>27.43</v>
      </c>
      <c r="V8013" t="s">
        <v>71</v>
      </c>
      <c r="W8013">
        <v>37.549999999999997</v>
      </c>
      <c r="X8013" t="s">
        <v>71</v>
      </c>
      <c r="Y8013">
        <v>51.9</v>
      </c>
      <c r="AA8013">
        <v>55.81</v>
      </c>
      <c r="AC8013">
        <v>44.71</v>
      </c>
      <c r="AE8013">
        <v>4.84</v>
      </c>
      <c r="AF8013" t="s">
        <v>71</v>
      </c>
      <c r="AG8013">
        <v>5.75</v>
      </c>
      <c r="AH8013" t="s">
        <v>71</v>
      </c>
      <c r="AS8013">
        <v>4.1399999999999997</v>
      </c>
      <c r="AT8013" t="s">
        <v>71</v>
      </c>
    </row>
    <row r="8014" spans="1:46" x14ac:dyDescent="0.2">
      <c r="A8014" t="s">
        <v>273</v>
      </c>
      <c r="B8014" t="s">
        <v>274</v>
      </c>
      <c r="C8014">
        <f>-70.14617573 / 41.73479994</f>
        <v>-1.6807598414475589</v>
      </c>
      <c r="D8014" t="s">
        <v>176</v>
      </c>
      <c r="E8014" t="s">
        <v>70</v>
      </c>
      <c r="F8014" s="1">
        <v>38974</v>
      </c>
      <c r="G8014">
        <v>1</v>
      </c>
      <c r="O8014">
        <v>6.2</v>
      </c>
      <c r="P8014" t="s">
        <v>71</v>
      </c>
      <c r="Q8014">
        <v>18.7</v>
      </c>
      <c r="R8014" t="s">
        <v>71</v>
      </c>
    </row>
    <row r="8015" spans="1:46" x14ac:dyDescent="0.2">
      <c r="A8015" t="s">
        <v>273</v>
      </c>
      <c r="B8015" t="s">
        <v>274</v>
      </c>
      <c r="C8015">
        <f>-70.14617573 / 41.73479994</f>
        <v>-1.6807598414475589</v>
      </c>
      <c r="D8015" t="s">
        <v>176</v>
      </c>
      <c r="E8015" t="s">
        <v>70</v>
      </c>
      <c r="F8015" s="1">
        <v>38974</v>
      </c>
      <c r="G8015">
        <v>2</v>
      </c>
      <c r="O8015">
        <v>5.15</v>
      </c>
      <c r="P8015" t="s">
        <v>71</v>
      </c>
      <c r="Q8015">
        <v>18.399999999999999</v>
      </c>
      <c r="R8015" t="s">
        <v>71</v>
      </c>
    </row>
    <row r="8016" spans="1:46" x14ac:dyDescent="0.2">
      <c r="A8016" t="s">
        <v>273</v>
      </c>
      <c r="B8016" t="s">
        <v>274</v>
      </c>
      <c r="C8016">
        <f>-70.14617573 / 41.73479994</f>
        <v>-1.6807598414475589</v>
      </c>
      <c r="D8016" t="s">
        <v>176</v>
      </c>
      <c r="E8016" t="s">
        <v>70</v>
      </c>
      <c r="F8016" s="1">
        <v>38974</v>
      </c>
      <c r="G8016">
        <v>3</v>
      </c>
      <c r="K8016">
        <v>16.98</v>
      </c>
      <c r="L8016" t="s">
        <v>71</v>
      </c>
      <c r="O8016">
        <v>3.28</v>
      </c>
      <c r="P8016" t="s">
        <v>71</v>
      </c>
      <c r="Q8016">
        <v>18.100000000000001</v>
      </c>
      <c r="R8016" t="s">
        <v>71</v>
      </c>
      <c r="S8016">
        <v>0.63</v>
      </c>
      <c r="T8016" t="s">
        <v>71</v>
      </c>
      <c r="U8016">
        <v>19.52</v>
      </c>
      <c r="V8016" t="s">
        <v>71</v>
      </c>
      <c r="W8016">
        <v>43.63</v>
      </c>
      <c r="X8016" t="s">
        <v>71</v>
      </c>
      <c r="Y8016">
        <v>47</v>
      </c>
      <c r="AA8016">
        <v>58.38</v>
      </c>
      <c r="AE8016">
        <v>5.04</v>
      </c>
      <c r="AF8016" t="s">
        <v>71</v>
      </c>
      <c r="AG8016">
        <v>5.69</v>
      </c>
      <c r="AH8016" t="s">
        <v>71</v>
      </c>
      <c r="AS8016">
        <v>1.67</v>
      </c>
      <c r="AT8016" t="s">
        <v>71</v>
      </c>
    </row>
    <row r="8017" spans="1:46" x14ac:dyDescent="0.2">
      <c r="A8017" t="s">
        <v>273</v>
      </c>
      <c r="B8017" t="s">
        <v>274</v>
      </c>
      <c r="C8017">
        <f>-70.14617573 / 41.73479994</f>
        <v>-1.6807598414475589</v>
      </c>
      <c r="D8017" t="s">
        <v>176</v>
      </c>
      <c r="E8017" t="s">
        <v>70</v>
      </c>
      <c r="F8017" s="1">
        <v>39343</v>
      </c>
      <c r="G8017">
        <v>0.5</v>
      </c>
      <c r="I8017">
        <v>3.55</v>
      </c>
      <c r="J8017" t="s">
        <v>71</v>
      </c>
      <c r="K8017">
        <v>7.17</v>
      </c>
      <c r="L8017" t="s">
        <v>71</v>
      </c>
      <c r="M8017">
        <v>1.22</v>
      </c>
      <c r="N8017" t="s">
        <v>71</v>
      </c>
      <c r="O8017">
        <v>18.399999999999999</v>
      </c>
      <c r="P8017" t="s">
        <v>71</v>
      </c>
      <c r="Q8017">
        <v>6.55</v>
      </c>
      <c r="R8017" t="s">
        <v>71</v>
      </c>
      <c r="S8017">
        <v>0.72</v>
      </c>
      <c r="T8017" t="s">
        <v>71</v>
      </c>
      <c r="U8017">
        <v>22.23</v>
      </c>
      <c r="V8017" t="s">
        <v>71</v>
      </c>
      <c r="W8017">
        <v>34.94</v>
      </c>
      <c r="X8017" t="s">
        <v>71</v>
      </c>
      <c r="Y8017">
        <v>48.87</v>
      </c>
      <c r="AA8017">
        <v>49.92</v>
      </c>
      <c r="AC8017">
        <v>57.13</v>
      </c>
      <c r="AE8017">
        <v>2</v>
      </c>
      <c r="AF8017" t="s">
        <v>71</v>
      </c>
      <c r="AG8017">
        <v>5.64</v>
      </c>
      <c r="AH8017" t="s">
        <v>71</v>
      </c>
      <c r="AS8017">
        <v>0.48</v>
      </c>
      <c r="AT8017" t="s">
        <v>71</v>
      </c>
    </row>
    <row r="8018" spans="1:46" x14ac:dyDescent="0.2">
      <c r="A8018" t="s">
        <v>273</v>
      </c>
      <c r="B8018" t="s">
        <v>274</v>
      </c>
      <c r="C8018">
        <f>-70.14617573 / 41.73479994</f>
        <v>-1.6807598414475589</v>
      </c>
      <c r="D8018" t="s">
        <v>176</v>
      </c>
      <c r="E8018" t="s">
        <v>70</v>
      </c>
      <c r="F8018" s="1">
        <v>39343</v>
      </c>
      <c r="G8018">
        <v>1</v>
      </c>
      <c r="O8018">
        <v>18.399999999999999</v>
      </c>
      <c r="P8018" t="s">
        <v>71</v>
      </c>
      <c r="Q8018">
        <v>6.4</v>
      </c>
      <c r="R8018" t="s">
        <v>71</v>
      </c>
    </row>
    <row r="8019" spans="1:46" x14ac:dyDescent="0.2">
      <c r="A8019" t="s">
        <v>273</v>
      </c>
      <c r="B8019" t="s">
        <v>274</v>
      </c>
      <c r="C8019">
        <f>-70.14617573 / 41.73479994</f>
        <v>-1.6807598414475589</v>
      </c>
      <c r="D8019" t="s">
        <v>176</v>
      </c>
      <c r="E8019" t="s">
        <v>70</v>
      </c>
      <c r="F8019" s="1">
        <v>39343</v>
      </c>
      <c r="G8019">
        <v>2</v>
      </c>
      <c r="O8019">
        <v>18.3</v>
      </c>
      <c r="P8019" t="s">
        <v>71</v>
      </c>
      <c r="Q8019">
        <v>6</v>
      </c>
      <c r="R8019" t="s">
        <v>71</v>
      </c>
    </row>
    <row r="8020" spans="1:46" x14ac:dyDescent="0.2">
      <c r="A8020" t="s">
        <v>273</v>
      </c>
      <c r="B8020" t="s">
        <v>274</v>
      </c>
      <c r="C8020">
        <f>-70.14617573 / 41.73479994</f>
        <v>-1.6807598414475589</v>
      </c>
      <c r="D8020" t="s">
        <v>176</v>
      </c>
      <c r="E8020" t="s">
        <v>70</v>
      </c>
      <c r="F8020" s="1">
        <v>39343</v>
      </c>
      <c r="G8020">
        <v>2.5</v>
      </c>
      <c r="K8020">
        <v>11.7</v>
      </c>
      <c r="L8020" t="s">
        <v>71</v>
      </c>
      <c r="O8020">
        <v>18.2</v>
      </c>
      <c r="P8020" t="s">
        <v>71</v>
      </c>
      <c r="Q8020">
        <v>5.96</v>
      </c>
      <c r="R8020" t="s">
        <v>71</v>
      </c>
      <c r="S8020">
        <v>0.92</v>
      </c>
      <c r="T8020" t="s">
        <v>71</v>
      </c>
      <c r="U8020">
        <v>28.53</v>
      </c>
      <c r="V8020" t="s">
        <v>71</v>
      </c>
      <c r="W8020">
        <v>35.58</v>
      </c>
      <c r="X8020" t="s">
        <v>71</v>
      </c>
      <c r="Y8020">
        <v>52.47</v>
      </c>
      <c r="AA8020">
        <v>54.73</v>
      </c>
      <c r="AE8020">
        <v>2.2000000000000002</v>
      </c>
      <c r="AF8020" t="s">
        <v>71</v>
      </c>
      <c r="AG8020">
        <v>5.65</v>
      </c>
      <c r="AH8020" t="s">
        <v>71</v>
      </c>
      <c r="AS8020">
        <v>0.03</v>
      </c>
      <c r="AT8020" t="s">
        <v>71</v>
      </c>
    </row>
    <row r="8021" spans="1:46" x14ac:dyDescent="0.2">
      <c r="A8021" t="s">
        <v>273</v>
      </c>
      <c r="B8021" t="s">
        <v>274</v>
      </c>
      <c r="C8021">
        <f>-70.14617573 / 41.73479994</f>
        <v>-1.6807598414475589</v>
      </c>
      <c r="D8021" t="s">
        <v>176</v>
      </c>
      <c r="E8021" t="s">
        <v>70</v>
      </c>
      <c r="F8021" s="1">
        <v>39343</v>
      </c>
      <c r="G8021">
        <v>3</v>
      </c>
      <c r="O8021">
        <v>18.3</v>
      </c>
      <c r="P8021" t="s">
        <v>71</v>
      </c>
      <c r="Q8021">
        <v>6.27</v>
      </c>
      <c r="R8021" t="s">
        <v>71</v>
      </c>
    </row>
    <row r="8022" spans="1:46" x14ac:dyDescent="0.2">
      <c r="A8022" t="s">
        <v>273</v>
      </c>
      <c r="B8022" t="s">
        <v>274</v>
      </c>
      <c r="C8022">
        <f>-70.14617573 / 41.73479994</f>
        <v>-1.6807598414475589</v>
      </c>
      <c r="D8022" t="s">
        <v>176</v>
      </c>
      <c r="E8022" t="s">
        <v>70</v>
      </c>
      <c r="F8022" s="1">
        <v>40052</v>
      </c>
      <c r="I8022">
        <v>3.7</v>
      </c>
      <c r="J8022" t="s">
        <v>71</v>
      </c>
      <c r="M8022">
        <v>1.8</v>
      </c>
      <c r="N8022" t="s">
        <v>71</v>
      </c>
      <c r="O8022">
        <v>8.68</v>
      </c>
      <c r="P8022" t="s">
        <v>71</v>
      </c>
      <c r="Q8022">
        <v>22.7</v>
      </c>
      <c r="R8022" t="s">
        <v>71</v>
      </c>
      <c r="AC8022">
        <v>51.53</v>
      </c>
    </row>
    <row r="8023" spans="1:46" x14ac:dyDescent="0.2">
      <c r="A8023" t="s">
        <v>273</v>
      </c>
      <c r="B8023" t="s">
        <v>274</v>
      </c>
      <c r="C8023">
        <f>-70.14617573 / 41.73479994</f>
        <v>-1.6807598414475589</v>
      </c>
      <c r="D8023" t="s">
        <v>176</v>
      </c>
      <c r="E8023" t="s">
        <v>70</v>
      </c>
      <c r="F8023" s="1">
        <v>40052</v>
      </c>
      <c r="G8023">
        <v>0.5</v>
      </c>
      <c r="K8023">
        <v>2.66</v>
      </c>
      <c r="L8023" t="s">
        <v>71</v>
      </c>
      <c r="O8023">
        <v>6</v>
      </c>
      <c r="P8023" t="s">
        <v>71</v>
      </c>
      <c r="Q8023">
        <v>26.7</v>
      </c>
      <c r="R8023" t="s">
        <v>71</v>
      </c>
      <c r="S8023">
        <v>1.1599999999999999</v>
      </c>
      <c r="T8023" t="s">
        <v>71</v>
      </c>
      <c r="W8023">
        <v>29.14</v>
      </c>
      <c r="X8023" t="s">
        <v>71</v>
      </c>
      <c r="Y8023">
        <v>6.31</v>
      </c>
      <c r="AA8023">
        <v>40.21</v>
      </c>
      <c r="AE8023">
        <v>1.7</v>
      </c>
      <c r="AF8023" t="s">
        <v>71</v>
      </c>
      <c r="AG8023">
        <v>5.34</v>
      </c>
      <c r="AH8023" t="s">
        <v>71</v>
      </c>
      <c r="AS8023">
        <v>1.95</v>
      </c>
      <c r="AT8023" t="s">
        <v>71</v>
      </c>
    </row>
    <row r="8024" spans="1:46" x14ac:dyDescent="0.2">
      <c r="A8024" t="s">
        <v>273</v>
      </c>
      <c r="B8024" t="s">
        <v>274</v>
      </c>
      <c r="C8024">
        <f>-70.14617573 / 41.73479994</f>
        <v>-1.6807598414475589</v>
      </c>
      <c r="D8024" t="s">
        <v>176</v>
      </c>
      <c r="E8024" t="s">
        <v>70</v>
      </c>
      <c r="F8024" s="1">
        <v>40052</v>
      </c>
      <c r="G8024">
        <v>1</v>
      </c>
      <c r="O8024">
        <v>6.06</v>
      </c>
      <c r="P8024" t="s">
        <v>71</v>
      </c>
      <c r="Q8024">
        <v>26.7</v>
      </c>
      <c r="R8024" t="s">
        <v>71</v>
      </c>
    </row>
    <row r="8025" spans="1:46" x14ac:dyDescent="0.2">
      <c r="A8025" t="s">
        <v>273</v>
      </c>
      <c r="B8025" t="s">
        <v>274</v>
      </c>
      <c r="C8025">
        <f>-70.14617573 / 41.73479994</f>
        <v>-1.6807598414475589</v>
      </c>
      <c r="D8025" t="s">
        <v>176</v>
      </c>
      <c r="E8025" t="s">
        <v>70</v>
      </c>
      <c r="F8025" s="1">
        <v>40052</v>
      </c>
      <c r="G8025">
        <v>2</v>
      </c>
      <c r="Q8025">
        <v>26.7</v>
      </c>
      <c r="R8025" t="s">
        <v>71</v>
      </c>
    </row>
    <row r="8026" spans="1:46" x14ac:dyDescent="0.2">
      <c r="A8026" t="s">
        <v>273</v>
      </c>
      <c r="B8026" t="s">
        <v>274</v>
      </c>
      <c r="C8026">
        <f>-70.14617573 / 41.73479994</f>
        <v>-1.6807598414475589</v>
      </c>
      <c r="D8026" t="s">
        <v>176</v>
      </c>
      <c r="E8026" t="s">
        <v>70</v>
      </c>
      <c r="F8026" s="1">
        <v>40052</v>
      </c>
      <c r="G8026">
        <v>2.7</v>
      </c>
      <c r="K8026">
        <v>6.78</v>
      </c>
      <c r="L8026" t="s">
        <v>71</v>
      </c>
      <c r="S8026">
        <v>1.19</v>
      </c>
      <c r="T8026" t="s">
        <v>71</v>
      </c>
      <c r="U8026">
        <v>36.880000000000003</v>
      </c>
      <c r="V8026" t="s">
        <v>71</v>
      </c>
      <c r="W8026">
        <v>33.99</v>
      </c>
      <c r="X8026" t="s">
        <v>71</v>
      </c>
      <c r="Y8026">
        <v>56.17</v>
      </c>
      <c r="AA8026">
        <v>49.37</v>
      </c>
      <c r="AE8026">
        <v>0.3</v>
      </c>
      <c r="AF8026" t="s">
        <v>71</v>
      </c>
      <c r="AG8026">
        <v>5.01</v>
      </c>
      <c r="AH8026" t="s">
        <v>71</v>
      </c>
      <c r="AS8026">
        <v>7.28</v>
      </c>
      <c r="AT8026" t="s">
        <v>71</v>
      </c>
    </row>
    <row r="8027" spans="1:46" x14ac:dyDescent="0.2">
      <c r="A8027" t="s">
        <v>273</v>
      </c>
      <c r="B8027" t="s">
        <v>274</v>
      </c>
      <c r="C8027">
        <f>-70.14617573 / 41.73479994</f>
        <v>-1.6807598414475589</v>
      </c>
      <c r="D8027" t="s">
        <v>176</v>
      </c>
      <c r="E8027" t="s">
        <v>70</v>
      </c>
      <c r="F8027" s="1">
        <v>40416</v>
      </c>
      <c r="G8027">
        <v>0.5</v>
      </c>
      <c r="I8027">
        <v>3.9</v>
      </c>
      <c r="J8027" t="s">
        <v>71</v>
      </c>
      <c r="K8027">
        <v>4.83</v>
      </c>
      <c r="L8027" t="s">
        <v>71</v>
      </c>
      <c r="M8027">
        <v>1.7</v>
      </c>
      <c r="N8027" t="s">
        <v>71</v>
      </c>
      <c r="O8027">
        <v>7.71</v>
      </c>
      <c r="P8027" t="s">
        <v>71</v>
      </c>
      <c r="Q8027">
        <v>20.9</v>
      </c>
      <c r="R8027" t="s">
        <v>71</v>
      </c>
      <c r="S8027">
        <v>0.22</v>
      </c>
      <c r="T8027" t="s">
        <v>71</v>
      </c>
      <c r="U8027">
        <v>6.71</v>
      </c>
      <c r="V8027" t="s">
        <v>71</v>
      </c>
      <c r="W8027">
        <v>44.84</v>
      </c>
      <c r="X8027" t="s">
        <v>71</v>
      </c>
      <c r="Y8027">
        <v>31.6</v>
      </c>
      <c r="AA8027">
        <v>46.05</v>
      </c>
      <c r="AC8027">
        <v>52.35</v>
      </c>
      <c r="AE8027">
        <v>2.9</v>
      </c>
      <c r="AF8027" t="s">
        <v>71</v>
      </c>
      <c r="AG8027">
        <v>5.99</v>
      </c>
      <c r="AH8027" t="s">
        <v>71</v>
      </c>
    </row>
    <row r="8028" spans="1:46" x14ac:dyDescent="0.2">
      <c r="A8028" t="s">
        <v>273</v>
      </c>
      <c r="B8028" t="s">
        <v>274</v>
      </c>
      <c r="C8028">
        <f>-70.14617573 / 41.73479994</f>
        <v>-1.6807598414475589</v>
      </c>
      <c r="D8028" t="s">
        <v>176</v>
      </c>
      <c r="E8028" t="s">
        <v>70</v>
      </c>
      <c r="F8028" s="1">
        <v>40416</v>
      </c>
      <c r="G8028">
        <v>1</v>
      </c>
      <c r="O8028">
        <v>7.21</v>
      </c>
      <c r="P8028" t="s">
        <v>71</v>
      </c>
      <c r="Q8028">
        <v>20.6</v>
      </c>
      <c r="R8028" t="s">
        <v>71</v>
      </c>
    </row>
    <row r="8029" spans="1:46" x14ac:dyDescent="0.2">
      <c r="A8029" t="s">
        <v>273</v>
      </c>
      <c r="B8029" t="s">
        <v>274</v>
      </c>
      <c r="C8029">
        <f>-70.14617573 / 41.73479994</f>
        <v>-1.6807598414475589</v>
      </c>
      <c r="D8029" t="s">
        <v>176</v>
      </c>
      <c r="E8029" t="s">
        <v>70</v>
      </c>
      <c r="F8029" s="1">
        <v>40416</v>
      </c>
      <c r="G8029">
        <v>2</v>
      </c>
      <c r="O8029">
        <v>6.47</v>
      </c>
      <c r="P8029" t="s">
        <v>71</v>
      </c>
      <c r="Q8029">
        <v>20.399999999999999</v>
      </c>
      <c r="R8029" t="s">
        <v>71</v>
      </c>
    </row>
    <row r="8030" spans="1:46" x14ac:dyDescent="0.2">
      <c r="A8030" t="s">
        <v>273</v>
      </c>
      <c r="B8030" t="s">
        <v>274</v>
      </c>
      <c r="C8030">
        <f>-70.14617573 / 41.73479994</f>
        <v>-1.6807598414475589</v>
      </c>
      <c r="D8030" t="s">
        <v>176</v>
      </c>
      <c r="E8030" t="s">
        <v>70</v>
      </c>
      <c r="F8030" s="1">
        <v>40416</v>
      </c>
      <c r="G8030">
        <v>2.9</v>
      </c>
      <c r="K8030">
        <v>3.1</v>
      </c>
      <c r="L8030" t="s">
        <v>71</v>
      </c>
      <c r="O8030">
        <v>6.43</v>
      </c>
      <c r="P8030" t="s">
        <v>71</v>
      </c>
      <c r="Q8030">
        <v>20.5</v>
      </c>
      <c r="R8030" t="s">
        <v>71</v>
      </c>
      <c r="S8030">
        <v>0.3</v>
      </c>
      <c r="T8030" t="s">
        <v>71</v>
      </c>
      <c r="W8030">
        <v>43.97</v>
      </c>
      <c r="X8030" t="s">
        <v>71</v>
      </c>
      <c r="Y8030">
        <v>-13.17</v>
      </c>
      <c r="AA8030">
        <v>41.68</v>
      </c>
      <c r="AE8030">
        <v>3</v>
      </c>
      <c r="AF8030" t="s">
        <v>71</v>
      </c>
      <c r="AG8030">
        <v>6.21</v>
      </c>
      <c r="AH8030" t="s">
        <v>71</v>
      </c>
      <c r="AS8030">
        <v>6.27</v>
      </c>
      <c r="AT8030" t="s">
        <v>71</v>
      </c>
    </row>
    <row r="8031" spans="1:46" x14ac:dyDescent="0.2">
      <c r="A8031" t="s">
        <v>273</v>
      </c>
      <c r="B8031" t="s">
        <v>274</v>
      </c>
      <c r="C8031">
        <f>-70.14617573 / 41.73479994</f>
        <v>-1.6807598414475589</v>
      </c>
      <c r="D8031" t="s">
        <v>176</v>
      </c>
      <c r="E8031" t="s">
        <v>70</v>
      </c>
      <c r="F8031" s="1">
        <v>40785</v>
      </c>
      <c r="G8031">
        <v>0.5</v>
      </c>
      <c r="I8031">
        <v>3.9</v>
      </c>
      <c r="J8031" t="s">
        <v>71</v>
      </c>
      <c r="K8031">
        <v>1.58</v>
      </c>
      <c r="L8031" t="s">
        <v>71</v>
      </c>
      <c r="M8031">
        <v>3</v>
      </c>
      <c r="N8031" t="s">
        <v>71</v>
      </c>
      <c r="O8031">
        <v>6.34</v>
      </c>
      <c r="P8031" t="s">
        <v>71</v>
      </c>
      <c r="Q8031">
        <v>20.9</v>
      </c>
      <c r="R8031" t="s">
        <v>71</v>
      </c>
      <c r="S8031">
        <v>0.46</v>
      </c>
      <c r="T8031" t="s">
        <v>71</v>
      </c>
      <c r="U8031">
        <v>14.25</v>
      </c>
      <c r="V8031" t="s">
        <v>71</v>
      </c>
      <c r="W8031">
        <v>31.17</v>
      </c>
      <c r="X8031" t="s">
        <v>71</v>
      </c>
      <c r="Y8031">
        <v>42.46</v>
      </c>
      <c r="AA8031">
        <v>35.090000000000003</v>
      </c>
      <c r="AC8031">
        <v>44.17</v>
      </c>
      <c r="AE8031">
        <v>2.7</v>
      </c>
      <c r="AF8031" t="s">
        <v>71</v>
      </c>
      <c r="AG8031">
        <v>5.84</v>
      </c>
      <c r="AH8031" t="s">
        <v>71</v>
      </c>
      <c r="AS8031">
        <v>1.59</v>
      </c>
      <c r="AT8031" t="s">
        <v>71</v>
      </c>
    </row>
    <row r="8032" spans="1:46" x14ac:dyDescent="0.2">
      <c r="A8032" t="s">
        <v>273</v>
      </c>
      <c r="B8032" t="s">
        <v>274</v>
      </c>
      <c r="C8032">
        <f>-70.14617573 / 41.73479994</f>
        <v>-1.6807598414475589</v>
      </c>
      <c r="D8032" t="s">
        <v>176</v>
      </c>
      <c r="E8032" t="s">
        <v>70</v>
      </c>
      <c r="F8032" s="1">
        <v>40785</v>
      </c>
      <c r="G8032">
        <v>1</v>
      </c>
      <c r="O8032">
        <v>6.53</v>
      </c>
      <c r="P8032" t="s">
        <v>71</v>
      </c>
      <c r="Q8032">
        <v>20.6</v>
      </c>
      <c r="R8032" t="s">
        <v>71</v>
      </c>
    </row>
    <row r="8033" spans="1:46" x14ac:dyDescent="0.2">
      <c r="A8033" t="s">
        <v>273</v>
      </c>
      <c r="B8033" t="s">
        <v>274</v>
      </c>
      <c r="C8033">
        <f>-70.14617573 / 41.73479994</f>
        <v>-1.6807598414475589</v>
      </c>
      <c r="D8033" t="s">
        <v>176</v>
      </c>
      <c r="E8033" t="s">
        <v>70</v>
      </c>
      <c r="F8033" s="1">
        <v>40785</v>
      </c>
      <c r="G8033">
        <v>2</v>
      </c>
      <c r="O8033">
        <v>5.83</v>
      </c>
      <c r="P8033" t="s">
        <v>71</v>
      </c>
      <c r="Q8033">
        <v>20.399999999999999</v>
      </c>
      <c r="R8033" t="s">
        <v>71</v>
      </c>
    </row>
    <row r="8034" spans="1:46" x14ac:dyDescent="0.2">
      <c r="A8034" t="s">
        <v>273</v>
      </c>
      <c r="B8034" t="s">
        <v>274</v>
      </c>
      <c r="C8034">
        <f>-70.14617573 / 41.73479994</f>
        <v>-1.6807598414475589</v>
      </c>
      <c r="D8034" t="s">
        <v>176</v>
      </c>
      <c r="E8034" t="s">
        <v>70</v>
      </c>
      <c r="F8034" s="1">
        <v>40785</v>
      </c>
      <c r="G8034">
        <v>2.9</v>
      </c>
      <c r="K8034">
        <v>3.54</v>
      </c>
      <c r="L8034" t="s">
        <v>71</v>
      </c>
      <c r="O8034">
        <v>5.8</v>
      </c>
      <c r="P8034" t="s">
        <v>71</v>
      </c>
      <c r="Q8034">
        <v>20.3</v>
      </c>
      <c r="R8034" t="s">
        <v>71</v>
      </c>
      <c r="S8034">
        <v>0.51</v>
      </c>
      <c r="T8034" t="s">
        <v>71</v>
      </c>
      <c r="U8034">
        <v>15.8</v>
      </c>
      <c r="V8034" t="s">
        <v>71</v>
      </c>
      <c r="W8034">
        <v>37.78</v>
      </c>
      <c r="X8034" t="s">
        <v>71</v>
      </c>
      <c r="Y8034">
        <v>43.95</v>
      </c>
      <c r="AA8034">
        <v>43</v>
      </c>
      <c r="AE8034">
        <v>2.9</v>
      </c>
      <c r="AF8034" t="s">
        <v>71</v>
      </c>
      <c r="AG8034">
        <v>5.77</v>
      </c>
      <c r="AH8034" t="s">
        <v>71</v>
      </c>
      <c r="AS8034">
        <v>1.7</v>
      </c>
      <c r="AT8034" t="s">
        <v>71</v>
      </c>
    </row>
    <row r="8035" spans="1:46" x14ac:dyDescent="0.2">
      <c r="A8035" t="s">
        <v>273</v>
      </c>
      <c r="B8035" t="s">
        <v>274</v>
      </c>
      <c r="C8035">
        <f>-70.14617573 / 41.73479994</f>
        <v>-1.6807598414475589</v>
      </c>
      <c r="D8035" t="s">
        <v>176</v>
      </c>
      <c r="E8035" t="s">
        <v>70</v>
      </c>
      <c r="F8035" s="1">
        <v>41151</v>
      </c>
      <c r="G8035">
        <v>0.5</v>
      </c>
      <c r="I8035">
        <v>3.4</v>
      </c>
      <c r="J8035" t="s">
        <v>71</v>
      </c>
      <c r="K8035">
        <v>2.2000000000000002</v>
      </c>
      <c r="L8035" t="s">
        <v>71</v>
      </c>
      <c r="M8035">
        <v>2.78</v>
      </c>
      <c r="N8035" t="s">
        <v>71</v>
      </c>
      <c r="O8035">
        <v>4.4000000000000004</v>
      </c>
      <c r="P8035" t="s">
        <v>71</v>
      </c>
      <c r="Q8035">
        <v>24.4</v>
      </c>
      <c r="R8035" t="s">
        <v>71</v>
      </c>
      <c r="S8035">
        <v>0.78</v>
      </c>
      <c r="T8035" t="s">
        <v>71</v>
      </c>
      <c r="U8035">
        <v>24.16</v>
      </c>
      <c r="V8035" t="s">
        <v>71</v>
      </c>
      <c r="W8035">
        <v>31.4</v>
      </c>
      <c r="X8035" t="s">
        <v>71</v>
      </c>
      <c r="Y8035">
        <v>50.07</v>
      </c>
      <c r="AA8035">
        <v>38.33</v>
      </c>
      <c r="AC8035">
        <v>45.29</v>
      </c>
      <c r="AE8035">
        <v>3.8</v>
      </c>
      <c r="AF8035" t="s">
        <v>71</v>
      </c>
      <c r="AG8035">
        <v>5.76</v>
      </c>
      <c r="AH8035" t="s">
        <v>71</v>
      </c>
      <c r="AS8035">
        <v>1.56</v>
      </c>
      <c r="AT8035" t="s">
        <v>71</v>
      </c>
    </row>
    <row r="8036" spans="1:46" x14ac:dyDescent="0.2">
      <c r="A8036" t="s">
        <v>273</v>
      </c>
      <c r="B8036" t="s">
        <v>274</v>
      </c>
      <c r="C8036">
        <f>-70.14617573 / 41.73479994</f>
        <v>-1.6807598414475589</v>
      </c>
      <c r="D8036" t="s">
        <v>176</v>
      </c>
      <c r="E8036" t="s">
        <v>70</v>
      </c>
      <c r="F8036" s="1">
        <v>41151</v>
      </c>
      <c r="G8036">
        <v>1</v>
      </c>
      <c r="O8036">
        <v>4.3099999999999996</v>
      </c>
      <c r="P8036" t="s">
        <v>71</v>
      </c>
      <c r="Q8036">
        <v>24.4</v>
      </c>
      <c r="R8036" t="s">
        <v>71</v>
      </c>
    </row>
    <row r="8037" spans="1:46" x14ac:dyDescent="0.2">
      <c r="A8037" t="s">
        <v>273</v>
      </c>
      <c r="B8037" t="s">
        <v>274</v>
      </c>
      <c r="C8037">
        <f>-70.14617573 / 41.73479994</f>
        <v>-1.6807598414475589</v>
      </c>
      <c r="D8037" t="s">
        <v>176</v>
      </c>
      <c r="E8037" t="s">
        <v>70</v>
      </c>
      <c r="F8037" s="1">
        <v>41151</v>
      </c>
      <c r="G8037">
        <v>2</v>
      </c>
      <c r="O8037">
        <v>4.04</v>
      </c>
      <c r="P8037" t="s">
        <v>71</v>
      </c>
      <c r="Q8037">
        <v>24.3</v>
      </c>
      <c r="R8037" t="s">
        <v>71</v>
      </c>
    </row>
    <row r="8038" spans="1:46" x14ac:dyDescent="0.2">
      <c r="A8038" t="s">
        <v>273</v>
      </c>
      <c r="B8038" t="s">
        <v>274</v>
      </c>
      <c r="C8038">
        <f>-70.14617573 / 41.73479994</f>
        <v>-1.6807598414475589</v>
      </c>
      <c r="D8038" t="s">
        <v>176</v>
      </c>
      <c r="E8038" t="s">
        <v>70</v>
      </c>
      <c r="F8038" s="1">
        <v>41151</v>
      </c>
      <c r="G8038">
        <v>3</v>
      </c>
      <c r="K8038">
        <v>1.83</v>
      </c>
      <c r="L8038" t="s">
        <v>71</v>
      </c>
      <c r="O8038">
        <v>3.6</v>
      </c>
      <c r="P8038" t="s">
        <v>71</v>
      </c>
      <c r="Q8038">
        <v>24</v>
      </c>
      <c r="R8038" t="s">
        <v>71</v>
      </c>
      <c r="S8038">
        <v>0.73</v>
      </c>
      <c r="T8038" t="s">
        <v>71</v>
      </c>
      <c r="U8038">
        <v>22.61</v>
      </c>
      <c r="V8038" t="s">
        <v>71</v>
      </c>
      <c r="W8038">
        <v>29.1</v>
      </c>
      <c r="X8038" t="s">
        <v>71</v>
      </c>
      <c r="Y8038">
        <v>49.12</v>
      </c>
      <c r="AA8038">
        <v>36.53</v>
      </c>
      <c r="AE8038">
        <v>3.4</v>
      </c>
      <c r="AF8038" t="s">
        <v>71</v>
      </c>
      <c r="AG8038">
        <v>5.68</v>
      </c>
      <c r="AH8038" t="s">
        <v>71</v>
      </c>
      <c r="AS8038">
        <v>1.62</v>
      </c>
      <c r="AT8038" t="s">
        <v>71</v>
      </c>
    </row>
    <row r="8039" spans="1:46" x14ac:dyDescent="0.2">
      <c r="A8039" t="s">
        <v>273</v>
      </c>
      <c r="B8039" t="s">
        <v>274</v>
      </c>
      <c r="C8039">
        <f>-70.14617573 / 41.73479994</f>
        <v>-1.6807598414475589</v>
      </c>
      <c r="D8039" t="s">
        <v>176</v>
      </c>
      <c r="E8039" t="s">
        <v>70</v>
      </c>
      <c r="F8039" s="1">
        <v>41512</v>
      </c>
      <c r="G8039">
        <v>0.5</v>
      </c>
      <c r="I8039">
        <v>3.5</v>
      </c>
      <c r="J8039" t="s">
        <v>71</v>
      </c>
      <c r="K8039">
        <v>2.82</v>
      </c>
      <c r="L8039" t="s">
        <v>71</v>
      </c>
      <c r="M8039">
        <v>2.2000000000000002</v>
      </c>
      <c r="N8039" t="s">
        <v>71</v>
      </c>
      <c r="O8039">
        <v>4.21</v>
      </c>
      <c r="P8039" t="s">
        <v>71</v>
      </c>
      <c r="Q8039">
        <v>23.1</v>
      </c>
      <c r="R8039" t="s">
        <v>71</v>
      </c>
      <c r="S8039">
        <v>0.39</v>
      </c>
      <c r="T8039" t="s">
        <v>71</v>
      </c>
      <c r="U8039">
        <v>12.08</v>
      </c>
      <c r="V8039" t="s">
        <v>71</v>
      </c>
      <c r="W8039">
        <v>31.25</v>
      </c>
      <c r="X8039" t="s">
        <v>71</v>
      </c>
      <c r="Y8039">
        <v>40.08</v>
      </c>
      <c r="AA8039">
        <v>40.770000000000003</v>
      </c>
      <c r="AC8039">
        <v>48.64</v>
      </c>
      <c r="AE8039">
        <v>5.9</v>
      </c>
      <c r="AF8039" t="s">
        <v>71</v>
      </c>
      <c r="AG8039">
        <v>6.1</v>
      </c>
      <c r="AH8039" t="s">
        <v>71</v>
      </c>
      <c r="AS8039">
        <v>1.31</v>
      </c>
      <c r="AT8039" t="s">
        <v>71</v>
      </c>
    </row>
    <row r="8040" spans="1:46" x14ac:dyDescent="0.2">
      <c r="A8040" t="s">
        <v>273</v>
      </c>
      <c r="B8040" t="s">
        <v>274</v>
      </c>
      <c r="C8040">
        <f>-70.14617573 / 41.73479994</f>
        <v>-1.6807598414475589</v>
      </c>
      <c r="D8040" t="s">
        <v>176</v>
      </c>
      <c r="E8040" t="s">
        <v>70</v>
      </c>
      <c r="F8040" s="1">
        <v>41512</v>
      </c>
      <c r="G8040">
        <v>1</v>
      </c>
      <c r="O8040">
        <v>4.1900000000000004</v>
      </c>
      <c r="P8040" t="s">
        <v>71</v>
      </c>
      <c r="Q8040">
        <v>23</v>
      </c>
      <c r="R8040" t="s">
        <v>71</v>
      </c>
    </row>
    <row r="8041" spans="1:46" x14ac:dyDescent="0.2">
      <c r="A8041" t="s">
        <v>273</v>
      </c>
      <c r="B8041" t="s">
        <v>274</v>
      </c>
      <c r="C8041">
        <f>-70.14617573 / 41.73479994</f>
        <v>-1.6807598414475589</v>
      </c>
      <c r="D8041" t="s">
        <v>176</v>
      </c>
      <c r="E8041" t="s">
        <v>70</v>
      </c>
      <c r="F8041" s="1">
        <v>41512</v>
      </c>
      <c r="G8041">
        <v>2</v>
      </c>
      <c r="O8041">
        <v>4.05</v>
      </c>
      <c r="P8041" t="s">
        <v>71</v>
      </c>
      <c r="Q8041">
        <v>23</v>
      </c>
      <c r="R8041" t="s">
        <v>71</v>
      </c>
    </row>
    <row r="8042" spans="1:46" x14ac:dyDescent="0.2">
      <c r="A8042" t="s">
        <v>273</v>
      </c>
      <c r="B8042" t="s">
        <v>274</v>
      </c>
      <c r="C8042">
        <f>-70.14617573 / 41.73479994</f>
        <v>-1.6807598414475589</v>
      </c>
      <c r="D8042" t="s">
        <v>176</v>
      </c>
      <c r="E8042" t="s">
        <v>70</v>
      </c>
      <c r="F8042" s="1">
        <v>41512</v>
      </c>
      <c r="G8042">
        <v>2.5</v>
      </c>
      <c r="K8042">
        <v>1.54</v>
      </c>
      <c r="L8042" t="s">
        <v>71</v>
      </c>
      <c r="O8042">
        <v>1.98</v>
      </c>
      <c r="P8042" t="s">
        <v>71</v>
      </c>
      <c r="Q8042">
        <v>22.6</v>
      </c>
      <c r="R8042" t="s">
        <v>71</v>
      </c>
      <c r="S8042">
        <v>1.06</v>
      </c>
      <c r="T8042" t="s">
        <v>71</v>
      </c>
      <c r="U8042">
        <v>32.83</v>
      </c>
      <c r="V8042" t="s">
        <v>71</v>
      </c>
      <c r="W8042">
        <v>31.81</v>
      </c>
      <c r="X8042" t="s">
        <v>71</v>
      </c>
      <c r="Y8042">
        <v>54.5</v>
      </c>
      <c r="AA8042">
        <v>34.840000000000003</v>
      </c>
      <c r="AE8042">
        <v>6.6</v>
      </c>
      <c r="AF8042" t="s">
        <v>71</v>
      </c>
      <c r="AG8042">
        <v>6</v>
      </c>
      <c r="AH8042" t="s">
        <v>71</v>
      </c>
      <c r="AS8042">
        <v>1.65</v>
      </c>
      <c r="AT8042" t="s">
        <v>71</v>
      </c>
    </row>
    <row r="8043" spans="1:46" x14ac:dyDescent="0.2">
      <c r="A8043" t="s">
        <v>273</v>
      </c>
      <c r="B8043" t="s">
        <v>274</v>
      </c>
      <c r="C8043">
        <f>-70.14617573 / 41.73479994</f>
        <v>-1.6807598414475589</v>
      </c>
      <c r="D8043" t="s">
        <v>176</v>
      </c>
      <c r="E8043" t="s">
        <v>70</v>
      </c>
      <c r="F8043" s="1">
        <v>41877</v>
      </c>
      <c r="G8043">
        <v>0.02</v>
      </c>
      <c r="I8043">
        <v>3.6</v>
      </c>
      <c r="J8043" t="s">
        <v>71</v>
      </c>
      <c r="K8043">
        <v>4.58</v>
      </c>
      <c r="L8043" t="s">
        <v>71</v>
      </c>
      <c r="M8043">
        <v>2.95</v>
      </c>
      <c r="N8043" t="s">
        <v>71</v>
      </c>
      <c r="S8043">
        <v>0.46</v>
      </c>
      <c r="T8043" t="s">
        <v>71</v>
      </c>
      <c r="U8043">
        <v>14.25</v>
      </c>
      <c r="V8043" t="s">
        <v>71</v>
      </c>
      <c r="W8043">
        <v>27.95</v>
      </c>
      <c r="X8043" t="s">
        <v>71</v>
      </c>
      <c r="Y8043">
        <v>42.46</v>
      </c>
      <c r="AA8043">
        <v>45.53</v>
      </c>
      <c r="AC8043">
        <v>44.41</v>
      </c>
      <c r="AE8043">
        <v>1.9</v>
      </c>
      <c r="AF8043" t="s">
        <v>71</v>
      </c>
      <c r="AG8043">
        <v>5.66</v>
      </c>
      <c r="AH8043" t="s">
        <v>71</v>
      </c>
      <c r="AS8043">
        <v>1.05</v>
      </c>
      <c r="AT8043" t="s">
        <v>71</v>
      </c>
    </row>
    <row r="8044" spans="1:46" x14ac:dyDescent="0.2">
      <c r="A8044" t="s">
        <v>273</v>
      </c>
      <c r="B8044" t="s">
        <v>274</v>
      </c>
      <c r="C8044">
        <f>-70.14617573 / 41.73479994</f>
        <v>-1.6807598414475589</v>
      </c>
      <c r="D8044" t="s">
        <v>176</v>
      </c>
      <c r="E8044" t="s">
        <v>70</v>
      </c>
      <c r="F8044" s="1">
        <v>41877</v>
      </c>
      <c r="G8044">
        <v>0.5</v>
      </c>
      <c r="K8044" t="s">
        <v>173</v>
      </c>
      <c r="L8044" t="s">
        <v>150</v>
      </c>
      <c r="O8044">
        <v>6.55</v>
      </c>
      <c r="P8044" t="s">
        <v>71</v>
      </c>
      <c r="Q8044">
        <v>23.3</v>
      </c>
      <c r="R8044" t="s">
        <v>71</v>
      </c>
      <c r="S8044" t="s">
        <v>173</v>
      </c>
      <c r="T8044" t="s">
        <v>150</v>
      </c>
      <c r="W8044" t="s">
        <v>173</v>
      </c>
      <c r="X8044" t="s">
        <v>150</v>
      </c>
      <c r="AE8044" t="s">
        <v>173</v>
      </c>
      <c r="AF8044" t="s">
        <v>150</v>
      </c>
      <c r="AG8044" t="s">
        <v>173</v>
      </c>
      <c r="AH8044" t="s">
        <v>150</v>
      </c>
      <c r="AS8044" t="s">
        <v>173</v>
      </c>
      <c r="AT8044" t="s">
        <v>150</v>
      </c>
    </row>
    <row r="8045" spans="1:46" x14ac:dyDescent="0.2">
      <c r="A8045" t="s">
        <v>273</v>
      </c>
      <c r="B8045" t="s">
        <v>274</v>
      </c>
      <c r="C8045">
        <f>-70.14617573 / 41.73479994</f>
        <v>-1.6807598414475589</v>
      </c>
      <c r="D8045" t="s">
        <v>176</v>
      </c>
      <c r="E8045" t="s">
        <v>70</v>
      </c>
      <c r="F8045" s="1">
        <v>41877</v>
      </c>
      <c r="G8045">
        <v>1</v>
      </c>
      <c r="K8045" t="s">
        <v>173</v>
      </c>
      <c r="L8045" t="s">
        <v>150</v>
      </c>
      <c r="O8045">
        <v>7</v>
      </c>
      <c r="P8045" t="s">
        <v>71</v>
      </c>
      <c r="Q8045">
        <v>23.3</v>
      </c>
      <c r="R8045" t="s">
        <v>71</v>
      </c>
      <c r="S8045" t="s">
        <v>173</v>
      </c>
      <c r="T8045" t="s">
        <v>150</v>
      </c>
      <c r="W8045" t="s">
        <v>173</v>
      </c>
      <c r="X8045" t="s">
        <v>150</v>
      </c>
      <c r="AE8045" t="s">
        <v>173</v>
      </c>
      <c r="AF8045" t="s">
        <v>150</v>
      </c>
      <c r="AG8045" t="s">
        <v>173</v>
      </c>
      <c r="AH8045" t="s">
        <v>150</v>
      </c>
      <c r="AS8045" t="s">
        <v>173</v>
      </c>
      <c r="AT8045" t="s">
        <v>150</v>
      </c>
    </row>
    <row r="8046" spans="1:46" x14ac:dyDescent="0.2">
      <c r="A8046" t="s">
        <v>273</v>
      </c>
      <c r="B8046" t="s">
        <v>274</v>
      </c>
      <c r="C8046">
        <f>-70.14617573 / 41.73479994</f>
        <v>-1.6807598414475589</v>
      </c>
      <c r="D8046" t="s">
        <v>176</v>
      </c>
      <c r="E8046" t="s">
        <v>70</v>
      </c>
      <c r="F8046" s="1">
        <v>41877</v>
      </c>
      <c r="G8046">
        <v>2</v>
      </c>
      <c r="K8046" t="s">
        <v>173</v>
      </c>
      <c r="L8046" t="s">
        <v>150</v>
      </c>
      <c r="O8046">
        <v>6.83</v>
      </c>
      <c r="P8046" t="s">
        <v>71</v>
      </c>
      <c r="Q8046">
        <v>23.3</v>
      </c>
      <c r="R8046" t="s">
        <v>71</v>
      </c>
      <c r="S8046" t="s">
        <v>173</v>
      </c>
      <c r="T8046" t="s">
        <v>150</v>
      </c>
      <c r="W8046" t="s">
        <v>173</v>
      </c>
      <c r="X8046" t="s">
        <v>150</v>
      </c>
      <c r="AE8046" t="s">
        <v>173</v>
      </c>
      <c r="AF8046" t="s">
        <v>150</v>
      </c>
      <c r="AG8046" t="s">
        <v>173</v>
      </c>
      <c r="AH8046" t="s">
        <v>150</v>
      </c>
      <c r="AS8046" t="s">
        <v>173</v>
      </c>
      <c r="AT8046" t="s">
        <v>150</v>
      </c>
    </row>
    <row r="8047" spans="1:46" x14ac:dyDescent="0.2">
      <c r="A8047" t="s">
        <v>273</v>
      </c>
      <c r="B8047" t="s">
        <v>274</v>
      </c>
      <c r="C8047">
        <f>-70.14617573 / 41.73479994</f>
        <v>-1.6807598414475589</v>
      </c>
      <c r="D8047" t="s">
        <v>176</v>
      </c>
      <c r="E8047" t="s">
        <v>70</v>
      </c>
      <c r="F8047" s="1">
        <v>41877</v>
      </c>
      <c r="G8047">
        <v>2.6</v>
      </c>
      <c r="K8047">
        <v>4.2</v>
      </c>
      <c r="L8047" t="s">
        <v>71</v>
      </c>
      <c r="S8047">
        <v>0.43</v>
      </c>
      <c r="T8047" t="s">
        <v>71</v>
      </c>
      <c r="W8047">
        <v>28.77</v>
      </c>
      <c r="X8047" t="s">
        <v>71</v>
      </c>
      <c r="AE8047">
        <v>1.9</v>
      </c>
      <c r="AF8047" t="s">
        <v>71</v>
      </c>
      <c r="AG8047">
        <v>5.62</v>
      </c>
      <c r="AH8047" t="s">
        <v>71</v>
      </c>
      <c r="AS8047">
        <v>1.67</v>
      </c>
      <c r="AT8047" t="s">
        <v>71</v>
      </c>
    </row>
    <row r="8048" spans="1:46" x14ac:dyDescent="0.2">
      <c r="A8048" t="s">
        <v>273</v>
      </c>
      <c r="B8048" t="s">
        <v>274</v>
      </c>
      <c r="C8048">
        <f>-70.14617573 / 41.73479994</f>
        <v>-1.6807598414475589</v>
      </c>
      <c r="D8048" t="s">
        <v>176</v>
      </c>
      <c r="E8048" t="s">
        <v>70</v>
      </c>
      <c r="F8048" s="1">
        <v>42242</v>
      </c>
      <c r="G8048">
        <v>0.5</v>
      </c>
      <c r="I8048">
        <v>3.5</v>
      </c>
      <c r="J8048" t="s">
        <v>150</v>
      </c>
      <c r="K8048">
        <v>9.68</v>
      </c>
      <c r="L8048" t="s">
        <v>150</v>
      </c>
      <c r="M8048">
        <v>2.5299999999999998</v>
      </c>
      <c r="N8048" t="s">
        <v>150</v>
      </c>
      <c r="O8048">
        <v>4.5999999999999996</v>
      </c>
      <c r="P8048" t="s">
        <v>150</v>
      </c>
      <c r="Q8048">
        <v>26.6</v>
      </c>
      <c r="R8048" t="s">
        <v>150</v>
      </c>
      <c r="S8048">
        <v>0.52</v>
      </c>
      <c r="T8048" t="s">
        <v>150</v>
      </c>
      <c r="U8048">
        <v>16.11</v>
      </c>
      <c r="V8048" t="s">
        <v>150</v>
      </c>
      <c r="W8048">
        <v>21.15</v>
      </c>
      <c r="X8048" t="s">
        <v>150</v>
      </c>
      <c r="Y8048">
        <v>44.23</v>
      </c>
      <c r="AA8048">
        <v>52.87</v>
      </c>
      <c r="AC8048">
        <v>46.65</v>
      </c>
      <c r="AE8048">
        <v>4.5999999999999996</v>
      </c>
      <c r="AF8048" t="s">
        <v>150</v>
      </c>
      <c r="AG8048">
        <v>5.75</v>
      </c>
      <c r="AH8048" t="s">
        <v>150</v>
      </c>
      <c r="AS8048">
        <v>0.05</v>
      </c>
      <c r="AT8048" t="s">
        <v>150</v>
      </c>
    </row>
    <row r="8049" spans="1:46" x14ac:dyDescent="0.2">
      <c r="A8049" t="s">
        <v>273</v>
      </c>
      <c r="B8049" t="s">
        <v>274</v>
      </c>
      <c r="C8049">
        <f>-70.14617573 / 41.73479994</f>
        <v>-1.6807598414475589</v>
      </c>
      <c r="D8049" t="s">
        <v>176</v>
      </c>
      <c r="E8049" t="s">
        <v>70</v>
      </c>
      <c r="F8049" s="1">
        <v>42242</v>
      </c>
      <c r="G8049">
        <v>1</v>
      </c>
      <c r="K8049" t="s">
        <v>173</v>
      </c>
      <c r="L8049" t="s">
        <v>150</v>
      </c>
      <c r="O8049">
        <v>4.5</v>
      </c>
      <c r="P8049" t="s">
        <v>150</v>
      </c>
      <c r="Q8049">
        <v>26.6</v>
      </c>
      <c r="R8049" t="s">
        <v>150</v>
      </c>
      <c r="S8049" t="s">
        <v>173</v>
      </c>
      <c r="T8049" t="s">
        <v>150</v>
      </c>
      <c r="W8049" t="s">
        <v>173</v>
      </c>
      <c r="X8049" t="s">
        <v>150</v>
      </c>
      <c r="AE8049" t="s">
        <v>173</v>
      </c>
      <c r="AF8049" t="s">
        <v>150</v>
      </c>
      <c r="AG8049" t="s">
        <v>173</v>
      </c>
      <c r="AH8049" t="s">
        <v>150</v>
      </c>
      <c r="AS8049" t="s">
        <v>173</v>
      </c>
      <c r="AT8049" t="s">
        <v>150</v>
      </c>
    </row>
    <row r="8050" spans="1:46" x14ac:dyDescent="0.2">
      <c r="A8050" t="s">
        <v>273</v>
      </c>
      <c r="B8050" t="s">
        <v>274</v>
      </c>
      <c r="C8050">
        <f>-70.14617573 / 41.73479994</f>
        <v>-1.6807598414475589</v>
      </c>
      <c r="D8050" t="s">
        <v>176</v>
      </c>
      <c r="E8050" t="s">
        <v>70</v>
      </c>
      <c r="F8050" s="1">
        <v>42242</v>
      </c>
      <c r="G8050">
        <v>2</v>
      </c>
      <c r="K8050" t="s">
        <v>173</v>
      </c>
      <c r="L8050" t="s">
        <v>150</v>
      </c>
      <c r="O8050">
        <v>2</v>
      </c>
      <c r="P8050" t="s">
        <v>150</v>
      </c>
      <c r="Q8050">
        <v>26.1</v>
      </c>
      <c r="R8050" t="s">
        <v>150</v>
      </c>
      <c r="S8050" t="s">
        <v>173</v>
      </c>
      <c r="T8050" t="s">
        <v>150</v>
      </c>
      <c r="W8050" t="s">
        <v>173</v>
      </c>
      <c r="X8050" t="s">
        <v>150</v>
      </c>
      <c r="AE8050" t="s">
        <v>173</v>
      </c>
      <c r="AF8050" t="s">
        <v>150</v>
      </c>
      <c r="AG8050" t="s">
        <v>173</v>
      </c>
      <c r="AH8050" t="s">
        <v>150</v>
      </c>
      <c r="AS8050" t="s">
        <v>173</v>
      </c>
      <c r="AT8050" t="s">
        <v>150</v>
      </c>
    </row>
    <row r="8051" spans="1:46" x14ac:dyDescent="0.2">
      <c r="A8051" t="s">
        <v>273</v>
      </c>
      <c r="B8051" t="s">
        <v>274</v>
      </c>
      <c r="C8051">
        <f>-70.14617573 / 41.73479994</f>
        <v>-1.6807598414475589</v>
      </c>
      <c r="D8051" t="s">
        <v>176</v>
      </c>
      <c r="E8051" t="s">
        <v>70</v>
      </c>
      <c r="F8051" s="1">
        <v>42242</v>
      </c>
      <c r="G8051">
        <v>2.5</v>
      </c>
      <c r="K8051">
        <v>11.37</v>
      </c>
      <c r="L8051" t="s">
        <v>150</v>
      </c>
      <c r="S8051">
        <v>1</v>
      </c>
      <c r="T8051" t="s">
        <v>150</v>
      </c>
      <c r="W8051">
        <v>33.130000000000003</v>
      </c>
      <c r="X8051" t="s">
        <v>150</v>
      </c>
      <c r="AE8051">
        <v>5.9</v>
      </c>
      <c r="AF8051" t="s">
        <v>150</v>
      </c>
      <c r="AG8051">
        <v>5.65</v>
      </c>
      <c r="AH8051" t="s">
        <v>150</v>
      </c>
      <c r="AS8051">
        <v>10.039999999999999</v>
      </c>
      <c r="AT8051" t="s">
        <v>150</v>
      </c>
    </row>
    <row r="8052" spans="1:46" x14ac:dyDescent="0.2">
      <c r="A8052" t="s">
        <v>290</v>
      </c>
      <c r="B8052" t="s">
        <v>291</v>
      </c>
      <c r="C8052">
        <f>-70.16480138 / 41.72467122</f>
        <v>-1.6816142423278753</v>
      </c>
      <c r="D8052" t="s">
        <v>292</v>
      </c>
      <c r="E8052" t="s">
        <v>70</v>
      </c>
      <c r="F8052" s="1">
        <v>37143</v>
      </c>
      <c r="G8052">
        <v>0.5</v>
      </c>
      <c r="I8052">
        <v>5.4</v>
      </c>
      <c r="J8052" t="s">
        <v>71</v>
      </c>
      <c r="K8052">
        <v>1.6</v>
      </c>
      <c r="L8052" t="s">
        <v>71</v>
      </c>
      <c r="M8052">
        <v>3.6</v>
      </c>
      <c r="N8052" t="s">
        <v>71</v>
      </c>
      <c r="O8052">
        <v>7.26</v>
      </c>
      <c r="P8052" t="s">
        <v>71</v>
      </c>
      <c r="Q8052">
        <v>21.5</v>
      </c>
      <c r="R8052" t="s">
        <v>71</v>
      </c>
      <c r="S8052">
        <v>0.46</v>
      </c>
      <c r="T8052" t="s">
        <v>71</v>
      </c>
      <c r="U8052">
        <v>14.25</v>
      </c>
      <c r="V8052" t="s">
        <v>71</v>
      </c>
      <c r="W8052">
        <v>35.200000000000003</v>
      </c>
      <c r="X8052" t="s">
        <v>71</v>
      </c>
      <c r="Y8052">
        <v>42.46</v>
      </c>
      <c r="AA8052">
        <v>35.21</v>
      </c>
      <c r="AC8052">
        <v>41.54</v>
      </c>
      <c r="AE8052">
        <v>2.5</v>
      </c>
      <c r="AF8052" t="s">
        <v>71</v>
      </c>
      <c r="AG8052">
        <v>6.16</v>
      </c>
      <c r="AH8052" t="s">
        <v>71</v>
      </c>
      <c r="AS8052">
        <v>0.63</v>
      </c>
      <c r="AT8052" t="s">
        <v>71</v>
      </c>
    </row>
    <row r="8053" spans="1:46" x14ac:dyDescent="0.2">
      <c r="A8053" t="s">
        <v>290</v>
      </c>
      <c r="B8053" t="s">
        <v>291</v>
      </c>
      <c r="C8053">
        <f>-70.16480138 / 41.72467122</f>
        <v>-1.6816142423278753</v>
      </c>
      <c r="D8053" t="s">
        <v>292</v>
      </c>
      <c r="E8053" t="s">
        <v>70</v>
      </c>
      <c r="F8053" s="1">
        <v>37143</v>
      </c>
      <c r="G8053">
        <v>3</v>
      </c>
      <c r="O8053">
        <v>7.11</v>
      </c>
      <c r="P8053" t="s">
        <v>71</v>
      </c>
      <c r="Q8053">
        <v>21.4</v>
      </c>
      <c r="R8053" t="s">
        <v>71</v>
      </c>
    </row>
    <row r="8054" spans="1:46" x14ac:dyDescent="0.2">
      <c r="A8054" t="s">
        <v>290</v>
      </c>
      <c r="B8054" t="s">
        <v>291</v>
      </c>
      <c r="C8054">
        <f>-70.16480138 / 41.72467122</f>
        <v>-1.6816142423278753</v>
      </c>
      <c r="D8054" t="s">
        <v>292</v>
      </c>
      <c r="E8054" t="s">
        <v>70</v>
      </c>
      <c r="F8054" s="1">
        <v>37143</v>
      </c>
      <c r="G8054">
        <v>4.5</v>
      </c>
      <c r="K8054">
        <v>1.62</v>
      </c>
      <c r="L8054" t="s">
        <v>71</v>
      </c>
      <c r="O8054">
        <v>6.78</v>
      </c>
      <c r="P8054" t="s">
        <v>71</v>
      </c>
      <c r="Q8054">
        <v>21.3</v>
      </c>
      <c r="R8054" t="s">
        <v>71</v>
      </c>
      <c r="S8054">
        <v>0.46</v>
      </c>
      <c r="T8054" t="s">
        <v>71</v>
      </c>
      <c r="W8054">
        <v>25.7</v>
      </c>
      <c r="X8054" t="s">
        <v>71</v>
      </c>
      <c r="Y8054">
        <v>-7.05</v>
      </c>
      <c r="AA8054">
        <v>35.33</v>
      </c>
      <c r="AE8054">
        <v>2.4</v>
      </c>
      <c r="AF8054" t="s">
        <v>71</v>
      </c>
      <c r="AG8054">
        <v>6.05</v>
      </c>
      <c r="AH8054" t="s">
        <v>71</v>
      </c>
      <c r="AS8054">
        <v>1.61</v>
      </c>
      <c r="AT8054" t="s">
        <v>71</v>
      </c>
    </row>
    <row r="8055" spans="1:46" x14ac:dyDescent="0.2">
      <c r="A8055" t="s">
        <v>290</v>
      </c>
      <c r="B8055" t="s">
        <v>291</v>
      </c>
      <c r="C8055">
        <f>-70.16480138 / 41.72467122</f>
        <v>-1.6816142423278753</v>
      </c>
      <c r="D8055" t="s">
        <v>292</v>
      </c>
      <c r="E8055" t="s">
        <v>70</v>
      </c>
      <c r="F8055" s="1">
        <v>37873</v>
      </c>
      <c r="G8055">
        <v>0.5</v>
      </c>
      <c r="I8055">
        <v>5.5</v>
      </c>
      <c r="J8055" t="s">
        <v>71</v>
      </c>
      <c r="K8055">
        <v>1.44</v>
      </c>
      <c r="L8055" t="s">
        <v>71</v>
      </c>
      <c r="M8055">
        <v>3.6</v>
      </c>
      <c r="N8055" t="s">
        <v>71</v>
      </c>
      <c r="O8055">
        <v>6.67</v>
      </c>
      <c r="P8055" t="s">
        <v>71</v>
      </c>
      <c r="Q8055">
        <v>26.78</v>
      </c>
      <c r="R8055" t="s">
        <v>71</v>
      </c>
      <c r="S8055">
        <v>0.2</v>
      </c>
      <c r="T8055" t="s">
        <v>71</v>
      </c>
      <c r="U8055">
        <v>6.19</v>
      </c>
      <c r="V8055" t="s">
        <v>71</v>
      </c>
      <c r="W8055">
        <v>23.8</v>
      </c>
      <c r="X8055" t="s">
        <v>71</v>
      </c>
      <c r="Y8055">
        <v>30.44</v>
      </c>
      <c r="AA8055">
        <v>34.18</v>
      </c>
      <c r="AC8055">
        <v>41.54</v>
      </c>
      <c r="AE8055">
        <v>0.21</v>
      </c>
      <c r="AF8055" t="s">
        <v>71</v>
      </c>
      <c r="AG8055">
        <v>6.04</v>
      </c>
      <c r="AH8055" t="s">
        <v>71</v>
      </c>
      <c r="AS8055">
        <v>0.03</v>
      </c>
      <c r="AT8055" t="s">
        <v>71</v>
      </c>
    </row>
    <row r="8056" spans="1:46" x14ac:dyDescent="0.2">
      <c r="A8056" t="s">
        <v>290</v>
      </c>
      <c r="B8056" t="s">
        <v>291</v>
      </c>
      <c r="C8056">
        <f>-70.16480138 / 41.72467122</f>
        <v>-1.6816142423278753</v>
      </c>
      <c r="D8056" t="s">
        <v>292</v>
      </c>
      <c r="E8056" t="s">
        <v>70</v>
      </c>
      <c r="F8056" s="1">
        <v>37873</v>
      </c>
      <c r="G8056">
        <v>1.5</v>
      </c>
      <c r="O8056">
        <v>6.69</v>
      </c>
      <c r="P8056" t="s">
        <v>71</v>
      </c>
      <c r="Q8056">
        <v>26.71</v>
      </c>
      <c r="R8056" t="s">
        <v>71</v>
      </c>
    </row>
    <row r="8057" spans="1:46" x14ac:dyDescent="0.2">
      <c r="A8057" t="s">
        <v>290</v>
      </c>
      <c r="B8057" t="s">
        <v>291</v>
      </c>
      <c r="C8057">
        <f>-70.16480138 / 41.72467122</f>
        <v>-1.6816142423278753</v>
      </c>
      <c r="D8057" t="s">
        <v>292</v>
      </c>
      <c r="E8057" t="s">
        <v>70</v>
      </c>
      <c r="F8057" s="1">
        <v>37873</v>
      </c>
      <c r="G8057">
        <v>2.5</v>
      </c>
      <c r="O8057">
        <v>6.68</v>
      </c>
      <c r="P8057" t="s">
        <v>71</v>
      </c>
      <c r="Q8057">
        <v>26.61</v>
      </c>
      <c r="R8057" t="s">
        <v>71</v>
      </c>
    </row>
    <row r="8058" spans="1:46" x14ac:dyDescent="0.2">
      <c r="A8058" t="s">
        <v>290</v>
      </c>
      <c r="B8058" t="s">
        <v>291</v>
      </c>
      <c r="C8058">
        <f>-70.16480138 / 41.72467122</f>
        <v>-1.6816142423278753</v>
      </c>
      <c r="D8058" t="s">
        <v>292</v>
      </c>
      <c r="E8058" t="s">
        <v>70</v>
      </c>
      <c r="F8058" s="1">
        <v>37873</v>
      </c>
      <c r="G8058">
        <v>3.5</v>
      </c>
      <c r="O8058">
        <v>6.54</v>
      </c>
      <c r="P8058" t="s">
        <v>71</v>
      </c>
      <c r="Q8058">
        <v>26.51</v>
      </c>
      <c r="R8058" t="s">
        <v>71</v>
      </c>
    </row>
    <row r="8059" spans="1:46" x14ac:dyDescent="0.2">
      <c r="A8059" t="s">
        <v>290</v>
      </c>
      <c r="B8059" t="s">
        <v>291</v>
      </c>
      <c r="C8059">
        <f>-70.16480138 / 41.72467122</f>
        <v>-1.6816142423278753</v>
      </c>
      <c r="D8059" t="s">
        <v>292</v>
      </c>
      <c r="E8059" t="s">
        <v>70</v>
      </c>
      <c r="F8059" s="1">
        <v>37873</v>
      </c>
      <c r="G8059">
        <v>4.5</v>
      </c>
      <c r="K8059">
        <v>1.36</v>
      </c>
      <c r="L8059" t="s">
        <v>71</v>
      </c>
      <c r="O8059">
        <v>6.4</v>
      </c>
      <c r="P8059" t="s">
        <v>71</v>
      </c>
      <c r="Q8059">
        <v>26.46</v>
      </c>
      <c r="R8059" t="s">
        <v>71</v>
      </c>
      <c r="S8059">
        <v>0.5</v>
      </c>
      <c r="T8059" t="s">
        <v>71</v>
      </c>
      <c r="U8059">
        <v>15.49</v>
      </c>
      <c r="V8059" t="s">
        <v>71</v>
      </c>
      <c r="W8059">
        <v>27.5</v>
      </c>
      <c r="X8059" t="s">
        <v>71</v>
      </c>
      <c r="Y8059">
        <v>43.66</v>
      </c>
      <c r="AA8059">
        <v>33.619999999999997</v>
      </c>
      <c r="AE8059">
        <v>0.22</v>
      </c>
      <c r="AF8059" t="s">
        <v>71</v>
      </c>
      <c r="AG8059">
        <v>6</v>
      </c>
      <c r="AH8059" t="s">
        <v>71</v>
      </c>
      <c r="AS8059">
        <v>0.09</v>
      </c>
      <c r="AT8059" t="s">
        <v>71</v>
      </c>
    </row>
    <row r="8060" spans="1:46" x14ac:dyDescent="0.2">
      <c r="A8060" t="s">
        <v>290</v>
      </c>
      <c r="B8060" t="s">
        <v>291</v>
      </c>
      <c r="C8060">
        <f>-70.16480138 / 41.72467122</f>
        <v>-1.6816142423278753</v>
      </c>
      <c r="D8060" t="s">
        <v>292</v>
      </c>
      <c r="E8060" t="s">
        <v>70</v>
      </c>
      <c r="F8060" s="1">
        <v>38217</v>
      </c>
      <c r="G8060">
        <v>0.5</v>
      </c>
      <c r="I8060">
        <v>5.8</v>
      </c>
      <c r="J8060" t="s">
        <v>71</v>
      </c>
      <c r="K8060">
        <v>1.2</v>
      </c>
      <c r="L8060" t="s">
        <v>71</v>
      </c>
      <c r="M8060">
        <v>3.6</v>
      </c>
      <c r="N8060" t="s">
        <v>71</v>
      </c>
      <c r="O8060">
        <v>6.85</v>
      </c>
      <c r="P8060" t="s">
        <v>71</v>
      </c>
      <c r="Q8060">
        <v>24</v>
      </c>
      <c r="R8060" t="s">
        <v>71</v>
      </c>
      <c r="S8060">
        <v>0.23</v>
      </c>
      <c r="T8060" t="s">
        <v>71</v>
      </c>
      <c r="U8060">
        <v>7.12</v>
      </c>
      <c r="V8060" t="s">
        <v>71</v>
      </c>
      <c r="W8060">
        <v>32.76</v>
      </c>
      <c r="X8060" t="s">
        <v>71</v>
      </c>
      <c r="Y8060">
        <v>32.46</v>
      </c>
      <c r="AA8060">
        <v>32.39</v>
      </c>
      <c r="AC8060">
        <v>41.54</v>
      </c>
      <c r="AE8060">
        <v>4.6399999999999997</v>
      </c>
      <c r="AF8060" t="s">
        <v>71</v>
      </c>
      <c r="AG8060">
        <v>5.98</v>
      </c>
      <c r="AH8060" t="s">
        <v>71</v>
      </c>
      <c r="AS8060">
        <v>0.6</v>
      </c>
      <c r="AT8060" t="s">
        <v>71</v>
      </c>
    </row>
    <row r="8061" spans="1:46" x14ac:dyDescent="0.2">
      <c r="A8061" t="s">
        <v>290</v>
      </c>
      <c r="B8061" t="s">
        <v>291</v>
      </c>
      <c r="C8061">
        <f>-70.16480138 / 41.72467122</f>
        <v>-1.6816142423278753</v>
      </c>
      <c r="D8061" t="s">
        <v>292</v>
      </c>
      <c r="E8061" t="s">
        <v>70</v>
      </c>
      <c r="F8061" s="1">
        <v>38217</v>
      </c>
      <c r="G8061">
        <v>1.5</v>
      </c>
      <c r="O8061">
        <v>6.75</v>
      </c>
      <c r="P8061" t="s">
        <v>71</v>
      </c>
      <c r="Q8061">
        <v>23.79</v>
      </c>
      <c r="R8061" t="s">
        <v>71</v>
      </c>
    </row>
    <row r="8062" spans="1:46" x14ac:dyDescent="0.2">
      <c r="A8062" t="s">
        <v>290</v>
      </c>
      <c r="B8062" t="s">
        <v>291</v>
      </c>
      <c r="C8062">
        <f>-70.16480138 / 41.72467122</f>
        <v>-1.6816142423278753</v>
      </c>
      <c r="D8062" t="s">
        <v>292</v>
      </c>
      <c r="E8062" t="s">
        <v>70</v>
      </c>
      <c r="F8062" s="1">
        <v>38217</v>
      </c>
      <c r="G8062">
        <v>2.5</v>
      </c>
      <c r="O8062">
        <v>6.71</v>
      </c>
      <c r="P8062" t="s">
        <v>71</v>
      </c>
      <c r="Q8062">
        <v>23.71</v>
      </c>
      <c r="R8062" t="s">
        <v>71</v>
      </c>
    </row>
    <row r="8063" spans="1:46" x14ac:dyDescent="0.2">
      <c r="A8063" t="s">
        <v>290</v>
      </c>
      <c r="B8063" t="s">
        <v>291</v>
      </c>
      <c r="C8063">
        <f>-70.16480138 / 41.72467122</f>
        <v>-1.6816142423278753</v>
      </c>
      <c r="D8063" t="s">
        <v>292</v>
      </c>
      <c r="E8063" t="s">
        <v>70</v>
      </c>
      <c r="F8063" s="1">
        <v>38217</v>
      </c>
      <c r="G8063">
        <v>3.5</v>
      </c>
      <c r="O8063">
        <v>6.66</v>
      </c>
      <c r="P8063" t="s">
        <v>71</v>
      </c>
      <c r="Q8063">
        <v>23.63</v>
      </c>
      <c r="R8063" t="s">
        <v>71</v>
      </c>
    </row>
    <row r="8064" spans="1:46" x14ac:dyDescent="0.2">
      <c r="A8064" t="s">
        <v>290</v>
      </c>
      <c r="B8064" t="s">
        <v>291</v>
      </c>
      <c r="C8064">
        <f>-70.16480138 / 41.72467122</f>
        <v>-1.6816142423278753</v>
      </c>
      <c r="D8064" t="s">
        <v>292</v>
      </c>
      <c r="E8064" t="s">
        <v>70</v>
      </c>
      <c r="F8064" s="1">
        <v>38217</v>
      </c>
      <c r="G8064">
        <v>4.5</v>
      </c>
      <c r="O8064">
        <v>6.47</v>
      </c>
      <c r="P8064" t="s">
        <v>71</v>
      </c>
      <c r="Q8064">
        <v>23.54</v>
      </c>
      <c r="R8064" t="s">
        <v>71</v>
      </c>
    </row>
    <row r="8065" spans="1:46" x14ac:dyDescent="0.2">
      <c r="A8065" t="s">
        <v>290</v>
      </c>
      <c r="B8065" t="s">
        <v>291</v>
      </c>
      <c r="C8065">
        <f>-70.16480138 / 41.72467122</f>
        <v>-1.6816142423278753</v>
      </c>
      <c r="D8065" t="s">
        <v>292</v>
      </c>
      <c r="E8065" t="s">
        <v>70</v>
      </c>
      <c r="F8065" s="1">
        <v>38217</v>
      </c>
      <c r="G8065">
        <v>4.8</v>
      </c>
      <c r="K8065">
        <v>1.9</v>
      </c>
      <c r="L8065" t="s">
        <v>71</v>
      </c>
      <c r="S8065">
        <v>0.4</v>
      </c>
      <c r="T8065" t="s">
        <v>71</v>
      </c>
      <c r="U8065">
        <v>12.39</v>
      </c>
      <c r="V8065" t="s">
        <v>71</v>
      </c>
      <c r="W8065">
        <v>26.85</v>
      </c>
      <c r="X8065" t="s">
        <v>71</v>
      </c>
      <c r="Y8065">
        <v>40.44</v>
      </c>
      <c r="AA8065">
        <v>36.9</v>
      </c>
      <c r="AE8065">
        <v>4.6399999999999997</v>
      </c>
      <c r="AF8065" t="s">
        <v>71</v>
      </c>
      <c r="AG8065">
        <v>6.02</v>
      </c>
      <c r="AH8065" t="s">
        <v>71</v>
      </c>
      <c r="AS8065">
        <v>1.1000000000000001</v>
      </c>
      <c r="AT8065" t="s">
        <v>71</v>
      </c>
    </row>
    <row r="8066" spans="1:46" x14ac:dyDescent="0.2">
      <c r="A8066" t="s">
        <v>290</v>
      </c>
      <c r="B8066" t="s">
        <v>291</v>
      </c>
      <c r="C8066">
        <f>-70.16480138 / 41.72467122</f>
        <v>-1.6816142423278753</v>
      </c>
      <c r="D8066" t="s">
        <v>292</v>
      </c>
      <c r="E8066" t="s">
        <v>70</v>
      </c>
      <c r="F8066" s="1">
        <v>38243</v>
      </c>
      <c r="G8066">
        <v>0.5</v>
      </c>
      <c r="I8066">
        <v>5.7</v>
      </c>
      <c r="J8066" t="s">
        <v>71</v>
      </c>
      <c r="K8066">
        <v>1.88</v>
      </c>
      <c r="L8066" t="s">
        <v>71</v>
      </c>
      <c r="M8066">
        <v>4.7</v>
      </c>
      <c r="N8066" t="s">
        <v>71</v>
      </c>
      <c r="O8066">
        <v>8.32</v>
      </c>
      <c r="P8066" t="s">
        <v>71</v>
      </c>
      <c r="Q8066">
        <v>23.6</v>
      </c>
      <c r="R8066" t="s">
        <v>71</v>
      </c>
      <c r="S8066">
        <v>0.27</v>
      </c>
      <c r="T8066" t="s">
        <v>71</v>
      </c>
      <c r="U8066">
        <v>8.36</v>
      </c>
      <c r="V8066" t="s">
        <v>71</v>
      </c>
      <c r="W8066">
        <v>38.49</v>
      </c>
      <c r="X8066" t="s">
        <v>71</v>
      </c>
      <c r="Y8066">
        <v>34.770000000000003</v>
      </c>
      <c r="AA8066">
        <v>36.79</v>
      </c>
      <c r="AC8066">
        <v>37.700000000000003</v>
      </c>
      <c r="AE8066">
        <v>3.63</v>
      </c>
      <c r="AF8066" t="s">
        <v>71</v>
      </c>
      <c r="AG8066">
        <v>6.01</v>
      </c>
      <c r="AH8066" t="s">
        <v>71</v>
      </c>
      <c r="AS8066">
        <v>0.78</v>
      </c>
      <c r="AT8066" t="s">
        <v>71</v>
      </c>
    </row>
    <row r="8067" spans="1:46" x14ac:dyDescent="0.2">
      <c r="A8067" t="s">
        <v>290</v>
      </c>
      <c r="B8067" t="s">
        <v>291</v>
      </c>
      <c r="C8067">
        <f>-70.16480138 / 41.72467122</f>
        <v>-1.6816142423278753</v>
      </c>
      <c r="D8067" t="s">
        <v>292</v>
      </c>
      <c r="E8067" t="s">
        <v>70</v>
      </c>
      <c r="F8067" s="1">
        <v>38243</v>
      </c>
      <c r="G8067">
        <v>1.5</v>
      </c>
      <c r="O8067">
        <v>8.23</v>
      </c>
      <c r="P8067" t="s">
        <v>71</v>
      </c>
      <c r="Q8067">
        <v>23.59</v>
      </c>
      <c r="R8067" t="s">
        <v>71</v>
      </c>
    </row>
    <row r="8068" spans="1:46" x14ac:dyDescent="0.2">
      <c r="A8068" t="s">
        <v>290</v>
      </c>
      <c r="B8068" t="s">
        <v>291</v>
      </c>
      <c r="C8068">
        <f>-70.16480138 / 41.72467122</f>
        <v>-1.6816142423278753</v>
      </c>
      <c r="D8068" t="s">
        <v>292</v>
      </c>
      <c r="E8068" t="s">
        <v>70</v>
      </c>
      <c r="F8068" s="1">
        <v>38243</v>
      </c>
      <c r="G8068">
        <v>2.5</v>
      </c>
      <c r="O8068">
        <v>8.24</v>
      </c>
      <c r="P8068" t="s">
        <v>71</v>
      </c>
      <c r="Q8068">
        <v>23.58</v>
      </c>
      <c r="R8068" t="s">
        <v>71</v>
      </c>
    </row>
    <row r="8069" spans="1:46" x14ac:dyDescent="0.2">
      <c r="A8069" t="s">
        <v>290</v>
      </c>
      <c r="B8069" t="s">
        <v>291</v>
      </c>
      <c r="C8069">
        <f>-70.16480138 / 41.72467122</f>
        <v>-1.6816142423278753</v>
      </c>
      <c r="D8069" t="s">
        <v>292</v>
      </c>
      <c r="E8069" t="s">
        <v>70</v>
      </c>
      <c r="F8069" s="1">
        <v>38243</v>
      </c>
      <c r="G8069">
        <v>3.5</v>
      </c>
      <c r="O8069">
        <v>8.2100000000000009</v>
      </c>
      <c r="P8069" t="s">
        <v>71</v>
      </c>
      <c r="Q8069">
        <v>23.56</v>
      </c>
      <c r="R8069" t="s">
        <v>71</v>
      </c>
    </row>
    <row r="8070" spans="1:46" x14ac:dyDescent="0.2">
      <c r="A8070" t="s">
        <v>290</v>
      </c>
      <c r="B8070" t="s">
        <v>291</v>
      </c>
      <c r="C8070">
        <f>-70.16480138 / 41.72467122</f>
        <v>-1.6816142423278753</v>
      </c>
      <c r="D8070" t="s">
        <v>292</v>
      </c>
      <c r="E8070" t="s">
        <v>70</v>
      </c>
      <c r="F8070" s="1">
        <v>38243</v>
      </c>
      <c r="G8070">
        <v>4.5</v>
      </c>
      <c r="K8070">
        <v>1.98</v>
      </c>
      <c r="L8070" t="s">
        <v>71</v>
      </c>
      <c r="O8070">
        <v>8.16</v>
      </c>
      <c r="P8070" t="s">
        <v>71</v>
      </c>
      <c r="Q8070">
        <v>23.52</v>
      </c>
      <c r="R8070" t="s">
        <v>71</v>
      </c>
      <c r="S8070">
        <v>0.35</v>
      </c>
      <c r="T8070" t="s">
        <v>71</v>
      </c>
      <c r="U8070">
        <v>10.84</v>
      </c>
      <c r="V8070" t="s">
        <v>71</v>
      </c>
      <c r="W8070">
        <v>26.41</v>
      </c>
      <c r="X8070" t="s">
        <v>71</v>
      </c>
      <c r="Y8070">
        <v>38.520000000000003</v>
      </c>
      <c r="AA8070">
        <v>37.299999999999997</v>
      </c>
      <c r="AE8070">
        <v>3.43</v>
      </c>
      <c r="AF8070" t="s">
        <v>71</v>
      </c>
      <c r="AG8070">
        <v>6</v>
      </c>
      <c r="AH8070" t="s">
        <v>71</v>
      </c>
      <c r="AS8070">
        <v>1.1000000000000001</v>
      </c>
      <c r="AT8070" t="s">
        <v>71</v>
      </c>
    </row>
    <row r="8071" spans="1:46" x14ac:dyDescent="0.2">
      <c r="A8071" t="s">
        <v>290</v>
      </c>
      <c r="B8071" t="s">
        <v>291</v>
      </c>
      <c r="C8071">
        <f>-70.16480138 / 41.72467122</f>
        <v>-1.6816142423278753</v>
      </c>
      <c r="D8071" t="s">
        <v>292</v>
      </c>
      <c r="E8071" t="s">
        <v>70</v>
      </c>
      <c r="F8071" s="1">
        <v>38582</v>
      </c>
      <c r="G8071">
        <v>0.5</v>
      </c>
      <c r="I8071">
        <v>6.24</v>
      </c>
      <c r="J8071" t="s">
        <v>71</v>
      </c>
      <c r="K8071">
        <v>4</v>
      </c>
      <c r="L8071" t="s">
        <v>71</v>
      </c>
      <c r="M8071">
        <v>3.8</v>
      </c>
      <c r="N8071" t="s">
        <v>71</v>
      </c>
      <c r="O8071">
        <v>6.54</v>
      </c>
      <c r="P8071" t="s">
        <v>71</v>
      </c>
      <c r="Q8071">
        <v>26.55</v>
      </c>
      <c r="R8071" t="s">
        <v>71</v>
      </c>
      <c r="S8071">
        <v>0.4</v>
      </c>
      <c r="T8071" t="s">
        <v>71</v>
      </c>
      <c r="U8071">
        <v>12.39</v>
      </c>
      <c r="V8071" t="s">
        <v>71</v>
      </c>
      <c r="W8071">
        <v>27.71</v>
      </c>
      <c r="X8071" t="s">
        <v>71</v>
      </c>
      <c r="Y8071">
        <v>40.44</v>
      </c>
      <c r="AA8071">
        <v>44.2</v>
      </c>
      <c r="AC8071">
        <v>40.76</v>
      </c>
      <c r="AE8071">
        <v>6.05</v>
      </c>
      <c r="AF8071" t="s">
        <v>71</v>
      </c>
      <c r="AG8071">
        <v>6.33</v>
      </c>
      <c r="AH8071" t="s">
        <v>71</v>
      </c>
      <c r="AS8071">
        <v>0.83</v>
      </c>
      <c r="AT8071" t="s">
        <v>71</v>
      </c>
    </row>
    <row r="8072" spans="1:46" x14ac:dyDescent="0.2">
      <c r="A8072" t="s">
        <v>290</v>
      </c>
      <c r="B8072" t="s">
        <v>291</v>
      </c>
      <c r="C8072">
        <f>-70.16480138 / 41.72467122</f>
        <v>-1.6816142423278753</v>
      </c>
      <c r="D8072" t="s">
        <v>292</v>
      </c>
      <c r="E8072" t="s">
        <v>70</v>
      </c>
      <c r="F8072" s="1">
        <v>38582</v>
      </c>
      <c r="G8072">
        <v>1.5</v>
      </c>
      <c r="O8072">
        <v>6.77</v>
      </c>
      <c r="P8072" t="s">
        <v>71</v>
      </c>
      <c r="Q8072">
        <v>26.55</v>
      </c>
      <c r="R8072" t="s">
        <v>71</v>
      </c>
    </row>
    <row r="8073" spans="1:46" x14ac:dyDescent="0.2">
      <c r="A8073" t="s">
        <v>290</v>
      </c>
      <c r="B8073" t="s">
        <v>291</v>
      </c>
      <c r="C8073">
        <f>-70.16480138 / 41.72467122</f>
        <v>-1.6816142423278753</v>
      </c>
      <c r="D8073" t="s">
        <v>292</v>
      </c>
      <c r="E8073" t="s">
        <v>70</v>
      </c>
      <c r="F8073" s="1">
        <v>38582</v>
      </c>
      <c r="G8073">
        <v>2.5</v>
      </c>
      <c r="O8073">
        <v>6.81</v>
      </c>
      <c r="P8073" t="s">
        <v>71</v>
      </c>
      <c r="Q8073">
        <v>26.52</v>
      </c>
      <c r="R8073" t="s">
        <v>71</v>
      </c>
    </row>
    <row r="8074" spans="1:46" x14ac:dyDescent="0.2">
      <c r="A8074" t="s">
        <v>290</v>
      </c>
      <c r="B8074" t="s">
        <v>291</v>
      </c>
      <c r="C8074">
        <f>-70.16480138 / 41.72467122</f>
        <v>-1.6816142423278753</v>
      </c>
      <c r="D8074" t="s">
        <v>292</v>
      </c>
      <c r="E8074" t="s">
        <v>70</v>
      </c>
      <c r="F8074" s="1">
        <v>38582</v>
      </c>
      <c r="G8074">
        <v>3.5</v>
      </c>
      <c r="O8074">
        <v>6.78</v>
      </c>
      <c r="P8074" t="s">
        <v>71</v>
      </c>
      <c r="Q8074">
        <v>26.46</v>
      </c>
      <c r="R8074" t="s">
        <v>71</v>
      </c>
    </row>
    <row r="8075" spans="1:46" x14ac:dyDescent="0.2">
      <c r="A8075" t="s">
        <v>290</v>
      </c>
      <c r="B8075" t="s">
        <v>291</v>
      </c>
      <c r="C8075">
        <f>-70.16480138 / 41.72467122</f>
        <v>-1.6816142423278753</v>
      </c>
      <c r="D8075" t="s">
        <v>292</v>
      </c>
      <c r="E8075" t="s">
        <v>70</v>
      </c>
      <c r="F8075" s="1">
        <v>38582</v>
      </c>
      <c r="G8075">
        <v>4.5</v>
      </c>
      <c r="O8075">
        <v>6.7</v>
      </c>
      <c r="P8075" t="s">
        <v>71</v>
      </c>
      <c r="Q8075">
        <v>26.41</v>
      </c>
      <c r="R8075" t="s">
        <v>71</v>
      </c>
    </row>
    <row r="8076" spans="1:46" x14ac:dyDescent="0.2">
      <c r="A8076" t="s">
        <v>290</v>
      </c>
      <c r="B8076" t="s">
        <v>291</v>
      </c>
      <c r="C8076">
        <f>-70.16480138 / 41.72467122</f>
        <v>-1.6816142423278753</v>
      </c>
      <c r="D8076" t="s">
        <v>292</v>
      </c>
      <c r="E8076" t="s">
        <v>70</v>
      </c>
      <c r="F8076" s="1">
        <v>38582</v>
      </c>
      <c r="G8076">
        <v>5.24</v>
      </c>
      <c r="K8076">
        <v>2.02</v>
      </c>
      <c r="L8076" t="s">
        <v>71</v>
      </c>
      <c r="O8076">
        <v>5.23</v>
      </c>
      <c r="P8076" t="s">
        <v>71</v>
      </c>
      <c r="Q8076">
        <v>26.21</v>
      </c>
      <c r="R8076" t="s">
        <v>71</v>
      </c>
      <c r="S8076">
        <v>0.3</v>
      </c>
      <c r="T8076" t="s">
        <v>71</v>
      </c>
      <c r="W8076">
        <v>28.01</v>
      </c>
      <c r="X8076" t="s">
        <v>71</v>
      </c>
      <c r="AE8076">
        <v>6.86</v>
      </c>
      <c r="AF8076" t="s">
        <v>71</v>
      </c>
      <c r="AG8076">
        <v>6.18</v>
      </c>
      <c r="AH8076" t="s">
        <v>71</v>
      </c>
      <c r="AS8076">
        <v>2.04</v>
      </c>
      <c r="AT8076" t="s">
        <v>71</v>
      </c>
    </row>
    <row r="8077" spans="1:46" x14ac:dyDescent="0.2">
      <c r="A8077" t="s">
        <v>290</v>
      </c>
      <c r="B8077" t="s">
        <v>291</v>
      </c>
      <c r="C8077">
        <f>-70.16480138 / 41.72467122</f>
        <v>-1.6816142423278753</v>
      </c>
      <c r="D8077" t="s">
        <v>292</v>
      </c>
      <c r="E8077" t="s">
        <v>70</v>
      </c>
      <c r="F8077" s="1">
        <v>38610</v>
      </c>
      <c r="G8077">
        <v>0.5</v>
      </c>
      <c r="I8077">
        <v>6.13</v>
      </c>
      <c r="J8077" t="s">
        <v>71</v>
      </c>
      <c r="K8077">
        <v>3.71</v>
      </c>
      <c r="L8077" t="s">
        <v>71</v>
      </c>
      <c r="M8077">
        <v>4.4000000000000004</v>
      </c>
      <c r="N8077" t="s">
        <v>71</v>
      </c>
      <c r="O8077">
        <v>8.2200000000000006</v>
      </c>
      <c r="P8077" t="s">
        <v>71</v>
      </c>
      <c r="Q8077">
        <v>24.68</v>
      </c>
      <c r="R8077" t="s">
        <v>71</v>
      </c>
      <c r="S8077">
        <v>0.3</v>
      </c>
      <c r="T8077" t="s">
        <v>71</v>
      </c>
      <c r="U8077">
        <v>9.2899999999999991</v>
      </c>
      <c r="V8077" t="s">
        <v>71</v>
      </c>
      <c r="W8077">
        <v>25.63</v>
      </c>
      <c r="X8077" t="s">
        <v>71</v>
      </c>
      <c r="Y8077">
        <v>36.29</v>
      </c>
      <c r="AA8077">
        <v>43.46</v>
      </c>
      <c r="AC8077">
        <v>38.65</v>
      </c>
      <c r="AE8077">
        <v>6.05</v>
      </c>
      <c r="AF8077" t="s">
        <v>71</v>
      </c>
      <c r="AG8077">
        <v>6.4</v>
      </c>
      <c r="AH8077" t="s">
        <v>71</v>
      </c>
      <c r="AS8077">
        <v>1.01</v>
      </c>
      <c r="AT8077" t="s">
        <v>71</v>
      </c>
    </row>
    <row r="8078" spans="1:46" x14ac:dyDescent="0.2">
      <c r="A8078" t="s">
        <v>290</v>
      </c>
      <c r="B8078" t="s">
        <v>291</v>
      </c>
      <c r="C8078">
        <f>-70.16480138 / 41.72467122</f>
        <v>-1.6816142423278753</v>
      </c>
      <c r="D8078" t="s">
        <v>292</v>
      </c>
      <c r="E8078" t="s">
        <v>70</v>
      </c>
      <c r="F8078" s="1">
        <v>38610</v>
      </c>
      <c r="G8078">
        <v>1.5</v>
      </c>
      <c r="O8078">
        <v>8.2899999999999991</v>
      </c>
      <c r="P8078" t="s">
        <v>71</v>
      </c>
      <c r="Q8078">
        <v>24.56</v>
      </c>
      <c r="R8078" t="s">
        <v>71</v>
      </c>
    </row>
    <row r="8079" spans="1:46" x14ac:dyDescent="0.2">
      <c r="A8079" t="s">
        <v>290</v>
      </c>
      <c r="B8079" t="s">
        <v>291</v>
      </c>
      <c r="C8079">
        <f>-70.16480138 / 41.72467122</f>
        <v>-1.6816142423278753</v>
      </c>
      <c r="D8079" t="s">
        <v>292</v>
      </c>
      <c r="E8079" t="s">
        <v>70</v>
      </c>
      <c r="F8079" s="1">
        <v>38610</v>
      </c>
      <c r="G8079">
        <v>2.5</v>
      </c>
      <c r="O8079">
        <v>8.34</v>
      </c>
      <c r="P8079" t="s">
        <v>71</v>
      </c>
      <c r="Q8079">
        <v>24.16</v>
      </c>
      <c r="R8079" t="s">
        <v>71</v>
      </c>
    </row>
    <row r="8080" spans="1:46" x14ac:dyDescent="0.2">
      <c r="A8080" t="s">
        <v>290</v>
      </c>
      <c r="B8080" t="s">
        <v>291</v>
      </c>
      <c r="C8080">
        <f>-70.16480138 / 41.72467122</f>
        <v>-1.6816142423278753</v>
      </c>
      <c r="D8080" t="s">
        <v>292</v>
      </c>
      <c r="E8080" t="s">
        <v>70</v>
      </c>
      <c r="F8080" s="1">
        <v>38610</v>
      </c>
      <c r="G8080">
        <v>3.5</v>
      </c>
      <c r="O8080">
        <v>8.41</v>
      </c>
      <c r="P8080" t="s">
        <v>71</v>
      </c>
      <c r="Q8080">
        <v>25.64</v>
      </c>
      <c r="R8080" t="s">
        <v>71</v>
      </c>
    </row>
    <row r="8081" spans="1:46" x14ac:dyDescent="0.2">
      <c r="A8081" t="s">
        <v>290</v>
      </c>
      <c r="B8081" t="s">
        <v>291</v>
      </c>
      <c r="C8081">
        <f>-70.16480138 / 41.72467122</f>
        <v>-1.6816142423278753</v>
      </c>
      <c r="D8081" t="s">
        <v>292</v>
      </c>
      <c r="E8081" t="s">
        <v>70</v>
      </c>
      <c r="F8081" s="1">
        <v>38610</v>
      </c>
      <c r="G8081">
        <v>4.5</v>
      </c>
      <c r="O8081">
        <v>8</v>
      </c>
      <c r="P8081" t="s">
        <v>71</v>
      </c>
      <c r="Q8081">
        <v>23.43</v>
      </c>
      <c r="R8081" t="s">
        <v>71</v>
      </c>
    </row>
    <row r="8082" spans="1:46" x14ac:dyDescent="0.2">
      <c r="A8082" t="s">
        <v>290</v>
      </c>
      <c r="B8082" t="s">
        <v>291</v>
      </c>
      <c r="C8082">
        <f>-70.16480138 / 41.72467122</f>
        <v>-1.6816142423278753</v>
      </c>
      <c r="D8082" t="s">
        <v>292</v>
      </c>
      <c r="E8082" t="s">
        <v>70</v>
      </c>
      <c r="F8082" s="1">
        <v>38610</v>
      </c>
      <c r="G8082">
        <v>5.2</v>
      </c>
      <c r="K8082">
        <v>7.99</v>
      </c>
      <c r="L8082" t="s">
        <v>71</v>
      </c>
      <c r="O8082">
        <v>7.19</v>
      </c>
      <c r="P8082" t="s">
        <v>71</v>
      </c>
      <c r="Q8082">
        <v>23.35</v>
      </c>
      <c r="R8082" t="s">
        <v>71</v>
      </c>
      <c r="S8082">
        <v>0.3</v>
      </c>
      <c r="T8082" t="s">
        <v>71</v>
      </c>
      <c r="U8082">
        <v>9.2899999999999991</v>
      </c>
      <c r="V8082" t="s">
        <v>71</v>
      </c>
      <c r="W8082">
        <v>24.89</v>
      </c>
      <c r="X8082" t="s">
        <v>71</v>
      </c>
      <c r="Y8082">
        <v>36.29</v>
      </c>
      <c r="AA8082">
        <v>50.99</v>
      </c>
      <c r="AE8082">
        <v>6.26</v>
      </c>
      <c r="AF8082" t="s">
        <v>71</v>
      </c>
      <c r="AG8082">
        <v>6.25</v>
      </c>
      <c r="AH8082" t="s">
        <v>71</v>
      </c>
      <c r="AS8082">
        <v>2.96</v>
      </c>
      <c r="AT8082" t="s">
        <v>71</v>
      </c>
    </row>
    <row r="8083" spans="1:46" x14ac:dyDescent="0.2">
      <c r="A8083" t="s">
        <v>290</v>
      </c>
      <c r="B8083" t="s">
        <v>291</v>
      </c>
      <c r="C8083">
        <f>-70.16480138 / 41.72467122</f>
        <v>-1.6816142423278753</v>
      </c>
      <c r="D8083" t="s">
        <v>292</v>
      </c>
      <c r="E8083" t="s">
        <v>70</v>
      </c>
      <c r="F8083" s="1">
        <v>38958</v>
      </c>
      <c r="G8083">
        <v>0.5</v>
      </c>
      <c r="I8083">
        <v>5.6</v>
      </c>
      <c r="J8083" t="s">
        <v>71</v>
      </c>
      <c r="K8083">
        <v>4.87</v>
      </c>
      <c r="L8083" t="s">
        <v>71</v>
      </c>
      <c r="M8083">
        <v>3.5</v>
      </c>
      <c r="N8083" t="s">
        <v>71</v>
      </c>
      <c r="O8083">
        <v>23.3</v>
      </c>
      <c r="P8083" t="s">
        <v>71</v>
      </c>
      <c r="Q8083">
        <v>22.82</v>
      </c>
      <c r="R8083" t="s">
        <v>71</v>
      </c>
      <c r="S8083">
        <v>0.35</v>
      </c>
      <c r="T8083" t="s">
        <v>71</v>
      </c>
      <c r="U8083">
        <v>10.9</v>
      </c>
      <c r="V8083" t="s">
        <v>71</v>
      </c>
      <c r="W8083">
        <v>29.95</v>
      </c>
      <c r="X8083" t="s">
        <v>71</v>
      </c>
      <c r="Y8083">
        <v>38.6</v>
      </c>
      <c r="AA8083">
        <v>46.13</v>
      </c>
      <c r="AC8083">
        <v>41.95</v>
      </c>
      <c r="AE8083">
        <v>8.48</v>
      </c>
      <c r="AF8083" t="s">
        <v>71</v>
      </c>
      <c r="AG8083">
        <v>6.29</v>
      </c>
      <c r="AH8083" t="s">
        <v>71</v>
      </c>
      <c r="AS8083">
        <v>0.05</v>
      </c>
      <c r="AT8083" t="s">
        <v>71</v>
      </c>
    </row>
    <row r="8084" spans="1:46" x14ac:dyDescent="0.2">
      <c r="A8084" t="s">
        <v>290</v>
      </c>
      <c r="B8084" t="s">
        <v>291</v>
      </c>
      <c r="C8084">
        <f>-70.16480138 / 41.72467122</f>
        <v>-1.6816142423278753</v>
      </c>
      <c r="D8084" t="s">
        <v>292</v>
      </c>
      <c r="E8084" t="s">
        <v>70</v>
      </c>
      <c r="F8084" s="1">
        <v>38958</v>
      </c>
      <c r="G8084">
        <v>1</v>
      </c>
      <c r="O8084">
        <v>21.23</v>
      </c>
      <c r="P8084" t="s">
        <v>71</v>
      </c>
      <c r="Q8084">
        <v>22.82</v>
      </c>
      <c r="R8084" t="s">
        <v>71</v>
      </c>
    </row>
    <row r="8085" spans="1:46" x14ac:dyDescent="0.2">
      <c r="A8085" t="s">
        <v>290</v>
      </c>
      <c r="B8085" t="s">
        <v>291</v>
      </c>
      <c r="C8085">
        <f>-70.16480138 / 41.72467122</f>
        <v>-1.6816142423278753</v>
      </c>
      <c r="D8085" t="s">
        <v>292</v>
      </c>
      <c r="E8085" t="s">
        <v>70</v>
      </c>
      <c r="F8085" s="1">
        <v>38958</v>
      </c>
      <c r="G8085">
        <v>2</v>
      </c>
      <c r="O8085">
        <v>19.82</v>
      </c>
      <c r="P8085" t="s">
        <v>71</v>
      </c>
      <c r="Q8085">
        <v>22.82</v>
      </c>
      <c r="R8085" t="s">
        <v>71</v>
      </c>
    </row>
    <row r="8086" spans="1:46" x14ac:dyDescent="0.2">
      <c r="A8086" t="s">
        <v>290</v>
      </c>
      <c r="B8086" t="s">
        <v>291</v>
      </c>
      <c r="C8086">
        <f>-70.16480138 / 41.72467122</f>
        <v>-1.6816142423278753</v>
      </c>
      <c r="D8086" t="s">
        <v>292</v>
      </c>
      <c r="E8086" t="s">
        <v>70</v>
      </c>
      <c r="F8086" s="1">
        <v>38958</v>
      </c>
      <c r="G8086">
        <v>3</v>
      </c>
      <c r="O8086">
        <v>19.25</v>
      </c>
      <c r="P8086" t="s">
        <v>71</v>
      </c>
      <c r="Q8086">
        <v>22.81</v>
      </c>
      <c r="R8086" t="s">
        <v>71</v>
      </c>
    </row>
    <row r="8087" spans="1:46" x14ac:dyDescent="0.2">
      <c r="A8087" t="s">
        <v>290</v>
      </c>
      <c r="B8087" t="s">
        <v>291</v>
      </c>
      <c r="C8087">
        <f>-70.16480138 / 41.72467122</f>
        <v>-1.6816142423278753</v>
      </c>
      <c r="D8087" t="s">
        <v>292</v>
      </c>
      <c r="E8087" t="s">
        <v>70</v>
      </c>
      <c r="F8087" s="1">
        <v>38958</v>
      </c>
      <c r="G8087">
        <v>4</v>
      </c>
      <c r="O8087">
        <v>19.22</v>
      </c>
      <c r="P8087" t="s">
        <v>71</v>
      </c>
      <c r="Q8087">
        <v>22.8</v>
      </c>
      <c r="R8087" t="s">
        <v>71</v>
      </c>
    </row>
    <row r="8088" spans="1:46" x14ac:dyDescent="0.2">
      <c r="A8088" t="s">
        <v>290</v>
      </c>
      <c r="B8088" t="s">
        <v>291</v>
      </c>
      <c r="C8088">
        <f>-70.16480138 / 41.72467122</f>
        <v>-1.6816142423278753</v>
      </c>
      <c r="D8088" t="s">
        <v>292</v>
      </c>
      <c r="E8088" t="s">
        <v>70</v>
      </c>
      <c r="F8088" s="1">
        <v>38958</v>
      </c>
      <c r="G8088">
        <v>4.5999999999999996</v>
      </c>
      <c r="K8088">
        <v>2.87</v>
      </c>
      <c r="L8088" t="s">
        <v>71</v>
      </c>
      <c r="S8088">
        <v>0.25</v>
      </c>
      <c r="T8088" t="s">
        <v>71</v>
      </c>
      <c r="U8088">
        <v>7.81</v>
      </c>
      <c r="V8088" t="s">
        <v>71</v>
      </c>
      <c r="W8088">
        <v>27.08</v>
      </c>
      <c r="X8088" t="s">
        <v>71</v>
      </c>
      <c r="Y8088">
        <v>33.79</v>
      </c>
      <c r="AA8088">
        <v>40.94</v>
      </c>
      <c r="AE8088">
        <v>8.48</v>
      </c>
      <c r="AF8088" t="s">
        <v>71</v>
      </c>
      <c r="AG8088">
        <v>6.23</v>
      </c>
      <c r="AH8088" t="s">
        <v>71</v>
      </c>
    </row>
    <row r="8089" spans="1:46" x14ac:dyDescent="0.2">
      <c r="A8089" t="s">
        <v>290</v>
      </c>
      <c r="B8089" t="s">
        <v>291</v>
      </c>
      <c r="C8089">
        <f>-70.16480138 / 41.72467122</f>
        <v>-1.6816142423278753</v>
      </c>
      <c r="D8089" t="s">
        <v>292</v>
      </c>
      <c r="E8089" t="s">
        <v>70</v>
      </c>
      <c r="F8089" s="1">
        <v>38958</v>
      </c>
      <c r="G8089">
        <v>5</v>
      </c>
      <c r="O8089">
        <v>17.14</v>
      </c>
      <c r="P8089" t="s">
        <v>71</v>
      </c>
      <c r="Q8089">
        <v>22.74</v>
      </c>
      <c r="R8089" t="s">
        <v>71</v>
      </c>
    </row>
    <row r="8090" spans="1:46" x14ac:dyDescent="0.2">
      <c r="A8090" t="s">
        <v>290</v>
      </c>
      <c r="B8090" t="s">
        <v>291</v>
      </c>
      <c r="C8090">
        <f>-70.16480138 / 41.72467122</f>
        <v>-1.6816142423278753</v>
      </c>
      <c r="D8090" t="s">
        <v>292</v>
      </c>
      <c r="E8090" t="s">
        <v>70</v>
      </c>
      <c r="F8090" s="1">
        <v>38980</v>
      </c>
      <c r="G8090">
        <v>0.5</v>
      </c>
      <c r="I8090">
        <v>6.5</v>
      </c>
      <c r="J8090" t="s">
        <v>71</v>
      </c>
      <c r="K8090">
        <v>1.72</v>
      </c>
      <c r="L8090" t="s">
        <v>71</v>
      </c>
      <c r="M8090">
        <v>4.4000000000000004</v>
      </c>
      <c r="N8090" t="s">
        <v>71</v>
      </c>
      <c r="O8090">
        <v>8.66</v>
      </c>
      <c r="P8090" t="s">
        <v>71</v>
      </c>
      <c r="Q8090">
        <v>22.1</v>
      </c>
      <c r="R8090" t="s">
        <v>71</v>
      </c>
      <c r="S8090">
        <v>0.21</v>
      </c>
      <c r="T8090" t="s">
        <v>71</v>
      </c>
      <c r="U8090">
        <v>6.43</v>
      </c>
      <c r="V8090" t="s">
        <v>71</v>
      </c>
      <c r="W8090">
        <v>27.51</v>
      </c>
      <c r="X8090" t="s">
        <v>71</v>
      </c>
      <c r="Y8090">
        <v>30.99</v>
      </c>
      <c r="AA8090">
        <v>35.92</v>
      </c>
      <c r="AC8090">
        <v>38.65</v>
      </c>
      <c r="AE8090">
        <v>7.67</v>
      </c>
      <c r="AF8090" t="s">
        <v>71</v>
      </c>
      <c r="AG8090">
        <v>6.38</v>
      </c>
      <c r="AH8090" t="s">
        <v>71</v>
      </c>
      <c r="AS8090">
        <v>1.1200000000000001</v>
      </c>
      <c r="AT8090" t="s">
        <v>71</v>
      </c>
    </row>
    <row r="8091" spans="1:46" x14ac:dyDescent="0.2">
      <c r="A8091" t="s">
        <v>290</v>
      </c>
      <c r="B8091" t="s">
        <v>291</v>
      </c>
      <c r="C8091">
        <f>-70.16480138 / 41.72467122</f>
        <v>-1.6816142423278753</v>
      </c>
      <c r="D8091" t="s">
        <v>292</v>
      </c>
      <c r="E8091" t="s">
        <v>70</v>
      </c>
      <c r="F8091" s="1">
        <v>38980</v>
      </c>
      <c r="G8091">
        <v>1</v>
      </c>
      <c r="O8091">
        <v>8.7200000000000006</v>
      </c>
      <c r="P8091" t="s">
        <v>71</v>
      </c>
      <c r="Q8091">
        <v>22</v>
      </c>
      <c r="R8091" t="s">
        <v>71</v>
      </c>
    </row>
    <row r="8092" spans="1:46" x14ac:dyDescent="0.2">
      <c r="A8092" t="s">
        <v>290</v>
      </c>
      <c r="B8092" t="s">
        <v>291</v>
      </c>
      <c r="C8092">
        <f>-70.16480138 / 41.72467122</f>
        <v>-1.6816142423278753</v>
      </c>
      <c r="D8092" t="s">
        <v>292</v>
      </c>
      <c r="E8092" t="s">
        <v>70</v>
      </c>
      <c r="F8092" s="1">
        <v>38980</v>
      </c>
      <c r="G8092">
        <v>2</v>
      </c>
      <c r="O8092">
        <v>9.07</v>
      </c>
      <c r="P8092" t="s">
        <v>71</v>
      </c>
      <c r="Q8092">
        <v>21.6</v>
      </c>
      <c r="R8092" t="s">
        <v>71</v>
      </c>
    </row>
    <row r="8093" spans="1:46" x14ac:dyDescent="0.2">
      <c r="A8093" t="s">
        <v>290</v>
      </c>
      <c r="B8093" t="s">
        <v>291</v>
      </c>
      <c r="C8093">
        <f>-70.16480138 / 41.72467122</f>
        <v>-1.6816142423278753</v>
      </c>
      <c r="D8093" t="s">
        <v>292</v>
      </c>
      <c r="E8093" t="s">
        <v>70</v>
      </c>
      <c r="F8093" s="1">
        <v>38980</v>
      </c>
      <c r="G8093">
        <v>3</v>
      </c>
      <c r="O8093">
        <v>9.5299999999999994</v>
      </c>
      <c r="P8093" t="s">
        <v>71</v>
      </c>
      <c r="Q8093">
        <v>21.1</v>
      </c>
      <c r="R8093" t="s">
        <v>71</v>
      </c>
    </row>
    <row r="8094" spans="1:46" x14ac:dyDescent="0.2">
      <c r="A8094" t="s">
        <v>290</v>
      </c>
      <c r="B8094" t="s">
        <v>291</v>
      </c>
      <c r="C8094">
        <f>-70.16480138 / 41.72467122</f>
        <v>-1.6816142423278753</v>
      </c>
      <c r="D8094" t="s">
        <v>292</v>
      </c>
      <c r="E8094" t="s">
        <v>70</v>
      </c>
      <c r="F8094" s="1">
        <v>38980</v>
      </c>
      <c r="G8094">
        <v>4</v>
      </c>
      <c r="O8094">
        <v>9.1300000000000008</v>
      </c>
      <c r="P8094" t="s">
        <v>71</v>
      </c>
      <c r="Q8094">
        <v>20.6</v>
      </c>
      <c r="R8094" t="s">
        <v>71</v>
      </c>
    </row>
    <row r="8095" spans="1:46" x14ac:dyDescent="0.2">
      <c r="A8095" t="s">
        <v>290</v>
      </c>
      <c r="B8095" t="s">
        <v>291</v>
      </c>
      <c r="C8095">
        <f>-70.16480138 / 41.72467122</f>
        <v>-1.6816142423278753</v>
      </c>
      <c r="D8095" t="s">
        <v>292</v>
      </c>
      <c r="E8095" t="s">
        <v>70</v>
      </c>
      <c r="F8095" s="1">
        <v>38980</v>
      </c>
      <c r="G8095">
        <v>5</v>
      </c>
      <c r="O8095">
        <v>8.14</v>
      </c>
      <c r="P8095" t="s">
        <v>71</v>
      </c>
      <c r="Q8095">
        <v>20.399999999999999</v>
      </c>
      <c r="R8095" t="s">
        <v>71</v>
      </c>
    </row>
    <row r="8096" spans="1:46" x14ac:dyDescent="0.2">
      <c r="A8096" t="s">
        <v>290</v>
      </c>
      <c r="B8096" t="s">
        <v>291</v>
      </c>
      <c r="C8096">
        <f>-70.16480138 / 41.72467122</f>
        <v>-1.6816142423278753</v>
      </c>
      <c r="D8096" t="s">
        <v>292</v>
      </c>
      <c r="E8096" t="s">
        <v>70</v>
      </c>
      <c r="F8096" s="1">
        <v>38980</v>
      </c>
      <c r="G8096">
        <v>5.5</v>
      </c>
      <c r="K8096">
        <v>5.84</v>
      </c>
      <c r="L8096" t="s">
        <v>71</v>
      </c>
      <c r="O8096">
        <v>6.96</v>
      </c>
      <c r="P8096" t="s">
        <v>71</v>
      </c>
      <c r="Q8096">
        <v>20.3</v>
      </c>
      <c r="R8096" t="s">
        <v>71</v>
      </c>
      <c r="S8096">
        <v>0.34</v>
      </c>
      <c r="T8096" t="s">
        <v>71</v>
      </c>
      <c r="U8096">
        <v>10.38</v>
      </c>
      <c r="V8096" t="s">
        <v>71</v>
      </c>
      <c r="W8096">
        <v>31.47</v>
      </c>
      <c r="X8096" t="s">
        <v>71</v>
      </c>
      <c r="Y8096">
        <v>37.89</v>
      </c>
      <c r="AA8096">
        <v>47.91</v>
      </c>
      <c r="AE8096">
        <v>8.48</v>
      </c>
      <c r="AF8096" t="s">
        <v>71</v>
      </c>
      <c r="AG8096">
        <v>6.22</v>
      </c>
      <c r="AH8096" t="s">
        <v>71</v>
      </c>
      <c r="AS8096">
        <v>1.72</v>
      </c>
      <c r="AT8096" t="s">
        <v>71</v>
      </c>
    </row>
    <row r="8097" spans="1:46" x14ac:dyDescent="0.2">
      <c r="A8097" t="s">
        <v>290</v>
      </c>
      <c r="B8097" t="s">
        <v>291</v>
      </c>
      <c r="C8097">
        <f>-70.16480138 / 41.72467122</f>
        <v>-1.6816142423278753</v>
      </c>
      <c r="D8097" t="s">
        <v>292</v>
      </c>
      <c r="E8097" t="s">
        <v>70</v>
      </c>
      <c r="F8097" s="1">
        <v>39344</v>
      </c>
      <c r="G8097">
        <v>0.5</v>
      </c>
      <c r="I8097">
        <v>5.9</v>
      </c>
      <c r="J8097" t="s">
        <v>71</v>
      </c>
      <c r="K8097">
        <v>1.31</v>
      </c>
      <c r="L8097" t="s">
        <v>71</v>
      </c>
      <c r="M8097">
        <v>5.9</v>
      </c>
      <c r="N8097" t="s">
        <v>71</v>
      </c>
      <c r="O8097">
        <v>20.399999999999999</v>
      </c>
      <c r="P8097" t="s">
        <v>71</v>
      </c>
      <c r="Q8097">
        <v>7.33</v>
      </c>
      <c r="R8097" t="s">
        <v>71</v>
      </c>
      <c r="S8097">
        <v>0.38</v>
      </c>
      <c r="T8097" t="s">
        <v>71</v>
      </c>
      <c r="U8097">
        <v>11.83</v>
      </c>
      <c r="V8097" t="s">
        <v>71</v>
      </c>
      <c r="W8097">
        <v>25.83</v>
      </c>
      <c r="X8097" t="s">
        <v>71</v>
      </c>
      <c r="Y8097">
        <v>39.78</v>
      </c>
      <c r="AA8097">
        <v>33.270000000000003</v>
      </c>
      <c r="AC8097">
        <v>34.42</v>
      </c>
      <c r="AE8097">
        <v>3.5</v>
      </c>
      <c r="AF8097" t="s">
        <v>71</v>
      </c>
      <c r="AG8097">
        <v>6.27</v>
      </c>
      <c r="AH8097" t="s">
        <v>71</v>
      </c>
      <c r="AS8097">
        <v>0.38</v>
      </c>
      <c r="AT8097" t="s">
        <v>71</v>
      </c>
    </row>
    <row r="8098" spans="1:46" x14ac:dyDescent="0.2">
      <c r="A8098" t="s">
        <v>290</v>
      </c>
      <c r="B8098" t="s">
        <v>291</v>
      </c>
      <c r="C8098">
        <f>-70.16480138 / 41.72467122</f>
        <v>-1.6816142423278753</v>
      </c>
      <c r="D8098" t="s">
        <v>292</v>
      </c>
      <c r="E8098" t="s">
        <v>70</v>
      </c>
      <c r="F8098" s="1">
        <v>39344</v>
      </c>
      <c r="G8098">
        <v>1</v>
      </c>
      <c r="O8098">
        <v>20.399999999999999</v>
      </c>
      <c r="P8098" t="s">
        <v>71</v>
      </c>
      <c r="Q8098">
        <v>7.32</v>
      </c>
      <c r="R8098" t="s">
        <v>71</v>
      </c>
    </row>
    <row r="8099" spans="1:46" x14ac:dyDescent="0.2">
      <c r="A8099" t="s">
        <v>290</v>
      </c>
      <c r="B8099" t="s">
        <v>291</v>
      </c>
      <c r="C8099">
        <f>-70.16480138 / 41.72467122</f>
        <v>-1.6816142423278753</v>
      </c>
      <c r="D8099" t="s">
        <v>292</v>
      </c>
      <c r="E8099" t="s">
        <v>70</v>
      </c>
      <c r="F8099" s="1">
        <v>39344</v>
      </c>
      <c r="G8099">
        <v>2</v>
      </c>
      <c r="O8099">
        <v>20.399999999999999</v>
      </c>
      <c r="P8099" t="s">
        <v>71</v>
      </c>
      <c r="Q8099">
        <v>7.5</v>
      </c>
      <c r="R8099" t="s">
        <v>71</v>
      </c>
    </row>
    <row r="8100" spans="1:46" x14ac:dyDescent="0.2">
      <c r="A8100" t="s">
        <v>290</v>
      </c>
      <c r="B8100" t="s">
        <v>291</v>
      </c>
      <c r="C8100">
        <f>-70.16480138 / 41.72467122</f>
        <v>-1.6816142423278753</v>
      </c>
      <c r="D8100" t="s">
        <v>292</v>
      </c>
      <c r="E8100" t="s">
        <v>70</v>
      </c>
      <c r="F8100" s="1">
        <v>39344</v>
      </c>
      <c r="G8100">
        <v>3</v>
      </c>
      <c r="O8100">
        <v>20.3</v>
      </c>
      <c r="P8100" t="s">
        <v>71</v>
      </c>
      <c r="Q8100">
        <v>7.53</v>
      </c>
      <c r="R8100" t="s">
        <v>71</v>
      </c>
    </row>
    <row r="8101" spans="1:46" x14ac:dyDescent="0.2">
      <c r="A8101" t="s">
        <v>290</v>
      </c>
      <c r="B8101" t="s">
        <v>291</v>
      </c>
      <c r="C8101">
        <f>-70.16480138 / 41.72467122</f>
        <v>-1.6816142423278753</v>
      </c>
      <c r="D8101" t="s">
        <v>292</v>
      </c>
      <c r="E8101" t="s">
        <v>70</v>
      </c>
      <c r="F8101" s="1">
        <v>39344</v>
      </c>
      <c r="G8101">
        <v>4</v>
      </c>
      <c r="O8101">
        <v>20.3</v>
      </c>
      <c r="P8101" t="s">
        <v>71</v>
      </c>
      <c r="Q8101">
        <v>7.44</v>
      </c>
      <c r="R8101" t="s">
        <v>71</v>
      </c>
    </row>
    <row r="8102" spans="1:46" x14ac:dyDescent="0.2">
      <c r="A8102" t="s">
        <v>290</v>
      </c>
      <c r="B8102" t="s">
        <v>291</v>
      </c>
      <c r="C8102">
        <f>-70.16480138 / 41.72467122</f>
        <v>-1.6816142423278753</v>
      </c>
      <c r="D8102" t="s">
        <v>292</v>
      </c>
      <c r="E8102" t="s">
        <v>70</v>
      </c>
      <c r="F8102" s="1">
        <v>39344</v>
      </c>
      <c r="G8102">
        <v>4.9000000000000004</v>
      </c>
      <c r="K8102">
        <v>3.24</v>
      </c>
      <c r="L8102" t="s">
        <v>71</v>
      </c>
      <c r="O8102">
        <v>20.3</v>
      </c>
      <c r="P8102" t="s">
        <v>71</v>
      </c>
      <c r="Q8102">
        <v>7.38</v>
      </c>
      <c r="R8102" t="s">
        <v>71</v>
      </c>
      <c r="S8102">
        <v>0.32</v>
      </c>
      <c r="T8102" t="s">
        <v>71</v>
      </c>
      <c r="U8102">
        <v>9.8000000000000007</v>
      </c>
      <c r="V8102" t="s">
        <v>71</v>
      </c>
      <c r="W8102">
        <v>26.67</v>
      </c>
      <c r="X8102" t="s">
        <v>71</v>
      </c>
      <c r="Y8102">
        <v>37.06</v>
      </c>
      <c r="AA8102">
        <v>42.13</v>
      </c>
      <c r="AE8102">
        <v>3.6</v>
      </c>
      <c r="AF8102" t="s">
        <v>71</v>
      </c>
      <c r="AG8102">
        <v>6.28</v>
      </c>
      <c r="AH8102" t="s">
        <v>71</v>
      </c>
      <c r="AS8102">
        <v>0.21</v>
      </c>
      <c r="AT8102" t="s">
        <v>71</v>
      </c>
    </row>
    <row r="8103" spans="1:46" x14ac:dyDescent="0.2">
      <c r="A8103" t="s">
        <v>290</v>
      </c>
      <c r="B8103" t="s">
        <v>291</v>
      </c>
      <c r="C8103">
        <f>-70.16480138 / 41.72467122</f>
        <v>-1.6816142423278753</v>
      </c>
      <c r="D8103" t="s">
        <v>292</v>
      </c>
      <c r="E8103" t="s">
        <v>70</v>
      </c>
      <c r="F8103" s="1">
        <v>40045</v>
      </c>
      <c r="G8103">
        <v>0.5</v>
      </c>
      <c r="I8103">
        <v>5.9</v>
      </c>
      <c r="J8103" t="s">
        <v>71</v>
      </c>
      <c r="K8103">
        <v>3.49</v>
      </c>
      <c r="L8103" t="s">
        <v>71</v>
      </c>
      <c r="M8103">
        <v>3.88</v>
      </c>
      <c r="N8103" t="s">
        <v>71</v>
      </c>
      <c r="O8103">
        <v>5.81</v>
      </c>
      <c r="P8103" t="s">
        <v>71</v>
      </c>
      <c r="Q8103">
        <v>28.3</v>
      </c>
      <c r="R8103" t="s">
        <v>71</v>
      </c>
      <c r="S8103">
        <v>0.52</v>
      </c>
      <c r="T8103" t="s">
        <v>71</v>
      </c>
      <c r="U8103">
        <v>16.100000000000001</v>
      </c>
      <c r="V8103" t="s">
        <v>71</v>
      </c>
      <c r="W8103">
        <v>32.17</v>
      </c>
      <c r="X8103" t="s">
        <v>71</v>
      </c>
      <c r="Y8103">
        <v>44.22</v>
      </c>
      <c r="AA8103">
        <v>42.87</v>
      </c>
      <c r="AC8103">
        <v>40.479999999999997</v>
      </c>
      <c r="AE8103">
        <v>4.3</v>
      </c>
      <c r="AF8103" t="s">
        <v>71</v>
      </c>
      <c r="AG8103">
        <v>5.61</v>
      </c>
      <c r="AH8103" t="s">
        <v>71</v>
      </c>
      <c r="AS8103">
        <v>0.11</v>
      </c>
      <c r="AT8103" t="s">
        <v>71</v>
      </c>
    </row>
    <row r="8104" spans="1:46" x14ac:dyDescent="0.2">
      <c r="A8104" t="s">
        <v>290</v>
      </c>
      <c r="B8104" t="s">
        <v>291</v>
      </c>
      <c r="C8104">
        <f>-70.16480138 / 41.72467122</f>
        <v>-1.6816142423278753</v>
      </c>
      <c r="D8104" t="s">
        <v>292</v>
      </c>
      <c r="E8104" t="s">
        <v>70</v>
      </c>
      <c r="F8104" s="1">
        <v>40045</v>
      </c>
      <c r="G8104">
        <v>1</v>
      </c>
      <c r="O8104">
        <v>5.88</v>
      </c>
      <c r="P8104" t="s">
        <v>71</v>
      </c>
      <c r="Q8104">
        <v>28.3</v>
      </c>
      <c r="R8104" t="s">
        <v>71</v>
      </c>
    </row>
    <row r="8105" spans="1:46" x14ac:dyDescent="0.2">
      <c r="A8105" t="s">
        <v>290</v>
      </c>
      <c r="B8105" t="s">
        <v>291</v>
      </c>
      <c r="C8105">
        <f>-70.16480138 / 41.72467122</f>
        <v>-1.6816142423278753</v>
      </c>
      <c r="D8105" t="s">
        <v>292</v>
      </c>
      <c r="E8105" t="s">
        <v>70</v>
      </c>
      <c r="F8105" s="1">
        <v>40045</v>
      </c>
      <c r="G8105">
        <v>2</v>
      </c>
      <c r="O8105">
        <v>5.71</v>
      </c>
      <c r="P8105" t="s">
        <v>71</v>
      </c>
      <c r="Q8105">
        <v>28.1</v>
      </c>
      <c r="R8105" t="s">
        <v>71</v>
      </c>
    </row>
    <row r="8106" spans="1:46" x14ac:dyDescent="0.2">
      <c r="A8106" t="s">
        <v>290</v>
      </c>
      <c r="B8106" t="s">
        <v>291</v>
      </c>
      <c r="C8106">
        <f>-70.16480138 / 41.72467122</f>
        <v>-1.6816142423278753</v>
      </c>
      <c r="D8106" t="s">
        <v>292</v>
      </c>
      <c r="E8106" t="s">
        <v>70</v>
      </c>
      <c r="F8106" s="1">
        <v>40045</v>
      </c>
      <c r="G8106">
        <v>3</v>
      </c>
      <c r="O8106">
        <v>6.11</v>
      </c>
      <c r="P8106" t="s">
        <v>71</v>
      </c>
      <c r="Q8106">
        <v>27.4</v>
      </c>
      <c r="R8106" t="s">
        <v>71</v>
      </c>
    </row>
    <row r="8107" spans="1:46" x14ac:dyDescent="0.2">
      <c r="A8107" t="s">
        <v>290</v>
      </c>
      <c r="B8107" t="s">
        <v>291</v>
      </c>
      <c r="C8107">
        <f>-70.16480138 / 41.72467122</f>
        <v>-1.6816142423278753</v>
      </c>
      <c r="D8107" t="s">
        <v>292</v>
      </c>
      <c r="E8107" t="s">
        <v>70</v>
      </c>
      <c r="F8107" s="1">
        <v>40045</v>
      </c>
      <c r="G8107">
        <v>4</v>
      </c>
      <c r="O8107">
        <v>5.41</v>
      </c>
      <c r="P8107" t="s">
        <v>71</v>
      </c>
      <c r="Q8107">
        <v>26.6</v>
      </c>
      <c r="R8107" t="s">
        <v>71</v>
      </c>
    </row>
    <row r="8108" spans="1:46" x14ac:dyDescent="0.2">
      <c r="A8108" t="s">
        <v>290</v>
      </c>
      <c r="B8108" t="s">
        <v>291</v>
      </c>
      <c r="C8108">
        <f>-70.16480138 / 41.72467122</f>
        <v>-1.6816142423278753</v>
      </c>
      <c r="D8108" t="s">
        <v>292</v>
      </c>
      <c r="E8108" t="s">
        <v>70</v>
      </c>
      <c r="F8108" s="1">
        <v>40045</v>
      </c>
      <c r="G8108">
        <v>4.9000000000000004</v>
      </c>
      <c r="K8108">
        <v>8.57</v>
      </c>
      <c r="L8108" t="s">
        <v>71</v>
      </c>
      <c r="S8108">
        <v>0.51</v>
      </c>
      <c r="T8108" t="s">
        <v>71</v>
      </c>
      <c r="U8108">
        <v>15.68</v>
      </c>
      <c r="V8108" t="s">
        <v>71</v>
      </c>
      <c r="W8108">
        <v>29.44</v>
      </c>
      <c r="X8108" t="s">
        <v>71</v>
      </c>
      <c r="Y8108">
        <v>43.84</v>
      </c>
      <c r="AA8108">
        <v>51.68</v>
      </c>
      <c r="AE8108">
        <v>4.5</v>
      </c>
      <c r="AF8108" t="s">
        <v>71</v>
      </c>
      <c r="AG8108">
        <v>6.02</v>
      </c>
      <c r="AH8108" t="s">
        <v>71</v>
      </c>
      <c r="AS8108">
        <v>4.3099999999999996</v>
      </c>
      <c r="AT8108" t="s">
        <v>71</v>
      </c>
    </row>
    <row r="8109" spans="1:46" x14ac:dyDescent="0.2">
      <c r="A8109" t="s">
        <v>290</v>
      </c>
      <c r="B8109" t="s">
        <v>291</v>
      </c>
      <c r="C8109">
        <f>-70.16480138 / 41.72467122</f>
        <v>-1.6816142423278753</v>
      </c>
      <c r="D8109" t="s">
        <v>292</v>
      </c>
      <c r="E8109" t="s">
        <v>70</v>
      </c>
      <c r="F8109" s="1">
        <v>40045</v>
      </c>
      <c r="G8109">
        <v>5</v>
      </c>
      <c r="O8109">
        <v>4.29</v>
      </c>
      <c r="P8109" t="s">
        <v>71</v>
      </c>
      <c r="Q8109">
        <v>25.9</v>
      </c>
      <c r="R8109" t="s">
        <v>71</v>
      </c>
    </row>
    <row r="8110" spans="1:46" x14ac:dyDescent="0.2">
      <c r="A8110" t="s">
        <v>290</v>
      </c>
      <c r="B8110" t="s">
        <v>291</v>
      </c>
      <c r="C8110">
        <f>-70.16480138 / 41.72467122</f>
        <v>-1.6816142423278753</v>
      </c>
      <c r="D8110" t="s">
        <v>292</v>
      </c>
      <c r="E8110" t="s">
        <v>70</v>
      </c>
      <c r="F8110" s="1">
        <v>40421</v>
      </c>
      <c r="G8110">
        <v>0.5</v>
      </c>
      <c r="I8110">
        <v>5.0999999999999996</v>
      </c>
      <c r="J8110" t="s">
        <v>71</v>
      </c>
      <c r="K8110">
        <v>0.12</v>
      </c>
      <c r="L8110" t="s">
        <v>71</v>
      </c>
      <c r="M8110">
        <v>4.13</v>
      </c>
      <c r="N8110" t="s">
        <v>71</v>
      </c>
      <c r="O8110">
        <v>6.96</v>
      </c>
      <c r="P8110" t="s">
        <v>71</v>
      </c>
      <c r="Q8110">
        <v>24.7</v>
      </c>
      <c r="R8110" t="s">
        <v>71</v>
      </c>
      <c r="S8110">
        <v>0.19</v>
      </c>
      <c r="T8110" t="s">
        <v>71</v>
      </c>
      <c r="U8110">
        <v>5.97</v>
      </c>
      <c r="V8110" t="s">
        <v>71</v>
      </c>
      <c r="W8110">
        <v>39.869999999999997</v>
      </c>
      <c r="X8110" t="s">
        <v>71</v>
      </c>
      <c r="Y8110">
        <v>29.91</v>
      </c>
      <c r="AA8110">
        <v>9.4</v>
      </c>
      <c r="AC8110">
        <v>39.56</v>
      </c>
      <c r="AE8110">
        <v>4.2</v>
      </c>
      <c r="AF8110" t="s">
        <v>71</v>
      </c>
      <c r="AG8110">
        <v>6.5</v>
      </c>
      <c r="AH8110" t="s">
        <v>71</v>
      </c>
      <c r="AS8110">
        <v>0.6</v>
      </c>
      <c r="AT8110" t="s">
        <v>71</v>
      </c>
    </row>
    <row r="8111" spans="1:46" x14ac:dyDescent="0.2">
      <c r="A8111" t="s">
        <v>290</v>
      </c>
      <c r="B8111" t="s">
        <v>291</v>
      </c>
      <c r="C8111">
        <f>-70.16480138 / 41.72467122</f>
        <v>-1.6816142423278753</v>
      </c>
      <c r="D8111" t="s">
        <v>292</v>
      </c>
      <c r="E8111" t="s">
        <v>70</v>
      </c>
      <c r="F8111" s="1">
        <v>40421</v>
      </c>
      <c r="G8111">
        <v>1</v>
      </c>
      <c r="O8111">
        <v>7.28</v>
      </c>
      <c r="P8111" t="s">
        <v>71</v>
      </c>
      <c r="Q8111">
        <v>24.5</v>
      </c>
      <c r="R8111" t="s">
        <v>71</v>
      </c>
    </row>
    <row r="8112" spans="1:46" x14ac:dyDescent="0.2">
      <c r="A8112" t="s">
        <v>290</v>
      </c>
      <c r="B8112" t="s">
        <v>291</v>
      </c>
      <c r="C8112">
        <f>-70.16480138 / 41.72467122</f>
        <v>-1.6816142423278753</v>
      </c>
      <c r="D8112" t="s">
        <v>292</v>
      </c>
      <c r="E8112" t="s">
        <v>70</v>
      </c>
      <c r="F8112" s="1">
        <v>40421</v>
      </c>
      <c r="G8112">
        <v>2</v>
      </c>
      <c r="O8112">
        <v>7.06</v>
      </c>
      <c r="P8112" t="s">
        <v>71</v>
      </c>
      <c r="Q8112">
        <v>24.3</v>
      </c>
      <c r="R8112" t="s">
        <v>71</v>
      </c>
    </row>
    <row r="8113" spans="1:46" x14ac:dyDescent="0.2">
      <c r="A8113" t="s">
        <v>290</v>
      </c>
      <c r="B8113" t="s">
        <v>291</v>
      </c>
      <c r="C8113">
        <f>-70.16480138 / 41.72467122</f>
        <v>-1.6816142423278753</v>
      </c>
      <c r="D8113" t="s">
        <v>292</v>
      </c>
      <c r="E8113" t="s">
        <v>70</v>
      </c>
      <c r="F8113" s="1">
        <v>40421</v>
      </c>
      <c r="G8113">
        <v>3</v>
      </c>
      <c r="O8113">
        <v>5.74</v>
      </c>
      <c r="P8113" t="s">
        <v>71</v>
      </c>
      <c r="Q8113">
        <v>23.5</v>
      </c>
      <c r="R8113" t="s">
        <v>71</v>
      </c>
    </row>
    <row r="8114" spans="1:46" x14ac:dyDescent="0.2">
      <c r="A8114" t="s">
        <v>290</v>
      </c>
      <c r="B8114" t="s">
        <v>291</v>
      </c>
      <c r="C8114">
        <f>-70.16480138 / 41.72467122</f>
        <v>-1.6816142423278753</v>
      </c>
      <c r="D8114" t="s">
        <v>292</v>
      </c>
      <c r="E8114" t="s">
        <v>70</v>
      </c>
      <c r="F8114" s="1">
        <v>40421</v>
      </c>
      <c r="G8114">
        <v>4</v>
      </c>
      <c r="O8114">
        <v>5.28</v>
      </c>
      <c r="P8114" t="s">
        <v>71</v>
      </c>
      <c r="Q8114">
        <v>22.7</v>
      </c>
      <c r="R8114" t="s">
        <v>71</v>
      </c>
    </row>
    <row r="8115" spans="1:46" x14ac:dyDescent="0.2">
      <c r="A8115" t="s">
        <v>290</v>
      </c>
      <c r="B8115" t="s">
        <v>291</v>
      </c>
      <c r="C8115">
        <f>-70.16480138 / 41.72467122</f>
        <v>-1.6816142423278753</v>
      </c>
      <c r="D8115" t="s">
        <v>292</v>
      </c>
      <c r="E8115" t="s">
        <v>70</v>
      </c>
      <c r="F8115" s="1">
        <v>40421</v>
      </c>
      <c r="G8115">
        <v>4.0999999999999996</v>
      </c>
      <c r="K8115">
        <v>0.49</v>
      </c>
      <c r="L8115" t="s">
        <v>71</v>
      </c>
      <c r="O8115">
        <v>4.97</v>
      </c>
      <c r="P8115" t="s">
        <v>71</v>
      </c>
      <c r="Q8115">
        <v>22.5</v>
      </c>
      <c r="R8115" t="s">
        <v>71</v>
      </c>
      <c r="S8115">
        <v>0.19</v>
      </c>
      <c r="T8115" t="s">
        <v>71</v>
      </c>
      <c r="U8115">
        <v>5.97</v>
      </c>
      <c r="V8115" t="s">
        <v>71</v>
      </c>
      <c r="W8115">
        <v>46.6</v>
      </c>
      <c r="X8115" t="s">
        <v>71</v>
      </c>
      <c r="Y8115">
        <v>29.91</v>
      </c>
      <c r="AA8115">
        <v>23.53</v>
      </c>
      <c r="AE8115">
        <v>4.4000000000000004</v>
      </c>
      <c r="AF8115" t="s">
        <v>71</v>
      </c>
      <c r="AG8115">
        <v>6.41</v>
      </c>
      <c r="AH8115" t="s">
        <v>71</v>
      </c>
      <c r="AS8115">
        <v>0.87</v>
      </c>
      <c r="AT8115" t="s">
        <v>71</v>
      </c>
    </row>
    <row r="8116" spans="1:46" x14ac:dyDescent="0.2">
      <c r="A8116" t="s">
        <v>290</v>
      </c>
      <c r="B8116" t="s">
        <v>291</v>
      </c>
      <c r="C8116">
        <f>-70.16480138 / 41.72467122</f>
        <v>-1.6816142423278753</v>
      </c>
      <c r="D8116" t="s">
        <v>292</v>
      </c>
      <c r="E8116" t="s">
        <v>70</v>
      </c>
      <c r="F8116" s="1">
        <v>40780</v>
      </c>
      <c r="G8116">
        <v>0.5</v>
      </c>
      <c r="I8116">
        <v>5.0999999999999996</v>
      </c>
      <c r="J8116" t="s">
        <v>71</v>
      </c>
      <c r="K8116">
        <v>0.49</v>
      </c>
      <c r="L8116" t="s">
        <v>71</v>
      </c>
      <c r="M8116">
        <v>4.13</v>
      </c>
      <c r="N8116" t="s">
        <v>71</v>
      </c>
      <c r="O8116">
        <v>6.96</v>
      </c>
      <c r="P8116" t="s">
        <v>71</v>
      </c>
      <c r="Q8116">
        <v>24.7</v>
      </c>
      <c r="R8116" t="s">
        <v>71</v>
      </c>
      <c r="S8116">
        <v>0.36</v>
      </c>
      <c r="T8116" t="s">
        <v>71</v>
      </c>
      <c r="U8116">
        <v>11.15</v>
      </c>
      <c r="V8116" t="s">
        <v>71</v>
      </c>
      <c r="W8116">
        <v>41.22</v>
      </c>
      <c r="X8116" t="s">
        <v>71</v>
      </c>
      <c r="Y8116">
        <v>38.92</v>
      </c>
      <c r="AA8116">
        <v>23.6</v>
      </c>
      <c r="AC8116">
        <v>39.58</v>
      </c>
      <c r="AE8116">
        <v>5</v>
      </c>
      <c r="AF8116" t="s">
        <v>71</v>
      </c>
      <c r="AG8116">
        <v>6.45</v>
      </c>
      <c r="AH8116" t="s">
        <v>71</v>
      </c>
      <c r="AS8116">
        <v>1.44</v>
      </c>
      <c r="AT8116" t="s">
        <v>71</v>
      </c>
    </row>
    <row r="8117" spans="1:46" x14ac:dyDescent="0.2">
      <c r="A8117" t="s">
        <v>290</v>
      </c>
      <c r="B8117" t="s">
        <v>291</v>
      </c>
      <c r="C8117">
        <f>-70.16480138 / 41.72467122</f>
        <v>-1.6816142423278753</v>
      </c>
      <c r="D8117" t="s">
        <v>292</v>
      </c>
      <c r="E8117" t="s">
        <v>70</v>
      </c>
      <c r="F8117" s="1">
        <v>40780</v>
      </c>
      <c r="G8117">
        <v>1</v>
      </c>
      <c r="O8117">
        <v>8.2799999999999994</v>
      </c>
      <c r="P8117" t="s">
        <v>71</v>
      </c>
      <c r="Q8117">
        <v>24.5</v>
      </c>
      <c r="R8117" t="s">
        <v>71</v>
      </c>
    </row>
    <row r="8118" spans="1:46" x14ac:dyDescent="0.2">
      <c r="A8118" t="s">
        <v>290</v>
      </c>
      <c r="B8118" t="s">
        <v>291</v>
      </c>
      <c r="C8118">
        <f>-70.16480138 / 41.72467122</f>
        <v>-1.6816142423278753</v>
      </c>
      <c r="D8118" t="s">
        <v>292</v>
      </c>
      <c r="E8118" t="s">
        <v>70</v>
      </c>
      <c r="F8118" s="1">
        <v>40780</v>
      </c>
      <c r="G8118">
        <v>2</v>
      </c>
      <c r="O8118">
        <v>7.06</v>
      </c>
      <c r="P8118" t="s">
        <v>71</v>
      </c>
      <c r="Q8118">
        <v>24.3</v>
      </c>
      <c r="R8118" t="s">
        <v>71</v>
      </c>
    </row>
    <row r="8119" spans="1:46" x14ac:dyDescent="0.2">
      <c r="A8119" t="s">
        <v>290</v>
      </c>
      <c r="B8119" t="s">
        <v>291</v>
      </c>
      <c r="C8119">
        <f>-70.16480138 / 41.72467122</f>
        <v>-1.6816142423278753</v>
      </c>
      <c r="D8119" t="s">
        <v>292</v>
      </c>
      <c r="E8119" t="s">
        <v>70</v>
      </c>
      <c r="F8119" s="1">
        <v>40780</v>
      </c>
      <c r="G8119">
        <v>3</v>
      </c>
      <c r="O8119">
        <v>5.74</v>
      </c>
      <c r="P8119" t="s">
        <v>71</v>
      </c>
      <c r="Q8119">
        <v>23.5</v>
      </c>
      <c r="R8119" t="s">
        <v>71</v>
      </c>
    </row>
    <row r="8120" spans="1:46" x14ac:dyDescent="0.2">
      <c r="A8120" t="s">
        <v>290</v>
      </c>
      <c r="B8120" t="s">
        <v>291</v>
      </c>
      <c r="C8120">
        <f>-70.16480138 / 41.72467122</f>
        <v>-1.6816142423278753</v>
      </c>
      <c r="D8120" t="s">
        <v>292</v>
      </c>
      <c r="E8120" t="s">
        <v>70</v>
      </c>
      <c r="F8120" s="1">
        <v>40780</v>
      </c>
      <c r="G8120">
        <v>4</v>
      </c>
      <c r="O8120">
        <v>5.28</v>
      </c>
      <c r="P8120" t="s">
        <v>71</v>
      </c>
      <c r="Q8120">
        <v>22.7</v>
      </c>
      <c r="R8120" t="s">
        <v>71</v>
      </c>
    </row>
    <row r="8121" spans="1:46" x14ac:dyDescent="0.2">
      <c r="A8121" t="s">
        <v>290</v>
      </c>
      <c r="B8121" t="s">
        <v>291</v>
      </c>
      <c r="C8121">
        <f>-70.16480138 / 41.72467122</f>
        <v>-1.6816142423278753</v>
      </c>
      <c r="D8121" t="s">
        <v>292</v>
      </c>
      <c r="E8121" t="s">
        <v>70</v>
      </c>
      <c r="F8121" s="1">
        <v>40780</v>
      </c>
      <c r="G8121">
        <v>4.0999999999999996</v>
      </c>
      <c r="K8121">
        <v>1.06</v>
      </c>
      <c r="L8121" t="s">
        <v>71</v>
      </c>
      <c r="O8121">
        <v>4.97</v>
      </c>
      <c r="P8121" t="s">
        <v>71</v>
      </c>
      <c r="Q8121">
        <v>22.5</v>
      </c>
      <c r="R8121" t="s">
        <v>71</v>
      </c>
      <c r="S8121">
        <v>0.27</v>
      </c>
      <c r="T8121" t="s">
        <v>71</v>
      </c>
      <c r="W8121">
        <v>35.770000000000003</v>
      </c>
      <c r="X8121" t="s">
        <v>71</v>
      </c>
      <c r="Y8121">
        <v>-14.73</v>
      </c>
      <c r="AA8121">
        <v>31.17</v>
      </c>
      <c r="AE8121">
        <v>5.5</v>
      </c>
      <c r="AF8121" t="s">
        <v>71</v>
      </c>
      <c r="AG8121">
        <v>6.37</v>
      </c>
      <c r="AH8121" t="s">
        <v>71</v>
      </c>
      <c r="AS8121">
        <v>4.04</v>
      </c>
      <c r="AT8121" t="s">
        <v>71</v>
      </c>
    </row>
    <row r="8122" spans="1:46" x14ac:dyDescent="0.2">
      <c r="A8122" t="s">
        <v>290</v>
      </c>
      <c r="B8122" t="s">
        <v>291</v>
      </c>
      <c r="C8122">
        <f>-70.16480138 / 41.72467122</f>
        <v>-1.6816142423278753</v>
      </c>
      <c r="D8122" t="s">
        <v>292</v>
      </c>
      <c r="E8122" t="s">
        <v>70</v>
      </c>
      <c r="F8122" s="1">
        <v>41158</v>
      </c>
      <c r="G8122">
        <v>0.5</v>
      </c>
      <c r="I8122">
        <v>5.6</v>
      </c>
      <c r="J8122" t="s">
        <v>71</v>
      </c>
      <c r="K8122">
        <v>0.73</v>
      </c>
      <c r="L8122" t="s">
        <v>71</v>
      </c>
      <c r="M8122">
        <v>5.6</v>
      </c>
      <c r="N8122" t="s">
        <v>71</v>
      </c>
      <c r="O8122">
        <v>6.55</v>
      </c>
      <c r="P8122" t="s">
        <v>71</v>
      </c>
      <c r="Q8122">
        <v>24.5</v>
      </c>
      <c r="R8122" t="s">
        <v>71</v>
      </c>
      <c r="S8122">
        <v>0.36</v>
      </c>
      <c r="T8122" t="s">
        <v>71</v>
      </c>
      <c r="U8122">
        <v>11.15</v>
      </c>
      <c r="V8122" t="s">
        <v>71</v>
      </c>
      <c r="W8122">
        <v>33.200000000000003</v>
      </c>
      <c r="X8122" t="s">
        <v>71</v>
      </c>
      <c r="Y8122">
        <v>38.92</v>
      </c>
      <c r="AA8122">
        <v>27.51</v>
      </c>
      <c r="AC8122">
        <v>35.17</v>
      </c>
      <c r="AE8122">
        <v>6.7</v>
      </c>
      <c r="AF8122" t="s">
        <v>71</v>
      </c>
      <c r="AG8122">
        <v>6.52</v>
      </c>
      <c r="AH8122" t="s">
        <v>71</v>
      </c>
      <c r="AS8122">
        <v>1.63</v>
      </c>
      <c r="AT8122" t="s">
        <v>71</v>
      </c>
    </row>
    <row r="8123" spans="1:46" x14ac:dyDescent="0.2">
      <c r="A8123" t="s">
        <v>290</v>
      </c>
      <c r="B8123" t="s">
        <v>291</v>
      </c>
      <c r="C8123">
        <f>-70.16480138 / 41.72467122</f>
        <v>-1.6816142423278753</v>
      </c>
      <c r="D8123" t="s">
        <v>292</v>
      </c>
      <c r="E8123" t="s">
        <v>70</v>
      </c>
      <c r="F8123" s="1">
        <v>41158</v>
      </c>
      <c r="G8123">
        <v>1</v>
      </c>
      <c r="O8123">
        <v>6.55</v>
      </c>
      <c r="P8123" t="s">
        <v>71</v>
      </c>
      <c r="Q8123">
        <v>24.5</v>
      </c>
      <c r="R8123" t="s">
        <v>71</v>
      </c>
    </row>
    <row r="8124" spans="1:46" x14ac:dyDescent="0.2">
      <c r="A8124" t="s">
        <v>290</v>
      </c>
      <c r="B8124" t="s">
        <v>291</v>
      </c>
      <c r="C8124">
        <f>-70.16480138 / 41.72467122</f>
        <v>-1.6816142423278753</v>
      </c>
      <c r="D8124" t="s">
        <v>292</v>
      </c>
      <c r="E8124" t="s">
        <v>70</v>
      </c>
      <c r="F8124" s="1">
        <v>41158</v>
      </c>
      <c r="G8124">
        <v>2</v>
      </c>
      <c r="O8124">
        <v>6.51</v>
      </c>
      <c r="P8124" t="s">
        <v>71</v>
      </c>
      <c r="Q8124">
        <v>24.5</v>
      </c>
      <c r="R8124" t="s">
        <v>71</v>
      </c>
    </row>
    <row r="8125" spans="1:46" x14ac:dyDescent="0.2">
      <c r="A8125" t="s">
        <v>290</v>
      </c>
      <c r="B8125" t="s">
        <v>291</v>
      </c>
      <c r="C8125">
        <f>-70.16480138 / 41.72467122</f>
        <v>-1.6816142423278753</v>
      </c>
      <c r="D8125" t="s">
        <v>292</v>
      </c>
      <c r="E8125" t="s">
        <v>70</v>
      </c>
      <c r="F8125" s="1">
        <v>41158</v>
      </c>
      <c r="G8125">
        <v>3</v>
      </c>
      <c r="O8125">
        <v>6.51</v>
      </c>
      <c r="P8125" t="s">
        <v>71</v>
      </c>
      <c r="Q8125">
        <v>24.5</v>
      </c>
      <c r="R8125" t="s">
        <v>71</v>
      </c>
    </row>
    <row r="8126" spans="1:46" x14ac:dyDescent="0.2">
      <c r="A8126" t="s">
        <v>290</v>
      </c>
      <c r="B8126" t="s">
        <v>291</v>
      </c>
      <c r="C8126">
        <f>-70.16480138 / 41.72467122</f>
        <v>-1.6816142423278753</v>
      </c>
      <c r="D8126" t="s">
        <v>292</v>
      </c>
      <c r="E8126" t="s">
        <v>70</v>
      </c>
      <c r="F8126" s="1">
        <v>41158</v>
      </c>
      <c r="G8126">
        <v>4</v>
      </c>
      <c r="O8126">
        <v>6.43</v>
      </c>
      <c r="P8126" t="s">
        <v>71</v>
      </c>
      <c r="Q8126">
        <v>24.4</v>
      </c>
      <c r="R8126" t="s">
        <v>71</v>
      </c>
    </row>
    <row r="8127" spans="1:46" x14ac:dyDescent="0.2">
      <c r="A8127" t="s">
        <v>290</v>
      </c>
      <c r="B8127" t="s">
        <v>291</v>
      </c>
      <c r="C8127">
        <f>-70.16480138 / 41.72467122</f>
        <v>-1.6816142423278753</v>
      </c>
      <c r="D8127" t="s">
        <v>292</v>
      </c>
      <c r="E8127" t="s">
        <v>70</v>
      </c>
      <c r="F8127" s="1">
        <v>41158</v>
      </c>
      <c r="G8127">
        <v>4.5999999999999996</v>
      </c>
      <c r="K8127">
        <v>1.27</v>
      </c>
      <c r="L8127" t="s">
        <v>71</v>
      </c>
      <c r="O8127">
        <v>6.36</v>
      </c>
      <c r="P8127" t="s">
        <v>71</v>
      </c>
      <c r="Q8127">
        <v>24.4</v>
      </c>
      <c r="R8127" t="s">
        <v>71</v>
      </c>
      <c r="S8127">
        <v>0.34</v>
      </c>
      <c r="T8127" t="s">
        <v>71</v>
      </c>
      <c r="U8127">
        <v>10.53</v>
      </c>
      <c r="V8127" t="s">
        <v>71</v>
      </c>
      <c r="W8127">
        <v>25.96</v>
      </c>
      <c r="X8127" t="s">
        <v>71</v>
      </c>
      <c r="Y8127">
        <v>38.1</v>
      </c>
      <c r="AA8127">
        <v>32.94</v>
      </c>
      <c r="AE8127">
        <v>6.5</v>
      </c>
      <c r="AF8127" t="s">
        <v>71</v>
      </c>
      <c r="AG8127">
        <v>6.5</v>
      </c>
      <c r="AH8127" t="s">
        <v>71</v>
      </c>
      <c r="AS8127">
        <v>1.43</v>
      </c>
      <c r="AT8127" t="s">
        <v>71</v>
      </c>
    </row>
    <row r="8128" spans="1:46" x14ac:dyDescent="0.2">
      <c r="A8128" t="s">
        <v>290</v>
      </c>
      <c r="B8128" t="s">
        <v>291</v>
      </c>
      <c r="C8128">
        <f>-70.16480138 / 41.72467122</f>
        <v>-1.6816142423278753</v>
      </c>
      <c r="D8128" t="s">
        <v>292</v>
      </c>
      <c r="E8128" t="s">
        <v>70</v>
      </c>
      <c r="F8128" s="1">
        <v>41512</v>
      </c>
      <c r="G8128">
        <v>0.5</v>
      </c>
      <c r="I8128">
        <v>5.75</v>
      </c>
      <c r="J8128" t="s">
        <v>71</v>
      </c>
      <c r="K8128">
        <v>0.95</v>
      </c>
      <c r="L8128" t="s">
        <v>71</v>
      </c>
      <c r="M8128">
        <v>3.5</v>
      </c>
      <c r="N8128" t="s">
        <v>71</v>
      </c>
      <c r="O8128">
        <v>7.21</v>
      </c>
      <c r="P8128" t="s">
        <v>71</v>
      </c>
      <c r="Q8128">
        <v>24.9</v>
      </c>
      <c r="R8128" t="s">
        <v>71</v>
      </c>
      <c r="S8128">
        <v>0.17</v>
      </c>
      <c r="T8128" t="s">
        <v>71</v>
      </c>
      <c r="U8128">
        <v>5.27</v>
      </c>
      <c r="V8128" t="s">
        <v>71</v>
      </c>
      <c r="W8128">
        <v>29.3</v>
      </c>
      <c r="X8128" t="s">
        <v>71</v>
      </c>
      <c r="Y8128">
        <v>28.12</v>
      </c>
      <c r="AA8128">
        <v>30.1</v>
      </c>
      <c r="AC8128">
        <v>41.95</v>
      </c>
      <c r="AE8128">
        <v>6.6</v>
      </c>
      <c r="AF8128" t="s">
        <v>71</v>
      </c>
      <c r="AG8128">
        <v>6.7</v>
      </c>
      <c r="AH8128" t="s">
        <v>71</v>
      </c>
      <c r="AS8128">
        <v>0.36</v>
      </c>
      <c r="AT8128" t="s">
        <v>71</v>
      </c>
    </row>
    <row r="8129" spans="1:46" x14ac:dyDescent="0.2">
      <c r="A8129" t="s">
        <v>290</v>
      </c>
      <c r="B8129" t="s">
        <v>291</v>
      </c>
      <c r="C8129">
        <f>-70.16480138 / 41.72467122</f>
        <v>-1.6816142423278753</v>
      </c>
      <c r="D8129" t="s">
        <v>292</v>
      </c>
      <c r="E8129" t="s">
        <v>70</v>
      </c>
      <c r="F8129" s="1">
        <v>41512</v>
      </c>
      <c r="G8129">
        <v>1</v>
      </c>
      <c r="O8129">
        <v>7.2</v>
      </c>
      <c r="P8129" t="s">
        <v>71</v>
      </c>
      <c r="Q8129">
        <v>24.9</v>
      </c>
      <c r="R8129" t="s">
        <v>71</v>
      </c>
    </row>
    <row r="8130" spans="1:46" x14ac:dyDescent="0.2">
      <c r="A8130" t="s">
        <v>290</v>
      </c>
      <c r="B8130" t="s">
        <v>291</v>
      </c>
      <c r="C8130">
        <f>-70.16480138 / 41.72467122</f>
        <v>-1.6816142423278753</v>
      </c>
      <c r="D8130" t="s">
        <v>292</v>
      </c>
      <c r="E8130" t="s">
        <v>70</v>
      </c>
      <c r="F8130" s="1">
        <v>41512</v>
      </c>
      <c r="G8130">
        <v>2</v>
      </c>
      <c r="O8130">
        <v>7.2</v>
      </c>
      <c r="P8130" t="s">
        <v>71</v>
      </c>
      <c r="Q8130">
        <v>24.9</v>
      </c>
      <c r="R8130" t="s">
        <v>71</v>
      </c>
    </row>
    <row r="8131" spans="1:46" x14ac:dyDescent="0.2">
      <c r="A8131" t="s">
        <v>290</v>
      </c>
      <c r="B8131" t="s">
        <v>291</v>
      </c>
      <c r="C8131">
        <f>-70.16480138 / 41.72467122</f>
        <v>-1.6816142423278753</v>
      </c>
      <c r="D8131" t="s">
        <v>292</v>
      </c>
      <c r="E8131" t="s">
        <v>70</v>
      </c>
      <c r="F8131" s="1">
        <v>41512</v>
      </c>
      <c r="G8131">
        <v>3</v>
      </c>
      <c r="O8131">
        <v>7.01</v>
      </c>
      <c r="P8131" t="s">
        <v>71</v>
      </c>
      <c r="Q8131">
        <v>25</v>
      </c>
      <c r="R8131" t="s">
        <v>71</v>
      </c>
    </row>
    <row r="8132" spans="1:46" x14ac:dyDescent="0.2">
      <c r="A8132" t="s">
        <v>290</v>
      </c>
      <c r="B8132" t="s">
        <v>291</v>
      </c>
      <c r="C8132">
        <f>-70.16480138 / 41.72467122</f>
        <v>-1.6816142423278753</v>
      </c>
      <c r="D8132" t="s">
        <v>292</v>
      </c>
      <c r="E8132" t="s">
        <v>70</v>
      </c>
      <c r="F8132" s="1">
        <v>41512</v>
      </c>
      <c r="G8132">
        <v>4</v>
      </c>
      <c r="O8132">
        <v>7</v>
      </c>
      <c r="P8132" t="s">
        <v>71</v>
      </c>
      <c r="Q8132">
        <v>24.9</v>
      </c>
      <c r="R8132" t="s">
        <v>71</v>
      </c>
    </row>
    <row r="8133" spans="1:46" x14ac:dyDescent="0.2">
      <c r="A8133" t="s">
        <v>290</v>
      </c>
      <c r="B8133" t="s">
        <v>291</v>
      </c>
      <c r="C8133">
        <f>-70.16480138 / 41.72467122</f>
        <v>-1.6816142423278753</v>
      </c>
      <c r="D8133" t="s">
        <v>292</v>
      </c>
      <c r="E8133" t="s">
        <v>70</v>
      </c>
      <c r="F8133" s="1">
        <v>41512</v>
      </c>
      <c r="G8133">
        <v>4.75</v>
      </c>
      <c r="K8133">
        <v>1.91</v>
      </c>
      <c r="L8133" t="s">
        <v>71</v>
      </c>
      <c r="S8133">
        <v>0.26</v>
      </c>
      <c r="T8133" t="s">
        <v>71</v>
      </c>
      <c r="U8133">
        <v>8.0500000000000007</v>
      </c>
      <c r="V8133" t="s">
        <v>71</v>
      </c>
      <c r="W8133">
        <v>29.58</v>
      </c>
      <c r="X8133" t="s">
        <v>71</v>
      </c>
      <c r="Y8133">
        <v>34.229999999999997</v>
      </c>
      <c r="AA8133">
        <v>36.950000000000003</v>
      </c>
      <c r="AE8133">
        <v>8.1</v>
      </c>
      <c r="AF8133" t="s">
        <v>71</v>
      </c>
      <c r="AG8133">
        <v>6.8</v>
      </c>
      <c r="AH8133" t="s">
        <v>71</v>
      </c>
      <c r="AS8133">
        <v>0.48</v>
      </c>
      <c r="AT8133" t="s">
        <v>71</v>
      </c>
    </row>
    <row r="8134" spans="1:46" x14ac:dyDescent="0.2">
      <c r="A8134" t="s">
        <v>290</v>
      </c>
      <c r="B8134" t="s">
        <v>291</v>
      </c>
      <c r="C8134">
        <f>-70.16480138 / 41.72467122</f>
        <v>-1.6816142423278753</v>
      </c>
      <c r="D8134" t="s">
        <v>292</v>
      </c>
      <c r="E8134" t="s">
        <v>70</v>
      </c>
      <c r="F8134" s="1">
        <v>41512</v>
      </c>
      <c r="G8134">
        <v>5</v>
      </c>
      <c r="O8134">
        <v>6.7</v>
      </c>
      <c r="P8134" t="s">
        <v>71</v>
      </c>
      <c r="Q8134">
        <v>24.7</v>
      </c>
      <c r="R8134" t="s">
        <v>71</v>
      </c>
    </row>
    <row r="8135" spans="1:46" x14ac:dyDescent="0.2">
      <c r="A8135" t="s">
        <v>290</v>
      </c>
      <c r="B8135" t="s">
        <v>291</v>
      </c>
      <c r="C8135">
        <f>-70.16480138 / 41.72467122</f>
        <v>-1.6816142423278753</v>
      </c>
      <c r="D8135" t="s">
        <v>292</v>
      </c>
      <c r="E8135" t="s">
        <v>70</v>
      </c>
      <c r="F8135" s="1">
        <v>41885</v>
      </c>
      <c r="G8135">
        <v>0.5</v>
      </c>
      <c r="I8135">
        <v>5.5</v>
      </c>
      <c r="J8135" t="s">
        <v>71</v>
      </c>
      <c r="K8135">
        <v>2.48</v>
      </c>
      <c r="L8135" t="s">
        <v>71</v>
      </c>
      <c r="M8135">
        <v>4.5</v>
      </c>
      <c r="N8135" t="s">
        <v>71</v>
      </c>
      <c r="O8135">
        <v>7.09</v>
      </c>
      <c r="P8135" t="s">
        <v>71</v>
      </c>
      <c r="Q8135">
        <v>25.9</v>
      </c>
      <c r="R8135" t="s">
        <v>71</v>
      </c>
      <c r="S8135">
        <v>0.33</v>
      </c>
      <c r="T8135" t="s">
        <v>71</v>
      </c>
      <c r="U8135">
        <v>10.220000000000001</v>
      </c>
      <c r="V8135" t="s">
        <v>71</v>
      </c>
      <c r="W8135">
        <v>28.22</v>
      </c>
      <c r="X8135" t="s">
        <v>71</v>
      </c>
      <c r="Y8135">
        <v>37.67</v>
      </c>
      <c r="AA8135">
        <v>39.51</v>
      </c>
      <c r="AC8135">
        <v>38.33</v>
      </c>
      <c r="AE8135">
        <v>5</v>
      </c>
      <c r="AF8135" t="s">
        <v>71</v>
      </c>
      <c r="AG8135">
        <v>6.7</v>
      </c>
      <c r="AH8135" t="s">
        <v>71</v>
      </c>
      <c r="AS8135">
        <v>1.17</v>
      </c>
      <c r="AT8135" t="s">
        <v>71</v>
      </c>
    </row>
    <row r="8136" spans="1:46" x14ac:dyDescent="0.2">
      <c r="A8136" t="s">
        <v>290</v>
      </c>
      <c r="B8136" t="s">
        <v>291</v>
      </c>
      <c r="C8136">
        <f>-70.16480138 / 41.72467122</f>
        <v>-1.6816142423278753</v>
      </c>
      <c r="D8136" t="s">
        <v>292</v>
      </c>
      <c r="E8136" t="s">
        <v>70</v>
      </c>
      <c r="F8136" s="1">
        <v>41885</v>
      </c>
      <c r="G8136">
        <v>1</v>
      </c>
      <c r="K8136" t="s">
        <v>173</v>
      </c>
      <c r="L8136" t="s">
        <v>150</v>
      </c>
      <c r="O8136">
        <v>7.43</v>
      </c>
      <c r="P8136" t="s">
        <v>71</v>
      </c>
      <c r="Q8136">
        <v>25.9</v>
      </c>
      <c r="R8136" t="s">
        <v>71</v>
      </c>
      <c r="S8136" t="s">
        <v>173</v>
      </c>
      <c r="T8136" t="s">
        <v>150</v>
      </c>
      <c r="W8136" t="s">
        <v>173</v>
      </c>
      <c r="X8136" t="s">
        <v>150</v>
      </c>
      <c r="AE8136" t="s">
        <v>173</v>
      </c>
      <c r="AF8136" t="s">
        <v>150</v>
      </c>
      <c r="AG8136" t="s">
        <v>173</v>
      </c>
      <c r="AH8136" t="s">
        <v>150</v>
      </c>
      <c r="AS8136" t="s">
        <v>173</v>
      </c>
      <c r="AT8136" t="s">
        <v>150</v>
      </c>
    </row>
    <row r="8137" spans="1:46" x14ac:dyDescent="0.2">
      <c r="A8137" t="s">
        <v>290</v>
      </c>
      <c r="B8137" t="s">
        <v>291</v>
      </c>
      <c r="C8137">
        <f>-70.16480138 / 41.72467122</f>
        <v>-1.6816142423278753</v>
      </c>
      <c r="D8137" t="s">
        <v>292</v>
      </c>
      <c r="E8137" t="s">
        <v>70</v>
      </c>
      <c r="F8137" s="1">
        <v>41885</v>
      </c>
      <c r="G8137">
        <v>2</v>
      </c>
      <c r="K8137" t="s">
        <v>173</v>
      </c>
      <c r="L8137" t="s">
        <v>150</v>
      </c>
      <c r="O8137">
        <v>7.37</v>
      </c>
      <c r="P8137" t="s">
        <v>71</v>
      </c>
      <c r="Q8137">
        <v>25.6</v>
      </c>
      <c r="R8137" t="s">
        <v>71</v>
      </c>
      <c r="S8137" t="s">
        <v>173</v>
      </c>
      <c r="T8137" t="s">
        <v>150</v>
      </c>
      <c r="W8137" t="s">
        <v>173</v>
      </c>
      <c r="X8137" t="s">
        <v>150</v>
      </c>
      <c r="AE8137" t="s">
        <v>173</v>
      </c>
      <c r="AF8137" t="s">
        <v>150</v>
      </c>
      <c r="AG8137" t="s">
        <v>173</v>
      </c>
      <c r="AH8137" t="s">
        <v>150</v>
      </c>
      <c r="AS8137" t="s">
        <v>173</v>
      </c>
      <c r="AT8137" t="s">
        <v>150</v>
      </c>
    </row>
    <row r="8138" spans="1:46" x14ac:dyDescent="0.2">
      <c r="A8138" t="s">
        <v>290</v>
      </c>
      <c r="B8138" t="s">
        <v>291</v>
      </c>
      <c r="C8138">
        <f>-70.16480138 / 41.72467122</f>
        <v>-1.6816142423278753</v>
      </c>
      <c r="D8138" t="s">
        <v>292</v>
      </c>
      <c r="E8138" t="s">
        <v>70</v>
      </c>
      <c r="F8138" s="1">
        <v>41885</v>
      </c>
      <c r="G8138">
        <v>3</v>
      </c>
      <c r="K8138" t="s">
        <v>173</v>
      </c>
      <c r="L8138" t="s">
        <v>150</v>
      </c>
      <c r="O8138">
        <v>7.6</v>
      </c>
      <c r="P8138" t="s">
        <v>71</v>
      </c>
      <c r="Q8138">
        <v>25.2</v>
      </c>
      <c r="R8138" t="s">
        <v>71</v>
      </c>
      <c r="S8138" t="s">
        <v>173</v>
      </c>
      <c r="T8138" t="s">
        <v>150</v>
      </c>
      <c r="W8138" t="s">
        <v>173</v>
      </c>
      <c r="X8138" t="s">
        <v>150</v>
      </c>
      <c r="AE8138" t="s">
        <v>173</v>
      </c>
      <c r="AF8138" t="s">
        <v>150</v>
      </c>
      <c r="AG8138" t="s">
        <v>173</v>
      </c>
      <c r="AH8138" t="s">
        <v>150</v>
      </c>
      <c r="AS8138" t="s">
        <v>173</v>
      </c>
      <c r="AT8138" t="s">
        <v>150</v>
      </c>
    </row>
    <row r="8139" spans="1:46" x14ac:dyDescent="0.2">
      <c r="A8139" t="s">
        <v>290</v>
      </c>
      <c r="B8139" t="s">
        <v>291</v>
      </c>
      <c r="C8139">
        <f>-70.16480138 / 41.72467122</f>
        <v>-1.6816142423278753</v>
      </c>
      <c r="D8139" t="s">
        <v>292</v>
      </c>
      <c r="E8139" t="s">
        <v>70</v>
      </c>
      <c r="F8139" s="1">
        <v>41885</v>
      </c>
      <c r="G8139">
        <v>4</v>
      </c>
      <c r="K8139" t="s">
        <v>173</v>
      </c>
      <c r="L8139" t="s">
        <v>150</v>
      </c>
      <c r="O8139">
        <v>7.47</v>
      </c>
      <c r="P8139" t="s">
        <v>71</v>
      </c>
      <c r="Q8139">
        <v>24.8</v>
      </c>
      <c r="R8139" t="s">
        <v>71</v>
      </c>
      <c r="S8139" t="s">
        <v>173</v>
      </c>
      <c r="T8139" t="s">
        <v>150</v>
      </c>
      <c r="W8139" t="s">
        <v>173</v>
      </c>
      <c r="X8139" t="s">
        <v>150</v>
      </c>
      <c r="AE8139" t="s">
        <v>173</v>
      </c>
      <c r="AF8139" t="s">
        <v>150</v>
      </c>
      <c r="AG8139" t="s">
        <v>173</v>
      </c>
      <c r="AH8139" t="s">
        <v>150</v>
      </c>
      <c r="AS8139" t="s">
        <v>173</v>
      </c>
      <c r="AT8139" t="s">
        <v>150</v>
      </c>
    </row>
    <row r="8140" spans="1:46" x14ac:dyDescent="0.2">
      <c r="A8140" t="s">
        <v>290</v>
      </c>
      <c r="B8140" t="s">
        <v>291</v>
      </c>
      <c r="C8140">
        <f>-70.16480138 / 41.72467122</f>
        <v>-1.6816142423278753</v>
      </c>
      <c r="D8140" t="s">
        <v>292</v>
      </c>
      <c r="E8140" t="s">
        <v>70</v>
      </c>
      <c r="F8140" s="1">
        <v>41885</v>
      </c>
      <c r="G8140">
        <v>4.5</v>
      </c>
      <c r="K8140">
        <v>4.62</v>
      </c>
      <c r="L8140" t="s">
        <v>71</v>
      </c>
      <c r="S8140">
        <v>0.53</v>
      </c>
      <c r="T8140" t="s">
        <v>71</v>
      </c>
      <c r="U8140">
        <v>16.420000000000002</v>
      </c>
      <c r="V8140" t="s">
        <v>71</v>
      </c>
      <c r="W8140">
        <v>28.77</v>
      </c>
      <c r="X8140" t="s">
        <v>71</v>
      </c>
      <c r="Y8140">
        <v>44.5</v>
      </c>
      <c r="AA8140">
        <v>45.61</v>
      </c>
      <c r="AE8140">
        <v>5.0999999999999996</v>
      </c>
      <c r="AF8140" t="s">
        <v>71</v>
      </c>
      <c r="AG8140">
        <v>6.57</v>
      </c>
      <c r="AH8140" t="s">
        <v>71</v>
      </c>
      <c r="AS8140">
        <v>2.7</v>
      </c>
      <c r="AT8140" t="s">
        <v>71</v>
      </c>
    </row>
    <row r="8141" spans="1:46" x14ac:dyDescent="0.2">
      <c r="A8141" t="s">
        <v>290</v>
      </c>
      <c r="B8141" t="s">
        <v>291</v>
      </c>
      <c r="C8141">
        <f>-70.16480138 / 41.72467122</f>
        <v>-1.6816142423278753</v>
      </c>
      <c r="D8141" t="s">
        <v>292</v>
      </c>
      <c r="E8141" t="s">
        <v>70</v>
      </c>
      <c r="F8141" s="1">
        <v>42241</v>
      </c>
      <c r="G8141">
        <v>0.5</v>
      </c>
      <c r="I8141">
        <v>5.8</v>
      </c>
      <c r="J8141" t="s">
        <v>150</v>
      </c>
      <c r="K8141">
        <v>1.6</v>
      </c>
      <c r="L8141" t="s">
        <v>150</v>
      </c>
      <c r="M8141">
        <v>3</v>
      </c>
      <c r="N8141" t="s">
        <v>150</v>
      </c>
      <c r="O8141">
        <v>7.25</v>
      </c>
      <c r="P8141" t="s">
        <v>150</v>
      </c>
      <c r="Q8141">
        <v>27.3</v>
      </c>
      <c r="R8141" t="s">
        <v>150</v>
      </c>
      <c r="S8141">
        <v>0.38</v>
      </c>
      <c r="T8141" t="s">
        <v>150</v>
      </c>
      <c r="U8141">
        <v>11.77</v>
      </c>
      <c r="V8141" t="s">
        <v>150</v>
      </c>
      <c r="W8141">
        <v>28.04</v>
      </c>
      <c r="X8141" t="s">
        <v>150</v>
      </c>
      <c r="Y8141">
        <v>39.700000000000003</v>
      </c>
      <c r="AA8141">
        <v>35.21</v>
      </c>
      <c r="AC8141">
        <v>44.17</v>
      </c>
      <c r="AE8141">
        <v>11.2</v>
      </c>
      <c r="AF8141" t="s">
        <v>150</v>
      </c>
      <c r="AG8141">
        <v>6.65</v>
      </c>
      <c r="AH8141" t="s">
        <v>150</v>
      </c>
      <c r="AS8141">
        <v>0.78</v>
      </c>
      <c r="AT8141" t="s">
        <v>150</v>
      </c>
    </row>
    <row r="8142" spans="1:46" x14ac:dyDescent="0.2">
      <c r="A8142" t="s">
        <v>290</v>
      </c>
      <c r="B8142" t="s">
        <v>291</v>
      </c>
      <c r="C8142">
        <f>-70.16480138 / 41.72467122</f>
        <v>-1.6816142423278753</v>
      </c>
      <c r="D8142" t="s">
        <v>292</v>
      </c>
      <c r="E8142" t="s">
        <v>70</v>
      </c>
      <c r="F8142" s="1">
        <v>42241</v>
      </c>
      <c r="G8142">
        <v>1</v>
      </c>
      <c r="K8142" t="s">
        <v>173</v>
      </c>
      <c r="L8142" t="s">
        <v>150</v>
      </c>
      <c r="O8142">
        <v>7.39</v>
      </c>
      <c r="P8142" t="s">
        <v>150</v>
      </c>
      <c r="Q8142">
        <v>27.3</v>
      </c>
      <c r="R8142" t="s">
        <v>150</v>
      </c>
      <c r="S8142" t="s">
        <v>173</v>
      </c>
      <c r="T8142" t="s">
        <v>150</v>
      </c>
      <c r="W8142" t="s">
        <v>173</v>
      </c>
      <c r="X8142" t="s">
        <v>150</v>
      </c>
      <c r="AE8142" t="s">
        <v>173</v>
      </c>
      <c r="AF8142" t="s">
        <v>150</v>
      </c>
      <c r="AG8142" t="s">
        <v>173</v>
      </c>
      <c r="AH8142" t="s">
        <v>150</v>
      </c>
      <c r="AS8142" t="s">
        <v>173</v>
      </c>
      <c r="AT8142" t="s">
        <v>150</v>
      </c>
    </row>
    <row r="8143" spans="1:46" x14ac:dyDescent="0.2">
      <c r="A8143" t="s">
        <v>290</v>
      </c>
      <c r="B8143" t="s">
        <v>291</v>
      </c>
      <c r="C8143">
        <f>-70.16480138 / 41.72467122</f>
        <v>-1.6816142423278753</v>
      </c>
      <c r="D8143" t="s">
        <v>292</v>
      </c>
      <c r="E8143" t="s">
        <v>70</v>
      </c>
      <c r="F8143" s="1">
        <v>42241</v>
      </c>
      <c r="G8143">
        <v>1.5</v>
      </c>
      <c r="K8143">
        <v>1.18</v>
      </c>
      <c r="L8143" t="s">
        <v>150</v>
      </c>
      <c r="S8143">
        <v>0.31</v>
      </c>
      <c r="T8143" t="s">
        <v>150</v>
      </c>
      <c r="W8143">
        <v>25.21</v>
      </c>
      <c r="X8143" t="s">
        <v>150</v>
      </c>
      <c r="AE8143">
        <v>9.4</v>
      </c>
      <c r="AF8143" t="s">
        <v>150</v>
      </c>
      <c r="AG8143">
        <v>6.68</v>
      </c>
      <c r="AH8143" t="s">
        <v>150</v>
      </c>
      <c r="AS8143">
        <v>0.92</v>
      </c>
      <c r="AT8143" t="s">
        <v>150</v>
      </c>
    </row>
    <row r="8144" spans="1:46" x14ac:dyDescent="0.2">
      <c r="A8144" t="s">
        <v>290</v>
      </c>
      <c r="B8144" t="s">
        <v>291</v>
      </c>
      <c r="C8144">
        <f>-70.16480138 / 41.72467122</f>
        <v>-1.6816142423278753</v>
      </c>
      <c r="D8144" t="s">
        <v>292</v>
      </c>
      <c r="E8144" t="s">
        <v>70</v>
      </c>
      <c r="F8144" s="1">
        <v>42241</v>
      </c>
      <c r="G8144">
        <v>2</v>
      </c>
      <c r="K8144" t="s">
        <v>173</v>
      </c>
      <c r="L8144" t="s">
        <v>150</v>
      </c>
      <c r="O8144">
        <v>7.37</v>
      </c>
      <c r="P8144" t="s">
        <v>150</v>
      </c>
      <c r="Q8144">
        <v>27.3</v>
      </c>
      <c r="R8144" t="s">
        <v>150</v>
      </c>
      <c r="S8144" t="s">
        <v>173</v>
      </c>
      <c r="T8144" t="s">
        <v>150</v>
      </c>
      <c r="W8144" t="s">
        <v>173</v>
      </c>
      <c r="X8144" t="s">
        <v>150</v>
      </c>
      <c r="AE8144" t="s">
        <v>173</v>
      </c>
      <c r="AF8144" t="s">
        <v>150</v>
      </c>
      <c r="AG8144" t="s">
        <v>173</v>
      </c>
      <c r="AH8144" t="s">
        <v>150</v>
      </c>
      <c r="AS8144" t="s">
        <v>173</v>
      </c>
      <c r="AT8144" t="s">
        <v>150</v>
      </c>
    </row>
    <row r="8145" spans="1:58" x14ac:dyDescent="0.2">
      <c r="A8145" t="s">
        <v>290</v>
      </c>
      <c r="B8145" t="s">
        <v>291</v>
      </c>
      <c r="C8145">
        <f>-70.16480138 / 41.72467122</f>
        <v>-1.6816142423278753</v>
      </c>
      <c r="D8145" t="s">
        <v>292</v>
      </c>
      <c r="E8145" t="s">
        <v>70</v>
      </c>
      <c r="F8145" s="1">
        <v>42241</v>
      </c>
      <c r="G8145">
        <v>3</v>
      </c>
      <c r="K8145" t="s">
        <v>173</v>
      </c>
      <c r="L8145" t="s">
        <v>150</v>
      </c>
      <c r="O8145">
        <v>7.16</v>
      </c>
      <c r="P8145" t="s">
        <v>150</v>
      </c>
      <c r="Q8145">
        <v>27.3</v>
      </c>
      <c r="R8145" t="s">
        <v>150</v>
      </c>
      <c r="S8145" t="s">
        <v>173</v>
      </c>
      <c r="T8145" t="s">
        <v>150</v>
      </c>
      <c r="W8145" t="s">
        <v>173</v>
      </c>
      <c r="X8145" t="s">
        <v>150</v>
      </c>
      <c r="AE8145" t="s">
        <v>173</v>
      </c>
      <c r="AF8145" t="s">
        <v>150</v>
      </c>
      <c r="AG8145" t="s">
        <v>173</v>
      </c>
      <c r="AH8145" t="s">
        <v>150</v>
      </c>
      <c r="AS8145" t="s">
        <v>173</v>
      </c>
      <c r="AT8145" t="s">
        <v>150</v>
      </c>
    </row>
    <row r="8146" spans="1:58" x14ac:dyDescent="0.2">
      <c r="A8146" t="s">
        <v>290</v>
      </c>
      <c r="B8146" t="s">
        <v>291</v>
      </c>
      <c r="C8146">
        <f>-70.16480138 / 41.72467122</f>
        <v>-1.6816142423278753</v>
      </c>
      <c r="D8146" t="s">
        <v>292</v>
      </c>
      <c r="E8146" t="s">
        <v>70</v>
      </c>
      <c r="F8146" s="1">
        <v>42241</v>
      </c>
      <c r="G8146">
        <v>4</v>
      </c>
      <c r="K8146" t="s">
        <v>173</v>
      </c>
      <c r="L8146" t="s">
        <v>150</v>
      </c>
      <c r="O8146">
        <v>7.37</v>
      </c>
      <c r="P8146" t="s">
        <v>150</v>
      </c>
      <c r="Q8146">
        <v>27.3</v>
      </c>
      <c r="R8146" t="s">
        <v>150</v>
      </c>
      <c r="S8146" t="s">
        <v>173</v>
      </c>
      <c r="T8146" t="s">
        <v>150</v>
      </c>
      <c r="W8146" t="s">
        <v>173</v>
      </c>
      <c r="X8146" t="s">
        <v>150</v>
      </c>
      <c r="AE8146" t="s">
        <v>173</v>
      </c>
      <c r="AF8146" t="s">
        <v>150</v>
      </c>
      <c r="AG8146" t="s">
        <v>173</v>
      </c>
      <c r="AH8146" t="s">
        <v>150</v>
      </c>
      <c r="AS8146" t="s">
        <v>173</v>
      </c>
      <c r="AT8146" t="s">
        <v>150</v>
      </c>
    </row>
    <row r="8147" spans="1:58" x14ac:dyDescent="0.2">
      <c r="A8147" t="s">
        <v>290</v>
      </c>
      <c r="B8147" t="s">
        <v>291</v>
      </c>
      <c r="C8147">
        <f>-70.16480138 / 41.72467122</f>
        <v>-1.6816142423278753</v>
      </c>
      <c r="D8147" t="s">
        <v>292</v>
      </c>
      <c r="E8147" t="s">
        <v>70</v>
      </c>
      <c r="F8147" s="1">
        <v>42241</v>
      </c>
      <c r="G8147">
        <v>5</v>
      </c>
      <c r="K8147" t="s">
        <v>173</v>
      </c>
      <c r="L8147" t="s">
        <v>150</v>
      </c>
      <c r="O8147">
        <v>1.61</v>
      </c>
      <c r="P8147" t="s">
        <v>150</v>
      </c>
      <c r="Q8147">
        <v>26.4</v>
      </c>
      <c r="R8147" t="s">
        <v>150</v>
      </c>
      <c r="S8147" t="s">
        <v>173</v>
      </c>
      <c r="T8147" t="s">
        <v>150</v>
      </c>
      <c r="W8147" t="s">
        <v>173</v>
      </c>
      <c r="X8147" t="s">
        <v>150</v>
      </c>
      <c r="AE8147" t="s">
        <v>173</v>
      </c>
      <c r="AF8147" t="s">
        <v>150</v>
      </c>
      <c r="AG8147" t="s">
        <v>173</v>
      </c>
      <c r="AH8147" t="s">
        <v>150</v>
      </c>
      <c r="AS8147" t="s">
        <v>173</v>
      </c>
      <c r="AT8147" t="s">
        <v>150</v>
      </c>
    </row>
    <row r="8148" spans="1:58" x14ac:dyDescent="0.2">
      <c r="A8148" t="s">
        <v>290</v>
      </c>
      <c r="B8148" t="s">
        <v>291</v>
      </c>
      <c r="C8148">
        <f>-70.16480138 / 41.72467122</f>
        <v>-1.6816142423278753</v>
      </c>
      <c r="D8148" t="s">
        <v>292</v>
      </c>
      <c r="E8148" t="s">
        <v>70</v>
      </c>
      <c r="F8148" s="1">
        <v>42607</v>
      </c>
      <c r="G8148">
        <v>4.8</v>
      </c>
      <c r="K8148">
        <v>1.29</v>
      </c>
      <c r="L8148" t="s">
        <v>71</v>
      </c>
      <c r="S8148">
        <v>0.28999999999999998</v>
      </c>
      <c r="T8148" t="s">
        <v>71</v>
      </c>
      <c r="U8148">
        <v>8.98</v>
      </c>
      <c r="V8148" t="s">
        <v>71</v>
      </c>
      <c r="W8148">
        <v>47.48</v>
      </c>
      <c r="X8148" t="s">
        <v>71</v>
      </c>
      <c r="Y8148">
        <v>35.799999999999997</v>
      </c>
      <c r="AA8148">
        <v>33.1</v>
      </c>
      <c r="AE8148">
        <v>9.8000000000000007</v>
      </c>
      <c r="AF8148" t="s">
        <v>71</v>
      </c>
      <c r="AG8148">
        <v>6.51</v>
      </c>
      <c r="AH8148" t="s">
        <v>71</v>
      </c>
      <c r="AS8148">
        <v>2.34</v>
      </c>
      <c r="AT8148" t="s">
        <v>71</v>
      </c>
      <c r="BE8148">
        <v>3.62</v>
      </c>
      <c r="BF8148" t="s">
        <v>71</v>
      </c>
    </row>
    <row r="8149" spans="1:58" x14ac:dyDescent="0.2">
      <c r="A8149" t="s">
        <v>296</v>
      </c>
      <c r="B8149" t="s">
        <v>297</v>
      </c>
      <c r="C8149">
        <f>-70.14570047 / 41.7196494</f>
        <v>-1.6813588196165423</v>
      </c>
      <c r="D8149" t="s">
        <v>194</v>
      </c>
      <c r="E8149" t="s">
        <v>70</v>
      </c>
      <c r="F8149" s="1">
        <v>37143</v>
      </c>
      <c r="G8149">
        <v>0.5</v>
      </c>
      <c r="I8149">
        <v>4</v>
      </c>
      <c r="J8149" t="s">
        <v>71</v>
      </c>
      <c r="K8149">
        <v>1.1100000000000001</v>
      </c>
      <c r="L8149" t="s">
        <v>71</v>
      </c>
      <c r="M8149">
        <v>4</v>
      </c>
      <c r="N8149" t="s">
        <v>71</v>
      </c>
      <c r="O8149">
        <v>6.17</v>
      </c>
      <c r="P8149" t="s">
        <v>71</v>
      </c>
      <c r="Q8149">
        <v>21.2</v>
      </c>
      <c r="R8149" t="s">
        <v>71</v>
      </c>
      <c r="S8149">
        <v>0.25</v>
      </c>
      <c r="T8149" t="s">
        <v>71</v>
      </c>
      <c r="U8149">
        <v>7.74</v>
      </c>
      <c r="V8149" t="s">
        <v>71</v>
      </c>
      <c r="W8149">
        <v>14.5</v>
      </c>
      <c r="X8149" t="s">
        <v>71</v>
      </c>
      <c r="Y8149">
        <v>33.659999999999997</v>
      </c>
      <c r="AA8149">
        <v>31.62</v>
      </c>
      <c r="AC8149">
        <v>40.020000000000003</v>
      </c>
      <c r="AE8149">
        <v>1.8</v>
      </c>
      <c r="AF8149" t="s">
        <v>71</v>
      </c>
      <c r="AG8149">
        <v>5.75</v>
      </c>
      <c r="AH8149" t="s">
        <v>71</v>
      </c>
      <c r="AS8149">
        <v>0.28000000000000003</v>
      </c>
      <c r="AT8149" t="s">
        <v>71</v>
      </c>
    </row>
    <row r="8150" spans="1:58" x14ac:dyDescent="0.2">
      <c r="A8150" t="s">
        <v>296</v>
      </c>
      <c r="B8150" t="s">
        <v>297</v>
      </c>
      <c r="C8150">
        <f>-70.14570047 / 41.7196494</f>
        <v>-1.6813588196165423</v>
      </c>
      <c r="D8150" t="s">
        <v>194</v>
      </c>
      <c r="E8150" t="s">
        <v>70</v>
      </c>
      <c r="F8150" s="1">
        <v>37143</v>
      </c>
      <c r="G8150">
        <v>1</v>
      </c>
      <c r="O8150">
        <v>6.34</v>
      </c>
      <c r="P8150" t="s">
        <v>71</v>
      </c>
      <c r="Q8150">
        <v>21.2</v>
      </c>
      <c r="R8150" t="s">
        <v>71</v>
      </c>
    </row>
    <row r="8151" spans="1:58" x14ac:dyDescent="0.2">
      <c r="A8151" t="s">
        <v>296</v>
      </c>
      <c r="B8151" t="s">
        <v>297</v>
      </c>
      <c r="C8151">
        <f>-70.14570047 / 41.7196494</f>
        <v>-1.6813588196165423</v>
      </c>
      <c r="D8151" t="s">
        <v>194</v>
      </c>
      <c r="E8151" t="s">
        <v>70</v>
      </c>
      <c r="F8151" s="1">
        <v>37143</v>
      </c>
      <c r="G8151">
        <v>2</v>
      </c>
      <c r="O8151">
        <v>6.36</v>
      </c>
      <c r="P8151" t="s">
        <v>71</v>
      </c>
      <c r="Q8151">
        <v>21.2</v>
      </c>
      <c r="R8151" t="s">
        <v>71</v>
      </c>
    </row>
    <row r="8152" spans="1:58" x14ac:dyDescent="0.2">
      <c r="A8152" t="s">
        <v>296</v>
      </c>
      <c r="B8152" t="s">
        <v>297</v>
      </c>
      <c r="C8152">
        <f>-70.14570047 / 41.7196494</f>
        <v>-1.6813588196165423</v>
      </c>
      <c r="D8152" t="s">
        <v>194</v>
      </c>
      <c r="E8152" t="s">
        <v>70</v>
      </c>
      <c r="F8152" s="1">
        <v>37143</v>
      </c>
      <c r="G8152">
        <v>3</v>
      </c>
      <c r="K8152">
        <v>0.74</v>
      </c>
      <c r="L8152" t="s">
        <v>71</v>
      </c>
      <c r="O8152">
        <v>6.3</v>
      </c>
      <c r="P8152" t="s">
        <v>71</v>
      </c>
      <c r="Q8152">
        <v>21.2</v>
      </c>
      <c r="R8152" t="s">
        <v>71</v>
      </c>
      <c r="S8152">
        <v>0.25</v>
      </c>
      <c r="T8152" t="s">
        <v>71</v>
      </c>
      <c r="U8152">
        <v>7.74</v>
      </c>
      <c r="V8152" t="s">
        <v>71</v>
      </c>
      <c r="W8152">
        <v>15.2</v>
      </c>
      <c r="X8152" t="s">
        <v>71</v>
      </c>
      <c r="Y8152">
        <v>33.659999999999997</v>
      </c>
      <c r="AA8152">
        <v>27.65</v>
      </c>
      <c r="AE8152">
        <v>1.8</v>
      </c>
      <c r="AF8152" t="s">
        <v>71</v>
      </c>
      <c r="AG8152">
        <v>5.84</v>
      </c>
      <c r="AH8152" t="s">
        <v>71</v>
      </c>
      <c r="AS8152">
        <v>0.31</v>
      </c>
      <c r="AT8152" t="s">
        <v>71</v>
      </c>
    </row>
    <row r="8153" spans="1:58" x14ac:dyDescent="0.2">
      <c r="A8153" t="s">
        <v>296</v>
      </c>
      <c r="B8153" t="s">
        <v>297</v>
      </c>
      <c r="C8153">
        <f>-70.14570047 / 41.7196494</f>
        <v>-1.6813588196165423</v>
      </c>
      <c r="D8153" t="s">
        <v>194</v>
      </c>
      <c r="E8153" t="s">
        <v>70</v>
      </c>
      <c r="F8153" s="1">
        <v>37873</v>
      </c>
      <c r="G8153">
        <v>0.5</v>
      </c>
      <c r="I8153">
        <v>4</v>
      </c>
      <c r="J8153" t="s">
        <v>71</v>
      </c>
      <c r="K8153">
        <v>2.2999999999999998</v>
      </c>
      <c r="L8153" t="s">
        <v>71</v>
      </c>
      <c r="M8153">
        <v>3.79</v>
      </c>
      <c r="N8153" t="s">
        <v>71</v>
      </c>
      <c r="O8153">
        <v>6.22</v>
      </c>
      <c r="P8153" t="s">
        <v>71</v>
      </c>
      <c r="Q8153">
        <v>26.75</v>
      </c>
      <c r="R8153" t="s">
        <v>71</v>
      </c>
      <c r="S8153">
        <v>0.05</v>
      </c>
      <c r="T8153" t="s">
        <v>71</v>
      </c>
      <c r="U8153">
        <v>1.55</v>
      </c>
      <c r="V8153" t="s">
        <v>71</v>
      </c>
      <c r="W8153">
        <v>30.3</v>
      </c>
      <c r="X8153" t="s">
        <v>71</v>
      </c>
      <c r="Y8153">
        <v>10.47</v>
      </c>
      <c r="AA8153">
        <v>38.770000000000003</v>
      </c>
      <c r="AC8153">
        <v>40.799999999999997</v>
      </c>
      <c r="AE8153">
        <v>0.26</v>
      </c>
      <c r="AF8153" t="s">
        <v>71</v>
      </c>
      <c r="AG8153">
        <v>5.89</v>
      </c>
      <c r="AH8153" t="s">
        <v>71</v>
      </c>
      <c r="AS8153">
        <v>2.0099999999999998</v>
      </c>
      <c r="AT8153" t="s">
        <v>71</v>
      </c>
    </row>
    <row r="8154" spans="1:58" x14ac:dyDescent="0.2">
      <c r="A8154" t="s">
        <v>296</v>
      </c>
      <c r="B8154" t="s">
        <v>297</v>
      </c>
      <c r="C8154">
        <f>-70.14570047 / 41.7196494</f>
        <v>-1.6813588196165423</v>
      </c>
      <c r="D8154" t="s">
        <v>194</v>
      </c>
      <c r="E8154" t="s">
        <v>70</v>
      </c>
      <c r="F8154" s="1">
        <v>37873</v>
      </c>
      <c r="G8154">
        <v>1.5</v>
      </c>
      <c r="O8154">
        <v>5.97</v>
      </c>
      <c r="P8154" t="s">
        <v>71</v>
      </c>
      <c r="Q8154">
        <v>26.63</v>
      </c>
      <c r="R8154" t="s">
        <v>71</v>
      </c>
    </row>
    <row r="8155" spans="1:58" x14ac:dyDescent="0.2">
      <c r="A8155" t="s">
        <v>296</v>
      </c>
      <c r="B8155" t="s">
        <v>297</v>
      </c>
      <c r="C8155">
        <f>-70.14570047 / 41.7196494</f>
        <v>-1.6813588196165423</v>
      </c>
      <c r="D8155" t="s">
        <v>194</v>
      </c>
      <c r="E8155" t="s">
        <v>70</v>
      </c>
      <c r="F8155" s="1">
        <v>37873</v>
      </c>
      <c r="G8155">
        <v>2.5</v>
      </c>
      <c r="O8155">
        <v>5.95</v>
      </c>
      <c r="P8155" t="s">
        <v>71</v>
      </c>
      <c r="Q8155">
        <v>26.5</v>
      </c>
      <c r="R8155" t="s">
        <v>71</v>
      </c>
    </row>
    <row r="8156" spans="1:58" x14ac:dyDescent="0.2">
      <c r="A8156" t="s">
        <v>296</v>
      </c>
      <c r="B8156" t="s">
        <v>297</v>
      </c>
      <c r="C8156">
        <f>-70.14570047 / 41.7196494</f>
        <v>-1.6813588196165423</v>
      </c>
      <c r="D8156" t="s">
        <v>194</v>
      </c>
      <c r="E8156" t="s">
        <v>70</v>
      </c>
      <c r="F8156" s="1">
        <v>37873</v>
      </c>
      <c r="G8156">
        <v>3</v>
      </c>
      <c r="K8156">
        <v>0.63</v>
      </c>
      <c r="L8156" t="s">
        <v>71</v>
      </c>
      <c r="O8156">
        <v>5.92</v>
      </c>
      <c r="P8156" t="s">
        <v>71</v>
      </c>
      <c r="Q8156">
        <v>26.46</v>
      </c>
      <c r="R8156" t="s">
        <v>71</v>
      </c>
      <c r="S8156">
        <v>0.2</v>
      </c>
      <c r="T8156" t="s">
        <v>71</v>
      </c>
      <c r="U8156">
        <v>6.19</v>
      </c>
      <c r="V8156" t="s">
        <v>71</v>
      </c>
      <c r="W8156">
        <v>28</v>
      </c>
      <c r="X8156" t="s">
        <v>71</v>
      </c>
      <c r="Y8156">
        <v>30.44</v>
      </c>
      <c r="AA8156">
        <v>26.07</v>
      </c>
      <c r="AE8156">
        <v>0.27</v>
      </c>
      <c r="AF8156" t="s">
        <v>71</v>
      </c>
      <c r="AG8156">
        <v>5.86</v>
      </c>
      <c r="AH8156" t="s">
        <v>71</v>
      </c>
      <c r="AS8156">
        <v>3.83</v>
      </c>
      <c r="AT8156" t="s">
        <v>71</v>
      </c>
    </row>
    <row r="8157" spans="1:58" x14ac:dyDescent="0.2">
      <c r="A8157" t="s">
        <v>296</v>
      </c>
      <c r="B8157" t="s">
        <v>297</v>
      </c>
      <c r="C8157">
        <f>-70.14570047 / 41.7196494</f>
        <v>-1.6813588196165423</v>
      </c>
      <c r="D8157" t="s">
        <v>194</v>
      </c>
      <c r="E8157" t="s">
        <v>70</v>
      </c>
      <c r="F8157" s="1">
        <v>38223</v>
      </c>
      <c r="G8157">
        <v>0.5</v>
      </c>
      <c r="I8157">
        <v>4.45</v>
      </c>
      <c r="J8157" t="s">
        <v>71</v>
      </c>
      <c r="M8157">
        <v>4.45</v>
      </c>
      <c r="N8157" t="s">
        <v>71</v>
      </c>
      <c r="O8157">
        <v>7.95</v>
      </c>
      <c r="P8157" t="s">
        <v>71</v>
      </c>
      <c r="Q8157">
        <v>24.2</v>
      </c>
      <c r="R8157" t="s">
        <v>71</v>
      </c>
      <c r="S8157">
        <v>0.46</v>
      </c>
      <c r="T8157" t="s">
        <v>71</v>
      </c>
      <c r="U8157">
        <v>14.25</v>
      </c>
      <c r="V8157" t="s">
        <v>71</v>
      </c>
      <c r="W8157">
        <v>20.83</v>
      </c>
      <c r="X8157" t="s">
        <v>71</v>
      </c>
      <c r="Y8157">
        <v>42.46</v>
      </c>
      <c r="AC8157">
        <v>38.49</v>
      </c>
      <c r="AE8157">
        <v>5.85</v>
      </c>
      <c r="AF8157" t="s">
        <v>71</v>
      </c>
      <c r="AG8157">
        <v>6.23</v>
      </c>
      <c r="AH8157" t="s">
        <v>71</v>
      </c>
    </row>
    <row r="8158" spans="1:58" x14ac:dyDescent="0.2">
      <c r="A8158" t="s">
        <v>296</v>
      </c>
      <c r="B8158" t="s">
        <v>297</v>
      </c>
      <c r="C8158">
        <f>-70.14570047 / 41.7196494</f>
        <v>-1.6813588196165423</v>
      </c>
      <c r="D8158" t="s">
        <v>194</v>
      </c>
      <c r="E8158" t="s">
        <v>70</v>
      </c>
      <c r="F8158" s="1">
        <v>38223</v>
      </c>
      <c r="G8158">
        <v>1.5</v>
      </c>
      <c r="O8158">
        <v>7.76</v>
      </c>
      <c r="P8158" t="s">
        <v>71</v>
      </c>
      <c r="Q8158">
        <v>24.16</v>
      </c>
      <c r="R8158" t="s">
        <v>71</v>
      </c>
    </row>
    <row r="8159" spans="1:58" x14ac:dyDescent="0.2">
      <c r="A8159" t="s">
        <v>296</v>
      </c>
      <c r="B8159" t="s">
        <v>297</v>
      </c>
      <c r="C8159">
        <f>-70.14570047 / 41.7196494</f>
        <v>-1.6813588196165423</v>
      </c>
      <c r="D8159" t="s">
        <v>194</v>
      </c>
      <c r="E8159" t="s">
        <v>70</v>
      </c>
      <c r="F8159" s="1">
        <v>38223</v>
      </c>
      <c r="G8159">
        <v>2.5</v>
      </c>
      <c r="O8159">
        <v>7.84</v>
      </c>
      <c r="P8159" t="s">
        <v>71</v>
      </c>
      <c r="Q8159">
        <v>24.11</v>
      </c>
      <c r="R8159" t="s">
        <v>71</v>
      </c>
    </row>
    <row r="8160" spans="1:58" x14ac:dyDescent="0.2">
      <c r="A8160" t="s">
        <v>296</v>
      </c>
      <c r="B8160" t="s">
        <v>297</v>
      </c>
      <c r="C8160">
        <f>-70.14570047 / 41.7196494</f>
        <v>-1.6813588196165423</v>
      </c>
      <c r="D8160" t="s">
        <v>194</v>
      </c>
      <c r="E8160" t="s">
        <v>70</v>
      </c>
      <c r="F8160" s="1">
        <v>38223</v>
      </c>
      <c r="G8160">
        <v>3.5</v>
      </c>
      <c r="K8160">
        <v>3</v>
      </c>
      <c r="L8160" t="s">
        <v>71</v>
      </c>
      <c r="O8160">
        <v>6.82</v>
      </c>
      <c r="P8160" t="s">
        <v>71</v>
      </c>
      <c r="Q8160">
        <v>24.08</v>
      </c>
      <c r="R8160" t="s">
        <v>71</v>
      </c>
      <c r="S8160">
        <v>0.42</v>
      </c>
      <c r="T8160" t="s">
        <v>71</v>
      </c>
      <c r="U8160">
        <v>13.01</v>
      </c>
      <c r="V8160" t="s">
        <v>71</v>
      </c>
      <c r="W8160">
        <v>26.19</v>
      </c>
      <c r="X8160" t="s">
        <v>71</v>
      </c>
      <c r="Y8160">
        <v>41.15</v>
      </c>
      <c r="AA8160">
        <v>41.38</v>
      </c>
      <c r="AE8160">
        <v>5.85</v>
      </c>
      <c r="AF8160" t="s">
        <v>71</v>
      </c>
      <c r="AG8160">
        <v>6.18</v>
      </c>
      <c r="AH8160" t="s">
        <v>71</v>
      </c>
      <c r="AS8160">
        <v>1.3</v>
      </c>
      <c r="AT8160" t="s">
        <v>71</v>
      </c>
    </row>
    <row r="8161" spans="1:46" x14ac:dyDescent="0.2">
      <c r="A8161" t="s">
        <v>296</v>
      </c>
      <c r="B8161" t="s">
        <v>297</v>
      </c>
      <c r="C8161">
        <f>-70.14570047 / 41.7196494</f>
        <v>-1.6813588196165423</v>
      </c>
      <c r="D8161" t="s">
        <v>194</v>
      </c>
      <c r="E8161" t="s">
        <v>70</v>
      </c>
      <c r="F8161" s="1">
        <v>38238</v>
      </c>
      <c r="G8161">
        <v>0.5</v>
      </c>
      <c r="I8161">
        <v>4.4000000000000004</v>
      </c>
      <c r="J8161" t="s">
        <v>71</v>
      </c>
      <c r="M8161">
        <v>4.4000000000000004</v>
      </c>
      <c r="N8161" t="s">
        <v>71</v>
      </c>
      <c r="O8161">
        <v>8.43</v>
      </c>
      <c r="P8161" t="s">
        <v>71</v>
      </c>
      <c r="Q8161">
        <v>24.43</v>
      </c>
      <c r="R8161" t="s">
        <v>71</v>
      </c>
      <c r="S8161">
        <v>0.24</v>
      </c>
      <c r="T8161" t="s">
        <v>71</v>
      </c>
      <c r="U8161">
        <v>7.43</v>
      </c>
      <c r="V8161" t="s">
        <v>71</v>
      </c>
      <c r="W8161">
        <v>21.52</v>
      </c>
      <c r="X8161" t="s">
        <v>71</v>
      </c>
      <c r="Y8161">
        <v>33.07</v>
      </c>
      <c r="AC8161">
        <v>38.65</v>
      </c>
      <c r="AE8161">
        <v>6.05</v>
      </c>
      <c r="AF8161" t="s">
        <v>71</v>
      </c>
      <c r="AG8161">
        <v>6.38</v>
      </c>
      <c r="AH8161" t="s">
        <v>71</v>
      </c>
      <c r="AS8161">
        <v>0.54</v>
      </c>
      <c r="AT8161" t="s">
        <v>71</v>
      </c>
    </row>
    <row r="8162" spans="1:46" x14ac:dyDescent="0.2">
      <c r="A8162" t="s">
        <v>296</v>
      </c>
      <c r="B8162" t="s">
        <v>297</v>
      </c>
      <c r="C8162">
        <f>-70.14570047 / 41.7196494</f>
        <v>-1.6813588196165423</v>
      </c>
      <c r="D8162" t="s">
        <v>194</v>
      </c>
      <c r="E8162" t="s">
        <v>70</v>
      </c>
      <c r="F8162" s="1">
        <v>38238</v>
      </c>
      <c r="G8162">
        <v>1.5</v>
      </c>
      <c r="O8162">
        <v>8.11</v>
      </c>
      <c r="P8162" t="s">
        <v>71</v>
      </c>
      <c r="Q8162">
        <v>24.08</v>
      </c>
      <c r="R8162" t="s">
        <v>71</v>
      </c>
    </row>
    <row r="8163" spans="1:46" x14ac:dyDescent="0.2">
      <c r="A8163" t="s">
        <v>296</v>
      </c>
      <c r="B8163" t="s">
        <v>297</v>
      </c>
      <c r="C8163">
        <f>-70.14570047 / 41.7196494</f>
        <v>-1.6813588196165423</v>
      </c>
      <c r="D8163" t="s">
        <v>194</v>
      </c>
      <c r="E8163" t="s">
        <v>70</v>
      </c>
      <c r="F8163" s="1">
        <v>38238</v>
      </c>
      <c r="G8163">
        <v>2.5</v>
      </c>
      <c r="O8163">
        <v>8.02</v>
      </c>
      <c r="P8163" t="s">
        <v>71</v>
      </c>
      <c r="Q8163">
        <v>23.87</v>
      </c>
      <c r="R8163" t="s">
        <v>71</v>
      </c>
    </row>
    <row r="8164" spans="1:46" x14ac:dyDescent="0.2">
      <c r="A8164" t="s">
        <v>296</v>
      </c>
      <c r="B8164" t="s">
        <v>297</v>
      </c>
      <c r="C8164">
        <f>-70.14570047 / 41.7196494</f>
        <v>-1.6813588196165423</v>
      </c>
      <c r="D8164" t="s">
        <v>194</v>
      </c>
      <c r="E8164" t="s">
        <v>70</v>
      </c>
      <c r="F8164" s="1">
        <v>38238</v>
      </c>
      <c r="G8164">
        <v>3.4</v>
      </c>
      <c r="K8164">
        <v>2.1</v>
      </c>
      <c r="L8164" t="s">
        <v>71</v>
      </c>
      <c r="O8164">
        <v>7.98</v>
      </c>
      <c r="P8164" t="s">
        <v>71</v>
      </c>
      <c r="Q8164">
        <v>23.74</v>
      </c>
      <c r="R8164" t="s">
        <v>71</v>
      </c>
      <c r="S8164">
        <v>0.28000000000000003</v>
      </c>
      <c r="T8164" t="s">
        <v>71</v>
      </c>
      <c r="U8164">
        <v>8.67</v>
      </c>
      <c r="V8164" t="s">
        <v>71</v>
      </c>
      <c r="W8164">
        <v>24.87</v>
      </c>
      <c r="X8164" t="s">
        <v>71</v>
      </c>
      <c r="Y8164">
        <v>35.299999999999997</v>
      </c>
      <c r="AA8164">
        <v>37.880000000000003</v>
      </c>
      <c r="AE8164">
        <v>5.85</v>
      </c>
      <c r="AF8164" t="s">
        <v>71</v>
      </c>
      <c r="AG8164">
        <v>6.26</v>
      </c>
      <c r="AH8164" t="s">
        <v>71</v>
      </c>
      <c r="AS8164">
        <v>1.3</v>
      </c>
      <c r="AT8164" t="s">
        <v>71</v>
      </c>
    </row>
    <row r="8165" spans="1:46" x14ac:dyDescent="0.2">
      <c r="A8165" t="s">
        <v>296</v>
      </c>
      <c r="B8165" t="s">
        <v>297</v>
      </c>
      <c r="C8165">
        <f>-70.14570047 / 41.7196494</f>
        <v>-1.6813588196165423</v>
      </c>
      <c r="D8165" t="s">
        <v>194</v>
      </c>
      <c r="E8165" t="s">
        <v>70</v>
      </c>
      <c r="F8165" s="1">
        <v>38581</v>
      </c>
      <c r="G8165">
        <v>0.5</v>
      </c>
      <c r="I8165">
        <v>4.9000000000000004</v>
      </c>
      <c r="J8165" t="s">
        <v>71</v>
      </c>
      <c r="K8165">
        <v>1.07</v>
      </c>
      <c r="L8165" t="s">
        <v>71</v>
      </c>
      <c r="M8165">
        <v>4.9000000000000004</v>
      </c>
      <c r="N8165" t="s">
        <v>71</v>
      </c>
      <c r="O8165">
        <v>6.69</v>
      </c>
      <c r="P8165" t="s">
        <v>71</v>
      </c>
      <c r="Q8165">
        <v>26.53</v>
      </c>
      <c r="R8165" t="s">
        <v>71</v>
      </c>
      <c r="S8165">
        <v>0.2</v>
      </c>
      <c r="T8165" t="s">
        <v>71</v>
      </c>
      <c r="U8165">
        <v>6.19</v>
      </c>
      <c r="V8165" t="s">
        <v>71</v>
      </c>
      <c r="W8165">
        <v>23.04</v>
      </c>
      <c r="X8165" t="s">
        <v>71</v>
      </c>
      <c r="Y8165">
        <v>30.44</v>
      </c>
      <c r="AA8165">
        <v>31.26</v>
      </c>
      <c r="AC8165">
        <v>37.1</v>
      </c>
      <c r="AE8165">
        <v>6.46</v>
      </c>
      <c r="AF8165" t="s">
        <v>71</v>
      </c>
      <c r="AG8165">
        <v>5.87</v>
      </c>
      <c r="AH8165" t="s">
        <v>71</v>
      </c>
      <c r="AS8165">
        <v>0.48</v>
      </c>
      <c r="AT8165" t="s">
        <v>71</v>
      </c>
    </row>
    <row r="8166" spans="1:46" x14ac:dyDescent="0.2">
      <c r="A8166" t="s">
        <v>296</v>
      </c>
      <c r="B8166" t="s">
        <v>297</v>
      </c>
      <c r="C8166">
        <f>-70.14570047 / 41.7196494</f>
        <v>-1.6813588196165423</v>
      </c>
      <c r="D8166" t="s">
        <v>194</v>
      </c>
      <c r="E8166" t="s">
        <v>70</v>
      </c>
      <c r="F8166" s="1">
        <v>38581</v>
      </c>
      <c r="G8166">
        <v>1.5</v>
      </c>
      <c r="O8166">
        <v>6.71</v>
      </c>
      <c r="P8166" t="s">
        <v>71</v>
      </c>
      <c r="Q8166">
        <v>26.44</v>
      </c>
      <c r="R8166" t="s">
        <v>71</v>
      </c>
    </row>
    <row r="8167" spans="1:46" x14ac:dyDescent="0.2">
      <c r="A8167" t="s">
        <v>296</v>
      </c>
      <c r="B8167" t="s">
        <v>297</v>
      </c>
      <c r="C8167">
        <f>-70.14570047 / 41.7196494</f>
        <v>-1.6813588196165423</v>
      </c>
      <c r="D8167" t="s">
        <v>194</v>
      </c>
      <c r="E8167" t="s">
        <v>70</v>
      </c>
      <c r="F8167" s="1">
        <v>38581</v>
      </c>
      <c r="G8167">
        <v>2.5</v>
      </c>
      <c r="O8167">
        <v>6.52</v>
      </c>
      <c r="P8167" t="s">
        <v>71</v>
      </c>
      <c r="Q8167">
        <v>26.15</v>
      </c>
      <c r="R8167" t="s">
        <v>71</v>
      </c>
    </row>
    <row r="8168" spans="1:46" x14ac:dyDescent="0.2">
      <c r="A8168" t="s">
        <v>296</v>
      </c>
      <c r="B8168" t="s">
        <v>297</v>
      </c>
      <c r="C8168">
        <f>-70.14570047 / 41.7196494</f>
        <v>-1.6813588196165423</v>
      </c>
      <c r="D8168" t="s">
        <v>194</v>
      </c>
      <c r="E8168" t="s">
        <v>70</v>
      </c>
      <c r="F8168" s="1">
        <v>38581</v>
      </c>
      <c r="G8168">
        <v>3.5</v>
      </c>
      <c r="O8168">
        <v>6.45</v>
      </c>
      <c r="P8168" t="s">
        <v>71</v>
      </c>
      <c r="Q8168">
        <v>26.03</v>
      </c>
      <c r="R8168" t="s">
        <v>71</v>
      </c>
    </row>
    <row r="8169" spans="1:46" x14ac:dyDescent="0.2">
      <c r="A8169" t="s">
        <v>296</v>
      </c>
      <c r="B8169" t="s">
        <v>297</v>
      </c>
      <c r="C8169">
        <f>-70.14570047 / 41.7196494</f>
        <v>-1.6813588196165423</v>
      </c>
      <c r="D8169" t="s">
        <v>194</v>
      </c>
      <c r="E8169" t="s">
        <v>70</v>
      </c>
      <c r="F8169" s="1">
        <v>38581</v>
      </c>
      <c r="G8169">
        <v>3.9</v>
      </c>
      <c r="K8169">
        <v>2.2400000000000002</v>
      </c>
      <c r="L8169" t="s">
        <v>71</v>
      </c>
      <c r="O8169">
        <v>9.17</v>
      </c>
      <c r="P8169" t="s">
        <v>71</v>
      </c>
      <c r="Q8169">
        <v>25.13</v>
      </c>
      <c r="R8169" t="s">
        <v>71</v>
      </c>
      <c r="S8169">
        <v>1.3</v>
      </c>
      <c r="T8169" t="s">
        <v>71</v>
      </c>
      <c r="U8169">
        <v>40.270000000000003</v>
      </c>
      <c r="V8169" t="s">
        <v>71</v>
      </c>
      <c r="W8169">
        <v>22.18</v>
      </c>
      <c r="X8169" t="s">
        <v>71</v>
      </c>
      <c r="Y8169">
        <v>57.44</v>
      </c>
      <c r="AA8169">
        <v>38.51</v>
      </c>
      <c r="AE8169">
        <v>8.27</v>
      </c>
      <c r="AF8169" t="s">
        <v>71</v>
      </c>
      <c r="AG8169">
        <v>5.9</v>
      </c>
      <c r="AH8169" t="s">
        <v>71</v>
      </c>
      <c r="AS8169">
        <v>0.8</v>
      </c>
      <c r="AT8169" t="s">
        <v>71</v>
      </c>
    </row>
    <row r="8170" spans="1:46" x14ac:dyDescent="0.2">
      <c r="A8170" t="s">
        <v>296</v>
      </c>
      <c r="B8170" t="s">
        <v>297</v>
      </c>
      <c r="C8170">
        <f>-70.14570047 / 41.7196494</f>
        <v>-1.6813588196165423</v>
      </c>
      <c r="D8170" t="s">
        <v>194</v>
      </c>
      <c r="E8170" t="s">
        <v>70</v>
      </c>
      <c r="F8170" s="1">
        <v>38616</v>
      </c>
      <c r="G8170">
        <v>0.5</v>
      </c>
      <c r="I8170">
        <v>4.9000000000000004</v>
      </c>
      <c r="J8170" t="s">
        <v>71</v>
      </c>
      <c r="K8170">
        <v>1.38</v>
      </c>
      <c r="L8170" t="s">
        <v>71</v>
      </c>
      <c r="M8170">
        <v>4.9000000000000004</v>
      </c>
      <c r="N8170" t="s">
        <v>71</v>
      </c>
      <c r="O8170">
        <v>7.34</v>
      </c>
      <c r="P8170" t="s">
        <v>71</v>
      </c>
      <c r="Q8170">
        <v>22.98</v>
      </c>
      <c r="R8170" t="s">
        <v>71</v>
      </c>
      <c r="S8170">
        <v>0.2</v>
      </c>
      <c r="T8170" t="s">
        <v>71</v>
      </c>
      <c r="U8170">
        <v>6.19</v>
      </c>
      <c r="V8170" t="s">
        <v>71</v>
      </c>
      <c r="W8170">
        <v>21.76</v>
      </c>
      <c r="X8170" t="s">
        <v>71</v>
      </c>
      <c r="Y8170">
        <v>30.44</v>
      </c>
      <c r="AA8170">
        <v>33.76</v>
      </c>
      <c r="AC8170">
        <v>37.1</v>
      </c>
      <c r="AE8170">
        <v>7.47</v>
      </c>
      <c r="AF8170" t="s">
        <v>71</v>
      </c>
      <c r="AG8170">
        <v>6.3</v>
      </c>
      <c r="AH8170" t="s">
        <v>71</v>
      </c>
      <c r="AS8170">
        <v>1.03</v>
      </c>
      <c r="AT8170" t="s">
        <v>71</v>
      </c>
    </row>
    <row r="8171" spans="1:46" x14ac:dyDescent="0.2">
      <c r="A8171" t="s">
        <v>296</v>
      </c>
      <c r="B8171" t="s">
        <v>297</v>
      </c>
      <c r="C8171">
        <f>-70.14570047 / 41.7196494</f>
        <v>-1.6813588196165423</v>
      </c>
      <c r="D8171" t="s">
        <v>194</v>
      </c>
      <c r="E8171" t="s">
        <v>70</v>
      </c>
      <c r="F8171" s="1">
        <v>38616</v>
      </c>
      <c r="G8171">
        <v>1.5</v>
      </c>
      <c r="O8171">
        <v>7.42</v>
      </c>
      <c r="P8171" t="s">
        <v>71</v>
      </c>
      <c r="Q8171">
        <v>22.99</v>
      </c>
      <c r="R8171" t="s">
        <v>71</v>
      </c>
    </row>
    <row r="8172" spans="1:46" x14ac:dyDescent="0.2">
      <c r="A8172" t="s">
        <v>296</v>
      </c>
      <c r="B8172" t="s">
        <v>297</v>
      </c>
      <c r="C8172">
        <f>-70.14570047 / 41.7196494</f>
        <v>-1.6813588196165423</v>
      </c>
      <c r="D8172" t="s">
        <v>194</v>
      </c>
      <c r="E8172" t="s">
        <v>70</v>
      </c>
      <c r="F8172" s="1">
        <v>38616</v>
      </c>
      <c r="G8172">
        <v>2.5</v>
      </c>
      <c r="O8172">
        <v>7.47</v>
      </c>
      <c r="P8172" t="s">
        <v>71</v>
      </c>
      <c r="Q8172">
        <v>22.95</v>
      </c>
      <c r="R8172" t="s">
        <v>71</v>
      </c>
    </row>
    <row r="8173" spans="1:46" x14ac:dyDescent="0.2">
      <c r="A8173" t="s">
        <v>296</v>
      </c>
      <c r="B8173" t="s">
        <v>297</v>
      </c>
      <c r="C8173">
        <f>-70.14570047 / 41.7196494</f>
        <v>-1.6813588196165423</v>
      </c>
      <c r="D8173" t="s">
        <v>194</v>
      </c>
      <c r="E8173" t="s">
        <v>70</v>
      </c>
      <c r="F8173" s="1">
        <v>38616</v>
      </c>
      <c r="G8173">
        <v>3.5</v>
      </c>
      <c r="O8173">
        <v>7.45</v>
      </c>
      <c r="P8173" t="s">
        <v>71</v>
      </c>
      <c r="Q8173">
        <v>22.91</v>
      </c>
      <c r="R8173" t="s">
        <v>71</v>
      </c>
    </row>
    <row r="8174" spans="1:46" x14ac:dyDescent="0.2">
      <c r="A8174" t="s">
        <v>296</v>
      </c>
      <c r="B8174" t="s">
        <v>297</v>
      </c>
      <c r="C8174">
        <f>-70.14570047 / 41.7196494</f>
        <v>-1.6813588196165423</v>
      </c>
      <c r="D8174" t="s">
        <v>194</v>
      </c>
      <c r="E8174" t="s">
        <v>70</v>
      </c>
      <c r="F8174" s="1">
        <v>38616</v>
      </c>
      <c r="G8174">
        <v>3.9</v>
      </c>
      <c r="K8174">
        <v>1.22</v>
      </c>
      <c r="L8174" t="s">
        <v>71</v>
      </c>
      <c r="O8174">
        <v>7.4</v>
      </c>
      <c r="P8174" t="s">
        <v>71</v>
      </c>
      <c r="Q8174">
        <v>22.89</v>
      </c>
      <c r="R8174" t="s">
        <v>71</v>
      </c>
      <c r="S8174">
        <v>0.3</v>
      </c>
      <c r="T8174" t="s">
        <v>71</v>
      </c>
      <c r="U8174">
        <v>9.2899999999999991</v>
      </c>
      <c r="V8174" t="s">
        <v>71</v>
      </c>
      <c r="W8174">
        <v>23.04</v>
      </c>
      <c r="X8174" t="s">
        <v>71</v>
      </c>
      <c r="Y8174">
        <v>36.29</v>
      </c>
      <c r="AA8174">
        <v>32.549999999999997</v>
      </c>
      <c r="AE8174">
        <v>7.26</v>
      </c>
      <c r="AF8174" t="s">
        <v>71</v>
      </c>
      <c r="AG8174">
        <v>6.3</v>
      </c>
      <c r="AH8174" t="s">
        <v>71</v>
      </c>
      <c r="AS8174">
        <v>0.88</v>
      </c>
      <c r="AT8174" t="s">
        <v>71</v>
      </c>
    </row>
    <row r="8175" spans="1:46" x14ac:dyDescent="0.2">
      <c r="A8175" t="s">
        <v>296</v>
      </c>
      <c r="B8175" t="s">
        <v>297</v>
      </c>
      <c r="C8175">
        <f>-70.14570047 / 41.7196494</f>
        <v>-1.6813588196165423</v>
      </c>
      <c r="D8175" t="s">
        <v>194</v>
      </c>
      <c r="E8175" t="s">
        <v>70</v>
      </c>
      <c r="F8175" s="1">
        <v>38951</v>
      </c>
      <c r="G8175">
        <v>0.5</v>
      </c>
      <c r="I8175">
        <v>5.0199999999999996</v>
      </c>
      <c r="J8175" t="s">
        <v>71</v>
      </c>
      <c r="K8175">
        <v>1.27</v>
      </c>
      <c r="L8175" t="s">
        <v>71</v>
      </c>
      <c r="M8175">
        <v>5.0199999999999996</v>
      </c>
      <c r="N8175" t="s">
        <v>71</v>
      </c>
      <c r="O8175">
        <v>20.29</v>
      </c>
      <c r="P8175" t="s">
        <v>71</v>
      </c>
      <c r="Q8175">
        <v>24.55</v>
      </c>
      <c r="R8175" t="s">
        <v>71</v>
      </c>
      <c r="S8175">
        <v>0.19</v>
      </c>
      <c r="T8175" t="s">
        <v>71</v>
      </c>
      <c r="U8175">
        <v>5.92</v>
      </c>
      <c r="V8175" t="s">
        <v>71</v>
      </c>
      <c r="W8175">
        <v>27.92</v>
      </c>
      <c r="X8175" t="s">
        <v>71</v>
      </c>
      <c r="Y8175">
        <v>29.79</v>
      </c>
      <c r="AA8175">
        <v>32.94</v>
      </c>
      <c r="AC8175">
        <v>36.75</v>
      </c>
      <c r="AE8175">
        <v>8.27</v>
      </c>
      <c r="AF8175" t="s">
        <v>71</v>
      </c>
      <c r="AG8175">
        <v>6.25</v>
      </c>
      <c r="AH8175" t="s">
        <v>71</v>
      </c>
      <c r="AS8175">
        <v>0.42</v>
      </c>
      <c r="AT8175" t="s">
        <v>71</v>
      </c>
    </row>
    <row r="8176" spans="1:46" x14ac:dyDescent="0.2">
      <c r="A8176" t="s">
        <v>296</v>
      </c>
      <c r="B8176" t="s">
        <v>297</v>
      </c>
      <c r="C8176">
        <f>-70.14570047 / 41.7196494</f>
        <v>-1.6813588196165423</v>
      </c>
      <c r="D8176" t="s">
        <v>194</v>
      </c>
      <c r="E8176" t="s">
        <v>70</v>
      </c>
      <c r="F8176" s="1">
        <v>38951</v>
      </c>
      <c r="G8176">
        <v>1</v>
      </c>
      <c r="O8176">
        <v>18.46</v>
      </c>
      <c r="P8176" t="s">
        <v>71</v>
      </c>
      <c r="Q8176">
        <v>24.55</v>
      </c>
      <c r="R8176" t="s">
        <v>71</v>
      </c>
    </row>
    <row r="8177" spans="1:46" x14ac:dyDescent="0.2">
      <c r="A8177" t="s">
        <v>296</v>
      </c>
      <c r="B8177" t="s">
        <v>297</v>
      </c>
      <c r="C8177">
        <f>-70.14570047 / 41.7196494</f>
        <v>-1.6813588196165423</v>
      </c>
      <c r="D8177" t="s">
        <v>194</v>
      </c>
      <c r="E8177" t="s">
        <v>70</v>
      </c>
      <c r="F8177" s="1">
        <v>38951</v>
      </c>
      <c r="G8177">
        <v>2</v>
      </c>
      <c r="O8177">
        <v>19.36</v>
      </c>
      <c r="P8177" t="s">
        <v>71</v>
      </c>
      <c r="Q8177">
        <v>24.5</v>
      </c>
      <c r="R8177" t="s">
        <v>71</v>
      </c>
    </row>
    <row r="8178" spans="1:46" x14ac:dyDescent="0.2">
      <c r="A8178" t="s">
        <v>296</v>
      </c>
      <c r="B8178" t="s">
        <v>297</v>
      </c>
      <c r="C8178">
        <f>-70.14570047 / 41.7196494</f>
        <v>-1.6813588196165423</v>
      </c>
      <c r="D8178" t="s">
        <v>194</v>
      </c>
      <c r="E8178" t="s">
        <v>70</v>
      </c>
      <c r="F8178" s="1">
        <v>38951</v>
      </c>
      <c r="G8178">
        <v>3</v>
      </c>
      <c r="O8178">
        <v>18.760000000000002</v>
      </c>
      <c r="P8178" t="s">
        <v>71</v>
      </c>
      <c r="Q8178">
        <v>24.44</v>
      </c>
      <c r="R8178" t="s">
        <v>71</v>
      </c>
    </row>
    <row r="8179" spans="1:46" x14ac:dyDescent="0.2">
      <c r="A8179" t="s">
        <v>296</v>
      </c>
      <c r="B8179" t="s">
        <v>297</v>
      </c>
      <c r="C8179">
        <f>-70.14570047 / 41.7196494</f>
        <v>-1.6813588196165423</v>
      </c>
      <c r="D8179" t="s">
        <v>194</v>
      </c>
      <c r="E8179" t="s">
        <v>70</v>
      </c>
      <c r="F8179" s="1">
        <v>38951</v>
      </c>
      <c r="G8179">
        <v>4</v>
      </c>
      <c r="K8179">
        <v>0.98</v>
      </c>
      <c r="L8179" t="s">
        <v>71</v>
      </c>
      <c r="O8179">
        <v>16.39</v>
      </c>
      <c r="P8179" t="s">
        <v>71</v>
      </c>
      <c r="Q8179">
        <v>24.16</v>
      </c>
      <c r="R8179" t="s">
        <v>71</v>
      </c>
      <c r="W8179">
        <v>22.03</v>
      </c>
      <c r="X8179" t="s">
        <v>71</v>
      </c>
      <c r="AA8179">
        <v>30.4</v>
      </c>
      <c r="AE8179">
        <v>8.07</v>
      </c>
      <c r="AF8179" t="s">
        <v>71</v>
      </c>
      <c r="AG8179">
        <v>6.18</v>
      </c>
      <c r="AH8179" t="s">
        <v>71</v>
      </c>
      <c r="AS8179">
        <v>0.99</v>
      </c>
      <c r="AT8179" t="s">
        <v>71</v>
      </c>
    </row>
    <row r="8180" spans="1:46" x14ac:dyDescent="0.2">
      <c r="A8180" t="s">
        <v>296</v>
      </c>
      <c r="B8180" t="s">
        <v>297</v>
      </c>
      <c r="C8180">
        <f>-70.14570047 / 41.7196494</f>
        <v>-1.6813588196165423</v>
      </c>
      <c r="D8180" t="s">
        <v>194</v>
      </c>
      <c r="E8180" t="s">
        <v>70</v>
      </c>
      <c r="F8180" s="1">
        <v>38974</v>
      </c>
      <c r="G8180">
        <v>0.5</v>
      </c>
      <c r="I8180">
        <v>5</v>
      </c>
      <c r="J8180" t="s">
        <v>71</v>
      </c>
      <c r="K8180">
        <v>1.37</v>
      </c>
      <c r="L8180" t="s">
        <v>71</v>
      </c>
      <c r="M8180">
        <v>5</v>
      </c>
      <c r="N8180" t="s">
        <v>71</v>
      </c>
      <c r="O8180">
        <v>7.33</v>
      </c>
      <c r="P8180" t="s">
        <v>71</v>
      </c>
      <c r="Q8180">
        <v>19.8</v>
      </c>
      <c r="R8180" t="s">
        <v>71</v>
      </c>
      <c r="S8180">
        <v>0.26</v>
      </c>
      <c r="T8180" t="s">
        <v>71</v>
      </c>
      <c r="U8180">
        <v>7.98</v>
      </c>
      <c r="V8180" t="s">
        <v>71</v>
      </c>
      <c r="W8180">
        <v>29.35</v>
      </c>
      <c r="X8180" t="s">
        <v>71</v>
      </c>
      <c r="Y8180">
        <v>34.1</v>
      </c>
      <c r="AA8180">
        <v>33.69</v>
      </c>
      <c r="AC8180">
        <v>36.81</v>
      </c>
      <c r="AE8180">
        <v>7.67</v>
      </c>
      <c r="AF8180" t="s">
        <v>71</v>
      </c>
      <c r="AG8180">
        <v>6.31</v>
      </c>
      <c r="AH8180" t="s">
        <v>71</v>
      </c>
      <c r="AS8180">
        <v>1.39</v>
      </c>
      <c r="AT8180" t="s">
        <v>71</v>
      </c>
    </row>
    <row r="8181" spans="1:46" x14ac:dyDescent="0.2">
      <c r="A8181" t="s">
        <v>296</v>
      </c>
      <c r="B8181" t="s">
        <v>297</v>
      </c>
      <c r="C8181">
        <f>-70.14570047 / 41.7196494</f>
        <v>-1.6813588196165423</v>
      </c>
      <c r="D8181" t="s">
        <v>194</v>
      </c>
      <c r="E8181" t="s">
        <v>70</v>
      </c>
      <c r="F8181" s="1">
        <v>38974</v>
      </c>
      <c r="G8181">
        <v>1</v>
      </c>
      <c r="O8181">
        <v>7.5</v>
      </c>
      <c r="P8181" t="s">
        <v>71</v>
      </c>
      <c r="Q8181">
        <v>19.8</v>
      </c>
      <c r="R8181" t="s">
        <v>71</v>
      </c>
    </row>
    <row r="8182" spans="1:46" x14ac:dyDescent="0.2">
      <c r="A8182" t="s">
        <v>296</v>
      </c>
      <c r="B8182" t="s">
        <v>297</v>
      </c>
      <c r="C8182">
        <f>-70.14570047 / 41.7196494</f>
        <v>-1.6813588196165423</v>
      </c>
      <c r="D8182" t="s">
        <v>194</v>
      </c>
      <c r="E8182" t="s">
        <v>70</v>
      </c>
      <c r="F8182" s="1">
        <v>38974</v>
      </c>
      <c r="G8182">
        <v>2</v>
      </c>
      <c r="O8182">
        <v>6.9</v>
      </c>
      <c r="P8182" t="s">
        <v>71</v>
      </c>
      <c r="Q8182">
        <v>19.8</v>
      </c>
      <c r="R8182" t="s">
        <v>71</v>
      </c>
    </row>
    <row r="8183" spans="1:46" x14ac:dyDescent="0.2">
      <c r="A8183" t="s">
        <v>296</v>
      </c>
      <c r="B8183" t="s">
        <v>297</v>
      </c>
      <c r="C8183">
        <f>-70.14570047 / 41.7196494</f>
        <v>-1.6813588196165423</v>
      </c>
      <c r="D8183" t="s">
        <v>194</v>
      </c>
      <c r="E8183" t="s">
        <v>70</v>
      </c>
      <c r="F8183" s="1">
        <v>38974</v>
      </c>
      <c r="G8183">
        <v>3</v>
      </c>
      <c r="O8183">
        <v>7.22</v>
      </c>
      <c r="P8183" t="s">
        <v>71</v>
      </c>
      <c r="Q8183">
        <v>19.7</v>
      </c>
      <c r="R8183" t="s">
        <v>71</v>
      </c>
    </row>
    <row r="8184" spans="1:46" x14ac:dyDescent="0.2">
      <c r="A8184" t="s">
        <v>296</v>
      </c>
      <c r="B8184" t="s">
        <v>297</v>
      </c>
      <c r="C8184">
        <f>-70.14570047 / 41.7196494</f>
        <v>-1.6813588196165423</v>
      </c>
      <c r="D8184" t="s">
        <v>194</v>
      </c>
      <c r="E8184" t="s">
        <v>70</v>
      </c>
      <c r="F8184" s="1">
        <v>38974</v>
      </c>
      <c r="G8184">
        <v>4</v>
      </c>
      <c r="K8184">
        <v>1.53</v>
      </c>
      <c r="L8184" t="s">
        <v>71</v>
      </c>
      <c r="O8184">
        <v>6.99</v>
      </c>
      <c r="P8184" t="s">
        <v>71</v>
      </c>
      <c r="Q8184">
        <v>19.7</v>
      </c>
      <c r="R8184" t="s">
        <v>71</v>
      </c>
      <c r="S8184">
        <v>0.17</v>
      </c>
      <c r="T8184" t="s">
        <v>71</v>
      </c>
      <c r="W8184">
        <v>26.76</v>
      </c>
      <c r="X8184" t="s">
        <v>71</v>
      </c>
      <c r="AE8184">
        <v>7.87</v>
      </c>
      <c r="AF8184" t="s">
        <v>71</v>
      </c>
      <c r="AG8184">
        <v>6.24</v>
      </c>
      <c r="AH8184" t="s">
        <v>71</v>
      </c>
      <c r="AS8184">
        <v>1.45</v>
      </c>
      <c r="AT8184" t="s">
        <v>71</v>
      </c>
    </row>
    <row r="8185" spans="1:46" x14ac:dyDescent="0.2">
      <c r="A8185" t="s">
        <v>296</v>
      </c>
      <c r="B8185" t="s">
        <v>297</v>
      </c>
      <c r="C8185">
        <f>-70.14570047 / 41.7196494</f>
        <v>-1.6813588196165423</v>
      </c>
      <c r="D8185" t="s">
        <v>194</v>
      </c>
      <c r="E8185" t="s">
        <v>70</v>
      </c>
      <c r="F8185" s="1">
        <v>39345</v>
      </c>
      <c r="G8185">
        <v>0.5</v>
      </c>
      <c r="I8185">
        <v>4</v>
      </c>
      <c r="J8185" t="s">
        <v>71</v>
      </c>
      <c r="K8185">
        <v>0.85</v>
      </c>
      <c r="L8185" t="s">
        <v>71</v>
      </c>
      <c r="M8185">
        <v>4</v>
      </c>
      <c r="N8185" t="s">
        <v>71</v>
      </c>
      <c r="O8185">
        <v>19.8</v>
      </c>
      <c r="P8185" t="s">
        <v>71</v>
      </c>
      <c r="Q8185">
        <v>7.24</v>
      </c>
      <c r="R8185" t="s">
        <v>71</v>
      </c>
      <c r="S8185">
        <v>0.19</v>
      </c>
      <c r="T8185" t="s">
        <v>71</v>
      </c>
      <c r="U8185">
        <v>5.74</v>
      </c>
      <c r="V8185" t="s">
        <v>71</v>
      </c>
      <c r="W8185">
        <v>28.81</v>
      </c>
      <c r="X8185" t="s">
        <v>71</v>
      </c>
      <c r="Y8185">
        <v>29.35</v>
      </c>
      <c r="AA8185">
        <v>28.97</v>
      </c>
      <c r="AC8185">
        <v>40.020000000000003</v>
      </c>
      <c r="AE8185">
        <v>4.0999999999999996</v>
      </c>
      <c r="AF8185" t="s">
        <v>71</v>
      </c>
      <c r="AG8185">
        <v>6.12</v>
      </c>
      <c r="AH8185" t="s">
        <v>71</v>
      </c>
      <c r="AS8185">
        <v>1.19</v>
      </c>
      <c r="AT8185" t="s">
        <v>71</v>
      </c>
    </row>
    <row r="8186" spans="1:46" x14ac:dyDescent="0.2">
      <c r="A8186" t="s">
        <v>296</v>
      </c>
      <c r="B8186" t="s">
        <v>297</v>
      </c>
      <c r="C8186">
        <f>-70.14570047 / 41.7196494</f>
        <v>-1.6813588196165423</v>
      </c>
      <c r="D8186" t="s">
        <v>194</v>
      </c>
      <c r="E8186" t="s">
        <v>70</v>
      </c>
      <c r="F8186" s="1">
        <v>39345</v>
      </c>
      <c r="G8186">
        <v>1</v>
      </c>
      <c r="O8186">
        <v>19.8</v>
      </c>
      <c r="P8186" t="s">
        <v>71</v>
      </c>
      <c r="Q8186">
        <v>7.12</v>
      </c>
      <c r="R8186" t="s">
        <v>71</v>
      </c>
    </row>
    <row r="8187" spans="1:46" x14ac:dyDescent="0.2">
      <c r="A8187" t="s">
        <v>296</v>
      </c>
      <c r="B8187" t="s">
        <v>297</v>
      </c>
      <c r="C8187">
        <f>-70.14570047 / 41.7196494</f>
        <v>-1.6813588196165423</v>
      </c>
      <c r="D8187" t="s">
        <v>194</v>
      </c>
      <c r="E8187" t="s">
        <v>70</v>
      </c>
      <c r="F8187" s="1">
        <v>39345</v>
      </c>
      <c r="G8187">
        <v>2</v>
      </c>
      <c r="O8187">
        <v>19.8</v>
      </c>
      <c r="P8187" t="s">
        <v>71</v>
      </c>
      <c r="Q8187">
        <v>7.1</v>
      </c>
      <c r="R8187" t="s">
        <v>71</v>
      </c>
    </row>
    <row r="8188" spans="1:46" x14ac:dyDescent="0.2">
      <c r="A8188" t="s">
        <v>296</v>
      </c>
      <c r="B8188" t="s">
        <v>297</v>
      </c>
      <c r="C8188">
        <f>-70.14570047 / 41.7196494</f>
        <v>-1.6813588196165423</v>
      </c>
      <c r="D8188" t="s">
        <v>194</v>
      </c>
      <c r="E8188" t="s">
        <v>70</v>
      </c>
      <c r="F8188" s="1">
        <v>39345</v>
      </c>
      <c r="G8188">
        <v>3</v>
      </c>
      <c r="K8188">
        <v>0.88</v>
      </c>
      <c r="L8188" t="s">
        <v>71</v>
      </c>
      <c r="O8188">
        <v>19.8</v>
      </c>
      <c r="P8188" t="s">
        <v>71</v>
      </c>
      <c r="Q8188">
        <v>7</v>
      </c>
      <c r="R8188" t="s">
        <v>71</v>
      </c>
      <c r="S8188">
        <v>0.34</v>
      </c>
      <c r="T8188" t="s">
        <v>71</v>
      </c>
      <c r="U8188">
        <v>10.61</v>
      </c>
      <c r="V8188" t="s">
        <v>71</v>
      </c>
      <c r="W8188">
        <v>26.12</v>
      </c>
      <c r="X8188" t="s">
        <v>71</v>
      </c>
      <c r="Y8188">
        <v>38.21</v>
      </c>
      <c r="AA8188">
        <v>29.32</v>
      </c>
      <c r="AE8188">
        <v>4.0999999999999996</v>
      </c>
      <c r="AF8188" t="s">
        <v>71</v>
      </c>
      <c r="AG8188">
        <v>6.22</v>
      </c>
      <c r="AH8188" t="s">
        <v>71</v>
      </c>
      <c r="AS8188">
        <v>0.9</v>
      </c>
      <c r="AT8188" t="s">
        <v>71</v>
      </c>
    </row>
    <row r="8189" spans="1:46" x14ac:dyDescent="0.2">
      <c r="A8189" t="s">
        <v>296</v>
      </c>
      <c r="B8189" t="s">
        <v>297</v>
      </c>
      <c r="C8189">
        <f>-70.14570047 / 41.7196494</f>
        <v>-1.6813588196165423</v>
      </c>
      <c r="D8189" t="s">
        <v>194</v>
      </c>
      <c r="E8189" t="s">
        <v>70</v>
      </c>
      <c r="F8189" s="1">
        <v>40051</v>
      </c>
      <c r="G8189">
        <v>0.5</v>
      </c>
      <c r="I8189">
        <v>4.5</v>
      </c>
      <c r="J8189" t="s">
        <v>71</v>
      </c>
      <c r="K8189">
        <v>2.36</v>
      </c>
      <c r="L8189" t="s">
        <v>71</v>
      </c>
      <c r="M8189">
        <v>4.1500000000000004</v>
      </c>
      <c r="N8189" t="s">
        <v>71</v>
      </c>
      <c r="O8189">
        <v>5.92</v>
      </c>
      <c r="P8189" t="s">
        <v>71</v>
      </c>
      <c r="Q8189">
        <v>27.3</v>
      </c>
      <c r="R8189" t="s">
        <v>71</v>
      </c>
      <c r="S8189">
        <v>0.22</v>
      </c>
      <c r="T8189" t="s">
        <v>71</v>
      </c>
      <c r="U8189">
        <v>6.7</v>
      </c>
      <c r="V8189" t="s">
        <v>71</v>
      </c>
      <c r="W8189">
        <v>27.93</v>
      </c>
      <c r="X8189" t="s">
        <v>71</v>
      </c>
      <c r="Y8189">
        <v>31.58</v>
      </c>
      <c r="AA8189">
        <v>39.01</v>
      </c>
      <c r="AC8189">
        <v>39.49</v>
      </c>
      <c r="AE8189">
        <v>4.8</v>
      </c>
      <c r="AF8189" t="s">
        <v>71</v>
      </c>
      <c r="AG8189">
        <v>5.71</v>
      </c>
      <c r="AH8189" t="s">
        <v>71</v>
      </c>
      <c r="AS8189">
        <v>1.1100000000000001</v>
      </c>
      <c r="AT8189" t="s">
        <v>71</v>
      </c>
    </row>
    <row r="8190" spans="1:46" x14ac:dyDescent="0.2">
      <c r="A8190" t="s">
        <v>296</v>
      </c>
      <c r="B8190" t="s">
        <v>297</v>
      </c>
      <c r="C8190">
        <f>-70.14570047 / 41.7196494</f>
        <v>-1.6813588196165423</v>
      </c>
      <c r="D8190" t="s">
        <v>194</v>
      </c>
      <c r="E8190" t="s">
        <v>70</v>
      </c>
      <c r="F8190" s="1">
        <v>40051</v>
      </c>
      <c r="G8190">
        <v>1</v>
      </c>
      <c r="O8190">
        <v>5.77</v>
      </c>
      <c r="P8190" t="s">
        <v>71</v>
      </c>
      <c r="Q8190">
        <v>27.3</v>
      </c>
      <c r="R8190" t="s">
        <v>71</v>
      </c>
    </row>
    <row r="8191" spans="1:46" x14ac:dyDescent="0.2">
      <c r="A8191" t="s">
        <v>296</v>
      </c>
      <c r="B8191" t="s">
        <v>297</v>
      </c>
      <c r="C8191">
        <f>-70.14570047 / 41.7196494</f>
        <v>-1.6813588196165423</v>
      </c>
      <c r="D8191" t="s">
        <v>194</v>
      </c>
      <c r="E8191" t="s">
        <v>70</v>
      </c>
      <c r="F8191" s="1">
        <v>40051</v>
      </c>
      <c r="G8191">
        <v>2</v>
      </c>
      <c r="O8191">
        <v>5.7</v>
      </c>
      <c r="P8191" t="s">
        <v>71</v>
      </c>
      <c r="Q8191">
        <v>27.3</v>
      </c>
      <c r="R8191" t="s">
        <v>71</v>
      </c>
    </row>
    <row r="8192" spans="1:46" x14ac:dyDescent="0.2">
      <c r="A8192" t="s">
        <v>296</v>
      </c>
      <c r="B8192" t="s">
        <v>297</v>
      </c>
      <c r="C8192">
        <f>-70.14570047 / 41.7196494</f>
        <v>-1.6813588196165423</v>
      </c>
      <c r="D8192" t="s">
        <v>194</v>
      </c>
      <c r="E8192" t="s">
        <v>70</v>
      </c>
      <c r="F8192" s="1">
        <v>40051</v>
      </c>
      <c r="G8192">
        <v>3</v>
      </c>
      <c r="O8192">
        <v>5.86</v>
      </c>
      <c r="P8192" t="s">
        <v>71</v>
      </c>
      <c r="Q8192">
        <v>27.3</v>
      </c>
      <c r="R8192" t="s">
        <v>71</v>
      </c>
    </row>
    <row r="8193" spans="1:46" x14ac:dyDescent="0.2">
      <c r="A8193" t="s">
        <v>296</v>
      </c>
      <c r="B8193" t="s">
        <v>297</v>
      </c>
      <c r="C8193">
        <f>-70.14570047 / 41.7196494</f>
        <v>-1.6813588196165423</v>
      </c>
      <c r="D8193" t="s">
        <v>194</v>
      </c>
      <c r="E8193" t="s">
        <v>70</v>
      </c>
      <c r="F8193" s="1">
        <v>40051</v>
      </c>
      <c r="G8193">
        <v>3.5</v>
      </c>
      <c r="K8193">
        <v>2.31</v>
      </c>
      <c r="L8193" t="s">
        <v>71</v>
      </c>
      <c r="S8193">
        <v>0.13</v>
      </c>
      <c r="T8193" t="s">
        <v>71</v>
      </c>
      <c r="U8193">
        <v>4.0199999999999996</v>
      </c>
      <c r="V8193" t="s">
        <v>71</v>
      </c>
      <c r="W8193">
        <v>29.15</v>
      </c>
      <c r="X8193" t="s">
        <v>71</v>
      </c>
      <c r="Y8193">
        <v>24.21</v>
      </c>
      <c r="AA8193">
        <v>38.83</v>
      </c>
      <c r="AE8193">
        <v>4.8</v>
      </c>
      <c r="AF8193" t="s">
        <v>71</v>
      </c>
      <c r="AG8193">
        <v>5.91</v>
      </c>
      <c r="AH8193" t="s">
        <v>71</v>
      </c>
      <c r="AS8193">
        <v>0.68</v>
      </c>
      <c r="AT8193" t="s">
        <v>71</v>
      </c>
    </row>
    <row r="8194" spans="1:46" x14ac:dyDescent="0.2">
      <c r="A8194" t="s">
        <v>296</v>
      </c>
      <c r="B8194" t="s">
        <v>297</v>
      </c>
      <c r="C8194">
        <f>-70.14570047 / 41.7196494</f>
        <v>-1.6813588196165423</v>
      </c>
      <c r="D8194" t="s">
        <v>194</v>
      </c>
      <c r="E8194" t="s">
        <v>70</v>
      </c>
      <c r="F8194" s="1">
        <v>40051</v>
      </c>
      <c r="G8194">
        <v>4</v>
      </c>
      <c r="O8194">
        <v>2.74</v>
      </c>
      <c r="P8194" t="s">
        <v>71</v>
      </c>
      <c r="Q8194">
        <v>26.7</v>
      </c>
      <c r="R8194" t="s">
        <v>71</v>
      </c>
    </row>
    <row r="8195" spans="1:46" x14ac:dyDescent="0.2">
      <c r="A8195" t="s">
        <v>296</v>
      </c>
      <c r="B8195" t="s">
        <v>297</v>
      </c>
      <c r="C8195">
        <f>-70.14570047 / 41.7196494</f>
        <v>-1.6813588196165423</v>
      </c>
      <c r="D8195" t="s">
        <v>194</v>
      </c>
      <c r="E8195" t="s">
        <v>70</v>
      </c>
      <c r="F8195" s="1">
        <v>40416</v>
      </c>
      <c r="G8195">
        <v>0.5</v>
      </c>
      <c r="I8195">
        <v>4.5999999999999996</v>
      </c>
      <c r="J8195" t="s">
        <v>71</v>
      </c>
      <c r="K8195">
        <v>0.79</v>
      </c>
      <c r="L8195" t="s">
        <v>71</v>
      </c>
      <c r="M8195">
        <v>4.5</v>
      </c>
      <c r="N8195" t="s">
        <v>71</v>
      </c>
      <c r="O8195">
        <v>6.9</v>
      </c>
      <c r="P8195" t="s">
        <v>71</v>
      </c>
      <c r="Q8195">
        <v>21.5</v>
      </c>
      <c r="R8195" t="s">
        <v>71</v>
      </c>
      <c r="S8195">
        <v>0.09</v>
      </c>
      <c r="T8195" t="s">
        <v>71</v>
      </c>
      <c r="U8195">
        <v>2.8</v>
      </c>
      <c r="V8195" t="s">
        <v>71</v>
      </c>
      <c r="W8195">
        <v>32.57</v>
      </c>
      <c r="X8195" t="s">
        <v>71</v>
      </c>
      <c r="Y8195">
        <v>19</v>
      </c>
      <c r="AA8195">
        <v>28.24</v>
      </c>
      <c r="AC8195">
        <v>38.33</v>
      </c>
      <c r="AE8195">
        <v>5.4</v>
      </c>
      <c r="AF8195" t="s">
        <v>71</v>
      </c>
      <c r="AG8195">
        <v>6.68</v>
      </c>
      <c r="AH8195" t="s">
        <v>71</v>
      </c>
      <c r="AS8195">
        <v>0.46</v>
      </c>
      <c r="AT8195" t="s">
        <v>71</v>
      </c>
    </row>
    <row r="8196" spans="1:46" x14ac:dyDescent="0.2">
      <c r="A8196" t="s">
        <v>296</v>
      </c>
      <c r="B8196" t="s">
        <v>297</v>
      </c>
      <c r="C8196">
        <f>-70.14570047 / 41.7196494</f>
        <v>-1.6813588196165423</v>
      </c>
      <c r="D8196" t="s">
        <v>194</v>
      </c>
      <c r="E8196" t="s">
        <v>70</v>
      </c>
      <c r="F8196" s="1">
        <v>40416</v>
      </c>
      <c r="G8196">
        <v>1</v>
      </c>
      <c r="O8196">
        <v>6.87</v>
      </c>
      <c r="P8196" t="s">
        <v>71</v>
      </c>
      <c r="Q8196">
        <v>21.9</v>
      </c>
      <c r="R8196" t="s">
        <v>71</v>
      </c>
    </row>
    <row r="8197" spans="1:46" x14ac:dyDescent="0.2">
      <c r="A8197" t="s">
        <v>296</v>
      </c>
      <c r="B8197" t="s">
        <v>297</v>
      </c>
      <c r="C8197">
        <f>-70.14570047 / 41.7196494</f>
        <v>-1.6813588196165423</v>
      </c>
      <c r="D8197" t="s">
        <v>194</v>
      </c>
      <c r="E8197" t="s">
        <v>70</v>
      </c>
      <c r="F8197" s="1">
        <v>40416</v>
      </c>
      <c r="G8197">
        <v>2</v>
      </c>
      <c r="O8197">
        <v>6.85</v>
      </c>
      <c r="P8197" t="s">
        <v>71</v>
      </c>
      <c r="Q8197">
        <v>21.8</v>
      </c>
      <c r="R8197" t="s">
        <v>71</v>
      </c>
    </row>
    <row r="8198" spans="1:46" x14ac:dyDescent="0.2">
      <c r="A8198" t="s">
        <v>296</v>
      </c>
      <c r="B8198" t="s">
        <v>297</v>
      </c>
      <c r="C8198">
        <f>-70.14570047 / 41.7196494</f>
        <v>-1.6813588196165423</v>
      </c>
      <c r="D8198" t="s">
        <v>194</v>
      </c>
      <c r="E8198" t="s">
        <v>70</v>
      </c>
      <c r="F8198" s="1">
        <v>40416</v>
      </c>
      <c r="G8198">
        <v>3</v>
      </c>
      <c r="O8198">
        <v>6.9</v>
      </c>
      <c r="P8198" t="s">
        <v>71</v>
      </c>
      <c r="Q8198">
        <v>21.8</v>
      </c>
      <c r="R8198" t="s">
        <v>71</v>
      </c>
    </row>
    <row r="8199" spans="1:46" x14ac:dyDescent="0.2">
      <c r="A8199" t="s">
        <v>296</v>
      </c>
      <c r="B8199" t="s">
        <v>297</v>
      </c>
      <c r="C8199">
        <f>-70.14570047 / 41.7196494</f>
        <v>-1.6813588196165423</v>
      </c>
      <c r="D8199" t="s">
        <v>194</v>
      </c>
      <c r="E8199" t="s">
        <v>70</v>
      </c>
      <c r="F8199" s="1">
        <v>40416</v>
      </c>
      <c r="G8199">
        <v>3.5</v>
      </c>
      <c r="K8199">
        <v>0.99</v>
      </c>
      <c r="L8199" t="s">
        <v>71</v>
      </c>
      <c r="O8199">
        <v>5.28</v>
      </c>
      <c r="P8199" t="s">
        <v>71</v>
      </c>
      <c r="Q8199">
        <v>21.8</v>
      </c>
      <c r="R8199" t="s">
        <v>71</v>
      </c>
      <c r="W8199">
        <v>33.74</v>
      </c>
      <c r="X8199" t="s">
        <v>71</v>
      </c>
      <c r="AA8199">
        <v>30.48</v>
      </c>
      <c r="AE8199">
        <v>5.4</v>
      </c>
      <c r="AF8199" t="s">
        <v>71</v>
      </c>
      <c r="AG8199">
        <v>6.57</v>
      </c>
      <c r="AH8199" t="s">
        <v>71</v>
      </c>
      <c r="AS8199">
        <v>0.83</v>
      </c>
      <c r="AT8199" t="s">
        <v>71</v>
      </c>
    </row>
    <row r="8200" spans="1:46" x14ac:dyDescent="0.2">
      <c r="A8200" t="s">
        <v>296</v>
      </c>
      <c r="B8200" t="s">
        <v>297</v>
      </c>
      <c r="C8200">
        <f>-70.14570047 / 41.7196494</f>
        <v>-1.6813588196165423</v>
      </c>
      <c r="D8200" t="s">
        <v>194</v>
      </c>
      <c r="E8200" t="s">
        <v>70</v>
      </c>
      <c r="F8200" s="1">
        <v>40785</v>
      </c>
      <c r="G8200">
        <v>0.5</v>
      </c>
      <c r="I8200">
        <v>4.9000000000000004</v>
      </c>
      <c r="J8200" t="s">
        <v>71</v>
      </c>
      <c r="K8200">
        <v>1.44</v>
      </c>
      <c r="L8200" t="s">
        <v>71</v>
      </c>
      <c r="M8200">
        <v>3.8</v>
      </c>
      <c r="N8200" t="s">
        <v>71</v>
      </c>
      <c r="O8200">
        <v>65.3</v>
      </c>
      <c r="P8200" t="s">
        <v>71</v>
      </c>
      <c r="Q8200">
        <v>24.5</v>
      </c>
      <c r="R8200" t="s">
        <v>71</v>
      </c>
      <c r="S8200">
        <v>0.45</v>
      </c>
      <c r="T8200" t="s">
        <v>71</v>
      </c>
      <c r="U8200">
        <v>13.94</v>
      </c>
      <c r="V8200" t="s">
        <v>71</v>
      </c>
      <c r="W8200">
        <v>37.49</v>
      </c>
      <c r="X8200" t="s">
        <v>71</v>
      </c>
      <c r="Y8200">
        <v>42.14</v>
      </c>
      <c r="AA8200">
        <v>34.18</v>
      </c>
      <c r="AC8200">
        <v>40.76</v>
      </c>
      <c r="AE8200">
        <v>6.8</v>
      </c>
      <c r="AF8200" t="s">
        <v>71</v>
      </c>
      <c r="AG8200">
        <v>6.59</v>
      </c>
      <c r="AH8200" t="s">
        <v>71</v>
      </c>
      <c r="AS8200">
        <v>1.33</v>
      </c>
      <c r="AT8200" t="s">
        <v>71</v>
      </c>
    </row>
    <row r="8201" spans="1:46" x14ac:dyDescent="0.2">
      <c r="A8201" t="s">
        <v>296</v>
      </c>
      <c r="B8201" t="s">
        <v>297</v>
      </c>
      <c r="C8201">
        <f>-70.14570047 / 41.7196494</f>
        <v>-1.6813588196165423</v>
      </c>
      <c r="D8201" t="s">
        <v>194</v>
      </c>
      <c r="E8201" t="s">
        <v>70</v>
      </c>
      <c r="F8201" s="1">
        <v>40785</v>
      </c>
      <c r="G8201">
        <v>1</v>
      </c>
      <c r="O8201">
        <v>63.2</v>
      </c>
      <c r="P8201" t="s">
        <v>71</v>
      </c>
      <c r="Q8201">
        <v>24.5</v>
      </c>
      <c r="R8201" t="s">
        <v>71</v>
      </c>
    </row>
    <row r="8202" spans="1:46" x14ac:dyDescent="0.2">
      <c r="A8202" t="s">
        <v>296</v>
      </c>
      <c r="B8202" t="s">
        <v>297</v>
      </c>
      <c r="C8202">
        <f>-70.14570047 / 41.7196494</f>
        <v>-1.6813588196165423</v>
      </c>
      <c r="D8202" t="s">
        <v>194</v>
      </c>
      <c r="E8202" t="s">
        <v>70</v>
      </c>
      <c r="F8202" s="1">
        <v>40785</v>
      </c>
      <c r="G8202">
        <v>2</v>
      </c>
      <c r="O8202">
        <v>63.8</v>
      </c>
      <c r="P8202" t="s">
        <v>71</v>
      </c>
      <c r="Q8202">
        <v>24.4</v>
      </c>
      <c r="R8202" t="s">
        <v>71</v>
      </c>
    </row>
    <row r="8203" spans="1:46" x14ac:dyDescent="0.2">
      <c r="A8203" t="s">
        <v>296</v>
      </c>
      <c r="B8203" t="s">
        <v>297</v>
      </c>
      <c r="C8203">
        <f>-70.14570047 / 41.7196494</f>
        <v>-1.6813588196165423</v>
      </c>
      <c r="D8203" t="s">
        <v>194</v>
      </c>
      <c r="E8203" t="s">
        <v>70</v>
      </c>
      <c r="F8203" s="1">
        <v>40785</v>
      </c>
      <c r="G8203">
        <v>3</v>
      </c>
      <c r="O8203">
        <v>6.9</v>
      </c>
      <c r="P8203" t="s">
        <v>71</v>
      </c>
      <c r="Q8203">
        <v>21.8</v>
      </c>
      <c r="R8203" t="s">
        <v>71</v>
      </c>
    </row>
    <row r="8204" spans="1:46" x14ac:dyDescent="0.2">
      <c r="A8204" t="s">
        <v>296</v>
      </c>
      <c r="B8204" t="s">
        <v>297</v>
      </c>
      <c r="C8204">
        <f>-70.14570047 / 41.7196494</f>
        <v>-1.6813588196165423</v>
      </c>
      <c r="D8204" t="s">
        <v>194</v>
      </c>
      <c r="E8204" t="s">
        <v>70</v>
      </c>
      <c r="F8204" s="1">
        <v>40785</v>
      </c>
      <c r="G8204">
        <v>3.5</v>
      </c>
      <c r="O8204">
        <v>58.6</v>
      </c>
      <c r="P8204" t="s">
        <v>71</v>
      </c>
      <c r="Q8204">
        <v>24.3</v>
      </c>
      <c r="R8204" t="s">
        <v>71</v>
      </c>
    </row>
    <row r="8205" spans="1:46" x14ac:dyDescent="0.2">
      <c r="A8205" t="s">
        <v>296</v>
      </c>
      <c r="B8205" t="s">
        <v>297</v>
      </c>
      <c r="C8205">
        <f>-70.14570047 / 41.7196494</f>
        <v>-1.6813588196165423</v>
      </c>
      <c r="D8205" t="s">
        <v>194</v>
      </c>
      <c r="E8205" t="s">
        <v>70</v>
      </c>
      <c r="F8205" s="1">
        <v>40785</v>
      </c>
      <c r="G8205">
        <v>3.9</v>
      </c>
      <c r="K8205">
        <v>1.91</v>
      </c>
      <c r="L8205" t="s">
        <v>71</v>
      </c>
      <c r="S8205">
        <v>0.36</v>
      </c>
      <c r="T8205" t="s">
        <v>71</v>
      </c>
      <c r="W8205">
        <v>34.04</v>
      </c>
      <c r="X8205" t="s">
        <v>71</v>
      </c>
      <c r="AE8205">
        <v>6.8</v>
      </c>
      <c r="AF8205" t="s">
        <v>71</v>
      </c>
      <c r="AG8205">
        <v>6.57</v>
      </c>
      <c r="AH8205" t="s">
        <v>71</v>
      </c>
      <c r="AS8205">
        <v>2.54</v>
      </c>
      <c r="AT8205" t="s">
        <v>71</v>
      </c>
    </row>
    <row r="8206" spans="1:46" x14ac:dyDescent="0.2">
      <c r="A8206" t="s">
        <v>296</v>
      </c>
      <c r="B8206" t="s">
        <v>297</v>
      </c>
      <c r="C8206">
        <f>-70.14570047 / 41.7196494</f>
        <v>-1.6813588196165423</v>
      </c>
      <c r="D8206" t="s">
        <v>194</v>
      </c>
      <c r="E8206" t="s">
        <v>70</v>
      </c>
      <c r="F8206" s="1">
        <v>41151</v>
      </c>
      <c r="G8206">
        <v>0.5</v>
      </c>
      <c r="I8206">
        <v>4</v>
      </c>
      <c r="J8206" t="s">
        <v>71</v>
      </c>
      <c r="K8206">
        <v>0.89</v>
      </c>
      <c r="L8206" t="s">
        <v>71</v>
      </c>
      <c r="M8206">
        <v>4</v>
      </c>
      <c r="N8206" t="s">
        <v>71</v>
      </c>
      <c r="O8206">
        <v>5.92</v>
      </c>
      <c r="P8206" t="s">
        <v>71</v>
      </c>
      <c r="Q8206">
        <v>25.7</v>
      </c>
      <c r="R8206" t="s">
        <v>71</v>
      </c>
      <c r="S8206">
        <v>0.37</v>
      </c>
      <c r="T8206" t="s">
        <v>71</v>
      </c>
      <c r="U8206">
        <v>11.46</v>
      </c>
      <c r="V8206" t="s">
        <v>71</v>
      </c>
      <c r="W8206">
        <v>28.52</v>
      </c>
      <c r="X8206" t="s">
        <v>71</v>
      </c>
      <c r="Y8206">
        <v>39.32</v>
      </c>
      <c r="AA8206">
        <v>29.46</v>
      </c>
      <c r="AC8206">
        <v>40.020000000000003</v>
      </c>
      <c r="AE8206">
        <v>6.8</v>
      </c>
      <c r="AF8206" t="s">
        <v>71</v>
      </c>
      <c r="AG8206">
        <v>6.45</v>
      </c>
      <c r="AH8206" t="s">
        <v>71</v>
      </c>
      <c r="AS8206">
        <v>0.68</v>
      </c>
      <c r="AT8206" t="s">
        <v>71</v>
      </c>
    </row>
    <row r="8207" spans="1:46" x14ac:dyDescent="0.2">
      <c r="A8207" t="s">
        <v>296</v>
      </c>
      <c r="B8207" t="s">
        <v>297</v>
      </c>
      <c r="C8207">
        <f>-70.14570047 / 41.7196494</f>
        <v>-1.6813588196165423</v>
      </c>
      <c r="D8207" t="s">
        <v>194</v>
      </c>
      <c r="E8207" t="s">
        <v>70</v>
      </c>
      <c r="F8207" s="1">
        <v>41151</v>
      </c>
      <c r="G8207">
        <v>1</v>
      </c>
      <c r="O8207">
        <v>5.7</v>
      </c>
      <c r="P8207" t="s">
        <v>71</v>
      </c>
      <c r="Q8207">
        <v>25.7</v>
      </c>
      <c r="R8207" t="s">
        <v>71</v>
      </c>
    </row>
    <row r="8208" spans="1:46" x14ac:dyDescent="0.2">
      <c r="A8208" t="s">
        <v>296</v>
      </c>
      <c r="B8208" t="s">
        <v>297</v>
      </c>
      <c r="C8208">
        <f>-70.14570047 / 41.7196494</f>
        <v>-1.6813588196165423</v>
      </c>
      <c r="D8208" t="s">
        <v>194</v>
      </c>
      <c r="E8208" t="s">
        <v>70</v>
      </c>
      <c r="F8208" s="1">
        <v>41151</v>
      </c>
      <c r="G8208">
        <v>2</v>
      </c>
      <c r="O8208">
        <v>5.46</v>
      </c>
      <c r="P8208" t="s">
        <v>71</v>
      </c>
      <c r="Q8208">
        <v>25.6</v>
      </c>
      <c r="R8208" t="s">
        <v>71</v>
      </c>
    </row>
    <row r="8209" spans="1:46" x14ac:dyDescent="0.2">
      <c r="A8209" t="s">
        <v>296</v>
      </c>
      <c r="B8209" t="s">
        <v>297</v>
      </c>
      <c r="C8209">
        <f>-70.14570047 / 41.7196494</f>
        <v>-1.6813588196165423</v>
      </c>
      <c r="D8209" t="s">
        <v>194</v>
      </c>
      <c r="E8209" t="s">
        <v>70</v>
      </c>
      <c r="F8209" s="1">
        <v>41151</v>
      </c>
      <c r="G8209">
        <v>3</v>
      </c>
      <c r="K8209">
        <v>0.83</v>
      </c>
      <c r="L8209" t="s">
        <v>71</v>
      </c>
      <c r="O8209">
        <v>5.1100000000000003</v>
      </c>
      <c r="P8209" t="s">
        <v>71</v>
      </c>
      <c r="Q8209">
        <v>25.5</v>
      </c>
      <c r="R8209" t="s">
        <v>71</v>
      </c>
      <c r="S8209">
        <v>0.35</v>
      </c>
      <c r="T8209" t="s">
        <v>71</v>
      </c>
      <c r="U8209">
        <v>10.84</v>
      </c>
      <c r="V8209" t="s">
        <v>71</v>
      </c>
      <c r="W8209">
        <v>30.53</v>
      </c>
      <c r="X8209" t="s">
        <v>71</v>
      </c>
      <c r="Y8209">
        <v>38.520000000000003</v>
      </c>
      <c r="AA8209">
        <v>28.77</v>
      </c>
      <c r="AE8209">
        <v>6.5</v>
      </c>
      <c r="AF8209" t="s">
        <v>71</v>
      </c>
      <c r="AG8209">
        <v>6.37</v>
      </c>
      <c r="AH8209" t="s">
        <v>71</v>
      </c>
      <c r="AS8209">
        <v>0.71</v>
      </c>
      <c r="AT8209" t="s">
        <v>71</v>
      </c>
    </row>
    <row r="8210" spans="1:46" x14ac:dyDescent="0.2">
      <c r="A8210" t="s">
        <v>296</v>
      </c>
      <c r="B8210" t="s">
        <v>297</v>
      </c>
      <c r="C8210">
        <f>-70.14570047 / 41.7196494</f>
        <v>-1.6813588196165423</v>
      </c>
      <c r="D8210" t="s">
        <v>194</v>
      </c>
      <c r="E8210" t="s">
        <v>70</v>
      </c>
      <c r="F8210" s="1">
        <v>41151</v>
      </c>
      <c r="G8210">
        <v>4</v>
      </c>
      <c r="O8210">
        <v>5.09</v>
      </c>
      <c r="P8210" t="s">
        <v>71</v>
      </c>
      <c r="Q8210">
        <v>25.4</v>
      </c>
      <c r="R8210" t="s">
        <v>71</v>
      </c>
    </row>
    <row r="8211" spans="1:46" x14ac:dyDescent="0.2">
      <c r="A8211" t="s">
        <v>296</v>
      </c>
      <c r="B8211" t="s">
        <v>297</v>
      </c>
      <c r="C8211">
        <f>-70.14570047 / 41.7196494</f>
        <v>-1.6813588196165423</v>
      </c>
      <c r="D8211" t="s">
        <v>194</v>
      </c>
      <c r="E8211" t="s">
        <v>70</v>
      </c>
      <c r="F8211" s="1">
        <v>41512</v>
      </c>
      <c r="G8211">
        <v>0.5</v>
      </c>
      <c r="I8211">
        <v>4.5</v>
      </c>
      <c r="J8211" t="s">
        <v>71</v>
      </c>
      <c r="K8211">
        <v>0.43</v>
      </c>
      <c r="L8211" t="s">
        <v>71</v>
      </c>
      <c r="M8211">
        <v>4.5</v>
      </c>
      <c r="N8211" t="s">
        <v>71</v>
      </c>
      <c r="O8211">
        <v>6.46</v>
      </c>
      <c r="P8211" t="s">
        <v>71</v>
      </c>
      <c r="Q8211">
        <v>24.5</v>
      </c>
      <c r="R8211" t="s">
        <v>71</v>
      </c>
      <c r="S8211">
        <v>0.3</v>
      </c>
      <c r="T8211" t="s">
        <v>71</v>
      </c>
      <c r="U8211">
        <v>9.2899999999999991</v>
      </c>
      <c r="V8211" t="s">
        <v>71</v>
      </c>
      <c r="W8211">
        <v>25.54</v>
      </c>
      <c r="X8211" t="s">
        <v>71</v>
      </c>
      <c r="Y8211">
        <v>36.29</v>
      </c>
      <c r="AA8211">
        <v>22.32</v>
      </c>
      <c r="AC8211">
        <v>38.33</v>
      </c>
      <c r="AE8211">
        <v>5.5</v>
      </c>
      <c r="AF8211" t="s">
        <v>71</v>
      </c>
      <c r="AG8211">
        <v>6.3</v>
      </c>
      <c r="AH8211" t="s">
        <v>71</v>
      </c>
      <c r="AS8211">
        <v>0.76</v>
      </c>
      <c r="AT8211" t="s">
        <v>71</v>
      </c>
    </row>
    <row r="8212" spans="1:46" x14ac:dyDescent="0.2">
      <c r="A8212" t="s">
        <v>296</v>
      </c>
      <c r="B8212" t="s">
        <v>297</v>
      </c>
      <c r="C8212">
        <f>-70.14570047 / 41.7196494</f>
        <v>-1.6813588196165423</v>
      </c>
      <c r="D8212" t="s">
        <v>194</v>
      </c>
      <c r="E8212" t="s">
        <v>70</v>
      </c>
      <c r="F8212" s="1">
        <v>41512</v>
      </c>
      <c r="G8212">
        <v>1</v>
      </c>
      <c r="O8212">
        <v>6.45</v>
      </c>
      <c r="P8212" t="s">
        <v>71</v>
      </c>
      <c r="Q8212">
        <v>24.6</v>
      </c>
      <c r="R8212" t="s">
        <v>71</v>
      </c>
    </row>
    <row r="8213" spans="1:46" x14ac:dyDescent="0.2">
      <c r="A8213" t="s">
        <v>296</v>
      </c>
      <c r="B8213" t="s">
        <v>297</v>
      </c>
      <c r="C8213">
        <f>-70.14570047 / 41.7196494</f>
        <v>-1.6813588196165423</v>
      </c>
      <c r="D8213" t="s">
        <v>194</v>
      </c>
      <c r="E8213" t="s">
        <v>70</v>
      </c>
      <c r="F8213" s="1">
        <v>41512</v>
      </c>
      <c r="G8213">
        <v>2</v>
      </c>
      <c r="O8213">
        <v>6.49</v>
      </c>
      <c r="P8213" t="s">
        <v>71</v>
      </c>
      <c r="Q8213">
        <v>24.6</v>
      </c>
      <c r="R8213" t="s">
        <v>71</v>
      </c>
    </row>
    <row r="8214" spans="1:46" x14ac:dyDescent="0.2">
      <c r="A8214" t="s">
        <v>296</v>
      </c>
      <c r="B8214" t="s">
        <v>297</v>
      </c>
      <c r="C8214">
        <f>-70.14570047 / 41.7196494</f>
        <v>-1.6813588196165423</v>
      </c>
      <c r="D8214" t="s">
        <v>194</v>
      </c>
      <c r="E8214" t="s">
        <v>70</v>
      </c>
      <c r="F8214" s="1">
        <v>41512</v>
      </c>
      <c r="G8214">
        <v>3</v>
      </c>
      <c r="O8214">
        <v>6.48</v>
      </c>
      <c r="P8214" t="s">
        <v>71</v>
      </c>
      <c r="Q8214">
        <v>24.6</v>
      </c>
      <c r="R8214" t="s">
        <v>71</v>
      </c>
    </row>
    <row r="8215" spans="1:46" x14ac:dyDescent="0.2">
      <c r="A8215" t="s">
        <v>296</v>
      </c>
      <c r="B8215" t="s">
        <v>297</v>
      </c>
      <c r="C8215">
        <f>-70.14570047 / 41.7196494</f>
        <v>-1.6813588196165423</v>
      </c>
      <c r="D8215" t="s">
        <v>194</v>
      </c>
      <c r="E8215" t="s">
        <v>70</v>
      </c>
      <c r="F8215" s="1">
        <v>41512</v>
      </c>
      <c r="G8215">
        <v>3.5</v>
      </c>
      <c r="K8215">
        <v>0.42</v>
      </c>
      <c r="L8215" t="s">
        <v>71</v>
      </c>
      <c r="S8215">
        <v>0.14000000000000001</v>
      </c>
      <c r="T8215" t="s">
        <v>71</v>
      </c>
      <c r="W8215">
        <v>23.23</v>
      </c>
      <c r="X8215" t="s">
        <v>71</v>
      </c>
      <c r="Y8215">
        <v>-24.2</v>
      </c>
      <c r="AA8215">
        <v>22.09</v>
      </c>
      <c r="AE8215">
        <v>5.9</v>
      </c>
      <c r="AF8215" t="s">
        <v>71</v>
      </c>
      <c r="AG8215">
        <v>6.4</v>
      </c>
      <c r="AH8215" t="s">
        <v>71</v>
      </c>
      <c r="AS8215">
        <v>0.56000000000000005</v>
      </c>
      <c r="AT8215" t="s">
        <v>71</v>
      </c>
    </row>
    <row r="8216" spans="1:46" x14ac:dyDescent="0.2">
      <c r="A8216" t="s">
        <v>296</v>
      </c>
      <c r="B8216" t="s">
        <v>297</v>
      </c>
      <c r="C8216">
        <f>-70.14570047 / 41.7196494</f>
        <v>-1.6813588196165423</v>
      </c>
      <c r="D8216" t="s">
        <v>194</v>
      </c>
      <c r="E8216" t="s">
        <v>70</v>
      </c>
      <c r="F8216" s="1">
        <v>41877</v>
      </c>
      <c r="G8216">
        <v>0.02</v>
      </c>
      <c r="I8216">
        <v>4.4000000000000004</v>
      </c>
      <c r="J8216" t="s">
        <v>71</v>
      </c>
      <c r="K8216">
        <v>2.9</v>
      </c>
      <c r="L8216" t="s">
        <v>71</v>
      </c>
      <c r="M8216">
        <v>4</v>
      </c>
      <c r="N8216" t="s">
        <v>71</v>
      </c>
      <c r="S8216">
        <v>0.3</v>
      </c>
      <c r="T8216" t="s">
        <v>71</v>
      </c>
      <c r="U8216">
        <v>9.2899999999999991</v>
      </c>
      <c r="V8216" t="s">
        <v>71</v>
      </c>
      <c r="W8216">
        <v>30.95</v>
      </c>
      <c r="X8216" t="s">
        <v>71</v>
      </c>
      <c r="Y8216">
        <v>36.29</v>
      </c>
      <c r="AA8216">
        <v>41.04</v>
      </c>
      <c r="AC8216">
        <v>40.020000000000003</v>
      </c>
      <c r="AE8216">
        <v>4.5</v>
      </c>
      <c r="AF8216" t="s">
        <v>71</v>
      </c>
      <c r="AG8216">
        <v>6.44</v>
      </c>
      <c r="AH8216" t="s">
        <v>71</v>
      </c>
      <c r="AS8216">
        <v>1.5</v>
      </c>
      <c r="AT8216" t="s">
        <v>71</v>
      </c>
    </row>
    <row r="8217" spans="1:46" x14ac:dyDescent="0.2">
      <c r="A8217" t="s">
        <v>296</v>
      </c>
      <c r="B8217" t="s">
        <v>297</v>
      </c>
      <c r="C8217">
        <f>-70.14570047 / 41.7196494</f>
        <v>-1.6813588196165423</v>
      </c>
      <c r="D8217" t="s">
        <v>194</v>
      </c>
      <c r="E8217" t="s">
        <v>70</v>
      </c>
      <c r="F8217" s="1">
        <v>41877</v>
      </c>
      <c r="G8217">
        <v>0.5</v>
      </c>
      <c r="K8217" t="s">
        <v>173</v>
      </c>
      <c r="L8217" t="s">
        <v>150</v>
      </c>
      <c r="O8217">
        <v>6.61</v>
      </c>
      <c r="P8217" t="s">
        <v>71</v>
      </c>
      <c r="Q8217">
        <v>24.5</v>
      </c>
      <c r="R8217" t="s">
        <v>71</v>
      </c>
      <c r="S8217" t="s">
        <v>173</v>
      </c>
      <c r="T8217" t="s">
        <v>150</v>
      </c>
      <c r="W8217" t="s">
        <v>173</v>
      </c>
      <c r="X8217" t="s">
        <v>150</v>
      </c>
      <c r="AE8217" t="s">
        <v>173</v>
      </c>
      <c r="AF8217" t="s">
        <v>150</v>
      </c>
      <c r="AG8217" t="s">
        <v>173</v>
      </c>
      <c r="AH8217" t="s">
        <v>150</v>
      </c>
      <c r="AS8217" t="s">
        <v>173</v>
      </c>
      <c r="AT8217" t="s">
        <v>150</v>
      </c>
    </row>
    <row r="8218" spans="1:46" x14ac:dyDescent="0.2">
      <c r="A8218" t="s">
        <v>296</v>
      </c>
      <c r="B8218" t="s">
        <v>297</v>
      </c>
      <c r="C8218">
        <f>-70.14570047 / 41.7196494</f>
        <v>-1.6813588196165423</v>
      </c>
      <c r="D8218" t="s">
        <v>194</v>
      </c>
      <c r="E8218" t="s">
        <v>70</v>
      </c>
      <c r="F8218" s="1">
        <v>41877</v>
      </c>
      <c r="G8218">
        <v>1</v>
      </c>
      <c r="K8218" t="s">
        <v>173</v>
      </c>
      <c r="L8218" t="s">
        <v>150</v>
      </c>
      <c r="O8218">
        <v>6.77</v>
      </c>
      <c r="P8218" t="s">
        <v>71</v>
      </c>
      <c r="Q8218">
        <v>24.4</v>
      </c>
      <c r="R8218" t="s">
        <v>71</v>
      </c>
      <c r="S8218" t="s">
        <v>173</v>
      </c>
      <c r="T8218" t="s">
        <v>150</v>
      </c>
      <c r="W8218" t="s">
        <v>173</v>
      </c>
      <c r="X8218" t="s">
        <v>150</v>
      </c>
      <c r="AE8218" t="s">
        <v>173</v>
      </c>
      <c r="AF8218" t="s">
        <v>150</v>
      </c>
      <c r="AG8218" t="s">
        <v>173</v>
      </c>
      <c r="AH8218" t="s">
        <v>150</v>
      </c>
      <c r="AS8218" t="s">
        <v>173</v>
      </c>
      <c r="AT8218" t="s">
        <v>150</v>
      </c>
    </row>
    <row r="8219" spans="1:46" x14ac:dyDescent="0.2">
      <c r="A8219" t="s">
        <v>296</v>
      </c>
      <c r="B8219" t="s">
        <v>297</v>
      </c>
      <c r="C8219">
        <f>-70.14570047 / 41.7196494</f>
        <v>-1.6813588196165423</v>
      </c>
      <c r="D8219" t="s">
        <v>194</v>
      </c>
      <c r="E8219" t="s">
        <v>70</v>
      </c>
      <c r="F8219" s="1">
        <v>41877</v>
      </c>
      <c r="G8219">
        <v>2</v>
      </c>
      <c r="K8219" t="s">
        <v>173</v>
      </c>
      <c r="L8219" t="s">
        <v>150</v>
      </c>
      <c r="O8219">
        <v>6.82</v>
      </c>
      <c r="P8219" t="s">
        <v>71</v>
      </c>
      <c r="Q8219">
        <v>24.4</v>
      </c>
      <c r="R8219" t="s">
        <v>71</v>
      </c>
      <c r="S8219" t="s">
        <v>173</v>
      </c>
      <c r="T8219" t="s">
        <v>150</v>
      </c>
      <c r="W8219" t="s">
        <v>173</v>
      </c>
      <c r="X8219" t="s">
        <v>150</v>
      </c>
      <c r="AE8219" t="s">
        <v>173</v>
      </c>
      <c r="AF8219" t="s">
        <v>150</v>
      </c>
      <c r="AG8219" t="s">
        <v>173</v>
      </c>
      <c r="AH8219" t="s">
        <v>150</v>
      </c>
      <c r="AS8219" t="s">
        <v>173</v>
      </c>
      <c r="AT8219" t="s">
        <v>150</v>
      </c>
    </row>
    <row r="8220" spans="1:46" x14ac:dyDescent="0.2">
      <c r="A8220" t="s">
        <v>296</v>
      </c>
      <c r="B8220" t="s">
        <v>297</v>
      </c>
      <c r="C8220">
        <f>-70.14570047 / 41.7196494</f>
        <v>-1.6813588196165423</v>
      </c>
      <c r="D8220" t="s">
        <v>194</v>
      </c>
      <c r="E8220" t="s">
        <v>70</v>
      </c>
      <c r="F8220" s="1">
        <v>41877</v>
      </c>
      <c r="G8220">
        <v>3</v>
      </c>
      <c r="K8220" t="s">
        <v>173</v>
      </c>
      <c r="L8220" t="s">
        <v>150</v>
      </c>
      <c r="O8220">
        <v>6.77</v>
      </c>
      <c r="P8220" t="s">
        <v>71</v>
      </c>
      <c r="Q8220">
        <v>24.3</v>
      </c>
      <c r="R8220" t="s">
        <v>71</v>
      </c>
      <c r="S8220" t="s">
        <v>173</v>
      </c>
      <c r="T8220" t="s">
        <v>150</v>
      </c>
      <c r="W8220" t="s">
        <v>173</v>
      </c>
      <c r="X8220" t="s">
        <v>150</v>
      </c>
      <c r="AE8220" t="s">
        <v>173</v>
      </c>
      <c r="AF8220" t="s">
        <v>150</v>
      </c>
      <c r="AG8220" t="s">
        <v>173</v>
      </c>
      <c r="AH8220" t="s">
        <v>150</v>
      </c>
      <c r="AS8220" t="s">
        <v>173</v>
      </c>
      <c r="AT8220" t="s">
        <v>150</v>
      </c>
    </row>
    <row r="8221" spans="1:46" x14ac:dyDescent="0.2">
      <c r="A8221" t="s">
        <v>296</v>
      </c>
      <c r="B8221" t="s">
        <v>297</v>
      </c>
      <c r="C8221">
        <f>-70.14570047 / 41.7196494</f>
        <v>-1.6813588196165423</v>
      </c>
      <c r="D8221" t="s">
        <v>194</v>
      </c>
      <c r="E8221" t="s">
        <v>70</v>
      </c>
      <c r="F8221" s="1">
        <v>41877</v>
      </c>
      <c r="G8221">
        <v>3.4</v>
      </c>
      <c r="K8221">
        <v>3.02</v>
      </c>
      <c r="L8221" t="s">
        <v>71</v>
      </c>
      <c r="S8221">
        <v>0.4</v>
      </c>
      <c r="T8221" t="s">
        <v>71</v>
      </c>
      <c r="W8221">
        <v>30.95</v>
      </c>
      <c r="X8221" t="s">
        <v>71</v>
      </c>
      <c r="Y8221">
        <v>-9.06</v>
      </c>
      <c r="AA8221">
        <v>41.44</v>
      </c>
      <c r="AE8221">
        <v>4.3</v>
      </c>
      <c r="AF8221" t="s">
        <v>71</v>
      </c>
      <c r="AG8221">
        <v>6.4</v>
      </c>
      <c r="AH8221" t="s">
        <v>71</v>
      </c>
      <c r="AS8221">
        <v>1.41</v>
      </c>
      <c r="AT8221" t="s">
        <v>71</v>
      </c>
    </row>
    <row r="8222" spans="1:46" x14ac:dyDescent="0.2">
      <c r="A8222" t="s">
        <v>296</v>
      </c>
      <c r="B8222" t="s">
        <v>297</v>
      </c>
      <c r="C8222">
        <f>-70.14570047 / 41.7196494</f>
        <v>-1.6813588196165423</v>
      </c>
      <c r="D8222" t="s">
        <v>194</v>
      </c>
      <c r="E8222" t="s">
        <v>70</v>
      </c>
      <c r="F8222" s="1">
        <v>42242</v>
      </c>
      <c r="G8222">
        <v>0.5</v>
      </c>
      <c r="I8222">
        <v>4.3</v>
      </c>
      <c r="J8222" t="s">
        <v>150</v>
      </c>
      <c r="K8222">
        <v>2.2000000000000002</v>
      </c>
      <c r="L8222" t="s">
        <v>150</v>
      </c>
      <c r="M8222">
        <v>4.13</v>
      </c>
      <c r="N8222" t="s">
        <v>150</v>
      </c>
      <c r="O8222">
        <v>6.35</v>
      </c>
      <c r="P8222" t="s">
        <v>150</v>
      </c>
      <c r="Q8222">
        <v>27.4</v>
      </c>
      <c r="R8222" t="s">
        <v>150</v>
      </c>
      <c r="S8222">
        <v>0.28000000000000003</v>
      </c>
      <c r="T8222" t="s">
        <v>150</v>
      </c>
      <c r="U8222">
        <v>8.67</v>
      </c>
      <c r="V8222" t="s">
        <v>150</v>
      </c>
      <c r="W8222">
        <v>21.68</v>
      </c>
      <c r="X8222" t="s">
        <v>150</v>
      </c>
      <c r="Y8222">
        <v>35.299999999999997</v>
      </c>
      <c r="AA8222">
        <v>38.33</v>
      </c>
      <c r="AC8222">
        <v>39.58</v>
      </c>
      <c r="AE8222">
        <v>8.1999999999999993</v>
      </c>
      <c r="AF8222" t="s">
        <v>150</v>
      </c>
      <c r="AG8222">
        <v>6.44</v>
      </c>
      <c r="AH8222" t="s">
        <v>150</v>
      </c>
      <c r="AS8222">
        <v>0.37</v>
      </c>
      <c r="AT8222" t="s">
        <v>150</v>
      </c>
    </row>
    <row r="8223" spans="1:46" x14ac:dyDescent="0.2">
      <c r="A8223" t="s">
        <v>296</v>
      </c>
      <c r="B8223" t="s">
        <v>297</v>
      </c>
      <c r="C8223">
        <f>-70.14570047 / 41.7196494</f>
        <v>-1.6813588196165423</v>
      </c>
      <c r="D8223" t="s">
        <v>194</v>
      </c>
      <c r="E8223" t="s">
        <v>70</v>
      </c>
      <c r="F8223" s="1">
        <v>42242</v>
      </c>
      <c r="G8223">
        <v>1</v>
      </c>
      <c r="K8223" t="s">
        <v>173</v>
      </c>
      <c r="L8223" t="s">
        <v>150</v>
      </c>
      <c r="O8223">
        <v>6.42</v>
      </c>
      <c r="P8223" t="s">
        <v>150</v>
      </c>
      <c r="Q8223">
        <v>27.4</v>
      </c>
      <c r="R8223" t="s">
        <v>150</v>
      </c>
      <c r="S8223" t="s">
        <v>173</v>
      </c>
      <c r="T8223" t="s">
        <v>150</v>
      </c>
      <c r="W8223" t="s">
        <v>173</v>
      </c>
      <c r="X8223" t="s">
        <v>150</v>
      </c>
      <c r="AE8223" t="s">
        <v>173</v>
      </c>
      <c r="AF8223" t="s">
        <v>150</v>
      </c>
      <c r="AG8223" t="s">
        <v>173</v>
      </c>
      <c r="AH8223" t="s">
        <v>150</v>
      </c>
      <c r="AS8223" t="s">
        <v>173</v>
      </c>
      <c r="AT8223" t="s">
        <v>150</v>
      </c>
    </row>
    <row r="8224" spans="1:46" x14ac:dyDescent="0.2">
      <c r="A8224" t="s">
        <v>296</v>
      </c>
      <c r="B8224" t="s">
        <v>297</v>
      </c>
      <c r="C8224">
        <f>-70.14570047 / 41.7196494</f>
        <v>-1.6813588196165423</v>
      </c>
      <c r="D8224" t="s">
        <v>194</v>
      </c>
      <c r="E8224" t="s">
        <v>70</v>
      </c>
      <c r="F8224" s="1">
        <v>42242</v>
      </c>
      <c r="G8224">
        <v>2</v>
      </c>
      <c r="K8224" t="s">
        <v>173</v>
      </c>
      <c r="L8224" t="s">
        <v>150</v>
      </c>
      <c r="O8224">
        <v>6.42</v>
      </c>
      <c r="P8224" t="s">
        <v>150</v>
      </c>
      <c r="Q8224">
        <v>27.4</v>
      </c>
      <c r="R8224" t="s">
        <v>150</v>
      </c>
      <c r="S8224" t="s">
        <v>173</v>
      </c>
      <c r="T8224" t="s">
        <v>150</v>
      </c>
      <c r="W8224" t="s">
        <v>173</v>
      </c>
      <c r="X8224" t="s">
        <v>150</v>
      </c>
      <c r="AE8224" t="s">
        <v>173</v>
      </c>
      <c r="AF8224" t="s">
        <v>150</v>
      </c>
      <c r="AG8224" t="s">
        <v>173</v>
      </c>
      <c r="AH8224" t="s">
        <v>150</v>
      </c>
      <c r="AS8224" t="s">
        <v>173</v>
      </c>
      <c r="AT8224" t="s">
        <v>150</v>
      </c>
    </row>
    <row r="8225" spans="1:46" x14ac:dyDescent="0.2">
      <c r="A8225" t="s">
        <v>296</v>
      </c>
      <c r="B8225" t="s">
        <v>297</v>
      </c>
      <c r="C8225">
        <f>-70.14570047 / 41.7196494</f>
        <v>-1.6813588196165423</v>
      </c>
      <c r="D8225" t="s">
        <v>194</v>
      </c>
      <c r="E8225" t="s">
        <v>70</v>
      </c>
      <c r="F8225" s="1">
        <v>42242</v>
      </c>
      <c r="G8225">
        <v>3</v>
      </c>
      <c r="K8225" t="s">
        <v>173</v>
      </c>
      <c r="L8225" t="s">
        <v>150</v>
      </c>
      <c r="O8225">
        <v>6.2</v>
      </c>
      <c r="P8225" t="s">
        <v>150</v>
      </c>
      <c r="Q8225">
        <v>27.1</v>
      </c>
      <c r="R8225" t="s">
        <v>150</v>
      </c>
      <c r="S8225" t="s">
        <v>173</v>
      </c>
      <c r="T8225" t="s">
        <v>150</v>
      </c>
      <c r="W8225" t="s">
        <v>173</v>
      </c>
      <c r="X8225" t="s">
        <v>150</v>
      </c>
      <c r="AE8225" t="s">
        <v>173</v>
      </c>
      <c r="AF8225" t="s">
        <v>150</v>
      </c>
      <c r="AG8225" t="s">
        <v>173</v>
      </c>
      <c r="AH8225" t="s">
        <v>150</v>
      </c>
      <c r="AS8225" t="s">
        <v>173</v>
      </c>
      <c r="AT8225" t="s">
        <v>150</v>
      </c>
    </row>
    <row r="8226" spans="1:46" x14ac:dyDescent="0.2">
      <c r="A8226" t="s">
        <v>296</v>
      </c>
      <c r="B8226" t="s">
        <v>297</v>
      </c>
      <c r="C8226">
        <f>-70.14570047 / 41.7196494</f>
        <v>-1.6813588196165423</v>
      </c>
      <c r="D8226" t="s">
        <v>194</v>
      </c>
      <c r="E8226" t="s">
        <v>70</v>
      </c>
      <c r="F8226" s="1">
        <v>42242</v>
      </c>
      <c r="G8226">
        <v>3.3</v>
      </c>
      <c r="K8226">
        <v>1.94</v>
      </c>
      <c r="L8226" t="s">
        <v>150</v>
      </c>
      <c r="S8226">
        <v>0.35</v>
      </c>
      <c r="T8226" t="s">
        <v>150</v>
      </c>
      <c r="U8226">
        <v>10.84</v>
      </c>
      <c r="V8226" t="s">
        <v>150</v>
      </c>
      <c r="W8226">
        <v>20.59</v>
      </c>
      <c r="X8226" t="s">
        <v>150</v>
      </c>
      <c r="Y8226">
        <v>38.520000000000003</v>
      </c>
      <c r="AA8226">
        <v>37.1</v>
      </c>
      <c r="AE8226">
        <v>8.1999999999999993</v>
      </c>
      <c r="AF8226" t="s">
        <v>150</v>
      </c>
      <c r="AG8226">
        <v>6.31</v>
      </c>
      <c r="AH8226" t="s">
        <v>150</v>
      </c>
      <c r="AS8226">
        <v>0.61</v>
      </c>
      <c r="AT8226" t="s">
        <v>150</v>
      </c>
    </row>
    <row r="8227" spans="1:46" x14ac:dyDescent="0.2">
      <c r="A8227" t="s">
        <v>296</v>
      </c>
      <c r="B8227" t="s">
        <v>297</v>
      </c>
      <c r="C8227">
        <f>-70.14570047 / 41.7196494</f>
        <v>-1.6813588196165423</v>
      </c>
      <c r="D8227" t="s">
        <v>194</v>
      </c>
      <c r="E8227" t="s">
        <v>70</v>
      </c>
      <c r="F8227" s="1">
        <v>42969</v>
      </c>
      <c r="G8227">
        <v>0.5</v>
      </c>
      <c r="I8227">
        <v>4.2</v>
      </c>
      <c r="J8227" t="s">
        <v>150</v>
      </c>
      <c r="K8227">
        <v>1.9</v>
      </c>
      <c r="L8227" t="s">
        <v>150</v>
      </c>
      <c r="M8227">
        <v>4</v>
      </c>
      <c r="N8227" t="s">
        <v>150</v>
      </c>
      <c r="O8227">
        <v>7.1</v>
      </c>
      <c r="P8227" t="s">
        <v>150</v>
      </c>
      <c r="Q8227">
        <v>25.9</v>
      </c>
      <c r="R8227" t="s">
        <v>150</v>
      </c>
      <c r="S8227">
        <v>0.32</v>
      </c>
      <c r="T8227" t="s">
        <v>150</v>
      </c>
      <c r="U8227">
        <v>9.91</v>
      </c>
      <c r="V8227" t="s">
        <v>150</v>
      </c>
      <c r="W8227">
        <v>29.68</v>
      </c>
      <c r="X8227" t="s">
        <v>150</v>
      </c>
      <c r="Y8227">
        <v>37.22</v>
      </c>
      <c r="AA8227">
        <v>36.9</v>
      </c>
      <c r="AC8227">
        <v>40.020000000000003</v>
      </c>
      <c r="AE8227">
        <v>5.9</v>
      </c>
      <c r="AF8227" t="s">
        <v>150</v>
      </c>
      <c r="AG8227">
        <v>6.28</v>
      </c>
      <c r="AH8227" t="s">
        <v>150</v>
      </c>
      <c r="AS8227">
        <v>1.37</v>
      </c>
      <c r="AT8227" t="s">
        <v>150</v>
      </c>
    </row>
    <row r="8228" spans="1:46" x14ac:dyDescent="0.2">
      <c r="A8228" t="s">
        <v>296</v>
      </c>
      <c r="B8228" t="s">
        <v>297</v>
      </c>
      <c r="C8228">
        <f>-70.14570047 / 41.7196494</f>
        <v>-1.6813588196165423</v>
      </c>
      <c r="D8228" t="s">
        <v>194</v>
      </c>
      <c r="E8228" t="s">
        <v>70</v>
      </c>
      <c r="F8228" s="1">
        <v>42969</v>
      </c>
      <c r="G8228">
        <v>1</v>
      </c>
      <c r="I8228">
        <v>4.2</v>
      </c>
      <c r="J8228" t="s">
        <v>150</v>
      </c>
      <c r="M8228">
        <v>4</v>
      </c>
      <c r="N8228" t="s">
        <v>150</v>
      </c>
      <c r="O8228">
        <v>7.09</v>
      </c>
      <c r="P8228" t="s">
        <v>150</v>
      </c>
      <c r="Q8228">
        <v>25.9</v>
      </c>
      <c r="R8228" t="s">
        <v>150</v>
      </c>
      <c r="AC8228">
        <v>40.020000000000003</v>
      </c>
    </row>
    <row r="8229" spans="1:46" x14ac:dyDescent="0.2">
      <c r="A8229" t="s">
        <v>296</v>
      </c>
      <c r="B8229" t="s">
        <v>297</v>
      </c>
      <c r="C8229">
        <f>-70.14570047 / 41.7196494</f>
        <v>-1.6813588196165423</v>
      </c>
      <c r="D8229" t="s">
        <v>194</v>
      </c>
      <c r="E8229" t="s">
        <v>70</v>
      </c>
      <c r="F8229" s="1">
        <v>42969</v>
      </c>
      <c r="G8229">
        <v>2</v>
      </c>
      <c r="I8229">
        <v>4.2</v>
      </c>
      <c r="J8229" t="s">
        <v>150</v>
      </c>
      <c r="M8229">
        <v>4</v>
      </c>
      <c r="N8229" t="s">
        <v>150</v>
      </c>
      <c r="O8229">
        <v>7.11</v>
      </c>
      <c r="P8229" t="s">
        <v>150</v>
      </c>
      <c r="Q8229">
        <v>25.9</v>
      </c>
      <c r="R8229" t="s">
        <v>150</v>
      </c>
      <c r="AC8229">
        <v>40.020000000000003</v>
      </c>
    </row>
    <row r="8230" spans="1:46" x14ac:dyDescent="0.2">
      <c r="A8230" t="s">
        <v>296</v>
      </c>
      <c r="B8230" t="s">
        <v>297</v>
      </c>
      <c r="C8230">
        <f>-70.14570047 / 41.7196494</f>
        <v>-1.6813588196165423</v>
      </c>
      <c r="D8230" t="s">
        <v>194</v>
      </c>
      <c r="E8230" t="s">
        <v>70</v>
      </c>
      <c r="F8230" s="1">
        <v>42969</v>
      </c>
      <c r="G8230">
        <v>3</v>
      </c>
      <c r="I8230">
        <v>4.2</v>
      </c>
      <c r="J8230" t="s">
        <v>150</v>
      </c>
      <c r="M8230">
        <v>4</v>
      </c>
      <c r="N8230" t="s">
        <v>150</v>
      </c>
      <c r="O8230">
        <v>6.64</v>
      </c>
      <c r="P8230" t="s">
        <v>150</v>
      </c>
      <c r="Q8230">
        <v>25.8</v>
      </c>
      <c r="R8230" t="s">
        <v>150</v>
      </c>
      <c r="AC8230">
        <v>40.020000000000003</v>
      </c>
    </row>
    <row r="8231" spans="1:46" x14ac:dyDescent="0.2">
      <c r="A8231" t="s">
        <v>296</v>
      </c>
      <c r="B8231" t="s">
        <v>297</v>
      </c>
      <c r="C8231">
        <f>-70.14570047 / 41.7196494</f>
        <v>-1.6813588196165423</v>
      </c>
      <c r="D8231" t="s">
        <v>194</v>
      </c>
      <c r="E8231" t="s">
        <v>70</v>
      </c>
      <c r="F8231" s="1">
        <v>42969</v>
      </c>
      <c r="G8231">
        <v>3.2</v>
      </c>
      <c r="I8231">
        <v>4.2</v>
      </c>
      <c r="J8231" t="s">
        <v>150</v>
      </c>
      <c r="K8231">
        <v>2.29</v>
      </c>
      <c r="L8231" t="s">
        <v>150</v>
      </c>
      <c r="M8231">
        <v>4</v>
      </c>
      <c r="N8231" t="s">
        <v>150</v>
      </c>
      <c r="O8231">
        <v>5.74</v>
      </c>
      <c r="P8231" t="s">
        <v>150</v>
      </c>
      <c r="Q8231">
        <v>25.7</v>
      </c>
      <c r="R8231" t="s">
        <v>150</v>
      </c>
      <c r="S8231">
        <v>0.32</v>
      </c>
      <c r="T8231" t="s">
        <v>150</v>
      </c>
      <c r="U8231">
        <v>9.91</v>
      </c>
      <c r="V8231" t="s">
        <v>150</v>
      </c>
      <c r="W8231">
        <v>32.58</v>
      </c>
      <c r="X8231" t="s">
        <v>150</v>
      </c>
      <c r="Y8231">
        <v>37.22</v>
      </c>
      <c r="AA8231">
        <v>38.729999999999997</v>
      </c>
      <c r="AC8231">
        <v>40.020000000000003</v>
      </c>
      <c r="AE8231">
        <v>6</v>
      </c>
      <c r="AF8231" t="s">
        <v>150</v>
      </c>
      <c r="AG8231">
        <v>6.07</v>
      </c>
      <c r="AH8231" t="s">
        <v>150</v>
      </c>
      <c r="AS8231">
        <v>1.58</v>
      </c>
      <c r="AT8231" t="s">
        <v>150</v>
      </c>
    </row>
    <row r="8232" spans="1:46" x14ac:dyDescent="0.2">
      <c r="A8232" t="s">
        <v>296</v>
      </c>
      <c r="B8232" t="s">
        <v>297</v>
      </c>
      <c r="C8232">
        <f>-70.14570047 / 41.7196494</f>
        <v>-1.6813588196165423</v>
      </c>
      <c r="D8232" t="s">
        <v>194</v>
      </c>
      <c r="E8232" t="s">
        <v>70</v>
      </c>
      <c r="F8232" s="1">
        <v>43339</v>
      </c>
      <c r="G8232">
        <v>0.5</v>
      </c>
      <c r="I8232">
        <v>4.8499999999999996</v>
      </c>
      <c r="J8232" t="s">
        <v>150</v>
      </c>
      <c r="K8232">
        <v>1.31</v>
      </c>
      <c r="L8232" t="s">
        <v>150</v>
      </c>
      <c r="M8232">
        <v>4.0999999999999996</v>
      </c>
      <c r="N8232" t="s">
        <v>150</v>
      </c>
      <c r="O8232">
        <v>7</v>
      </c>
      <c r="P8232" t="s">
        <v>150</v>
      </c>
      <c r="Q8232">
        <v>25.4</v>
      </c>
      <c r="R8232" t="s">
        <v>150</v>
      </c>
      <c r="S8232">
        <v>0.36</v>
      </c>
      <c r="T8232" t="s">
        <v>150</v>
      </c>
      <c r="U8232">
        <v>11.15</v>
      </c>
      <c r="V8232" t="s">
        <v>150</v>
      </c>
      <c r="W8232">
        <v>27.3</v>
      </c>
      <c r="X8232" t="s">
        <v>150</v>
      </c>
      <c r="Y8232">
        <v>38.92</v>
      </c>
      <c r="AA8232">
        <v>33.25</v>
      </c>
      <c r="AC8232">
        <v>39.67</v>
      </c>
      <c r="AE8232">
        <v>7.5</v>
      </c>
      <c r="AF8232" t="s">
        <v>150</v>
      </c>
      <c r="AG8232">
        <v>6.17</v>
      </c>
      <c r="AH8232" t="s">
        <v>150</v>
      </c>
      <c r="AS8232">
        <v>2.33</v>
      </c>
      <c r="AT8232" t="s">
        <v>150</v>
      </c>
    </row>
    <row r="8233" spans="1:46" x14ac:dyDescent="0.2">
      <c r="A8233" t="s">
        <v>296</v>
      </c>
      <c r="B8233" t="s">
        <v>297</v>
      </c>
      <c r="C8233">
        <f>-70.14570047 / 41.7196494</f>
        <v>-1.6813588196165423</v>
      </c>
      <c r="D8233" t="s">
        <v>194</v>
      </c>
      <c r="E8233" t="s">
        <v>70</v>
      </c>
      <c r="F8233" s="1">
        <v>43339</v>
      </c>
      <c r="G8233">
        <v>1</v>
      </c>
      <c r="K8233" t="s">
        <v>173</v>
      </c>
      <c r="L8233" t="s">
        <v>150</v>
      </c>
      <c r="O8233">
        <v>6.6</v>
      </c>
      <c r="P8233" t="s">
        <v>150</v>
      </c>
      <c r="Q8233">
        <v>25.3</v>
      </c>
      <c r="R8233" t="s">
        <v>150</v>
      </c>
      <c r="S8233" t="s">
        <v>173</v>
      </c>
      <c r="T8233" t="s">
        <v>150</v>
      </c>
      <c r="W8233" t="s">
        <v>173</v>
      </c>
      <c r="X8233" t="s">
        <v>150</v>
      </c>
      <c r="AE8233" t="s">
        <v>173</v>
      </c>
      <c r="AF8233" t="s">
        <v>150</v>
      </c>
      <c r="AG8233" t="s">
        <v>173</v>
      </c>
      <c r="AH8233" t="s">
        <v>150</v>
      </c>
      <c r="AS8233" t="s">
        <v>173</v>
      </c>
      <c r="AT8233" t="s">
        <v>150</v>
      </c>
    </row>
    <row r="8234" spans="1:46" x14ac:dyDescent="0.2">
      <c r="A8234" t="s">
        <v>296</v>
      </c>
      <c r="B8234" t="s">
        <v>297</v>
      </c>
      <c r="C8234">
        <f>-70.14570047 / 41.7196494</f>
        <v>-1.6813588196165423</v>
      </c>
      <c r="D8234" t="s">
        <v>194</v>
      </c>
      <c r="E8234" t="s">
        <v>70</v>
      </c>
      <c r="F8234" s="1">
        <v>43339</v>
      </c>
      <c r="G8234">
        <v>2</v>
      </c>
      <c r="K8234" t="s">
        <v>173</v>
      </c>
      <c r="L8234" t="s">
        <v>150</v>
      </c>
      <c r="O8234">
        <v>6.64</v>
      </c>
      <c r="P8234" t="s">
        <v>150</v>
      </c>
      <c r="Q8234">
        <v>25.2</v>
      </c>
      <c r="R8234" t="s">
        <v>150</v>
      </c>
      <c r="S8234" t="s">
        <v>173</v>
      </c>
      <c r="T8234" t="s">
        <v>150</v>
      </c>
      <c r="W8234" t="s">
        <v>173</v>
      </c>
      <c r="X8234" t="s">
        <v>150</v>
      </c>
      <c r="AE8234" t="s">
        <v>173</v>
      </c>
      <c r="AF8234" t="s">
        <v>150</v>
      </c>
      <c r="AG8234" t="s">
        <v>173</v>
      </c>
      <c r="AH8234" t="s">
        <v>150</v>
      </c>
      <c r="AS8234" t="s">
        <v>173</v>
      </c>
      <c r="AT8234" t="s">
        <v>150</v>
      </c>
    </row>
    <row r="8235" spans="1:46" x14ac:dyDescent="0.2">
      <c r="A8235" t="s">
        <v>296</v>
      </c>
      <c r="B8235" t="s">
        <v>297</v>
      </c>
      <c r="C8235">
        <f>-70.14570047 / 41.7196494</f>
        <v>-1.6813588196165423</v>
      </c>
      <c r="D8235" t="s">
        <v>194</v>
      </c>
      <c r="E8235" t="s">
        <v>70</v>
      </c>
      <c r="F8235" s="1">
        <v>43339</v>
      </c>
      <c r="G8235">
        <v>3</v>
      </c>
      <c r="K8235" t="s">
        <v>173</v>
      </c>
      <c r="L8235" t="s">
        <v>150</v>
      </c>
      <c r="O8235">
        <v>6.09</v>
      </c>
      <c r="P8235" t="s">
        <v>150</v>
      </c>
      <c r="Q8235">
        <v>24.6</v>
      </c>
      <c r="R8235" t="s">
        <v>150</v>
      </c>
      <c r="S8235" t="s">
        <v>173</v>
      </c>
      <c r="T8235" t="s">
        <v>150</v>
      </c>
      <c r="W8235" t="s">
        <v>173</v>
      </c>
      <c r="X8235" t="s">
        <v>150</v>
      </c>
      <c r="AE8235" t="s">
        <v>173</v>
      </c>
      <c r="AF8235" t="s">
        <v>150</v>
      </c>
      <c r="AG8235" t="s">
        <v>173</v>
      </c>
      <c r="AH8235" t="s">
        <v>150</v>
      </c>
      <c r="AS8235" t="s">
        <v>173</v>
      </c>
      <c r="AT8235" t="s">
        <v>150</v>
      </c>
    </row>
    <row r="8236" spans="1:46" x14ac:dyDescent="0.2">
      <c r="A8236" t="s">
        <v>296</v>
      </c>
      <c r="B8236" t="s">
        <v>297</v>
      </c>
      <c r="C8236">
        <f>-70.14570047 / 41.7196494</f>
        <v>-1.6813588196165423</v>
      </c>
      <c r="D8236" t="s">
        <v>194</v>
      </c>
      <c r="E8236" t="s">
        <v>70</v>
      </c>
      <c r="F8236" s="1">
        <v>43339</v>
      </c>
      <c r="G8236">
        <v>3.8</v>
      </c>
      <c r="K8236">
        <v>3.63</v>
      </c>
      <c r="L8236" t="s">
        <v>150</v>
      </c>
      <c r="S8236">
        <v>0.4</v>
      </c>
      <c r="T8236" t="s">
        <v>150</v>
      </c>
      <c r="W8236">
        <v>25.68</v>
      </c>
      <c r="X8236" t="s">
        <v>150</v>
      </c>
      <c r="AE8236">
        <v>10.6</v>
      </c>
      <c r="AF8236" t="s">
        <v>150</v>
      </c>
      <c r="AG8236">
        <v>6</v>
      </c>
      <c r="AH8236" t="s">
        <v>150</v>
      </c>
      <c r="AS8236">
        <v>4.91</v>
      </c>
      <c r="AT8236" t="s">
        <v>150</v>
      </c>
    </row>
    <row r="8237" spans="1:46" x14ac:dyDescent="0.2">
      <c r="A8237" t="s">
        <v>298</v>
      </c>
      <c r="B8237" t="s">
        <v>299</v>
      </c>
      <c r="C8237">
        <f>-70.17645962 / 41.71943523</f>
        <v>-1.6821047368718178</v>
      </c>
      <c r="D8237" t="s">
        <v>300</v>
      </c>
      <c r="E8237" t="s">
        <v>70</v>
      </c>
      <c r="F8237" s="1">
        <v>37143</v>
      </c>
      <c r="G8237">
        <v>0.5</v>
      </c>
      <c r="I8237">
        <v>2.1</v>
      </c>
      <c r="J8237" t="s">
        <v>71</v>
      </c>
      <c r="K8237">
        <v>3.31</v>
      </c>
      <c r="L8237" t="s">
        <v>71</v>
      </c>
      <c r="M8237">
        <v>2.1</v>
      </c>
      <c r="N8237" t="s">
        <v>71</v>
      </c>
      <c r="O8237">
        <v>8.26</v>
      </c>
      <c r="P8237" t="s">
        <v>71</v>
      </c>
      <c r="Q8237">
        <v>21.1</v>
      </c>
      <c r="R8237" t="s">
        <v>71</v>
      </c>
      <c r="S8237">
        <v>0.25</v>
      </c>
      <c r="T8237" t="s">
        <v>71</v>
      </c>
      <c r="U8237">
        <v>7.74</v>
      </c>
      <c r="V8237" t="s">
        <v>71</v>
      </c>
      <c r="W8237">
        <v>29</v>
      </c>
      <c r="X8237" t="s">
        <v>71</v>
      </c>
      <c r="Y8237">
        <v>33.659999999999997</v>
      </c>
      <c r="AA8237">
        <v>42.34</v>
      </c>
      <c r="AC8237">
        <v>49.31</v>
      </c>
      <c r="AE8237">
        <v>4</v>
      </c>
      <c r="AF8237" t="s">
        <v>71</v>
      </c>
      <c r="AG8237">
        <v>4.8600000000000003</v>
      </c>
      <c r="AH8237" t="s">
        <v>71</v>
      </c>
      <c r="AS8237">
        <v>0</v>
      </c>
      <c r="AT8237" t="s">
        <v>71</v>
      </c>
    </row>
    <row r="8238" spans="1:46" x14ac:dyDescent="0.2">
      <c r="A8238" t="s">
        <v>298</v>
      </c>
      <c r="B8238" t="s">
        <v>299</v>
      </c>
      <c r="C8238">
        <f>-70.17645962 / 41.71943523</f>
        <v>-1.6821047368718178</v>
      </c>
      <c r="D8238" t="s">
        <v>300</v>
      </c>
      <c r="E8238" t="s">
        <v>70</v>
      </c>
      <c r="F8238" s="1">
        <v>37143</v>
      </c>
      <c r="G8238">
        <v>1</v>
      </c>
      <c r="K8238">
        <v>63.11</v>
      </c>
      <c r="L8238" t="s">
        <v>71</v>
      </c>
      <c r="S8238">
        <v>1.27</v>
      </c>
      <c r="T8238" t="s">
        <v>71</v>
      </c>
      <c r="W8238">
        <v>65.7</v>
      </c>
      <c r="X8238" t="s">
        <v>71</v>
      </c>
      <c r="AE8238">
        <v>0.4</v>
      </c>
      <c r="AF8238" t="s">
        <v>71</v>
      </c>
      <c r="AG8238">
        <v>4.91</v>
      </c>
      <c r="AH8238" t="s">
        <v>71</v>
      </c>
      <c r="AS8238">
        <v>103.64</v>
      </c>
      <c r="AT8238" t="s">
        <v>71</v>
      </c>
    </row>
    <row r="8239" spans="1:46" x14ac:dyDescent="0.2">
      <c r="A8239" t="s">
        <v>298</v>
      </c>
      <c r="B8239" t="s">
        <v>299</v>
      </c>
      <c r="C8239">
        <f>-70.17645962 / 41.71943523</f>
        <v>-1.6821047368718178</v>
      </c>
      <c r="D8239" t="s">
        <v>300</v>
      </c>
      <c r="E8239" t="s">
        <v>70</v>
      </c>
      <c r="F8239" s="1">
        <v>37143</v>
      </c>
      <c r="G8239">
        <v>2.5</v>
      </c>
      <c r="O8239">
        <v>8.39</v>
      </c>
      <c r="P8239" t="s">
        <v>71</v>
      </c>
      <c r="Q8239">
        <v>21.1</v>
      </c>
      <c r="R8239" t="s">
        <v>71</v>
      </c>
    </row>
    <row r="8240" spans="1:46" x14ac:dyDescent="0.2">
      <c r="A8240" t="s">
        <v>298</v>
      </c>
      <c r="B8240" t="s">
        <v>299</v>
      </c>
      <c r="C8240">
        <f>-70.17645962 / 41.71943523</f>
        <v>-1.6821047368718178</v>
      </c>
      <c r="D8240" t="s">
        <v>300</v>
      </c>
      <c r="E8240" t="s">
        <v>70</v>
      </c>
      <c r="F8240" s="1">
        <v>37873</v>
      </c>
      <c r="G8240">
        <v>0.5</v>
      </c>
      <c r="I8240">
        <v>2.9</v>
      </c>
      <c r="J8240" t="s">
        <v>71</v>
      </c>
      <c r="K8240">
        <v>2.19</v>
      </c>
      <c r="L8240" t="s">
        <v>71</v>
      </c>
      <c r="M8240">
        <v>2.4</v>
      </c>
      <c r="N8240" t="s">
        <v>71</v>
      </c>
      <c r="O8240">
        <v>8.8000000000000007</v>
      </c>
      <c r="P8240" t="s">
        <v>71</v>
      </c>
      <c r="Q8240">
        <v>26.83</v>
      </c>
      <c r="R8240" t="s">
        <v>71</v>
      </c>
      <c r="S8240">
        <v>0.7</v>
      </c>
      <c r="T8240" t="s">
        <v>71</v>
      </c>
      <c r="U8240">
        <v>21.68</v>
      </c>
      <c r="V8240" t="s">
        <v>71</v>
      </c>
      <c r="W8240">
        <v>26.1</v>
      </c>
      <c r="X8240" t="s">
        <v>71</v>
      </c>
      <c r="Y8240">
        <v>48.51</v>
      </c>
      <c r="AA8240">
        <v>38.29</v>
      </c>
      <c r="AC8240">
        <v>47.38</v>
      </c>
      <c r="AG8240">
        <v>4.8</v>
      </c>
      <c r="AH8240" t="s">
        <v>71</v>
      </c>
      <c r="AS8240">
        <v>0.03</v>
      </c>
      <c r="AT8240" t="s">
        <v>71</v>
      </c>
    </row>
    <row r="8241" spans="1:46" x14ac:dyDescent="0.2">
      <c r="A8241" t="s">
        <v>298</v>
      </c>
      <c r="B8241" t="s">
        <v>299</v>
      </c>
      <c r="C8241">
        <f>-70.17645962 / 41.71943523</f>
        <v>-1.6821047368718178</v>
      </c>
      <c r="D8241" t="s">
        <v>300</v>
      </c>
      <c r="E8241" t="s">
        <v>70</v>
      </c>
      <c r="F8241" s="1">
        <v>37873</v>
      </c>
      <c r="G8241">
        <v>1</v>
      </c>
      <c r="O8241">
        <v>8.1999999999999993</v>
      </c>
      <c r="P8241" t="s">
        <v>71</v>
      </c>
      <c r="Q8241">
        <v>26.43</v>
      </c>
      <c r="R8241" t="s">
        <v>71</v>
      </c>
    </row>
    <row r="8242" spans="1:46" x14ac:dyDescent="0.2">
      <c r="A8242" t="s">
        <v>298</v>
      </c>
      <c r="B8242" t="s">
        <v>299</v>
      </c>
      <c r="C8242">
        <f>-70.17645962 / 41.71943523</f>
        <v>-1.6821047368718178</v>
      </c>
      <c r="D8242" t="s">
        <v>300</v>
      </c>
      <c r="E8242" t="s">
        <v>70</v>
      </c>
      <c r="F8242" s="1">
        <v>37873</v>
      </c>
      <c r="G8242">
        <v>1.5</v>
      </c>
      <c r="O8242">
        <v>8.27</v>
      </c>
      <c r="P8242" t="s">
        <v>71</v>
      </c>
      <c r="Q8242">
        <v>26.03</v>
      </c>
      <c r="R8242" t="s">
        <v>71</v>
      </c>
    </row>
    <row r="8243" spans="1:46" x14ac:dyDescent="0.2">
      <c r="A8243" t="s">
        <v>298</v>
      </c>
      <c r="B8243" t="s">
        <v>299</v>
      </c>
      <c r="C8243">
        <f>-70.17645962 / 41.71943523</f>
        <v>-1.6821047368718178</v>
      </c>
      <c r="D8243" t="s">
        <v>300</v>
      </c>
      <c r="E8243" t="s">
        <v>70</v>
      </c>
      <c r="F8243" s="1">
        <v>37873</v>
      </c>
      <c r="G8243">
        <v>2</v>
      </c>
      <c r="K8243">
        <v>13.13</v>
      </c>
      <c r="L8243" t="s">
        <v>71</v>
      </c>
      <c r="O8243">
        <v>8.36</v>
      </c>
      <c r="P8243" t="s">
        <v>71</v>
      </c>
      <c r="Q8243">
        <v>25.88</v>
      </c>
      <c r="R8243" t="s">
        <v>71</v>
      </c>
      <c r="S8243">
        <v>0.4</v>
      </c>
      <c r="T8243" t="s">
        <v>71</v>
      </c>
      <c r="U8243">
        <v>12.39</v>
      </c>
      <c r="V8243" t="s">
        <v>71</v>
      </c>
      <c r="W8243">
        <v>31.6</v>
      </c>
      <c r="X8243" t="s">
        <v>71</v>
      </c>
      <c r="Y8243">
        <v>40.44</v>
      </c>
      <c r="AA8243">
        <v>55.86</v>
      </c>
      <c r="AG8243">
        <v>4.8099999999999996</v>
      </c>
      <c r="AH8243" t="s">
        <v>71</v>
      </c>
      <c r="AS8243">
        <v>0.03</v>
      </c>
      <c r="AT8243" t="s">
        <v>71</v>
      </c>
    </row>
    <row r="8244" spans="1:46" x14ac:dyDescent="0.2">
      <c r="A8244" t="s">
        <v>298</v>
      </c>
      <c r="B8244" t="s">
        <v>299</v>
      </c>
      <c r="C8244">
        <f>-70.17645962 / 41.71943523</f>
        <v>-1.6821047368718178</v>
      </c>
      <c r="D8244" t="s">
        <v>300</v>
      </c>
      <c r="E8244" t="s">
        <v>70</v>
      </c>
      <c r="F8244" s="1">
        <v>37873</v>
      </c>
      <c r="G8244">
        <v>2.5</v>
      </c>
      <c r="O8244">
        <v>4.03</v>
      </c>
      <c r="P8244" t="s">
        <v>71</v>
      </c>
      <c r="Q8244">
        <v>25.25</v>
      </c>
      <c r="R8244" t="s">
        <v>71</v>
      </c>
    </row>
    <row r="8245" spans="1:46" x14ac:dyDescent="0.2">
      <c r="A8245" t="s">
        <v>298</v>
      </c>
      <c r="B8245" t="s">
        <v>299</v>
      </c>
      <c r="C8245">
        <f>-70.17645962 / 41.71943523</f>
        <v>-1.6821047368718178</v>
      </c>
      <c r="D8245" t="s">
        <v>300</v>
      </c>
      <c r="E8245" t="s">
        <v>70</v>
      </c>
      <c r="F8245" s="1">
        <v>38217</v>
      </c>
      <c r="G8245">
        <v>0.5</v>
      </c>
      <c r="I8245">
        <v>2.5</v>
      </c>
      <c r="J8245" t="s">
        <v>71</v>
      </c>
      <c r="K8245">
        <v>1.8</v>
      </c>
      <c r="L8245" t="s">
        <v>71</v>
      </c>
      <c r="M8245">
        <v>2.5</v>
      </c>
      <c r="N8245" t="s">
        <v>71</v>
      </c>
      <c r="O8245">
        <v>7.17</v>
      </c>
      <c r="P8245" t="s">
        <v>71</v>
      </c>
      <c r="Q8245">
        <v>24.36</v>
      </c>
      <c r="R8245" t="s">
        <v>71</v>
      </c>
      <c r="S8245">
        <v>0.23</v>
      </c>
      <c r="T8245" t="s">
        <v>71</v>
      </c>
      <c r="U8245">
        <v>7.12</v>
      </c>
      <c r="V8245" t="s">
        <v>71</v>
      </c>
      <c r="W8245">
        <v>26.19</v>
      </c>
      <c r="X8245" t="s">
        <v>71</v>
      </c>
      <c r="Y8245">
        <v>32.46</v>
      </c>
      <c r="AA8245">
        <v>36.369999999999997</v>
      </c>
      <c r="AC8245">
        <v>46.8</v>
      </c>
      <c r="AE8245">
        <v>1.82</v>
      </c>
      <c r="AF8245" t="s">
        <v>71</v>
      </c>
      <c r="AG8245">
        <v>5.25</v>
      </c>
      <c r="AH8245" t="s">
        <v>71</v>
      </c>
      <c r="AS8245">
        <v>0.8</v>
      </c>
      <c r="AT8245" t="s">
        <v>71</v>
      </c>
    </row>
    <row r="8246" spans="1:46" x14ac:dyDescent="0.2">
      <c r="A8246" t="s">
        <v>298</v>
      </c>
      <c r="B8246" t="s">
        <v>299</v>
      </c>
      <c r="C8246">
        <f>-70.17645962 / 41.71943523</f>
        <v>-1.6821047368718178</v>
      </c>
      <c r="D8246" t="s">
        <v>300</v>
      </c>
      <c r="E8246" t="s">
        <v>70</v>
      </c>
      <c r="F8246" s="1">
        <v>38217</v>
      </c>
      <c r="G8246">
        <v>1</v>
      </c>
      <c r="O8246">
        <v>6.72</v>
      </c>
      <c r="P8246" t="s">
        <v>71</v>
      </c>
      <c r="Q8246">
        <v>23.47</v>
      </c>
      <c r="R8246" t="s">
        <v>71</v>
      </c>
    </row>
    <row r="8247" spans="1:46" x14ac:dyDescent="0.2">
      <c r="A8247" t="s">
        <v>298</v>
      </c>
      <c r="B8247" t="s">
        <v>299</v>
      </c>
      <c r="C8247">
        <f>-70.17645962 / 41.71943523</f>
        <v>-1.6821047368718178</v>
      </c>
      <c r="D8247" t="s">
        <v>300</v>
      </c>
      <c r="E8247" t="s">
        <v>70</v>
      </c>
      <c r="F8247" s="1">
        <v>38217</v>
      </c>
      <c r="G8247">
        <v>1.5</v>
      </c>
      <c r="K8247">
        <v>30.9</v>
      </c>
      <c r="L8247" t="s">
        <v>71</v>
      </c>
      <c r="O8247">
        <v>6.6</v>
      </c>
      <c r="P8247" t="s">
        <v>71</v>
      </c>
      <c r="Q8247">
        <v>23.09</v>
      </c>
      <c r="R8247" t="s">
        <v>71</v>
      </c>
      <c r="S8247">
        <v>0.5</v>
      </c>
      <c r="T8247" t="s">
        <v>71</v>
      </c>
      <c r="U8247">
        <v>15.49</v>
      </c>
      <c r="V8247" t="s">
        <v>71</v>
      </c>
      <c r="W8247">
        <v>23.23</v>
      </c>
      <c r="X8247" t="s">
        <v>71</v>
      </c>
      <c r="Y8247">
        <v>43.66</v>
      </c>
      <c r="AA8247">
        <v>64.260000000000005</v>
      </c>
      <c r="AE8247">
        <v>1.61</v>
      </c>
      <c r="AF8247" t="s">
        <v>71</v>
      </c>
      <c r="AG8247">
        <v>5.23</v>
      </c>
      <c r="AH8247" t="s">
        <v>71</v>
      </c>
      <c r="AS8247">
        <v>4.5999999999999996</v>
      </c>
      <c r="AT8247" t="s">
        <v>71</v>
      </c>
    </row>
    <row r="8248" spans="1:46" x14ac:dyDescent="0.2">
      <c r="A8248" t="s">
        <v>298</v>
      </c>
      <c r="B8248" t="s">
        <v>299</v>
      </c>
      <c r="C8248">
        <f>-70.17645962 / 41.71943523</f>
        <v>-1.6821047368718178</v>
      </c>
      <c r="D8248" t="s">
        <v>300</v>
      </c>
      <c r="E8248" t="s">
        <v>70</v>
      </c>
      <c r="F8248" s="1">
        <v>38243</v>
      </c>
      <c r="G8248">
        <v>0.5</v>
      </c>
      <c r="I8248">
        <v>2.4</v>
      </c>
      <c r="J8248" t="s">
        <v>71</v>
      </c>
      <c r="K8248">
        <v>1.32</v>
      </c>
      <c r="L8248" t="s">
        <v>71</v>
      </c>
      <c r="M8248">
        <v>2.4</v>
      </c>
      <c r="N8248" t="s">
        <v>71</v>
      </c>
      <c r="O8248">
        <v>7.3</v>
      </c>
      <c r="P8248" t="s">
        <v>71</v>
      </c>
      <c r="Q8248">
        <v>23.24</v>
      </c>
      <c r="R8248" t="s">
        <v>71</v>
      </c>
      <c r="S8248">
        <v>0.28999999999999998</v>
      </c>
      <c r="T8248" t="s">
        <v>71</v>
      </c>
      <c r="U8248">
        <v>8.98</v>
      </c>
      <c r="V8248" t="s">
        <v>71</v>
      </c>
      <c r="W8248">
        <v>41.2</v>
      </c>
      <c r="X8248" t="s">
        <v>71</v>
      </c>
      <c r="Y8248">
        <v>35.799999999999997</v>
      </c>
      <c r="AA8248">
        <v>33.32</v>
      </c>
      <c r="AC8248">
        <v>47.38</v>
      </c>
      <c r="AE8248">
        <v>1.82</v>
      </c>
      <c r="AF8248" t="s">
        <v>71</v>
      </c>
      <c r="AG8248">
        <v>5.28</v>
      </c>
      <c r="AH8248" t="s">
        <v>71</v>
      </c>
      <c r="AS8248">
        <v>0.97</v>
      </c>
      <c r="AT8248" t="s">
        <v>71</v>
      </c>
    </row>
    <row r="8249" spans="1:46" x14ac:dyDescent="0.2">
      <c r="A8249" t="s">
        <v>298</v>
      </c>
      <c r="B8249" t="s">
        <v>299</v>
      </c>
      <c r="C8249">
        <f>-70.17645962 / 41.71943523</f>
        <v>-1.6821047368718178</v>
      </c>
      <c r="D8249" t="s">
        <v>300</v>
      </c>
      <c r="E8249" t="s">
        <v>70</v>
      </c>
      <c r="F8249" s="1">
        <v>38243</v>
      </c>
      <c r="G8249">
        <v>1</v>
      </c>
      <c r="O8249">
        <v>7.07</v>
      </c>
      <c r="P8249" t="s">
        <v>71</v>
      </c>
      <c r="Q8249">
        <v>23.06</v>
      </c>
      <c r="R8249" t="s">
        <v>71</v>
      </c>
    </row>
    <row r="8250" spans="1:46" x14ac:dyDescent="0.2">
      <c r="A8250" t="s">
        <v>298</v>
      </c>
      <c r="B8250" t="s">
        <v>299</v>
      </c>
      <c r="C8250">
        <f>-70.17645962 / 41.71943523</f>
        <v>-1.6821047368718178</v>
      </c>
      <c r="D8250" t="s">
        <v>300</v>
      </c>
      <c r="E8250" t="s">
        <v>70</v>
      </c>
      <c r="F8250" s="1">
        <v>38243</v>
      </c>
      <c r="G8250">
        <v>1.5</v>
      </c>
      <c r="K8250">
        <v>0.8</v>
      </c>
      <c r="L8250" t="s">
        <v>71</v>
      </c>
      <c r="S8250">
        <v>0.26</v>
      </c>
      <c r="T8250" t="s">
        <v>71</v>
      </c>
      <c r="W8250">
        <v>41.51</v>
      </c>
      <c r="X8250" t="s">
        <v>71</v>
      </c>
      <c r="Y8250">
        <v>-15.27</v>
      </c>
      <c r="AA8250">
        <v>28.41</v>
      </c>
      <c r="AE8250">
        <v>1.82</v>
      </c>
      <c r="AF8250" t="s">
        <v>71</v>
      </c>
      <c r="AG8250">
        <v>5.29</v>
      </c>
      <c r="AH8250" t="s">
        <v>71</v>
      </c>
      <c r="AS8250">
        <v>1.31</v>
      </c>
      <c r="AT8250" t="s">
        <v>71</v>
      </c>
    </row>
    <row r="8251" spans="1:46" x14ac:dyDescent="0.2">
      <c r="A8251" t="s">
        <v>298</v>
      </c>
      <c r="B8251" t="s">
        <v>299</v>
      </c>
      <c r="C8251">
        <f>-70.17645962 / 41.71943523</f>
        <v>-1.6821047368718178</v>
      </c>
      <c r="D8251" t="s">
        <v>300</v>
      </c>
      <c r="E8251" t="s">
        <v>70</v>
      </c>
      <c r="F8251" s="1">
        <v>38582</v>
      </c>
      <c r="G8251">
        <v>0.5</v>
      </c>
      <c r="I8251">
        <v>2.96</v>
      </c>
      <c r="J8251" t="s">
        <v>71</v>
      </c>
      <c r="K8251">
        <v>24.71</v>
      </c>
      <c r="L8251" t="s">
        <v>71</v>
      </c>
      <c r="M8251">
        <v>0.9</v>
      </c>
      <c r="N8251" t="s">
        <v>71</v>
      </c>
      <c r="O8251">
        <v>7.76</v>
      </c>
      <c r="P8251" t="s">
        <v>71</v>
      </c>
      <c r="Q8251">
        <v>25.02</v>
      </c>
      <c r="R8251" t="s">
        <v>71</v>
      </c>
      <c r="S8251">
        <v>0.7</v>
      </c>
      <c r="T8251" t="s">
        <v>71</v>
      </c>
      <c r="U8251">
        <v>21.68</v>
      </c>
      <c r="V8251" t="s">
        <v>71</v>
      </c>
      <c r="W8251">
        <v>42.13</v>
      </c>
      <c r="X8251" t="s">
        <v>71</v>
      </c>
      <c r="Y8251">
        <v>48.51</v>
      </c>
      <c r="AA8251">
        <v>62.06</v>
      </c>
      <c r="AC8251">
        <v>61.52</v>
      </c>
      <c r="AE8251">
        <v>3.23</v>
      </c>
      <c r="AF8251" t="s">
        <v>71</v>
      </c>
      <c r="AG8251">
        <v>5.55</v>
      </c>
      <c r="AH8251" t="s">
        <v>71</v>
      </c>
      <c r="AS8251">
        <v>1.41</v>
      </c>
      <c r="AT8251" t="s">
        <v>71</v>
      </c>
    </row>
    <row r="8252" spans="1:46" x14ac:dyDescent="0.2">
      <c r="A8252" t="s">
        <v>298</v>
      </c>
      <c r="B8252" t="s">
        <v>299</v>
      </c>
      <c r="C8252">
        <f>-70.17645962 / 41.71943523</f>
        <v>-1.6821047368718178</v>
      </c>
      <c r="D8252" t="s">
        <v>300</v>
      </c>
      <c r="E8252" t="s">
        <v>70</v>
      </c>
      <c r="F8252" s="1">
        <v>38582</v>
      </c>
      <c r="G8252">
        <v>1.5</v>
      </c>
      <c r="O8252">
        <v>0.3</v>
      </c>
      <c r="P8252" t="s">
        <v>71</v>
      </c>
      <c r="Q8252">
        <v>22.2</v>
      </c>
      <c r="R8252" t="s">
        <v>71</v>
      </c>
    </row>
    <row r="8253" spans="1:46" x14ac:dyDescent="0.2">
      <c r="A8253" t="s">
        <v>298</v>
      </c>
      <c r="B8253" t="s">
        <v>299</v>
      </c>
      <c r="C8253">
        <f>-70.17645962 / 41.71943523</f>
        <v>-1.6821047368718178</v>
      </c>
      <c r="D8253" t="s">
        <v>300</v>
      </c>
      <c r="E8253" t="s">
        <v>70</v>
      </c>
      <c r="F8253" s="1">
        <v>38582</v>
      </c>
      <c r="G8253">
        <v>2</v>
      </c>
      <c r="K8253">
        <v>85.43</v>
      </c>
      <c r="L8253" t="s">
        <v>71</v>
      </c>
      <c r="O8253">
        <v>0.27</v>
      </c>
      <c r="P8253" t="s">
        <v>71</v>
      </c>
      <c r="Q8253">
        <v>16.54</v>
      </c>
      <c r="R8253" t="s">
        <v>71</v>
      </c>
      <c r="S8253">
        <v>1.1000000000000001</v>
      </c>
      <c r="T8253" t="s">
        <v>71</v>
      </c>
      <c r="U8253">
        <v>34.07</v>
      </c>
      <c r="V8253" t="s">
        <v>71</v>
      </c>
      <c r="W8253">
        <v>48.23</v>
      </c>
      <c r="X8253" t="s">
        <v>71</v>
      </c>
      <c r="Y8253">
        <v>55.03</v>
      </c>
      <c r="AA8253">
        <v>74.23</v>
      </c>
      <c r="AE8253">
        <v>4.6399999999999997</v>
      </c>
      <c r="AF8253" t="s">
        <v>71</v>
      </c>
      <c r="AG8253">
        <v>5.34</v>
      </c>
      <c r="AH8253" t="s">
        <v>71</v>
      </c>
      <c r="AS8253">
        <v>14.05</v>
      </c>
      <c r="AT8253" t="s">
        <v>71</v>
      </c>
    </row>
    <row r="8254" spans="1:46" x14ac:dyDescent="0.2">
      <c r="A8254" t="s">
        <v>298</v>
      </c>
      <c r="B8254" t="s">
        <v>299</v>
      </c>
      <c r="C8254">
        <f>-70.17645962 / 41.71943523</f>
        <v>-1.6821047368718178</v>
      </c>
      <c r="D8254" t="s">
        <v>300</v>
      </c>
      <c r="E8254" t="s">
        <v>70</v>
      </c>
      <c r="F8254" s="1">
        <v>38610</v>
      </c>
      <c r="G8254">
        <v>0.5</v>
      </c>
      <c r="I8254">
        <v>2.6</v>
      </c>
      <c r="J8254" t="s">
        <v>71</v>
      </c>
      <c r="K8254">
        <v>41.04</v>
      </c>
      <c r="L8254" t="s">
        <v>71</v>
      </c>
      <c r="M8254">
        <v>1.1000000000000001</v>
      </c>
      <c r="N8254" t="s">
        <v>71</v>
      </c>
      <c r="O8254">
        <v>8.42</v>
      </c>
      <c r="P8254" t="s">
        <v>71</v>
      </c>
      <c r="Q8254">
        <v>24.85</v>
      </c>
      <c r="R8254" t="s">
        <v>71</v>
      </c>
      <c r="S8254">
        <v>1</v>
      </c>
      <c r="T8254" t="s">
        <v>71</v>
      </c>
      <c r="U8254">
        <v>30.97</v>
      </c>
      <c r="V8254" t="s">
        <v>71</v>
      </c>
      <c r="W8254">
        <v>54.17</v>
      </c>
      <c r="X8254" t="s">
        <v>71</v>
      </c>
      <c r="Y8254">
        <v>53.65</v>
      </c>
      <c r="AA8254">
        <v>67.040000000000006</v>
      </c>
      <c r="AC8254">
        <v>58.63</v>
      </c>
      <c r="AE8254">
        <v>3.03</v>
      </c>
      <c r="AF8254" t="s">
        <v>71</v>
      </c>
      <c r="AG8254">
        <v>5.54</v>
      </c>
      <c r="AH8254" t="s">
        <v>71</v>
      </c>
      <c r="AS8254">
        <v>0.92</v>
      </c>
      <c r="AT8254" t="s">
        <v>71</v>
      </c>
    </row>
    <row r="8255" spans="1:46" x14ac:dyDescent="0.2">
      <c r="A8255" t="s">
        <v>298</v>
      </c>
      <c r="B8255" t="s">
        <v>299</v>
      </c>
      <c r="C8255">
        <f>-70.17645962 / 41.71943523</f>
        <v>-1.6821047368718178</v>
      </c>
      <c r="D8255" t="s">
        <v>300</v>
      </c>
      <c r="E8255" t="s">
        <v>70</v>
      </c>
      <c r="F8255" s="1">
        <v>38610</v>
      </c>
      <c r="G8255">
        <v>1</v>
      </c>
      <c r="O8255">
        <v>7.84</v>
      </c>
      <c r="P8255" t="s">
        <v>71</v>
      </c>
      <c r="Q8255">
        <v>23.18</v>
      </c>
      <c r="R8255" t="s">
        <v>71</v>
      </c>
    </row>
    <row r="8256" spans="1:46" x14ac:dyDescent="0.2">
      <c r="A8256" t="s">
        <v>298</v>
      </c>
      <c r="B8256" t="s">
        <v>299</v>
      </c>
      <c r="C8256">
        <f>-70.17645962 / 41.71943523</f>
        <v>-1.6821047368718178</v>
      </c>
      <c r="D8256" t="s">
        <v>300</v>
      </c>
      <c r="E8256" t="s">
        <v>70</v>
      </c>
      <c r="F8256" s="1">
        <v>38610</v>
      </c>
      <c r="G8256">
        <v>1.6</v>
      </c>
      <c r="K8256">
        <v>56.4</v>
      </c>
      <c r="L8256" t="s">
        <v>71</v>
      </c>
      <c r="O8256">
        <v>3.81</v>
      </c>
      <c r="P8256" t="s">
        <v>71</v>
      </c>
      <c r="Q8256">
        <v>20.37</v>
      </c>
      <c r="R8256" t="s">
        <v>71</v>
      </c>
      <c r="S8256">
        <v>0.7</v>
      </c>
      <c r="T8256" t="s">
        <v>71</v>
      </c>
      <c r="U8256">
        <v>21.68</v>
      </c>
      <c r="V8256" t="s">
        <v>71</v>
      </c>
      <c r="W8256">
        <v>44.66</v>
      </c>
      <c r="X8256" t="s">
        <v>71</v>
      </c>
      <c r="Y8256">
        <v>48.51</v>
      </c>
      <c r="AA8256">
        <v>70.16</v>
      </c>
      <c r="AE8256">
        <v>3.63</v>
      </c>
      <c r="AF8256" t="s">
        <v>71</v>
      </c>
      <c r="AG8256">
        <v>5.29</v>
      </c>
      <c r="AH8256" t="s">
        <v>71</v>
      </c>
      <c r="AS8256">
        <v>12.86</v>
      </c>
      <c r="AT8256" t="s">
        <v>71</v>
      </c>
    </row>
    <row r="8257" spans="1:46" x14ac:dyDescent="0.2">
      <c r="A8257" t="s">
        <v>298</v>
      </c>
      <c r="B8257" t="s">
        <v>299</v>
      </c>
      <c r="C8257">
        <f>-70.17645962 / 41.71943523</f>
        <v>-1.6821047368718178</v>
      </c>
      <c r="D8257" t="s">
        <v>300</v>
      </c>
      <c r="E8257" t="s">
        <v>70</v>
      </c>
      <c r="F8257" s="1">
        <v>38958</v>
      </c>
      <c r="G8257">
        <v>0.5</v>
      </c>
      <c r="I8257">
        <v>3.2</v>
      </c>
      <c r="J8257" t="s">
        <v>71</v>
      </c>
      <c r="K8257">
        <v>5.78</v>
      </c>
      <c r="L8257" t="s">
        <v>71</v>
      </c>
      <c r="M8257">
        <v>0.66</v>
      </c>
      <c r="N8257" t="s">
        <v>71</v>
      </c>
      <c r="O8257">
        <v>3.96</v>
      </c>
      <c r="P8257" t="s">
        <v>71</v>
      </c>
      <c r="Q8257">
        <v>20.49</v>
      </c>
      <c r="R8257" t="s">
        <v>71</v>
      </c>
      <c r="S8257">
        <v>0.93</v>
      </c>
      <c r="T8257" t="s">
        <v>71</v>
      </c>
      <c r="U8257">
        <v>28.69</v>
      </c>
      <c r="V8257" t="s">
        <v>71</v>
      </c>
      <c r="W8257">
        <v>47.58</v>
      </c>
      <c r="X8257" t="s">
        <v>71</v>
      </c>
      <c r="Y8257">
        <v>52.55</v>
      </c>
      <c r="AA8257">
        <v>47.81</v>
      </c>
      <c r="AC8257">
        <v>65.989999999999995</v>
      </c>
      <c r="AE8257">
        <v>1.61</v>
      </c>
      <c r="AF8257" t="s">
        <v>71</v>
      </c>
      <c r="AG8257">
        <v>5.0599999999999996</v>
      </c>
      <c r="AH8257" t="s">
        <v>71</v>
      </c>
      <c r="AS8257">
        <v>8.8699999999999992</v>
      </c>
      <c r="AT8257" t="s">
        <v>71</v>
      </c>
    </row>
    <row r="8258" spans="1:46" x14ac:dyDescent="0.2">
      <c r="A8258" t="s">
        <v>298</v>
      </c>
      <c r="B8258" t="s">
        <v>299</v>
      </c>
      <c r="C8258">
        <f>-70.17645962 / 41.71943523</f>
        <v>-1.6821047368718178</v>
      </c>
      <c r="D8258" t="s">
        <v>300</v>
      </c>
      <c r="E8258" t="s">
        <v>70</v>
      </c>
      <c r="F8258" s="1">
        <v>38958</v>
      </c>
      <c r="G8258">
        <v>1</v>
      </c>
      <c r="O8258">
        <v>3.6</v>
      </c>
      <c r="P8258" t="s">
        <v>71</v>
      </c>
      <c r="Q8258">
        <v>20.46</v>
      </c>
      <c r="R8258" t="s">
        <v>71</v>
      </c>
    </row>
    <row r="8259" spans="1:46" x14ac:dyDescent="0.2">
      <c r="A8259" t="s">
        <v>298</v>
      </c>
      <c r="B8259" t="s">
        <v>299</v>
      </c>
      <c r="C8259">
        <f>-70.17645962 / 41.71943523</f>
        <v>-1.6821047368718178</v>
      </c>
      <c r="D8259" t="s">
        <v>300</v>
      </c>
      <c r="E8259" t="s">
        <v>70</v>
      </c>
      <c r="F8259" s="1">
        <v>38958</v>
      </c>
      <c r="G8259">
        <v>1.5</v>
      </c>
      <c r="O8259">
        <v>3.61</v>
      </c>
      <c r="P8259" t="s">
        <v>71</v>
      </c>
      <c r="Q8259">
        <v>20.420000000000002</v>
      </c>
      <c r="R8259" t="s">
        <v>71</v>
      </c>
    </row>
    <row r="8260" spans="1:46" x14ac:dyDescent="0.2">
      <c r="A8260" t="s">
        <v>298</v>
      </c>
      <c r="B8260" t="s">
        <v>299</v>
      </c>
      <c r="C8260">
        <f>-70.17645962 / 41.71943523</f>
        <v>-1.6821047368718178</v>
      </c>
      <c r="D8260" t="s">
        <v>300</v>
      </c>
      <c r="E8260" t="s">
        <v>70</v>
      </c>
      <c r="F8260" s="1">
        <v>38958</v>
      </c>
      <c r="G8260">
        <v>2</v>
      </c>
      <c r="O8260">
        <v>1.1399999999999999</v>
      </c>
      <c r="P8260" t="s">
        <v>71</v>
      </c>
      <c r="Q8260">
        <v>18.690000000000001</v>
      </c>
      <c r="R8260" t="s">
        <v>71</v>
      </c>
    </row>
    <row r="8261" spans="1:46" x14ac:dyDescent="0.2">
      <c r="A8261" t="s">
        <v>298</v>
      </c>
      <c r="B8261" t="s">
        <v>299</v>
      </c>
      <c r="C8261">
        <f>-70.17645962 / 41.71943523</f>
        <v>-1.6821047368718178</v>
      </c>
      <c r="D8261" t="s">
        <v>300</v>
      </c>
      <c r="E8261" t="s">
        <v>70</v>
      </c>
      <c r="F8261" s="1">
        <v>38958</v>
      </c>
      <c r="G8261">
        <v>2.2000000000000002</v>
      </c>
      <c r="K8261">
        <v>36.75</v>
      </c>
      <c r="L8261" t="s">
        <v>71</v>
      </c>
      <c r="S8261">
        <v>1.29</v>
      </c>
      <c r="T8261" t="s">
        <v>71</v>
      </c>
      <c r="U8261">
        <v>40.020000000000003</v>
      </c>
      <c r="V8261" t="s">
        <v>71</v>
      </c>
      <c r="W8261">
        <v>84.51</v>
      </c>
      <c r="X8261" t="s">
        <v>71</v>
      </c>
      <c r="Y8261">
        <v>57.35</v>
      </c>
      <c r="AA8261">
        <v>65.959999999999994</v>
      </c>
      <c r="AE8261">
        <v>27.85</v>
      </c>
      <c r="AF8261" t="s">
        <v>71</v>
      </c>
      <c r="AG8261">
        <v>5.97</v>
      </c>
      <c r="AH8261" t="s">
        <v>71</v>
      </c>
      <c r="AS8261">
        <v>33.33</v>
      </c>
      <c r="AT8261" t="s">
        <v>71</v>
      </c>
    </row>
    <row r="8262" spans="1:46" x14ac:dyDescent="0.2">
      <c r="A8262" t="s">
        <v>298</v>
      </c>
      <c r="B8262" t="s">
        <v>299</v>
      </c>
      <c r="C8262">
        <f>-70.17645962 / 41.71943523</f>
        <v>-1.6821047368718178</v>
      </c>
      <c r="D8262" t="s">
        <v>300</v>
      </c>
      <c r="E8262" t="s">
        <v>70</v>
      </c>
      <c r="F8262" s="1">
        <v>38980</v>
      </c>
      <c r="G8262">
        <v>0.5</v>
      </c>
      <c r="I8262">
        <v>3.09</v>
      </c>
      <c r="J8262" t="s">
        <v>71</v>
      </c>
      <c r="K8262">
        <v>8.4700000000000006</v>
      </c>
      <c r="L8262" t="s">
        <v>71</v>
      </c>
      <c r="M8262">
        <v>0.68</v>
      </c>
      <c r="N8262" t="s">
        <v>71</v>
      </c>
      <c r="O8262">
        <v>8.0299999999999994</v>
      </c>
      <c r="P8262" t="s">
        <v>71</v>
      </c>
      <c r="Q8262">
        <v>22.8</v>
      </c>
      <c r="R8262" t="s">
        <v>71</v>
      </c>
      <c r="S8262">
        <v>0.79</v>
      </c>
      <c r="T8262" t="s">
        <v>71</v>
      </c>
      <c r="U8262">
        <v>24.55</v>
      </c>
      <c r="V8262" t="s">
        <v>71</v>
      </c>
      <c r="W8262">
        <v>49.4</v>
      </c>
      <c r="X8262" t="s">
        <v>71</v>
      </c>
      <c r="Y8262">
        <v>50.3</v>
      </c>
      <c r="AA8262">
        <v>51.56</v>
      </c>
      <c r="AC8262">
        <v>65.56</v>
      </c>
      <c r="AE8262">
        <v>2.02</v>
      </c>
      <c r="AF8262" t="s">
        <v>71</v>
      </c>
      <c r="AG8262">
        <v>5.35</v>
      </c>
      <c r="AH8262" t="s">
        <v>71</v>
      </c>
      <c r="AS8262">
        <v>5.44</v>
      </c>
      <c r="AT8262" t="s">
        <v>71</v>
      </c>
    </row>
    <row r="8263" spans="1:46" x14ac:dyDescent="0.2">
      <c r="A8263" t="s">
        <v>298</v>
      </c>
      <c r="B8263" t="s">
        <v>299</v>
      </c>
      <c r="C8263">
        <f>-70.17645962 / 41.71943523</f>
        <v>-1.6821047368718178</v>
      </c>
      <c r="D8263" t="s">
        <v>300</v>
      </c>
      <c r="E8263" t="s">
        <v>70</v>
      </c>
      <c r="F8263" s="1">
        <v>38980</v>
      </c>
      <c r="G8263">
        <v>1</v>
      </c>
      <c r="O8263">
        <v>7.9</v>
      </c>
      <c r="P8263" t="s">
        <v>71</v>
      </c>
      <c r="Q8263">
        <v>22.2</v>
      </c>
      <c r="R8263" t="s">
        <v>71</v>
      </c>
    </row>
    <row r="8264" spans="1:46" x14ac:dyDescent="0.2">
      <c r="A8264" t="s">
        <v>298</v>
      </c>
      <c r="B8264" t="s">
        <v>299</v>
      </c>
      <c r="C8264">
        <f>-70.17645962 / 41.71943523</f>
        <v>-1.6821047368718178</v>
      </c>
      <c r="D8264" t="s">
        <v>300</v>
      </c>
      <c r="E8264" t="s">
        <v>70</v>
      </c>
      <c r="F8264" s="1">
        <v>38980</v>
      </c>
      <c r="G8264">
        <v>1.5</v>
      </c>
      <c r="O8264">
        <v>2.08</v>
      </c>
      <c r="P8264" t="s">
        <v>71</v>
      </c>
      <c r="Q8264">
        <v>18.399999999999999</v>
      </c>
      <c r="R8264" t="s">
        <v>71</v>
      </c>
    </row>
    <row r="8265" spans="1:46" x14ac:dyDescent="0.2">
      <c r="A8265" t="s">
        <v>298</v>
      </c>
      <c r="B8265" t="s">
        <v>299</v>
      </c>
      <c r="C8265">
        <f>-70.17645962 / 41.71943523</f>
        <v>-1.6821047368718178</v>
      </c>
      <c r="D8265" t="s">
        <v>300</v>
      </c>
      <c r="E8265" t="s">
        <v>70</v>
      </c>
      <c r="F8265" s="1">
        <v>38980</v>
      </c>
      <c r="G8265">
        <v>2</v>
      </c>
      <c r="K8265">
        <v>18.09</v>
      </c>
      <c r="L8265" t="s">
        <v>71</v>
      </c>
      <c r="O8265">
        <v>0.11</v>
      </c>
      <c r="P8265" t="s">
        <v>71</v>
      </c>
      <c r="Q8265">
        <v>17.600000000000001</v>
      </c>
      <c r="R8265" t="s">
        <v>71</v>
      </c>
      <c r="S8265">
        <v>1</v>
      </c>
      <c r="T8265" t="s">
        <v>71</v>
      </c>
      <c r="W8265">
        <v>56.39</v>
      </c>
      <c r="X8265" t="s">
        <v>71</v>
      </c>
      <c r="Y8265">
        <v>4.17</v>
      </c>
      <c r="AA8265">
        <v>59</v>
      </c>
      <c r="AE8265">
        <v>2.42</v>
      </c>
      <c r="AF8265" t="s">
        <v>71</v>
      </c>
      <c r="AG8265">
        <v>5.18</v>
      </c>
      <c r="AH8265" t="s">
        <v>71</v>
      </c>
      <c r="AS8265">
        <v>17.47</v>
      </c>
      <c r="AT8265" t="s">
        <v>71</v>
      </c>
    </row>
    <row r="8266" spans="1:46" x14ac:dyDescent="0.2">
      <c r="A8266" t="s">
        <v>298</v>
      </c>
      <c r="B8266" t="s">
        <v>299</v>
      </c>
      <c r="C8266">
        <f>-70.17645962 / 41.71943523</f>
        <v>-1.6821047368718178</v>
      </c>
      <c r="D8266" t="s">
        <v>300</v>
      </c>
      <c r="E8266" t="s">
        <v>70</v>
      </c>
      <c r="F8266" s="1">
        <v>39344</v>
      </c>
      <c r="G8266">
        <v>0.5</v>
      </c>
      <c r="I8266">
        <v>2.4</v>
      </c>
      <c r="J8266" t="s">
        <v>71</v>
      </c>
      <c r="K8266">
        <v>10.54</v>
      </c>
      <c r="L8266" t="s">
        <v>71</v>
      </c>
      <c r="M8266">
        <v>1.25</v>
      </c>
      <c r="N8266" t="s">
        <v>71</v>
      </c>
      <c r="O8266">
        <v>18.399999999999999</v>
      </c>
      <c r="P8266" t="s">
        <v>71</v>
      </c>
      <c r="Q8266">
        <v>6.7</v>
      </c>
      <c r="R8266" t="s">
        <v>71</v>
      </c>
      <c r="S8266">
        <v>1.47</v>
      </c>
      <c r="T8266" t="s">
        <v>71</v>
      </c>
      <c r="U8266">
        <v>45.62</v>
      </c>
      <c r="V8266" t="s">
        <v>71</v>
      </c>
      <c r="W8266">
        <v>55.47</v>
      </c>
      <c r="X8266" t="s">
        <v>71</v>
      </c>
      <c r="Y8266">
        <v>59.24</v>
      </c>
      <c r="AA8266">
        <v>53.7</v>
      </c>
      <c r="AC8266">
        <v>56.78</v>
      </c>
      <c r="AE8266">
        <v>0.6</v>
      </c>
      <c r="AF8266" t="s">
        <v>71</v>
      </c>
      <c r="AG8266">
        <v>5.09</v>
      </c>
      <c r="AH8266" t="s">
        <v>71</v>
      </c>
      <c r="AS8266">
        <v>2.16</v>
      </c>
      <c r="AT8266" t="s">
        <v>71</v>
      </c>
    </row>
    <row r="8267" spans="1:46" x14ac:dyDescent="0.2">
      <c r="A8267" t="s">
        <v>298</v>
      </c>
      <c r="B8267" t="s">
        <v>299</v>
      </c>
      <c r="C8267">
        <f>-70.17645962 / 41.71943523</f>
        <v>-1.6821047368718178</v>
      </c>
      <c r="D8267" t="s">
        <v>300</v>
      </c>
      <c r="E8267" t="s">
        <v>70</v>
      </c>
      <c r="F8267" s="1">
        <v>39344</v>
      </c>
      <c r="G8267">
        <v>1</v>
      </c>
      <c r="O8267">
        <v>18.3</v>
      </c>
      <c r="P8267" t="s">
        <v>71</v>
      </c>
      <c r="Q8267">
        <v>6.57</v>
      </c>
      <c r="R8267" t="s">
        <v>71</v>
      </c>
    </row>
    <row r="8268" spans="1:46" x14ac:dyDescent="0.2">
      <c r="A8268" t="s">
        <v>298</v>
      </c>
      <c r="B8268" t="s">
        <v>299</v>
      </c>
      <c r="C8268">
        <f>-70.17645962 / 41.71943523</f>
        <v>-1.6821047368718178</v>
      </c>
      <c r="D8268" t="s">
        <v>300</v>
      </c>
      <c r="E8268" t="s">
        <v>70</v>
      </c>
      <c r="F8268" s="1">
        <v>39344</v>
      </c>
      <c r="G8268">
        <v>1.4</v>
      </c>
      <c r="K8268">
        <v>9.11</v>
      </c>
      <c r="L8268" t="s">
        <v>71</v>
      </c>
      <c r="O8268">
        <v>17.8</v>
      </c>
      <c r="P8268" t="s">
        <v>71</v>
      </c>
      <c r="Q8268">
        <v>5.53</v>
      </c>
      <c r="R8268" t="s">
        <v>71</v>
      </c>
      <c r="S8268">
        <v>1.24</v>
      </c>
      <c r="T8268" t="s">
        <v>71</v>
      </c>
      <c r="U8268">
        <v>38.5</v>
      </c>
      <c r="V8268" t="s">
        <v>71</v>
      </c>
      <c r="W8268">
        <v>48.42</v>
      </c>
      <c r="X8268" t="s">
        <v>71</v>
      </c>
      <c r="Y8268">
        <v>56.79</v>
      </c>
      <c r="AA8268">
        <v>52.27</v>
      </c>
      <c r="AE8268">
        <v>0.6</v>
      </c>
      <c r="AF8268" t="s">
        <v>71</v>
      </c>
      <c r="AG8268">
        <v>5.04</v>
      </c>
      <c r="AH8268" t="s">
        <v>71</v>
      </c>
      <c r="AS8268">
        <v>2.06</v>
      </c>
      <c r="AT8268" t="s">
        <v>71</v>
      </c>
    </row>
    <row r="8269" spans="1:46" x14ac:dyDescent="0.2">
      <c r="A8269" t="s">
        <v>298</v>
      </c>
      <c r="B8269" t="s">
        <v>299</v>
      </c>
      <c r="C8269">
        <f>-70.17645962 / 41.71943523</f>
        <v>-1.6821047368718178</v>
      </c>
      <c r="D8269" t="s">
        <v>300</v>
      </c>
      <c r="E8269" t="s">
        <v>70</v>
      </c>
      <c r="F8269" s="1">
        <v>40045</v>
      </c>
      <c r="G8269">
        <v>0.5</v>
      </c>
      <c r="I8269">
        <v>2.5499999999999998</v>
      </c>
      <c r="J8269" t="s">
        <v>71</v>
      </c>
      <c r="K8269">
        <v>1.4</v>
      </c>
      <c r="L8269" t="s">
        <v>71</v>
      </c>
      <c r="M8269">
        <v>2.5499999999999998</v>
      </c>
      <c r="N8269" t="s">
        <v>71</v>
      </c>
      <c r="O8269">
        <v>5.36</v>
      </c>
      <c r="P8269" t="s">
        <v>71</v>
      </c>
      <c r="Q8269">
        <v>29</v>
      </c>
      <c r="R8269" t="s">
        <v>71</v>
      </c>
      <c r="S8269">
        <v>0.38</v>
      </c>
      <c r="T8269" t="s">
        <v>71</v>
      </c>
      <c r="U8269">
        <v>11.71</v>
      </c>
      <c r="V8269" t="s">
        <v>71</v>
      </c>
      <c r="W8269">
        <v>23.4</v>
      </c>
      <c r="X8269" t="s">
        <v>71</v>
      </c>
      <c r="Y8269">
        <v>39.630000000000003</v>
      </c>
      <c r="AA8269">
        <v>33.93</v>
      </c>
      <c r="AC8269">
        <v>46.51</v>
      </c>
      <c r="AE8269">
        <v>1.1000000000000001</v>
      </c>
      <c r="AF8269" t="s">
        <v>71</v>
      </c>
      <c r="AG8269">
        <v>5.22</v>
      </c>
      <c r="AH8269" t="s">
        <v>71</v>
      </c>
      <c r="AS8269">
        <v>0.24</v>
      </c>
      <c r="AT8269" t="s">
        <v>71</v>
      </c>
    </row>
    <row r="8270" spans="1:46" x14ac:dyDescent="0.2">
      <c r="A8270" t="s">
        <v>298</v>
      </c>
      <c r="B8270" t="s">
        <v>299</v>
      </c>
      <c r="C8270">
        <f>-70.17645962 / 41.71943523</f>
        <v>-1.6821047368718178</v>
      </c>
      <c r="D8270" t="s">
        <v>300</v>
      </c>
      <c r="E8270" t="s">
        <v>70</v>
      </c>
      <c r="F8270" s="1">
        <v>40045</v>
      </c>
      <c r="G8270">
        <v>1</v>
      </c>
      <c r="O8270">
        <v>5.48</v>
      </c>
      <c r="P8270" t="s">
        <v>71</v>
      </c>
      <c r="Q8270">
        <v>28.8</v>
      </c>
      <c r="R8270" t="s">
        <v>71</v>
      </c>
    </row>
    <row r="8271" spans="1:46" x14ac:dyDescent="0.2">
      <c r="A8271" t="s">
        <v>298</v>
      </c>
      <c r="B8271" t="s">
        <v>299</v>
      </c>
      <c r="C8271">
        <f>-70.17645962 / 41.71943523</f>
        <v>-1.6821047368718178</v>
      </c>
      <c r="D8271" t="s">
        <v>300</v>
      </c>
      <c r="E8271" t="s">
        <v>70</v>
      </c>
      <c r="F8271" s="1">
        <v>40045</v>
      </c>
      <c r="G8271">
        <v>1.5</v>
      </c>
      <c r="K8271">
        <v>1.4</v>
      </c>
      <c r="L8271" t="s">
        <v>71</v>
      </c>
      <c r="O8271">
        <v>5.29</v>
      </c>
      <c r="P8271" t="s">
        <v>71</v>
      </c>
      <c r="Q8271">
        <v>28.6</v>
      </c>
      <c r="R8271" t="s">
        <v>71</v>
      </c>
      <c r="S8271">
        <v>0.34</v>
      </c>
      <c r="T8271" t="s">
        <v>71</v>
      </c>
      <c r="W8271">
        <v>21.67</v>
      </c>
      <c r="X8271" t="s">
        <v>71</v>
      </c>
      <c r="AE8271">
        <v>1.1000000000000001</v>
      </c>
      <c r="AF8271" t="s">
        <v>71</v>
      </c>
      <c r="AG8271">
        <v>5.36</v>
      </c>
      <c r="AH8271" t="s">
        <v>71</v>
      </c>
      <c r="AS8271">
        <v>0.8</v>
      </c>
      <c r="AT8271" t="s">
        <v>71</v>
      </c>
    </row>
    <row r="8272" spans="1:46" x14ac:dyDescent="0.2">
      <c r="A8272" t="s">
        <v>298</v>
      </c>
      <c r="B8272" t="s">
        <v>299</v>
      </c>
      <c r="C8272">
        <f>-70.17645962 / 41.71943523</f>
        <v>-1.6821047368718178</v>
      </c>
      <c r="D8272" t="s">
        <v>300</v>
      </c>
      <c r="E8272" t="s">
        <v>70</v>
      </c>
      <c r="F8272" s="1">
        <v>40421</v>
      </c>
      <c r="G8272">
        <v>0.5</v>
      </c>
      <c r="I8272">
        <v>2.68</v>
      </c>
      <c r="J8272" t="s">
        <v>71</v>
      </c>
      <c r="K8272">
        <v>2.92</v>
      </c>
      <c r="L8272" t="s">
        <v>71</v>
      </c>
      <c r="M8272">
        <v>1.6</v>
      </c>
      <c r="N8272" t="s">
        <v>71</v>
      </c>
      <c r="O8272">
        <v>8.77</v>
      </c>
      <c r="P8272" t="s">
        <v>71</v>
      </c>
      <c r="Q8272">
        <v>26.2</v>
      </c>
      <c r="R8272" t="s">
        <v>71</v>
      </c>
      <c r="S8272">
        <v>0.2</v>
      </c>
      <c r="T8272" t="s">
        <v>71</v>
      </c>
      <c r="U8272">
        <v>6.15</v>
      </c>
      <c r="V8272" t="s">
        <v>71</v>
      </c>
      <c r="W8272">
        <v>53.32</v>
      </c>
      <c r="X8272" t="s">
        <v>71</v>
      </c>
      <c r="Y8272">
        <v>30.34</v>
      </c>
      <c r="AA8272">
        <v>41.11</v>
      </c>
      <c r="AC8272">
        <v>53.23</v>
      </c>
      <c r="AE8272">
        <v>1.7</v>
      </c>
      <c r="AF8272" t="s">
        <v>71</v>
      </c>
      <c r="AG8272">
        <v>6.07</v>
      </c>
      <c r="AH8272" t="s">
        <v>71</v>
      </c>
    </row>
    <row r="8273" spans="1:46" x14ac:dyDescent="0.2">
      <c r="A8273" t="s">
        <v>298</v>
      </c>
      <c r="B8273" t="s">
        <v>299</v>
      </c>
      <c r="C8273">
        <f>-70.17645962 / 41.71943523</f>
        <v>-1.6821047368718178</v>
      </c>
      <c r="D8273" t="s">
        <v>300</v>
      </c>
      <c r="E8273" t="s">
        <v>70</v>
      </c>
      <c r="F8273" s="1">
        <v>40421</v>
      </c>
      <c r="G8273">
        <v>1</v>
      </c>
      <c r="O8273">
        <v>6.09</v>
      </c>
      <c r="P8273" t="s">
        <v>71</v>
      </c>
      <c r="Q8273">
        <v>24.5</v>
      </c>
      <c r="R8273" t="s">
        <v>71</v>
      </c>
    </row>
    <row r="8274" spans="1:46" x14ac:dyDescent="0.2">
      <c r="A8274" t="s">
        <v>298</v>
      </c>
      <c r="B8274" t="s">
        <v>299</v>
      </c>
      <c r="C8274">
        <f>-70.17645962 / 41.71943523</f>
        <v>-1.6821047368718178</v>
      </c>
      <c r="D8274" t="s">
        <v>300</v>
      </c>
      <c r="E8274" t="s">
        <v>70</v>
      </c>
      <c r="F8274" s="1">
        <v>40421</v>
      </c>
      <c r="G8274">
        <v>1.5</v>
      </c>
      <c r="O8274">
        <v>6.58</v>
      </c>
      <c r="P8274" t="s">
        <v>71</v>
      </c>
      <c r="Q8274">
        <v>22.4</v>
      </c>
      <c r="R8274" t="s">
        <v>71</v>
      </c>
    </row>
    <row r="8275" spans="1:46" x14ac:dyDescent="0.2">
      <c r="A8275" t="s">
        <v>298</v>
      </c>
      <c r="B8275" t="s">
        <v>299</v>
      </c>
      <c r="C8275">
        <f>-70.17645962 / 41.71943523</f>
        <v>-1.6821047368718178</v>
      </c>
      <c r="D8275" t="s">
        <v>300</v>
      </c>
      <c r="E8275" t="s">
        <v>70</v>
      </c>
      <c r="F8275" s="1">
        <v>40421</v>
      </c>
      <c r="G8275">
        <v>1.68</v>
      </c>
      <c r="K8275">
        <v>1.95</v>
      </c>
      <c r="L8275" t="s">
        <v>71</v>
      </c>
      <c r="O8275">
        <v>5.92</v>
      </c>
      <c r="P8275" t="s">
        <v>71</v>
      </c>
      <c r="Q8275">
        <v>21.8</v>
      </c>
      <c r="R8275" t="s">
        <v>71</v>
      </c>
      <c r="S8275">
        <v>0.24</v>
      </c>
      <c r="T8275" t="s">
        <v>71</v>
      </c>
      <c r="U8275">
        <v>7.46</v>
      </c>
      <c r="V8275" t="s">
        <v>71</v>
      </c>
      <c r="W8275">
        <v>51.86</v>
      </c>
      <c r="X8275" t="s">
        <v>71</v>
      </c>
      <c r="Y8275">
        <v>33.130000000000003</v>
      </c>
      <c r="AA8275">
        <v>37.130000000000003</v>
      </c>
      <c r="AE8275">
        <v>1.7</v>
      </c>
      <c r="AF8275" t="s">
        <v>71</v>
      </c>
      <c r="AG8275">
        <v>5.63</v>
      </c>
      <c r="AH8275" t="s">
        <v>71</v>
      </c>
      <c r="AS8275">
        <v>4.9000000000000004</v>
      </c>
      <c r="AT8275" t="s">
        <v>71</v>
      </c>
    </row>
    <row r="8276" spans="1:46" x14ac:dyDescent="0.2">
      <c r="A8276" t="s">
        <v>298</v>
      </c>
      <c r="B8276" t="s">
        <v>299</v>
      </c>
      <c r="C8276">
        <f>-70.17645962 / 41.71943523</f>
        <v>-1.6821047368718178</v>
      </c>
      <c r="D8276" t="s">
        <v>300</v>
      </c>
      <c r="E8276" t="s">
        <v>70</v>
      </c>
      <c r="F8276" s="1">
        <v>40780</v>
      </c>
      <c r="G8276">
        <v>0.5</v>
      </c>
      <c r="I8276">
        <v>2.68</v>
      </c>
      <c r="J8276" t="s">
        <v>71</v>
      </c>
      <c r="K8276">
        <v>0.86</v>
      </c>
      <c r="L8276" t="s">
        <v>71</v>
      </c>
      <c r="M8276">
        <v>1.65</v>
      </c>
      <c r="N8276" t="s">
        <v>71</v>
      </c>
      <c r="O8276">
        <v>8.77</v>
      </c>
      <c r="P8276" t="s">
        <v>71</v>
      </c>
      <c r="Q8276">
        <v>26.2</v>
      </c>
      <c r="R8276" t="s">
        <v>71</v>
      </c>
      <c r="S8276">
        <v>0.39</v>
      </c>
      <c r="T8276" t="s">
        <v>71</v>
      </c>
      <c r="U8276">
        <v>12.08</v>
      </c>
      <c r="V8276" t="s">
        <v>71</v>
      </c>
      <c r="W8276">
        <v>32.32</v>
      </c>
      <c r="X8276" t="s">
        <v>71</v>
      </c>
      <c r="Y8276">
        <v>40.08</v>
      </c>
      <c r="AA8276">
        <v>29.12</v>
      </c>
      <c r="AC8276">
        <v>52.78</v>
      </c>
      <c r="AE8276">
        <v>0.7</v>
      </c>
      <c r="AF8276" t="s">
        <v>71</v>
      </c>
      <c r="AG8276">
        <v>5</v>
      </c>
      <c r="AH8276" t="s">
        <v>71</v>
      </c>
      <c r="AS8276">
        <v>1.5</v>
      </c>
      <c r="AT8276" t="s">
        <v>71</v>
      </c>
    </row>
    <row r="8277" spans="1:46" x14ac:dyDescent="0.2">
      <c r="A8277" t="s">
        <v>298</v>
      </c>
      <c r="B8277" t="s">
        <v>299</v>
      </c>
      <c r="C8277">
        <f>-70.17645962 / 41.71943523</f>
        <v>-1.6821047368718178</v>
      </c>
      <c r="D8277" t="s">
        <v>300</v>
      </c>
      <c r="E8277" t="s">
        <v>70</v>
      </c>
      <c r="F8277" s="1">
        <v>40780</v>
      </c>
      <c r="G8277">
        <v>1</v>
      </c>
      <c r="O8277">
        <v>6.09</v>
      </c>
      <c r="P8277" t="s">
        <v>71</v>
      </c>
      <c r="Q8277">
        <v>24.5</v>
      </c>
      <c r="R8277" t="s">
        <v>71</v>
      </c>
    </row>
    <row r="8278" spans="1:46" x14ac:dyDescent="0.2">
      <c r="A8278" t="s">
        <v>298</v>
      </c>
      <c r="B8278" t="s">
        <v>299</v>
      </c>
      <c r="C8278">
        <f>-70.17645962 / 41.71943523</f>
        <v>-1.6821047368718178</v>
      </c>
      <c r="D8278" t="s">
        <v>300</v>
      </c>
      <c r="E8278" t="s">
        <v>70</v>
      </c>
      <c r="F8278" s="1">
        <v>40780</v>
      </c>
      <c r="G8278">
        <v>1.5</v>
      </c>
      <c r="O8278">
        <v>6.58</v>
      </c>
      <c r="P8278" t="s">
        <v>71</v>
      </c>
      <c r="Q8278">
        <v>22.4</v>
      </c>
      <c r="R8278" t="s">
        <v>71</v>
      </c>
    </row>
    <row r="8279" spans="1:46" x14ac:dyDescent="0.2">
      <c r="A8279" t="s">
        <v>298</v>
      </c>
      <c r="B8279" t="s">
        <v>299</v>
      </c>
      <c r="C8279">
        <f>-70.17645962 / 41.71943523</f>
        <v>-1.6821047368718178</v>
      </c>
      <c r="D8279" t="s">
        <v>300</v>
      </c>
      <c r="E8279" t="s">
        <v>70</v>
      </c>
      <c r="F8279" s="1">
        <v>40780</v>
      </c>
      <c r="G8279">
        <v>1.68</v>
      </c>
      <c r="K8279">
        <v>1.94</v>
      </c>
      <c r="L8279" t="s">
        <v>71</v>
      </c>
      <c r="O8279">
        <v>5.92</v>
      </c>
      <c r="P8279" t="s">
        <v>71</v>
      </c>
      <c r="Q8279">
        <v>21.8</v>
      </c>
      <c r="R8279" t="s">
        <v>71</v>
      </c>
      <c r="S8279">
        <v>0.41</v>
      </c>
      <c r="T8279" t="s">
        <v>71</v>
      </c>
      <c r="W8279">
        <v>36.909999999999997</v>
      </c>
      <c r="X8279" t="s">
        <v>71</v>
      </c>
      <c r="AE8279">
        <v>0.9</v>
      </c>
      <c r="AF8279" t="s">
        <v>71</v>
      </c>
      <c r="AG8279">
        <v>5.14</v>
      </c>
      <c r="AH8279" t="s">
        <v>71</v>
      </c>
      <c r="AS8279">
        <v>1.24</v>
      </c>
      <c r="AT8279" t="s">
        <v>71</v>
      </c>
    </row>
    <row r="8280" spans="1:46" x14ac:dyDescent="0.2">
      <c r="A8280" t="s">
        <v>298</v>
      </c>
      <c r="B8280" t="s">
        <v>299</v>
      </c>
      <c r="C8280">
        <f>-70.17645962 / 41.71943523</f>
        <v>-1.6821047368718178</v>
      </c>
      <c r="D8280" t="s">
        <v>300</v>
      </c>
      <c r="E8280" t="s">
        <v>70</v>
      </c>
      <c r="F8280" s="1">
        <v>41158</v>
      </c>
      <c r="G8280">
        <v>0.5</v>
      </c>
      <c r="I8280">
        <v>2.1</v>
      </c>
      <c r="J8280" t="s">
        <v>71</v>
      </c>
      <c r="K8280">
        <v>0.78</v>
      </c>
      <c r="L8280" t="s">
        <v>71</v>
      </c>
      <c r="M8280">
        <v>2.1</v>
      </c>
      <c r="N8280" t="s">
        <v>71</v>
      </c>
      <c r="O8280">
        <v>6.94</v>
      </c>
      <c r="P8280" t="s">
        <v>71</v>
      </c>
      <c r="Q8280">
        <v>24</v>
      </c>
      <c r="R8280" t="s">
        <v>71</v>
      </c>
      <c r="S8280">
        <v>0.27</v>
      </c>
      <c r="T8280" t="s">
        <v>71</v>
      </c>
      <c r="U8280">
        <v>8.36</v>
      </c>
      <c r="V8280" t="s">
        <v>71</v>
      </c>
      <c r="W8280">
        <v>31.92</v>
      </c>
      <c r="X8280" t="s">
        <v>71</v>
      </c>
      <c r="Y8280">
        <v>34.770000000000003</v>
      </c>
      <c r="AA8280">
        <v>28.16</v>
      </c>
      <c r="AC8280">
        <v>49.31</v>
      </c>
      <c r="AE8280">
        <v>2</v>
      </c>
      <c r="AF8280" t="s">
        <v>71</v>
      </c>
      <c r="AG8280">
        <v>5.01</v>
      </c>
      <c r="AH8280" t="s">
        <v>71</v>
      </c>
      <c r="AS8280">
        <v>1.04</v>
      </c>
      <c r="AT8280" t="s">
        <v>71</v>
      </c>
    </row>
    <row r="8281" spans="1:46" x14ac:dyDescent="0.2">
      <c r="A8281" t="s">
        <v>298</v>
      </c>
      <c r="B8281" t="s">
        <v>299</v>
      </c>
      <c r="C8281">
        <f>-70.17645962 / 41.71943523</f>
        <v>-1.6821047368718178</v>
      </c>
      <c r="D8281" t="s">
        <v>300</v>
      </c>
      <c r="E8281" t="s">
        <v>70</v>
      </c>
      <c r="F8281" s="1">
        <v>41158</v>
      </c>
      <c r="G8281">
        <v>1</v>
      </c>
      <c r="O8281">
        <v>6.93</v>
      </c>
      <c r="P8281" t="s">
        <v>71</v>
      </c>
      <c r="Q8281">
        <v>23.8</v>
      </c>
      <c r="R8281" t="s">
        <v>71</v>
      </c>
    </row>
    <row r="8282" spans="1:46" x14ac:dyDescent="0.2">
      <c r="A8282" t="s">
        <v>298</v>
      </c>
      <c r="B8282" t="s">
        <v>299</v>
      </c>
      <c r="C8282">
        <f>-70.17645962 / 41.71943523</f>
        <v>-1.6821047368718178</v>
      </c>
      <c r="D8282" t="s">
        <v>300</v>
      </c>
      <c r="E8282" t="s">
        <v>70</v>
      </c>
      <c r="F8282" s="1">
        <v>41158</v>
      </c>
      <c r="G8282">
        <v>1.1000000000000001</v>
      </c>
      <c r="K8282">
        <v>0.49</v>
      </c>
      <c r="L8282" t="s">
        <v>71</v>
      </c>
      <c r="O8282">
        <v>6.86</v>
      </c>
      <c r="P8282" t="s">
        <v>71</v>
      </c>
      <c r="Q8282">
        <v>23.7</v>
      </c>
      <c r="R8282" t="s">
        <v>71</v>
      </c>
      <c r="S8282">
        <v>0.3</v>
      </c>
      <c r="T8282" t="s">
        <v>71</v>
      </c>
      <c r="W8282">
        <v>22.69</v>
      </c>
      <c r="X8282" t="s">
        <v>71</v>
      </c>
      <c r="Y8282">
        <v>-13.21</v>
      </c>
      <c r="AA8282">
        <v>23.6</v>
      </c>
      <c r="AE8282">
        <v>1.8</v>
      </c>
      <c r="AF8282" t="s">
        <v>71</v>
      </c>
      <c r="AG8282">
        <v>4.9800000000000004</v>
      </c>
      <c r="AH8282" t="s">
        <v>71</v>
      </c>
      <c r="AS8282">
        <v>0.9</v>
      </c>
      <c r="AT8282" t="s">
        <v>71</v>
      </c>
    </row>
    <row r="8283" spans="1:46" x14ac:dyDescent="0.2">
      <c r="A8283" t="s">
        <v>298</v>
      </c>
      <c r="B8283" t="s">
        <v>299</v>
      </c>
      <c r="C8283">
        <f>-70.17645962 / 41.71943523</f>
        <v>-1.6821047368718178</v>
      </c>
      <c r="D8283" t="s">
        <v>300</v>
      </c>
      <c r="E8283" t="s">
        <v>70</v>
      </c>
      <c r="F8283" s="1">
        <v>41512</v>
      </c>
      <c r="G8283">
        <v>0.5</v>
      </c>
      <c r="I8283">
        <v>2.6</v>
      </c>
      <c r="J8283" t="s">
        <v>71</v>
      </c>
      <c r="K8283">
        <v>1.1399999999999999</v>
      </c>
      <c r="L8283" t="s">
        <v>71</v>
      </c>
      <c r="M8283">
        <v>1.95</v>
      </c>
      <c r="N8283" t="s">
        <v>71</v>
      </c>
      <c r="O8283">
        <v>6.15</v>
      </c>
      <c r="P8283" t="s">
        <v>71</v>
      </c>
      <c r="Q8283">
        <v>24.2</v>
      </c>
      <c r="R8283" t="s">
        <v>71</v>
      </c>
      <c r="S8283">
        <v>0.16</v>
      </c>
      <c r="T8283" t="s">
        <v>71</v>
      </c>
      <c r="U8283">
        <v>4.96</v>
      </c>
      <c r="V8283" t="s">
        <v>71</v>
      </c>
      <c r="W8283">
        <v>27.63</v>
      </c>
      <c r="X8283" t="s">
        <v>71</v>
      </c>
      <c r="Y8283">
        <v>27.24</v>
      </c>
      <c r="AA8283">
        <v>31.89</v>
      </c>
      <c r="AC8283">
        <v>50.38</v>
      </c>
      <c r="AE8283">
        <v>5.2</v>
      </c>
      <c r="AF8283" t="s">
        <v>71</v>
      </c>
      <c r="AG8283">
        <v>6.2</v>
      </c>
      <c r="AH8283" t="s">
        <v>71</v>
      </c>
      <c r="AS8283">
        <v>1.32</v>
      </c>
      <c r="AT8283" t="s">
        <v>71</v>
      </c>
    </row>
    <row r="8284" spans="1:46" x14ac:dyDescent="0.2">
      <c r="A8284" t="s">
        <v>298</v>
      </c>
      <c r="B8284" t="s">
        <v>299</v>
      </c>
      <c r="C8284">
        <f>-70.17645962 / 41.71943523</f>
        <v>-1.6821047368718178</v>
      </c>
      <c r="D8284" t="s">
        <v>300</v>
      </c>
      <c r="E8284" t="s">
        <v>70</v>
      </c>
      <c r="F8284" s="1">
        <v>41512</v>
      </c>
      <c r="G8284">
        <v>1</v>
      </c>
      <c r="O8284">
        <v>6.12</v>
      </c>
      <c r="P8284" t="s">
        <v>71</v>
      </c>
      <c r="Q8284">
        <v>24.2</v>
      </c>
      <c r="R8284" t="s">
        <v>71</v>
      </c>
    </row>
    <row r="8285" spans="1:46" x14ac:dyDescent="0.2">
      <c r="A8285" t="s">
        <v>298</v>
      </c>
      <c r="B8285" t="s">
        <v>299</v>
      </c>
      <c r="C8285">
        <f>-70.17645962 / 41.71943523</f>
        <v>-1.6821047368718178</v>
      </c>
      <c r="D8285" t="s">
        <v>300</v>
      </c>
      <c r="E8285" t="s">
        <v>70</v>
      </c>
      <c r="F8285" s="1">
        <v>41512</v>
      </c>
      <c r="G8285">
        <v>1.5</v>
      </c>
      <c r="K8285">
        <v>1.3</v>
      </c>
      <c r="L8285" t="s">
        <v>71</v>
      </c>
      <c r="O8285">
        <v>6.13</v>
      </c>
      <c r="P8285" t="s">
        <v>71</v>
      </c>
      <c r="Q8285">
        <v>24.2</v>
      </c>
      <c r="R8285" t="s">
        <v>71</v>
      </c>
      <c r="S8285">
        <v>0.48</v>
      </c>
      <c r="T8285" t="s">
        <v>71</v>
      </c>
      <c r="U8285">
        <v>14.87</v>
      </c>
      <c r="V8285" t="s">
        <v>71</v>
      </c>
      <c r="W8285">
        <v>26.68</v>
      </c>
      <c r="X8285" t="s">
        <v>71</v>
      </c>
      <c r="Y8285">
        <v>43.07</v>
      </c>
      <c r="AA8285">
        <v>33.17</v>
      </c>
      <c r="AE8285">
        <v>4.5</v>
      </c>
      <c r="AF8285" t="s">
        <v>71</v>
      </c>
      <c r="AG8285">
        <v>6.1</v>
      </c>
      <c r="AH8285" t="s">
        <v>71</v>
      </c>
      <c r="AS8285">
        <v>1.1000000000000001</v>
      </c>
      <c r="AT8285" t="s">
        <v>71</v>
      </c>
    </row>
    <row r="8286" spans="1:46" x14ac:dyDescent="0.2">
      <c r="A8286" t="s">
        <v>298</v>
      </c>
      <c r="B8286" t="s">
        <v>299</v>
      </c>
      <c r="C8286">
        <f>-70.17645962 / 41.71943523</f>
        <v>-1.6821047368718178</v>
      </c>
      <c r="D8286" t="s">
        <v>300</v>
      </c>
      <c r="E8286" t="s">
        <v>70</v>
      </c>
      <c r="F8286" s="1">
        <v>41512</v>
      </c>
      <c r="G8286">
        <v>1.6</v>
      </c>
      <c r="O8286">
        <v>6.12</v>
      </c>
      <c r="P8286" t="s">
        <v>71</v>
      </c>
      <c r="Q8286">
        <v>24.2</v>
      </c>
      <c r="R8286" t="s">
        <v>71</v>
      </c>
    </row>
    <row r="8287" spans="1:46" x14ac:dyDescent="0.2">
      <c r="A8287" t="s">
        <v>298</v>
      </c>
      <c r="B8287" t="s">
        <v>299</v>
      </c>
      <c r="C8287">
        <f>-70.17645962 / 41.71943523</f>
        <v>-1.6821047368718178</v>
      </c>
      <c r="D8287" t="s">
        <v>300</v>
      </c>
      <c r="E8287" t="s">
        <v>70</v>
      </c>
      <c r="F8287" s="1">
        <v>41885</v>
      </c>
      <c r="G8287">
        <v>0.5</v>
      </c>
      <c r="I8287">
        <v>3</v>
      </c>
      <c r="J8287" t="s">
        <v>71</v>
      </c>
      <c r="K8287">
        <v>1.27</v>
      </c>
      <c r="L8287" t="s">
        <v>71</v>
      </c>
      <c r="M8287">
        <v>3</v>
      </c>
      <c r="N8287" t="s">
        <v>71</v>
      </c>
      <c r="O8287">
        <v>7.43</v>
      </c>
      <c r="P8287" t="s">
        <v>71</v>
      </c>
      <c r="Q8287">
        <v>26.3</v>
      </c>
      <c r="R8287" t="s">
        <v>71</v>
      </c>
      <c r="S8287">
        <v>0.2</v>
      </c>
      <c r="T8287" t="s">
        <v>71</v>
      </c>
      <c r="U8287">
        <v>6.19</v>
      </c>
      <c r="V8287" t="s">
        <v>71</v>
      </c>
      <c r="W8287">
        <v>20.16</v>
      </c>
      <c r="X8287" t="s">
        <v>71</v>
      </c>
      <c r="Y8287">
        <v>30.44</v>
      </c>
      <c r="AA8287">
        <v>32.94</v>
      </c>
      <c r="AC8287">
        <v>44.17</v>
      </c>
      <c r="AE8287">
        <v>0.5</v>
      </c>
      <c r="AF8287" t="s">
        <v>71</v>
      </c>
      <c r="AG8287">
        <v>4.84</v>
      </c>
      <c r="AH8287" t="s">
        <v>71</v>
      </c>
      <c r="AS8287">
        <v>1.1100000000000001</v>
      </c>
      <c r="AT8287" t="s">
        <v>71</v>
      </c>
    </row>
    <row r="8288" spans="1:46" x14ac:dyDescent="0.2">
      <c r="A8288" t="s">
        <v>298</v>
      </c>
      <c r="B8288" t="s">
        <v>299</v>
      </c>
      <c r="C8288">
        <f>-70.17645962 / 41.71943523</f>
        <v>-1.6821047368718178</v>
      </c>
      <c r="D8288" t="s">
        <v>300</v>
      </c>
      <c r="E8288" t="s">
        <v>70</v>
      </c>
      <c r="F8288" s="1">
        <v>41885</v>
      </c>
      <c r="G8288">
        <v>1</v>
      </c>
      <c r="K8288" t="s">
        <v>173</v>
      </c>
      <c r="L8288" t="s">
        <v>150</v>
      </c>
      <c r="O8288">
        <v>7.12</v>
      </c>
      <c r="P8288" t="s">
        <v>71</v>
      </c>
      <c r="Q8288">
        <v>26.3</v>
      </c>
      <c r="R8288" t="s">
        <v>71</v>
      </c>
      <c r="S8288" t="s">
        <v>173</v>
      </c>
      <c r="T8288" t="s">
        <v>150</v>
      </c>
      <c r="W8288" t="s">
        <v>173</v>
      </c>
      <c r="X8288" t="s">
        <v>150</v>
      </c>
      <c r="AE8288" t="s">
        <v>173</v>
      </c>
      <c r="AF8288" t="s">
        <v>150</v>
      </c>
      <c r="AG8288" t="s">
        <v>173</v>
      </c>
      <c r="AH8288" t="s">
        <v>150</v>
      </c>
      <c r="AS8288" t="s">
        <v>173</v>
      </c>
      <c r="AT8288" t="s">
        <v>150</v>
      </c>
    </row>
    <row r="8289" spans="1:58" x14ac:dyDescent="0.2">
      <c r="A8289" t="s">
        <v>298</v>
      </c>
      <c r="B8289" t="s">
        <v>299</v>
      </c>
      <c r="C8289">
        <f>-70.17645962 / 41.71943523</f>
        <v>-1.6821047368718178</v>
      </c>
      <c r="D8289" t="s">
        <v>300</v>
      </c>
      <c r="E8289" t="s">
        <v>70</v>
      </c>
      <c r="F8289" s="1">
        <v>41885</v>
      </c>
      <c r="G8289">
        <v>1.5</v>
      </c>
      <c r="K8289" t="s">
        <v>173</v>
      </c>
      <c r="L8289" t="s">
        <v>150</v>
      </c>
      <c r="S8289" t="s">
        <v>173</v>
      </c>
      <c r="T8289" t="s">
        <v>150</v>
      </c>
      <c r="W8289" t="s">
        <v>173</v>
      </c>
      <c r="X8289" t="s">
        <v>150</v>
      </c>
      <c r="AE8289" t="s">
        <v>173</v>
      </c>
      <c r="AF8289" t="s">
        <v>150</v>
      </c>
      <c r="AG8289" t="s">
        <v>173</v>
      </c>
      <c r="AH8289" t="s">
        <v>150</v>
      </c>
      <c r="AS8289" t="s">
        <v>173</v>
      </c>
      <c r="AT8289" t="s">
        <v>150</v>
      </c>
    </row>
    <row r="8290" spans="1:58" x14ac:dyDescent="0.2">
      <c r="A8290" t="s">
        <v>298</v>
      </c>
      <c r="B8290" t="s">
        <v>299</v>
      </c>
      <c r="C8290">
        <f>-70.17645962 / 41.71943523</f>
        <v>-1.6821047368718178</v>
      </c>
      <c r="D8290" t="s">
        <v>300</v>
      </c>
      <c r="E8290" t="s">
        <v>70</v>
      </c>
      <c r="F8290" s="1">
        <v>41885</v>
      </c>
      <c r="G8290">
        <v>2</v>
      </c>
      <c r="K8290">
        <v>29.54</v>
      </c>
      <c r="L8290" t="s">
        <v>71</v>
      </c>
      <c r="O8290">
        <v>4.8099999999999996</v>
      </c>
      <c r="P8290" t="s">
        <v>71</v>
      </c>
      <c r="Q8290">
        <v>26.4</v>
      </c>
      <c r="R8290" t="s">
        <v>71</v>
      </c>
      <c r="S8290">
        <v>23.28</v>
      </c>
      <c r="T8290" t="s">
        <v>71</v>
      </c>
      <c r="U8290">
        <v>721.07</v>
      </c>
      <c r="V8290" t="s">
        <v>71</v>
      </c>
      <c r="W8290">
        <v>572.05999999999995</v>
      </c>
      <c r="X8290" t="s">
        <v>71</v>
      </c>
      <c r="Y8290">
        <v>99.04</v>
      </c>
      <c r="AA8290">
        <v>63.81</v>
      </c>
      <c r="AE8290">
        <v>0.9</v>
      </c>
      <c r="AF8290" t="s">
        <v>71</v>
      </c>
      <c r="AG8290">
        <v>5.1100000000000003</v>
      </c>
      <c r="AH8290" t="s">
        <v>71</v>
      </c>
      <c r="AS8290">
        <v>121.36</v>
      </c>
      <c r="AT8290" t="s">
        <v>71</v>
      </c>
    </row>
    <row r="8291" spans="1:58" x14ac:dyDescent="0.2">
      <c r="A8291" t="s">
        <v>298</v>
      </c>
      <c r="B8291" t="s">
        <v>299</v>
      </c>
      <c r="C8291">
        <f>-70.17645962 / 41.71943523</f>
        <v>-1.6821047368718178</v>
      </c>
      <c r="D8291" t="s">
        <v>300</v>
      </c>
      <c r="E8291" t="s">
        <v>70</v>
      </c>
      <c r="F8291" s="1">
        <v>42240</v>
      </c>
      <c r="G8291">
        <v>0.5</v>
      </c>
      <c r="I8291">
        <v>2.9</v>
      </c>
      <c r="J8291" t="s">
        <v>150</v>
      </c>
      <c r="K8291">
        <v>1.64</v>
      </c>
      <c r="L8291" t="s">
        <v>150</v>
      </c>
      <c r="M8291">
        <v>2.73</v>
      </c>
      <c r="N8291" t="s">
        <v>150</v>
      </c>
      <c r="O8291">
        <v>5.87</v>
      </c>
      <c r="P8291" t="s">
        <v>150</v>
      </c>
      <c r="Q8291">
        <v>27.5</v>
      </c>
      <c r="R8291" t="s">
        <v>150</v>
      </c>
      <c r="S8291">
        <v>0.42</v>
      </c>
      <c r="T8291" t="s">
        <v>150</v>
      </c>
      <c r="U8291">
        <v>13.01</v>
      </c>
      <c r="V8291" t="s">
        <v>150</v>
      </c>
      <c r="W8291">
        <v>27.08</v>
      </c>
      <c r="X8291" t="s">
        <v>150</v>
      </c>
      <c r="Y8291">
        <v>41.15</v>
      </c>
      <c r="AA8291">
        <v>35.450000000000003</v>
      </c>
      <c r="AC8291">
        <v>45.55</v>
      </c>
      <c r="AE8291">
        <v>1.5</v>
      </c>
      <c r="AF8291" t="s">
        <v>150</v>
      </c>
      <c r="AG8291">
        <v>5.24</v>
      </c>
      <c r="AH8291" t="s">
        <v>150</v>
      </c>
      <c r="AS8291">
        <v>0.05</v>
      </c>
      <c r="AT8291" t="s">
        <v>150</v>
      </c>
    </row>
    <row r="8292" spans="1:58" x14ac:dyDescent="0.2">
      <c r="A8292" t="s">
        <v>298</v>
      </c>
      <c r="B8292" t="s">
        <v>299</v>
      </c>
      <c r="C8292">
        <f>-70.17645962 / 41.71943523</f>
        <v>-1.6821047368718178</v>
      </c>
      <c r="D8292" t="s">
        <v>300</v>
      </c>
      <c r="E8292" t="s">
        <v>70</v>
      </c>
      <c r="F8292" s="1">
        <v>42240</v>
      </c>
      <c r="G8292">
        <v>1</v>
      </c>
      <c r="K8292" t="s">
        <v>173</v>
      </c>
      <c r="L8292" t="s">
        <v>150</v>
      </c>
      <c r="O8292">
        <v>5.82</v>
      </c>
      <c r="P8292" t="s">
        <v>150</v>
      </c>
      <c r="Q8292">
        <v>27.5</v>
      </c>
      <c r="R8292" t="s">
        <v>150</v>
      </c>
      <c r="S8292" t="s">
        <v>173</v>
      </c>
      <c r="T8292" t="s">
        <v>150</v>
      </c>
      <c r="W8292" t="s">
        <v>173</v>
      </c>
      <c r="X8292" t="s">
        <v>150</v>
      </c>
      <c r="AE8292" t="s">
        <v>173</v>
      </c>
      <c r="AF8292" t="s">
        <v>150</v>
      </c>
      <c r="AG8292" t="s">
        <v>173</v>
      </c>
      <c r="AH8292" t="s">
        <v>150</v>
      </c>
      <c r="AS8292" t="s">
        <v>173</v>
      </c>
      <c r="AT8292" t="s">
        <v>150</v>
      </c>
    </row>
    <row r="8293" spans="1:58" x14ac:dyDescent="0.2">
      <c r="A8293" t="s">
        <v>298</v>
      </c>
      <c r="B8293" t="s">
        <v>299</v>
      </c>
      <c r="C8293">
        <f>-70.17645962 / 41.71943523</f>
        <v>-1.6821047368718178</v>
      </c>
      <c r="D8293" t="s">
        <v>300</v>
      </c>
      <c r="E8293" t="s">
        <v>70</v>
      </c>
      <c r="F8293" s="1">
        <v>42240</v>
      </c>
      <c r="G8293">
        <v>1.5</v>
      </c>
      <c r="K8293" t="s">
        <v>173</v>
      </c>
      <c r="L8293" t="s">
        <v>150</v>
      </c>
      <c r="O8293">
        <v>5.51</v>
      </c>
      <c r="P8293" t="s">
        <v>150</v>
      </c>
      <c r="Q8293">
        <v>27.5</v>
      </c>
      <c r="R8293" t="s">
        <v>150</v>
      </c>
      <c r="S8293" t="s">
        <v>173</v>
      </c>
      <c r="T8293" t="s">
        <v>150</v>
      </c>
      <c r="W8293" t="s">
        <v>173</v>
      </c>
      <c r="X8293" t="s">
        <v>150</v>
      </c>
      <c r="AE8293" t="s">
        <v>173</v>
      </c>
      <c r="AF8293" t="s">
        <v>150</v>
      </c>
      <c r="AG8293" t="s">
        <v>173</v>
      </c>
      <c r="AH8293" t="s">
        <v>150</v>
      </c>
      <c r="AS8293" t="s">
        <v>173</v>
      </c>
      <c r="AT8293" t="s">
        <v>150</v>
      </c>
    </row>
    <row r="8294" spans="1:58" x14ac:dyDescent="0.2">
      <c r="A8294" t="s">
        <v>298</v>
      </c>
      <c r="B8294" t="s">
        <v>299</v>
      </c>
      <c r="C8294">
        <f>-70.17645962 / 41.71943523</f>
        <v>-1.6821047368718178</v>
      </c>
      <c r="D8294" t="s">
        <v>300</v>
      </c>
      <c r="E8294" t="s">
        <v>70</v>
      </c>
      <c r="F8294" s="1">
        <v>42240</v>
      </c>
      <c r="G8294">
        <v>1.9</v>
      </c>
      <c r="K8294">
        <v>2.12</v>
      </c>
      <c r="L8294" t="s">
        <v>150</v>
      </c>
      <c r="S8294">
        <v>0.42</v>
      </c>
      <c r="T8294" t="s">
        <v>150</v>
      </c>
      <c r="W8294">
        <v>24.63</v>
      </c>
      <c r="X8294" t="s">
        <v>150</v>
      </c>
      <c r="AE8294">
        <v>1.4</v>
      </c>
      <c r="AF8294" t="s">
        <v>150</v>
      </c>
      <c r="AG8294">
        <v>5.3</v>
      </c>
      <c r="AH8294" t="s">
        <v>150</v>
      </c>
      <c r="AS8294">
        <v>0.05</v>
      </c>
      <c r="AT8294" t="s">
        <v>150</v>
      </c>
    </row>
    <row r="8295" spans="1:58" x14ac:dyDescent="0.2">
      <c r="A8295" t="s">
        <v>298</v>
      </c>
      <c r="B8295" t="s">
        <v>299</v>
      </c>
      <c r="C8295">
        <f>-70.17645962 / 41.71943523</f>
        <v>-1.6821047368718178</v>
      </c>
      <c r="D8295" t="s">
        <v>300</v>
      </c>
      <c r="E8295" t="s">
        <v>70</v>
      </c>
      <c r="F8295" s="1">
        <v>42607</v>
      </c>
      <c r="G8295">
        <v>1.4</v>
      </c>
      <c r="K8295">
        <v>16.510000000000002</v>
      </c>
      <c r="L8295" t="s">
        <v>71</v>
      </c>
      <c r="S8295">
        <v>0.54</v>
      </c>
      <c r="T8295" t="s">
        <v>71</v>
      </c>
      <c r="U8295">
        <v>16.73</v>
      </c>
      <c r="V8295" t="s">
        <v>71</v>
      </c>
      <c r="W8295">
        <v>50.45</v>
      </c>
      <c r="X8295" t="s">
        <v>71</v>
      </c>
      <c r="Y8295">
        <v>44.77</v>
      </c>
      <c r="AA8295">
        <v>58.11</v>
      </c>
      <c r="AE8295">
        <v>1.7</v>
      </c>
      <c r="AF8295" t="s">
        <v>71</v>
      </c>
      <c r="AG8295">
        <v>5.36</v>
      </c>
      <c r="AH8295" t="s">
        <v>71</v>
      </c>
      <c r="AS8295">
        <v>1.6</v>
      </c>
      <c r="AT8295" t="s">
        <v>71</v>
      </c>
      <c r="BE8295">
        <v>18.11</v>
      </c>
      <c r="BF8295" t="s">
        <v>71</v>
      </c>
    </row>
    <row r="8296" spans="1:58" x14ac:dyDescent="0.2">
      <c r="A8296" t="s">
        <v>298</v>
      </c>
      <c r="B8296" t="s">
        <v>299</v>
      </c>
      <c r="C8296">
        <f>-70.17645962 / 41.71943523</f>
        <v>-1.6821047368718178</v>
      </c>
      <c r="D8296" t="s">
        <v>300</v>
      </c>
      <c r="E8296" t="s">
        <v>70</v>
      </c>
      <c r="F8296" s="1">
        <v>43341</v>
      </c>
      <c r="G8296">
        <v>0.5</v>
      </c>
      <c r="I8296">
        <v>2.7</v>
      </c>
      <c r="J8296" t="s">
        <v>150</v>
      </c>
      <c r="K8296">
        <v>14.4</v>
      </c>
      <c r="L8296" t="s">
        <v>150</v>
      </c>
      <c r="M8296">
        <v>1</v>
      </c>
      <c r="N8296" t="s">
        <v>150</v>
      </c>
      <c r="O8296">
        <v>6.5</v>
      </c>
      <c r="P8296" t="s">
        <v>150</v>
      </c>
      <c r="Q8296">
        <v>28.6</v>
      </c>
      <c r="R8296" t="s">
        <v>150</v>
      </c>
      <c r="S8296">
        <v>1.1299999999999999</v>
      </c>
      <c r="T8296" t="s">
        <v>150</v>
      </c>
      <c r="U8296">
        <v>35</v>
      </c>
      <c r="V8296" t="s">
        <v>150</v>
      </c>
      <c r="W8296">
        <v>58.84</v>
      </c>
      <c r="X8296" t="s">
        <v>150</v>
      </c>
      <c r="Y8296">
        <v>55.42</v>
      </c>
      <c r="AA8296">
        <v>56.77</v>
      </c>
      <c r="AC8296">
        <v>60</v>
      </c>
      <c r="AE8296">
        <v>3.8</v>
      </c>
      <c r="AF8296" t="s">
        <v>150</v>
      </c>
      <c r="AG8296">
        <v>5.23</v>
      </c>
      <c r="AH8296" t="s">
        <v>150</v>
      </c>
      <c r="AS8296">
        <v>1.66</v>
      </c>
      <c r="AT8296" t="s">
        <v>150</v>
      </c>
    </row>
    <row r="8297" spans="1:58" x14ac:dyDescent="0.2">
      <c r="A8297" t="s">
        <v>298</v>
      </c>
      <c r="B8297" t="s">
        <v>299</v>
      </c>
      <c r="C8297">
        <f>-70.17645962 / 41.71943523</f>
        <v>-1.6821047368718178</v>
      </c>
      <c r="D8297" t="s">
        <v>300</v>
      </c>
      <c r="E8297" t="s">
        <v>70</v>
      </c>
      <c r="F8297" s="1">
        <v>43341</v>
      </c>
      <c r="G8297">
        <v>1</v>
      </c>
      <c r="K8297" t="s">
        <v>173</v>
      </c>
      <c r="L8297" t="s">
        <v>150</v>
      </c>
      <c r="O8297">
        <v>2.2999999999999998</v>
      </c>
      <c r="P8297" t="s">
        <v>150</v>
      </c>
      <c r="Q8297">
        <v>24</v>
      </c>
      <c r="R8297" t="s">
        <v>150</v>
      </c>
      <c r="S8297" t="s">
        <v>173</v>
      </c>
      <c r="T8297" t="s">
        <v>150</v>
      </c>
      <c r="W8297" t="s">
        <v>173</v>
      </c>
      <c r="X8297" t="s">
        <v>150</v>
      </c>
      <c r="AE8297" t="s">
        <v>173</v>
      </c>
      <c r="AF8297" t="s">
        <v>150</v>
      </c>
      <c r="AG8297" t="s">
        <v>173</v>
      </c>
      <c r="AH8297" t="s">
        <v>150</v>
      </c>
      <c r="AS8297" t="s">
        <v>173</v>
      </c>
      <c r="AT8297" t="s">
        <v>150</v>
      </c>
    </row>
    <row r="8298" spans="1:58" x14ac:dyDescent="0.2">
      <c r="A8298" t="s">
        <v>298</v>
      </c>
      <c r="B8298" t="s">
        <v>299</v>
      </c>
      <c r="C8298">
        <f>-70.17645962 / 41.71943523</f>
        <v>-1.6821047368718178</v>
      </c>
      <c r="D8298" t="s">
        <v>300</v>
      </c>
      <c r="E8298" t="s">
        <v>70</v>
      </c>
      <c r="F8298" s="1">
        <v>43341</v>
      </c>
      <c r="G8298">
        <v>1.5</v>
      </c>
      <c r="K8298">
        <v>52.6</v>
      </c>
      <c r="L8298" t="s">
        <v>150</v>
      </c>
      <c r="O8298">
        <v>1.92</v>
      </c>
      <c r="P8298" t="s">
        <v>150</v>
      </c>
      <c r="Q8298">
        <v>20.2</v>
      </c>
      <c r="R8298" t="s">
        <v>150</v>
      </c>
      <c r="S8298">
        <v>1.68</v>
      </c>
      <c r="T8298" t="s">
        <v>150</v>
      </c>
      <c r="W8298">
        <v>66.209999999999994</v>
      </c>
      <c r="X8298" t="s">
        <v>150</v>
      </c>
      <c r="AE8298">
        <v>19.899999999999999</v>
      </c>
      <c r="AF8298" t="s">
        <v>150</v>
      </c>
      <c r="AG8298">
        <v>5.89</v>
      </c>
      <c r="AH8298" t="s">
        <v>150</v>
      </c>
      <c r="AS8298">
        <v>60.49</v>
      </c>
      <c r="AT8298" t="s">
        <v>150</v>
      </c>
    </row>
    <row r="8299" spans="1:58" x14ac:dyDescent="0.2">
      <c r="A8299" t="s">
        <v>298</v>
      </c>
      <c r="B8299" t="s">
        <v>299</v>
      </c>
      <c r="C8299">
        <f>-70.17645962 / 41.71943523</f>
        <v>-1.6821047368718178</v>
      </c>
      <c r="D8299" t="s">
        <v>300</v>
      </c>
      <c r="E8299" t="s">
        <v>70</v>
      </c>
      <c r="F8299" s="1">
        <v>43341</v>
      </c>
      <c r="G8299">
        <v>2</v>
      </c>
      <c r="K8299" t="s">
        <v>173</v>
      </c>
      <c r="L8299" t="s">
        <v>150</v>
      </c>
      <c r="O8299">
        <v>1.77</v>
      </c>
      <c r="P8299" t="s">
        <v>150</v>
      </c>
      <c r="Q8299">
        <v>16.600000000000001</v>
      </c>
      <c r="R8299" t="s">
        <v>150</v>
      </c>
      <c r="S8299" t="s">
        <v>173</v>
      </c>
      <c r="T8299" t="s">
        <v>150</v>
      </c>
      <c r="W8299" t="s">
        <v>173</v>
      </c>
      <c r="X8299" t="s">
        <v>150</v>
      </c>
      <c r="AE8299" t="s">
        <v>173</v>
      </c>
      <c r="AF8299" t="s">
        <v>150</v>
      </c>
      <c r="AG8299" t="s">
        <v>173</v>
      </c>
      <c r="AH8299" t="s">
        <v>150</v>
      </c>
      <c r="AS8299" t="s">
        <v>173</v>
      </c>
      <c r="AT8299" t="s">
        <v>150</v>
      </c>
    </row>
    <row r="8300" spans="1:58" x14ac:dyDescent="0.2">
      <c r="A8300" t="s">
        <v>301</v>
      </c>
      <c r="B8300" t="s">
        <v>302</v>
      </c>
      <c r="C8300">
        <f>-70.18744446 / 41.71642005</f>
        <v>-1.6824896377943148</v>
      </c>
      <c r="D8300" t="s">
        <v>303</v>
      </c>
      <c r="E8300" t="s">
        <v>70</v>
      </c>
      <c r="F8300" s="1">
        <v>37143</v>
      </c>
      <c r="G8300">
        <v>0.5</v>
      </c>
      <c r="I8300">
        <v>7.2</v>
      </c>
      <c r="J8300" t="s">
        <v>71</v>
      </c>
      <c r="K8300">
        <v>1.1399999999999999</v>
      </c>
      <c r="L8300" t="s">
        <v>71</v>
      </c>
      <c r="M8300">
        <v>7.2</v>
      </c>
      <c r="N8300" t="s">
        <v>71</v>
      </c>
      <c r="O8300">
        <v>8.33</v>
      </c>
      <c r="P8300" t="s">
        <v>71</v>
      </c>
      <c r="Q8300">
        <v>21.6</v>
      </c>
      <c r="R8300" t="s">
        <v>71</v>
      </c>
      <c r="S8300">
        <v>0.25</v>
      </c>
      <c r="T8300" t="s">
        <v>71</v>
      </c>
      <c r="U8300">
        <v>7.74</v>
      </c>
      <c r="V8300" t="s">
        <v>71</v>
      </c>
      <c r="W8300">
        <v>5.4</v>
      </c>
      <c r="X8300" t="s">
        <v>71</v>
      </c>
      <c r="Y8300">
        <v>33.659999999999997</v>
      </c>
      <c r="AA8300">
        <v>31.89</v>
      </c>
      <c r="AC8300">
        <v>31.55</v>
      </c>
      <c r="AE8300">
        <v>0</v>
      </c>
      <c r="AF8300" t="s">
        <v>71</v>
      </c>
      <c r="AG8300">
        <v>4.78</v>
      </c>
      <c r="AH8300" t="s">
        <v>71</v>
      </c>
      <c r="AS8300">
        <v>0.11</v>
      </c>
      <c r="AT8300" t="s">
        <v>71</v>
      </c>
    </row>
    <row r="8301" spans="1:58" x14ac:dyDescent="0.2">
      <c r="A8301" t="s">
        <v>301</v>
      </c>
      <c r="B8301" t="s">
        <v>302</v>
      </c>
      <c r="C8301">
        <f>-70.18744446 / 41.71642005</f>
        <v>-1.6824896377943148</v>
      </c>
      <c r="D8301" t="s">
        <v>303</v>
      </c>
      <c r="E8301" t="s">
        <v>70</v>
      </c>
      <c r="F8301" s="1">
        <v>37143</v>
      </c>
      <c r="G8301">
        <v>1</v>
      </c>
      <c r="O8301">
        <v>8.2100000000000009</v>
      </c>
      <c r="P8301" t="s">
        <v>71</v>
      </c>
      <c r="Q8301">
        <v>21.6</v>
      </c>
      <c r="R8301" t="s">
        <v>71</v>
      </c>
    </row>
    <row r="8302" spans="1:58" x14ac:dyDescent="0.2">
      <c r="A8302" t="s">
        <v>301</v>
      </c>
      <c r="B8302" t="s">
        <v>302</v>
      </c>
      <c r="C8302">
        <f>-70.18744446 / 41.71642005</f>
        <v>-1.6824896377943148</v>
      </c>
      <c r="D8302" t="s">
        <v>303</v>
      </c>
      <c r="E8302" t="s">
        <v>70</v>
      </c>
      <c r="F8302" s="1">
        <v>37143</v>
      </c>
      <c r="G8302">
        <v>1.5</v>
      </c>
      <c r="O8302">
        <v>8.01</v>
      </c>
      <c r="P8302" t="s">
        <v>71</v>
      </c>
      <c r="Q8302">
        <v>21.6</v>
      </c>
      <c r="R8302" t="s">
        <v>71</v>
      </c>
    </row>
    <row r="8303" spans="1:58" x14ac:dyDescent="0.2">
      <c r="A8303" t="s">
        <v>301</v>
      </c>
      <c r="B8303" t="s">
        <v>302</v>
      </c>
      <c r="C8303">
        <f>-70.18744446 / 41.71642005</f>
        <v>-1.6824896377943148</v>
      </c>
      <c r="D8303" t="s">
        <v>303</v>
      </c>
      <c r="E8303" t="s">
        <v>70</v>
      </c>
      <c r="F8303" s="1">
        <v>37143</v>
      </c>
      <c r="G8303">
        <v>2</v>
      </c>
      <c r="O8303">
        <v>7.68</v>
      </c>
      <c r="P8303" t="s">
        <v>71</v>
      </c>
      <c r="Q8303">
        <v>21.6</v>
      </c>
      <c r="R8303" t="s">
        <v>71</v>
      </c>
    </row>
    <row r="8304" spans="1:58" x14ac:dyDescent="0.2">
      <c r="A8304" t="s">
        <v>301</v>
      </c>
      <c r="B8304" t="s">
        <v>302</v>
      </c>
      <c r="C8304">
        <f>-70.18744446 / 41.71642005</f>
        <v>-1.6824896377943148</v>
      </c>
      <c r="D8304" t="s">
        <v>303</v>
      </c>
      <c r="E8304" t="s">
        <v>70</v>
      </c>
      <c r="F8304" s="1">
        <v>37143</v>
      </c>
      <c r="G8304">
        <v>2.5</v>
      </c>
      <c r="O8304">
        <v>8.2200000000000006</v>
      </c>
      <c r="P8304" t="s">
        <v>71</v>
      </c>
      <c r="Q8304">
        <v>21.6</v>
      </c>
      <c r="R8304" t="s">
        <v>71</v>
      </c>
    </row>
    <row r="8305" spans="1:46" x14ac:dyDescent="0.2">
      <c r="A8305" t="s">
        <v>301</v>
      </c>
      <c r="B8305" t="s">
        <v>302</v>
      </c>
      <c r="C8305">
        <f>-70.18744446 / 41.71642005</f>
        <v>-1.6824896377943148</v>
      </c>
      <c r="D8305" t="s">
        <v>303</v>
      </c>
      <c r="E8305" t="s">
        <v>70</v>
      </c>
      <c r="F8305" s="1">
        <v>37143</v>
      </c>
      <c r="G8305">
        <v>3</v>
      </c>
      <c r="O8305">
        <v>8.19</v>
      </c>
      <c r="P8305" t="s">
        <v>71</v>
      </c>
      <c r="Q8305">
        <v>21.6</v>
      </c>
      <c r="R8305" t="s">
        <v>71</v>
      </c>
    </row>
    <row r="8306" spans="1:46" x14ac:dyDescent="0.2">
      <c r="A8306" t="s">
        <v>301</v>
      </c>
      <c r="B8306" t="s">
        <v>302</v>
      </c>
      <c r="C8306">
        <f>-70.18744446 / 41.71642005</f>
        <v>-1.6824896377943148</v>
      </c>
      <c r="D8306" t="s">
        <v>303</v>
      </c>
      <c r="E8306" t="s">
        <v>70</v>
      </c>
      <c r="F8306" s="1">
        <v>37143</v>
      </c>
      <c r="G8306">
        <v>3.5</v>
      </c>
      <c r="O8306">
        <v>8.09</v>
      </c>
      <c r="P8306" t="s">
        <v>71</v>
      </c>
      <c r="Q8306">
        <v>21.6</v>
      </c>
      <c r="R8306" t="s">
        <v>71</v>
      </c>
    </row>
    <row r="8307" spans="1:46" x14ac:dyDescent="0.2">
      <c r="A8307" t="s">
        <v>301</v>
      </c>
      <c r="B8307" t="s">
        <v>302</v>
      </c>
      <c r="C8307">
        <f>-70.18744446 / 41.71642005</f>
        <v>-1.6824896377943148</v>
      </c>
      <c r="D8307" t="s">
        <v>303</v>
      </c>
      <c r="E8307" t="s">
        <v>70</v>
      </c>
      <c r="F8307" s="1">
        <v>37143</v>
      </c>
      <c r="G8307">
        <v>4</v>
      </c>
      <c r="O8307">
        <v>7.95</v>
      </c>
      <c r="P8307" t="s">
        <v>71</v>
      </c>
      <c r="Q8307">
        <v>21.6</v>
      </c>
      <c r="R8307" t="s">
        <v>71</v>
      </c>
    </row>
    <row r="8308" spans="1:46" x14ac:dyDescent="0.2">
      <c r="A8308" t="s">
        <v>301</v>
      </c>
      <c r="B8308" t="s">
        <v>302</v>
      </c>
      <c r="C8308">
        <f>-70.18744446 / 41.71642005</f>
        <v>-1.6824896377943148</v>
      </c>
      <c r="D8308" t="s">
        <v>303</v>
      </c>
      <c r="E8308" t="s">
        <v>70</v>
      </c>
      <c r="F8308" s="1">
        <v>37143</v>
      </c>
      <c r="G8308">
        <v>4.5</v>
      </c>
      <c r="O8308">
        <v>8.23</v>
      </c>
      <c r="P8308" t="s">
        <v>71</v>
      </c>
      <c r="Q8308">
        <v>21.6</v>
      </c>
      <c r="R8308" t="s">
        <v>71</v>
      </c>
    </row>
    <row r="8309" spans="1:46" x14ac:dyDescent="0.2">
      <c r="A8309" t="s">
        <v>301</v>
      </c>
      <c r="B8309" t="s">
        <v>302</v>
      </c>
      <c r="C8309">
        <f>-70.18744446 / 41.71642005</f>
        <v>-1.6824896377943148</v>
      </c>
      <c r="D8309" t="s">
        <v>303</v>
      </c>
      <c r="E8309" t="s">
        <v>70</v>
      </c>
      <c r="F8309" s="1">
        <v>37143</v>
      </c>
      <c r="G8309">
        <v>5</v>
      </c>
      <c r="O8309">
        <v>8.0500000000000007</v>
      </c>
      <c r="P8309" t="s">
        <v>71</v>
      </c>
      <c r="Q8309">
        <v>21.6</v>
      </c>
      <c r="R8309" t="s">
        <v>71</v>
      </c>
    </row>
    <row r="8310" spans="1:46" x14ac:dyDescent="0.2">
      <c r="A8310" t="s">
        <v>301</v>
      </c>
      <c r="B8310" t="s">
        <v>302</v>
      </c>
      <c r="C8310">
        <f>-70.18744446 / 41.71642005</f>
        <v>-1.6824896377943148</v>
      </c>
      <c r="D8310" t="s">
        <v>303</v>
      </c>
      <c r="E8310" t="s">
        <v>70</v>
      </c>
      <c r="F8310" s="1">
        <v>37143</v>
      </c>
      <c r="G8310">
        <v>5.5</v>
      </c>
      <c r="O8310">
        <v>8.26</v>
      </c>
      <c r="P8310" t="s">
        <v>71</v>
      </c>
      <c r="Q8310">
        <v>21.6</v>
      </c>
      <c r="R8310" t="s">
        <v>71</v>
      </c>
    </row>
    <row r="8311" spans="1:46" x14ac:dyDescent="0.2">
      <c r="A8311" t="s">
        <v>301</v>
      </c>
      <c r="B8311" t="s">
        <v>302</v>
      </c>
      <c r="C8311">
        <f>-70.18744446 / 41.71642005</f>
        <v>-1.6824896377943148</v>
      </c>
      <c r="D8311" t="s">
        <v>303</v>
      </c>
      <c r="E8311" t="s">
        <v>70</v>
      </c>
      <c r="F8311" s="1">
        <v>37143</v>
      </c>
      <c r="G8311">
        <v>6</v>
      </c>
      <c r="K8311">
        <v>1.64</v>
      </c>
      <c r="L8311" t="s">
        <v>71</v>
      </c>
      <c r="O8311">
        <v>7.53</v>
      </c>
      <c r="P8311" t="s">
        <v>71</v>
      </c>
      <c r="Q8311">
        <v>21.6</v>
      </c>
      <c r="R8311" t="s">
        <v>71</v>
      </c>
      <c r="S8311">
        <v>0.15</v>
      </c>
      <c r="T8311" t="s">
        <v>71</v>
      </c>
      <c r="U8311">
        <v>4.6500000000000004</v>
      </c>
      <c r="V8311" t="s">
        <v>71</v>
      </c>
      <c r="W8311">
        <v>3.7</v>
      </c>
      <c r="X8311" t="s">
        <v>71</v>
      </c>
      <c r="Y8311">
        <v>26.31</v>
      </c>
      <c r="AA8311">
        <v>35.450000000000003</v>
      </c>
      <c r="AE8311">
        <v>0</v>
      </c>
      <c r="AF8311" t="s">
        <v>71</v>
      </c>
      <c r="AG8311">
        <v>4.76</v>
      </c>
      <c r="AH8311" t="s">
        <v>71</v>
      </c>
      <c r="AS8311">
        <v>0.21</v>
      </c>
      <c r="AT8311" t="s">
        <v>71</v>
      </c>
    </row>
    <row r="8312" spans="1:46" x14ac:dyDescent="0.2">
      <c r="A8312" t="s">
        <v>301</v>
      </c>
      <c r="B8312" t="s">
        <v>302</v>
      </c>
      <c r="C8312">
        <f>-70.18744446 / 41.71642005</f>
        <v>-1.6824896377943148</v>
      </c>
      <c r="D8312" t="s">
        <v>303</v>
      </c>
      <c r="E8312" t="s">
        <v>70</v>
      </c>
      <c r="F8312" s="1">
        <v>37143</v>
      </c>
      <c r="G8312">
        <v>6.5</v>
      </c>
      <c r="O8312">
        <v>7.6</v>
      </c>
      <c r="P8312" t="s">
        <v>71</v>
      </c>
      <c r="Q8312">
        <v>21.6</v>
      </c>
      <c r="R8312" t="s">
        <v>71</v>
      </c>
    </row>
    <row r="8313" spans="1:46" x14ac:dyDescent="0.2">
      <c r="A8313" t="s">
        <v>301</v>
      </c>
      <c r="B8313" t="s">
        <v>302</v>
      </c>
      <c r="C8313">
        <f>-70.18744446 / 41.71642005</f>
        <v>-1.6824896377943148</v>
      </c>
      <c r="D8313" t="s">
        <v>303</v>
      </c>
      <c r="E8313" t="s">
        <v>70</v>
      </c>
      <c r="F8313" s="1">
        <v>37143</v>
      </c>
      <c r="G8313">
        <v>7</v>
      </c>
      <c r="O8313">
        <v>7.43</v>
      </c>
      <c r="P8313" t="s">
        <v>71</v>
      </c>
      <c r="Q8313">
        <v>21.6</v>
      </c>
      <c r="R8313" t="s">
        <v>71</v>
      </c>
    </row>
    <row r="8314" spans="1:46" x14ac:dyDescent="0.2">
      <c r="A8314" t="s">
        <v>301</v>
      </c>
      <c r="B8314" t="s">
        <v>302</v>
      </c>
      <c r="C8314">
        <f>-70.18744446 / 41.71642005</f>
        <v>-1.6824896377943148</v>
      </c>
      <c r="D8314" t="s">
        <v>303</v>
      </c>
      <c r="E8314" t="s">
        <v>70</v>
      </c>
      <c r="F8314" s="1">
        <v>37873</v>
      </c>
      <c r="G8314">
        <v>0.5</v>
      </c>
      <c r="I8314">
        <v>7</v>
      </c>
      <c r="J8314" t="s">
        <v>71</v>
      </c>
      <c r="K8314">
        <v>0.52</v>
      </c>
      <c r="L8314" t="s">
        <v>71</v>
      </c>
      <c r="M8314">
        <v>7</v>
      </c>
      <c r="N8314" t="s">
        <v>71</v>
      </c>
      <c r="O8314">
        <v>7.87</v>
      </c>
      <c r="P8314" t="s">
        <v>71</v>
      </c>
      <c r="Q8314">
        <v>27.6</v>
      </c>
      <c r="R8314" t="s">
        <v>71</v>
      </c>
      <c r="S8314">
        <v>0.4</v>
      </c>
      <c r="T8314" t="s">
        <v>71</v>
      </c>
      <c r="U8314">
        <v>12.39</v>
      </c>
      <c r="V8314" t="s">
        <v>71</v>
      </c>
      <c r="W8314">
        <v>6.4</v>
      </c>
      <c r="X8314" t="s">
        <v>71</v>
      </c>
      <c r="Y8314">
        <v>40.44</v>
      </c>
      <c r="AA8314">
        <v>24.18</v>
      </c>
      <c r="AC8314">
        <v>31.96</v>
      </c>
      <c r="AG8314">
        <v>4.55</v>
      </c>
      <c r="AH8314" t="s">
        <v>71</v>
      </c>
      <c r="AS8314">
        <v>0.09</v>
      </c>
      <c r="AT8314" t="s">
        <v>71</v>
      </c>
    </row>
    <row r="8315" spans="1:46" x14ac:dyDescent="0.2">
      <c r="A8315" t="s">
        <v>301</v>
      </c>
      <c r="B8315" t="s">
        <v>302</v>
      </c>
      <c r="C8315">
        <f>-70.18744446 / 41.71642005</f>
        <v>-1.6824896377943148</v>
      </c>
      <c r="D8315" t="s">
        <v>303</v>
      </c>
      <c r="E8315" t="s">
        <v>70</v>
      </c>
      <c r="F8315" s="1">
        <v>37873</v>
      </c>
      <c r="G8315">
        <v>1.5</v>
      </c>
      <c r="O8315">
        <v>7.83</v>
      </c>
      <c r="P8315" t="s">
        <v>71</v>
      </c>
      <c r="Q8315">
        <v>27.44</v>
      </c>
      <c r="R8315" t="s">
        <v>71</v>
      </c>
    </row>
    <row r="8316" spans="1:46" x14ac:dyDescent="0.2">
      <c r="A8316" t="s">
        <v>301</v>
      </c>
      <c r="B8316" t="s">
        <v>302</v>
      </c>
      <c r="C8316">
        <f>-70.18744446 / 41.71642005</f>
        <v>-1.6824896377943148</v>
      </c>
      <c r="D8316" t="s">
        <v>303</v>
      </c>
      <c r="E8316" t="s">
        <v>70</v>
      </c>
      <c r="F8316" s="1">
        <v>37873</v>
      </c>
      <c r="G8316">
        <v>2.5</v>
      </c>
      <c r="O8316">
        <v>7.73</v>
      </c>
      <c r="P8316" t="s">
        <v>71</v>
      </c>
      <c r="Q8316">
        <v>26.79</v>
      </c>
      <c r="R8316" t="s">
        <v>71</v>
      </c>
    </row>
    <row r="8317" spans="1:46" x14ac:dyDescent="0.2">
      <c r="A8317" t="s">
        <v>301</v>
      </c>
      <c r="B8317" t="s">
        <v>302</v>
      </c>
      <c r="C8317">
        <f>-70.18744446 / 41.71642005</f>
        <v>-1.6824896377943148</v>
      </c>
      <c r="D8317" t="s">
        <v>303</v>
      </c>
      <c r="E8317" t="s">
        <v>70</v>
      </c>
      <c r="F8317" s="1">
        <v>37873</v>
      </c>
      <c r="G8317">
        <v>3.5</v>
      </c>
      <c r="O8317">
        <v>7.65</v>
      </c>
      <c r="P8317" t="s">
        <v>71</v>
      </c>
      <c r="Q8317">
        <v>26.68</v>
      </c>
      <c r="R8317" t="s">
        <v>71</v>
      </c>
    </row>
    <row r="8318" spans="1:46" x14ac:dyDescent="0.2">
      <c r="A8318" t="s">
        <v>301</v>
      </c>
      <c r="B8318" t="s">
        <v>302</v>
      </c>
      <c r="C8318">
        <f>-70.18744446 / 41.71642005</f>
        <v>-1.6824896377943148</v>
      </c>
      <c r="D8318" t="s">
        <v>303</v>
      </c>
      <c r="E8318" t="s">
        <v>70</v>
      </c>
      <c r="F8318" s="1">
        <v>37873</v>
      </c>
      <c r="G8318">
        <v>4.5</v>
      </c>
      <c r="O8318">
        <v>7.62</v>
      </c>
      <c r="P8318" t="s">
        <v>71</v>
      </c>
      <c r="Q8318">
        <v>26.66</v>
      </c>
      <c r="R8318" t="s">
        <v>71</v>
      </c>
    </row>
    <row r="8319" spans="1:46" x14ac:dyDescent="0.2">
      <c r="A8319" t="s">
        <v>301</v>
      </c>
      <c r="B8319" t="s">
        <v>302</v>
      </c>
      <c r="C8319">
        <f>-70.18744446 / 41.71642005</f>
        <v>-1.6824896377943148</v>
      </c>
      <c r="D8319" t="s">
        <v>303</v>
      </c>
      <c r="E8319" t="s">
        <v>70</v>
      </c>
      <c r="F8319" s="1">
        <v>37873</v>
      </c>
      <c r="G8319">
        <v>5.5</v>
      </c>
      <c r="O8319">
        <v>7.63</v>
      </c>
      <c r="P8319" t="s">
        <v>71</v>
      </c>
      <c r="Q8319">
        <v>26.63</v>
      </c>
      <c r="R8319" t="s">
        <v>71</v>
      </c>
    </row>
    <row r="8320" spans="1:46" x14ac:dyDescent="0.2">
      <c r="A8320" t="s">
        <v>301</v>
      </c>
      <c r="B8320" t="s">
        <v>302</v>
      </c>
      <c r="C8320">
        <f>-70.18744446 / 41.71642005</f>
        <v>-1.6824896377943148</v>
      </c>
      <c r="D8320" t="s">
        <v>303</v>
      </c>
      <c r="E8320" t="s">
        <v>70</v>
      </c>
      <c r="F8320" s="1">
        <v>37873</v>
      </c>
      <c r="G8320">
        <v>6.5</v>
      </c>
      <c r="K8320">
        <v>1.44</v>
      </c>
      <c r="L8320" t="s">
        <v>71</v>
      </c>
      <c r="O8320">
        <v>6.7</v>
      </c>
      <c r="P8320" t="s">
        <v>71</v>
      </c>
      <c r="Q8320">
        <v>26.66</v>
      </c>
      <c r="R8320" t="s">
        <v>71</v>
      </c>
      <c r="S8320">
        <v>0.3</v>
      </c>
      <c r="T8320" t="s">
        <v>71</v>
      </c>
      <c r="U8320">
        <v>9.2899999999999991</v>
      </c>
      <c r="V8320" t="s">
        <v>71</v>
      </c>
      <c r="W8320">
        <v>10</v>
      </c>
      <c r="X8320" t="s">
        <v>71</v>
      </c>
      <c r="Y8320">
        <v>36.29</v>
      </c>
      <c r="AA8320">
        <v>34.18</v>
      </c>
      <c r="AG8320">
        <v>4.74</v>
      </c>
      <c r="AH8320" t="s">
        <v>71</v>
      </c>
      <c r="AS8320">
        <v>1.18</v>
      </c>
      <c r="AT8320" t="s">
        <v>71</v>
      </c>
    </row>
    <row r="8321" spans="1:46" x14ac:dyDescent="0.2">
      <c r="A8321" t="s">
        <v>301</v>
      </c>
      <c r="B8321" t="s">
        <v>302</v>
      </c>
      <c r="C8321">
        <f>-70.18744446 / 41.71642005</f>
        <v>-1.6824896377943148</v>
      </c>
      <c r="D8321" t="s">
        <v>303</v>
      </c>
      <c r="E8321" t="s">
        <v>70</v>
      </c>
      <c r="F8321" s="1">
        <v>38217</v>
      </c>
      <c r="G8321">
        <v>0.5</v>
      </c>
      <c r="I8321">
        <v>8.3000000000000007</v>
      </c>
      <c r="J8321" t="s">
        <v>71</v>
      </c>
      <c r="K8321">
        <v>5.6</v>
      </c>
      <c r="L8321" t="s">
        <v>71</v>
      </c>
      <c r="M8321">
        <v>2.5499999999999998</v>
      </c>
      <c r="N8321" t="s">
        <v>71</v>
      </c>
      <c r="O8321">
        <v>8.61</v>
      </c>
      <c r="P8321" t="s">
        <v>71</v>
      </c>
      <c r="Q8321">
        <v>24.38</v>
      </c>
      <c r="R8321" t="s">
        <v>71</v>
      </c>
      <c r="S8321">
        <v>0.19</v>
      </c>
      <c r="T8321" t="s">
        <v>71</v>
      </c>
      <c r="U8321">
        <v>5.88</v>
      </c>
      <c r="V8321" t="s">
        <v>71</v>
      </c>
      <c r="W8321">
        <v>24.22</v>
      </c>
      <c r="X8321" t="s">
        <v>71</v>
      </c>
      <c r="Y8321">
        <v>29.7</v>
      </c>
      <c r="AA8321">
        <v>47.5</v>
      </c>
      <c r="AC8321">
        <v>46.51</v>
      </c>
      <c r="AG8321">
        <v>4.8099999999999996</v>
      </c>
      <c r="AH8321" t="s">
        <v>71</v>
      </c>
      <c r="AS8321">
        <v>1.3</v>
      </c>
      <c r="AT8321" t="s">
        <v>71</v>
      </c>
    </row>
    <row r="8322" spans="1:46" x14ac:dyDescent="0.2">
      <c r="A8322" t="s">
        <v>301</v>
      </c>
      <c r="B8322" t="s">
        <v>302</v>
      </c>
      <c r="C8322">
        <f>-70.18744446 / 41.71642005</f>
        <v>-1.6824896377943148</v>
      </c>
      <c r="D8322" t="s">
        <v>303</v>
      </c>
      <c r="E8322" t="s">
        <v>70</v>
      </c>
      <c r="F8322" s="1">
        <v>38217</v>
      </c>
      <c r="G8322">
        <v>1.5</v>
      </c>
      <c r="O8322">
        <v>8.6199999999999992</v>
      </c>
      <c r="P8322" t="s">
        <v>71</v>
      </c>
      <c r="Q8322">
        <v>24.11</v>
      </c>
      <c r="R8322" t="s">
        <v>71</v>
      </c>
    </row>
    <row r="8323" spans="1:46" x14ac:dyDescent="0.2">
      <c r="A8323" t="s">
        <v>301</v>
      </c>
      <c r="B8323" t="s">
        <v>302</v>
      </c>
      <c r="C8323">
        <f>-70.18744446 / 41.71642005</f>
        <v>-1.6824896377943148</v>
      </c>
      <c r="D8323" t="s">
        <v>303</v>
      </c>
      <c r="E8323" t="s">
        <v>70</v>
      </c>
      <c r="F8323" s="1">
        <v>38217</v>
      </c>
      <c r="G8323">
        <v>2.5</v>
      </c>
      <c r="O8323">
        <v>8.6199999999999992</v>
      </c>
      <c r="P8323" t="s">
        <v>71</v>
      </c>
      <c r="Q8323">
        <v>24.07</v>
      </c>
      <c r="R8323" t="s">
        <v>71</v>
      </c>
    </row>
    <row r="8324" spans="1:46" x14ac:dyDescent="0.2">
      <c r="A8324" t="s">
        <v>301</v>
      </c>
      <c r="B8324" t="s">
        <v>302</v>
      </c>
      <c r="C8324">
        <f>-70.18744446 / 41.71642005</f>
        <v>-1.6824896377943148</v>
      </c>
      <c r="D8324" t="s">
        <v>303</v>
      </c>
      <c r="E8324" t="s">
        <v>70</v>
      </c>
      <c r="F8324" s="1">
        <v>38217</v>
      </c>
      <c r="G8324">
        <v>3.5</v>
      </c>
      <c r="O8324">
        <v>8.67</v>
      </c>
      <c r="P8324" t="s">
        <v>71</v>
      </c>
      <c r="Q8324">
        <v>24.02</v>
      </c>
      <c r="R8324" t="s">
        <v>71</v>
      </c>
    </row>
    <row r="8325" spans="1:46" x14ac:dyDescent="0.2">
      <c r="A8325" t="s">
        <v>301</v>
      </c>
      <c r="B8325" t="s">
        <v>302</v>
      </c>
      <c r="C8325">
        <f>-70.18744446 / 41.71642005</f>
        <v>-1.6824896377943148</v>
      </c>
      <c r="D8325" t="s">
        <v>303</v>
      </c>
      <c r="E8325" t="s">
        <v>70</v>
      </c>
      <c r="F8325" s="1">
        <v>38217</v>
      </c>
      <c r="G8325">
        <v>4.5</v>
      </c>
      <c r="O8325">
        <v>8.56</v>
      </c>
      <c r="P8325" t="s">
        <v>71</v>
      </c>
      <c r="Q8325">
        <v>23.99</v>
      </c>
      <c r="R8325" t="s">
        <v>71</v>
      </c>
    </row>
    <row r="8326" spans="1:46" x14ac:dyDescent="0.2">
      <c r="A8326" t="s">
        <v>301</v>
      </c>
      <c r="B8326" t="s">
        <v>302</v>
      </c>
      <c r="C8326">
        <f>-70.18744446 / 41.71642005</f>
        <v>-1.6824896377943148</v>
      </c>
      <c r="D8326" t="s">
        <v>303</v>
      </c>
      <c r="E8326" t="s">
        <v>70</v>
      </c>
      <c r="F8326" s="1">
        <v>38217</v>
      </c>
      <c r="G8326">
        <v>5.5</v>
      </c>
      <c r="O8326">
        <v>8.5399999999999991</v>
      </c>
      <c r="P8326" t="s">
        <v>71</v>
      </c>
      <c r="Q8326">
        <v>23.94</v>
      </c>
      <c r="R8326" t="s">
        <v>71</v>
      </c>
    </row>
    <row r="8327" spans="1:46" x14ac:dyDescent="0.2">
      <c r="A8327" t="s">
        <v>301</v>
      </c>
      <c r="B8327" t="s">
        <v>302</v>
      </c>
      <c r="C8327">
        <f>-70.18744446 / 41.71642005</f>
        <v>-1.6824896377943148</v>
      </c>
      <c r="D8327" t="s">
        <v>303</v>
      </c>
      <c r="E8327" t="s">
        <v>70</v>
      </c>
      <c r="F8327" s="1">
        <v>38217</v>
      </c>
      <c r="G8327">
        <v>6.5</v>
      </c>
      <c r="O8327">
        <v>8.4499999999999993</v>
      </c>
      <c r="P8327" t="s">
        <v>71</v>
      </c>
      <c r="Q8327">
        <v>23.91</v>
      </c>
      <c r="R8327" t="s">
        <v>71</v>
      </c>
    </row>
    <row r="8328" spans="1:46" x14ac:dyDescent="0.2">
      <c r="A8328" t="s">
        <v>301</v>
      </c>
      <c r="B8328" t="s">
        <v>302</v>
      </c>
      <c r="C8328">
        <f>-70.18744446 / 41.71642005</f>
        <v>-1.6824896377943148</v>
      </c>
      <c r="D8328" t="s">
        <v>303</v>
      </c>
      <c r="E8328" t="s">
        <v>70</v>
      </c>
      <c r="F8328" s="1">
        <v>38217</v>
      </c>
      <c r="G8328">
        <v>7</v>
      </c>
      <c r="O8328">
        <v>8.3699999999999992</v>
      </c>
      <c r="P8328" t="s">
        <v>71</v>
      </c>
      <c r="Q8328">
        <v>23.88</v>
      </c>
      <c r="R8328" t="s">
        <v>71</v>
      </c>
    </row>
    <row r="8329" spans="1:46" x14ac:dyDescent="0.2">
      <c r="A8329" t="s">
        <v>301</v>
      </c>
      <c r="B8329" t="s">
        <v>302</v>
      </c>
      <c r="C8329">
        <f>-70.18744446 / 41.71642005</f>
        <v>-1.6824896377943148</v>
      </c>
      <c r="D8329" t="s">
        <v>303</v>
      </c>
      <c r="E8329" t="s">
        <v>70</v>
      </c>
      <c r="F8329" s="1">
        <v>38217</v>
      </c>
      <c r="G8329">
        <v>7.3</v>
      </c>
      <c r="K8329">
        <v>6.6</v>
      </c>
      <c r="L8329" t="s">
        <v>71</v>
      </c>
      <c r="S8329">
        <v>0.45</v>
      </c>
      <c r="T8329" t="s">
        <v>71</v>
      </c>
      <c r="U8329">
        <v>13.94</v>
      </c>
      <c r="V8329" t="s">
        <v>71</v>
      </c>
      <c r="W8329">
        <v>18</v>
      </c>
      <c r="X8329" t="s">
        <v>71</v>
      </c>
      <c r="Y8329">
        <v>42.14</v>
      </c>
      <c r="AA8329">
        <v>49.11</v>
      </c>
      <c r="AG8329">
        <v>4.7699999999999996</v>
      </c>
      <c r="AH8329" t="s">
        <v>71</v>
      </c>
      <c r="AS8329">
        <v>2.1</v>
      </c>
      <c r="AT8329" t="s">
        <v>71</v>
      </c>
    </row>
    <row r="8330" spans="1:46" x14ac:dyDescent="0.2">
      <c r="A8330" t="s">
        <v>301</v>
      </c>
      <c r="B8330" t="s">
        <v>302</v>
      </c>
      <c r="C8330">
        <f>-70.18744446 / 41.71642005</f>
        <v>-1.6824896377943148</v>
      </c>
      <c r="D8330" t="s">
        <v>303</v>
      </c>
      <c r="E8330" t="s">
        <v>70</v>
      </c>
      <c r="F8330" s="1">
        <v>38243</v>
      </c>
      <c r="G8330">
        <v>0.5</v>
      </c>
      <c r="I8330">
        <v>8</v>
      </c>
      <c r="J8330" t="s">
        <v>71</v>
      </c>
      <c r="K8330">
        <v>0.89</v>
      </c>
      <c r="L8330" t="s">
        <v>71</v>
      </c>
      <c r="M8330">
        <v>3.4</v>
      </c>
      <c r="N8330" t="s">
        <v>71</v>
      </c>
      <c r="O8330">
        <v>8.27</v>
      </c>
      <c r="P8330" t="s">
        <v>71</v>
      </c>
      <c r="Q8330">
        <v>23.97</v>
      </c>
      <c r="R8330" t="s">
        <v>71</v>
      </c>
      <c r="S8330">
        <v>0.32</v>
      </c>
      <c r="T8330" t="s">
        <v>71</v>
      </c>
      <c r="U8330">
        <v>9.91</v>
      </c>
      <c r="V8330" t="s">
        <v>71</v>
      </c>
      <c r="W8330">
        <v>8.83</v>
      </c>
      <c r="X8330" t="s">
        <v>71</v>
      </c>
      <c r="Y8330">
        <v>37.22</v>
      </c>
      <c r="AA8330">
        <v>29.46</v>
      </c>
      <c r="AC8330">
        <v>42.37</v>
      </c>
      <c r="AG8330">
        <v>4.75</v>
      </c>
      <c r="AH8330" t="s">
        <v>71</v>
      </c>
      <c r="AS8330">
        <v>0.69</v>
      </c>
      <c r="AT8330" t="s">
        <v>71</v>
      </c>
    </row>
    <row r="8331" spans="1:46" x14ac:dyDescent="0.2">
      <c r="A8331" t="s">
        <v>301</v>
      </c>
      <c r="B8331" t="s">
        <v>302</v>
      </c>
      <c r="C8331">
        <f>-70.18744446 / 41.71642005</f>
        <v>-1.6824896377943148</v>
      </c>
      <c r="D8331" t="s">
        <v>303</v>
      </c>
      <c r="E8331" t="s">
        <v>70</v>
      </c>
      <c r="F8331" s="1">
        <v>38243</v>
      </c>
      <c r="G8331">
        <v>1.5</v>
      </c>
      <c r="O8331">
        <v>8.2100000000000009</v>
      </c>
      <c r="P8331" t="s">
        <v>71</v>
      </c>
      <c r="Q8331">
        <v>23.93</v>
      </c>
      <c r="R8331" t="s">
        <v>71</v>
      </c>
    </row>
    <row r="8332" spans="1:46" x14ac:dyDescent="0.2">
      <c r="A8332" t="s">
        <v>301</v>
      </c>
      <c r="B8332" t="s">
        <v>302</v>
      </c>
      <c r="C8332">
        <f>-70.18744446 / 41.71642005</f>
        <v>-1.6824896377943148</v>
      </c>
      <c r="D8332" t="s">
        <v>303</v>
      </c>
      <c r="E8332" t="s">
        <v>70</v>
      </c>
      <c r="F8332" s="1">
        <v>38243</v>
      </c>
      <c r="G8332">
        <v>2.5</v>
      </c>
      <c r="O8332">
        <v>8.1999999999999993</v>
      </c>
      <c r="P8332" t="s">
        <v>71</v>
      </c>
      <c r="Q8332">
        <v>23.93</v>
      </c>
      <c r="R8332" t="s">
        <v>71</v>
      </c>
    </row>
    <row r="8333" spans="1:46" x14ac:dyDescent="0.2">
      <c r="A8333" t="s">
        <v>301</v>
      </c>
      <c r="B8333" t="s">
        <v>302</v>
      </c>
      <c r="C8333">
        <f>-70.18744446 / 41.71642005</f>
        <v>-1.6824896377943148</v>
      </c>
      <c r="D8333" t="s">
        <v>303</v>
      </c>
      <c r="E8333" t="s">
        <v>70</v>
      </c>
      <c r="F8333" s="1">
        <v>38243</v>
      </c>
      <c r="G8333">
        <v>3.5</v>
      </c>
      <c r="O8333">
        <v>8.19</v>
      </c>
      <c r="P8333" t="s">
        <v>71</v>
      </c>
      <c r="Q8333">
        <v>23.92</v>
      </c>
      <c r="R8333" t="s">
        <v>71</v>
      </c>
    </row>
    <row r="8334" spans="1:46" x14ac:dyDescent="0.2">
      <c r="A8334" t="s">
        <v>301</v>
      </c>
      <c r="B8334" t="s">
        <v>302</v>
      </c>
      <c r="C8334">
        <f>-70.18744446 / 41.71642005</f>
        <v>-1.6824896377943148</v>
      </c>
      <c r="D8334" t="s">
        <v>303</v>
      </c>
      <c r="E8334" t="s">
        <v>70</v>
      </c>
      <c r="F8334" s="1">
        <v>38243</v>
      </c>
      <c r="G8334">
        <v>4.5</v>
      </c>
      <c r="O8334">
        <v>8.18</v>
      </c>
      <c r="P8334" t="s">
        <v>71</v>
      </c>
      <c r="Q8334">
        <v>23.9</v>
      </c>
      <c r="R8334" t="s">
        <v>71</v>
      </c>
    </row>
    <row r="8335" spans="1:46" x14ac:dyDescent="0.2">
      <c r="A8335" t="s">
        <v>301</v>
      </c>
      <c r="B8335" t="s">
        <v>302</v>
      </c>
      <c r="C8335">
        <f>-70.18744446 / 41.71642005</f>
        <v>-1.6824896377943148</v>
      </c>
      <c r="D8335" t="s">
        <v>303</v>
      </c>
      <c r="E8335" t="s">
        <v>70</v>
      </c>
      <c r="F8335" s="1">
        <v>38243</v>
      </c>
      <c r="G8335">
        <v>5.5</v>
      </c>
      <c r="O8335">
        <v>8.15</v>
      </c>
      <c r="P8335" t="s">
        <v>71</v>
      </c>
      <c r="Q8335">
        <v>23.76</v>
      </c>
      <c r="R8335" t="s">
        <v>71</v>
      </c>
    </row>
    <row r="8336" spans="1:46" x14ac:dyDescent="0.2">
      <c r="A8336" t="s">
        <v>301</v>
      </c>
      <c r="B8336" t="s">
        <v>302</v>
      </c>
      <c r="C8336">
        <f>-70.18744446 / 41.71642005</f>
        <v>-1.6824896377943148</v>
      </c>
      <c r="D8336" t="s">
        <v>303</v>
      </c>
      <c r="E8336" t="s">
        <v>70</v>
      </c>
      <c r="F8336" s="1">
        <v>38243</v>
      </c>
      <c r="G8336">
        <v>6.5</v>
      </c>
      <c r="O8336">
        <v>8.1199999999999992</v>
      </c>
      <c r="P8336" t="s">
        <v>71</v>
      </c>
      <c r="Q8336">
        <v>23.71</v>
      </c>
      <c r="R8336" t="s">
        <v>71</v>
      </c>
    </row>
    <row r="8337" spans="1:46" x14ac:dyDescent="0.2">
      <c r="A8337" t="s">
        <v>301</v>
      </c>
      <c r="B8337" t="s">
        <v>302</v>
      </c>
      <c r="C8337">
        <f>-70.18744446 / 41.71642005</f>
        <v>-1.6824896377943148</v>
      </c>
      <c r="D8337" t="s">
        <v>303</v>
      </c>
      <c r="E8337" t="s">
        <v>70</v>
      </c>
      <c r="F8337" s="1">
        <v>38243</v>
      </c>
      <c r="G8337">
        <v>7</v>
      </c>
      <c r="K8337">
        <v>0.97</v>
      </c>
      <c r="L8337" t="s">
        <v>71</v>
      </c>
      <c r="S8337">
        <v>0.37</v>
      </c>
      <c r="T8337" t="s">
        <v>71</v>
      </c>
      <c r="U8337">
        <v>11.46</v>
      </c>
      <c r="V8337" t="s">
        <v>71</v>
      </c>
      <c r="W8337">
        <v>9.67</v>
      </c>
      <c r="X8337" t="s">
        <v>71</v>
      </c>
      <c r="Y8337">
        <v>39.32</v>
      </c>
      <c r="AA8337">
        <v>30.3</v>
      </c>
      <c r="AG8337">
        <v>4.79</v>
      </c>
      <c r="AH8337" t="s">
        <v>71</v>
      </c>
      <c r="AS8337">
        <v>0.98</v>
      </c>
      <c r="AT8337" t="s">
        <v>71</v>
      </c>
    </row>
    <row r="8338" spans="1:46" x14ac:dyDescent="0.2">
      <c r="A8338" t="s">
        <v>301</v>
      </c>
      <c r="B8338" t="s">
        <v>302</v>
      </c>
      <c r="C8338">
        <f>-70.18744446 / 41.71642005</f>
        <v>-1.6824896377943148</v>
      </c>
      <c r="D8338" t="s">
        <v>303</v>
      </c>
      <c r="E8338" t="s">
        <v>70</v>
      </c>
      <c r="F8338" s="1">
        <v>38243</v>
      </c>
      <c r="G8338">
        <v>7.3</v>
      </c>
      <c r="O8338">
        <v>8.09</v>
      </c>
      <c r="P8338" t="s">
        <v>71</v>
      </c>
      <c r="Q8338">
        <v>23.71</v>
      </c>
      <c r="R8338" t="s">
        <v>71</v>
      </c>
    </row>
    <row r="8339" spans="1:46" x14ac:dyDescent="0.2">
      <c r="A8339" t="s">
        <v>301</v>
      </c>
      <c r="B8339" t="s">
        <v>302</v>
      </c>
      <c r="C8339">
        <f>-70.18744446 / 41.71642005</f>
        <v>-1.6824896377943148</v>
      </c>
      <c r="D8339" t="s">
        <v>303</v>
      </c>
      <c r="E8339" t="s">
        <v>70</v>
      </c>
      <c r="F8339" s="1">
        <v>38582</v>
      </c>
      <c r="G8339">
        <v>0.5</v>
      </c>
      <c r="I8339">
        <v>8.4499999999999993</v>
      </c>
      <c r="J8339" t="s">
        <v>71</v>
      </c>
      <c r="K8339">
        <v>1.3</v>
      </c>
      <c r="L8339" t="s">
        <v>71</v>
      </c>
      <c r="M8339">
        <v>5.6</v>
      </c>
      <c r="N8339" t="s">
        <v>71</v>
      </c>
      <c r="O8339">
        <v>7.56</v>
      </c>
      <c r="P8339" t="s">
        <v>71</v>
      </c>
      <c r="Q8339">
        <v>26.58</v>
      </c>
      <c r="R8339" t="s">
        <v>71</v>
      </c>
      <c r="S8339">
        <v>0.2</v>
      </c>
      <c r="T8339" t="s">
        <v>71</v>
      </c>
      <c r="U8339">
        <v>6.19</v>
      </c>
      <c r="V8339" t="s">
        <v>71</v>
      </c>
      <c r="W8339">
        <v>7.17</v>
      </c>
      <c r="X8339" t="s">
        <v>71</v>
      </c>
      <c r="Y8339">
        <v>30.44</v>
      </c>
      <c r="AA8339">
        <v>33.17</v>
      </c>
      <c r="AC8339">
        <v>35.17</v>
      </c>
      <c r="AE8339">
        <v>1.01</v>
      </c>
      <c r="AF8339" t="s">
        <v>71</v>
      </c>
      <c r="AG8339">
        <v>4.97</v>
      </c>
      <c r="AH8339" t="s">
        <v>71</v>
      </c>
      <c r="AS8339">
        <v>0.56000000000000005</v>
      </c>
      <c r="AT8339" t="s">
        <v>71</v>
      </c>
    </row>
    <row r="8340" spans="1:46" x14ac:dyDescent="0.2">
      <c r="A8340" t="s">
        <v>301</v>
      </c>
      <c r="B8340" t="s">
        <v>302</v>
      </c>
      <c r="C8340">
        <f>-70.18744446 / 41.71642005</f>
        <v>-1.6824896377943148</v>
      </c>
      <c r="D8340" t="s">
        <v>303</v>
      </c>
      <c r="E8340" t="s">
        <v>70</v>
      </c>
      <c r="F8340" s="1">
        <v>38582</v>
      </c>
      <c r="G8340">
        <v>1.5</v>
      </c>
      <c r="O8340">
        <v>7.56</v>
      </c>
      <c r="P8340" t="s">
        <v>71</v>
      </c>
      <c r="Q8340">
        <v>26.53</v>
      </c>
      <c r="R8340" t="s">
        <v>71</v>
      </c>
    </row>
    <row r="8341" spans="1:46" x14ac:dyDescent="0.2">
      <c r="A8341" t="s">
        <v>301</v>
      </c>
      <c r="B8341" t="s">
        <v>302</v>
      </c>
      <c r="C8341">
        <f>-70.18744446 / 41.71642005</f>
        <v>-1.6824896377943148</v>
      </c>
      <c r="D8341" t="s">
        <v>303</v>
      </c>
      <c r="E8341" t="s">
        <v>70</v>
      </c>
      <c r="F8341" s="1">
        <v>38582</v>
      </c>
      <c r="G8341">
        <v>2.5</v>
      </c>
      <c r="O8341">
        <v>7.55</v>
      </c>
      <c r="P8341" t="s">
        <v>71</v>
      </c>
      <c r="Q8341">
        <v>26.45</v>
      </c>
      <c r="R8341" t="s">
        <v>71</v>
      </c>
    </row>
    <row r="8342" spans="1:46" x14ac:dyDescent="0.2">
      <c r="A8342" t="s">
        <v>301</v>
      </c>
      <c r="B8342" t="s">
        <v>302</v>
      </c>
      <c r="C8342">
        <f>-70.18744446 / 41.71642005</f>
        <v>-1.6824896377943148</v>
      </c>
      <c r="D8342" t="s">
        <v>303</v>
      </c>
      <c r="E8342" t="s">
        <v>70</v>
      </c>
      <c r="F8342" s="1">
        <v>38582</v>
      </c>
      <c r="G8342">
        <v>3.5</v>
      </c>
      <c r="O8342">
        <v>7.55</v>
      </c>
      <c r="P8342" t="s">
        <v>71</v>
      </c>
      <c r="Q8342">
        <v>26.41</v>
      </c>
      <c r="R8342" t="s">
        <v>71</v>
      </c>
    </row>
    <row r="8343" spans="1:46" x14ac:dyDescent="0.2">
      <c r="A8343" t="s">
        <v>301</v>
      </c>
      <c r="B8343" t="s">
        <v>302</v>
      </c>
      <c r="C8343">
        <f>-70.18744446 / 41.71642005</f>
        <v>-1.6824896377943148</v>
      </c>
      <c r="D8343" t="s">
        <v>303</v>
      </c>
      <c r="E8343" t="s">
        <v>70</v>
      </c>
      <c r="F8343" s="1">
        <v>38582</v>
      </c>
      <c r="G8343">
        <v>4.5</v>
      </c>
      <c r="O8343">
        <v>7.56</v>
      </c>
      <c r="P8343" t="s">
        <v>71</v>
      </c>
      <c r="Q8343">
        <v>26.36</v>
      </c>
      <c r="R8343" t="s">
        <v>71</v>
      </c>
    </row>
    <row r="8344" spans="1:46" x14ac:dyDescent="0.2">
      <c r="A8344" t="s">
        <v>301</v>
      </c>
      <c r="B8344" t="s">
        <v>302</v>
      </c>
      <c r="C8344">
        <f>-70.18744446 / 41.71642005</f>
        <v>-1.6824896377943148</v>
      </c>
      <c r="D8344" t="s">
        <v>303</v>
      </c>
      <c r="E8344" t="s">
        <v>70</v>
      </c>
      <c r="F8344" s="1">
        <v>38582</v>
      </c>
      <c r="G8344">
        <v>5.5</v>
      </c>
      <c r="O8344">
        <v>7.52</v>
      </c>
      <c r="P8344" t="s">
        <v>71</v>
      </c>
      <c r="Q8344">
        <v>26.28</v>
      </c>
      <c r="R8344" t="s">
        <v>71</v>
      </c>
    </row>
    <row r="8345" spans="1:46" x14ac:dyDescent="0.2">
      <c r="A8345" t="s">
        <v>301</v>
      </c>
      <c r="B8345" t="s">
        <v>302</v>
      </c>
      <c r="C8345">
        <f>-70.18744446 / 41.71642005</f>
        <v>-1.6824896377943148</v>
      </c>
      <c r="D8345" t="s">
        <v>303</v>
      </c>
      <c r="E8345" t="s">
        <v>70</v>
      </c>
      <c r="F8345" s="1">
        <v>38582</v>
      </c>
      <c r="G8345">
        <v>6.5</v>
      </c>
      <c r="O8345">
        <v>7.68</v>
      </c>
      <c r="P8345" t="s">
        <v>71</v>
      </c>
      <c r="Q8345">
        <v>21.92</v>
      </c>
      <c r="R8345" t="s">
        <v>71</v>
      </c>
    </row>
    <row r="8346" spans="1:46" x14ac:dyDescent="0.2">
      <c r="A8346" t="s">
        <v>301</v>
      </c>
      <c r="B8346" t="s">
        <v>302</v>
      </c>
      <c r="C8346">
        <f>-70.18744446 / 41.71642005</f>
        <v>-1.6824896377943148</v>
      </c>
      <c r="D8346" t="s">
        <v>303</v>
      </c>
      <c r="E8346" t="s">
        <v>70</v>
      </c>
      <c r="F8346" s="1">
        <v>38582</v>
      </c>
      <c r="G8346">
        <v>7.5</v>
      </c>
      <c r="K8346">
        <v>1.26</v>
      </c>
      <c r="L8346" t="s">
        <v>71</v>
      </c>
      <c r="O8346">
        <v>8.94</v>
      </c>
      <c r="P8346" t="s">
        <v>71</v>
      </c>
      <c r="Q8346">
        <v>19.329999999999998</v>
      </c>
      <c r="R8346" t="s">
        <v>71</v>
      </c>
      <c r="S8346">
        <v>0.3</v>
      </c>
      <c r="T8346" t="s">
        <v>71</v>
      </c>
      <c r="U8346">
        <v>9.2899999999999991</v>
      </c>
      <c r="V8346" t="s">
        <v>71</v>
      </c>
      <c r="W8346">
        <v>6.75</v>
      </c>
      <c r="X8346" t="s">
        <v>71</v>
      </c>
      <c r="Y8346">
        <v>36.29</v>
      </c>
      <c r="AA8346">
        <v>32.869999999999997</v>
      </c>
      <c r="AE8346">
        <v>0.81</v>
      </c>
      <c r="AF8346" t="s">
        <v>71</v>
      </c>
      <c r="AG8346">
        <v>4.9400000000000004</v>
      </c>
      <c r="AH8346" t="s">
        <v>71</v>
      </c>
      <c r="AS8346">
        <v>1.44</v>
      </c>
      <c r="AT8346" t="s">
        <v>71</v>
      </c>
    </row>
    <row r="8347" spans="1:46" x14ac:dyDescent="0.2">
      <c r="A8347" t="s">
        <v>301</v>
      </c>
      <c r="B8347" t="s">
        <v>302</v>
      </c>
      <c r="C8347">
        <f>-70.18744446 / 41.71642005</f>
        <v>-1.6824896377943148</v>
      </c>
      <c r="D8347" t="s">
        <v>303</v>
      </c>
      <c r="E8347" t="s">
        <v>70</v>
      </c>
      <c r="F8347" s="1">
        <v>38610</v>
      </c>
      <c r="G8347">
        <v>0.5</v>
      </c>
      <c r="I8347">
        <v>8.35</v>
      </c>
      <c r="J8347" t="s">
        <v>71</v>
      </c>
      <c r="K8347">
        <v>1.1000000000000001</v>
      </c>
      <c r="L8347" t="s">
        <v>71</v>
      </c>
      <c r="M8347">
        <v>5.5</v>
      </c>
      <c r="N8347" t="s">
        <v>71</v>
      </c>
      <c r="O8347">
        <v>8.44</v>
      </c>
      <c r="P8347" t="s">
        <v>71</v>
      </c>
      <c r="Q8347">
        <v>24.5</v>
      </c>
      <c r="R8347" t="s">
        <v>71</v>
      </c>
      <c r="S8347">
        <v>0.2</v>
      </c>
      <c r="T8347" t="s">
        <v>71</v>
      </c>
      <c r="U8347">
        <v>6.19</v>
      </c>
      <c r="V8347" t="s">
        <v>71</v>
      </c>
      <c r="W8347">
        <v>8.68</v>
      </c>
      <c r="X8347" t="s">
        <v>71</v>
      </c>
      <c r="Y8347">
        <v>30.44</v>
      </c>
      <c r="AA8347">
        <v>31.53</v>
      </c>
      <c r="AC8347">
        <v>35.43</v>
      </c>
      <c r="AG8347">
        <v>4.8499999999999996</v>
      </c>
      <c r="AH8347" t="s">
        <v>71</v>
      </c>
      <c r="AS8347">
        <v>0.67</v>
      </c>
      <c r="AT8347" t="s">
        <v>71</v>
      </c>
    </row>
    <row r="8348" spans="1:46" x14ac:dyDescent="0.2">
      <c r="A8348" t="s">
        <v>301</v>
      </c>
      <c r="B8348" t="s">
        <v>302</v>
      </c>
      <c r="C8348">
        <f>-70.18744446 / 41.71642005</f>
        <v>-1.6824896377943148</v>
      </c>
      <c r="D8348" t="s">
        <v>303</v>
      </c>
      <c r="E8348" t="s">
        <v>70</v>
      </c>
      <c r="F8348" s="1">
        <v>38610</v>
      </c>
      <c r="G8348">
        <v>1.5</v>
      </c>
      <c r="O8348">
        <v>8.42</v>
      </c>
      <c r="P8348" t="s">
        <v>71</v>
      </c>
      <c r="Q8348">
        <v>24.34</v>
      </c>
      <c r="R8348" t="s">
        <v>71</v>
      </c>
    </row>
    <row r="8349" spans="1:46" x14ac:dyDescent="0.2">
      <c r="A8349" t="s">
        <v>301</v>
      </c>
      <c r="B8349" t="s">
        <v>302</v>
      </c>
      <c r="C8349">
        <f>-70.18744446 / 41.71642005</f>
        <v>-1.6824896377943148</v>
      </c>
      <c r="D8349" t="s">
        <v>303</v>
      </c>
      <c r="E8349" t="s">
        <v>70</v>
      </c>
      <c r="F8349" s="1">
        <v>38610</v>
      </c>
      <c r="G8349">
        <v>2.5</v>
      </c>
      <c r="O8349">
        <v>8.34</v>
      </c>
      <c r="P8349" t="s">
        <v>71</v>
      </c>
      <c r="Q8349">
        <v>24.28</v>
      </c>
      <c r="R8349" t="s">
        <v>71</v>
      </c>
    </row>
    <row r="8350" spans="1:46" x14ac:dyDescent="0.2">
      <c r="A8350" t="s">
        <v>301</v>
      </c>
      <c r="B8350" t="s">
        <v>302</v>
      </c>
      <c r="C8350">
        <f>-70.18744446 / 41.71642005</f>
        <v>-1.6824896377943148</v>
      </c>
      <c r="D8350" t="s">
        <v>303</v>
      </c>
      <c r="E8350" t="s">
        <v>70</v>
      </c>
      <c r="F8350" s="1">
        <v>38610</v>
      </c>
      <c r="G8350">
        <v>3</v>
      </c>
      <c r="K8350">
        <v>0.6</v>
      </c>
      <c r="L8350" t="s">
        <v>71</v>
      </c>
      <c r="S8350">
        <v>0.2</v>
      </c>
      <c r="T8350" t="s">
        <v>71</v>
      </c>
      <c r="U8350">
        <v>6.19</v>
      </c>
      <c r="V8350" t="s">
        <v>71</v>
      </c>
      <c r="W8350">
        <v>6.72</v>
      </c>
      <c r="X8350" t="s">
        <v>71</v>
      </c>
      <c r="Y8350">
        <v>30.44</v>
      </c>
      <c r="AA8350">
        <v>25.59</v>
      </c>
      <c r="AG8350">
        <v>4.87</v>
      </c>
      <c r="AH8350" t="s">
        <v>71</v>
      </c>
      <c r="AS8350">
        <v>0.68</v>
      </c>
      <c r="AT8350" t="s">
        <v>71</v>
      </c>
    </row>
    <row r="8351" spans="1:46" x14ac:dyDescent="0.2">
      <c r="A8351" t="s">
        <v>301</v>
      </c>
      <c r="B8351" t="s">
        <v>302</v>
      </c>
      <c r="C8351">
        <f>-70.18744446 / 41.71642005</f>
        <v>-1.6824896377943148</v>
      </c>
      <c r="D8351" t="s">
        <v>303</v>
      </c>
      <c r="E8351" t="s">
        <v>70</v>
      </c>
      <c r="F8351" s="1">
        <v>38610</v>
      </c>
      <c r="G8351">
        <v>3.5</v>
      </c>
      <c r="O8351">
        <v>8.0299999999999994</v>
      </c>
      <c r="P8351" t="s">
        <v>71</v>
      </c>
      <c r="Q8351">
        <v>24.2</v>
      </c>
      <c r="R8351" t="s">
        <v>71</v>
      </c>
    </row>
    <row r="8352" spans="1:46" x14ac:dyDescent="0.2">
      <c r="A8352" t="s">
        <v>301</v>
      </c>
      <c r="B8352" t="s">
        <v>302</v>
      </c>
      <c r="C8352">
        <f>-70.18744446 / 41.71642005</f>
        <v>-1.6824896377943148</v>
      </c>
      <c r="D8352" t="s">
        <v>303</v>
      </c>
      <c r="E8352" t="s">
        <v>70</v>
      </c>
      <c r="F8352" s="1">
        <v>38610</v>
      </c>
      <c r="G8352">
        <v>4.5</v>
      </c>
      <c r="O8352">
        <v>8.0399999999999991</v>
      </c>
      <c r="P8352" t="s">
        <v>71</v>
      </c>
      <c r="Q8352">
        <v>24.13</v>
      </c>
      <c r="R8352" t="s">
        <v>71</v>
      </c>
    </row>
    <row r="8353" spans="1:46" x14ac:dyDescent="0.2">
      <c r="A8353" t="s">
        <v>301</v>
      </c>
      <c r="B8353" t="s">
        <v>302</v>
      </c>
      <c r="C8353">
        <f>-70.18744446 / 41.71642005</f>
        <v>-1.6824896377943148</v>
      </c>
      <c r="D8353" t="s">
        <v>303</v>
      </c>
      <c r="E8353" t="s">
        <v>70</v>
      </c>
      <c r="F8353" s="1">
        <v>38610</v>
      </c>
      <c r="G8353">
        <v>5.5</v>
      </c>
      <c r="O8353">
        <v>7.74</v>
      </c>
      <c r="P8353" t="s">
        <v>71</v>
      </c>
      <c r="Q8353">
        <v>23.91</v>
      </c>
      <c r="R8353" t="s">
        <v>71</v>
      </c>
    </row>
    <row r="8354" spans="1:46" x14ac:dyDescent="0.2">
      <c r="A8354" t="s">
        <v>301</v>
      </c>
      <c r="B8354" t="s">
        <v>302</v>
      </c>
      <c r="C8354">
        <f>-70.18744446 / 41.71642005</f>
        <v>-1.6824896377943148</v>
      </c>
      <c r="D8354" t="s">
        <v>303</v>
      </c>
      <c r="E8354" t="s">
        <v>70</v>
      </c>
      <c r="F8354" s="1">
        <v>38610</v>
      </c>
      <c r="G8354">
        <v>6.5</v>
      </c>
      <c r="O8354">
        <v>7.73</v>
      </c>
      <c r="P8354" t="s">
        <v>71</v>
      </c>
      <c r="Q8354">
        <v>23.67</v>
      </c>
      <c r="R8354" t="s">
        <v>71</v>
      </c>
    </row>
    <row r="8355" spans="1:46" x14ac:dyDescent="0.2">
      <c r="A8355" t="s">
        <v>301</v>
      </c>
      <c r="B8355" t="s">
        <v>302</v>
      </c>
      <c r="C8355">
        <f>-70.18744446 / 41.71642005</f>
        <v>-1.6824896377943148</v>
      </c>
      <c r="D8355" t="s">
        <v>303</v>
      </c>
      <c r="E8355" t="s">
        <v>70</v>
      </c>
      <c r="F8355" s="1">
        <v>38610</v>
      </c>
      <c r="G8355">
        <v>7.3</v>
      </c>
      <c r="K8355">
        <v>1.27</v>
      </c>
      <c r="L8355" t="s">
        <v>71</v>
      </c>
      <c r="O8355">
        <v>7.19</v>
      </c>
      <c r="P8355" t="s">
        <v>71</v>
      </c>
      <c r="Q8355">
        <v>23.48</v>
      </c>
      <c r="R8355" t="s">
        <v>71</v>
      </c>
      <c r="S8355">
        <v>0.2</v>
      </c>
      <c r="T8355" t="s">
        <v>71</v>
      </c>
      <c r="U8355">
        <v>6.19</v>
      </c>
      <c r="V8355" t="s">
        <v>71</v>
      </c>
      <c r="W8355">
        <v>9.4499999999999993</v>
      </c>
      <c r="X8355" t="s">
        <v>71</v>
      </c>
      <c r="Y8355">
        <v>30.44</v>
      </c>
      <c r="AA8355">
        <v>32.94</v>
      </c>
      <c r="AG8355">
        <v>4.87</v>
      </c>
      <c r="AH8355" t="s">
        <v>71</v>
      </c>
      <c r="AS8355">
        <v>1.75</v>
      </c>
      <c r="AT8355" t="s">
        <v>71</v>
      </c>
    </row>
    <row r="8356" spans="1:46" x14ac:dyDescent="0.2">
      <c r="A8356" t="s">
        <v>301</v>
      </c>
      <c r="B8356" t="s">
        <v>302</v>
      </c>
      <c r="C8356">
        <f>-70.18744446 / 41.71642005</f>
        <v>-1.6824896377943148</v>
      </c>
      <c r="D8356" t="s">
        <v>303</v>
      </c>
      <c r="E8356" t="s">
        <v>70</v>
      </c>
      <c r="F8356" s="1">
        <v>38958</v>
      </c>
      <c r="G8356">
        <v>0.5</v>
      </c>
      <c r="I8356">
        <v>7.6</v>
      </c>
      <c r="J8356" t="s">
        <v>71</v>
      </c>
      <c r="K8356">
        <v>2.23</v>
      </c>
      <c r="L8356" t="s">
        <v>71</v>
      </c>
      <c r="M8356">
        <v>4.4000000000000004</v>
      </c>
      <c r="N8356" t="s">
        <v>71</v>
      </c>
      <c r="O8356">
        <v>5.92</v>
      </c>
      <c r="P8356" t="s">
        <v>71</v>
      </c>
      <c r="Q8356">
        <v>22.87</v>
      </c>
      <c r="R8356" t="s">
        <v>71</v>
      </c>
      <c r="S8356">
        <v>0.37</v>
      </c>
      <c r="T8356" t="s">
        <v>71</v>
      </c>
      <c r="U8356">
        <v>11.58</v>
      </c>
      <c r="V8356" t="s">
        <v>71</v>
      </c>
      <c r="W8356">
        <v>14.44</v>
      </c>
      <c r="X8356" t="s">
        <v>71</v>
      </c>
      <c r="Y8356">
        <v>39.47</v>
      </c>
      <c r="AA8356">
        <v>38.47</v>
      </c>
      <c r="AC8356">
        <v>38.65</v>
      </c>
      <c r="AE8356">
        <v>0.61</v>
      </c>
      <c r="AF8356" t="s">
        <v>71</v>
      </c>
      <c r="AG8356">
        <v>4.91</v>
      </c>
      <c r="AH8356" t="s">
        <v>71</v>
      </c>
      <c r="AS8356">
        <v>0.86</v>
      </c>
      <c r="AT8356" t="s">
        <v>71</v>
      </c>
    </row>
    <row r="8357" spans="1:46" x14ac:dyDescent="0.2">
      <c r="A8357" t="s">
        <v>301</v>
      </c>
      <c r="B8357" t="s">
        <v>302</v>
      </c>
      <c r="C8357">
        <f>-70.18744446 / 41.71642005</f>
        <v>-1.6824896377943148</v>
      </c>
      <c r="D8357" t="s">
        <v>303</v>
      </c>
      <c r="E8357" t="s">
        <v>70</v>
      </c>
      <c r="F8357" s="1">
        <v>38958</v>
      </c>
      <c r="G8357">
        <v>1</v>
      </c>
      <c r="O8357">
        <v>5.92</v>
      </c>
      <c r="P8357" t="s">
        <v>71</v>
      </c>
      <c r="Q8357">
        <v>22.88</v>
      </c>
      <c r="R8357" t="s">
        <v>71</v>
      </c>
    </row>
    <row r="8358" spans="1:46" x14ac:dyDescent="0.2">
      <c r="A8358" t="s">
        <v>301</v>
      </c>
      <c r="B8358" t="s">
        <v>302</v>
      </c>
      <c r="C8358">
        <f>-70.18744446 / 41.71642005</f>
        <v>-1.6824896377943148</v>
      </c>
      <c r="D8358" t="s">
        <v>303</v>
      </c>
      <c r="E8358" t="s">
        <v>70</v>
      </c>
      <c r="F8358" s="1">
        <v>38958</v>
      </c>
      <c r="G8358">
        <v>2</v>
      </c>
      <c r="O8358">
        <v>5.94</v>
      </c>
      <c r="P8358" t="s">
        <v>71</v>
      </c>
      <c r="Q8358">
        <v>22.88</v>
      </c>
      <c r="R8358" t="s">
        <v>71</v>
      </c>
    </row>
    <row r="8359" spans="1:46" x14ac:dyDescent="0.2">
      <c r="A8359" t="s">
        <v>301</v>
      </c>
      <c r="B8359" t="s">
        <v>302</v>
      </c>
      <c r="C8359">
        <f>-70.18744446 / 41.71642005</f>
        <v>-1.6824896377943148</v>
      </c>
      <c r="D8359" t="s">
        <v>303</v>
      </c>
      <c r="E8359" t="s">
        <v>70</v>
      </c>
      <c r="F8359" s="1">
        <v>38958</v>
      </c>
      <c r="G8359">
        <v>3</v>
      </c>
      <c r="K8359">
        <v>1.31</v>
      </c>
      <c r="L8359" t="s">
        <v>71</v>
      </c>
      <c r="O8359">
        <v>5.96</v>
      </c>
      <c r="P8359" t="s">
        <v>71</v>
      </c>
      <c r="Q8359">
        <v>22.88</v>
      </c>
      <c r="R8359" t="s">
        <v>71</v>
      </c>
      <c r="S8359">
        <v>0.36</v>
      </c>
      <c r="T8359" t="s">
        <v>71</v>
      </c>
      <c r="U8359">
        <v>11.24</v>
      </c>
      <c r="V8359" t="s">
        <v>71</v>
      </c>
      <c r="W8359">
        <v>15.73</v>
      </c>
      <c r="X8359" t="s">
        <v>71</v>
      </c>
      <c r="Y8359">
        <v>39.04</v>
      </c>
      <c r="AA8359">
        <v>33.25</v>
      </c>
      <c r="AE8359">
        <v>0.61</v>
      </c>
      <c r="AF8359" t="s">
        <v>71</v>
      </c>
      <c r="AG8359">
        <v>4.9000000000000004</v>
      </c>
      <c r="AH8359" t="s">
        <v>71</v>
      </c>
      <c r="AS8359">
        <v>1.37</v>
      </c>
      <c r="AT8359" t="s">
        <v>71</v>
      </c>
    </row>
    <row r="8360" spans="1:46" x14ac:dyDescent="0.2">
      <c r="A8360" t="s">
        <v>301</v>
      </c>
      <c r="B8360" t="s">
        <v>302</v>
      </c>
      <c r="C8360">
        <f>-70.18744446 / 41.71642005</f>
        <v>-1.6824896377943148</v>
      </c>
      <c r="D8360" t="s">
        <v>303</v>
      </c>
      <c r="E8360" t="s">
        <v>70</v>
      </c>
      <c r="F8360" s="1">
        <v>38958</v>
      </c>
      <c r="G8360">
        <v>4</v>
      </c>
      <c r="O8360">
        <v>6</v>
      </c>
      <c r="P8360" t="s">
        <v>71</v>
      </c>
      <c r="Q8360">
        <v>22.87</v>
      </c>
      <c r="R8360" t="s">
        <v>71</v>
      </c>
    </row>
    <row r="8361" spans="1:46" x14ac:dyDescent="0.2">
      <c r="A8361" t="s">
        <v>301</v>
      </c>
      <c r="B8361" t="s">
        <v>302</v>
      </c>
      <c r="C8361">
        <f>-70.18744446 / 41.71642005</f>
        <v>-1.6824896377943148</v>
      </c>
      <c r="D8361" t="s">
        <v>303</v>
      </c>
      <c r="E8361" t="s">
        <v>70</v>
      </c>
      <c r="F8361" s="1">
        <v>38958</v>
      </c>
      <c r="G8361">
        <v>5</v>
      </c>
      <c r="O8361">
        <v>5.99</v>
      </c>
      <c r="P8361" t="s">
        <v>71</v>
      </c>
      <c r="Q8361">
        <v>22.87</v>
      </c>
      <c r="R8361" t="s">
        <v>71</v>
      </c>
    </row>
    <row r="8362" spans="1:46" x14ac:dyDescent="0.2">
      <c r="A8362" t="s">
        <v>301</v>
      </c>
      <c r="B8362" t="s">
        <v>302</v>
      </c>
      <c r="C8362">
        <f>-70.18744446 / 41.71642005</f>
        <v>-1.6824896377943148</v>
      </c>
      <c r="D8362" t="s">
        <v>303</v>
      </c>
      <c r="E8362" t="s">
        <v>70</v>
      </c>
      <c r="F8362" s="1">
        <v>38958</v>
      </c>
      <c r="G8362">
        <v>6</v>
      </c>
      <c r="O8362">
        <v>6.03</v>
      </c>
      <c r="P8362" t="s">
        <v>71</v>
      </c>
      <c r="Q8362">
        <v>22.86</v>
      </c>
      <c r="R8362" t="s">
        <v>71</v>
      </c>
    </row>
    <row r="8363" spans="1:46" x14ac:dyDescent="0.2">
      <c r="A8363" t="s">
        <v>301</v>
      </c>
      <c r="B8363" t="s">
        <v>302</v>
      </c>
      <c r="C8363">
        <f>-70.18744446 / 41.71642005</f>
        <v>-1.6824896377943148</v>
      </c>
      <c r="D8363" t="s">
        <v>303</v>
      </c>
      <c r="E8363" t="s">
        <v>70</v>
      </c>
      <c r="F8363" s="1">
        <v>38958</v>
      </c>
      <c r="G8363">
        <v>6.6</v>
      </c>
      <c r="K8363">
        <v>2.17</v>
      </c>
      <c r="L8363" t="s">
        <v>71</v>
      </c>
      <c r="S8363">
        <v>0.41</v>
      </c>
      <c r="T8363" t="s">
        <v>71</v>
      </c>
      <c r="U8363">
        <v>12.61</v>
      </c>
      <c r="V8363" t="s">
        <v>71</v>
      </c>
      <c r="W8363">
        <v>14.54</v>
      </c>
      <c r="X8363" t="s">
        <v>71</v>
      </c>
      <c r="Y8363">
        <v>40.700000000000003</v>
      </c>
      <c r="AA8363">
        <v>38.200000000000003</v>
      </c>
      <c r="AE8363">
        <v>0.81</v>
      </c>
      <c r="AF8363" t="s">
        <v>71</v>
      </c>
      <c r="AG8363">
        <v>4.93</v>
      </c>
      <c r="AH8363" t="s">
        <v>71</v>
      </c>
      <c r="AS8363">
        <v>0.46</v>
      </c>
      <c r="AT8363" t="s">
        <v>71</v>
      </c>
    </row>
    <row r="8364" spans="1:46" x14ac:dyDescent="0.2">
      <c r="A8364" t="s">
        <v>301</v>
      </c>
      <c r="B8364" t="s">
        <v>302</v>
      </c>
      <c r="C8364">
        <f>-70.18744446 / 41.71642005</f>
        <v>-1.6824896377943148</v>
      </c>
      <c r="D8364" t="s">
        <v>303</v>
      </c>
      <c r="E8364" t="s">
        <v>70</v>
      </c>
      <c r="F8364" s="1">
        <v>38958</v>
      </c>
      <c r="G8364">
        <v>7</v>
      </c>
      <c r="O8364">
        <v>0.91</v>
      </c>
      <c r="P8364" t="s">
        <v>71</v>
      </c>
      <c r="Q8364">
        <v>29.95</v>
      </c>
      <c r="R8364" t="s">
        <v>71</v>
      </c>
    </row>
    <row r="8365" spans="1:46" x14ac:dyDescent="0.2">
      <c r="A8365" t="s">
        <v>301</v>
      </c>
      <c r="B8365" t="s">
        <v>302</v>
      </c>
      <c r="C8365">
        <f>-70.18744446 / 41.71642005</f>
        <v>-1.6824896377943148</v>
      </c>
      <c r="D8365" t="s">
        <v>303</v>
      </c>
      <c r="E8365" t="s">
        <v>70</v>
      </c>
      <c r="F8365" s="1">
        <v>38980</v>
      </c>
      <c r="G8365">
        <v>0.5</v>
      </c>
      <c r="I8365">
        <v>7.4</v>
      </c>
      <c r="J8365" t="s">
        <v>71</v>
      </c>
      <c r="K8365">
        <v>1.28</v>
      </c>
      <c r="L8365" t="s">
        <v>71</v>
      </c>
      <c r="M8365">
        <v>4.5999999999999996</v>
      </c>
      <c r="N8365" t="s">
        <v>71</v>
      </c>
      <c r="O8365">
        <v>8.1199999999999992</v>
      </c>
      <c r="P8365" t="s">
        <v>71</v>
      </c>
      <c r="Q8365">
        <v>22.1</v>
      </c>
      <c r="R8365" t="s">
        <v>71</v>
      </c>
      <c r="S8365">
        <v>0.35</v>
      </c>
      <c r="T8365" t="s">
        <v>71</v>
      </c>
      <c r="U8365">
        <v>10.72</v>
      </c>
      <c r="V8365" t="s">
        <v>71</v>
      </c>
      <c r="W8365">
        <v>17.100000000000001</v>
      </c>
      <c r="X8365" t="s">
        <v>71</v>
      </c>
      <c r="Y8365">
        <v>38.36</v>
      </c>
      <c r="AA8365">
        <v>33.020000000000003</v>
      </c>
      <c r="AC8365">
        <v>38.01</v>
      </c>
      <c r="AE8365">
        <v>0.81</v>
      </c>
      <c r="AF8365" t="s">
        <v>71</v>
      </c>
      <c r="AG8365">
        <v>4.95</v>
      </c>
      <c r="AH8365" t="s">
        <v>71</v>
      </c>
      <c r="AS8365">
        <v>1.3</v>
      </c>
      <c r="AT8365" t="s">
        <v>71</v>
      </c>
    </row>
    <row r="8366" spans="1:46" x14ac:dyDescent="0.2">
      <c r="A8366" t="s">
        <v>301</v>
      </c>
      <c r="B8366" t="s">
        <v>302</v>
      </c>
      <c r="C8366">
        <f>-70.18744446 / 41.71642005</f>
        <v>-1.6824896377943148</v>
      </c>
      <c r="D8366" t="s">
        <v>303</v>
      </c>
      <c r="E8366" t="s">
        <v>70</v>
      </c>
      <c r="F8366" s="1">
        <v>38980</v>
      </c>
      <c r="G8366">
        <v>1</v>
      </c>
      <c r="O8366">
        <v>8.11</v>
      </c>
      <c r="P8366" t="s">
        <v>71</v>
      </c>
      <c r="Q8366">
        <v>22.2</v>
      </c>
      <c r="R8366" t="s">
        <v>71</v>
      </c>
    </row>
    <row r="8367" spans="1:46" x14ac:dyDescent="0.2">
      <c r="A8367" t="s">
        <v>301</v>
      </c>
      <c r="B8367" t="s">
        <v>302</v>
      </c>
      <c r="C8367">
        <f>-70.18744446 / 41.71642005</f>
        <v>-1.6824896377943148</v>
      </c>
      <c r="D8367" t="s">
        <v>303</v>
      </c>
      <c r="E8367" t="s">
        <v>70</v>
      </c>
      <c r="F8367" s="1">
        <v>38980</v>
      </c>
      <c r="G8367">
        <v>2</v>
      </c>
      <c r="O8367">
        <v>8.11</v>
      </c>
      <c r="P8367" t="s">
        <v>71</v>
      </c>
      <c r="Q8367">
        <v>22.1</v>
      </c>
      <c r="R8367" t="s">
        <v>71</v>
      </c>
    </row>
    <row r="8368" spans="1:46" x14ac:dyDescent="0.2">
      <c r="A8368" t="s">
        <v>301</v>
      </c>
      <c r="B8368" t="s">
        <v>302</v>
      </c>
      <c r="C8368">
        <f>-70.18744446 / 41.71642005</f>
        <v>-1.6824896377943148</v>
      </c>
      <c r="D8368" t="s">
        <v>303</v>
      </c>
      <c r="E8368" t="s">
        <v>70</v>
      </c>
      <c r="F8368" s="1">
        <v>38980</v>
      </c>
      <c r="G8368">
        <v>3</v>
      </c>
      <c r="K8368">
        <v>0.98</v>
      </c>
      <c r="L8368" t="s">
        <v>71</v>
      </c>
      <c r="O8368">
        <v>7.99</v>
      </c>
      <c r="P8368" t="s">
        <v>71</v>
      </c>
      <c r="Q8368">
        <v>21.9</v>
      </c>
      <c r="R8368" t="s">
        <v>71</v>
      </c>
      <c r="S8368">
        <v>0.24</v>
      </c>
      <c r="T8368" t="s">
        <v>71</v>
      </c>
      <c r="U8368">
        <v>7.29</v>
      </c>
      <c r="V8368" t="s">
        <v>71</v>
      </c>
      <c r="W8368">
        <v>13.83</v>
      </c>
      <c r="X8368" t="s">
        <v>71</v>
      </c>
      <c r="Y8368">
        <v>32.799999999999997</v>
      </c>
      <c r="AA8368">
        <v>30.4</v>
      </c>
      <c r="AE8368">
        <v>0.61</v>
      </c>
      <c r="AF8368" t="s">
        <v>71</v>
      </c>
      <c r="AG8368">
        <v>4.9400000000000004</v>
      </c>
      <c r="AH8368" t="s">
        <v>71</v>
      </c>
      <c r="AS8368">
        <v>1.28</v>
      </c>
      <c r="AT8368" t="s">
        <v>71</v>
      </c>
    </row>
    <row r="8369" spans="1:46" x14ac:dyDescent="0.2">
      <c r="A8369" t="s">
        <v>301</v>
      </c>
      <c r="B8369" t="s">
        <v>302</v>
      </c>
      <c r="C8369">
        <f>-70.18744446 / 41.71642005</f>
        <v>-1.6824896377943148</v>
      </c>
      <c r="D8369" t="s">
        <v>303</v>
      </c>
      <c r="E8369" t="s">
        <v>70</v>
      </c>
      <c r="F8369" s="1">
        <v>38980</v>
      </c>
      <c r="G8369">
        <v>4</v>
      </c>
      <c r="O8369">
        <v>7.72</v>
      </c>
      <c r="P8369" t="s">
        <v>71</v>
      </c>
      <c r="Q8369">
        <v>21</v>
      </c>
      <c r="R8369" t="s">
        <v>71</v>
      </c>
    </row>
    <row r="8370" spans="1:46" x14ac:dyDescent="0.2">
      <c r="A8370" t="s">
        <v>301</v>
      </c>
      <c r="B8370" t="s">
        <v>302</v>
      </c>
      <c r="C8370">
        <f>-70.18744446 / 41.71642005</f>
        <v>-1.6824896377943148</v>
      </c>
      <c r="D8370" t="s">
        <v>303</v>
      </c>
      <c r="E8370" t="s">
        <v>70</v>
      </c>
      <c r="F8370" s="1">
        <v>38980</v>
      </c>
      <c r="G8370">
        <v>5</v>
      </c>
      <c r="O8370">
        <v>7.71</v>
      </c>
      <c r="P8370" t="s">
        <v>71</v>
      </c>
      <c r="Q8370">
        <v>20.8</v>
      </c>
      <c r="R8370" t="s">
        <v>71</v>
      </c>
    </row>
    <row r="8371" spans="1:46" x14ac:dyDescent="0.2">
      <c r="A8371" t="s">
        <v>301</v>
      </c>
      <c r="B8371" t="s">
        <v>302</v>
      </c>
      <c r="C8371">
        <f>-70.18744446 / 41.71642005</f>
        <v>-1.6824896377943148</v>
      </c>
      <c r="D8371" t="s">
        <v>303</v>
      </c>
      <c r="E8371" t="s">
        <v>70</v>
      </c>
      <c r="F8371" s="1">
        <v>38980</v>
      </c>
      <c r="G8371">
        <v>6</v>
      </c>
      <c r="O8371">
        <v>7.37</v>
      </c>
      <c r="P8371" t="s">
        <v>71</v>
      </c>
      <c r="Q8371">
        <v>20.6</v>
      </c>
      <c r="R8371" t="s">
        <v>71</v>
      </c>
    </row>
    <row r="8372" spans="1:46" x14ac:dyDescent="0.2">
      <c r="A8372" t="s">
        <v>301</v>
      </c>
      <c r="B8372" t="s">
        <v>302</v>
      </c>
      <c r="C8372">
        <f>-70.18744446 / 41.71642005</f>
        <v>-1.6824896377943148</v>
      </c>
      <c r="D8372" t="s">
        <v>303</v>
      </c>
      <c r="E8372" t="s">
        <v>70</v>
      </c>
      <c r="F8372" s="1">
        <v>38980</v>
      </c>
      <c r="G8372">
        <v>6.5</v>
      </c>
      <c r="K8372">
        <v>1.94</v>
      </c>
      <c r="L8372" t="s">
        <v>71</v>
      </c>
      <c r="O8372">
        <v>6.98</v>
      </c>
      <c r="P8372" t="s">
        <v>71</v>
      </c>
      <c r="Q8372">
        <v>20.5</v>
      </c>
      <c r="R8372" t="s">
        <v>71</v>
      </c>
      <c r="S8372">
        <v>0.22</v>
      </c>
      <c r="T8372" t="s">
        <v>71</v>
      </c>
      <c r="U8372">
        <v>6.81</v>
      </c>
      <c r="V8372" t="s">
        <v>71</v>
      </c>
      <c r="W8372">
        <v>14.66</v>
      </c>
      <c r="X8372" t="s">
        <v>71</v>
      </c>
      <c r="Y8372">
        <v>31.81</v>
      </c>
      <c r="AA8372">
        <v>37.1</v>
      </c>
      <c r="AE8372">
        <v>0.61</v>
      </c>
      <c r="AF8372" t="s">
        <v>71</v>
      </c>
      <c r="AG8372">
        <v>4.91</v>
      </c>
      <c r="AH8372" t="s">
        <v>71</v>
      </c>
      <c r="AS8372">
        <v>1.4</v>
      </c>
      <c r="AT8372" t="s">
        <v>71</v>
      </c>
    </row>
    <row r="8373" spans="1:46" x14ac:dyDescent="0.2">
      <c r="A8373" t="s">
        <v>301</v>
      </c>
      <c r="B8373" t="s">
        <v>302</v>
      </c>
      <c r="C8373">
        <f>-70.18744446 / 41.71642005</f>
        <v>-1.6824896377943148</v>
      </c>
      <c r="D8373" t="s">
        <v>303</v>
      </c>
      <c r="E8373" t="s">
        <v>70</v>
      </c>
      <c r="F8373" s="1">
        <v>39344</v>
      </c>
      <c r="G8373">
        <v>0.5</v>
      </c>
      <c r="I8373">
        <v>6.7</v>
      </c>
      <c r="J8373" t="s">
        <v>71</v>
      </c>
      <c r="K8373">
        <v>6.67</v>
      </c>
      <c r="L8373" t="s">
        <v>71</v>
      </c>
      <c r="M8373">
        <v>3</v>
      </c>
      <c r="N8373" t="s">
        <v>71</v>
      </c>
      <c r="O8373">
        <v>20.5</v>
      </c>
      <c r="P8373" t="s">
        <v>71</v>
      </c>
      <c r="Q8373">
        <v>8.2799999999999994</v>
      </c>
      <c r="R8373" t="s">
        <v>71</v>
      </c>
      <c r="S8373">
        <v>0.47</v>
      </c>
      <c r="T8373" t="s">
        <v>71</v>
      </c>
      <c r="U8373">
        <v>14.67</v>
      </c>
      <c r="V8373" t="s">
        <v>71</v>
      </c>
      <c r="W8373">
        <v>15.57</v>
      </c>
      <c r="X8373" t="s">
        <v>71</v>
      </c>
      <c r="Y8373">
        <v>42.88</v>
      </c>
      <c r="AA8373">
        <v>49.21</v>
      </c>
      <c r="AC8373">
        <v>44.17</v>
      </c>
      <c r="AE8373">
        <v>0.3</v>
      </c>
      <c r="AF8373" t="s">
        <v>71</v>
      </c>
      <c r="AG8373">
        <v>4.91</v>
      </c>
      <c r="AH8373" t="s">
        <v>71</v>
      </c>
      <c r="AS8373">
        <v>0.03</v>
      </c>
      <c r="AT8373" t="s">
        <v>71</v>
      </c>
    </row>
    <row r="8374" spans="1:46" x14ac:dyDescent="0.2">
      <c r="A8374" t="s">
        <v>301</v>
      </c>
      <c r="B8374" t="s">
        <v>302</v>
      </c>
      <c r="C8374">
        <f>-70.18744446 / 41.71642005</f>
        <v>-1.6824896377943148</v>
      </c>
      <c r="D8374" t="s">
        <v>303</v>
      </c>
      <c r="E8374" t="s">
        <v>70</v>
      </c>
      <c r="F8374" s="1">
        <v>39344</v>
      </c>
      <c r="G8374">
        <v>1</v>
      </c>
      <c r="O8374">
        <v>20.5</v>
      </c>
      <c r="P8374" t="s">
        <v>71</v>
      </c>
      <c r="Q8374">
        <v>8.3000000000000007</v>
      </c>
      <c r="R8374" t="s">
        <v>71</v>
      </c>
    </row>
    <row r="8375" spans="1:46" x14ac:dyDescent="0.2">
      <c r="A8375" t="s">
        <v>301</v>
      </c>
      <c r="B8375" t="s">
        <v>302</v>
      </c>
      <c r="C8375">
        <f>-70.18744446 / 41.71642005</f>
        <v>-1.6824896377943148</v>
      </c>
      <c r="D8375" t="s">
        <v>303</v>
      </c>
      <c r="E8375" t="s">
        <v>70</v>
      </c>
      <c r="F8375" s="1">
        <v>39344</v>
      </c>
      <c r="G8375">
        <v>2</v>
      </c>
      <c r="O8375">
        <v>20.5</v>
      </c>
      <c r="P8375" t="s">
        <v>71</v>
      </c>
      <c r="Q8375">
        <v>8.2799999999999994</v>
      </c>
      <c r="R8375" t="s">
        <v>71</v>
      </c>
    </row>
    <row r="8376" spans="1:46" x14ac:dyDescent="0.2">
      <c r="A8376" t="s">
        <v>301</v>
      </c>
      <c r="B8376" t="s">
        <v>302</v>
      </c>
      <c r="C8376">
        <f>-70.18744446 / 41.71642005</f>
        <v>-1.6824896377943148</v>
      </c>
      <c r="D8376" t="s">
        <v>303</v>
      </c>
      <c r="E8376" t="s">
        <v>70</v>
      </c>
      <c r="F8376" s="1">
        <v>39344</v>
      </c>
      <c r="G8376">
        <v>3</v>
      </c>
      <c r="O8376">
        <v>20.5</v>
      </c>
      <c r="P8376" t="s">
        <v>71</v>
      </c>
      <c r="Q8376">
        <v>8.3000000000000007</v>
      </c>
      <c r="R8376" t="s">
        <v>71</v>
      </c>
    </row>
    <row r="8377" spans="1:46" x14ac:dyDescent="0.2">
      <c r="A8377" t="s">
        <v>301</v>
      </c>
      <c r="B8377" t="s">
        <v>302</v>
      </c>
      <c r="C8377">
        <f>-70.18744446 / 41.71642005</f>
        <v>-1.6824896377943148</v>
      </c>
      <c r="D8377" t="s">
        <v>303</v>
      </c>
      <c r="E8377" t="s">
        <v>70</v>
      </c>
      <c r="F8377" s="1">
        <v>39344</v>
      </c>
      <c r="G8377">
        <v>4</v>
      </c>
      <c r="O8377">
        <v>20.5</v>
      </c>
      <c r="P8377" t="s">
        <v>71</v>
      </c>
      <c r="Q8377">
        <v>8.3000000000000007</v>
      </c>
      <c r="R8377" t="s">
        <v>71</v>
      </c>
    </row>
    <row r="8378" spans="1:46" x14ac:dyDescent="0.2">
      <c r="A8378" t="s">
        <v>301</v>
      </c>
      <c r="B8378" t="s">
        <v>302</v>
      </c>
      <c r="C8378">
        <f>-70.18744446 / 41.71642005</f>
        <v>-1.6824896377943148</v>
      </c>
      <c r="D8378" t="s">
        <v>303</v>
      </c>
      <c r="E8378" t="s">
        <v>70</v>
      </c>
      <c r="F8378" s="1">
        <v>39344</v>
      </c>
      <c r="G8378">
        <v>5</v>
      </c>
      <c r="O8378">
        <v>20.5</v>
      </c>
      <c r="P8378" t="s">
        <v>71</v>
      </c>
      <c r="Q8378">
        <v>8.2899999999999991</v>
      </c>
      <c r="R8378" t="s">
        <v>71</v>
      </c>
    </row>
    <row r="8379" spans="1:46" x14ac:dyDescent="0.2">
      <c r="A8379" t="s">
        <v>301</v>
      </c>
      <c r="B8379" t="s">
        <v>302</v>
      </c>
      <c r="C8379">
        <f>-70.18744446 / 41.71642005</f>
        <v>-1.6824896377943148</v>
      </c>
      <c r="D8379" t="s">
        <v>303</v>
      </c>
      <c r="E8379" t="s">
        <v>70</v>
      </c>
      <c r="F8379" s="1">
        <v>39344</v>
      </c>
      <c r="G8379">
        <v>5.7</v>
      </c>
      <c r="K8379">
        <v>3.75</v>
      </c>
      <c r="L8379" t="s">
        <v>71</v>
      </c>
      <c r="O8379">
        <v>20.5</v>
      </c>
      <c r="P8379" t="s">
        <v>71</v>
      </c>
      <c r="Q8379">
        <v>8.2899999999999991</v>
      </c>
      <c r="R8379" t="s">
        <v>71</v>
      </c>
      <c r="S8379">
        <v>0.44</v>
      </c>
      <c r="T8379" t="s">
        <v>71</v>
      </c>
      <c r="U8379">
        <v>13.66</v>
      </c>
      <c r="V8379" t="s">
        <v>71</v>
      </c>
      <c r="W8379">
        <v>15.12</v>
      </c>
      <c r="X8379" t="s">
        <v>71</v>
      </c>
      <c r="Y8379">
        <v>41.85</v>
      </c>
      <c r="AA8379">
        <v>43.56</v>
      </c>
      <c r="AE8379">
        <v>0.3</v>
      </c>
      <c r="AF8379" t="s">
        <v>71</v>
      </c>
      <c r="AG8379">
        <v>4.92</v>
      </c>
      <c r="AH8379" t="s">
        <v>71</v>
      </c>
      <c r="AS8379">
        <v>0.81</v>
      </c>
      <c r="AT8379" t="s">
        <v>71</v>
      </c>
    </row>
    <row r="8380" spans="1:46" x14ac:dyDescent="0.2">
      <c r="A8380" t="s">
        <v>301</v>
      </c>
      <c r="B8380" t="s">
        <v>302</v>
      </c>
      <c r="C8380">
        <f>-70.18744446 / 41.71642005</f>
        <v>-1.6824896377943148</v>
      </c>
      <c r="D8380" t="s">
        <v>303</v>
      </c>
      <c r="E8380" t="s">
        <v>70</v>
      </c>
      <c r="F8380" s="1">
        <v>40045</v>
      </c>
      <c r="G8380">
        <v>0.5</v>
      </c>
      <c r="I8380">
        <v>7.63</v>
      </c>
      <c r="J8380" t="s">
        <v>71</v>
      </c>
      <c r="K8380">
        <v>3.28</v>
      </c>
      <c r="L8380" t="s">
        <v>71</v>
      </c>
      <c r="M8380">
        <v>6.08</v>
      </c>
      <c r="N8380" t="s">
        <v>71</v>
      </c>
      <c r="O8380">
        <v>6.08</v>
      </c>
      <c r="P8380" t="s">
        <v>71</v>
      </c>
      <c r="Q8380">
        <v>28</v>
      </c>
      <c r="R8380" t="s">
        <v>71</v>
      </c>
      <c r="S8380">
        <v>0.33</v>
      </c>
      <c r="T8380" t="s">
        <v>71</v>
      </c>
      <c r="U8380">
        <v>10.24</v>
      </c>
      <c r="V8380" t="s">
        <v>71</v>
      </c>
      <c r="W8380">
        <v>12.86</v>
      </c>
      <c r="X8380" t="s">
        <v>71</v>
      </c>
      <c r="Y8380">
        <v>37.700000000000003</v>
      </c>
      <c r="AA8380">
        <v>42.25</v>
      </c>
      <c r="AC8380">
        <v>33.99</v>
      </c>
      <c r="AE8380">
        <v>0.8</v>
      </c>
      <c r="AF8380" t="s">
        <v>71</v>
      </c>
      <c r="AG8380">
        <v>5.08</v>
      </c>
      <c r="AH8380" t="s">
        <v>71</v>
      </c>
      <c r="AS8380">
        <v>0.32</v>
      </c>
      <c r="AT8380" t="s">
        <v>71</v>
      </c>
    </row>
    <row r="8381" spans="1:46" x14ac:dyDescent="0.2">
      <c r="A8381" t="s">
        <v>301</v>
      </c>
      <c r="B8381" t="s">
        <v>302</v>
      </c>
      <c r="C8381">
        <f>-70.18744446 / 41.71642005</f>
        <v>-1.6824896377943148</v>
      </c>
      <c r="D8381" t="s">
        <v>303</v>
      </c>
      <c r="E8381" t="s">
        <v>70</v>
      </c>
      <c r="F8381" s="1">
        <v>40045</v>
      </c>
      <c r="G8381">
        <v>1</v>
      </c>
      <c r="O8381">
        <v>6.04</v>
      </c>
      <c r="P8381" t="s">
        <v>71</v>
      </c>
      <c r="Q8381">
        <v>27.8</v>
      </c>
      <c r="R8381" t="s">
        <v>71</v>
      </c>
    </row>
    <row r="8382" spans="1:46" x14ac:dyDescent="0.2">
      <c r="A8382" t="s">
        <v>301</v>
      </c>
      <c r="B8382" t="s">
        <v>302</v>
      </c>
      <c r="C8382">
        <f>-70.18744446 / 41.71642005</f>
        <v>-1.6824896377943148</v>
      </c>
      <c r="D8382" t="s">
        <v>303</v>
      </c>
      <c r="E8382" t="s">
        <v>70</v>
      </c>
      <c r="F8382" s="1">
        <v>40045</v>
      </c>
      <c r="G8382">
        <v>2</v>
      </c>
      <c r="O8382">
        <v>6.04</v>
      </c>
      <c r="P8382" t="s">
        <v>71</v>
      </c>
      <c r="Q8382">
        <v>27.7</v>
      </c>
      <c r="R8382" t="s">
        <v>71</v>
      </c>
    </row>
    <row r="8383" spans="1:46" x14ac:dyDescent="0.2">
      <c r="A8383" t="s">
        <v>301</v>
      </c>
      <c r="B8383" t="s">
        <v>302</v>
      </c>
      <c r="C8383">
        <f>-70.18744446 / 41.71642005</f>
        <v>-1.6824896377943148</v>
      </c>
      <c r="D8383" t="s">
        <v>303</v>
      </c>
      <c r="E8383" t="s">
        <v>70</v>
      </c>
      <c r="F8383" s="1">
        <v>40045</v>
      </c>
      <c r="G8383">
        <v>3</v>
      </c>
      <c r="O8383">
        <v>5.97</v>
      </c>
      <c r="P8383" t="s">
        <v>71</v>
      </c>
      <c r="Q8383">
        <v>27.6</v>
      </c>
      <c r="R8383" t="s">
        <v>71</v>
      </c>
    </row>
    <row r="8384" spans="1:46" x14ac:dyDescent="0.2">
      <c r="A8384" t="s">
        <v>301</v>
      </c>
      <c r="B8384" t="s">
        <v>302</v>
      </c>
      <c r="C8384">
        <f>-70.18744446 / 41.71642005</f>
        <v>-1.6824896377943148</v>
      </c>
      <c r="D8384" t="s">
        <v>303</v>
      </c>
      <c r="E8384" t="s">
        <v>70</v>
      </c>
      <c r="F8384" s="1">
        <v>40045</v>
      </c>
      <c r="G8384">
        <v>4</v>
      </c>
      <c r="O8384">
        <v>6.31</v>
      </c>
      <c r="P8384" t="s">
        <v>71</v>
      </c>
      <c r="Q8384">
        <v>27.2</v>
      </c>
      <c r="R8384" t="s">
        <v>71</v>
      </c>
    </row>
    <row r="8385" spans="1:46" x14ac:dyDescent="0.2">
      <c r="A8385" t="s">
        <v>301</v>
      </c>
      <c r="B8385" t="s">
        <v>302</v>
      </c>
      <c r="C8385">
        <f>-70.18744446 / 41.71642005</f>
        <v>-1.6824896377943148</v>
      </c>
      <c r="D8385" t="s">
        <v>303</v>
      </c>
      <c r="E8385" t="s">
        <v>70</v>
      </c>
      <c r="F8385" s="1">
        <v>40045</v>
      </c>
      <c r="G8385">
        <v>5</v>
      </c>
      <c r="O8385">
        <v>6.24</v>
      </c>
      <c r="P8385" t="s">
        <v>71</v>
      </c>
      <c r="Q8385">
        <v>26.9</v>
      </c>
      <c r="R8385" t="s">
        <v>71</v>
      </c>
    </row>
    <row r="8386" spans="1:46" x14ac:dyDescent="0.2">
      <c r="A8386" t="s">
        <v>301</v>
      </c>
      <c r="B8386" t="s">
        <v>302</v>
      </c>
      <c r="C8386">
        <f>-70.18744446 / 41.71642005</f>
        <v>-1.6824896377943148</v>
      </c>
      <c r="D8386" t="s">
        <v>303</v>
      </c>
      <c r="E8386" t="s">
        <v>70</v>
      </c>
      <c r="F8386" s="1">
        <v>40045</v>
      </c>
      <c r="G8386">
        <v>6</v>
      </c>
      <c r="O8386">
        <v>6.11</v>
      </c>
      <c r="P8386" t="s">
        <v>71</v>
      </c>
      <c r="Q8386">
        <v>26.4</v>
      </c>
      <c r="R8386" t="s">
        <v>71</v>
      </c>
    </row>
    <row r="8387" spans="1:46" x14ac:dyDescent="0.2">
      <c r="A8387" t="s">
        <v>301</v>
      </c>
      <c r="B8387" t="s">
        <v>302</v>
      </c>
      <c r="C8387">
        <f>-70.18744446 / 41.71642005</f>
        <v>-1.6824896377943148</v>
      </c>
      <c r="D8387" t="s">
        <v>303</v>
      </c>
      <c r="E8387" t="s">
        <v>70</v>
      </c>
      <c r="F8387" s="1">
        <v>40045</v>
      </c>
      <c r="G8387">
        <v>6.63</v>
      </c>
      <c r="K8387">
        <v>4.32</v>
      </c>
      <c r="L8387" t="s">
        <v>71</v>
      </c>
      <c r="O8387">
        <v>6.26</v>
      </c>
      <c r="P8387" t="s">
        <v>71</v>
      </c>
      <c r="Q8387">
        <v>25.9</v>
      </c>
      <c r="R8387" t="s">
        <v>71</v>
      </c>
      <c r="S8387">
        <v>0.4</v>
      </c>
      <c r="T8387" t="s">
        <v>71</v>
      </c>
      <c r="U8387">
        <v>12.33</v>
      </c>
      <c r="V8387" t="s">
        <v>71</v>
      </c>
      <c r="W8387">
        <v>13.23</v>
      </c>
      <c r="X8387" t="s">
        <v>71</v>
      </c>
      <c r="Y8387">
        <v>40.369999999999997</v>
      </c>
      <c r="AA8387">
        <v>44.95</v>
      </c>
      <c r="AE8387">
        <v>0.8</v>
      </c>
      <c r="AF8387" t="s">
        <v>71</v>
      </c>
      <c r="AG8387">
        <v>5.14</v>
      </c>
      <c r="AH8387" t="s">
        <v>71</v>
      </c>
      <c r="AS8387">
        <v>1.21</v>
      </c>
      <c r="AT8387" t="s">
        <v>71</v>
      </c>
    </row>
    <row r="8388" spans="1:46" x14ac:dyDescent="0.2">
      <c r="A8388" t="s">
        <v>301</v>
      </c>
      <c r="B8388" t="s">
        <v>302</v>
      </c>
      <c r="C8388">
        <f>-70.18744446 / 41.71642005</f>
        <v>-1.6824896377943148</v>
      </c>
      <c r="D8388" t="s">
        <v>303</v>
      </c>
      <c r="E8388" t="s">
        <v>70</v>
      </c>
      <c r="F8388" s="1">
        <v>40421</v>
      </c>
      <c r="G8388">
        <v>0.5</v>
      </c>
      <c r="I8388">
        <v>8.18</v>
      </c>
      <c r="J8388" t="s">
        <v>71</v>
      </c>
      <c r="K8388">
        <v>0.23</v>
      </c>
      <c r="L8388" t="s">
        <v>71</v>
      </c>
      <c r="M8388">
        <v>4.09</v>
      </c>
      <c r="N8388" t="s">
        <v>71</v>
      </c>
      <c r="O8388">
        <v>8.68</v>
      </c>
      <c r="P8388" t="s">
        <v>71</v>
      </c>
      <c r="Q8388">
        <v>25.1</v>
      </c>
      <c r="R8388" t="s">
        <v>71</v>
      </c>
      <c r="S8388">
        <v>0.22</v>
      </c>
      <c r="T8388" t="s">
        <v>71</v>
      </c>
      <c r="U8388">
        <v>6.71</v>
      </c>
      <c r="V8388" t="s">
        <v>71</v>
      </c>
      <c r="W8388">
        <v>31.4</v>
      </c>
      <c r="X8388" t="s">
        <v>71</v>
      </c>
      <c r="Y8388">
        <v>31.6</v>
      </c>
      <c r="AA8388">
        <v>16.2</v>
      </c>
      <c r="AC8388">
        <v>39.700000000000003</v>
      </c>
      <c r="AE8388">
        <v>1.2</v>
      </c>
      <c r="AF8388" t="s">
        <v>71</v>
      </c>
      <c r="AG8388">
        <v>6.71</v>
      </c>
      <c r="AH8388" t="s">
        <v>71</v>
      </c>
    </row>
    <row r="8389" spans="1:46" x14ac:dyDescent="0.2">
      <c r="A8389" t="s">
        <v>301</v>
      </c>
      <c r="B8389" t="s">
        <v>302</v>
      </c>
      <c r="C8389">
        <f>-70.18744446 / 41.71642005</f>
        <v>-1.6824896377943148</v>
      </c>
      <c r="D8389" t="s">
        <v>303</v>
      </c>
      <c r="E8389" t="s">
        <v>70</v>
      </c>
      <c r="F8389" s="1">
        <v>40421</v>
      </c>
      <c r="G8389">
        <v>1</v>
      </c>
      <c r="O8389">
        <v>8.68</v>
      </c>
      <c r="P8389" t="s">
        <v>71</v>
      </c>
      <c r="Q8389">
        <v>24.9</v>
      </c>
      <c r="R8389" t="s">
        <v>71</v>
      </c>
    </row>
    <row r="8390" spans="1:46" x14ac:dyDescent="0.2">
      <c r="A8390" t="s">
        <v>301</v>
      </c>
      <c r="B8390" t="s">
        <v>302</v>
      </c>
      <c r="C8390">
        <f>-70.18744446 / 41.71642005</f>
        <v>-1.6824896377943148</v>
      </c>
      <c r="D8390" t="s">
        <v>303</v>
      </c>
      <c r="E8390" t="s">
        <v>70</v>
      </c>
      <c r="F8390" s="1">
        <v>40421</v>
      </c>
      <c r="G8390">
        <v>2</v>
      </c>
      <c r="O8390">
        <v>8.85</v>
      </c>
      <c r="P8390" t="s">
        <v>71</v>
      </c>
      <c r="Q8390">
        <v>24.6</v>
      </c>
      <c r="R8390" t="s">
        <v>71</v>
      </c>
    </row>
    <row r="8391" spans="1:46" x14ac:dyDescent="0.2">
      <c r="A8391" t="s">
        <v>301</v>
      </c>
      <c r="B8391" t="s">
        <v>302</v>
      </c>
      <c r="C8391">
        <f>-70.18744446 / 41.71642005</f>
        <v>-1.6824896377943148</v>
      </c>
      <c r="D8391" t="s">
        <v>303</v>
      </c>
      <c r="E8391" t="s">
        <v>70</v>
      </c>
      <c r="F8391" s="1">
        <v>40421</v>
      </c>
      <c r="G8391">
        <v>3</v>
      </c>
      <c r="O8391">
        <v>8.98</v>
      </c>
      <c r="P8391" t="s">
        <v>71</v>
      </c>
      <c r="Q8391">
        <v>24.2</v>
      </c>
      <c r="R8391" t="s">
        <v>71</v>
      </c>
    </row>
    <row r="8392" spans="1:46" x14ac:dyDescent="0.2">
      <c r="A8392" t="s">
        <v>301</v>
      </c>
      <c r="B8392" t="s">
        <v>302</v>
      </c>
      <c r="C8392">
        <f>-70.18744446 / 41.71642005</f>
        <v>-1.6824896377943148</v>
      </c>
      <c r="D8392" t="s">
        <v>303</v>
      </c>
      <c r="E8392" t="s">
        <v>70</v>
      </c>
      <c r="F8392" s="1">
        <v>40421</v>
      </c>
      <c r="G8392">
        <v>4</v>
      </c>
      <c r="O8392">
        <v>9.06</v>
      </c>
      <c r="P8392" t="s">
        <v>71</v>
      </c>
      <c r="Q8392">
        <v>23.8</v>
      </c>
      <c r="R8392" t="s">
        <v>71</v>
      </c>
    </row>
    <row r="8393" spans="1:46" x14ac:dyDescent="0.2">
      <c r="A8393" t="s">
        <v>301</v>
      </c>
      <c r="B8393" t="s">
        <v>302</v>
      </c>
      <c r="C8393">
        <f>-70.18744446 / 41.71642005</f>
        <v>-1.6824896377943148</v>
      </c>
      <c r="D8393" t="s">
        <v>303</v>
      </c>
      <c r="E8393" t="s">
        <v>70</v>
      </c>
      <c r="F8393" s="1">
        <v>40421</v>
      </c>
      <c r="G8393">
        <v>5</v>
      </c>
      <c r="O8393">
        <v>8.89</v>
      </c>
      <c r="P8393" t="s">
        <v>71</v>
      </c>
      <c r="Q8393">
        <v>23.5</v>
      </c>
      <c r="R8393" t="s">
        <v>71</v>
      </c>
    </row>
    <row r="8394" spans="1:46" x14ac:dyDescent="0.2">
      <c r="A8394" t="s">
        <v>301</v>
      </c>
      <c r="B8394" t="s">
        <v>302</v>
      </c>
      <c r="C8394">
        <f>-70.18744446 / 41.71642005</f>
        <v>-1.6824896377943148</v>
      </c>
      <c r="D8394" t="s">
        <v>303</v>
      </c>
      <c r="E8394" t="s">
        <v>70</v>
      </c>
      <c r="F8394" s="1">
        <v>40421</v>
      </c>
      <c r="G8394">
        <v>6</v>
      </c>
      <c r="O8394">
        <v>8.3000000000000007</v>
      </c>
      <c r="P8394" t="s">
        <v>71</v>
      </c>
      <c r="Q8394">
        <v>23.2</v>
      </c>
      <c r="R8394" t="s">
        <v>71</v>
      </c>
    </row>
    <row r="8395" spans="1:46" x14ac:dyDescent="0.2">
      <c r="A8395" t="s">
        <v>301</v>
      </c>
      <c r="B8395" t="s">
        <v>302</v>
      </c>
      <c r="C8395">
        <f>-70.18744446 / 41.71642005</f>
        <v>-1.6824896377943148</v>
      </c>
      <c r="D8395" t="s">
        <v>303</v>
      </c>
      <c r="E8395" t="s">
        <v>70</v>
      </c>
      <c r="F8395" s="1">
        <v>40421</v>
      </c>
      <c r="G8395">
        <v>7</v>
      </c>
      <c r="O8395">
        <v>6.14</v>
      </c>
      <c r="P8395" t="s">
        <v>71</v>
      </c>
      <c r="Q8395">
        <v>21.1</v>
      </c>
      <c r="R8395" t="s">
        <v>71</v>
      </c>
    </row>
    <row r="8396" spans="1:46" x14ac:dyDescent="0.2">
      <c r="A8396" t="s">
        <v>301</v>
      </c>
      <c r="B8396" t="s">
        <v>302</v>
      </c>
      <c r="C8396">
        <f>-70.18744446 / 41.71642005</f>
        <v>-1.6824896377943148</v>
      </c>
      <c r="D8396" t="s">
        <v>303</v>
      </c>
      <c r="E8396" t="s">
        <v>70</v>
      </c>
      <c r="F8396" s="1">
        <v>40421</v>
      </c>
      <c r="G8396">
        <v>7.18</v>
      </c>
      <c r="K8396">
        <v>0.2</v>
      </c>
      <c r="L8396" t="s">
        <v>71</v>
      </c>
      <c r="O8396">
        <v>5.08</v>
      </c>
      <c r="P8396" t="s">
        <v>71</v>
      </c>
      <c r="Q8396">
        <v>20.399999999999999</v>
      </c>
      <c r="R8396" t="s">
        <v>71</v>
      </c>
      <c r="S8396">
        <v>0.28999999999999998</v>
      </c>
      <c r="T8396" t="s">
        <v>71</v>
      </c>
      <c r="U8396">
        <v>9.1300000000000008</v>
      </c>
      <c r="V8396" t="s">
        <v>71</v>
      </c>
      <c r="W8396">
        <v>30.23</v>
      </c>
      <c r="X8396" t="s">
        <v>71</v>
      </c>
      <c r="Y8396">
        <v>36.04</v>
      </c>
      <c r="AA8396">
        <v>15.05</v>
      </c>
      <c r="AE8396">
        <v>1.6</v>
      </c>
      <c r="AF8396" t="s">
        <v>71</v>
      </c>
      <c r="AG8396">
        <v>5.86</v>
      </c>
      <c r="AH8396" t="s">
        <v>71</v>
      </c>
      <c r="AS8396">
        <v>0.82</v>
      </c>
      <c r="AT8396" t="s">
        <v>71</v>
      </c>
    </row>
    <row r="8397" spans="1:46" x14ac:dyDescent="0.2">
      <c r="A8397" t="s">
        <v>301</v>
      </c>
      <c r="B8397" t="s">
        <v>302</v>
      </c>
      <c r="C8397">
        <f>-70.18744446 / 41.71642005</f>
        <v>-1.6824896377943148</v>
      </c>
      <c r="D8397" t="s">
        <v>303</v>
      </c>
      <c r="E8397" t="s">
        <v>70</v>
      </c>
      <c r="F8397" s="1">
        <v>40780</v>
      </c>
      <c r="G8397">
        <v>0.5</v>
      </c>
      <c r="I8397">
        <v>8.18</v>
      </c>
      <c r="J8397" t="s">
        <v>71</v>
      </c>
      <c r="K8397">
        <v>2.12</v>
      </c>
      <c r="L8397" t="s">
        <v>71</v>
      </c>
      <c r="M8397">
        <v>4.0999999999999996</v>
      </c>
      <c r="N8397" t="s">
        <v>71</v>
      </c>
      <c r="O8397">
        <v>8.68</v>
      </c>
      <c r="P8397" t="s">
        <v>71</v>
      </c>
      <c r="Q8397">
        <v>25.1</v>
      </c>
      <c r="R8397" t="s">
        <v>71</v>
      </c>
      <c r="S8397">
        <v>0.78</v>
      </c>
      <c r="T8397" t="s">
        <v>71</v>
      </c>
      <c r="U8397">
        <v>24.16</v>
      </c>
      <c r="V8397" t="s">
        <v>71</v>
      </c>
      <c r="W8397">
        <v>24.68</v>
      </c>
      <c r="X8397" t="s">
        <v>71</v>
      </c>
      <c r="Y8397">
        <v>50.07</v>
      </c>
      <c r="AA8397">
        <v>37.97</v>
      </c>
      <c r="AC8397">
        <v>39.67</v>
      </c>
      <c r="AE8397">
        <v>1</v>
      </c>
      <c r="AF8397" t="s">
        <v>71</v>
      </c>
      <c r="AG8397">
        <v>5.25</v>
      </c>
      <c r="AH8397" t="s">
        <v>71</v>
      </c>
      <c r="AS8397">
        <v>4.4400000000000004</v>
      </c>
      <c r="AT8397" t="s">
        <v>71</v>
      </c>
    </row>
    <row r="8398" spans="1:46" x14ac:dyDescent="0.2">
      <c r="A8398" t="s">
        <v>301</v>
      </c>
      <c r="B8398" t="s">
        <v>302</v>
      </c>
      <c r="C8398">
        <f>-70.18744446 / 41.71642005</f>
        <v>-1.6824896377943148</v>
      </c>
      <c r="D8398" t="s">
        <v>303</v>
      </c>
      <c r="E8398" t="s">
        <v>70</v>
      </c>
      <c r="F8398" s="1">
        <v>40780</v>
      </c>
      <c r="G8398">
        <v>1</v>
      </c>
      <c r="O8398">
        <v>8.68</v>
      </c>
      <c r="P8398" t="s">
        <v>71</v>
      </c>
      <c r="Q8398">
        <v>24.9</v>
      </c>
      <c r="R8398" t="s">
        <v>71</v>
      </c>
    </row>
    <row r="8399" spans="1:46" x14ac:dyDescent="0.2">
      <c r="A8399" t="s">
        <v>301</v>
      </c>
      <c r="B8399" t="s">
        <v>302</v>
      </c>
      <c r="C8399">
        <f>-70.18744446 / 41.71642005</f>
        <v>-1.6824896377943148</v>
      </c>
      <c r="D8399" t="s">
        <v>303</v>
      </c>
      <c r="E8399" t="s">
        <v>70</v>
      </c>
      <c r="F8399" s="1">
        <v>40780</v>
      </c>
      <c r="G8399">
        <v>2</v>
      </c>
      <c r="O8399">
        <v>8.85</v>
      </c>
      <c r="P8399" t="s">
        <v>71</v>
      </c>
      <c r="Q8399">
        <v>24.6</v>
      </c>
      <c r="R8399" t="s">
        <v>71</v>
      </c>
    </row>
    <row r="8400" spans="1:46" x14ac:dyDescent="0.2">
      <c r="A8400" t="s">
        <v>301</v>
      </c>
      <c r="B8400" t="s">
        <v>302</v>
      </c>
      <c r="C8400">
        <f>-70.18744446 / 41.71642005</f>
        <v>-1.6824896377943148</v>
      </c>
      <c r="D8400" t="s">
        <v>303</v>
      </c>
      <c r="E8400" t="s">
        <v>70</v>
      </c>
      <c r="F8400" s="1">
        <v>40780</v>
      </c>
      <c r="G8400">
        <v>3</v>
      </c>
      <c r="O8400">
        <v>8.98</v>
      </c>
      <c r="P8400" t="s">
        <v>71</v>
      </c>
      <c r="Q8400">
        <v>24.2</v>
      </c>
      <c r="R8400" t="s">
        <v>71</v>
      </c>
    </row>
    <row r="8401" spans="1:46" x14ac:dyDescent="0.2">
      <c r="A8401" t="s">
        <v>301</v>
      </c>
      <c r="B8401" t="s">
        <v>302</v>
      </c>
      <c r="C8401">
        <f>-70.18744446 / 41.71642005</f>
        <v>-1.6824896377943148</v>
      </c>
      <c r="D8401" t="s">
        <v>303</v>
      </c>
      <c r="E8401" t="s">
        <v>70</v>
      </c>
      <c r="F8401" s="1">
        <v>40780</v>
      </c>
      <c r="G8401">
        <v>4</v>
      </c>
      <c r="O8401">
        <v>9.06</v>
      </c>
      <c r="P8401" t="s">
        <v>71</v>
      </c>
      <c r="Q8401">
        <v>23.8</v>
      </c>
      <c r="R8401" t="s">
        <v>71</v>
      </c>
    </row>
    <row r="8402" spans="1:46" x14ac:dyDescent="0.2">
      <c r="A8402" t="s">
        <v>301</v>
      </c>
      <c r="B8402" t="s">
        <v>302</v>
      </c>
      <c r="C8402">
        <f>-70.18744446 / 41.71642005</f>
        <v>-1.6824896377943148</v>
      </c>
      <c r="D8402" t="s">
        <v>303</v>
      </c>
      <c r="E8402" t="s">
        <v>70</v>
      </c>
      <c r="F8402" s="1">
        <v>40780</v>
      </c>
      <c r="G8402">
        <v>5</v>
      </c>
      <c r="O8402">
        <v>8.89</v>
      </c>
      <c r="P8402" t="s">
        <v>71</v>
      </c>
      <c r="Q8402">
        <v>23.5</v>
      </c>
      <c r="R8402" t="s">
        <v>71</v>
      </c>
    </row>
    <row r="8403" spans="1:46" x14ac:dyDescent="0.2">
      <c r="A8403" t="s">
        <v>301</v>
      </c>
      <c r="B8403" t="s">
        <v>302</v>
      </c>
      <c r="C8403">
        <f>-70.18744446 / 41.71642005</f>
        <v>-1.6824896377943148</v>
      </c>
      <c r="D8403" t="s">
        <v>303</v>
      </c>
      <c r="E8403" t="s">
        <v>70</v>
      </c>
      <c r="F8403" s="1">
        <v>40780</v>
      </c>
      <c r="G8403">
        <v>6</v>
      </c>
      <c r="O8403">
        <v>8.3000000000000007</v>
      </c>
      <c r="P8403" t="s">
        <v>71</v>
      </c>
      <c r="Q8403">
        <v>23.2</v>
      </c>
      <c r="R8403" t="s">
        <v>71</v>
      </c>
    </row>
    <row r="8404" spans="1:46" x14ac:dyDescent="0.2">
      <c r="A8404" t="s">
        <v>301</v>
      </c>
      <c r="B8404" t="s">
        <v>302</v>
      </c>
      <c r="C8404">
        <f>-70.18744446 / 41.71642005</f>
        <v>-1.6824896377943148</v>
      </c>
      <c r="D8404" t="s">
        <v>303</v>
      </c>
      <c r="E8404" t="s">
        <v>70</v>
      </c>
      <c r="F8404" s="1">
        <v>40780</v>
      </c>
      <c r="G8404">
        <v>7</v>
      </c>
      <c r="O8404">
        <v>6.14</v>
      </c>
      <c r="P8404" t="s">
        <v>71</v>
      </c>
      <c r="Q8404">
        <v>21.1</v>
      </c>
      <c r="R8404" t="s">
        <v>71</v>
      </c>
    </row>
    <row r="8405" spans="1:46" x14ac:dyDescent="0.2">
      <c r="A8405" t="s">
        <v>301</v>
      </c>
      <c r="B8405" t="s">
        <v>302</v>
      </c>
      <c r="C8405">
        <f>-70.18744446 / 41.71642005</f>
        <v>-1.6824896377943148</v>
      </c>
      <c r="D8405" t="s">
        <v>303</v>
      </c>
      <c r="E8405" t="s">
        <v>70</v>
      </c>
      <c r="F8405" s="1">
        <v>40780</v>
      </c>
      <c r="G8405">
        <v>7.18</v>
      </c>
      <c r="K8405">
        <v>3.93</v>
      </c>
      <c r="L8405" t="s">
        <v>71</v>
      </c>
      <c r="O8405">
        <v>5.08</v>
      </c>
      <c r="P8405" t="s">
        <v>71</v>
      </c>
      <c r="Q8405">
        <v>20.399999999999999</v>
      </c>
      <c r="R8405" t="s">
        <v>71</v>
      </c>
      <c r="S8405">
        <v>1.62</v>
      </c>
      <c r="T8405" t="s">
        <v>71</v>
      </c>
      <c r="U8405">
        <v>50.18</v>
      </c>
      <c r="V8405" t="s">
        <v>71</v>
      </c>
      <c r="W8405">
        <v>41.79</v>
      </c>
      <c r="X8405" t="s">
        <v>71</v>
      </c>
      <c r="Y8405">
        <v>60.61</v>
      </c>
      <c r="AA8405">
        <v>44.03</v>
      </c>
      <c r="AE8405">
        <v>2.4</v>
      </c>
      <c r="AF8405" t="s">
        <v>71</v>
      </c>
      <c r="AG8405">
        <v>5.39</v>
      </c>
      <c r="AH8405" t="s">
        <v>71</v>
      </c>
      <c r="AS8405">
        <v>53.77</v>
      </c>
      <c r="AT8405" t="s">
        <v>71</v>
      </c>
    </row>
    <row r="8406" spans="1:46" x14ac:dyDescent="0.2">
      <c r="A8406" t="s">
        <v>301</v>
      </c>
      <c r="B8406" t="s">
        <v>302</v>
      </c>
      <c r="C8406">
        <f>-70.18744446 / 41.71642005</f>
        <v>-1.6824896377943148</v>
      </c>
      <c r="D8406" t="s">
        <v>303</v>
      </c>
      <c r="E8406" t="s">
        <v>70</v>
      </c>
      <c r="F8406" s="1">
        <v>41158</v>
      </c>
      <c r="G8406">
        <v>0.5</v>
      </c>
      <c r="I8406">
        <v>8.1999999999999993</v>
      </c>
      <c r="J8406" t="s">
        <v>71</v>
      </c>
      <c r="K8406">
        <v>1.71</v>
      </c>
      <c r="L8406" t="s">
        <v>71</v>
      </c>
      <c r="M8406">
        <v>3.85</v>
      </c>
      <c r="N8406" t="s">
        <v>71</v>
      </c>
      <c r="O8406">
        <v>7.33</v>
      </c>
      <c r="P8406" t="s">
        <v>71</v>
      </c>
      <c r="Q8406">
        <v>25</v>
      </c>
      <c r="R8406" t="s">
        <v>71</v>
      </c>
      <c r="S8406">
        <v>0.46</v>
      </c>
      <c r="T8406" t="s">
        <v>71</v>
      </c>
      <c r="U8406">
        <v>14.25</v>
      </c>
      <c r="V8406" t="s">
        <v>71</v>
      </c>
      <c r="W8406">
        <v>19.53</v>
      </c>
      <c r="X8406" t="s">
        <v>71</v>
      </c>
      <c r="Y8406">
        <v>42.46</v>
      </c>
      <c r="AA8406">
        <v>35.86</v>
      </c>
      <c r="AC8406">
        <v>40.57</v>
      </c>
      <c r="AE8406">
        <v>2</v>
      </c>
      <c r="AF8406" t="s">
        <v>71</v>
      </c>
      <c r="AG8406">
        <v>5.31</v>
      </c>
      <c r="AH8406" t="s">
        <v>71</v>
      </c>
      <c r="AS8406">
        <v>5.23</v>
      </c>
      <c r="AT8406" t="s">
        <v>71</v>
      </c>
    </row>
    <row r="8407" spans="1:46" x14ac:dyDescent="0.2">
      <c r="A8407" t="s">
        <v>301</v>
      </c>
      <c r="B8407" t="s">
        <v>302</v>
      </c>
      <c r="C8407">
        <f>-70.18744446 / 41.71642005</f>
        <v>-1.6824896377943148</v>
      </c>
      <c r="D8407" t="s">
        <v>303</v>
      </c>
      <c r="E8407" t="s">
        <v>70</v>
      </c>
      <c r="F8407" s="1">
        <v>41158</v>
      </c>
      <c r="G8407">
        <v>1</v>
      </c>
      <c r="O8407">
        <v>7.3</v>
      </c>
      <c r="P8407" t="s">
        <v>71</v>
      </c>
      <c r="Q8407">
        <v>24.9</v>
      </c>
      <c r="R8407" t="s">
        <v>71</v>
      </c>
    </row>
    <row r="8408" spans="1:46" x14ac:dyDescent="0.2">
      <c r="A8408" t="s">
        <v>301</v>
      </c>
      <c r="B8408" t="s">
        <v>302</v>
      </c>
      <c r="C8408">
        <f>-70.18744446 / 41.71642005</f>
        <v>-1.6824896377943148</v>
      </c>
      <c r="D8408" t="s">
        <v>303</v>
      </c>
      <c r="E8408" t="s">
        <v>70</v>
      </c>
      <c r="F8408" s="1">
        <v>41158</v>
      </c>
      <c r="G8408">
        <v>2</v>
      </c>
      <c r="O8408">
        <v>7.31</v>
      </c>
      <c r="P8408" t="s">
        <v>71</v>
      </c>
      <c r="Q8408">
        <v>24.7</v>
      </c>
      <c r="R8408" t="s">
        <v>71</v>
      </c>
    </row>
    <row r="8409" spans="1:46" x14ac:dyDescent="0.2">
      <c r="A8409" t="s">
        <v>301</v>
      </c>
      <c r="B8409" t="s">
        <v>302</v>
      </c>
      <c r="C8409">
        <f>-70.18744446 / 41.71642005</f>
        <v>-1.6824896377943148</v>
      </c>
      <c r="D8409" t="s">
        <v>303</v>
      </c>
      <c r="E8409" t="s">
        <v>70</v>
      </c>
      <c r="F8409" s="1">
        <v>41158</v>
      </c>
      <c r="G8409">
        <v>3</v>
      </c>
      <c r="O8409">
        <v>7.22</v>
      </c>
      <c r="P8409" t="s">
        <v>71</v>
      </c>
      <c r="Q8409">
        <v>24.5</v>
      </c>
      <c r="R8409" t="s">
        <v>71</v>
      </c>
    </row>
    <row r="8410" spans="1:46" x14ac:dyDescent="0.2">
      <c r="A8410" t="s">
        <v>301</v>
      </c>
      <c r="B8410" t="s">
        <v>302</v>
      </c>
      <c r="C8410">
        <f>-70.18744446 / 41.71642005</f>
        <v>-1.6824896377943148</v>
      </c>
      <c r="D8410" t="s">
        <v>303</v>
      </c>
      <c r="E8410" t="s">
        <v>70</v>
      </c>
      <c r="F8410" s="1">
        <v>41158</v>
      </c>
      <c r="G8410">
        <v>4</v>
      </c>
      <c r="O8410">
        <v>7.15</v>
      </c>
      <c r="P8410" t="s">
        <v>71</v>
      </c>
      <c r="Q8410">
        <v>24.4</v>
      </c>
      <c r="R8410" t="s">
        <v>71</v>
      </c>
    </row>
    <row r="8411" spans="1:46" x14ac:dyDescent="0.2">
      <c r="A8411" t="s">
        <v>301</v>
      </c>
      <c r="B8411" t="s">
        <v>302</v>
      </c>
      <c r="C8411">
        <f>-70.18744446 / 41.71642005</f>
        <v>-1.6824896377943148</v>
      </c>
      <c r="D8411" t="s">
        <v>303</v>
      </c>
      <c r="E8411" t="s">
        <v>70</v>
      </c>
      <c r="F8411" s="1">
        <v>41158</v>
      </c>
      <c r="G8411">
        <v>5</v>
      </c>
      <c r="O8411">
        <v>7.01</v>
      </c>
      <c r="P8411" t="s">
        <v>71</v>
      </c>
      <c r="Q8411">
        <v>24.4</v>
      </c>
      <c r="R8411" t="s">
        <v>71</v>
      </c>
    </row>
    <row r="8412" spans="1:46" x14ac:dyDescent="0.2">
      <c r="A8412" t="s">
        <v>301</v>
      </c>
      <c r="B8412" t="s">
        <v>302</v>
      </c>
      <c r="C8412">
        <f>-70.18744446 / 41.71642005</f>
        <v>-1.6824896377943148</v>
      </c>
      <c r="D8412" t="s">
        <v>303</v>
      </c>
      <c r="E8412" t="s">
        <v>70</v>
      </c>
      <c r="F8412" s="1">
        <v>41158</v>
      </c>
      <c r="G8412">
        <v>6</v>
      </c>
      <c r="O8412">
        <v>6.93</v>
      </c>
      <c r="P8412" t="s">
        <v>71</v>
      </c>
      <c r="Q8412">
        <v>24.3</v>
      </c>
      <c r="R8412" t="s">
        <v>71</v>
      </c>
    </row>
    <row r="8413" spans="1:46" x14ac:dyDescent="0.2">
      <c r="A8413" t="s">
        <v>301</v>
      </c>
      <c r="B8413" t="s">
        <v>302</v>
      </c>
      <c r="C8413">
        <f>-70.18744446 / 41.71642005</f>
        <v>-1.6824896377943148</v>
      </c>
      <c r="D8413" t="s">
        <v>303</v>
      </c>
      <c r="E8413" t="s">
        <v>70</v>
      </c>
      <c r="F8413" s="1">
        <v>41158</v>
      </c>
      <c r="G8413">
        <v>7</v>
      </c>
      <c r="O8413">
        <v>0.95</v>
      </c>
      <c r="P8413" t="s">
        <v>71</v>
      </c>
      <c r="Q8413">
        <v>22.1</v>
      </c>
      <c r="R8413" t="s">
        <v>71</v>
      </c>
    </row>
    <row r="8414" spans="1:46" x14ac:dyDescent="0.2">
      <c r="A8414" t="s">
        <v>301</v>
      </c>
      <c r="B8414" t="s">
        <v>302</v>
      </c>
      <c r="C8414">
        <f>-70.18744446 / 41.71642005</f>
        <v>-1.6824896377943148</v>
      </c>
      <c r="D8414" t="s">
        <v>303</v>
      </c>
      <c r="E8414" t="s">
        <v>70</v>
      </c>
      <c r="F8414" s="1">
        <v>41158</v>
      </c>
      <c r="G8414">
        <v>7.2</v>
      </c>
      <c r="K8414">
        <v>17.16</v>
      </c>
      <c r="L8414" t="s">
        <v>71</v>
      </c>
      <c r="O8414">
        <v>0.3</v>
      </c>
      <c r="P8414" t="s">
        <v>71</v>
      </c>
      <c r="Q8414">
        <v>21.3</v>
      </c>
      <c r="R8414" t="s">
        <v>71</v>
      </c>
      <c r="S8414">
        <v>0.98</v>
      </c>
      <c r="T8414" t="s">
        <v>71</v>
      </c>
      <c r="U8414">
        <v>30.35</v>
      </c>
      <c r="V8414" t="s">
        <v>71</v>
      </c>
      <c r="W8414">
        <v>23</v>
      </c>
      <c r="X8414" t="s">
        <v>71</v>
      </c>
      <c r="Y8414">
        <v>53.36</v>
      </c>
      <c r="AA8414">
        <v>58.49</v>
      </c>
      <c r="AE8414">
        <v>2.8</v>
      </c>
      <c r="AF8414" t="s">
        <v>71</v>
      </c>
      <c r="AG8414">
        <v>5.41</v>
      </c>
      <c r="AH8414" t="s">
        <v>71</v>
      </c>
      <c r="AS8414">
        <v>8.5299999999999994</v>
      </c>
      <c r="AT8414" t="s">
        <v>71</v>
      </c>
    </row>
    <row r="8415" spans="1:46" x14ac:dyDescent="0.2">
      <c r="A8415" t="s">
        <v>301</v>
      </c>
      <c r="B8415" t="s">
        <v>302</v>
      </c>
      <c r="C8415">
        <f>-70.18744446 / 41.71642005</f>
        <v>-1.6824896377943148</v>
      </c>
      <c r="D8415" t="s">
        <v>303</v>
      </c>
      <c r="E8415" t="s">
        <v>70</v>
      </c>
      <c r="F8415" s="1">
        <v>41512</v>
      </c>
      <c r="G8415">
        <v>0.5</v>
      </c>
      <c r="I8415">
        <v>8.75</v>
      </c>
      <c r="J8415" t="s">
        <v>71</v>
      </c>
      <c r="K8415">
        <v>0.94</v>
      </c>
      <c r="L8415" t="s">
        <v>71</v>
      </c>
      <c r="M8415">
        <v>4.8499999999999996</v>
      </c>
      <c r="N8415" t="s">
        <v>71</v>
      </c>
      <c r="O8415">
        <v>7.57</v>
      </c>
      <c r="P8415" t="s">
        <v>71</v>
      </c>
      <c r="Q8415">
        <v>24.8</v>
      </c>
      <c r="R8415" t="s">
        <v>71</v>
      </c>
      <c r="S8415">
        <v>0.24</v>
      </c>
      <c r="T8415" t="s">
        <v>71</v>
      </c>
      <c r="U8415">
        <v>7.43</v>
      </c>
      <c r="V8415" t="s">
        <v>71</v>
      </c>
      <c r="W8415">
        <v>12.49</v>
      </c>
      <c r="X8415" t="s">
        <v>71</v>
      </c>
      <c r="Y8415">
        <v>33.07</v>
      </c>
      <c r="AA8415">
        <v>29.99</v>
      </c>
      <c r="AC8415">
        <v>37.25</v>
      </c>
      <c r="AE8415">
        <v>4</v>
      </c>
      <c r="AF8415" t="s">
        <v>71</v>
      </c>
      <c r="AG8415">
        <v>6.6</v>
      </c>
      <c r="AH8415" t="s">
        <v>71</v>
      </c>
      <c r="AS8415">
        <v>0.11</v>
      </c>
      <c r="AT8415" t="s">
        <v>71</v>
      </c>
    </row>
    <row r="8416" spans="1:46" x14ac:dyDescent="0.2">
      <c r="A8416" t="s">
        <v>301</v>
      </c>
      <c r="B8416" t="s">
        <v>302</v>
      </c>
      <c r="C8416">
        <f>-70.18744446 / 41.71642005</f>
        <v>-1.6824896377943148</v>
      </c>
      <c r="D8416" t="s">
        <v>303</v>
      </c>
      <c r="E8416" t="s">
        <v>70</v>
      </c>
      <c r="F8416" s="1">
        <v>41512</v>
      </c>
      <c r="G8416">
        <v>1</v>
      </c>
      <c r="O8416">
        <v>7.39</v>
      </c>
      <c r="P8416" t="s">
        <v>71</v>
      </c>
      <c r="Q8416">
        <v>24.8</v>
      </c>
      <c r="R8416" t="s">
        <v>71</v>
      </c>
    </row>
    <row r="8417" spans="1:46" x14ac:dyDescent="0.2">
      <c r="A8417" t="s">
        <v>301</v>
      </c>
      <c r="B8417" t="s">
        <v>302</v>
      </c>
      <c r="C8417">
        <f>-70.18744446 / 41.71642005</f>
        <v>-1.6824896377943148</v>
      </c>
      <c r="D8417" t="s">
        <v>303</v>
      </c>
      <c r="E8417" t="s">
        <v>70</v>
      </c>
      <c r="F8417" s="1">
        <v>41512</v>
      </c>
      <c r="G8417">
        <v>2</v>
      </c>
      <c r="O8417">
        <v>7.49</v>
      </c>
      <c r="P8417" t="s">
        <v>71</v>
      </c>
      <c r="Q8417">
        <v>24.7</v>
      </c>
      <c r="R8417" t="s">
        <v>71</v>
      </c>
    </row>
    <row r="8418" spans="1:46" x14ac:dyDescent="0.2">
      <c r="A8418" t="s">
        <v>301</v>
      </c>
      <c r="B8418" t="s">
        <v>302</v>
      </c>
      <c r="C8418">
        <f>-70.18744446 / 41.71642005</f>
        <v>-1.6824896377943148</v>
      </c>
      <c r="D8418" t="s">
        <v>303</v>
      </c>
      <c r="E8418" t="s">
        <v>70</v>
      </c>
      <c r="F8418" s="1">
        <v>41512</v>
      </c>
      <c r="G8418">
        <v>3</v>
      </c>
      <c r="O8418">
        <v>7.38</v>
      </c>
      <c r="P8418" t="s">
        <v>71</v>
      </c>
      <c r="Q8418">
        <v>24.7</v>
      </c>
      <c r="R8418" t="s">
        <v>71</v>
      </c>
    </row>
    <row r="8419" spans="1:46" x14ac:dyDescent="0.2">
      <c r="A8419" t="s">
        <v>301</v>
      </c>
      <c r="B8419" t="s">
        <v>302</v>
      </c>
      <c r="C8419">
        <f>-70.18744446 / 41.71642005</f>
        <v>-1.6824896377943148</v>
      </c>
      <c r="D8419" t="s">
        <v>303</v>
      </c>
      <c r="E8419" t="s">
        <v>70</v>
      </c>
      <c r="F8419" s="1">
        <v>41512</v>
      </c>
      <c r="G8419">
        <v>4</v>
      </c>
      <c r="O8419">
        <v>7.24</v>
      </c>
      <c r="P8419" t="s">
        <v>71</v>
      </c>
      <c r="Q8419">
        <v>24.6</v>
      </c>
      <c r="R8419" t="s">
        <v>71</v>
      </c>
    </row>
    <row r="8420" spans="1:46" x14ac:dyDescent="0.2">
      <c r="A8420" t="s">
        <v>301</v>
      </c>
      <c r="B8420" t="s">
        <v>302</v>
      </c>
      <c r="C8420">
        <f>-70.18744446 / 41.71642005</f>
        <v>-1.6824896377943148</v>
      </c>
      <c r="D8420" t="s">
        <v>303</v>
      </c>
      <c r="E8420" t="s">
        <v>70</v>
      </c>
      <c r="F8420" s="1">
        <v>41512</v>
      </c>
      <c r="G8420">
        <v>5</v>
      </c>
      <c r="O8420">
        <v>7.11</v>
      </c>
      <c r="P8420" t="s">
        <v>71</v>
      </c>
      <c r="Q8420">
        <v>24</v>
      </c>
      <c r="R8420" t="s">
        <v>71</v>
      </c>
    </row>
    <row r="8421" spans="1:46" x14ac:dyDescent="0.2">
      <c r="A8421" t="s">
        <v>301</v>
      </c>
      <c r="B8421" t="s">
        <v>302</v>
      </c>
      <c r="C8421">
        <f>-70.18744446 / 41.71642005</f>
        <v>-1.6824896377943148</v>
      </c>
      <c r="D8421" t="s">
        <v>303</v>
      </c>
      <c r="E8421" t="s">
        <v>70</v>
      </c>
      <c r="F8421" s="1">
        <v>41512</v>
      </c>
      <c r="G8421">
        <v>6</v>
      </c>
      <c r="O8421">
        <v>5.14</v>
      </c>
      <c r="P8421" t="s">
        <v>71</v>
      </c>
      <c r="Q8421">
        <v>19.2</v>
      </c>
      <c r="R8421" t="s">
        <v>71</v>
      </c>
    </row>
    <row r="8422" spans="1:46" x14ac:dyDescent="0.2">
      <c r="A8422" t="s">
        <v>301</v>
      </c>
      <c r="B8422" t="s">
        <v>302</v>
      </c>
      <c r="C8422">
        <f>-70.18744446 / 41.71642005</f>
        <v>-1.6824896377943148</v>
      </c>
      <c r="D8422" t="s">
        <v>303</v>
      </c>
      <c r="E8422" t="s">
        <v>70</v>
      </c>
      <c r="F8422" s="1">
        <v>41512</v>
      </c>
      <c r="G8422">
        <v>7</v>
      </c>
      <c r="O8422">
        <v>7.56</v>
      </c>
      <c r="P8422" t="s">
        <v>71</v>
      </c>
      <c r="Q8422">
        <v>19.3</v>
      </c>
      <c r="R8422" t="s">
        <v>71</v>
      </c>
    </row>
    <row r="8423" spans="1:46" x14ac:dyDescent="0.2">
      <c r="A8423" t="s">
        <v>301</v>
      </c>
      <c r="B8423" t="s">
        <v>302</v>
      </c>
      <c r="C8423">
        <f>-70.18744446 / 41.71642005</f>
        <v>-1.6824896377943148</v>
      </c>
      <c r="D8423" t="s">
        <v>303</v>
      </c>
      <c r="E8423" t="s">
        <v>70</v>
      </c>
      <c r="F8423" s="1">
        <v>41512</v>
      </c>
      <c r="G8423">
        <v>7.75</v>
      </c>
      <c r="K8423">
        <v>6.93</v>
      </c>
      <c r="L8423" t="s">
        <v>71</v>
      </c>
      <c r="O8423">
        <v>0.45</v>
      </c>
      <c r="P8423" t="s">
        <v>71</v>
      </c>
      <c r="Q8423">
        <v>18.2</v>
      </c>
      <c r="R8423" t="s">
        <v>71</v>
      </c>
      <c r="S8423">
        <v>0.25</v>
      </c>
      <c r="T8423" t="s">
        <v>71</v>
      </c>
      <c r="U8423">
        <v>7.74</v>
      </c>
      <c r="V8423" t="s">
        <v>71</v>
      </c>
      <c r="W8423">
        <v>17.399999999999999</v>
      </c>
      <c r="X8423" t="s">
        <v>71</v>
      </c>
      <c r="Y8423">
        <v>33.659999999999997</v>
      </c>
      <c r="AA8423">
        <v>49.59</v>
      </c>
      <c r="AE8423">
        <v>4.8</v>
      </c>
      <c r="AF8423" t="s">
        <v>71</v>
      </c>
      <c r="AG8423">
        <v>5.9</v>
      </c>
      <c r="AH8423" t="s">
        <v>71</v>
      </c>
      <c r="AS8423">
        <v>3.33</v>
      </c>
      <c r="AT8423" t="s">
        <v>71</v>
      </c>
    </row>
    <row r="8424" spans="1:46" x14ac:dyDescent="0.2">
      <c r="A8424" t="s">
        <v>301</v>
      </c>
      <c r="B8424" t="s">
        <v>302</v>
      </c>
      <c r="C8424">
        <f>-70.18744446 / 41.71642005</f>
        <v>-1.6824896377943148</v>
      </c>
      <c r="D8424" t="s">
        <v>303</v>
      </c>
      <c r="E8424" t="s">
        <v>70</v>
      </c>
      <c r="F8424" s="1">
        <v>41876</v>
      </c>
      <c r="G8424">
        <v>0.5</v>
      </c>
      <c r="I8424">
        <v>8.4</v>
      </c>
      <c r="J8424" t="s">
        <v>71</v>
      </c>
      <c r="K8424">
        <v>3.64</v>
      </c>
      <c r="L8424" t="s">
        <v>71</v>
      </c>
      <c r="M8424">
        <v>4.18</v>
      </c>
      <c r="N8424" t="s">
        <v>71</v>
      </c>
      <c r="O8424">
        <v>7.78</v>
      </c>
      <c r="P8424" t="s">
        <v>71</v>
      </c>
      <c r="Q8424">
        <v>24.8</v>
      </c>
      <c r="R8424" t="s">
        <v>71</v>
      </c>
      <c r="S8424">
        <v>0.33</v>
      </c>
      <c r="T8424" t="s">
        <v>71</v>
      </c>
      <c r="U8424">
        <v>10.220000000000001</v>
      </c>
      <c r="V8424" t="s">
        <v>71</v>
      </c>
      <c r="W8424">
        <v>14.23</v>
      </c>
      <c r="X8424" t="s">
        <v>71</v>
      </c>
      <c r="Y8424">
        <v>37.67</v>
      </c>
      <c r="AA8424">
        <v>43.27</v>
      </c>
      <c r="AC8424">
        <v>39.39</v>
      </c>
      <c r="AE8424">
        <v>1.6</v>
      </c>
      <c r="AF8424" t="s">
        <v>71</v>
      </c>
      <c r="AG8424">
        <v>6</v>
      </c>
      <c r="AH8424" t="s">
        <v>71</v>
      </c>
      <c r="AS8424">
        <v>2.13</v>
      </c>
      <c r="AT8424" t="s">
        <v>71</v>
      </c>
    </row>
    <row r="8425" spans="1:46" x14ac:dyDescent="0.2">
      <c r="A8425" t="s">
        <v>301</v>
      </c>
      <c r="B8425" t="s">
        <v>302</v>
      </c>
      <c r="C8425">
        <f>-70.18744446 / 41.71642005</f>
        <v>-1.6824896377943148</v>
      </c>
      <c r="D8425" t="s">
        <v>303</v>
      </c>
      <c r="E8425" t="s">
        <v>70</v>
      </c>
      <c r="F8425" s="1">
        <v>41876</v>
      </c>
      <c r="G8425">
        <v>1</v>
      </c>
      <c r="K8425" t="s">
        <v>173</v>
      </c>
      <c r="L8425" t="s">
        <v>150</v>
      </c>
      <c r="O8425">
        <v>7.89</v>
      </c>
      <c r="P8425" t="s">
        <v>71</v>
      </c>
      <c r="Q8425">
        <v>24.5</v>
      </c>
      <c r="R8425" t="s">
        <v>71</v>
      </c>
      <c r="S8425" t="s">
        <v>173</v>
      </c>
      <c r="T8425" t="s">
        <v>150</v>
      </c>
      <c r="W8425" t="s">
        <v>173</v>
      </c>
      <c r="X8425" t="s">
        <v>150</v>
      </c>
      <c r="AE8425" t="s">
        <v>173</v>
      </c>
      <c r="AF8425" t="s">
        <v>150</v>
      </c>
      <c r="AG8425" t="s">
        <v>173</v>
      </c>
      <c r="AH8425" t="s">
        <v>150</v>
      </c>
      <c r="AS8425" t="s">
        <v>173</v>
      </c>
      <c r="AT8425" t="s">
        <v>150</v>
      </c>
    </row>
    <row r="8426" spans="1:46" x14ac:dyDescent="0.2">
      <c r="A8426" t="s">
        <v>301</v>
      </c>
      <c r="B8426" t="s">
        <v>302</v>
      </c>
      <c r="C8426">
        <f>-70.18744446 / 41.71642005</f>
        <v>-1.6824896377943148</v>
      </c>
      <c r="D8426" t="s">
        <v>303</v>
      </c>
      <c r="E8426" t="s">
        <v>70</v>
      </c>
      <c r="F8426" s="1">
        <v>41876</v>
      </c>
      <c r="G8426">
        <v>2</v>
      </c>
      <c r="K8426" t="s">
        <v>173</v>
      </c>
      <c r="L8426" t="s">
        <v>150</v>
      </c>
      <c r="O8426">
        <v>7.9</v>
      </c>
      <c r="P8426" t="s">
        <v>71</v>
      </c>
      <c r="Q8426">
        <v>24.4</v>
      </c>
      <c r="R8426" t="s">
        <v>71</v>
      </c>
      <c r="S8426" t="s">
        <v>173</v>
      </c>
      <c r="T8426" t="s">
        <v>150</v>
      </c>
      <c r="W8426" t="s">
        <v>173</v>
      </c>
      <c r="X8426" t="s">
        <v>150</v>
      </c>
      <c r="AE8426" t="s">
        <v>173</v>
      </c>
      <c r="AF8426" t="s">
        <v>150</v>
      </c>
      <c r="AG8426" t="s">
        <v>173</v>
      </c>
      <c r="AH8426" t="s">
        <v>150</v>
      </c>
      <c r="AS8426" t="s">
        <v>173</v>
      </c>
      <c r="AT8426" t="s">
        <v>150</v>
      </c>
    </row>
    <row r="8427" spans="1:46" x14ac:dyDescent="0.2">
      <c r="A8427" t="s">
        <v>301</v>
      </c>
      <c r="B8427" t="s">
        <v>302</v>
      </c>
      <c r="C8427">
        <f>-70.18744446 / 41.71642005</f>
        <v>-1.6824896377943148</v>
      </c>
      <c r="D8427" t="s">
        <v>303</v>
      </c>
      <c r="E8427" t="s">
        <v>70</v>
      </c>
      <c r="F8427" s="1">
        <v>41876</v>
      </c>
      <c r="G8427">
        <v>3</v>
      </c>
      <c r="K8427">
        <v>4.91</v>
      </c>
      <c r="L8427" t="s">
        <v>71</v>
      </c>
      <c r="O8427">
        <v>7.87</v>
      </c>
      <c r="P8427" t="s">
        <v>71</v>
      </c>
      <c r="Q8427">
        <v>24.4</v>
      </c>
      <c r="R8427" t="s">
        <v>71</v>
      </c>
      <c r="S8427">
        <v>0.4</v>
      </c>
      <c r="T8427" t="s">
        <v>71</v>
      </c>
      <c r="U8427">
        <v>12.39</v>
      </c>
      <c r="V8427" t="s">
        <v>71</v>
      </c>
      <c r="W8427" t="s">
        <v>173</v>
      </c>
      <c r="X8427" t="s">
        <v>150</v>
      </c>
      <c r="Y8427">
        <v>40.44</v>
      </c>
      <c r="AA8427">
        <v>46.21</v>
      </c>
      <c r="AE8427">
        <v>1.3</v>
      </c>
      <c r="AF8427" t="s">
        <v>71</v>
      </c>
      <c r="AG8427">
        <v>5.78</v>
      </c>
      <c r="AH8427" t="s">
        <v>71</v>
      </c>
      <c r="AS8427">
        <v>2.4300000000000002</v>
      </c>
      <c r="AT8427" t="s">
        <v>71</v>
      </c>
    </row>
    <row r="8428" spans="1:46" x14ac:dyDescent="0.2">
      <c r="A8428" t="s">
        <v>301</v>
      </c>
      <c r="B8428" t="s">
        <v>302</v>
      </c>
      <c r="C8428">
        <f>-70.18744446 / 41.71642005</f>
        <v>-1.6824896377943148</v>
      </c>
      <c r="D8428" t="s">
        <v>303</v>
      </c>
      <c r="E8428" t="s">
        <v>70</v>
      </c>
      <c r="F8428" s="1">
        <v>41876</v>
      </c>
      <c r="G8428">
        <v>4</v>
      </c>
      <c r="K8428" t="s">
        <v>173</v>
      </c>
      <c r="L8428" t="s">
        <v>150</v>
      </c>
      <c r="O8428">
        <v>7.85</v>
      </c>
      <c r="P8428" t="s">
        <v>71</v>
      </c>
      <c r="Q8428">
        <v>24.4</v>
      </c>
      <c r="R8428" t="s">
        <v>71</v>
      </c>
      <c r="S8428" t="s">
        <v>173</v>
      </c>
      <c r="T8428" t="s">
        <v>150</v>
      </c>
      <c r="W8428" t="s">
        <v>173</v>
      </c>
      <c r="X8428" t="s">
        <v>150</v>
      </c>
      <c r="AE8428" t="s">
        <v>173</v>
      </c>
      <c r="AF8428" t="s">
        <v>150</v>
      </c>
      <c r="AG8428" t="s">
        <v>173</v>
      </c>
      <c r="AH8428" t="s">
        <v>150</v>
      </c>
      <c r="AS8428" t="s">
        <v>173</v>
      </c>
      <c r="AT8428" t="s">
        <v>150</v>
      </c>
    </row>
    <row r="8429" spans="1:46" x14ac:dyDescent="0.2">
      <c r="A8429" t="s">
        <v>301</v>
      </c>
      <c r="B8429" t="s">
        <v>302</v>
      </c>
      <c r="C8429">
        <f>-70.18744446 / 41.71642005</f>
        <v>-1.6824896377943148</v>
      </c>
      <c r="D8429" t="s">
        <v>303</v>
      </c>
      <c r="E8429" t="s">
        <v>70</v>
      </c>
      <c r="F8429" s="1">
        <v>41876</v>
      </c>
      <c r="G8429">
        <v>5</v>
      </c>
      <c r="K8429" t="s">
        <v>173</v>
      </c>
      <c r="L8429" t="s">
        <v>150</v>
      </c>
      <c r="O8429">
        <v>7.63</v>
      </c>
      <c r="P8429" t="s">
        <v>71</v>
      </c>
      <c r="Q8429">
        <v>24.3</v>
      </c>
      <c r="R8429" t="s">
        <v>71</v>
      </c>
      <c r="S8429" t="s">
        <v>173</v>
      </c>
      <c r="T8429" t="s">
        <v>150</v>
      </c>
      <c r="W8429" t="s">
        <v>173</v>
      </c>
      <c r="X8429" t="s">
        <v>150</v>
      </c>
      <c r="AE8429" t="s">
        <v>173</v>
      </c>
      <c r="AF8429" t="s">
        <v>150</v>
      </c>
      <c r="AG8429" t="s">
        <v>173</v>
      </c>
      <c r="AH8429" t="s">
        <v>150</v>
      </c>
      <c r="AS8429" t="s">
        <v>173</v>
      </c>
      <c r="AT8429" t="s">
        <v>150</v>
      </c>
    </row>
    <row r="8430" spans="1:46" x14ac:dyDescent="0.2">
      <c r="A8430" t="s">
        <v>301</v>
      </c>
      <c r="B8430" t="s">
        <v>302</v>
      </c>
      <c r="C8430">
        <f>-70.18744446 / 41.71642005</f>
        <v>-1.6824896377943148</v>
      </c>
      <c r="D8430" t="s">
        <v>303</v>
      </c>
      <c r="E8430" t="s">
        <v>70</v>
      </c>
      <c r="F8430" s="1">
        <v>41876</v>
      </c>
      <c r="G8430">
        <v>5.3</v>
      </c>
      <c r="K8430">
        <v>9.01</v>
      </c>
      <c r="L8430" t="s">
        <v>71</v>
      </c>
      <c r="S8430">
        <v>0.46</v>
      </c>
      <c r="T8430" t="s">
        <v>71</v>
      </c>
      <c r="U8430">
        <v>14.25</v>
      </c>
      <c r="V8430" t="s">
        <v>71</v>
      </c>
      <c r="W8430">
        <v>13.87</v>
      </c>
      <c r="X8430" t="s">
        <v>71</v>
      </c>
      <c r="Y8430">
        <v>42.46</v>
      </c>
      <c r="AA8430">
        <v>52.17</v>
      </c>
      <c r="AE8430">
        <v>1.1000000000000001</v>
      </c>
      <c r="AF8430" t="s">
        <v>71</v>
      </c>
      <c r="AG8430">
        <v>5.5</v>
      </c>
      <c r="AH8430" t="s">
        <v>71</v>
      </c>
      <c r="AS8430">
        <v>2.72</v>
      </c>
      <c r="AT8430" t="s">
        <v>71</v>
      </c>
    </row>
    <row r="8431" spans="1:46" x14ac:dyDescent="0.2">
      <c r="A8431" t="s">
        <v>301</v>
      </c>
      <c r="B8431" t="s">
        <v>302</v>
      </c>
      <c r="C8431">
        <f>-70.18744446 / 41.71642005</f>
        <v>-1.6824896377943148</v>
      </c>
      <c r="D8431" t="s">
        <v>303</v>
      </c>
      <c r="E8431" t="s">
        <v>70</v>
      </c>
      <c r="F8431" s="1">
        <v>41876</v>
      </c>
      <c r="G8431">
        <v>6</v>
      </c>
      <c r="K8431" t="s">
        <v>173</v>
      </c>
      <c r="L8431" t="s">
        <v>150</v>
      </c>
      <c r="O8431">
        <v>7.6</v>
      </c>
      <c r="P8431" t="s">
        <v>71</v>
      </c>
      <c r="Q8431">
        <v>24.3</v>
      </c>
      <c r="R8431" t="s">
        <v>71</v>
      </c>
      <c r="S8431" t="s">
        <v>173</v>
      </c>
      <c r="T8431" t="s">
        <v>150</v>
      </c>
      <c r="W8431" t="s">
        <v>173</v>
      </c>
      <c r="X8431" t="s">
        <v>150</v>
      </c>
      <c r="AE8431" t="s">
        <v>173</v>
      </c>
      <c r="AF8431" t="s">
        <v>150</v>
      </c>
      <c r="AG8431" t="s">
        <v>173</v>
      </c>
      <c r="AH8431" t="s">
        <v>150</v>
      </c>
      <c r="AS8431" t="s">
        <v>173</v>
      </c>
      <c r="AT8431" t="s">
        <v>150</v>
      </c>
    </row>
    <row r="8432" spans="1:46" x14ac:dyDescent="0.2">
      <c r="A8432" t="s">
        <v>301</v>
      </c>
      <c r="B8432" t="s">
        <v>302</v>
      </c>
      <c r="C8432">
        <f>-70.18744446 / 41.71642005</f>
        <v>-1.6824896377943148</v>
      </c>
      <c r="D8432" t="s">
        <v>303</v>
      </c>
      <c r="E8432" t="s">
        <v>70</v>
      </c>
      <c r="F8432" s="1">
        <v>41876</v>
      </c>
      <c r="G8432">
        <v>7</v>
      </c>
      <c r="K8432" t="s">
        <v>173</v>
      </c>
      <c r="L8432" t="s">
        <v>150</v>
      </c>
      <c r="O8432">
        <v>7.19</v>
      </c>
      <c r="P8432" t="s">
        <v>71</v>
      </c>
      <c r="Q8432">
        <v>24.2</v>
      </c>
      <c r="R8432" t="s">
        <v>71</v>
      </c>
      <c r="S8432" t="s">
        <v>173</v>
      </c>
      <c r="T8432" t="s">
        <v>150</v>
      </c>
      <c r="W8432" t="s">
        <v>173</v>
      </c>
      <c r="X8432" t="s">
        <v>150</v>
      </c>
      <c r="AE8432" t="s">
        <v>173</v>
      </c>
      <c r="AF8432" t="s">
        <v>150</v>
      </c>
      <c r="AG8432" t="s">
        <v>173</v>
      </c>
      <c r="AH8432" t="s">
        <v>150</v>
      </c>
      <c r="AS8432" t="s">
        <v>173</v>
      </c>
      <c r="AT8432" t="s">
        <v>150</v>
      </c>
    </row>
    <row r="8433" spans="1:58" x14ac:dyDescent="0.2">
      <c r="A8433" t="s">
        <v>301</v>
      </c>
      <c r="B8433" t="s">
        <v>302</v>
      </c>
      <c r="C8433">
        <f>-70.18744446 / 41.71642005</f>
        <v>-1.6824896377943148</v>
      </c>
      <c r="D8433" t="s">
        <v>303</v>
      </c>
      <c r="E8433" t="s">
        <v>70</v>
      </c>
      <c r="F8433" s="1">
        <v>41876</v>
      </c>
      <c r="G8433">
        <v>8</v>
      </c>
      <c r="K8433" t="s">
        <v>173</v>
      </c>
      <c r="L8433" t="s">
        <v>150</v>
      </c>
      <c r="O8433">
        <v>4.5999999999999996</v>
      </c>
      <c r="P8433" t="s">
        <v>71</v>
      </c>
      <c r="Q8433">
        <v>24</v>
      </c>
      <c r="R8433" t="s">
        <v>71</v>
      </c>
      <c r="S8433" t="s">
        <v>173</v>
      </c>
      <c r="T8433" t="s">
        <v>150</v>
      </c>
      <c r="W8433">
        <v>16.14</v>
      </c>
      <c r="X8433" t="s">
        <v>71</v>
      </c>
      <c r="AE8433" t="s">
        <v>173</v>
      </c>
      <c r="AF8433" t="s">
        <v>150</v>
      </c>
      <c r="AG8433" t="s">
        <v>173</v>
      </c>
      <c r="AH8433" t="s">
        <v>150</v>
      </c>
      <c r="AS8433" t="s">
        <v>173</v>
      </c>
      <c r="AT8433" t="s">
        <v>150</v>
      </c>
    </row>
    <row r="8434" spans="1:58" x14ac:dyDescent="0.2">
      <c r="A8434" t="s">
        <v>301</v>
      </c>
      <c r="B8434" t="s">
        <v>302</v>
      </c>
      <c r="C8434">
        <f>-70.18744446 / 41.71642005</f>
        <v>-1.6824896377943148</v>
      </c>
      <c r="D8434" t="s">
        <v>303</v>
      </c>
      <c r="E8434" t="s">
        <v>70</v>
      </c>
      <c r="F8434" s="1">
        <v>42240</v>
      </c>
      <c r="G8434">
        <v>0.5</v>
      </c>
      <c r="I8434">
        <v>8.6999999999999993</v>
      </c>
      <c r="J8434" t="s">
        <v>150</v>
      </c>
      <c r="K8434">
        <v>1.04</v>
      </c>
      <c r="L8434" t="s">
        <v>150</v>
      </c>
      <c r="M8434">
        <v>7</v>
      </c>
      <c r="N8434" t="s">
        <v>150</v>
      </c>
      <c r="O8434">
        <v>7.1</v>
      </c>
      <c r="P8434" t="s">
        <v>150</v>
      </c>
      <c r="Q8434">
        <v>27.4</v>
      </c>
      <c r="R8434" t="s">
        <v>150</v>
      </c>
      <c r="S8434">
        <v>0.28000000000000003</v>
      </c>
      <c r="T8434" t="s">
        <v>150</v>
      </c>
      <c r="U8434">
        <v>8.67</v>
      </c>
      <c r="V8434" t="s">
        <v>150</v>
      </c>
      <c r="W8434">
        <v>10.56</v>
      </c>
      <c r="X8434" t="s">
        <v>150</v>
      </c>
      <c r="Y8434">
        <v>35.299999999999997</v>
      </c>
      <c r="AA8434">
        <v>30.98</v>
      </c>
      <c r="AC8434">
        <v>31.96</v>
      </c>
      <c r="AE8434">
        <v>1.1000000000000001</v>
      </c>
      <c r="AF8434" t="s">
        <v>150</v>
      </c>
      <c r="AG8434">
        <v>5.3</v>
      </c>
      <c r="AH8434" t="s">
        <v>150</v>
      </c>
      <c r="AS8434">
        <v>0</v>
      </c>
      <c r="AT8434" t="s">
        <v>150</v>
      </c>
    </row>
    <row r="8435" spans="1:58" x14ac:dyDescent="0.2">
      <c r="A8435" t="s">
        <v>301</v>
      </c>
      <c r="B8435" t="s">
        <v>302</v>
      </c>
      <c r="C8435">
        <f>-70.18744446 / 41.71642005</f>
        <v>-1.6824896377943148</v>
      </c>
      <c r="D8435" t="s">
        <v>303</v>
      </c>
      <c r="E8435" t="s">
        <v>70</v>
      </c>
      <c r="F8435" s="1">
        <v>42240</v>
      </c>
      <c r="G8435">
        <v>1</v>
      </c>
      <c r="K8435" t="s">
        <v>173</v>
      </c>
      <c r="L8435" t="s">
        <v>150</v>
      </c>
      <c r="O8435">
        <v>7.08</v>
      </c>
      <c r="P8435" t="s">
        <v>150</v>
      </c>
      <c r="Q8435">
        <v>27.4</v>
      </c>
      <c r="R8435" t="s">
        <v>150</v>
      </c>
      <c r="S8435" t="s">
        <v>173</v>
      </c>
      <c r="T8435" t="s">
        <v>150</v>
      </c>
      <c r="W8435" t="s">
        <v>173</v>
      </c>
      <c r="X8435" t="s">
        <v>150</v>
      </c>
      <c r="AE8435" t="s">
        <v>173</v>
      </c>
      <c r="AF8435" t="s">
        <v>150</v>
      </c>
      <c r="AG8435" t="s">
        <v>173</v>
      </c>
      <c r="AH8435" t="s">
        <v>150</v>
      </c>
      <c r="AS8435" t="s">
        <v>173</v>
      </c>
      <c r="AT8435" t="s">
        <v>150</v>
      </c>
    </row>
    <row r="8436" spans="1:58" x14ac:dyDescent="0.2">
      <c r="A8436" t="s">
        <v>301</v>
      </c>
      <c r="B8436" t="s">
        <v>302</v>
      </c>
      <c r="C8436">
        <f>-70.18744446 / 41.71642005</f>
        <v>-1.6824896377943148</v>
      </c>
      <c r="D8436" t="s">
        <v>303</v>
      </c>
      <c r="E8436" t="s">
        <v>70</v>
      </c>
      <c r="F8436" s="1">
        <v>42240</v>
      </c>
      <c r="G8436">
        <v>2</v>
      </c>
      <c r="K8436" t="s">
        <v>173</v>
      </c>
      <c r="L8436" t="s">
        <v>150</v>
      </c>
      <c r="O8436">
        <v>7.12</v>
      </c>
      <c r="P8436" t="s">
        <v>150</v>
      </c>
      <c r="Q8436">
        <v>27.4</v>
      </c>
      <c r="R8436" t="s">
        <v>150</v>
      </c>
      <c r="S8436" t="s">
        <v>173</v>
      </c>
      <c r="T8436" t="s">
        <v>150</v>
      </c>
      <c r="W8436" t="s">
        <v>173</v>
      </c>
      <c r="X8436" t="s">
        <v>150</v>
      </c>
      <c r="AE8436" t="s">
        <v>173</v>
      </c>
      <c r="AF8436" t="s">
        <v>150</v>
      </c>
      <c r="AG8436" t="s">
        <v>173</v>
      </c>
      <c r="AH8436" t="s">
        <v>150</v>
      </c>
      <c r="AS8436" t="s">
        <v>173</v>
      </c>
      <c r="AT8436" t="s">
        <v>150</v>
      </c>
    </row>
    <row r="8437" spans="1:58" x14ac:dyDescent="0.2">
      <c r="A8437" t="s">
        <v>301</v>
      </c>
      <c r="B8437" t="s">
        <v>302</v>
      </c>
      <c r="C8437">
        <f>-70.18744446 / 41.71642005</f>
        <v>-1.6824896377943148</v>
      </c>
      <c r="D8437" t="s">
        <v>303</v>
      </c>
      <c r="E8437" t="s">
        <v>70</v>
      </c>
      <c r="F8437" s="1">
        <v>42240</v>
      </c>
      <c r="G8437">
        <v>3</v>
      </c>
      <c r="K8437" t="s">
        <v>173</v>
      </c>
      <c r="L8437" t="s">
        <v>150</v>
      </c>
      <c r="O8437">
        <v>7.1</v>
      </c>
      <c r="P8437" t="s">
        <v>150</v>
      </c>
      <c r="Q8437">
        <v>27.4</v>
      </c>
      <c r="R8437" t="s">
        <v>150</v>
      </c>
      <c r="S8437" t="s">
        <v>173</v>
      </c>
      <c r="T8437" t="s">
        <v>150</v>
      </c>
      <c r="W8437" t="s">
        <v>173</v>
      </c>
      <c r="X8437" t="s">
        <v>150</v>
      </c>
      <c r="AE8437" t="s">
        <v>173</v>
      </c>
      <c r="AF8437" t="s">
        <v>150</v>
      </c>
      <c r="AG8437" t="s">
        <v>173</v>
      </c>
      <c r="AH8437" t="s">
        <v>150</v>
      </c>
      <c r="AS8437" t="s">
        <v>173</v>
      </c>
      <c r="AT8437" t="s">
        <v>150</v>
      </c>
    </row>
    <row r="8438" spans="1:58" x14ac:dyDescent="0.2">
      <c r="A8438" t="s">
        <v>301</v>
      </c>
      <c r="B8438" t="s">
        <v>302</v>
      </c>
      <c r="C8438">
        <f>-70.18744446 / 41.71642005</f>
        <v>-1.6824896377943148</v>
      </c>
      <c r="D8438" t="s">
        <v>303</v>
      </c>
      <c r="E8438" t="s">
        <v>70</v>
      </c>
      <c r="F8438" s="1">
        <v>42240</v>
      </c>
      <c r="G8438">
        <v>4</v>
      </c>
      <c r="K8438" t="s">
        <v>173</v>
      </c>
      <c r="L8438" t="s">
        <v>150</v>
      </c>
      <c r="O8438">
        <v>6.8</v>
      </c>
      <c r="P8438" t="s">
        <v>150</v>
      </c>
      <c r="Q8438">
        <v>27.3</v>
      </c>
      <c r="R8438" t="s">
        <v>150</v>
      </c>
      <c r="S8438" t="s">
        <v>173</v>
      </c>
      <c r="T8438" t="s">
        <v>150</v>
      </c>
      <c r="W8438" t="s">
        <v>173</v>
      </c>
      <c r="X8438" t="s">
        <v>150</v>
      </c>
      <c r="AE8438" t="s">
        <v>173</v>
      </c>
      <c r="AF8438" t="s">
        <v>150</v>
      </c>
      <c r="AG8438" t="s">
        <v>173</v>
      </c>
      <c r="AH8438" t="s">
        <v>150</v>
      </c>
      <c r="AS8438" t="s">
        <v>173</v>
      </c>
      <c r="AT8438" t="s">
        <v>150</v>
      </c>
    </row>
    <row r="8439" spans="1:58" x14ac:dyDescent="0.2">
      <c r="A8439" t="s">
        <v>301</v>
      </c>
      <c r="B8439" t="s">
        <v>302</v>
      </c>
      <c r="C8439">
        <f>-70.18744446 / 41.71642005</f>
        <v>-1.6824896377943148</v>
      </c>
      <c r="D8439" t="s">
        <v>303</v>
      </c>
      <c r="E8439" t="s">
        <v>70</v>
      </c>
      <c r="F8439" s="1">
        <v>42240</v>
      </c>
      <c r="G8439">
        <v>5</v>
      </c>
      <c r="K8439" t="s">
        <v>173</v>
      </c>
      <c r="L8439" t="s">
        <v>150</v>
      </c>
      <c r="O8439">
        <v>6.7</v>
      </c>
      <c r="P8439" t="s">
        <v>150</v>
      </c>
      <c r="Q8439">
        <v>27.3</v>
      </c>
      <c r="R8439" t="s">
        <v>150</v>
      </c>
      <c r="S8439" t="s">
        <v>173</v>
      </c>
      <c r="T8439" t="s">
        <v>150</v>
      </c>
      <c r="W8439" t="s">
        <v>173</v>
      </c>
      <c r="X8439" t="s">
        <v>150</v>
      </c>
      <c r="AE8439" t="s">
        <v>173</v>
      </c>
      <c r="AF8439" t="s">
        <v>150</v>
      </c>
      <c r="AG8439" t="s">
        <v>173</v>
      </c>
      <c r="AH8439" t="s">
        <v>150</v>
      </c>
      <c r="AS8439" t="s">
        <v>173</v>
      </c>
      <c r="AT8439" t="s">
        <v>150</v>
      </c>
    </row>
    <row r="8440" spans="1:58" x14ac:dyDescent="0.2">
      <c r="A8440" t="s">
        <v>301</v>
      </c>
      <c r="B8440" t="s">
        <v>302</v>
      </c>
      <c r="C8440">
        <f>-70.18744446 / 41.71642005</f>
        <v>-1.6824896377943148</v>
      </c>
      <c r="D8440" t="s">
        <v>303</v>
      </c>
      <c r="E8440" t="s">
        <v>70</v>
      </c>
      <c r="F8440" s="1">
        <v>42240</v>
      </c>
      <c r="G8440">
        <v>6</v>
      </c>
      <c r="K8440" t="s">
        <v>173</v>
      </c>
      <c r="L8440" t="s">
        <v>150</v>
      </c>
      <c r="O8440">
        <v>6.23</v>
      </c>
      <c r="P8440" t="s">
        <v>150</v>
      </c>
      <c r="Q8440">
        <v>26.7</v>
      </c>
      <c r="R8440" t="s">
        <v>150</v>
      </c>
      <c r="S8440" t="s">
        <v>173</v>
      </c>
      <c r="T8440" t="s">
        <v>150</v>
      </c>
      <c r="W8440" t="s">
        <v>173</v>
      </c>
      <c r="X8440" t="s">
        <v>150</v>
      </c>
      <c r="AE8440" t="s">
        <v>173</v>
      </c>
      <c r="AF8440" t="s">
        <v>150</v>
      </c>
      <c r="AG8440" t="s">
        <v>173</v>
      </c>
      <c r="AH8440" t="s">
        <v>150</v>
      </c>
      <c r="AS8440" t="s">
        <v>173</v>
      </c>
      <c r="AT8440" t="s">
        <v>150</v>
      </c>
    </row>
    <row r="8441" spans="1:58" x14ac:dyDescent="0.2">
      <c r="A8441" t="s">
        <v>301</v>
      </c>
      <c r="B8441" t="s">
        <v>302</v>
      </c>
      <c r="C8441">
        <f>-70.18744446 / 41.71642005</f>
        <v>-1.6824896377943148</v>
      </c>
      <c r="D8441" t="s">
        <v>303</v>
      </c>
      <c r="E8441" t="s">
        <v>70</v>
      </c>
      <c r="F8441" s="1">
        <v>42240</v>
      </c>
      <c r="G8441">
        <v>7</v>
      </c>
      <c r="K8441" t="s">
        <v>173</v>
      </c>
      <c r="L8441" t="s">
        <v>150</v>
      </c>
      <c r="O8441">
        <v>4.99</v>
      </c>
      <c r="P8441" t="s">
        <v>150</v>
      </c>
      <c r="Q8441">
        <v>25.6</v>
      </c>
      <c r="R8441" t="s">
        <v>150</v>
      </c>
      <c r="S8441" t="s">
        <v>173</v>
      </c>
      <c r="T8441" t="s">
        <v>150</v>
      </c>
      <c r="W8441" t="s">
        <v>173</v>
      </c>
      <c r="X8441" t="s">
        <v>150</v>
      </c>
      <c r="AE8441" t="s">
        <v>173</v>
      </c>
      <c r="AF8441" t="s">
        <v>150</v>
      </c>
      <c r="AG8441" t="s">
        <v>173</v>
      </c>
      <c r="AH8441" t="s">
        <v>150</v>
      </c>
      <c r="AS8441" t="s">
        <v>173</v>
      </c>
      <c r="AT8441" t="s">
        <v>150</v>
      </c>
    </row>
    <row r="8442" spans="1:58" x14ac:dyDescent="0.2">
      <c r="A8442" t="s">
        <v>301</v>
      </c>
      <c r="B8442" t="s">
        <v>302</v>
      </c>
      <c r="C8442">
        <f>-70.18744446 / 41.71642005</f>
        <v>-1.6824896377943148</v>
      </c>
      <c r="D8442" t="s">
        <v>303</v>
      </c>
      <c r="E8442" t="s">
        <v>70</v>
      </c>
      <c r="F8442" s="1">
        <v>42240</v>
      </c>
      <c r="G8442">
        <v>7.7</v>
      </c>
      <c r="K8442">
        <v>8.08</v>
      </c>
      <c r="L8442" t="s">
        <v>150</v>
      </c>
      <c r="S8442">
        <v>0.62</v>
      </c>
      <c r="T8442" t="s">
        <v>150</v>
      </c>
      <c r="U8442">
        <v>19.2</v>
      </c>
      <c r="V8442" t="s">
        <v>150</v>
      </c>
      <c r="W8442">
        <v>15.21</v>
      </c>
      <c r="X8442" t="s">
        <v>150</v>
      </c>
      <c r="Y8442">
        <v>46.76</v>
      </c>
      <c r="AA8442">
        <v>51.1</v>
      </c>
      <c r="AE8442">
        <v>1.8</v>
      </c>
      <c r="AF8442" t="s">
        <v>150</v>
      </c>
      <c r="AG8442">
        <v>5.3</v>
      </c>
      <c r="AH8442" t="s">
        <v>150</v>
      </c>
      <c r="AS8442">
        <v>1.22</v>
      </c>
      <c r="AT8442" t="s">
        <v>150</v>
      </c>
    </row>
    <row r="8443" spans="1:58" x14ac:dyDescent="0.2">
      <c r="A8443" t="s">
        <v>301</v>
      </c>
      <c r="B8443" t="s">
        <v>302</v>
      </c>
      <c r="C8443">
        <f>-70.18744446 / 41.71642005</f>
        <v>-1.6824896377943148</v>
      </c>
      <c r="D8443" t="s">
        <v>303</v>
      </c>
      <c r="E8443" t="s">
        <v>70</v>
      </c>
      <c r="F8443" s="1">
        <v>42605</v>
      </c>
      <c r="G8443">
        <v>0.2</v>
      </c>
      <c r="I8443">
        <v>7.5</v>
      </c>
      <c r="J8443" t="s">
        <v>71</v>
      </c>
      <c r="K8443">
        <v>3.55</v>
      </c>
      <c r="L8443" t="s">
        <v>71</v>
      </c>
      <c r="M8443">
        <v>3.75</v>
      </c>
      <c r="N8443" t="s">
        <v>71</v>
      </c>
      <c r="S8443">
        <v>0.32</v>
      </c>
      <c r="T8443" t="s">
        <v>71</v>
      </c>
      <c r="U8443">
        <v>9.91</v>
      </c>
      <c r="V8443" t="s">
        <v>71</v>
      </c>
      <c r="W8443">
        <v>19.43</v>
      </c>
      <c r="X8443" t="s">
        <v>71</v>
      </c>
      <c r="Y8443">
        <v>37.22</v>
      </c>
      <c r="AA8443">
        <v>43.03</v>
      </c>
      <c r="AC8443">
        <v>40.950000000000003</v>
      </c>
      <c r="AE8443">
        <v>0.5</v>
      </c>
      <c r="AF8443" t="s">
        <v>71</v>
      </c>
      <c r="AG8443">
        <v>5.03</v>
      </c>
      <c r="AH8443" t="s">
        <v>71</v>
      </c>
      <c r="AS8443">
        <v>4.47</v>
      </c>
      <c r="AT8443" t="s">
        <v>71</v>
      </c>
      <c r="BE8443">
        <v>8.02</v>
      </c>
      <c r="BF8443" t="s">
        <v>71</v>
      </c>
    </row>
    <row r="8444" spans="1:58" x14ac:dyDescent="0.2">
      <c r="A8444" t="s">
        <v>301</v>
      </c>
      <c r="B8444" t="s">
        <v>302</v>
      </c>
      <c r="C8444">
        <f>-70.18744446 / 41.71642005</f>
        <v>-1.6824896377943148</v>
      </c>
      <c r="D8444" t="s">
        <v>303</v>
      </c>
      <c r="E8444" t="s">
        <v>70</v>
      </c>
      <c r="F8444" s="1">
        <v>42605</v>
      </c>
      <c r="G8444">
        <v>0.5</v>
      </c>
      <c r="K8444" t="s">
        <v>173</v>
      </c>
      <c r="L8444" t="s">
        <v>150</v>
      </c>
      <c r="O8444">
        <v>6.5</v>
      </c>
      <c r="P8444" t="s">
        <v>71</v>
      </c>
      <c r="Q8444">
        <v>26.4</v>
      </c>
      <c r="R8444" t="s">
        <v>71</v>
      </c>
      <c r="S8444" t="s">
        <v>173</v>
      </c>
      <c r="T8444" t="s">
        <v>150</v>
      </c>
      <c r="W8444" t="s">
        <v>173</v>
      </c>
      <c r="X8444" t="s">
        <v>150</v>
      </c>
      <c r="AE8444" t="s">
        <v>173</v>
      </c>
      <c r="AF8444" t="s">
        <v>150</v>
      </c>
      <c r="AG8444" t="s">
        <v>173</v>
      </c>
      <c r="AH8444" t="s">
        <v>150</v>
      </c>
      <c r="AS8444" t="s">
        <v>173</v>
      </c>
      <c r="AT8444" t="s">
        <v>150</v>
      </c>
      <c r="BE8444" t="s">
        <v>173</v>
      </c>
      <c r="BF8444" t="s">
        <v>150</v>
      </c>
    </row>
    <row r="8445" spans="1:58" x14ac:dyDescent="0.2">
      <c r="A8445" t="s">
        <v>301</v>
      </c>
      <c r="B8445" t="s">
        <v>302</v>
      </c>
      <c r="C8445">
        <f>-70.18744446 / 41.71642005</f>
        <v>-1.6824896377943148</v>
      </c>
      <c r="D8445" t="s">
        <v>303</v>
      </c>
      <c r="E8445" t="s">
        <v>70</v>
      </c>
      <c r="F8445" s="1">
        <v>42605</v>
      </c>
      <c r="G8445">
        <v>1</v>
      </c>
      <c r="K8445" t="s">
        <v>173</v>
      </c>
      <c r="L8445" t="s">
        <v>150</v>
      </c>
      <c r="O8445">
        <v>6.2</v>
      </c>
      <c r="P8445" t="s">
        <v>71</v>
      </c>
      <c r="Q8445">
        <v>26.4</v>
      </c>
      <c r="R8445" t="s">
        <v>71</v>
      </c>
      <c r="S8445" t="s">
        <v>173</v>
      </c>
      <c r="T8445" t="s">
        <v>150</v>
      </c>
      <c r="W8445" t="s">
        <v>173</v>
      </c>
      <c r="X8445" t="s">
        <v>150</v>
      </c>
      <c r="AE8445" t="s">
        <v>173</v>
      </c>
      <c r="AF8445" t="s">
        <v>150</v>
      </c>
      <c r="AG8445" t="s">
        <v>173</v>
      </c>
      <c r="AH8445" t="s">
        <v>150</v>
      </c>
      <c r="AS8445" t="s">
        <v>173</v>
      </c>
      <c r="AT8445" t="s">
        <v>150</v>
      </c>
      <c r="BE8445" t="s">
        <v>173</v>
      </c>
      <c r="BF8445" t="s">
        <v>150</v>
      </c>
    </row>
    <row r="8446" spans="1:58" x14ac:dyDescent="0.2">
      <c r="A8446" t="s">
        <v>301</v>
      </c>
      <c r="B8446" t="s">
        <v>302</v>
      </c>
      <c r="C8446">
        <f>-70.18744446 / 41.71642005</f>
        <v>-1.6824896377943148</v>
      </c>
      <c r="D8446" t="s">
        <v>303</v>
      </c>
      <c r="E8446" t="s">
        <v>70</v>
      </c>
      <c r="F8446" s="1">
        <v>42605</v>
      </c>
      <c r="G8446">
        <v>2</v>
      </c>
      <c r="K8446" t="s">
        <v>173</v>
      </c>
      <c r="L8446" t="s">
        <v>150</v>
      </c>
      <c r="O8446">
        <v>5.9</v>
      </c>
      <c r="P8446" t="s">
        <v>71</v>
      </c>
      <c r="Q8446">
        <v>26</v>
      </c>
      <c r="R8446" t="s">
        <v>71</v>
      </c>
      <c r="S8446" t="s">
        <v>173</v>
      </c>
      <c r="T8446" t="s">
        <v>150</v>
      </c>
      <c r="W8446" t="s">
        <v>173</v>
      </c>
      <c r="X8446" t="s">
        <v>150</v>
      </c>
      <c r="AE8446" t="s">
        <v>173</v>
      </c>
      <c r="AF8446" t="s">
        <v>150</v>
      </c>
      <c r="AG8446" t="s">
        <v>173</v>
      </c>
      <c r="AH8446" t="s">
        <v>150</v>
      </c>
      <c r="AS8446" t="s">
        <v>173</v>
      </c>
      <c r="AT8446" t="s">
        <v>150</v>
      </c>
      <c r="BE8446" t="s">
        <v>173</v>
      </c>
      <c r="BF8446" t="s">
        <v>150</v>
      </c>
    </row>
    <row r="8447" spans="1:58" x14ac:dyDescent="0.2">
      <c r="A8447" t="s">
        <v>301</v>
      </c>
      <c r="B8447" t="s">
        <v>302</v>
      </c>
      <c r="C8447">
        <f>-70.18744446 / 41.71642005</f>
        <v>-1.6824896377943148</v>
      </c>
      <c r="D8447" t="s">
        <v>303</v>
      </c>
      <c r="E8447" t="s">
        <v>70</v>
      </c>
      <c r="F8447" s="1">
        <v>42605</v>
      </c>
      <c r="G8447">
        <v>3</v>
      </c>
      <c r="K8447" t="s">
        <v>173</v>
      </c>
      <c r="L8447" t="s">
        <v>150</v>
      </c>
      <c r="O8447">
        <v>5.78</v>
      </c>
      <c r="P8447" t="s">
        <v>71</v>
      </c>
      <c r="Q8447">
        <v>26</v>
      </c>
      <c r="R8447" t="s">
        <v>71</v>
      </c>
      <c r="S8447" t="s">
        <v>173</v>
      </c>
      <c r="T8447" t="s">
        <v>150</v>
      </c>
      <c r="W8447" t="s">
        <v>173</v>
      </c>
      <c r="X8447" t="s">
        <v>150</v>
      </c>
      <c r="AE8447" t="s">
        <v>173</v>
      </c>
      <c r="AF8447" t="s">
        <v>150</v>
      </c>
      <c r="AG8447" t="s">
        <v>173</v>
      </c>
      <c r="AH8447" t="s">
        <v>150</v>
      </c>
      <c r="AS8447" t="s">
        <v>173</v>
      </c>
      <c r="AT8447" t="s">
        <v>150</v>
      </c>
      <c r="BE8447" t="s">
        <v>173</v>
      </c>
      <c r="BF8447" t="s">
        <v>150</v>
      </c>
    </row>
    <row r="8448" spans="1:58" x14ac:dyDescent="0.2">
      <c r="A8448" t="s">
        <v>301</v>
      </c>
      <c r="B8448" t="s">
        <v>302</v>
      </c>
      <c r="C8448">
        <f>-70.18744446 / 41.71642005</f>
        <v>-1.6824896377943148</v>
      </c>
      <c r="D8448" t="s">
        <v>303</v>
      </c>
      <c r="E8448" t="s">
        <v>70</v>
      </c>
      <c r="F8448" s="1">
        <v>42605</v>
      </c>
      <c r="G8448">
        <v>4</v>
      </c>
      <c r="K8448" t="s">
        <v>173</v>
      </c>
      <c r="L8448" t="s">
        <v>150</v>
      </c>
      <c r="O8448">
        <v>5.7</v>
      </c>
      <c r="P8448" t="s">
        <v>71</v>
      </c>
      <c r="Q8448">
        <v>26</v>
      </c>
      <c r="R8448" t="s">
        <v>71</v>
      </c>
      <c r="S8448" t="s">
        <v>173</v>
      </c>
      <c r="T8448" t="s">
        <v>150</v>
      </c>
      <c r="W8448" t="s">
        <v>173</v>
      </c>
      <c r="X8448" t="s">
        <v>150</v>
      </c>
      <c r="AE8448" t="s">
        <v>173</v>
      </c>
      <c r="AF8448" t="s">
        <v>150</v>
      </c>
      <c r="AG8448" t="s">
        <v>173</v>
      </c>
      <c r="AH8448" t="s">
        <v>150</v>
      </c>
      <c r="AS8448" t="s">
        <v>173</v>
      </c>
      <c r="AT8448" t="s">
        <v>150</v>
      </c>
      <c r="BE8448" t="s">
        <v>173</v>
      </c>
      <c r="BF8448" t="s">
        <v>150</v>
      </c>
    </row>
    <row r="8449" spans="1:58" x14ac:dyDescent="0.2">
      <c r="A8449" t="s">
        <v>301</v>
      </c>
      <c r="B8449" t="s">
        <v>302</v>
      </c>
      <c r="C8449">
        <f>-70.18744446 / 41.71642005</f>
        <v>-1.6824896377943148</v>
      </c>
      <c r="D8449" t="s">
        <v>303</v>
      </c>
      <c r="E8449" t="s">
        <v>70</v>
      </c>
      <c r="F8449" s="1">
        <v>42605</v>
      </c>
      <c r="G8449">
        <v>5</v>
      </c>
      <c r="K8449" t="s">
        <v>173</v>
      </c>
      <c r="L8449" t="s">
        <v>150</v>
      </c>
      <c r="O8449">
        <v>4.2</v>
      </c>
      <c r="P8449" t="s">
        <v>71</v>
      </c>
      <c r="Q8449">
        <v>23.1</v>
      </c>
      <c r="R8449" t="s">
        <v>71</v>
      </c>
      <c r="S8449" t="s">
        <v>173</v>
      </c>
      <c r="T8449" t="s">
        <v>150</v>
      </c>
      <c r="W8449" t="s">
        <v>173</v>
      </c>
      <c r="X8449" t="s">
        <v>150</v>
      </c>
      <c r="AE8449" t="s">
        <v>173</v>
      </c>
      <c r="AF8449" t="s">
        <v>150</v>
      </c>
      <c r="AG8449" t="s">
        <v>173</v>
      </c>
      <c r="AH8449" t="s">
        <v>150</v>
      </c>
      <c r="AS8449" t="s">
        <v>173</v>
      </c>
      <c r="AT8449" t="s">
        <v>150</v>
      </c>
      <c r="BE8449" t="s">
        <v>173</v>
      </c>
      <c r="BF8449" t="s">
        <v>150</v>
      </c>
    </row>
    <row r="8450" spans="1:58" x14ac:dyDescent="0.2">
      <c r="A8450" t="s">
        <v>301</v>
      </c>
      <c r="B8450" t="s">
        <v>302</v>
      </c>
      <c r="C8450">
        <f>-70.18744446 / 41.71642005</f>
        <v>-1.6824896377943148</v>
      </c>
      <c r="D8450" t="s">
        <v>303</v>
      </c>
      <c r="E8450" t="s">
        <v>70</v>
      </c>
      <c r="F8450" s="1">
        <v>42605</v>
      </c>
      <c r="G8450">
        <v>6</v>
      </c>
      <c r="K8450" t="s">
        <v>173</v>
      </c>
      <c r="L8450" t="s">
        <v>150</v>
      </c>
      <c r="O8450">
        <v>3.25</v>
      </c>
      <c r="P8450" t="s">
        <v>71</v>
      </c>
      <c r="Q8450">
        <v>19</v>
      </c>
      <c r="R8450" t="s">
        <v>71</v>
      </c>
      <c r="S8450" t="s">
        <v>173</v>
      </c>
      <c r="T8450" t="s">
        <v>150</v>
      </c>
      <c r="W8450" t="s">
        <v>173</v>
      </c>
      <c r="X8450" t="s">
        <v>150</v>
      </c>
      <c r="AE8450" t="s">
        <v>173</v>
      </c>
      <c r="AF8450" t="s">
        <v>150</v>
      </c>
      <c r="AG8450" t="s">
        <v>173</v>
      </c>
      <c r="AH8450" t="s">
        <v>150</v>
      </c>
      <c r="AS8450" t="s">
        <v>173</v>
      </c>
      <c r="AT8450" t="s">
        <v>150</v>
      </c>
      <c r="BE8450" t="s">
        <v>173</v>
      </c>
      <c r="BF8450" t="s">
        <v>150</v>
      </c>
    </row>
    <row r="8451" spans="1:58" x14ac:dyDescent="0.2">
      <c r="A8451" t="s">
        <v>301</v>
      </c>
      <c r="B8451" t="s">
        <v>302</v>
      </c>
      <c r="C8451">
        <f>-70.18744446 / 41.71642005</f>
        <v>-1.6824896377943148</v>
      </c>
      <c r="D8451" t="s">
        <v>303</v>
      </c>
      <c r="E8451" t="s">
        <v>70</v>
      </c>
      <c r="F8451" s="1">
        <v>42605</v>
      </c>
      <c r="G8451">
        <v>6.5</v>
      </c>
      <c r="K8451">
        <v>1.83</v>
      </c>
      <c r="L8451" t="s">
        <v>71</v>
      </c>
      <c r="O8451">
        <v>2.7</v>
      </c>
      <c r="P8451" t="s">
        <v>71</v>
      </c>
      <c r="Q8451">
        <v>15</v>
      </c>
      <c r="R8451" t="s">
        <v>71</v>
      </c>
      <c r="S8451">
        <v>0.23</v>
      </c>
      <c r="T8451" t="s">
        <v>71</v>
      </c>
      <c r="U8451">
        <v>7.12</v>
      </c>
      <c r="V8451" t="s">
        <v>71</v>
      </c>
      <c r="W8451">
        <v>16.690000000000001</v>
      </c>
      <c r="X8451" t="s">
        <v>71</v>
      </c>
      <c r="Y8451">
        <v>32.46</v>
      </c>
      <c r="AA8451">
        <v>36.53</v>
      </c>
      <c r="AE8451">
        <v>0.2</v>
      </c>
      <c r="AF8451" t="s">
        <v>71</v>
      </c>
      <c r="AG8451">
        <v>4.84</v>
      </c>
      <c r="AH8451" t="s">
        <v>71</v>
      </c>
      <c r="AS8451">
        <v>4.24</v>
      </c>
      <c r="AT8451" t="s">
        <v>71</v>
      </c>
      <c r="BE8451">
        <v>6.07</v>
      </c>
      <c r="BF8451" t="s">
        <v>71</v>
      </c>
    </row>
    <row r="8452" spans="1:58" x14ac:dyDescent="0.2">
      <c r="A8452" t="s">
        <v>301</v>
      </c>
      <c r="B8452" t="s">
        <v>302</v>
      </c>
      <c r="C8452">
        <f>-70.18744446 / 41.71642005</f>
        <v>-1.6824896377943148</v>
      </c>
      <c r="D8452" t="s">
        <v>303</v>
      </c>
      <c r="E8452" t="s">
        <v>70</v>
      </c>
      <c r="F8452" s="1">
        <v>42605</v>
      </c>
      <c r="G8452">
        <v>7</v>
      </c>
      <c r="K8452" t="s">
        <v>173</v>
      </c>
      <c r="L8452" t="s">
        <v>150</v>
      </c>
      <c r="O8452">
        <v>2.1</v>
      </c>
      <c r="P8452" t="s">
        <v>71</v>
      </c>
      <c r="Q8452">
        <v>16</v>
      </c>
      <c r="R8452" t="s">
        <v>71</v>
      </c>
      <c r="S8452" t="s">
        <v>173</v>
      </c>
      <c r="T8452" t="s">
        <v>150</v>
      </c>
      <c r="W8452" t="s">
        <v>173</v>
      </c>
      <c r="X8452" t="s">
        <v>150</v>
      </c>
      <c r="AE8452" t="s">
        <v>173</v>
      </c>
      <c r="AF8452" t="s">
        <v>150</v>
      </c>
      <c r="AG8452" t="s">
        <v>173</v>
      </c>
      <c r="AH8452" t="s">
        <v>150</v>
      </c>
      <c r="AS8452" t="s">
        <v>173</v>
      </c>
      <c r="AT8452" t="s">
        <v>150</v>
      </c>
      <c r="BE8452" t="s">
        <v>173</v>
      </c>
      <c r="BF8452" t="s">
        <v>150</v>
      </c>
    </row>
    <row r="8453" spans="1:58" x14ac:dyDescent="0.2">
      <c r="A8453" t="s">
        <v>301</v>
      </c>
      <c r="B8453" t="s">
        <v>302</v>
      </c>
      <c r="C8453">
        <f>-70.18744446 / 41.71642005</f>
        <v>-1.6824896377943148</v>
      </c>
      <c r="D8453" t="s">
        <v>303</v>
      </c>
      <c r="E8453" t="s">
        <v>70</v>
      </c>
      <c r="F8453" s="1">
        <v>42970</v>
      </c>
      <c r="G8453">
        <v>0.5</v>
      </c>
      <c r="I8453">
        <v>8.8000000000000007</v>
      </c>
      <c r="J8453" t="s">
        <v>150</v>
      </c>
      <c r="K8453">
        <v>3.58</v>
      </c>
      <c r="L8453" t="s">
        <v>150</v>
      </c>
      <c r="M8453">
        <v>4.1500000000000004</v>
      </c>
      <c r="N8453" t="s">
        <v>150</v>
      </c>
      <c r="O8453">
        <v>6.99</v>
      </c>
      <c r="P8453" t="s">
        <v>150</v>
      </c>
      <c r="Q8453">
        <v>25.4</v>
      </c>
      <c r="R8453" t="s">
        <v>150</v>
      </c>
      <c r="S8453">
        <v>0.38</v>
      </c>
      <c r="T8453" t="s">
        <v>150</v>
      </c>
      <c r="U8453">
        <v>11.77</v>
      </c>
      <c r="V8453" t="s">
        <v>150</v>
      </c>
      <c r="W8453">
        <v>32.58</v>
      </c>
      <c r="X8453" t="s">
        <v>150</v>
      </c>
      <c r="Y8453">
        <v>39.700000000000003</v>
      </c>
      <c r="AA8453">
        <v>43.11</v>
      </c>
      <c r="AC8453">
        <v>39.49</v>
      </c>
      <c r="AE8453">
        <v>0.9</v>
      </c>
      <c r="AF8453" t="s">
        <v>150</v>
      </c>
      <c r="AG8453">
        <v>5.22</v>
      </c>
      <c r="AH8453" t="s">
        <v>150</v>
      </c>
      <c r="AS8453">
        <v>1.95</v>
      </c>
      <c r="AT8453" t="s">
        <v>150</v>
      </c>
    </row>
    <row r="8454" spans="1:58" x14ac:dyDescent="0.2">
      <c r="A8454" t="s">
        <v>301</v>
      </c>
      <c r="B8454" t="s">
        <v>302</v>
      </c>
      <c r="C8454">
        <f>-70.18744446 / 41.71642005</f>
        <v>-1.6824896377943148</v>
      </c>
      <c r="D8454" t="s">
        <v>303</v>
      </c>
      <c r="E8454" t="s">
        <v>70</v>
      </c>
      <c r="F8454" s="1">
        <v>42970</v>
      </c>
      <c r="G8454">
        <v>1</v>
      </c>
      <c r="I8454">
        <v>8.8000000000000007</v>
      </c>
      <c r="J8454" t="s">
        <v>150</v>
      </c>
      <c r="M8454">
        <v>4.1500000000000004</v>
      </c>
      <c r="N8454" t="s">
        <v>150</v>
      </c>
      <c r="O8454">
        <v>7.01</v>
      </c>
      <c r="P8454" t="s">
        <v>150</v>
      </c>
      <c r="Q8454">
        <v>25.4</v>
      </c>
      <c r="R8454" t="s">
        <v>150</v>
      </c>
      <c r="AC8454">
        <v>39.49</v>
      </c>
    </row>
    <row r="8455" spans="1:58" x14ac:dyDescent="0.2">
      <c r="A8455" t="s">
        <v>301</v>
      </c>
      <c r="B8455" t="s">
        <v>302</v>
      </c>
      <c r="C8455">
        <f>-70.18744446 / 41.71642005</f>
        <v>-1.6824896377943148</v>
      </c>
      <c r="D8455" t="s">
        <v>303</v>
      </c>
      <c r="E8455" t="s">
        <v>70</v>
      </c>
      <c r="F8455" s="1">
        <v>42970</v>
      </c>
      <c r="G8455">
        <v>2</v>
      </c>
      <c r="I8455">
        <v>8.8000000000000007</v>
      </c>
      <c r="J8455" t="s">
        <v>150</v>
      </c>
      <c r="M8455">
        <v>4.1500000000000004</v>
      </c>
      <c r="N8455" t="s">
        <v>150</v>
      </c>
      <c r="O8455">
        <v>7.06</v>
      </c>
      <c r="P8455" t="s">
        <v>150</v>
      </c>
      <c r="Q8455">
        <v>25.4</v>
      </c>
      <c r="R8455" t="s">
        <v>150</v>
      </c>
    </row>
    <row r="8456" spans="1:58" x14ac:dyDescent="0.2">
      <c r="A8456" t="s">
        <v>301</v>
      </c>
      <c r="B8456" t="s">
        <v>302</v>
      </c>
      <c r="C8456">
        <f>-70.18744446 / 41.71642005</f>
        <v>-1.6824896377943148</v>
      </c>
      <c r="D8456" t="s">
        <v>303</v>
      </c>
      <c r="E8456" t="s">
        <v>70</v>
      </c>
      <c r="F8456" s="1">
        <v>42970</v>
      </c>
      <c r="G8456">
        <v>3</v>
      </c>
      <c r="I8456">
        <v>8.8000000000000007</v>
      </c>
      <c r="J8456" t="s">
        <v>150</v>
      </c>
      <c r="M8456">
        <v>4.1500000000000004</v>
      </c>
      <c r="N8456" t="s">
        <v>150</v>
      </c>
      <c r="O8456">
        <v>7.13</v>
      </c>
      <c r="P8456" t="s">
        <v>150</v>
      </c>
      <c r="Q8456">
        <v>25.3</v>
      </c>
      <c r="R8456" t="s">
        <v>150</v>
      </c>
    </row>
    <row r="8457" spans="1:58" x14ac:dyDescent="0.2">
      <c r="A8457" t="s">
        <v>301</v>
      </c>
      <c r="B8457" t="s">
        <v>302</v>
      </c>
      <c r="C8457">
        <f>-70.18744446 / 41.71642005</f>
        <v>-1.6824896377943148</v>
      </c>
      <c r="D8457" t="s">
        <v>303</v>
      </c>
      <c r="E8457" t="s">
        <v>70</v>
      </c>
      <c r="F8457" s="1">
        <v>42970</v>
      </c>
      <c r="G8457">
        <v>4</v>
      </c>
      <c r="I8457">
        <v>8.8000000000000007</v>
      </c>
      <c r="J8457" t="s">
        <v>150</v>
      </c>
      <c r="M8457">
        <v>4.1500000000000004</v>
      </c>
      <c r="N8457" t="s">
        <v>150</v>
      </c>
      <c r="O8457">
        <v>7.01</v>
      </c>
      <c r="P8457" t="s">
        <v>150</v>
      </c>
      <c r="Q8457">
        <v>25.2</v>
      </c>
      <c r="R8457" t="s">
        <v>150</v>
      </c>
      <c r="AC8457">
        <v>39.49</v>
      </c>
    </row>
    <row r="8458" spans="1:58" x14ac:dyDescent="0.2">
      <c r="A8458" t="s">
        <v>301</v>
      </c>
      <c r="B8458" t="s">
        <v>302</v>
      </c>
      <c r="C8458">
        <f>-70.18744446 / 41.71642005</f>
        <v>-1.6824896377943148</v>
      </c>
      <c r="D8458" t="s">
        <v>303</v>
      </c>
      <c r="E8458" t="s">
        <v>70</v>
      </c>
      <c r="F8458" s="1">
        <v>42970</v>
      </c>
      <c r="G8458">
        <v>5</v>
      </c>
      <c r="I8458">
        <v>8.8000000000000007</v>
      </c>
      <c r="J8458" t="s">
        <v>150</v>
      </c>
      <c r="M8458">
        <v>4.1500000000000004</v>
      </c>
      <c r="N8458" t="s">
        <v>150</v>
      </c>
      <c r="O8458">
        <v>2.46</v>
      </c>
      <c r="P8458" t="s">
        <v>150</v>
      </c>
      <c r="Q8458">
        <v>24.3</v>
      </c>
      <c r="R8458" t="s">
        <v>150</v>
      </c>
      <c r="AC8458">
        <v>39.49</v>
      </c>
    </row>
    <row r="8459" spans="1:58" x14ac:dyDescent="0.2">
      <c r="A8459" t="s">
        <v>301</v>
      </c>
      <c r="B8459" t="s">
        <v>302</v>
      </c>
      <c r="C8459">
        <f>-70.18744446 / 41.71642005</f>
        <v>-1.6824896377943148</v>
      </c>
      <c r="D8459" t="s">
        <v>303</v>
      </c>
      <c r="E8459" t="s">
        <v>70</v>
      </c>
      <c r="F8459" s="1">
        <v>42970</v>
      </c>
      <c r="G8459">
        <v>6</v>
      </c>
      <c r="I8459">
        <v>8.8000000000000007</v>
      </c>
      <c r="J8459" t="s">
        <v>150</v>
      </c>
      <c r="M8459">
        <v>4.1500000000000004</v>
      </c>
      <c r="N8459" t="s">
        <v>150</v>
      </c>
      <c r="O8459">
        <v>1.05</v>
      </c>
      <c r="P8459" t="s">
        <v>150</v>
      </c>
      <c r="Q8459">
        <v>22</v>
      </c>
      <c r="R8459" t="s">
        <v>150</v>
      </c>
      <c r="AC8459">
        <v>39.49</v>
      </c>
    </row>
    <row r="8460" spans="1:58" x14ac:dyDescent="0.2">
      <c r="A8460" t="s">
        <v>301</v>
      </c>
      <c r="B8460" t="s">
        <v>302</v>
      </c>
      <c r="C8460">
        <f>-70.18744446 / 41.71642005</f>
        <v>-1.6824896377943148</v>
      </c>
      <c r="D8460" t="s">
        <v>303</v>
      </c>
      <c r="E8460" t="s">
        <v>70</v>
      </c>
      <c r="F8460" s="1">
        <v>42970</v>
      </c>
      <c r="G8460">
        <v>7</v>
      </c>
      <c r="I8460">
        <v>8.8000000000000007</v>
      </c>
      <c r="J8460" t="s">
        <v>150</v>
      </c>
      <c r="M8460">
        <v>4.1500000000000004</v>
      </c>
      <c r="N8460" t="s">
        <v>150</v>
      </c>
      <c r="O8460">
        <v>0.5</v>
      </c>
      <c r="P8460" t="s">
        <v>150</v>
      </c>
      <c r="Q8460">
        <v>19</v>
      </c>
      <c r="R8460" t="s">
        <v>150</v>
      </c>
      <c r="AC8460">
        <v>39.49</v>
      </c>
    </row>
    <row r="8461" spans="1:58" x14ac:dyDescent="0.2">
      <c r="A8461" t="s">
        <v>301</v>
      </c>
      <c r="B8461" t="s">
        <v>302</v>
      </c>
      <c r="C8461">
        <f>-70.18744446 / 41.71642005</f>
        <v>-1.6824896377943148</v>
      </c>
      <c r="D8461" t="s">
        <v>303</v>
      </c>
      <c r="E8461" t="s">
        <v>70</v>
      </c>
      <c r="F8461" s="1">
        <v>42970</v>
      </c>
      <c r="G8461">
        <v>7.8</v>
      </c>
      <c r="I8461">
        <v>8.8000000000000007</v>
      </c>
      <c r="J8461" t="s">
        <v>150</v>
      </c>
      <c r="K8461">
        <v>9.64</v>
      </c>
      <c r="L8461" t="s">
        <v>150</v>
      </c>
      <c r="M8461">
        <v>4.1500000000000004</v>
      </c>
      <c r="N8461" t="s">
        <v>150</v>
      </c>
      <c r="O8461">
        <v>0.28000000000000003</v>
      </c>
      <c r="P8461" t="s">
        <v>150</v>
      </c>
      <c r="Q8461">
        <v>17.3</v>
      </c>
      <c r="R8461" t="s">
        <v>150</v>
      </c>
      <c r="S8461">
        <v>0.32</v>
      </c>
      <c r="T8461" t="s">
        <v>150</v>
      </c>
      <c r="U8461">
        <v>9.91</v>
      </c>
      <c r="V8461" t="s">
        <v>150</v>
      </c>
      <c r="W8461">
        <v>37.81</v>
      </c>
      <c r="X8461" t="s">
        <v>150</v>
      </c>
      <c r="Y8461">
        <v>37.22</v>
      </c>
      <c r="AA8461">
        <v>52.83</v>
      </c>
      <c r="AC8461">
        <v>39.49</v>
      </c>
      <c r="AE8461">
        <v>1.7</v>
      </c>
      <c r="AF8461" t="s">
        <v>150</v>
      </c>
      <c r="AG8461">
        <v>5.14</v>
      </c>
      <c r="AH8461" t="s">
        <v>150</v>
      </c>
      <c r="AS8461">
        <v>3.74</v>
      </c>
      <c r="AT8461" t="s">
        <v>150</v>
      </c>
    </row>
    <row r="8462" spans="1:58" x14ac:dyDescent="0.2">
      <c r="A8462" t="s">
        <v>301</v>
      </c>
      <c r="B8462" t="s">
        <v>302</v>
      </c>
      <c r="C8462">
        <f>-70.18744446 / 41.71642005</f>
        <v>-1.6824896377943148</v>
      </c>
      <c r="D8462" t="s">
        <v>303</v>
      </c>
      <c r="E8462" t="s">
        <v>70</v>
      </c>
      <c r="F8462" s="1">
        <v>43339</v>
      </c>
      <c r="G8462">
        <v>0.5</v>
      </c>
      <c r="I8462">
        <v>7.6</v>
      </c>
      <c r="J8462" t="s">
        <v>150</v>
      </c>
      <c r="K8462">
        <v>0.83</v>
      </c>
      <c r="L8462" t="s">
        <v>150</v>
      </c>
      <c r="M8462">
        <v>3</v>
      </c>
      <c r="N8462" t="s">
        <v>150</v>
      </c>
      <c r="O8462">
        <v>7.1</v>
      </c>
      <c r="P8462" t="s">
        <v>150</v>
      </c>
      <c r="Q8462">
        <v>25.6</v>
      </c>
      <c r="R8462" t="s">
        <v>150</v>
      </c>
      <c r="S8462">
        <v>0.36</v>
      </c>
      <c r="T8462" t="s">
        <v>150</v>
      </c>
      <c r="U8462">
        <v>11.15</v>
      </c>
      <c r="V8462" t="s">
        <v>150</v>
      </c>
      <c r="W8462">
        <v>14.51</v>
      </c>
      <c r="X8462" t="s">
        <v>150</v>
      </c>
      <c r="Y8462">
        <v>38.92</v>
      </c>
      <c r="AA8462">
        <v>28.77</v>
      </c>
      <c r="AC8462">
        <v>44.17</v>
      </c>
      <c r="AE8462">
        <v>1.4</v>
      </c>
      <c r="AF8462" t="s">
        <v>150</v>
      </c>
      <c r="AG8462">
        <v>5.54</v>
      </c>
      <c r="AH8462" t="s">
        <v>150</v>
      </c>
      <c r="AS8462">
        <v>3.44</v>
      </c>
      <c r="AT8462" t="s">
        <v>150</v>
      </c>
    </row>
    <row r="8463" spans="1:58" x14ac:dyDescent="0.2">
      <c r="A8463" t="s">
        <v>301</v>
      </c>
      <c r="B8463" t="s">
        <v>302</v>
      </c>
      <c r="C8463">
        <f>-70.18744446 / 41.71642005</f>
        <v>-1.6824896377943148</v>
      </c>
      <c r="D8463" t="s">
        <v>303</v>
      </c>
      <c r="E8463" t="s">
        <v>70</v>
      </c>
      <c r="F8463" s="1">
        <v>43339</v>
      </c>
      <c r="G8463">
        <v>1</v>
      </c>
      <c r="K8463" t="s">
        <v>173</v>
      </c>
      <c r="L8463" t="s">
        <v>150</v>
      </c>
      <c r="O8463">
        <v>7.08</v>
      </c>
      <c r="P8463" t="s">
        <v>150</v>
      </c>
      <c r="Q8463">
        <v>25.4</v>
      </c>
      <c r="R8463" t="s">
        <v>150</v>
      </c>
      <c r="S8463" t="s">
        <v>173</v>
      </c>
      <c r="T8463" t="s">
        <v>150</v>
      </c>
      <c r="W8463" t="s">
        <v>173</v>
      </c>
      <c r="X8463" t="s">
        <v>150</v>
      </c>
      <c r="AE8463" t="s">
        <v>173</v>
      </c>
      <c r="AF8463" t="s">
        <v>150</v>
      </c>
      <c r="AG8463" t="s">
        <v>173</v>
      </c>
      <c r="AH8463" t="s">
        <v>150</v>
      </c>
      <c r="AS8463" t="s">
        <v>173</v>
      </c>
      <c r="AT8463" t="s">
        <v>150</v>
      </c>
    </row>
    <row r="8464" spans="1:58" x14ac:dyDescent="0.2">
      <c r="A8464" t="s">
        <v>301</v>
      </c>
      <c r="B8464" t="s">
        <v>302</v>
      </c>
      <c r="C8464">
        <f>-70.18744446 / 41.71642005</f>
        <v>-1.6824896377943148</v>
      </c>
      <c r="D8464" t="s">
        <v>303</v>
      </c>
      <c r="E8464" t="s">
        <v>70</v>
      </c>
      <c r="F8464" s="1">
        <v>43339</v>
      </c>
      <c r="G8464">
        <v>2</v>
      </c>
      <c r="K8464" t="s">
        <v>173</v>
      </c>
      <c r="L8464" t="s">
        <v>150</v>
      </c>
      <c r="O8464">
        <v>7.13</v>
      </c>
      <c r="P8464" t="s">
        <v>150</v>
      </c>
      <c r="Q8464">
        <v>25.3</v>
      </c>
      <c r="R8464" t="s">
        <v>150</v>
      </c>
      <c r="S8464" t="s">
        <v>173</v>
      </c>
      <c r="T8464" t="s">
        <v>150</v>
      </c>
      <c r="W8464" t="s">
        <v>173</v>
      </c>
      <c r="X8464" t="s">
        <v>150</v>
      </c>
      <c r="AE8464" t="s">
        <v>173</v>
      </c>
      <c r="AF8464" t="s">
        <v>150</v>
      </c>
      <c r="AG8464" t="s">
        <v>173</v>
      </c>
      <c r="AH8464" t="s">
        <v>150</v>
      </c>
      <c r="AS8464" t="s">
        <v>173</v>
      </c>
      <c r="AT8464" t="s">
        <v>150</v>
      </c>
    </row>
    <row r="8465" spans="1:46" x14ac:dyDescent="0.2">
      <c r="A8465" t="s">
        <v>301</v>
      </c>
      <c r="B8465" t="s">
        <v>302</v>
      </c>
      <c r="C8465">
        <f>-70.18744446 / 41.71642005</f>
        <v>-1.6824896377943148</v>
      </c>
      <c r="D8465" t="s">
        <v>303</v>
      </c>
      <c r="E8465" t="s">
        <v>70</v>
      </c>
      <c r="F8465" s="1">
        <v>43339</v>
      </c>
      <c r="G8465">
        <v>3</v>
      </c>
      <c r="K8465" t="s">
        <v>173</v>
      </c>
      <c r="L8465" t="s">
        <v>150</v>
      </c>
      <c r="O8465">
        <v>6.98</v>
      </c>
      <c r="P8465" t="s">
        <v>150</v>
      </c>
      <c r="Q8465">
        <v>25.2</v>
      </c>
      <c r="R8465" t="s">
        <v>150</v>
      </c>
      <c r="S8465" t="s">
        <v>173</v>
      </c>
      <c r="T8465" t="s">
        <v>150</v>
      </c>
      <c r="W8465" t="s">
        <v>173</v>
      </c>
      <c r="X8465" t="s">
        <v>150</v>
      </c>
      <c r="AE8465" t="s">
        <v>173</v>
      </c>
      <c r="AF8465" t="s">
        <v>150</v>
      </c>
      <c r="AG8465" t="s">
        <v>173</v>
      </c>
      <c r="AH8465" t="s">
        <v>150</v>
      </c>
      <c r="AS8465" t="s">
        <v>173</v>
      </c>
      <c r="AT8465" t="s">
        <v>150</v>
      </c>
    </row>
    <row r="8466" spans="1:46" x14ac:dyDescent="0.2">
      <c r="A8466" t="s">
        <v>301</v>
      </c>
      <c r="B8466" t="s">
        <v>302</v>
      </c>
      <c r="C8466">
        <f>-70.18744446 / 41.71642005</f>
        <v>-1.6824896377943148</v>
      </c>
      <c r="D8466" t="s">
        <v>303</v>
      </c>
      <c r="E8466" t="s">
        <v>70</v>
      </c>
      <c r="F8466" s="1">
        <v>43339</v>
      </c>
      <c r="G8466">
        <v>3.85</v>
      </c>
      <c r="K8466" t="s">
        <v>173</v>
      </c>
      <c r="L8466" t="s">
        <v>150</v>
      </c>
      <c r="O8466">
        <v>5</v>
      </c>
      <c r="P8466" t="s">
        <v>150</v>
      </c>
      <c r="Q8466">
        <v>24.1</v>
      </c>
      <c r="R8466" t="s">
        <v>150</v>
      </c>
      <c r="S8466" t="s">
        <v>173</v>
      </c>
      <c r="T8466" t="s">
        <v>150</v>
      </c>
      <c r="W8466" t="s">
        <v>173</v>
      </c>
      <c r="X8466" t="s">
        <v>150</v>
      </c>
      <c r="AE8466" t="s">
        <v>173</v>
      </c>
      <c r="AF8466" t="s">
        <v>150</v>
      </c>
      <c r="AG8466" t="s">
        <v>173</v>
      </c>
      <c r="AH8466" t="s">
        <v>150</v>
      </c>
      <c r="AS8466" t="s">
        <v>173</v>
      </c>
      <c r="AT8466" t="s">
        <v>150</v>
      </c>
    </row>
    <row r="8467" spans="1:46" x14ac:dyDescent="0.2">
      <c r="A8467" t="s">
        <v>301</v>
      </c>
      <c r="B8467" t="s">
        <v>302</v>
      </c>
      <c r="C8467">
        <f>-70.18744446 / 41.71642005</f>
        <v>-1.6824896377943148</v>
      </c>
      <c r="D8467" t="s">
        <v>303</v>
      </c>
      <c r="E8467" t="s">
        <v>70</v>
      </c>
      <c r="F8467" s="1">
        <v>43339</v>
      </c>
      <c r="G8467">
        <v>4</v>
      </c>
      <c r="K8467" t="s">
        <v>173</v>
      </c>
      <c r="L8467" t="s">
        <v>150</v>
      </c>
      <c r="O8467">
        <v>5.7</v>
      </c>
      <c r="P8467" t="s">
        <v>150</v>
      </c>
      <c r="Q8467">
        <v>23.2</v>
      </c>
      <c r="R8467" t="s">
        <v>150</v>
      </c>
      <c r="S8467" t="s">
        <v>173</v>
      </c>
      <c r="T8467" t="s">
        <v>150</v>
      </c>
      <c r="W8467" t="s">
        <v>173</v>
      </c>
      <c r="X8467" t="s">
        <v>150</v>
      </c>
      <c r="AE8467" t="s">
        <v>173</v>
      </c>
      <c r="AF8467" t="s">
        <v>150</v>
      </c>
      <c r="AG8467" t="s">
        <v>173</v>
      </c>
      <c r="AH8467" t="s">
        <v>150</v>
      </c>
      <c r="AS8467" t="s">
        <v>173</v>
      </c>
      <c r="AT8467" t="s">
        <v>150</v>
      </c>
    </row>
    <row r="8468" spans="1:46" x14ac:dyDescent="0.2">
      <c r="A8468" t="s">
        <v>301</v>
      </c>
      <c r="B8468" t="s">
        <v>302</v>
      </c>
      <c r="C8468">
        <f>-70.18744446 / 41.71642005</f>
        <v>-1.6824896377943148</v>
      </c>
      <c r="D8468" t="s">
        <v>303</v>
      </c>
      <c r="E8468" t="s">
        <v>70</v>
      </c>
      <c r="F8468" s="1">
        <v>43339</v>
      </c>
      <c r="G8468">
        <v>5</v>
      </c>
      <c r="K8468" t="s">
        <v>173</v>
      </c>
      <c r="L8468" t="s">
        <v>150</v>
      </c>
      <c r="O8468">
        <v>4.9000000000000004</v>
      </c>
      <c r="P8468" t="s">
        <v>150</v>
      </c>
      <c r="Q8468">
        <v>17.7</v>
      </c>
      <c r="R8468" t="s">
        <v>150</v>
      </c>
      <c r="S8468" t="s">
        <v>173</v>
      </c>
      <c r="T8468" t="s">
        <v>150</v>
      </c>
      <c r="W8468" t="s">
        <v>173</v>
      </c>
      <c r="X8468" t="s">
        <v>150</v>
      </c>
      <c r="AE8468" t="s">
        <v>173</v>
      </c>
      <c r="AF8468" t="s">
        <v>150</v>
      </c>
      <c r="AG8468" t="s">
        <v>173</v>
      </c>
      <c r="AH8468" t="s">
        <v>150</v>
      </c>
      <c r="AS8468" t="s">
        <v>173</v>
      </c>
      <c r="AT8468" t="s">
        <v>150</v>
      </c>
    </row>
    <row r="8469" spans="1:46" x14ac:dyDescent="0.2">
      <c r="A8469" t="s">
        <v>301</v>
      </c>
      <c r="B8469" t="s">
        <v>302</v>
      </c>
      <c r="C8469">
        <f>-70.18744446 / 41.71642005</f>
        <v>-1.6824896377943148</v>
      </c>
      <c r="D8469" t="s">
        <v>303</v>
      </c>
      <c r="E8469" t="s">
        <v>70</v>
      </c>
      <c r="F8469" s="1">
        <v>43339</v>
      </c>
      <c r="G8469">
        <v>6</v>
      </c>
      <c r="K8469" t="s">
        <v>173</v>
      </c>
      <c r="L8469" t="s">
        <v>150</v>
      </c>
      <c r="O8469">
        <v>5.2</v>
      </c>
      <c r="P8469" t="s">
        <v>150</v>
      </c>
      <c r="Q8469">
        <v>13.7</v>
      </c>
      <c r="R8469" t="s">
        <v>150</v>
      </c>
      <c r="S8469" t="s">
        <v>173</v>
      </c>
      <c r="T8469" t="s">
        <v>150</v>
      </c>
      <c r="W8469" t="s">
        <v>173</v>
      </c>
      <c r="X8469" t="s">
        <v>150</v>
      </c>
      <c r="AE8469" t="s">
        <v>173</v>
      </c>
      <c r="AF8469" t="s">
        <v>150</v>
      </c>
      <c r="AG8469" t="s">
        <v>173</v>
      </c>
      <c r="AH8469" t="s">
        <v>150</v>
      </c>
      <c r="AS8469" t="s">
        <v>173</v>
      </c>
      <c r="AT8469" t="s">
        <v>150</v>
      </c>
    </row>
    <row r="8470" spans="1:46" x14ac:dyDescent="0.2">
      <c r="A8470" t="s">
        <v>301</v>
      </c>
      <c r="B8470" t="s">
        <v>302</v>
      </c>
      <c r="C8470">
        <f>-70.18744446 / 41.71642005</f>
        <v>-1.6824896377943148</v>
      </c>
      <c r="D8470" t="s">
        <v>303</v>
      </c>
      <c r="E8470" t="s">
        <v>70</v>
      </c>
      <c r="F8470" s="1">
        <v>43339</v>
      </c>
      <c r="G8470">
        <v>6.6</v>
      </c>
      <c r="K8470">
        <v>1.8</v>
      </c>
      <c r="L8470" t="s">
        <v>150</v>
      </c>
      <c r="O8470">
        <v>3.5</v>
      </c>
      <c r="P8470" t="s">
        <v>150</v>
      </c>
      <c r="Q8470">
        <v>12.4</v>
      </c>
      <c r="R8470" t="s">
        <v>150</v>
      </c>
      <c r="S8470">
        <v>0.28999999999999998</v>
      </c>
      <c r="T8470" t="s">
        <v>150</v>
      </c>
      <c r="U8470">
        <v>8.98</v>
      </c>
      <c r="V8470" t="s">
        <v>150</v>
      </c>
      <c r="W8470">
        <v>21.35</v>
      </c>
      <c r="X8470" t="s">
        <v>150</v>
      </c>
      <c r="Y8470">
        <v>35.799999999999997</v>
      </c>
      <c r="AA8470">
        <v>36.369999999999997</v>
      </c>
      <c r="AE8470">
        <v>0.7</v>
      </c>
      <c r="AF8470" t="s">
        <v>150</v>
      </c>
      <c r="AG8470">
        <v>5.05</v>
      </c>
      <c r="AH8470" t="s">
        <v>150</v>
      </c>
      <c r="AS8470">
        <v>4.12</v>
      </c>
      <c r="AT8470" t="s">
        <v>150</v>
      </c>
    </row>
    <row r="8471" spans="1:46" x14ac:dyDescent="0.2">
      <c r="A8471" t="s">
        <v>352</v>
      </c>
      <c r="B8471" t="s">
        <v>353</v>
      </c>
      <c r="C8471">
        <f>-70.13604951 / 41.69823055</f>
        <v>-1.681991024197069</v>
      </c>
      <c r="D8471" t="s">
        <v>354</v>
      </c>
      <c r="E8471" t="s">
        <v>70</v>
      </c>
      <c r="F8471" s="1">
        <v>37143</v>
      </c>
      <c r="G8471">
        <v>0.5</v>
      </c>
      <c r="I8471">
        <v>7</v>
      </c>
      <c r="J8471" t="s">
        <v>71</v>
      </c>
      <c r="K8471">
        <v>4.3</v>
      </c>
      <c r="L8471" t="s">
        <v>71</v>
      </c>
      <c r="M8471">
        <v>1.2</v>
      </c>
      <c r="N8471" t="s">
        <v>71</v>
      </c>
      <c r="O8471">
        <v>6.49</v>
      </c>
      <c r="P8471" t="s">
        <v>71</v>
      </c>
      <c r="Q8471">
        <v>21.2</v>
      </c>
      <c r="R8471" t="s">
        <v>71</v>
      </c>
      <c r="S8471">
        <v>0.46</v>
      </c>
      <c r="T8471" t="s">
        <v>71</v>
      </c>
      <c r="U8471">
        <v>14.25</v>
      </c>
      <c r="V8471" t="s">
        <v>71</v>
      </c>
      <c r="W8471">
        <v>29.8</v>
      </c>
      <c r="X8471" t="s">
        <v>71</v>
      </c>
      <c r="Y8471">
        <v>42.46</v>
      </c>
      <c r="AA8471">
        <v>44.91</v>
      </c>
      <c r="AC8471">
        <v>57.37</v>
      </c>
      <c r="AE8471">
        <v>2.9</v>
      </c>
      <c r="AF8471" t="s">
        <v>71</v>
      </c>
      <c r="AG8471">
        <v>6</v>
      </c>
      <c r="AH8471" t="s">
        <v>71</v>
      </c>
      <c r="AS8471">
        <v>3.3</v>
      </c>
      <c r="AT8471" t="s">
        <v>71</v>
      </c>
    </row>
    <row r="8472" spans="1:46" x14ac:dyDescent="0.2">
      <c r="A8472" t="s">
        <v>352</v>
      </c>
      <c r="B8472" t="s">
        <v>353</v>
      </c>
      <c r="C8472">
        <f>-70.13604951 / 41.69823055</f>
        <v>-1.681991024197069</v>
      </c>
      <c r="D8472" t="s">
        <v>354</v>
      </c>
      <c r="E8472" t="s">
        <v>70</v>
      </c>
      <c r="F8472" s="1">
        <v>37143</v>
      </c>
      <c r="G8472">
        <v>1</v>
      </c>
      <c r="O8472">
        <v>6.48</v>
      </c>
      <c r="P8472" t="s">
        <v>71</v>
      </c>
      <c r="Q8472">
        <v>21.2</v>
      </c>
      <c r="R8472" t="s">
        <v>71</v>
      </c>
    </row>
    <row r="8473" spans="1:46" x14ac:dyDescent="0.2">
      <c r="A8473" t="s">
        <v>352</v>
      </c>
      <c r="B8473" t="s">
        <v>353</v>
      </c>
      <c r="C8473">
        <f>-70.13604951 / 41.69823055</f>
        <v>-1.681991024197069</v>
      </c>
      <c r="D8473" t="s">
        <v>354</v>
      </c>
      <c r="E8473" t="s">
        <v>70</v>
      </c>
      <c r="F8473" s="1">
        <v>37143</v>
      </c>
      <c r="G8473">
        <v>2</v>
      </c>
      <c r="O8473">
        <v>6.44</v>
      </c>
      <c r="P8473" t="s">
        <v>71</v>
      </c>
      <c r="Q8473">
        <v>21.2</v>
      </c>
      <c r="R8473" t="s">
        <v>71</v>
      </c>
    </row>
    <row r="8474" spans="1:46" x14ac:dyDescent="0.2">
      <c r="A8474" t="s">
        <v>352</v>
      </c>
      <c r="B8474" t="s">
        <v>353</v>
      </c>
      <c r="C8474">
        <f>-70.13604951 / 41.69823055</f>
        <v>-1.681991024197069</v>
      </c>
      <c r="D8474" t="s">
        <v>354</v>
      </c>
      <c r="E8474" t="s">
        <v>70</v>
      </c>
      <c r="F8474" s="1">
        <v>37143</v>
      </c>
      <c r="G8474">
        <v>3</v>
      </c>
      <c r="O8474">
        <v>6.4</v>
      </c>
      <c r="P8474" t="s">
        <v>71</v>
      </c>
      <c r="Q8474">
        <v>21.2</v>
      </c>
      <c r="R8474" t="s">
        <v>71</v>
      </c>
    </row>
    <row r="8475" spans="1:46" x14ac:dyDescent="0.2">
      <c r="A8475" t="s">
        <v>352</v>
      </c>
      <c r="B8475" t="s">
        <v>353</v>
      </c>
      <c r="C8475">
        <f>-70.13604951 / 41.69823055</f>
        <v>-1.681991024197069</v>
      </c>
      <c r="D8475" t="s">
        <v>354</v>
      </c>
      <c r="E8475" t="s">
        <v>70</v>
      </c>
      <c r="F8475" s="1">
        <v>37143</v>
      </c>
      <c r="G8475">
        <v>4</v>
      </c>
      <c r="O8475">
        <v>6.39</v>
      </c>
      <c r="P8475" t="s">
        <v>71</v>
      </c>
      <c r="Q8475">
        <v>21.2</v>
      </c>
      <c r="R8475" t="s">
        <v>71</v>
      </c>
    </row>
    <row r="8476" spans="1:46" x14ac:dyDescent="0.2">
      <c r="A8476" t="s">
        <v>352</v>
      </c>
      <c r="B8476" t="s">
        <v>353</v>
      </c>
      <c r="C8476">
        <f>-70.13604951 / 41.69823055</f>
        <v>-1.681991024197069</v>
      </c>
      <c r="D8476" t="s">
        <v>354</v>
      </c>
      <c r="E8476" t="s">
        <v>70</v>
      </c>
      <c r="F8476" s="1">
        <v>37143</v>
      </c>
      <c r="G8476">
        <v>5</v>
      </c>
      <c r="O8476">
        <v>6.38</v>
      </c>
      <c r="P8476" t="s">
        <v>71</v>
      </c>
      <c r="Q8476">
        <v>21.2</v>
      </c>
      <c r="R8476" t="s">
        <v>71</v>
      </c>
    </row>
    <row r="8477" spans="1:46" x14ac:dyDescent="0.2">
      <c r="A8477" t="s">
        <v>352</v>
      </c>
      <c r="B8477" t="s">
        <v>353</v>
      </c>
      <c r="C8477">
        <f>-70.13604951 / 41.69823055</f>
        <v>-1.681991024197069</v>
      </c>
      <c r="D8477" t="s">
        <v>354</v>
      </c>
      <c r="E8477" t="s">
        <v>70</v>
      </c>
      <c r="F8477" s="1">
        <v>37143</v>
      </c>
      <c r="G8477">
        <v>6</v>
      </c>
      <c r="K8477">
        <v>4.13</v>
      </c>
      <c r="L8477" t="s">
        <v>71</v>
      </c>
      <c r="O8477">
        <v>6.26</v>
      </c>
      <c r="P8477" t="s">
        <v>71</v>
      </c>
      <c r="Q8477">
        <v>21.2</v>
      </c>
      <c r="R8477" t="s">
        <v>71</v>
      </c>
      <c r="S8477">
        <v>0.76</v>
      </c>
      <c r="T8477" t="s">
        <v>71</v>
      </c>
      <c r="U8477">
        <v>23.54</v>
      </c>
      <c r="V8477" t="s">
        <v>71</v>
      </c>
      <c r="W8477">
        <v>24.8</v>
      </c>
      <c r="X8477" t="s">
        <v>71</v>
      </c>
      <c r="Y8477">
        <v>49.7</v>
      </c>
      <c r="AA8477">
        <v>44.51</v>
      </c>
      <c r="AE8477">
        <v>3</v>
      </c>
      <c r="AF8477" t="s">
        <v>71</v>
      </c>
      <c r="AG8477">
        <v>5.98</v>
      </c>
      <c r="AH8477" t="s">
        <v>71</v>
      </c>
      <c r="AS8477">
        <v>2.2999999999999998</v>
      </c>
      <c r="AT8477" t="s">
        <v>71</v>
      </c>
    </row>
    <row r="8478" spans="1:46" x14ac:dyDescent="0.2">
      <c r="A8478" t="s">
        <v>352</v>
      </c>
      <c r="B8478" t="s">
        <v>353</v>
      </c>
      <c r="C8478">
        <f>-70.13604951 / 41.69823055</f>
        <v>-1.681991024197069</v>
      </c>
      <c r="D8478" t="s">
        <v>354</v>
      </c>
      <c r="E8478" t="s">
        <v>70</v>
      </c>
      <c r="F8478" s="1">
        <v>37873</v>
      </c>
      <c r="G8478">
        <v>0.5</v>
      </c>
      <c r="I8478">
        <v>6.71</v>
      </c>
      <c r="J8478" t="s">
        <v>71</v>
      </c>
      <c r="K8478">
        <v>1.01</v>
      </c>
      <c r="L8478" t="s">
        <v>71</v>
      </c>
      <c r="M8478">
        <v>3.2</v>
      </c>
      <c r="N8478" t="s">
        <v>71</v>
      </c>
      <c r="O8478">
        <v>7.98</v>
      </c>
      <c r="P8478" t="s">
        <v>71</v>
      </c>
      <c r="Q8478">
        <v>27.11</v>
      </c>
      <c r="R8478" t="s">
        <v>71</v>
      </c>
      <c r="S8478">
        <v>0.05</v>
      </c>
      <c r="T8478" t="s">
        <v>71</v>
      </c>
      <c r="U8478">
        <v>1.55</v>
      </c>
      <c r="V8478" t="s">
        <v>71</v>
      </c>
      <c r="W8478">
        <v>15.1</v>
      </c>
      <c r="X8478" t="s">
        <v>71</v>
      </c>
      <c r="Y8478">
        <v>10.47</v>
      </c>
      <c r="AA8478">
        <v>30.7</v>
      </c>
      <c r="AC8478">
        <v>43.24</v>
      </c>
      <c r="AE8478">
        <v>0.15</v>
      </c>
      <c r="AF8478" t="s">
        <v>71</v>
      </c>
      <c r="AG8478">
        <v>6.07</v>
      </c>
      <c r="AH8478" t="s">
        <v>71</v>
      </c>
      <c r="AS8478">
        <v>0.09</v>
      </c>
      <c r="AT8478" t="s">
        <v>71</v>
      </c>
    </row>
    <row r="8479" spans="1:46" x14ac:dyDescent="0.2">
      <c r="A8479" t="s">
        <v>352</v>
      </c>
      <c r="B8479" t="s">
        <v>353</v>
      </c>
      <c r="C8479">
        <f>-70.13604951 / 41.69823055</f>
        <v>-1.681991024197069</v>
      </c>
      <c r="D8479" t="s">
        <v>354</v>
      </c>
      <c r="E8479" t="s">
        <v>70</v>
      </c>
      <c r="F8479" s="1">
        <v>37873</v>
      </c>
      <c r="G8479">
        <v>1.5</v>
      </c>
      <c r="O8479">
        <v>7.75</v>
      </c>
      <c r="P8479" t="s">
        <v>71</v>
      </c>
      <c r="Q8479">
        <v>26.97</v>
      </c>
      <c r="R8479" t="s">
        <v>71</v>
      </c>
    </row>
    <row r="8480" spans="1:46" x14ac:dyDescent="0.2">
      <c r="A8480" t="s">
        <v>352</v>
      </c>
      <c r="B8480" t="s">
        <v>353</v>
      </c>
      <c r="C8480">
        <f>-70.13604951 / 41.69823055</f>
        <v>-1.681991024197069</v>
      </c>
      <c r="D8480" t="s">
        <v>354</v>
      </c>
      <c r="E8480" t="s">
        <v>70</v>
      </c>
      <c r="F8480" s="1">
        <v>37873</v>
      </c>
      <c r="G8480">
        <v>2.5</v>
      </c>
      <c r="O8480">
        <v>7.83</v>
      </c>
      <c r="P8480" t="s">
        <v>71</v>
      </c>
      <c r="Q8480">
        <v>26.93</v>
      </c>
      <c r="R8480" t="s">
        <v>71</v>
      </c>
    </row>
    <row r="8481" spans="1:46" x14ac:dyDescent="0.2">
      <c r="A8481" t="s">
        <v>352</v>
      </c>
      <c r="B8481" t="s">
        <v>353</v>
      </c>
      <c r="C8481">
        <f>-70.13604951 / 41.69823055</f>
        <v>-1.681991024197069</v>
      </c>
      <c r="D8481" t="s">
        <v>354</v>
      </c>
      <c r="E8481" t="s">
        <v>70</v>
      </c>
      <c r="F8481" s="1">
        <v>37873</v>
      </c>
      <c r="G8481">
        <v>3.5</v>
      </c>
      <c r="O8481">
        <v>7.87</v>
      </c>
      <c r="P8481" t="s">
        <v>71</v>
      </c>
      <c r="Q8481">
        <v>26.81</v>
      </c>
      <c r="R8481" t="s">
        <v>71</v>
      </c>
    </row>
    <row r="8482" spans="1:46" x14ac:dyDescent="0.2">
      <c r="A8482" t="s">
        <v>352</v>
      </c>
      <c r="B8482" t="s">
        <v>353</v>
      </c>
      <c r="C8482">
        <f>-70.13604951 / 41.69823055</f>
        <v>-1.681991024197069</v>
      </c>
      <c r="D8482" t="s">
        <v>354</v>
      </c>
      <c r="E8482" t="s">
        <v>70</v>
      </c>
      <c r="F8482" s="1">
        <v>37873</v>
      </c>
      <c r="G8482">
        <v>4.5</v>
      </c>
      <c r="O8482">
        <v>7.9</v>
      </c>
      <c r="P8482" t="s">
        <v>71</v>
      </c>
      <c r="Q8482">
        <v>26.6</v>
      </c>
      <c r="R8482" t="s">
        <v>71</v>
      </c>
    </row>
    <row r="8483" spans="1:46" x14ac:dyDescent="0.2">
      <c r="A8483" t="s">
        <v>352</v>
      </c>
      <c r="B8483" t="s">
        <v>353</v>
      </c>
      <c r="C8483">
        <f>-70.13604951 / 41.69823055</f>
        <v>-1.681991024197069</v>
      </c>
      <c r="D8483" t="s">
        <v>354</v>
      </c>
      <c r="E8483" t="s">
        <v>70</v>
      </c>
      <c r="F8483" s="1">
        <v>37873</v>
      </c>
      <c r="G8483">
        <v>5.5</v>
      </c>
      <c r="K8483">
        <v>2.82</v>
      </c>
      <c r="L8483" t="s">
        <v>71</v>
      </c>
      <c r="O8483">
        <v>7.8</v>
      </c>
      <c r="P8483" t="s">
        <v>71</v>
      </c>
      <c r="Q8483">
        <v>26.4</v>
      </c>
      <c r="R8483" t="s">
        <v>71</v>
      </c>
      <c r="S8483">
        <v>0.5</v>
      </c>
      <c r="T8483" t="s">
        <v>71</v>
      </c>
      <c r="U8483">
        <v>15.49</v>
      </c>
      <c r="V8483" t="s">
        <v>71</v>
      </c>
      <c r="W8483">
        <v>22.4</v>
      </c>
      <c r="X8483" t="s">
        <v>71</v>
      </c>
      <c r="Y8483">
        <v>43.66</v>
      </c>
      <c r="AA8483">
        <v>40.770000000000003</v>
      </c>
      <c r="AE8483">
        <v>0.26</v>
      </c>
      <c r="AF8483" t="s">
        <v>71</v>
      </c>
      <c r="AG8483">
        <v>5.96</v>
      </c>
      <c r="AH8483" t="s">
        <v>71</v>
      </c>
      <c r="AS8483">
        <v>1.18</v>
      </c>
      <c r="AT8483" t="s">
        <v>71</v>
      </c>
    </row>
    <row r="8484" spans="1:46" x14ac:dyDescent="0.2">
      <c r="A8484" t="s">
        <v>352</v>
      </c>
      <c r="B8484" t="s">
        <v>353</v>
      </c>
      <c r="C8484">
        <f>-70.13604951 / 41.69823055</f>
        <v>-1.681991024197069</v>
      </c>
      <c r="D8484" t="s">
        <v>354</v>
      </c>
      <c r="E8484" t="s">
        <v>70</v>
      </c>
      <c r="F8484" s="1">
        <v>37873</v>
      </c>
      <c r="G8484">
        <v>6.5</v>
      </c>
      <c r="Q8484">
        <v>25.4</v>
      </c>
      <c r="R8484" t="s">
        <v>71</v>
      </c>
    </row>
    <row r="8485" spans="1:46" x14ac:dyDescent="0.2">
      <c r="A8485" t="s">
        <v>352</v>
      </c>
      <c r="B8485" t="s">
        <v>353</v>
      </c>
      <c r="C8485">
        <f>-70.13604951 / 41.69823055</f>
        <v>-1.681991024197069</v>
      </c>
      <c r="D8485" t="s">
        <v>354</v>
      </c>
      <c r="E8485" t="s">
        <v>70</v>
      </c>
      <c r="F8485" s="1">
        <v>38222</v>
      </c>
      <c r="G8485">
        <v>0.5</v>
      </c>
      <c r="I8485">
        <v>6.7</v>
      </c>
      <c r="J8485" t="s">
        <v>71</v>
      </c>
      <c r="K8485">
        <v>3.31</v>
      </c>
      <c r="L8485" t="s">
        <v>71</v>
      </c>
      <c r="M8485">
        <v>2.85</v>
      </c>
      <c r="N8485" t="s">
        <v>71</v>
      </c>
      <c r="O8485">
        <v>8.59</v>
      </c>
      <c r="P8485" t="s">
        <v>71</v>
      </c>
      <c r="Q8485">
        <v>24.51</v>
      </c>
      <c r="R8485" t="s">
        <v>71</v>
      </c>
      <c r="S8485">
        <v>3.1</v>
      </c>
      <c r="T8485" t="s">
        <v>71</v>
      </c>
      <c r="U8485">
        <v>96.02</v>
      </c>
      <c r="V8485" t="s">
        <v>71</v>
      </c>
      <c r="W8485">
        <v>24.91</v>
      </c>
      <c r="X8485" t="s">
        <v>71</v>
      </c>
      <c r="Y8485">
        <v>69.97</v>
      </c>
      <c r="AA8485">
        <v>42.34</v>
      </c>
      <c r="AC8485">
        <v>44.91</v>
      </c>
      <c r="AE8485">
        <v>2.62</v>
      </c>
      <c r="AF8485" t="s">
        <v>71</v>
      </c>
      <c r="AG8485">
        <v>5.89</v>
      </c>
      <c r="AH8485" t="s">
        <v>71</v>
      </c>
      <c r="AS8485">
        <v>0.66</v>
      </c>
      <c r="AT8485" t="s">
        <v>71</v>
      </c>
    </row>
    <row r="8486" spans="1:46" x14ac:dyDescent="0.2">
      <c r="A8486" t="s">
        <v>352</v>
      </c>
      <c r="B8486" t="s">
        <v>353</v>
      </c>
      <c r="C8486">
        <f>-70.13604951 / 41.69823055</f>
        <v>-1.681991024197069</v>
      </c>
      <c r="D8486" t="s">
        <v>354</v>
      </c>
      <c r="E8486" t="s">
        <v>70</v>
      </c>
      <c r="F8486" s="1">
        <v>38222</v>
      </c>
      <c r="G8486">
        <v>1.5</v>
      </c>
      <c r="O8486">
        <v>8.75</v>
      </c>
      <c r="P8486" t="s">
        <v>71</v>
      </c>
      <c r="Q8486">
        <v>24.09</v>
      </c>
      <c r="R8486" t="s">
        <v>71</v>
      </c>
    </row>
    <row r="8487" spans="1:46" x14ac:dyDescent="0.2">
      <c r="A8487" t="s">
        <v>352</v>
      </c>
      <c r="B8487" t="s">
        <v>353</v>
      </c>
      <c r="C8487">
        <f>-70.13604951 / 41.69823055</f>
        <v>-1.681991024197069</v>
      </c>
      <c r="D8487" t="s">
        <v>354</v>
      </c>
      <c r="E8487" t="s">
        <v>70</v>
      </c>
      <c r="F8487" s="1">
        <v>38222</v>
      </c>
      <c r="G8487">
        <v>2.5</v>
      </c>
      <c r="O8487">
        <v>8.66</v>
      </c>
      <c r="P8487" t="s">
        <v>71</v>
      </c>
      <c r="Q8487">
        <v>23.98</v>
      </c>
      <c r="R8487" t="s">
        <v>71</v>
      </c>
    </row>
    <row r="8488" spans="1:46" x14ac:dyDescent="0.2">
      <c r="A8488" t="s">
        <v>352</v>
      </c>
      <c r="B8488" t="s">
        <v>353</v>
      </c>
      <c r="C8488">
        <f>-70.13604951 / 41.69823055</f>
        <v>-1.681991024197069</v>
      </c>
      <c r="D8488" t="s">
        <v>354</v>
      </c>
      <c r="E8488" t="s">
        <v>70</v>
      </c>
      <c r="F8488" s="1">
        <v>38222</v>
      </c>
      <c r="G8488">
        <v>3.5</v>
      </c>
      <c r="O8488">
        <v>8.5399999999999991</v>
      </c>
      <c r="P8488" t="s">
        <v>71</v>
      </c>
      <c r="Q8488">
        <v>23.91</v>
      </c>
      <c r="R8488" t="s">
        <v>71</v>
      </c>
    </row>
    <row r="8489" spans="1:46" x14ac:dyDescent="0.2">
      <c r="A8489" t="s">
        <v>352</v>
      </c>
      <c r="B8489" t="s">
        <v>353</v>
      </c>
      <c r="C8489">
        <f>-70.13604951 / 41.69823055</f>
        <v>-1.681991024197069</v>
      </c>
      <c r="D8489" t="s">
        <v>354</v>
      </c>
      <c r="E8489" t="s">
        <v>70</v>
      </c>
      <c r="F8489" s="1">
        <v>38222</v>
      </c>
      <c r="G8489">
        <v>4.5</v>
      </c>
      <c r="O8489">
        <v>8.09</v>
      </c>
      <c r="P8489" t="s">
        <v>71</v>
      </c>
      <c r="Q8489">
        <v>23.83</v>
      </c>
      <c r="R8489" t="s">
        <v>71</v>
      </c>
    </row>
    <row r="8490" spans="1:46" x14ac:dyDescent="0.2">
      <c r="A8490" t="s">
        <v>352</v>
      </c>
      <c r="B8490" t="s">
        <v>353</v>
      </c>
      <c r="C8490">
        <f>-70.13604951 / 41.69823055</f>
        <v>-1.681991024197069</v>
      </c>
      <c r="D8490" t="s">
        <v>354</v>
      </c>
      <c r="E8490" t="s">
        <v>70</v>
      </c>
      <c r="F8490" s="1">
        <v>38222</v>
      </c>
      <c r="G8490">
        <v>5.5</v>
      </c>
      <c r="K8490">
        <v>5.39</v>
      </c>
      <c r="L8490" t="s">
        <v>71</v>
      </c>
      <c r="O8490">
        <v>7.67</v>
      </c>
      <c r="P8490" t="s">
        <v>71</v>
      </c>
      <c r="Q8490">
        <v>23.71</v>
      </c>
      <c r="R8490" t="s">
        <v>71</v>
      </c>
      <c r="S8490">
        <v>0.46</v>
      </c>
      <c r="T8490" t="s">
        <v>71</v>
      </c>
      <c r="U8490">
        <v>14.25</v>
      </c>
      <c r="V8490" t="s">
        <v>71</v>
      </c>
      <c r="W8490">
        <v>18.079999999999998</v>
      </c>
      <c r="X8490" t="s">
        <v>71</v>
      </c>
      <c r="Y8490">
        <v>42.46</v>
      </c>
      <c r="AA8490">
        <v>47.13</v>
      </c>
      <c r="AE8490">
        <v>2.83</v>
      </c>
      <c r="AF8490" t="s">
        <v>71</v>
      </c>
      <c r="AG8490">
        <v>5.79</v>
      </c>
      <c r="AH8490" t="s">
        <v>71</v>
      </c>
      <c r="AS8490">
        <v>2.39</v>
      </c>
      <c r="AT8490" t="s">
        <v>71</v>
      </c>
    </row>
    <row r="8491" spans="1:46" x14ac:dyDescent="0.2">
      <c r="A8491" t="s">
        <v>352</v>
      </c>
      <c r="B8491" t="s">
        <v>353</v>
      </c>
      <c r="C8491">
        <f>-70.13604951 / 41.69823055</f>
        <v>-1.681991024197069</v>
      </c>
      <c r="D8491" t="s">
        <v>354</v>
      </c>
      <c r="E8491" t="s">
        <v>70</v>
      </c>
      <c r="F8491" s="1">
        <v>38245</v>
      </c>
      <c r="G8491">
        <v>0.5</v>
      </c>
      <c r="I8491">
        <v>6.48</v>
      </c>
      <c r="J8491" t="s">
        <v>71</v>
      </c>
      <c r="K8491">
        <v>7.6</v>
      </c>
      <c r="L8491" t="s">
        <v>71</v>
      </c>
      <c r="M8491">
        <v>1.56</v>
      </c>
      <c r="N8491" t="s">
        <v>71</v>
      </c>
      <c r="O8491">
        <v>9.23</v>
      </c>
      <c r="P8491" t="s">
        <v>71</v>
      </c>
      <c r="Q8491">
        <v>23.31</v>
      </c>
      <c r="R8491" t="s">
        <v>71</v>
      </c>
      <c r="S8491">
        <v>0.45</v>
      </c>
      <c r="T8491" t="s">
        <v>71</v>
      </c>
      <c r="U8491">
        <v>13.94</v>
      </c>
      <c r="V8491" t="s">
        <v>71</v>
      </c>
      <c r="W8491">
        <v>31.24</v>
      </c>
      <c r="X8491" t="s">
        <v>71</v>
      </c>
      <c r="Y8491">
        <v>42.14</v>
      </c>
      <c r="AA8491">
        <v>50.5</v>
      </c>
      <c r="AC8491">
        <v>53.59</v>
      </c>
      <c r="AE8491">
        <v>2.83</v>
      </c>
      <c r="AF8491" t="s">
        <v>71</v>
      </c>
      <c r="AG8491">
        <v>5.84</v>
      </c>
      <c r="AH8491" t="s">
        <v>71</v>
      </c>
      <c r="AS8491">
        <v>2.5499999999999998</v>
      </c>
      <c r="AT8491" t="s">
        <v>71</v>
      </c>
    </row>
    <row r="8492" spans="1:46" x14ac:dyDescent="0.2">
      <c r="A8492" t="s">
        <v>352</v>
      </c>
      <c r="B8492" t="s">
        <v>353</v>
      </c>
      <c r="C8492">
        <f>-70.13604951 / 41.69823055</f>
        <v>-1.681991024197069</v>
      </c>
      <c r="D8492" t="s">
        <v>354</v>
      </c>
      <c r="E8492" t="s">
        <v>70</v>
      </c>
      <c r="F8492" s="1">
        <v>38245</v>
      </c>
      <c r="G8492">
        <v>1.5</v>
      </c>
      <c r="O8492">
        <v>9.24</v>
      </c>
      <c r="P8492" t="s">
        <v>71</v>
      </c>
      <c r="Q8492">
        <v>23.29</v>
      </c>
      <c r="R8492" t="s">
        <v>71</v>
      </c>
    </row>
    <row r="8493" spans="1:46" x14ac:dyDescent="0.2">
      <c r="A8493" t="s">
        <v>352</v>
      </c>
      <c r="B8493" t="s">
        <v>353</v>
      </c>
      <c r="C8493">
        <f>-70.13604951 / 41.69823055</f>
        <v>-1.681991024197069</v>
      </c>
      <c r="D8493" t="s">
        <v>354</v>
      </c>
      <c r="E8493" t="s">
        <v>70</v>
      </c>
      <c r="F8493" s="1">
        <v>38245</v>
      </c>
      <c r="G8493">
        <v>2.5</v>
      </c>
      <c r="O8493">
        <v>9.3800000000000008</v>
      </c>
      <c r="P8493" t="s">
        <v>71</v>
      </c>
      <c r="Q8493">
        <v>22.96</v>
      </c>
      <c r="R8493" t="s">
        <v>71</v>
      </c>
    </row>
    <row r="8494" spans="1:46" x14ac:dyDescent="0.2">
      <c r="A8494" t="s">
        <v>352</v>
      </c>
      <c r="B8494" t="s">
        <v>353</v>
      </c>
      <c r="C8494">
        <f>-70.13604951 / 41.69823055</f>
        <v>-1.681991024197069</v>
      </c>
      <c r="D8494" t="s">
        <v>354</v>
      </c>
      <c r="E8494" t="s">
        <v>70</v>
      </c>
      <c r="F8494" s="1">
        <v>38245</v>
      </c>
      <c r="G8494">
        <v>3.5</v>
      </c>
      <c r="O8494">
        <v>9.3000000000000007</v>
      </c>
      <c r="P8494" t="s">
        <v>71</v>
      </c>
      <c r="Q8494">
        <v>22.83</v>
      </c>
      <c r="R8494" t="s">
        <v>71</v>
      </c>
    </row>
    <row r="8495" spans="1:46" x14ac:dyDescent="0.2">
      <c r="A8495" t="s">
        <v>352</v>
      </c>
      <c r="B8495" t="s">
        <v>353</v>
      </c>
      <c r="C8495">
        <f>-70.13604951 / 41.69823055</f>
        <v>-1.681991024197069</v>
      </c>
      <c r="D8495" t="s">
        <v>354</v>
      </c>
      <c r="E8495" t="s">
        <v>70</v>
      </c>
      <c r="F8495" s="1">
        <v>38245</v>
      </c>
      <c r="G8495">
        <v>4.5</v>
      </c>
      <c r="O8495">
        <v>9.2100000000000009</v>
      </c>
      <c r="P8495" t="s">
        <v>71</v>
      </c>
      <c r="Q8495">
        <v>22.79</v>
      </c>
      <c r="R8495" t="s">
        <v>71</v>
      </c>
    </row>
    <row r="8496" spans="1:46" x14ac:dyDescent="0.2">
      <c r="A8496" t="s">
        <v>352</v>
      </c>
      <c r="B8496" t="s">
        <v>353</v>
      </c>
      <c r="C8496">
        <f>-70.13604951 / 41.69823055</f>
        <v>-1.681991024197069</v>
      </c>
      <c r="D8496" t="s">
        <v>354</v>
      </c>
      <c r="E8496" t="s">
        <v>70</v>
      </c>
      <c r="F8496" s="1">
        <v>38245</v>
      </c>
      <c r="G8496">
        <v>5.5</v>
      </c>
      <c r="K8496">
        <v>6.06</v>
      </c>
      <c r="L8496" t="s">
        <v>71</v>
      </c>
      <c r="O8496">
        <v>8.9</v>
      </c>
      <c r="P8496" t="s">
        <v>71</v>
      </c>
      <c r="Q8496">
        <v>22.69</v>
      </c>
      <c r="R8496" t="s">
        <v>71</v>
      </c>
      <c r="S8496">
        <v>0.33</v>
      </c>
      <c r="T8496" t="s">
        <v>71</v>
      </c>
      <c r="U8496">
        <v>10.220000000000001</v>
      </c>
      <c r="V8496" t="s">
        <v>71</v>
      </c>
      <c r="W8496">
        <v>20.71</v>
      </c>
      <c r="X8496" t="s">
        <v>71</v>
      </c>
      <c r="Y8496">
        <v>37.67</v>
      </c>
      <c r="AA8496">
        <v>48.27</v>
      </c>
      <c r="AE8496">
        <v>2.83</v>
      </c>
      <c r="AF8496" t="s">
        <v>71</v>
      </c>
      <c r="AG8496">
        <v>5.85</v>
      </c>
      <c r="AH8496" t="s">
        <v>71</v>
      </c>
      <c r="AS8496">
        <v>1.87</v>
      </c>
      <c r="AT8496" t="s">
        <v>71</v>
      </c>
    </row>
    <row r="8497" spans="1:46" x14ac:dyDescent="0.2">
      <c r="A8497" t="s">
        <v>352</v>
      </c>
      <c r="B8497" t="s">
        <v>353</v>
      </c>
      <c r="C8497">
        <f>-70.13604951 / 41.69823055</f>
        <v>-1.681991024197069</v>
      </c>
      <c r="D8497" t="s">
        <v>354</v>
      </c>
      <c r="E8497" t="s">
        <v>70</v>
      </c>
      <c r="F8497" s="1">
        <v>38581</v>
      </c>
      <c r="G8497">
        <v>0.5</v>
      </c>
      <c r="I8497">
        <v>7.28</v>
      </c>
      <c r="J8497" t="s">
        <v>71</v>
      </c>
      <c r="K8497">
        <v>2.42</v>
      </c>
      <c r="L8497" t="s">
        <v>71</v>
      </c>
      <c r="M8497">
        <v>4.74</v>
      </c>
      <c r="N8497" t="s">
        <v>71</v>
      </c>
      <c r="O8497">
        <v>7.51</v>
      </c>
      <c r="P8497" t="s">
        <v>71</v>
      </c>
      <c r="Q8497">
        <v>25.94</v>
      </c>
      <c r="R8497" t="s">
        <v>71</v>
      </c>
      <c r="S8497">
        <v>0.3</v>
      </c>
      <c r="T8497" t="s">
        <v>71</v>
      </c>
      <c r="U8497">
        <v>9.2899999999999991</v>
      </c>
      <c r="V8497" t="s">
        <v>71</v>
      </c>
      <c r="W8497">
        <v>13.11</v>
      </c>
      <c r="X8497" t="s">
        <v>71</v>
      </c>
      <c r="Y8497">
        <v>36.29</v>
      </c>
      <c r="AA8497">
        <v>39.270000000000003</v>
      </c>
      <c r="AC8497">
        <v>37.58</v>
      </c>
      <c r="AE8497">
        <v>4.4400000000000004</v>
      </c>
      <c r="AF8497" t="s">
        <v>71</v>
      </c>
      <c r="AG8497">
        <v>5.72</v>
      </c>
      <c r="AH8497" t="s">
        <v>71</v>
      </c>
      <c r="AS8497">
        <v>0.57999999999999996</v>
      </c>
      <c r="AT8497" t="s">
        <v>71</v>
      </c>
    </row>
    <row r="8498" spans="1:46" x14ac:dyDescent="0.2">
      <c r="A8498" t="s">
        <v>352</v>
      </c>
      <c r="B8498" t="s">
        <v>353</v>
      </c>
      <c r="C8498">
        <f>-70.13604951 / 41.69823055</f>
        <v>-1.681991024197069</v>
      </c>
      <c r="D8498" t="s">
        <v>354</v>
      </c>
      <c r="E8498" t="s">
        <v>70</v>
      </c>
      <c r="F8498" s="1">
        <v>38581</v>
      </c>
      <c r="G8498">
        <v>1.5</v>
      </c>
      <c r="O8498">
        <v>7.66</v>
      </c>
      <c r="P8498" t="s">
        <v>71</v>
      </c>
      <c r="Q8498">
        <v>25.89</v>
      </c>
      <c r="R8498" t="s">
        <v>71</v>
      </c>
    </row>
    <row r="8499" spans="1:46" x14ac:dyDescent="0.2">
      <c r="A8499" t="s">
        <v>352</v>
      </c>
      <c r="B8499" t="s">
        <v>353</v>
      </c>
      <c r="C8499">
        <f>-70.13604951 / 41.69823055</f>
        <v>-1.681991024197069</v>
      </c>
      <c r="D8499" t="s">
        <v>354</v>
      </c>
      <c r="E8499" t="s">
        <v>70</v>
      </c>
      <c r="F8499" s="1">
        <v>38581</v>
      </c>
      <c r="G8499">
        <v>2.5</v>
      </c>
      <c r="O8499">
        <v>7.62</v>
      </c>
      <c r="P8499" t="s">
        <v>71</v>
      </c>
      <c r="Q8499">
        <v>25.83</v>
      </c>
      <c r="R8499" t="s">
        <v>71</v>
      </c>
    </row>
    <row r="8500" spans="1:46" x14ac:dyDescent="0.2">
      <c r="A8500" t="s">
        <v>352</v>
      </c>
      <c r="B8500" t="s">
        <v>353</v>
      </c>
      <c r="C8500">
        <f>-70.13604951 / 41.69823055</f>
        <v>-1.681991024197069</v>
      </c>
      <c r="D8500" t="s">
        <v>354</v>
      </c>
      <c r="E8500" t="s">
        <v>70</v>
      </c>
      <c r="F8500" s="1">
        <v>38581</v>
      </c>
      <c r="G8500">
        <v>3.5</v>
      </c>
      <c r="O8500">
        <v>7.6</v>
      </c>
      <c r="P8500" t="s">
        <v>71</v>
      </c>
      <c r="Q8500">
        <v>25.65</v>
      </c>
      <c r="R8500" t="s">
        <v>71</v>
      </c>
    </row>
    <row r="8501" spans="1:46" x14ac:dyDescent="0.2">
      <c r="A8501" t="s">
        <v>352</v>
      </c>
      <c r="B8501" t="s">
        <v>353</v>
      </c>
      <c r="C8501">
        <f>-70.13604951 / 41.69823055</f>
        <v>-1.681991024197069</v>
      </c>
      <c r="D8501" t="s">
        <v>354</v>
      </c>
      <c r="E8501" t="s">
        <v>70</v>
      </c>
      <c r="F8501" s="1">
        <v>38581</v>
      </c>
      <c r="G8501">
        <v>4.5</v>
      </c>
      <c r="O8501">
        <v>9.64</v>
      </c>
      <c r="P8501" t="s">
        <v>71</v>
      </c>
      <c r="Q8501">
        <v>23.65</v>
      </c>
      <c r="R8501" t="s">
        <v>71</v>
      </c>
    </row>
    <row r="8502" spans="1:46" x14ac:dyDescent="0.2">
      <c r="A8502" t="s">
        <v>352</v>
      </c>
      <c r="B8502" t="s">
        <v>353</v>
      </c>
      <c r="C8502">
        <f>-70.13604951 / 41.69823055</f>
        <v>-1.681991024197069</v>
      </c>
      <c r="D8502" t="s">
        <v>354</v>
      </c>
      <c r="E8502" t="s">
        <v>70</v>
      </c>
      <c r="F8502" s="1">
        <v>38581</v>
      </c>
      <c r="G8502">
        <v>6.28</v>
      </c>
      <c r="K8502">
        <v>3.62</v>
      </c>
      <c r="L8502" t="s">
        <v>71</v>
      </c>
      <c r="O8502">
        <v>2.13</v>
      </c>
      <c r="P8502" t="s">
        <v>71</v>
      </c>
      <c r="Q8502">
        <v>18.989999999999998</v>
      </c>
      <c r="R8502" t="s">
        <v>71</v>
      </c>
      <c r="S8502">
        <v>0.4</v>
      </c>
      <c r="T8502" t="s">
        <v>71</v>
      </c>
      <c r="W8502">
        <v>18.82</v>
      </c>
      <c r="X8502" t="s">
        <v>71</v>
      </c>
      <c r="AE8502">
        <v>5.45</v>
      </c>
      <c r="AF8502" t="s">
        <v>71</v>
      </c>
      <c r="AG8502">
        <v>5.62</v>
      </c>
      <c r="AH8502" t="s">
        <v>71</v>
      </c>
      <c r="AS8502">
        <v>2.13</v>
      </c>
      <c r="AT8502" t="s">
        <v>71</v>
      </c>
    </row>
    <row r="8503" spans="1:46" x14ac:dyDescent="0.2">
      <c r="A8503" t="s">
        <v>352</v>
      </c>
      <c r="B8503" t="s">
        <v>353</v>
      </c>
      <c r="C8503">
        <f>-70.13604951 / 41.69823055</f>
        <v>-1.681991024197069</v>
      </c>
      <c r="D8503" t="s">
        <v>354</v>
      </c>
      <c r="E8503" t="s">
        <v>70</v>
      </c>
      <c r="F8503" s="1">
        <v>38622</v>
      </c>
      <c r="G8503">
        <v>0.5</v>
      </c>
      <c r="I8503">
        <v>7</v>
      </c>
      <c r="J8503" t="s">
        <v>71</v>
      </c>
      <c r="K8503">
        <v>3.69</v>
      </c>
      <c r="L8503" t="s">
        <v>71</v>
      </c>
      <c r="M8503">
        <v>4</v>
      </c>
      <c r="N8503" t="s">
        <v>71</v>
      </c>
      <c r="O8503">
        <v>8.01</v>
      </c>
      <c r="P8503" t="s">
        <v>71</v>
      </c>
      <c r="Q8503">
        <v>21.8</v>
      </c>
      <c r="R8503" t="s">
        <v>71</v>
      </c>
      <c r="S8503">
        <v>0.3</v>
      </c>
      <c r="T8503" t="s">
        <v>71</v>
      </c>
      <c r="U8503">
        <v>9.2899999999999991</v>
      </c>
      <c r="V8503" t="s">
        <v>71</v>
      </c>
      <c r="W8503">
        <v>15.25</v>
      </c>
      <c r="X8503" t="s">
        <v>71</v>
      </c>
      <c r="Y8503">
        <v>36.29</v>
      </c>
      <c r="AA8503">
        <v>43.41</v>
      </c>
      <c r="AC8503">
        <v>40.020000000000003</v>
      </c>
      <c r="AE8503">
        <v>4.4400000000000004</v>
      </c>
      <c r="AF8503" t="s">
        <v>71</v>
      </c>
      <c r="AG8503">
        <v>6.24</v>
      </c>
      <c r="AH8503" t="s">
        <v>71</v>
      </c>
      <c r="AS8503">
        <v>1.43</v>
      </c>
      <c r="AT8503" t="s">
        <v>71</v>
      </c>
    </row>
    <row r="8504" spans="1:46" x14ac:dyDescent="0.2">
      <c r="A8504" t="s">
        <v>352</v>
      </c>
      <c r="B8504" t="s">
        <v>353</v>
      </c>
      <c r="C8504">
        <f>-70.13604951 / 41.69823055</f>
        <v>-1.681991024197069</v>
      </c>
      <c r="D8504" t="s">
        <v>354</v>
      </c>
      <c r="E8504" t="s">
        <v>70</v>
      </c>
      <c r="F8504" s="1">
        <v>38622</v>
      </c>
      <c r="G8504">
        <v>1.5</v>
      </c>
      <c r="O8504">
        <v>8</v>
      </c>
      <c r="P8504" t="s">
        <v>71</v>
      </c>
      <c r="Q8504">
        <v>21.97</v>
      </c>
      <c r="R8504" t="s">
        <v>71</v>
      </c>
    </row>
    <row r="8505" spans="1:46" x14ac:dyDescent="0.2">
      <c r="A8505" t="s">
        <v>352</v>
      </c>
      <c r="B8505" t="s">
        <v>353</v>
      </c>
      <c r="C8505">
        <f>-70.13604951 / 41.69823055</f>
        <v>-1.681991024197069</v>
      </c>
      <c r="D8505" t="s">
        <v>354</v>
      </c>
      <c r="E8505" t="s">
        <v>70</v>
      </c>
      <c r="F8505" s="1">
        <v>38622</v>
      </c>
      <c r="G8505">
        <v>2.5</v>
      </c>
      <c r="O8505">
        <v>8.1999999999999993</v>
      </c>
      <c r="P8505" t="s">
        <v>71</v>
      </c>
      <c r="Q8505">
        <v>21.92</v>
      </c>
      <c r="R8505" t="s">
        <v>71</v>
      </c>
    </row>
    <row r="8506" spans="1:46" x14ac:dyDescent="0.2">
      <c r="A8506" t="s">
        <v>352</v>
      </c>
      <c r="B8506" t="s">
        <v>353</v>
      </c>
      <c r="C8506">
        <f>-70.13604951 / 41.69823055</f>
        <v>-1.681991024197069</v>
      </c>
      <c r="D8506" t="s">
        <v>354</v>
      </c>
      <c r="E8506" t="s">
        <v>70</v>
      </c>
      <c r="F8506" s="1">
        <v>38622</v>
      </c>
      <c r="G8506">
        <v>3.5</v>
      </c>
      <c r="O8506">
        <v>8.31</v>
      </c>
      <c r="P8506" t="s">
        <v>71</v>
      </c>
      <c r="Q8506">
        <v>21.86</v>
      </c>
      <c r="R8506" t="s">
        <v>71</v>
      </c>
    </row>
    <row r="8507" spans="1:46" x14ac:dyDescent="0.2">
      <c r="A8507" t="s">
        <v>352</v>
      </c>
      <c r="B8507" t="s">
        <v>353</v>
      </c>
      <c r="C8507">
        <f>-70.13604951 / 41.69823055</f>
        <v>-1.681991024197069</v>
      </c>
      <c r="D8507" t="s">
        <v>354</v>
      </c>
      <c r="E8507" t="s">
        <v>70</v>
      </c>
      <c r="F8507" s="1">
        <v>38622</v>
      </c>
      <c r="G8507">
        <v>4.5</v>
      </c>
      <c r="O8507">
        <v>8.3699999999999992</v>
      </c>
      <c r="P8507" t="s">
        <v>71</v>
      </c>
      <c r="Q8507">
        <v>21.85</v>
      </c>
      <c r="R8507" t="s">
        <v>71</v>
      </c>
    </row>
    <row r="8508" spans="1:46" x14ac:dyDescent="0.2">
      <c r="A8508" t="s">
        <v>352</v>
      </c>
      <c r="B8508" t="s">
        <v>353</v>
      </c>
      <c r="C8508">
        <f>-70.13604951 / 41.69823055</f>
        <v>-1.681991024197069</v>
      </c>
      <c r="D8508" t="s">
        <v>354</v>
      </c>
      <c r="E8508" t="s">
        <v>70</v>
      </c>
      <c r="F8508" s="1">
        <v>38622</v>
      </c>
      <c r="G8508">
        <v>5.5</v>
      </c>
      <c r="O8508">
        <v>8.42</v>
      </c>
      <c r="P8508" t="s">
        <v>71</v>
      </c>
      <c r="Q8508">
        <v>21.82</v>
      </c>
      <c r="R8508" t="s">
        <v>71</v>
      </c>
    </row>
    <row r="8509" spans="1:46" x14ac:dyDescent="0.2">
      <c r="A8509" t="s">
        <v>352</v>
      </c>
      <c r="B8509" t="s">
        <v>353</v>
      </c>
      <c r="C8509">
        <f>-70.13604951 / 41.69823055</f>
        <v>-1.681991024197069</v>
      </c>
      <c r="D8509" t="s">
        <v>354</v>
      </c>
      <c r="E8509" t="s">
        <v>70</v>
      </c>
      <c r="F8509" s="1">
        <v>38622</v>
      </c>
      <c r="G8509">
        <v>6</v>
      </c>
      <c r="K8509">
        <v>3.83</v>
      </c>
      <c r="L8509" t="s">
        <v>71</v>
      </c>
      <c r="S8509">
        <v>0.3</v>
      </c>
      <c r="T8509" t="s">
        <v>71</v>
      </c>
      <c r="U8509">
        <v>9.2899999999999991</v>
      </c>
      <c r="V8509" t="s">
        <v>71</v>
      </c>
      <c r="W8509">
        <v>17.649999999999999</v>
      </c>
      <c r="X8509" t="s">
        <v>71</v>
      </c>
      <c r="Y8509">
        <v>36.29</v>
      </c>
      <c r="AA8509">
        <v>43.77</v>
      </c>
      <c r="AE8509">
        <v>4.4400000000000004</v>
      </c>
      <c r="AF8509" t="s">
        <v>71</v>
      </c>
      <c r="AG8509">
        <v>6.2</v>
      </c>
      <c r="AH8509" t="s">
        <v>71</v>
      </c>
      <c r="AS8509">
        <v>1.58</v>
      </c>
      <c r="AT8509" t="s">
        <v>71</v>
      </c>
    </row>
    <row r="8510" spans="1:46" x14ac:dyDescent="0.2">
      <c r="A8510" t="s">
        <v>352</v>
      </c>
      <c r="B8510" t="s">
        <v>353</v>
      </c>
      <c r="C8510">
        <f>-70.13604951 / 41.69823055</f>
        <v>-1.681991024197069</v>
      </c>
      <c r="D8510" t="s">
        <v>354</v>
      </c>
      <c r="E8510" t="s">
        <v>70</v>
      </c>
      <c r="F8510" s="1">
        <v>38622</v>
      </c>
      <c r="G8510">
        <v>6.5</v>
      </c>
      <c r="O8510">
        <v>8.3699999999999992</v>
      </c>
      <c r="P8510" t="s">
        <v>71</v>
      </c>
      <c r="Q8510">
        <v>21.77</v>
      </c>
      <c r="R8510" t="s">
        <v>71</v>
      </c>
    </row>
    <row r="8511" spans="1:46" x14ac:dyDescent="0.2">
      <c r="A8511" t="s">
        <v>352</v>
      </c>
      <c r="B8511" t="s">
        <v>353</v>
      </c>
      <c r="C8511">
        <f>-70.13604951 / 41.69823055</f>
        <v>-1.681991024197069</v>
      </c>
      <c r="D8511" t="s">
        <v>354</v>
      </c>
      <c r="E8511" t="s">
        <v>70</v>
      </c>
      <c r="F8511" s="1">
        <v>38979</v>
      </c>
      <c r="G8511">
        <v>0.5</v>
      </c>
      <c r="I8511">
        <v>7.3</v>
      </c>
      <c r="J8511" t="s">
        <v>71</v>
      </c>
      <c r="K8511">
        <v>1.37</v>
      </c>
      <c r="L8511" t="s">
        <v>71</v>
      </c>
      <c r="M8511">
        <v>5.12</v>
      </c>
      <c r="N8511" t="s">
        <v>71</v>
      </c>
      <c r="O8511">
        <v>8.4</v>
      </c>
      <c r="P8511" t="s">
        <v>71</v>
      </c>
      <c r="Q8511">
        <v>22</v>
      </c>
      <c r="R8511" t="s">
        <v>71</v>
      </c>
      <c r="S8511">
        <v>0.27</v>
      </c>
      <c r="T8511" t="s">
        <v>71</v>
      </c>
      <c r="U8511">
        <v>8.49</v>
      </c>
      <c r="V8511" t="s">
        <v>71</v>
      </c>
      <c r="W8511">
        <v>19.13</v>
      </c>
      <c r="X8511" t="s">
        <v>71</v>
      </c>
      <c r="Y8511">
        <v>34.99</v>
      </c>
      <c r="AA8511">
        <v>33.69</v>
      </c>
      <c r="AC8511">
        <v>36.47</v>
      </c>
      <c r="AE8511">
        <v>4.84</v>
      </c>
      <c r="AF8511" t="s">
        <v>71</v>
      </c>
      <c r="AG8511">
        <v>6.33</v>
      </c>
      <c r="AH8511" t="s">
        <v>71</v>
      </c>
      <c r="AS8511">
        <v>0.37</v>
      </c>
      <c r="AT8511" t="s">
        <v>71</v>
      </c>
    </row>
    <row r="8512" spans="1:46" x14ac:dyDescent="0.2">
      <c r="A8512" t="s">
        <v>352</v>
      </c>
      <c r="B8512" t="s">
        <v>353</v>
      </c>
      <c r="C8512">
        <f>-70.13604951 / 41.69823055</f>
        <v>-1.681991024197069</v>
      </c>
      <c r="D8512" t="s">
        <v>354</v>
      </c>
      <c r="E8512" t="s">
        <v>70</v>
      </c>
      <c r="F8512" s="1">
        <v>38979</v>
      </c>
      <c r="G8512">
        <v>1</v>
      </c>
      <c r="O8512">
        <v>8.1999999999999993</v>
      </c>
      <c r="P8512" t="s">
        <v>71</v>
      </c>
      <c r="Q8512">
        <v>21.9</v>
      </c>
      <c r="R8512" t="s">
        <v>71</v>
      </c>
    </row>
    <row r="8513" spans="1:46" x14ac:dyDescent="0.2">
      <c r="A8513" t="s">
        <v>352</v>
      </c>
      <c r="B8513" t="s">
        <v>353</v>
      </c>
      <c r="C8513">
        <f>-70.13604951 / 41.69823055</f>
        <v>-1.681991024197069</v>
      </c>
      <c r="D8513" t="s">
        <v>354</v>
      </c>
      <c r="E8513" t="s">
        <v>70</v>
      </c>
      <c r="F8513" s="1">
        <v>38979</v>
      </c>
      <c r="G8513">
        <v>2</v>
      </c>
      <c r="O8513">
        <v>8.3800000000000008</v>
      </c>
      <c r="P8513" t="s">
        <v>71</v>
      </c>
      <c r="Q8513">
        <v>21.4</v>
      </c>
      <c r="R8513" t="s">
        <v>71</v>
      </c>
    </row>
    <row r="8514" spans="1:46" x14ac:dyDescent="0.2">
      <c r="A8514" t="s">
        <v>352</v>
      </c>
      <c r="B8514" t="s">
        <v>353</v>
      </c>
      <c r="C8514">
        <f>-70.13604951 / 41.69823055</f>
        <v>-1.681991024197069</v>
      </c>
      <c r="D8514" t="s">
        <v>354</v>
      </c>
      <c r="E8514" t="s">
        <v>70</v>
      </c>
      <c r="F8514" s="1">
        <v>38979</v>
      </c>
      <c r="G8514">
        <v>3</v>
      </c>
      <c r="O8514">
        <v>8.1999999999999993</v>
      </c>
      <c r="P8514" t="s">
        <v>71</v>
      </c>
      <c r="Q8514">
        <v>21.2</v>
      </c>
      <c r="R8514" t="s">
        <v>71</v>
      </c>
    </row>
    <row r="8515" spans="1:46" x14ac:dyDescent="0.2">
      <c r="A8515" t="s">
        <v>352</v>
      </c>
      <c r="B8515" t="s">
        <v>353</v>
      </c>
      <c r="C8515">
        <f>-70.13604951 / 41.69823055</f>
        <v>-1.681991024197069</v>
      </c>
      <c r="D8515" t="s">
        <v>354</v>
      </c>
      <c r="E8515" t="s">
        <v>70</v>
      </c>
      <c r="F8515" s="1">
        <v>38979</v>
      </c>
      <c r="G8515">
        <v>4</v>
      </c>
      <c r="O8515">
        <v>8.2200000000000006</v>
      </c>
      <c r="P8515" t="s">
        <v>71</v>
      </c>
      <c r="Q8515">
        <v>21</v>
      </c>
      <c r="R8515" t="s">
        <v>71</v>
      </c>
    </row>
    <row r="8516" spans="1:46" x14ac:dyDescent="0.2">
      <c r="A8516" t="s">
        <v>352</v>
      </c>
      <c r="B8516" t="s">
        <v>353</v>
      </c>
      <c r="C8516">
        <f>-70.13604951 / 41.69823055</f>
        <v>-1.681991024197069</v>
      </c>
      <c r="D8516" t="s">
        <v>354</v>
      </c>
      <c r="E8516" t="s">
        <v>70</v>
      </c>
      <c r="F8516" s="1">
        <v>38979</v>
      </c>
      <c r="G8516">
        <v>5</v>
      </c>
      <c r="O8516">
        <v>7.7</v>
      </c>
      <c r="P8516" t="s">
        <v>71</v>
      </c>
      <c r="Q8516">
        <v>20.9</v>
      </c>
      <c r="R8516" t="s">
        <v>71</v>
      </c>
    </row>
    <row r="8517" spans="1:46" x14ac:dyDescent="0.2">
      <c r="A8517" t="s">
        <v>352</v>
      </c>
      <c r="B8517" t="s">
        <v>353</v>
      </c>
      <c r="C8517">
        <f>-70.13604951 / 41.69823055</f>
        <v>-1.681991024197069</v>
      </c>
      <c r="D8517" t="s">
        <v>354</v>
      </c>
      <c r="E8517" t="s">
        <v>70</v>
      </c>
      <c r="F8517" s="1">
        <v>38979</v>
      </c>
      <c r="G8517">
        <v>6</v>
      </c>
      <c r="K8517">
        <v>2.33</v>
      </c>
      <c r="L8517" t="s">
        <v>71</v>
      </c>
      <c r="O8517">
        <v>7.93</v>
      </c>
      <c r="P8517" t="s">
        <v>71</v>
      </c>
      <c r="Q8517">
        <v>20.8</v>
      </c>
      <c r="R8517" t="s">
        <v>71</v>
      </c>
      <c r="S8517">
        <v>0.19</v>
      </c>
      <c r="T8517" t="s">
        <v>71</v>
      </c>
      <c r="U8517">
        <v>5.75</v>
      </c>
      <c r="V8517" t="s">
        <v>71</v>
      </c>
      <c r="W8517">
        <v>21.26</v>
      </c>
      <c r="X8517" t="s">
        <v>71</v>
      </c>
      <c r="Y8517">
        <v>29.37</v>
      </c>
      <c r="AA8517">
        <v>38.9</v>
      </c>
      <c r="AE8517">
        <v>5.04</v>
      </c>
      <c r="AF8517" t="s">
        <v>71</v>
      </c>
      <c r="AG8517">
        <v>6.13</v>
      </c>
      <c r="AH8517" t="s">
        <v>71</v>
      </c>
      <c r="AS8517">
        <v>1.07</v>
      </c>
      <c r="AT8517" t="s">
        <v>71</v>
      </c>
    </row>
    <row r="8518" spans="1:46" x14ac:dyDescent="0.2">
      <c r="A8518" t="s">
        <v>352</v>
      </c>
      <c r="B8518" t="s">
        <v>353</v>
      </c>
      <c r="C8518">
        <f>-70.13604951 / 41.69823055</f>
        <v>-1.681991024197069</v>
      </c>
      <c r="D8518" t="s">
        <v>354</v>
      </c>
      <c r="E8518" t="s">
        <v>70</v>
      </c>
      <c r="F8518" s="1">
        <v>38979</v>
      </c>
      <c r="G8518">
        <v>7</v>
      </c>
      <c r="O8518">
        <v>7.13</v>
      </c>
      <c r="P8518" t="s">
        <v>71</v>
      </c>
      <c r="Q8518">
        <v>20.8</v>
      </c>
      <c r="R8518" t="s">
        <v>71</v>
      </c>
    </row>
    <row r="8519" spans="1:46" x14ac:dyDescent="0.2">
      <c r="A8519" t="s">
        <v>352</v>
      </c>
      <c r="B8519" t="s">
        <v>353</v>
      </c>
      <c r="C8519">
        <f>-70.13604951 / 41.69823055</f>
        <v>-1.681991024197069</v>
      </c>
      <c r="D8519" t="s">
        <v>354</v>
      </c>
      <c r="E8519" t="s">
        <v>70</v>
      </c>
      <c r="F8519" s="1">
        <v>39345</v>
      </c>
      <c r="G8519">
        <v>0.5</v>
      </c>
      <c r="I8519">
        <v>6.95</v>
      </c>
      <c r="J8519" t="s">
        <v>71</v>
      </c>
      <c r="K8519">
        <v>2.0099999999999998</v>
      </c>
      <c r="L8519" t="s">
        <v>71</v>
      </c>
      <c r="M8519">
        <v>3.88</v>
      </c>
      <c r="N8519" t="s">
        <v>71</v>
      </c>
      <c r="O8519">
        <v>20.5</v>
      </c>
      <c r="P8519" t="s">
        <v>71</v>
      </c>
      <c r="Q8519">
        <v>8.19</v>
      </c>
      <c r="R8519" t="s">
        <v>71</v>
      </c>
      <c r="S8519">
        <v>0.22</v>
      </c>
      <c r="T8519" t="s">
        <v>71</v>
      </c>
      <c r="U8519">
        <v>6.75</v>
      </c>
      <c r="V8519" t="s">
        <v>71</v>
      </c>
      <c r="W8519">
        <v>23.39</v>
      </c>
      <c r="X8519" t="s">
        <v>71</v>
      </c>
      <c r="Y8519">
        <v>31.69</v>
      </c>
      <c r="AA8519">
        <v>37.450000000000003</v>
      </c>
      <c r="AC8519">
        <v>40.46</v>
      </c>
      <c r="AE8519">
        <v>2.8</v>
      </c>
      <c r="AF8519" t="s">
        <v>71</v>
      </c>
      <c r="AG8519">
        <v>6.22</v>
      </c>
      <c r="AH8519" t="s">
        <v>71</v>
      </c>
      <c r="AS8519">
        <v>1.1100000000000001</v>
      </c>
      <c r="AT8519" t="s">
        <v>71</v>
      </c>
    </row>
    <row r="8520" spans="1:46" x14ac:dyDescent="0.2">
      <c r="A8520" t="s">
        <v>352</v>
      </c>
      <c r="B8520" t="s">
        <v>353</v>
      </c>
      <c r="C8520">
        <f>-70.13604951 / 41.69823055</f>
        <v>-1.681991024197069</v>
      </c>
      <c r="D8520" t="s">
        <v>354</v>
      </c>
      <c r="E8520" t="s">
        <v>70</v>
      </c>
      <c r="F8520" s="1">
        <v>39345</v>
      </c>
      <c r="G8520">
        <v>1</v>
      </c>
      <c r="O8520">
        <v>20.5</v>
      </c>
      <c r="P8520" t="s">
        <v>71</v>
      </c>
      <c r="Q8520">
        <v>8.1300000000000008</v>
      </c>
      <c r="R8520" t="s">
        <v>71</v>
      </c>
    </row>
    <row r="8521" spans="1:46" x14ac:dyDescent="0.2">
      <c r="A8521" t="s">
        <v>352</v>
      </c>
      <c r="B8521" t="s">
        <v>353</v>
      </c>
      <c r="C8521">
        <f>-70.13604951 / 41.69823055</f>
        <v>-1.681991024197069</v>
      </c>
      <c r="D8521" t="s">
        <v>354</v>
      </c>
      <c r="E8521" t="s">
        <v>70</v>
      </c>
      <c r="F8521" s="1">
        <v>39345</v>
      </c>
      <c r="G8521">
        <v>2</v>
      </c>
      <c r="O8521">
        <v>20.399999999999999</v>
      </c>
      <c r="P8521" t="s">
        <v>71</v>
      </c>
      <c r="Q8521">
        <v>8.0399999999999991</v>
      </c>
      <c r="R8521" t="s">
        <v>71</v>
      </c>
    </row>
    <row r="8522" spans="1:46" x14ac:dyDescent="0.2">
      <c r="A8522" t="s">
        <v>352</v>
      </c>
      <c r="B8522" t="s">
        <v>353</v>
      </c>
      <c r="C8522">
        <f>-70.13604951 / 41.69823055</f>
        <v>-1.681991024197069</v>
      </c>
      <c r="D8522" t="s">
        <v>354</v>
      </c>
      <c r="E8522" t="s">
        <v>70</v>
      </c>
      <c r="F8522" s="1">
        <v>39345</v>
      </c>
      <c r="G8522">
        <v>3</v>
      </c>
      <c r="O8522">
        <v>20.399999999999999</v>
      </c>
      <c r="P8522" t="s">
        <v>71</v>
      </c>
      <c r="Q8522">
        <v>8.0299999999999994</v>
      </c>
      <c r="R8522" t="s">
        <v>71</v>
      </c>
    </row>
    <row r="8523" spans="1:46" x14ac:dyDescent="0.2">
      <c r="A8523" t="s">
        <v>352</v>
      </c>
      <c r="B8523" t="s">
        <v>353</v>
      </c>
      <c r="C8523">
        <f>-70.13604951 / 41.69823055</f>
        <v>-1.681991024197069</v>
      </c>
      <c r="D8523" t="s">
        <v>354</v>
      </c>
      <c r="E8523" t="s">
        <v>70</v>
      </c>
      <c r="F8523" s="1">
        <v>39345</v>
      </c>
      <c r="G8523">
        <v>4</v>
      </c>
      <c r="O8523">
        <v>20.399999999999999</v>
      </c>
      <c r="P8523" t="s">
        <v>71</v>
      </c>
      <c r="Q8523">
        <v>8.02</v>
      </c>
      <c r="R8523" t="s">
        <v>71</v>
      </c>
    </row>
    <row r="8524" spans="1:46" x14ac:dyDescent="0.2">
      <c r="A8524" t="s">
        <v>352</v>
      </c>
      <c r="B8524" t="s">
        <v>353</v>
      </c>
      <c r="C8524">
        <f>-70.13604951 / 41.69823055</f>
        <v>-1.681991024197069</v>
      </c>
      <c r="D8524" t="s">
        <v>354</v>
      </c>
      <c r="E8524" t="s">
        <v>70</v>
      </c>
      <c r="F8524" s="1">
        <v>39345</v>
      </c>
      <c r="G8524">
        <v>5</v>
      </c>
      <c r="O8524">
        <v>20.399999999999999</v>
      </c>
      <c r="P8524" t="s">
        <v>71</v>
      </c>
      <c r="Q8524">
        <v>8.0299999999999994</v>
      </c>
      <c r="R8524" t="s">
        <v>71</v>
      </c>
    </row>
    <row r="8525" spans="1:46" x14ac:dyDescent="0.2">
      <c r="A8525" t="s">
        <v>352</v>
      </c>
      <c r="B8525" t="s">
        <v>353</v>
      </c>
      <c r="C8525">
        <f>-70.13604951 / 41.69823055</f>
        <v>-1.681991024197069</v>
      </c>
      <c r="D8525" t="s">
        <v>354</v>
      </c>
      <c r="E8525" t="s">
        <v>70</v>
      </c>
      <c r="F8525" s="1">
        <v>39345</v>
      </c>
      <c r="G8525">
        <v>5.95</v>
      </c>
      <c r="K8525">
        <v>1.9</v>
      </c>
      <c r="L8525" t="s">
        <v>71</v>
      </c>
      <c r="O8525">
        <v>20.399999999999999</v>
      </c>
      <c r="P8525" t="s">
        <v>71</v>
      </c>
      <c r="Q8525">
        <v>8.0299999999999994</v>
      </c>
      <c r="R8525" t="s">
        <v>71</v>
      </c>
      <c r="S8525">
        <v>0.28000000000000003</v>
      </c>
      <c r="T8525" t="s">
        <v>71</v>
      </c>
      <c r="U8525">
        <v>8.7799999999999994</v>
      </c>
      <c r="V8525" t="s">
        <v>71</v>
      </c>
      <c r="W8525">
        <v>21.02</v>
      </c>
      <c r="X8525" t="s">
        <v>71</v>
      </c>
      <c r="Y8525">
        <v>35.479999999999997</v>
      </c>
      <c r="AA8525">
        <v>36.880000000000003</v>
      </c>
      <c r="AE8525">
        <v>2.8</v>
      </c>
      <c r="AF8525" t="s">
        <v>71</v>
      </c>
      <c r="AG8525">
        <v>6.19</v>
      </c>
      <c r="AH8525" t="s">
        <v>71</v>
      </c>
      <c r="AS8525">
        <v>1.49</v>
      </c>
      <c r="AT8525" t="s">
        <v>71</v>
      </c>
    </row>
    <row r="8526" spans="1:46" x14ac:dyDescent="0.2">
      <c r="A8526" t="s">
        <v>352</v>
      </c>
      <c r="B8526" t="s">
        <v>353</v>
      </c>
      <c r="C8526">
        <f>-70.13604951 / 41.69823055</f>
        <v>-1.681991024197069</v>
      </c>
      <c r="D8526" t="s">
        <v>354</v>
      </c>
      <c r="E8526" t="s">
        <v>70</v>
      </c>
      <c r="F8526" s="1">
        <v>40050</v>
      </c>
      <c r="G8526">
        <v>0.05</v>
      </c>
      <c r="I8526">
        <v>7.01</v>
      </c>
      <c r="J8526" t="s">
        <v>71</v>
      </c>
      <c r="K8526">
        <v>3.28</v>
      </c>
      <c r="L8526" t="s">
        <v>71</v>
      </c>
      <c r="M8526">
        <v>2.4500000000000002</v>
      </c>
      <c r="N8526" t="s">
        <v>71</v>
      </c>
      <c r="O8526">
        <v>7.74</v>
      </c>
      <c r="P8526" t="s">
        <v>71</v>
      </c>
      <c r="Q8526">
        <v>27.4</v>
      </c>
      <c r="R8526" t="s">
        <v>71</v>
      </c>
      <c r="S8526">
        <v>1.21</v>
      </c>
      <c r="T8526" t="s">
        <v>71</v>
      </c>
      <c r="U8526">
        <v>37.340000000000003</v>
      </c>
      <c r="V8526" t="s">
        <v>71</v>
      </c>
      <c r="W8526">
        <v>27.37</v>
      </c>
      <c r="X8526" t="s">
        <v>71</v>
      </c>
      <c r="Y8526">
        <v>56.35</v>
      </c>
      <c r="AA8526">
        <v>42.25</v>
      </c>
      <c r="AC8526">
        <v>47.09</v>
      </c>
      <c r="AE8526">
        <v>3.7</v>
      </c>
      <c r="AF8526" t="s">
        <v>71</v>
      </c>
      <c r="AG8526">
        <v>6.32</v>
      </c>
      <c r="AH8526" t="s">
        <v>71</v>
      </c>
      <c r="AS8526">
        <v>3.07</v>
      </c>
      <c r="AT8526" t="s">
        <v>71</v>
      </c>
    </row>
    <row r="8527" spans="1:46" x14ac:dyDescent="0.2">
      <c r="A8527" t="s">
        <v>352</v>
      </c>
      <c r="B8527" t="s">
        <v>353</v>
      </c>
      <c r="C8527">
        <f>-70.13604951 / 41.69823055</f>
        <v>-1.681991024197069</v>
      </c>
      <c r="D8527" t="s">
        <v>354</v>
      </c>
      <c r="E8527" t="s">
        <v>70</v>
      </c>
      <c r="F8527" s="1">
        <v>40050</v>
      </c>
      <c r="G8527">
        <v>1</v>
      </c>
      <c r="O8527">
        <v>7.71</v>
      </c>
      <c r="P8527" t="s">
        <v>71</v>
      </c>
      <c r="Q8527">
        <v>27.5</v>
      </c>
      <c r="R8527" t="s">
        <v>71</v>
      </c>
    </row>
    <row r="8528" spans="1:46" x14ac:dyDescent="0.2">
      <c r="A8528" t="s">
        <v>352</v>
      </c>
      <c r="B8528" t="s">
        <v>353</v>
      </c>
      <c r="C8528">
        <f>-70.13604951 / 41.69823055</f>
        <v>-1.681991024197069</v>
      </c>
      <c r="D8528" t="s">
        <v>354</v>
      </c>
      <c r="E8528" t="s">
        <v>70</v>
      </c>
      <c r="F8528" s="1">
        <v>40050</v>
      </c>
      <c r="G8528">
        <v>2</v>
      </c>
      <c r="O8528">
        <v>7.67</v>
      </c>
      <c r="P8528" t="s">
        <v>71</v>
      </c>
      <c r="Q8528">
        <v>27.5</v>
      </c>
      <c r="R8528" t="s">
        <v>71</v>
      </c>
    </row>
    <row r="8529" spans="1:46" x14ac:dyDescent="0.2">
      <c r="A8529" t="s">
        <v>352</v>
      </c>
      <c r="B8529" t="s">
        <v>353</v>
      </c>
      <c r="C8529">
        <f>-70.13604951 / 41.69823055</f>
        <v>-1.681991024197069</v>
      </c>
      <c r="D8529" t="s">
        <v>354</v>
      </c>
      <c r="E8529" t="s">
        <v>70</v>
      </c>
      <c r="F8529" s="1">
        <v>40050</v>
      </c>
      <c r="G8529">
        <v>3</v>
      </c>
      <c r="O8529">
        <v>7.64</v>
      </c>
      <c r="P8529" t="s">
        <v>71</v>
      </c>
      <c r="Q8529">
        <v>27.4</v>
      </c>
      <c r="R8529" t="s">
        <v>71</v>
      </c>
    </row>
    <row r="8530" spans="1:46" x14ac:dyDescent="0.2">
      <c r="A8530" t="s">
        <v>352</v>
      </c>
      <c r="B8530" t="s">
        <v>353</v>
      </c>
      <c r="C8530">
        <f>-70.13604951 / 41.69823055</f>
        <v>-1.681991024197069</v>
      </c>
      <c r="D8530" t="s">
        <v>354</v>
      </c>
      <c r="E8530" t="s">
        <v>70</v>
      </c>
      <c r="F8530" s="1">
        <v>40050</v>
      </c>
      <c r="G8530">
        <v>4</v>
      </c>
      <c r="O8530">
        <v>7.97</v>
      </c>
      <c r="P8530" t="s">
        <v>71</v>
      </c>
      <c r="Q8530">
        <v>27</v>
      </c>
      <c r="R8530" t="s">
        <v>71</v>
      </c>
    </row>
    <row r="8531" spans="1:46" x14ac:dyDescent="0.2">
      <c r="A8531" t="s">
        <v>352</v>
      </c>
      <c r="B8531" t="s">
        <v>353</v>
      </c>
      <c r="C8531">
        <f>-70.13604951 / 41.69823055</f>
        <v>-1.681991024197069</v>
      </c>
      <c r="D8531" t="s">
        <v>354</v>
      </c>
      <c r="E8531" t="s">
        <v>70</v>
      </c>
      <c r="F8531" s="1">
        <v>40050</v>
      </c>
      <c r="G8531">
        <v>5</v>
      </c>
      <c r="O8531">
        <v>6.01</v>
      </c>
      <c r="P8531" t="s">
        <v>71</v>
      </c>
      <c r="Q8531">
        <v>25.5</v>
      </c>
      <c r="R8531" t="s">
        <v>71</v>
      </c>
    </row>
    <row r="8532" spans="1:46" x14ac:dyDescent="0.2">
      <c r="A8532" t="s">
        <v>352</v>
      </c>
      <c r="B8532" t="s">
        <v>353</v>
      </c>
      <c r="C8532">
        <f>-70.13604951 / 41.69823055</f>
        <v>-1.681991024197069</v>
      </c>
      <c r="D8532" t="s">
        <v>354</v>
      </c>
      <c r="E8532" t="s">
        <v>70</v>
      </c>
      <c r="F8532" s="1">
        <v>40050</v>
      </c>
      <c r="G8532">
        <v>6</v>
      </c>
      <c r="K8532">
        <v>27.19</v>
      </c>
      <c r="L8532" t="s">
        <v>71</v>
      </c>
      <c r="O8532">
        <v>3.99</v>
      </c>
      <c r="P8532" t="s">
        <v>71</v>
      </c>
      <c r="Q8532">
        <v>25.1</v>
      </c>
      <c r="R8532" t="s">
        <v>71</v>
      </c>
      <c r="S8532">
        <v>1.67</v>
      </c>
      <c r="T8532" t="s">
        <v>71</v>
      </c>
      <c r="U8532">
        <v>51.59</v>
      </c>
      <c r="V8532" t="s">
        <v>71</v>
      </c>
      <c r="W8532">
        <v>35.51</v>
      </c>
      <c r="X8532" t="s">
        <v>71</v>
      </c>
      <c r="Y8532">
        <v>61.01</v>
      </c>
      <c r="AA8532">
        <v>63</v>
      </c>
      <c r="AE8532">
        <v>6.2</v>
      </c>
      <c r="AF8532" t="s">
        <v>71</v>
      </c>
      <c r="AG8532">
        <v>6.1</v>
      </c>
      <c r="AH8532" t="s">
        <v>71</v>
      </c>
      <c r="AS8532">
        <v>12.54</v>
      </c>
      <c r="AT8532" t="s">
        <v>71</v>
      </c>
    </row>
    <row r="8533" spans="1:46" x14ac:dyDescent="0.2">
      <c r="A8533" t="s">
        <v>352</v>
      </c>
      <c r="B8533" t="s">
        <v>353</v>
      </c>
      <c r="C8533">
        <f>-70.13604951 / 41.69823055</f>
        <v>-1.681991024197069</v>
      </c>
      <c r="D8533" t="s">
        <v>354</v>
      </c>
      <c r="E8533" t="s">
        <v>70</v>
      </c>
      <c r="F8533" s="1">
        <v>40416</v>
      </c>
      <c r="G8533">
        <v>0.5</v>
      </c>
      <c r="I8533">
        <v>7.05</v>
      </c>
      <c r="J8533" t="s">
        <v>71</v>
      </c>
      <c r="K8533">
        <v>2.0499999999999998</v>
      </c>
      <c r="L8533" t="s">
        <v>71</v>
      </c>
      <c r="M8533">
        <v>3.4</v>
      </c>
      <c r="N8533" t="s">
        <v>71</v>
      </c>
      <c r="O8533">
        <v>7.54</v>
      </c>
      <c r="P8533" t="s">
        <v>71</v>
      </c>
      <c r="Q8533">
        <v>24.2</v>
      </c>
      <c r="R8533" t="s">
        <v>71</v>
      </c>
      <c r="S8533">
        <v>0.1</v>
      </c>
      <c r="T8533" t="s">
        <v>71</v>
      </c>
      <c r="U8533">
        <v>3.17</v>
      </c>
      <c r="V8533" t="s">
        <v>71</v>
      </c>
      <c r="W8533">
        <v>32.57</v>
      </c>
      <c r="X8533" t="s">
        <v>71</v>
      </c>
      <c r="Y8533">
        <v>20.79</v>
      </c>
      <c r="AA8533">
        <v>37.630000000000003</v>
      </c>
      <c r="AC8533">
        <v>42.37</v>
      </c>
      <c r="AE8533">
        <v>3.6</v>
      </c>
      <c r="AF8533" t="s">
        <v>71</v>
      </c>
      <c r="AG8533">
        <v>6.53</v>
      </c>
      <c r="AH8533" t="s">
        <v>71</v>
      </c>
      <c r="AS8533">
        <v>0.44</v>
      </c>
      <c r="AT8533" t="s">
        <v>71</v>
      </c>
    </row>
    <row r="8534" spans="1:46" x14ac:dyDescent="0.2">
      <c r="A8534" t="s">
        <v>352</v>
      </c>
      <c r="B8534" t="s">
        <v>353</v>
      </c>
      <c r="C8534">
        <f>-70.13604951 / 41.69823055</f>
        <v>-1.681991024197069</v>
      </c>
      <c r="D8534" t="s">
        <v>354</v>
      </c>
      <c r="E8534" t="s">
        <v>70</v>
      </c>
      <c r="F8534" s="1">
        <v>40416</v>
      </c>
      <c r="G8534">
        <v>1</v>
      </c>
      <c r="O8534">
        <v>7.79</v>
      </c>
      <c r="P8534" t="s">
        <v>71</v>
      </c>
      <c r="Q8534">
        <v>23.2</v>
      </c>
      <c r="R8534" t="s">
        <v>71</v>
      </c>
    </row>
    <row r="8535" spans="1:46" x14ac:dyDescent="0.2">
      <c r="A8535" t="s">
        <v>352</v>
      </c>
      <c r="B8535" t="s">
        <v>353</v>
      </c>
      <c r="C8535">
        <f>-70.13604951 / 41.69823055</f>
        <v>-1.681991024197069</v>
      </c>
      <c r="D8535" t="s">
        <v>354</v>
      </c>
      <c r="E8535" t="s">
        <v>70</v>
      </c>
      <c r="F8535" s="1">
        <v>40416</v>
      </c>
      <c r="G8535">
        <v>2</v>
      </c>
      <c r="O8535">
        <v>7.44</v>
      </c>
      <c r="P8535" t="s">
        <v>71</v>
      </c>
      <c r="Q8535">
        <v>22.9</v>
      </c>
      <c r="R8535" t="s">
        <v>71</v>
      </c>
    </row>
    <row r="8536" spans="1:46" x14ac:dyDescent="0.2">
      <c r="A8536" t="s">
        <v>352</v>
      </c>
      <c r="B8536" t="s">
        <v>353</v>
      </c>
      <c r="C8536">
        <f>-70.13604951 / 41.69823055</f>
        <v>-1.681991024197069</v>
      </c>
      <c r="D8536" t="s">
        <v>354</v>
      </c>
      <c r="E8536" t="s">
        <v>70</v>
      </c>
      <c r="F8536" s="1">
        <v>40416</v>
      </c>
      <c r="G8536">
        <v>3</v>
      </c>
      <c r="O8536">
        <v>7.63</v>
      </c>
      <c r="P8536" t="s">
        <v>71</v>
      </c>
      <c r="Q8536">
        <v>22.4</v>
      </c>
      <c r="R8536" t="s">
        <v>71</v>
      </c>
    </row>
    <row r="8537" spans="1:46" x14ac:dyDescent="0.2">
      <c r="A8537" t="s">
        <v>352</v>
      </c>
      <c r="B8537" t="s">
        <v>353</v>
      </c>
      <c r="C8537">
        <f>-70.13604951 / 41.69823055</f>
        <v>-1.681991024197069</v>
      </c>
      <c r="D8537" t="s">
        <v>354</v>
      </c>
      <c r="E8537" t="s">
        <v>70</v>
      </c>
      <c r="F8537" s="1">
        <v>40416</v>
      </c>
      <c r="G8537">
        <v>4</v>
      </c>
      <c r="O8537">
        <v>7.13</v>
      </c>
      <c r="P8537" t="s">
        <v>71</v>
      </c>
      <c r="Q8537">
        <v>22.1</v>
      </c>
      <c r="R8537" t="s">
        <v>71</v>
      </c>
    </row>
    <row r="8538" spans="1:46" x14ac:dyDescent="0.2">
      <c r="A8538" t="s">
        <v>352</v>
      </c>
      <c r="B8538" t="s">
        <v>353</v>
      </c>
      <c r="C8538">
        <f>-70.13604951 / 41.69823055</f>
        <v>-1.681991024197069</v>
      </c>
      <c r="D8538" t="s">
        <v>354</v>
      </c>
      <c r="E8538" t="s">
        <v>70</v>
      </c>
      <c r="F8538" s="1">
        <v>40416</v>
      </c>
      <c r="G8538">
        <v>5</v>
      </c>
      <c r="O8538">
        <v>7.38</v>
      </c>
      <c r="P8538" t="s">
        <v>71</v>
      </c>
      <c r="Q8538">
        <v>22.1</v>
      </c>
      <c r="R8538" t="s">
        <v>71</v>
      </c>
    </row>
    <row r="8539" spans="1:46" x14ac:dyDescent="0.2">
      <c r="A8539" t="s">
        <v>352</v>
      </c>
      <c r="B8539" t="s">
        <v>353</v>
      </c>
      <c r="C8539">
        <f>-70.13604951 / 41.69823055</f>
        <v>-1.681991024197069</v>
      </c>
      <c r="D8539" t="s">
        <v>354</v>
      </c>
      <c r="E8539" t="s">
        <v>70</v>
      </c>
      <c r="F8539" s="1">
        <v>40416</v>
      </c>
      <c r="G8539">
        <v>6.05</v>
      </c>
      <c r="K8539">
        <v>3.6</v>
      </c>
      <c r="L8539" t="s">
        <v>71</v>
      </c>
      <c r="O8539">
        <v>6.66</v>
      </c>
      <c r="P8539" t="s">
        <v>71</v>
      </c>
      <c r="Q8539">
        <v>21.9</v>
      </c>
      <c r="R8539" t="s">
        <v>71</v>
      </c>
      <c r="S8539">
        <v>0.13</v>
      </c>
      <c r="T8539" t="s">
        <v>71</v>
      </c>
      <c r="U8539">
        <v>4.0999999999999996</v>
      </c>
      <c r="V8539" t="s">
        <v>71</v>
      </c>
      <c r="W8539">
        <v>36.07</v>
      </c>
      <c r="X8539" t="s">
        <v>71</v>
      </c>
      <c r="Y8539">
        <v>24.5</v>
      </c>
      <c r="AA8539">
        <v>43.16</v>
      </c>
      <c r="AE8539">
        <v>5.3</v>
      </c>
      <c r="AF8539" t="s">
        <v>71</v>
      </c>
      <c r="AG8539">
        <v>6.35</v>
      </c>
      <c r="AH8539" t="s">
        <v>71</v>
      </c>
      <c r="AS8539">
        <v>3.5</v>
      </c>
      <c r="AT8539" t="s">
        <v>71</v>
      </c>
    </row>
    <row r="8540" spans="1:46" x14ac:dyDescent="0.2">
      <c r="A8540" t="s">
        <v>352</v>
      </c>
      <c r="B8540" t="s">
        <v>353</v>
      </c>
      <c r="C8540">
        <f>-70.13604951 / 41.69823055</f>
        <v>-1.681991024197069</v>
      </c>
      <c r="D8540" t="s">
        <v>354</v>
      </c>
      <c r="E8540" t="s">
        <v>70</v>
      </c>
      <c r="F8540" s="1">
        <v>40785</v>
      </c>
      <c r="G8540">
        <v>0.5</v>
      </c>
      <c r="I8540">
        <v>7</v>
      </c>
      <c r="J8540" t="s">
        <v>71</v>
      </c>
      <c r="K8540">
        <v>2.3199999999999998</v>
      </c>
      <c r="L8540" t="s">
        <v>71</v>
      </c>
      <c r="M8540">
        <v>5.5</v>
      </c>
      <c r="N8540" t="s">
        <v>71</v>
      </c>
      <c r="O8540">
        <v>6.39</v>
      </c>
      <c r="P8540" t="s">
        <v>71</v>
      </c>
      <c r="Q8540">
        <v>24.3</v>
      </c>
      <c r="R8540" t="s">
        <v>71</v>
      </c>
      <c r="S8540">
        <v>0.43</v>
      </c>
      <c r="T8540" t="s">
        <v>71</v>
      </c>
      <c r="U8540">
        <v>13.32</v>
      </c>
      <c r="V8540" t="s">
        <v>71</v>
      </c>
      <c r="W8540">
        <v>25.69</v>
      </c>
      <c r="X8540" t="s">
        <v>71</v>
      </c>
      <c r="Y8540">
        <v>41.49</v>
      </c>
      <c r="AA8540">
        <v>38.86</v>
      </c>
      <c r="AC8540">
        <v>35.43</v>
      </c>
      <c r="AE8540">
        <v>3.9</v>
      </c>
      <c r="AF8540" t="s">
        <v>71</v>
      </c>
      <c r="AG8540">
        <v>6.59</v>
      </c>
      <c r="AH8540" t="s">
        <v>71</v>
      </c>
      <c r="AS8540">
        <v>1.31</v>
      </c>
      <c r="AT8540" t="s">
        <v>71</v>
      </c>
    </row>
    <row r="8541" spans="1:46" x14ac:dyDescent="0.2">
      <c r="A8541" t="s">
        <v>352</v>
      </c>
      <c r="B8541" t="s">
        <v>353</v>
      </c>
      <c r="C8541">
        <f>-70.13604951 / 41.69823055</f>
        <v>-1.681991024197069</v>
      </c>
      <c r="D8541" t="s">
        <v>354</v>
      </c>
      <c r="E8541" t="s">
        <v>70</v>
      </c>
      <c r="F8541" s="1">
        <v>40785</v>
      </c>
      <c r="G8541">
        <v>1</v>
      </c>
      <c r="O8541">
        <v>6.45</v>
      </c>
      <c r="P8541" t="s">
        <v>71</v>
      </c>
      <c r="Q8541">
        <v>24.4</v>
      </c>
      <c r="R8541" t="s">
        <v>71</v>
      </c>
    </row>
    <row r="8542" spans="1:46" x14ac:dyDescent="0.2">
      <c r="A8542" t="s">
        <v>352</v>
      </c>
      <c r="B8542" t="s">
        <v>353</v>
      </c>
      <c r="C8542">
        <f>-70.13604951 / 41.69823055</f>
        <v>-1.681991024197069</v>
      </c>
      <c r="D8542" t="s">
        <v>354</v>
      </c>
      <c r="E8542" t="s">
        <v>70</v>
      </c>
      <c r="F8542" s="1">
        <v>40785</v>
      </c>
      <c r="G8542">
        <v>2</v>
      </c>
      <c r="O8542">
        <v>6.2</v>
      </c>
      <c r="P8542" t="s">
        <v>71</v>
      </c>
      <c r="Q8542">
        <v>24.4</v>
      </c>
      <c r="R8542" t="s">
        <v>71</v>
      </c>
    </row>
    <row r="8543" spans="1:46" x14ac:dyDescent="0.2">
      <c r="A8543" t="s">
        <v>352</v>
      </c>
      <c r="B8543" t="s">
        <v>353</v>
      </c>
      <c r="C8543">
        <f>-70.13604951 / 41.69823055</f>
        <v>-1.681991024197069</v>
      </c>
      <c r="D8543" t="s">
        <v>354</v>
      </c>
      <c r="E8543" t="s">
        <v>70</v>
      </c>
      <c r="F8543" s="1">
        <v>40785</v>
      </c>
      <c r="G8543">
        <v>3</v>
      </c>
      <c r="O8543">
        <v>6.38</v>
      </c>
      <c r="P8543" t="s">
        <v>71</v>
      </c>
      <c r="Q8543">
        <v>24.4</v>
      </c>
      <c r="R8543" t="s">
        <v>71</v>
      </c>
    </row>
    <row r="8544" spans="1:46" x14ac:dyDescent="0.2">
      <c r="A8544" t="s">
        <v>352</v>
      </c>
      <c r="B8544" t="s">
        <v>353</v>
      </c>
      <c r="C8544">
        <f>-70.13604951 / 41.69823055</f>
        <v>-1.681991024197069</v>
      </c>
      <c r="D8544" t="s">
        <v>354</v>
      </c>
      <c r="E8544" t="s">
        <v>70</v>
      </c>
      <c r="F8544" s="1">
        <v>40785</v>
      </c>
      <c r="G8544">
        <v>4</v>
      </c>
      <c r="O8544">
        <v>6.53</v>
      </c>
      <c r="P8544" t="s">
        <v>71</v>
      </c>
      <c r="Q8544">
        <v>24.4</v>
      </c>
      <c r="R8544" t="s">
        <v>71</v>
      </c>
    </row>
    <row r="8545" spans="1:46" x14ac:dyDescent="0.2">
      <c r="A8545" t="s">
        <v>352</v>
      </c>
      <c r="B8545" t="s">
        <v>353</v>
      </c>
      <c r="C8545">
        <f>-70.13604951 / 41.69823055</f>
        <v>-1.681991024197069</v>
      </c>
      <c r="D8545" t="s">
        <v>354</v>
      </c>
      <c r="E8545" t="s">
        <v>70</v>
      </c>
      <c r="F8545" s="1">
        <v>40785</v>
      </c>
      <c r="G8545">
        <v>5</v>
      </c>
      <c r="O8545">
        <v>6.55</v>
      </c>
      <c r="P8545" t="s">
        <v>71</v>
      </c>
      <c r="Q8545">
        <v>24.4</v>
      </c>
      <c r="R8545" t="s">
        <v>71</v>
      </c>
    </row>
    <row r="8546" spans="1:46" x14ac:dyDescent="0.2">
      <c r="A8546" t="s">
        <v>352</v>
      </c>
      <c r="B8546" t="s">
        <v>353</v>
      </c>
      <c r="C8546">
        <f>-70.13604951 / 41.69823055</f>
        <v>-1.681991024197069</v>
      </c>
      <c r="D8546" t="s">
        <v>354</v>
      </c>
      <c r="E8546" t="s">
        <v>70</v>
      </c>
      <c r="F8546" s="1">
        <v>40785</v>
      </c>
      <c r="G8546">
        <v>6</v>
      </c>
      <c r="K8546">
        <v>1.55</v>
      </c>
      <c r="L8546" t="s">
        <v>71</v>
      </c>
      <c r="O8546">
        <v>6.49</v>
      </c>
      <c r="P8546" t="s">
        <v>71</v>
      </c>
      <c r="Q8546">
        <v>24.4</v>
      </c>
      <c r="R8546" t="s">
        <v>71</v>
      </c>
      <c r="S8546">
        <v>0.2</v>
      </c>
      <c r="T8546" t="s">
        <v>71</v>
      </c>
      <c r="U8546">
        <v>6.19</v>
      </c>
      <c r="V8546" t="s">
        <v>71</v>
      </c>
      <c r="W8546">
        <v>29.16</v>
      </c>
      <c r="X8546" t="s">
        <v>71</v>
      </c>
      <c r="Y8546">
        <v>30.44</v>
      </c>
      <c r="AA8546">
        <v>34.9</v>
      </c>
      <c r="AE8546">
        <v>3.9</v>
      </c>
      <c r="AF8546" t="s">
        <v>71</v>
      </c>
      <c r="AG8546">
        <v>6.6</v>
      </c>
      <c r="AH8546" t="s">
        <v>71</v>
      </c>
      <c r="AS8546">
        <v>1.32</v>
      </c>
      <c r="AT8546" t="s">
        <v>71</v>
      </c>
    </row>
    <row r="8547" spans="1:46" x14ac:dyDescent="0.2">
      <c r="A8547" t="s">
        <v>352</v>
      </c>
      <c r="B8547" t="s">
        <v>353</v>
      </c>
      <c r="C8547">
        <f>-70.13604951 / 41.69823055</f>
        <v>-1.681991024197069</v>
      </c>
      <c r="D8547" t="s">
        <v>354</v>
      </c>
      <c r="E8547" t="s">
        <v>70</v>
      </c>
      <c r="F8547" s="1">
        <v>41148</v>
      </c>
      <c r="G8547">
        <v>0.5</v>
      </c>
      <c r="I8547">
        <v>6.33</v>
      </c>
      <c r="J8547" t="s">
        <v>71</v>
      </c>
      <c r="K8547">
        <v>2.38</v>
      </c>
      <c r="L8547" t="s">
        <v>71</v>
      </c>
      <c r="M8547">
        <v>3.5</v>
      </c>
      <c r="N8547" t="s">
        <v>71</v>
      </c>
      <c r="O8547">
        <v>6.69</v>
      </c>
      <c r="P8547" t="s">
        <v>71</v>
      </c>
      <c r="Q8547">
        <v>26</v>
      </c>
      <c r="R8547" t="s">
        <v>71</v>
      </c>
      <c r="S8547">
        <v>0.5</v>
      </c>
      <c r="T8547" t="s">
        <v>71</v>
      </c>
      <c r="U8547">
        <v>15.49</v>
      </c>
      <c r="V8547" t="s">
        <v>71</v>
      </c>
      <c r="W8547">
        <v>39.159999999999997</v>
      </c>
      <c r="X8547" t="s">
        <v>71</v>
      </c>
      <c r="Y8547">
        <v>43.66</v>
      </c>
      <c r="AA8547">
        <v>39.11</v>
      </c>
      <c r="AC8547">
        <v>41.95</v>
      </c>
      <c r="AE8547">
        <v>3.7</v>
      </c>
      <c r="AF8547" t="s">
        <v>71</v>
      </c>
      <c r="AG8547">
        <v>6.25</v>
      </c>
      <c r="AH8547" t="s">
        <v>71</v>
      </c>
      <c r="AS8547">
        <v>1.27</v>
      </c>
      <c r="AT8547" t="s">
        <v>71</v>
      </c>
    </row>
    <row r="8548" spans="1:46" x14ac:dyDescent="0.2">
      <c r="A8548" t="s">
        <v>352</v>
      </c>
      <c r="B8548" t="s">
        <v>353</v>
      </c>
      <c r="C8548">
        <f>-70.13604951 / 41.69823055</f>
        <v>-1.681991024197069</v>
      </c>
      <c r="D8548" t="s">
        <v>354</v>
      </c>
      <c r="E8548" t="s">
        <v>70</v>
      </c>
      <c r="F8548" s="1">
        <v>41148</v>
      </c>
      <c r="G8548">
        <v>1</v>
      </c>
      <c r="O8548">
        <v>6.75</v>
      </c>
      <c r="P8548" t="s">
        <v>71</v>
      </c>
      <c r="Q8548">
        <v>26.1</v>
      </c>
      <c r="R8548" t="s">
        <v>71</v>
      </c>
    </row>
    <row r="8549" spans="1:46" x14ac:dyDescent="0.2">
      <c r="A8549" t="s">
        <v>352</v>
      </c>
      <c r="B8549" t="s">
        <v>353</v>
      </c>
      <c r="C8549">
        <f>-70.13604951 / 41.69823055</f>
        <v>-1.681991024197069</v>
      </c>
      <c r="D8549" t="s">
        <v>354</v>
      </c>
      <c r="E8549" t="s">
        <v>70</v>
      </c>
      <c r="F8549" s="1">
        <v>41148</v>
      </c>
      <c r="G8549">
        <v>2</v>
      </c>
      <c r="O8549">
        <v>6.54</v>
      </c>
      <c r="P8549" t="s">
        <v>71</v>
      </c>
      <c r="Q8549">
        <v>26.1</v>
      </c>
      <c r="R8549" t="s">
        <v>71</v>
      </c>
    </row>
    <row r="8550" spans="1:46" x14ac:dyDescent="0.2">
      <c r="A8550" t="s">
        <v>352</v>
      </c>
      <c r="B8550" t="s">
        <v>353</v>
      </c>
      <c r="C8550">
        <f>-70.13604951 / 41.69823055</f>
        <v>-1.681991024197069</v>
      </c>
      <c r="D8550" t="s">
        <v>354</v>
      </c>
      <c r="E8550" t="s">
        <v>70</v>
      </c>
      <c r="F8550" s="1">
        <v>41148</v>
      </c>
      <c r="G8550">
        <v>3</v>
      </c>
      <c r="O8550">
        <v>6.72</v>
      </c>
      <c r="P8550" t="s">
        <v>71</v>
      </c>
      <c r="Q8550">
        <v>26</v>
      </c>
      <c r="R8550" t="s">
        <v>71</v>
      </c>
    </row>
    <row r="8551" spans="1:46" x14ac:dyDescent="0.2">
      <c r="A8551" t="s">
        <v>352</v>
      </c>
      <c r="B8551" t="s">
        <v>353</v>
      </c>
      <c r="C8551">
        <f>-70.13604951 / 41.69823055</f>
        <v>-1.681991024197069</v>
      </c>
      <c r="D8551" t="s">
        <v>354</v>
      </c>
      <c r="E8551" t="s">
        <v>70</v>
      </c>
      <c r="F8551" s="1">
        <v>41148</v>
      </c>
      <c r="G8551">
        <v>4</v>
      </c>
      <c r="O8551">
        <v>6.72</v>
      </c>
      <c r="P8551" t="s">
        <v>71</v>
      </c>
      <c r="Q8551">
        <v>26</v>
      </c>
      <c r="R8551" t="s">
        <v>71</v>
      </c>
    </row>
    <row r="8552" spans="1:46" x14ac:dyDescent="0.2">
      <c r="A8552" t="s">
        <v>352</v>
      </c>
      <c r="B8552" t="s">
        <v>353</v>
      </c>
      <c r="C8552">
        <f>-70.13604951 / 41.69823055</f>
        <v>-1.681991024197069</v>
      </c>
      <c r="D8552" t="s">
        <v>354</v>
      </c>
      <c r="E8552" t="s">
        <v>70</v>
      </c>
      <c r="F8552" s="1">
        <v>41148</v>
      </c>
      <c r="G8552">
        <v>5</v>
      </c>
      <c r="O8552">
        <v>6.68</v>
      </c>
      <c r="P8552" t="s">
        <v>71</v>
      </c>
      <c r="Q8552">
        <v>26</v>
      </c>
      <c r="R8552" t="s">
        <v>71</v>
      </c>
    </row>
    <row r="8553" spans="1:46" x14ac:dyDescent="0.2">
      <c r="A8553" t="s">
        <v>352</v>
      </c>
      <c r="B8553" t="s">
        <v>353</v>
      </c>
      <c r="C8553">
        <f>-70.13604951 / 41.69823055</f>
        <v>-1.681991024197069</v>
      </c>
      <c r="D8553" t="s">
        <v>354</v>
      </c>
      <c r="E8553" t="s">
        <v>70</v>
      </c>
      <c r="F8553" s="1">
        <v>41148</v>
      </c>
      <c r="G8553">
        <v>5.33</v>
      </c>
      <c r="K8553">
        <v>2.74</v>
      </c>
      <c r="L8553" t="s">
        <v>71</v>
      </c>
      <c r="O8553">
        <v>6.59</v>
      </c>
      <c r="P8553" t="s">
        <v>71</v>
      </c>
      <c r="Q8553">
        <v>25.9</v>
      </c>
      <c r="R8553" t="s">
        <v>71</v>
      </c>
      <c r="S8553">
        <v>0.46</v>
      </c>
      <c r="T8553" t="s">
        <v>71</v>
      </c>
      <c r="U8553">
        <v>14.25</v>
      </c>
      <c r="V8553" t="s">
        <v>71</v>
      </c>
      <c r="W8553">
        <v>24.49</v>
      </c>
      <c r="X8553" t="s">
        <v>71</v>
      </c>
      <c r="Y8553">
        <v>42.46</v>
      </c>
      <c r="AA8553">
        <v>40.49</v>
      </c>
      <c r="AE8553">
        <v>3.7</v>
      </c>
      <c r="AF8553" t="s">
        <v>71</v>
      </c>
      <c r="AG8553">
        <v>6.22</v>
      </c>
      <c r="AH8553" t="s">
        <v>71</v>
      </c>
      <c r="AS8553">
        <v>1.23</v>
      </c>
      <c r="AT8553" t="s">
        <v>71</v>
      </c>
    </row>
    <row r="8554" spans="1:46" x14ac:dyDescent="0.2">
      <c r="A8554" t="s">
        <v>352</v>
      </c>
      <c r="B8554" t="s">
        <v>353</v>
      </c>
      <c r="C8554">
        <f>-70.13604951 / 41.69823055</f>
        <v>-1.681991024197069</v>
      </c>
      <c r="D8554" t="s">
        <v>354</v>
      </c>
      <c r="E8554" t="s">
        <v>70</v>
      </c>
      <c r="F8554" s="1">
        <v>41514</v>
      </c>
      <c r="G8554">
        <v>0.5</v>
      </c>
      <c r="I8554">
        <v>7</v>
      </c>
      <c r="J8554" t="s">
        <v>71</v>
      </c>
      <c r="K8554">
        <v>1.33</v>
      </c>
      <c r="L8554" t="s">
        <v>71</v>
      </c>
      <c r="M8554">
        <v>3.75</v>
      </c>
      <c r="N8554" t="s">
        <v>71</v>
      </c>
      <c r="O8554">
        <v>7.04</v>
      </c>
      <c r="P8554" t="s">
        <v>71</v>
      </c>
      <c r="Q8554">
        <v>24.5</v>
      </c>
      <c r="R8554" t="s">
        <v>71</v>
      </c>
      <c r="S8554">
        <v>0.36</v>
      </c>
      <c r="T8554" t="s">
        <v>71</v>
      </c>
      <c r="U8554">
        <v>11.15</v>
      </c>
      <c r="V8554" t="s">
        <v>71</v>
      </c>
      <c r="W8554">
        <v>20.86</v>
      </c>
      <c r="X8554" t="s">
        <v>71</v>
      </c>
      <c r="Y8554">
        <v>38.92</v>
      </c>
      <c r="AA8554">
        <v>33.4</v>
      </c>
      <c r="AC8554">
        <v>40.950000000000003</v>
      </c>
      <c r="AE8554">
        <v>4.5</v>
      </c>
      <c r="AF8554" t="s">
        <v>71</v>
      </c>
      <c r="AG8554">
        <v>6.3</v>
      </c>
      <c r="AH8554" t="s">
        <v>71</v>
      </c>
      <c r="AS8554">
        <v>1.1599999999999999</v>
      </c>
      <c r="AT8554" t="s">
        <v>71</v>
      </c>
    </row>
    <row r="8555" spans="1:46" x14ac:dyDescent="0.2">
      <c r="A8555" t="s">
        <v>352</v>
      </c>
      <c r="B8555" t="s">
        <v>353</v>
      </c>
      <c r="C8555">
        <f>-70.13604951 / 41.69823055</f>
        <v>-1.681991024197069</v>
      </c>
      <c r="D8555" t="s">
        <v>354</v>
      </c>
      <c r="E8555" t="s">
        <v>70</v>
      </c>
      <c r="F8555" s="1">
        <v>41514</v>
      </c>
      <c r="G8555">
        <v>1</v>
      </c>
      <c r="O8555">
        <v>7.04</v>
      </c>
      <c r="P8555" t="s">
        <v>71</v>
      </c>
      <c r="Q8555">
        <v>24.2</v>
      </c>
      <c r="R8555" t="s">
        <v>71</v>
      </c>
    </row>
    <row r="8556" spans="1:46" x14ac:dyDescent="0.2">
      <c r="A8556" t="s">
        <v>352</v>
      </c>
      <c r="B8556" t="s">
        <v>353</v>
      </c>
      <c r="C8556">
        <f>-70.13604951 / 41.69823055</f>
        <v>-1.681991024197069</v>
      </c>
      <c r="D8556" t="s">
        <v>354</v>
      </c>
      <c r="E8556" t="s">
        <v>70</v>
      </c>
      <c r="F8556" s="1">
        <v>41514</v>
      </c>
      <c r="G8556">
        <v>2</v>
      </c>
      <c r="O8556">
        <v>7.04</v>
      </c>
      <c r="P8556" t="s">
        <v>71</v>
      </c>
      <c r="Q8556">
        <v>24.2</v>
      </c>
      <c r="R8556" t="s">
        <v>71</v>
      </c>
    </row>
    <row r="8557" spans="1:46" x14ac:dyDescent="0.2">
      <c r="A8557" t="s">
        <v>352</v>
      </c>
      <c r="B8557" t="s">
        <v>353</v>
      </c>
      <c r="C8557">
        <f>-70.13604951 / 41.69823055</f>
        <v>-1.681991024197069</v>
      </c>
      <c r="D8557" t="s">
        <v>354</v>
      </c>
      <c r="E8557" t="s">
        <v>70</v>
      </c>
      <c r="F8557" s="1">
        <v>41514</v>
      </c>
      <c r="G8557">
        <v>3</v>
      </c>
      <c r="O8557">
        <v>7.11</v>
      </c>
      <c r="P8557" t="s">
        <v>71</v>
      </c>
      <c r="Q8557">
        <v>24.2</v>
      </c>
      <c r="R8557" t="s">
        <v>71</v>
      </c>
    </row>
    <row r="8558" spans="1:46" x14ac:dyDescent="0.2">
      <c r="A8558" t="s">
        <v>352</v>
      </c>
      <c r="B8558" t="s">
        <v>353</v>
      </c>
      <c r="C8558">
        <f>-70.13604951 / 41.69823055</f>
        <v>-1.681991024197069</v>
      </c>
      <c r="D8558" t="s">
        <v>354</v>
      </c>
      <c r="E8558" t="s">
        <v>70</v>
      </c>
      <c r="F8558" s="1">
        <v>41514</v>
      </c>
      <c r="G8558">
        <v>4</v>
      </c>
      <c r="O8558">
        <v>7.1</v>
      </c>
      <c r="P8558" t="s">
        <v>71</v>
      </c>
      <c r="Q8558">
        <v>24.2</v>
      </c>
      <c r="R8558" t="s">
        <v>71</v>
      </c>
    </row>
    <row r="8559" spans="1:46" x14ac:dyDescent="0.2">
      <c r="A8559" t="s">
        <v>352</v>
      </c>
      <c r="B8559" t="s">
        <v>353</v>
      </c>
      <c r="C8559">
        <f>-70.13604951 / 41.69823055</f>
        <v>-1.681991024197069</v>
      </c>
      <c r="D8559" t="s">
        <v>354</v>
      </c>
      <c r="E8559" t="s">
        <v>70</v>
      </c>
      <c r="F8559" s="1">
        <v>41514</v>
      </c>
      <c r="G8559">
        <v>5</v>
      </c>
      <c r="O8559">
        <v>7.06</v>
      </c>
      <c r="P8559" t="s">
        <v>71</v>
      </c>
      <c r="Q8559">
        <v>24.2</v>
      </c>
      <c r="R8559" t="s">
        <v>71</v>
      </c>
    </row>
    <row r="8560" spans="1:46" x14ac:dyDescent="0.2">
      <c r="A8560" t="s">
        <v>352</v>
      </c>
      <c r="B8560" t="s">
        <v>353</v>
      </c>
      <c r="C8560">
        <f>-70.13604951 / 41.69823055</f>
        <v>-1.681991024197069</v>
      </c>
      <c r="D8560" t="s">
        <v>354</v>
      </c>
      <c r="E8560" t="s">
        <v>70</v>
      </c>
      <c r="F8560" s="1">
        <v>41514</v>
      </c>
      <c r="G8560">
        <v>6</v>
      </c>
      <c r="K8560">
        <v>1.61</v>
      </c>
      <c r="L8560" t="s">
        <v>71</v>
      </c>
      <c r="O8560">
        <v>7.05</v>
      </c>
      <c r="P8560" t="s">
        <v>71</v>
      </c>
      <c r="Q8560">
        <v>24.2</v>
      </c>
      <c r="R8560" t="s">
        <v>71</v>
      </c>
      <c r="S8560">
        <v>0.1</v>
      </c>
      <c r="T8560" t="s">
        <v>71</v>
      </c>
      <c r="U8560">
        <v>3.1</v>
      </c>
      <c r="V8560" t="s">
        <v>71</v>
      </c>
      <c r="W8560">
        <v>27.07</v>
      </c>
      <c r="X8560" t="s">
        <v>71</v>
      </c>
      <c r="Y8560">
        <v>20.46</v>
      </c>
      <c r="AA8560">
        <v>35.270000000000003</v>
      </c>
      <c r="AE8560">
        <v>4.7</v>
      </c>
      <c r="AF8560" t="s">
        <v>71</v>
      </c>
      <c r="AG8560">
        <v>6.4</v>
      </c>
      <c r="AH8560" t="s">
        <v>71</v>
      </c>
      <c r="AS8560">
        <v>1.53</v>
      </c>
      <c r="AT8560" t="s">
        <v>71</v>
      </c>
    </row>
    <row r="8561" spans="1:58" x14ac:dyDescent="0.2">
      <c r="A8561" t="s">
        <v>352</v>
      </c>
      <c r="B8561" t="s">
        <v>353</v>
      </c>
      <c r="C8561">
        <f>-70.13604951 / 41.69823055</f>
        <v>-1.681991024197069</v>
      </c>
      <c r="D8561" t="s">
        <v>354</v>
      </c>
      <c r="E8561" t="s">
        <v>70</v>
      </c>
      <c r="F8561" s="1">
        <v>41879</v>
      </c>
      <c r="G8561">
        <v>0.5</v>
      </c>
      <c r="I8561">
        <v>6.85</v>
      </c>
      <c r="J8561" t="s">
        <v>71</v>
      </c>
      <c r="K8561">
        <v>3.43</v>
      </c>
      <c r="L8561" t="s">
        <v>71</v>
      </c>
      <c r="M8561">
        <v>5.8</v>
      </c>
      <c r="N8561" t="s">
        <v>71</v>
      </c>
      <c r="O8561">
        <v>7.64</v>
      </c>
      <c r="P8561" t="s">
        <v>71</v>
      </c>
      <c r="Q8561">
        <v>24.7</v>
      </c>
      <c r="R8561" t="s">
        <v>71</v>
      </c>
      <c r="S8561">
        <v>0.33</v>
      </c>
      <c r="T8561" t="s">
        <v>71</v>
      </c>
      <c r="U8561">
        <v>10.220000000000001</v>
      </c>
      <c r="V8561" t="s">
        <v>71</v>
      </c>
      <c r="W8561">
        <v>19.36</v>
      </c>
      <c r="X8561" t="s">
        <v>71</v>
      </c>
      <c r="Y8561">
        <v>37.67</v>
      </c>
      <c r="AA8561">
        <v>42.69</v>
      </c>
      <c r="AC8561">
        <v>34.67</v>
      </c>
      <c r="AE8561">
        <v>2.4</v>
      </c>
      <c r="AF8561" t="s">
        <v>71</v>
      </c>
      <c r="AG8561">
        <v>6.26</v>
      </c>
      <c r="AH8561" t="s">
        <v>71</v>
      </c>
      <c r="AS8561">
        <v>1.36</v>
      </c>
      <c r="AT8561" t="s">
        <v>71</v>
      </c>
    </row>
    <row r="8562" spans="1:58" x14ac:dyDescent="0.2">
      <c r="A8562" t="s">
        <v>352</v>
      </c>
      <c r="B8562" t="s">
        <v>353</v>
      </c>
      <c r="C8562">
        <f>-70.13604951 / 41.69823055</f>
        <v>-1.681991024197069</v>
      </c>
      <c r="D8562" t="s">
        <v>354</v>
      </c>
      <c r="E8562" t="s">
        <v>70</v>
      </c>
      <c r="F8562" s="1">
        <v>41879</v>
      </c>
      <c r="G8562">
        <v>1</v>
      </c>
      <c r="K8562" t="s">
        <v>173</v>
      </c>
      <c r="L8562" t="s">
        <v>150</v>
      </c>
      <c r="O8562">
        <v>7.66</v>
      </c>
      <c r="P8562" t="s">
        <v>71</v>
      </c>
      <c r="Q8562">
        <v>24.7</v>
      </c>
      <c r="R8562" t="s">
        <v>71</v>
      </c>
      <c r="S8562" t="s">
        <v>173</v>
      </c>
      <c r="T8562" t="s">
        <v>150</v>
      </c>
      <c r="W8562" t="s">
        <v>173</v>
      </c>
      <c r="X8562" t="s">
        <v>150</v>
      </c>
      <c r="AE8562" t="s">
        <v>173</v>
      </c>
      <c r="AF8562" t="s">
        <v>150</v>
      </c>
      <c r="AG8562" t="s">
        <v>173</v>
      </c>
      <c r="AH8562" t="s">
        <v>150</v>
      </c>
      <c r="AS8562" t="s">
        <v>173</v>
      </c>
      <c r="AT8562" t="s">
        <v>150</v>
      </c>
    </row>
    <row r="8563" spans="1:58" x14ac:dyDescent="0.2">
      <c r="A8563" t="s">
        <v>352</v>
      </c>
      <c r="B8563" t="s">
        <v>353</v>
      </c>
      <c r="C8563">
        <f>-70.13604951 / 41.69823055</f>
        <v>-1.681991024197069</v>
      </c>
      <c r="D8563" t="s">
        <v>354</v>
      </c>
      <c r="E8563" t="s">
        <v>70</v>
      </c>
      <c r="F8563" s="1">
        <v>41879</v>
      </c>
      <c r="G8563">
        <v>2</v>
      </c>
      <c r="K8563" t="s">
        <v>173</v>
      </c>
      <c r="L8563" t="s">
        <v>150</v>
      </c>
      <c r="O8563">
        <v>7.69</v>
      </c>
      <c r="P8563" t="s">
        <v>71</v>
      </c>
      <c r="Q8563">
        <v>24.7</v>
      </c>
      <c r="R8563" t="s">
        <v>71</v>
      </c>
      <c r="S8563" t="s">
        <v>173</v>
      </c>
      <c r="T8563" t="s">
        <v>150</v>
      </c>
      <c r="W8563" t="s">
        <v>173</v>
      </c>
      <c r="X8563" t="s">
        <v>150</v>
      </c>
      <c r="AE8563" t="s">
        <v>173</v>
      </c>
      <c r="AF8563" t="s">
        <v>150</v>
      </c>
      <c r="AG8563" t="s">
        <v>173</v>
      </c>
      <c r="AH8563" t="s">
        <v>150</v>
      </c>
      <c r="AS8563" t="s">
        <v>173</v>
      </c>
      <c r="AT8563" t="s">
        <v>150</v>
      </c>
    </row>
    <row r="8564" spans="1:58" x14ac:dyDescent="0.2">
      <c r="A8564" t="s">
        <v>352</v>
      </c>
      <c r="B8564" t="s">
        <v>353</v>
      </c>
      <c r="C8564">
        <f>-70.13604951 / 41.69823055</f>
        <v>-1.681991024197069</v>
      </c>
      <c r="D8564" t="s">
        <v>354</v>
      </c>
      <c r="E8564" t="s">
        <v>70</v>
      </c>
      <c r="F8564" s="1">
        <v>41879</v>
      </c>
      <c r="G8564">
        <v>3</v>
      </c>
      <c r="K8564" t="s">
        <v>173</v>
      </c>
      <c r="L8564" t="s">
        <v>150</v>
      </c>
      <c r="O8564">
        <v>7.76</v>
      </c>
      <c r="P8564" t="s">
        <v>71</v>
      </c>
      <c r="Q8564">
        <v>24.7</v>
      </c>
      <c r="R8564" t="s">
        <v>71</v>
      </c>
      <c r="S8564" t="s">
        <v>173</v>
      </c>
      <c r="T8564" t="s">
        <v>150</v>
      </c>
      <c r="W8564" t="s">
        <v>173</v>
      </c>
      <c r="X8564" t="s">
        <v>150</v>
      </c>
      <c r="AE8564" t="s">
        <v>173</v>
      </c>
      <c r="AF8564" t="s">
        <v>150</v>
      </c>
      <c r="AG8564" t="s">
        <v>173</v>
      </c>
      <c r="AH8564" t="s">
        <v>150</v>
      </c>
      <c r="AS8564" t="s">
        <v>173</v>
      </c>
      <c r="AT8564" t="s">
        <v>150</v>
      </c>
    </row>
    <row r="8565" spans="1:58" x14ac:dyDescent="0.2">
      <c r="A8565" t="s">
        <v>352</v>
      </c>
      <c r="B8565" t="s">
        <v>353</v>
      </c>
      <c r="C8565">
        <f>-70.13604951 / 41.69823055</f>
        <v>-1.681991024197069</v>
      </c>
      <c r="D8565" t="s">
        <v>354</v>
      </c>
      <c r="E8565" t="s">
        <v>70</v>
      </c>
      <c r="F8565" s="1">
        <v>41879</v>
      </c>
      <c r="G8565">
        <v>4</v>
      </c>
      <c r="K8565" t="s">
        <v>173</v>
      </c>
      <c r="L8565" t="s">
        <v>150</v>
      </c>
      <c r="O8565">
        <v>7.75</v>
      </c>
      <c r="P8565" t="s">
        <v>71</v>
      </c>
      <c r="Q8565">
        <v>24.7</v>
      </c>
      <c r="R8565" t="s">
        <v>71</v>
      </c>
      <c r="S8565" t="s">
        <v>173</v>
      </c>
      <c r="T8565" t="s">
        <v>150</v>
      </c>
      <c r="W8565" t="s">
        <v>173</v>
      </c>
      <c r="X8565" t="s">
        <v>150</v>
      </c>
      <c r="AE8565" t="s">
        <v>173</v>
      </c>
      <c r="AF8565" t="s">
        <v>150</v>
      </c>
      <c r="AG8565" t="s">
        <v>173</v>
      </c>
      <c r="AH8565" t="s">
        <v>150</v>
      </c>
      <c r="AS8565" t="s">
        <v>173</v>
      </c>
      <c r="AT8565" t="s">
        <v>150</v>
      </c>
    </row>
    <row r="8566" spans="1:58" x14ac:dyDescent="0.2">
      <c r="A8566" t="s">
        <v>352</v>
      </c>
      <c r="B8566" t="s">
        <v>353</v>
      </c>
      <c r="C8566">
        <f>-70.13604951 / 41.69823055</f>
        <v>-1.681991024197069</v>
      </c>
      <c r="D8566" t="s">
        <v>354</v>
      </c>
      <c r="E8566" t="s">
        <v>70</v>
      </c>
      <c r="F8566" s="1">
        <v>41879</v>
      </c>
      <c r="G8566">
        <v>5</v>
      </c>
      <c r="K8566" t="s">
        <v>173</v>
      </c>
      <c r="L8566" t="s">
        <v>150</v>
      </c>
      <c r="O8566">
        <v>7.61</v>
      </c>
      <c r="P8566" t="s">
        <v>71</v>
      </c>
      <c r="Q8566">
        <v>24.6</v>
      </c>
      <c r="R8566" t="s">
        <v>71</v>
      </c>
      <c r="S8566" t="s">
        <v>173</v>
      </c>
      <c r="T8566" t="s">
        <v>150</v>
      </c>
      <c r="W8566" t="s">
        <v>173</v>
      </c>
      <c r="X8566" t="s">
        <v>150</v>
      </c>
      <c r="AE8566" t="s">
        <v>173</v>
      </c>
      <c r="AF8566" t="s">
        <v>150</v>
      </c>
      <c r="AG8566" t="s">
        <v>173</v>
      </c>
      <c r="AH8566" t="s">
        <v>150</v>
      </c>
      <c r="AS8566" t="s">
        <v>173</v>
      </c>
      <c r="AT8566" t="s">
        <v>150</v>
      </c>
    </row>
    <row r="8567" spans="1:58" x14ac:dyDescent="0.2">
      <c r="A8567" t="s">
        <v>352</v>
      </c>
      <c r="B8567" t="s">
        <v>353</v>
      </c>
      <c r="C8567">
        <f>-70.13604951 / 41.69823055</f>
        <v>-1.681991024197069</v>
      </c>
      <c r="D8567" t="s">
        <v>354</v>
      </c>
      <c r="E8567" t="s">
        <v>70</v>
      </c>
      <c r="F8567" s="1">
        <v>41879</v>
      </c>
      <c r="G8567">
        <v>5.85</v>
      </c>
      <c r="K8567">
        <v>3.95</v>
      </c>
      <c r="L8567" t="s">
        <v>71</v>
      </c>
      <c r="S8567">
        <v>0.33</v>
      </c>
      <c r="T8567" t="s">
        <v>71</v>
      </c>
      <c r="U8567">
        <v>10.220000000000001</v>
      </c>
      <c r="V8567" t="s">
        <v>71</v>
      </c>
      <c r="W8567">
        <v>19.66</v>
      </c>
      <c r="X8567" t="s">
        <v>71</v>
      </c>
      <c r="Y8567">
        <v>37.67</v>
      </c>
      <c r="AA8567">
        <v>44.08</v>
      </c>
      <c r="AE8567">
        <v>2.4</v>
      </c>
      <c r="AF8567" t="s">
        <v>71</v>
      </c>
      <c r="AG8567">
        <v>6.25</v>
      </c>
      <c r="AH8567" t="s">
        <v>71</v>
      </c>
      <c r="AS8567">
        <v>1.89</v>
      </c>
      <c r="AT8567" t="s">
        <v>71</v>
      </c>
    </row>
    <row r="8568" spans="1:58" x14ac:dyDescent="0.2">
      <c r="A8568" t="s">
        <v>352</v>
      </c>
      <c r="B8568" t="s">
        <v>353</v>
      </c>
      <c r="C8568">
        <f>-70.13604951 / 41.69823055</f>
        <v>-1.681991024197069</v>
      </c>
      <c r="D8568" t="s">
        <v>354</v>
      </c>
      <c r="E8568" t="s">
        <v>70</v>
      </c>
      <c r="F8568" s="1">
        <v>42242</v>
      </c>
      <c r="G8568">
        <v>0.5</v>
      </c>
      <c r="I8568">
        <v>6.8</v>
      </c>
      <c r="J8568" t="s">
        <v>150</v>
      </c>
      <c r="K8568">
        <v>3.55</v>
      </c>
      <c r="L8568" t="s">
        <v>150</v>
      </c>
      <c r="M8568">
        <v>5.65</v>
      </c>
      <c r="N8568" t="s">
        <v>150</v>
      </c>
      <c r="O8568">
        <v>7.95</v>
      </c>
      <c r="P8568" t="s">
        <v>150</v>
      </c>
      <c r="Q8568">
        <v>27.7</v>
      </c>
      <c r="R8568" t="s">
        <v>150</v>
      </c>
      <c r="S8568">
        <v>0.21</v>
      </c>
      <c r="T8568" t="s">
        <v>150</v>
      </c>
      <c r="U8568">
        <v>6.5</v>
      </c>
      <c r="V8568" t="s">
        <v>150</v>
      </c>
      <c r="W8568">
        <v>12.09</v>
      </c>
      <c r="X8568" t="s">
        <v>150</v>
      </c>
      <c r="Y8568">
        <v>31.14</v>
      </c>
      <c r="AA8568">
        <v>43.03</v>
      </c>
      <c r="AC8568">
        <v>35.049999999999997</v>
      </c>
      <c r="AE8568">
        <v>5.6</v>
      </c>
      <c r="AF8568" t="s">
        <v>150</v>
      </c>
      <c r="AG8568">
        <v>6.45</v>
      </c>
      <c r="AH8568" t="s">
        <v>150</v>
      </c>
      <c r="AS8568">
        <v>0.05</v>
      </c>
      <c r="AT8568" t="s">
        <v>150</v>
      </c>
    </row>
    <row r="8569" spans="1:58" x14ac:dyDescent="0.2">
      <c r="A8569" t="s">
        <v>352</v>
      </c>
      <c r="B8569" t="s">
        <v>353</v>
      </c>
      <c r="C8569">
        <f>-70.13604951 / 41.69823055</f>
        <v>-1.681991024197069</v>
      </c>
      <c r="D8569" t="s">
        <v>354</v>
      </c>
      <c r="E8569" t="s">
        <v>70</v>
      </c>
      <c r="F8569" s="1">
        <v>42242</v>
      </c>
      <c r="G8569">
        <v>1</v>
      </c>
      <c r="K8569" t="s">
        <v>173</v>
      </c>
      <c r="L8569" t="s">
        <v>150</v>
      </c>
      <c r="O8569">
        <v>7.9</v>
      </c>
      <c r="P8569" t="s">
        <v>150</v>
      </c>
      <c r="Q8569">
        <v>27.7</v>
      </c>
      <c r="R8569" t="s">
        <v>150</v>
      </c>
      <c r="S8569" t="s">
        <v>173</v>
      </c>
      <c r="T8569" t="s">
        <v>150</v>
      </c>
      <c r="W8569" t="s">
        <v>173</v>
      </c>
      <c r="X8569" t="s">
        <v>150</v>
      </c>
      <c r="AE8569" t="s">
        <v>173</v>
      </c>
      <c r="AF8569" t="s">
        <v>150</v>
      </c>
      <c r="AG8569" t="s">
        <v>173</v>
      </c>
      <c r="AH8569" t="s">
        <v>150</v>
      </c>
      <c r="AS8569" t="s">
        <v>173</v>
      </c>
      <c r="AT8569" t="s">
        <v>150</v>
      </c>
    </row>
    <row r="8570" spans="1:58" x14ac:dyDescent="0.2">
      <c r="A8570" t="s">
        <v>352</v>
      </c>
      <c r="B8570" t="s">
        <v>353</v>
      </c>
      <c r="C8570">
        <f>-70.13604951 / 41.69823055</f>
        <v>-1.681991024197069</v>
      </c>
      <c r="D8570" t="s">
        <v>354</v>
      </c>
      <c r="E8570" t="s">
        <v>70</v>
      </c>
      <c r="F8570" s="1">
        <v>42242</v>
      </c>
      <c r="G8570">
        <v>2</v>
      </c>
      <c r="K8570" t="s">
        <v>173</v>
      </c>
      <c r="L8570" t="s">
        <v>150</v>
      </c>
      <c r="O8570">
        <v>7.89</v>
      </c>
      <c r="P8570" t="s">
        <v>150</v>
      </c>
      <c r="Q8570">
        <v>27.7</v>
      </c>
      <c r="R8570" t="s">
        <v>150</v>
      </c>
      <c r="S8570" t="s">
        <v>173</v>
      </c>
      <c r="T8570" t="s">
        <v>150</v>
      </c>
      <c r="W8570" t="s">
        <v>173</v>
      </c>
      <c r="X8570" t="s">
        <v>150</v>
      </c>
      <c r="AE8570" t="s">
        <v>173</v>
      </c>
      <c r="AF8570" t="s">
        <v>150</v>
      </c>
      <c r="AG8570" t="s">
        <v>173</v>
      </c>
      <c r="AH8570" t="s">
        <v>150</v>
      </c>
      <c r="AS8570" t="s">
        <v>173</v>
      </c>
      <c r="AT8570" t="s">
        <v>150</v>
      </c>
    </row>
    <row r="8571" spans="1:58" x14ac:dyDescent="0.2">
      <c r="A8571" t="s">
        <v>352</v>
      </c>
      <c r="B8571" t="s">
        <v>353</v>
      </c>
      <c r="C8571">
        <f>-70.13604951 / 41.69823055</f>
        <v>-1.681991024197069</v>
      </c>
      <c r="D8571" t="s">
        <v>354</v>
      </c>
      <c r="E8571" t="s">
        <v>70</v>
      </c>
      <c r="F8571" s="1">
        <v>42242</v>
      </c>
      <c r="G8571">
        <v>3</v>
      </c>
      <c r="K8571" t="s">
        <v>173</v>
      </c>
      <c r="L8571" t="s">
        <v>150</v>
      </c>
      <c r="O8571">
        <v>7.8</v>
      </c>
      <c r="P8571" t="s">
        <v>150</v>
      </c>
      <c r="Q8571">
        <v>27.6</v>
      </c>
      <c r="R8571" t="s">
        <v>150</v>
      </c>
      <c r="S8571" t="s">
        <v>173</v>
      </c>
      <c r="T8571" t="s">
        <v>150</v>
      </c>
      <c r="W8571" t="s">
        <v>173</v>
      </c>
      <c r="X8571" t="s">
        <v>150</v>
      </c>
      <c r="AE8571" t="s">
        <v>173</v>
      </c>
      <c r="AF8571" t="s">
        <v>150</v>
      </c>
      <c r="AG8571" t="s">
        <v>173</v>
      </c>
      <c r="AH8571" t="s">
        <v>150</v>
      </c>
      <c r="AS8571" t="s">
        <v>173</v>
      </c>
      <c r="AT8571" t="s">
        <v>150</v>
      </c>
    </row>
    <row r="8572" spans="1:58" x14ac:dyDescent="0.2">
      <c r="A8572" t="s">
        <v>352</v>
      </c>
      <c r="B8572" t="s">
        <v>353</v>
      </c>
      <c r="C8572">
        <f>-70.13604951 / 41.69823055</f>
        <v>-1.681991024197069</v>
      </c>
      <c r="D8572" t="s">
        <v>354</v>
      </c>
      <c r="E8572" t="s">
        <v>70</v>
      </c>
      <c r="F8572" s="1">
        <v>42242</v>
      </c>
      <c r="G8572">
        <v>4</v>
      </c>
      <c r="K8572" t="s">
        <v>173</v>
      </c>
      <c r="L8572" t="s">
        <v>150</v>
      </c>
      <c r="O8572">
        <v>7.68</v>
      </c>
      <c r="P8572" t="s">
        <v>150</v>
      </c>
      <c r="Q8572">
        <v>27.6</v>
      </c>
      <c r="R8572" t="s">
        <v>150</v>
      </c>
      <c r="S8572" t="s">
        <v>173</v>
      </c>
      <c r="T8572" t="s">
        <v>150</v>
      </c>
      <c r="W8572" t="s">
        <v>173</v>
      </c>
      <c r="X8572" t="s">
        <v>150</v>
      </c>
      <c r="AE8572" t="s">
        <v>173</v>
      </c>
      <c r="AF8572" t="s">
        <v>150</v>
      </c>
      <c r="AG8572" t="s">
        <v>173</v>
      </c>
      <c r="AH8572" t="s">
        <v>150</v>
      </c>
      <c r="AS8572" t="s">
        <v>173</v>
      </c>
      <c r="AT8572" t="s">
        <v>150</v>
      </c>
    </row>
    <row r="8573" spans="1:58" x14ac:dyDescent="0.2">
      <c r="A8573" t="s">
        <v>352</v>
      </c>
      <c r="B8573" t="s">
        <v>353</v>
      </c>
      <c r="C8573">
        <f>-70.13604951 / 41.69823055</f>
        <v>-1.681991024197069</v>
      </c>
      <c r="D8573" t="s">
        <v>354</v>
      </c>
      <c r="E8573" t="s">
        <v>70</v>
      </c>
      <c r="F8573" s="1">
        <v>42242</v>
      </c>
      <c r="G8573">
        <v>5</v>
      </c>
      <c r="K8573" t="s">
        <v>173</v>
      </c>
      <c r="L8573" t="s">
        <v>150</v>
      </c>
      <c r="O8573">
        <v>7.78</v>
      </c>
      <c r="P8573" t="s">
        <v>150</v>
      </c>
      <c r="Q8573">
        <v>27.6</v>
      </c>
      <c r="R8573" t="s">
        <v>150</v>
      </c>
      <c r="S8573" t="s">
        <v>173</v>
      </c>
      <c r="T8573" t="s">
        <v>150</v>
      </c>
      <c r="W8573" t="s">
        <v>173</v>
      </c>
      <c r="X8573" t="s">
        <v>150</v>
      </c>
      <c r="AE8573" t="s">
        <v>173</v>
      </c>
      <c r="AF8573" t="s">
        <v>150</v>
      </c>
      <c r="AG8573" t="s">
        <v>173</v>
      </c>
      <c r="AH8573" t="s">
        <v>150</v>
      </c>
      <c r="AS8573" t="s">
        <v>173</v>
      </c>
      <c r="AT8573" t="s">
        <v>150</v>
      </c>
    </row>
    <row r="8574" spans="1:58" x14ac:dyDescent="0.2">
      <c r="A8574" t="s">
        <v>352</v>
      </c>
      <c r="B8574" t="s">
        <v>353</v>
      </c>
      <c r="C8574">
        <f>-70.13604951 / 41.69823055</f>
        <v>-1.681991024197069</v>
      </c>
      <c r="D8574" t="s">
        <v>354</v>
      </c>
      <c r="E8574" t="s">
        <v>70</v>
      </c>
      <c r="F8574" s="1">
        <v>42242</v>
      </c>
      <c r="G8574">
        <v>5.8</v>
      </c>
      <c r="K8574">
        <v>4.1100000000000003</v>
      </c>
      <c r="L8574" t="s">
        <v>150</v>
      </c>
      <c r="S8574">
        <v>0.28000000000000003</v>
      </c>
      <c r="T8574" t="s">
        <v>150</v>
      </c>
      <c r="U8574">
        <v>8.67</v>
      </c>
      <c r="V8574" t="s">
        <v>150</v>
      </c>
      <c r="W8574" t="s">
        <v>173</v>
      </c>
      <c r="X8574" t="s">
        <v>150</v>
      </c>
      <c r="Y8574">
        <v>35.299999999999997</v>
      </c>
      <c r="AA8574">
        <v>44.47</v>
      </c>
      <c r="AE8574">
        <v>5.3</v>
      </c>
      <c r="AF8574" t="s">
        <v>150</v>
      </c>
      <c r="AG8574">
        <v>6.39</v>
      </c>
      <c r="AH8574" t="s">
        <v>150</v>
      </c>
      <c r="AS8574">
        <v>0.05</v>
      </c>
      <c r="AT8574" t="s">
        <v>150</v>
      </c>
    </row>
    <row r="8575" spans="1:58" x14ac:dyDescent="0.2">
      <c r="A8575" t="s">
        <v>352</v>
      </c>
      <c r="B8575" t="s">
        <v>353</v>
      </c>
      <c r="C8575">
        <f>-70.13604951 / 41.69823055</f>
        <v>-1.681991024197069</v>
      </c>
      <c r="D8575" t="s">
        <v>354</v>
      </c>
      <c r="E8575" t="s">
        <v>70</v>
      </c>
      <c r="F8575" s="1">
        <v>42242</v>
      </c>
      <c r="G8575">
        <v>6</v>
      </c>
      <c r="K8575" t="s">
        <v>173</v>
      </c>
      <c r="L8575" t="s">
        <v>150</v>
      </c>
      <c r="O8575">
        <v>6.88</v>
      </c>
      <c r="P8575" t="s">
        <v>150</v>
      </c>
      <c r="Q8575">
        <v>27.5</v>
      </c>
      <c r="R8575" t="s">
        <v>150</v>
      </c>
      <c r="S8575" t="s">
        <v>173</v>
      </c>
      <c r="T8575" t="s">
        <v>150</v>
      </c>
      <c r="W8575">
        <v>15.13</v>
      </c>
      <c r="X8575" t="s">
        <v>150</v>
      </c>
      <c r="AE8575" t="s">
        <v>173</v>
      </c>
      <c r="AF8575" t="s">
        <v>150</v>
      </c>
      <c r="AG8575" t="s">
        <v>173</v>
      </c>
      <c r="AH8575" t="s">
        <v>150</v>
      </c>
      <c r="AS8575" t="s">
        <v>173</v>
      </c>
      <c r="AT8575" t="s">
        <v>150</v>
      </c>
    </row>
    <row r="8576" spans="1:58" x14ac:dyDescent="0.2">
      <c r="A8576" t="s">
        <v>352</v>
      </c>
      <c r="B8576" t="s">
        <v>353</v>
      </c>
      <c r="C8576">
        <f>-70.13604951 / 41.69823055</f>
        <v>-1.681991024197069</v>
      </c>
      <c r="D8576" t="s">
        <v>354</v>
      </c>
      <c r="E8576" t="s">
        <v>70</v>
      </c>
      <c r="F8576" s="1">
        <v>42604</v>
      </c>
      <c r="G8576">
        <v>0.5</v>
      </c>
      <c r="I8576">
        <v>6.85</v>
      </c>
      <c r="J8576" t="s">
        <v>71</v>
      </c>
      <c r="K8576">
        <v>5.08</v>
      </c>
      <c r="L8576" t="s">
        <v>71</v>
      </c>
      <c r="M8576">
        <v>3.5</v>
      </c>
      <c r="N8576" t="s">
        <v>71</v>
      </c>
      <c r="O8576">
        <v>6.91</v>
      </c>
      <c r="P8576" t="s">
        <v>71</v>
      </c>
      <c r="Q8576">
        <v>24.4</v>
      </c>
      <c r="R8576" t="s">
        <v>71</v>
      </c>
      <c r="S8576">
        <v>0.34</v>
      </c>
      <c r="T8576" t="s">
        <v>71</v>
      </c>
      <c r="U8576">
        <v>10.53</v>
      </c>
      <c r="V8576" t="s">
        <v>71</v>
      </c>
      <c r="W8576">
        <v>28.74</v>
      </c>
      <c r="X8576" t="s">
        <v>71</v>
      </c>
      <c r="Y8576">
        <v>38.1</v>
      </c>
      <c r="AA8576">
        <v>46.54</v>
      </c>
      <c r="AC8576">
        <v>41.95</v>
      </c>
      <c r="AE8576">
        <v>4.5999999999999996</v>
      </c>
      <c r="AF8576" t="s">
        <v>71</v>
      </c>
      <c r="AG8576">
        <v>6.22</v>
      </c>
      <c r="AH8576" t="s">
        <v>71</v>
      </c>
      <c r="AS8576">
        <v>1.64</v>
      </c>
      <c r="AT8576" t="s">
        <v>71</v>
      </c>
      <c r="BE8576">
        <v>6.71</v>
      </c>
      <c r="BF8576" t="s">
        <v>71</v>
      </c>
    </row>
    <row r="8577" spans="1:58" x14ac:dyDescent="0.2">
      <c r="A8577" t="s">
        <v>352</v>
      </c>
      <c r="B8577" t="s">
        <v>353</v>
      </c>
      <c r="C8577">
        <f>-70.13604951 / 41.69823055</f>
        <v>-1.681991024197069</v>
      </c>
      <c r="D8577" t="s">
        <v>354</v>
      </c>
      <c r="E8577" t="s">
        <v>70</v>
      </c>
      <c r="F8577" s="1">
        <v>42604</v>
      </c>
      <c r="G8577">
        <v>1</v>
      </c>
      <c r="K8577" t="s">
        <v>173</v>
      </c>
      <c r="L8577" t="s">
        <v>150</v>
      </c>
      <c r="O8577">
        <v>6.92</v>
      </c>
      <c r="P8577" t="s">
        <v>71</v>
      </c>
      <c r="Q8577">
        <v>27.4</v>
      </c>
      <c r="R8577" t="s">
        <v>71</v>
      </c>
      <c r="S8577" t="s">
        <v>173</v>
      </c>
      <c r="T8577" t="s">
        <v>150</v>
      </c>
      <c r="W8577" t="s">
        <v>173</v>
      </c>
      <c r="X8577" t="s">
        <v>150</v>
      </c>
      <c r="AE8577" t="s">
        <v>173</v>
      </c>
      <c r="AF8577" t="s">
        <v>150</v>
      </c>
      <c r="AG8577" t="s">
        <v>173</v>
      </c>
      <c r="AH8577" t="s">
        <v>150</v>
      </c>
      <c r="AS8577" t="s">
        <v>173</v>
      </c>
      <c r="AT8577" t="s">
        <v>150</v>
      </c>
      <c r="BE8577" t="s">
        <v>173</v>
      </c>
      <c r="BF8577" t="s">
        <v>150</v>
      </c>
    </row>
    <row r="8578" spans="1:58" x14ac:dyDescent="0.2">
      <c r="A8578" t="s">
        <v>352</v>
      </c>
      <c r="B8578" t="s">
        <v>353</v>
      </c>
      <c r="C8578">
        <f>-70.13604951 / 41.69823055</f>
        <v>-1.681991024197069</v>
      </c>
      <c r="D8578" t="s">
        <v>354</v>
      </c>
      <c r="E8578" t="s">
        <v>70</v>
      </c>
      <c r="F8578" s="1">
        <v>42604</v>
      </c>
      <c r="G8578">
        <v>2</v>
      </c>
      <c r="K8578" t="s">
        <v>173</v>
      </c>
      <c r="L8578" t="s">
        <v>150</v>
      </c>
      <c r="O8578">
        <v>6.95</v>
      </c>
      <c r="P8578" t="s">
        <v>71</v>
      </c>
      <c r="Q8578">
        <v>27.3</v>
      </c>
      <c r="R8578" t="s">
        <v>71</v>
      </c>
      <c r="S8578" t="s">
        <v>173</v>
      </c>
      <c r="T8578" t="s">
        <v>150</v>
      </c>
      <c r="W8578" t="s">
        <v>173</v>
      </c>
      <c r="X8578" t="s">
        <v>150</v>
      </c>
      <c r="AE8578" t="s">
        <v>173</v>
      </c>
      <c r="AF8578" t="s">
        <v>150</v>
      </c>
      <c r="AG8578" t="s">
        <v>173</v>
      </c>
      <c r="AH8578" t="s">
        <v>150</v>
      </c>
      <c r="AS8578" t="s">
        <v>173</v>
      </c>
      <c r="AT8578" t="s">
        <v>150</v>
      </c>
      <c r="BE8578" t="s">
        <v>173</v>
      </c>
      <c r="BF8578" t="s">
        <v>150</v>
      </c>
    </row>
    <row r="8579" spans="1:58" x14ac:dyDescent="0.2">
      <c r="A8579" t="s">
        <v>352</v>
      </c>
      <c r="B8579" t="s">
        <v>353</v>
      </c>
      <c r="C8579">
        <f>-70.13604951 / 41.69823055</f>
        <v>-1.681991024197069</v>
      </c>
      <c r="D8579" t="s">
        <v>354</v>
      </c>
      <c r="E8579" t="s">
        <v>70</v>
      </c>
      <c r="F8579" s="1">
        <v>42604</v>
      </c>
      <c r="G8579">
        <v>3</v>
      </c>
      <c r="K8579" t="s">
        <v>173</v>
      </c>
      <c r="L8579" t="s">
        <v>150</v>
      </c>
      <c r="O8579">
        <v>6.89</v>
      </c>
      <c r="P8579" t="s">
        <v>71</v>
      </c>
      <c r="Q8579">
        <v>27.3</v>
      </c>
      <c r="R8579" t="s">
        <v>71</v>
      </c>
      <c r="S8579" t="s">
        <v>173</v>
      </c>
      <c r="T8579" t="s">
        <v>150</v>
      </c>
      <c r="W8579" t="s">
        <v>173</v>
      </c>
      <c r="X8579" t="s">
        <v>150</v>
      </c>
      <c r="AE8579" t="s">
        <v>173</v>
      </c>
      <c r="AF8579" t="s">
        <v>150</v>
      </c>
      <c r="AG8579" t="s">
        <v>173</v>
      </c>
      <c r="AH8579" t="s">
        <v>150</v>
      </c>
      <c r="AS8579" t="s">
        <v>173</v>
      </c>
      <c r="AT8579" t="s">
        <v>150</v>
      </c>
      <c r="BE8579" t="s">
        <v>173</v>
      </c>
      <c r="BF8579" t="s">
        <v>150</v>
      </c>
    </row>
    <row r="8580" spans="1:58" x14ac:dyDescent="0.2">
      <c r="A8580" t="s">
        <v>352</v>
      </c>
      <c r="B8580" t="s">
        <v>353</v>
      </c>
      <c r="C8580">
        <f>-70.13604951 / 41.69823055</f>
        <v>-1.681991024197069</v>
      </c>
      <c r="D8580" t="s">
        <v>354</v>
      </c>
      <c r="E8580" t="s">
        <v>70</v>
      </c>
      <c r="F8580" s="1">
        <v>42604</v>
      </c>
      <c r="G8580">
        <v>4</v>
      </c>
      <c r="K8580" t="s">
        <v>173</v>
      </c>
      <c r="L8580" t="s">
        <v>150</v>
      </c>
      <c r="O8580">
        <v>6.85</v>
      </c>
      <c r="P8580" t="s">
        <v>71</v>
      </c>
      <c r="Q8580">
        <v>27.3</v>
      </c>
      <c r="R8580" t="s">
        <v>71</v>
      </c>
      <c r="S8580" t="s">
        <v>173</v>
      </c>
      <c r="T8580" t="s">
        <v>150</v>
      </c>
      <c r="W8580" t="s">
        <v>173</v>
      </c>
      <c r="X8580" t="s">
        <v>150</v>
      </c>
      <c r="AE8580" t="s">
        <v>173</v>
      </c>
      <c r="AF8580" t="s">
        <v>150</v>
      </c>
      <c r="AG8580" t="s">
        <v>173</v>
      </c>
      <c r="AH8580" t="s">
        <v>150</v>
      </c>
      <c r="AS8580" t="s">
        <v>173</v>
      </c>
      <c r="AT8580" t="s">
        <v>150</v>
      </c>
      <c r="BE8580" t="s">
        <v>173</v>
      </c>
      <c r="BF8580" t="s">
        <v>150</v>
      </c>
    </row>
    <row r="8581" spans="1:58" x14ac:dyDescent="0.2">
      <c r="A8581" t="s">
        <v>352</v>
      </c>
      <c r="B8581" t="s">
        <v>353</v>
      </c>
      <c r="C8581">
        <f>-70.13604951 / 41.69823055</f>
        <v>-1.681991024197069</v>
      </c>
      <c r="D8581" t="s">
        <v>354</v>
      </c>
      <c r="E8581" t="s">
        <v>70</v>
      </c>
      <c r="F8581" s="1">
        <v>42604</v>
      </c>
      <c r="G8581">
        <v>5</v>
      </c>
      <c r="K8581" t="s">
        <v>173</v>
      </c>
      <c r="L8581" t="s">
        <v>150</v>
      </c>
      <c r="O8581">
        <v>6.78</v>
      </c>
      <c r="P8581" t="s">
        <v>71</v>
      </c>
      <c r="Q8581">
        <v>27.2</v>
      </c>
      <c r="R8581" t="s">
        <v>71</v>
      </c>
      <c r="S8581" t="s">
        <v>173</v>
      </c>
      <c r="T8581" t="s">
        <v>150</v>
      </c>
      <c r="W8581" t="s">
        <v>173</v>
      </c>
      <c r="X8581" t="s">
        <v>150</v>
      </c>
      <c r="AE8581" t="s">
        <v>173</v>
      </c>
      <c r="AF8581" t="s">
        <v>150</v>
      </c>
      <c r="AG8581" t="s">
        <v>173</v>
      </c>
      <c r="AH8581" t="s">
        <v>150</v>
      </c>
      <c r="AS8581" t="s">
        <v>173</v>
      </c>
      <c r="AT8581" t="s">
        <v>150</v>
      </c>
      <c r="BE8581" t="s">
        <v>173</v>
      </c>
      <c r="BF8581" t="s">
        <v>150</v>
      </c>
    </row>
    <row r="8582" spans="1:58" x14ac:dyDescent="0.2">
      <c r="A8582" t="s">
        <v>352</v>
      </c>
      <c r="B8582" t="s">
        <v>353</v>
      </c>
      <c r="C8582">
        <f>-70.13604951 / 41.69823055</f>
        <v>-1.681991024197069</v>
      </c>
      <c r="D8582" t="s">
        <v>354</v>
      </c>
      <c r="E8582" t="s">
        <v>70</v>
      </c>
      <c r="F8582" s="1">
        <v>42604</v>
      </c>
      <c r="G8582">
        <v>5.9</v>
      </c>
      <c r="K8582">
        <v>9.2799999999999994</v>
      </c>
      <c r="L8582" t="s">
        <v>71</v>
      </c>
      <c r="O8582">
        <v>5.03</v>
      </c>
      <c r="P8582" t="s">
        <v>71</v>
      </c>
      <c r="Q8582">
        <v>27.1</v>
      </c>
      <c r="R8582" t="s">
        <v>71</v>
      </c>
      <c r="S8582">
        <v>0.52</v>
      </c>
      <c r="T8582" t="s">
        <v>71</v>
      </c>
      <c r="W8582">
        <v>31.42</v>
      </c>
      <c r="X8582" t="s">
        <v>71</v>
      </c>
      <c r="Y8582">
        <v>-5.28</v>
      </c>
      <c r="AA8582">
        <v>52.46</v>
      </c>
      <c r="AE8582">
        <v>4.5</v>
      </c>
      <c r="AF8582" t="s">
        <v>71</v>
      </c>
      <c r="AG8582">
        <v>5.94</v>
      </c>
      <c r="AH8582" t="s">
        <v>71</v>
      </c>
      <c r="AS8582">
        <v>4.26</v>
      </c>
      <c r="AT8582" t="s">
        <v>71</v>
      </c>
      <c r="BE8582">
        <v>13.54</v>
      </c>
      <c r="BF8582" t="s">
        <v>71</v>
      </c>
    </row>
    <row r="8583" spans="1:58" x14ac:dyDescent="0.2">
      <c r="A8583" t="s">
        <v>352</v>
      </c>
      <c r="B8583" t="s">
        <v>353</v>
      </c>
      <c r="C8583">
        <f>-70.13604951 / 41.69823055</f>
        <v>-1.681991024197069</v>
      </c>
      <c r="D8583" t="s">
        <v>354</v>
      </c>
      <c r="E8583" t="s">
        <v>70</v>
      </c>
      <c r="F8583" s="1">
        <v>42604</v>
      </c>
      <c r="G8583">
        <v>6</v>
      </c>
      <c r="K8583" t="s">
        <v>173</v>
      </c>
      <c r="L8583" t="s">
        <v>150</v>
      </c>
      <c r="O8583">
        <v>5</v>
      </c>
      <c r="P8583" t="s">
        <v>71</v>
      </c>
      <c r="Q8583">
        <v>27</v>
      </c>
      <c r="R8583" t="s">
        <v>71</v>
      </c>
      <c r="S8583" t="s">
        <v>173</v>
      </c>
      <c r="T8583" t="s">
        <v>150</v>
      </c>
      <c r="W8583" t="s">
        <v>173</v>
      </c>
      <c r="X8583" t="s">
        <v>150</v>
      </c>
      <c r="AE8583" t="s">
        <v>173</v>
      </c>
      <c r="AF8583" t="s">
        <v>150</v>
      </c>
      <c r="AG8583" t="s">
        <v>173</v>
      </c>
      <c r="AH8583" t="s">
        <v>150</v>
      </c>
      <c r="AS8583" t="s">
        <v>173</v>
      </c>
      <c r="AT8583" t="s">
        <v>150</v>
      </c>
      <c r="BE8583" t="s">
        <v>173</v>
      </c>
      <c r="BF8583" t="s">
        <v>150</v>
      </c>
    </row>
    <row r="8584" spans="1:58" x14ac:dyDescent="0.2">
      <c r="A8584" t="s">
        <v>352</v>
      </c>
      <c r="B8584" t="s">
        <v>353</v>
      </c>
      <c r="C8584">
        <f>-70.13604951 / 41.69823055</f>
        <v>-1.681991024197069</v>
      </c>
      <c r="D8584" t="s">
        <v>354</v>
      </c>
      <c r="E8584" t="s">
        <v>70</v>
      </c>
      <c r="F8584" s="1">
        <v>43341</v>
      </c>
      <c r="G8584">
        <v>0.5</v>
      </c>
      <c r="I8584">
        <v>7.3</v>
      </c>
      <c r="J8584" t="s">
        <v>150</v>
      </c>
      <c r="K8584">
        <v>0.88</v>
      </c>
      <c r="L8584" t="s">
        <v>150</v>
      </c>
      <c r="M8584">
        <v>3.5</v>
      </c>
      <c r="N8584" t="s">
        <v>150</v>
      </c>
      <c r="O8584">
        <v>7.2</v>
      </c>
      <c r="P8584" t="s">
        <v>150</v>
      </c>
      <c r="Q8584">
        <v>27</v>
      </c>
      <c r="R8584" t="s">
        <v>150</v>
      </c>
      <c r="S8584">
        <v>0.28999999999999998</v>
      </c>
      <c r="T8584" t="s">
        <v>150</v>
      </c>
      <c r="U8584">
        <v>8.98</v>
      </c>
      <c r="V8584" t="s">
        <v>150</v>
      </c>
      <c r="W8584">
        <v>17.75</v>
      </c>
      <c r="X8584" t="s">
        <v>150</v>
      </c>
      <c r="Y8584">
        <v>35.799999999999997</v>
      </c>
      <c r="AA8584">
        <v>29.35</v>
      </c>
      <c r="AC8584">
        <v>41.95</v>
      </c>
      <c r="AE8584">
        <v>4.8</v>
      </c>
      <c r="AF8584" t="s">
        <v>150</v>
      </c>
      <c r="AG8584">
        <v>6.4</v>
      </c>
      <c r="AH8584" t="s">
        <v>150</v>
      </c>
      <c r="AS8584">
        <v>0.27</v>
      </c>
      <c r="AT8584" t="s">
        <v>150</v>
      </c>
    </row>
    <row r="8585" spans="1:58" x14ac:dyDescent="0.2">
      <c r="A8585" t="s">
        <v>352</v>
      </c>
      <c r="B8585" t="s">
        <v>353</v>
      </c>
      <c r="C8585">
        <f>-70.13604951 / 41.69823055</f>
        <v>-1.681991024197069</v>
      </c>
      <c r="D8585" t="s">
        <v>354</v>
      </c>
      <c r="E8585" t="s">
        <v>70</v>
      </c>
      <c r="F8585" s="1">
        <v>43341</v>
      </c>
      <c r="G8585">
        <v>1</v>
      </c>
      <c r="K8585" t="s">
        <v>173</v>
      </c>
      <c r="L8585" t="s">
        <v>150</v>
      </c>
      <c r="O8585">
        <v>7.11</v>
      </c>
      <c r="P8585" t="s">
        <v>150</v>
      </c>
      <c r="Q8585">
        <v>26.9</v>
      </c>
      <c r="R8585" t="s">
        <v>150</v>
      </c>
      <c r="S8585" t="s">
        <v>173</v>
      </c>
      <c r="T8585" t="s">
        <v>150</v>
      </c>
      <c r="W8585" t="s">
        <v>173</v>
      </c>
      <c r="X8585" t="s">
        <v>150</v>
      </c>
      <c r="AE8585" t="s">
        <v>173</v>
      </c>
      <c r="AF8585" t="s">
        <v>150</v>
      </c>
      <c r="AG8585" t="s">
        <v>173</v>
      </c>
      <c r="AH8585" t="s">
        <v>150</v>
      </c>
      <c r="AS8585" t="s">
        <v>173</v>
      </c>
      <c r="AT8585" t="s">
        <v>150</v>
      </c>
    </row>
    <row r="8586" spans="1:58" x14ac:dyDescent="0.2">
      <c r="A8586" t="s">
        <v>352</v>
      </c>
      <c r="B8586" t="s">
        <v>353</v>
      </c>
      <c r="C8586">
        <f>-70.13604951 / 41.69823055</f>
        <v>-1.681991024197069</v>
      </c>
      <c r="D8586" t="s">
        <v>354</v>
      </c>
      <c r="E8586" t="s">
        <v>70</v>
      </c>
      <c r="F8586" s="1">
        <v>43341</v>
      </c>
      <c r="G8586">
        <v>2</v>
      </c>
      <c r="K8586" t="s">
        <v>173</v>
      </c>
      <c r="L8586" t="s">
        <v>150</v>
      </c>
      <c r="O8586">
        <v>6.97</v>
      </c>
      <c r="P8586" t="s">
        <v>150</v>
      </c>
      <c r="Q8586">
        <v>26.1</v>
      </c>
      <c r="R8586" t="s">
        <v>150</v>
      </c>
      <c r="S8586" t="s">
        <v>173</v>
      </c>
      <c r="T8586" t="s">
        <v>150</v>
      </c>
      <c r="W8586" t="s">
        <v>173</v>
      </c>
      <c r="X8586" t="s">
        <v>150</v>
      </c>
      <c r="AE8586" t="s">
        <v>173</v>
      </c>
      <c r="AF8586" t="s">
        <v>150</v>
      </c>
      <c r="AG8586" t="s">
        <v>173</v>
      </c>
      <c r="AH8586" t="s">
        <v>150</v>
      </c>
      <c r="AS8586" t="s">
        <v>173</v>
      </c>
      <c r="AT8586" t="s">
        <v>150</v>
      </c>
    </row>
    <row r="8587" spans="1:58" x14ac:dyDescent="0.2">
      <c r="A8587" t="s">
        <v>352</v>
      </c>
      <c r="B8587" t="s">
        <v>353</v>
      </c>
      <c r="C8587">
        <f>-70.13604951 / 41.69823055</f>
        <v>-1.681991024197069</v>
      </c>
      <c r="D8587" t="s">
        <v>354</v>
      </c>
      <c r="E8587" t="s">
        <v>70</v>
      </c>
      <c r="F8587" s="1">
        <v>43341</v>
      </c>
      <c r="G8587">
        <v>3</v>
      </c>
      <c r="K8587" t="s">
        <v>173</v>
      </c>
      <c r="L8587" t="s">
        <v>150</v>
      </c>
      <c r="O8587">
        <v>7.43</v>
      </c>
      <c r="P8587" t="s">
        <v>150</v>
      </c>
      <c r="Q8587">
        <v>25.4</v>
      </c>
      <c r="R8587" t="s">
        <v>150</v>
      </c>
      <c r="S8587" t="s">
        <v>173</v>
      </c>
      <c r="T8587" t="s">
        <v>150</v>
      </c>
      <c r="W8587" t="s">
        <v>173</v>
      </c>
      <c r="X8587" t="s">
        <v>150</v>
      </c>
      <c r="AE8587" t="s">
        <v>173</v>
      </c>
      <c r="AF8587" t="s">
        <v>150</v>
      </c>
      <c r="AG8587" t="s">
        <v>173</v>
      </c>
      <c r="AH8587" t="s">
        <v>150</v>
      </c>
      <c r="AS8587" t="s">
        <v>173</v>
      </c>
      <c r="AT8587" t="s">
        <v>150</v>
      </c>
    </row>
    <row r="8588" spans="1:58" x14ac:dyDescent="0.2">
      <c r="A8588" t="s">
        <v>352</v>
      </c>
      <c r="B8588" t="s">
        <v>353</v>
      </c>
      <c r="C8588">
        <f>-70.13604951 / 41.69823055</f>
        <v>-1.681991024197069</v>
      </c>
      <c r="D8588" t="s">
        <v>354</v>
      </c>
      <c r="E8588" t="s">
        <v>70</v>
      </c>
      <c r="F8588" s="1">
        <v>43341</v>
      </c>
      <c r="G8588">
        <v>4</v>
      </c>
      <c r="K8588" t="s">
        <v>173</v>
      </c>
      <c r="L8588" t="s">
        <v>150</v>
      </c>
      <c r="O8588">
        <v>9.52</v>
      </c>
      <c r="P8588" t="s">
        <v>150</v>
      </c>
      <c r="Q8588">
        <v>24.7</v>
      </c>
      <c r="R8588" t="s">
        <v>150</v>
      </c>
      <c r="S8588" t="s">
        <v>173</v>
      </c>
      <c r="T8588" t="s">
        <v>150</v>
      </c>
      <c r="W8588" t="s">
        <v>173</v>
      </c>
      <c r="X8588" t="s">
        <v>150</v>
      </c>
      <c r="AE8588" t="s">
        <v>173</v>
      </c>
      <c r="AF8588" t="s">
        <v>150</v>
      </c>
      <c r="AG8588" t="s">
        <v>173</v>
      </c>
      <c r="AH8588" t="s">
        <v>150</v>
      </c>
      <c r="AS8588" t="s">
        <v>173</v>
      </c>
      <c r="AT8588" t="s">
        <v>150</v>
      </c>
    </row>
    <row r="8589" spans="1:58" x14ac:dyDescent="0.2">
      <c r="A8589" t="s">
        <v>352</v>
      </c>
      <c r="B8589" t="s">
        <v>353</v>
      </c>
      <c r="C8589">
        <f>-70.13604951 / 41.69823055</f>
        <v>-1.681991024197069</v>
      </c>
      <c r="D8589" t="s">
        <v>354</v>
      </c>
      <c r="E8589" t="s">
        <v>70</v>
      </c>
      <c r="F8589" s="1">
        <v>43341</v>
      </c>
      <c r="G8589">
        <v>5</v>
      </c>
      <c r="K8589" t="s">
        <v>173</v>
      </c>
      <c r="L8589" t="s">
        <v>150</v>
      </c>
      <c r="O8589">
        <v>9.3000000000000007</v>
      </c>
      <c r="P8589" t="s">
        <v>150</v>
      </c>
      <c r="Q8589">
        <v>21.5</v>
      </c>
      <c r="R8589" t="s">
        <v>150</v>
      </c>
      <c r="S8589" t="s">
        <v>173</v>
      </c>
      <c r="T8589" t="s">
        <v>150</v>
      </c>
      <c r="W8589" t="s">
        <v>173</v>
      </c>
      <c r="X8589" t="s">
        <v>150</v>
      </c>
      <c r="AE8589" t="s">
        <v>173</v>
      </c>
      <c r="AF8589" t="s">
        <v>150</v>
      </c>
      <c r="AG8589" t="s">
        <v>173</v>
      </c>
      <c r="AH8589" t="s">
        <v>150</v>
      </c>
      <c r="AS8589" t="s">
        <v>173</v>
      </c>
      <c r="AT8589" t="s">
        <v>150</v>
      </c>
    </row>
    <row r="8590" spans="1:58" x14ac:dyDescent="0.2">
      <c r="A8590" t="s">
        <v>352</v>
      </c>
      <c r="B8590" t="s">
        <v>353</v>
      </c>
      <c r="C8590">
        <f>-70.13604951 / 41.69823055</f>
        <v>-1.681991024197069</v>
      </c>
      <c r="D8590" t="s">
        <v>354</v>
      </c>
      <c r="E8590" t="s">
        <v>70</v>
      </c>
      <c r="F8590" s="1">
        <v>43341</v>
      </c>
      <c r="G8590">
        <v>6</v>
      </c>
      <c r="K8590" t="s">
        <v>173</v>
      </c>
      <c r="L8590" t="s">
        <v>150</v>
      </c>
      <c r="O8590">
        <v>9.3000000000000007</v>
      </c>
      <c r="P8590" t="s">
        <v>150</v>
      </c>
      <c r="Q8590">
        <v>18.399999999999999</v>
      </c>
      <c r="R8590" t="s">
        <v>150</v>
      </c>
      <c r="S8590" t="s">
        <v>173</v>
      </c>
      <c r="T8590" t="s">
        <v>150</v>
      </c>
      <c r="W8590" t="s">
        <v>173</v>
      </c>
      <c r="X8590" t="s">
        <v>150</v>
      </c>
      <c r="AE8590" t="s">
        <v>173</v>
      </c>
      <c r="AF8590" t="s">
        <v>150</v>
      </c>
      <c r="AG8590" t="s">
        <v>173</v>
      </c>
      <c r="AH8590" t="s">
        <v>150</v>
      </c>
      <c r="AS8590" t="s">
        <v>173</v>
      </c>
      <c r="AT8590" t="s">
        <v>150</v>
      </c>
    </row>
    <row r="8591" spans="1:58" x14ac:dyDescent="0.2">
      <c r="A8591" t="s">
        <v>352</v>
      </c>
      <c r="B8591" t="s">
        <v>353</v>
      </c>
      <c r="C8591">
        <f>-70.13604951 / 41.69823055</f>
        <v>-1.681991024197069</v>
      </c>
      <c r="D8591" t="s">
        <v>354</v>
      </c>
      <c r="E8591" t="s">
        <v>70</v>
      </c>
      <c r="F8591" s="1">
        <v>43341</v>
      </c>
      <c r="G8591">
        <v>6.3</v>
      </c>
      <c r="K8591">
        <v>1.96</v>
      </c>
      <c r="L8591" t="s">
        <v>150</v>
      </c>
      <c r="O8591">
        <v>4.38</v>
      </c>
      <c r="P8591" t="s">
        <v>150</v>
      </c>
      <c r="Q8591">
        <v>17.600000000000001</v>
      </c>
      <c r="R8591" t="s">
        <v>150</v>
      </c>
      <c r="S8591">
        <v>0.57999999999999996</v>
      </c>
      <c r="T8591" t="s">
        <v>150</v>
      </c>
      <c r="U8591">
        <v>17.96</v>
      </c>
      <c r="V8591" t="s">
        <v>150</v>
      </c>
      <c r="W8591">
        <v>20.52</v>
      </c>
      <c r="X8591" t="s">
        <v>150</v>
      </c>
      <c r="Y8591">
        <v>45.8</v>
      </c>
      <c r="AA8591">
        <v>37.200000000000003</v>
      </c>
      <c r="AE8591">
        <v>8.9</v>
      </c>
      <c r="AF8591" t="s">
        <v>150</v>
      </c>
      <c r="AG8591">
        <v>6.05</v>
      </c>
      <c r="AH8591" t="s">
        <v>150</v>
      </c>
      <c r="AS8591">
        <v>0.28000000000000003</v>
      </c>
      <c r="AT8591" t="s">
        <v>150</v>
      </c>
    </row>
    <row r="8592" spans="1:58" x14ac:dyDescent="0.2">
      <c r="A8592" t="s">
        <v>446</v>
      </c>
      <c r="B8592" t="s">
        <v>447</v>
      </c>
      <c r="C8592">
        <f>-70.15206004 / 41.6781806</f>
        <v>-1.6831843192310558</v>
      </c>
      <c r="D8592" t="s">
        <v>448</v>
      </c>
      <c r="E8592" t="s">
        <v>70</v>
      </c>
      <c r="F8592" s="1">
        <v>37143</v>
      </c>
      <c r="G8592">
        <v>0.5</v>
      </c>
      <c r="I8592">
        <v>3</v>
      </c>
      <c r="J8592" t="s">
        <v>71</v>
      </c>
      <c r="K8592">
        <v>45.82</v>
      </c>
      <c r="L8592" t="s">
        <v>71</v>
      </c>
      <c r="M8592">
        <v>0.41</v>
      </c>
      <c r="N8592" t="s">
        <v>71</v>
      </c>
      <c r="O8592">
        <v>7.68</v>
      </c>
      <c r="P8592" t="s">
        <v>71</v>
      </c>
      <c r="Q8592">
        <v>19.899999999999999</v>
      </c>
      <c r="R8592" t="s">
        <v>71</v>
      </c>
      <c r="S8592">
        <v>2.4</v>
      </c>
      <c r="T8592" t="s">
        <v>71</v>
      </c>
      <c r="U8592">
        <v>74.34</v>
      </c>
      <c r="V8592" t="s">
        <v>71</v>
      </c>
      <c r="W8592">
        <v>84.6</v>
      </c>
      <c r="X8592" t="s">
        <v>71</v>
      </c>
      <c r="Y8592">
        <v>66.28</v>
      </c>
      <c r="AA8592">
        <v>68.12</v>
      </c>
      <c r="AC8592">
        <v>72.849999999999994</v>
      </c>
      <c r="AE8592">
        <v>0</v>
      </c>
      <c r="AF8592" t="s">
        <v>71</v>
      </c>
      <c r="AG8592">
        <v>4.5</v>
      </c>
      <c r="AH8592" t="s">
        <v>71</v>
      </c>
      <c r="AS8592">
        <v>0</v>
      </c>
      <c r="AT8592" t="s">
        <v>71</v>
      </c>
    </row>
    <row r="8593" spans="1:46" x14ac:dyDescent="0.2">
      <c r="A8593" t="s">
        <v>446</v>
      </c>
      <c r="B8593" t="s">
        <v>447</v>
      </c>
      <c r="C8593">
        <f>-70.15206004 / 41.6781806</f>
        <v>-1.6831843192310558</v>
      </c>
      <c r="D8593" t="s">
        <v>448</v>
      </c>
      <c r="E8593" t="s">
        <v>70</v>
      </c>
      <c r="F8593" s="1">
        <v>37143</v>
      </c>
      <c r="G8593">
        <v>1</v>
      </c>
      <c r="O8593">
        <v>7.59</v>
      </c>
      <c r="P8593" t="s">
        <v>71</v>
      </c>
      <c r="Q8593">
        <v>19.899999999999999</v>
      </c>
      <c r="R8593" t="s">
        <v>71</v>
      </c>
    </row>
    <row r="8594" spans="1:46" x14ac:dyDescent="0.2">
      <c r="A8594" t="s">
        <v>446</v>
      </c>
      <c r="B8594" t="s">
        <v>447</v>
      </c>
      <c r="C8594">
        <f>-70.15206004 / 41.6781806</f>
        <v>-1.6831843192310558</v>
      </c>
      <c r="D8594" t="s">
        <v>448</v>
      </c>
      <c r="E8594" t="s">
        <v>70</v>
      </c>
      <c r="F8594" s="1">
        <v>37143</v>
      </c>
      <c r="G8594">
        <v>1.5</v>
      </c>
      <c r="O8594">
        <v>7.41</v>
      </c>
      <c r="P8594" t="s">
        <v>71</v>
      </c>
      <c r="Q8594">
        <v>19.8</v>
      </c>
      <c r="R8594" t="s">
        <v>71</v>
      </c>
    </row>
    <row r="8595" spans="1:46" x14ac:dyDescent="0.2">
      <c r="A8595" t="s">
        <v>446</v>
      </c>
      <c r="B8595" t="s">
        <v>447</v>
      </c>
      <c r="C8595">
        <f>-70.15206004 / 41.6781806</f>
        <v>-1.6831843192310558</v>
      </c>
      <c r="D8595" t="s">
        <v>448</v>
      </c>
      <c r="E8595" t="s">
        <v>70</v>
      </c>
      <c r="F8595" s="1">
        <v>37143</v>
      </c>
      <c r="G8595">
        <v>2</v>
      </c>
      <c r="K8595">
        <v>39.96</v>
      </c>
      <c r="L8595" t="s">
        <v>71</v>
      </c>
      <c r="O8595">
        <v>7.29</v>
      </c>
      <c r="P8595" t="s">
        <v>71</v>
      </c>
      <c r="Q8595">
        <v>19.7</v>
      </c>
      <c r="R8595" t="s">
        <v>71</v>
      </c>
      <c r="S8595">
        <v>2.2400000000000002</v>
      </c>
      <c r="T8595" t="s">
        <v>71</v>
      </c>
      <c r="U8595">
        <v>69.38</v>
      </c>
      <c r="V8595" t="s">
        <v>71</v>
      </c>
      <c r="W8595">
        <v>78.5</v>
      </c>
      <c r="X8595" t="s">
        <v>71</v>
      </c>
      <c r="Y8595">
        <v>65.290000000000006</v>
      </c>
      <c r="AA8595">
        <v>66.78</v>
      </c>
      <c r="AE8595">
        <v>0</v>
      </c>
      <c r="AF8595" t="s">
        <v>71</v>
      </c>
      <c r="AG8595">
        <v>4.41</v>
      </c>
      <c r="AH8595" t="s">
        <v>71</v>
      </c>
      <c r="AS8595">
        <v>1.77</v>
      </c>
      <c r="AT8595" t="s">
        <v>71</v>
      </c>
    </row>
    <row r="8596" spans="1:46" x14ac:dyDescent="0.2">
      <c r="A8596" t="s">
        <v>446</v>
      </c>
      <c r="B8596" t="s">
        <v>447</v>
      </c>
      <c r="C8596">
        <f>-70.15206004 / 41.6781806</f>
        <v>-1.6831843192310558</v>
      </c>
      <c r="D8596" t="s">
        <v>448</v>
      </c>
      <c r="E8596" t="s">
        <v>70</v>
      </c>
      <c r="F8596" s="1">
        <v>37873</v>
      </c>
      <c r="G8596">
        <v>0.5</v>
      </c>
      <c r="I8596">
        <v>3</v>
      </c>
      <c r="J8596" t="s">
        <v>71</v>
      </c>
      <c r="K8596">
        <v>22.63</v>
      </c>
      <c r="L8596" t="s">
        <v>71</v>
      </c>
      <c r="M8596">
        <v>0.28999999999999998</v>
      </c>
      <c r="N8596" t="s">
        <v>71</v>
      </c>
      <c r="O8596">
        <v>0.14000000000000001</v>
      </c>
      <c r="P8596" t="s">
        <v>71</v>
      </c>
      <c r="Q8596">
        <v>25.47</v>
      </c>
      <c r="R8596" t="s">
        <v>71</v>
      </c>
      <c r="S8596">
        <v>1.5</v>
      </c>
      <c r="T8596" t="s">
        <v>71</v>
      </c>
      <c r="U8596">
        <v>46.46</v>
      </c>
      <c r="V8596" t="s">
        <v>71</v>
      </c>
      <c r="W8596">
        <v>66.7</v>
      </c>
      <c r="X8596" t="s">
        <v>71</v>
      </c>
      <c r="Y8596">
        <v>59.5</v>
      </c>
      <c r="AA8596">
        <v>61.2</v>
      </c>
      <c r="AC8596">
        <v>77.84</v>
      </c>
      <c r="AG8596">
        <v>4.17</v>
      </c>
      <c r="AH8596" t="s">
        <v>71</v>
      </c>
      <c r="AS8596">
        <v>13.05</v>
      </c>
      <c r="AT8596" t="s">
        <v>71</v>
      </c>
    </row>
    <row r="8597" spans="1:46" x14ac:dyDescent="0.2">
      <c r="A8597" t="s">
        <v>446</v>
      </c>
      <c r="B8597" t="s">
        <v>447</v>
      </c>
      <c r="C8597">
        <f>-70.15206004 / 41.6781806</f>
        <v>-1.6831843192310558</v>
      </c>
      <c r="D8597" t="s">
        <v>448</v>
      </c>
      <c r="E8597" t="s">
        <v>70</v>
      </c>
      <c r="F8597" s="1">
        <v>37873</v>
      </c>
      <c r="G8597">
        <v>1</v>
      </c>
      <c r="O8597">
        <v>0.14000000000000001</v>
      </c>
      <c r="P8597" t="s">
        <v>71</v>
      </c>
      <c r="Q8597">
        <v>26.41</v>
      </c>
      <c r="R8597" t="s">
        <v>71</v>
      </c>
    </row>
    <row r="8598" spans="1:46" x14ac:dyDescent="0.2">
      <c r="A8598" t="s">
        <v>446</v>
      </c>
      <c r="B8598" t="s">
        <v>447</v>
      </c>
      <c r="C8598">
        <f>-70.15206004 / 41.6781806</f>
        <v>-1.6831843192310558</v>
      </c>
      <c r="D8598" t="s">
        <v>448</v>
      </c>
      <c r="E8598" t="s">
        <v>70</v>
      </c>
      <c r="F8598" s="1">
        <v>37873</v>
      </c>
      <c r="G8598">
        <v>1.5</v>
      </c>
      <c r="O8598">
        <v>0.14000000000000001</v>
      </c>
      <c r="P8598" t="s">
        <v>71</v>
      </c>
      <c r="Q8598">
        <v>25.29</v>
      </c>
      <c r="R8598" t="s">
        <v>71</v>
      </c>
    </row>
    <row r="8599" spans="1:46" x14ac:dyDescent="0.2">
      <c r="A8599" t="s">
        <v>446</v>
      </c>
      <c r="B8599" t="s">
        <v>447</v>
      </c>
      <c r="C8599">
        <f>-70.15206004 / 41.6781806</f>
        <v>-1.6831843192310558</v>
      </c>
      <c r="D8599" t="s">
        <v>448</v>
      </c>
      <c r="E8599" t="s">
        <v>70</v>
      </c>
      <c r="F8599" s="1">
        <v>37873</v>
      </c>
      <c r="G8599">
        <v>2</v>
      </c>
      <c r="K8599">
        <v>14.26</v>
      </c>
      <c r="L8599" t="s">
        <v>71</v>
      </c>
      <c r="O8599">
        <v>0.14000000000000001</v>
      </c>
      <c r="P8599" t="s">
        <v>71</v>
      </c>
      <c r="Q8599">
        <v>26.03</v>
      </c>
      <c r="R8599" t="s">
        <v>71</v>
      </c>
      <c r="S8599">
        <v>0.5</v>
      </c>
      <c r="T8599" t="s">
        <v>71</v>
      </c>
      <c r="U8599">
        <v>15.49</v>
      </c>
      <c r="V8599" t="s">
        <v>71</v>
      </c>
      <c r="W8599">
        <v>73</v>
      </c>
      <c r="X8599" t="s">
        <v>71</v>
      </c>
      <c r="Y8599">
        <v>43.66</v>
      </c>
      <c r="AA8599">
        <v>56.67</v>
      </c>
      <c r="AG8599">
        <v>4.12</v>
      </c>
      <c r="AH8599" t="s">
        <v>71</v>
      </c>
      <c r="AS8599">
        <v>3.38</v>
      </c>
      <c r="AT8599" t="s">
        <v>71</v>
      </c>
    </row>
    <row r="8600" spans="1:46" x14ac:dyDescent="0.2">
      <c r="A8600" t="s">
        <v>446</v>
      </c>
      <c r="B8600" t="s">
        <v>447</v>
      </c>
      <c r="C8600">
        <f>-70.15206004 / 41.6781806</f>
        <v>-1.6831843192310558</v>
      </c>
      <c r="D8600" t="s">
        <v>448</v>
      </c>
      <c r="E8600" t="s">
        <v>70</v>
      </c>
      <c r="F8600" s="1">
        <v>38218</v>
      </c>
      <c r="G8600">
        <v>0.5</v>
      </c>
      <c r="I8600">
        <v>2.5</v>
      </c>
      <c r="J8600" t="s">
        <v>71</v>
      </c>
      <c r="K8600">
        <v>3.92</v>
      </c>
      <c r="L8600" t="s">
        <v>71</v>
      </c>
      <c r="M8600">
        <v>0.4</v>
      </c>
      <c r="N8600" t="s">
        <v>71</v>
      </c>
      <c r="O8600">
        <v>8.06</v>
      </c>
      <c r="P8600" t="s">
        <v>71</v>
      </c>
      <c r="Q8600">
        <v>23.3</v>
      </c>
      <c r="R8600" t="s">
        <v>71</v>
      </c>
      <c r="S8600">
        <v>1.02</v>
      </c>
      <c r="T8600" t="s">
        <v>71</v>
      </c>
      <c r="U8600">
        <v>31.59</v>
      </c>
      <c r="V8600" t="s">
        <v>71</v>
      </c>
      <c r="W8600">
        <v>55.11</v>
      </c>
      <c r="X8600" t="s">
        <v>71</v>
      </c>
      <c r="Y8600">
        <v>53.94</v>
      </c>
      <c r="AA8600">
        <v>44</v>
      </c>
      <c r="AC8600">
        <v>73.2</v>
      </c>
      <c r="AG8600">
        <v>4.09</v>
      </c>
      <c r="AH8600" t="s">
        <v>71</v>
      </c>
      <c r="AS8600">
        <v>2.6</v>
      </c>
      <c r="AT8600" t="s">
        <v>71</v>
      </c>
    </row>
    <row r="8601" spans="1:46" x14ac:dyDescent="0.2">
      <c r="A8601" t="s">
        <v>446</v>
      </c>
      <c r="B8601" t="s">
        <v>447</v>
      </c>
      <c r="C8601">
        <f>-70.15206004 / 41.6781806</f>
        <v>-1.6831843192310558</v>
      </c>
      <c r="D8601" t="s">
        <v>448</v>
      </c>
      <c r="E8601" t="s">
        <v>70</v>
      </c>
      <c r="F8601" s="1">
        <v>38218</v>
      </c>
      <c r="G8601">
        <v>1</v>
      </c>
      <c r="O8601">
        <v>8.02</v>
      </c>
      <c r="P8601" t="s">
        <v>71</v>
      </c>
      <c r="Q8601">
        <v>22.48</v>
      </c>
      <c r="R8601" t="s">
        <v>71</v>
      </c>
    </row>
    <row r="8602" spans="1:46" x14ac:dyDescent="0.2">
      <c r="A8602" t="s">
        <v>446</v>
      </c>
      <c r="B8602" t="s">
        <v>447</v>
      </c>
      <c r="C8602">
        <f>-70.15206004 / 41.6781806</f>
        <v>-1.6831843192310558</v>
      </c>
      <c r="D8602" t="s">
        <v>448</v>
      </c>
      <c r="E8602" t="s">
        <v>70</v>
      </c>
      <c r="F8602" s="1">
        <v>38218</v>
      </c>
      <c r="G8602">
        <v>1.5</v>
      </c>
      <c r="O8602">
        <v>7.39</v>
      </c>
      <c r="P8602" t="s">
        <v>71</v>
      </c>
      <c r="Q8602">
        <v>22.46</v>
      </c>
      <c r="R8602" t="s">
        <v>71</v>
      </c>
    </row>
    <row r="8603" spans="1:46" x14ac:dyDescent="0.2">
      <c r="A8603" t="s">
        <v>446</v>
      </c>
      <c r="B8603" t="s">
        <v>447</v>
      </c>
      <c r="C8603">
        <f>-70.15206004 / 41.6781806</f>
        <v>-1.6831843192310558</v>
      </c>
      <c r="D8603" t="s">
        <v>448</v>
      </c>
      <c r="E8603" t="s">
        <v>70</v>
      </c>
      <c r="F8603" s="1">
        <v>38218</v>
      </c>
      <c r="G8603">
        <v>2</v>
      </c>
      <c r="O8603">
        <v>7.34</v>
      </c>
      <c r="P8603" t="s">
        <v>71</v>
      </c>
      <c r="Q8603">
        <v>21.7</v>
      </c>
      <c r="R8603" t="s">
        <v>71</v>
      </c>
    </row>
    <row r="8604" spans="1:46" x14ac:dyDescent="0.2">
      <c r="A8604" t="s">
        <v>446</v>
      </c>
      <c r="B8604" t="s">
        <v>447</v>
      </c>
      <c r="C8604">
        <f>-70.15206004 / 41.6781806</f>
        <v>-1.6831843192310558</v>
      </c>
      <c r="D8604" t="s">
        <v>448</v>
      </c>
      <c r="E8604" t="s">
        <v>70</v>
      </c>
      <c r="F8604" s="1">
        <v>38218</v>
      </c>
      <c r="G8604">
        <v>2.5</v>
      </c>
      <c r="K8604">
        <v>0.83</v>
      </c>
      <c r="L8604" t="s">
        <v>71</v>
      </c>
      <c r="O8604">
        <v>5.54</v>
      </c>
      <c r="P8604" t="s">
        <v>71</v>
      </c>
      <c r="Q8604">
        <v>21.32</v>
      </c>
      <c r="R8604" t="s">
        <v>71</v>
      </c>
      <c r="S8604">
        <v>1.19</v>
      </c>
      <c r="T8604" t="s">
        <v>71</v>
      </c>
      <c r="U8604">
        <v>36.86</v>
      </c>
      <c r="V8604" t="s">
        <v>71</v>
      </c>
      <c r="W8604">
        <v>51.17</v>
      </c>
      <c r="X8604" t="s">
        <v>71</v>
      </c>
      <c r="Y8604">
        <v>56.16</v>
      </c>
      <c r="AA8604">
        <v>28.77</v>
      </c>
      <c r="AG8604">
        <v>4.01</v>
      </c>
      <c r="AH8604" t="s">
        <v>71</v>
      </c>
      <c r="AS8604">
        <v>3.13</v>
      </c>
      <c r="AT8604" t="s">
        <v>71</v>
      </c>
    </row>
    <row r="8605" spans="1:46" x14ac:dyDescent="0.2">
      <c r="A8605" t="s">
        <v>446</v>
      </c>
      <c r="B8605" t="s">
        <v>447</v>
      </c>
      <c r="C8605">
        <f>-70.15206004 / 41.6781806</f>
        <v>-1.6831843192310558</v>
      </c>
      <c r="D8605" t="s">
        <v>448</v>
      </c>
      <c r="E8605" t="s">
        <v>70</v>
      </c>
      <c r="F8605" s="1">
        <v>38246</v>
      </c>
      <c r="G8605">
        <v>0.5</v>
      </c>
      <c r="I8605">
        <v>2.5299999999999998</v>
      </c>
      <c r="J8605" t="s">
        <v>71</v>
      </c>
      <c r="K8605">
        <v>9.75</v>
      </c>
      <c r="L8605" t="s">
        <v>71</v>
      </c>
      <c r="M8605">
        <v>0.41</v>
      </c>
      <c r="N8605" t="s">
        <v>71</v>
      </c>
      <c r="O8605">
        <v>8.1300000000000008</v>
      </c>
      <c r="P8605" t="s">
        <v>71</v>
      </c>
      <c r="Q8605">
        <v>21.8</v>
      </c>
      <c r="R8605" t="s">
        <v>71</v>
      </c>
      <c r="S8605">
        <v>1.04</v>
      </c>
      <c r="T8605" t="s">
        <v>71</v>
      </c>
      <c r="U8605">
        <v>32.21</v>
      </c>
      <c r="V8605" t="s">
        <v>71</v>
      </c>
      <c r="W8605">
        <v>48.75</v>
      </c>
      <c r="X8605" t="s">
        <v>71</v>
      </c>
      <c r="Y8605">
        <v>54.22</v>
      </c>
      <c r="AA8605">
        <v>52.94</v>
      </c>
      <c r="AC8605">
        <v>72.849999999999994</v>
      </c>
      <c r="AG8605">
        <v>4.2</v>
      </c>
      <c r="AH8605" t="s">
        <v>71</v>
      </c>
      <c r="AS8605">
        <v>0.03</v>
      </c>
      <c r="AT8605" t="s">
        <v>71</v>
      </c>
    </row>
    <row r="8606" spans="1:46" x14ac:dyDescent="0.2">
      <c r="A8606" t="s">
        <v>446</v>
      </c>
      <c r="B8606" t="s">
        <v>447</v>
      </c>
      <c r="C8606">
        <f>-70.15206004 / 41.6781806</f>
        <v>-1.6831843192310558</v>
      </c>
      <c r="D8606" t="s">
        <v>448</v>
      </c>
      <c r="E8606" t="s">
        <v>70</v>
      </c>
      <c r="F8606" s="1">
        <v>38246</v>
      </c>
      <c r="G8606">
        <v>1.5</v>
      </c>
      <c r="O8606">
        <v>7.64</v>
      </c>
      <c r="P8606" t="s">
        <v>71</v>
      </c>
      <c r="Q8606">
        <v>21.33</v>
      </c>
      <c r="R8606" t="s">
        <v>71</v>
      </c>
    </row>
    <row r="8607" spans="1:46" x14ac:dyDescent="0.2">
      <c r="A8607" t="s">
        <v>446</v>
      </c>
      <c r="B8607" t="s">
        <v>447</v>
      </c>
      <c r="C8607">
        <f>-70.15206004 / 41.6781806</f>
        <v>-1.6831843192310558</v>
      </c>
      <c r="D8607" t="s">
        <v>448</v>
      </c>
      <c r="E8607" t="s">
        <v>70</v>
      </c>
      <c r="F8607" s="1">
        <v>38246</v>
      </c>
      <c r="G8607">
        <v>2</v>
      </c>
      <c r="K8607">
        <v>2.1800000000000002</v>
      </c>
      <c r="L8607" t="s">
        <v>71</v>
      </c>
      <c r="O8607">
        <v>7.52</v>
      </c>
      <c r="P8607" t="s">
        <v>71</v>
      </c>
      <c r="Q8607">
        <v>21.11</v>
      </c>
      <c r="R8607" t="s">
        <v>71</v>
      </c>
      <c r="S8607">
        <v>1.0900000000000001</v>
      </c>
      <c r="T8607" t="s">
        <v>71</v>
      </c>
      <c r="U8607">
        <v>33.76</v>
      </c>
      <c r="V8607" t="s">
        <v>71</v>
      </c>
      <c r="W8607">
        <v>44.83</v>
      </c>
      <c r="X8607" t="s">
        <v>71</v>
      </c>
      <c r="Y8607">
        <v>54.9</v>
      </c>
      <c r="AA8607">
        <v>38.25</v>
      </c>
      <c r="AG8607">
        <v>4.2</v>
      </c>
      <c r="AH8607" t="s">
        <v>71</v>
      </c>
      <c r="AS8607">
        <v>2.41</v>
      </c>
      <c r="AT8607" t="s">
        <v>71</v>
      </c>
    </row>
    <row r="8608" spans="1:46" x14ac:dyDescent="0.2">
      <c r="A8608" t="s">
        <v>446</v>
      </c>
      <c r="B8608" t="s">
        <v>447</v>
      </c>
      <c r="C8608">
        <f>-70.15206004 / 41.6781806</f>
        <v>-1.6831843192310558</v>
      </c>
      <c r="D8608" t="s">
        <v>448</v>
      </c>
      <c r="E8608" t="s">
        <v>70</v>
      </c>
      <c r="F8608" s="1">
        <v>38580</v>
      </c>
      <c r="G8608">
        <v>0.5</v>
      </c>
      <c r="I8608">
        <v>2.73</v>
      </c>
      <c r="J8608" t="s">
        <v>71</v>
      </c>
      <c r="K8608">
        <v>18.8</v>
      </c>
      <c r="L8608" t="s">
        <v>71</v>
      </c>
      <c r="M8608">
        <v>0.55000000000000004</v>
      </c>
      <c r="N8608" t="s">
        <v>71</v>
      </c>
      <c r="O8608">
        <v>6.54</v>
      </c>
      <c r="P8608" t="s">
        <v>71</v>
      </c>
      <c r="Q8608">
        <v>25.36</v>
      </c>
      <c r="R8608" t="s">
        <v>71</v>
      </c>
      <c r="S8608">
        <v>1.5</v>
      </c>
      <c r="T8608" t="s">
        <v>71</v>
      </c>
      <c r="U8608">
        <v>46.46</v>
      </c>
      <c r="V8608" t="s">
        <v>71</v>
      </c>
      <c r="W8608">
        <v>38.42</v>
      </c>
      <c r="X8608" t="s">
        <v>71</v>
      </c>
      <c r="Y8608">
        <v>59.5</v>
      </c>
      <c r="AA8608">
        <v>59.38</v>
      </c>
      <c r="AC8608">
        <v>68.61</v>
      </c>
      <c r="AG8608">
        <v>4.1100000000000003</v>
      </c>
      <c r="AH8608" t="s">
        <v>71</v>
      </c>
      <c r="AS8608">
        <v>1.1399999999999999</v>
      </c>
      <c r="AT8608" t="s">
        <v>71</v>
      </c>
    </row>
    <row r="8609" spans="1:46" x14ac:dyDescent="0.2">
      <c r="A8609" t="s">
        <v>446</v>
      </c>
      <c r="B8609" t="s">
        <v>447</v>
      </c>
      <c r="C8609">
        <f>-70.15206004 / 41.6781806</f>
        <v>-1.6831843192310558</v>
      </c>
      <c r="D8609" t="s">
        <v>448</v>
      </c>
      <c r="E8609" t="s">
        <v>70</v>
      </c>
      <c r="F8609" s="1">
        <v>38580</v>
      </c>
      <c r="G8609">
        <v>1.5</v>
      </c>
      <c r="O8609">
        <v>5.18</v>
      </c>
      <c r="P8609" t="s">
        <v>71</v>
      </c>
      <c r="Q8609">
        <v>24.65</v>
      </c>
      <c r="R8609" t="s">
        <v>71</v>
      </c>
    </row>
    <row r="8610" spans="1:46" x14ac:dyDescent="0.2">
      <c r="A8610" t="s">
        <v>446</v>
      </c>
      <c r="B8610" t="s">
        <v>447</v>
      </c>
      <c r="C8610">
        <f>-70.15206004 / 41.6781806</f>
        <v>-1.6831843192310558</v>
      </c>
      <c r="D8610" t="s">
        <v>448</v>
      </c>
      <c r="E8610" t="s">
        <v>70</v>
      </c>
      <c r="F8610" s="1">
        <v>38580</v>
      </c>
      <c r="G8610">
        <v>1.7</v>
      </c>
      <c r="K8610">
        <v>4.9000000000000004</v>
      </c>
      <c r="L8610" t="s">
        <v>71</v>
      </c>
      <c r="S8610">
        <v>1.4</v>
      </c>
      <c r="T8610" t="s">
        <v>71</v>
      </c>
      <c r="W8610">
        <v>38.71</v>
      </c>
      <c r="X8610" t="s">
        <v>71</v>
      </c>
      <c r="AG8610">
        <v>4.12</v>
      </c>
      <c r="AH8610" t="s">
        <v>71</v>
      </c>
      <c r="AS8610">
        <v>4.01</v>
      </c>
      <c r="AT8610" t="s">
        <v>71</v>
      </c>
    </row>
    <row r="8611" spans="1:46" x14ac:dyDescent="0.2">
      <c r="A8611" t="s">
        <v>446</v>
      </c>
      <c r="B8611" t="s">
        <v>447</v>
      </c>
      <c r="C8611">
        <f>-70.15206004 / 41.6781806</f>
        <v>-1.6831843192310558</v>
      </c>
      <c r="D8611" t="s">
        <v>448</v>
      </c>
      <c r="E8611" t="s">
        <v>70</v>
      </c>
      <c r="F8611" s="1">
        <v>38580</v>
      </c>
      <c r="G8611">
        <v>2</v>
      </c>
      <c r="O8611">
        <v>3.81</v>
      </c>
      <c r="P8611" t="s">
        <v>71</v>
      </c>
      <c r="Q8611">
        <v>24.87</v>
      </c>
      <c r="R8611" t="s">
        <v>71</v>
      </c>
    </row>
    <row r="8612" spans="1:46" x14ac:dyDescent="0.2">
      <c r="A8612" t="s">
        <v>446</v>
      </c>
      <c r="B8612" t="s">
        <v>447</v>
      </c>
      <c r="C8612">
        <f>-70.15206004 / 41.6781806</f>
        <v>-1.6831843192310558</v>
      </c>
      <c r="D8612" t="s">
        <v>448</v>
      </c>
      <c r="E8612" t="s">
        <v>70</v>
      </c>
      <c r="F8612" s="1">
        <v>38615</v>
      </c>
      <c r="G8612">
        <v>0.5</v>
      </c>
      <c r="I8612">
        <v>2.8</v>
      </c>
      <c r="J8612" t="s">
        <v>71</v>
      </c>
      <c r="K8612">
        <v>4.05</v>
      </c>
      <c r="L8612" t="s">
        <v>71</v>
      </c>
      <c r="M8612">
        <v>0.7</v>
      </c>
      <c r="N8612" t="s">
        <v>71</v>
      </c>
      <c r="O8612">
        <v>7.86</v>
      </c>
      <c r="P8612" t="s">
        <v>71</v>
      </c>
      <c r="Q8612">
        <v>22.87</v>
      </c>
      <c r="R8612" t="s">
        <v>71</v>
      </c>
      <c r="S8612">
        <v>1.1000000000000001</v>
      </c>
      <c r="T8612" t="s">
        <v>71</v>
      </c>
      <c r="U8612">
        <v>34.07</v>
      </c>
      <c r="V8612" t="s">
        <v>71</v>
      </c>
      <c r="W8612">
        <v>36.04</v>
      </c>
      <c r="X8612" t="s">
        <v>71</v>
      </c>
      <c r="Y8612">
        <v>55.03</v>
      </c>
      <c r="AA8612">
        <v>44.32</v>
      </c>
      <c r="AC8612">
        <v>65.14</v>
      </c>
      <c r="AG8612">
        <v>4.1399999999999997</v>
      </c>
      <c r="AH8612" t="s">
        <v>71</v>
      </c>
      <c r="AS8612">
        <v>2.62</v>
      </c>
      <c r="AT8612" t="s">
        <v>71</v>
      </c>
    </row>
    <row r="8613" spans="1:46" x14ac:dyDescent="0.2">
      <c r="A8613" t="s">
        <v>446</v>
      </c>
      <c r="B8613" t="s">
        <v>447</v>
      </c>
      <c r="C8613">
        <f>-70.15206004 / 41.6781806</f>
        <v>-1.6831843192310558</v>
      </c>
      <c r="D8613" t="s">
        <v>448</v>
      </c>
      <c r="E8613" t="s">
        <v>70</v>
      </c>
      <c r="F8613" s="1">
        <v>38615</v>
      </c>
      <c r="G8613">
        <v>1.5</v>
      </c>
      <c r="O8613">
        <v>7.33</v>
      </c>
      <c r="P8613" t="s">
        <v>71</v>
      </c>
      <c r="Q8613">
        <v>22.09</v>
      </c>
      <c r="R8613" t="s">
        <v>71</v>
      </c>
    </row>
    <row r="8614" spans="1:46" x14ac:dyDescent="0.2">
      <c r="A8614" t="s">
        <v>446</v>
      </c>
      <c r="B8614" t="s">
        <v>447</v>
      </c>
      <c r="C8614">
        <f>-70.15206004 / 41.6781806</f>
        <v>-1.6831843192310558</v>
      </c>
      <c r="D8614" t="s">
        <v>448</v>
      </c>
      <c r="E8614" t="s">
        <v>70</v>
      </c>
      <c r="F8614" s="1">
        <v>38615</v>
      </c>
      <c r="G8614">
        <v>1.8</v>
      </c>
      <c r="K8614">
        <v>2.06</v>
      </c>
      <c r="L8614" t="s">
        <v>71</v>
      </c>
      <c r="O8614">
        <v>6.83</v>
      </c>
      <c r="P8614" t="s">
        <v>71</v>
      </c>
      <c r="Q8614">
        <v>21.95</v>
      </c>
      <c r="R8614" t="s">
        <v>71</v>
      </c>
      <c r="S8614">
        <v>1.3</v>
      </c>
      <c r="T8614" t="s">
        <v>71</v>
      </c>
      <c r="U8614">
        <v>40.270000000000003</v>
      </c>
      <c r="V8614" t="s">
        <v>71</v>
      </c>
      <c r="W8614">
        <v>42.28</v>
      </c>
      <c r="X8614" t="s">
        <v>71</v>
      </c>
      <c r="Y8614">
        <v>57.44</v>
      </c>
      <c r="AA8614">
        <v>37.69</v>
      </c>
      <c r="AG8614">
        <v>4.1399999999999997</v>
      </c>
      <c r="AH8614" t="s">
        <v>71</v>
      </c>
      <c r="AS8614">
        <v>4.84</v>
      </c>
      <c r="AT8614" t="s">
        <v>71</v>
      </c>
    </row>
    <row r="8615" spans="1:46" x14ac:dyDescent="0.2">
      <c r="A8615" t="s">
        <v>446</v>
      </c>
      <c r="B8615" t="s">
        <v>447</v>
      </c>
      <c r="C8615">
        <f>-70.15206004 / 41.6781806</f>
        <v>-1.6831843192310558</v>
      </c>
      <c r="D8615" t="s">
        <v>448</v>
      </c>
      <c r="E8615" t="s">
        <v>70</v>
      </c>
      <c r="F8615" s="1">
        <v>38615</v>
      </c>
      <c r="G8615">
        <v>2.5</v>
      </c>
      <c r="O8615">
        <v>6.58</v>
      </c>
      <c r="P8615" t="s">
        <v>71</v>
      </c>
      <c r="Q8615">
        <v>21.77</v>
      </c>
      <c r="R8615" t="s">
        <v>71</v>
      </c>
    </row>
    <row r="8616" spans="1:46" x14ac:dyDescent="0.2">
      <c r="A8616" t="s">
        <v>446</v>
      </c>
      <c r="B8616" t="s">
        <v>447</v>
      </c>
      <c r="C8616">
        <f>-70.15206004 / 41.6781806</f>
        <v>-1.6831843192310558</v>
      </c>
      <c r="D8616" t="s">
        <v>448</v>
      </c>
      <c r="E8616" t="s">
        <v>70</v>
      </c>
      <c r="F8616" s="1">
        <v>38945</v>
      </c>
      <c r="G8616">
        <v>0.5</v>
      </c>
      <c r="I8616">
        <v>2.9</v>
      </c>
      <c r="J8616" t="s">
        <v>71</v>
      </c>
      <c r="K8616">
        <v>19.940000000000001</v>
      </c>
      <c r="L8616" t="s">
        <v>71</v>
      </c>
      <c r="M8616">
        <v>0.28000000000000003</v>
      </c>
      <c r="N8616" t="s">
        <v>71</v>
      </c>
      <c r="O8616">
        <v>68.5</v>
      </c>
      <c r="P8616" t="s">
        <v>71</v>
      </c>
      <c r="Q8616">
        <v>25.18</v>
      </c>
      <c r="R8616" t="s">
        <v>71</v>
      </c>
      <c r="S8616">
        <v>1.86</v>
      </c>
      <c r="T8616" t="s">
        <v>71</v>
      </c>
      <c r="U8616">
        <v>57.65</v>
      </c>
      <c r="V8616" t="s">
        <v>71</v>
      </c>
      <c r="W8616">
        <v>78.28</v>
      </c>
      <c r="X8616" t="s">
        <v>71</v>
      </c>
      <c r="Y8616">
        <v>62.61</v>
      </c>
      <c r="AA8616">
        <v>59.96</v>
      </c>
      <c r="AC8616">
        <v>78.34</v>
      </c>
      <c r="AG8616">
        <v>4.2300000000000004</v>
      </c>
      <c r="AH8616" t="s">
        <v>71</v>
      </c>
      <c r="AS8616">
        <v>3.37</v>
      </c>
      <c r="AT8616" t="s">
        <v>71</v>
      </c>
    </row>
    <row r="8617" spans="1:46" x14ac:dyDescent="0.2">
      <c r="A8617" t="s">
        <v>446</v>
      </c>
      <c r="B8617" t="s">
        <v>447</v>
      </c>
      <c r="C8617">
        <f>-70.15206004 / 41.6781806</f>
        <v>-1.6831843192310558</v>
      </c>
      <c r="D8617" t="s">
        <v>448</v>
      </c>
      <c r="E8617" t="s">
        <v>70</v>
      </c>
      <c r="F8617" s="1">
        <v>38945</v>
      </c>
      <c r="G8617">
        <v>1</v>
      </c>
      <c r="K8617">
        <v>25.31</v>
      </c>
      <c r="L8617" t="s">
        <v>71</v>
      </c>
      <c r="O8617">
        <v>65</v>
      </c>
      <c r="P8617" t="s">
        <v>71</v>
      </c>
      <c r="Q8617">
        <v>24.71</v>
      </c>
      <c r="R8617" t="s">
        <v>71</v>
      </c>
      <c r="S8617">
        <v>1.84</v>
      </c>
      <c r="T8617" t="s">
        <v>71</v>
      </c>
      <c r="U8617">
        <v>56.93</v>
      </c>
      <c r="V8617" t="s">
        <v>71</v>
      </c>
      <c r="W8617">
        <v>77.67</v>
      </c>
      <c r="X8617" t="s">
        <v>71</v>
      </c>
      <c r="Y8617">
        <v>62.43</v>
      </c>
      <c r="AA8617">
        <v>62.3</v>
      </c>
      <c r="AG8617">
        <v>4.21</v>
      </c>
      <c r="AH8617" t="s">
        <v>71</v>
      </c>
      <c r="AS8617">
        <v>3</v>
      </c>
      <c r="AT8617" t="s">
        <v>71</v>
      </c>
    </row>
    <row r="8618" spans="1:46" x14ac:dyDescent="0.2">
      <c r="A8618" t="s">
        <v>446</v>
      </c>
      <c r="B8618" t="s">
        <v>447</v>
      </c>
      <c r="C8618">
        <f>-70.15206004 / 41.6781806</f>
        <v>-1.6831843192310558</v>
      </c>
      <c r="D8618" t="s">
        <v>448</v>
      </c>
      <c r="E8618" t="s">
        <v>70</v>
      </c>
      <c r="F8618" s="1">
        <v>38945</v>
      </c>
      <c r="G8618">
        <v>1.5</v>
      </c>
      <c r="O8618">
        <v>60.9</v>
      </c>
      <c r="P8618" t="s">
        <v>71</v>
      </c>
      <c r="Q8618">
        <v>23.15</v>
      </c>
      <c r="R8618" t="s">
        <v>71</v>
      </c>
    </row>
    <row r="8619" spans="1:46" x14ac:dyDescent="0.2">
      <c r="A8619" t="s">
        <v>446</v>
      </c>
      <c r="B8619" t="s">
        <v>447</v>
      </c>
      <c r="C8619">
        <f>-70.15206004 / 41.6781806</f>
        <v>-1.6831843192310558</v>
      </c>
      <c r="D8619" t="s">
        <v>448</v>
      </c>
      <c r="E8619" t="s">
        <v>70</v>
      </c>
      <c r="F8619" s="1">
        <v>38985</v>
      </c>
      <c r="G8619">
        <v>0.5</v>
      </c>
      <c r="I8619">
        <v>2.85</v>
      </c>
      <c r="J8619" t="s">
        <v>71</v>
      </c>
      <c r="K8619">
        <v>9.41</v>
      </c>
      <c r="L8619" t="s">
        <v>71</v>
      </c>
      <c r="M8619">
        <v>0.24</v>
      </c>
      <c r="N8619" t="s">
        <v>71</v>
      </c>
      <c r="O8619">
        <v>7.23</v>
      </c>
      <c r="P8619" t="s">
        <v>71</v>
      </c>
      <c r="Q8619">
        <v>19.5</v>
      </c>
      <c r="R8619" t="s">
        <v>71</v>
      </c>
      <c r="S8619">
        <v>1.38</v>
      </c>
      <c r="T8619" t="s">
        <v>71</v>
      </c>
      <c r="U8619">
        <v>42.72</v>
      </c>
      <c r="V8619" t="s">
        <v>71</v>
      </c>
      <c r="W8619">
        <v>74.63</v>
      </c>
      <c r="X8619" t="s">
        <v>71</v>
      </c>
      <c r="Y8619">
        <v>58.29</v>
      </c>
      <c r="AA8619">
        <v>52.59</v>
      </c>
      <c r="AC8619">
        <v>80.56</v>
      </c>
      <c r="AG8619">
        <v>4.2300000000000004</v>
      </c>
      <c r="AH8619" t="s">
        <v>71</v>
      </c>
      <c r="AS8619">
        <v>10.89</v>
      </c>
      <c r="AT8619" t="s">
        <v>71</v>
      </c>
    </row>
    <row r="8620" spans="1:46" x14ac:dyDescent="0.2">
      <c r="A8620" t="s">
        <v>446</v>
      </c>
      <c r="B8620" t="s">
        <v>447</v>
      </c>
      <c r="C8620">
        <f>-70.15206004 / 41.6781806</f>
        <v>-1.6831843192310558</v>
      </c>
      <c r="D8620" t="s">
        <v>448</v>
      </c>
      <c r="E8620" t="s">
        <v>70</v>
      </c>
      <c r="F8620" s="1">
        <v>38985</v>
      </c>
      <c r="G8620">
        <v>1</v>
      </c>
      <c r="O8620">
        <v>7.37</v>
      </c>
      <c r="P8620" t="s">
        <v>71</v>
      </c>
      <c r="Q8620">
        <v>19.5</v>
      </c>
      <c r="R8620" t="s">
        <v>71</v>
      </c>
    </row>
    <row r="8621" spans="1:46" x14ac:dyDescent="0.2">
      <c r="A8621" t="s">
        <v>446</v>
      </c>
      <c r="B8621" t="s">
        <v>447</v>
      </c>
      <c r="C8621">
        <f>-70.15206004 / 41.6781806</f>
        <v>-1.6831843192310558</v>
      </c>
      <c r="D8621" t="s">
        <v>448</v>
      </c>
      <c r="E8621" t="s">
        <v>70</v>
      </c>
      <c r="F8621" s="1">
        <v>38985</v>
      </c>
      <c r="G8621">
        <v>1.5</v>
      </c>
      <c r="O8621">
        <v>7.34</v>
      </c>
      <c r="P8621" t="s">
        <v>71</v>
      </c>
      <c r="Q8621">
        <v>19.399999999999999</v>
      </c>
      <c r="R8621" t="s">
        <v>71</v>
      </c>
    </row>
    <row r="8622" spans="1:46" x14ac:dyDescent="0.2">
      <c r="A8622" t="s">
        <v>446</v>
      </c>
      <c r="B8622" t="s">
        <v>447</v>
      </c>
      <c r="C8622">
        <f>-70.15206004 / 41.6781806</f>
        <v>-1.6831843192310558</v>
      </c>
      <c r="D8622" t="s">
        <v>448</v>
      </c>
      <c r="E8622" t="s">
        <v>70</v>
      </c>
      <c r="F8622" s="1">
        <v>38985</v>
      </c>
      <c r="G8622">
        <v>2</v>
      </c>
      <c r="K8622">
        <v>8.2899999999999991</v>
      </c>
      <c r="L8622" t="s">
        <v>71</v>
      </c>
      <c r="O8622">
        <v>7.35</v>
      </c>
      <c r="P8622" t="s">
        <v>71</v>
      </c>
      <c r="Q8622">
        <v>19.399999999999999</v>
      </c>
      <c r="R8622" t="s">
        <v>71</v>
      </c>
      <c r="S8622">
        <v>1.26</v>
      </c>
      <c r="T8622" t="s">
        <v>71</v>
      </c>
      <c r="W8622">
        <v>65.510000000000005</v>
      </c>
      <c r="X8622" t="s">
        <v>71</v>
      </c>
      <c r="AG8622">
        <v>4.26</v>
      </c>
      <c r="AH8622" t="s">
        <v>71</v>
      </c>
      <c r="AS8622">
        <v>9.7799999999999994</v>
      </c>
      <c r="AT8622" t="s">
        <v>71</v>
      </c>
    </row>
    <row r="8623" spans="1:46" x14ac:dyDescent="0.2">
      <c r="A8623" t="s">
        <v>446</v>
      </c>
      <c r="B8623" t="s">
        <v>447</v>
      </c>
      <c r="C8623">
        <f>-70.15206004 / 41.6781806</f>
        <v>-1.6831843192310558</v>
      </c>
      <c r="D8623" t="s">
        <v>448</v>
      </c>
      <c r="E8623" t="s">
        <v>70</v>
      </c>
      <c r="F8623" s="1">
        <v>39342</v>
      </c>
      <c r="G8623">
        <v>0.5</v>
      </c>
      <c r="I8623">
        <v>2.65</v>
      </c>
      <c r="J8623" t="s">
        <v>71</v>
      </c>
      <c r="K8623">
        <v>11.16</v>
      </c>
      <c r="L8623" t="s">
        <v>71</v>
      </c>
      <c r="M8623">
        <v>0.38</v>
      </c>
      <c r="N8623" t="s">
        <v>71</v>
      </c>
      <c r="O8623">
        <v>18.399999999999999</v>
      </c>
      <c r="P8623" t="s">
        <v>71</v>
      </c>
      <c r="Q8623">
        <v>6.87</v>
      </c>
      <c r="R8623" t="s">
        <v>71</v>
      </c>
      <c r="S8623">
        <v>1.85</v>
      </c>
      <c r="T8623" t="s">
        <v>71</v>
      </c>
      <c r="U8623">
        <v>57.42</v>
      </c>
      <c r="V8623" t="s">
        <v>71</v>
      </c>
      <c r="W8623">
        <v>63.81</v>
      </c>
      <c r="X8623" t="s">
        <v>71</v>
      </c>
      <c r="Y8623">
        <v>62.56</v>
      </c>
      <c r="AA8623">
        <v>54.27</v>
      </c>
      <c r="AC8623">
        <v>73.94</v>
      </c>
      <c r="AG8623">
        <v>4.22</v>
      </c>
      <c r="AH8623" t="s">
        <v>71</v>
      </c>
      <c r="AS8623">
        <v>1.66</v>
      </c>
      <c r="AT8623" t="s">
        <v>71</v>
      </c>
    </row>
    <row r="8624" spans="1:46" x14ac:dyDescent="0.2">
      <c r="A8624" t="s">
        <v>446</v>
      </c>
      <c r="B8624" t="s">
        <v>447</v>
      </c>
      <c r="C8624">
        <f>-70.15206004 / 41.6781806</f>
        <v>-1.6831843192310558</v>
      </c>
      <c r="D8624" t="s">
        <v>448</v>
      </c>
      <c r="E8624" t="s">
        <v>70</v>
      </c>
      <c r="F8624" s="1">
        <v>39342</v>
      </c>
      <c r="G8624">
        <v>1</v>
      </c>
      <c r="O8624">
        <v>18.399999999999999</v>
      </c>
      <c r="P8624" t="s">
        <v>71</v>
      </c>
      <c r="Q8624">
        <v>6.87</v>
      </c>
      <c r="R8624" t="s">
        <v>71</v>
      </c>
    </row>
    <row r="8625" spans="1:46" x14ac:dyDescent="0.2">
      <c r="A8625" t="s">
        <v>446</v>
      </c>
      <c r="B8625" t="s">
        <v>447</v>
      </c>
      <c r="C8625">
        <f>-70.15206004 / 41.6781806</f>
        <v>-1.6831843192310558</v>
      </c>
      <c r="D8625" t="s">
        <v>448</v>
      </c>
      <c r="E8625" t="s">
        <v>70</v>
      </c>
      <c r="F8625" s="1">
        <v>39342</v>
      </c>
      <c r="G8625">
        <v>1.65</v>
      </c>
      <c r="K8625">
        <v>7.93</v>
      </c>
      <c r="L8625" t="s">
        <v>71</v>
      </c>
      <c r="O8625">
        <v>18.399999999999999</v>
      </c>
      <c r="P8625" t="s">
        <v>71</v>
      </c>
      <c r="Q8625">
        <v>6.85</v>
      </c>
      <c r="R8625" t="s">
        <v>71</v>
      </c>
      <c r="S8625">
        <v>1.85</v>
      </c>
      <c r="T8625" t="s">
        <v>71</v>
      </c>
      <c r="U8625">
        <v>57.22</v>
      </c>
      <c r="V8625" t="s">
        <v>71</v>
      </c>
      <c r="W8625">
        <v>64.459999999999994</v>
      </c>
      <c r="X8625" t="s">
        <v>71</v>
      </c>
      <c r="Y8625">
        <v>62.51</v>
      </c>
      <c r="AA8625">
        <v>50.91</v>
      </c>
      <c r="AG8625">
        <v>4.2300000000000004</v>
      </c>
      <c r="AH8625" t="s">
        <v>71</v>
      </c>
      <c r="AS8625">
        <v>3.01</v>
      </c>
      <c r="AT8625" t="s">
        <v>71</v>
      </c>
    </row>
    <row r="8626" spans="1:46" x14ac:dyDescent="0.2">
      <c r="A8626" t="s">
        <v>446</v>
      </c>
      <c r="B8626" t="s">
        <v>447</v>
      </c>
      <c r="C8626">
        <f>-70.15206004 / 41.6781806</f>
        <v>-1.6831843192310558</v>
      </c>
      <c r="D8626" t="s">
        <v>448</v>
      </c>
      <c r="E8626" t="s">
        <v>70</v>
      </c>
      <c r="F8626" s="1">
        <v>39342</v>
      </c>
      <c r="G8626">
        <v>2</v>
      </c>
      <c r="O8626">
        <v>18.399999999999999</v>
      </c>
      <c r="P8626" t="s">
        <v>71</v>
      </c>
      <c r="Q8626">
        <v>6.74</v>
      </c>
      <c r="R8626" t="s">
        <v>71</v>
      </c>
    </row>
    <row r="8627" spans="1:46" x14ac:dyDescent="0.2">
      <c r="A8627" t="s">
        <v>446</v>
      </c>
      <c r="B8627" t="s">
        <v>447</v>
      </c>
      <c r="C8627">
        <f>-70.15206004 / 41.6781806</f>
        <v>-1.6831843192310558</v>
      </c>
      <c r="D8627" t="s">
        <v>448</v>
      </c>
      <c r="E8627" t="s">
        <v>70</v>
      </c>
      <c r="F8627" s="1">
        <v>40051</v>
      </c>
      <c r="G8627">
        <v>0.5</v>
      </c>
      <c r="I8627">
        <v>2.75</v>
      </c>
      <c r="J8627" t="s">
        <v>71</v>
      </c>
      <c r="K8627">
        <v>11.04</v>
      </c>
      <c r="L8627" t="s">
        <v>71</v>
      </c>
      <c r="M8627">
        <v>0.28999999999999998</v>
      </c>
      <c r="N8627" t="s">
        <v>71</v>
      </c>
      <c r="O8627">
        <v>6.3</v>
      </c>
      <c r="P8627" t="s">
        <v>71</v>
      </c>
      <c r="Q8627">
        <v>26.9</v>
      </c>
      <c r="R8627" t="s">
        <v>71</v>
      </c>
      <c r="S8627">
        <v>2.56</v>
      </c>
      <c r="T8627" t="s">
        <v>71</v>
      </c>
      <c r="U8627">
        <v>79.430000000000007</v>
      </c>
      <c r="V8627" t="s">
        <v>71</v>
      </c>
      <c r="W8627">
        <v>71.95</v>
      </c>
      <c r="X8627" t="s">
        <v>71</v>
      </c>
      <c r="Y8627">
        <v>67.239999999999995</v>
      </c>
      <c r="AA8627">
        <v>54.16</v>
      </c>
      <c r="AC8627">
        <v>77.84</v>
      </c>
      <c r="AG8627">
        <v>4.9000000000000004</v>
      </c>
      <c r="AH8627" t="s">
        <v>71</v>
      </c>
      <c r="AS8627">
        <v>4.9400000000000004</v>
      </c>
      <c r="AT8627" t="s">
        <v>71</v>
      </c>
    </row>
    <row r="8628" spans="1:46" x14ac:dyDescent="0.2">
      <c r="A8628" t="s">
        <v>446</v>
      </c>
      <c r="B8628" t="s">
        <v>447</v>
      </c>
      <c r="C8628">
        <f>-70.15206004 / 41.6781806</f>
        <v>-1.6831843192310558</v>
      </c>
      <c r="D8628" t="s">
        <v>448</v>
      </c>
      <c r="E8628" t="s">
        <v>70</v>
      </c>
      <c r="F8628" s="1">
        <v>40051</v>
      </c>
      <c r="G8628">
        <v>1</v>
      </c>
      <c r="O8628">
        <v>6.27</v>
      </c>
      <c r="P8628" t="s">
        <v>71</v>
      </c>
      <c r="Q8628">
        <v>26.4</v>
      </c>
      <c r="R8628" t="s">
        <v>71</v>
      </c>
    </row>
    <row r="8629" spans="1:46" x14ac:dyDescent="0.2">
      <c r="A8629" t="s">
        <v>446</v>
      </c>
      <c r="B8629" t="s">
        <v>447</v>
      </c>
      <c r="C8629">
        <f>-70.15206004 / 41.6781806</f>
        <v>-1.6831843192310558</v>
      </c>
      <c r="D8629" t="s">
        <v>448</v>
      </c>
      <c r="E8629" t="s">
        <v>70</v>
      </c>
      <c r="F8629" s="1">
        <v>40051</v>
      </c>
      <c r="G8629">
        <v>1.5</v>
      </c>
      <c r="O8629">
        <v>6.26</v>
      </c>
      <c r="P8629" t="s">
        <v>71</v>
      </c>
      <c r="Q8629">
        <v>26.3</v>
      </c>
      <c r="R8629" t="s">
        <v>71</v>
      </c>
    </row>
    <row r="8630" spans="1:46" x14ac:dyDescent="0.2">
      <c r="A8630" t="s">
        <v>446</v>
      </c>
      <c r="B8630" t="s">
        <v>447</v>
      </c>
      <c r="C8630">
        <f>-70.15206004 / 41.6781806</f>
        <v>-1.6831843192310558</v>
      </c>
      <c r="D8630" t="s">
        <v>448</v>
      </c>
      <c r="E8630" t="s">
        <v>70</v>
      </c>
      <c r="F8630" s="1">
        <v>40051</v>
      </c>
      <c r="G8630">
        <v>1.75</v>
      </c>
      <c r="K8630">
        <v>2.19</v>
      </c>
      <c r="L8630" t="s">
        <v>71</v>
      </c>
      <c r="O8630">
        <v>5.77</v>
      </c>
      <c r="P8630" t="s">
        <v>71</v>
      </c>
      <c r="Q8630">
        <v>26.3</v>
      </c>
      <c r="R8630" t="s">
        <v>71</v>
      </c>
      <c r="S8630">
        <v>1.74</v>
      </c>
      <c r="T8630" t="s">
        <v>71</v>
      </c>
      <c r="U8630">
        <v>54.04</v>
      </c>
      <c r="V8630" t="s">
        <v>71</v>
      </c>
      <c r="W8630">
        <v>69.81</v>
      </c>
      <c r="X8630" t="s">
        <v>71</v>
      </c>
      <c r="Y8630">
        <v>61.68</v>
      </c>
      <c r="AA8630">
        <v>38.270000000000003</v>
      </c>
      <c r="AG8630">
        <v>4.32</v>
      </c>
      <c r="AH8630" t="s">
        <v>71</v>
      </c>
      <c r="AS8630">
        <v>5.09</v>
      </c>
      <c r="AT8630" t="s">
        <v>71</v>
      </c>
    </row>
    <row r="8631" spans="1:46" x14ac:dyDescent="0.2">
      <c r="A8631" t="s">
        <v>446</v>
      </c>
      <c r="B8631" t="s">
        <v>447</v>
      </c>
      <c r="C8631">
        <f>-70.15206004 / 41.6781806</f>
        <v>-1.6831843192310558</v>
      </c>
      <c r="D8631" t="s">
        <v>448</v>
      </c>
      <c r="E8631" t="s">
        <v>70</v>
      </c>
      <c r="F8631" s="1">
        <v>40051</v>
      </c>
      <c r="G8631">
        <v>2</v>
      </c>
      <c r="O8631">
        <v>0.25</v>
      </c>
      <c r="P8631" t="s">
        <v>71</v>
      </c>
      <c r="Q8631">
        <v>25.7</v>
      </c>
      <c r="R8631" t="s">
        <v>71</v>
      </c>
    </row>
    <row r="8632" spans="1:46" x14ac:dyDescent="0.2">
      <c r="A8632" t="s">
        <v>446</v>
      </c>
      <c r="B8632" t="s">
        <v>447</v>
      </c>
      <c r="C8632">
        <f>-70.15206004 / 41.6781806</f>
        <v>-1.6831843192310558</v>
      </c>
      <c r="D8632" t="s">
        <v>448</v>
      </c>
      <c r="E8632" t="s">
        <v>70</v>
      </c>
      <c r="F8632" s="1">
        <v>40422</v>
      </c>
      <c r="G8632">
        <v>0.5</v>
      </c>
      <c r="I8632">
        <v>2.75</v>
      </c>
      <c r="J8632" t="s">
        <v>71</v>
      </c>
      <c r="K8632">
        <v>16.28</v>
      </c>
      <c r="L8632" t="s">
        <v>71</v>
      </c>
      <c r="M8632">
        <v>0.47</v>
      </c>
      <c r="N8632" t="s">
        <v>71</v>
      </c>
      <c r="O8632">
        <v>7.48</v>
      </c>
      <c r="P8632" t="s">
        <v>71</v>
      </c>
      <c r="Q8632">
        <v>26.1</v>
      </c>
      <c r="R8632" t="s">
        <v>71</v>
      </c>
      <c r="S8632">
        <v>1.56</v>
      </c>
      <c r="T8632" t="s">
        <v>71</v>
      </c>
      <c r="U8632">
        <v>48.22</v>
      </c>
      <c r="V8632" t="s">
        <v>71</v>
      </c>
      <c r="W8632">
        <v>68.52</v>
      </c>
      <c r="X8632" t="s">
        <v>71</v>
      </c>
      <c r="Y8632">
        <v>60.04</v>
      </c>
      <c r="AA8632">
        <v>57.97</v>
      </c>
      <c r="AC8632">
        <v>70.88</v>
      </c>
      <c r="AG8632">
        <v>4.25</v>
      </c>
      <c r="AH8632" t="s">
        <v>71</v>
      </c>
      <c r="AS8632">
        <v>1.18</v>
      </c>
      <c r="AT8632" t="s">
        <v>71</v>
      </c>
    </row>
    <row r="8633" spans="1:46" x14ac:dyDescent="0.2">
      <c r="A8633" t="s">
        <v>446</v>
      </c>
      <c r="B8633" t="s">
        <v>447</v>
      </c>
      <c r="C8633">
        <f>-70.15206004 / 41.6781806</f>
        <v>-1.6831843192310558</v>
      </c>
      <c r="D8633" t="s">
        <v>448</v>
      </c>
      <c r="E8633" t="s">
        <v>70</v>
      </c>
      <c r="F8633" s="1">
        <v>40422</v>
      </c>
      <c r="G8633">
        <v>1</v>
      </c>
      <c r="O8633">
        <v>6.81</v>
      </c>
      <c r="P8633" t="s">
        <v>71</v>
      </c>
      <c r="Q8633">
        <v>25.1</v>
      </c>
      <c r="R8633" t="s">
        <v>71</v>
      </c>
    </row>
    <row r="8634" spans="1:46" x14ac:dyDescent="0.2">
      <c r="A8634" t="s">
        <v>446</v>
      </c>
      <c r="B8634" t="s">
        <v>447</v>
      </c>
      <c r="C8634">
        <f>-70.15206004 / 41.6781806</f>
        <v>-1.6831843192310558</v>
      </c>
      <c r="D8634" t="s">
        <v>448</v>
      </c>
      <c r="E8634" t="s">
        <v>70</v>
      </c>
      <c r="F8634" s="1">
        <v>40422</v>
      </c>
      <c r="G8634">
        <v>1.5</v>
      </c>
      <c r="O8634">
        <v>5.92</v>
      </c>
      <c r="P8634" t="s">
        <v>71</v>
      </c>
      <c r="Q8634">
        <v>22.8</v>
      </c>
      <c r="R8634" t="s">
        <v>71</v>
      </c>
    </row>
    <row r="8635" spans="1:46" x14ac:dyDescent="0.2">
      <c r="A8635" t="s">
        <v>446</v>
      </c>
      <c r="B8635" t="s">
        <v>447</v>
      </c>
      <c r="C8635">
        <f>-70.15206004 / 41.6781806</f>
        <v>-1.6831843192310558</v>
      </c>
      <c r="D8635" t="s">
        <v>448</v>
      </c>
      <c r="E8635" t="s">
        <v>70</v>
      </c>
      <c r="F8635" s="1">
        <v>40422</v>
      </c>
      <c r="G8635">
        <v>1.75</v>
      </c>
      <c r="K8635">
        <v>2.2799999999999998</v>
      </c>
      <c r="L8635" t="s">
        <v>71</v>
      </c>
      <c r="O8635">
        <v>5.21</v>
      </c>
      <c r="P8635" t="s">
        <v>71</v>
      </c>
      <c r="Q8635">
        <v>21.7</v>
      </c>
      <c r="R8635" t="s">
        <v>71</v>
      </c>
      <c r="S8635">
        <v>1.51</v>
      </c>
      <c r="T8635" t="s">
        <v>71</v>
      </c>
      <c r="U8635">
        <v>46.66</v>
      </c>
      <c r="V8635" t="s">
        <v>71</v>
      </c>
      <c r="W8635">
        <v>56.53</v>
      </c>
      <c r="X8635" t="s">
        <v>71</v>
      </c>
      <c r="Y8635">
        <v>59.56</v>
      </c>
      <c r="AA8635">
        <v>38.68</v>
      </c>
      <c r="AG8635">
        <v>4.21</v>
      </c>
      <c r="AH8635" t="s">
        <v>71</v>
      </c>
      <c r="AS8635">
        <v>2.0499999999999998</v>
      </c>
      <c r="AT8635" t="s">
        <v>71</v>
      </c>
    </row>
    <row r="8636" spans="1:46" x14ac:dyDescent="0.2">
      <c r="A8636" t="s">
        <v>446</v>
      </c>
      <c r="B8636" t="s">
        <v>447</v>
      </c>
      <c r="C8636">
        <f>-70.15206004 / 41.6781806</f>
        <v>-1.6831843192310558</v>
      </c>
      <c r="D8636" t="s">
        <v>448</v>
      </c>
      <c r="E8636" t="s">
        <v>70</v>
      </c>
      <c r="F8636" s="1">
        <v>40422</v>
      </c>
      <c r="G8636">
        <v>2</v>
      </c>
      <c r="O8636">
        <v>4.88</v>
      </c>
      <c r="P8636" t="s">
        <v>71</v>
      </c>
      <c r="Q8636">
        <v>22</v>
      </c>
      <c r="R8636" t="s">
        <v>71</v>
      </c>
    </row>
    <row r="8637" spans="1:46" x14ac:dyDescent="0.2">
      <c r="A8637" t="s">
        <v>446</v>
      </c>
      <c r="B8637" t="s">
        <v>447</v>
      </c>
      <c r="C8637">
        <f>-70.15206004 / 41.6781806</f>
        <v>-1.6831843192310558</v>
      </c>
      <c r="D8637" t="s">
        <v>448</v>
      </c>
      <c r="E8637" t="s">
        <v>70</v>
      </c>
      <c r="F8637" s="1">
        <v>40779</v>
      </c>
      <c r="G8637">
        <v>0.5</v>
      </c>
      <c r="I8637">
        <v>2.75</v>
      </c>
      <c r="J8637" t="s">
        <v>71</v>
      </c>
      <c r="K8637">
        <v>10.43</v>
      </c>
      <c r="L8637" t="s">
        <v>71</v>
      </c>
      <c r="M8637">
        <v>0.48</v>
      </c>
      <c r="N8637" t="s">
        <v>71</v>
      </c>
      <c r="O8637">
        <v>6.03</v>
      </c>
      <c r="P8637" t="s">
        <v>71</v>
      </c>
      <c r="Q8637">
        <v>24.4</v>
      </c>
      <c r="R8637" t="s">
        <v>71</v>
      </c>
      <c r="W8637">
        <v>61.32</v>
      </c>
      <c r="X8637" t="s">
        <v>71</v>
      </c>
      <c r="AA8637">
        <v>53.6</v>
      </c>
      <c r="AC8637">
        <v>70.73</v>
      </c>
      <c r="AE8637">
        <v>0.25</v>
      </c>
      <c r="AF8637" t="s">
        <v>71</v>
      </c>
      <c r="AG8637">
        <v>4.3</v>
      </c>
      <c r="AH8637" t="s">
        <v>71</v>
      </c>
      <c r="AS8637">
        <v>2.4500000000000002</v>
      </c>
      <c r="AT8637" t="s">
        <v>71</v>
      </c>
    </row>
    <row r="8638" spans="1:46" x14ac:dyDescent="0.2">
      <c r="A8638" t="s">
        <v>446</v>
      </c>
      <c r="B8638" t="s">
        <v>447</v>
      </c>
      <c r="C8638">
        <f>-70.15206004 / 41.6781806</f>
        <v>-1.6831843192310558</v>
      </c>
      <c r="D8638" t="s">
        <v>448</v>
      </c>
      <c r="E8638" t="s">
        <v>70</v>
      </c>
      <c r="F8638" s="1">
        <v>40779</v>
      </c>
      <c r="G8638">
        <v>1</v>
      </c>
      <c r="O8638">
        <v>5.99</v>
      </c>
      <c r="P8638" t="s">
        <v>71</v>
      </c>
      <c r="Q8638">
        <v>24.2</v>
      </c>
      <c r="R8638" t="s">
        <v>71</v>
      </c>
    </row>
    <row r="8639" spans="1:46" x14ac:dyDescent="0.2">
      <c r="A8639" t="s">
        <v>446</v>
      </c>
      <c r="B8639" t="s">
        <v>447</v>
      </c>
      <c r="C8639">
        <f>-70.15206004 / 41.6781806</f>
        <v>-1.6831843192310558</v>
      </c>
      <c r="D8639" t="s">
        <v>448</v>
      </c>
      <c r="E8639" t="s">
        <v>70</v>
      </c>
      <c r="F8639" s="1">
        <v>40779</v>
      </c>
      <c r="G8639">
        <v>1.5</v>
      </c>
      <c r="O8639">
        <v>5.93</v>
      </c>
      <c r="P8639" t="s">
        <v>71</v>
      </c>
      <c r="Q8639">
        <v>24.1</v>
      </c>
      <c r="R8639" t="s">
        <v>71</v>
      </c>
    </row>
    <row r="8640" spans="1:46" x14ac:dyDescent="0.2">
      <c r="A8640" t="s">
        <v>446</v>
      </c>
      <c r="B8640" t="s">
        <v>447</v>
      </c>
      <c r="C8640">
        <f>-70.15206004 / 41.6781806</f>
        <v>-1.6831843192310558</v>
      </c>
      <c r="D8640" t="s">
        <v>448</v>
      </c>
      <c r="E8640" t="s">
        <v>70</v>
      </c>
      <c r="F8640" s="1">
        <v>40779</v>
      </c>
      <c r="G8640">
        <v>1.72</v>
      </c>
      <c r="K8640">
        <v>4.5</v>
      </c>
      <c r="L8640" t="s">
        <v>71</v>
      </c>
      <c r="W8640">
        <v>60.17</v>
      </c>
      <c r="X8640" t="s">
        <v>71</v>
      </c>
      <c r="AA8640">
        <v>45.36</v>
      </c>
      <c r="AE8640">
        <v>0.25</v>
      </c>
      <c r="AF8640" t="s">
        <v>71</v>
      </c>
      <c r="AG8640">
        <v>4.28</v>
      </c>
      <c r="AH8640" t="s">
        <v>71</v>
      </c>
      <c r="AS8640">
        <v>2.2799999999999998</v>
      </c>
      <c r="AT8640" t="s">
        <v>71</v>
      </c>
    </row>
    <row r="8641" spans="1:46" x14ac:dyDescent="0.2">
      <c r="A8641" t="s">
        <v>446</v>
      </c>
      <c r="B8641" t="s">
        <v>447</v>
      </c>
      <c r="C8641">
        <f>-70.15206004 / 41.6781806</f>
        <v>-1.6831843192310558</v>
      </c>
      <c r="D8641" t="s">
        <v>448</v>
      </c>
      <c r="E8641" t="s">
        <v>70</v>
      </c>
      <c r="F8641" s="1">
        <v>40779</v>
      </c>
      <c r="G8641">
        <v>2</v>
      </c>
      <c r="O8641">
        <v>5.93</v>
      </c>
      <c r="P8641" t="s">
        <v>71</v>
      </c>
      <c r="Q8641">
        <v>24.1</v>
      </c>
      <c r="R8641" t="s">
        <v>71</v>
      </c>
    </row>
    <row r="8642" spans="1:46" x14ac:dyDescent="0.2">
      <c r="A8642" t="s">
        <v>446</v>
      </c>
      <c r="B8642" t="s">
        <v>447</v>
      </c>
      <c r="C8642">
        <f>-70.15206004 / 41.6781806</f>
        <v>-1.6831843192310558</v>
      </c>
      <c r="D8642" t="s">
        <v>448</v>
      </c>
      <c r="E8642" t="s">
        <v>70</v>
      </c>
      <c r="F8642" s="1">
        <v>41150</v>
      </c>
      <c r="G8642">
        <v>0.5</v>
      </c>
      <c r="I8642">
        <v>2.7</v>
      </c>
      <c r="J8642" t="s">
        <v>71</v>
      </c>
      <c r="K8642">
        <v>8.6999999999999993</v>
      </c>
      <c r="L8642" t="s">
        <v>71</v>
      </c>
      <c r="M8642">
        <v>0.3</v>
      </c>
      <c r="N8642" t="s">
        <v>71</v>
      </c>
      <c r="O8642">
        <v>5.7</v>
      </c>
      <c r="P8642" t="s">
        <v>71</v>
      </c>
      <c r="Q8642">
        <v>24.7</v>
      </c>
      <c r="R8642" t="s">
        <v>71</v>
      </c>
      <c r="S8642">
        <v>2.19</v>
      </c>
      <c r="T8642" t="s">
        <v>71</v>
      </c>
      <c r="U8642">
        <v>67.83</v>
      </c>
      <c r="V8642" t="s">
        <v>71</v>
      </c>
      <c r="W8642">
        <v>71.09</v>
      </c>
      <c r="X8642" t="s">
        <v>71</v>
      </c>
      <c r="Y8642">
        <v>64.959999999999994</v>
      </c>
      <c r="AA8642">
        <v>51.82</v>
      </c>
      <c r="AC8642">
        <v>77.349999999999994</v>
      </c>
      <c r="AE8642">
        <v>0.25</v>
      </c>
      <c r="AF8642" t="s">
        <v>71</v>
      </c>
      <c r="AG8642">
        <v>4.28</v>
      </c>
      <c r="AH8642" t="s">
        <v>71</v>
      </c>
      <c r="AS8642">
        <v>5.63</v>
      </c>
      <c r="AT8642" t="s">
        <v>71</v>
      </c>
    </row>
    <row r="8643" spans="1:46" x14ac:dyDescent="0.2">
      <c r="A8643" t="s">
        <v>446</v>
      </c>
      <c r="B8643" t="s">
        <v>447</v>
      </c>
      <c r="C8643">
        <f>-70.15206004 / 41.6781806</f>
        <v>-1.6831843192310558</v>
      </c>
      <c r="D8643" t="s">
        <v>448</v>
      </c>
      <c r="E8643" t="s">
        <v>70</v>
      </c>
      <c r="F8643" s="1">
        <v>41150</v>
      </c>
      <c r="G8643">
        <v>1</v>
      </c>
      <c r="O8643">
        <v>5.72</v>
      </c>
      <c r="P8643" t="s">
        <v>71</v>
      </c>
      <c r="Q8643">
        <v>24.6</v>
      </c>
      <c r="R8643" t="s">
        <v>71</v>
      </c>
    </row>
    <row r="8644" spans="1:46" x14ac:dyDescent="0.2">
      <c r="A8644" t="s">
        <v>446</v>
      </c>
      <c r="B8644" t="s">
        <v>447</v>
      </c>
      <c r="C8644">
        <f>-70.15206004 / 41.6781806</f>
        <v>-1.6831843192310558</v>
      </c>
      <c r="D8644" t="s">
        <v>448</v>
      </c>
      <c r="E8644" t="s">
        <v>70</v>
      </c>
      <c r="F8644" s="1">
        <v>41150</v>
      </c>
      <c r="G8644">
        <v>1.5</v>
      </c>
      <c r="O8644">
        <v>5.67</v>
      </c>
      <c r="P8644" t="s">
        <v>71</v>
      </c>
      <c r="Q8644">
        <v>24.5</v>
      </c>
      <c r="R8644" t="s">
        <v>71</v>
      </c>
    </row>
    <row r="8645" spans="1:46" x14ac:dyDescent="0.2">
      <c r="A8645" t="s">
        <v>446</v>
      </c>
      <c r="B8645" t="s">
        <v>447</v>
      </c>
      <c r="C8645">
        <f>-70.15206004 / 41.6781806</f>
        <v>-1.6831843192310558</v>
      </c>
      <c r="D8645" t="s">
        <v>448</v>
      </c>
      <c r="E8645" t="s">
        <v>70</v>
      </c>
      <c r="F8645" s="1">
        <v>41150</v>
      </c>
      <c r="G8645">
        <v>1.7</v>
      </c>
      <c r="K8645">
        <v>0.03</v>
      </c>
      <c r="L8645" t="s">
        <v>71</v>
      </c>
      <c r="O8645">
        <v>5.55</v>
      </c>
      <c r="P8645" t="s">
        <v>71</v>
      </c>
      <c r="Q8645">
        <v>24.4</v>
      </c>
      <c r="R8645" t="s">
        <v>71</v>
      </c>
      <c r="S8645">
        <v>5.4</v>
      </c>
      <c r="T8645" t="s">
        <v>71</v>
      </c>
      <c r="U8645">
        <v>167.26</v>
      </c>
      <c r="V8645" t="s">
        <v>71</v>
      </c>
      <c r="W8645">
        <v>93.82</v>
      </c>
      <c r="X8645" t="s">
        <v>71</v>
      </c>
      <c r="Y8645">
        <v>77.97</v>
      </c>
      <c r="AA8645">
        <v>-5.59</v>
      </c>
      <c r="AE8645">
        <v>0.25</v>
      </c>
      <c r="AF8645" t="s">
        <v>71</v>
      </c>
      <c r="AG8645">
        <v>4.66</v>
      </c>
      <c r="AH8645" t="s">
        <v>71</v>
      </c>
      <c r="AS8645">
        <v>14.99</v>
      </c>
      <c r="AT8645" t="s">
        <v>71</v>
      </c>
    </row>
    <row r="8646" spans="1:46" x14ac:dyDescent="0.2">
      <c r="A8646" t="s">
        <v>446</v>
      </c>
      <c r="B8646" t="s">
        <v>447</v>
      </c>
      <c r="C8646">
        <f>-70.15206004 / 41.6781806</f>
        <v>-1.6831843192310558</v>
      </c>
      <c r="D8646" t="s">
        <v>448</v>
      </c>
      <c r="E8646" t="s">
        <v>70</v>
      </c>
      <c r="F8646" s="1">
        <v>41512</v>
      </c>
      <c r="G8646">
        <v>0.5</v>
      </c>
      <c r="I8646">
        <v>2.8</v>
      </c>
      <c r="J8646" t="s">
        <v>71</v>
      </c>
      <c r="K8646">
        <v>14.56</v>
      </c>
      <c r="L8646" t="s">
        <v>71</v>
      </c>
      <c r="M8646">
        <v>0.5</v>
      </c>
      <c r="N8646" t="s">
        <v>71</v>
      </c>
      <c r="O8646">
        <v>5.94</v>
      </c>
      <c r="P8646" t="s">
        <v>71</v>
      </c>
      <c r="Q8646">
        <v>23.1</v>
      </c>
      <c r="R8646" t="s">
        <v>71</v>
      </c>
      <c r="S8646">
        <v>3.24</v>
      </c>
      <c r="T8646" t="s">
        <v>71</v>
      </c>
      <c r="U8646">
        <v>100.35</v>
      </c>
      <c r="V8646" t="s">
        <v>71</v>
      </c>
      <c r="W8646">
        <v>104.23</v>
      </c>
      <c r="X8646" t="s">
        <v>71</v>
      </c>
      <c r="Y8646">
        <v>70.61</v>
      </c>
      <c r="AA8646">
        <v>56.87</v>
      </c>
      <c r="AC8646">
        <v>69.989999999999995</v>
      </c>
      <c r="AE8646">
        <v>0.25</v>
      </c>
      <c r="AF8646" t="s">
        <v>71</v>
      </c>
      <c r="AG8646">
        <v>4.5999999999999996</v>
      </c>
      <c r="AH8646" t="s">
        <v>71</v>
      </c>
      <c r="AS8646">
        <v>5.99</v>
      </c>
      <c r="AT8646" t="s">
        <v>71</v>
      </c>
    </row>
    <row r="8647" spans="1:46" x14ac:dyDescent="0.2">
      <c r="A8647" t="s">
        <v>446</v>
      </c>
      <c r="B8647" t="s">
        <v>447</v>
      </c>
      <c r="C8647">
        <f>-70.15206004 / 41.6781806</f>
        <v>-1.6831843192310558</v>
      </c>
      <c r="D8647" t="s">
        <v>448</v>
      </c>
      <c r="E8647" t="s">
        <v>70</v>
      </c>
      <c r="F8647" s="1">
        <v>41512</v>
      </c>
      <c r="G8647">
        <v>1</v>
      </c>
      <c r="O8647">
        <v>5.9</v>
      </c>
      <c r="P8647" t="s">
        <v>71</v>
      </c>
      <c r="Q8647">
        <v>23.1</v>
      </c>
      <c r="R8647" t="s">
        <v>71</v>
      </c>
    </row>
    <row r="8648" spans="1:46" x14ac:dyDescent="0.2">
      <c r="A8648" t="s">
        <v>446</v>
      </c>
      <c r="B8648" t="s">
        <v>447</v>
      </c>
      <c r="C8648">
        <f>-70.15206004 / 41.6781806</f>
        <v>-1.6831843192310558</v>
      </c>
      <c r="D8648" t="s">
        <v>448</v>
      </c>
      <c r="E8648" t="s">
        <v>70</v>
      </c>
      <c r="F8648" s="1">
        <v>41512</v>
      </c>
      <c r="G8648">
        <v>1.5</v>
      </c>
      <c r="O8648">
        <v>5.87</v>
      </c>
      <c r="P8648" t="s">
        <v>71</v>
      </c>
      <c r="Q8648">
        <v>23</v>
      </c>
      <c r="R8648" t="s">
        <v>71</v>
      </c>
    </row>
    <row r="8649" spans="1:46" x14ac:dyDescent="0.2">
      <c r="A8649" t="s">
        <v>446</v>
      </c>
      <c r="B8649" t="s">
        <v>447</v>
      </c>
      <c r="C8649">
        <f>-70.15206004 / 41.6781806</f>
        <v>-1.6831843192310558</v>
      </c>
      <c r="D8649" t="s">
        <v>448</v>
      </c>
      <c r="E8649" t="s">
        <v>70</v>
      </c>
      <c r="F8649" s="1">
        <v>41512</v>
      </c>
      <c r="G8649">
        <v>2</v>
      </c>
      <c r="K8649">
        <v>4.3</v>
      </c>
      <c r="L8649" t="s">
        <v>71</v>
      </c>
      <c r="O8649">
        <v>5.76</v>
      </c>
      <c r="P8649" t="s">
        <v>71</v>
      </c>
      <c r="Q8649">
        <v>22.9</v>
      </c>
      <c r="R8649" t="s">
        <v>71</v>
      </c>
      <c r="S8649">
        <v>2.68</v>
      </c>
      <c r="T8649" t="s">
        <v>71</v>
      </c>
      <c r="U8649">
        <v>83.01</v>
      </c>
      <c r="V8649" t="s">
        <v>71</v>
      </c>
      <c r="W8649">
        <v>93.78</v>
      </c>
      <c r="X8649" t="s">
        <v>71</v>
      </c>
      <c r="Y8649">
        <v>67.87</v>
      </c>
      <c r="AA8649">
        <v>44.91</v>
      </c>
      <c r="AE8649">
        <v>0.25</v>
      </c>
      <c r="AF8649" t="s">
        <v>71</v>
      </c>
      <c r="AG8649">
        <v>4.5999999999999996</v>
      </c>
      <c r="AH8649" t="s">
        <v>71</v>
      </c>
      <c r="AS8649">
        <v>5.19</v>
      </c>
      <c r="AT8649" t="s">
        <v>71</v>
      </c>
    </row>
    <row r="8650" spans="1:46" x14ac:dyDescent="0.2">
      <c r="A8650" t="s">
        <v>446</v>
      </c>
      <c r="B8650" t="s">
        <v>447</v>
      </c>
      <c r="C8650">
        <f>-70.15206004 / 41.6781806</f>
        <v>-1.6831843192310558</v>
      </c>
      <c r="D8650" t="s">
        <v>448</v>
      </c>
      <c r="E8650" t="s">
        <v>70</v>
      </c>
      <c r="F8650" s="1">
        <v>41877</v>
      </c>
      <c r="G8650">
        <v>0.5</v>
      </c>
      <c r="I8650">
        <v>2.8</v>
      </c>
      <c r="J8650" t="s">
        <v>71</v>
      </c>
      <c r="K8650">
        <v>3.89</v>
      </c>
      <c r="L8650" t="s">
        <v>71</v>
      </c>
      <c r="M8650">
        <v>1.4</v>
      </c>
      <c r="N8650" t="s">
        <v>71</v>
      </c>
      <c r="O8650">
        <v>6.68</v>
      </c>
      <c r="P8650" t="s">
        <v>71</v>
      </c>
      <c r="Q8650">
        <v>23.2</v>
      </c>
      <c r="R8650" t="s">
        <v>71</v>
      </c>
      <c r="S8650">
        <v>2.2200000000000002</v>
      </c>
      <c r="T8650" t="s">
        <v>71</v>
      </c>
      <c r="U8650">
        <v>68.760000000000005</v>
      </c>
      <c r="V8650" t="s">
        <v>71</v>
      </c>
      <c r="W8650">
        <v>73.8</v>
      </c>
      <c r="X8650" t="s">
        <v>71</v>
      </c>
      <c r="Y8650">
        <v>65.16</v>
      </c>
      <c r="AA8650">
        <v>43.93</v>
      </c>
      <c r="AC8650">
        <v>55.15</v>
      </c>
      <c r="AE8650">
        <v>0.4</v>
      </c>
      <c r="AF8650" t="s">
        <v>71</v>
      </c>
      <c r="AG8650">
        <v>4.75</v>
      </c>
      <c r="AH8650" t="s">
        <v>71</v>
      </c>
      <c r="AS8650">
        <v>3.02</v>
      </c>
      <c r="AT8650" t="s">
        <v>71</v>
      </c>
    </row>
    <row r="8651" spans="1:46" x14ac:dyDescent="0.2">
      <c r="A8651" t="s">
        <v>446</v>
      </c>
      <c r="B8651" t="s">
        <v>447</v>
      </c>
      <c r="C8651">
        <f>-70.15206004 / 41.6781806</f>
        <v>-1.6831843192310558</v>
      </c>
      <c r="D8651" t="s">
        <v>448</v>
      </c>
      <c r="E8651" t="s">
        <v>70</v>
      </c>
      <c r="F8651" s="1">
        <v>41877</v>
      </c>
      <c r="G8651">
        <v>1</v>
      </c>
      <c r="K8651" t="s">
        <v>173</v>
      </c>
      <c r="L8651" t="s">
        <v>150</v>
      </c>
      <c r="O8651">
        <v>6.68</v>
      </c>
      <c r="P8651" t="s">
        <v>71</v>
      </c>
      <c r="Q8651">
        <v>22.9</v>
      </c>
      <c r="R8651" t="s">
        <v>71</v>
      </c>
      <c r="S8651" t="s">
        <v>173</v>
      </c>
      <c r="T8651" t="s">
        <v>150</v>
      </c>
      <c r="W8651" t="s">
        <v>173</v>
      </c>
      <c r="X8651" t="s">
        <v>150</v>
      </c>
      <c r="AE8651" t="s">
        <v>173</v>
      </c>
      <c r="AF8651" t="s">
        <v>150</v>
      </c>
      <c r="AG8651" t="s">
        <v>173</v>
      </c>
      <c r="AH8651" t="s">
        <v>150</v>
      </c>
      <c r="AS8651" t="s">
        <v>173</v>
      </c>
      <c r="AT8651" t="s">
        <v>150</v>
      </c>
    </row>
    <row r="8652" spans="1:46" x14ac:dyDescent="0.2">
      <c r="A8652" t="s">
        <v>446</v>
      </c>
      <c r="B8652" t="s">
        <v>447</v>
      </c>
      <c r="C8652">
        <f>-70.15206004 / 41.6781806</f>
        <v>-1.6831843192310558</v>
      </c>
      <c r="D8652" t="s">
        <v>448</v>
      </c>
      <c r="E8652" t="s">
        <v>70</v>
      </c>
      <c r="F8652" s="1">
        <v>41877</v>
      </c>
      <c r="G8652">
        <v>1.5</v>
      </c>
      <c r="K8652" t="s">
        <v>173</v>
      </c>
      <c r="L8652" t="s">
        <v>150</v>
      </c>
      <c r="O8652">
        <v>6.08</v>
      </c>
      <c r="P8652" t="s">
        <v>71</v>
      </c>
      <c r="Q8652">
        <v>22.7</v>
      </c>
      <c r="R8652" t="s">
        <v>71</v>
      </c>
      <c r="S8652" t="s">
        <v>173</v>
      </c>
      <c r="T8652" t="s">
        <v>150</v>
      </c>
      <c r="W8652" t="s">
        <v>173</v>
      </c>
      <c r="X8652" t="s">
        <v>150</v>
      </c>
      <c r="AE8652" t="s">
        <v>173</v>
      </c>
      <c r="AF8652" t="s">
        <v>150</v>
      </c>
      <c r="AG8652" t="s">
        <v>173</v>
      </c>
      <c r="AH8652" t="s">
        <v>150</v>
      </c>
      <c r="AS8652" t="s">
        <v>173</v>
      </c>
      <c r="AT8652" t="s">
        <v>150</v>
      </c>
    </row>
    <row r="8653" spans="1:46" x14ac:dyDescent="0.2">
      <c r="A8653" t="s">
        <v>446</v>
      </c>
      <c r="B8653" t="s">
        <v>447</v>
      </c>
      <c r="C8653">
        <f>-70.15206004 / 41.6781806</f>
        <v>-1.6831843192310558</v>
      </c>
      <c r="D8653" t="s">
        <v>448</v>
      </c>
      <c r="E8653" t="s">
        <v>70</v>
      </c>
      <c r="F8653" s="1">
        <v>41877</v>
      </c>
      <c r="G8653">
        <v>1.8</v>
      </c>
      <c r="K8653">
        <v>0.77</v>
      </c>
      <c r="L8653" t="s">
        <v>71</v>
      </c>
      <c r="S8653">
        <v>2.4300000000000002</v>
      </c>
      <c r="T8653" t="s">
        <v>71</v>
      </c>
      <c r="W8653">
        <v>67.38</v>
      </c>
      <c r="X8653" t="s">
        <v>71</v>
      </c>
      <c r="AE8653">
        <v>1.6</v>
      </c>
      <c r="AF8653" t="s">
        <v>71</v>
      </c>
      <c r="AG8653">
        <v>5.22</v>
      </c>
      <c r="AH8653" t="s">
        <v>71</v>
      </c>
      <c r="AS8653">
        <v>9.3699999999999992</v>
      </c>
      <c r="AT8653" t="s">
        <v>71</v>
      </c>
    </row>
    <row r="8654" spans="1:46" x14ac:dyDescent="0.2">
      <c r="A8654" t="s">
        <v>446</v>
      </c>
      <c r="B8654" t="s">
        <v>447</v>
      </c>
      <c r="C8654">
        <f>-70.15206004 / 41.6781806</f>
        <v>-1.6831843192310558</v>
      </c>
      <c r="D8654" t="s">
        <v>448</v>
      </c>
      <c r="E8654" t="s">
        <v>70</v>
      </c>
      <c r="F8654" s="1">
        <v>41877</v>
      </c>
      <c r="G8654">
        <v>2</v>
      </c>
      <c r="K8654" t="s">
        <v>173</v>
      </c>
      <c r="L8654" t="s">
        <v>150</v>
      </c>
      <c r="O8654">
        <v>5.24</v>
      </c>
      <c r="P8654" t="s">
        <v>71</v>
      </c>
      <c r="Q8654">
        <v>22.3</v>
      </c>
      <c r="R8654" t="s">
        <v>71</v>
      </c>
      <c r="S8654" t="s">
        <v>173</v>
      </c>
      <c r="T8654" t="s">
        <v>150</v>
      </c>
      <c r="W8654" t="s">
        <v>173</v>
      </c>
      <c r="X8654" t="s">
        <v>150</v>
      </c>
      <c r="AE8654" t="s">
        <v>173</v>
      </c>
      <c r="AF8654" t="s">
        <v>150</v>
      </c>
      <c r="AG8654" t="s">
        <v>173</v>
      </c>
      <c r="AH8654" t="s">
        <v>150</v>
      </c>
      <c r="AS8654" t="s">
        <v>173</v>
      </c>
      <c r="AT8654" t="s">
        <v>150</v>
      </c>
    </row>
    <row r="8655" spans="1:46" x14ac:dyDescent="0.2">
      <c r="A8655" t="s">
        <v>446</v>
      </c>
      <c r="B8655" t="s">
        <v>447</v>
      </c>
      <c r="C8655">
        <f>-70.15206004 / 41.6781806</f>
        <v>-1.6831843192310558</v>
      </c>
      <c r="D8655" t="s">
        <v>448</v>
      </c>
      <c r="E8655" t="s">
        <v>70</v>
      </c>
      <c r="F8655" s="1">
        <v>41877</v>
      </c>
      <c r="G8655">
        <v>2.5</v>
      </c>
      <c r="K8655" t="s">
        <v>173</v>
      </c>
      <c r="L8655" t="s">
        <v>150</v>
      </c>
      <c r="O8655">
        <v>4.8</v>
      </c>
      <c r="P8655" t="s">
        <v>71</v>
      </c>
      <c r="Q8655">
        <v>21.3</v>
      </c>
      <c r="R8655" t="s">
        <v>71</v>
      </c>
      <c r="S8655" t="s">
        <v>173</v>
      </c>
      <c r="T8655" t="s">
        <v>150</v>
      </c>
      <c r="W8655" t="s">
        <v>173</v>
      </c>
      <c r="X8655" t="s">
        <v>150</v>
      </c>
      <c r="AE8655" t="s">
        <v>173</v>
      </c>
      <c r="AF8655" t="s">
        <v>150</v>
      </c>
      <c r="AG8655" t="s">
        <v>173</v>
      </c>
      <c r="AH8655" t="s">
        <v>150</v>
      </c>
      <c r="AS8655" t="s">
        <v>173</v>
      </c>
      <c r="AT8655" t="s">
        <v>150</v>
      </c>
    </row>
    <row r="8656" spans="1:46" x14ac:dyDescent="0.2">
      <c r="A8656" t="s">
        <v>446</v>
      </c>
      <c r="B8656" t="s">
        <v>447</v>
      </c>
      <c r="C8656">
        <f>-70.15206004 / 41.6781806</f>
        <v>-1.6831843192310558</v>
      </c>
      <c r="D8656" t="s">
        <v>448</v>
      </c>
      <c r="E8656" t="s">
        <v>70</v>
      </c>
      <c r="F8656" s="1">
        <v>42242</v>
      </c>
      <c r="G8656">
        <v>0.5</v>
      </c>
      <c r="I8656">
        <v>2.7</v>
      </c>
      <c r="J8656" t="s">
        <v>150</v>
      </c>
      <c r="K8656">
        <v>8.43</v>
      </c>
      <c r="L8656" t="s">
        <v>150</v>
      </c>
      <c r="M8656">
        <v>0.5</v>
      </c>
      <c r="N8656" t="s">
        <v>150</v>
      </c>
      <c r="O8656">
        <v>7.17</v>
      </c>
      <c r="P8656" t="s">
        <v>150</v>
      </c>
      <c r="Q8656">
        <v>27.3</v>
      </c>
      <c r="R8656" t="s">
        <v>150</v>
      </c>
      <c r="S8656">
        <v>1.8</v>
      </c>
      <c r="T8656" t="s">
        <v>150</v>
      </c>
      <c r="U8656">
        <v>55.75</v>
      </c>
      <c r="V8656" t="s">
        <v>150</v>
      </c>
      <c r="W8656">
        <v>48.41</v>
      </c>
      <c r="X8656" t="s">
        <v>150</v>
      </c>
      <c r="Y8656">
        <v>62.13</v>
      </c>
      <c r="AA8656">
        <v>51.51</v>
      </c>
      <c r="AC8656">
        <v>69.989999999999995</v>
      </c>
      <c r="AE8656" t="s">
        <v>314</v>
      </c>
      <c r="AF8656" t="s">
        <v>150</v>
      </c>
      <c r="AG8656">
        <v>4.26</v>
      </c>
      <c r="AH8656" t="s">
        <v>150</v>
      </c>
      <c r="AS8656">
        <v>2.48</v>
      </c>
      <c r="AT8656" t="s">
        <v>150</v>
      </c>
    </row>
    <row r="8657" spans="1:58" x14ac:dyDescent="0.2">
      <c r="A8657" t="s">
        <v>446</v>
      </c>
      <c r="B8657" t="s">
        <v>447</v>
      </c>
      <c r="C8657">
        <f>-70.15206004 / 41.6781806</f>
        <v>-1.6831843192310558</v>
      </c>
      <c r="D8657" t="s">
        <v>448</v>
      </c>
      <c r="E8657" t="s">
        <v>70</v>
      </c>
      <c r="F8657" s="1">
        <v>42242</v>
      </c>
      <c r="G8657">
        <v>1</v>
      </c>
      <c r="K8657" t="s">
        <v>173</v>
      </c>
      <c r="L8657" t="s">
        <v>150</v>
      </c>
      <c r="O8657">
        <v>7.03</v>
      </c>
      <c r="P8657" t="s">
        <v>150</v>
      </c>
      <c r="Q8657">
        <v>27</v>
      </c>
      <c r="R8657" t="s">
        <v>150</v>
      </c>
      <c r="S8657" t="s">
        <v>173</v>
      </c>
      <c r="T8657" t="s">
        <v>150</v>
      </c>
      <c r="W8657">
        <v>45.76</v>
      </c>
      <c r="X8657" t="s">
        <v>150</v>
      </c>
      <c r="AE8657" t="s">
        <v>173</v>
      </c>
      <c r="AF8657" t="s">
        <v>150</v>
      </c>
      <c r="AG8657" t="s">
        <v>173</v>
      </c>
      <c r="AH8657" t="s">
        <v>150</v>
      </c>
      <c r="AS8657" t="s">
        <v>173</v>
      </c>
      <c r="AT8657" t="s">
        <v>150</v>
      </c>
    </row>
    <row r="8658" spans="1:58" x14ac:dyDescent="0.2">
      <c r="A8658" t="s">
        <v>446</v>
      </c>
      <c r="B8658" t="s">
        <v>447</v>
      </c>
      <c r="C8658">
        <f>-70.15206004 / 41.6781806</f>
        <v>-1.6831843192310558</v>
      </c>
      <c r="D8658" t="s">
        <v>448</v>
      </c>
      <c r="E8658" t="s">
        <v>70</v>
      </c>
      <c r="F8658" s="1">
        <v>42242</v>
      </c>
      <c r="G8658">
        <v>1.5</v>
      </c>
      <c r="K8658">
        <v>0.52</v>
      </c>
      <c r="L8658" t="s">
        <v>150</v>
      </c>
      <c r="O8658">
        <v>2.73</v>
      </c>
      <c r="P8658" t="s">
        <v>150</v>
      </c>
      <c r="Q8658">
        <v>25.7</v>
      </c>
      <c r="R8658" t="s">
        <v>150</v>
      </c>
      <c r="S8658">
        <v>2.25</v>
      </c>
      <c r="T8658" t="s">
        <v>150</v>
      </c>
      <c r="U8658">
        <v>69.69</v>
      </c>
      <c r="V8658" t="s">
        <v>150</v>
      </c>
      <c r="W8658" t="s">
        <v>173</v>
      </c>
      <c r="X8658" t="s">
        <v>150</v>
      </c>
      <c r="Y8658">
        <v>65.349999999999994</v>
      </c>
      <c r="AA8658">
        <v>24.18</v>
      </c>
      <c r="AE8658" t="s">
        <v>314</v>
      </c>
      <c r="AF8658" t="s">
        <v>150</v>
      </c>
      <c r="AG8658">
        <v>4.26</v>
      </c>
      <c r="AH8658" t="s">
        <v>150</v>
      </c>
      <c r="AS8658">
        <v>5.17</v>
      </c>
      <c r="AT8658" t="s">
        <v>150</v>
      </c>
    </row>
    <row r="8659" spans="1:58" x14ac:dyDescent="0.2">
      <c r="A8659" t="s">
        <v>446</v>
      </c>
      <c r="B8659" t="s">
        <v>447</v>
      </c>
      <c r="C8659">
        <f>-70.15206004 / 41.6781806</f>
        <v>-1.6831843192310558</v>
      </c>
      <c r="D8659" t="s">
        <v>448</v>
      </c>
      <c r="E8659" t="s">
        <v>70</v>
      </c>
      <c r="F8659" s="1">
        <v>42605</v>
      </c>
      <c r="G8659">
        <v>0.5</v>
      </c>
      <c r="I8659">
        <v>2.7</v>
      </c>
      <c r="J8659" t="s">
        <v>71</v>
      </c>
      <c r="K8659">
        <v>12.33</v>
      </c>
      <c r="L8659" t="s">
        <v>71</v>
      </c>
      <c r="M8659">
        <v>0.5</v>
      </c>
      <c r="N8659" t="s">
        <v>71</v>
      </c>
      <c r="O8659">
        <v>5.5</v>
      </c>
      <c r="P8659" t="s">
        <v>71</v>
      </c>
      <c r="Q8659">
        <v>25.1</v>
      </c>
      <c r="R8659" t="s">
        <v>71</v>
      </c>
      <c r="S8659">
        <v>0.6</v>
      </c>
      <c r="T8659" t="s">
        <v>71</v>
      </c>
      <c r="U8659">
        <v>18.579999999999998</v>
      </c>
      <c r="V8659" t="s">
        <v>71</v>
      </c>
      <c r="W8659">
        <v>55.51</v>
      </c>
      <c r="X8659" t="s">
        <v>71</v>
      </c>
      <c r="Y8659">
        <v>46.29</v>
      </c>
      <c r="AA8659">
        <v>55.24</v>
      </c>
      <c r="AC8659">
        <v>69.989999999999995</v>
      </c>
      <c r="AE8659">
        <v>0.25</v>
      </c>
      <c r="AF8659" t="s">
        <v>71</v>
      </c>
      <c r="AG8659">
        <v>4.17</v>
      </c>
      <c r="AH8659" t="s">
        <v>71</v>
      </c>
      <c r="AS8659">
        <v>6.89</v>
      </c>
      <c r="AT8659" t="s">
        <v>71</v>
      </c>
      <c r="BE8659">
        <v>19.22</v>
      </c>
      <c r="BF8659" t="s">
        <v>71</v>
      </c>
    </row>
    <row r="8660" spans="1:58" x14ac:dyDescent="0.2">
      <c r="A8660" t="s">
        <v>446</v>
      </c>
      <c r="B8660" t="s">
        <v>447</v>
      </c>
      <c r="C8660">
        <f>-70.15206004 / 41.6781806</f>
        <v>-1.6831843192310558</v>
      </c>
      <c r="D8660" t="s">
        <v>448</v>
      </c>
      <c r="E8660" t="s">
        <v>70</v>
      </c>
      <c r="F8660" s="1">
        <v>42605</v>
      </c>
      <c r="G8660">
        <v>1</v>
      </c>
      <c r="K8660" t="s">
        <v>173</v>
      </c>
      <c r="L8660" t="s">
        <v>150</v>
      </c>
      <c r="O8660">
        <v>5.4</v>
      </c>
      <c r="P8660" t="s">
        <v>71</v>
      </c>
      <c r="Q8660">
        <v>25</v>
      </c>
      <c r="R8660" t="s">
        <v>71</v>
      </c>
      <c r="S8660" t="s">
        <v>173</v>
      </c>
      <c r="T8660" t="s">
        <v>150</v>
      </c>
      <c r="W8660" t="s">
        <v>173</v>
      </c>
      <c r="X8660" t="s">
        <v>150</v>
      </c>
      <c r="AE8660" t="s">
        <v>173</v>
      </c>
      <c r="AF8660" t="s">
        <v>150</v>
      </c>
      <c r="AG8660" t="s">
        <v>173</v>
      </c>
      <c r="AH8660" t="s">
        <v>150</v>
      </c>
      <c r="AS8660" t="s">
        <v>173</v>
      </c>
      <c r="AT8660" t="s">
        <v>150</v>
      </c>
      <c r="BE8660" t="s">
        <v>173</v>
      </c>
      <c r="BF8660" t="s">
        <v>150</v>
      </c>
    </row>
    <row r="8661" spans="1:58" x14ac:dyDescent="0.2">
      <c r="A8661" t="s">
        <v>446</v>
      </c>
      <c r="B8661" t="s">
        <v>447</v>
      </c>
      <c r="C8661">
        <f>-70.15206004 / 41.6781806</f>
        <v>-1.6831843192310558</v>
      </c>
      <c r="D8661" t="s">
        <v>448</v>
      </c>
      <c r="E8661" t="s">
        <v>70</v>
      </c>
      <c r="F8661" s="1">
        <v>42605</v>
      </c>
      <c r="G8661">
        <v>1.5</v>
      </c>
      <c r="K8661" t="s">
        <v>173</v>
      </c>
      <c r="L8661" t="s">
        <v>150</v>
      </c>
      <c r="O8661">
        <v>5.4</v>
      </c>
      <c r="P8661" t="s">
        <v>71</v>
      </c>
      <c r="Q8661">
        <v>25</v>
      </c>
      <c r="R8661" t="s">
        <v>71</v>
      </c>
      <c r="S8661" t="s">
        <v>173</v>
      </c>
      <c r="T8661" t="s">
        <v>150</v>
      </c>
      <c r="W8661" t="s">
        <v>173</v>
      </c>
      <c r="X8661" t="s">
        <v>150</v>
      </c>
      <c r="AE8661" t="s">
        <v>173</v>
      </c>
      <c r="AF8661" t="s">
        <v>150</v>
      </c>
      <c r="AG8661" t="s">
        <v>173</v>
      </c>
      <c r="AH8661" t="s">
        <v>150</v>
      </c>
      <c r="AS8661" t="s">
        <v>173</v>
      </c>
      <c r="AT8661" t="s">
        <v>150</v>
      </c>
      <c r="BE8661" t="s">
        <v>173</v>
      </c>
      <c r="BF8661" t="s">
        <v>150</v>
      </c>
    </row>
    <row r="8662" spans="1:58" x14ac:dyDescent="0.2">
      <c r="A8662" t="s">
        <v>446</v>
      </c>
      <c r="B8662" t="s">
        <v>447</v>
      </c>
      <c r="C8662">
        <f>-70.15206004 / 41.6781806</f>
        <v>-1.6831843192310558</v>
      </c>
      <c r="D8662" t="s">
        <v>448</v>
      </c>
      <c r="E8662" t="s">
        <v>70</v>
      </c>
      <c r="F8662" s="1">
        <v>42605</v>
      </c>
      <c r="G8662">
        <v>1.7</v>
      </c>
      <c r="K8662">
        <v>11.17</v>
      </c>
      <c r="L8662" t="s">
        <v>71</v>
      </c>
      <c r="O8662">
        <v>5.27</v>
      </c>
      <c r="P8662" t="s">
        <v>71</v>
      </c>
      <c r="Q8662">
        <v>24</v>
      </c>
      <c r="R8662" t="s">
        <v>71</v>
      </c>
      <c r="S8662">
        <v>0.92</v>
      </c>
      <c r="T8662" t="s">
        <v>71</v>
      </c>
      <c r="U8662">
        <v>28.5</v>
      </c>
      <c r="V8662" t="s">
        <v>71</v>
      </c>
      <c r="W8662">
        <v>59.14</v>
      </c>
      <c r="X8662" t="s">
        <v>71</v>
      </c>
      <c r="Y8662">
        <v>52.46</v>
      </c>
      <c r="AA8662">
        <v>54.27</v>
      </c>
      <c r="AE8662">
        <v>0.25</v>
      </c>
      <c r="AF8662" t="s">
        <v>71</v>
      </c>
      <c r="AG8662">
        <v>4.16</v>
      </c>
      <c r="AH8662" t="s">
        <v>71</v>
      </c>
      <c r="AS8662">
        <v>8.3699999999999992</v>
      </c>
      <c r="AT8662" t="s">
        <v>71</v>
      </c>
      <c r="BE8662">
        <v>19.53</v>
      </c>
      <c r="BF8662" t="s">
        <v>71</v>
      </c>
    </row>
    <row r="8663" spans="1:58" x14ac:dyDescent="0.2">
      <c r="A8663" t="s">
        <v>446</v>
      </c>
      <c r="B8663" t="s">
        <v>447</v>
      </c>
      <c r="C8663">
        <f>-70.15206004 / 41.6781806</f>
        <v>-1.6831843192310558</v>
      </c>
      <c r="D8663" t="s">
        <v>448</v>
      </c>
      <c r="E8663" t="s">
        <v>70</v>
      </c>
      <c r="F8663" s="1">
        <v>42605</v>
      </c>
      <c r="G8663">
        <v>2</v>
      </c>
      <c r="K8663" t="s">
        <v>173</v>
      </c>
      <c r="L8663" t="s">
        <v>150</v>
      </c>
      <c r="O8663">
        <v>5.3</v>
      </c>
      <c r="P8663" t="s">
        <v>71</v>
      </c>
      <c r="Q8663">
        <v>25</v>
      </c>
      <c r="R8663" t="s">
        <v>71</v>
      </c>
      <c r="S8663" t="s">
        <v>173</v>
      </c>
      <c r="T8663" t="s">
        <v>150</v>
      </c>
      <c r="W8663" t="s">
        <v>173</v>
      </c>
      <c r="X8663" t="s">
        <v>150</v>
      </c>
      <c r="AE8663" t="s">
        <v>173</v>
      </c>
      <c r="AF8663" t="s">
        <v>150</v>
      </c>
      <c r="AG8663" t="s">
        <v>173</v>
      </c>
      <c r="AH8663" t="s">
        <v>150</v>
      </c>
      <c r="AS8663" t="s">
        <v>173</v>
      </c>
      <c r="AT8663" t="s">
        <v>150</v>
      </c>
      <c r="BE8663" t="s">
        <v>173</v>
      </c>
      <c r="BF8663" t="s">
        <v>150</v>
      </c>
    </row>
    <row r="8664" spans="1:58" x14ac:dyDescent="0.2">
      <c r="A8664" t="s">
        <v>159</v>
      </c>
      <c r="B8664" t="s">
        <v>160</v>
      </c>
      <c r="C8664">
        <f>-69.98465451 / 41.82962902</f>
        <v>-1.6730880992642378</v>
      </c>
      <c r="D8664" t="s">
        <v>161</v>
      </c>
      <c r="E8664" t="s">
        <v>70</v>
      </c>
      <c r="F8664" s="1">
        <v>37143</v>
      </c>
      <c r="G8664">
        <v>0.5</v>
      </c>
      <c r="I8664">
        <v>4.5599999999999996</v>
      </c>
      <c r="J8664" t="s">
        <v>71</v>
      </c>
      <c r="K8664">
        <v>2.0499999999999998</v>
      </c>
      <c r="L8664" t="s">
        <v>71</v>
      </c>
      <c r="M8664">
        <v>4.5599999999999996</v>
      </c>
      <c r="N8664" t="s">
        <v>71</v>
      </c>
      <c r="O8664">
        <v>8.2799999999999994</v>
      </c>
      <c r="P8664" t="s">
        <v>71</v>
      </c>
      <c r="Q8664">
        <v>21.6</v>
      </c>
      <c r="R8664" t="s">
        <v>71</v>
      </c>
      <c r="S8664">
        <v>0.3</v>
      </c>
      <c r="T8664" t="s">
        <v>71</v>
      </c>
      <c r="U8664">
        <v>9.2899999999999991</v>
      </c>
      <c r="V8664" t="s">
        <v>71</v>
      </c>
      <c r="W8664">
        <v>20.399999999999999</v>
      </c>
      <c r="X8664" t="s">
        <v>71</v>
      </c>
      <c r="Y8664">
        <v>36.29</v>
      </c>
      <c r="AA8664">
        <v>37.64</v>
      </c>
      <c r="AC8664">
        <v>38.14</v>
      </c>
      <c r="AE8664">
        <v>1.2</v>
      </c>
      <c r="AF8664" t="s">
        <v>71</v>
      </c>
      <c r="AG8664">
        <v>5.45</v>
      </c>
      <c r="AH8664" t="s">
        <v>71</v>
      </c>
      <c r="AS8664">
        <v>1.29</v>
      </c>
      <c r="AT8664" t="s">
        <v>71</v>
      </c>
    </row>
    <row r="8665" spans="1:58" x14ac:dyDescent="0.2">
      <c r="A8665" t="s">
        <v>159</v>
      </c>
      <c r="B8665" t="s">
        <v>160</v>
      </c>
      <c r="C8665">
        <f>-69.98465451 / 41.82962902</f>
        <v>-1.6730880992642378</v>
      </c>
      <c r="D8665" t="s">
        <v>161</v>
      </c>
      <c r="E8665" t="s">
        <v>70</v>
      </c>
      <c r="F8665" s="1">
        <v>37143</v>
      </c>
      <c r="G8665">
        <v>1</v>
      </c>
      <c r="O8665">
        <v>8.3000000000000007</v>
      </c>
      <c r="P8665" t="s">
        <v>71</v>
      </c>
      <c r="Q8665">
        <v>21.5</v>
      </c>
      <c r="R8665" t="s">
        <v>71</v>
      </c>
    </row>
    <row r="8666" spans="1:58" x14ac:dyDescent="0.2">
      <c r="A8666" t="s">
        <v>159</v>
      </c>
      <c r="B8666" t="s">
        <v>160</v>
      </c>
      <c r="C8666">
        <f>-69.98465451 / 41.82962902</f>
        <v>-1.6730880992642378</v>
      </c>
      <c r="D8666" t="s">
        <v>161</v>
      </c>
      <c r="E8666" t="s">
        <v>70</v>
      </c>
      <c r="F8666" s="1">
        <v>37143</v>
      </c>
      <c r="G8666">
        <v>2</v>
      </c>
      <c r="O8666">
        <v>8.32</v>
      </c>
      <c r="P8666" t="s">
        <v>71</v>
      </c>
      <c r="Q8666">
        <v>21.4</v>
      </c>
      <c r="R8666" t="s">
        <v>71</v>
      </c>
    </row>
    <row r="8667" spans="1:58" x14ac:dyDescent="0.2">
      <c r="A8667" t="s">
        <v>159</v>
      </c>
      <c r="B8667" t="s">
        <v>160</v>
      </c>
      <c r="C8667">
        <f>-69.98465451 / 41.82962902</f>
        <v>-1.6730880992642378</v>
      </c>
      <c r="D8667" t="s">
        <v>161</v>
      </c>
      <c r="E8667" t="s">
        <v>70</v>
      </c>
      <c r="F8667" s="1">
        <v>37143</v>
      </c>
      <c r="G8667">
        <v>3</v>
      </c>
      <c r="O8667">
        <v>8.26</v>
      </c>
      <c r="P8667" t="s">
        <v>71</v>
      </c>
      <c r="Q8667">
        <v>21.3</v>
      </c>
      <c r="R8667" t="s">
        <v>71</v>
      </c>
    </row>
    <row r="8668" spans="1:58" x14ac:dyDescent="0.2">
      <c r="A8668" t="s">
        <v>159</v>
      </c>
      <c r="B8668" t="s">
        <v>160</v>
      </c>
      <c r="C8668">
        <f>-69.98465451 / 41.82962902</f>
        <v>-1.6730880992642378</v>
      </c>
      <c r="D8668" t="s">
        <v>161</v>
      </c>
      <c r="E8668" t="s">
        <v>70</v>
      </c>
      <c r="F8668" s="1">
        <v>37143</v>
      </c>
      <c r="G8668">
        <v>4</v>
      </c>
      <c r="K8668">
        <v>2.12</v>
      </c>
      <c r="L8668" t="s">
        <v>71</v>
      </c>
      <c r="O8668">
        <v>8.16</v>
      </c>
      <c r="P8668" t="s">
        <v>71</v>
      </c>
      <c r="Q8668">
        <v>21.3</v>
      </c>
      <c r="R8668" t="s">
        <v>71</v>
      </c>
      <c r="S8668">
        <v>0.15</v>
      </c>
      <c r="T8668" t="s">
        <v>71</v>
      </c>
      <c r="W8668">
        <v>18.3</v>
      </c>
      <c r="X8668" t="s">
        <v>71</v>
      </c>
      <c r="AE8668">
        <v>1</v>
      </c>
      <c r="AF8668" t="s">
        <v>71</v>
      </c>
      <c r="AG8668">
        <v>5.31</v>
      </c>
      <c r="AH8668" t="s">
        <v>71</v>
      </c>
      <c r="AS8668">
        <v>0.5</v>
      </c>
      <c r="AT8668" t="s">
        <v>71</v>
      </c>
    </row>
    <row r="8669" spans="1:58" x14ac:dyDescent="0.2">
      <c r="A8669" t="s">
        <v>159</v>
      </c>
      <c r="B8669" t="s">
        <v>160</v>
      </c>
      <c r="C8669">
        <f>-69.98465451 / 41.82962902</f>
        <v>-1.6730880992642378</v>
      </c>
      <c r="D8669" t="s">
        <v>161</v>
      </c>
      <c r="E8669" t="s">
        <v>70</v>
      </c>
      <c r="F8669" s="1">
        <v>37873</v>
      </c>
      <c r="G8669">
        <v>0.5</v>
      </c>
      <c r="I8669">
        <v>4</v>
      </c>
      <c r="J8669" t="s">
        <v>71</v>
      </c>
      <c r="K8669">
        <v>3.77</v>
      </c>
      <c r="L8669" t="s">
        <v>71</v>
      </c>
      <c r="M8669">
        <v>3.8</v>
      </c>
      <c r="N8669" t="s">
        <v>71</v>
      </c>
      <c r="O8669">
        <v>6.93</v>
      </c>
      <c r="P8669" t="s">
        <v>71</v>
      </c>
      <c r="Q8669">
        <v>22.3</v>
      </c>
      <c r="R8669" t="s">
        <v>71</v>
      </c>
      <c r="S8669">
        <v>0.9</v>
      </c>
      <c r="T8669" t="s">
        <v>71</v>
      </c>
      <c r="U8669">
        <v>27.88</v>
      </c>
      <c r="V8669" t="s">
        <v>71</v>
      </c>
      <c r="W8669">
        <v>33.5</v>
      </c>
      <c r="X8669" t="s">
        <v>71</v>
      </c>
      <c r="Y8669">
        <v>52.14</v>
      </c>
      <c r="AA8669">
        <v>43.62</v>
      </c>
      <c r="AC8669">
        <v>40.76</v>
      </c>
      <c r="AE8669">
        <v>0.12</v>
      </c>
      <c r="AF8669" t="s">
        <v>71</v>
      </c>
      <c r="AG8669">
        <v>5.2</v>
      </c>
      <c r="AH8669" t="s">
        <v>71</v>
      </c>
      <c r="AS8669">
        <v>0.82</v>
      </c>
      <c r="AT8669" t="s">
        <v>71</v>
      </c>
    </row>
    <row r="8670" spans="1:58" x14ac:dyDescent="0.2">
      <c r="A8670" t="s">
        <v>159</v>
      </c>
      <c r="B8670" t="s">
        <v>160</v>
      </c>
      <c r="C8670">
        <f>-69.98465451 / 41.82962902</f>
        <v>-1.6730880992642378</v>
      </c>
      <c r="D8670" t="s">
        <v>161</v>
      </c>
      <c r="E8670" t="s">
        <v>70</v>
      </c>
      <c r="F8670" s="1">
        <v>37873</v>
      </c>
      <c r="G8670">
        <v>1</v>
      </c>
      <c r="O8670">
        <v>6.83</v>
      </c>
      <c r="P8670" t="s">
        <v>71</v>
      </c>
      <c r="Q8670">
        <v>22.3</v>
      </c>
      <c r="R8670" t="s">
        <v>71</v>
      </c>
    </row>
    <row r="8671" spans="1:58" x14ac:dyDescent="0.2">
      <c r="A8671" t="s">
        <v>159</v>
      </c>
      <c r="B8671" t="s">
        <v>160</v>
      </c>
      <c r="C8671">
        <f>-69.98465451 / 41.82962902</f>
        <v>-1.6730880992642378</v>
      </c>
      <c r="D8671" t="s">
        <v>161</v>
      </c>
      <c r="E8671" t="s">
        <v>70</v>
      </c>
      <c r="F8671" s="1">
        <v>37873</v>
      </c>
      <c r="G8671">
        <v>2</v>
      </c>
      <c r="O8671">
        <v>6.62</v>
      </c>
      <c r="P8671" t="s">
        <v>71</v>
      </c>
      <c r="Q8671">
        <v>22.3</v>
      </c>
      <c r="R8671" t="s">
        <v>71</v>
      </c>
    </row>
    <row r="8672" spans="1:58" x14ac:dyDescent="0.2">
      <c r="A8672" t="s">
        <v>159</v>
      </c>
      <c r="B8672" t="s">
        <v>160</v>
      </c>
      <c r="C8672">
        <f>-69.98465451 / 41.82962902</f>
        <v>-1.6730880992642378</v>
      </c>
      <c r="D8672" t="s">
        <v>161</v>
      </c>
      <c r="E8672" t="s">
        <v>70</v>
      </c>
      <c r="F8672" s="1">
        <v>37873</v>
      </c>
      <c r="G8672">
        <v>3</v>
      </c>
      <c r="K8672">
        <v>4.49</v>
      </c>
      <c r="L8672" t="s">
        <v>71</v>
      </c>
      <c r="O8672">
        <v>6.38</v>
      </c>
      <c r="P8672" t="s">
        <v>71</v>
      </c>
      <c r="Q8672">
        <v>22.3</v>
      </c>
      <c r="R8672" t="s">
        <v>71</v>
      </c>
      <c r="S8672">
        <v>0.5</v>
      </c>
      <c r="T8672" t="s">
        <v>71</v>
      </c>
      <c r="U8672">
        <v>15.49</v>
      </c>
      <c r="V8672" t="s">
        <v>71</v>
      </c>
      <c r="W8672">
        <v>36</v>
      </c>
      <c r="X8672" t="s">
        <v>71</v>
      </c>
      <c r="Y8672">
        <v>43.66</v>
      </c>
      <c r="AA8672">
        <v>45.33</v>
      </c>
      <c r="AE8672">
        <v>0.1</v>
      </c>
      <c r="AF8672" t="s">
        <v>71</v>
      </c>
      <c r="AG8672">
        <v>5.47</v>
      </c>
      <c r="AH8672" t="s">
        <v>71</v>
      </c>
      <c r="AS8672">
        <v>0.82</v>
      </c>
      <c r="AT8672" t="s">
        <v>71</v>
      </c>
    </row>
    <row r="8673" spans="1:46" x14ac:dyDescent="0.2">
      <c r="A8673" t="s">
        <v>159</v>
      </c>
      <c r="B8673" t="s">
        <v>160</v>
      </c>
      <c r="C8673">
        <f>-69.98465451 / 41.82962902</f>
        <v>-1.6730880992642378</v>
      </c>
      <c r="D8673" t="s">
        <v>161</v>
      </c>
      <c r="E8673" t="s">
        <v>70</v>
      </c>
      <c r="F8673" s="1">
        <v>38229</v>
      </c>
      <c r="G8673">
        <v>0.5</v>
      </c>
      <c r="I8673">
        <v>3.6</v>
      </c>
      <c r="J8673" t="s">
        <v>71</v>
      </c>
      <c r="K8673">
        <v>2.93</v>
      </c>
      <c r="L8673" t="s">
        <v>71</v>
      </c>
      <c r="M8673">
        <v>3.27</v>
      </c>
      <c r="N8673" t="s">
        <v>71</v>
      </c>
      <c r="O8673">
        <v>7.2</v>
      </c>
      <c r="P8673" t="s">
        <v>71</v>
      </c>
      <c r="Q8673">
        <v>26.2</v>
      </c>
      <c r="R8673" t="s">
        <v>71</v>
      </c>
      <c r="S8673">
        <v>0.77</v>
      </c>
      <c r="T8673" t="s">
        <v>71</v>
      </c>
      <c r="U8673">
        <v>23.85</v>
      </c>
      <c r="V8673" t="s">
        <v>71</v>
      </c>
      <c r="W8673">
        <v>25.52</v>
      </c>
      <c r="X8673" t="s">
        <v>71</v>
      </c>
      <c r="Y8673">
        <v>49.89</v>
      </c>
      <c r="AA8673">
        <v>41.15</v>
      </c>
      <c r="AC8673">
        <v>42.93</v>
      </c>
      <c r="AE8673">
        <v>2.83</v>
      </c>
      <c r="AF8673" t="s">
        <v>71</v>
      </c>
      <c r="AG8673">
        <v>5.72</v>
      </c>
      <c r="AH8673" t="s">
        <v>71</v>
      </c>
      <c r="AS8673">
        <v>0.25</v>
      </c>
      <c r="AT8673" t="s">
        <v>71</v>
      </c>
    </row>
    <row r="8674" spans="1:46" x14ac:dyDescent="0.2">
      <c r="A8674" t="s">
        <v>159</v>
      </c>
      <c r="B8674" t="s">
        <v>160</v>
      </c>
      <c r="C8674">
        <f>-69.98465451 / 41.82962902</f>
        <v>-1.6730880992642378</v>
      </c>
      <c r="D8674" t="s">
        <v>161</v>
      </c>
      <c r="E8674" t="s">
        <v>70</v>
      </c>
      <c r="F8674" s="1">
        <v>38229</v>
      </c>
      <c r="G8674">
        <v>1</v>
      </c>
      <c r="O8674">
        <v>7.47</v>
      </c>
      <c r="P8674" t="s">
        <v>71</v>
      </c>
      <c r="Q8674">
        <v>25.9</v>
      </c>
      <c r="R8674" t="s">
        <v>71</v>
      </c>
    </row>
    <row r="8675" spans="1:46" x14ac:dyDescent="0.2">
      <c r="A8675" t="s">
        <v>159</v>
      </c>
      <c r="B8675" t="s">
        <v>160</v>
      </c>
      <c r="C8675">
        <f>-69.98465451 / 41.82962902</f>
        <v>-1.6730880992642378</v>
      </c>
      <c r="D8675" t="s">
        <v>161</v>
      </c>
      <c r="E8675" t="s">
        <v>70</v>
      </c>
      <c r="F8675" s="1">
        <v>38229</v>
      </c>
      <c r="G8675">
        <v>2</v>
      </c>
      <c r="O8675">
        <v>7.6</v>
      </c>
      <c r="P8675" t="s">
        <v>71</v>
      </c>
      <c r="Q8675">
        <v>25.6</v>
      </c>
      <c r="R8675" t="s">
        <v>71</v>
      </c>
    </row>
    <row r="8676" spans="1:46" x14ac:dyDescent="0.2">
      <c r="A8676" t="s">
        <v>159</v>
      </c>
      <c r="B8676" t="s">
        <v>160</v>
      </c>
      <c r="C8676">
        <f>-69.98465451 / 41.82962902</f>
        <v>-1.6730880992642378</v>
      </c>
      <c r="D8676" t="s">
        <v>161</v>
      </c>
      <c r="E8676" t="s">
        <v>70</v>
      </c>
      <c r="F8676" s="1">
        <v>38229</v>
      </c>
      <c r="G8676">
        <v>2.5</v>
      </c>
      <c r="K8676">
        <v>13</v>
      </c>
      <c r="L8676" t="s">
        <v>71</v>
      </c>
      <c r="S8676">
        <v>1.0900000000000001</v>
      </c>
      <c r="T8676" t="s">
        <v>71</v>
      </c>
      <c r="U8676">
        <v>33.76</v>
      </c>
      <c r="V8676" t="s">
        <v>71</v>
      </c>
      <c r="W8676">
        <v>43.32</v>
      </c>
      <c r="X8676" t="s">
        <v>71</v>
      </c>
      <c r="Y8676">
        <v>54.9</v>
      </c>
      <c r="AA8676">
        <v>55.76</v>
      </c>
      <c r="AE8676">
        <v>2.2200000000000002</v>
      </c>
      <c r="AF8676" t="s">
        <v>71</v>
      </c>
      <c r="AG8676">
        <v>5.62</v>
      </c>
      <c r="AH8676" t="s">
        <v>71</v>
      </c>
      <c r="AS8676">
        <v>0.74</v>
      </c>
      <c r="AT8676" t="s">
        <v>71</v>
      </c>
    </row>
    <row r="8677" spans="1:46" x14ac:dyDescent="0.2">
      <c r="A8677" t="s">
        <v>159</v>
      </c>
      <c r="B8677" t="s">
        <v>160</v>
      </c>
      <c r="C8677">
        <f>-69.98465451 / 41.82962902</f>
        <v>-1.6730880992642378</v>
      </c>
      <c r="D8677" t="s">
        <v>161</v>
      </c>
      <c r="E8677" t="s">
        <v>70</v>
      </c>
      <c r="F8677" s="1">
        <v>38229</v>
      </c>
      <c r="G8677">
        <v>3</v>
      </c>
      <c r="O8677">
        <v>5.25</v>
      </c>
      <c r="P8677" t="s">
        <v>71</v>
      </c>
      <c r="Q8677">
        <v>24.7</v>
      </c>
      <c r="R8677" t="s">
        <v>71</v>
      </c>
    </row>
    <row r="8678" spans="1:46" x14ac:dyDescent="0.2">
      <c r="A8678" t="s">
        <v>159</v>
      </c>
      <c r="B8678" t="s">
        <v>160</v>
      </c>
      <c r="C8678">
        <f>-69.98465451 / 41.82962902</f>
        <v>-1.6730880992642378</v>
      </c>
      <c r="D8678" t="s">
        <v>161</v>
      </c>
      <c r="E8678" t="s">
        <v>70</v>
      </c>
      <c r="F8678" s="1">
        <v>38609</v>
      </c>
      <c r="G8678">
        <v>0.5</v>
      </c>
      <c r="I8678">
        <v>2.95</v>
      </c>
      <c r="J8678" t="s">
        <v>71</v>
      </c>
      <c r="K8678">
        <v>6.7</v>
      </c>
      <c r="L8678" t="s">
        <v>71</v>
      </c>
      <c r="M8678">
        <v>2.95</v>
      </c>
      <c r="N8678" t="s">
        <v>71</v>
      </c>
      <c r="O8678">
        <v>6.6</v>
      </c>
      <c r="P8678" t="s">
        <v>71</v>
      </c>
      <c r="Q8678">
        <v>24.2</v>
      </c>
      <c r="R8678" t="s">
        <v>71</v>
      </c>
      <c r="S8678">
        <v>0.5</v>
      </c>
      <c r="T8678" t="s">
        <v>71</v>
      </c>
      <c r="U8678">
        <v>15.49</v>
      </c>
      <c r="V8678" t="s">
        <v>71</v>
      </c>
      <c r="W8678">
        <v>26.22</v>
      </c>
      <c r="X8678" t="s">
        <v>71</v>
      </c>
      <c r="Y8678">
        <v>43.66</v>
      </c>
      <c r="AA8678">
        <v>49.26</v>
      </c>
      <c r="AC8678">
        <v>44.41</v>
      </c>
      <c r="AE8678">
        <v>3.23</v>
      </c>
      <c r="AF8678" t="s">
        <v>71</v>
      </c>
      <c r="AG8678">
        <v>5.97</v>
      </c>
      <c r="AH8678" t="s">
        <v>71</v>
      </c>
      <c r="AS8678">
        <v>0.75</v>
      </c>
      <c r="AT8678" t="s">
        <v>71</v>
      </c>
    </row>
    <row r="8679" spans="1:46" x14ac:dyDescent="0.2">
      <c r="A8679" t="s">
        <v>159</v>
      </c>
      <c r="B8679" t="s">
        <v>160</v>
      </c>
      <c r="C8679">
        <f>-69.98465451 / 41.82962902</f>
        <v>-1.6730880992642378</v>
      </c>
      <c r="D8679" t="s">
        <v>161</v>
      </c>
      <c r="E8679" t="s">
        <v>70</v>
      </c>
      <c r="F8679" s="1">
        <v>38609</v>
      </c>
      <c r="G8679">
        <v>1</v>
      </c>
      <c r="O8679">
        <v>6.6</v>
      </c>
      <c r="P8679" t="s">
        <v>71</v>
      </c>
      <c r="Q8679">
        <v>24.1</v>
      </c>
      <c r="R8679" t="s">
        <v>71</v>
      </c>
    </row>
    <row r="8680" spans="1:46" x14ac:dyDescent="0.2">
      <c r="A8680" t="s">
        <v>159</v>
      </c>
      <c r="B8680" t="s">
        <v>160</v>
      </c>
      <c r="C8680">
        <f>-69.98465451 / 41.82962902</f>
        <v>-1.6730880992642378</v>
      </c>
      <c r="D8680" t="s">
        <v>161</v>
      </c>
      <c r="E8680" t="s">
        <v>70</v>
      </c>
      <c r="F8680" s="1">
        <v>38609</v>
      </c>
      <c r="G8680">
        <v>1.5</v>
      </c>
      <c r="O8680">
        <v>6.6</v>
      </c>
      <c r="P8680" t="s">
        <v>71</v>
      </c>
      <c r="Q8680">
        <v>23.7</v>
      </c>
      <c r="R8680" t="s">
        <v>71</v>
      </c>
    </row>
    <row r="8681" spans="1:46" x14ac:dyDescent="0.2">
      <c r="A8681" t="s">
        <v>159</v>
      </c>
      <c r="B8681" t="s">
        <v>160</v>
      </c>
      <c r="C8681">
        <f>-69.98465451 / 41.82962902</f>
        <v>-1.6730880992642378</v>
      </c>
      <c r="D8681" t="s">
        <v>161</v>
      </c>
      <c r="E8681" t="s">
        <v>70</v>
      </c>
      <c r="F8681" s="1">
        <v>38609</v>
      </c>
      <c r="G8681">
        <v>2</v>
      </c>
      <c r="K8681">
        <v>13.64</v>
      </c>
      <c r="L8681" t="s">
        <v>71</v>
      </c>
      <c r="O8681">
        <v>7.2</v>
      </c>
      <c r="P8681" t="s">
        <v>71</v>
      </c>
      <c r="Q8681">
        <v>23.4</v>
      </c>
      <c r="R8681" t="s">
        <v>71</v>
      </c>
      <c r="S8681">
        <v>0.8</v>
      </c>
      <c r="T8681" t="s">
        <v>71</v>
      </c>
      <c r="W8681">
        <v>32.020000000000003</v>
      </c>
      <c r="X8681" t="s">
        <v>71</v>
      </c>
      <c r="AE8681">
        <v>3.03</v>
      </c>
      <c r="AF8681" t="s">
        <v>71</v>
      </c>
      <c r="AG8681">
        <v>5.88</v>
      </c>
      <c r="AH8681" t="s">
        <v>71</v>
      </c>
      <c r="AS8681">
        <v>0.12</v>
      </c>
      <c r="AT8681" t="s">
        <v>71</v>
      </c>
    </row>
    <row r="8682" spans="1:46" x14ac:dyDescent="0.2">
      <c r="A8682" t="s">
        <v>159</v>
      </c>
      <c r="B8682" t="s">
        <v>160</v>
      </c>
      <c r="C8682">
        <f>-69.98465451 / 41.82962902</f>
        <v>-1.6730880992642378</v>
      </c>
      <c r="D8682" t="s">
        <v>161</v>
      </c>
      <c r="E8682" t="s">
        <v>70</v>
      </c>
      <c r="F8682" s="1">
        <v>38609</v>
      </c>
      <c r="G8682">
        <v>2.5</v>
      </c>
      <c r="O8682">
        <v>6.2</v>
      </c>
      <c r="P8682" t="s">
        <v>71</v>
      </c>
      <c r="Q8682">
        <v>23</v>
      </c>
      <c r="R8682" t="s">
        <v>71</v>
      </c>
    </row>
    <row r="8683" spans="1:46" x14ac:dyDescent="0.2">
      <c r="A8683" t="s">
        <v>159</v>
      </c>
      <c r="B8683" t="s">
        <v>160</v>
      </c>
      <c r="C8683">
        <f>-69.98465451 / 41.82962902</f>
        <v>-1.6730880992642378</v>
      </c>
      <c r="D8683" t="s">
        <v>161</v>
      </c>
      <c r="E8683" t="s">
        <v>70</v>
      </c>
      <c r="F8683" s="1">
        <v>38959</v>
      </c>
      <c r="G8683">
        <v>0.5</v>
      </c>
      <c r="I8683">
        <v>3.45</v>
      </c>
      <c r="J8683" t="s">
        <v>71</v>
      </c>
      <c r="K8683">
        <v>7.02</v>
      </c>
      <c r="L8683" t="s">
        <v>71</v>
      </c>
      <c r="M8683">
        <v>2.44</v>
      </c>
      <c r="N8683" t="s">
        <v>71</v>
      </c>
      <c r="O8683">
        <v>4.9000000000000004</v>
      </c>
      <c r="P8683" t="s">
        <v>71</v>
      </c>
      <c r="Q8683">
        <v>21.7</v>
      </c>
      <c r="R8683" t="s">
        <v>71</v>
      </c>
      <c r="S8683">
        <v>0.87</v>
      </c>
      <c r="T8683" t="s">
        <v>71</v>
      </c>
      <c r="U8683">
        <v>27.07</v>
      </c>
      <c r="V8683" t="s">
        <v>71</v>
      </c>
      <c r="W8683">
        <v>36.94</v>
      </c>
      <c r="X8683" t="s">
        <v>71</v>
      </c>
      <c r="Y8683">
        <v>51.71</v>
      </c>
      <c r="AA8683">
        <v>49.72</v>
      </c>
      <c r="AC8683">
        <v>47.15</v>
      </c>
      <c r="AE8683">
        <v>4.04</v>
      </c>
      <c r="AF8683" t="s">
        <v>71</v>
      </c>
      <c r="AG8683">
        <v>5.84</v>
      </c>
      <c r="AH8683" t="s">
        <v>71</v>
      </c>
      <c r="AS8683">
        <v>4.28</v>
      </c>
      <c r="AT8683" t="s">
        <v>71</v>
      </c>
    </row>
    <row r="8684" spans="1:46" x14ac:dyDescent="0.2">
      <c r="A8684" t="s">
        <v>159</v>
      </c>
      <c r="B8684" t="s">
        <v>160</v>
      </c>
      <c r="C8684">
        <f>-69.98465451 / 41.82962902</f>
        <v>-1.6730880992642378</v>
      </c>
      <c r="D8684" t="s">
        <v>161</v>
      </c>
      <c r="E8684" t="s">
        <v>70</v>
      </c>
      <c r="F8684" s="1">
        <v>38959</v>
      </c>
      <c r="G8684">
        <v>1</v>
      </c>
      <c r="O8684">
        <v>4.7</v>
      </c>
      <c r="P8684" t="s">
        <v>71</v>
      </c>
      <c r="Q8684">
        <v>21.6</v>
      </c>
      <c r="R8684" t="s">
        <v>71</v>
      </c>
    </row>
    <row r="8685" spans="1:46" x14ac:dyDescent="0.2">
      <c r="A8685" t="s">
        <v>159</v>
      </c>
      <c r="B8685" t="s">
        <v>160</v>
      </c>
      <c r="C8685">
        <f>-69.98465451 / 41.82962902</f>
        <v>-1.6730880992642378</v>
      </c>
      <c r="D8685" t="s">
        <v>161</v>
      </c>
      <c r="E8685" t="s">
        <v>70</v>
      </c>
      <c r="F8685" s="1">
        <v>38959</v>
      </c>
      <c r="G8685">
        <v>2</v>
      </c>
      <c r="O8685">
        <v>4.5</v>
      </c>
      <c r="P8685" t="s">
        <v>71</v>
      </c>
      <c r="Q8685">
        <v>21.5</v>
      </c>
      <c r="R8685" t="s">
        <v>71</v>
      </c>
    </row>
    <row r="8686" spans="1:46" x14ac:dyDescent="0.2">
      <c r="A8686" t="s">
        <v>159</v>
      </c>
      <c r="B8686" t="s">
        <v>160</v>
      </c>
      <c r="C8686">
        <f>-69.98465451 / 41.82962902</f>
        <v>-1.6730880992642378</v>
      </c>
      <c r="D8686" t="s">
        <v>161</v>
      </c>
      <c r="E8686" t="s">
        <v>70</v>
      </c>
      <c r="F8686" s="1">
        <v>38959</v>
      </c>
      <c r="G8686">
        <v>2.2999999999999998</v>
      </c>
      <c r="K8686">
        <v>6.59</v>
      </c>
      <c r="L8686" t="s">
        <v>71</v>
      </c>
      <c r="O8686">
        <v>4.5</v>
      </c>
      <c r="P8686" t="s">
        <v>71</v>
      </c>
      <c r="Q8686">
        <v>21.5</v>
      </c>
      <c r="R8686" t="s">
        <v>71</v>
      </c>
      <c r="S8686">
        <v>0.81</v>
      </c>
      <c r="T8686" t="s">
        <v>71</v>
      </c>
      <c r="U8686">
        <v>25.09</v>
      </c>
      <c r="V8686" t="s">
        <v>71</v>
      </c>
      <c r="W8686">
        <v>37.86</v>
      </c>
      <c r="X8686" t="s">
        <v>71</v>
      </c>
      <c r="Y8686">
        <v>50.62</v>
      </c>
      <c r="AA8686">
        <v>49.1</v>
      </c>
      <c r="AE8686">
        <v>4.04</v>
      </c>
      <c r="AF8686" t="s">
        <v>71</v>
      </c>
      <c r="AG8686">
        <v>5.75</v>
      </c>
      <c r="AH8686" t="s">
        <v>71</v>
      </c>
      <c r="AS8686">
        <v>6.28</v>
      </c>
      <c r="AT8686" t="s">
        <v>71</v>
      </c>
    </row>
    <row r="8687" spans="1:46" x14ac:dyDescent="0.2">
      <c r="A8687" t="s">
        <v>159</v>
      </c>
      <c r="B8687" t="s">
        <v>160</v>
      </c>
      <c r="C8687">
        <f>-69.98465451 / 41.82962902</f>
        <v>-1.6730880992642378</v>
      </c>
      <c r="D8687" t="s">
        <v>161</v>
      </c>
      <c r="E8687" t="s">
        <v>70</v>
      </c>
      <c r="F8687" s="1">
        <v>39322</v>
      </c>
      <c r="G8687">
        <v>0.5</v>
      </c>
      <c r="I8687">
        <v>3.15</v>
      </c>
      <c r="J8687" t="s">
        <v>71</v>
      </c>
      <c r="K8687">
        <v>4.29</v>
      </c>
      <c r="L8687" t="s">
        <v>71</v>
      </c>
      <c r="M8687">
        <v>2.65</v>
      </c>
      <c r="N8687" t="s">
        <v>71</v>
      </c>
      <c r="O8687">
        <v>8.6</v>
      </c>
      <c r="P8687" t="s">
        <v>71</v>
      </c>
      <c r="Q8687">
        <v>26.1</v>
      </c>
      <c r="R8687" t="s">
        <v>71</v>
      </c>
      <c r="S8687">
        <v>0.46</v>
      </c>
      <c r="T8687" t="s">
        <v>71</v>
      </c>
      <c r="U8687">
        <v>14.28</v>
      </c>
      <c r="V8687" t="s">
        <v>71</v>
      </c>
      <c r="W8687">
        <v>33</v>
      </c>
      <c r="X8687" t="s">
        <v>71</v>
      </c>
      <c r="Y8687">
        <v>42.49</v>
      </c>
      <c r="AA8687">
        <v>44.89</v>
      </c>
      <c r="AC8687">
        <v>45.96</v>
      </c>
      <c r="AE8687">
        <v>1.4</v>
      </c>
      <c r="AF8687" t="s">
        <v>71</v>
      </c>
      <c r="AG8687">
        <v>5.85</v>
      </c>
      <c r="AH8687" t="s">
        <v>71</v>
      </c>
      <c r="AS8687">
        <v>0.43</v>
      </c>
      <c r="AT8687" t="s">
        <v>71</v>
      </c>
    </row>
    <row r="8688" spans="1:46" x14ac:dyDescent="0.2">
      <c r="A8688" t="s">
        <v>159</v>
      </c>
      <c r="B8688" t="s">
        <v>160</v>
      </c>
      <c r="C8688">
        <f>-69.98465451 / 41.82962902</f>
        <v>-1.6730880992642378</v>
      </c>
      <c r="D8688" t="s">
        <v>161</v>
      </c>
      <c r="E8688" t="s">
        <v>70</v>
      </c>
      <c r="F8688" s="1">
        <v>39322</v>
      </c>
      <c r="G8688">
        <v>1</v>
      </c>
      <c r="O8688">
        <v>8.4</v>
      </c>
      <c r="P8688" t="s">
        <v>71</v>
      </c>
      <c r="Q8688">
        <v>25.7</v>
      </c>
      <c r="R8688" t="s">
        <v>71</v>
      </c>
    </row>
    <row r="8689" spans="1:46" x14ac:dyDescent="0.2">
      <c r="A8689" t="s">
        <v>159</v>
      </c>
      <c r="B8689" t="s">
        <v>160</v>
      </c>
      <c r="C8689">
        <f>-69.98465451 / 41.82962902</f>
        <v>-1.6730880992642378</v>
      </c>
      <c r="D8689" t="s">
        <v>161</v>
      </c>
      <c r="E8689" t="s">
        <v>70</v>
      </c>
      <c r="F8689" s="1">
        <v>39322</v>
      </c>
      <c r="G8689">
        <v>2</v>
      </c>
      <c r="O8689">
        <v>8.3000000000000007</v>
      </c>
      <c r="P8689" t="s">
        <v>71</v>
      </c>
      <c r="Q8689">
        <v>25</v>
      </c>
      <c r="R8689" t="s">
        <v>71</v>
      </c>
    </row>
    <row r="8690" spans="1:46" x14ac:dyDescent="0.2">
      <c r="A8690" t="s">
        <v>159</v>
      </c>
      <c r="B8690" t="s">
        <v>160</v>
      </c>
      <c r="C8690">
        <f>-69.98465451 / 41.82962902</f>
        <v>-1.6730880992642378</v>
      </c>
      <c r="D8690" t="s">
        <v>161</v>
      </c>
      <c r="E8690" t="s">
        <v>70</v>
      </c>
      <c r="F8690" s="1">
        <v>39322</v>
      </c>
      <c r="G8690">
        <v>2.5</v>
      </c>
      <c r="K8690">
        <v>15.72</v>
      </c>
      <c r="L8690" t="s">
        <v>71</v>
      </c>
      <c r="S8690">
        <v>0.94</v>
      </c>
      <c r="T8690" t="s">
        <v>71</v>
      </c>
      <c r="U8690">
        <v>29.16</v>
      </c>
      <c r="V8690" t="s">
        <v>71</v>
      </c>
      <c r="W8690">
        <v>36.020000000000003</v>
      </c>
      <c r="X8690" t="s">
        <v>71</v>
      </c>
      <c r="Y8690">
        <v>52.79</v>
      </c>
      <c r="AA8690">
        <v>57.63</v>
      </c>
      <c r="AE8690">
        <v>1.3</v>
      </c>
      <c r="AF8690" t="s">
        <v>71</v>
      </c>
      <c r="AG8690">
        <v>5.8</v>
      </c>
      <c r="AH8690" t="s">
        <v>71</v>
      </c>
      <c r="AS8690">
        <v>0.46</v>
      </c>
      <c r="AT8690" t="s">
        <v>71</v>
      </c>
    </row>
    <row r="8691" spans="1:46" x14ac:dyDescent="0.2">
      <c r="A8691" t="s">
        <v>159</v>
      </c>
      <c r="B8691" t="s">
        <v>160</v>
      </c>
      <c r="C8691">
        <f>-69.98465451 / 41.82962902</f>
        <v>-1.6730880992642378</v>
      </c>
      <c r="D8691" t="s">
        <v>161</v>
      </c>
      <c r="E8691" t="s">
        <v>70</v>
      </c>
      <c r="F8691" s="1">
        <v>39322</v>
      </c>
      <c r="G8691">
        <v>3</v>
      </c>
      <c r="O8691">
        <v>6.6</v>
      </c>
      <c r="P8691" t="s">
        <v>71</v>
      </c>
      <c r="Q8691">
        <v>23.5</v>
      </c>
      <c r="R8691" t="s">
        <v>71</v>
      </c>
    </row>
    <row r="8692" spans="1:46" x14ac:dyDescent="0.2">
      <c r="A8692" t="s">
        <v>159</v>
      </c>
      <c r="B8692" t="s">
        <v>160</v>
      </c>
      <c r="C8692">
        <f>-69.98465451 / 41.82962902</f>
        <v>-1.6730880992642378</v>
      </c>
      <c r="D8692" t="s">
        <v>161</v>
      </c>
      <c r="E8692" t="s">
        <v>70</v>
      </c>
      <c r="F8692" s="1">
        <v>39686</v>
      </c>
      <c r="G8692">
        <v>0.5</v>
      </c>
      <c r="I8692">
        <v>3.1</v>
      </c>
      <c r="J8692" t="s">
        <v>71</v>
      </c>
      <c r="K8692">
        <v>5.12</v>
      </c>
      <c r="L8692" t="s">
        <v>71</v>
      </c>
      <c r="M8692">
        <v>2.4</v>
      </c>
      <c r="N8692" t="s">
        <v>71</v>
      </c>
      <c r="O8692">
        <v>6.85</v>
      </c>
      <c r="P8692" t="s">
        <v>71</v>
      </c>
      <c r="Q8692">
        <v>24.6</v>
      </c>
      <c r="R8692" t="s">
        <v>71</v>
      </c>
      <c r="S8692">
        <v>0.45</v>
      </c>
      <c r="T8692" t="s">
        <v>71</v>
      </c>
      <c r="U8692">
        <v>13.94</v>
      </c>
      <c r="V8692" t="s">
        <v>71</v>
      </c>
      <c r="W8692">
        <v>21.72</v>
      </c>
      <c r="X8692" t="s">
        <v>71</v>
      </c>
      <c r="Y8692">
        <v>42.14</v>
      </c>
      <c r="AA8692">
        <v>46.62</v>
      </c>
      <c r="AC8692">
        <v>47.38</v>
      </c>
      <c r="AE8692">
        <v>1.9</v>
      </c>
      <c r="AF8692" t="s">
        <v>71</v>
      </c>
      <c r="AG8692">
        <v>5.93</v>
      </c>
      <c r="AH8692" t="s">
        <v>71</v>
      </c>
      <c r="AS8692">
        <v>1.37</v>
      </c>
      <c r="AT8692" t="s">
        <v>71</v>
      </c>
    </row>
    <row r="8693" spans="1:46" x14ac:dyDescent="0.2">
      <c r="A8693" t="s">
        <v>159</v>
      </c>
      <c r="B8693" t="s">
        <v>160</v>
      </c>
      <c r="C8693">
        <f>-69.98465451 / 41.82962902</f>
        <v>-1.6730880992642378</v>
      </c>
      <c r="D8693" t="s">
        <v>161</v>
      </c>
      <c r="E8693" t="s">
        <v>70</v>
      </c>
      <c r="F8693" s="1">
        <v>39686</v>
      </c>
      <c r="G8693">
        <v>1</v>
      </c>
      <c r="O8693">
        <v>5.9</v>
      </c>
      <c r="P8693" t="s">
        <v>71</v>
      </c>
      <c r="Q8693">
        <v>24.5</v>
      </c>
      <c r="R8693" t="s">
        <v>71</v>
      </c>
    </row>
    <row r="8694" spans="1:46" x14ac:dyDescent="0.2">
      <c r="A8694" t="s">
        <v>159</v>
      </c>
      <c r="B8694" t="s">
        <v>160</v>
      </c>
      <c r="C8694">
        <f>-69.98465451 / 41.82962902</f>
        <v>-1.6730880992642378</v>
      </c>
      <c r="D8694" t="s">
        <v>161</v>
      </c>
      <c r="E8694" t="s">
        <v>70</v>
      </c>
      <c r="F8694" s="1">
        <v>39686</v>
      </c>
      <c r="G8694">
        <v>2</v>
      </c>
      <c r="K8694">
        <v>6.99</v>
      </c>
      <c r="L8694" t="s">
        <v>71</v>
      </c>
      <c r="O8694">
        <v>6.1</v>
      </c>
      <c r="P8694" t="s">
        <v>71</v>
      </c>
      <c r="Q8694">
        <v>24.4</v>
      </c>
      <c r="R8694" t="s">
        <v>71</v>
      </c>
      <c r="S8694">
        <v>0.63</v>
      </c>
      <c r="T8694" t="s">
        <v>71</v>
      </c>
      <c r="W8694">
        <v>25.66</v>
      </c>
      <c r="X8694" t="s">
        <v>71</v>
      </c>
      <c r="AE8694">
        <v>2</v>
      </c>
      <c r="AF8694" t="s">
        <v>71</v>
      </c>
      <c r="AG8694">
        <v>5.85</v>
      </c>
      <c r="AH8694" t="s">
        <v>71</v>
      </c>
      <c r="AS8694">
        <v>1.96</v>
      </c>
      <c r="AT8694" t="s">
        <v>71</v>
      </c>
    </row>
    <row r="8695" spans="1:46" x14ac:dyDescent="0.2">
      <c r="A8695" t="s">
        <v>159</v>
      </c>
      <c r="B8695" t="s">
        <v>160</v>
      </c>
      <c r="C8695">
        <f>-69.98465451 / 41.82962902</f>
        <v>-1.6730880992642378</v>
      </c>
      <c r="D8695" t="s">
        <v>161</v>
      </c>
      <c r="E8695" t="s">
        <v>70</v>
      </c>
      <c r="F8695" s="1">
        <v>39686</v>
      </c>
      <c r="G8695">
        <v>2.5</v>
      </c>
      <c r="O8695">
        <v>6.1</v>
      </c>
      <c r="P8695" t="s">
        <v>71</v>
      </c>
      <c r="Q8695">
        <v>24.3</v>
      </c>
      <c r="R8695" t="s">
        <v>71</v>
      </c>
    </row>
    <row r="8696" spans="1:46" x14ac:dyDescent="0.2">
      <c r="A8696" t="s">
        <v>159</v>
      </c>
      <c r="B8696" t="s">
        <v>160</v>
      </c>
      <c r="C8696">
        <f>-69.98465451 / 41.82962902</f>
        <v>-1.6730880992642378</v>
      </c>
      <c r="D8696" t="s">
        <v>161</v>
      </c>
      <c r="E8696" t="s">
        <v>70</v>
      </c>
      <c r="F8696" s="1">
        <v>40049</v>
      </c>
      <c r="G8696">
        <v>0.5</v>
      </c>
      <c r="I8696">
        <v>3.3</v>
      </c>
      <c r="J8696" t="s">
        <v>71</v>
      </c>
      <c r="K8696">
        <v>2.0299999999999998</v>
      </c>
      <c r="L8696" t="s">
        <v>71</v>
      </c>
      <c r="M8696">
        <v>3.2</v>
      </c>
      <c r="N8696" t="s">
        <v>71</v>
      </c>
      <c r="O8696">
        <v>7</v>
      </c>
      <c r="P8696" t="s">
        <v>71</v>
      </c>
      <c r="Q8696">
        <v>28.1</v>
      </c>
      <c r="R8696" t="s">
        <v>71</v>
      </c>
      <c r="S8696">
        <v>1.5</v>
      </c>
      <c r="T8696" t="s">
        <v>71</v>
      </c>
      <c r="U8696">
        <v>46.39</v>
      </c>
      <c r="V8696" t="s">
        <v>71</v>
      </c>
      <c r="W8696">
        <v>35.43</v>
      </c>
      <c r="X8696" t="s">
        <v>71</v>
      </c>
      <c r="Y8696">
        <v>59.48</v>
      </c>
      <c r="AA8696">
        <v>37.549999999999997</v>
      </c>
      <c r="AC8696">
        <v>43.24</v>
      </c>
      <c r="AE8696">
        <v>2.2999999999999998</v>
      </c>
      <c r="AF8696" t="s">
        <v>71</v>
      </c>
      <c r="AG8696">
        <v>5.95</v>
      </c>
      <c r="AH8696" t="s">
        <v>71</v>
      </c>
      <c r="AS8696">
        <v>0.97</v>
      </c>
      <c r="AT8696" t="s">
        <v>71</v>
      </c>
    </row>
    <row r="8697" spans="1:46" x14ac:dyDescent="0.2">
      <c r="A8697" t="s">
        <v>159</v>
      </c>
      <c r="B8697" t="s">
        <v>160</v>
      </c>
      <c r="C8697">
        <f>-69.98465451 / 41.82962902</f>
        <v>-1.6730880992642378</v>
      </c>
      <c r="D8697" t="s">
        <v>161</v>
      </c>
      <c r="E8697" t="s">
        <v>70</v>
      </c>
      <c r="F8697" s="1">
        <v>40049</v>
      </c>
      <c r="G8697">
        <v>1</v>
      </c>
      <c r="O8697">
        <v>7.25</v>
      </c>
      <c r="P8697" t="s">
        <v>71</v>
      </c>
      <c r="Q8697">
        <v>28</v>
      </c>
      <c r="R8697" t="s">
        <v>71</v>
      </c>
    </row>
    <row r="8698" spans="1:46" x14ac:dyDescent="0.2">
      <c r="A8698" t="s">
        <v>159</v>
      </c>
      <c r="B8698" t="s">
        <v>160</v>
      </c>
      <c r="C8698">
        <f>-69.98465451 / 41.82962902</f>
        <v>-1.6730880992642378</v>
      </c>
      <c r="D8698" t="s">
        <v>161</v>
      </c>
      <c r="E8698" t="s">
        <v>70</v>
      </c>
      <c r="F8698" s="1">
        <v>40049</v>
      </c>
      <c r="G8698">
        <v>2</v>
      </c>
      <c r="O8698">
        <v>6.99</v>
      </c>
      <c r="P8698" t="s">
        <v>71</v>
      </c>
      <c r="Q8698">
        <v>27.5</v>
      </c>
      <c r="R8698" t="s">
        <v>71</v>
      </c>
    </row>
    <row r="8699" spans="1:46" x14ac:dyDescent="0.2">
      <c r="A8699" t="s">
        <v>159</v>
      </c>
      <c r="B8699" t="s">
        <v>160</v>
      </c>
      <c r="C8699">
        <f>-69.98465451 / 41.82962902</f>
        <v>-1.6730880992642378</v>
      </c>
      <c r="D8699" t="s">
        <v>161</v>
      </c>
      <c r="E8699" t="s">
        <v>70</v>
      </c>
      <c r="F8699" s="1">
        <v>40049</v>
      </c>
      <c r="G8699">
        <v>2.5</v>
      </c>
      <c r="K8699">
        <v>3.72</v>
      </c>
      <c r="L8699" t="s">
        <v>71</v>
      </c>
      <c r="O8699">
        <v>6.55</v>
      </c>
      <c r="P8699" t="s">
        <v>71</v>
      </c>
      <c r="Q8699">
        <v>27.5</v>
      </c>
      <c r="R8699" t="s">
        <v>71</v>
      </c>
      <c r="S8699">
        <v>1.02</v>
      </c>
      <c r="T8699" t="s">
        <v>71</v>
      </c>
      <c r="U8699">
        <v>31.45</v>
      </c>
      <c r="V8699" t="s">
        <v>71</v>
      </c>
      <c r="W8699">
        <v>30.32</v>
      </c>
      <c r="X8699" t="s">
        <v>71</v>
      </c>
      <c r="Y8699">
        <v>53.88</v>
      </c>
      <c r="AA8699">
        <v>43.48</v>
      </c>
      <c r="AE8699">
        <v>2.4</v>
      </c>
      <c r="AF8699" t="s">
        <v>71</v>
      </c>
      <c r="AG8699">
        <v>5.88</v>
      </c>
      <c r="AH8699" t="s">
        <v>71</v>
      </c>
      <c r="AS8699">
        <v>1.33</v>
      </c>
      <c r="AT8699" t="s">
        <v>71</v>
      </c>
    </row>
    <row r="8700" spans="1:46" x14ac:dyDescent="0.2">
      <c r="A8700" t="s">
        <v>159</v>
      </c>
      <c r="B8700" t="s">
        <v>160</v>
      </c>
      <c r="C8700">
        <f>-69.98465451 / 41.82962902</f>
        <v>-1.6730880992642378</v>
      </c>
      <c r="D8700" t="s">
        <v>161</v>
      </c>
      <c r="E8700" t="s">
        <v>70</v>
      </c>
      <c r="F8700" s="1">
        <v>40416</v>
      </c>
      <c r="G8700">
        <v>0.5</v>
      </c>
      <c r="I8700">
        <v>3.1</v>
      </c>
      <c r="J8700" t="s">
        <v>71</v>
      </c>
      <c r="K8700">
        <v>16.14</v>
      </c>
      <c r="L8700" t="s">
        <v>71</v>
      </c>
      <c r="M8700">
        <v>2.15</v>
      </c>
      <c r="N8700" t="s">
        <v>71</v>
      </c>
      <c r="O8700">
        <v>7.5</v>
      </c>
      <c r="P8700" t="s">
        <v>71</v>
      </c>
      <c r="Q8700">
        <v>21</v>
      </c>
      <c r="R8700" t="s">
        <v>71</v>
      </c>
      <c r="S8700">
        <v>0.25</v>
      </c>
      <c r="T8700" t="s">
        <v>71</v>
      </c>
      <c r="U8700">
        <v>7.83</v>
      </c>
      <c r="V8700" t="s">
        <v>71</v>
      </c>
      <c r="W8700">
        <v>36.549999999999997</v>
      </c>
      <c r="X8700" t="s">
        <v>71</v>
      </c>
      <c r="Y8700">
        <v>33.83</v>
      </c>
      <c r="AA8700">
        <v>57.89</v>
      </c>
      <c r="AC8700">
        <v>48.97</v>
      </c>
      <c r="AE8700">
        <v>2.6</v>
      </c>
      <c r="AF8700" t="s">
        <v>71</v>
      </c>
      <c r="AG8700">
        <v>6.13</v>
      </c>
      <c r="AH8700" t="s">
        <v>71</v>
      </c>
    </row>
    <row r="8701" spans="1:46" x14ac:dyDescent="0.2">
      <c r="A8701" t="s">
        <v>159</v>
      </c>
      <c r="B8701" t="s">
        <v>160</v>
      </c>
      <c r="C8701">
        <f>-69.98465451 / 41.82962902</f>
        <v>-1.6730880992642378</v>
      </c>
      <c r="D8701" t="s">
        <v>161</v>
      </c>
      <c r="E8701" t="s">
        <v>70</v>
      </c>
      <c r="F8701" s="1">
        <v>40416</v>
      </c>
      <c r="G8701">
        <v>1</v>
      </c>
      <c r="O8701">
        <v>7.5</v>
      </c>
      <c r="P8701" t="s">
        <v>71</v>
      </c>
      <c r="Q8701">
        <v>21</v>
      </c>
      <c r="R8701" t="s">
        <v>71</v>
      </c>
    </row>
    <row r="8702" spans="1:46" x14ac:dyDescent="0.2">
      <c r="A8702" t="s">
        <v>159</v>
      </c>
      <c r="B8702" t="s">
        <v>160</v>
      </c>
      <c r="C8702">
        <f>-69.98465451 / 41.82962902</f>
        <v>-1.6730880992642378</v>
      </c>
      <c r="D8702" t="s">
        <v>161</v>
      </c>
      <c r="E8702" t="s">
        <v>70</v>
      </c>
      <c r="F8702" s="1">
        <v>40416</v>
      </c>
      <c r="G8702">
        <v>1.5</v>
      </c>
      <c r="O8702">
        <v>7.4</v>
      </c>
      <c r="P8702" t="s">
        <v>71</v>
      </c>
      <c r="Q8702">
        <v>20.9</v>
      </c>
      <c r="R8702" t="s">
        <v>71</v>
      </c>
    </row>
    <row r="8703" spans="1:46" x14ac:dyDescent="0.2">
      <c r="A8703" t="s">
        <v>159</v>
      </c>
      <c r="B8703" t="s">
        <v>160</v>
      </c>
      <c r="C8703">
        <f>-69.98465451 / 41.82962902</f>
        <v>-1.6730880992642378</v>
      </c>
      <c r="D8703" t="s">
        <v>161</v>
      </c>
      <c r="E8703" t="s">
        <v>70</v>
      </c>
      <c r="F8703" s="1">
        <v>40416</v>
      </c>
      <c r="G8703">
        <v>2</v>
      </c>
      <c r="K8703">
        <v>25.84</v>
      </c>
      <c r="L8703" t="s">
        <v>71</v>
      </c>
      <c r="S8703">
        <v>0.18</v>
      </c>
      <c r="T8703" t="s">
        <v>71</v>
      </c>
      <c r="U8703">
        <v>5.59</v>
      </c>
      <c r="V8703" t="s">
        <v>71</v>
      </c>
      <c r="W8703">
        <v>36.11</v>
      </c>
      <c r="X8703" t="s">
        <v>71</v>
      </c>
      <c r="Y8703">
        <v>28.97</v>
      </c>
      <c r="AA8703">
        <v>62.5</v>
      </c>
      <c r="AE8703">
        <v>2.6</v>
      </c>
      <c r="AF8703" t="s">
        <v>71</v>
      </c>
      <c r="AG8703">
        <v>6.09</v>
      </c>
      <c r="AH8703" t="s">
        <v>71</v>
      </c>
      <c r="AS8703">
        <v>0.79</v>
      </c>
      <c r="AT8703" t="s">
        <v>71</v>
      </c>
    </row>
    <row r="8704" spans="1:46" x14ac:dyDescent="0.2">
      <c r="A8704" t="s">
        <v>159</v>
      </c>
      <c r="B8704" t="s">
        <v>160</v>
      </c>
      <c r="C8704">
        <f>-69.98465451 / 41.82962902</f>
        <v>-1.6730880992642378</v>
      </c>
      <c r="D8704" t="s">
        <v>161</v>
      </c>
      <c r="E8704" t="s">
        <v>70</v>
      </c>
      <c r="F8704" s="1">
        <v>40780</v>
      </c>
      <c r="G8704">
        <v>0.5</v>
      </c>
      <c r="I8704">
        <v>2.9</v>
      </c>
      <c r="J8704" t="s">
        <v>71</v>
      </c>
      <c r="K8704">
        <v>1.43</v>
      </c>
      <c r="L8704" t="s">
        <v>71</v>
      </c>
      <c r="M8704">
        <v>2.9</v>
      </c>
      <c r="N8704" t="s">
        <v>71</v>
      </c>
      <c r="O8704">
        <v>6.9</v>
      </c>
      <c r="P8704" t="s">
        <v>71</v>
      </c>
      <c r="Q8704">
        <v>25.3</v>
      </c>
      <c r="R8704" t="s">
        <v>71</v>
      </c>
      <c r="S8704">
        <v>0.78</v>
      </c>
      <c r="T8704" t="s">
        <v>71</v>
      </c>
      <c r="U8704">
        <v>24.16</v>
      </c>
      <c r="V8704" t="s">
        <v>71</v>
      </c>
      <c r="W8704">
        <v>33.700000000000003</v>
      </c>
      <c r="X8704" t="s">
        <v>71</v>
      </c>
      <c r="Y8704">
        <v>50.07</v>
      </c>
      <c r="AA8704">
        <v>34.11</v>
      </c>
      <c r="AC8704">
        <v>44.66</v>
      </c>
      <c r="AE8704">
        <v>2.4</v>
      </c>
      <c r="AF8704" t="s">
        <v>71</v>
      </c>
      <c r="AG8704">
        <v>5.86</v>
      </c>
      <c r="AH8704" t="s">
        <v>71</v>
      </c>
      <c r="AS8704">
        <v>1.78</v>
      </c>
      <c r="AT8704" t="s">
        <v>71</v>
      </c>
    </row>
    <row r="8705" spans="1:46" x14ac:dyDescent="0.2">
      <c r="A8705" t="s">
        <v>159</v>
      </c>
      <c r="B8705" t="s">
        <v>160</v>
      </c>
      <c r="C8705">
        <f>-69.98465451 / 41.82962902</f>
        <v>-1.6730880992642378</v>
      </c>
      <c r="D8705" t="s">
        <v>161</v>
      </c>
      <c r="E8705" t="s">
        <v>70</v>
      </c>
      <c r="F8705" s="1">
        <v>40780</v>
      </c>
      <c r="G8705">
        <v>1</v>
      </c>
      <c r="K8705">
        <v>1.78</v>
      </c>
      <c r="L8705" t="s">
        <v>71</v>
      </c>
      <c r="O8705">
        <v>7</v>
      </c>
      <c r="P8705" t="s">
        <v>71</v>
      </c>
      <c r="Q8705">
        <v>25.2</v>
      </c>
      <c r="R8705" t="s">
        <v>71</v>
      </c>
      <c r="S8705">
        <v>0.19</v>
      </c>
      <c r="T8705" t="s">
        <v>71</v>
      </c>
      <c r="U8705">
        <v>5.88</v>
      </c>
      <c r="V8705" t="s">
        <v>71</v>
      </c>
      <c r="W8705">
        <v>35.950000000000003</v>
      </c>
      <c r="X8705" t="s">
        <v>71</v>
      </c>
      <c r="Y8705">
        <v>29.7</v>
      </c>
      <c r="AA8705">
        <v>36.26</v>
      </c>
      <c r="AE8705">
        <v>2.5</v>
      </c>
      <c r="AF8705" t="s">
        <v>71</v>
      </c>
      <c r="AG8705">
        <v>6.01</v>
      </c>
      <c r="AH8705" t="s">
        <v>71</v>
      </c>
      <c r="AS8705">
        <v>2.0299999999999998</v>
      </c>
      <c r="AT8705" t="s">
        <v>71</v>
      </c>
    </row>
    <row r="8706" spans="1:46" x14ac:dyDescent="0.2">
      <c r="A8706" t="s">
        <v>159</v>
      </c>
      <c r="B8706" t="s">
        <v>160</v>
      </c>
      <c r="C8706">
        <f>-69.98465451 / 41.82962902</f>
        <v>-1.6730880992642378</v>
      </c>
      <c r="D8706" t="s">
        <v>161</v>
      </c>
      <c r="E8706" t="s">
        <v>70</v>
      </c>
      <c r="F8706" s="1">
        <v>40780</v>
      </c>
      <c r="G8706">
        <v>2</v>
      </c>
      <c r="O8706">
        <v>6.9</v>
      </c>
      <c r="P8706" t="s">
        <v>71</v>
      </c>
      <c r="Q8706">
        <v>25.2</v>
      </c>
      <c r="R8706" t="s">
        <v>71</v>
      </c>
    </row>
    <row r="8707" spans="1:46" x14ac:dyDescent="0.2">
      <c r="A8707" t="s">
        <v>159</v>
      </c>
      <c r="B8707" t="s">
        <v>160</v>
      </c>
      <c r="C8707">
        <f>-69.98465451 / 41.82962902</f>
        <v>-1.6730880992642378</v>
      </c>
      <c r="D8707" t="s">
        <v>161</v>
      </c>
      <c r="E8707" t="s">
        <v>70</v>
      </c>
      <c r="F8707" s="1">
        <v>41150</v>
      </c>
      <c r="G8707">
        <v>0.5</v>
      </c>
      <c r="I8707">
        <v>3.3</v>
      </c>
      <c r="J8707" t="s">
        <v>71</v>
      </c>
      <c r="K8707">
        <v>5.97</v>
      </c>
      <c r="L8707" t="s">
        <v>71</v>
      </c>
      <c r="M8707">
        <v>2.15</v>
      </c>
      <c r="N8707" t="s">
        <v>71</v>
      </c>
      <c r="O8707">
        <v>7</v>
      </c>
      <c r="P8707" t="s">
        <v>71</v>
      </c>
      <c r="Q8707">
        <v>26.5</v>
      </c>
      <c r="R8707" t="s">
        <v>71</v>
      </c>
      <c r="S8707">
        <v>0.95</v>
      </c>
      <c r="T8707" t="s">
        <v>71</v>
      </c>
      <c r="U8707">
        <v>29.43</v>
      </c>
      <c r="V8707" t="s">
        <v>71</v>
      </c>
      <c r="W8707">
        <v>40.6</v>
      </c>
      <c r="X8707" t="s">
        <v>71</v>
      </c>
      <c r="Y8707">
        <v>52.92</v>
      </c>
      <c r="AA8707">
        <v>48.13</v>
      </c>
      <c r="AC8707">
        <v>48.97</v>
      </c>
      <c r="AE8707">
        <v>4.5</v>
      </c>
      <c r="AF8707" t="s">
        <v>71</v>
      </c>
      <c r="AG8707">
        <v>6.07</v>
      </c>
      <c r="AH8707" t="s">
        <v>71</v>
      </c>
      <c r="AS8707">
        <v>3.57</v>
      </c>
      <c r="AT8707" t="s">
        <v>71</v>
      </c>
    </row>
    <row r="8708" spans="1:46" x14ac:dyDescent="0.2">
      <c r="A8708" t="s">
        <v>159</v>
      </c>
      <c r="B8708" t="s">
        <v>160</v>
      </c>
      <c r="C8708">
        <f>-69.98465451 / 41.82962902</f>
        <v>-1.6730880992642378</v>
      </c>
      <c r="D8708" t="s">
        <v>161</v>
      </c>
      <c r="E8708" t="s">
        <v>70</v>
      </c>
      <c r="F8708" s="1">
        <v>41150</v>
      </c>
      <c r="G8708">
        <v>1</v>
      </c>
      <c r="O8708">
        <v>7.1</v>
      </c>
      <c r="P8708" t="s">
        <v>71</v>
      </c>
      <c r="Q8708">
        <v>26.5</v>
      </c>
      <c r="R8708" t="s">
        <v>71</v>
      </c>
    </row>
    <row r="8709" spans="1:46" x14ac:dyDescent="0.2">
      <c r="A8709" t="s">
        <v>159</v>
      </c>
      <c r="B8709" t="s">
        <v>160</v>
      </c>
      <c r="C8709">
        <f>-69.98465451 / 41.82962902</f>
        <v>-1.6730880992642378</v>
      </c>
      <c r="D8709" t="s">
        <v>161</v>
      </c>
      <c r="E8709" t="s">
        <v>70</v>
      </c>
      <c r="F8709" s="1">
        <v>41150</v>
      </c>
      <c r="G8709">
        <v>2</v>
      </c>
      <c r="O8709">
        <v>7.2</v>
      </c>
      <c r="P8709" t="s">
        <v>71</v>
      </c>
      <c r="Q8709">
        <v>26.5</v>
      </c>
      <c r="R8709" t="s">
        <v>71</v>
      </c>
    </row>
    <row r="8710" spans="1:46" x14ac:dyDescent="0.2">
      <c r="A8710" t="s">
        <v>159</v>
      </c>
      <c r="B8710" t="s">
        <v>160</v>
      </c>
      <c r="C8710">
        <f>-69.98465451 / 41.82962902</f>
        <v>-1.6730880992642378</v>
      </c>
      <c r="D8710" t="s">
        <v>161</v>
      </c>
      <c r="E8710" t="s">
        <v>70</v>
      </c>
      <c r="F8710" s="1">
        <v>41150</v>
      </c>
      <c r="G8710">
        <v>2.5</v>
      </c>
      <c r="K8710">
        <v>5.67</v>
      </c>
      <c r="L8710" t="s">
        <v>71</v>
      </c>
      <c r="O8710">
        <v>7.1</v>
      </c>
      <c r="P8710" t="s">
        <v>71</v>
      </c>
      <c r="Q8710">
        <v>26.4</v>
      </c>
      <c r="R8710" t="s">
        <v>71</v>
      </c>
      <c r="S8710">
        <v>0.65</v>
      </c>
      <c r="T8710" t="s">
        <v>71</v>
      </c>
      <c r="U8710">
        <v>20.13</v>
      </c>
      <c r="V8710" t="s">
        <v>71</v>
      </c>
      <c r="W8710">
        <v>37.44</v>
      </c>
      <c r="X8710" t="s">
        <v>71</v>
      </c>
      <c r="Y8710">
        <v>47.44</v>
      </c>
      <c r="AA8710">
        <v>47.62</v>
      </c>
      <c r="AE8710">
        <v>3.9</v>
      </c>
      <c r="AF8710" t="s">
        <v>71</v>
      </c>
      <c r="AG8710">
        <v>6.04</v>
      </c>
      <c r="AH8710" t="s">
        <v>71</v>
      </c>
      <c r="AS8710">
        <v>1.84</v>
      </c>
      <c r="AT8710" t="s">
        <v>71</v>
      </c>
    </row>
    <row r="8711" spans="1:46" x14ac:dyDescent="0.2">
      <c r="A8711" t="s">
        <v>159</v>
      </c>
      <c r="B8711" t="s">
        <v>160</v>
      </c>
      <c r="C8711">
        <f>-69.98465451 / 41.82962902</f>
        <v>-1.6730880992642378</v>
      </c>
      <c r="D8711" t="s">
        <v>161</v>
      </c>
      <c r="E8711" t="s">
        <v>70</v>
      </c>
      <c r="F8711" s="1">
        <v>41512</v>
      </c>
      <c r="G8711">
        <v>0.5</v>
      </c>
      <c r="I8711">
        <v>3.15</v>
      </c>
      <c r="J8711" t="s">
        <v>71</v>
      </c>
      <c r="K8711">
        <v>0.94</v>
      </c>
      <c r="L8711" t="s">
        <v>71</v>
      </c>
      <c r="M8711">
        <v>3.1</v>
      </c>
      <c r="N8711" t="s">
        <v>71</v>
      </c>
      <c r="O8711">
        <v>0.5</v>
      </c>
      <c r="P8711" t="s">
        <v>71</v>
      </c>
      <c r="Q8711">
        <v>24.5</v>
      </c>
      <c r="R8711" t="s">
        <v>71</v>
      </c>
      <c r="S8711">
        <v>0.35</v>
      </c>
      <c r="T8711" t="s">
        <v>71</v>
      </c>
      <c r="U8711">
        <v>10.84</v>
      </c>
      <c r="V8711" t="s">
        <v>71</v>
      </c>
      <c r="W8711">
        <v>41.01</v>
      </c>
      <c r="X8711" t="s">
        <v>71</v>
      </c>
      <c r="Y8711">
        <v>38.520000000000003</v>
      </c>
      <c r="AA8711">
        <v>29.99</v>
      </c>
      <c r="AC8711">
        <v>43.7</v>
      </c>
      <c r="AE8711">
        <v>3.6</v>
      </c>
      <c r="AF8711" t="s">
        <v>71</v>
      </c>
      <c r="AG8711">
        <v>6</v>
      </c>
      <c r="AH8711" t="s">
        <v>71</v>
      </c>
      <c r="AS8711">
        <v>0.89</v>
      </c>
      <c r="AT8711" t="s">
        <v>71</v>
      </c>
    </row>
    <row r="8712" spans="1:46" x14ac:dyDescent="0.2">
      <c r="A8712" t="s">
        <v>159</v>
      </c>
      <c r="B8712" t="s">
        <v>160</v>
      </c>
      <c r="C8712">
        <f>-69.98465451 / 41.82962902</f>
        <v>-1.6730880992642378</v>
      </c>
      <c r="D8712" t="s">
        <v>161</v>
      </c>
      <c r="E8712" t="s">
        <v>70</v>
      </c>
      <c r="F8712" s="1">
        <v>41512</v>
      </c>
      <c r="G8712">
        <v>1</v>
      </c>
      <c r="O8712">
        <v>1</v>
      </c>
      <c r="P8712" t="s">
        <v>71</v>
      </c>
      <c r="Q8712">
        <v>24.5</v>
      </c>
      <c r="R8712" t="s">
        <v>71</v>
      </c>
    </row>
    <row r="8713" spans="1:46" x14ac:dyDescent="0.2">
      <c r="A8713" t="s">
        <v>159</v>
      </c>
      <c r="B8713" t="s">
        <v>160</v>
      </c>
      <c r="C8713">
        <f>-69.98465451 / 41.82962902</f>
        <v>-1.6730880992642378</v>
      </c>
      <c r="D8713" t="s">
        <v>161</v>
      </c>
      <c r="E8713" t="s">
        <v>70</v>
      </c>
      <c r="F8713" s="1">
        <v>41512</v>
      </c>
      <c r="G8713">
        <v>2</v>
      </c>
      <c r="K8713">
        <v>1.07</v>
      </c>
      <c r="L8713" t="s">
        <v>71</v>
      </c>
      <c r="O8713">
        <v>2</v>
      </c>
      <c r="P8713" t="s">
        <v>71</v>
      </c>
      <c r="Q8713">
        <v>24.5</v>
      </c>
      <c r="R8713" t="s">
        <v>71</v>
      </c>
      <c r="S8713">
        <v>0.39</v>
      </c>
      <c r="T8713" t="s">
        <v>71</v>
      </c>
      <c r="U8713">
        <v>12.08</v>
      </c>
      <c r="V8713" t="s">
        <v>71</v>
      </c>
      <c r="W8713">
        <v>32.090000000000003</v>
      </c>
      <c r="X8713" t="s">
        <v>71</v>
      </c>
      <c r="Y8713">
        <v>40.08</v>
      </c>
      <c r="AA8713">
        <v>31.26</v>
      </c>
      <c r="AE8713">
        <v>3.5</v>
      </c>
      <c r="AF8713" t="s">
        <v>71</v>
      </c>
      <c r="AG8713">
        <v>5.9</v>
      </c>
      <c r="AH8713" t="s">
        <v>71</v>
      </c>
      <c r="AS8713">
        <v>0.6</v>
      </c>
      <c r="AT8713" t="s">
        <v>71</v>
      </c>
    </row>
    <row r="8714" spans="1:46" x14ac:dyDescent="0.2">
      <c r="A8714" t="s">
        <v>159</v>
      </c>
      <c r="B8714" t="s">
        <v>160</v>
      </c>
      <c r="C8714">
        <f>-69.98465451 / 41.82962902</f>
        <v>-1.6730880992642378</v>
      </c>
      <c r="D8714" t="s">
        <v>161</v>
      </c>
      <c r="E8714" t="s">
        <v>70</v>
      </c>
      <c r="F8714" s="1">
        <v>41512</v>
      </c>
      <c r="G8714">
        <v>2.5</v>
      </c>
      <c r="O8714">
        <v>2.5</v>
      </c>
      <c r="P8714" t="s">
        <v>71</v>
      </c>
      <c r="Q8714">
        <v>24.5</v>
      </c>
      <c r="R8714" t="s">
        <v>71</v>
      </c>
    </row>
    <row r="8715" spans="1:46" x14ac:dyDescent="0.2">
      <c r="A8715" t="s">
        <v>159</v>
      </c>
      <c r="B8715" t="s">
        <v>160</v>
      </c>
      <c r="C8715">
        <f>-69.98465451 / 41.82962902</f>
        <v>-1.6730880992642378</v>
      </c>
      <c r="D8715" t="s">
        <v>161</v>
      </c>
      <c r="E8715" t="s">
        <v>70</v>
      </c>
      <c r="F8715" s="1">
        <v>42992</v>
      </c>
      <c r="G8715">
        <v>0.5</v>
      </c>
      <c r="I8715">
        <v>3.3</v>
      </c>
      <c r="J8715" t="s">
        <v>150</v>
      </c>
      <c r="K8715">
        <v>4.46</v>
      </c>
      <c r="L8715" t="s">
        <v>150</v>
      </c>
      <c r="M8715">
        <v>3.3</v>
      </c>
      <c r="N8715" t="s">
        <v>150</v>
      </c>
      <c r="O8715">
        <v>8.2200000000000006</v>
      </c>
      <c r="P8715" t="s">
        <v>150</v>
      </c>
      <c r="Q8715">
        <v>22.2</v>
      </c>
      <c r="R8715" t="s">
        <v>150</v>
      </c>
      <c r="S8715">
        <v>0.65</v>
      </c>
      <c r="T8715" t="s">
        <v>150</v>
      </c>
      <c r="W8715">
        <v>86.84</v>
      </c>
      <c r="X8715" t="s">
        <v>150</v>
      </c>
      <c r="AE8715">
        <v>4.9000000000000004</v>
      </c>
      <c r="AF8715" t="s">
        <v>150</v>
      </c>
      <c r="AG8715">
        <v>6.25</v>
      </c>
      <c r="AH8715" t="s">
        <v>150</v>
      </c>
      <c r="AS8715">
        <v>2.98</v>
      </c>
      <c r="AT8715" t="s">
        <v>150</v>
      </c>
    </row>
    <row r="8716" spans="1:46" x14ac:dyDescent="0.2">
      <c r="A8716" t="s">
        <v>159</v>
      </c>
      <c r="B8716" t="s">
        <v>160</v>
      </c>
      <c r="C8716">
        <f>-69.98465451 / 41.82962902</f>
        <v>-1.6730880992642378</v>
      </c>
      <c r="D8716" t="s">
        <v>161</v>
      </c>
      <c r="E8716" t="s">
        <v>70</v>
      </c>
      <c r="F8716" s="1">
        <v>42992</v>
      </c>
      <c r="G8716">
        <v>1</v>
      </c>
      <c r="I8716">
        <v>3.3</v>
      </c>
      <c r="J8716" t="s">
        <v>150</v>
      </c>
      <c r="M8716">
        <v>3.3</v>
      </c>
      <c r="N8716" t="s">
        <v>150</v>
      </c>
      <c r="O8716">
        <v>8.2100000000000009</v>
      </c>
      <c r="P8716" t="s">
        <v>150</v>
      </c>
      <c r="Q8716">
        <v>22.2</v>
      </c>
      <c r="R8716" t="s">
        <v>150</v>
      </c>
    </row>
    <row r="8717" spans="1:46" x14ac:dyDescent="0.2">
      <c r="A8717" t="s">
        <v>159</v>
      </c>
      <c r="B8717" t="s">
        <v>160</v>
      </c>
      <c r="C8717">
        <f>-69.98465451 / 41.82962902</f>
        <v>-1.6730880992642378</v>
      </c>
      <c r="D8717" t="s">
        <v>161</v>
      </c>
      <c r="E8717" t="s">
        <v>70</v>
      </c>
      <c r="F8717" s="1">
        <v>42992</v>
      </c>
      <c r="G8717">
        <v>2</v>
      </c>
      <c r="I8717">
        <v>3.3</v>
      </c>
      <c r="J8717" t="s">
        <v>150</v>
      </c>
      <c r="K8717">
        <v>6.03</v>
      </c>
      <c r="L8717" t="s">
        <v>150</v>
      </c>
      <c r="M8717">
        <v>3.3</v>
      </c>
      <c r="N8717" t="s">
        <v>150</v>
      </c>
      <c r="O8717">
        <v>8.33</v>
      </c>
      <c r="P8717" t="s">
        <v>150</v>
      </c>
      <c r="Q8717">
        <v>22</v>
      </c>
      <c r="R8717" t="s">
        <v>150</v>
      </c>
      <c r="S8717">
        <v>0.52</v>
      </c>
      <c r="T8717" t="s">
        <v>150</v>
      </c>
      <c r="W8717">
        <v>67.11</v>
      </c>
      <c r="X8717" t="s">
        <v>150</v>
      </c>
      <c r="AE8717">
        <v>4.5999999999999996</v>
      </c>
      <c r="AF8717" t="s">
        <v>150</v>
      </c>
      <c r="AG8717">
        <v>6.24</v>
      </c>
      <c r="AH8717" t="s">
        <v>150</v>
      </c>
      <c r="AS8717">
        <v>2.57</v>
      </c>
      <c r="AT8717" t="s">
        <v>150</v>
      </c>
    </row>
    <row r="8718" spans="1:46" x14ac:dyDescent="0.2">
      <c r="A8718" t="s">
        <v>162</v>
      </c>
      <c r="B8718" t="s">
        <v>163</v>
      </c>
      <c r="C8718">
        <f>-69.99346047 / 41.82842021</f>
        <v>-1.6733469760176727</v>
      </c>
      <c r="D8718" t="s">
        <v>164</v>
      </c>
      <c r="E8718" t="s">
        <v>70</v>
      </c>
      <c r="F8718" s="1">
        <v>37143</v>
      </c>
      <c r="G8718">
        <v>0.5</v>
      </c>
      <c r="I8718">
        <v>3.1</v>
      </c>
      <c r="J8718" t="s">
        <v>71</v>
      </c>
      <c r="K8718">
        <v>20.86</v>
      </c>
      <c r="L8718" t="s">
        <v>71</v>
      </c>
      <c r="M8718">
        <v>1.24</v>
      </c>
      <c r="N8718" t="s">
        <v>71</v>
      </c>
      <c r="O8718">
        <v>7.81</v>
      </c>
      <c r="P8718" t="s">
        <v>71</v>
      </c>
      <c r="Q8718">
        <v>21.1</v>
      </c>
      <c r="R8718" t="s">
        <v>71</v>
      </c>
      <c r="S8718">
        <v>2.7</v>
      </c>
      <c r="T8718" t="s">
        <v>71</v>
      </c>
      <c r="U8718">
        <v>83.63</v>
      </c>
      <c r="V8718" t="s">
        <v>71</v>
      </c>
      <c r="W8718">
        <v>42</v>
      </c>
      <c r="X8718" t="s">
        <v>71</v>
      </c>
      <c r="Y8718">
        <v>67.98</v>
      </c>
      <c r="AA8718">
        <v>60.4</v>
      </c>
      <c r="AC8718">
        <v>56.9</v>
      </c>
      <c r="AE8718">
        <v>4.9000000000000004</v>
      </c>
      <c r="AF8718" t="s">
        <v>71</v>
      </c>
      <c r="AG8718">
        <v>6.21</v>
      </c>
      <c r="AH8718" t="s">
        <v>71</v>
      </c>
      <c r="AS8718">
        <v>0.2</v>
      </c>
      <c r="AT8718" t="s">
        <v>71</v>
      </c>
    </row>
    <row r="8719" spans="1:46" x14ac:dyDescent="0.2">
      <c r="A8719" t="s">
        <v>162</v>
      </c>
      <c r="B8719" t="s">
        <v>163</v>
      </c>
      <c r="C8719">
        <f>-69.99346047 / 41.82842021</f>
        <v>-1.6733469760176727</v>
      </c>
      <c r="D8719" t="s">
        <v>164</v>
      </c>
      <c r="E8719" t="s">
        <v>70</v>
      </c>
      <c r="F8719" s="1">
        <v>37143</v>
      </c>
      <c r="G8719">
        <v>1</v>
      </c>
      <c r="O8719">
        <v>7.78</v>
      </c>
      <c r="P8719" t="s">
        <v>71</v>
      </c>
      <c r="Q8719">
        <v>20.9</v>
      </c>
      <c r="R8719" t="s">
        <v>71</v>
      </c>
    </row>
    <row r="8720" spans="1:46" x14ac:dyDescent="0.2">
      <c r="A8720" t="s">
        <v>162</v>
      </c>
      <c r="B8720" t="s">
        <v>163</v>
      </c>
      <c r="C8720">
        <f>-69.99346047 / 41.82842021</f>
        <v>-1.6733469760176727</v>
      </c>
      <c r="D8720" t="s">
        <v>164</v>
      </c>
      <c r="E8720" t="s">
        <v>70</v>
      </c>
      <c r="F8720" s="1">
        <v>37143</v>
      </c>
      <c r="G8720">
        <v>2</v>
      </c>
      <c r="K8720">
        <v>10.67</v>
      </c>
      <c r="L8720" t="s">
        <v>71</v>
      </c>
      <c r="O8720">
        <v>7.72</v>
      </c>
      <c r="P8720" t="s">
        <v>71</v>
      </c>
      <c r="Q8720">
        <v>20.8</v>
      </c>
      <c r="R8720" t="s">
        <v>71</v>
      </c>
      <c r="S8720">
        <v>0.81</v>
      </c>
      <c r="T8720" t="s">
        <v>71</v>
      </c>
      <c r="U8720">
        <v>25.09</v>
      </c>
      <c r="V8720" t="s">
        <v>71</v>
      </c>
      <c r="W8720">
        <v>42.8</v>
      </c>
      <c r="X8720" t="s">
        <v>71</v>
      </c>
      <c r="Y8720">
        <v>50.62</v>
      </c>
      <c r="AA8720">
        <v>53.82</v>
      </c>
      <c r="AE8720">
        <v>5</v>
      </c>
      <c r="AF8720" t="s">
        <v>71</v>
      </c>
      <c r="AG8720">
        <v>6.29</v>
      </c>
      <c r="AH8720" t="s">
        <v>71</v>
      </c>
      <c r="AS8720">
        <v>1.1499999999999999</v>
      </c>
      <c r="AT8720" t="s">
        <v>71</v>
      </c>
    </row>
    <row r="8721" spans="1:46" x14ac:dyDescent="0.2">
      <c r="A8721" t="s">
        <v>162</v>
      </c>
      <c r="B8721" t="s">
        <v>163</v>
      </c>
      <c r="C8721">
        <f>-69.99346047 / 41.82842021</f>
        <v>-1.6733469760176727</v>
      </c>
      <c r="D8721" t="s">
        <v>164</v>
      </c>
      <c r="E8721" t="s">
        <v>70</v>
      </c>
      <c r="F8721" s="1">
        <v>37143</v>
      </c>
      <c r="G8721">
        <v>2.5</v>
      </c>
      <c r="O8721">
        <v>7.27</v>
      </c>
      <c r="P8721" t="s">
        <v>71</v>
      </c>
      <c r="Q8721">
        <v>20.7</v>
      </c>
      <c r="R8721" t="s">
        <v>71</v>
      </c>
    </row>
    <row r="8722" spans="1:46" x14ac:dyDescent="0.2">
      <c r="A8722" t="s">
        <v>162</v>
      </c>
      <c r="B8722" t="s">
        <v>163</v>
      </c>
      <c r="C8722">
        <f>-69.99346047 / 41.82842021</f>
        <v>-1.6733469760176727</v>
      </c>
      <c r="D8722" t="s">
        <v>164</v>
      </c>
      <c r="E8722" t="s">
        <v>70</v>
      </c>
      <c r="F8722" s="1">
        <v>37873</v>
      </c>
      <c r="G8722">
        <v>0.5</v>
      </c>
      <c r="I8722">
        <v>3.8</v>
      </c>
      <c r="J8722" t="s">
        <v>71</v>
      </c>
      <c r="K8722">
        <v>3.86</v>
      </c>
      <c r="L8722" t="s">
        <v>71</v>
      </c>
      <c r="M8722">
        <v>3.4</v>
      </c>
      <c r="N8722" t="s">
        <v>71</v>
      </c>
      <c r="O8722">
        <v>7.2</v>
      </c>
      <c r="P8722" t="s">
        <v>71</v>
      </c>
      <c r="Q8722">
        <v>22.9</v>
      </c>
      <c r="R8722" t="s">
        <v>71</v>
      </c>
      <c r="S8722">
        <v>0.6</v>
      </c>
      <c r="T8722" t="s">
        <v>71</v>
      </c>
      <c r="U8722">
        <v>18.579999999999998</v>
      </c>
      <c r="V8722" t="s">
        <v>71</v>
      </c>
      <c r="W8722">
        <v>30</v>
      </c>
      <c r="X8722" t="s">
        <v>71</v>
      </c>
      <c r="Y8722">
        <v>46.29</v>
      </c>
      <c r="AA8722">
        <v>43.85</v>
      </c>
      <c r="AC8722">
        <v>42.37</v>
      </c>
      <c r="AE8722">
        <v>0.4</v>
      </c>
      <c r="AF8722" t="s">
        <v>71</v>
      </c>
      <c r="AG8722">
        <v>6.48</v>
      </c>
      <c r="AH8722" t="s">
        <v>71</v>
      </c>
      <c r="AS8722">
        <v>0.03</v>
      </c>
      <c r="AT8722" t="s">
        <v>71</v>
      </c>
    </row>
    <row r="8723" spans="1:46" x14ac:dyDescent="0.2">
      <c r="A8723" t="s">
        <v>162</v>
      </c>
      <c r="B8723" t="s">
        <v>163</v>
      </c>
      <c r="C8723">
        <f>-69.99346047 / 41.82842021</f>
        <v>-1.6733469760176727</v>
      </c>
      <c r="D8723" t="s">
        <v>164</v>
      </c>
      <c r="E8723" t="s">
        <v>70</v>
      </c>
      <c r="F8723" s="1">
        <v>37873</v>
      </c>
      <c r="G8723">
        <v>1</v>
      </c>
      <c r="O8723">
        <v>7.11</v>
      </c>
      <c r="P8723" t="s">
        <v>71</v>
      </c>
      <c r="Q8723">
        <v>22.9</v>
      </c>
      <c r="R8723" t="s">
        <v>71</v>
      </c>
    </row>
    <row r="8724" spans="1:46" x14ac:dyDescent="0.2">
      <c r="A8724" t="s">
        <v>162</v>
      </c>
      <c r="B8724" t="s">
        <v>163</v>
      </c>
      <c r="C8724">
        <f>-69.99346047 / 41.82842021</f>
        <v>-1.6733469760176727</v>
      </c>
      <c r="D8724" t="s">
        <v>164</v>
      </c>
      <c r="E8724" t="s">
        <v>70</v>
      </c>
      <c r="F8724" s="1">
        <v>37873</v>
      </c>
      <c r="G8724">
        <v>2</v>
      </c>
      <c r="O8724">
        <v>7.32</v>
      </c>
      <c r="P8724" t="s">
        <v>71</v>
      </c>
      <c r="Q8724">
        <v>22.9</v>
      </c>
      <c r="R8724" t="s">
        <v>71</v>
      </c>
    </row>
    <row r="8725" spans="1:46" x14ac:dyDescent="0.2">
      <c r="A8725" t="s">
        <v>162</v>
      </c>
      <c r="B8725" t="s">
        <v>163</v>
      </c>
      <c r="C8725">
        <f>-69.99346047 / 41.82842021</f>
        <v>-1.6733469760176727</v>
      </c>
      <c r="D8725" t="s">
        <v>164</v>
      </c>
      <c r="E8725" t="s">
        <v>70</v>
      </c>
      <c r="F8725" s="1">
        <v>37873</v>
      </c>
      <c r="G8725">
        <v>3</v>
      </c>
      <c r="O8725">
        <v>4.5</v>
      </c>
      <c r="P8725" t="s">
        <v>71</v>
      </c>
      <c r="Q8725">
        <v>21.9</v>
      </c>
      <c r="R8725" t="s">
        <v>71</v>
      </c>
    </row>
    <row r="8726" spans="1:46" x14ac:dyDescent="0.2">
      <c r="A8726" t="s">
        <v>162</v>
      </c>
      <c r="B8726" t="s">
        <v>163</v>
      </c>
      <c r="C8726">
        <f>-69.99346047 / 41.82842021</f>
        <v>-1.6733469760176727</v>
      </c>
      <c r="D8726" t="s">
        <v>164</v>
      </c>
      <c r="E8726" t="s">
        <v>70</v>
      </c>
      <c r="F8726" s="1">
        <v>37873</v>
      </c>
      <c r="G8726">
        <v>3.5</v>
      </c>
      <c r="K8726">
        <v>3.22</v>
      </c>
      <c r="L8726" t="s">
        <v>71</v>
      </c>
      <c r="O8726">
        <v>4.47</v>
      </c>
      <c r="P8726" t="s">
        <v>71</v>
      </c>
      <c r="Q8726">
        <v>21.9</v>
      </c>
      <c r="R8726" t="s">
        <v>71</v>
      </c>
      <c r="S8726">
        <v>1.2</v>
      </c>
      <c r="T8726" t="s">
        <v>71</v>
      </c>
      <c r="W8726">
        <v>37</v>
      </c>
      <c r="X8726" t="s">
        <v>71</v>
      </c>
      <c r="AE8726">
        <v>0.43</v>
      </c>
      <c r="AF8726" t="s">
        <v>71</v>
      </c>
      <c r="AG8726">
        <v>6.13</v>
      </c>
      <c r="AH8726" t="s">
        <v>71</v>
      </c>
      <c r="AS8726">
        <v>0.57999999999999996</v>
      </c>
      <c r="AT8726" t="s">
        <v>71</v>
      </c>
    </row>
    <row r="8727" spans="1:46" x14ac:dyDescent="0.2">
      <c r="A8727" t="s">
        <v>162</v>
      </c>
      <c r="B8727" t="s">
        <v>163</v>
      </c>
      <c r="C8727">
        <f>-69.99346047 / 41.82842021</f>
        <v>-1.6733469760176727</v>
      </c>
      <c r="D8727" t="s">
        <v>164</v>
      </c>
      <c r="E8727" t="s">
        <v>70</v>
      </c>
      <c r="F8727" s="1">
        <v>38224</v>
      </c>
      <c r="G8727">
        <v>0.5</v>
      </c>
      <c r="I8727">
        <v>3.75</v>
      </c>
      <c r="J8727" t="s">
        <v>71</v>
      </c>
      <c r="K8727">
        <v>34.5</v>
      </c>
      <c r="L8727" t="s">
        <v>71</v>
      </c>
      <c r="M8727">
        <v>2.58</v>
      </c>
      <c r="N8727" t="s">
        <v>71</v>
      </c>
      <c r="O8727">
        <v>7</v>
      </c>
      <c r="P8727" t="s">
        <v>71</v>
      </c>
      <c r="Q8727">
        <v>24.4</v>
      </c>
      <c r="R8727" t="s">
        <v>71</v>
      </c>
      <c r="S8727">
        <v>0.9</v>
      </c>
      <c r="T8727" t="s">
        <v>71</v>
      </c>
      <c r="U8727">
        <v>27.88</v>
      </c>
      <c r="V8727" t="s">
        <v>71</v>
      </c>
      <c r="W8727">
        <v>41.5</v>
      </c>
      <c r="X8727" t="s">
        <v>71</v>
      </c>
      <c r="Y8727">
        <v>52.14</v>
      </c>
      <c r="AA8727">
        <v>65.34</v>
      </c>
      <c r="AC8727">
        <v>46.34</v>
      </c>
      <c r="AE8727">
        <v>7.87</v>
      </c>
      <c r="AF8727" t="s">
        <v>71</v>
      </c>
      <c r="AG8727">
        <v>6.53</v>
      </c>
      <c r="AH8727" t="s">
        <v>71</v>
      </c>
      <c r="AS8727">
        <v>10.8</v>
      </c>
      <c r="AT8727" t="s">
        <v>71</v>
      </c>
    </row>
    <row r="8728" spans="1:46" x14ac:dyDescent="0.2">
      <c r="A8728" t="s">
        <v>162</v>
      </c>
      <c r="B8728" t="s">
        <v>163</v>
      </c>
      <c r="C8728">
        <f>-69.99346047 / 41.82842021</f>
        <v>-1.6733469760176727</v>
      </c>
      <c r="D8728" t="s">
        <v>164</v>
      </c>
      <c r="E8728" t="s">
        <v>70</v>
      </c>
      <c r="F8728" s="1">
        <v>38224</v>
      </c>
      <c r="G8728">
        <v>1</v>
      </c>
      <c r="O8728">
        <v>6.95</v>
      </c>
      <c r="P8728" t="s">
        <v>71</v>
      </c>
      <c r="Q8728">
        <v>24.4</v>
      </c>
      <c r="R8728" t="s">
        <v>71</v>
      </c>
    </row>
    <row r="8729" spans="1:46" x14ac:dyDescent="0.2">
      <c r="A8729" t="s">
        <v>162</v>
      </c>
      <c r="B8729" t="s">
        <v>163</v>
      </c>
      <c r="C8729">
        <f>-69.99346047 / 41.82842021</f>
        <v>-1.6733469760176727</v>
      </c>
      <c r="D8729" t="s">
        <v>164</v>
      </c>
      <c r="E8729" t="s">
        <v>70</v>
      </c>
      <c r="F8729" s="1">
        <v>38224</v>
      </c>
      <c r="G8729">
        <v>2</v>
      </c>
      <c r="O8729">
        <v>6.95</v>
      </c>
      <c r="P8729" t="s">
        <v>71</v>
      </c>
      <c r="Q8729">
        <v>23.7</v>
      </c>
      <c r="R8729" t="s">
        <v>71</v>
      </c>
    </row>
    <row r="8730" spans="1:46" x14ac:dyDescent="0.2">
      <c r="A8730" t="s">
        <v>162</v>
      </c>
      <c r="B8730" t="s">
        <v>163</v>
      </c>
      <c r="C8730">
        <f>-69.99346047 / 41.82842021</f>
        <v>-1.6733469760176727</v>
      </c>
      <c r="D8730" t="s">
        <v>164</v>
      </c>
      <c r="E8730" t="s">
        <v>70</v>
      </c>
      <c r="F8730" s="1">
        <v>38224</v>
      </c>
      <c r="G8730">
        <v>2.75</v>
      </c>
      <c r="K8730">
        <v>3.9</v>
      </c>
      <c r="L8730" t="s">
        <v>71</v>
      </c>
      <c r="S8730">
        <v>0.73</v>
      </c>
      <c r="T8730" t="s">
        <v>71</v>
      </c>
      <c r="U8730">
        <v>22.61</v>
      </c>
      <c r="V8730" t="s">
        <v>71</v>
      </c>
      <c r="W8730">
        <v>33.96</v>
      </c>
      <c r="X8730" t="s">
        <v>71</v>
      </c>
      <c r="Y8730">
        <v>49.12</v>
      </c>
      <c r="AA8730">
        <v>43.95</v>
      </c>
      <c r="AE8730">
        <v>7.47</v>
      </c>
      <c r="AF8730" t="s">
        <v>71</v>
      </c>
      <c r="AG8730">
        <v>6.37</v>
      </c>
      <c r="AH8730" t="s">
        <v>71</v>
      </c>
      <c r="AS8730">
        <v>1</v>
      </c>
      <c r="AT8730" t="s">
        <v>71</v>
      </c>
    </row>
    <row r="8731" spans="1:46" x14ac:dyDescent="0.2">
      <c r="A8731" t="s">
        <v>162</v>
      </c>
      <c r="B8731" t="s">
        <v>163</v>
      </c>
      <c r="C8731">
        <f>-69.99346047 / 41.82842021</f>
        <v>-1.6733469760176727</v>
      </c>
      <c r="D8731" t="s">
        <v>164</v>
      </c>
      <c r="E8731" t="s">
        <v>70</v>
      </c>
      <c r="F8731" s="1">
        <v>38224</v>
      </c>
      <c r="G8731">
        <v>3</v>
      </c>
      <c r="O8731">
        <v>6.7</v>
      </c>
      <c r="P8731" t="s">
        <v>71</v>
      </c>
      <c r="Q8731">
        <v>23.4</v>
      </c>
      <c r="R8731" t="s">
        <v>71</v>
      </c>
    </row>
    <row r="8732" spans="1:46" x14ac:dyDescent="0.2">
      <c r="A8732" t="s">
        <v>162</v>
      </c>
      <c r="B8732" t="s">
        <v>163</v>
      </c>
      <c r="C8732">
        <f>-69.99346047 / 41.82842021</f>
        <v>-1.6733469760176727</v>
      </c>
      <c r="D8732" t="s">
        <v>164</v>
      </c>
      <c r="E8732" t="s">
        <v>70</v>
      </c>
      <c r="F8732" s="1">
        <v>38609</v>
      </c>
      <c r="G8732">
        <v>0.5</v>
      </c>
      <c r="I8732">
        <v>3.85</v>
      </c>
      <c r="J8732" t="s">
        <v>71</v>
      </c>
      <c r="K8732">
        <v>4.16</v>
      </c>
      <c r="L8732" t="s">
        <v>71</v>
      </c>
      <c r="M8732">
        <v>1.7</v>
      </c>
      <c r="N8732" t="s">
        <v>71</v>
      </c>
      <c r="S8732">
        <v>0.6</v>
      </c>
      <c r="T8732" t="s">
        <v>71</v>
      </c>
      <c r="U8732">
        <v>18.579999999999998</v>
      </c>
      <c r="V8732" t="s">
        <v>71</v>
      </c>
      <c r="W8732">
        <v>33.36</v>
      </c>
      <c r="X8732" t="s">
        <v>71</v>
      </c>
      <c r="Y8732">
        <v>46.29</v>
      </c>
      <c r="AA8732">
        <v>44.58</v>
      </c>
      <c r="AC8732">
        <v>52.35</v>
      </c>
      <c r="AE8732">
        <v>7.87</v>
      </c>
      <c r="AF8732" t="s">
        <v>71</v>
      </c>
      <c r="AG8732">
        <v>6.66</v>
      </c>
      <c r="AH8732" t="s">
        <v>71</v>
      </c>
      <c r="AS8732">
        <v>1.6</v>
      </c>
      <c r="AT8732" t="s">
        <v>71</v>
      </c>
    </row>
    <row r="8733" spans="1:46" x14ac:dyDescent="0.2">
      <c r="A8733" t="s">
        <v>162</v>
      </c>
      <c r="B8733" t="s">
        <v>163</v>
      </c>
      <c r="C8733">
        <f>-69.99346047 / 41.82842021</f>
        <v>-1.6733469760176727</v>
      </c>
      <c r="D8733" t="s">
        <v>164</v>
      </c>
      <c r="E8733" t="s">
        <v>70</v>
      </c>
      <c r="F8733" s="1">
        <v>38609</v>
      </c>
      <c r="G8733">
        <v>2.85</v>
      </c>
      <c r="K8733">
        <v>20.84</v>
      </c>
      <c r="L8733" t="s">
        <v>71</v>
      </c>
      <c r="S8733">
        <v>1</v>
      </c>
      <c r="T8733" t="s">
        <v>71</v>
      </c>
      <c r="U8733">
        <v>30.97</v>
      </c>
      <c r="V8733" t="s">
        <v>71</v>
      </c>
      <c r="W8733">
        <v>30.39</v>
      </c>
      <c r="X8733" t="s">
        <v>71</v>
      </c>
      <c r="Y8733">
        <v>53.65</v>
      </c>
      <c r="AA8733">
        <v>60.39</v>
      </c>
      <c r="AE8733">
        <v>7.87</v>
      </c>
      <c r="AF8733" t="s">
        <v>71</v>
      </c>
      <c r="AG8733">
        <v>6.3</v>
      </c>
      <c r="AH8733" t="s">
        <v>71</v>
      </c>
      <c r="AS8733">
        <v>4.53</v>
      </c>
      <c r="AT8733" t="s">
        <v>71</v>
      </c>
    </row>
    <row r="8734" spans="1:46" x14ac:dyDescent="0.2">
      <c r="A8734" t="s">
        <v>162</v>
      </c>
      <c r="B8734" t="s">
        <v>163</v>
      </c>
      <c r="C8734">
        <f>-69.99346047 / 41.82842021</f>
        <v>-1.6733469760176727</v>
      </c>
      <c r="D8734" t="s">
        <v>164</v>
      </c>
      <c r="E8734" t="s">
        <v>70</v>
      </c>
      <c r="F8734" s="1">
        <v>38965</v>
      </c>
      <c r="G8734">
        <v>0.5</v>
      </c>
      <c r="I8734">
        <v>4.0999999999999996</v>
      </c>
      <c r="J8734" t="s">
        <v>71</v>
      </c>
      <c r="K8734">
        <v>2.56</v>
      </c>
      <c r="L8734" t="s">
        <v>71</v>
      </c>
      <c r="M8734">
        <v>1</v>
      </c>
      <c r="N8734" t="s">
        <v>71</v>
      </c>
      <c r="O8734">
        <v>8.0500000000000007</v>
      </c>
      <c r="P8734" t="s">
        <v>71</v>
      </c>
      <c r="Q8734">
        <v>20.6</v>
      </c>
      <c r="R8734" t="s">
        <v>71</v>
      </c>
      <c r="S8734">
        <v>0.85</v>
      </c>
      <c r="T8734" t="s">
        <v>71</v>
      </c>
      <c r="U8734">
        <v>26.35</v>
      </c>
      <c r="V8734" t="s">
        <v>71</v>
      </c>
      <c r="W8734">
        <v>42.72</v>
      </c>
      <c r="X8734" t="s">
        <v>71</v>
      </c>
      <c r="Y8734">
        <v>51.32</v>
      </c>
      <c r="AA8734">
        <v>39.82</v>
      </c>
      <c r="AC8734">
        <v>60</v>
      </c>
      <c r="AE8734">
        <v>6.66</v>
      </c>
      <c r="AF8734" t="s">
        <v>71</v>
      </c>
      <c r="AG8734">
        <v>6.32</v>
      </c>
      <c r="AH8734" t="s">
        <v>71</v>
      </c>
      <c r="AS8734">
        <v>7.69</v>
      </c>
      <c r="AT8734" t="s">
        <v>71</v>
      </c>
    </row>
    <row r="8735" spans="1:46" x14ac:dyDescent="0.2">
      <c r="A8735" t="s">
        <v>162</v>
      </c>
      <c r="B8735" t="s">
        <v>163</v>
      </c>
      <c r="C8735">
        <f>-69.99346047 / 41.82842021</f>
        <v>-1.6733469760176727</v>
      </c>
      <c r="D8735" t="s">
        <v>164</v>
      </c>
      <c r="E8735" t="s">
        <v>70</v>
      </c>
      <c r="F8735" s="1">
        <v>38965</v>
      </c>
      <c r="G8735">
        <v>1</v>
      </c>
      <c r="O8735">
        <v>7.94</v>
      </c>
      <c r="P8735" t="s">
        <v>71</v>
      </c>
      <c r="Q8735">
        <v>20.5</v>
      </c>
      <c r="R8735" t="s">
        <v>71</v>
      </c>
    </row>
    <row r="8736" spans="1:46" x14ac:dyDescent="0.2">
      <c r="A8736" t="s">
        <v>162</v>
      </c>
      <c r="B8736" t="s">
        <v>163</v>
      </c>
      <c r="C8736">
        <f>-69.99346047 / 41.82842021</f>
        <v>-1.6733469760176727</v>
      </c>
      <c r="D8736" t="s">
        <v>164</v>
      </c>
      <c r="E8736" t="s">
        <v>70</v>
      </c>
      <c r="F8736" s="1">
        <v>38965</v>
      </c>
      <c r="G8736">
        <v>2</v>
      </c>
      <c r="O8736">
        <v>7.68</v>
      </c>
      <c r="P8736" t="s">
        <v>71</v>
      </c>
      <c r="Q8736">
        <v>20.399999999999999</v>
      </c>
      <c r="R8736" t="s">
        <v>71</v>
      </c>
    </row>
    <row r="8737" spans="1:46" x14ac:dyDescent="0.2">
      <c r="A8737" t="s">
        <v>162</v>
      </c>
      <c r="B8737" t="s">
        <v>163</v>
      </c>
      <c r="C8737">
        <f>-69.99346047 / 41.82842021</f>
        <v>-1.6733469760176727</v>
      </c>
      <c r="D8737" t="s">
        <v>164</v>
      </c>
      <c r="E8737" t="s">
        <v>70</v>
      </c>
      <c r="F8737" s="1">
        <v>38965</v>
      </c>
      <c r="G8737">
        <v>3</v>
      </c>
      <c r="K8737">
        <v>4.07</v>
      </c>
      <c r="L8737" t="s">
        <v>71</v>
      </c>
      <c r="O8737">
        <v>6.75</v>
      </c>
      <c r="P8737" t="s">
        <v>71</v>
      </c>
      <c r="Q8737">
        <v>20.100000000000001</v>
      </c>
      <c r="R8737" t="s">
        <v>71</v>
      </c>
      <c r="S8737">
        <v>0.81</v>
      </c>
      <c r="T8737" t="s">
        <v>71</v>
      </c>
      <c r="U8737">
        <v>25.09</v>
      </c>
      <c r="V8737" t="s">
        <v>71</v>
      </c>
      <c r="W8737">
        <v>44.54</v>
      </c>
      <c r="X8737" t="s">
        <v>71</v>
      </c>
      <c r="Y8737">
        <v>50.62</v>
      </c>
      <c r="AA8737">
        <v>44.37</v>
      </c>
      <c r="AE8737">
        <v>6.66</v>
      </c>
      <c r="AF8737" t="s">
        <v>71</v>
      </c>
      <c r="AG8737">
        <v>6.16</v>
      </c>
      <c r="AH8737" t="s">
        <v>71</v>
      </c>
      <c r="AS8737">
        <v>8.6</v>
      </c>
      <c r="AT8737" t="s">
        <v>71</v>
      </c>
    </row>
    <row r="8738" spans="1:46" x14ac:dyDescent="0.2">
      <c r="A8738" t="s">
        <v>162</v>
      </c>
      <c r="B8738" t="s">
        <v>163</v>
      </c>
      <c r="C8738">
        <f>-69.99346047 / 41.82842021</f>
        <v>-1.6733469760176727</v>
      </c>
      <c r="D8738" t="s">
        <v>164</v>
      </c>
      <c r="E8738" t="s">
        <v>70</v>
      </c>
      <c r="F8738" s="1">
        <v>39323</v>
      </c>
      <c r="G8738">
        <v>0.5</v>
      </c>
      <c r="I8738">
        <v>3.95</v>
      </c>
      <c r="J8738" t="s">
        <v>71</v>
      </c>
      <c r="K8738">
        <v>2.2400000000000002</v>
      </c>
      <c r="L8738" t="s">
        <v>71</v>
      </c>
      <c r="M8738">
        <v>1.8</v>
      </c>
      <c r="N8738" t="s">
        <v>71</v>
      </c>
      <c r="O8738">
        <v>7.88</v>
      </c>
      <c r="P8738" t="s">
        <v>71</v>
      </c>
      <c r="Q8738">
        <v>25.2</v>
      </c>
      <c r="R8738" t="s">
        <v>71</v>
      </c>
      <c r="S8738">
        <v>0.71</v>
      </c>
      <c r="T8738" t="s">
        <v>71</v>
      </c>
      <c r="U8738">
        <v>22.07</v>
      </c>
      <c r="V8738" t="s">
        <v>71</v>
      </c>
      <c r="W8738">
        <v>38.75</v>
      </c>
      <c r="X8738" t="s">
        <v>71</v>
      </c>
      <c r="Y8738">
        <v>48.77</v>
      </c>
      <c r="AA8738">
        <v>38.49</v>
      </c>
      <c r="AC8738">
        <v>51.53</v>
      </c>
      <c r="AE8738">
        <v>2.7</v>
      </c>
      <c r="AF8738" t="s">
        <v>71</v>
      </c>
      <c r="AG8738">
        <v>6.28</v>
      </c>
      <c r="AH8738" t="s">
        <v>71</v>
      </c>
      <c r="AS8738">
        <v>0.81</v>
      </c>
      <c r="AT8738" t="s">
        <v>71</v>
      </c>
    </row>
    <row r="8739" spans="1:46" x14ac:dyDescent="0.2">
      <c r="A8739" t="s">
        <v>162</v>
      </c>
      <c r="B8739" t="s">
        <v>163</v>
      </c>
      <c r="C8739">
        <f>-69.99346047 / 41.82842021</f>
        <v>-1.6733469760176727</v>
      </c>
      <c r="D8739" t="s">
        <v>164</v>
      </c>
      <c r="E8739" t="s">
        <v>70</v>
      </c>
      <c r="F8739" s="1">
        <v>39323</v>
      </c>
      <c r="G8739">
        <v>1</v>
      </c>
      <c r="O8739">
        <v>7.97</v>
      </c>
      <c r="P8739" t="s">
        <v>71</v>
      </c>
      <c r="Q8739">
        <v>24.9</v>
      </c>
      <c r="R8739" t="s">
        <v>71</v>
      </c>
    </row>
    <row r="8740" spans="1:46" x14ac:dyDescent="0.2">
      <c r="A8740" t="s">
        <v>162</v>
      </c>
      <c r="B8740" t="s">
        <v>163</v>
      </c>
      <c r="C8740">
        <f>-69.99346047 / 41.82842021</f>
        <v>-1.6733469760176727</v>
      </c>
      <c r="D8740" t="s">
        <v>164</v>
      </c>
      <c r="E8740" t="s">
        <v>70</v>
      </c>
      <c r="F8740" s="1">
        <v>39323</v>
      </c>
      <c r="G8740">
        <v>2</v>
      </c>
      <c r="O8740">
        <v>7.26</v>
      </c>
      <c r="P8740" t="s">
        <v>71</v>
      </c>
      <c r="Q8740">
        <v>24.5</v>
      </c>
      <c r="R8740" t="s">
        <v>71</v>
      </c>
    </row>
    <row r="8741" spans="1:46" x14ac:dyDescent="0.2">
      <c r="A8741" t="s">
        <v>162</v>
      </c>
      <c r="B8741" t="s">
        <v>163</v>
      </c>
      <c r="C8741">
        <f>-69.99346047 / 41.82842021</f>
        <v>-1.6733469760176727</v>
      </c>
      <c r="D8741" t="s">
        <v>164</v>
      </c>
      <c r="E8741" t="s">
        <v>70</v>
      </c>
      <c r="F8741" s="1">
        <v>39323</v>
      </c>
      <c r="G8741">
        <v>3</v>
      </c>
      <c r="K8741">
        <v>8.4600000000000009</v>
      </c>
      <c r="L8741" t="s">
        <v>71</v>
      </c>
      <c r="O8741">
        <v>7.92</v>
      </c>
      <c r="P8741" t="s">
        <v>71</v>
      </c>
      <c r="Q8741">
        <v>23.2</v>
      </c>
      <c r="R8741" t="s">
        <v>71</v>
      </c>
      <c r="S8741">
        <v>0.77</v>
      </c>
      <c r="T8741" t="s">
        <v>71</v>
      </c>
      <c r="W8741">
        <v>39.96</v>
      </c>
      <c r="X8741" t="s">
        <v>71</v>
      </c>
      <c r="AE8741">
        <v>2.6</v>
      </c>
      <c r="AF8741" t="s">
        <v>71</v>
      </c>
      <c r="AG8741">
        <v>6.23</v>
      </c>
      <c r="AH8741" t="s">
        <v>71</v>
      </c>
      <c r="AS8741">
        <v>2.9</v>
      </c>
      <c r="AT8741" t="s">
        <v>71</v>
      </c>
    </row>
    <row r="8742" spans="1:46" x14ac:dyDescent="0.2">
      <c r="A8742" t="s">
        <v>162</v>
      </c>
      <c r="B8742" t="s">
        <v>163</v>
      </c>
      <c r="C8742">
        <f>-69.99346047 / 41.82842021</f>
        <v>-1.6733469760176727</v>
      </c>
      <c r="D8742" t="s">
        <v>164</v>
      </c>
      <c r="E8742" t="s">
        <v>70</v>
      </c>
      <c r="F8742" s="1">
        <v>39685</v>
      </c>
      <c r="G8742">
        <v>0.5</v>
      </c>
      <c r="I8742">
        <v>3.95</v>
      </c>
      <c r="J8742" t="s">
        <v>71</v>
      </c>
      <c r="K8742">
        <v>5.53</v>
      </c>
      <c r="L8742" t="s">
        <v>71</v>
      </c>
      <c r="M8742">
        <v>2.7</v>
      </c>
      <c r="N8742" t="s">
        <v>71</v>
      </c>
      <c r="O8742">
        <v>7.67</v>
      </c>
      <c r="P8742" t="s">
        <v>71</v>
      </c>
      <c r="Q8742">
        <v>24.8</v>
      </c>
      <c r="R8742" t="s">
        <v>71</v>
      </c>
      <c r="S8742">
        <v>0.7</v>
      </c>
      <c r="T8742" t="s">
        <v>71</v>
      </c>
      <c r="U8742">
        <v>21.68</v>
      </c>
      <c r="V8742" t="s">
        <v>71</v>
      </c>
      <c r="W8742">
        <v>25.42</v>
      </c>
      <c r="X8742" t="s">
        <v>71</v>
      </c>
      <c r="Y8742">
        <v>48.51</v>
      </c>
      <c r="AA8742">
        <v>47.38</v>
      </c>
      <c r="AC8742">
        <v>45.69</v>
      </c>
      <c r="AE8742">
        <v>3.5</v>
      </c>
      <c r="AF8742" t="s">
        <v>71</v>
      </c>
      <c r="AG8742">
        <v>6.3</v>
      </c>
      <c r="AH8742" t="s">
        <v>71</v>
      </c>
      <c r="AS8742">
        <v>2.99</v>
      </c>
      <c r="AT8742" t="s">
        <v>71</v>
      </c>
    </row>
    <row r="8743" spans="1:46" x14ac:dyDescent="0.2">
      <c r="A8743" t="s">
        <v>162</v>
      </c>
      <c r="B8743" t="s">
        <v>163</v>
      </c>
      <c r="C8743">
        <f>-69.99346047 / 41.82842021</f>
        <v>-1.6733469760176727</v>
      </c>
      <c r="D8743" t="s">
        <v>164</v>
      </c>
      <c r="E8743" t="s">
        <v>70</v>
      </c>
      <c r="F8743" s="1">
        <v>39685</v>
      </c>
      <c r="G8743">
        <v>1</v>
      </c>
      <c r="O8743">
        <v>7.68</v>
      </c>
      <c r="P8743" t="s">
        <v>71</v>
      </c>
      <c r="Q8743">
        <v>24.8</v>
      </c>
      <c r="R8743" t="s">
        <v>71</v>
      </c>
    </row>
    <row r="8744" spans="1:46" x14ac:dyDescent="0.2">
      <c r="A8744" t="s">
        <v>162</v>
      </c>
      <c r="B8744" t="s">
        <v>163</v>
      </c>
      <c r="C8744">
        <f>-69.99346047 / 41.82842021</f>
        <v>-1.6733469760176727</v>
      </c>
      <c r="D8744" t="s">
        <v>164</v>
      </c>
      <c r="E8744" t="s">
        <v>70</v>
      </c>
      <c r="F8744" s="1">
        <v>39685</v>
      </c>
      <c r="G8744">
        <v>2</v>
      </c>
      <c r="O8744">
        <v>7.65</v>
      </c>
      <c r="P8744" t="s">
        <v>71</v>
      </c>
      <c r="Q8744">
        <v>24.6</v>
      </c>
      <c r="R8744" t="s">
        <v>71</v>
      </c>
    </row>
    <row r="8745" spans="1:46" x14ac:dyDescent="0.2">
      <c r="A8745" t="s">
        <v>162</v>
      </c>
      <c r="B8745" t="s">
        <v>163</v>
      </c>
      <c r="C8745">
        <f>-69.99346047 / 41.82842021</f>
        <v>-1.6733469760176727</v>
      </c>
      <c r="D8745" t="s">
        <v>164</v>
      </c>
      <c r="E8745" t="s">
        <v>70</v>
      </c>
      <c r="F8745" s="1">
        <v>39685</v>
      </c>
      <c r="G8745">
        <v>3</v>
      </c>
      <c r="K8745">
        <v>6.25</v>
      </c>
      <c r="L8745" t="s">
        <v>71</v>
      </c>
      <c r="O8745">
        <v>6.08</v>
      </c>
      <c r="P8745" t="s">
        <v>71</v>
      </c>
      <c r="Q8745">
        <v>24.5</v>
      </c>
      <c r="R8745" t="s">
        <v>71</v>
      </c>
      <c r="S8745">
        <v>1.74</v>
      </c>
      <c r="T8745" t="s">
        <v>71</v>
      </c>
      <c r="U8745">
        <v>53.89</v>
      </c>
      <c r="V8745" t="s">
        <v>71</v>
      </c>
      <c r="W8745">
        <v>37.97</v>
      </c>
      <c r="X8745" t="s">
        <v>71</v>
      </c>
      <c r="Y8745">
        <v>61.64</v>
      </c>
      <c r="AA8745">
        <v>48.58</v>
      </c>
      <c r="AE8745">
        <v>4.5</v>
      </c>
      <c r="AF8745" t="s">
        <v>71</v>
      </c>
      <c r="AG8745">
        <v>5.99</v>
      </c>
      <c r="AH8745" t="s">
        <v>71</v>
      </c>
      <c r="AS8745">
        <v>4.92</v>
      </c>
      <c r="AT8745" t="s">
        <v>71</v>
      </c>
    </row>
    <row r="8746" spans="1:46" x14ac:dyDescent="0.2">
      <c r="A8746" t="s">
        <v>162</v>
      </c>
      <c r="B8746" t="s">
        <v>163</v>
      </c>
      <c r="C8746">
        <f>-69.99346047 / 41.82842021</f>
        <v>-1.6733469760176727</v>
      </c>
      <c r="D8746" t="s">
        <v>164</v>
      </c>
      <c r="E8746" t="s">
        <v>70</v>
      </c>
      <c r="F8746" s="1">
        <v>40050</v>
      </c>
      <c r="G8746">
        <v>0.5</v>
      </c>
      <c r="I8746">
        <v>4.0999999999999996</v>
      </c>
      <c r="J8746" t="s">
        <v>71</v>
      </c>
      <c r="K8746">
        <v>2.9</v>
      </c>
      <c r="L8746" t="s">
        <v>71</v>
      </c>
      <c r="M8746">
        <v>3.6</v>
      </c>
      <c r="N8746" t="s">
        <v>71</v>
      </c>
      <c r="O8746">
        <v>6.89</v>
      </c>
      <c r="P8746" t="s">
        <v>71</v>
      </c>
      <c r="Q8746">
        <v>27.6</v>
      </c>
      <c r="R8746" t="s">
        <v>71</v>
      </c>
      <c r="S8746">
        <v>1.1100000000000001</v>
      </c>
      <c r="T8746" t="s">
        <v>71</v>
      </c>
      <c r="U8746">
        <v>34.4</v>
      </c>
      <c r="V8746" t="s">
        <v>71</v>
      </c>
      <c r="W8746">
        <v>30.75</v>
      </c>
      <c r="X8746" t="s">
        <v>71</v>
      </c>
      <c r="Y8746">
        <v>55.17</v>
      </c>
      <c r="AA8746">
        <v>41.04</v>
      </c>
      <c r="AC8746">
        <v>41.54</v>
      </c>
      <c r="AE8746">
        <v>3.4</v>
      </c>
      <c r="AF8746" t="s">
        <v>71</v>
      </c>
      <c r="AG8746">
        <v>6.32</v>
      </c>
      <c r="AH8746" t="s">
        <v>71</v>
      </c>
      <c r="AS8746">
        <v>1.92</v>
      </c>
      <c r="AT8746" t="s">
        <v>71</v>
      </c>
    </row>
    <row r="8747" spans="1:46" x14ac:dyDescent="0.2">
      <c r="A8747" t="s">
        <v>162</v>
      </c>
      <c r="B8747" t="s">
        <v>163</v>
      </c>
      <c r="C8747">
        <f>-69.99346047 / 41.82842021</f>
        <v>-1.6733469760176727</v>
      </c>
      <c r="D8747" t="s">
        <v>164</v>
      </c>
      <c r="E8747" t="s">
        <v>70</v>
      </c>
      <c r="F8747" s="1">
        <v>40050</v>
      </c>
      <c r="G8747">
        <v>1</v>
      </c>
      <c r="O8747">
        <v>6.57</v>
      </c>
      <c r="P8747" t="s">
        <v>71</v>
      </c>
      <c r="Q8747">
        <v>27.6</v>
      </c>
      <c r="R8747" t="s">
        <v>71</v>
      </c>
    </row>
    <row r="8748" spans="1:46" x14ac:dyDescent="0.2">
      <c r="A8748" t="s">
        <v>162</v>
      </c>
      <c r="B8748" t="s">
        <v>163</v>
      </c>
      <c r="C8748">
        <f>-69.99346047 / 41.82842021</f>
        <v>-1.6733469760176727</v>
      </c>
      <c r="D8748" t="s">
        <v>164</v>
      </c>
      <c r="E8748" t="s">
        <v>70</v>
      </c>
      <c r="F8748" s="1">
        <v>40050</v>
      </c>
      <c r="G8748">
        <v>2</v>
      </c>
      <c r="O8748">
        <v>6.56</v>
      </c>
      <c r="P8748" t="s">
        <v>71</v>
      </c>
      <c r="Q8748">
        <v>27.6</v>
      </c>
      <c r="R8748" t="s">
        <v>71</v>
      </c>
    </row>
    <row r="8749" spans="1:46" x14ac:dyDescent="0.2">
      <c r="A8749" t="s">
        <v>162</v>
      </c>
      <c r="B8749" t="s">
        <v>163</v>
      </c>
      <c r="C8749">
        <f>-69.99346047 / 41.82842021</f>
        <v>-1.6733469760176727</v>
      </c>
      <c r="D8749" t="s">
        <v>164</v>
      </c>
      <c r="E8749" t="s">
        <v>70</v>
      </c>
      <c r="F8749" s="1">
        <v>40050</v>
      </c>
      <c r="G8749">
        <v>3</v>
      </c>
      <c r="K8749">
        <v>8.7899999999999991</v>
      </c>
      <c r="L8749" t="s">
        <v>71</v>
      </c>
      <c r="O8749">
        <v>4.55</v>
      </c>
      <c r="P8749" t="s">
        <v>71</v>
      </c>
      <c r="Q8749">
        <v>26.5</v>
      </c>
      <c r="R8749" t="s">
        <v>71</v>
      </c>
      <c r="S8749">
        <v>1.81</v>
      </c>
      <c r="T8749" t="s">
        <v>71</v>
      </c>
      <c r="U8749">
        <v>56.12</v>
      </c>
      <c r="V8749" t="s">
        <v>71</v>
      </c>
      <c r="W8749">
        <v>36.590000000000003</v>
      </c>
      <c r="X8749" t="s">
        <v>71</v>
      </c>
      <c r="Y8749">
        <v>62.23</v>
      </c>
      <c r="AA8749">
        <v>51.92</v>
      </c>
      <c r="AE8749">
        <v>3.8</v>
      </c>
      <c r="AF8749" t="s">
        <v>71</v>
      </c>
      <c r="AG8749">
        <v>5.9</v>
      </c>
      <c r="AH8749" t="s">
        <v>71</v>
      </c>
      <c r="AS8749">
        <v>4.13</v>
      </c>
      <c r="AT8749" t="s">
        <v>71</v>
      </c>
    </row>
    <row r="8750" spans="1:46" x14ac:dyDescent="0.2">
      <c r="A8750" t="s">
        <v>162</v>
      </c>
      <c r="B8750" t="s">
        <v>163</v>
      </c>
      <c r="C8750">
        <f>-69.99346047 / 41.82842021</f>
        <v>-1.6733469760176727</v>
      </c>
      <c r="D8750" t="s">
        <v>164</v>
      </c>
      <c r="E8750" t="s">
        <v>70</v>
      </c>
      <c r="F8750" s="1">
        <v>40422</v>
      </c>
      <c r="G8750">
        <v>0.5</v>
      </c>
      <c r="I8750">
        <v>4.18</v>
      </c>
      <c r="J8750" t="s">
        <v>71</v>
      </c>
      <c r="K8750">
        <v>0.63</v>
      </c>
      <c r="L8750" t="s">
        <v>71</v>
      </c>
      <c r="M8750">
        <v>3.27</v>
      </c>
      <c r="N8750" t="s">
        <v>71</v>
      </c>
      <c r="O8750">
        <v>7.81</v>
      </c>
      <c r="P8750" t="s">
        <v>71</v>
      </c>
      <c r="Q8750">
        <v>25.6</v>
      </c>
      <c r="R8750" t="s">
        <v>71</v>
      </c>
      <c r="S8750">
        <v>0.66</v>
      </c>
      <c r="T8750" t="s">
        <v>71</v>
      </c>
      <c r="U8750">
        <v>20.39</v>
      </c>
      <c r="V8750" t="s">
        <v>71</v>
      </c>
      <c r="W8750">
        <v>31.57</v>
      </c>
      <c r="X8750" t="s">
        <v>71</v>
      </c>
      <c r="Y8750">
        <v>47.63</v>
      </c>
      <c r="AA8750">
        <v>26.1</v>
      </c>
      <c r="AC8750">
        <v>42.93</v>
      </c>
      <c r="AE8750">
        <v>3.4</v>
      </c>
      <c r="AF8750" t="s">
        <v>71</v>
      </c>
      <c r="AG8750">
        <v>6.39</v>
      </c>
      <c r="AH8750" t="s">
        <v>71</v>
      </c>
      <c r="AS8750">
        <v>0.7</v>
      </c>
      <c r="AT8750" t="s">
        <v>71</v>
      </c>
    </row>
    <row r="8751" spans="1:46" x14ac:dyDescent="0.2">
      <c r="A8751" t="s">
        <v>162</v>
      </c>
      <c r="B8751" t="s">
        <v>163</v>
      </c>
      <c r="C8751">
        <f>-69.99346047 / 41.82842021</f>
        <v>-1.6733469760176727</v>
      </c>
      <c r="D8751" t="s">
        <v>164</v>
      </c>
      <c r="E8751" t="s">
        <v>70</v>
      </c>
      <c r="F8751" s="1">
        <v>40422</v>
      </c>
      <c r="G8751">
        <v>1</v>
      </c>
      <c r="O8751">
        <v>7.57</v>
      </c>
      <c r="P8751" t="s">
        <v>71</v>
      </c>
      <c r="Q8751">
        <v>25.5</v>
      </c>
      <c r="R8751" t="s">
        <v>71</v>
      </c>
    </row>
    <row r="8752" spans="1:46" x14ac:dyDescent="0.2">
      <c r="A8752" t="s">
        <v>162</v>
      </c>
      <c r="B8752" t="s">
        <v>163</v>
      </c>
      <c r="C8752">
        <f>-69.99346047 / 41.82842021</f>
        <v>-1.6733469760176727</v>
      </c>
      <c r="D8752" t="s">
        <v>164</v>
      </c>
      <c r="E8752" t="s">
        <v>70</v>
      </c>
      <c r="F8752" s="1">
        <v>40422</v>
      </c>
      <c r="G8752">
        <v>2</v>
      </c>
      <c r="O8752">
        <v>7.95</v>
      </c>
      <c r="P8752" t="s">
        <v>71</v>
      </c>
      <c r="Q8752">
        <v>23.8</v>
      </c>
      <c r="R8752" t="s">
        <v>71</v>
      </c>
    </row>
    <row r="8753" spans="1:46" x14ac:dyDescent="0.2">
      <c r="A8753" t="s">
        <v>162</v>
      </c>
      <c r="B8753" t="s">
        <v>163</v>
      </c>
      <c r="C8753">
        <f>-69.99346047 / 41.82842021</f>
        <v>-1.6733469760176727</v>
      </c>
      <c r="D8753" t="s">
        <v>164</v>
      </c>
      <c r="E8753" t="s">
        <v>70</v>
      </c>
      <c r="F8753" s="1">
        <v>40422</v>
      </c>
      <c r="G8753">
        <v>3</v>
      </c>
      <c r="K8753">
        <v>7.04</v>
      </c>
      <c r="L8753" t="s">
        <v>71</v>
      </c>
      <c r="O8753">
        <v>7.63</v>
      </c>
      <c r="P8753" t="s">
        <v>71</v>
      </c>
      <c r="Q8753">
        <v>22.4</v>
      </c>
      <c r="R8753" t="s">
        <v>71</v>
      </c>
      <c r="S8753">
        <v>0.56999999999999995</v>
      </c>
      <c r="T8753" t="s">
        <v>71</v>
      </c>
      <c r="W8753">
        <v>38.020000000000003</v>
      </c>
      <c r="X8753" t="s">
        <v>71</v>
      </c>
      <c r="AE8753">
        <v>3.9</v>
      </c>
      <c r="AF8753" t="s">
        <v>71</v>
      </c>
      <c r="AG8753">
        <v>6.61</v>
      </c>
      <c r="AH8753" t="s">
        <v>71</v>
      </c>
      <c r="AS8753">
        <v>0.26</v>
      </c>
      <c r="AT8753" t="s">
        <v>71</v>
      </c>
    </row>
    <row r="8754" spans="1:46" x14ac:dyDescent="0.2">
      <c r="A8754" t="s">
        <v>162</v>
      </c>
      <c r="B8754" t="s">
        <v>163</v>
      </c>
      <c r="C8754">
        <f>-69.99346047 / 41.82842021</f>
        <v>-1.6733469760176727</v>
      </c>
      <c r="D8754" t="s">
        <v>164</v>
      </c>
      <c r="E8754" t="s">
        <v>70</v>
      </c>
      <c r="F8754" s="1">
        <v>40777</v>
      </c>
      <c r="G8754">
        <v>0.5</v>
      </c>
      <c r="I8754">
        <v>4.1500000000000004</v>
      </c>
      <c r="J8754" t="s">
        <v>71</v>
      </c>
      <c r="K8754">
        <v>0.61</v>
      </c>
      <c r="L8754" t="s">
        <v>71</v>
      </c>
      <c r="M8754">
        <v>3.75</v>
      </c>
      <c r="N8754" t="s">
        <v>71</v>
      </c>
      <c r="O8754">
        <v>26.5</v>
      </c>
      <c r="P8754" t="s">
        <v>71</v>
      </c>
      <c r="Q8754">
        <v>6.46</v>
      </c>
      <c r="R8754" t="s">
        <v>71</v>
      </c>
      <c r="S8754">
        <v>35.31</v>
      </c>
      <c r="T8754" t="s">
        <v>71</v>
      </c>
      <c r="U8754">
        <v>1093.68</v>
      </c>
      <c r="V8754" t="s">
        <v>71</v>
      </c>
      <c r="Y8754">
        <v>105.05</v>
      </c>
      <c r="AA8754">
        <v>25.75</v>
      </c>
      <c r="AC8754">
        <v>40.950000000000003</v>
      </c>
      <c r="AE8754">
        <v>2.16</v>
      </c>
      <c r="AF8754" t="s">
        <v>71</v>
      </c>
      <c r="AG8754">
        <v>3.5</v>
      </c>
      <c r="AH8754" t="s">
        <v>71</v>
      </c>
      <c r="AS8754">
        <v>0.26</v>
      </c>
      <c r="AT8754" t="s">
        <v>71</v>
      </c>
    </row>
    <row r="8755" spans="1:46" x14ac:dyDescent="0.2">
      <c r="A8755" t="s">
        <v>162</v>
      </c>
      <c r="B8755" t="s">
        <v>163</v>
      </c>
      <c r="C8755">
        <f>-69.99346047 / 41.82842021</f>
        <v>-1.6733469760176727</v>
      </c>
      <c r="D8755" t="s">
        <v>164</v>
      </c>
      <c r="E8755" t="s">
        <v>70</v>
      </c>
      <c r="F8755" s="1">
        <v>40777</v>
      </c>
      <c r="G8755">
        <v>1</v>
      </c>
      <c r="O8755">
        <v>26.5</v>
      </c>
      <c r="P8755" t="s">
        <v>71</v>
      </c>
    </row>
    <row r="8756" spans="1:46" x14ac:dyDescent="0.2">
      <c r="A8756" t="s">
        <v>162</v>
      </c>
      <c r="B8756" t="s">
        <v>163</v>
      </c>
      <c r="C8756">
        <f>-69.99346047 / 41.82842021</f>
        <v>-1.6733469760176727</v>
      </c>
      <c r="D8756" t="s">
        <v>164</v>
      </c>
      <c r="E8756" t="s">
        <v>70</v>
      </c>
      <c r="F8756" s="1">
        <v>40777</v>
      </c>
      <c r="G8756">
        <v>2</v>
      </c>
      <c r="O8756">
        <v>26.1</v>
      </c>
      <c r="P8756" t="s">
        <v>71</v>
      </c>
    </row>
    <row r="8757" spans="1:46" x14ac:dyDescent="0.2">
      <c r="A8757" t="s">
        <v>162</v>
      </c>
      <c r="B8757" t="s">
        <v>163</v>
      </c>
      <c r="C8757">
        <f>-69.99346047 / 41.82842021</f>
        <v>-1.6733469760176727</v>
      </c>
      <c r="D8757" t="s">
        <v>164</v>
      </c>
      <c r="E8757" t="s">
        <v>70</v>
      </c>
      <c r="F8757" s="1">
        <v>40777</v>
      </c>
      <c r="G8757">
        <v>3</v>
      </c>
      <c r="K8757">
        <v>1.67</v>
      </c>
      <c r="L8757" t="s">
        <v>71</v>
      </c>
      <c r="O8757">
        <v>25.3</v>
      </c>
      <c r="P8757" t="s">
        <v>71</v>
      </c>
      <c r="Q8757">
        <v>6.23</v>
      </c>
      <c r="R8757" t="s">
        <v>71</v>
      </c>
      <c r="S8757">
        <v>34.020000000000003</v>
      </c>
      <c r="T8757" t="s">
        <v>71</v>
      </c>
      <c r="U8757">
        <v>1053.73</v>
      </c>
      <c r="V8757" t="s">
        <v>71</v>
      </c>
      <c r="Y8757">
        <v>104.51</v>
      </c>
      <c r="AA8757">
        <v>35.630000000000003</v>
      </c>
      <c r="AE8757">
        <v>5.3</v>
      </c>
      <c r="AF8757" t="s">
        <v>71</v>
      </c>
      <c r="AG8757">
        <v>3.8</v>
      </c>
      <c r="AH8757" t="s">
        <v>71</v>
      </c>
      <c r="AS8757">
        <v>0.37</v>
      </c>
      <c r="AT8757" t="s">
        <v>71</v>
      </c>
    </row>
    <row r="8758" spans="1:46" x14ac:dyDescent="0.2">
      <c r="A8758" t="s">
        <v>162</v>
      </c>
      <c r="B8758" t="s">
        <v>163</v>
      </c>
      <c r="C8758">
        <f>-69.99346047 / 41.82842021</f>
        <v>-1.6733469760176727</v>
      </c>
      <c r="D8758" t="s">
        <v>164</v>
      </c>
      <c r="E8758" t="s">
        <v>70</v>
      </c>
      <c r="F8758" s="1">
        <v>41151</v>
      </c>
      <c r="G8758">
        <v>0.5</v>
      </c>
      <c r="I8758">
        <v>3.8</v>
      </c>
      <c r="J8758" t="s">
        <v>71</v>
      </c>
      <c r="K8758">
        <v>3.88</v>
      </c>
      <c r="L8758" t="s">
        <v>71</v>
      </c>
      <c r="M8758">
        <v>1.63</v>
      </c>
      <c r="N8758" t="s">
        <v>71</v>
      </c>
      <c r="O8758">
        <v>6.18</v>
      </c>
      <c r="P8758" t="s">
        <v>71</v>
      </c>
      <c r="Q8758">
        <v>25.4</v>
      </c>
      <c r="R8758" t="s">
        <v>71</v>
      </c>
      <c r="S8758">
        <v>0.89</v>
      </c>
      <c r="T8758" t="s">
        <v>71</v>
      </c>
      <c r="U8758">
        <v>27.57</v>
      </c>
      <c r="V8758" t="s">
        <v>71</v>
      </c>
      <c r="W8758">
        <v>37.44</v>
      </c>
      <c r="X8758" t="s">
        <v>71</v>
      </c>
      <c r="Y8758">
        <v>51.98</v>
      </c>
      <c r="AA8758">
        <v>43.9</v>
      </c>
      <c r="AC8758">
        <v>53</v>
      </c>
      <c r="AE8758">
        <v>6.1</v>
      </c>
      <c r="AF8758" t="s">
        <v>71</v>
      </c>
      <c r="AG8758">
        <v>6.53</v>
      </c>
      <c r="AH8758" t="s">
        <v>71</v>
      </c>
      <c r="AS8758">
        <v>3.5</v>
      </c>
      <c r="AT8758" t="s">
        <v>71</v>
      </c>
    </row>
    <row r="8759" spans="1:46" x14ac:dyDescent="0.2">
      <c r="A8759" t="s">
        <v>162</v>
      </c>
      <c r="B8759" t="s">
        <v>163</v>
      </c>
      <c r="C8759">
        <f>-69.99346047 / 41.82842021</f>
        <v>-1.6733469760176727</v>
      </c>
      <c r="D8759" t="s">
        <v>164</v>
      </c>
      <c r="E8759" t="s">
        <v>70</v>
      </c>
      <c r="F8759" s="1">
        <v>41151</v>
      </c>
      <c r="G8759">
        <v>1</v>
      </c>
      <c r="O8759">
        <v>6.07</v>
      </c>
      <c r="P8759" t="s">
        <v>71</v>
      </c>
      <c r="Q8759">
        <v>25.3</v>
      </c>
      <c r="R8759" t="s">
        <v>71</v>
      </c>
    </row>
    <row r="8760" spans="1:46" x14ac:dyDescent="0.2">
      <c r="A8760" t="s">
        <v>162</v>
      </c>
      <c r="B8760" t="s">
        <v>163</v>
      </c>
      <c r="C8760">
        <f>-69.99346047 / 41.82842021</f>
        <v>-1.6733469760176727</v>
      </c>
      <c r="D8760" t="s">
        <v>164</v>
      </c>
      <c r="E8760" t="s">
        <v>70</v>
      </c>
      <c r="F8760" s="1">
        <v>41151</v>
      </c>
      <c r="G8760">
        <v>2</v>
      </c>
      <c r="O8760">
        <v>6.04</v>
      </c>
      <c r="P8760" t="s">
        <v>71</v>
      </c>
      <c r="Q8760">
        <v>25.3</v>
      </c>
      <c r="R8760" t="s">
        <v>71</v>
      </c>
    </row>
    <row r="8761" spans="1:46" x14ac:dyDescent="0.2">
      <c r="A8761" t="s">
        <v>162</v>
      </c>
      <c r="B8761" t="s">
        <v>163</v>
      </c>
      <c r="C8761">
        <f>-69.99346047 / 41.82842021</f>
        <v>-1.6733469760176727</v>
      </c>
      <c r="D8761" t="s">
        <v>164</v>
      </c>
      <c r="E8761" t="s">
        <v>70</v>
      </c>
      <c r="F8761" s="1">
        <v>41151</v>
      </c>
      <c r="G8761">
        <v>3</v>
      </c>
      <c r="K8761">
        <v>6.52</v>
      </c>
      <c r="L8761" t="s">
        <v>71</v>
      </c>
      <c r="O8761">
        <v>6.05</v>
      </c>
      <c r="P8761" t="s">
        <v>71</v>
      </c>
      <c r="Q8761">
        <v>25.3</v>
      </c>
      <c r="R8761" t="s">
        <v>71</v>
      </c>
      <c r="S8761">
        <v>0.82</v>
      </c>
      <c r="T8761" t="s">
        <v>71</v>
      </c>
      <c r="W8761">
        <v>33.119999999999997</v>
      </c>
      <c r="X8761" t="s">
        <v>71</v>
      </c>
      <c r="AE8761">
        <v>6.1</v>
      </c>
      <c r="AF8761" t="s">
        <v>71</v>
      </c>
      <c r="AG8761">
        <v>6.45</v>
      </c>
      <c r="AH8761" t="s">
        <v>71</v>
      </c>
      <c r="AS8761">
        <v>4.57</v>
      </c>
      <c r="AT8761" t="s">
        <v>71</v>
      </c>
    </row>
    <row r="8762" spans="1:46" x14ac:dyDescent="0.2">
      <c r="A8762" t="s">
        <v>162</v>
      </c>
      <c r="B8762" t="s">
        <v>163</v>
      </c>
      <c r="C8762">
        <f>-69.99346047 / 41.82842021</f>
        <v>-1.6733469760176727</v>
      </c>
      <c r="D8762" t="s">
        <v>164</v>
      </c>
      <c r="E8762" t="s">
        <v>70</v>
      </c>
      <c r="F8762" s="1">
        <v>41151</v>
      </c>
      <c r="G8762">
        <v>4</v>
      </c>
      <c r="O8762">
        <v>5.2</v>
      </c>
      <c r="P8762" t="s">
        <v>71</v>
      </c>
      <c r="Q8762">
        <v>25.1</v>
      </c>
      <c r="R8762" t="s">
        <v>71</v>
      </c>
    </row>
    <row r="8763" spans="1:46" x14ac:dyDescent="0.2">
      <c r="A8763" t="s">
        <v>162</v>
      </c>
      <c r="B8763" t="s">
        <v>163</v>
      </c>
      <c r="C8763">
        <f>-69.99346047 / 41.82842021</f>
        <v>-1.6733469760176727</v>
      </c>
      <c r="D8763" t="s">
        <v>164</v>
      </c>
      <c r="E8763" t="s">
        <v>70</v>
      </c>
      <c r="F8763" s="1">
        <v>41520</v>
      </c>
      <c r="G8763">
        <v>0.5</v>
      </c>
      <c r="I8763">
        <v>4.5</v>
      </c>
      <c r="J8763" t="s">
        <v>71</v>
      </c>
      <c r="K8763">
        <v>3.46</v>
      </c>
      <c r="L8763" t="s">
        <v>71</v>
      </c>
      <c r="M8763">
        <v>1.7</v>
      </c>
      <c r="N8763" t="s">
        <v>71</v>
      </c>
      <c r="O8763">
        <v>7.6</v>
      </c>
      <c r="P8763" t="s">
        <v>71</v>
      </c>
      <c r="Q8763">
        <v>24.6</v>
      </c>
      <c r="R8763" t="s">
        <v>71</v>
      </c>
      <c r="S8763">
        <v>1.01</v>
      </c>
      <c r="T8763" t="s">
        <v>71</v>
      </c>
      <c r="U8763">
        <v>31.28</v>
      </c>
      <c r="V8763" t="s">
        <v>71</v>
      </c>
      <c r="W8763">
        <v>43.52</v>
      </c>
      <c r="X8763" t="s">
        <v>71</v>
      </c>
      <c r="Y8763">
        <v>53.8</v>
      </c>
      <c r="AA8763">
        <v>42.78</v>
      </c>
      <c r="AC8763">
        <v>52.35</v>
      </c>
      <c r="AE8763">
        <v>5.9</v>
      </c>
      <c r="AF8763" t="s">
        <v>71</v>
      </c>
      <c r="AG8763">
        <v>6.6</v>
      </c>
      <c r="AH8763" t="s">
        <v>71</v>
      </c>
      <c r="AS8763">
        <v>1.36</v>
      </c>
      <c r="AT8763" t="s">
        <v>71</v>
      </c>
    </row>
    <row r="8764" spans="1:46" x14ac:dyDescent="0.2">
      <c r="A8764" t="s">
        <v>162</v>
      </c>
      <c r="B8764" t="s">
        <v>163</v>
      </c>
      <c r="C8764">
        <f>-69.99346047 / 41.82842021</f>
        <v>-1.6733469760176727</v>
      </c>
      <c r="D8764" t="s">
        <v>164</v>
      </c>
      <c r="E8764" t="s">
        <v>70</v>
      </c>
      <c r="F8764" s="1">
        <v>41520</v>
      </c>
      <c r="G8764">
        <v>4</v>
      </c>
      <c r="O8764">
        <v>7.4</v>
      </c>
      <c r="P8764" t="s">
        <v>71</v>
      </c>
      <c r="Q8764">
        <v>24.4</v>
      </c>
      <c r="R8764" t="s">
        <v>71</v>
      </c>
    </row>
    <row r="8765" spans="1:46" x14ac:dyDescent="0.2">
      <c r="A8765" t="s">
        <v>162</v>
      </c>
      <c r="B8765" t="s">
        <v>163</v>
      </c>
      <c r="C8765">
        <f>-69.99346047 / 41.82842021</f>
        <v>-1.6733469760176727</v>
      </c>
      <c r="D8765" t="s">
        <v>164</v>
      </c>
      <c r="E8765" t="s">
        <v>70</v>
      </c>
      <c r="F8765" s="1">
        <v>41520</v>
      </c>
      <c r="G8765">
        <v>2</v>
      </c>
      <c r="O8765">
        <v>6.86</v>
      </c>
      <c r="P8765" t="s">
        <v>71</v>
      </c>
      <c r="Q8765">
        <v>23.4</v>
      </c>
      <c r="R8765" t="s">
        <v>71</v>
      </c>
    </row>
    <row r="8766" spans="1:46" x14ac:dyDescent="0.2">
      <c r="A8766" t="s">
        <v>162</v>
      </c>
      <c r="B8766" t="s">
        <v>163</v>
      </c>
      <c r="C8766">
        <f>-69.99346047 / 41.82842021</f>
        <v>-1.6733469760176727</v>
      </c>
      <c r="D8766" t="s">
        <v>164</v>
      </c>
      <c r="E8766" t="s">
        <v>70</v>
      </c>
      <c r="F8766" s="1">
        <v>41520</v>
      </c>
      <c r="G8766">
        <v>3</v>
      </c>
      <c r="O8766">
        <v>4.66</v>
      </c>
      <c r="P8766" t="s">
        <v>71</v>
      </c>
      <c r="Q8766">
        <v>22.5</v>
      </c>
      <c r="R8766" t="s">
        <v>71</v>
      </c>
    </row>
    <row r="8767" spans="1:46" x14ac:dyDescent="0.2">
      <c r="A8767" t="s">
        <v>162</v>
      </c>
      <c r="B8767" t="s">
        <v>163</v>
      </c>
      <c r="C8767">
        <f>-69.99346047 / 41.82842021</f>
        <v>-1.6733469760176727</v>
      </c>
      <c r="D8767" t="s">
        <v>164</v>
      </c>
      <c r="E8767" t="s">
        <v>70</v>
      </c>
      <c r="F8767" s="1">
        <v>41520</v>
      </c>
      <c r="G8767">
        <v>3.5</v>
      </c>
      <c r="K8767">
        <v>8.31</v>
      </c>
      <c r="L8767" t="s">
        <v>71</v>
      </c>
      <c r="O8767">
        <v>0.96</v>
      </c>
      <c r="P8767" t="s">
        <v>71</v>
      </c>
      <c r="Q8767">
        <v>21.4</v>
      </c>
      <c r="R8767" t="s">
        <v>71</v>
      </c>
      <c r="S8767">
        <v>0.56999999999999995</v>
      </c>
      <c r="T8767" t="s">
        <v>71</v>
      </c>
      <c r="W8767">
        <v>49.37</v>
      </c>
      <c r="X8767" t="s">
        <v>71</v>
      </c>
      <c r="AE8767">
        <v>6.4</v>
      </c>
      <c r="AF8767" t="s">
        <v>71</v>
      </c>
      <c r="AG8767">
        <v>6.2</v>
      </c>
      <c r="AH8767" t="s">
        <v>71</v>
      </c>
      <c r="AS8767">
        <v>5.84</v>
      </c>
      <c r="AT8767" t="s">
        <v>71</v>
      </c>
    </row>
    <row r="8768" spans="1:46" x14ac:dyDescent="0.2">
      <c r="A8768" t="s">
        <v>162</v>
      </c>
      <c r="B8768" t="s">
        <v>163</v>
      </c>
      <c r="C8768">
        <f>-69.99346047 / 41.82842021</f>
        <v>-1.6733469760176727</v>
      </c>
      <c r="D8768" t="s">
        <v>164</v>
      </c>
      <c r="E8768" t="s">
        <v>70</v>
      </c>
      <c r="F8768" s="1">
        <v>41890</v>
      </c>
      <c r="G8768">
        <v>0.5</v>
      </c>
      <c r="I8768">
        <v>3.9</v>
      </c>
      <c r="J8768" t="s">
        <v>71</v>
      </c>
      <c r="K8768">
        <v>9.01</v>
      </c>
      <c r="L8768" t="s">
        <v>71</v>
      </c>
      <c r="M8768">
        <v>1.75</v>
      </c>
      <c r="N8768" t="s">
        <v>71</v>
      </c>
      <c r="O8768">
        <v>6.76</v>
      </c>
      <c r="P8768" t="s">
        <v>71</v>
      </c>
      <c r="Q8768">
        <v>25.2</v>
      </c>
      <c r="R8768" t="s">
        <v>71</v>
      </c>
      <c r="S8768">
        <v>0.84</v>
      </c>
      <c r="T8768" t="s">
        <v>71</v>
      </c>
      <c r="U8768">
        <v>26.02</v>
      </c>
      <c r="V8768" t="s">
        <v>71</v>
      </c>
      <c r="W8768">
        <v>36.409999999999997</v>
      </c>
      <c r="X8768" t="s">
        <v>71</v>
      </c>
      <c r="Y8768">
        <v>51.14</v>
      </c>
      <c r="AA8768">
        <v>52.17</v>
      </c>
      <c r="AC8768">
        <v>51.94</v>
      </c>
      <c r="AE8768">
        <v>3.9</v>
      </c>
      <c r="AF8768" t="s">
        <v>71</v>
      </c>
      <c r="AG8768">
        <v>6.31</v>
      </c>
      <c r="AH8768" t="s">
        <v>71</v>
      </c>
      <c r="AS8768">
        <v>25.87</v>
      </c>
      <c r="AT8768" t="s">
        <v>71</v>
      </c>
    </row>
    <row r="8769" spans="1:58" x14ac:dyDescent="0.2">
      <c r="A8769" t="s">
        <v>162</v>
      </c>
      <c r="B8769" t="s">
        <v>163</v>
      </c>
      <c r="C8769">
        <f>-69.99346047 / 41.82842021</f>
        <v>-1.6733469760176727</v>
      </c>
      <c r="D8769" t="s">
        <v>164</v>
      </c>
      <c r="E8769" t="s">
        <v>70</v>
      </c>
      <c r="F8769" s="1">
        <v>41890</v>
      </c>
      <c r="G8769">
        <v>1.5</v>
      </c>
      <c r="O8769">
        <v>7.01</v>
      </c>
      <c r="P8769" t="s">
        <v>71</v>
      </c>
      <c r="Q8769">
        <v>25.2</v>
      </c>
      <c r="R8769" t="s">
        <v>71</v>
      </c>
    </row>
    <row r="8770" spans="1:58" x14ac:dyDescent="0.2">
      <c r="A8770" t="s">
        <v>162</v>
      </c>
      <c r="B8770" t="s">
        <v>163</v>
      </c>
      <c r="C8770">
        <f>-69.99346047 / 41.82842021</f>
        <v>-1.6733469760176727</v>
      </c>
      <c r="D8770" t="s">
        <v>164</v>
      </c>
      <c r="E8770" t="s">
        <v>70</v>
      </c>
      <c r="F8770" s="1">
        <v>41890</v>
      </c>
      <c r="G8770">
        <v>2.5</v>
      </c>
      <c r="O8770">
        <v>6.53</v>
      </c>
      <c r="P8770" t="s">
        <v>71</v>
      </c>
      <c r="Q8770">
        <v>25.1</v>
      </c>
      <c r="R8770" t="s">
        <v>71</v>
      </c>
    </row>
    <row r="8771" spans="1:58" x14ac:dyDescent="0.2">
      <c r="A8771" t="s">
        <v>162</v>
      </c>
      <c r="B8771" t="s">
        <v>163</v>
      </c>
      <c r="C8771">
        <f>-69.99346047 / 41.82842021</f>
        <v>-1.6733469760176727</v>
      </c>
      <c r="D8771" t="s">
        <v>164</v>
      </c>
      <c r="E8771" t="s">
        <v>70</v>
      </c>
      <c r="F8771" s="1">
        <v>41890</v>
      </c>
      <c r="G8771">
        <v>3</v>
      </c>
      <c r="K8771">
        <v>12.08</v>
      </c>
      <c r="L8771" t="s">
        <v>71</v>
      </c>
      <c r="S8771">
        <v>1.19</v>
      </c>
      <c r="T8771" t="s">
        <v>71</v>
      </c>
      <c r="U8771">
        <v>36.86</v>
      </c>
      <c r="V8771" t="s">
        <v>71</v>
      </c>
      <c r="W8771">
        <v>39.14</v>
      </c>
      <c r="X8771" t="s">
        <v>71</v>
      </c>
      <c r="Y8771">
        <v>56.16</v>
      </c>
      <c r="AA8771">
        <v>55.04</v>
      </c>
      <c r="AS8771">
        <v>11.03</v>
      </c>
      <c r="AT8771" t="s">
        <v>71</v>
      </c>
    </row>
    <row r="8772" spans="1:58" x14ac:dyDescent="0.2">
      <c r="A8772" t="s">
        <v>162</v>
      </c>
      <c r="B8772" t="s">
        <v>163</v>
      </c>
      <c r="C8772">
        <f>-69.99346047 / 41.82842021</f>
        <v>-1.6733469760176727</v>
      </c>
      <c r="D8772" t="s">
        <v>164</v>
      </c>
      <c r="E8772" t="s">
        <v>70</v>
      </c>
      <c r="F8772" s="1">
        <v>41890</v>
      </c>
      <c r="G8772">
        <v>3.5</v>
      </c>
      <c r="O8772">
        <v>5.42</v>
      </c>
      <c r="P8772" t="s">
        <v>71</v>
      </c>
      <c r="Q8772">
        <v>24.9</v>
      </c>
      <c r="R8772" t="s">
        <v>71</v>
      </c>
      <c r="AE8772">
        <v>4.2</v>
      </c>
      <c r="AF8772" t="s">
        <v>71</v>
      </c>
      <c r="AG8772">
        <v>5.94</v>
      </c>
      <c r="AH8772" t="s">
        <v>71</v>
      </c>
    </row>
    <row r="8773" spans="1:58" x14ac:dyDescent="0.2">
      <c r="A8773" t="s">
        <v>162</v>
      </c>
      <c r="B8773" t="s">
        <v>163</v>
      </c>
      <c r="C8773">
        <f>-69.99346047 / 41.82842021</f>
        <v>-1.6733469760176727</v>
      </c>
      <c r="D8773" t="s">
        <v>164</v>
      </c>
      <c r="E8773" t="s">
        <v>70</v>
      </c>
      <c r="F8773" s="1">
        <v>42633</v>
      </c>
      <c r="G8773">
        <v>0.5</v>
      </c>
      <c r="I8773">
        <v>3.3</v>
      </c>
      <c r="J8773" t="s">
        <v>71</v>
      </c>
      <c r="K8773">
        <v>1.87</v>
      </c>
      <c r="L8773" t="s">
        <v>71</v>
      </c>
      <c r="M8773">
        <v>3.2</v>
      </c>
      <c r="N8773" t="s">
        <v>71</v>
      </c>
      <c r="O8773">
        <v>6.56</v>
      </c>
      <c r="P8773" t="s">
        <v>71</v>
      </c>
      <c r="Q8773">
        <v>23.3</v>
      </c>
      <c r="R8773" t="s">
        <v>71</v>
      </c>
      <c r="S8773">
        <v>0.23</v>
      </c>
      <c r="T8773" t="s">
        <v>71</v>
      </c>
      <c r="U8773">
        <v>7.12</v>
      </c>
      <c r="V8773" t="s">
        <v>71</v>
      </c>
      <c r="W8773">
        <v>36.24</v>
      </c>
      <c r="X8773" t="s">
        <v>71</v>
      </c>
      <c r="Y8773">
        <v>32.46</v>
      </c>
      <c r="AA8773">
        <v>36.74</v>
      </c>
      <c r="AC8773">
        <v>43.24</v>
      </c>
      <c r="AE8773">
        <v>6</v>
      </c>
      <c r="AF8773" t="s">
        <v>71</v>
      </c>
      <c r="AG8773">
        <v>6.36</v>
      </c>
      <c r="AH8773" t="s">
        <v>71</v>
      </c>
      <c r="AS8773">
        <v>2.12</v>
      </c>
      <c r="AT8773" t="s">
        <v>71</v>
      </c>
      <c r="BE8773">
        <v>3.99</v>
      </c>
      <c r="BF8773" t="s">
        <v>71</v>
      </c>
    </row>
    <row r="8774" spans="1:58" x14ac:dyDescent="0.2">
      <c r="A8774" t="s">
        <v>162</v>
      </c>
      <c r="B8774" t="s">
        <v>163</v>
      </c>
      <c r="C8774">
        <f>-69.99346047 / 41.82842021</f>
        <v>-1.6733469760176727</v>
      </c>
      <c r="D8774" t="s">
        <v>164</v>
      </c>
      <c r="E8774" t="s">
        <v>70</v>
      </c>
      <c r="F8774" s="1">
        <v>42633</v>
      </c>
      <c r="G8774">
        <v>1</v>
      </c>
      <c r="O8774">
        <v>6.45</v>
      </c>
      <c r="P8774" t="s">
        <v>71</v>
      </c>
      <c r="Q8774">
        <v>23.3</v>
      </c>
      <c r="R8774" t="s">
        <v>71</v>
      </c>
    </row>
    <row r="8775" spans="1:58" x14ac:dyDescent="0.2">
      <c r="A8775" t="s">
        <v>162</v>
      </c>
      <c r="B8775" t="s">
        <v>163</v>
      </c>
      <c r="C8775">
        <f>-69.99346047 / 41.82842021</f>
        <v>-1.6733469760176727</v>
      </c>
      <c r="D8775" t="s">
        <v>164</v>
      </c>
      <c r="E8775" t="s">
        <v>70</v>
      </c>
      <c r="F8775" s="1">
        <v>42633</v>
      </c>
      <c r="G8775">
        <v>2</v>
      </c>
      <c r="K8775">
        <v>3.28</v>
      </c>
      <c r="L8775" t="s">
        <v>71</v>
      </c>
      <c r="O8775">
        <v>5.79</v>
      </c>
      <c r="P8775" t="s">
        <v>71</v>
      </c>
      <c r="Q8775">
        <v>23</v>
      </c>
      <c r="R8775" t="s">
        <v>71</v>
      </c>
      <c r="S8775">
        <v>0.46</v>
      </c>
      <c r="T8775" t="s">
        <v>71</v>
      </c>
      <c r="U8775">
        <v>14.25</v>
      </c>
      <c r="V8775" t="s">
        <v>71</v>
      </c>
      <c r="W8775">
        <v>34.64</v>
      </c>
      <c r="X8775" t="s">
        <v>71</v>
      </c>
      <c r="Y8775">
        <v>42.46</v>
      </c>
      <c r="AA8775">
        <v>42.25</v>
      </c>
      <c r="AE8775">
        <v>6.1</v>
      </c>
      <c r="AF8775" t="s">
        <v>71</v>
      </c>
      <c r="AG8775">
        <v>6.4</v>
      </c>
      <c r="AH8775" t="s">
        <v>71</v>
      </c>
      <c r="AS8775">
        <v>1.94</v>
      </c>
      <c r="AT8775" t="s">
        <v>71</v>
      </c>
      <c r="BE8775">
        <v>5.22</v>
      </c>
      <c r="BF8775" t="s">
        <v>71</v>
      </c>
    </row>
    <row r="8776" spans="1:58" x14ac:dyDescent="0.2">
      <c r="A8776" t="s">
        <v>162</v>
      </c>
      <c r="B8776" t="s">
        <v>163</v>
      </c>
      <c r="C8776">
        <f>-69.99346047 / 41.82842021</f>
        <v>-1.6733469760176727</v>
      </c>
      <c r="D8776" t="s">
        <v>164</v>
      </c>
      <c r="E8776" t="s">
        <v>70</v>
      </c>
      <c r="F8776" s="1">
        <v>42633</v>
      </c>
      <c r="G8776">
        <v>3</v>
      </c>
      <c r="O8776">
        <v>5.6</v>
      </c>
      <c r="P8776" t="s">
        <v>71</v>
      </c>
      <c r="Q8776">
        <v>22.5</v>
      </c>
      <c r="R8776" t="s">
        <v>71</v>
      </c>
    </row>
    <row r="8777" spans="1:58" x14ac:dyDescent="0.2">
      <c r="A8777" t="s">
        <v>162</v>
      </c>
      <c r="B8777" t="s">
        <v>163</v>
      </c>
      <c r="C8777">
        <f>-69.99346047 / 41.82842021</f>
        <v>-1.6733469760176727</v>
      </c>
      <c r="D8777" t="s">
        <v>164</v>
      </c>
      <c r="E8777" t="s">
        <v>70</v>
      </c>
      <c r="F8777" s="1">
        <v>43005</v>
      </c>
      <c r="G8777">
        <v>2.5</v>
      </c>
      <c r="I8777">
        <v>4.38</v>
      </c>
      <c r="J8777" t="s">
        <v>150</v>
      </c>
      <c r="K8777">
        <v>8.9700000000000006</v>
      </c>
      <c r="L8777" t="s">
        <v>150</v>
      </c>
      <c r="M8777">
        <v>1.7</v>
      </c>
      <c r="N8777" t="s">
        <v>150</v>
      </c>
      <c r="S8777">
        <v>0.78</v>
      </c>
      <c r="T8777" t="s">
        <v>150</v>
      </c>
      <c r="W8777">
        <v>62.18</v>
      </c>
      <c r="X8777" t="s">
        <v>150</v>
      </c>
      <c r="AE8777">
        <v>6</v>
      </c>
      <c r="AF8777" t="s">
        <v>150</v>
      </c>
      <c r="AG8777">
        <v>6.51</v>
      </c>
      <c r="AH8777" t="s">
        <v>150</v>
      </c>
      <c r="AS8777">
        <v>4.5199999999999996</v>
      </c>
      <c r="AT8777" t="s">
        <v>150</v>
      </c>
    </row>
    <row r="8778" spans="1:58" x14ac:dyDescent="0.2">
      <c r="A8778" t="s">
        <v>165</v>
      </c>
      <c r="B8778" t="s">
        <v>166</v>
      </c>
      <c r="C8778">
        <f>-69.97680785 / 41.82643329</f>
        <v>-1.673028330310208</v>
      </c>
      <c r="D8778" t="s">
        <v>167</v>
      </c>
      <c r="E8778" t="s">
        <v>70</v>
      </c>
      <c r="F8778" s="1">
        <v>37143</v>
      </c>
      <c r="G8778">
        <v>0.5</v>
      </c>
      <c r="I8778">
        <v>1.05</v>
      </c>
      <c r="J8778" t="s">
        <v>71</v>
      </c>
      <c r="K8778">
        <v>2.64</v>
      </c>
      <c r="L8778" t="s">
        <v>71</v>
      </c>
      <c r="M8778">
        <v>0.83</v>
      </c>
      <c r="N8778" t="s">
        <v>71</v>
      </c>
      <c r="O8778">
        <v>7.65</v>
      </c>
      <c r="P8778" t="s">
        <v>71</v>
      </c>
      <c r="Q8778">
        <v>20.399999999999999</v>
      </c>
      <c r="R8778" t="s">
        <v>71</v>
      </c>
      <c r="S8778">
        <v>0.35</v>
      </c>
      <c r="T8778" t="s">
        <v>71</v>
      </c>
      <c r="U8778">
        <v>10.84</v>
      </c>
      <c r="V8778" t="s">
        <v>71</v>
      </c>
      <c r="W8778">
        <v>34.9</v>
      </c>
      <c r="X8778" t="s">
        <v>71</v>
      </c>
      <c r="Y8778">
        <v>38.520000000000003</v>
      </c>
      <c r="AA8778">
        <v>40.119999999999997</v>
      </c>
      <c r="AC8778">
        <v>62.69</v>
      </c>
      <c r="AE8778">
        <v>2.1</v>
      </c>
      <c r="AF8778" t="s">
        <v>71</v>
      </c>
      <c r="AG8778">
        <v>5.81</v>
      </c>
      <c r="AH8778" t="s">
        <v>71</v>
      </c>
      <c r="AS8778">
        <v>1.25</v>
      </c>
      <c r="AT8778" t="s">
        <v>71</v>
      </c>
    </row>
    <row r="8779" spans="1:58" x14ac:dyDescent="0.2">
      <c r="A8779" t="s">
        <v>165</v>
      </c>
      <c r="B8779" t="s">
        <v>166</v>
      </c>
      <c r="C8779">
        <f>-69.97680785 / 41.82643329</f>
        <v>-1.673028330310208</v>
      </c>
      <c r="D8779" t="s">
        <v>167</v>
      </c>
      <c r="E8779" t="s">
        <v>70</v>
      </c>
      <c r="F8779" s="1">
        <v>37873</v>
      </c>
      <c r="G8779">
        <v>0.5</v>
      </c>
      <c r="I8779">
        <v>1.5</v>
      </c>
      <c r="J8779" t="s">
        <v>71</v>
      </c>
      <c r="K8779">
        <v>23.47</v>
      </c>
      <c r="L8779" t="s">
        <v>71</v>
      </c>
      <c r="M8779">
        <v>0.7</v>
      </c>
      <c r="N8779" t="s">
        <v>71</v>
      </c>
      <c r="S8779">
        <v>2.2000000000000002</v>
      </c>
      <c r="T8779" t="s">
        <v>71</v>
      </c>
      <c r="U8779">
        <v>68.14</v>
      </c>
      <c r="V8779" t="s">
        <v>71</v>
      </c>
      <c r="W8779">
        <v>73.7</v>
      </c>
      <c r="X8779" t="s">
        <v>71</v>
      </c>
      <c r="Y8779">
        <v>65.02</v>
      </c>
      <c r="AA8779">
        <v>61.56</v>
      </c>
      <c r="AC8779">
        <v>65.14</v>
      </c>
      <c r="AE8779">
        <v>0.43</v>
      </c>
      <c r="AF8779" t="s">
        <v>71</v>
      </c>
      <c r="AG8779">
        <v>6.21</v>
      </c>
      <c r="AH8779" t="s">
        <v>71</v>
      </c>
      <c r="AS8779">
        <v>14.32</v>
      </c>
      <c r="AT8779" t="s">
        <v>71</v>
      </c>
    </row>
    <row r="8780" spans="1:58" x14ac:dyDescent="0.2">
      <c r="A8780" t="s">
        <v>165</v>
      </c>
      <c r="B8780" t="s">
        <v>166</v>
      </c>
      <c r="C8780">
        <f>-69.97680785 / 41.82643329</f>
        <v>-1.673028330310208</v>
      </c>
      <c r="D8780" t="s">
        <v>167</v>
      </c>
      <c r="E8780" t="s">
        <v>70</v>
      </c>
      <c r="F8780" s="1">
        <v>37873</v>
      </c>
      <c r="G8780">
        <v>1</v>
      </c>
      <c r="K8780">
        <v>26.65</v>
      </c>
      <c r="L8780" t="s">
        <v>71</v>
      </c>
      <c r="O8780">
        <v>9.4</v>
      </c>
      <c r="P8780" t="s">
        <v>71</v>
      </c>
      <c r="Q8780">
        <v>20.3</v>
      </c>
      <c r="R8780" t="s">
        <v>71</v>
      </c>
      <c r="S8780">
        <v>0.8</v>
      </c>
      <c r="T8780" t="s">
        <v>71</v>
      </c>
      <c r="U8780">
        <v>24.78</v>
      </c>
      <c r="V8780" t="s">
        <v>71</v>
      </c>
      <c r="W8780">
        <v>67.7</v>
      </c>
      <c r="X8780" t="s">
        <v>71</v>
      </c>
      <c r="Y8780">
        <v>50.44</v>
      </c>
      <c r="AA8780">
        <v>62.8</v>
      </c>
      <c r="AE8780">
        <v>0.46</v>
      </c>
      <c r="AF8780" t="s">
        <v>71</v>
      </c>
      <c r="AG8780">
        <v>6.26</v>
      </c>
      <c r="AH8780" t="s">
        <v>71</v>
      </c>
      <c r="AS8780">
        <v>5.29</v>
      </c>
      <c r="AT8780" t="s">
        <v>71</v>
      </c>
    </row>
    <row r="8781" spans="1:58" x14ac:dyDescent="0.2">
      <c r="A8781" t="s">
        <v>165</v>
      </c>
      <c r="B8781" t="s">
        <v>166</v>
      </c>
      <c r="C8781">
        <f>-69.97680785 / 41.82643329</f>
        <v>-1.673028330310208</v>
      </c>
      <c r="D8781" t="s">
        <v>167</v>
      </c>
      <c r="E8781" t="s">
        <v>70</v>
      </c>
      <c r="F8781" s="1">
        <v>38229</v>
      </c>
      <c r="G8781">
        <v>0.5</v>
      </c>
      <c r="I8781">
        <v>2.2000000000000002</v>
      </c>
      <c r="J8781" t="s">
        <v>71</v>
      </c>
      <c r="K8781">
        <v>7.44</v>
      </c>
      <c r="L8781" t="s">
        <v>71</v>
      </c>
      <c r="M8781">
        <v>0.9</v>
      </c>
      <c r="N8781" t="s">
        <v>71</v>
      </c>
      <c r="O8781">
        <v>8.4</v>
      </c>
      <c r="P8781" t="s">
        <v>71</v>
      </c>
      <c r="Q8781">
        <v>26.7</v>
      </c>
      <c r="R8781" t="s">
        <v>71</v>
      </c>
      <c r="S8781">
        <v>0.99</v>
      </c>
      <c r="T8781" t="s">
        <v>71</v>
      </c>
      <c r="U8781">
        <v>30.66</v>
      </c>
      <c r="V8781" t="s">
        <v>71</v>
      </c>
      <c r="W8781">
        <v>54.18</v>
      </c>
      <c r="X8781" t="s">
        <v>71</v>
      </c>
      <c r="Y8781">
        <v>53.51</v>
      </c>
      <c r="AA8781">
        <v>50.29</v>
      </c>
      <c r="AC8781">
        <v>61.52</v>
      </c>
      <c r="AE8781">
        <v>3.03</v>
      </c>
      <c r="AF8781" t="s">
        <v>71</v>
      </c>
      <c r="AG8781">
        <v>5.67</v>
      </c>
      <c r="AH8781" t="s">
        <v>71</v>
      </c>
      <c r="AS8781">
        <v>2.36</v>
      </c>
      <c r="AT8781" t="s">
        <v>71</v>
      </c>
    </row>
    <row r="8782" spans="1:58" x14ac:dyDescent="0.2">
      <c r="A8782" t="s">
        <v>165</v>
      </c>
      <c r="B8782" t="s">
        <v>166</v>
      </c>
      <c r="C8782">
        <f>-69.97680785 / 41.82643329</f>
        <v>-1.673028330310208</v>
      </c>
      <c r="D8782" t="s">
        <v>167</v>
      </c>
      <c r="E8782" t="s">
        <v>70</v>
      </c>
      <c r="F8782" s="1">
        <v>38229</v>
      </c>
      <c r="G8782">
        <v>1</v>
      </c>
      <c r="O8782">
        <v>8.1999999999999993</v>
      </c>
      <c r="P8782" t="s">
        <v>71</v>
      </c>
      <c r="Q8782">
        <v>26.6</v>
      </c>
      <c r="R8782" t="s">
        <v>71</v>
      </c>
    </row>
    <row r="8783" spans="1:58" x14ac:dyDescent="0.2">
      <c r="A8783" t="s">
        <v>165</v>
      </c>
      <c r="B8783" t="s">
        <v>166</v>
      </c>
      <c r="C8783">
        <f>-69.97680785 / 41.82643329</f>
        <v>-1.673028330310208</v>
      </c>
      <c r="D8783" t="s">
        <v>167</v>
      </c>
      <c r="E8783" t="s">
        <v>70</v>
      </c>
      <c r="F8783" s="1">
        <v>38608</v>
      </c>
      <c r="G8783">
        <v>0.5</v>
      </c>
      <c r="I8783">
        <v>1.4</v>
      </c>
      <c r="J8783" t="s">
        <v>71</v>
      </c>
      <c r="K8783">
        <v>22.02</v>
      </c>
      <c r="L8783" t="s">
        <v>71</v>
      </c>
      <c r="M8783">
        <v>0.8</v>
      </c>
      <c r="N8783" t="s">
        <v>71</v>
      </c>
      <c r="O8783">
        <v>8.6</v>
      </c>
      <c r="P8783" t="s">
        <v>71</v>
      </c>
      <c r="Q8783">
        <v>24.2</v>
      </c>
      <c r="R8783" t="s">
        <v>71</v>
      </c>
      <c r="S8783">
        <v>1.2</v>
      </c>
      <c r="T8783" t="s">
        <v>71</v>
      </c>
      <c r="U8783">
        <v>37.17</v>
      </c>
      <c r="V8783" t="s">
        <v>71</v>
      </c>
      <c r="W8783">
        <v>48.82</v>
      </c>
      <c r="X8783" t="s">
        <v>71</v>
      </c>
      <c r="Y8783">
        <v>56.29</v>
      </c>
      <c r="AA8783">
        <v>60.93</v>
      </c>
      <c r="AC8783">
        <v>63.22</v>
      </c>
      <c r="AE8783">
        <v>5.04</v>
      </c>
      <c r="AF8783" t="s">
        <v>71</v>
      </c>
      <c r="AG8783">
        <v>6.33</v>
      </c>
      <c r="AH8783" t="s">
        <v>71</v>
      </c>
      <c r="AS8783">
        <v>1.34</v>
      </c>
      <c r="AT8783" t="s">
        <v>71</v>
      </c>
    </row>
    <row r="8784" spans="1:58" x14ac:dyDescent="0.2">
      <c r="A8784" t="s">
        <v>165</v>
      </c>
      <c r="B8784" t="s">
        <v>166</v>
      </c>
      <c r="C8784">
        <f>-69.97680785 / 41.82643329</f>
        <v>-1.673028330310208</v>
      </c>
      <c r="D8784" t="s">
        <v>167</v>
      </c>
      <c r="E8784" t="s">
        <v>70</v>
      </c>
      <c r="F8784" s="1">
        <v>38608</v>
      </c>
      <c r="G8784">
        <v>1</v>
      </c>
      <c r="K8784">
        <v>19.600000000000001</v>
      </c>
      <c r="L8784" t="s">
        <v>71</v>
      </c>
      <c r="O8784">
        <v>8.2200000000000006</v>
      </c>
      <c r="P8784" t="s">
        <v>71</v>
      </c>
      <c r="Q8784">
        <v>23.2</v>
      </c>
      <c r="R8784" t="s">
        <v>71</v>
      </c>
      <c r="S8784">
        <v>1.5</v>
      </c>
      <c r="T8784" t="s">
        <v>71</v>
      </c>
      <c r="U8784">
        <v>46.46</v>
      </c>
      <c r="V8784" t="s">
        <v>71</v>
      </c>
      <c r="W8784">
        <v>47.63</v>
      </c>
      <c r="X8784" t="s">
        <v>71</v>
      </c>
      <c r="Y8784">
        <v>59.5</v>
      </c>
      <c r="AA8784">
        <v>59.79</v>
      </c>
      <c r="AE8784">
        <v>5.04</v>
      </c>
      <c r="AF8784" t="s">
        <v>71</v>
      </c>
      <c r="AG8784">
        <v>6.33</v>
      </c>
      <c r="AH8784" t="s">
        <v>71</v>
      </c>
      <c r="AS8784">
        <v>1.68</v>
      </c>
      <c r="AT8784" t="s">
        <v>71</v>
      </c>
    </row>
    <row r="8785" spans="1:46" x14ac:dyDescent="0.2">
      <c r="A8785" t="s">
        <v>165</v>
      </c>
      <c r="B8785" t="s">
        <v>166</v>
      </c>
      <c r="C8785">
        <f>-69.97680785 / 41.82643329</f>
        <v>-1.673028330310208</v>
      </c>
      <c r="D8785" t="s">
        <v>167</v>
      </c>
      <c r="E8785" t="s">
        <v>70</v>
      </c>
      <c r="F8785" s="1">
        <v>38960</v>
      </c>
      <c r="G8785">
        <v>0.5</v>
      </c>
      <c r="I8785">
        <v>1.7</v>
      </c>
      <c r="J8785" t="s">
        <v>71</v>
      </c>
      <c r="K8785">
        <v>1.36</v>
      </c>
      <c r="L8785" t="s">
        <v>71</v>
      </c>
      <c r="M8785">
        <v>1.7</v>
      </c>
      <c r="N8785" t="s">
        <v>71</v>
      </c>
      <c r="O8785">
        <v>7.65</v>
      </c>
      <c r="P8785" t="s">
        <v>71</v>
      </c>
      <c r="Q8785">
        <v>21.5</v>
      </c>
      <c r="R8785" t="s">
        <v>71</v>
      </c>
      <c r="S8785">
        <v>0.93</v>
      </c>
      <c r="T8785" t="s">
        <v>71</v>
      </c>
      <c r="U8785">
        <v>28.69</v>
      </c>
      <c r="V8785" t="s">
        <v>71</v>
      </c>
      <c r="W8785">
        <v>39.68</v>
      </c>
      <c r="X8785" t="s">
        <v>71</v>
      </c>
      <c r="Y8785">
        <v>52.55</v>
      </c>
      <c r="AA8785">
        <v>33.619999999999997</v>
      </c>
      <c r="AC8785">
        <v>52.35</v>
      </c>
      <c r="AE8785">
        <v>4.84</v>
      </c>
      <c r="AF8785" t="s">
        <v>71</v>
      </c>
      <c r="AG8785">
        <v>6.1</v>
      </c>
      <c r="AH8785" t="s">
        <v>71</v>
      </c>
      <c r="AS8785">
        <v>1.29</v>
      </c>
      <c r="AT8785" t="s">
        <v>71</v>
      </c>
    </row>
    <row r="8786" spans="1:46" x14ac:dyDescent="0.2">
      <c r="A8786" t="s">
        <v>165</v>
      </c>
      <c r="B8786" t="s">
        <v>166</v>
      </c>
      <c r="C8786">
        <f>-69.97680785 / 41.82643329</f>
        <v>-1.673028330310208</v>
      </c>
      <c r="D8786" t="s">
        <v>167</v>
      </c>
      <c r="E8786" t="s">
        <v>70</v>
      </c>
      <c r="F8786" s="1">
        <v>38960</v>
      </c>
      <c r="G8786">
        <v>1</v>
      </c>
      <c r="O8786">
        <v>7.2</v>
      </c>
      <c r="P8786" t="s">
        <v>71</v>
      </c>
      <c r="Q8786">
        <v>21.1</v>
      </c>
      <c r="R8786" t="s">
        <v>71</v>
      </c>
    </row>
    <row r="8787" spans="1:46" x14ac:dyDescent="0.2">
      <c r="A8787" t="s">
        <v>165</v>
      </c>
      <c r="B8787" t="s">
        <v>166</v>
      </c>
      <c r="C8787">
        <f>-69.97680785 / 41.82643329</f>
        <v>-1.673028330310208</v>
      </c>
      <c r="D8787" t="s">
        <v>167</v>
      </c>
      <c r="E8787" t="s">
        <v>70</v>
      </c>
      <c r="F8787" s="1">
        <v>39323</v>
      </c>
      <c r="G8787">
        <v>0.5</v>
      </c>
      <c r="I8787">
        <v>1.42</v>
      </c>
      <c r="J8787" t="s">
        <v>71</v>
      </c>
      <c r="K8787">
        <v>4.22</v>
      </c>
      <c r="L8787" t="s">
        <v>71</v>
      </c>
      <c r="M8787">
        <v>1.2</v>
      </c>
      <c r="N8787" t="s">
        <v>71</v>
      </c>
      <c r="O8787">
        <v>5.05</v>
      </c>
      <c r="P8787" t="s">
        <v>71</v>
      </c>
      <c r="Q8787">
        <v>24.5</v>
      </c>
      <c r="R8787" t="s">
        <v>71</v>
      </c>
      <c r="S8787">
        <v>0.67</v>
      </c>
      <c r="T8787" t="s">
        <v>71</v>
      </c>
      <c r="U8787">
        <v>20.89</v>
      </c>
      <c r="V8787" t="s">
        <v>71</v>
      </c>
      <c r="W8787">
        <v>46.92</v>
      </c>
      <c r="X8787" t="s">
        <v>71</v>
      </c>
      <c r="Y8787">
        <v>47.98</v>
      </c>
      <c r="AA8787">
        <v>44.71</v>
      </c>
      <c r="AC8787">
        <v>57.37</v>
      </c>
      <c r="AE8787">
        <v>2.5</v>
      </c>
      <c r="AF8787" t="s">
        <v>71</v>
      </c>
      <c r="AG8787">
        <v>5.7</v>
      </c>
      <c r="AH8787" t="s">
        <v>71</v>
      </c>
      <c r="AS8787">
        <v>1.35</v>
      </c>
      <c r="AT8787" t="s">
        <v>71</v>
      </c>
    </row>
    <row r="8788" spans="1:46" x14ac:dyDescent="0.2">
      <c r="A8788" t="s">
        <v>165</v>
      </c>
      <c r="B8788" t="s">
        <v>166</v>
      </c>
      <c r="C8788">
        <f>-69.97680785 / 41.82643329</f>
        <v>-1.673028330310208</v>
      </c>
      <c r="D8788" t="s">
        <v>167</v>
      </c>
      <c r="E8788" t="s">
        <v>70</v>
      </c>
      <c r="F8788" s="1">
        <v>39323</v>
      </c>
      <c r="G8788">
        <v>1</v>
      </c>
      <c r="K8788">
        <v>15.96</v>
      </c>
      <c r="L8788" t="s">
        <v>71</v>
      </c>
      <c r="O8788">
        <v>4.99</v>
      </c>
      <c r="P8788" t="s">
        <v>71</v>
      </c>
      <c r="Q8788">
        <v>24.5</v>
      </c>
      <c r="R8788" t="s">
        <v>71</v>
      </c>
      <c r="S8788">
        <v>1</v>
      </c>
      <c r="T8788" t="s">
        <v>71</v>
      </c>
      <c r="U8788">
        <v>30.93</v>
      </c>
      <c r="V8788" t="s">
        <v>71</v>
      </c>
      <c r="W8788">
        <v>41.17</v>
      </c>
      <c r="X8788" t="s">
        <v>71</v>
      </c>
      <c r="Y8788">
        <v>53.64</v>
      </c>
      <c r="AA8788">
        <v>57.78</v>
      </c>
      <c r="AE8788">
        <v>2.6</v>
      </c>
      <c r="AF8788" t="s">
        <v>71</v>
      </c>
      <c r="AG8788">
        <v>5.74</v>
      </c>
      <c r="AH8788" t="s">
        <v>71</v>
      </c>
      <c r="AS8788">
        <v>2.2200000000000002</v>
      </c>
      <c r="AT8788" t="s">
        <v>71</v>
      </c>
    </row>
    <row r="8789" spans="1:46" x14ac:dyDescent="0.2">
      <c r="A8789" t="s">
        <v>165</v>
      </c>
      <c r="B8789" t="s">
        <v>166</v>
      </c>
      <c r="C8789">
        <f>-69.97680785 / 41.82643329</f>
        <v>-1.673028330310208</v>
      </c>
      <c r="D8789" t="s">
        <v>167</v>
      </c>
      <c r="E8789" t="s">
        <v>70</v>
      </c>
      <c r="F8789" s="1">
        <v>39687</v>
      </c>
      <c r="G8789">
        <v>0.5</v>
      </c>
      <c r="I8789">
        <v>1</v>
      </c>
      <c r="J8789" t="s">
        <v>71</v>
      </c>
      <c r="K8789">
        <v>7.58</v>
      </c>
      <c r="L8789" t="s">
        <v>71</v>
      </c>
      <c r="M8789">
        <v>1</v>
      </c>
      <c r="N8789" t="s">
        <v>71</v>
      </c>
      <c r="O8789">
        <v>7.19</v>
      </c>
      <c r="P8789" t="s">
        <v>71</v>
      </c>
      <c r="Q8789">
        <v>23.7</v>
      </c>
      <c r="R8789" t="s">
        <v>71</v>
      </c>
      <c r="S8789">
        <v>0.61</v>
      </c>
      <c r="T8789" t="s">
        <v>71</v>
      </c>
      <c r="U8789">
        <v>18.89</v>
      </c>
      <c r="V8789" t="s">
        <v>71</v>
      </c>
      <c r="W8789">
        <v>33.82</v>
      </c>
      <c r="X8789" t="s">
        <v>71</v>
      </c>
      <c r="Y8789">
        <v>46.53</v>
      </c>
      <c r="AA8789">
        <v>50.47</v>
      </c>
      <c r="AC8789">
        <v>60</v>
      </c>
      <c r="AE8789">
        <v>2.1</v>
      </c>
      <c r="AF8789" t="s">
        <v>71</v>
      </c>
      <c r="AG8789">
        <v>6.03</v>
      </c>
      <c r="AH8789" t="s">
        <v>71</v>
      </c>
      <c r="AS8789">
        <v>1.51</v>
      </c>
      <c r="AT8789" t="s">
        <v>71</v>
      </c>
    </row>
    <row r="8790" spans="1:46" x14ac:dyDescent="0.2">
      <c r="A8790" t="s">
        <v>165</v>
      </c>
      <c r="B8790" t="s">
        <v>166</v>
      </c>
      <c r="C8790">
        <f>-69.97680785 / 41.82643329</f>
        <v>-1.673028330310208</v>
      </c>
      <c r="D8790" t="s">
        <v>167</v>
      </c>
      <c r="E8790" t="s">
        <v>70</v>
      </c>
      <c r="F8790" s="1">
        <v>39687</v>
      </c>
      <c r="G8790">
        <v>1</v>
      </c>
      <c r="O8790">
        <v>7.15</v>
      </c>
      <c r="P8790" t="s">
        <v>71</v>
      </c>
      <c r="Q8790">
        <v>23.4</v>
      </c>
      <c r="R8790" t="s">
        <v>71</v>
      </c>
    </row>
    <row r="8791" spans="1:46" x14ac:dyDescent="0.2">
      <c r="A8791" t="s">
        <v>165</v>
      </c>
      <c r="B8791" t="s">
        <v>166</v>
      </c>
      <c r="C8791">
        <f>-69.97680785 / 41.82643329</f>
        <v>-1.673028330310208</v>
      </c>
      <c r="D8791" t="s">
        <v>167</v>
      </c>
      <c r="E8791" t="s">
        <v>70</v>
      </c>
      <c r="F8791" s="1">
        <v>40049</v>
      </c>
      <c r="G8791">
        <v>0.5</v>
      </c>
      <c r="I8791">
        <v>1.5</v>
      </c>
      <c r="J8791" t="s">
        <v>71</v>
      </c>
      <c r="K8791">
        <v>2.89</v>
      </c>
      <c r="L8791" t="s">
        <v>71</v>
      </c>
      <c r="O8791">
        <v>5.82</v>
      </c>
      <c r="P8791" t="s">
        <v>71</v>
      </c>
      <c r="Q8791">
        <v>27.5</v>
      </c>
      <c r="R8791" t="s">
        <v>71</v>
      </c>
      <c r="S8791">
        <v>1.19</v>
      </c>
      <c r="T8791" t="s">
        <v>71</v>
      </c>
      <c r="U8791">
        <v>36.880000000000003</v>
      </c>
      <c r="V8791" t="s">
        <v>71</v>
      </c>
      <c r="W8791">
        <v>41.27</v>
      </c>
      <c r="X8791" t="s">
        <v>71</v>
      </c>
      <c r="Y8791">
        <v>56.17</v>
      </c>
      <c r="AA8791">
        <v>41.01</v>
      </c>
      <c r="AE8791">
        <v>2.8</v>
      </c>
      <c r="AF8791" t="s">
        <v>71</v>
      </c>
      <c r="AG8791">
        <v>6.08</v>
      </c>
      <c r="AH8791" t="s">
        <v>71</v>
      </c>
      <c r="AS8791">
        <v>1.2</v>
      </c>
      <c r="AT8791" t="s">
        <v>71</v>
      </c>
    </row>
    <row r="8792" spans="1:46" x14ac:dyDescent="0.2">
      <c r="A8792" t="s">
        <v>165</v>
      </c>
      <c r="B8792" t="s">
        <v>166</v>
      </c>
      <c r="C8792">
        <f>-69.97680785 / 41.82643329</f>
        <v>-1.673028330310208</v>
      </c>
      <c r="D8792" t="s">
        <v>167</v>
      </c>
      <c r="E8792" t="s">
        <v>70</v>
      </c>
      <c r="F8792" s="1">
        <v>40049</v>
      </c>
      <c r="G8792">
        <v>1</v>
      </c>
      <c r="O8792">
        <v>5.89</v>
      </c>
      <c r="P8792" t="s">
        <v>71</v>
      </c>
      <c r="Q8792">
        <v>27.4</v>
      </c>
      <c r="R8792" t="s">
        <v>71</v>
      </c>
    </row>
    <row r="8793" spans="1:46" x14ac:dyDescent="0.2">
      <c r="A8793" t="s">
        <v>165</v>
      </c>
      <c r="B8793" t="s">
        <v>166</v>
      </c>
      <c r="C8793">
        <f>-69.97680785 / 41.82643329</f>
        <v>-1.673028330310208</v>
      </c>
      <c r="D8793" t="s">
        <v>167</v>
      </c>
      <c r="E8793" t="s">
        <v>70</v>
      </c>
      <c r="F8793" s="1">
        <v>40423</v>
      </c>
      <c r="G8793">
        <v>0.5</v>
      </c>
      <c r="I8793">
        <v>1.7</v>
      </c>
      <c r="J8793" t="s">
        <v>71</v>
      </c>
      <c r="K8793">
        <v>0.35</v>
      </c>
      <c r="L8793" t="s">
        <v>71</v>
      </c>
      <c r="M8793">
        <v>1.5</v>
      </c>
      <c r="N8793" t="s">
        <v>71</v>
      </c>
      <c r="O8793">
        <v>88.8</v>
      </c>
      <c r="P8793" t="s">
        <v>71</v>
      </c>
      <c r="Q8793">
        <v>26.6</v>
      </c>
      <c r="R8793" t="s">
        <v>71</v>
      </c>
      <c r="S8793">
        <v>0.23</v>
      </c>
      <c r="T8793" t="s">
        <v>71</v>
      </c>
      <c r="U8793">
        <v>7.08</v>
      </c>
      <c r="V8793" t="s">
        <v>71</v>
      </c>
      <c r="W8793">
        <v>43.59</v>
      </c>
      <c r="X8793" t="s">
        <v>71</v>
      </c>
      <c r="Y8793">
        <v>32.369999999999997</v>
      </c>
      <c r="AA8793">
        <v>20.38</v>
      </c>
      <c r="AC8793">
        <v>54.16</v>
      </c>
      <c r="AE8793">
        <v>3.4</v>
      </c>
      <c r="AF8793" t="s">
        <v>71</v>
      </c>
      <c r="AG8793">
        <v>6.53</v>
      </c>
      <c r="AH8793" t="s">
        <v>71</v>
      </c>
      <c r="AS8793">
        <v>0.13</v>
      </c>
      <c r="AT8793" t="s">
        <v>71</v>
      </c>
    </row>
    <row r="8794" spans="1:46" x14ac:dyDescent="0.2">
      <c r="A8794" t="s">
        <v>165</v>
      </c>
      <c r="B8794" t="s">
        <v>166</v>
      </c>
      <c r="C8794">
        <f>-69.97680785 / 41.82643329</f>
        <v>-1.673028330310208</v>
      </c>
      <c r="D8794" t="s">
        <v>167</v>
      </c>
      <c r="E8794" t="s">
        <v>70</v>
      </c>
      <c r="F8794" s="1">
        <v>40423</v>
      </c>
      <c r="G8794">
        <v>1</v>
      </c>
      <c r="O8794">
        <v>86.9</v>
      </c>
      <c r="P8794" t="s">
        <v>71</v>
      </c>
      <c r="Q8794">
        <v>26.3</v>
      </c>
      <c r="R8794" t="s">
        <v>71</v>
      </c>
    </row>
    <row r="8795" spans="1:46" x14ac:dyDescent="0.2">
      <c r="A8795" t="s">
        <v>165</v>
      </c>
      <c r="B8795" t="s">
        <v>166</v>
      </c>
      <c r="C8795">
        <f>-69.97680785 / 41.82643329</f>
        <v>-1.673028330310208</v>
      </c>
      <c r="D8795" t="s">
        <v>167</v>
      </c>
      <c r="E8795" t="s">
        <v>70</v>
      </c>
      <c r="F8795" s="1">
        <v>40423</v>
      </c>
      <c r="G8795">
        <v>1.5</v>
      </c>
      <c r="K8795">
        <v>3.57</v>
      </c>
      <c r="L8795" t="s">
        <v>71</v>
      </c>
      <c r="S8795">
        <v>0.23</v>
      </c>
      <c r="T8795" t="s">
        <v>71</v>
      </c>
      <c r="U8795">
        <v>7.27</v>
      </c>
      <c r="V8795" t="s">
        <v>71</v>
      </c>
      <c r="W8795">
        <v>47.11</v>
      </c>
      <c r="X8795" t="s">
        <v>71</v>
      </c>
      <c r="Y8795">
        <v>32.76</v>
      </c>
      <c r="AA8795">
        <v>43.08</v>
      </c>
      <c r="AE8795">
        <v>2.2999999999999998</v>
      </c>
      <c r="AF8795" t="s">
        <v>71</v>
      </c>
      <c r="AG8795">
        <v>6.15</v>
      </c>
      <c r="AH8795" t="s">
        <v>71</v>
      </c>
      <c r="AS8795">
        <v>0.94</v>
      </c>
      <c r="AT8795" t="s">
        <v>71</v>
      </c>
    </row>
    <row r="8796" spans="1:46" x14ac:dyDescent="0.2">
      <c r="A8796" t="s">
        <v>165</v>
      </c>
      <c r="B8796" t="s">
        <v>166</v>
      </c>
      <c r="C8796">
        <f>-69.97680785 / 41.82643329</f>
        <v>-1.673028330310208</v>
      </c>
      <c r="D8796" t="s">
        <v>167</v>
      </c>
      <c r="E8796" t="s">
        <v>70</v>
      </c>
      <c r="F8796" s="1">
        <v>40777</v>
      </c>
      <c r="G8796">
        <v>0.5</v>
      </c>
      <c r="I8796">
        <v>1.7</v>
      </c>
      <c r="J8796" t="s">
        <v>71</v>
      </c>
      <c r="K8796">
        <v>0.6</v>
      </c>
      <c r="L8796" t="s">
        <v>71</v>
      </c>
      <c r="M8796">
        <v>1.3</v>
      </c>
      <c r="N8796" t="s">
        <v>71</v>
      </c>
      <c r="O8796">
        <v>26.2</v>
      </c>
      <c r="P8796" t="s">
        <v>71</v>
      </c>
      <c r="Q8796">
        <v>5.81</v>
      </c>
      <c r="R8796" t="s">
        <v>71</v>
      </c>
      <c r="S8796">
        <v>39.479999999999997</v>
      </c>
      <c r="T8796" t="s">
        <v>71</v>
      </c>
      <c r="U8796">
        <v>1222.8399999999999</v>
      </c>
      <c r="V8796" t="s">
        <v>71</v>
      </c>
      <c r="Y8796">
        <v>106.66</v>
      </c>
      <c r="AA8796">
        <v>25.59</v>
      </c>
      <c r="AC8796">
        <v>56.22</v>
      </c>
      <c r="AE8796">
        <v>4.88</v>
      </c>
      <c r="AF8796" t="s">
        <v>71</v>
      </c>
      <c r="AG8796">
        <v>1.9</v>
      </c>
      <c r="AH8796" t="s">
        <v>71</v>
      </c>
      <c r="AS8796">
        <v>0.49</v>
      </c>
      <c r="AT8796" t="s">
        <v>71</v>
      </c>
    </row>
    <row r="8797" spans="1:46" x14ac:dyDescent="0.2">
      <c r="A8797" t="s">
        <v>165</v>
      </c>
      <c r="B8797" t="s">
        <v>166</v>
      </c>
      <c r="C8797">
        <f>-69.97680785 / 41.82643329</f>
        <v>-1.673028330310208</v>
      </c>
      <c r="D8797" t="s">
        <v>167</v>
      </c>
      <c r="E8797" t="s">
        <v>70</v>
      </c>
      <c r="F8797" s="1">
        <v>40777</v>
      </c>
      <c r="G8797">
        <v>1</v>
      </c>
      <c r="O8797">
        <v>26.2</v>
      </c>
      <c r="P8797" t="s">
        <v>71</v>
      </c>
    </row>
    <row r="8798" spans="1:46" x14ac:dyDescent="0.2">
      <c r="A8798" t="s">
        <v>165</v>
      </c>
      <c r="B8798" t="s">
        <v>166</v>
      </c>
      <c r="C8798">
        <f>-69.97680785 / 41.82643329</f>
        <v>-1.673028330310208</v>
      </c>
      <c r="D8798" t="s">
        <v>167</v>
      </c>
      <c r="E8798" t="s">
        <v>70</v>
      </c>
      <c r="F8798" s="1">
        <v>41148</v>
      </c>
      <c r="G8798">
        <v>0.5</v>
      </c>
      <c r="I8798">
        <v>1.2</v>
      </c>
      <c r="J8798" t="s">
        <v>71</v>
      </c>
      <c r="K8798">
        <v>5.95</v>
      </c>
      <c r="L8798" t="s">
        <v>71</v>
      </c>
      <c r="M8798">
        <v>0.9</v>
      </c>
      <c r="N8798" t="s">
        <v>71</v>
      </c>
      <c r="O8798">
        <v>6.66</v>
      </c>
      <c r="P8798" t="s">
        <v>71</v>
      </c>
      <c r="Q8798">
        <v>25.7</v>
      </c>
      <c r="R8798" t="s">
        <v>71</v>
      </c>
      <c r="S8798">
        <v>1.68</v>
      </c>
      <c r="T8798" t="s">
        <v>71</v>
      </c>
      <c r="U8798">
        <v>52.04</v>
      </c>
      <c r="V8798" t="s">
        <v>71</v>
      </c>
      <c r="W8798">
        <v>68.97</v>
      </c>
      <c r="X8798" t="s">
        <v>71</v>
      </c>
      <c r="Y8798">
        <v>61.14</v>
      </c>
      <c r="AA8798">
        <v>48.1</v>
      </c>
      <c r="AC8798">
        <v>61.52</v>
      </c>
      <c r="AE8798">
        <v>3</v>
      </c>
      <c r="AF8798" t="s">
        <v>71</v>
      </c>
      <c r="AG8798">
        <v>5.54</v>
      </c>
      <c r="AH8798" t="s">
        <v>71</v>
      </c>
      <c r="AS8798">
        <v>5.86</v>
      </c>
      <c r="AT8798" t="s">
        <v>71</v>
      </c>
    </row>
    <row r="8799" spans="1:46" x14ac:dyDescent="0.2">
      <c r="A8799" t="s">
        <v>165</v>
      </c>
      <c r="B8799" t="s">
        <v>166</v>
      </c>
      <c r="C8799">
        <f>-69.97680785 / 41.82643329</f>
        <v>-1.673028330310208</v>
      </c>
      <c r="D8799" t="s">
        <v>167</v>
      </c>
      <c r="E8799" t="s">
        <v>70</v>
      </c>
      <c r="F8799" s="1">
        <v>41148</v>
      </c>
      <c r="G8799">
        <v>1</v>
      </c>
      <c r="O8799">
        <v>6.48</v>
      </c>
      <c r="P8799" t="s">
        <v>71</v>
      </c>
      <c r="Q8799">
        <v>24.9</v>
      </c>
      <c r="R8799" t="s">
        <v>71</v>
      </c>
    </row>
    <row r="8800" spans="1:46" x14ac:dyDescent="0.2">
      <c r="A8800" t="s">
        <v>165</v>
      </c>
      <c r="B8800" t="s">
        <v>166</v>
      </c>
      <c r="C8800">
        <f>-69.97680785 / 41.82643329</f>
        <v>-1.673028330310208</v>
      </c>
      <c r="D8800" t="s">
        <v>167</v>
      </c>
      <c r="E8800" t="s">
        <v>70</v>
      </c>
      <c r="F8800" s="1">
        <v>41512</v>
      </c>
      <c r="G8800">
        <v>0.5</v>
      </c>
      <c r="I8800">
        <v>1.9</v>
      </c>
      <c r="J8800" t="s">
        <v>71</v>
      </c>
      <c r="K8800">
        <v>5.83</v>
      </c>
      <c r="L8800" t="s">
        <v>71</v>
      </c>
      <c r="M8800">
        <v>1</v>
      </c>
      <c r="N8800" t="s">
        <v>71</v>
      </c>
      <c r="O8800">
        <v>4.3899999999999997</v>
      </c>
      <c r="P8800" t="s">
        <v>71</v>
      </c>
      <c r="Q8800">
        <v>23.3</v>
      </c>
      <c r="R8800" t="s">
        <v>71</v>
      </c>
      <c r="S8800">
        <v>1.02</v>
      </c>
      <c r="T8800" t="s">
        <v>71</v>
      </c>
      <c r="U8800">
        <v>31.59</v>
      </c>
      <c r="V8800" t="s">
        <v>71</v>
      </c>
      <c r="W8800">
        <v>53.83</v>
      </c>
      <c r="X8800" t="s">
        <v>71</v>
      </c>
      <c r="Y8800">
        <v>53.94</v>
      </c>
      <c r="AA8800">
        <v>47.9</v>
      </c>
      <c r="AC8800">
        <v>60</v>
      </c>
      <c r="AE8800">
        <v>5</v>
      </c>
      <c r="AF8800" t="s">
        <v>71</v>
      </c>
      <c r="AG8800">
        <v>5.8</v>
      </c>
      <c r="AH8800" t="s">
        <v>71</v>
      </c>
      <c r="AS8800">
        <v>3.96</v>
      </c>
      <c r="AT8800" t="s">
        <v>71</v>
      </c>
    </row>
    <row r="8801" spans="1:46" x14ac:dyDescent="0.2">
      <c r="A8801" t="s">
        <v>165</v>
      </c>
      <c r="B8801" t="s">
        <v>166</v>
      </c>
      <c r="C8801">
        <f>-69.97680785 / 41.82643329</f>
        <v>-1.673028330310208</v>
      </c>
      <c r="D8801" t="s">
        <v>167</v>
      </c>
      <c r="E8801" t="s">
        <v>70</v>
      </c>
      <c r="F8801" s="1">
        <v>41512</v>
      </c>
      <c r="G8801">
        <v>1</v>
      </c>
      <c r="O8801">
        <v>4.3600000000000003</v>
      </c>
      <c r="P8801" t="s">
        <v>71</v>
      </c>
      <c r="Q8801">
        <v>23.2</v>
      </c>
      <c r="R8801" t="s">
        <v>71</v>
      </c>
    </row>
    <row r="8802" spans="1:46" x14ac:dyDescent="0.2">
      <c r="A8802" t="s">
        <v>165</v>
      </c>
      <c r="B8802" t="s">
        <v>166</v>
      </c>
      <c r="C8802">
        <f>-69.97680785 / 41.82643329</f>
        <v>-1.673028330310208</v>
      </c>
      <c r="D8802" t="s">
        <v>167</v>
      </c>
      <c r="E8802" t="s">
        <v>70</v>
      </c>
      <c r="F8802" s="1">
        <v>41512</v>
      </c>
      <c r="G8802">
        <v>1.5</v>
      </c>
      <c r="O8802">
        <v>4.37</v>
      </c>
      <c r="P8802" t="s">
        <v>71</v>
      </c>
      <c r="Q8802">
        <v>23.2</v>
      </c>
      <c r="R8802" t="s">
        <v>71</v>
      </c>
    </row>
    <row r="8803" spans="1:46" x14ac:dyDescent="0.2">
      <c r="A8803" t="s">
        <v>165</v>
      </c>
      <c r="B8803" t="s">
        <v>166</v>
      </c>
      <c r="C8803">
        <f>-69.97680785 / 41.82643329</f>
        <v>-1.673028330310208</v>
      </c>
      <c r="D8803" t="s">
        <v>167</v>
      </c>
      <c r="E8803" t="s">
        <v>70</v>
      </c>
      <c r="F8803" s="1">
        <v>41890</v>
      </c>
      <c r="G8803">
        <v>0.5</v>
      </c>
      <c r="I8803">
        <v>1.3</v>
      </c>
      <c r="J8803" t="s">
        <v>71</v>
      </c>
      <c r="K8803">
        <v>10.46</v>
      </c>
      <c r="L8803" t="s">
        <v>71</v>
      </c>
      <c r="M8803">
        <v>1.3</v>
      </c>
      <c r="N8803" t="s">
        <v>71</v>
      </c>
      <c r="O8803">
        <v>6.35</v>
      </c>
      <c r="P8803" t="s">
        <v>71</v>
      </c>
      <c r="S8803">
        <v>1.23</v>
      </c>
      <c r="T8803" t="s">
        <v>71</v>
      </c>
      <c r="U8803">
        <v>38.1</v>
      </c>
      <c r="V8803" t="s">
        <v>71</v>
      </c>
      <c r="W8803">
        <v>49.78</v>
      </c>
      <c r="X8803" t="s">
        <v>71</v>
      </c>
      <c r="Y8803">
        <v>56.64</v>
      </c>
      <c r="AA8803">
        <v>53.63</v>
      </c>
      <c r="AC8803">
        <v>56.22</v>
      </c>
      <c r="AE8803">
        <v>2.1</v>
      </c>
      <c r="AF8803" t="s">
        <v>71</v>
      </c>
      <c r="AG8803">
        <v>5.71</v>
      </c>
      <c r="AH8803" t="s">
        <v>71</v>
      </c>
      <c r="AS8803">
        <v>8.0399999999999991</v>
      </c>
      <c r="AT8803" t="s">
        <v>71</v>
      </c>
    </row>
    <row r="8804" spans="1:46" x14ac:dyDescent="0.2">
      <c r="A8804" t="s">
        <v>165</v>
      </c>
      <c r="B8804" t="s">
        <v>166</v>
      </c>
      <c r="C8804">
        <f>-69.97680785 / 41.82643329</f>
        <v>-1.673028330310208</v>
      </c>
      <c r="D8804" t="s">
        <v>167</v>
      </c>
      <c r="E8804" t="s">
        <v>70</v>
      </c>
      <c r="F8804" s="1">
        <v>41890</v>
      </c>
      <c r="G8804">
        <v>1</v>
      </c>
      <c r="O8804">
        <v>6.2</v>
      </c>
      <c r="P8804" t="s">
        <v>71</v>
      </c>
      <c r="W8804">
        <v>50.74</v>
      </c>
      <c r="X8804" t="s">
        <v>71</v>
      </c>
    </row>
    <row r="8805" spans="1:46" x14ac:dyDescent="0.2">
      <c r="A8805" t="s">
        <v>168</v>
      </c>
      <c r="B8805" t="s">
        <v>169</v>
      </c>
      <c r="C8805">
        <f>-69.9859711 / 41.82523626</f>
        <v>-1.6732952962881842</v>
      </c>
      <c r="D8805" t="s">
        <v>109</v>
      </c>
      <c r="E8805" t="s">
        <v>70</v>
      </c>
      <c r="F8805" s="1">
        <v>37143</v>
      </c>
      <c r="G8805">
        <v>0.5</v>
      </c>
      <c r="I8805">
        <v>11.04</v>
      </c>
      <c r="J8805" t="s">
        <v>71</v>
      </c>
      <c r="K8805">
        <v>15.18</v>
      </c>
      <c r="L8805" t="s">
        <v>71</v>
      </c>
      <c r="M8805">
        <v>1.38</v>
      </c>
      <c r="N8805" t="s">
        <v>71</v>
      </c>
      <c r="O8805">
        <v>8.68</v>
      </c>
      <c r="P8805" t="s">
        <v>71</v>
      </c>
      <c r="Q8805">
        <v>21.7</v>
      </c>
      <c r="R8805" t="s">
        <v>71</v>
      </c>
      <c r="S8805">
        <v>0.75</v>
      </c>
      <c r="T8805" t="s">
        <v>71</v>
      </c>
      <c r="U8805">
        <v>23.23</v>
      </c>
      <c r="V8805" t="s">
        <v>71</v>
      </c>
      <c r="W8805">
        <v>39.299999999999997</v>
      </c>
      <c r="X8805" t="s">
        <v>71</v>
      </c>
      <c r="Y8805">
        <v>49.51</v>
      </c>
      <c r="AA8805">
        <v>57.28</v>
      </c>
      <c r="AC8805">
        <v>55.36</v>
      </c>
      <c r="AE8805">
        <v>26.6</v>
      </c>
      <c r="AF8805" t="s">
        <v>71</v>
      </c>
      <c r="AG8805">
        <v>8.57</v>
      </c>
      <c r="AH8805" t="s">
        <v>71</v>
      </c>
      <c r="AS8805">
        <v>0</v>
      </c>
      <c r="AT8805" t="s">
        <v>71</v>
      </c>
    </row>
    <row r="8806" spans="1:46" x14ac:dyDescent="0.2">
      <c r="A8806" t="s">
        <v>168</v>
      </c>
      <c r="B8806" t="s">
        <v>169</v>
      </c>
      <c r="C8806">
        <f>-69.9859711 / 41.82523626</f>
        <v>-1.6732952962881842</v>
      </c>
      <c r="D8806" t="s">
        <v>109</v>
      </c>
      <c r="E8806" t="s">
        <v>70</v>
      </c>
      <c r="F8806" s="1">
        <v>37143</v>
      </c>
      <c r="G8806">
        <v>1</v>
      </c>
      <c r="O8806">
        <v>8.6300000000000008</v>
      </c>
      <c r="P8806" t="s">
        <v>71</v>
      </c>
      <c r="Q8806">
        <v>21.7</v>
      </c>
      <c r="R8806" t="s">
        <v>71</v>
      </c>
    </row>
    <row r="8807" spans="1:46" x14ac:dyDescent="0.2">
      <c r="A8807" t="s">
        <v>168</v>
      </c>
      <c r="B8807" t="s">
        <v>169</v>
      </c>
      <c r="C8807">
        <f>-69.9859711 / 41.82523626</f>
        <v>-1.6732952962881842</v>
      </c>
      <c r="D8807" t="s">
        <v>109</v>
      </c>
      <c r="E8807" t="s">
        <v>70</v>
      </c>
      <c r="F8807" s="1">
        <v>37143</v>
      </c>
      <c r="G8807">
        <v>2</v>
      </c>
      <c r="O8807">
        <v>8.57</v>
      </c>
      <c r="P8807" t="s">
        <v>71</v>
      </c>
      <c r="Q8807">
        <v>21.7</v>
      </c>
      <c r="R8807" t="s">
        <v>71</v>
      </c>
    </row>
    <row r="8808" spans="1:46" x14ac:dyDescent="0.2">
      <c r="A8808" t="s">
        <v>168</v>
      </c>
      <c r="B8808" t="s">
        <v>169</v>
      </c>
      <c r="C8808">
        <f>-69.9859711 / 41.82523626</f>
        <v>-1.6732952962881842</v>
      </c>
      <c r="D8808" t="s">
        <v>109</v>
      </c>
      <c r="E8808" t="s">
        <v>70</v>
      </c>
      <c r="F8808" s="1">
        <v>37143</v>
      </c>
      <c r="G8808">
        <v>3</v>
      </c>
      <c r="K8808">
        <v>15.44</v>
      </c>
      <c r="L8808" t="s">
        <v>71</v>
      </c>
      <c r="O8808">
        <v>8.5399999999999991</v>
      </c>
      <c r="P8808" t="s">
        <v>71</v>
      </c>
      <c r="Q8808">
        <v>21.7</v>
      </c>
      <c r="R8808" t="s">
        <v>71</v>
      </c>
      <c r="S8808">
        <v>0.86</v>
      </c>
      <c r="T8808" t="s">
        <v>71</v>
      </c>
      <c r="U8808">
        <v>26.64</v>
      </c>
      <c r="V8808" t="s">
        <v>71</v>
      </c>
      <c r="W8808">
        <v>41.3</v>
      </c>
      <c r="X8808" t="s">
        <v>71</v>
      </c>
      <c r="Y8808">
        <v>51.48</v>
      </c>
      <c r="AA8808">
        <v>57.45</v>
      </c>
      <c r="AE8808">
        <v>26.8</v>
      </c>
      <c r="AF8808" t="s">
        <v>71</v>
      </c>
      <c r="AG8808">
        <v>8.67</v>
      </c>
      <c r="AH8808" t="s">
        <v>71</v>
      </c>
      <c r="AS8808">
        <v>0</v>
      </c>
      <c r="AT8808" t="s">
        <v>71</v>
      </c>
    </row>
    <row r="8809" spans="1:46" x14ac:dyDescent="0.2">
      <c r="A8809" t="s">
        <v>168</v>
      </c>
      <c r="B8809" t="s">
        <v>169</v>
      </c>
      <c r="C8809">
        <f>-69.9859711 / 41.82523626</f>
        <v>-1.6732952962881842</v>
      </c>
      <c r="D8809" t="s">
        <v>109</v>
      </c>
      <c r="E8809" t="s">
        <v>70</v>
      </c>
      <c r="F8809" s="1">
        <v>37143</v>
      </c>
      <c r="G8809">
        <v>4</v>
      </c>
      <c r="O8809">
        <v>8.33</v>
      </c>
      <c r="P8809" t="s">
        <v>71</v>
      </c>
      <c r="Q8809">
        <v>21.7</v>
      </c>
      <c r="R8809" t="s">
        <v>71</v>
      </c>
    </row>
    <row r="8810" spans="1:46" x14ac:dyDescent="0.2">
      <c r="A8810" t="s">
        <v>168</v>
      </c>
      <c r="B8810" t="s">
        <v>169</v>
      </c>
      <c r="C8810">
        <f>-69.9859711 / 41.82523626</f>
        <v>-1.6732952962881842</v>
      </c>
      <c r="D8810" t="s">
        <v>109</v>
      </c>
      <c r="E8810" t="s">
        <v>70</v>
      </c>
      <c r="F8810" s="1">
        <v>37143</v>
      </c>
      <c r="G8810">
        <v>5</v>
      </c>
      <c r="O8810">
        <v>7.28</v>
      </c>
      <c r="P8810" t="s">
        <v>71</v>
      </c>
      <c r="Q8810">
        <v>21.6</v>
      </c>
      <c r="R8810" t="s">
        <v>71</v>
      </c>
    </row>
    <row r="8811" spans="1:46" x14ac:dyDescent="0.2">
      <c r="A8811" t="s">
        <v>168</v>
      </c>
      <c r="B8811" t="s">
        <v>169</v>
      </c>
      <c r="C8811">
        <f>-69.9859711 / 41.82523626</f>
        <v>-1.6732952962881842</v>
      </c>
      <c r="D8811" t="s">
        <v>109</v>
      </c>
      <c r="E8811" t="s">
        <v>70</v>
      </c>
      <c r="F8811" s="1">
        <v>37143</v>
      </c>
      <c r="G8811">
        <v>6</v>
      </c>
      <c r="O8811">
        <v>6.12</v>
      </c>
      <c r="P8811" t="s">
        <v>71</v>
      </c>
      <c r="Q8811">
        <v>21.5</v>
      </c>
      <c r="R8811" t="s">
        <v>71</v>
      </c>
    </row>
    <row r="8812" spans="1:46" x14ac:dyDescent="0.2">
      <c r="A8812" t="s">
        <v>168</v>
      </c>
      <c r="B8812" t="s">
        <v>169</v>
      </c>
      <c r="C8812">
        <f>-69.9859711 / 41.82523626</f>
        <v>-1.6732952962881842</v>
      </c>
      <c r="D8812" t="s">
        <v>109</v>
      </c>
      <c r="E8812" t="s">
        <v>70</v>
      </c>
      <c r="F8812" s="1">
        <v>37143</v>
      </c>
      <c r="G8812">
        <v>7</v>
      </c>
      <c r="O8812">
        <v>3</v>
      </c>
      <c r="P8812" t="s">
        <v>71</v>
      </c>
      <c r="Q8812">
        <v>21.1</v>
      </c>
      <c r="R8812" t="s">
        <v>71</v>
      </c>
    </row>
    <row r="8813" spans="1:46" x14ac:dyDescent="0.2">
      <c r="A8813" t="s">
        <v>168</v>
      </c>
      <c r="B8813" t="s">
        <v>169</v>
      </c>
      <c r="C8813">
        <f>-69.9859711 / 41.82523626</f>
        <v>-1.6732952962881842</v>
      </c>
      <c r="D8813" t="s">
        <v>109</v>
      </c>
      <c r="E8813" t="s">
        <v>70</v>
      </c>
      <c r="F8813" s="1">
        <v>37143</v>
      </c>
      <c r="G8813">
        <v>8</v>
      </c>
      <c r="O8813">
        <v>0.33</v>
      </c>
      <c r="P8813" t="s">
        <v>71</v>
      </c>
      <c r="Q8813">
        <v>17.2</v>
      </c>
      <c r="R8813" t="s">
        <v>71</v>
      </c>
    </row>
    <row r="8814" spans="1:46" x14ac:dyDescent="0.2">
      <c r="A8814" t="s">
        <v>168</v>
      </c>
      <c r="B8814" t="s">
        <v>169</v>
      </c>
      <c r="C8814">
        <f>-69.9859711 / 41.82523626</f>
        <v>-1.6732952962881842</v>
      </c>
      <c r="D8814" t="s">
        <v>109</v>
      </c>
      <c r="E8814" t="s">
        <v>70</v>
      </c>
      <c r="F8814" s="1">
        <v>37143</v>
      </c>
      <c r="G8814">
        <v>9</v>
      </c>
      <c r="K8814">
        <v>11.09</v>
      </c>
      <c r="L8814" t="s">
        <v>71</v>
      </c>
      <c r="O8814">
        <v>0.32</v>
      </c>
      <c r="P8814" t="s">
        <v>71</v>
      </c>
      <c r="Q8814">
        <v>14.6</v>
      </c>
      <c r="R8814" t="s">
        <v>71</v>
      </c>
      <c r="S8814">
        <v>1.71</v>
      </c>
      <c r="T8814" t="s">
        <v>71</v>
      </c>
      <c r="U8814">
        <v>52.97</v>
      </c>
      <c r="V8814" t="s">
        <v>71</v>
      </c>
      <c r="W8814">
        <v>39.700000000000003</v>
      </c>
      <c r="X8814" t="s">
        <v>71</v>
      </c>
      <c r="Y8814">
        <v>61.39</v>
      </c>
      <c r="AA8814">
        <v>54.2</v>
      </c>
      <c r="AE8814">
        <v>41.2</v>
      </c>
      <c r="AF8814" t="s">
        <v>71</v>
      </c>
      <c r="AG8814">
        <v>6.64</v>
      </c>
      <c r="AH8814" t="s">
        <v>71</v>
      </c>
      <c r="AS8814">
        <v>0</v>
      </c>
      <c r="AT8814" t="s">
        <v>71</v>
      </c>
    </row>
    <row r="8815" spans="1:46" x14ac:dyDescent="0.2">
      <c r="A8815" t="s">
        <v>168</v>
      </c>
      <c r="B8815" t="s">
        <v>169</v>
      </c>
      <c r="C8815">
        <f>-69.9859711 / 41.82523626</f>
        <v>-1.6732952962881842</v>
      </c>
      <c r="D8815" t="s">
        <v>109</v>
      </c>
      <c r="E8815" t="s">
        <v>70</v>
      </c>
      <c r="F8815" s="1">
        <v>37143</v>
      </c>
      <c r="G8815">
        <v>10</v>
      </c>
      <c r="K8815">
        <v>14.89</v>
      </c>
      <c r="L8815" t="s">
        <v>71</v>
      </c>
      <c r="O8815">
        <v>0.27</v>
      </c>
      <c r="P8815" t="s">
        <v>71</v>
      </c>
      <c r="Q8815">
        <v>13.4</v>
      </c>
      <c r="R8815" t="s">
        <v>71</v>
      </c>
      <c r="S8815">
        <v>3.63</v>
      </c>
      <c r="T8815" t="s">
        <v>71</v>
      </c>
      <c r="U8815">
        <v>112.43</v>
      </c>
      <c r="V8815" t="s">
        <v>71</v>
      </c>
      <c r="W8815">
        <v>75.2</v>
      </c>
      <c r="X8815" t="s">
        <v>71</v>
      </c>
      <c r="Y8815">
        <v>72.25</v>
      </c>
      <c r="AA8815">
        <v>57.09</v>
      </c>
      <c r="AE8815">
        <v>43.3</v>
      </c>
      <c r="AF8815" t="s">
        <v>71</v>
      </c>
      <c r="AG8815">
        <v>6.51</v>
      </c>
      <c r="AH8815" t="s">
        <v>71</v>
      </c>
      <c r="AS8815">
        <v>0</v>
      </c>
      <c r="AT8815" t="s">
        <v>71</v>
      </c>
    </row>
    <row r="8816" spans="1:46" x14ac:dyDescent="0.2">
      <c r="A8816" t="s">
        <v>168</v>
      </c>
      <c r="B8816" t="s">
        <v>169</v>
      </c>
      <c r="C8816">
        <f>-69.9859711 / 41.82523626</f>
        <v>-1.6732952962881842</v>
      </c>
      <c r="D8816" t="s">
        <v>109</v>
      </c>
      <c r="E8816" t="s">
        <v>70</v>
      </c>
      <c r="F8816" s="1">
        <v>37143</v>
      </c>
      <c r="G8816">
        <v>10.5</v>
      </c>
      <c r="O8816">
        <v>0.28999999999999998</v>
      </c>
      <c r="P8816" t="s">
        <v>71</v>
      </c>
      <c r="Q8816">
        <v>12.9</v>
      </c>
      <c r="R8816" t="s">
        <v>71</v>
      </c>
    </row>
    <row r="8817" spans="1:46" x14ac:dyDescent="0.2">
      <c r="A8817" t="s">
        <v>168</v>
      </c>
      <c r="B8817" t="s">
        <v>169</v>
      </c>
      <c r="C8817">
        <f>-69.9859711 / 41.82523626</f>
        <v>-1.6732952962881842</v>
      </c>
      <c r="D8817" t="s">
        <v>109</v>
      </c>
      <c r="E8817" t="s">
        <v>70</v>
      </c>
      <c r="F8817" s="1">
        <v>37873</v>
      </c>
      <c r="G8817">
        <v>0.5</v>
      </c>
      <c r="I8817">
        <v>10.45</v>
      </c>
      <c r="J8817" t="s">
        <v>71</v>
      </c>
      <c r="K8817">
        <v>2.99</v>
      </c>
      <c r="L8817" t="s">
        <v>71</v>
      </c>
      <c r="M8817">
        <v>4.5999999999999996</v>
      </c>
      <c r="N8817" t="s">
        <v>71</v>
      </c>
      <c r="O8817">
        <v>8.4</v>
      </c>
      <c r="P8817" t="s">
        <v>71</v>
      </c>
      <c r="Q8817">
        <v>22.7</v>
      </c>
      <c r="R8817" t="s">
        <v>71</v>
      </c>
      <c r="S8817">
        <v>0.5</v>
      </c>
      <c r="T8817" t="s">
        <v>71</v>
      </c>
      <c r="U8817">
        <v>15.49</v>
      </c>
      <c r="V8817" t="s">
        <v>71</v>
      </c>
      <c r="W8817">
        <v>29.4</v>
      </c>
      <c r="X8817" t="s">
        <v>71</v>
      </c>
      <c r="Y8817">
        <v>43.66</v>
      </c>
      <c r="AA8817">
        <v>41.34</v>
      </c>
      <c r="AC8817">
        <v>38.01</v>
      </c>
      <c r="AE8817">
        <v>2.52</v>
      </c>
      <c r="AF8817" t="s">
        <v>71</v>
      </c>
      <c r="AG8817">
        <v>8.82</v>
      </c>
      <c r="AH8817" t="s">
        <v>71</v>
      </c>
      <c r="AS8817">
        <v>0.03</v>
      </c>
      <c r="AT8817" t="s">
        <v>71</v>
      </c>
    </row>
    <row r="8818" spans="1:46" x14ac:dyDescent="0.2">
      <c r="A8818" t="s">
        <v>168</v>
      </c>
      <c r="B8818" t="s">
        <v>169</v>
      </c>
      <c r="C8818">
        <f>-69.9859711 / 41.82523626</f>
        <v>-1.6732952962881842</v>
      </c>
      <c r="D8818" t="s">
        <v>109</v>
      </c>
      <c r="E8818" t="s">
        <v>70</v>
      </c>
      <c r="F8818" s="1">
        <v>37873</v>
      </c>
      <c r="G8818">
        <v>1</v>
      </c>
      <c r="O8818">
        <v>8.3000000000000007</v>
      </c>
      <c r="P8818" t="s">
        <v>71</v>
      </c>
      <c r="Q8818">
        <v>22.7</v>
      </c>
      <c r="R8818" t="s">
        <v>71</v>
      </c>
    </row>
    <row r="8819" spans="1:46" x14ac:dyDescent="0.2">
      <c r="A8819" t="s">
        <v>168</v>
      </c>
      <c r="B8819" t="s">
        <v>169</v>
      </c>
      <c r="C8819">
        <f>-69.9859711 / 41.82523626</f>
        <v>-1.6732952962881842</v>
      </c>
      <c r="D8819" t="s">
        <v>109</v>
      </c>
      <c r="E8819" t="s">
        <v>70</v>
      </c>
      <c r="F8819" s="1">
        <v>37873</v>
      </c>
      <c r="G8819">
        <v>2</v>
      </c>
      <c r="O8819">
        <v>8.24</v>
      </c>
      <c r="P8819" t="s">
        <v>71</v>
      </c>
      <c r="Q8819">
        <v>22.7</v>
      </c>
      <c r="R8819" t="s">
        <v>71</v>
      </c>
    </row>
    <row r="8820" spans="1:46" x14ac:dyDescent="0.2">
      <c r="A8820" t="s">
        <v>168</v>
      </c>
      <c r="B8820" t="s">
        <v>169</v>
      </c>
      <c r="C8820">
        <f>-69.9859711 / 41.82523626</f>
        <v>-1.6732952962881842</v>
      </c>
      <c r="D8820" t="s">
        <v>109</v>
      </c>
      <c r="E8820" t="s">
        <v>70</v>
      </c>
      <c r="F8820" s="1">
        <v>37873</v>
      </c>
      <c r="G8820">
        <v>3</v>
      </c>
      <c r="K8820">
        <v>1.89</v>
      </c>
      <c r="L8820" t="s">
        <v>71</v>
      </c>
      <c r="O8820">
        <v>8.16</v>
      </c>
      <c r="P8820" t="s">
        <v>71</v>
      </c>
      <c r="Q8820">
        <v>22.6</v>
      </c>
      <c r="R8820" t="s">
        <v>71</v>
      </c>
      <c r="S8820">
        <v>0.3</v>
      </c>
      <c r="T8820" t="s">
        <v>71</v>
      </c>
      <c r="U8820">
        <v>9.2899999999999991</v>
      </c>
      <c r="V8820" t="s">
        <v>71</v>
      </c>
      <c r="W8820">
        <v>32.200000000000003</v>
      </c>
      <c r="X8820" t="s">
        <v>71</v>
      </c>
      <c r="Y8820">
        <v>36.29</v>
      </c>
      <c r="AA8820">
        <v>36.840000000000003</v>
      </c>
      <c r="AE8820">
        <v>2.52</v>
      </c>
      <c r="AF8820" t="s">
        <v>71</v>
      </c>
      <c r="AG8820">
        <v>8.86</v>
      </c>
      <c r="AH8820" t="s">
        <v>71</v>
      </c>
      <c r="AS8820">
        <v>0.03</v>
      </c>
      <c r="AT8820" t="s">
        <v>71</v>
      </c>
    </row>
    <row r="8821" spans="1:46" x14ac:dyDescent="0.2">
      <c r="A8821" t="s">
        <v>168</v>
      </c>
      <c r="B8821" t="s">
        <v>169</v>
      </c>
      <c r="C8821">
        <f>-69.9859711 / 41.82523626</f>
        <v>-1.6732952962881842</v>
      </c>
      <c r="D8821" t="s">
        <v>109</v>
      </c>
      <c r="E8821" t="s">
        <v>70</v>
      </c>
      <c r="F8821" s="1">
        <v>37873</v>
      </c>
      <c r="G8821">
        <v>4</v>
      </c>
      <c r="O8821">
        <v>8.25</v>
      </c>
      <c r="P8821" t="s">
        <v>71</v>
      </c>
      <c r="Q8821">
        <v>22.6</v>
      </c>
      <c r="R8821" t="s">
        <v>71</v>
      </c>
    </row>
    <row r="8822" spans="1:46" x14ac:dyDescent="0.2">
      <c r="A8822" t="s">
        <v>168</v>
      </c>
      <c r="B8822" t="s">
        <v>169</v>
      </c>
      <c r="C8822">
        <f>-69.9859711 / 41.82523626</f>
        <v>-1.6732952962881842</v>
      </c>
      <c r="D8822" t="s">
        <v>109</v>
      </c>
      <c r="E8822" t="s">
        <v>70</v>
      </c>
      <c r="F8822" s="1">
        <v>37873</v>
      </c>
      <c r="G8822">
        <v>5</v>
      </c>
      <c r="O8822">
        <v>8.1999999999999993</v>
      </c>
      <c r="P8822" t="s">
        <v>71</v>
      </c>
      <c r="Q8822">
        <v>22.6</v>
      </c>
      <c r="R8822" t="s">
        <v>71</v>
      </c>
    </row>
    <row r="8823" spans="1:46" x14ac:dyDescent="0.2">
      <c r="A8823" t="s">
        <v>168</v>
      </c>
      <c r="B8823" t="s">
        <v>169</v>
      </c>
      <c r="C8823">
        <f>-69.9859711 / 41.82523626</f>
        <v>-1.6732952962881842</v>
      </c>
      <c r="D8823" t="s">
        <v>109</v>
      </c>
      <c r="E8823" t="s">
        <v>70</v>
      </c>
      <c r="F8823" s="1">
        <v>37873</v>
      </c>
      <c r="G8823">
        <v>6</v>
      </c>
      <c r="O8823">
        <v>7.7</v>
      </c>
      <c r="P8823" t="s">
        <v>71</v>
      </c>
      <c r="Q8823">
        <v>22.2</v>
      </c>
      <c r="R8823" t="s">
        <v>71</v>
      </c>
    </row>
    <row r="8824" spans="1:46" x14ac:dyDescent="0.2">
      <c r="A8824" t="s">
        <v>168</v>
      </c>
      <c r="B8824" t="s">
        <v>169</v>
      </c>
      <c r="C8824">
        <f>-69.9859711 / 41.82523626</f>
        <v>-1.6732952962881842</v>
      </c>
      <c r="D8824" t="s">
        <v>109</v>
      </c>
      <c r="E8824" t="s">
        <v>70</v>
      </c>
      <c r="F8824" s="1">
        <v>37873</v>
      </c>
      <c r="G8824">
        <v>7</v>
      </c>
      <c r="O8824">
        <v>7.2</v>
      </c>
      <c r="P8824" t="s">
        <v>71</v>
      </c>
      <c r="Q8824">
        <v>19.899999999999999</v>
      </c>
      <c r="R8824" t="s">
        <v>71</v>
      </c>
    </row>
    <row r="8825" spans="1:46" x14ac:dyDescent="0.2">
      <c r="A8825" t="s">
        <v>168</v>
      </c>
      <c r="B8825" t="s">
        <v>169</v>
      </c>
      <c r="C8825">
        <f>-69.9859711 / 41.82523626</f>
        <v>-1.6732952962881842</v>
      </c>
      <c r="D8825" t="s">
        <v>109</v>
      </c>
      <c r="E8825" t="s">
        <v>70</v>
      </c>
      <c r="F8825" s="1">
        <v>37873</v>
      </c>
      <c r="G8825">
        <v>8</v>
      </c>
      <c r="O8825">
        <v>4.2</v>
      </c>
      <c r="P8825" t="s">
        <v>71</v>
      </c>
      <c r="Q8825">
        <v>16.600000000000001</v>
      </c>
      <c r="R8825" t="s">
        <v>71</v>
      </c>
    </row>
    <row r="8826" spans="1:46" x14ac:dyDescent="0.2">
      <c r="A8826" t="s">
        <v>168</v>
      </c>
      <c r="B8826" t="s">
        <v>169</v>
      </c>
      <c r="C8826">
        <f>-69.9859711 / 41.82523626</f>
        <v>-1.6732952962881842</v>
      </c>
      <c r="D8826" t="s">
        <v>109</v>
      </c>
      <c r="E8826" t="s">
        <v>70</v>
      </c>
      <c r="F8826" s="1">
        <v>37873</v>
      </c>
      <c r="G8826">
        <v>9</v>
      </c>
      <c r="K8826">
        <v>16.559999999999999</v>
      </c>
      <c r="L8826" t="s">
        <v>71</v>
      </c>
      <c r="O8826">
        <v>2.2000000000000002</v>
      </c>
      <c r="P8826" t="s">
        <v>71</v>
      </c>
      <c r="Q8826">
        <v>14.7</v>
      </c>
      <c r="R8826" t="s">
        <v>71</v>
      </c>
      <c r="S8826">
        <v>2</v>
      </c>
      <c r="T8826" t="s">
        <v>71</v>
      </c>
      <c r="U8826">
        <v>61.95</v>
      </c>
      <c r="V8826" t="s">
        <v>71</v>
      </c>
      <c r="W8826">
        <v>42.7</v>
      </c>
      <c r="X8826" t="s">
        <v>71</v>
      </c>
      <c r="Y8826">
        <v>63.65</v>
      </c>
      <c r="AA8826">
        <v>58.14</v>
      </c>
      <c r="AE8826">
        <v>3.89</v>
      </c>
      <c r="AF8826" t="s">
        <v>71</v>
      </c>
      <c r="AG8826">
        <v>6.81</v>
      </c>
      <c r="AH8826" t="s">
        <v>71</v>
      </c>
      <c r="AS8826">
        <v>0.03</v>
      </c>
      <c r="AT8826" t="s">
        <v>71</v>
      </c>
    </row>
    <row r="8827" spans="1:46" x14ac:dyDescent="0.2">
      <c r="A8827" t="s">
        <v>168</v>
      </c>
      <c r="B8827" t="s">
        <v>169</v>
      </c>
      <c r="C8827">
        <f>-69.9859711 / 41.82523626</f>
        <v>-1.6732952962881842</v>
      </c>
      <c r="D8827" t="s">
        <v>109</v>
      </c>
      <c r="E8827" t="s">
        <v>70</v>
      </c>
      <c r="F8827" s="1">
        <v>37873</v>
      </c>
      <c r="G8827">
        <v>10</v>
      </c>
      <c r="K8827">
        <v>72.87</v>
      </c>
      <c r="L8827" t="s">
        <v>71</v>
      </c>
      <c r="O8827">
        <v>0.2</v>
      </c>
      <c r="P8827" t="s">
        <v>71</v>
      </c>
      <c r="Q8827">
        <v>12.9</v>
      </c>
      <c r="R8827" t="s">
        <v>71</v>
      </c>
      <c r="S8827">
        <v>3.3</v>
      </c>
      <c r="T8827" t="s">
        <v>71</v>
      </c>
      <c r="U8827">
        <v>102.21</v>
      </c>
      <c r="V8827" t="s">
        <v>71</v>
      </c>
      <c r="W8827">
        <v>323.7</v>
      </c>
      <c r="X8827" t="s">
        <v>71</v>
      </c>
      <c r="Y8827">
        <v>70.87</v>
      </c>
      <c r="AA8827">
        <v>72.67</v>
      </c>
      <c r="AE8827">
        <v>10.68</v>
      </c>
      <c r="AF8827" t="s">
        <v>71</v>
      </c>
      <c r="AG8827">
        <v>6.74</v>
      </c>
      <c r="AH8827" t="s">
        <v>71</v>
      </c>
      <c r="AS8827">
        <v>16.84</v>
      </c>
      <c r="AT8827" t="s">
        <v>71</v>
      </c>
    </row>
    <row r="8828" spans="1:46" x14ac:dyDescent="0.2">
      <c r="A8828" t="s">
        <v>168</v>
      </c>
      <c r="B8828" t="s">
        <v>169</v>
      </c>
      <c r="C8828">
        <f>-69.9859711 / 41.82523626</f>
        <v>-1.6732952962881842</v>
      </c>
      <c r="D8828" t="s">
        <v>109</v>
      </c>
      <c r="E8828" t="s">
        <v>70</v>
      </c>
      <c r="F8828" s="1">
        <v>38224</v>
      </c>
      <c r="G8828">
        <v>0.5</v>
      </c>
      <c r="I8828">
        <v>10.3</v>
      </c>
      <c r="J8828" t="s">
        <v>71</v>
      </c>
      <c r="K8828">
        <v>1.6</v>
      </c>
      <c r="L8828" t="s">
        <v>71</v>
      </c>
      <c r="M8828">
        <v>3.3</v>
      </c>
      <c r="N8828" t="s">
        <v>71</v>
      </c>
      <c r="O8828">
        <v>7.1</v>
      </c>
      <c r="P8828" t="s">
        <v>71</v>
      </c>
      <c r="Q8828">
        <v>23.9</v>
      </c>
      <c r="R8828" t="s">
        <v>71</v>
      </c>
      <c r="S8828">
        <v>0.78</v>
      </c>
      <c r="T8828" t="s">
        <v>71</v>
      </c>
      <c r="U8828">
        <v>24.16</v>
      </c>
      <c r="V8828" t="s">
        <v>71</v>
      </c>
      <c r="W8828">
        <v>54.18</v>
      </c>
      <c r="X8828" t="s">
        <v>71</v>
      </c>
      <c r="Y8828">
        <v>50.07</v>
      </c>
      <c r="AA8828">
        <v>35.21</v>
      </c>
      <c r="AC8828">
        <v>42.8</v>
      </c>
      <c r="AE8828">
        <v>54.89</v>
      </c>
      <c r="AF8828" t="s">
        <v>71</v>
      </c>
      <c r="AG8828">
        <v>9.02</v>
      </c>
      <c r="AH8828" t="s">
        <v>71</v>
      </c>
      <c r="AS8828">
        <v>0.7</v>
      </c>
      <c r="AT8828" t="s">
        <v>71</v>
      </c>
    </row>
    <row r="8829" spans="1:46" x14ac:dyDescent="0.2">
      <c r="A8829" t="s">
        <v>168</v>
      </c>
      <c r="B8829" t="s">
        <v>169</v>
      </c>
      <c r="C8829">
        <f>-69.9859711 / 41.82523626</f>
        <v>-1.6732952962881842</v>
      </c>
      <c r="D8829" t="s">
        <v>109</v>
      </c>
      <c r="E8829" t="s">
        <v>70</v>
      </c>
      <c r="F8829" s="1">
        <v>38224</v>
      </c>
      <c r="G8829">
        <v>1</v>
      </c>
      <c r="O8829">
        <v>7.6</v>
      </c>
      <c r="P8829" t="s">
        <v>71</v>
      </c>
      <c r="Q8829">
        <v>23.9</v>
      </c>
      <c r="R8829" t="s">
        <v>71</v>
      </c>
    </row>
    <row r="8830" spans="1:46" x14ac:dyDescent="0.2">
      <c r="A8830" t="s">
        <v>168</v>
      </c>
      <c r="B8830" t="s">
        <v>169</v>
      </c>
      <c r="C8830">
        <f>-69.9859711 / 41.82523626</f>
        <v>-1.6732952962881842</v>
      </c>
      <c r="D8830" t="s">
        <v>109</v>
      </c>
      <c r="E8830" t="s">
        <v>70</v>
      </c>
      <c r="F8830" s="1">
        <v>38224</v>
      </c>
      <c r="G8830">
        <v>2</v>
      </c>
      <c r="O8830">
        <v>7.2</v>
      </c>
      <c r="P8830" t="s">
        <v>71</v>
      </c>
      <c r="Q8830">
        <v>23.9</v>
      </c>
      <c r="R8830" t="s">
        <v>71</v>
      </c>
    </row>
    <row r="8831" spans="1:46" x14ac:dyDescent="0.2">
      <c r="A8831" t="s">
        <v>168</v>
      </c>
      <c r="B8831" t="s">
        <v>169</v>
      </c>
      <c r="C8831">
        <f>-69.9859711 / 41.82523626</f>
        <v>-1.6732952962881842</v>
      </c>
      <c r="D8831" t="s">
        <v>109</v>
      </c>
      <c r="E8831" t="s">
        <v>70</v>
      </c>
      <c r="F8831" s="1">
        <v>38224</v>
      </c>
      <c r="G8831">
        <v>3</v>
      </c>
      <c r="K8831">
        <v>29.3</v>
      </c>
      <c r="L8831" t="s">
        <v>71</v>
      </c>
      <c r="O8831">
        <v>7.3</v>
      </c>
      <c r="P8831" t="s">
        <v>71</v>
      </c>
      <c r="Q8831">
        <v>23.9</v>
      </c>
      <c r="R8831" t="s">
        <v>71</v>
      </c>
      <c r="S8831">
        <v>0.67</v>
      </c>
      <c r="T8831" t="s">
        <v>71</v>
      </c>
      <c r="U8831">
        <v>20.75</v>
      </c>
      <c r="V8831" t="s">
        <v>71</v>
      </c>
      <c r="W8831">
        <v>54.79</v>
      </c>
      <c r="X8831" t="s">
        <v>71</v>
      </c>
      <c r="Y8831">
        <v>47.88</v>
      </c>
      <c r="AA8831">
        <v>63.73</v>
      </c>
      <c r="AE8831">
        <v>53.88</v>
      </c>
      <c r="AF8831" t="s">
        <v>71</v>
      </c>
      <c r="AG8831">
        <v>8.98</v>
      </c>
      <c r="AH8831" t="s">
        <v>71</v>
      </c>
      <c r="AS8831">
        <v>32.9</v>
      </c>
      <c r="AT8831" t="s">
        <v>71</v>
      </c>
    </row>
    <row r="8832" spans="1:46" x14ac:dyDescent="0.2">
      <c r="A8832" t="s">
        <v>168</v>
      </c>
      <c r="B8832" t="s">
        <v>169</v>
      </c>
      <c r="C8832">
        <f>-69.9859711 / 41.82523626</f>
        <v>-1.6732952962881842</v>
      </c>
      <c r="D8832" t="s">
        <v>109</v>
      </c>
      <c r="E8832" t="s">
        <v>70</v>
      </c>
      <c r="F8832" s="1">
        <v>38224</v>
      </c>
      <c r="G8832">
        <v>4</v>
      </c>
      <c r="O8832">
        <v>6.7</v>
      </c>
      <c r="P8832" t="s">
        <v>71</v>
      </c>
      <c r="Q8832">
        <v>23.8</v>
      </c>
      <c r="R8832" t="s">
        <v>71</v>
      </c>
    </row>
    <row r="8833" spans="1:46" x14ac:dyDescent="0.2">
      <c r="A8833" t="s">
        <v>168</v>
      </c>
      <c r="B8833" t="s">
        <v>169</v>
      </c>
      <c r="C8833">
        <f>-69.9859711 / 41.82523626</f>
        <v>-1.6732952962881842</v>
      </c>
      <c r="D8833" t="s">
        <v>109</v>
      </c>
      <c r="E8833" t="s">
        <v>70</v>
      </c>
      <c r="F8833" s="1">
        <v>38224</v>
      </c>
      <c r="G8833">
        <v>5</v>
      </c>
      <c r="O8833">
        <v>6.9</v>
      </c>
      <c r="P8833" t="s">
        <v>71</v>
      </c>
      <c r="Q8833">
        <v>23.8</v>
      </c>
      <c r="R8833" t="s">
        <v>71</v>
      </c>
    </row>
    <row r="8834" spans="1:46" x14ac:dyDescent="0.2">
      <c r="A8834" t="s">
        <v>168</v>
      </c>
      <c r="B8834" t="s">
        <v>169</v>
      </c>
      <c r="C8834">
        <f>-69.9859711 / 41.82523626</f>
        <v>-1.6732952962881842</v>
      </c>
      <c r="D8834" t="s">
        <v>109</v>
      </c>
      <c r="E8834" t="s">
        <v>70</v>
      </c>
      <c r="F8834" s="1">
        <v>38224</v>
      </c>
      <c r="G8834">
        <v>6</v>
      </c>
      <c r="O8834">
        <v>7</v>
      </c>
      <c r="P8834" t="s">
        <v>71</v>
      </c>
      <c r="Q8834">
        <v>23.6</v>
      </c>
      <c r="R8834" t="s">
        <v>71</v>
      </c>
    </row>
    <row r="8835" spans="1:46" x14ac:dyDescent="0.2">
      <c r="A8835" t="s">
        <v>168</v>
      </c>
      <c r="B8835" t="s">
        <v>169</v>
      </c>
      <c r="C8835">
        <f>-69.9859711 / 41.82523626</f>
        <v>-1.6732952962881842</v>
      </c>
      <c r="D8835" t="s">
        <v>109</v>
      </c>
      <c r="E8835" t="s">
        <v>70</v>
      </c>
      <c r="F8835" s="1">
        <v>38224</v>
      </c>
      <c r="G8835">
        <v>7</v>
      </c>
      <c r="O8835">
        <v>5.4</v>
      </c>
      <c r="P8835" t="s">
        <v>71</v>
      </c>
      <c r="Q8835">
        <v>23.1</v>
      </c>
      <c r="R8835" t="s">
        <v>71</v>
      </c>
    </row>
    <row r="8836" spans="1:46" x14ac:dyDescent="0.2">
      <c r="A8836" t="s">
        <v>168</v>
      </c>
      <c r="B8836" t="s">
        <v>169</v>
      </c>
      <c r="C8836">
        <f>-69.9859711 / 41.82523626</f>
        <v>-1.6732952962881842</v>
      </c>
      <c r="D8836" t="s">
        <v>109</v>
      </c>
      <c r="E8836" t="s">
        <v>70</v>
      </c>
      <c r="F8836" s="1">
        <v>38224</v>
      </c>
      <c r="G8836">
        <v>8</v>
      </c>
      <c r="O8836">
        <v>3.1</v>
      </c>
      <c r="P8836" t="s">
        <v>71</v>
      </c>
      <c r="Q8836">
        <v>19.600000000000001</v>
      </c>
      <c r="R8836" t="s">
        <v>71</v>
      </c>
    </row>
    <row r="8837" spans="1:46" x14ac:dyDescent="0.2">
      <c r="A8837" t="s">
        <v>168</v>
      </c>
      <c r="B8837" t="s">
        <v>169</v>
      </c>
      <c r="C8837">
        <f>-69.9859711 / 41.82523626</f>
        <v>-1.6732952962881842</v>
      </c>
      <c r="D8837" t="s">
        <v>109</v>
      </c>
      <c r="E8837" t="s">
        <v>70</v>
      </c>
      <c r="F8837" s="1">
        <v>38224</v>
      </c>
      <c r="G8837">
        <v>9</v>
      </c>
      <c r="K8837">
        <v>4.5999999999999996</v>
      </c>
      <c r="L8837" t="s">
        <v>71</v>
      </c>
      <c r="O8837">
        <v>0.7</v>
      </c>
      <c r="P8837" t="s">
        <v>71</v>
      </c>
      <c r="Q8837">
        <v>17.8</v>
      </c>
      <c r="R8837" t="s">
        <v>71</v>
      </c>
      <c r="S8837">
        <v>3</v>
      </c>
      <c r="T8837" t="s">
        <v>71</v>
      </c>
      <c r="U8837">
        <v>92.92</v>
      </c>
      <c r="V8837" t="s">
        <v>71</v>
      </c>
      <c r="W8837">
        <v>138.38999999999999</v>
      </c>
      <c r="X8837" t="s">
        <v>71</v>
      </c>
      <c r="Y8837">
        <v>69.5</v>
      </c>
      <c r="AA8837">
        <v>45.57</v>
      </c>
      <c r="AE8837">
        <v>109.98</v>
      </c>
      <c r="AF8837" t="s">
        <v>71</v>
      </c>
      <c r="AG8837">
        <v>6.95</v>
      </c>
      <c r="AH8837" t="s">
        <v>71</v>
      </c>
      <c r="AS8837">
        <v>0.03</v>
      </c>
      <c r="AT8837" t="s">
        <v>71</v>
      </c>
    </row>
    <row r="8838" spans="1:46" x14ac:dyDescent="0.2">
      <c r="A8838" t="s">
        <v>168</v>
      </c>
      <c r="B8838" t="s">
        <v>169</v>
      </c>
      <c r="C8838">
        <f>-69.9859711 / 41.82523626</f>
        <v>-1.6732952962881842</v>
      </c>
      <c r="D8838" t="s">
        <v>109</v>
      </c>
      <c r="E8838" t="s">
        <v>70</v>
      </c>
      <c r="F8838" s="1">
        <v>38224</v>
      </c>
      <c r="G8838">
        <v>10</v>
      </c>
      <c r="K8838">
        <v>4.4000000000000004</v>
      </c>
      <c r="L8838" t="s">
        <v>71</v>
      </c>
      <c r="O8838">
        <v>0.1</v>
      </c>
      <c r="P8838" t="s">
        <v>71</v>
      </c>
      <c r="Q8838">
        <v>15.4</v>
      </c>
      <c r="R8838" t="s">
        <v>71</v>
      </c>
      <c r="S8838">
        <v>3.47</v>
      </c>
      <c r="T8838" t="s">
        <v>71</v>
      </c>
      <c r="U8838">
        <v>107.48</v>
      </c>
      <c r="V8838" t="s">
        <v>71</v>
      </c>
      <c r="W8838">
        <v>118.77</v>
      </c>
      <c r="X8838" t="s">
        <v>71</v>
      </c>
      <c r="Y8838">
        <v>71.599999999999994</v>
      </c>
      <c r="AA8838">
        <v>45.13</v>
      </c>
      <c r="AE8838">
        <v>120.07</v>
      </c>
      <c r="AF8838" t="s">
        <v>71</v>
      </c>
      <c r="AG8838">
        <v>6.88</v>
      </c>
      <c r="AH8838" t="s">
        <v>71</v>
      </c>
      <c r="AS8838">
        <v>0.03</v>
      </c>
      <c r="AT8838" t="s">
        <v>71</v>
      </c>
    </row>
    <row r="8839" spans="1:46" x14ac:dyDescent="0.2">
      <c r="A8839" t="s">
        <v>168</v>
      </c>
      <c r="B8839" t="s">
        <v>169</v>
      </c>
      <c r="C8839">
        <f>-69.9859711 / 41.82523626</f>
        <v>-1.6732952962881842</v>
      </c>
      <c r="D8839" t="s">
        <v>109</v>
      </c>
      <c r="E8839" t="s">
        <v>70</v>
      </c>
      <c r="F8839" s="1">
        <v>38244</v>
      </c>
      <c r="G8839">
        <v>0.5</v>
      </c>
      <c r="I8839">
        <v>11</v>
      </c>
      <c r="J8839" t="s">
        <v>71</v>
      </c>
      <c r="K8839">
        <v>7.73</v>
      </c>
      <c r="L8839" t="s">
        <v>71</v>
      </c>
      <c r="M8839">
        <v>2.4</v>
      </c>
      <c r="N8839" t="s">
        <v>71</v>
      </c>
      <c r="O8839">
        <v>8.4499999999999993</v>
      </c>
      <c r="P8839" t="s">
        <v>71</v>
      </c>
      <c r="Q8839">
        <v>23</v>
      </c>
      <c r="R8839" t="s">
        <v>71</v>
      </c>
      <c r="S8839">
        <v>0.61</v>
      </c>
      <c r="T8839" t="s">
        <v>71</v>
      </c>
      <c r="U8839">
        <v>18.89</v>
      </c>
      <c r="V8839" t="s">
        <v>71</v>
      </c>
      <c r="W8839">
        <v>59.61</v>
      </c>
      <c r="X8839" t="s">
        <v>71</v>
      </c>
      <c r="Y8839">
        <v>46.53</v>
      </c>
      <c r="AA8839">
        <v>50.66</v>
      </c>
      <c r="AC8839">
        <v>47.38</v>
      </c>
      <c r="AE8839">
        <v>55.9</v>
      </c>
      <c r="AF8839" t="s">
        <v>71</v>
      </c>
      <c r="AG8839">
        <v>8.9499999999999993</v>
      </c>
      <c r="AH8839" t="s">
        <v>71</v>
      </c>
      <c r="AS8839">
        <v>0.03</v>
      </c>
      <c r="AT8839" t="s">
        <v>71</v>
      </c>
    </row>
    <row r="8840" spans="1:46" x14ac:dyDescent="0.2">
      <c r="A8840" t="s">
        <v>168</v>
      </c>
      <c r="B8840" t="s">
        <v>169</v>
      </c>
      <c r="C8840">
        <f>-69.9859711 / 41.82523626</f>
        <v>-1.6732952962881842</v>
      </c>
      <c r="D8840" t="s">
        <v>109</v>
      </c>
      <c r="E8840" t="s">
        <v>70</v>
      </c>
      <c r="F8840" s="1">
        <v>38244</v>
      </c>
      <c r="G8840">
        <v>1</v>
      </c>
      <c r="O8840">
        <v>8.6999999999999993</v>
      </c>
      <c r="P8840" t="s">
        <v>71</v>
      </c>
      <c r="Q8840">
        <v>22.9</v>
      </c>
      <c r="R8840" t="s">
        <v>71</v>
      </c>
    </row>
    <row r="8841" spans="1:46" x14ac:dyDescent="0.2">
      <c r="A8841" t="s">
        <v>168</v>
      </c>
      <c r="B8841" t="s">
        <v>169</v>
      </c>
      <c r="C8841">
        <f>-69.9859711 / 41.82523626</f>
        <v>-1.6732952962881842</v>
      </c>
      <c r="D8841" t="s">
        <v>109</v>
      </c>
      <c r="E8841" t="s">
        <v>70</v>
      </c>
      <c r="F8841" s="1">
        <v>38244</v>
      </c>
      <c r="G8841">
        <v>2</v>
      </c>
      <c r="O8841">
        <v>8.8000000000000007</v>
      </c>
      <c r="P8841" t="s">
        <v>71</v>
      </c>
      <c r="Q8841">
        <v>22.9</v>
      </c>
      <c r="R8841" t="s">
        <v>71</v>
      </c>
    </row>
    <row r="8842" spans="1:46" x14ac:dyDescent="0.2">
      <c r="A8842" t="s">
        <v>168</v>
      </c>
      <c r="B8842" t="s">
        <v>169</v>
      </c>
      <c r="C8842">
        <f>-69.9859711 / 41.82523626</f>
        <v>-1.6732952962881842</v>
      </c>
      <c r="D8842" t="s">
        <v>109</v>
      </c>
      <c r="E8842" t="s">
        <v>70</v>
      </c>
      <c r="F8842" s="1">
        <v>38244</v>
      </c>
      <c r="G8842">
        <v>3</v>
      </c>
      <c r="K8842">
        <v>7.25</v>
      </c>
      <c r="L8842" t="s">
        <v>71</v>
      </c>
      <c r="O8842">
        <v>8.9</v>
      </c>
      <c r="P8842" t="s">
        <v>71</v>
      </c>
      <c r="Q8842">
        <v>22.9</v>
      </c>
      <c r="R8842" t="s">
        <v>71</v>
      </c>
      <c r="S8842">
        <v>0.47</v>
      </c>
      <c r="T8842" t="s">
        <v>71</v>
      </c>
      <c r="U8842">
        <v>14.56</v>
      </c>
      <c r="V8842" t="s">
        <v>71</v>
      </c>
      <c r="W8842">
        <v>37.880000000000003</v>
      </c>
      <c r="X8842" t="s">
        <v>71</v>
      </c>
      <c r="Y8842">
        <v>42.77</v>
      </c>
      <c r="AA8842">
        <v>50.03</v>
      </c>
      <c r="AE8842">
        <v>55.7</v>
      </c>
      <c r="AF8842" t="s">
        <v>71</v>
      </c>
      <c r="AG8842">
        <v>9.02</v>
      </c>
      <c r="AH8842" t="s">
        <v>71</v>
      </c>
      <c r="AS8842">
        <v>0.03</v>
      </c>
      <c r="AT8842" t="s">
        <v>71</v>
      </c>
    </row>
    <row r="8843" spans="1:46" x14ac:dyDescent="0.2">
      <c r="A8843" t="s">
        <v>168</v>
      </c>
      <c r="B8843" t="s">
        <v>169</v>
      </c>
      <c r="C8843">
        <f>-69.9859711 / 41.82523626</f>
        <v>-1.6732952962881842</v>
      </c>
      <c r="D8843" t="s">
        <v>109</v>
      </c>
      <c r="E8843" t="s">
        <v>70</v>
      </c>
      <c r="F8843" s="1">
        <v>38244</v>
      </c>
      <c r="G8843">
        <v>4</v>
      </c>
      <c r="O8843">
        <v>8.9</v>
      </c>
      <c r="P8843" t="s">
        <v>71</v>
      </c>
      <c r="Q8843">
        <v>22.9</v>
      </c>
      <c r="R8843" t="s">
        <v>71</v>
      </c>
    </row>
    <row r="8844" spans="1:46" x14ac:dyDescent="0.2">
      <c r="A8844" t="s">
        <v>168</v>
      </c>
      <c r="B8844" t="s">
        <v>169</v>
      </c>
      <c r="C8844">
        <f>-69.9859711 / 41.82523626</f>
        <v>-1.6732952962881842</v>
      </c>
      <c r="D8844" t="s">
        <v>109</v>
      </c>
      <c r="E8844" t="s">
        <v>70</v>
      </c>
      <c r="F8844" s="1">
        <v>38244</v>
      </c>
      <c r="G8844">
        <v>5</v>
      </c>
      <c r="O8844">
        <v>8.9</v>
      </c>
      <c r="P8844" t="s">
        <v>71</v>
      </c>
      <c r="Q8844">
        <v>22.9</v>
      </c>
      <c r="R8844" t="s">
        <v>71</v>
      </c>
    </row>
    <row r="8845" spans="1:46" x14ac:dyDescent="0.2">
      <c r="A8845" t="s">
        <v>168</v>
      </c>
      <c r="B8845" t="s">
        <v>169</v>
      </c>
      <c r="C8845">
        <f>-69.9859711 / 41.82523626</f>
        <v>-1.6732952962881842</v>
      </c>
      <c r="D8845" t="s">
        <v>109</v>
      </c>
      <c r="E8845" t="s">
        <v>70</v>
      </c>
      <c r="F8845" s="1">
        <v>38244</v>
      </c>
      <c r="G8845">
        <v>6</v>
      </c>
      <c r="O8845">
        <v>8.9</v>
      </c>
      <c r="P8845" t="s">
        <v>71</v>
      </c>
      <c r="Q8845">
        <v>22.8</v>
      </c>
      <c r="R8845" t="s">
        <v>71</v>
      </c>
    </row>
    <row r="8846" spans="1:46" x14ac:dyDescent="0.2">
      <c r="A8846" t="s">
        <v>168</v>
      </c>
      <c r="B8846" t="s">
        <v>169</v>
      </c>
      <c r="C8846">
        <f>-69.9859711 / 41.82523626</f>
        <v>-1.6732952962881842</v>
      </c>
      <c r="D8846" t="s">
        <v>109</v>
      </c>
      <c r="E8846" t="s">
        <v>70</v>
      </c>
      <c r="F8846" s="1">
        <v>38244</v>
      </c>
      <c r="G8846">
        <v>7</v>
      </c>
      <c r="O8846">
        <v>7.7</v>
      </c>
      <c r="P8846" t="s">
        <v>71</v>
      </c>
      <c r="Q8846">
        <v>22.5</v>
      </c>
      <c r="R8846" t="s">
        <v>71</v>
      </c>
    </row>
    <row r="8847" spans="1:46" x14ac:dyDescent="0.2">
      <c r="A8847" t="s">
        <v>168</v>
      </c>
      <c r="B8847" t="s">
        <v>169</v>
      </c>
      <c r="C8847">
        <f>-69.9859711 / 41.82523626</f>
        <v>-1.6732952962881842</v>
      </c>
      <c r="D8847" t="s">
        <v>109</v>
      </c>
      <c r="E8847" t="s">
        <v>70</v>
      </c>
      <c r="F8847" s="1">
        <v>38244</v>
      </c>
      <c r="G8847">
        <v>8</v>
      </c>
      <c r="O8847">
        <v>3.2</v>
      </c>
      <c r="P8847" t="s">
        <v>71</v>
      </c>
      <c r="Q8847">
        <v>21.3</v>
      </c>
      <c r="R8847" t="s">
        <v>71</v>
      </c>
    </row>
    <row r="8848" spans="1:46" x14ac:dyDescent="0.2">
      <c r="A8848" t="s">
        <v>168</v>
      </c>
      <c r="B8848" t="s">
        <v>169</v>
      </c>
      <c r="C8848">
        <f>-69.9859711 / 41.82523626</f>
        <v>-1.6732952962881842</v>
      </c>
      <c r="D8848" t="s">
        <v>109</v>
      </c>
      <c r="E8848" t="s">
        <v>70</v>
      </c>
      <c r="F8848" s="1">
        <v>38244</v>
      </c>
      <c r="G8848">
        <v>9</v>
      </c>
      <c r="K8848">
        <v>16.66</v>
      </c>
      <c r="L8848" t="s">
        <v>71</v>
      </c>
      <c r="O8848">
        <v>0.2</v>
      </c>
      <c r="P8848" t="s">
        <v>71</v>
      </c>
      <c r="Q8848">
        <v>18.399999999999999</v>
      </c>
      <c r="R8848" t="s">
        <v>71</v>
      </c>
      <c r="S8848">
        <v>1.25</v>
      </c>
      <c r="T8848" t="s">
        <v>71</v>
      </c>
      <c r="U8848">
        <v>38.72</v>
      </c>
      <c r="V8848" t="s">
        <v>71</v>
      </c>
      <c r="W8848">
        <v>44.52</v>
      </c>
      <c r="X8848" t="s">
        <v>71</v>
      </c>
      <c r="Y8848">
        <v>56.87</v>
      </c>
      <c r="AA8848">
        <v>58.2</v>
      </c>
      <c r="AE8848">
        <v>81.93</v>
      </c>
      <c r="AF8848" t="s">
        <v>71</v>
      </c>
      <c r="AG8848">
        <v>9.9499999999999993</v>
      </c>
      <c r="AH8848" t="s">
        <v>71</v>
      </c>
      <c r="AS8848">
        <v>0.03</v>
      </c>
      <c r="AT8848" t="s">
        <v>71</v>
      </c>
    </row>
    <row r="8849" spans="1:46" x14ac:dyDescent="0.2">
      <c r="A8849" t="s">
        <v>168</v>
      </c>
      <c r="B8849" t="s">
        <v>169</v>
      </c>
      <c r="C8849">
        <f>-69.9859711 / 41.82523626</f>
        <v>-1.6732952962881842</v>
      </c>
      <c r="D8849" t="s">
        <v>109</v>
      </c>
      <c r="E8849" t="s">
        <v>70</v>
      </c>
      <c r="F8849" s="1">
        <v>38244</v>
      </c>
      <c r="G8849">
        <v>10</v>
      </c>
      <c r="K8849">
        <v>6.28</v>
      </c>
      <c r="L8849" t="s">
        <v>71</v>
      </c>
      <c r="O8849">
        <v>0.2</v>
      </c>
      <c r="P8849" t="s">
        <v>71</v>
      </c>
      <c r="Q8849">
        <v>15.5</v>
      </c>
      <c r="R8849" t="s">
        <v>71</v>
      </c>
      <c r="S8849">
        <v>5.73</v>
      </c>
      <c r="T8849" t="s">
        <v>71</v>
      </c>
      <c r="U8849">
        <v>177.48</v>
      </c>
      <c r="V8849" t="s">
        <v>71</v>
      </c>
      <c r="W8849">
        <v>111.13</v>
      </c>
      <c r="X8849" t="s">
        <v>71</v>
      </c>
      <c r="Y8849">
        <v>78.83</v>
      </c>
      <c r="AA8849">
        <v>48.62</v>
      </c>
      <c r="AE8849">
        <v>138.84</v>
      </c>
      <c r="AF8849" t="s">
        <v>71</v>
      </c>
      <c r="AG8849">
        <v>6.84</v>
      </c>
      <c r="AH8849" t="s">
        <v>71</v>
      </c>
      <c r="AS8849">
        <v>0.03</v>
      </c>
      <c r="AT8849" t="s">
        <v>71</v>
      </c>
    </row>
    <row r="8850" spans="1:46" x14ac:dyDescent="0.2">
      <c r="A8850" t="s">
        <v>168</v>
      </c>
      <c r="B8850" t="s">
        <v>169</v>
      </c>
      <c r="C8850">
        <f>-69.9859711 / 41.82523626</f>
        <v>-1.6732952962881842</v>
      </c>
      <c r="D8850" t="s">
        <v>109</v>
      </c>
      <c r="E8850" t="s">
        <v>70</v>
      </c>
      <c r="F8850" s="1">
        <v>38244</v>
      </c>
      <c r="G8850">
        <v>11</v>
      </c>
      <c r="O8850">
        <v>0.1</v>
      </c>
      <c r="P8850" t="s">
        <v>71</v>
      </c>
      <c r="Q8850">
        <v>14.8</v>
      </c>
      <c r="R8850" t="s">
        <v>71</v>
      </c>
    </row>
    <row r="8851" spans="1:46" x14ac:dyDescent="0.2">
      <c r="A8851" t="s">
        <v>168</v>
      </c>
      <c r="B8851" t="s">
        <v>169</v>
      </c>
      <c r="C8851">
        <f>-69.9859711 / 41.82523626</f>
        <v>-1.6732952962881842</v>
      </c>
      <c r="D8851" t="s">
        <v>109</v>
      </c>
      <c r="E8851" t="s">
        <v>70</v>
      </c>
      <c r="F8851" s="1">
        <v>38607</v>
      </c>
      <c r="G8851">
        <v>0.5</v>
      </c>
      <c r="I8851">
        <v>10.4</v>
      </c>
      <c r="J8851" t="s">
        <v>71</v>
      </c>
      <c r="K8851">
        <v>33.880000000000003</v>
      </c>
      <c r="L8851" t="s">
        <v>71</v>
      </c>
      <c r="M8851">
        <v>0.72</v>
      </c>
      <c r="N8851" t="s">
        <v>71</v>
      </c>
      <c r="O8851">
        <v>8.4</v>
      </c>
      <c r="P8851" t="s">
        <v>71</v>
      </c>
      <c r="Q8851">
        <v>23</v>
      </c>
      <c r="R8851" t="s">
        <v>71</v>
      </c>
      <c r="S8851">
        <v>0.8</v>
      </c>
      <c r="T8851" t="s">
        <v>71</v>
      </c>
      <c r="U8851">
        <v>24.78</v>
      </c>
      <c r="V8851" t="s">
        <v>71</v>
      </c>
      <c r="W8851">
        <v>57.74</v>
      </c>
      <c r="X8851" t="s">
        <v>71</v>
      </c>
      <c r="Y8851">
        <v>50.44</v>
      </c>
      <c r="AA8851">
        <v>65.16</v>
      </c>
      <c r="AC8851">
        <v>64.73</v>
      </c>
      <c r="AE8851">
        <v>56.1</v>
      </c>
      <c r="AF8851" t="s">
        <v>71</v>
      </c>
      <c r="AG8851">
        <v>9.4499999999999993</v>
      </c>
      <c r="AH8851" t="s">
        <v>71</v>
      </c>
      <c r="AS8851">
        <v>0.03</v>
      </c>
      <c r="AT8851" t="s">
        <v>71</v>
      </c>
    </row>
    <row r="8852" spans="1:46" x14ac:dyDescent="0.2">
      <c r="A8852" t="s">
        <v>168</v>
      </c>
      <c r="B8852" t="s">
        <v>169</v>
      </c>
      <c r="C8852">
        <f>-69.9859711 / 41.82523626</f>
        <v>-1.6732952962881842</v>
      </c>
      <c r="D8852" t="s">
        <v>109</v>
      </c>
      <c r="E8852" t="s">
        <v>70</v>
      </c>
      <c r="F8852" s="1">
        <v>38607</v>
      </c>
      <c r="G8852">
        <v>1</v>
      </c>
      <c r="O8852">
        <v>8.3000000000000007</v>
      </c>
      <c r="P8852" t="s">
        <v>71</v>
      </c>
      <c r="Q8852">
        <v>23</v>
      </c>
      <c r="R8852" t="s">
        <v>71</v>
      </c>
    </row>
    <row r="8853" spans="1:46" x14ac:dyDescent="0.2">
      <c r="A8853" t="s">
        <v>168</v>
      </c>
      <c r="B8853" t="s">
        <v>169</v>
      </c>
      <c r="C8853">
        <f>-69.9859711 / 41.82523626</f>
        <v>-1.6732952962881842</v>
      </c>
      <c r="D8853" t="s">
        <v>109</v>
      </c>
      <c r="E8853" t="s">
        <v>70</v>
      </c>
      <c r="F8853" s="1">
        <v>38607</v>
      </c>
      <c r="G8853">
        <v>2</v>
      </c>
      <c r="O8853">
        <v>7.8</v>
      </c>
      <c r="P8853" t="s">
        <v>71</v>
      </c>
      <c r="Q8853">
        <v>23</v>
      </c>
      <c r="R8853" t="s">
        <v>71</v>
      </c>
    </row>
    <row r="8854" spans="1:46" x14ac:dyDescent="0.2">
      <c r="A8854" t="s">
        <v>168</v>
      </c>
      <c r="B8854" t="s">
        <v>169</v>
      </c>
      <c r="C8854">
        <f>-69.9859711 / 41.82523626</f>
        <v>-1.6732952962881842</v>
      </c>
      <c r="D8854" t="s">
        <v>109</v>
      </c>
      <c r="E8854" t="s">
        <v>70</v>
      </c>
      <c r="F8854" s="1">
        <v>38607</v>
      </c>
      <c r="G8854">
        <v>3</v>
      </c>
      <c r="K8854">
        <v>44</v>
      </c>
      <c r="L8854" t="s">
        <v>71</v>
      </c>
      <c r="O8854">
        <v>7.5</v>
      </c>
      <c r="P8854" t="s">
        <v>71</v>
      </c>
      <c r="Q8854">
        <v>22.9</v>
      </c>
      <c r="R8854" t="s">
        <v>71</v>
      </c>
      <c r="S8854">
        <v>0.8</v>
      </c>
      <c r="T8854" t="s">
        <v>71</v>
      </c>
      <c r="W8854">
        <v>58.6</v>
      </c>
      <c r="X8854" t="s">
        <v>71</v>
      </c>
      <c r="AE8854">
        <v>54.89</v>
      </c>
      <c r="AF8854" t="s">
        <v>71</v>
      </c>
      <c r="AG8854">
        <v>9.4700000000000006</v>
      </c>
      <c r="AH8854" t="s">
        <v>71</v>
      </c>
      <c r="AS8854">
        <v>0.03</v>
      </c>
      <c r="AT8854" t="s">
        <v>71</v>
      </c>
    </row>
    <row r="8855" spans="1:46" x14ac:dyDescent="0.2">
      <c r="A8855" t="s">
        <v>168</v>
      </c>
      <c r="B8855" t="s">
        <v>169</v>
      </c>
      <c r="C8855">
        <f>-69.9859711 / 41.82523626</f>
        <v>-1.6732952962881842</v>
      </c>
      <c r="D8855" t="s">
        <v>109</v>
      </c>
      <c r="E8855" t="s">
        <v>70</v>
      </c>
      <c r="F8855" s="1">
        <v>38607</v>
      </c>
      <c r="G8855">
        <v>4</v>
      </c>
      <c r="O8855">
        <v>7.5</v>
      </c>
      <c r="P8855" t="s">
        <v>71</v>
      </c>
      <c r="Q8855">
        <v>22.9</v>
      </c>
      <c r="R8855" t="s">
        <v>71</v>
      </c>
    </row>
    <row r="8856" spans="1:46" x14ac:dyDescent="0.2">
      <c r="A8856" t="s">
        <v>168</v>
      </c>
      <c r="B8856" t="s">
        <v>169</v>
      </c>
      <c r="C8856">
        <f>-69.9859711 / 41.82523626</f>
        <v>-1.6732952962881842</v>
      </c>
      <c r="D8856" t="s">
        <v>109</v>
      </c>
      <c r="E8856" t="s">
        <v>70</v>
      </c>
      <c r="F8856" s="1">
        <v>38607</v>
      </c>
      <c r="G8856">
        <v>5</v>
      </c>
      <c r="O8856">
        <v>6.6</v>
      </c>
      <c r="P8856" t="s">
        <v>71</v>
      </c>
      <c r="Q8856">
        <v>22.7</v>
      </c>
      <c r="R8856" t="s">
        <v>71</v>
      </c>
    </row>
    <row r="8857" spans="1:46" x14ac:dyDescent="0.2">
      <c r="A8857" t="s">
        <v>168</v>
      </c>
      <c r="B8857" t="s">
        <v>169</v>
      </c>
      <c r="C8857">
        <f>-69.9859711 / 41.82523626</f>
        <v>-1.6732952962881842</v>
      </c>
      <c r="D8857" t="s">
        <v>109</v>
      </c>
      <c r="E8857" t="s">
        <v>70</v>
      </c>
      <c r="F8857" s="1">
        <v>38607</v>
      </c>
      <c r="G8857">
        <v>6</v>
      </c>
      <c r="O8857">
        <v>2.9</v>
      </c>
      <c r="P8857" t="s">
        <v>71</v>
      </c>
      <c r="Q8857">
        <v>20.399999999999999</v>
      </c>
      <c r="R8857" t="s">
        <v>71</v>
      </c>
    </row>
    <row r="8858" spans="1:46" x14ac:dyDescent="0.2">
      <c r="A8858" t="s">
        <v>168</v>
      </c>
      <c r="B8858" t="s">
        <v>169</v>
      </c>
      <c r="C8858">
        <f>-69.9859711 / 41.82523626</f>
        <v>-1.6732952962881842</v>
      </c>
      <c r="D8858" t="s">
        <v>109</v>
      </c>
      <c r="E8858" t="s">
        <v>70</v>
      </c>
      <c r="F8858" s="1">
        <v>38607</v>
      </c>
      <c r="G8858">
        <v>7</v>
      </c>
      <c r="O8858">
        <v>1.9</v>
      </c>
      <c r="P8858" t="s">
        <v>71</v>
      </c>
      <c r="Q8858">
        <v>17.5</v>
      </c>
      <c r="R8858" t="s">
        <v>71</v>
      </c>
    </row>
    <row r="8859" spans="1:46" x14ac:dyDescent="0.2">
      <c r="A8859" t="s">
        <v>168</v>
      </c>
      <c r="B8859" t="s">
        <v>169</v>
      </c>
      <c r="C8859">
        <f>-69.9859711 / 41.82523626</f>
        <v>-1.6732952962881842</v>
      </c>
      <c r="D8859" t="s">
        <v>109</v>
      </c>
      <c r="E8859" t="s">
        <v>70</v>
      </c>
      <c r="F8859" s="1">
        <v>38607</v>
      </c>
      <c r="G8859">
        <v>8</v>
      </c>
      <c r="O8859">
        <v>0.2</v>
      </c>
      <c r="P8859" t="s">
        <v>71</v>
      </c>
      <c r="Q8859">
        <v>15.5</v>
      </c>
      <c r="R8859" t="s">
        <v>71</v>
      </c>
    </row>
    <row r="8860" spans="1:46" x14ac:dyDescent="0.2">
      <c r="A8860" t="s">
        <v>168</v>
      </c>
      <c r="B8860" t="s">
        <v>169</v>
      </c>
      <c r="C8860">
        <f>-69.9859711 / 41.82523626</f>
        <v>-1.6732952962881842</v>
      </c>
      <c r="D8860" t="s">
        <v>109</v>
      </c>
      <c r="E8860" t="s">
        <v>70</v>
      </c>
      <c r="F8860" s="1">
        <v>38607</v>
      </c>
      <c r="G8860">
        <v>9</v>
      </c>
      <c r="K8860">
        <v>9.93</v>
      </c>
      <c r="L8860" t="s">
        <v>71</v>
      </c>
      <c r="O8860">
        <v>0.2</v>
      </c>
      <c r="P8860" t="s">
        <v>71</v>
      </c>
      <c r="Q8860">
        <v>13.8</v>
      </c>
      <c r="R8860" t="s">
        <v>71</v>
      </c>
      <c r="S8860">
        <v>4.2</v>
      </c>
      <c r="T8860" t="s">
        <v>71</v>
      </c>
      <c r="U8860">
        <v>130.09</v>
      </c>
      <c r="V8860" t="s">
        <v>71</v>
      </c>
      <c r="W8860">
        <v>202.83</v>
      </c>
      <c r="X8860" t="s">
        <v>71</v>
      </c>
      <c r="Y8860">
        <v>74.349999999999994</v>
      </c>
      <c r="AA8860">
        <v>53.12</v>
      </c>
      <c r="AE8860">
        <v>94.64</v>
      </c>
      <c r="AF8860" t="s">
        <v>71</v>
      </c>
      <c r="AG8860">
        <v>6.78</v>
      </c>
      <c r="AH8860" t="s">
        <v>71</v>
      </c>
      <c r="AS8860">
        <v>11.65</v>
      </c>
      <c r="AT8860" t="s">
        <v>71</v>
      </c>
    </row>
    <row r="8861" spans="1:46" x14ac:dyDescent="0.2">
      <c r="A8861" t="s">
        <v>168</v>
      </c>
      <c r="B8861" t="s">
        <v>169</v>
      </c>
      <c r="C8861">
        <f>-69.9859711 / 41.82523626</f>
        <v>-1.6732952962881842</v>
      </c>
      <c r="D8861" t="s">
        <v>109</v>
      </c>
      <c r="E8861" t="s">
        <v>70</v>
      </c>
      <c r="F8861" s="1">
        <v>38607</v>
      </c>
      <c r="G8861">
        <v>10</v>
      </c>
      <c r="K8861">
        <v>7.49</v>
      </c>
      <c r="L8861" t="s">
        <v>71</v>
      </c>
      <c r="O8861">
        <v>0.1</v>
      </c>
      <c r="P8861" t="s">
        <v>71</v>
      </c>
      <c r="Q8861">
        <v>13.2</v>
      </c>
      <c r="R8861" t="s">
        <v>71</v>
      </c>
      <c r="S8861">
        <v>3.6</v>
      </c>
      <c r="T8861" t="s">
        <v>71</v>
      </c>
      <c r="U8861">
        <v>111.51</v>
      </c>
      <c r="V8861" t="s">
        <v>71</v>
      </c>
      <c r="W8861">
        <v>55.13</v>
      </c>
      <c r="X8861" t="s">
        <v>71</v>
      </c>
      <c r="Y8861">
        <v>72.13</v>
      </c>
      <c r="AA8861">
        <v>50.35</v>
      </c>
      <c r="AE8861">
        <v>91.21</v>
      </c>
      <c r="AF8861" t="s">
        <v>71</v>
      </c>
      <c r="AG8861">
        <v>6.68</v>
      </c>
      <c r="AH8861" t="s">
        <v>71</v>
      </c>
      <c r="AS8861">
        <v>14.29</v>
      </c>
      <c r="AT8861" t="s">
        <v>71</v>
      </c>
    </row>
    <row r="8862" spans="1:46" x14ac:dyDescent="0.2">
      <c r="A8862" t="s">
        <v>168</v>
      </c>
      <c r="B8862" t="s">
        <v>169</v>
      </c>
      <c r="C8862">
        <f>-69.9859711 / 41.82523626</f>
        <v>-1.6732952962881842</v>
      </c>
      <c r="D8862" t="s">
        <v>109</v>
      </c>
      <c r="E8862" t="s">
        <v>70</v>
      </c>
      <c r="F8862" s="1">
        <v>38959</v>
      </c>
      <c r="G8862">
        <v>0.3</v>
      </c>
      <c r="I8862">
        <v>10.4</v>
      </c>
      <c r="J8862" t="s">
        <v>71</v>
      </c>
      <c r="K8862">
        <v>2.98</v>
      </c>
      <c r="L8862" t="s">
        <v>71</v>
      </c>
      <c r="M8862">
        <v>2.6</v>
      </c>
      <c r="N8862" t="s">
        <v>71</v>
      </c>
      <c r="S8862">
        <v>0.74</v>
      </c>
      <c r="T8862" t="s">
        <v>71</v>
      </c>
      <c r="U8862">
        <v>22.93</v>
      </c>
      <c r="V8862" t="s">
        <v>71</v>
      </c>
      <c r="W8862">
        <v>48.19</v>
      </c>
      <c r="X8862" t="s">
        <v>71</v>
      </c>
      <c r="Y8862">
        <v>49.32</v>
      </c>
      <c r="AA8862">
        <v>41.31</v>
      </c>
      <c r="AC8862">
        <v>46.23</v>
      </c>
      <c r="AE8862">
        <v>51.26</v>
      </c>
      <c r="AF8862" t="s">
        <v>71</v>
      </c>
      <c r="AG8862">
        <v>7.44</v>
      </c>
      <c r="AH8862" t="s">
        <v>71</v>
      </c>
      <c r="AS8862">
        <v>3.17</v>
      </c>
      <c r="AT8862" t="s">
        <v>71</v>
      </c>
    </row>
    <row r="8863" spans="1:46" x14ac:dyDescent="0.2">
      <c r="A8863" t="s">
        <v>168</v>
      </c>
      <c r="B8863" t="s">
        <v>169</v>
      </c>
      <c r="C8863">
        <f>-69.9859711 / 41.82523626</f>
        <v>-1.6732952962881842</v>
      </c>
      <c r="D8863" t="s">
        <v>109</v>
      </c>
      <c r="E8863" t="s">
        <v>70</v>
      </c>
      <c r="F8863" s="1">
        <v>38959</v>
      </c>
      <c r="G8863">
        <v>0.5</v>
      </c>
      <c r="O8863">
        <v>8.3000000000000007</v>
      </c>
      <c r="P8863" t="s">
        <v>71</v>
      </c>
      <c r="Q8863">
        <v>22.4</v>
      </c>
      <c r="R8863" t="s">
        <v>71</v>
      </c>
    </row>
    <row r="8864" spans="1:46" x14ac:dyDescent="0.2">
      <c r="A8864" t="s">
        <v>168</v>
      </c>
      <c r="B8864" t="s">
        <v>169</v>
      </c>
      <c r="C8864">
        <f>-69.9859711 / 41.82523626</f>
        <v>-1.6732952962881842</v>
      </c>
      <c r="D8864" t="s">
        <v>109</v>
      </c>
      <c r="E8864" t="s">
        <v>70</v>
      </c>
      <c r="F8864" s="1">
        <v>38959</v>
      </c>
      <c r="G8864">
        <v>1</v>
      </c>
      <c r="O8864">
        <v>8.3000000000000007</v>
      </c>
      <c r="P8864" t="s">
        <v>71</v>
      </c>
      <c r="Q8864">
        <v>22.4</v>
      </c>
      <c r="R8864" t="s">
        <v>71</v>
      </c>
    </row>
    <row r="8865" spans="1:46" x14ac:dyDescent="0.2">
      <c r="A8865" t="s">
        <v>168</v>
      </c>
      <c r="B8865" t="s">
        <v>169</v>
      </c>
      <c r="C8865">
        <f>-69.9859711 / 41.82523626</f>
        <v>-1.6732952962881842</v>
      </c>
      <c r="D8865" t="s">
        <v>109</v>
      </c>
      <c r="E8865" t="s">
        <v>70</v>
      </c>
      <c r="F8865" s="1">
        <v>38959</v>
      </c>
      <c r="G8865">
        <v>2</v>
      </c>
      <c r="O8865">
        <v>8.35</v>
      </c>
      <c r="P8865" t="s">
        <v>71</v>
      </c>
      <c r="Q8865">
        <v>22.4</v>
      </c>
      <c r="R8865" t="s">
        <v>71</v>
      </c>
    </row>
    <row r="8866" spans="1:46" x14ac:dyDescent="0.2">
      <c r="A8866" t="s">
        <v>168</v>
      </c>
      <c r="B8866" t="s">
        <v>169</v>
      </c>
      <c r="C8866">
        <f>-69.9859711 / 41.82523626</f>
        <v>-1.6732952962881842</v>
      </c>
      <c r="D8866" t="s">
        <v>109</v>
      </c>
      <c r="E8866" t="s">
        <v>70</v>
      </c>
      <c r="F8866" s="1">
        <v>38959</v>
      </c>
      <c r="G8866">
        <v>3</v>
      </c>
      <c r="K8866">
        <v>2.74</v>
      </c>
      <c r="L8866" t="s">
        <v>71</v>
      </c>
      <c r="O8866">
        <v>8.1999999999999993</v>
      </c>
      <c r="P8866" t="s">
        <v>71</v>
      </c>
      <c r="Q8866">
        <v>22.4</v>
      </c>
      <c r="R8866" t="s">
        <v>71</v>
      </c>
      <c r="S8866">
        <v>0.6</v>
      </c>
      <c r="T8866" t="s">
        <v>71</v>
      </c>
      <c r="U8866">
        <v>18.62</v>
      </c>
      <c r="V8866" t="s">
        <v>71</v>
      </c>
      <c r="W8866">
        <v>36.64</v>
      </c>
      <c r="X8866" t="s">
        <v>71</v>
      </c>
      <c r="Y8866">
        <v>46.32</v>
      </c>
      <c r="AA8866">
        <v>40.49</v>
      </c>
      <c r="AE8866">
        <v>51.26</v>
      </c>
      <c r="AF8866" t="s">
        <v>71</v>
      </c>
      <c r="AG8866">
        <v>7.35</v>
      </c>
      <c r="AH8866" t="s">
        <v>71</v>
      </c>
      <c r="AS8866">
        <v>4.2300000000000004</v>
      </c>
      <c r="AT8866" t="s">
        <v>71</v>
      </c>
    </row>
    <row r="8867" spans="1:46" x14ac:dyDescent="0.2">
      <c r="A8867" t="s">
        <v>168</v>
      </c>
      <c r="B8867" t="s">
        <v>169</v>
      </c>
      <c r="C8867">
        <f>-69.9859711 / 41.82523626</f>
        <v>-1.6732952962881842</v>
      </c>
      <c r="D8867" t="s">
        <v>109</v>
      </c>
      <c r="E8867" t="s">
        <v>70</v>
      </c>
      <c r="F8867" s="1">
        <v>38959</v>
      </c>
      <c r="G8867">
        <v>4</v>
      </c>
      <c r="O8867">
        <v>7.95</v>
      </c>
      <c r="P8867" t="s">
        <v>71</v>
      </c>
      <c r="Q8867">
        <v>22.4</v>
      </c>
      <c r="R8867" t="s">
        <v>71</v>
      </c>
    </row>
    <row r="8868" spans="1:46" x14ac:dyDescent="0.2">
      <c r="A8868" t="s">
        <v>168</v>
      </c>
      <c r="B8868" t="s">
        <v>169</v>
      </c>
      <c r="C8868">
        <f>-69.9859711 / 41.82523626</f>
        <v>-1.6732952962881842</v>
      </c>
      <c r="D8868" t="s">
        <v>109</v>
      </c>
      <c r="E8868" t="s">
        <v>70</v>
      </c>
      <c r="F8868" s="1">
        <v>38959</v>
      </c>
      <c r="G8868">
        <v>5</v>
      </c>
      <c r="O8868">
        <v>7.8</v>
      </c>
      <c r="P8868" t="s">
        <v>71</v>
      </c>
      <c r="Q8868">
        <v>22.4</v>
      </c>
      <c r="R8868" t="s">
        <v>71</v>
      </c>
    </row>
    <row r="8869" spans="1:46" x14ac:dyDescent="0.2">
      <c r="A8869" t="s">
        <v>168</v>
      </c>
      <c r="B8869" t="s">
        <v>169</v>
      </c>
      <c r="C8869">
        <f>-69.9859711 / 41.82523626</f>
        <v>-1.6732952962881842</v>
      </c>
      <c r="D8869" t="s">
        <v>109</v>
      </c>
      <c r="E8869" t="s">
        <v>70</v>
      </c>
      <c r="F8869" s="1">
        <v>38959</v>
      </c>
      <c r="G8869">
        <v>6</v>
      </c>
      <c r="O8869">
        <v>7.75</v>
      </c>
      <c r="P8869" t="s">
        <v>71</v>
      </c>
      <c r="Q8869">
        <v>22.3</v>
      </c>
      <c r="R8869" t="s">
        <v>71</v>
      </c>
    </row>
    <row r="8870" spans="1:46" x14ac:dyDescent="0.2">
      <c r="A8870" t="s">
        <v>168</v>
      </c>
      <c r="B8870" t="s">
        <v>169</v>
      </c>
      <c r="C8870">
        <f>-69.9859711 / 41.82523626</f>
        <v>-1.6732952962881842</v>
      </c>
      <c r="D8870" t="s">
        <v>109</v>
      </c>
      <c r="E8870" t="s">
        <v>70</v>
      </c>
      <c r="F8870" s="1">
        <v>38959</v>
      </c>
      <c r="G8870">
        <v>7</v>
      </c>
      <c r="O8870">
        <v>4.96</v>
      </c>
      <c r="P8870" t="s">
        <v>71</v>
      </c>
      <c r="Q8870">
        <v>21.7</v>
      </c>
      <c r="R8870" t="s">
        <v>71</v>
      </c>
    </row>
    <row r="8871" spans="1:46" x14ac:dyDescent="0.2">
      <c r="A8871" t="s">
        <v>168</v>
      </c>
      <c r="B8871" t="s">
        <v>169</v>
      </c>
      <c r="C8871">
        <f>-69.9859711 / 41.82523626</f>
        <v>-1.6732952962881842</v>
      </c>
      <c r="D8871" t="s">
        <v>109</v>
      </c>
      <c r="E8871" t="s">
        <v>70</v>
      </c>
      <c r="F8871" s="1">
        <v>38959</v>
      </c>
      <c r="G8871">
        <v>8</v>
      </c>
      <c r="O8871">
        <v>2.25</v>
      </c>
      <c r="P8871" t="s">
        <v>71</v>
      </c>
      <c r="Q8871">
        <v>18.100000000000001</v>
      </c>
      <c r="R8871" t="s">
        <v>71</v>
      </c>
    </row>
    <row r="8872" spans="1:46" x14ac:dyDescent="0.2">
      <c r="A8872" t="s">
        <v>168</v>
      </c>
      <c r="B8872" t="s">
        <v>169</v>
      </c>
      <c r="C8872">
        <f>-69.9859711 / 41.82523626</f>
        <v>-1.6732952962881842</v>
      </c>
      <c r="D8872" t="s">
        <v>109</v>
      </c>
      <c r="E8872" t="s">
        <v>70</v>
      </c>
      <c r="F8872" s="1">
        <v>38959</v>
      </c>
      <c r="G8872">
        <v>9</v>
      </c>
      <c r="K8872">
        <v>7.02</v>
      </c>
      <c r="L8872" t="s">
        <v>71</v>
      </c>
      <c r="O8872">
        <v>0.33</v>
      </c>
      <c r="P8872" t="s">
        <v>71</v>
      </c>
      <c r="Q8872">
        <v>15.6</v>
      </c>
      <c r="R8872" t="s">
        <v>71</v>
      </c>
      <c r="S8872">
        <v>1.85</v>
      </c>
      <c r="T8872" t="s">
        <v>71</v>
      </c>
      <c r="U8872">
        <v>57.29</v>
      </c>
      <c r="V8872" t="s">
        <v>71</v>
      </c>
      <c r="W8872">
        <v>53.74</v>
      </c>
      <c r="X8872" t="s">
        <v>71</v>
      </c>
      <c r="Y8872">
        <v>62.52</v>
      </c>
      <c r="AA8872">
        <v>49.72</v>
      </c>
      <c r="AE8872">
        <v>96.66</v>
      </c>
      <c r="AF8872" t="s">
        <v>71</v>
      </c>
      <c r="AG8872">
        <v>6.76</v>
      </c>
      <c r="AH8872" t="s">
        <v>71</v>
      </c>
      <c r="AS8872">
        <v>6.73</v>
      </c>
      <c r="AT8872" t="s">
        <v>71</v>
      </c>
    </row>
    <row r="8873" spans="1:46" x14ac:dyDescent="0.2">
      <c r="A8873" t="s">
        <v>168</v>
      </c>
      <c r="B8873" t="s">
        <v>169</v>
      </c>
      <c r="C8873">
        <f>-69.9859711 / 41.82523626</f>
        <v>-1.6732952962881842</v>
      </c>
      <c r="D8873" t="s">
        <v>109</v>
      </c>
      <c r="E8873" t="s">
        <v>70</v>
      </c>
      <c r="F8873" s="1">
        <v>38959</v>
      </c>
      <c r="G8873">
        <v>10</v>
      </c>
      <c r="O8873">
        <v>0.18</v>
      </c>
      <c r="P8873" t="s">
        <v>71</v>
      </c>
      <c r="Q8873">
        <v>13.7</v>
      </c>
      <c r="R8873" t="s">
        <v>71</v>
      </c>
      <c r="S8873">
        <v>4.0199999999999996</v>
      </c>
      <c r="T8873" t="s">
        <v>71</v>
      </c>
      <c r="U8873">
        <v>124.56</v>
      </c>
      <c r="V8873" t="s">
        <v>71</v>
      </c>
      <c r="W8873">
        <v>262.36</v>
      </c>
      <c r="X8873" t="s">
        <v>71</v>
      </c>
      <c r="Y8873">
        <v>73.72</v>
      </c>
      <c r="AE8873">
        <v>159.41999999999999</v>
      </c>
      <c r="AF8873" t="s">
        <v>71</v>
      </c>
      <c r="AG8873">
        <v>6.78</v>
      </c>
      <c r="AH8873" t="s">
        <v>71</v>
      </c>
      <c r="AS8873">
        <v>40.69</v>
      </c>
      <c r="AT8873" t="s">
        <v>71</v>
      </c>
    </row>
    <row r="8874" spans="1:46" x14ac:dyDescent="0.2">
      <c r="A8874" t="s">
        <v>168</v>
      </c>
      <c r="B8874" t="s">
        <v>169</v>
      </c>
      <c r="C8874">
        <f>-69.9859711 / 41.82523626</f>
        <v>-1.6732952962881842</v>
      </c>
      <c r="D8874" t="s">
        <v>109</v>
      </c>
      <c r="E8874" t="s">
        <v>70</v>
      </c>
      <c r="F8874" s="1">
        <v>38959</v>
      </c>
      <c r="G8874">
        <v>10.4</v>
      </c>
      <c r="O8874">
        <v>0.16</v>
      </c>
      <c r="P8874" t="s">
        <v>71</v>
      </c>
      <c r="Q8874">
        <v>12.8</v>
      </c>
      <c r="R8874" t="s">
        <v>71</v>
      </c>
    </row>
    <row r="8875" spans="1:46" x14ac:dyDescent="0.2">
      <c r="A8875" t="s">
        <v>168</v>
      </c>
      <c r="B8875" t="s">
        <v>169</v>
      </c>
      <c r="C8875">
        <f>-69.9859711 / 41.82523626</f>
        <v>-1.6732952962881842</v>
      </c>
      <c r="D8875" t="s">
        <v>109</v>
      </c>
      <c r="E8875" t="s">
        <v>70</v>
      </c>
      <c r="F8875" s="1">
        <v>39321</v>
      </c>
      <c r="G8875">
        <v>0.5</v>
      </c>
      <c r="I8875">
        <v>10.4</v>
      </c>
      <c r="J8875" t="s">
        <v>71</v>
      </c>
      <c r="K8875">
        <v>3.82</v>
      </c>
      <c r="L8875" t="s">
        <v>71</v>
      </c>
      <c r="M8875">
        <v>3.1</v>
      </c>
      <c r="N8875" t="s">
        <v>71</v>
      </c>
      <c r="O8875">
        <v>7.6</v>
      </c>
      <c r="P8875" t="s">
        <v>71</v>
      </c>
      <c r="Q8875">
        <v>24.8</v>
      </c>
      <c r="R8875" t="s">
        <v>71</v>
      </c>
      <c r="S8875">
        <v>0.33</v>
      </c>
      <c r="T8875" t="s">
        <v>71</v>
      </c>
      <c r="U8875">
        <v>10.32</v>
      </c>
      <c r="V8875" t="s">
        <v>71</v>
      </c>
      <c r="W8875">
        <v>32.39</v>
      </c>
      <c r="X8875" t="s">
        <v>71</v>
      </c>
      <c r="Y8875">
        <v>37.81</v>
      </c>
      <c r="AA8875">
        <v>43.74</v>
      </c>
      <c r="AC8875">
        <v>43.7</v>
      </c>
      <c r="AE8875">
        <v>23.5</v>
      </c>
      <c r="AF8875" t="s">
        <v>71</v>
      </c>
      <c r="AG8875">
        <v>8.4</v>
      </c>
      <c r="AH8875" t="s">
        <v>71</v>
      </c>
      <c r="AS8875">
        <v>0.76</v>
      </c>
      <c r="AT8875" t="s">
        <v>71</v>
      </c>
    </row>
    <row r="8876" spans="1:46" x14ac:dyDescent="0.2">
      <c r="A8876" t="s">
        <v>168</v>
      </c>
      <c r="B8876" t="s">
        <v>169</v>
      </c>
      <c r="C8876">
        <f>-69.9859711 / 41.82523626</f>
        <v>-1.6732952962881842</v>
      </c>
      <c r="D8876" t="s">
        <v>109</v>
      </c>
      <c r="E8876" t="s">
        <v>70</v>
      </c>
      <c r="F8876" s="1">
        <v>39321</v>
      </c>
      <c r="G8876">
        <v>1</v>
      </c>
      <c r="O8876">
        <v>8</v>
      </c>
      <c r="P8876" t="s">
        <v>71</v>
      </c>
      <c r="Q8876">
        <v>24.8</v>
      </c>
      <c r="R8876" t="s">
        <v>71</v>
      </c>
    </row>
    <row r="8877" spans="1:46" x14ac:dyDescent="0.2">
      <c r="A8877" t="s">
        <v>168</v>
      </c>
      <c r="B8877" t="s">
        <v>169</v>
      </c>
      <c r="C8877">
        <f>-69.9859711 / 41.82523626</f>
        <v>-1.6732952962881842</v>
      </c>
      <c r="D8877" t="s">
        <v>109</v>
      </c>
      <c r="E8877" t="s">
        <v>70</v>
      </c>
      <c r="F8877" s="1">
        <v>39321</v>
      </c>
      <c r="G8877">
        <v>2</v>
      </c>
      <c r="O8877">
        <v>8.1</v>
      </c>
      <c r="P8877" t="s">
        <v>71</v>
      </c>
      <c r="Q8877">
        <v>24.7</v>
      </c>
      <c r="R8877" t="s">
        <v>71</v>
      </c>
    </row>
    <row r="8878" spans="1:46" x14ac:dyDescent="0.2">
      <c r="A8878" t="s">
        <v>168</v>
      </c>
      <c r="B8878" t="s">
        <v>169</v>
      </c>
      <c r="C8878">
        <f>-69.9859711 / 41.82523626</f>
        <v>-1.6732952962881842</v>
      </c>
      <c r="D8878" t="s">
        <v>109</v>
      </c>
      <c r="E8878" t="s">
        <v>70</v>
      </c>
      <c r="F8878" s="1">
        <v>39321</v>
      </c>
      <c r="G8878">
        <v>3</v>
      </c>
      <c r="K8878">
        <v>4.17</v>
      </c>
      <c r="L8878" t="s">
        <v>71</v>
      </c>
      <c r="O8878">
        <v>8.3000000000000007</v>
      </c>
      <c r="P8878" t="s">
        <v>71</v>
      </c>
      <c r="Q8878">
        <v>24.4</v>
      </c>
      <c r="R8878" t="s">
        <v>71</v>
      </c>
      <c r="S8878">
        <v>0.36</v>
      </c>
      <c r="T8878" t="s">
        <v>71</v>
      </c>
      <c r="W8878">
        <v>33</v>
      </c>
      <c r="X8878" t="s">
        <v>71</v>
      </c>
      <c r="AE8878">
        <v>23.4</v>
      </c>
      <c r="AF8878" t="s">
        <v>71</v>
      </c>
      <c r="AG8878">
        <v>8.3800000000000008</v>
      </c>
      <c r="AH8878" t="s">
        <v>71</v>
      </c>
      <c r="AS8878">
        <v>0.03</v>
      </c>
      <c r="AT8878" t="s">
        <v>71</v>
      </c>
    </row>
    <row r="8879" spans="1:46" x14ac:dyDescent="0.2">
      <c r="A8879" t="s">
        <v>168</v>
      </c>
      <c r="B8879" t="s">
        <v>169</v>
      </c>
      <c r="C8879">
        <f>-69.9859711 / 41.82523626</f>
        <v>-1.6732952962881842</v>
      </c>
      <c r="D8879" t="s">
        <v>109</v>
      </c>
      <c r="E8879" t="s">
        <v>70</v>
      </c>
      <c r="F8879" s="1">
        <v>39321</v>
      </c>
      <c r="G8879">
        <v>4</v>
      </c>
      <c r="O8879">
        <v>8.3000000000000007</v>
      </c>
      <c r="P8879" t="s">
        <v>71</v>
      </c>
      <c r="Q8879">
        <v>23.6</v>
      </c>
      <c r="R8879" t="s">
        <v>71</v>
      </c>
    </row>
    <row r="8880" spans="1:46" x14ac:dyDescent="0.2">
      <c r="A8880" t="s">
        <v>168</v>
      </c>
      <c r="B8880" t="s">
        <v>169</v>
      </c>
      <c r="C8880">
        <f>-69.9859711 / 41.82523626</f>
        <v>-1.6732952962881842</v>
      </c>
      <c r="D8880" t="s">
        <v>109</v>
      </c>
      <c r="E8880" t="s">
        <v>70</v>
      </c>
      <c r="F8880" s="1">
        <v>39321</v>
      </c>
      <c r="G8880">
        <v>5</v>
      </c>
      <c r="O8880">
        <v>8.5</v>
      </c>
      <c r="P8880" t="s">
        <v>71</v>
      </c>
      <c r="Q8880">
        <v>23</v>
      </c>
      <c r="R8880" t="s">
        <v>71</v>
      </c>
    </row>
    <row r="8881" spans="1:46" x14ac:dyDescent="0.2">
      <c r="A8881" t="s">
        <v>168</v>
      </c>
      <c r="B8881" t="s">
        <v>169</v>
      </c>
      <c r="C8881">
        <f>-69.9859711 / 41.82523626</f>
        <v>-1.6732952962881842</v>
      </c>
      <c r="D8881" t="s">
        <v>109</v>
      </c>
      <c r="E8881" t="s">
        <v>70</v>
      </c>
      <c r="F8881" s="1">
        <v>39321</v>
      </c>
      <c r="G8881">
        <v>6</v>
      </c>
      <c r="O8881">
        <v>7.7</v>
      </c>
      <c r="P8881" t="s">
        <v>71</v>
      </c>
      <c r="Q8881">
        <v>22.6</v>
      </c>
      <c r="R8881" t="s">
        <v>71</v>
      </c>
    </row>
    <row r="8882" spans="1:46" x14ac:dyDescent="0.2">
      <c r="A8882" t="s">
        <v>168</v>
      </c>
      <c r="B8882" t="s">
        <v>169</v>
      </c>
      <c r="C8882">
        <f>-69.9859711 / 41.82523626</f>
        <v>-1.6732952962881842</v>
      </c>
      <c r="D8882" t="s">
        <v>109</v>
      </c>
      <c r="E8882" t="s">
        <v>70</v>
      </c>
      <c r="F8882" s="1">
        <v>39321</v>
      </c>
      <c r="G8882">
        <v>7</v>
      </c>
      <c r="O8882">
        <v>4.0999999999999996</v>
      </c>
      <c r="P8882" t="s">
        <v>71</v>
      </c>
      <c r="Q8882">
        <v>18.8</v>
      </c>
      <c r="R8882" t="s">
        <v>71</v>
      </c>
    </row>
    <row r="8883" spans="1:46" x14ac:dyDescent="0.2">
      <c r="A8883" t="s">
        <v>168</v>
      </c>
      <c r="B8883" t="s">
        <v>169</v>
      </c>
      <c r="C8883">
        <f>-69.9859711 / 41.82523626</f>
        <v>-1.6732952962881842</v>
      </c>
      <c r="D8883" t="s">
        <v>109</v>
      </c>
      <c r="E8883" t="s">
        <v>70</v>
      </c>
      <c r="F8883" s="1">
        <v>39321</v>
      </c>
      <c r="G8883">
        <v>8</v>
      </c>
      <c r="O8883">
        <v>3.9</v>
      </c>
      <c r="P8883" t="s">
        <v>71</v>
      </c>
      <c r="Q8883">
        <v>15.2</v>
      </c>
      <c r="R8883" t="s">
        <v>71</v>
      </c>
    </row>
    <row r="8884" spans="1:46" x14ac:dyDescent="0.2">
      <c r="A8884" t="s">
        <v>168</v>
      </c>
      <c r="B8884" t="s">
        <v>169</v>
      </c>
      <c r="C8884">
        <f>-69.9859711 / 41.82523626</f>
        <v>-1.6732952962881842</v>
      </c>
      <c r="D8884" t="s">
        <v>109</v>
      </c>
      <c r="E8884" t="s">
        <v>70</v>
      </c>
      <c r="F8884" s="1">
        <v>39321</v>
      </c>
      <c r="G8884">
        <v>9</v>
      </c>
      <c r="K8884">
        <v>17.28</v>
      </c>
      <c r="L8884" t="s">
        <v>71</v>
      </c>
      <c r="O8884">
        <v>1.1000000000000001</v>
      </c>
      <c r="P8884" t="s">
        <v>71</v>
      </c>
      <c r="Q8884">
        <v>13.4</v>
      </c>
      <c r="R8884" t="s">
        <v>71</v>
      </c>
      <c r="S8884">
        <v>1.75</v>
      </c>
      <c r="T8884" t="s">
        <v>71</v>
      </c>
      <c r="U8884">
        <v>54.18</v>
      </c>
      <c r="V8884" t="s">
        <v>71</v>
      </c>
      <c r="W8884">
        <v>42.98</v>
      </c>
      <c r="X8884" t="s">
        <v>71</v>
      </c>
      <c r="Y8884">
        <v>61.72</v>
      </c>
      <c r="AA8884">
        <v>58.56</v>
      </c>
      <c r="AE8884">
        <v>39.700000000000003</v>
      </c>
      <c r="AF8884" t="s">
        <v>71</v>
      </c>
      <c r="AG8884">
        <v>6.6</v>
      </c>
      <c r="AH8884" t="s">
        <v>71</v>
      </c>
      <c r="AS8884">
        <v>5.93</v>
      </c>
      <c r="AT8884" t="s">
        <v>71</v>
      </c>
    </row>
    <row r="8885" spans="1:46" x14ac:dyDescent="0.2">
      <c r="A8885" t="s">
        <v>168</v>
      </c>
      <c r="B8885" t="s">
        <v>169</v>
      </c>
      <c r="C8885">
        <f>-69.9859711 / 41.82523626</f>
        <v>-1.6732952962881842</v>
      </c>
      <c r="D8885" t="s">
        <v>109</v>
      </c>
      <c r="E8885" t="s">
        <v>70</v>
      </c>
      <c r="F8885" s="1">
        <v>39321</v>
      </c>
      <c r="G8885">
        <v>10</v>
      </c>
      <c r="K8885">
        <v>19.36</v>
      </c>
      <c r="L8885" t="s">
        <v>71</v>
      </c>
      <c r="O8885">
        <v>0.3</v>
      </c>
      <c r="P8885" t="s">
        <v>71</v>
      </c>
      <c r="Q8885">
        <v>11.6</v>
      </c>
      <c r="R8885" t="s">
        <v>71</v>
      </c>
      <c r="S8885">
        <v>1.7</v>
      </c>
      <c r="T8885" t="s">
        <v>71</v>
      </c>
      <c r="U8885">
        <v>52.61</v>
      </c>
      <c r="V8885" t="s">
        <v>71</v>
      </c>
      <c r="W8885">
        <v>45.4</v>
      </c>
      <c r="X8885" t="s">
        <v>71</v>
      </c>
      <c r="Y8885">
        <v>61.3</v>
      </c>
      <c r="AA8885">
        <v>59.67</v>
      </c>
      <c r="AE8885">
        <v>44.1</v>
      </c>
      <c r="AF8885" t="s">
        <v>71</v>
      </c>
      <c r="AG8885">
        <v>6.59</v>
      </c>
      <c r="AH8885" t="s">
        <v>71</v>
      </c>
      <c r="AS8885">
        <v>5.94</v>
      </c>
      <c r="AT8885" t="s">
        <v>71</v>
      </c>
    </row>
    <row r="8886" spans="1:46" x14ac:dyDescent="0.2">
      <c r="A8886" t="s">
        <v>168</v>
      </c>
      <c r="B8886" t="s">
        <v>169</v>
      </c>
      <c r="C8886">
        <f>-69.9859711 / 41.82523626</f>
        <v>-1.6732952962881842</v>
      </c>
      <c r="D8886" t="s">
        <v>109</v>
      </c>
      <c r="E8886" t="s">
        <v>70</v>
      </c>
      <c r="F8886" s="1">
        <v>39685</v>
      </c>
      <c r="G8886">
        <v>0.5</v>
      </c>
      <c r="I8886">
        <v>9.6</v>
      </c>
      <c r="J8886" t="s">
        <v>71</v>
      </c>
      <c r="K8886">
        <v>12.52</v>
      </c>
      <c r="L8886" t="s">
        <v>71</v>
      </c>
      <c r="M8886">
        <v>2.1</v>
      </c>
      <c r="N8886" t="s">
        <v>71</v>
      </c>
      <c r="O8886">
        <v>8.8000000000000007</v>
      </c>
      <c r="P8886" t="s">
        <v>71</v>
      </c>
      <c r="Q8886">
        <v>24.9</v>
      </c>
      <c r="R8886" t="s">
        <v>71</v>
      </c>
      <c r="S8886">
        <v>0.33</v>
      </c>
      <c r="T8886" t="s">
        <v>71</v>
      </c>
      <c r="U8886">
        <v>10.220000000000001</v>
      </c>
      <c r="V8886" t="s">
        <v>71</v>
      </c>
      <c r="W8886">
        <v>25.9</v>
      </c>
      <c r="X8886" t="s">
        <v>71</v>
      </c>
      <c r="Y8886">
        <v>37.67</v>
      </c>
      <c r="AA8886">
        <v>55.39</v>
      </c>
      <c r="AC8886">
        <v>49.31</v>
      </c>
      <c r="AE8886">
        <v>25.4</v>
      </c>
      <c r="AF8886" t="s">
        <v>71</v>
      </c>
      <c r="AG8886">
        <v>9.1199999999999992</v>
      </c>
      <c r="AH8886" t="s">
        <v>71</v>
      </c>
      <c r="AS8886">
        <v>2</v>
      </c>
      <c r="AT8886" t="s">
        <v>71</v>
      </c>
    </row>
    <row r="8887" spans="1:46" x14ac:dyDescent="0.2">
      <c r="A8887" t="s">
        <v>168</v>
      </c>
      <c r="B8887" t="s">
        <v>169</v>
      </c>
      <c r="C8887">
        <f>-69.9859711 / 41.82523626</f>
        <v>-1.6732952962881842</v>
      </c>
      <c r="D8887" t="s">
        <v>109</v>
      </c>
      <c r="E8887" t="s">
        <v>70</v>
      </c>
      <c r="F8887" s="1">
        <v>39685</v>
      </c>
      <c r="G8887">
        <v>1</v>
      </c>
      <c r="O8887">
        <v>9.1</v>
      </c>
      <c r="P8887" t="s">
        <v>71</v>
      </c>
      <c r="Q8887">
        <v>24.6</v>
      </c>
      <c r="R8887" t="s">
        <v>71</v>
      </c>
    </row>
    <row r="8888" spans="1:46" x14ac:dyDescent="0.2">
      <c r="A8888" t="s">
        <v>168</v>
      </c>
      <c r="B8888" t="s">
        <v>169</v>
      </c>
      <c r="C8888">
        <f>-69.9859711 / 41.82523626</f>
        <v>-1.6732952962881842</v>
      </c>
      <c r="D8888" t="s">
        <v>109</v>
      </c>
      <c r="E8888" t="s">
        <v>70</v>
      </c>
      <c r="F8888" s="1">
        <v>39685</v>
      </c>
      <c r="G8888">
        <v>2</v>
      </c>
      <c r="O8888">
        <v>9.1</v>
      </c>
      <c r="P8888" t="s">
        <v>71</v>
      </c>
      <c r="Q8888">
        <v>24.6</v>
      </c>
      <c r="R8888" t="s">
        <v>71</v>
      </c>
    </row>
    <row r="8889" spans="1:46" x14ac:dyDescent="0.2">
      <c r="A8889" t="s">
        <v>168</v>
      </c>
      <c r="B8889" t="s">
        <v>169</v>
      </c>
      <c r="C8889">
        <f>-69.9859711 / 41.82523626</f>
        <v>-1.6732952962881842</v>
      </c>
      <c r="D8889" t="s">
        <v>109</v>
      </c>
      <c r="E8889" t="s">
        <v>70</v>
      </c>
      <c r="F8889" s="1">
        <v>39685</v>
      </c>
      <c r="G8889">
        <v>3</v>
      </c>
      <c r="K8889">
        <v>5.7</v>
      </c>
      <c r="L8889" t="s">
        <v>71</v>
      </c>
      <c r="O8889">
        <v>9</v>
      </c>
      <c r="P8889" t="s">
        <v>71</v>
      </c>
      <c r="Q8889">
        <v>24.5</v>
      </c>
      <c r="R8889" t="s">
        <v>71</v>
      </c>
      <c r="S8889">
        <v>0.51</v>
      </c>
      <c r="T8889" t="s">
        <v>71</v>
      </c>
      <c r="W8889">
        <v>34.409999999999997</v>
      </c>
      <c r="X8889" t="s">
        <v>71</v>
      </c>
      <c r="AE8889">
        <v>25.5</v>
      </c>
      <c r="AF8889" t="s">
        <v>71</v>
      </c>
      <c r="AG8889">
        <v>9.0399999999999991</v>
      </c>
      <c r="AH8889" t="s">
        <v>71</v>
      </c>
      <c r="AS8889">
        <v>1.02</v>
      </c>
      <c r="AT8889" t="s">
        <v>71</v>
      </c>
    </row>
    <row r="8890" spans="1:46" x14ac:dyDescent="0.2">
      <c r="A8890" t="s">
        <v>168</v>
      </c>
      <c r="B8890" t="s">
        <v>169</v>
      </c>
      <c r="C8890">
        <f>-69.9859711 / 41.82523626</f>
        <v>-1.6732952962881842</v>
      </c>
      <c r="D8890" t="s">
        <v>109</v>
      </c>
      <c r="E8890" t="s">
        <v>70</v>
      </c>
      <c r="F8890" s="1">
        <v>39685</v>
      </c>
      <c r="G8890">
        <v>4</v>
      </c>
      <c r="O8890">
        <v>8.6999999999999993</v>
      </c>
      <c r="P8890" t="s">
        <v>71</v>
      </c>
      <c r="Q8890">
        <v>24.4</v>
      </c>
      <c r="R8890" t="s">
        <v>71</v>
      </c>
    </row>
    <row r="8891" spans="1:46" x14ac:dyDescent="0.2">
      <c r="A8891" t="s">
        <v>168</v>
      </c>
      <c r="B8891" t="s">
        <v>169</v>
      </c>
      <c r="C8891">
        <f>-69.9859711 / 41.82523626</f>
        <v>-1.6732952962881842</v>
      </c>
      <c r="D8891" t="s">
        <v>109</v>
      </c>
      <c r="E8891" t="s">
        <v>70</v>
      </c>
      <c r="F8891" s="1">
        <v>39685</v>
      </c>
      <c r="G8891">
        <v>5</v>
      </c>
      <c r="O8891">
        <v>8.6999999999999993</v>
      </c>
      <c r="P8891" t="s">
        <v>71</v>
      </c>
      <c r="Q8891">
        <v>24.4</v>
      </c>
      <c r="R8891" t="s">
        <v>71</v>
      </c>
    </row>
    <row r="8892" spans="1:46" x14ac:dyDescent="0.2">
      <c r="A8892" t="s">
        <v>168</v>
      </c>
      <c r="B8892" t="s">
        <v>169</v>
      </c>
      <c r="C8892">
        <f>-69.9859711 / 41.82523626</f>
        <v>-1.6732952962881842</v>
      </c>
      <c r="D8892" t="s">
        <v>109</v>
      </c>
      <c r="E8892" t="s">
        <v>70</v>
      </c>
      <c r="F8892" s="1">
        <v>39685</v>
      </c>
      <c r="G8892">
        <v>6</v>
      </c>
      <c r="O8892">
        <v>7.8</v>
      </c>
      <c r="P8892" t="s">
        <v>71</v>
      </c>
      <c r="Q8892">
        <v>24.1</v>
      </c>
      <c r="R8892" t="s">
        <v>71</v>
      </c>
    </row>
    <row r="8893" spans="1:46" x14ac:dyDescent="0.2">
      <c r="A8893" t="s">
        <v>168</v>
      </c>
      <c r="B8893" t="s">
        <v>169</v>
      </c>
      <c r="C8893">
        <f>-69.9859711 / 41.82523626</f>
        <v>-1.6732952962881842</v>
      </c>
      <c r="D8893" t="s">
        <v>109</v>
      </c>
      <c r="E8893" t="s">
        <v>70</v>
      </c>
      <c r="F8893" s="1">
        <v>39685</v>
      </c>
      <c r="G8893">
        <v>7</v>
      </c>
      <c r="O8893">
        <v>7.6</v>
      </c>
      <c r="P8893" t="s">
        <v>71</v>
      </c>
      <c r="Q8893">
        <v>21.8</v>
      </c>
      <c r="R8893" t="s">
        <v>71</v>
      </c>
    </row>
    <row r="8894" spans="1:46" x14ac:dyDescent="0.2">
      <c r="A8894" t="s">
        <v>168</v>
      </c>
      <c r="B8894" t="s">
        <v>169</v>
      </c>
      <c r="C8894">
        <f>-69.9859711 / 41.82523626</f>
        <v>-1.6732952962881842</v>
      </c>
      <c r="D8894" t="s">
        <v>109</v>
      </c>
      <c r="E8894" t="s">
        <v>70</v>
      </c>
      <c r="F8894" s="1">
        <v>39685</v>
      </c>
      <c r="G8894">
        <v>8</v>
      </c>
      <c r="O8894">
        <v>2.9</v>
      </c>
      <c r="P8894" t="s">
        <v>71</v>
      </c>
      <c r="Q8894">
        <v>18.3</v>
      </c>
      <c r="R8894" t="s">
        <v>71</v>
      </c>
    </row>
    <row r="8895" spans="1:46" x14ac:dyDescent="0.2">
      <c r="A8895" t="s">
        <v>168</v>
      </c>
      <c r="B8895" t="s">
        <v>169</v>
      </c>
      <c r="C8895">
        <f>-69.9859711 / 41.82523626</f>
        <v>-1.6732952962881842</v>
      </c>
      <c r="D8895" t="s">
        <v>109</v>
      </c>
      <c r="E8895" t="s">
        <v>70</v>
      </c>
      <c r="F8895" s="1">
        <v>39685</v>
      </c>
      <c r="G8895">
        <v>9</v>
      </c>
      <c r="K8895">
        <v>42.24</v>
      </c>
      <c r="L8895" t="s">
        <v>71</v>
      </c>
      <c r="O8895">
        <v>0.7</v>
      </c>
      <c r="P8895" t="s">
        <v>71</v>
      </c>
      <c r="Q8895">
        <v>16.399999999999999</v>
      </c>
      <c r="R8895" t="s">
        <v>71</v>
      </c>
      <c r="S8895">
        <v>2.2000000000000002</v>
      </c>
      <c r="T8895" t="s">
        <v>71</v>
      </c>
      <c r="U8895">
        <v>68.14</v>
      </c>
      <c r="V8895" t="s">
        <v>71</v>
      </c>
      <c r="W8895">
        <v>41.23</v>
      </c>
      <c r="X8895" t="s">
        <v>71</v>
      </c>
      <c r="Y8895">
        <v>65.02</v>
      </c>
      <c r="AA8895">
        <v>67.319999999999993</v>
      </c>
      <c r="AE8895">
        <v>41.6</v>
      </c>
      <c r="AF8895" t="s">
        <v>71</v>
      </c>
      <c r="AG8895">
        <v>6.66</v>
      </c>
      <c r="AH8895" t="s">
        <v>71</v>
      </c>
      <c r="AS8895">
        <v>3.67</v>
      </c>
      <c r="AT8895" t="s">
        <v>71</v>
      </c>
    </row>
    <row r="8896" spans="1:46" x14ac:dyDescent="0.2">
      <c r="A8896" t="s">
        <v>168</v>
      </c>
      <c r="B8896" t="s">
        <v>169</v>
      </c>
      <c r="C8896">
        <f>-69.9859711 / 41.82523626</f>
        <v>-1.6732952962881842</v>
      </c>
      <c r="D8896" t="s">
        <v>109</v>
      </c>
      <c r="E8896" t="s">
        <v>70</v>
      </c>
      <c r="F8896" s="1">
        <v>40049</v>
      </c>
      <c r="G8896">
        <v>0.5</v>
      </c>
      <c r="I8896">
        <v>11</v>
      </c>
      <c r="J8896" t="s">
        <v>71</v>
      </c>
      <c r="K8896">
        <v>1.91</v>
      </c>
      <c r="L8896" t="s">
        <v>71</v>
      </c>
      <c r="M8896">
        <v>2.5</v>
      </c>
      <c r="N8896" t="s">
        <v>71</v>
      </c>
      <c r="O8896">
        <v>8.44</v>
      </c>
      <c r="P8896" t="s">
        <v>71</v>
      </c>
      <c r="Q8896">
        <v>27.9</v>
      </c>
      <c r="R8896" t="s">
        <v>71</v>
      </c>
      <c r="S8896">
        <v>1.0900000000000001</v>
      </c>
      <c r="T8896" t="s">
        <v>71</v>
      </c>
      <c r="U8896">
        <v>33.72</v>
      </c>
      <c r="V8896" t="s">
        <v>71</v>
      </c>
      <c r="W8896">
        <v>32.799999999999997</v>
      </c>
      <c r="X8896" t="s">
        <v>71</v>
      </c>
      <c r="Y8896">
        <v>54.88</v>
      </c>
      <c r="AA8896">
        <v>36.93</v>
      </c>
      <c r="AC8896">
        <v>46.8</v>
      </c>
      <c r="AE8896">
        <v>29</v>
      </c>
      <c r="AF8896" t="s">
        <v>71</v>
      </c>
      <c r="AG8896">
        <v>9.3000000000000007</v>
      </c>
      <c r="AH8896" t="s">
        <v>71</v>
      </c>
      <c r="AS8896">
        <v>0.49</v>
      </c>
      <c r="AT8896" t="s">
        <v>71</v>
      </c>
    </row>
    <row r="8897" spans="1:46" x14ac:dyDescent="0.2">
      <c r="A8897" t="s">
        <v>168</v>
      </c>
      <c r="B8897" t="s">
        <v>169</v>
      </c>
      <c r="C8897">
        <f>-69.9859711 / 41.82523626</f>
        <v>-1.6732952962881842</v>
      </c>
      <c r="D8897" t="s">
        <v>109</v>
      </c>
      <c r="E8897" t="s">
        <v>70</v>
      </c>
      <c r="F8897" s="1">
        <v>40049</v>
      </c>
      <c r="G8897">
        <v>1</v>
      </c>
      <c r="O8897">
        <v>7.9</v>
      </c>
      <c r="P8897" t="s">
        <v>71</v>
      </c>
      <c r="Q8897">
        <v>27.8</v>
      </c>
      <c r="R8897" t="s">
        <v>71</v>
      </c>
    </row>
    <row r="8898" spans="1:46" x14ac:dyDescent="0.2">
      <c r="A8898" t="s">
        <v>168</v>
      </c>
      <c r="B8898" t="s">
        <v>169</v>
      </c>
      <c r="C8898">
        <f>-69.9859711 / 41.82523626</f>
        <v>-1.6732952962881842</v>
      </c>
      <c r="D8898" t="s">
        <v>109</v>
      </c>
      <c r="E8898" t="s">
        <v>70</v>
      </c>
      <c r="F8898" s="1">
        <v>40049</v>
      </c>
      <c r="G8898">
        <v>2</v>
      </c>
      <c r="O8898">
        <v>7.7</v>
      </c>
      <c r="P8898" t="s">
        <v>71</v>
      </c>
      <c r="Q8898">
        <v>27.4</v>
      </c>
      <c r="R8898" t="s">
        <v>71</v>
      </c>
    </row>
    <row r="8899" spans="1:46" x14ac:dyDescent="0.2">
      <c r="A8899" t="s">
        <v>168</v>
      </c>
      <c r="B8899" t="s">
        <v>169</v>
      </c>
      <c r="C8899">
        <f>-69.9859711 / 41.82523626</f>
        <v>-1.6732952962881842</v>
      </c>
      <c r="D8899" t="s">
        <v>109</v>
      </c>
      <c r="E8899" t="s">
        <v>70</v>
      </c>
      <c r="F8899" s="1">
        <v>40049</v>
      </c>
      <c r="G8899">
        <v>3</v>
      </c>
      <c r="K8899">
        <v>2.76</v>
      </c>
      <c r="L8899" t="s">
        <v>71</v>
      </c>
      <c r="O8899">
        <v>7.65</v>
      </c>
      <c r="P8899" t="s">
        <v>71</v>
      </c>
      <c r="Q8899">
        <v>27.3</v>
      </c>
      <c r="R8899" t="s">
        <v>71</v>
      </c>
      <c r="S8899">
        <v>1.6</v>
      </c>
      <c r="T8899" t="s">
        <v>71</v>
      </c>
      <c r="W8899">
        <v>57.32</v>
      </c>
      <c r="X8899" t="s">
        <v>71</v>
      </c>
      <c r="AE8899">
        <v>30.8</v>
      </c>
      <c r="AF8899" t="s">
        <v>71</v>
      </c>
      <c r="AG8899">
        <v>9.14</v>
      </c>
      <c r="AH8899" t="s">
        <v>71</v>
      </c>
      <c r="AS8899">
        <v>0.55000000000000004</v>
      </c>
      <c r="AT8899" t="s">
        <v>71</v>
      </c>
    </row>
    <row r="8900" spans="1:46" x14ac:dyDescent="0.2">
      <c r="A8900" t="s">
        <v>168</v>
      </c>
      <c r="B8900" t="s">
        <v>169</v>
      </c>
      <c r="C8900">
        <f>-69.9859711 / 41.82523626</f>
        <v>-1.6732952962881842</v>
      </c>
      <c r="D8900" t="s">
        <v>109</v>
      </c>
      <c r="E8900" t="s">
        <v>70</v>
      </c>
      <c r="F8900" s="1">
        <v>40049</v>
      </c>
      <c r="G8900">
        <v>4</v>
      </c>
      <c r="O8900">
        <v>7.6</v>
      </c>
      <c r="P8900" t="s">
        <v>71</v>
      </c>
      <c r="Q8900">
        <v>27.1</v>
      </c>
      <c r="R8900" t="s">
        <v>71</v>
      </c>
    </row>
    <row r="8901" spans="1:46" x14ac:dyDescent="0.2">
      <c r="A8901" t="s">
        <v>168</v>
      </c>
      <c r="B8901" t="s">
        <v>169</v>
      </c>
      <c r="C8901">
        <f>-69.9859711 / 41.82523626</f>
        <v>-1.6732952962881842</v>
      </c>
      <c r="D8901" t="s">
        <v>109</v>
      </c>
      <c r="E8901" t="s">
        <v>70</v>
      </c>
      <c r="F8901" s="1">
        <v>40049</v>
      </c>
      <c r="G8901">
        <v>5</v>
      </c>
      <c r="O8901">
        <v>11.4</v>
      </c>
      <c r="P8901" t="s">
        <v>71</v>
      </c>
      <c r="Q8901">
        <v>24.4</v>
      </c>
      <c r="R8901" t="s">
        <v>71</v>
      </c>
    </row>
    <row r="8902" spans="1:46" x14ac:dyDescent="0.2">
      <c r="A8902" t="s">
        <v>168</v>
      </c>
      <c r="B8902" t="s">
        <v>169</v>
      </c>
      <c r="C8902">
        <f>-69.9859711 / 41.82523626</f>
        <v>-1.6732952962881842</v>
      </c>
      <c r="D8902" t="s">
        <v>109</v>
      </c>
      <c r="E8902" t="s">
        <v>70</v>
      </c>
      <c r="F8902" s="1">
        <v>40049</v>
      </c>
      <c r="G8902">
        <v>6</v>
      </c>
      <c r="O8902">
        <v>9.5</v>
      </c>
      <c r="P8902" t="s">
        <v>71</v>
      </c>
      <c r="Q8902">
        <v>21</v>
      </c>
      <c r="R8902" t="s">
        <v>71</v>
      </c>
    </row>
    <row r="8903" spans="1:46" x14ac:dyDescent="0.2">
      <c r="A8903" t="s">
        <v>168</v>
      </c>
      <c r="B8903" t="s">
        <v>169</v>
      </c>
      <c r="C8903">
        <f>-69.9859711 / 41.82523626</f>
        <v>-1.6732952962881842</v>
      </c>
      <c r="D8903" t="s">
        <v>109</v>
      </c>
      <c r="E8903" t="s">
        <v>70</v>
      </c>
      <c r="F8903" s="1">
        <v>40049</v>
      </c>
      <c r="G8903">
        <v>7</v>
      </c>
      <c r="O8903">
        <v>2.2000000000000002</v>
      </c>
      <c r="P8903" t="s">
        <v>71</v>
      </c>
      <c r="Q8903">
        <v>17.100000000000001</v>
      </c>
      <c r="R8903" t="s">
        <v>71</v>
      </c>
    </row>
    <row r="8904" spans="1:46" x14ac:dyDescent="0.2">
      <c r="A8904" t="s">
        <v>168</v>
      </c>
      <c r="B8904" t="s">
        <v>169</v>
      </c>
      <c r="C8904">
        <f>-69.9859711 / 41.82523626</f>
        <v>-1.6732952962881842</v>
      </c>
      <c r="D8904" t="s">
        <v>109</v>
      </c>
      <c r="E8904" t="s">
        <v>70</v>
      </c>
      <c r="F8904" s="1">
        <v>40049</v>
      </c>
      <c r="G8904">
        <v>8</v>
      </c>
      <c r="O8904">
        <v>0.5</v>
      </c>
      <c r="P8904" t="s">
        <v>71</v>
      </c>
      <c r="Q8904">
        <v>14.6</v>
      </c>
      <c r="R8904" t="s">
        <v>71</v>
      </c>
    </row>
    <row r="8905" spans="1:46" x14ac:dyDescent="0.2">
      <c r="A8905" t="s">
        <v>168</v>
      </c>
      <c r="B8905" t="s">
        <v>169</v>
      </c>
      <c r="C8905">
        <f>-69.9859711 / 41.82523626</f>
        <v>-1.6732952962881842</v>
      </c>
      <c r="D8905" t="s">
        <v>109</v>
      </c>
      <c r="E8905" t="s">
        <v>70</v>
      </c>
      <c r="F8905" s="1">
        <v>40049</v>
      </c>
      <c r="G8905">
        <v>9</v>
      </c>
      <c r="K8905">
        <v>13.92</v>
      </c>
      <c r="L8905" t="s">
        <v>71</v>
      </c>
      <c r="O8905">
        <v>1</v>
      </c>
      <c r="P8905" t="s">
        <v>71</v>
      </c>
      <c r="Q8905">
        <v>13.4</v>
      </c>
      <c r="R8905" t="s">
        <v>71</v>
      </c>
      <c r="S8905">
        <v>4.0599999999999996</v>
      </c>
      <c r="T8905" t="s">
        <v>71</v>
      </c>
      <c r="U8905">
        <v>125.81</v>
      </c>
      <c r="V8905" t="s">
        <v>71</v>
      </c>
      <c r="W8905">
        <v>70.17</v>
      </c>
      <c r="X8905" t="s">
        <v>71</v>
      </c>
      <c r="Y8905">
        <v>73.87</v>
      </c>
      <c r="AA8905">
        <v>56.43</v>
      </c>
      <c r="AE8905">
        <v>60.4</v>
      </c>
      <c r="AF8905" t="s">
        <v>71</v>
      </c>
      <c r="AG8905">
        <v>6.74</v>
      </c>
      <c r="AH8905" t="s">
        <v>71</v>
      </c>
      <c r="AS8905">
        <v>3.74</v>
      </c>
      <c r="AT8905" t="s">
        <v>71</v>
      </c>
    </row>
    <row r="8906" spans="1:46" x14ac:dyDescent="0.2">
      <c r="A8906" t="s">
        <v>168</v>
      </c>
      <c r="B8906" t="s">
        <v>169</v>
      </c>
      <c r="C8906">
        <f>-69.9859711 / 41.82523626</f>
        <v>-1.6732952962881842</v>
      </c>
      <c r="D8906" t="s">
        <v>109</v>
      </c>
      <c r="E8906" t="s">
        <v>70</v>
      </c>
      <c r="F8906" s="1">
        <v>40049</v>
      </c>
      <c r="G8906">
        <v>10</v>
      </c>
      <c r="O8906">
        <v>0.22</v>
      </c>
      <c r="P8906" t="s">
        <v>71</v>
      </c>
      <c r="Q8906">
        <v>12.8</v>
      </c>
      <c r="R8906" t="s">
        <v>71</v>
      </c>
    </row>
    <row r="8907" spans="1:46" x14ac:dyDescent="0.2">
      <c r="A8907" t="s">
        <v>168</v>
      </c>
      <c r="B8907" t="s">
        <v>169</v>
      </c>
      <c r="C8907">
        <f>-69.9859711 / 41.82523626</f>
        <v>-1.6732952962881842</v>
      </c>
      <c r="D8907" t="s">
        <v>109</v>
      </c>
      <c r="E8907" t="s">
        <v>70</v>
      </c>
      <c r="F8907" s="1">
        <v>40049</v>
      </c>
      <c r="G8907">
        <v>11</v>
      </c>
      <c r="O8907">
        <v>0.15</v>
      </c>
      <c r="P8907" t="s">
        <v>71</v>
      </c>
      <c r="Q8907">
        <v>13</v>
      </c>
      <c r="R8907" t="s">
        <v>71</v>
      </c>
    </row>
    <row r="8908" spans="1:46" x14ac:dyDescent="0.2">
      <c r="A8908" t="s">
        <v>168</v>
      </c>
      <c r="B8908" t="s">
        <v>169</v>
      </c>
      <c r="C8908">
        <f>-69.9859711 / 41.82523626</f>
        <v>-1.6732952962881842</v>
      </c>
      <c r="D8908" t="s">
        <v>109</v>
      </c>
      <c r="E8908" t="s">
        <v>70</v>
      </c>
      <c r="F8908" s="1">
        <v>40423</v>
      </c>
      <c r="G8908">
        <v>0.5</v>
      </c>
      <c r="I8908">
        <v>10.5</v>
      </c>
      <c r="J8908" t="s">
        <v>71</v>
      </c>
      <c r="K8908">
        <v>8.1300000000000008</v>
      </c>
      <c r="L8908" t="s">
        <v>71</v>
      </c>
      <c r="M8908">
        <v>0.3</v>
      </c>
      <c r="N8908" t="s">
        <v>71</v>
      </c>
      <c r="O8908">
        <v>10</v>
      </c>
      <c r="P8908" t="s">
        <v>71</v>
      </c>
      <c r="Q8908">
        <v>26.6</v>
      </c>
      <c r="R8908" t="s">
        <v>71</v>
      </c>
      <c r="S8908">
        <v>0.37</v>
      </c>
      <c r="T8908" t="s">
        <v>71</v>
      </c>
      <c r="U8908">
        <v>11.56</v>
      </c>
      <c r="V8908" t="s">
        <v>71</v>
      </c>
      <c r="W8908">
        <v>69.680000000000007</v>
      </c>
      <c r="X8908" t="s">
        <v>71</v>
      </c>
      <c r="Y8908">
        <v>39.44</v>
      </c>
      <c r="AA8908">
        <v>51.16</v>
      </c>
      <c r="AC8908">
        <v>77.349999999999994</v>
      </c>
      <c r="AE8908">
        <v>28.7</v>
      </c>
      <c r="AF8908" t="s">
        <v>71</v>
      </c>
      <c r="AG8908">
        <v>9.32</v>
      </c>
      <c r="AH8908" t="s">
        <v>71</v>
      </c>
    </row>
    <row r="8909" spans="1:46" x14ac:dyDescent="0.2">
      <c r="A8909" t="s">
        <v>168</v>
      </c>
      <c r="B8909" t="s">
        <v>169</v>
      </c>
      <c r="C8909">
        <f>-69.9859711 / 41.82523626</f>
        <v>-1.6732952962881842</v>
      </c>
      <c r="D8909" t="s">
        <v>109</v>
      </c>
      <c r="E8909" t="s">
        <v>70</v>
      </c>
      <c r="F8909" s="1">
        <v>40423</v>
      </c>
      <c r="G8909">
        <v>1</v>
      </c>
      <c r="O8909">
        <v>10</v>
      </c>
      <c r="P8909" t="s">
        <v>71</v>
      </c>
      <c r="Q8909">
        <v>26.4</v>
      </c>
      <c r="R8909" t="s">
        <v>71</v>
      </c>
    </row>
    <row r="8910" spans="1:46" x14ac:dyDescent="0.2">
      <c r="A8910" t="s">
        <v>168</v>
      </c>
      <c r="B8910" t="s">
        <v>169</v>
      </c>
      <c r="C8910">
        <f>-69.9859711 / 41.82523626</f>
        <v>-1.6732952962881842</v>
      </c>
      <c r="D8910" t="s">
        <v>109</v>
      </c>
      <c r="E8910" t="s">
        <v>70</v>
      </c>
      <c r="F8910" s="1">
        <v>40423</v>
      </c>
      <c r="G8910">
        <v>2</v>
      </c>
      <c r="O8910">
        <v>13.7</v>
      </c>
      <c r="P8910" t="s">
        <v>71</v>
      </c>
      <c r="Q8910">
        <v>24.4</v>
      </c>
      <c r="R8910" t="s">
        <v>71</v>
      </c>
    </row>
    <row r="8911" spans="1:46" x14ac:dyDescent="0.2">
      <c r="A8911" t="s">
        <v>168</v>
      </c>
      <c r="B8911" t="s">
        <v>169</v>
      </c>
      <c r="C8911">
        <f>-69.9859711 / 41.82523626</f>
        <v>-1.6732952962881842</v>
      </c>
      <c r="D8911" t="s">
        <v>109</v>
      </c>
      <c r="E8911" t="s">
        <v>70</v>
      </c>
      <c r="F8911" s="1">
        <v>40423</v>
      </c>
      <c r="G8911">
        <v>3</v>
      </c>
      <c r="K8911">
        <v>14.9</v>
      </c>
      <c r="L8911" t="s">
        <v>71</v>
      </c>
      <c r="O8911">
        <v>13.3</v>
      </c>
      <c r="P8911" t="s">
        <v>71</v>
      </c>
      <c r="Q8911">
        <v>22.6</v>
      </c>
      <c r="R8911" t="s">
        <v>71</v>
      </c>
      <c r="S8911">
        <v>0.34</v>
      </c>
      <c r="T8911" t="s">
        <v>71</v>
      </c>
      <c r="W8911">
        <v>70.86</v>
      </c>
      <c r="X8911" t="s">
        <v>71</v>
      </c>
      <c r="AE8911">
        <v>28.5</v>
      </c>
      <c r="AF8911" t="s">
        <v>71</v>
      </c>
      <c r="AG8911">
        <v>9.66</v>
      </c>
      <c r="AH8911" t="s">
        <v>71</v>
      </c>
      <c r="AS8911">
        <v>0.31</v>
      </c>
      <c r="AT8911" t="s">
        <v>71</v>
      </c>
    </row>
    <row r="8912" spans="1:46" x14ac:dyDescent="0.2">
      <c r="A8912" t="s">
        <v>168</v>
      </c>
      <c r="B8912" t="s">
        <v>169</v>
      </c>
      <c r="C8912">
        <f>-69.9859711 / 41.82523626</f>
        <v>-1.6732952962881842</v>
      </c>
      <c r="D8912" t="s">
        <v>109</v>
      </c>
      <c r="E8912" t="s">
        <v>70</v>
      </c>
      <c r="F8912" s="1">
        <v>40423</v>
      </c>
      <c r="G8912">
        <v>4</v>
      </c>
      <c r="O8912">
        <v>9.5</v>
      </c>
      <c r="P8912" t="s">
        <v>71</v>
      </c>
      <c r="Q8912">
        <v>21.8</v>
      </c>
      <c r="R8912" t="s">
        <v>71</v>
      </c>
    </row>
    <row r="8913" spans="1:46" x14ac:dyDescent="0.2">
      <c r="A8913" t="s">
        <v>168</v>
      </c>
      <c r="B8913" t="s">
        <v>169</v>
      </c>
      <c r="C8913">
        <f>-69.9859711 / 41.82523626</f>
        <v>-1.6732952962881842</v>
      </c>
      <c r="D8913" t="s">
        <v>109</v>
      </c>
      <c r="E8913" t="s">
        <v>70</v>
      </c>
      <c r="F8913" s="1">
        <v>40423</v>
      </c>
      <c r="G8913">
        <v>5</v>
      </c>
      <c r="O8913">
        <v>7.3</v>
      </c>
      <c r="P8913" t="s">
        <v>71</v>
      </c>
      <c r="Q8913">
        <v>21.4</v>
      </c>
      <c r="R8913" t="s">
        <v>71</v>
      </c>
    </row>
    <row r="8914" spans="1:46" x14ac:dyDescent="0.2">
      <c r="A8914" t="s">
        <v>168</v>
      </c>
      <c r="B8914" t="s">
        <v>169</v>
      </c>
      <c r="C8914">
        <f>-69.9859711 / 41.82523626</f>
        <v>-1.6732952962881842</v>
      </c>
      <c r="D8914" t="s">
        <v>109</v>
      </c>
      <c r="E8914" t="s">
        <v>70</v>
      </c>
      <c r="F8914" s="1">
        <v>40423</v>
      </c>
      <c r="G8914">
        <v>6</v>
      </c>
      <c r="O8914">
        <v>4</v>
      </c>
      <c r="P8914" t="s">
        <v>71</v>
      </c>
      <c r="Q8914">
        <v>21.1</v>
      </c>
      <c r="R8914" t="s">
        <v>71</v>
      </c>
    </row>
    <row r="8915" spans="1:46" x14ac:dyDescent="0.2">
      <c r="A8915" t="s">
        <v>168</v>
      </c>
      <c r="B8915" t="s">
        <v>169</v>
      </c>
      <c r="C8915">
        <f>-69.9859711 / 41.82523626</f>
        <v>-1.6732952962881842</v>
      </c>
      <c r="D8915" t="s">
        <v>109</v>
      </c>
      <c r="E8915" t="s">
        <v>70</v>
      </c>
      <c r="F8915" s="1">
        <v>40423</v>
      </c>
      <c r="G8915">
        <v>7</v>
      </c>
      <c r="O8915">
        <v>0.5</v>
      </c>
      <c r="P8915" t="s">
        <v>71</v>
      </c>
      <c r="Q8915">
        <v>19.2</v>
      </c>
      <c r="R8915" t="s">
        <v>71</v>
      </c>
    </row>
    <row r="8916" spans="1:46" x14ac:dyDescent="0.2">
      <c r="A8916" t="s">
        <v>168</v>
      </c>
      <c r="B8916" t="s">
        <v>169</v>
      </c>
      <c r="C8916">
        <f>-69.9859711 / 41.82523626</f>
        <v>-1.6732952962881842</v>
      </c>
      <c r="D8916" t="s">
        <v>109</v>
      </c>
      <c r="E8916" t="s">
        <v>70</v>
      </c>
      <c r="F8916" s="1">
        <v>40423</v>
      </c>
      <c r="G8916">
        <v>8</v>
      </c>
      <c r="O8916">
        <v>0.3</v>
      </c>
      <c r="P8916" t="s">
        <v>71</v>
      </c>
      <c r="Q8916">
        <v>15</v>
      </c>
      <c r="R8916" t="s">
        <v>71</v>
      </c>
    </row>
    <row r="8917" spans="1:46" x14ac:dyDescent="0.2">
      <c r="A8917" t="s">
        <v>168</v>
      </c>
      <c r="B8917" t="s">
        <v>169</v>
      </c>
      <c r="C8917">
        <f>-69.9859711 / 41.82523626</f>
        <v>-1.6732952962881842</v>
      </c>
      <c r="D8917" t="s">
        <v>109</v>
      </c>
      <c r="E8917" t="s">
        <v>70</v>
      </c>
      <c r="F8917" s="1">
        <v>40423</v>
      </c>
      <c r="G8917">
        <v>9</v>
      </c>
      <c r="K8917">
        <v>5.42</v>
      </c>
      <c r="L8917" t="s">
        <v>71</v>
      </c>
      <c r="O8917">
        <v>0.25</v>
      </c>
      <c r="P8917" t="s">
        <v>71</v>
      </c>
      <c r="Q8917">
        <v>11.6</v>
      </c>
      <c r="R8917" t="s">
        <v>71</v>
      </c>
      <c r="S8917">
        <v>5.42</v>
      </c>
      <c r="T8917" t="s">
        <v>71</v>
      </c>
      <c r="U8917">
        <v>168</v>
      </c>
      <c r="V8917" t="s">
        <v>71</v>
      </c>
      <c r="W8917">
        <v>97.1</v>
      </c>
      <c r="X8917" t="s">
        <v>71</v>
      </c>
      <c r="Y8917">
        <v>78.040000000000006</v>
      </c>
      <c r="AA8917">
        <v>47.19</v>
      </c>
      <c r="AE8917">
        <v>49.2</v>
      </c>
      <c r="AF8917" t="s">
        <v>71</v>
      </c>
      <c r="AG8917">
        <v>7.06</v>
      </c>
      <c r="AH8917" t="s">
        <v>71</v>
      </c>
      <c r="AS8917">
        <v>21.85</v>
      </c>
      <c r="AT8917" t="s">
        <v>71</v>
      </c>
    </row>
    <row r="8918" spans="1:46" x14ac:dyDescent="0.2">
      <c r="A8918" t="s">
        <v>168</v>
      </c>
      <c r="B8918" t="s">
        <v>169</v>
      </c>
      <c r="C8918">
        <f>-69.9859711 / 41.82523626</f>
        <v>-1.6732952962881842</v>
      </c>
      <c r="D8918" t="s">
        <v>109</v>
      </c>
      <c r="E8918" t="s">
        <v>70</v>
      </c>
      <c r="F8918" s="1">
        <v>40423</v>
      </c>
      <c r="G8918">
        <v>9.5</v>
      </c>
      <c r="K8918">
        <v>14.15</v>
      </c>
      <c r="L8918" t="s">
        <v>71</v>
      </c>
      <c r="S8918">
        <v>2.82</v>
      </c>
      <c r="T8918" t="s">
        <v>71</v>
      </c>
      <c r="U8918">
        <v>87.43</v>
      </c>
      <c r="V8918" t="s">
        <v>71</v>
      </c>
      <c r="W8918">
        <v>82.29</v>
      </c>
      <c r="X8918" t="s">
        <v>71</v>
      </c>
      <c r="Y8918">
        <v>68.62</v>
      </c>
      <c r="AA8918">
        <v>56.59</v>
      </c>
      <c r="AE8918">
        <v>38.1</v>
      </c>
      <c r="AF8918" t="s">
        <v>71</v>
      </c>
      <c r="AG8918">
        <v>7.3</v>
      </c>
      <c r="AH8918" t="s">
        <v>71</v>
      </c>
      <c r="AS8918">
        <v>8.34</v>
      </c>
      <c r="AT8918" t="s">
        <v>71</v>
      </c>
    </row>
    <row r="8919" spans="1:46" x14ac:dyDescent="0.2">
      <c r="A8919" t="s">
        <v>168</v>
      </c>
      <c r="B8919" t="s">
        <v>169</v>
      </c>
      <c r="C8919">
        <f>-69.9859711 / 41.82523626</f>
        <v>-1.6732952962881842</v>
      </c>
      <c r="D8919" t="s">
        <v>109</v>
      </c>
      <c r="E8919" t="s">
        <v>70</v>
      </c>
      <c r="F8919" s="1">
        <v>40423</v>
      </c>
      <c r="G8919">
        <v>10</v>
      </c>
      <c r="O8919">
        <v>0.24</v>
      </c>
      <c r="P8919" t="s">
        <v>71</v>
      </c>
      <c r="Q8919">
        <v>10.6</v>
      </c>
      <c r="R8919" t="s">
        <v>71</v>
      </c>
    </row>
    <row r="8920" spans="1:46" x14ac:dyDescent="0.2">
      <c r="A8920" t="s">
        <v>168</v>
      </c>
      <c r="B8920" t="s">
        <v>169</v>
      </c>
      <c r="C8920">
        <f>-69.9859711 / 41.82523626</f>
        <v>-1.6732952962881842</v>
      </c>
      <c r="D8920" t="s">
        <v>109</v>
      </c>
      <c r="E8920" t="s">
        <v>70</v>
      </c>
      <c r="F8920" s="1">
        <v>40778</v>
      </c>
      <c r="G8920">
        <v>0.5</v>
      </c>
      <c r="I8920">
        <v>10.199999999999999</v>
      </c>
      <c r="J8920" t="s">
        <v>71</v>
      </c>
      <c r="K8920">
        <v>22.79</v>
      </c>
      <c r="L8920" t="s">
        <v>71</v>
      </c>
      <c r="M8920">
        <v>0.68</v>
      </c>
      <c r="N8920" t="s">
        <v>71</v>
      </c>
      <c r="O8920">
        <v>9.5</v>
      </c>
      <c r="P8920" t="s">
        <v>71</v>
      </c>
      <c r="Q8920">
        <v>25.5</v>
      </c>
      <c r="R8920" t="s">
        <v>71</v>
      </c>
      <c r="S8920">
        <v>1.04</v>
      </c>
      <c r="T8920" t="s">
        <v>71</v>
      </c>
      <c r="U8920">
        <v>32.21</v>
      </c>
      <c r="V8920" t="s">
        <v>71</v>
      </c>
      <c r="W8920">
        <v>76.05</v>
      </c>
      <c r="X8920" t="s">
        <v>71</v>
      </c>
      <c r="Y8920">
        <v>54.22</v>
      </c>
      <c r="AA8920">
        <v>61.27</v>
      </c>
      <c r="AC8920">
        <v>65.66</v>
      </c>
      <c r="AE8920">
        <v>29.6</v>
      </c>
      <c r="AF8920" t="s">
        <v>71</v>
      </c>
      <c r="AG8920">
        <v>9.8000000000000007</v>
      </c>
      <c r="AH8920" t="s">
        <v>71</v>
      </c>
      <c r="AS8920">
        <v>0.34</v>
      </c>
      <c r="AT8920" t="s">
        <v>71</v>
      </c>
    </row>
    <row r="8921" spans="1:46" x14ac:dyDescent="0.2">
      <c r="A8921" t="s">
        <v>168</v>
      </c>
      <c r="B8921" t="s">
        <v>169</v>
      </c>
      <c r="C8921">
        <f>-69.9859711 / 41.82523626</f>
        <v>-1.6732952962881842</v>
      </c>
      <c r="D8921" t="s">
        <v>109</v>
      </c>
      <c r="E8921" t="s">
        <v>70</v>
      </c>
      <c r="F8921" s="1">
        <v>40778</v>
      </c>
      <c r="G8921">
        <v>1</v>
      </c>
      <c r="O8921">
        <v>9.5</v>
      </c>
      <c r="P8921" t="s">
        <v>71</v>
      </c>
      <c r="Q8921">
        <v>24</v>
      </c>
      <c r="R8921" t="s">
        <v>71</v>
      </c>
    </row>
    <row r="8922" spans="1:46" x14ac:dyDescent="0.2">
      <c r="A8922" t="s">
        <v>168</v>
      </c>
      <c r="B8922" t="s">
        <v>169</v>
      </c>
      <c r="C8922">
        <f>-69.9859711 / 41.82523626</f>
        <v>-1.6732952962881842</v>
      </c>
      <c r="D8922" t="s">
        <v>109</v>
      </c>
      <c r="E8922" t="s">
        <v>70</v>
      </c>
      <c r="F8922" s="1">
        <v>40778</v>
      </c>
      <c r="G8922">
        <v>2</v>
      </c>
      <c r="O8922">
        <v>8</v>
      </c>
      <c r="P8922" t="s">
        <v>71</v>
      </c>
      <c r="Q8922">
        <v>23</v>
      </c>
      <c r="R8922" t="s">
        <v>71</v>
      </c>
    </row>
    <row r="8923" spans="1:46" x14ac:dyDescent="0.2">
      <c r="A8923" t="s">
        <v>168</v>
      </c>
      <c r="B8923" t="s">
        <v>169</v>
      </c>
      <c r="C8923">
        <f>-69.9859711 / 41.82523626</f>
        <v>-1.6732952962881842</v>
      </c>
      <c r="D8923" t="s">
        <v>109</v>
      </c>
      <c r="E8923" t="s">
        <v>70</v>
      </c>
      <c r="F8923" s="1">
        <v>40778</v>
      </c>
      <c r="G8923">
        <v>3</v>
      </c>
      <c r="K8923">
        <v>19.73</v>
      </c>
      <c r="L8923" t="s">
        <v>71</v>
      </c>
      <c r="O8923">
        <v>6.1</v>
      </c>
      <c r="P8923" t="s">
        <v>71</v>
      </c>
      <c r="Q8923">
        <v>22.5</v>
      </c>
      <c r="R8923" t="s">
        <v>71</v>
      </c>
      <c r="S8923">
        <v>0.52</v>
      </c>
      <c r="T8923" t="s">
        <v>71</v>
      </c>
      <c r="W8923">
        <v>95.95</v>
      </c>
      <c r="X8923" t="s">
        <v>71</v>
      </c>
      <c r="AE8923">
        <v>29.3</v>
      </c>
      <c r="AF8923" t="s">
        <v>71</v>
      </c>
      <c r="AG8923">
        <v>9.58</v>
      </c>
      <c r="AH8923" t="s">
        <v>71</v>
      </c>
      <c r="AS8923">
        <v>1.25</v>
      </c>
      <c r="AT8923" t="s">
        <v>71</v>
      </c>
    </row>
    <row r="8924" spans="1:46" x14ac:dyDescent="0.2">
      <c r="A8924" t="s">
        <v>168</v>
      </c>
      <c r="B8924" t="s">
        <v>169</v>
      </c>
      <c r="C8924">
        <f>-69.9859711 / 41.82523626</f>
        <v>-1.6732952962881842</v>
      </c>
      <c r="D8924" t="s">
        <v>109</v>
      </c>
      <c r="E8924" t="s">
        <v>70</v>
      </c>
      <c r="F8924" s="1">
        <v>40778</v>
      </c>
      <c r="G8924">
        <v>4</v>
      </c>
      <c r="O8924">
        <v>5.0999999999999996</v>
      </c>
      <c r="P8924" t="s">
        <v>71</v>
      </c>
      <c r="Q8924">
        <v>22</v>
      </c>
      <c r="R8924" t="s">
        <v>71</v>
      </c>
    </row>
    <row r="8925" spans="1:46" x14ac:dyDescent="0.2">
      <c r="A8925" t="s">
        <v>168</v>
      </c>
      <c r="B8925" t="s">
        <v>169</v>
      </c>
      <c r="C8925">
        <f>-69.9859711 / 41.82523626</f>
        <v>-1.6732952962881842</v>
      </c>
      <c r="D8925" t="s">
        <v>109</v>
      </c>
      <c r="E8925" t="s">
        <v>70</v>
      </c>
      <c r="F8925" s="1">
        <v>40778</v>
      </c>
      <c r="G8925">
        <v>5</v>
      </c>
      <c r="O8925">
        <v>1.3</v>
      </c>
      <c r="P8925" t="s">
        <v>71</v>
      </c>
      <c r="Q8925">
        <v>17</v>
      </c>
      <c r="R8925" t="s">
        <v>71</v>
      </c>
    </row>
    <row r="8926" spans="1:46" x14ac:dyDescent="0.2">
      <c r="A8926" t="s">
        <v>168</v>
      </c>
      <c r="B8926" t="s">
        <v>169</v>
      </c>
      <c r="C8926">
        <f>-69.9859711 / 41.82523626</f>
        <v>-1.6732952962881842</v>
      </c>
      <c r="D8926" t="s">
        <v>109</v>
      </c>
      <c r="E8926" t="s">
        <v>70</v>
      </c>
      <c r="F8926" s="1">
        <v>40778</v>
      </c>
      <c r="G8926">
        <v>6</v>
      </c>
      <c r="O8926">
        <v>0.8</v>
      </c>
      <c r="P8926" t="s">
        <v>71</v>
      </c>
      <c r="Q8926">
        <v>16.5</v>
      </c>
      <c r="R8926" t="s">
        <v>71</v>
      </c>
    </row>
    <row r="8927" spans="1:46" x14ac:dyDescent="0.2">
      <c r="A8927" t="s">
        <v>168</v>
      </c>
      <c r="B8927" t="s">
        <v>169</v>
      </c>
      <c r="C8927">
        <f>-69.9859711 / 41.82523626</f>
        <v>-1.6732952962881842</v>
      </c>
      <c r="D8927" t="s">
        <v>109</v>
      </c>
      <c r="E8927" t="s">
        <v>70</v>
      </c>
      <c r="F8927" s="1">
        <v>40778</v>
      </c>
      <c r="G8927">
        <v>7</v>
      </c>
      <c r="O8927">
        <v>0.5</v>
      </c>
      <c r="P8927" t="s">
        <v>71</v>
      </c>
      <c r="Q8927">
        <v>16</v>
      </c>
      <c r="R8927" t="s">
        <v>71</v>
      </c>
    </row>
    <row r="8928" spans="1:46" x14ac:dyDescent="0.2">
      <c r="A8928" t="s">
        <v>168</v>
      </c>
      <c r="B8928" t="s">
        <v>169</v>
      </c>
      <c r="C8928">
        <f>-69.9859711 / 41.82523626</f>
        <v>-1.6732952962881842</v>
      </c>
      <c r="D8928" t="s">
        <v>109</v>
      </c>
      <c r="E8928" t="s">
        <v>70</v>
      </c>
      <c r="F8928" s="1">
        <v>40778</v>
      </c>
      <c r="G8928">
        <v>8</v>
      </c>
      <c r="O8928">
        <v>0.4</v>
      </c>
      <c r="P8928" t="s">
        <v>71</v>
      </c>
      <c r="Q8928">
        <v>15.5</v>
      </c>
      <c r="R8928" t="s">
        <v>71</v>
      </c>
    </row>
    <row r="8929" spans="1:46" x14ac:dyDescent="0.2">
      <c r="A8929" t="s">
        <v>168</v>
      </c>
      <c r="B8929" t="s">
        <v>169</v>
      </c>
      <c r="C8929">
        <f>-69.9859711 / 41.82523626</f>
        <v>-1.6732952962881842</v>
      </c>
      <c r="D8929" t="s">
        <v>109</v>
      </c>
      <c r="E8929" t="s">
        <v>70</v>
      </c>
      <c r="F8929" s="1">
        <v>40778</v>
      </c>
      <c r="G8929">
        <v>9</v>
      </c>
      <c r="K8929">
        <v>17.52</v>
      </c>
      <c r="L8929" t="s">
        <v>71</v>
      </c>
      <c r="O8929">
        <v>0.4</v>
      </c>
      <c r="P8929" t="s">
        <v>71</v>
      </c>
      <c r="Q8929">
        <v>15.5</v>
      </c>
      <c r="R8929" t="s">
        <v>71</v>
      </c>
      <c r="S8929">
        <v>0.75</v>
      </c>
      <c r="T8929" t="s">
        <v>71</v>
      </c>
      <c r="U8929">
        <v>23.23</v>
      </c>
      <c r="V8929" t="s">
        <v>71</v>
      </c>
      <c r="W8929">
        <v>62.26</v>
      </c>
      <c r="X8929" t="s">
        <v>71</v>
      </c>
      <c r="Y8929">
        <v>49.51</v>
      </c>
      <c r="AA8929">
        <v>58.69</v>
      </c>
      <c r="AE8929">
        <v>30.5</v>
      </c>
      <c r="AF8929" t="s">
        <v>71</v>
      </c>
      <c r="AG8929">
        <v>8.16</v>
      </c>
      <c r="AH8929" t="s">
        <v>71</v>
      </c>
      <c r="AS8929">
        <v>2.2999999999999998</v>
      </c>
      <c r="AT8929" t="s">
        <v>71</v>
      </c>
    </row>
    <row r="8930" spans="1:46" x14ac:dyDescent="0.2">
      <c r="A8930" t="s">
        <v>168</v>
      </c>
      <c r="B8930" t="s">
        <v>169</v>
      </c>
      <c r="C8930">
        <f>-69.9859711 / 41.82523626</f>
        <v>-1.6732952962881842</v>
      </c>
      <c r="D8930" t="s">
        <v>109</v>
      </c>
      <c r="E8930" t="s">
        <v>70</v>
      </c>
      <c r="F8930" s="1">
        <v>40778</v>
      </c>
      <c r="G8930">
        <v>10</v>
      </c>
      <c r="K8930">
        <v>24.47</v>
      </c>
      <c r="L8930" t="s">
        <v>71</v>
      </c>
      <c r="S8930">
        <v>4.96</v>
      </c>
      <c r="T8930" t="s">
        <v>71</v>
      </c>
      <c r="U8930">
        <v>153.63</v>
      </c>
      <c r="V8930" t="s">
        <v>71</v>
      </c>
      <c r="W8930">
        <v>269.22000000000003</v>
      </c>
      <c r="X8930" t="s">
        <v>71</v>
      </c>
      <c r="Y8930">
        <v>76.75</v>
      </c>
      <c r="AA8930">
        <v>61.97</v>
      </c>
      <c r="AE8930">
        <v>87</v>
      </c>
      <c r="AF8930" t="s">
        <v>71</v>
      </c>
      <c r="AG8930">
        <v>7.3</v>
      </c>
      <c r="AH8930" t="s">
        <v>71</v>
      </c>
      <c r="AS8930">
        <v>59.72</v>
      </c>
      <c r="AT8930" t="s">
        <v>71</v>
      </c>
    </row>
    <row r="8931" spans="1:46" x14ac:dyDescent="0.2">
      <c r="A8931" t="s">
        <v>168</v>
      </c>
      <c r="B8931" t="s">
        <v>169</v>
      </c>
      <c r="C8931">
        <f>-69.9859711 / 41.82523626</f>
        <v>-1.6732952962881842</v>
      </c>
      <c r="D8931" t="s">
        <v>109</v>
      </c>
      <c r="E8931" t="s">
        <v>70</v>
      </c>
      <c r="F8931" s="1">
        <v>41150</v>
      </c>
      <c r="G8931">
        <v>0.5</v>
      </c>
      <c r="I8931">
        <v>10</v>
      </c>
      <c r="J8931" t="s">
        <v>71</v>
      </c>
      <c r="K8931">
        <v>24.17</v>
      </c>
      <c r="L8931" t="s">
        <v>71</v>
      </c>
      <c r="M8931">
        <v>0.53</v>
      </c>
      <c r="N8931" t="s">
        <v>71</v>
      </c>
      <c r="O8931">
        <v>10.1</v>
      </c>
      <c r="P8931" t="s">
        <v>71</v>
      </c>
      <c r="Q8931">
        <v>25.6</v>
      </c>
      <c r="R8931" t="s">
        <v>71</v>
      </c>
      <c r="S8931">
        <v>0.85</v>
      </c>
      <c r="T8931" t="s">
        <v>71</v>
      </c>
      <c r="U8931">
        <v>26.33</v>
      </c>
      <c r="V8931" t="s">
        <v>71</v>
      </c>
      <c r="W8931">
        <v>120.83</v>
      </c>
      <c r="X8931" t="s">
        <v>71</v>
      </c>
      <c r="Y8931">
        <v>51.31</v>
      </c>
      <c r="AA8931">
        <v>61.85</v>
      </c>
      <c r="AC8931">
        <v>69.290000000000006</v>
      </c>
      <c r="AE8931">
        <v>35.4</v>
      </c>
      <c r="AF8931" t="s">
        <v>71</v>
      </c>
      <c r="AG8931">
        <v>9.7200000000000006</v>
      </c>
      <c r="AH8931" t="s">
        <v>71</v>
      </c>
      <c r="AS8931">
        <v>1.95</v>
      </c>
      <c r="AT8931" t="s">
        <v>71</v>
      </c>
    </row>
    <row r="8932" spans="1:46" x14ac:dyDescent="0.2">
      <c r="A8932" t="s">
        <v>168</v>
      </c>
      <c r="B8932" t="s">
        <v>169</v>
      </c>
      <c r="C8932">
        <f>-69.9859711 / 41.82523626</f>
        <v>-1.6732952962881842</v>
      </c>
      <c r="D8932" t="s">
        <v>109</v>
      </c>
      <c r="E8932" t="s">
        <v>70</v>
      </c>
      <c r="F8932" s="1">
        <v>41150</v>
      </c>
      <c r="G8932">
        <v>1</v>
      </c>
      <c r="O8932">
        <v>10.199999999999999</v>
      </c>
      <c r="P8932" t="s">
        <v>71</v>
      </c>
      <c r="Q8932">
        <v>25.4</v>
      </c>
      <c r="R8932" t="s">
        <v>71</v>
      </c>
    </row>
    <row r="8933" spans="1:46" x14ac:dyDescent="0.2">
      <c r="A8933" t="s">
        <v>168</v>
      </c>
      <c r="B8933" t="s">
        <v>169</v>
      </c>
      <c r="C8933">
        <f>-69.9859711 / 41.82523626</f>
        <v>-1.6732952962881842</v>
      </c>
      <c r="D8933" t="s">
        <v>109</v>
      </c>
      <c r="E8933" t="s">
        <v>70</v>
      </c>
      <c r="F8933" s="1">
        <v>41150</v>
      </c>
      <c r="G8933">
        <v>2</v>
      </c>
      <c r="O8933">
        <v>10.1</v>
      </c>
      <c r="P8933" t="s">
        <v>71</v>
      </c>
      <c r="Q8933">
        <v>25.4</v>
      </c>
      <c r="R8933" t="s">
        <v>71</v>
      </c>
    </row>
    <row r="8934" spans="1:46" x14ac:dyDescent="0.2">
      <c r="A8934" t="s">
        <v>168</v>
      </c>
      <c r="B8934" t="s">
        <v>169</v>
      </c>
      <c r="C8934">
        <f>-69.9859711 / 41.82523626</f>
        <v>-1.6732952962881842</v>
      </c>
      <c r="D8934" t="s">
        <v>109</v>
      </c>
      <c r="E8934" t="s">
        <v>70</v>
      </c>
      <c r="F8934" s="1">
        <v>41150</v>
      </c>
      <c r="G8934">
        <v>3</v>
      </c>
      <c r="K8934">
        <v>17.89</v>
      </c>
      <c r="L8934" t="s">
        <v>71</v>
      </c>
      <c r="O8934">
        <v>9.9</v>
      </c>
      <c r="P8934" t="s">
        <v>71</v>
      </c>
      <c r="Q8934">
        <v>25.3</v>
      </c>
      <c r="R8934" t="s">
        <v>71</v>
      </c>
      <c r="S8934">
        <v>1</v>
      </c>
      <c r="T8934" t="s">
        <v>71</v>
      </c>
      <c r="U8934">
        <v>30.97</v>
      </c>
      <c r="V8934" t="s">
        <v>71</v>
      </c>
      <c r="W8934">
        <v>88.35</v>
      </c>
      <c r="X8934" t="s">
        <v>71</v>
      </c>
      <c r="Y8934">
        <v>53.65</v>
      </c>
      <c r="AA8934">
        <v>58.89</v>
      </c>
      <c r="AE8934">
        <v>35.1</v>
      </c>
      <c r="AF8934" t="s">
        <v>71</v>
      </c>
      <c r="AG8934">
        <v>9.65</v>
      </c>
      <c r="AH8934" t="s">
        <v>71</v>
      </c>
      <c r="AS8934">
        <v>2.37</v>
      </c>
      <c r="AT8934" t="s">
        <v>71</v>
      </c>
    </row>
    <row r="8935" spans="1:46" x14ac:dyDescent="0.2">
      <c r="A8935" t="s">
        <v>168</v>
      </c>
      <c r="B8935" t="s">
        <v>169</v>
      </c>
      <c r="C8935">
        <f>-69.9859711 / 41.82523626</f>
        <v>-1.6732952962881842</v>
      </c>
      <c r="D8935" t="s">
        <v>109</v>
      </c>
      <c r="E8935" t="s">
        <v>70</v>
      </c>
      <c r="F8935" s="1">
        <v>41150</v>
      </c>
      <c r="G8935">
        <v>4</v>
      </c>
      <c r="O8935">
        <v>5.6</v>
      </c>
      <c r="P8935" t="s">
        <v>71</v>
      </c>
      <c r="Q8935">
        <v>25.1</v>
      </c>
      <c r="R8935" t="s">
        <v>71</v>
      </c>
    </row>
    <row r="8936" spans="1:46" x14ac:dyDescent="0.2">
      <c r="A8936" t="s">
        <v>168</v>
      </c>
      <c r="B8936" t="s">
        <v>169</v>
      </c>
      <c r="C8936">
        <f>-69.9859711 / 41.82523626</f>
        <v>-1.6732952962881842</v>
      </c>
      <c r="D8936" t="s">
        <v>109</v>
      </c>
      <c r="E8936" t="s">
        <v>70</v>
      </c>
      <c r="F8936" s="1">
        <v>41150</v>
      </c>
      <c r="G8936">
        <v>5</v>
      </c>
      <c r="O8936">
        <v>1.5</v>
      </c>
      <c r="P8936" t="s">
        <v>71</v>
      </c>
      <c r="Q8936">
        <v>23.1</v>
      </c>
      <c r="R8936" t="s">
        <v>71</v>
      </c>
    </row>
    <row r="8937" spans="1:46" x14ac:dyDescent="0.2">
      <c r="A8937" t="s">
        <v>168</v>
      </c>
      <c r="B8937" t="s">
        <v>169</v>
      </c>
      <c r="C8937">
        <f>-69.9859711 / 41.82523626</f>
        <v>-1.6732952962881842</v>
      </c>
      <c r="D8937" t="s">
        <v>109</v>
      </c>
      <c r="E8937" t="s">
        <v>70</v>
      </c>
      <c r="F8937" s="1">
        <v>41150</v>
      </c>
      <c r="G8937">
        <v>6</v>
      </c>
      <c r="O8937">
        <v>0.3</v>
      </c>
      <c r="P8937" t="s">
        <v>71</v>
      </c>
      <c r="Q8937">
        <v>19.399999999999999</v>
      </c>
      <c r="R8937" t="s">
        <v>71</v>
      </c>
    </row>
    <row r="8938" spans="1:46" x14ac:dyDescent="0.2">
      <c r="A8938" t="s">
        <v>168</v>
      </c>
      <c r="B8938" t="s">
        <v>169</v>
      </c>
      <c r="C8938">
        <f>-69.9859711 / 41.82523626</f>
        <v>-1.6732952962881842</v>
      </c>
      <c r="D8938" t="s">
        <v>109</v>
      </c>
      <c r="E8938" t="s">
        <v>70</v>
      </c>
      <c r="F8938" s="1">
        <v>41150</v>
      </c>
      <c r="G8938">
        <v>7</v>
      </c>
      <c r="O8938">
        <v>0.3</v>
      </c>
      <c r="P8938" t="s">
        <v>71</v>
      </c>
      <c r="Q8938">
        <v>15.4</v>
      </c>
      <c r="R8938" t="s">
        <v>71</v>
      </c>
    </row>
    <row r="8939" spans="1:46" x14ac:dyDescent="0.2">
      <c r="A8939" t="s">
        <v>168</v>
      </c>
      <c r="B8939" t="s">
        <v>169</v>
      </c>
      <c r="C8939">
        <f>-69.9859711 / 41.82523626</f>
        <v>-1.6732952962881842</v>
      </c>
      <c r="D8939" t="s">
        <v>109</v>
      </c>
      <c r="E8939" t="s">
        <v>70</v>
      </c>
      <c r="F8939" s="1">
        <v>41150</v>
      </c>
      <c r="G8939">
        <v>8</v>
      </c>
      <c r="O8939">
        <v>0.2</v>
      </c>
      <c r="P8939" t="s">
        <v>71</v>
      </c>
      <c r="Q8939">
        <v>12.9</v>
      </c>
      <c r="R8939" t="s">
        <v>71</v>
      </c>
    </row>
    <row r="8940" spans="1:46" x14ac:dyDescent="0.2">
      <c r="A8940" t="s">
        <v>168</v>
      </c>
      <c r="B8940" t="s">
        <v>169</v>
      </c>
      <c r="C8940">
        <f>-69.9859711 / 41.82523626</f>
        <v>-1.6732952962881842</v>
      </c>
      <c r="D8940" t="s">
        <v>109</v>
      </c>
      <c r="E8940" t="s">
        <v>70</v>
      </c>
      <c r="F8940" s="1">
        <v>41150</v>
      </c>
      <c r="G8940">
        <v>9</v>
      </c>
      <c r="K8940">
        <v>0.03</v>
      </c>
      <c r="L8940" t="s">
        <v>71</v>
      </c>
      <c r="O8940">
        <v>0.2</v>
      </c>
      <c r="P8940" t="s">
        <v>71</v>
      </c>
      <c r="Q8940">
        <v>11.8</v>
      </c>
      <c r="R8940" t="s">
        <v>71</v>
      </c>
      <c r="S8940">
        <v>43.55</v>
      </c>
      <c r="T8940" t="s">
        <v>71</v>
      </c>
      <c r="U8940">
        <v>1348.9</v>
      </c>
      <c r="V8940" t="s">
        <v>71</v>
      </c>
      <c r="W8940">
        <v>232.18</v>
      </c>
      <c r="X8940" t="s">
        <v>71</v>
      </c>
      <c r="Y8940">
        <v>108.08</v>
      </c>
      <c r="AA8940">
        <v>-5.59</v>
      </c>
      <c r="AE8940">
        <v>125.9</v>
      </c>
      <c r="AF8940" t="s">
        <v>71</v>
      </c>
      <c r="AG8940">
        <v>7.01</v>
      </c>
      <c r="AH8940" t="s">
        <v>71</v>
      </c>
      <c r="AS8940">
        <v>24.96</v>
      </c>
      <c r="AT8940" t="s">
        <v>71</v>
      </c>
    </row>
    <row r="8941" spans="1:46" x14ac:dyDescent="0.2">
      <c r="A8941" t="s">
        <v>168</v>
      </c>
      <c r="B8941" t="s">
        <v>169</v>
      </c>
      <c r="C8941">
        <f>-69.9859711 / 41.82523626</f>
        <v>-1.6732952962881842</v>
      </c>
      <c r="D8941" t="s">
        <v>109</v>
      </c>
      <c r="E8941" t="s">
        <v>70</v>
      </c>
      <c r="F8941" s="1">
        <v>41150</v>
      </c>
      <c r="G8941">
        <v>10</v>
      </c>
      <c r="O8941">
        <v>0.2</v>
      </c>
      <c r="P8941" t="s">
        <v>71</v>
      </c>
      <c r="Q8941">
        <v>10.9</v>
      </c>
      <c r="R8941" t="s">
        <v>71</v>
      </c>
    </row>
    <row r="8942" spans="1:46" x14ac:dyDescent="0.2">
      <c r="A8942" t="s">
        <v>168</v>
      </c>
      <c r="B8942" t="s">
        <v>169</v>
      </c>
      <c r="C8942">
        <f>-69.9859711 / 41.82523626</f>
        <v>-1.6732952962881842</v>
      </c>
      <c r="D8942" t="s">
        <v>109</v>
      </c>
      <c r="E8942" t="s">
        <v>70</v>
      </c>
      <c r="F8942" s="1">
        <v>41515</v>
      </c>
      <c r="G8942">
        <v>0.5</v>
      </c>
      <c r="I8942">
        <v>10.199999999999999</v>
      </c>
      <c r="J8942" t="s">
        <v>71</v>
      </c>
      <c r="K8942">
        <v>1.51</v>
      </c>
      <c r="L8942" t="s">
        <v>71</v>
      </c>
      <c r="M8942">
        <v>4.4000000000000004</v>
      </c>
      <c r="N8942" t="s">
        <v>71</v>
      </c>
      <c r="O8942">
        <v>8</v>
      </c>
      <c r="P8942" t="s">
        <v>71</v>
      </c>
      <c r="Q8942">
        <v>23.8</v>
      </c>
      <c r="R8942" t="s">
        <v>71</v>
      </c>
      <c r="S8942">
        <v>0.41</v>
      </c>
      <c r="T8942" t="s">
        <v>71</v>
      </c>
      <c r="U8942">
        <v>12.7</v>
      </c>
      <c r="V8942" t="s">
        <v>71</v>
      </c>
      <c r="W8942">
        <v>35.85</v>
      </c>
      <c r="X8942" t="s">
        <v>71</v>
      </c>
      <c r="Y8942">
        <v>40.799999999999997</v>
      </c>
      <c r="AA8942">
        <v>34.64</v>
      </c>
      <c r="AC8942">
        <v>38.65</v>
      </c>
      <c r="AE8942">
        <v>34.200000000000003</v>
      </c>
      <c r="AF8942" t="s">
        <v>71</v>
      </c>
      <c r="AG8942">
        <v>7.8</v>
      </c>
      <c r="AH8942" t="s">
        <v>71</v>
      </c>
      <c r="AS8942">
        <v>0.69</v>
      </c>
      <c r="AT8942" t="s">
        <v>71</v>
      </c>
    </row>
    <row r="8943" spans="1:46" x14ac:dyDescent="0.2">
      <c r="A8943" t="s">
        <v>168</v>
      </c>
      <c r="B8943" t="s">
        <v>169</v>
      </c>
      <c r="C8943">
        <f>-69.9859711 / 41.82523626</f>
        <v>-1.6732952962881842</v>
      </c>
      <c r="D8943" t="s">
        <v>109</v>
      </c>
      <c r="E8943" t="s">
        <v>70</v>
      </c>
      <c r="F8943" s="1">
        <v>41515</v>
      </c>
      <c r="G8943">
        <v>1</v>
      </c>
      <c r="O8943">
        <v>7.9</v>
      </c>
      <c r="P8943" t="s">
        <v>71</v>
      </c>
      <c r="Q8943">
        <v>23.8</v>
      </c>
      <c r="R8943" t="s">
        <v>71</v>
      </c>
    </row>
    <row r="8944" spans="1:46" x14ac:dyDescent="0.2">
      <c r="A8944" t="s">
        <v>168</v>
      </c>
      <c r="B8944" t="s">
        <v>169</v>
      </c>
      <c r="C8944">
        <f>-69.9859711 / 41.82523626</f>
        <v>-1.6732952962881842</v>
      </c>
      <c r="D8944" t="s">
        <v>109</v>
      </c>
      <c r="E8944" t="s">
        <v>70</v>
      </c>
      <c r="F8944" s="1">
        <v>41515</v>
      </c>
      <c r="G8944">
        <v>2</v>
      </c>
      <c r="O8944">
        <v>7.8</v>
      </c>
      <c r="P8944" t="s">
        <v>71</v>
      </c>
      <c r="Q8944">
        <v>23.8</v>
      </c>
      <c r="R8944" t="s">
        <v>71</v>
      </c>
    </row>
    <row r="8945" spans="1:46" x14ac:dyDescent="0.2">
      <c r="A8945" t="s">
        <v>168</v>
      </c>
      <c r="B8945" t="s">
        <v>169</v>
      </c>
      <c r="C8945">
        <f>-69.9859711 / 41.82523626</f>
        <v>-1.6732952962881842</v>
      </c>
      <c r="D8945" t="s">
        <v>109</v>
      </c>
      <c r="E8945" t="s">
        <v>70</v>
      </c>
      <c r="F8945" s="1">
        <v>41515</v>
      </c>
      <c r="G8945">
        <v>3</v>
      </c>
      <c r="K8945">
        <v>1.44</v>
      </c>
      <c r="L8945" t="s">
        <v>71</v>
      </c>
      <c r="O8945">
        <v>7.8</v>
      </c>
      <c r="P8945" t="s">
        <v>71</v>
      </c>
      <c r="Q8945">
        <v>23.8</v>
      </c>
      <c r="R8945" t="s">
        <v>71</v>
      </c>
      <c r="S8945">
        <v>0.37</v>
      </c>
      <c r="T8945" t="s">
        <v>71</v>
      </c>
      <c r="W8945">
        <v>51.6</v>
      </c>
      <c r="X8945" t="s">
        <v>71</v>
      </c>
      <c r="AE8945">
        <v>32</v>
      </c>
      <c r="AF8945" t="s">
        <v>71</v>
      </c>
      <c r="AG8945">
        <v>7.5</v>
      </c>
      <c r="AH8945" t="s">
        <v>71</v>
      </c>
      <c r="AS8945">
        <v>0.34</v>
      </c>
      <c r="AT8945" t="s">
        <v>71</v>
      </c>
    </row>
    <row r="8946" spans="1:46" x14ac:dyDescent="0.2">
      <c r="A8946" t="s">
        <v>168</v>
      </c>
      <c r="B8946" t="s">
        <v>169</v>
      </c>
      <c r="C8946">
        <f>-69.9859711 / 41.82523626</f>
        <v>-1.6732952962881842</v>
      </c>
      <c r="D8946" t="s">
        <v>109</v>
      </c>
      <c r="E8946" t="s">
        <v>70</v>
      </c>
      <c r="F8946" s="1">
        <v>41515</v>
      </c>
      <c r="G8946">
        <v>4</v>
      </c>
      <c r="O8946">
        <v>7.8</v>
      </c>
      <c r="P8946" t="s">
        <v>71</v>
      </c>
      <c r="Q8946">
        <v>23.8</v>
      </c>
      <c r="R8946" t="s">
        <v>71</v>
      </c>
    </row>
    <row r="8947" spans="1:46" x14ac:dyDescent="0.2">
      <c r="A8947" t="s">
        <v>168</v>
      </c>
      <c r="B8947" t="s">
        <v>169</v>
      </c>
      <c r="C8947">
        <f>-69.9859711 / 41.82523626</f>
        <v>-1.6732952962881842</v>
      </c>
      <c r="D8947" t="s">
        <v>109</v>
      </c>
      <c r="E8947" t="s">
        <v>70</v>
      </c>
      <c r="F8947" s="1">
        <v>41515</v>
      </c>
      <c r="G8947">
        <v>5</v>
      </c>
      <c r="O8947">
        <v>7.7</v>
      </c>
      <c r="P8947" t="s">
        <v>71</v>
      </c>
      <c r="Q8947">
        <v>23.8</v>
      </c>
      <c r="R8947" t="s">
        <v>71</v>
      </c>
    </row>
    <row r="8948" spans="1:46" x14ac:dyDescent="0.2">
      <c r="A8948" t="s">
        <v>168</v>
      </c>
      <c r="B8948" t="s">
        <v>169</v>
      </c>
      <c r="C8948">
        <f>-69.9859711 / 41.82523626</f>
        <v>-1.6732952962881842</v>
      </c>
      <c r="D8948" t="s">
        <v>109</v>
      </c>
      <c r="E8948" t="s">
        <v>70</v>
      </c>
      <c r="F8948" s="1">
        <v>41515</v>
      </c>
      <c r="G8948">
        <v>6</v>
      </c>
      <c r="O8948">
        <v>7.7</v>
      </c>
      <c r="P8948" t="s">
        <v>71</v>
      </c>
      <c r="Q8948">
        <v>23.7</v>
      </c>
      <c r="R8948" t="s">
        <v>71</v>
      </c>
    </row>
    <row r="8949" spans="1:46" x14ac:dyDescent="0.2">
      <c r="A8949" t="s">
        <v>168</v>
      </c>
      <c r="B8949" t="s">
        <v>169</v>
      </c>
      <c r="C8949">
        <f>-69.9859711 / 41.82523626</f>
        <v>-1.6732952962881842</v>
      </c>
      <c r="D8949" t="s">
        <v>109</v>
      </c>
      <c r="E8949" t="s">
        <v>70</v>
      </c>
      <c r="F8949" s="1">
        <v>41515</v>
      </c>
      <c r="G8949">
        <v>7</v>
      </c>
      <c r="O8949">
        <v>6.6</v>
      </c>
      <c r="P8949" t="s">
        <v>71</v>
      </c>
      <c r="Q8949">
        <v>22.2</v>
      </c>
      <c r="R8949" t="s">
        <v>71</v>
      </c>
    </row>
    <row r="8950" spans="1:46" x14ac:dyDescent="0.2">
      <c r="A8950" t="s">
        <v>168</v>
      </c>
      <c r="B8950" t="s">
        <v>169</v>
      </c>
      <c r="C8950">
        <f>-69.9859711 / 41.82523626</f>
        <v>-1.6732952962881842</v>
      </c>
      <c r="D8950" t="s">
        <v>109</v>
      </c>
      <c r="E8950" t="s">
        <v>70</v>
      </c>
      <c r="F8950" s="1">
        <v>41515</v>
      </c>
      <c r="G8950">
        <v>8</v>
      </c>
      <c r="O8950">
        <v>2.2999999999999998</v>
      </c>
      <c r="P8950" t="s">
        <v>71</v>
      </c>
      <c r="Q8950">
        <v>17.600000000000001</v>
      </c>
      <c r="R8950" t="s">
        <v>71</v>
      </c>
    </row>
    <row r="8951" spans="1:46" x14ac:dyDescent="0.2">
      <c r="A8951" t="s">
        <v>168</v>
      </c>
      <c r="B8951" t="s">
        <v>169</v>
      </c>
      <c r="C8951">
        <f>-69.9859711 / 41.82523626</f>
        <v>-1.6732952962881842</v>
      </c>
      <c r="D8951" t="s">
        <v>109</v>
      </c>
      <c r="E8951" t="s">
        <v>70</v>
      </c>
      <c r="F8951" s="1">
        <v>41515</v>
      </c>
      <c r="G8951">
        <v>9</v>
      </c>
      <c r="K8951">
        <v>0.03</v>
      </c>
      <c r="L8951" t="s">
        <v>71</v>
      </c>
      <c r="O8951">
        <v>0.4</v>
      </c>
      <c r="P8951" t="s">
        <v>71</v>
      </c>
      <c r="Q8951">
        <v>15.3</v>
      </c>
      <c r="R8951" t="s">
        <v>71</v>
      </c>
      <c r="S8951">
        <v>1</v>
      </c>
      <c r="T8951" t="s">
        <v>71</v>
      </c>
      <c r="U8951">
        <v>30.97</v>
      </c>
      <c r="V8951" t="s">
        <v>71</v>
      </c>
      <c r="W8951">
        <v>176.58</v>
      </c>
      <c r="X8951" t="s">
        <v>71</v>
      </c>
      <c r="Y8951">
        <v>53.65</v>
      </c>
      <c r="AA8951">
        <v>-5.59</v>
      </c>
      <c r="AE8951">
        <v>67.400000000000006</v>
      </c>
      <c r="AF8951" t="s">
        <v>71</v>
      </c>
      <c r="AG8951">
        <v>7.1</v>
      </c>
      <c r="AH8951" t="s">
        <v>71</v>
      </c>
      <c r="AS8951">
        <v>8.39</v>
      </c>
      <c r="AT8951" t="s">
        <v>71</v>
      </c>
    </row>
    <row r="8952" spans="1:46" x14ac:dyDescent="0.2">
      <c r="A8952" t="s">
        <v>168</v>
      </c>
      <c r="B8952" t="s">
        <v>169</v>
      </c>
      <c r="C8952">
        <f>-69.9859711 / 41.82523626</f>
        <v>-1.6732952962881842</v>
      </c>
      <c r="D8952" t="s">
        <v>109</v>
      </c>
      <c r="E8952" t="s">
        <v>70</v>
      </c>
      <c r="F8952" s="1">
        <v>41515</v>
      </c>
      <c r="G8952">
        <v>10</v>
      </c>
      <c r="O8952">
        <v>0.3</v>
      </c>
      <c r="P8952" t="s">
        <v>71</v>
      </c>
      <c r="Q8952">
        <v>12.8</v>
      </c>
      <c r="R8952" t="s">
        <v>71</v>
      </c>
    </row>
    <row r="8953" spans="1:46" x14ac:dyDescent="0.2">
      <c r="A8953" t="s">
        <v>168</v>
      </c>
      <c r="B8953" t="s">
        <v>169</v>
      </c>
      <c r="C8953">
        <f>-69.9859711 / 41.82523626</f>
        <v>-1.6732952962881842</v>
      </c>
      <c r="D8953" t="s">
        <v>109</v>
      </c>
      <c r="E8953" t="s">
        <v>70</v>
      </c>
      <c r="F8953" s="1">
        <v>41893</v>
      </c>
      <c r="G8953">
        <v>0.5</v>
      </c>
      <c r="I8953">
        <v>10.35</v>
      </c>
      <c r="J8953" t="s">
        <v>71</v>
      </c>
      <c r="K8953">
        <v>2.35</v>
      </c>
      <c r="L8953" t="s">
        <v>71</v>
      </c>
      <c r="M8953">
        <v>4.25</v>
      </c>
      <c r="N8953" t="s">
        <v>71</v>
      </c>
      <c r="O8953">
        <v>8.1999999999999993</v>
      </c>
      <c r="P8953" t="s">
        <v>71</v>
      </c>
      <c r="Q8953">
        <v>23.9</v>
      </c>
      <c r="R8953" t="s">
        <v>71</v>
      </c>
      <c r="S8953">
        <v>0.53</v>
      </c>
      <c r="T8953" t="s">
        <v>71</v>
      </c>
      <c r="U8953">
        <v>16.420000000000002</v>
      </c>
      <c r="V8953" t="s">
        <v>71</v>
      </c>
      <c r="W8953">
        <v>32.32</v>
      </c>
      <c r="X8953" t="s">
        <v>71</v>
      </c>
      <c r="Y8953">
        <v>44.5</v>
      </c>
      <c r="AA8953">
        <v>38.979999999999997</v>
      </c>
      <c r="AC8953">
        <v>39.15</v>
      </c>
      <c r="AE8953">
        <v>32.1</v>
      </c>
      <c r="AF8953" t="s">
        <v>71</v>
      </c>
      <c r="AG8953">
        <v>0.5</v>
      </c>
      <c r="AH8953" t="s">
        <v>71</v>
      </c>
      <c r="AS8953">
        <v>4.18</v>
      </c>
      <c r="AT8953" t="s">
        <v>71</v>
      </c>
    </row>
    <row r="8954" spans="1:46" x14ac:dyDescent="0.2">
      <c r="A8954" t="s">
        <v>168</v>
      </c>
      <c r="B8954" t="s">
        <v>169</v>
      </c>
      <c r="C8954">
        <f>-69.9859711 / 41.82523626</f>
        <v>-1.6732952962881842</v>
      </c>
      <c r="D8954" t="s">
        <v>109</v>
      </c>
      <c r="E8954" t="s">
        <v>70</v>
      </c>
      <c r="F8954" s="1">
        <v>41893</v>
      </c>
      <c r="G8954">
        <v>1</v>
      </c>
      <c r="O8954">
        <v>7.9</v>
      </c>
      <c r="P8954" t="s">
        <v>71</v>
      </c>
      <c r="Q8954">
        <v>23.9</v>
      </c>
      <c r="R8954" t="s">
        <v>71</v>
      </c>
    </row>
    <row r="8955" spans="1:46" x14ac:dyDescent="0.2">
      <c r="A8955" t="s">
        <v>168</v>
      </c>
      <c r="B8955" t="s">
        <v>169</v>
      </c>
      <c r="C8955">
        <f>-69.9859711 / 41.82523626</f>
        <v>-1.6732952962881842</v>
      </c>
      <c r="D8955" t="s">
        <v>109</v>
      </c>
      <c r="E8955" t="s">
        <v>70</v>
      </c>
      <c r="F8955" s="1">
        <v>41893</v>
      </c>
      <c r="G8955">
        <v>2</v>
      </c>
      <c r="O8955">
        <v>7.9</v>
      </c>
      <c r="P8955" t="s">
        <v>71</v>
      </c>
      <c r="Q8955">
        <v>23.8</v>
      </c>
      <c r="R8955" t="s">
        <v>71</v>
      </c>
    </row>
    <row r="8956" spans="1:46" x14ac:dyDescent="0.2">
      <c r="A8956" t="s">
        <v>168</v>
      </c>
      <c r="B8956" t="s">
        <v>169</v>
      </c>
      <c r="C8956">
        <f>-69.9859711 / 41.82523626</f>
        <v>-1.6732952962881842</v>
      </c>
      <c r="D8956" t="s">
        <v>109</v>
      </c>
      <c r="E8956" t="s">
        <v>70</v>
      </c>
      <c r="F8956" s="1">
        <v>41893</v>
      </c>
      <c r="G8956">
        <v>3</v>
      </c>
      <c r="K8956">
        <v>1.6</v>
      </c>
      <c r="L8956" t="s">
        <v>71</v>
      </c>
      <c r="O8956">
        <v>8.1</v>
      </c>
      <c r="P8956" t="s">
        <v>71</v>
      </c>
      <c r="Q8956">
        <v>23.8</v>
      </c>
      <c r="R8956" t="s">
        <v>71</v>
      </c>
      <c r="S8956">
        <v>0.4</v>
      </c>
      <c r="T8956" t="s">
        <v>71</v>
      </c>
      <c r="W8956">
        <v>33.409999999999997</v>
      </c>
      <c r="X8956" t="s">
        <v>71</v>
      </c>
      <c r="AE8956">
        <v>32.299999999999997</v>
      </c>
      <c r="AF8956" t="s">
        <v>71</v>
      </c>
      <c r="AG8956">
        <v>3</v>
      </c>
      <c r="AH8956" t="s">
        <v>71</v>
      </c>
      <c r="AS8956">
        <v>4.34</v>
      </c>
      <c r="AT8956" t="s">
        <v>71</v>
      </c>
    </row>
    <row r="8957" spans="1:46" x14ac:dyDescent="0.2">
      <c r="A8957" t="s">
        <v>168</v>
      </c>
      <c r="B8957" t="s">
        <v>169</v>
      </c>
      <c r="C8957">
        <f>-69.9859711 / 41.82523626</f>
        <v>-1.6732952962881842</v>
      </c>
      <c r="D8957" t="s">
        <v>109</v>
      </c>
      <c r="E8957" t="s">
        <v>70</v>
      </c>
      <c r="F8957" s="1">
        <v>41893</v>
      </c>
      <c r="G8957">
        <v>4</v>
      </c>
      <c r="O8957">
        <v>8.1</v>
      </c>
      <c r="P8957" t="s">
        <v>71</v>
      </c>
      <c r="Q8957">
        <v>23.8</v>
      </c>
      <c r="R8957" t="s">
        <v>71</v>
      </c>
    </row>
    <row r="8958" spans="1:46" x14ac:dyDescent="0.2">
      <c r="A8958" t="s">
        <v>168</v>
      </c>
      <c r="B8958" t="s">
        <v>169</v>
      </c>
      <c r="C8958">
        <f>-69.9859711 / 41.82523626</f>
        <v>-1.6732952962881842</v>
      </c>
      <c r="D8958" t="s">
        <v>109</v>
      </c>
      <c r="E8958" t="s">
        <v>70</v>
      </c>
      <c r="F8958" s="1">
        <v>41893</v>
      </c>
      <c r="G8958">
        <v>5</v>
      </c>
      <c r="O8958">
        <v>8</v>
      </c>
      <c r="P8958" t="s">
        <v>71</v>
      </c>
      <c r="Q8958">
        <v>23.6</v>
      </c>
      <c r="R8958" t="s">
        <v>71</v>
      </c>
    </row>
    <row r="8959" spans="1:46" x14ac:dyDescent="0.2">
      <c r="A8959" t="s">
        <v>168</v>
      </c>
      <c r="B8959" t="s">
        <v>169</v>
      </c>
      <c r="C8959">
        <f>-69.9859711 / 41.82523626</f>
        <v>-1.6732952962881842</v>
      </c>
      <c r="D8959" t="s">
        <v>109</v>
      </c>
      <c r="E8959" t="s">
        <v>70</v>
      </c>
      <c r="F8959" s="1">
        <v>41893</v>
      </c>
      <c r="G8959">
        <v>6</v>
      </c>
      <c r="O8959">
        <v>7.8</v>
      </c>
      <c r="P8959" t="s">
        <v>71</v>
      </c>
      <c r="Q8959">
        <v>23.6</v>
      </c>
      <c r="R8959" t="s">
        <v>71</v>
      </c>
    </row>
    <row r="8960" spans="1:46" x14ac:dyDescent="0.2">
      <c r="A8960" t="s">
        <v>168</v>
      </c>
      <c r="B8960" t="s">
        <v>169</v>
      </c>
      <c r="C8960">
        <f>-69.9859711 / 41.82523626</f>
        <v>-1.6732952962881842</v>
      </c>
      <c r="D8960" t="s">
        <v>109</v>
      </c>
      <c r="E8960" t="s">
        <v>70</v>
      </c>
      <c r="F8960" s="1">
        <v>41893</v>
      </c>
      <c r="G8960">
        <v>7</v>
      </c>
      <c r="O8960">
        <v>7.7</v>
      </c>
      <c r="P8960" t="s">
        <v>71</v>
      </c>
      <c r="Q8960">
        <v>23.4</v>
      </c>
      <c r="R8960" t="s">
        <v>71</v>
      </c>
    </row>
    <row r="8961" spans="1:58" x14ac:dyDescent="0.2">
      <c r="A8961" t="s">
        <v>168</v>
      </c>
      <c r="B8961" t="s">
        <v>169</v>
      </c>
      <c r="C8961">
        <f>-69.9859711 / 41.82523626</f>
        <v>-1.6732952962881842</v>
      </c>
      <c r="D8961" t="s">
        <v>109</v>
      </c>
      <c r="E8961" t="s">
        <v>70</v>
      </c>
      <c r="F8961" s="1">
        <v>41893</v>
      </c>
      <c r="G8961">
        <v>8</v>
      </c>
      <c r="O8961">
        <v>5.0999999999999996</v>
      </c>
      <c r="P8961" t="s">
        <v>71</v>
      </c>
      <c r="Q8961">
        <v>20.3</v>
      </c>
      <c r="R8961" t="s">
        <v>71</v>
      </c>
    </row>
    <row r="8962" spans="1:58" x14ac:dyDescent="0.2">
      <c r="A8962" t="s">
        <v>168</v>
      </c>
      <c r="B8962" t="s">
        <v>169</v>
      </c>
      <c r="C8962">
        <f>-69.9859711 / 41.82523626</f>
        <v>-1.6732952962881842</v>
      </c>
      <c r="D8962" t="s">
        <v>109</v>
      </c>
      <c r="E8962" t="s">
        <v>70</v>
      </c>
      <c r="F8962" s="1">
        <v>41893</v>
      </c>
      <c r="G8962">
        <v>9</v>
      </c>
      <c r="K8962">
        <v>7.3</v>
      </c>
      <c r="L8962" t="s">
        <v>71</v>
      </c>
      <c r="O8962">
        <v>0.17</v>
      </c>
      <c r="P8962" t="s">
        <v>71</v>
      </c>
      <c r="Q8962">
        <v>17.600000000000001</v>
      </c>
      <c r="R8962" t="s">
        <v>71</v>
      </c>
      <c r="S8962">
        <v>0.59</v>
      </c>
      <c r="T8962" t="s">
        <v>71</v>
      </c>
      <c r="U8962">
        <v>18.27</v>
      </c>
      <c r="V8962" t="s">
        <v>71</v>
      </c>
      <c r="W8962">
        <v>54.69</v>
      </c>
      <c r="X8962" t="s">
        <v>71</v>
      </c>
      <c r="Y8962">
        <v>46.04</v>
      </c>
      <c r="AA8962">
        <v>50.1</v>
      </c>
      <c r="AE8962">
        <v>40.9</v>
      </c>
      <c r="AF8962" t="s">
        <v>71</v>
      </c>
      <c r="AG8962">
        <v>9</v>
      </c>
      <c r="AH8962" t="s">
        <v>71</v>
      </c>
      <c r="AS8962">
        <v>11.95</v>
      </c>
      <c r="AT8962" t="s">
        <v>71</v>
      </c>
    </row>
    <row r="8963" spans="1:58" x14ac:dyDescent="0.2">
      <c r="A8963" t="s">
        <v>168</v>
      </c>
      <c r="B8963" t="s">
        <v>169</v>
      </c>
      <c r="C8963">
        <f>-69.9859711 / 41.82523626</f>
        <v>-1.6732952962881842</v>
      </c>
      <c r="D8963" t="s">
        <v>109</v>
      </c>
      <c r="E8963" t="s">
        <v>70</v>
      </c>
      <c r="F8963" s="1">
        <v>41893</v>
      </c>
      <c r="G8963">
        <v>9.3000000000000007</v>
      </c>
      <c r="K8963">
        <v>3.37</v>
      </c>
      <c r="L8963" t="s">
        <v>71</v>
      </c>
      <c r="O8963">
        <v>0.15</v>
      </c>
      <c r="P8963" t="s">
        <v>71</v>
      </c>
      <c r="Q8963">
        <v>16.3</v>
      </c>
      <c r="R8963" t="s">
        <v>71</v>
      </c>
      <c r="S8963">
        <v>0.53</v>
      </c>
      <c r="T8963" t="s">
        <v>71</v>
      </c>
      <c r="U8963">
        <v>16.420000000000002</v>
      </c>
      <c r="V8963" t="s">
        <v>71</v>
      </c>
      <c r="W8963">
        <v>68.61</v>
      </c>
      <c r="X8963" t="s">
        <v>71</v>
      </c>
      <c r="Y8963">
        <v>44.5</v>
      </c>
      <c r="AA8963">
        <v>42.52</v>
      </c>
      <c r="AE8963">
        <v>44.1</v>
      </c>
      <c r="AF8963" t="s">
        <v>71</v>
      </c>
      <c r="AG8963">
        <v>9.35</v>
      </c>
      <c r="AH8963" t="s">
        <v>71</v>
      </c>
      <c r="AS8963">
        <v>19.02</v>
      </c>
      <c r="AT8963" t="s">
        <v>71</v>
      </c>
    </row>
    <row r="8964" spans="1:58" x14ac:dyDescent="0.2">
      <c r="A8964" t="s">
        <v>168</v>
      </c>
      <c r="B8964" t="s">
        <v>169</v>
      </c>
      <c r="C8964">
        <f>-69.9859711 / 41.82523626</f>
        <v>-1.6732952962881842</v>
      </c>
      <c r="D8964" t="s">
        <v>109</v>
      </c>
      <c r="E8964" t="s">
        <v>70</v>
      </c>
      <c r="F8964" s="1">
        <v>41893</v>
      </c>
      <c r="G8964">
        <v>10</v>
      </c>
      <c r="O8964">
        <v>0.13</v>
      </c>
      <c r="P8964" t="s">
        <v>71</v>
      </c>
      <c r="Q8964">
        <v>15</v>
      </c>
      <c r="R8964" t="s">
        <v>71</v>
      </c>
    </row>
    <row r="8965" spans="1:58" x14ac:dyDescent="0.2">
      <c r="A8965" t="s">
        <v>168</v>
      </c>
      <c r="B8965" t="s">
        <v>169</v>
      </c>
      <c r="C8965">
        <f>-69.9859711 / 41.82523626</f>
        <v>-1.6732952962881842</v>
      </c>
      <c r="D8965" t="s">
        <v>109</v>
      </c>
      <c r="E8965" t="s">
        <v>70</v>
      </c>
      <c r="F8965" s="1">
        <v>42625</v>
      </c>
      <c r="G8965">
        <v>0.5</v>
      </c>
      <c r="I8965">
        <v>10.6</v>
      </c>
      <c r="J8965" t="s">
        <v>71</v>
      </c>
      <c r="K8965">
        <v>4.47</v>
      </c>
      <c r="L8965" t="s">
        <v>71</v>
      </c>
      <c r="M8965">
        <v>4.5999999999999996</v>
      </c>
      <c r="N8965" t="s">
        <v>71</v>
      </c>
      <c r="O8965">
        <v>8.15</v>
      </c>
      <c r="P8965" t="s">
        <v>71</v>
      </c>
      <c r="Q8965">
        <v>23.8</v>
      </c>
      <c r="R8965" t="s">
        <v>71</v>
      </c>
      <c r="S8965">
        <v>0.35</v>
      </c>
      <c r="T8965" t="s">
        <v>71</v>
      </c>
      <c r="U8965">
        <v>10.84</v>
      </c>
      <c r="V8965" t="s">
        <v>71</v>
      </c>
      <c r="W8965">
        <v>36.869999999999997</v>
      </c>
      <c r="X8965" t="s">
        <v>71</v>
      </c>
      <c r="Y8965">
        <v>38.520000000000003</v>
      </c>
      <c r="AA8965">
        <v>45.29</v>
      </c>
      <c r="AC8965">
        <v>38.01</v>
      </c>
      <c r="AE8965">
        <v>60.3</v>
      </c>
      <c r="AF8965" t="s">
        <v>71</v>
      </c>
      <c r="AG8965">
        <v>7.93</v>
      </c>
      <c r="AH8965" t="s">
        <v>71</v>
      </c>
      <c r="AS8965">
        <v>0.94</v>
      </c>
      <c r="AT8965" t="s">
        <v>71</v>
      </c>
      <c r="BE8965">
        <v>5.41</v>
      </c>
      <c r="BF8965" t="s">
        <v>71</v>
      </c>
    </row>
    <row r="8966" spans="1:58" x14ac:dyDescent="0.2">
      <c r="A8966" t="s">
        <v>168</v>
      </c>
      <c r="B8966" t="s">
        <v>169</v>
      </c>
      <c r="C8966">
        <f>-69.9859711 / 41.82523626</f>
        <v>-1.6732952962881842</v>
      </c>
      <c r="D8966" t="s">
        <v>109</v>
      </c>
      <c r="E8966" t="s">
        <v>70</v>
      </c>
      <c r="F8966" s="1">
        <v>42625</v>
      </c>
      <c r="G8966">
        <v>1</v>
      </c>
      <c r="O8966">
        <v>8.1</v>
      </c>
      <c r="P8966" t="s">
        <v>71</v>
      </c>
      <c r="Q8966">
        <v>23.9</v>
      </c>
      <c r="R8966" t="s">
        <v>71</v>
      </c>
    </row>
    <row r="8967" spans="1:58" x14ac:dyDescent="0.2">
      <c r="A8967" t="s">
        <v>168</v>
      </c>
      <c r="B8967" t="s">
        <v>169</v>
      </c>
      <c r="C8967">
        <f>-69.9859711 / 41.82523626</f>
        <v>-1.6732952962881842</v>
      </c>
      <c r="D8967" t="s">
        <v>109</v>
      </c>
      <c r="E8967" t="s">
        <v>70</v>
      </c>
      <c r="F8967" s="1">
        <v>42625</v>
      </c>
      <c r="G8967">
        <v>2</v>
      </c>
      <c r="O8967">
        <v>8</v>
      </c>
      <c r="P8967" t="s">
        <v>71</v>
      </c>
      <c r="Q8967">
        <v>23.8</v>
      </c>
      <c r="R8967" t="s">
        <v>71</v>
      </c>
    </row>
    <row r="8968" spans="1:58" x14ac:dyDescent="0.2">
      <c r="A8968" t="s">
        <v>168</v>
      </c>
      <c r="B8968" t="s">
        <v>169</v>
      </c>
      <c r="C8968">
        <f>-69.9859711 / 41.82523626</f>
        <v>-1.6732952962881842</v>
      </c>
      <c r="D8968" t="s">
        <v>109</v>
      </c>
      <c r="E8968" t="s">
        <v>70</v>
      </c>
      <c r="F8968" s="1">
        <v>42625</v>
      </c>
      <c r="G8968">
        <v>3</v>
      </c>
      <c r="K8968">
        <v>3.05</v>
      </c>
      <c r="L8968" t="s">
        <v>71</v>
      </c>
      <c r="O8968">
        <v>7.8</v>
      </c>
      <c r="P8968" t="s">
        <v>71</v>
      </c>
      <c r="Q8968">
        <v>23.8</v>
      </c>
      <c r="R8968" t="s">
        <v>71</v>
      </c>
      <c r="S8968">
        <v>0.21</v>
      </c>
      <c r="T8968" t="s">
        <v>71</v>
      </c>
      <c r="W8968">
        <v>29.54</v>
      </c>
      <c r="X8968" t="s">
        <v>71</v>
      </c>
      <c r="AE8968">
        <v>62.1</v>
      </c>
      <c r="AF8968" t="s">
        <v>71</v>
      </c>
      <c r="AG8968">
        <v>8</v>
      </c>
      <c r="AH8968" t="s">
        <v>71</v>
      </c>
      <c r="AS8968">
        <v>1.05</v>
      </c>
      <c r="AT8968" t="s">
        <v>71</v>
      </c>
      <c r="BE8968">
        <v>4.0999999999999996</v>
      </c>
      <c r="BF8968" t="s">
        <v>71</v>
      </c>
    </row>
    <row r="8969" spans="1:58" x14ac:dyDescent="0.2">
      <c r="A8969" t="s">
        <v>168</v>
      </c>
      <c r="B8969" t="s">
        <v>169</v>
      </c>
      <c r="C8969">
        <f>-69.9859711 / 41.82523626</f>
        <v>-1.6732952962881842</v>
      </c>
      <c r="D8969" t="s">
        <v>109</v>
      </c>
      <c r="E8969" t="s">
        <v>70</v>
      </c>
      <c r="F8969" s="1">
        <v>42625</v>
      </c>
      <c r="G8969">
        <v>4</v>
      </c>
      <c r="O8969">
        <v>8</v>
      </c>
      <c r="P8969" t="s">
        <v>71</v>
      </c>
      <c r="Q8969">
        <v>23.8</v>
      </c>
      <c r="R8969" t="s">
        <v>71</v>
      </c>
    </row>
    <row r="8970" spans="1:58" x14ac:dyDescent="0.2">
      <c r="A8970" t="s">
        <v>168</v>
      </c>
      <c r="B8970" t="s">
        <v>169</v>
      </c>
      <c r="C8970">
        <f>-69.9859711 / 41.82523626</f>
        <v>-1.6732952962881842</v>
      </c>
      <c r="D8970" t="s">
        <v>109</v>
      </c>
      <c r="E8970" t="s">
        <v>70</v>
      </c>
      <c r="F8970" s="1">
        <v>42625</v>
      </c>
      <c r="G8970">
        <v>5</v>
      </c>
      <c r="O8970">
        <v>7.35</v>
      </c>
      <c r="P8970" t="s">
        <v>71</v>
      </c>
      <c r="Q8970">
        <v>23.4</v>
      </c>
      <c r="R8970" t="s">
        <v>71</v>
      </c>
    </row>
    <row r="8971" spans="1:58" x14ac:dyDescent="0.2">
      <c r="A8971" t="s">
        <v>168</v>
      </c>
      <c r="B8971" t="s">
        <v>169</v>
      </c>
      <c r="C8971">
        <f>-69.9859711 / 41.82523626</f>
        <v>-1.6732952962881842</v>
      </c>
      <c r="D8971" t="s">
        <v>109</v>
      </c>
      <c r="E8971" t="s">
        <v>70</v>
      </c>
      <c r="F8971" s="1">
        <v>42625</v>
      </c>
      <c r="G8971">
        <v>6</v>
      </c>
      <c r="O8971">
        <v>6.5</v>
      </c>
      <c r="P8971" t="s">
        <v>71</v>
      </c>
      <c r="Q8971">
        <v>23.1</v>
      </c>
      <c r="R8971" t="s">
        <v>71</v>
      </c>
    </row>
    <row r="8972" spans="1:58" x14ac:dyDescent="0.2">
      <c r="A8972" t="s">
        <v>168</v>
      </c>
      <c r="B8972" t="s">
        <v>169</v>
      </c>
      <c r="C8972">
        <f>-69.9859711 / 41.82523626</f>
        <v>-1.6732952962881842</v>
      </c>
      <c r="D8972" t="s">
        <v>109</v>
      </c>
      <c r="E8972" t="s">
        <v>70</v>
      </c>
      <c r="F8972" s="1">
        <v>42625</v>
      </c>
      <c r="G8972">
        <v>7</v>
      </c>
      <c r="O8972">
        <v>5.25</v>
      </c>
      <c r="P8972" t="s">
        <v>71</v>
      </c>
      <c r="Q8972">
        <v>22.6</v>
      </c>
      <c r="R8972" t="s">
        <v>71</v>
      </c>
    </row>
    <row r="8973" spans="1:58" x14ac:dyDescent="0.2">
      <c r="A8973" t="s">
        <v>168</v>
      </c>
      <c r="B8973" t="s">
        <v>169</v>
      </c>
      <c r="C8973">
        <f>-69.9859711 / 41.82523626</f>
        <v>-1.6732952962881842</v>
      </c>
      <c r="D8973" t="s">
        <v>109</v>
      </c>
      <c r="E8973" t="s">
        <v>70</v>
      </c>
      <c r="F8973" s="1">
        <v>42625</v>
      </c>
      <c r="G8973">
        <v>8</v>
      </c>
      <c r="O8973">
        <v>2.8</v>
      </c>
      <c r="P8973" t="s">
        <v>71</v>
      </c>
      <c r="Q8973">
        <v>21</v>
      </c>
      <c r="R8973" t="s">
        <v>71</v>
      </c>
    </row>
    <row r="8974" spans="1:58" x14ac:dyDescent="0.2">
      <c r="A8974" t="s">
        <v>168</v>
      </c>
      <c r="B8974" t="s">
        <v>169</v>
      </c>
      <c r="C8974">
        <f>-69.9859711 / 41.82523626</f>
        <v>-1.6732952962881842</v>
      </c>
      <c r="D8974" t="s">
        <v>109</v>
      </c>
      <c r="E8974" t="s">
        <v>70</v>
      </c>
      <c r="F8974" s="1">
        <v>42625</v>
      </c>
      <c r="G8974">
        <v>9</v>
      </c>
      <c r="K8974">
        <v>3.7</v>
      </c>
      <c r="L8974" t="s">
        <v>71</v>
      </c>
      <c r="O8974">
        <v>0.56000000000000005</v>
      </c>
      <c r="P8974" t="s">
        <v>71</v>
      </c>
      <c r="Q8974">
        <v>18.399999999999999</v>
      </c>
      <c r="R8974" t="s">
        <v>71</v>
      </c>
      <c r="S8974">
        <v>0.35</v>
      </c>
      <c r="T8974" t="s">
        <v>71</v>
      </c>
      <c r="U8974">
        <v>10.84</v>
      </c>
      <c r="V8974" t="s">
        <v>71</v>
      </c>
      <c r="W8974">
        <v>40.380000000000003</v>
      </c>
      <c r="X8974" t="s">
        <v>71</v>
      </c>
      <c r="Y8974">
        <v>38.520000000000003</v>
      </c>
      <c r="AA8974">
        <v>43.43</v>
      </c>
      <c r="AE8974">
        <v>92.3</v>
      </c>
      <c r="AF8974" t="s">
        <v>71</v>
      </c>
      <c r="AG8974">
        <v>6.92</v>
      </c>
      <c r="AH8974" t="s">
        <v>71</v>
      </c>
      <c r="AS8974">
        <v>2.35</v>
      </c>
      <c r="AT8974" t="s">
        <v>71</v>
      </c>
      <c r="BE8974">
        <v>6.05</v>
      </c>
      <c r="BF8974" t="s">
        <v>71</v>
      </c>
    </row>
    <row r="8975" spans="1:58" x14ac:dyDescent="0.2">
      <c r="A8975" t="s">
        <v>168</v>
      </c>
      <c r="B8975" t="s">
        <v>169</v>
      </c>
      <c r="C8975">
        <f>-69.9859711 / 41.82523626</f>
        <v>-1.6732952962881842</v>
      </c>
      <c r="D8975" t="s">
        <v>109</v>
      </c>
      <c r="E8975" t="s">
        <v>70</v>
      </c>
      <c r="F8975" s="1">
        <v>42625</v>
      </c>
      <c r="G8975">
        <v>10</v>
      </c>
      <c r="O8975">
        <v>0.35</v>
      </c>
      <c r="P8975" t="s">
        <v>71</v>
      </c>
      <c r="Q8975">
        <v>16.2</v>
      </c>
      <c r="R8975" t="s">
        <v>71</v>
      </c>
    </row>
    <row r="8976" spans="1:58" x14ac:dyDescent="0.2">
      <c r="A8976" t="s">
        <v>168</v>
      </c>
      <c r="B8976" t="s">
        <v>169</v>
      </c>
      <c r="C8976">
        <f>-69.9859711 / 41.82523626</f>
        <v>-1.6732952962881842</v>
      </c>
      <c r="D8976" t="s">
        <v>109</v>
      </c>
      <c r="E8976" t="s">
        <v>70</v>
      </c>
      <c r="F8976" s="1">
        <v>42989</v>
      </c>
      <c r="G8976">
        <v>0.5</v>
      </c>
      <c r="I8976">
        <v>10.45</v>
      </c>
      <c r="J8976" t="s">
        <v>150</v>
      </c>
      <c r="K8976">
        <v>1.74</v>
      </c>
      <c r="L8976" t="s">
        <v>150</v>
      </c>
      <c r="M8976">
        <v>4.25</v>
      </c>
      <c r="N8976" t="s">
        <v>150</v>
      </c>
      <c r="O8976">
        <v>8.5500000000000007</v>
      </c>
      <c r="P8976" t="s">
        <v>150</v>
      </c>
      <c r="Q8976">
        <v>21.5</v>
      </c>
      <c r="R8976" t="s">
        <v>150</v>
      </c>
      <c r="S8976">
        <v>0.41</v>
      </c>
      <c r="T8976" t="s">
        <v>150</v>
      </c>
      <c r="W8976">
        <v>56.95</v>
      </c>
      <c r="X8976" t="s">
        <v>150</v>
      </c>
      <c r="AE8976">
        <v>60</v>
      </c>
      <c r="AF8976" t="s">
        <v>150</v>
      </c>
      <c r="AG8976">
        <v>7.65</v>
      </c>
      <c r="AH8976" t="s">
        <v>150</v>
      </c>
      <c r="AS8976">
        <v>0.98</v>
      </c>
      <c r="AT8976" t="s">
        <v>150</v>
      </c>
    </row>
    <row r="8977" spans="1:46" x14ac:dyDescent="0.2">
      <c r="A8977" t="s">
        <v>168</v>
      </c>
      <c r="B8977" t="s">
        <v>169</v>
      </c>
      <c r="C8977">
        <f>-69.9859711 / 41.82523626</f>
        <v>-1.6732952962881842</v>
      </c>
      <c r="D8977" t="s">
        <v>109</v>
      </c>
      <c r="E8977" t="s">
        <v>70</v>
      </c>
      <c r="F8977" s="1">
        <v>42989</v>
      </c>
      <c r="G8977">
        <v>1</v>
      </c>
      <c r="I8977">
        <v>10.45</v>
      </c>
      <c r="J8977" t="s">
        <v>150</v>
      </c>
      <c r="M8977">
        <v>4.25</v>
      </c>
      <c r="N8977" t="s">
        <v>150</v>
      </c>
      <c r="O8977">
        <v>8.5299999999999994</v>
      </c>
      <c r="P8977" t="s">
        <v>150</v>
      </c>
      <c r="Q8977">
        <v>21.4</v>
      </c>
      <c r="R8977" t="s">
        <v>150</v>
      </c>
    </row>
    <row r="8978" spans="1:46" x14ac:dyDescent="0.2">
      <c r="A8978" t="s">
        <v>168</v>
      </c>
      <c r="B8978" t="s">
        <v>169</v>
      </c>
      <c r="C8978">
        <f>-69.9859711 / 41.82523626</f>
        <v>-1.6732952962881842</v>
      </c>
      <c r="D8978" t="s">
        <v>109</v>
      </c>
      <c r="E8978" t="s">
        <v>70</v>
      </c>
      <c r="F8978" s="1">
        <v>42989</v>
      </c>
      <c r="G8978">
        <v>2</v>
      </c>
      <c r="I8978">
        <v>10.45</v>
      </c>
      <c r="J8978" t="s">
        <v>150</v>
      </c>
      <c r="M8978">
        <v>4.25</v>
      </c>
      <c r="N8978" t="s">
        <v>150</v>
      </c>
      <c r="O8978">
        <v>8.5299999999999994</v>
      </c>
      <c r="P8978" t="s">
        <v>150</v>
      </c>
      <c r="Q8978">
        <v>21.3</v>
      </c>
      <c r="R8978" t="s">
        <v>150</v>
      </c>
    </row>
    <row r="8979" spans="1:46" x14ac:dyDescent="0.2">
      <c r="A8979" t="s">
        <v>168</v>
      </c>
      <c r="B8979" t="s">
        <v>169</v>
      </c>
      <c r="C8979">
        <f>-69.9859711 / 41.82523626</f>
        <v>-1.6732952962881842</v>
      </c>
      <c r="D8979" t="s">
        <v>109</v>
      </c>
      <c r="E8979" t="s">
        <v>70</v>
      </c>
      <c r="F8979" s="1">
        <v>42989</v>
      </c>
      <c r="G8979">
        <v>3</v>
      </c>
      <c r="I8979">
        <v>10.45</v>
      </c>
      <c r="J8979" t="s">
        <v>150</v>
      </c>
      <c r="K8979">
        <v>2.4500000000000002</v>
      </c>
      <c r="L8979" t="s">
        <v>150</v>
      </c>
      <c r="M8979">
        <v>4.25</v>
      </c>
      <c r="N8979" t="s">
        <v>150</v>
      </c>
      <c r="O8979">
        <v>8.6999999999999993</v>
      </c>
      <c r="P8979" t="s">
        <v>150</v>
      </c>
      <c r="Q8979">
        <v>21.3</v>
      </c>
      <c r="R8979" t="s">
        <v>150</v>
      </c>
      <c r="S8979">
        <v>0.45</v>
      </c>
      <c r="T8979" t="s">
        <v>150</v>
      </c>
      <c r="W8979">
        <v>51.44</v>
      </c>
      <c r="X8979" t="s">
        <v>150</v>
      </c>
      <c r="AE8979">
        <v>59.1</v>
      </c>
      <c r="AF8979" t="s">
        <v>150</v>
      </c>
      <c r="AG8979">
        <v>7.62</v>
      </c>
      <c r="AH8979" t="s">
        <v>150</v>
      </c>
      <c r="AS8979">
        <v>1.3</v>
      </c>
      <c r="AT8979" t="s">
        <v>150</v>
      </c>
    </row>
    <row r="8980" spans="1:46" x14ac:dyDescent="0.2">
      <c r="A8980" t="s">
        <v>168</v>
      </c>
      <c r="B8980" t="s">
        <v>169</v>
      </c>
      <c r="C8980">
        <f>-69.9859711 / 41.82523626</f>
        <v>-1.6732952962881842</v>
      </c>
      <c r="D8980" t="s">
        <v>109</v>
      </c>
      <c r="E8980" t="s">
        <v>70</v>
      </c>
      <c r="F8980" s="1">
        <v>42989</v>
      </c>
      <c r="G8980">
        <v>4</v>
      </c>
      <c r="I8980">
        <v>10.45</v>
      </c>
      <c r="J8980" t="s">
        <v>150</v>
      </c>
      <c r="M8980">
        <v>4.25</v>
      </c>
      <c r="N8980" t="s">
        <v>150</v>
      </c>
      <c r="O8980">
        <v>8.92</v>
      </c>
      <c r="P8980" t="s">
        <v>150</v>
      </c>
      <c r="Q8980">
        <v>21.2</v>
      </c>
      <c r="R8980" t="s">
        <v>150</v>
      </c>
    </row>
    <row r="8981" spans="1:46" x14ac:dyDescent="0.2">
      <c r="A8981" t="s">
        <v>168</v>
      </c>
      <c r="B8981" t="s">
        <v>169</v>
      </c>
      <c r="C8981">
        <f>-69.9859711 / 41.82523626</f>
        <v>-1.6732952962881842</v>
      </c>
      <c r="D8981" t="s">
        <v>109</v>
      </c>
      <c r="E8981" t="s">
        <v>70</v>
      </c>
      <c r="F8981" s="1">
        <v>42989</v>
      </c>
      <c r="G8981">
        <v>5</v>
      </c>
      <c r="I8981">
        <v>10.45</v>
      </c>
      <c r="J8981" t="s">
        <v>150</v>
      </c>
      <c r="M8981">
        <v>4.25</v>
      </c>
      <c r="N8981" t="s">
        <v>150</v>
      </c>
      <c r="O8981">
        <v>8.9499999999999993</v>
      </c>
      <c r="P8981" t="s">
        <v>150</v>
      </c>
      <c r="Q8981">
        <v>21.1</v>
      </c>
      <c r="R8981" t="s">
        <v>150</v>
      </c>
    </row>
    <row r="8982" spans="1:46" x14ac:dyDescent="0.2">
      <c r="A8982" t="s">
        <v>168</v>
      </c>
      <c r="B8982" t="s">
        <v>169</v>
      </c>
      <c r="C8982">
        <f>-69.9859711 / 41.82523626</f>
        <v>-1.6732952962881842</v>
      </c>
      <c r="D8982" t="s">
        <v>109</v>
      </c>
      <c r="E8982" t="s">
        <v>70</v>
      </c>
      <c r="F8982" s="1">
        <v>42989</v>
      </c>
      <c r="G8982">
        <v>6</v>
      </c>
      <c r="I8982">
        <v>10.45</v>
      </c>
      <c r="J8982" t="s">
        <v>150</v>
      </c>
      <c r="M8982">
        <v>4.25</v>
      </c>
      <c r="N8982" t="s">
        <v>150</v>
      </c>
      <c r="O8982">
        <v>8.9499999999999993</v>
      </c>
      <c r="P8982" t="s">
        <v>150</v>
      </c>
      <c r="Q8982">
        <v>21.1</v>
      </c>
      <c r="R8982" t="s">
        <v>150</v>
      </c>
    </row>
    <row r="8983" spans="1:46" x14ac:dyDescent="0.2">
      <c r="A8983" t="s">
        <v>168</v>
      </c>
      <c r="B8983" t="s">
        <v>169</v>
      </c>
      <c r="C8983">
        <f>-69.9859711 / 41.82523626</f>
        <v>-1.6732952962881842</v>
      </c>
      <c r="D8983" t="s">
        <v>109</v>
      </c>
      <c r="E8983" t="s">
        <v>70</v>
      </c>
      <c r="F8983" s="1">
        <v>42989</v>
      </c>
      <c r="G8983">
        <v>7</v>
      </c>
      <c r="I8983">
        <v>10.45</v>
      </c>
      <c r="J8983" t="s">
        <v>150</v>
      </c>
      <c r="M8983">
        <v>4.25</v>
      </c>
      <c r="N8983" t="s">
        <v>150</v>
      </c>
      <c r="O8983">
        <v>8.85</v>
      </c>
      <c r="P8983" t="s">
        <v>150</v>
      </c>
      <c r="Q8983">
        <v>21</v>
      </c>
      <c r="R8983" t="s">
        <v>150</v>
      </c>
    </row>
    <row r="8984" spans="1:46" x14ac:dyDescent="0.2">
      <c r="A8984" t="s">
        <v>168</v>
      </c>
      <c r="B8984" t="s">
        <v>169</v>
      </c>
      <c r="C8984">
        <f>-69.9859711 / 41.82523626</f>
        <v>-1.6732952962881842</v>
      </c>
      <c r="D8984" t="s">
        <v>109</v>
      </c>
      <c r="E8984" t="s">
        <v>70</v>
      </c>
      <c r="F8984" s="1">
        <v>42989</v>
      </c>
      <c r="G8984">
        <v>8</v>
      </c>
      <c r="I8984">
        <v>10.45</v>
      </c>
      <c r="J8984" t="s">
        <v>150</v>
      </c>
      <c r="M8984">
        <v>4.25</v>
      </c>
      <c r="N8984" t="s">
        <v>150</v>
      </c>
      <c r="O8984">
        <v>7.01</v>
      </c>
      <c r="P8984" t="s">
        <v>150</v>
      </c>
      <c r="Q8984">
        <v>18</v>
      </c>
      <c r="R8984" t="s">
        <v>150</v>
      </c>
    </row>
    <row r="8985" spans="1:46" x14ac:dyDescent="0.2">
      <c r="A8985" t="s">
        <v>168</v>
      </c>
      <c r="B8985" t="s">
        <v>169</v>
      </c>
      <c r="C8985">
        <f>-69.9859711 / 41.82523626</f>
        <v>-1.6732952962881842</v>
      </c>
      <c r="D8985" t="s">
        <v>109</v>
      </c>
      <c r="E8985" t="s">
        <v>70</v>
      </c>
      <c r="F8985" s="1">
        <v>42989</v>
      </c>
      <c r="G8985">
        <v>9</v>
      </c>
      <c r="I8985">
        <v>10.45</v>
      </c>
      <c r="J8985" t="s">
        <v>150</v>
      </c>
      <c r="K8985">
        <v>8.25</v>
      </c>
      <c r="L8985" t="s">
        <v>150</v>
      </c>
      <c r="M8985">
        <v>4.25</v>
      </c>
      <c r="N8985" t="s">
        <v>150</v>
      </c>
      <c r="O8985">
        <v>3.85</v>
      </c>
      <c r="P8985" t="s">
        <v>150</v>
      </c>
      <c r="Q8985">
        <v>15.1</v>
      </c>
      <c r="R8985" t="s">
        <v>150</v>
      </c>
      <c r="S8985">
        <v>0.87</v>
      </c>
      <c r="T8985" t="s">
        <v>150</v>
      </c>
      <c r="W8985">
        <v>61.89</v>
      </c>
      <c r="X8985" t="s">
        <v>150</v>
      </c>
      <c r="AE8985">
        <v>95.3</v>
      </c>
      <c r="AF8985" t="s">
        <v>150</v>
      </c>
      <c r="AG8985">
        <v>6.91</v>
      </c>
      <c r="AH8985" t="s">
        <v>150</v>
      </c>
      <c r="AS8985">
        <v>10.06</v>
      </c>
      <c r="AT8985" t="s">
        <v>150</v>
      </c>
    </row>
    <row r="8986" spans="1:46" x14ac:dyDescent="0.2">
      <c r="A8986" t="s">
        <v>168</v>
      </c>
      <c r="B8986" t="s">
        <v>169</v>
      </c>
      <c r="C8986">
        <f>-69.9859711 / 41.82523626</f>
        <v>-1.6732952962881842</v>
      </c>
      <c r="D8986" t="s">
        <v>109</v>
      </c>
      <c r="E8986" t="s">
        <v>70</v>
      </c>
      <c r="F8986" s="1">
        <v>42989</v>
      </c>
      <c r="G8986">
        <v>9.4499999999999993</v>
      </c>
      <c r="I8986">
        <v>10.45</v>
      </c>
      <c r="J8986" t="s">
        <v>150</v>
      </c>
      <c r="K8986">
        <v>24.95</v>
      </c>
      <c r="L8986" t="s">
        <v>150</v>
      </c>
      <c r="M8986">
        <v>4.25</v>
      </c>
      <c r="N8986" t="s">
        <v>150</v>
      </c>
      <c r="O8986">
        <v>1.9</v>
      </c>
      <c r="P8986" t="s">
        <v>150</v>
      </c>
      <c r="Q8986">
        <v>14.1</v>
      </c>
      <c r="R8986" t="s">
        <v>150</v>
      </c>
      <c r="S8986">
        <v>1.17</v>
      </c>
      <c r="T8986" t="s">
        <v>150</v>
      </c>
      <c r="W8986">
        <v>65.37</v>
      </c>
      <c r="X8986" t="s">
        <v>150</v>
      </c>
      <c r="AE8986">
        <v>126.8</v>
      </c>
      <c r="AF8986" t="s">
        <v>150</v>
      </c>
      <c r="AG8986">
        <v>6.89</v>
      </c>
      <c r="AH8986" t="s">
        <v>150</v>
      </c>
      <c r="AS8986">
        <v>11.74</v>
      </c>
      <c r="AT8986" t="s">
        <v>150</v>
      </c>
    </row>
    <row r="8987" spans="1:46" x14ac:dyDescent="0.2">
      <c r="A8987" t="s">
        <v>147</v>
      </c>
      <c r="B8987" t="s">
        <v>148</v>
      </c>
      <c r="C8987">
        <f>-69.9759198 / 41.84500827</f>
        <v>-1.6722644514368021</v>
      </c>
      <c r="D8987" t="s">
        <v>149</v>
      </c>
      <c r="E8987" t="s">
        <v>70</v>
      </c>
      <c r="F8987" s="1">
        <v>37143</v>
      </c>
      <c r="G8987">
        <v>0.5</v>
      </c>
      <c r="I8987">
        <v>3.7</v>
      </c>
      <c r="J8987" t="s">
        <v>71</v>
      </c>
      <c r="K8987">
        <v>5.28</v>
      </c>
      <c r="L8987" t="s">
        <v>71</v>
      </c>
      <c r="M8987">
        <v>1.43</v>
      </c>
      <c r="N8987" t="s">
        <v>71</v>
      </c>
      <c r="O8987">
        <v>7.87</v>
      </c>
      <c r="P8987" t="s">
        <v>71</v>
      </c>
      <c r="Q8987">
        <v>22.3</v>
      </c>
      <c r="R8987" t="s">
        <v>71</v>
      </c>
      <c r="S8987">
        <v>0.35</v>
      </c>
      <c r="T8987" t="s">
        <v>71</v>
      </c>
      <c r="U8987">
        <v>10.84</v>
      </c>
      <c r="V8987" t="s">
        <v>71</v>
      </c>
      <c r="W8987">
        <v>19.2</v>
      </c>
      <c r="X8987" t="s">
        <v>71</v>
      </c>
      <c r="Y8987">
        <v>38.520000000000003</v>
      </c>
      <c r="AA8987">
        <v>46.92</v>
      </c>
      <c r="AC8987">
        <v>54.85</v>
      </c>
      <c r="AE8987">
        <v>0.6</v>
      </c>
      <c r="AF8987" t="s">
        <v>71</v>
      </c>
      <c r="AG8987">
        <v>5</v>
      </c>
      <c r="AH8987" t="s">
        <v>71</v>
      </c>
      <c r="AS8987">
        <v>0</v>
      </c>
      <c r="AT8987" t="s">
        <v>71</v>
      </c>
    </row>
    <row r="8988" spans="1:46" x14ac:dyDescent="0.2">
      <c r="A8988" t="s">
        <v>147</v>
      </c>
      <c r="B8988" t="s">
        <v>148</v>
      </c>
      <c r="C8988">
        <f>-69.9759198 / 41.84500827</f>
        <v>-1.6722644514368021</v>
      </c>
      <c r="D8988" t="s">
        <v>149</v>
      </c>
      <c r="E8988" t="s">
        <v>70</v>
      </c>
      <c r="F8988" s="1">
        <v>37143</v>
      </c>
      <c r="G8988">
        <v>1</v>
      </c>
      <c r="O8988">
        <v>7.6</v>
      </c>
      <c r="P8988" t="s">
        <v>71</v>
      </c>
      <c r="Q8988">
        <v>21.6</v>
      </c>
      <c r="R8988" t="s">
        <v>71</v>
      </c>
    </row>
    <row r="8989" spans="1:46" x14ac:dyDescent="0.2">
      <c r="A8989" t="s">
        <v>147</v>
      </c>
      <c r="B8989" t="s">
        <v>148</v>
      </c>
      <c r="C8989">
        <f>-69.9759198 / 41.84500827</f>
        <v>-1.6722644514368021</v>
      </c>
      <c r="D8989" t="s">
        <v>149</v>
      </c>
      <c r="E8989" t="s">
        <v>70</v>
      </c>
      <c r="F8989" s="1">
        <v>37143</v>
      </c>
      <c r="G8989">
        <v>2</v>
      </c>
      <c r="O8989">
        <v>7.53</v>
      </c>
      <c r="P8989" t="s">
        <v>71</v>
      </c>
      <c r="Q8989">
        <v>21.2</v>
      </c>
      <c r="R8989" t="s">
        <v>71</v>
      </c>
    </row>
    <row r="8990" spans="1:46" x14ac:dyDescent="0.2">
      <c r="A8990" t="s">
        <v>147</v>
      </c>
      <c r="B8990" t="s">
        <v>148</v>
      </c>
      <c r="C8990">
        <f>-69.9759198 / 41.84500827</f>
        <v>-1.6722644514368021</v>
      </c>
      <c r="D8990" t="s">
        <v>149</v>
      </c>
      <c r="E8990" t="s">
        <v>70</v>
      </c>
      <c r="F8990" s="1">
        <v>37143</v>
      </c>
      <c r="G8990">
        <v>3</v>
      </c>
      <c r="K8990">
        <v>6.3</v>
      </c>
      <c r="L8990" t="s">
        <v>71</v>
      </c>
      <c r="O8990">
        <v>7.53</v>
      </c>
      <c r="P8990" t="s">
        <v>71</v>
      </c>
      <c r="Q8990">
        <v>21.2</v>
      </c>
      <c r="R8990" t="s">
        <v>71</v>
      </c>
      <c r="S8990">
        <v>0.41</v>
      </c>
      <c r="T8990" t="s">
        <v>71</v>
      </c>
      <c r="U8990">
        <v>12.7</v>
      </c>
      <c r="V8990" t="s">
        <v>71</v>
      </c>
      <c r="W8990">
        <v>15.7</v>
      </c>
      <c r="X8990" t="s">
        <v>71</v>
      </c>
      <c r="Y8990">
        <v>40.799999999999997</v>
      </c>
      <c r="AA8990">
        <v>48.66</v>
      </c>
      <c r="AE8990">
        <v>0.5</v>
      </c>
      <c r="AF8990" t="s">
        <v>71</v>
      </c>
      <c r="AG8990">
        <v>4.9800000000000004</v>
      </c>
      <c r="AH8990" t="s">
        <v>71</v>
      </c>
      <c r="AS8990">
        <v>0.4</v>
      </c>
      <c r="AT8990" t="s">
        <v>71</v>
      </c>
    </row>
    <row r="8991" spans="1:46" x14ac:dyDescent="0.2">
      <c r="A8991" t="s">
        <v>147</v>
      </c>
      <c r="B8991" t="s">
        <v>148</v>
      </c>
      <c r="C8991">
        <f>-69.9759198 / 41.84500827</f>
        <v>-1.6722644514368021</v>
      </c>
      <c r="D8991" t="s">
        <v>149</v>
      </c>
      <c r="E8991" t="s">
        <v>70</v>
      </c>
      <c r="F8991" s="1">
        <v>37873</v>
      </c>
      <c r="G8991">
        <v>0.5</v>
      </c>
      <c r="I8991">
        <v>3.7</v>
      </c>
      <c r="J8991" t="s">
        <v>71</v>
      </c>
      <c r="K8991">
        <v>3.29</v>
      </c>
      <c r="L8991" t="s">
        <v>71</v>
      </c>
      <c r="M8991">
        <v>3.33</v>
      </c>
      <c r="N8991" t="s">
        <v>71</v>
      </c>
      <c r="O8991">
        <v>7.15</v>
      </c>
      <c r="P8991" t="s">
        <v>71</v>
      </c>
      <c r="Q8991">
        <v>22.5</v>
      </c>
      <c r="R8991" t="s">
        <v>71</v>
      </c>
      <c r="S8991">
        <v>0.6</v>
      </c>
      <c r="T8991" t="s">
        <v>71</v>
      </c>
      <c r="U8991">
        <v>18.579999999999998</v>
      </c>
      <c r="V8991" t="s">
        <v>71</v>
      </c>
      <c r="W8991">
        <v>26.1</v>
      </c>
      <c r="X8991" t="s">
        <v>71</v>
      </c>
      <c r="Y8991">
        <v>46.29</v>
      </c>
      <c r="AA8991">
        <v>42.28</v>
      </c>
      <c r="AC8991">
        <v>42.67</v>
      </c>
      <c r="AE8991">
        <v>0.18</v>
      </c>
      <c r="AF8991" t="s">
        <v>71</v>
      </c>
      <c r="AG8991">
        <v>5.86</v>
      </c>
      <c r="AH8991" t="s">
        <v>71</v>
      </c>
      <c r="AS8991">
        <v>0.55000000000000004</v>
      </c>
      <c r="AT8991" t="s">
        <v>71</v>
      </c>
    </row>
    <row r="8992" spans="1:46" x14ac:dyDescent="0.2">
      <c r="A8992" t="s">
        <v>147</v>
      </c>
      <c r="B8992" t="s">
        <v>148</v>
      </c>
      <c r="C8992">
        <f>-69.9759198 / 41.84500827</f>
        <v>-1.6722644514368021</v>
      </c>
      <c r="D8992" t="s">
        <v>149</v>
      </c>
      <c r="E8992" t="s">
        <v>70</v>
      </c>
      <c r="F8992" s="1">
        <v>37873</v>
      </c>
      <c r="G8992">
        <v>1</v>
      </c>
      <c r="O8992">
        <v>7.04</v>
      </c>
      <c r="P8992" t="s">
        <v>71</v>
      </c>
      <c r="Q8992">
        <v>22</v>
      </c>
      <c r="R8992" t="s">
        <v>71</v>
      </c>
    </row>
    <row r="8993" spans="1:46" x14ac:dyDescent="0.2">
      <c r="A8993" t="s">
        <v>147</v>
      </c>
      <c r="B8993" t="s">
        <v>148</v>
      </c>
      <c r="C8993">
        <f>-69.9759198 / 41.84500827</f>
        <v>-1.6722644514368021</v>
      </c>
      <c r="D8993" t="s">
        <v>149</v>
      </c>
      <c r="E8993" t="s">
        <v>70</v>
      </c>
      <c r="F8993" s="1">
        <v>37873</v>
      </c>
      <c r="G8993">
        <v>2</v>
      </c>
      <c r="O8993">
        <v>6.8</v>
      </c>
      <c r="P8993" t="s">
        <v>71</v>
      </c>
      <c r="Q8993">
        <v>21.6</v>
      </c>
      <c r="R8993" t="s">
        <v>71</v>
      </c>
    </row>
    <row r="8994" spans="1:46" x14ac:dyDescent="0.2">
      <c r="A8994" t="s">
        <v>147</v>
      </c>
      <c r="B8994" t="s">
        <v>148</v>
      </c>
      <c r="C8994">
        <f>-69.9759198 / 41.84500827</f>
        <v>-1.6722644514368021</v>
      </c>
      <c r="D8994" t="s">
        <v>149</v>
      </c>
      <c r="E8994" t="s">
        <v>70</v>
      </c>
      <c r="F8994" s="1">
        <v>37873</v>
      </c>
      <c r="G8994">
        <v>3</v>
      </c>
      <c r="K8994">
        <v>6.1</v>
      </c>
      <c r="L8994" t="s">
        <v>71</v>
      </c>
      <c r="O8994">
        <v>6.67</v>
      </c>
      <c r="P8994" t="s">
        <v>71</v>
      </c>
      <c r="Q8994">
        <v>21.4</v>
      </c>
      <c r="R8994" t="s">
        <v>71</v>
      </c>
      <c r="S8994">
        <v>0.3</v>
      </c>
      <c r="T8994" t="s">
        <v>71</v>
      </c>
      <c r="W8994">
        <v>31.7</v>
      </c>
      <c r="X8994" t="s">
        <v>71</v>
      </c>
      <c r="AE8994">
        <v>0.15</v>
      </c>
      <c r="AF8994" t="s">
        <v>71</v>
      </c>
      <c r="AG8994">
        <v>5.61</v>
      </c>
      <c r="AH8994" t="s">
        <v>71</v>
      </c>
      <c r="AS8994">
        <v>0.75</v>
      </c>
      <c r="AT8994" t="s">
        <v>71</v>
      </c>
    </row>
    <row r="8995" spans="1:46" x14ac:dyDescent="0.2">
      <c r="A8995" t="s">
        <v>147</v>
      </c>
      <c r="B8995" t="s">
        <v>148</v>
      </c>
      <c r="C8995">
        <f>-69.9759198 / 41.84500827</f>
        <v>-1.6722644514368021</v>
      </c>
      <c r="D8995" t="s">
        <v>149</v>
      </c>
      <c r="E8995" t="s">
        <v>70</v>
      </c>
      <c r="F8995" s="1">
        <v>38232</v>
      </c>
      <c r="G8995">
        <v>0.5</v>
      </c>
      <c r="I8995">
        <v>3.7</v>
      </c>
      <c r="J8995" t="s">
        <v>71</v>
      </c>
      <c r="K8995">
        <v>16.239999999999998</v>
      </c>
      <c r="L8995" t="s">
        <v>71</v>
      </c>
      <c r="M8995">
        <v>3</v>
      </c>
      <c r="N8995" t="s">
        <v>71</v>
      </c>
      <c r="O8995">
        <v>7.36</v>
      </c>
      <c r="P8995" t="s">
        <v>71</v>
      </c>
      <c r="Q8995">
        <v>25.4</v>
      </c>
      <c r="R8995" t="s">
        <v>71</v>
      </c>
      <c r="S8995">
        <v>0.68</v>
      </c>
      <c r="T8995" t="s">
        <v>71</v>
      </c>
      <c r="U8995">
        <v>21.06</v>
      </c>
      <c r="V8995" t="s">
        <v>71</v>
      </c>
      <c r="W8995">
        <v>26.11</v>
      </c>
      <c r="X8995" t="s">
        <v>71</v>
      </c>
      <c r="Y8995">
        <v>48.09</v>
      </c>
      <c r="AA8995">
        <v>57.95</v>
      </c>
      <c r="AC8995">
        <v>44.17</v>
      </c>
      <c r="AE8995">
        <v>1.82</v>
      </c>
      <c r="AF8995" t="s">
        <v>71</v>
      </c>
      <c r="AG8995">
        <v>5.4</v>
      </c>
      <c r="AH8995" t="s">
        <v>71</v>
      </c>
      <c r="AS8995">
        <v>0.03</v>
      </c>
      <c r="AT8995" t="s">
        <v>71</v>
      </c>
    </row>
    <row r="8996" spans="1:46" x14ac:dyDescent="0.2">
      <c r="A8996" t="s">
        <v>147</v>
      </c>
      <c r="B8996" t="s">
        <v>148</v>
      </c>
      <c r="C8996">
        <f>-69.9759198 / 41.84500827</f>
        <v>-1.6722644514368021</v>
      </c>
      <c r="D8996" t="s">
        <v>149</v>
      </c>
      <c r="E8996" t="s">
        <v>70</v>
      </c>
      <c r="F8996" s="1">
        <v>38232</v>
      </c>
      <c r="G8996">
        <v>1</v>
      </c>
      <c r="O8996">
        <v>7.32</v>
      </c>
      <c r="P8996" t="s">
        <v>71</v>
      </c>
      <c r="Q8996">
        <v>25.1</v>
      </c>
      <c r="R8996" t="s">
        <v>71</v>
      </c>
    </row>
    <row r="8997" spans="1:46" x14ac:dyDescent="0.2">
      <c r="A8997" t="s">
        <v>147</v>
      </c>
      <c r="B8997" t="s">
        <v>148</v>
      </c>
      <c r="C8997">
        <f>-69.9759198 / 41.84500827</f>
        <v>-1.6722644514368021</v>
      </c>
      <c r="D8997" t="s">
        <v>149</v>
      </c>
      <c r="E8997" t="s">
        <v>70</v>
      </c>
      <c r="F8997" s="1">
        <v>38232</v>
      </c>
      <c r="G8997">
        <v>2</v>
      </c>
      <c r="O8997">
        <v>7.16</v>
      </c>
      <c r="P8997" t="s">
        <v>71</v>
      </c>
      <c r="Q8997">
        <v>24.9</v>
      </c>
      <c r="R8997" t="s">
        <v>71</v>
      </c>
    </row>
    <row r="8998" spans="1:46" x14ac:dyDescent="0.2">
      <c r="A8998" t="s">
        <v>147</v>
      </c>
      <c r="B8998" t="s">
        <v>148</v>
      </c>
      <c r="C8998">
        <f>-69.9759198 / 41.84500827</f>
        <v>-1.6722644514368021</v>
      </c>
      <c r="D8998" t="s">
        <v>149</v>
      </c>
      <c r="E8998" t="s">
        <v>70</v>
      </c>
      <c r="F8998" s="1">
        <v>38232</v>
      </c>
      <c r="G8998">
        <v>2.7</v>
      </c>
      <c r="K8998">
        <v>19.190000000000001</v>
      </c>
      <c r="L8998" t="s">
        <v>71</v>
      </c>
      <c r="O8998">
        <v>6.8</v>
      </c>
      <c r="P8998" t="s">
        <v>71</v>
      </c>
      <c r="Q8998">
        <v>24.7</v>
      </c>
      <c r="R8998" t="s">
        <v>71</v>
      </c>
      <c r="S8998">
        <v>0.57999999999999996</v>
      </c>
      <c r="T8998" t="s">
        <v>71</v>
      </c>
      <c r="U8998">
        <v>17.96</v>
      </c>
      <c r="V8998" t="s">
        <v>71</v>
      </c>
      <c r="W8998">
        <v>27.32</v>
      </c>
      <c r="X8998" t="s">
        <v>71</v>
      </c>
      <c r="Y8998">
        <v>45.8</v>
      </c>
      <c r="AA8998">
        <v>59.58</v>
      </c>
      <c r="AE8998">
        <v>1.82</v>
      </c>
      <c r="AF8998" t="s">
        <v>71</v>
      </c>
      <c r="AG8998">
        <v>5.3</v>
      </c>
      <c r="AH8998" t="s">
        <v>71</v>
      </c>
      <c r="AS8998">
        <v>0.03</v>
      </c>
      <c r="AT8998" t="s">
        <v>71</v>
      </c>
    </row>
    <row r="8999" spans="1:46" x14ac:dyDescent="0.2">
      <c r="A8999" t="s">
        <v>147</v>
      </c>
      <c r="B8999" t="s">
        <v>148</v>
      </c>
      <c r="C8999">
        <f>-69.9759198 / 41.84500827</f>
        <v>-1.6722644514368021</v>
      </c>
      <c r="D8999" t="s">
        <v>149</v>
      </c>
      <c r="E8999" t="s">
        <v>70</v>
      </c>
      <c r="F8999" s="1">
        <v>38621</v>
      </c>
      <c r="G8999">
        <v>0.5</v>
      </c>
      <c r="I8999">
        <v>3.2</v>
      </c>
      <c r="J8999" t="s">
        <v>71</v>
      </c>
      <c r="K8999">
        <v>4.47</v>
      </c>
      <c r="L8999" t="s">
        <v>71</v>
      </c>
      <c r="M8999">
        <v>2.35</v>
      </c>
      <c r="N8999" t="s">
        <v>71</v>
      </c>
      <c r="O8999">
        <v>6.82</v>
      </c>
      <c r="P8999" t="s">
        <v>71</v>
      </c>
      <c r="Q8999">
        <v>21.3</v>
      </c>
      <c r="R8999" t="s">
        <v>71</v>
      </c>
      <c r="S8999">
        <v>0.6</v>
      </c>
      <c r="T8999" t="s">
        <v>71</v>
      </c>
      <c r="U8999">
        <v>18.579999999999998</v>
      </c>
      <c r="V8999" t="s">
        <v>71</v>
      </c>
      <c r="W8999">
        <v>26.22</v>
      </c>
      <c r="X8999" t="s">
        <v>71</v>
      </c>
      <c r="Y8999">
        <v>46.29</v>
      </c>
      <c r="AA8999">
        <v>45.29</v>
      </c>
      <c r="AC8999">
        <v>47.69</v>
      </c>
      <c r="AE8999">
        <v>4.84</v>
      </c>
      <c r="AF8999" t="s">
        <v>71</v>
      </c>
      <c r="AG8999">
        <v>5.98</v>
      </c>
      <c r="AH8999" t="s">
        <v>71</v>
      </c>
      <c r="AS8999">
        <v>4.5599999999999996</v>
      </c>
      <c r="AT8999" t="s">
        <v>71</v>
      </c>
    </row>
    <row r="9000" spans="1:46" x14ac:dyDescent="0.2">
      <c r="A9000" t="s">
        <v>147</v>
      </c>
      <c r="B9000" t="s">
        <v>148</v>
      </c>
      <c r="C9000">
        <f>-69.9759198 / 41.84500827</f>
        <v>-1.6722644514368021</v>
      </c>
      <c r="D9000" t="s">
        <v>149</v>
      </c>
      <c r="E9000" t="s">
        <v>70</v>
      </c>
      <c r="F9000" s="1">
        <v>38621</v>
      </c>
      <c r="G9000">
        <v>1</v>
      </c>
      <c r="O9000">
        <v>6.78</v>
      </c>
      <c r="P9000" t="s">
        <v>71</v>
      </c>
      <c r="Q9000">
        <v>21.3</v>
      </c>
      <c r="R9000" t="s">
        <v>71</v>
      </c>
    </row>
    <row r="9001" spans="1:46" x14ac:dyDescent="0.2">
      <c r="A9001" t="s">
        <v>147</v>
      </c>
      <c r="B9001" t="s">
        <v>148</v>
      </c>
      <c r="C9001">
        <f>-69.9759198 / 41.84500827</f>
        <v>-1.6722644514368021</v>
      </c>
      <c r="D9001" t="s">
        <v>149</v>
      </c>
      <c r="E9001" t="s">
        <v>70</v>
      </c>
      <c r="F9001" s="1">
        <v>38621</v>
      </c>
      <c r="G9001">
        <v>2</v>
      </c>
      <c r="O9001">
        <v>6.73</v>
      </c>
      <c r="P9001" t="s">
        <v>71</v>
      </c>
      <c r="Q9001">
        <v>21.3</v>
      </c>
      <c r="R9001" t="s">
        <v>71</v>
      </c>
    </row>
    <row r="9002" spans="1:46" x14ac:dyDescent="0.2">
      <c r="A9002" t="s">
        <v>147</v>
      </c>
      <c r="B9002" t="s">
        <v>148</v>
      </c>
      <c r="C9002">
        <f>-69.9759198 / 41.84500827</f>
        <v>-1.6722644514368021</v>
      </c>
      <c r="D9002" t="s">
        <v>149</v>
      </c>
      <c r="E9002" t="s">
        <v>70</v>
      </c>
      <c r="F9002" s="1">
        <v>38621</v>
      </c>
      <c r="G9002">
        <v>2.2000000000000002</v>
      </c>
      <c r="K9002">
        <v>4.5199999999999996</v>
      </c>
      <c r="L9002" t="s">
        <v>71</v>
      </c>
      <c r="O9002">
        <v>6.39</v>
      </c>
      <c r="P9002" t="s">
        <v>71</v>
      </c>
      <c r="Q9002">
        <v>21.1</v>
      </c>
      <c r="R9002" t="s">
        <v>71</v>
      </c>
      <c r="S9002">
        <v>0.9</v>
      </c>
      <c r="T9002" t="s">
        <v>71</v>
      </c>
      <c r="W9002">
        <v>28.31</v>
      </c>
      <c r="X9002" t="s">
        <v>71</v>
      </c>
      <c r="AE9002">
        <v>5.04</v>
      </c>
      <c r="AF9002" t="s">
        <v>71</v>
      </c>
      <c r="AG9002">
        <v>5.94</v>
      </c>
      <c r="AH9002" t="s">
        <v>71</v>
      </c>
      <c r="AS9002">
        <v>4.62</v>
      </c>
      <c r="AT9002" t="s">
        <v>71</v>
      </c>
    </row>
    <row r="9003" spans="1:46" x14ac:dyDescent="0.2">
      <c r="A9003" t="s">
        <v>147</v>
      </c>
      <c r="B9003" t="s">
        <v>148</v>
      </c>
      <c r="C9003">
        <f>-69.9759198 / 41.84500827</f>
        <v>-1.6722644514368021</v>
      </c>
      <c r="D9003" t="s">
        <v>149</v>
      </c>
      <c r="E9003" t="s">
        <v>70</v>
      </c>
      <c r="F9003" s="1">
        <v>38965</v>
      </c>
      <c r="G9003">
        <v>0.5</v>
      </c>
      <c r="I9003">
        <v>4.4000000000000004</v>
      </c>
      <c r="J9003" t="s">
        <v>71</v>
      </c>
      <c r="K9003">
        <v>5.62</v>
      </c>
      <c r="L9003" t="s">
        <v>71</v>
      </c>
      <c r="M9003">
        <v>2.85</v>
      </c>
      <c r="N9003" t="s">
        <v>71</v>
      </c>
      <c r="O9003">
        <v>7.45</v>
      </c>
      <c r="P9003" t="s">
        <v>71</v>
      </c>
      <c r="Q9003">
        <v>21.3</v>
      </c>
      <c r="R9003" t="s">
        <v>71</v>
      </c>
      <c r="S9003">
        <v>0.59</v>
      </c>
      <c r="T9003" t="s">
        <v>71</v>
      </c>
      <c r="U9003">
        <v>18.260000000000002</v>
      </c>
      <c r="V9003" t="s">
        <v>71</v>
      </c>
      <c r="W9003">
        <v>43.33</v>
      </c>
      <c r="X9003" t="s">
        <v>71</v>
      </c>
      <c r="Y9003">
        <v>46.04</v>
      </c>
      <c r="AA9003">
        <v>47.54</v>
      </c>
      <c r="AC9003">
        <v>44.91</v>
      </c>
      <c r="AE9003">
        <v>4.84</v>
      </c>
      <c r="AF9003" t="s">
        <v>71</v>
      </c>
      <c r="AG9003">
        <v>5.98</v>
      </c>
      <c r="AH9003" t="s">
        <v>71</v>
      </c>
      <c r="AS9003">
        <v>10.25</v>
      </c>
      <c r="AT9003" t="s">
        <v>71</v>
      </c>
    </row>
    <row r="9004" spans="1:46" x14ac:dyDescent="0.2">
      <c r="A9004" t="s">
        <v>147</v>
      </c>
      <c r="B9004" t="s">
        <v>148</v>
      </c>
      <c r="C9004">
        <f>-69.9759198 / 41.84500827</f>
        <v>-1.6722644514368021</v>
      </c>
      <c r="D9004" t="s">
        <v>149</v>
      </c>
      <c r="E9004" t="s">
        <v>70</v>
      </c>
      <c r="F9004" s="1">
        <v>38965</v>
      </c>
      <c r="G9004">
        <v>1</v>
      </c>
      <c r="O9004">
        <v>7.57</v>
      </c>
      <c r="P9004" t="s">
        <v>71</v>
      </c>
      <c r="Q9004">
        <v>20.9</v>
      </c>
      <c r="R9004" t="s">
        <v>71</v>
      </c>
    </row>
    <row r="9005" spans="1:46" x14ac:dyDescent="0.2">
      <c r="A9005" t="s">
        <v>147</v>
      </c>
      <c r="B9005" t="s">
        <v>148</v>
      </c>
      <c r="C9005">
        <f>-69.9759198 / 41.84500827</f>
        <v>-1.6722644514368021</v>
      </c>
      <c r="D9005" t="s">
        <v>149</v>
      </c>
      <c r="E9005" t="s">
        <v>70</v>
      </c>
      <c r="F9005" s="1">
        <v>38965</v>
      </c>
      <c r="G9005">
        <v>2</v>
      </c>
      <c r="O9005">
        <v>7.11</v>
      </c>
      <c r="P9005" t="s">
        <v>71</v>
      </c>
      <c r="Q9005">
        <v>20.6</v>
      </c>
      <c r="R9005" t="s">
        <v>71</v>
      </c>
    </row>
    <row r="9006" spans="1:46" x14ac:dyDescent="0.2">
      <c r="A9006" t="s">
        <v>147</v>
      </c>
      <c r="B9006" t="s">
        <v>148</v>
      </c>
      <c r="C9006">
        <f>-69.9759198 / 41.84500827</f>
        <v>-1.6722644514368021</v>
      </c>
      <c r="D9006" t="s">
        <v>149</v>
      </c>
      <c r="E9006" t="s">
        <v>70</v>
      </c>
      <c r="F9006" s="1">
        <v>38965</v>
      </c>
      <c r="G9006">
        <v>3</v>
      </c>
      <c r="K9006">
        <v>6.84</v>
      </c>
      <c r="L9006" t="s">
        <v>71</v>
      </c>
      <c r="O9006">
        <v>6.08</v>
      </c>
      <c r="P9006" t="s">
        <v>71</v>
      </c>
      <c r="Q9006">
        <v>20.5</v>
      </c>
      <c r="R9006" t="s">
        <v>71</v>
      </c>
      <c r="S9006">
        <v>0.52</v>
      </c>
      <c r="T9006" t="s">
        <v>71</v>
      </c>
      <c r="W9006">
        <v>35.119999999999997</v>
      </c>
      <c r="X9006" t="s">
        <v>71</v>
      </c>
      <c r="AE9006">
        <v>4.84</v>
      </c>
      <c r="AF9006" t="s">
        <v>71</v>
      </c>
      <c r="AG9006">
        <v>5.85</v>
      </c>
      <c r="AH9006" t="s">
        <v>71</v>
      </c>
      <c r="AS9006">
        <v>4.29</v>
      </c>
      <c r="AT9006" t="s">
        <v>71</v>
      </c>
    </row>
    <row r="9007" spans="1:46" x14ac:dyDescent="0.2">
      <c r="A9007" t="s">
        <v>147</v>
      </c>
      <c r="B9007" t="s">
        <v>148</v>
      </c>
      <c r="C9007">
        <f>-69.9759198 / 41.84500827</f>
        <v>-1.6722644514368021</v>
      </c>
      <c r="D9007" t="s">
        <v>149</v>
      </c>
      <c r="E9007" t="s">
        <v>70</v>
      </c>
      <c r="F9007" s="1">
        <v>38965</v>
      </c>
      <c r="G9007">
        <v>3.4</v>
      </c>
      <c r="O9007">
        <v>5.88</v>
      </c>
      <c r="P9007" t="s">
        <v>71</v>
      </c>
      <c r="Q9007">
        <v>20.399999999999999</v>
      </c>
      <c r="R9007" t="s">
        <v>71</v>
      </c>
    </row>
    <row r="9008" spans="1:46" x14ac:dyDescent="0.2">
      <c r="A9008" t="s">
        <v>147</v>
      </c>
      <c r="B9008" t="s">
        <v>148</v>
      </c>
      <c r="C9008">
        <f>-69.9759198 / 41.84500827</f>
        <v>-1.6722644514368021</v>
      </c>
      <c r="D9008" t="s">
        <v>149</v>
      </c>
      <c r="E9008" t="s">
        <v>70</v>
      </c>
      <c r="F9008" s="1">
        <v>39321</v>
      </c>
      <c r="G9008">
        <v>0.5</v>
      </c>
      <c r="I9008">
        <v>4.0999999999999996</v>
      </c>
      <c r="J9008" t="s">
        <v>71</v>
      </c>
      <c r="K9008">
        <v>2.63</v>
      </c>
      <c r="L9008" t="s">
        <v>71</v>
      </c>
      <c r="M9008">
        <v>3.4</v>
      </c>
      <c r="N9008" t="s">
        <v>71</v>
      </c>
      <c r="O9008">
        <v>7.31</v>
      </c>
      <c r="P9008" t="s">
        <v>71</v>
      </c>
      <c r="Q9008">
        <v>25.6</v>
      </c>
      <c r="R9008" t="s">
        <v>71</v>
      </c>
      <c r="S9008">
        <v>0.49</v>
      </c>
      <c r="T9008" t="s">
        <v>71</v>
      </c>
      <c r="U9008">
        <v>15.08</v>
      </c>
      <c r="V9008" t="s">
        <v>71</v>
      </c>
      <c r="W9008">
        <v>34.81</v>
      </c>
      <c r="X9008" t="s">
        <v>71</v>
      </c>
      <c r="Y9008">
        <v>43.28</v>
      </c>
      <c r="AA9008">
        <v>40.07</v>
      </c>
      <c r="AC9008">
        <v>42.37</v>
      </c>
      <c r="AE9008">
        <v>1.2</v>
      </c>
      <c r="AF9008" t="s">
        <v>71</v>
      </c>
      <c r="AG9008">
        <v>5.65</v>
      </c>
      <c r="AH9008" t="s">
        <v>71</v>
      </c>
      <c r="AS9008">
        <v>1.25</v>
      </c>
      <c r="AT9008" t="s">
        <v>71</v>
      </c>
    </row>
    <row r="9009" spans="1:46" x14ac:dyDescent="0.2">
      <c r="A9009" t="s">
        <v>147</v>
      </c>
      <c r="B9009" t="s">
        <v>148</v>
      </c>
      <c r="C9009">
        <f>-69.9759198 / 41.84500827</f>
        <v>-1.6722644514368021</v>
      </c>
      <c r="D9009" t="s">
        <v>149</v>
      </c>
      <c r="E9009" t="s">
        <v>70</v>
      </c>
      <c r="F9009" s="1">
        <v>39321</v>
      </c>
      <c r="G9009">
        <v>1</v>
      </c>
      <c r="O9009">
        <v>7.99</v>
      </c>
      <c r="P9009" t="s">
        <v>71</v>
      </c>
      <c r="Q9009">
        <v>25.3</v>
      </c>
      <c r="R9009" t="s">
        <v>71</v>
      </c>
    </row>
    <row r="9010" spans="1:46" x14ac:dyDescent="0.2">
      <c r="A9010" t="s">
        <v>147</v>
      </c>
      <c r="B9010" t="s">
        <v>148</v>
      </c>
      <c r="C9010">
        <f>-69.9759198 / 41.84500827</f>
        <v>-1.6722644514368021</v>
      </c>
      <c r="D9010" t="s">
        <v>149</v>
      </c>
      <c r="E9010" t="s">
        <v>70</v>
      </c>
      <c r="F9010" s="1">
        <v>39321</v>
      </c>
      <c r="G9010">
        <v>2</v>
      </c>
      <c r="O9010">
        <v>7.75</v>
      </c>
      <c r="P9010" t="s">
        <v>71</v>
      </c>
      <c r="Q9010">
        <v>24</v>
      </c>
      <c r="R9010" t="s">
        <v>71</v>
      </c>
    </row>
    <row r="9011" spans="1:46" x14ac:dyDescent="0.2">
      <c r="A9011" t="s">
        <v>147</v>
      </c>
      <c r="B9011" t="s">
        <v>148</v>
      </c>
      <c r="C9011">
        <f>-69.9759198 / 41.84500827</f>
        <v>-1.6722644514368021</v>
      </c>
      <c r="D9011" t="s">
        <v>149</v>
      </c>
      <c r="E9011" t="s">
        <v>70</v>
      </c>
      <c r="F9011" s="1">
        <v>39321</v>
      </c>
      <c r="G9011">
        <v>3</v>
      </c>
      <c r="K9011">
        <v>4.22</v>
      </c>
      <c r="L9011" t="s">
        <v>71</v>
      </c>
      <c r="O9011">
        <v>6.32</v>
      </c>
      <c r="P9011" t="s">
        <v>71</v>
      </c>
      <c r="Q9011">
        <v>23.1</v>
      </c>
      <c r="R9011" t="s">
        <v>71</v>
      </c>
      <c r="S9011">
        <v>0.67</v>
      </c>
      <c r="T9011" t="s">
        <v>71</v>
      </c>
      <c r="U9011">
        <v>20.89</v>
      </c>
      <c r="V9011" t="s">
        <v>71</v>
      </c>
      <c r="W9011">
        <v>35.72</v>
      </c>
      <c r="X9011" t="s">
        <v>71</v>
      </c>
      <c r="Y9011">
        <v>47.98</v>
      </c>
      <c r="AA9011">
        <v>44.73</v>
      </c>
      <c r="AE9011">
        <v>1.1000000000000001</v>
      </c>
      <c r="AF9011" t="s">
        <v>71</v>
      </c>
      <c r="AG9011">
        <v>5.33</v>
      </c>
      <c r="AH9011" t="s">
        <v>71</v>
      </c>
      <c r="AS9011">
        <v>3.54</v>
      </c>
      <c r="AT9011" t="s">
        <v>71</v>
      </c>
    </row>
    <row r="9012" spans="1:46" x14ac:dyDescent="0.2">
      <c r="A9012" t="s">
        <v>147</v>
      </c>
      <c r="B9012" t="s">
        <v>148</v>
      </c>
      <c r="C9012">
        <f>-69.9759198 / 41.84500827</f>
        <v>-1.6722644514368021</v>
      </c>
      <c r="D9012" t="s">
        <v>149</v>
      </c>
      <c r="E9012" t="s">
        <v>70</v>
      </c>
      <c r="F9012" s="1">
        <v>39686</v>
      </c>
      <c r="G9012">
        <v>0.5</v>
      </c>
      <c r="I9012">
        <v>4</v>
      </c>
      <c r="J9012" t="s">
        <v>71</v>
      </c>
      <c r="K9012">
        <v>13.31</v>
      </c>
      <c r="L9012" t="s">
        <v>71</v>
      </c>
      <c r="M9012">
        <v>3.35</v>
      </c>
      <c r="N9012" t="s">
        <v>71</v>
      </c>
      <c r="O9012">
        <v>7.8</v>
      </c>
      <c r="P9012" t="s">
        <v>71</v>
      </c>
      <c r="Q9012">
        <v>24.7</v>
      </c>
      <c r="R9012" t="s">
        <v>71</v>
      </c>
      <c r="S9012">
        <v>0.56999999999999995</v>
      </c>
      <c r="T9012" t="s">
        <v>71</v>
      </c>
      <c r="U9012">
        <v>17.66</v>
      </c>
      <c r="V9012" t="s">
        <v>71</v>
      </c>
      <c r="W9012">
        <v>24.5</v>
      </c>
      <c r="X9012" t="s">
        <v>71</v>
      </c>
      <c r="Y9012">
        <v>45.55</v>
      </c>
      <c r="AA9012">
        <v>55.99</v>
      </c>
      <c r="AC9012">
        <v>42.58</v>
      </c>
      <c r="AE9012">
        <v>1.9</v>
      </c>
      <c r="AF9012" t="s">
        <v>71</v>
      </c>
      <c r="AG9012">
        <v>6.06</v>
      </c>
      <c r="AH9012" t="s">
        <v>71</v>
      </c>
      <c r="AS9012">
        <v>2.83</v>
      </c>
      <c r="AT9012" t="s">
        <v>71</v>
      </c>
    </row>
    <row r="9013" spans="1:46" x14ac:dyDescent="0.2">
      <c r="A9013" t="s">
        <v>147</v>
      </c>
      <c r="B9013" t="s">
        <v>148</v>
      </c>
      <c r="C9013">
        <f>-69.9759198 / 41.84500827</f>
        <v>-1.6722644514368021</v>
      </c>
      <c r="D9013" t="s">
        <v>149</v>
      </c>
      <c r="E9013" t="s">
        <v>70</v>
      </c>
      <c r="F9013" s="1">
        <v>39686</v>
      </c>
      <c r="G9013">
        <v>1</v>
      </c>
      <c r="O9013">
        <v>7.86</v>
      </c>
      <c r="P9013" t="s">
        <v>71</v>
      </c>
      <c r="Q9013">
        <v>24.7</v>
      </c>
      <c r="R9013" t="s">
        <v>71</v>
      </c>
    </row>
    <row r="9014" spans="1:46" x14ac:dyDescent="0.2">
      <c r="A9014" t="s">
        <v>147</v>
      </c>
      <c r="B9014" t="s">
        <v>148</v>
      </c>
      <c r="C9014">
        <f>-69.9759198 / 41.84500827</f>
        <v>-1.6722644514368021</v>
      </c>
      <c r="D9014" t="s">
        <v>149</v>
      </c>
      <c r="E9014" t="s">
        <v>70</v>
      </c>
      <c r="F9014" s="1">
        <v>39686</v>
      </c>
      <c r="G9014">
        <v>2</v>
      </c>
      <c r="O9014">
        <v>7.6</v>
      </c>
      <c r="P9014" t="s">
        <v>71</v>
      </c>
      <c r="Q9014">
        <v>24.4</v>
      </c>
      <c r="R9014" t="s">
        <v>71</v>
      </c>
    </row>
    <row r="9015" spans="1:46" x14ac:dyDescent="0.2">
      <c r="A9015" t="s">
        <v>147</v>
      </c>
      <c r="B9015" t="s">
        <v>148</v>
      </c>
      <c r="C9015">
        <f>-69.9759198 / 41.84500827</f>
        <v>-1.6722644514368021</v>
      </c>
      <c r="D9015" t="s">
        <v>149</v>
      </c>
      <c r="E9015" t="s">
        <v>70</v>
      </c>
      <c r="F9015" s="1">
        <v>39686</v>
      </c>
      <c r="G9015">
        <v>3</v>
      </c>
      <c r="K9015">
        <v>7.49</v>
      </c>
      <c r="L9015" t="s">
        <v>71</v>
      </c>
      <c r="O9015">
        <v>7.5</v>
      </c>
      <c r="P9015" t="s">
        <v>71</v>
      </c>
      <c r="Q9015">
        <v>24.3</v>
      </c>
      <c r="R9015" t="s">
        <v>71</v>
      </c>
      <c r="S9015">
        <v>0.5</v>
      </c>
      <c r="T9015" t="s">
        <v>71</v>
      </c>
      <c r="U9015">
        <v>15.49</v>
      </c>
      <c r="V9015" t="s">
        <v>71</v>
      </c>
      <c r="W9015">
        <v>35.6</v>
      </c>
      <c r="X9015" t="s">
        <v>71</v>
      </c>
      <c r="Y9015">
        <v>43.66</v>
      </c>
      <c r="AA9015">
        <v>50.35</v>
      </c>
      <c r="AE9015">
        <v>1.8</v>
      </c>
      <c r="AF9015" t="s">
        <v>71</v>
      </c>
      <c r="AG9015">
        <v>6</v>
      </c>
      <c r="AH9015" t="s">
        <v>71</v>
      </c>
      <c r="AS9015">
        <v>3.58</v>
      </c>
      <c r="AT9015" t="s">
        <v>71</v>
      </c>
    </row>
    <row r="9016" spans="1:46" x14ac:dyDescent="0.2">
      <c r="A9016" t="s">
        <v>147</v>
      </c>
      <c r="B9016" t="s">
        <v>148</v>
      </c>
      <c r="C9016">
        <f>-69.9759198 / 41.84500827</f>
        <v>-1.6722644514368021</v>
      </c>
      <c r="D9016" t="s">
        <v>149</v>
      </c>
      <c r="E9016" t="s">
        <v>70</v>
      </c>
      <c r="F9016" s="1">
        <v>40050</v>
      </c>
      <c r="G9016">
        <v>0.5</v>
      </c>
      <c r="I9016">
        <v>3.95</v>
      </c>
      <c r="J9016" t="s">
        <v>71</v>
      </c>
      <c r="K9016">
        <v>10.24</v>
      </c>
      <c r="L9016" t="s">
        <v>71</v>
      </c>
      <c r="M9016">
        <v>2.15</v>
      </c>
      <c r="N9016" t="s">
        <v>71</v>
      </c>
      <c r="O9016">
        <v>7.26</v>
      </c>
      <c r="P9016" t="s">
        <v>71</v>
      </c>
      <c r="Q9016">
        <v>28.1</v>
      </c>
      <c r="R9016" t="s">
        <v>71</v>
      </c>
      <c r="S9016">
        <v>1.28</v>
      </c>
      <c r="T9016" t="s">
        <v>71</v>
      </c>
      <c r="U9016">
        <v>39.6</v>
      </c>
      <c r="V9016" t="s">
        <v>71</v>
      </c>
      <c r="W9016">
        <v>35.130000000000003</v>
      </c>
      <c r="X9016" t="s">
        <v>71</v>
      </c>
      <c r="Y9016">
        <v>57.2</v>
      </c>
      <c r="AA9016">
        <v>53.42</v>
      </c>
      <c r="AC9016">
        <v>48.97</v>
      </c>
      <c r="AE9016">
        <v>1.8</v>
      </c>
      <c r="AF9016" t="s">
        <v>71</v>
      </c>
      <c r="AG9016">
        <v>5.9</v>
      </c>
      <c r="AH9016" t="s">
        <v>71</v>
      </c>
      <c r="AS9016">
        <v>2.46</v>
      </c>
      <c r="AT9016" t="s">
        <v>71</v>
      </c>
    </row>
    <row r="9017" spans="1:46" x14ac:dyDescent="0.2">
      <c r="A9017" t="s">
        <v>147</v>
      </c>
      <c r="B9017" t="s">
        <v>148</v>
      </c>
      <c r="C9017">
        <f>-69.9759198 / 41.84500827</f>
        <v>-1.6722644514368021</v>
      </c>
      <c r="D9017" t="s">
        <v>149</v>
      </c>
      <c r="E9017" t="s">
        <v>70</v>
      </c>
      <c r="F9017" s="1">
        <v>40050</v>
      </c>
      <c r="G9017">
        <v>1</v>
      </c>
      <c r="O9017">
        <v>7.3</v>
      </c>
      <c r="P9017" t="s">
        <v>71</v>
      </c>
      <c r="Q9017">
        <v>28</v>
      </c>
      <c r="R9017" t="s">
        <v>71</v>
      </c>
    </row>
    <row r="9018" spans="1:46" x14ac:dyDescent="0.2">
      <c r="A9018" t="s">
        <v>147</v>
      </c>
      <c r="B9018" t="s">
        <v>148</v>
      </c>
      <c r="C9018">
        <f>-69.9759198 / 41.84500827</f>
        <v>-1.6722644514368021</v>
      </c>
      <c r="D9018" t="s">
        <v>149</v>
      </c>
      <c r="E9018" t="s">
        <v>70</v>
      </c>
      <c r="F9018" s="1">
        <v>40050</v>
      </c>
      <c r="G9018">
        <v>2</v>
      </c>
      <c r="K9018">
        <v>28.12</v>
      </c>
      <c r="L9018" t="s">
        <v>71</v>
      </c>
      <c r="O9018">
        <v>7.1</v>
      </c>
      <c r="P9018" t="s">
        <v>71</v>
      </c>
      <c r="Q9018">
        <v>27.8</v>
      </c>
      <c r="R9018" t="s">
        <v>71</v>
      </c>
      <c r="S9018">
        <v>1.1000000000000001</v>
      </c>
      <c r="T9018" t="s">
        <v>71</v>
      </c>
      <c r="W9018">
        <v>32.799999999999997</v>
      </c>
      <c r="X9018" t="s">
        <v>71</v>
      </c>
      <c r="AE9018">
        <v>2</v>
      </c>
      <c r="AF9018" t="s">
        <v>71</v>
      </c>
      <c r="AG9018">
        <v>6.08</v>
      </c>
      <c r="AH9018" t="s">
        <v>71</v>
      </c>
    </row>
    <row r="9019" spans="1:46" x14ac:dyDescent="0.2">
      <c r="A9019" t="s">
        <v>147</v>
      </c>
      <c r="B9019" t="s">
        <v>148</v>
      </c>
      <c r="C9019">
        <f>-69.9759198 / 41.84500827</f>
        <v>-1.6722644514368021</v>
      </c>
      <c r="D9019" t="s">
        <v>149</v>
      </c>
      <c r="E9019" t="s">
        <v>70</v>
      </c>
      <c r="F9019" s="1">
        <v>40050</v>
      </c>
      <c r="G9019">
        <v>2.9</v>
      </c>
      <c r="O9019">
        <v>6.23</v>
      </c>
      <c r="P9019" t="s">
        <v>71</v>
      </c>
      <c r="Q9019">
        <v>27.2</v>
      </c>
      <c r="R9019" t="s">
        <v>71</v>
      </c>
    </row>
    <row r="9020" spans="1:46" x14ac:dyDescent="0.2">
      <c r="A9020" t="s">
        <v>147</v>
      </c>
      <c r="B9020" t="s">
        <v>148</v>
      </c>
      <c r="C9020">
        <f>-69.9759198 / 41.84500827</f>
        <v>-1.6722644514368021</v>
      </c>
      <c r="D9020" t="s">
        <v>149</v>
      </c>
      <c r="E9020" t="s">
        <v>70</v>
      </c>
      <c r="F9020" s="1">
        <v>40416</v>
      </c>
      <c r="G9020">
        <v>0.5</v>
      </c>
      <c r="I9020">
        <v>4.2</v>
      </c>
      <c r="J9020" t="s">
        <v>71</v>
      </c>
      <c r="K9020">
        <v>11.25</v>
      </c>
      <c r="L9020" t="s">
        <v>71</v>
      </c>
      <c r="M9020">
        <v>2.25</v>
      </c>
      <c r="N9020" t="s">
        <v>71</v>
      </c>
      <c r="O9020">
        <v>7.4</v>
      </c>
      <c r="P9020" t="s">
        <v>71</v>
      </c>
      <c r="Q9020">
        <v>20.8</v>
      </c>
      <c r="R9020" t="s">
        <v>71</v>
      </c>
      <c r="S9020">
        <v>0.53</v>
      </c>
      <c r="T9020" t="s">
        <v>71</v>
      </c>
      <c r="U9020">
        <v>16.41</v>
      </c>
      <c r="V9020" t="s">
        <v>71</v>
      </c>
      <c r="W9020">
        <v>46.38</v>
      </c>
      <c r="X9020" t="s">
        <v>71</v>
      </c>
      <c r="Y9020">
        <v>44.5</v>
      </c>
      <c r="AA9020">
        <v>54.35</v>
      </c>
      <c r="AC9020">
        <v>48.31</v>
      </c>
      <c r="AE9020">
        <v>2.9</v>
      </c>
      <c r="AF9020" t="s">
        <v>71</v>
      </c>
      <c r="AG9020">
        <v>6.04</v>
      </c>
      <c r="AH9020" t="s">
        <v>71</v>
      </c>
      <c r="AS9020">
        <v>3.54</v>
      </c>
      <c r="AT9020" t="s">
        <v>71</v>
      </c>
    </row>
    <row r="9021" spans="1:46" x14ac:dyDescent="0.2">
      <c r="A9021" t="s">
        <v>147</v>
      </c>
      <c r="B9021" t="s">
        <v>148</v>
      </c>
      <c r="C9021">
        <f>-69.9759198 / 41.84500827</f>
        <v>-1.6722644514368021</v>
      </c>
      <c r="D9021" t="s">
        <v>149</v>
      </c>
      <c r="E9021" t="s">
        <v>70</v>
      </c>
      <c r="F9021" s="1">
        <v>40416</v>
      </c>
      <c r="G9021">
        <v>1</v>
      </c>
      <c r="O9021">
        <v>7.39</v>
      </c>
      <c r="P9021" t="s">
        <v>71</v>
      </c>
      <c r="Q9021">
        <v>20.6</v>
      </c>
      <c r="R9021" t="s">
        <v>71</v>
      </c>
    </row>
    <row r="9022" spans="1:46" x14ac:dyDescent="0.2">
      <c r="A9022" t="s">
        <v>147</v>
      </c>
      <c r="B9022" t="s">
        <v>148</v>
      </c>
      <c r="C9022">
        <f>-69.9759198 / 41.84500827</f>
        <v>-1.6722644514368021</v>
      </c>
      <c r="D9022" t="s">
        <v>149</v>
      </c>
      <c r="E9022" t="s">
        <v>70</v>
      </c>
      <c r="F9022" s="1">
        <v>40416</v>
      </c>
      <c r="G9022">
        <v>1.5</v>
      </c>
      <c r="O9022">
        <v>7.42</v>
      </c>
      <c r="P9022" t="s">
        <v>71</v>
      </c>
      <c r="Q9022">
        <v>20.399999999999999</v>
      </c>
      <c r="R9022" t="s">
        <v>71</v>
      </c>
    </row>
    <row r="9023" spans="1:46" x14ac:dyDescent="0.2">
      <c r="A9023" t="s">
        <v>147</v>
      </c>
      <c r="B9023" t="s">
        <v>148</v>
      </c>
      <c r="C9023">
        <f>-69.9759198 / 41.84500827</f>
        <v>-1.6722644514368021</v>
      </c>
      <c r="D9023" t="s">
        <v>149</v>
      </c>
      <c r="E9023" t="s">
        <v>70</v>
      </c>
      <c r="F9023" s="1">
        <v>40416</v>
      </c>
      <c r="G9023">
        <v>2</v>
      </c>
      <c r="O9023">
        <v>7.27</v>
      </c>
      <c r="P9023" t="s">
        <v>71</v>
      </c>
      <c r="Q9023">
        <v>20.3</v>
      </c>
      <c r="R9023" t="s">
        <v>71</v>
      </c>
    </row>
    <row r="9024" spans="1:46" x14ac:dyDescent="0.2">
      <c r="A9024" t="s">
        <v>147</v>
      </c>
      <c r="B9024" t="s">
        <v>148</v>
      </c>
      <c r="C9024">
        <f>-69.9759198 / 41.84500827</f>
        <v>-1.6722644514368021</v>
      </c>
      <c r="D9024" t="s">
        <v>149</v>
      </c>
      <c r="E9024" t="s">
        <v>70</v>
      </c>
      <c r="F9024" s="1">
        <v>40416</v>
      </c>
      <c r="G9024">
        <v>2.5</v>
      </c>
      <c r="O9024">
        <v>6.94</v>
      </c>
      <c r="P9024" t="s">
        <v>71</v>
      </c>
      <c r="Q9024">
        <v>20.2</v>
      </c>
      <c r="R9024" t="s">
        <v>71</v>
      </c>
    </row>
    <row r="9025" spans="1:46" x14ac:dyDescent="0.2">
      <c r="A9025" t="s">
        <v>147</v>
      </c>
      <c r="B9025" t="s">
        <v>148</v>
      </c>
      <c r="C9025">
        <f>-69.9759198 / 41.84500827</f>
        <v>-1.6722644514368021</v>
      </c>
      <c r="D9025" t="s">
        <v>149</v>
      </c>
      <c r="E9025" t="s">
        <v>70</v>
      </c>
      <c r="F9025" s="1">
        <v>40416</v>
      </c>
      <c r="G9025">
        <v>3</v>
      </c>
      <c r="K9025">
        <v>187.61</v>
      </c>
      <c r="L9025" t="s">
        <v>71</v>
      </c>
      <c r="O9025">
        <v>1.3</v>
      </c>
      <c r="P9025" t="s">
        <v>71</v>
      </c>
      <c r="Q9025">
        <v>14</v>
      </c>
      <c r="R9025" t="s">
        <v>71</v>
      </c>
      <c r="S9025">
        <v>0.67</v>
      </c>
      <c r="T9025" t="s">
        <v>71</v>
      </c>
      <c r="W9025">
        <v>64.989999999999995</v>
      </c>
      <c r="X9025" t="s">
        <v>71</v>
      </c>
      <c r="AE9025">
        <v>5.2</v>
      </c>
      <c r="AF9025" t="s">
        <v>71</v>
      </c>
      <c r="AG9025">
        <v>5.57</v>
      </c>
      <c r="AH9025" t="s">
        <v>71</v>
      </c>
      <c r="AS9025">
        <v>65.849999999999994</v>
      </c>
      <c r="AT9025" t="s">
        <v>71</v>
      </c>
    </row>
    <row r="9026" spans="1:46" x14ac:dyDescent="0.2">
      <c r="A9026" t="s">
        <v>147</v>
      </c>
      <c r="B9026" t="s">
        <v>148</v>
      </c>
      <c r="C9026">
        <f>-69.9759198 / 41.84500827</f>
        <v>-1.6722644514368021</v>
      </c>
      <c r="D9026" t="s">
        <v>149</v>
      </c>
      <c r="E9026" t="s">
        <v>70</v>
      </c>
      <c r="F9026" s="1">
        <v>40778</v>
      </c>
      <c r="G9026">
        <v>0.5</v>
      </c>
      <c r="I9026">
        <v>4.0999999999999996</v>
      </c>
      <c r="J9026" t="s">
        <v>71</v>
      </c>
      <c r="K9026">
        <v>4.07</v>
      </c>
      <c r="L9026" t="s">
        <v>71</v>
      </c>
      <c r="M9026">
        <v>3.3</v>
      </c>
      <c r="N9026" t="s">
        <v>71</v>
      </c>
      <c r="O9026">
        <v>7.04</v>
      </c>
      <c r="P9026" t="s">
        <v>71</v>
      </c>
      <c r="Q9026">
        <v>25.8</v>
      </c>
      <c r="R9026" t="s">
        <v>71</v>
      </c>
      <c r="S9026">
        <v>0.45</v>
      </c>
      <c r="T9026" t="s">
        <v>71</v>
      </c>
      <c r="U9026">
        <v>13.94</v>
      </c>
      <c r="V9026" t="s">
        <v>71</v>
      </c>
      <c r="W9026">
        <v>40.76</v>
      </c>
      <c r="X9026" t="s">
        <v>71</v>
      </c>
      <c r="Y9026">
        <v>42.14</v>
      </c>
      <c r="AA9026">
        <v>44.37</v>
      </c>
      <c r="AC9026">
        <v>42.8</v>
      </c>
      <c r="AE9026">
        <v>2.1</v>
      </c>
      <c r="AF9026" t="s">
        <v>71</v>
      </c>
      <c r="AG9026">
        <v>6.18</v>
      </c>
      <c r="AH9026" t="s">
        <v>71</v>
      </c>
      <c r="AS9026">
        <v>0.82</v>
      </c>
      <c r="AT9026" t="s">
        <v>71</v>
      </c>
    </row>
    <row r="9027" spans="1:46" x14ac:dyDescent="0.2">
      <c r="A9027" t="s">
        <v>147</v>
      </c>
      <c r="B9027" t="s">
        <v>148</v>
      </c>
      <c r="C9027">
        <f>-69.9759198 / 41.84500827</f>
        <v>-1.6722644514368021</v>
      </c>
      <c r="D9027" t="s">
        <v>149</v>
      </c>
      <c r="E9027" t="s">
        <v>70</v>
      </c>
      <c r="F9027" s="1">
        <v>40778</v>
      </c>
      <c r="G9027">
        <v>1</v>
      </c>
      <c r="K9027">
        <v>6.43</v>
      </c>
      <c r="L9027" t="s">
        <v>71</v>
      </c>
      <c r="O9027">
        <v>7.29</v>
      </c>
      <c r="P9027" t="s">
        <v>71</v>
      </c>
      <c r="Q9027">
        <v>25.8</v>
      </c>
      <c r="R9027" t="s">
        <v>71</v>
      </c>
      <c r="W9027">
        <v>100.12</v>
      </c>
      <c r="X9027" t="s">
        <v>71</v>
      </c>
      <c r="AE9027">
        <v>2.2999999999999998</v>
      </c>
      <c r="AF9027" t="s">
        <v>71</v>
      </c>
      <c r="AG9027">
        <v>6.19</v>
      </c>
      <c r="AH9027" t="s">
        <v>71</v>
      </c>
      <c r="AS9027">
        <v>0.25</v>
      </c>
      <c r="AT9027" t="s">
        <v>71</v>
      </c>
    </row>
    <row r="9028" spans="1:46" x14ac:dyDescent="0.2">
      <c r="A9028" t="s">
        <v>147</v>
      </c>
      <c r="B9028" t="s">
        <v>148</v>
      </c>
      <c r="C9028">
        <f>-69.9759198 / 41.84500827</f>
        <v>-1.6722644514368021</v>
      </c>
      <c r="D9028" t="s">
        <v>149</v>
      </c>
      <c r="E9028" t="s">
        <v>70</v>
      </c>
      <c r="F9028" s="1">
        <v>40778</v>
      </c>
      <c r="G9028">
        <v>2</v>
      </c>
      <c r="O9028">
        <v>7.24</v>
      </c>
      <c r="P9028" t="s">
        <v>71</v>
      </c>
      <c r="Q9028">
        <v>25.6</v>
      </c>
      <c r="R9028" t="s">
        <v>71</v>
      </c>
    </row>
    <row r="9029" spans="1:46" x14ac:dyDescent="0.2">
      <c r="A9029" t="s">
        <v>147</v>
      </c>
      <c r="B9029" t="s">
        <v>148</v>
      </c>
      <c r="C9029">
        <f>-69.9759198 / 41.84500827</f>
        <v>-1.6722644514368021</v>
      </c>
      <c r="D9029" t="s">
        <v>149</v>
      </c>
      <c r="E9029" t="s">
        <v>70</v>
      </c>
      <c r="F9029" s="1">
        <v>40778</v>
      </c>
      <c r="G9029">
        <v>3</v>
      </c>
      <c r="O9029">
        <v>6.55</v>
      </c>
      <c r="P9029" t="s">
        <v>71</v>
      </c>
      <c r="Q9029">
        <v>25.2</v>
      </c>
      <c r="R9029" t="s">
        <v>71</v>
      </c>
    </row>
    <row r="9030" spans="1:46" x14ac:dyDescent="0.2">
      <c r="A9030" t="s">
        <v>147</v>
      </c>
      <c r="B9030" t="s">
        <v>148</v>
      </c>
      <c r="C9030">
        <f>-69.9759198 / 41.84500827</f>
        <v>-1.6722644514368021</v>
      </c>
      <c r="D9030" t="s">
        <v>149</v>
      </c>
      <c r="E9030" t="s">
        <v>70</v>
      </c>
      <c r="F9030" s="1">
        <v>41148</v>
      </c>
      <c r="G9030">
        <v>0.5</v>
      </c>
      <c r="I9030">
        <v>3.5</v>
      </c>
      <c r="J9030" t="s">
        <v>71</v>
      </c>
      <c r="K9030">
        <v>22.09</v>
      </c>
      <c r="L9030" t="s">
        <v>71</v>
      </c>
      <c r="M9030">
        <v>0.85</v>
      </c>
      <c r="N9030" t="s">
        <v>71</v>
      </c>
      <c r="O9030">
        <v>99.2</v>
      </c>
      <c r="P9030" t="s">
        <v>71</v>
      </c>
      <c r="Q9030">
        <v>26.1</v>
      </c>
      <c r="R9030" t="s">
        <v>71</v>
      </c>
      <c r="S9030">
        <v>0.96</v>
      </c>
      <c r="T9030" t="s">
        <v>71</v>
      </c>
      <c r="U9030">
        <v>29.73</v>
      </c>
      <c r="V9030" t="s">
        <v>71</v>
      </c>
      <c r="W9030">
        <v>42.04</v>
      </c>
      <c r="X9030" t="s">
        <v>71</v>
      </c>
      <c r="Y9030">
        <v>53.06</v>
      </c>
      <c r="AA9030">
        <v>60.96</v>
      </c>
      <c r="AC9030">
        <v>62.34</v>
      </c>
      <c r="AE9030">
        <v>4.5</v>
      </c>
      <c r="AF9030" t="s">
        <v>71</v>
      </c>
      <c r="AG9030">
        <v>6.46</v>
      </c>
      <c r="AH9030" t="s">
        <v>71</v>
      </c>
      <c r="AS9030">
        <v>7.77</v>
      </c>
      <c r="AT9030" t="s">
        <v>71</v>
      </c>
    </row>
    <row r="9031" spans="1:46" x14ac:dyDescent="0.2">
      <c r="A9031" t="s">
        <v>147</v>
      </c>
      <c r="B9031" t="s">
        <v>148</v>
      </c>
      <c r="C9031">
        <f>-69.9759198 / 41.84500827</f>
        <v>-1.6722644514368021</v>
      </c>
      <c r="D9031" t="s">
        <v>149</v>
      </c>
      <c r="E9031" t="s">
        <v>70</v>
      </c>
      <c r="F9031" s="1">
        <v>41148</v>
      </c>
      <c r="G9031">
        <v>1</v>
      </c>
      <c r="O9031">
        <v>99.5</v>
      </c>
      <c r="P9031" t="s">
        <v>71</v>
      </c>
      <c r="Q9031">
        <v>25.7</v>
      </c>
      <c r="R9031" t="s">
        <v>71</v>
      </c>
    </row>
    <row r="9032" spans="1:46" x14ac:dyDescent="0.2">
      <c r="A9032" t="s">
        <v>147</v>
      </c>
      <c r="B9032" t="s">
        <v>148</v>
      </c>
      <c r="C9032">
        <f>-69.9759198 / 41.84500827</f>
        <v>-1.6722644514368021</v>
      </c>
      <c r="D9032" t="s">
        <v>149</v>
      </c>
      <c r="E9032" t="s">
        <v>70</v>
      </c>
      <c r="F9032" s="1">
        <v>41148</v>
      </c>
      <c r="G9032">
        <v>2</v>
      </c>
      <c r="O9032">
        <v>95.5</v>
      </c>
      <c r="P9032" t="s">
        <v>71</v>
      </c>
      <c r="Q9032">
        <v>25.6</v>
      </c>
      <c r="R9032" t="s">
        <v>71</v>
      </c>
    </row>
    <row r="9033" spans="1:46" x14ac:dyDescent="0.2">
      <c r="A9033" t="s">
        <v>147</v>
      </c>
      <c r="B9033" t="s">
        <v>148</v>
      </c>
      <c r="C9033">
        <f>-69.9759198 / 41.84500827</f>
        <v>-1.6722644514368021</v>
      </c>
      <c r="D9033" t="s">
        <v>149</v>
      </c>
      <c r="E9033" t="s">
        <v>70</v>
      </c>
      <c r="F9033" s="1">
        <v>41148</v>
      </c>
      <c r="G9033">
        <v>2.5</v>
      </c>
      <c r="K9033">
        <v>21.78</v>
      </c>
      <c r="L9033" t="s">
        <v>71</v>
      </c>
      <c r="S9033">
        <v>0.96</v>
      </c>
      <c r="T9033" t="s">
        <v>71</v>
      </c>
      <c r="U9033">
        <v>29.73</v>
      </c>
      <c r="V9033" t="s">
        <v>71</v>
      </c>
      <c r="W9033">
        <v>33.409999999999997</v>
      </c>
      <c r="X9033" t="s">
        <v>71</v>
      </c>
      <c r="Y9033">
        <v>53.06</v>
      </c>
      <c r="AA9033">
        <v>60.82</v>
      </c>
      <c r="AE9033">
        <v>4.7</v>
      </c>
      <c r="AF9033" t="s">
        <v>71</v>
      </c>
      <c r="AG9033">
        <v>6.18</v>
      </c>
      <c r="AH9033" t="s">
        <v>71</v>
      </c>
      <c r="AS9033">
        <v>10.55</v>
      </c>
      <c r="AT9033" t="s">
        <v>71</v>
      </c>
    </row>
    <row r="9034" spans="1:46" x14ac:dyDescent="0.2">
      <c r="A9034" t="s">
        <v>147</v>
      </c>
      <c r="B9034" t="s">
        <v>148</v>
      </c>
      <c r="C9034">
        <f>-69.9759198 / 41.84500827</f>
        <v>-1.6722644514368021</v>
      </c>
      <c r="D9034" t="s">
        <v>149</v>
      </c>
      <c r="E9034" t="s">
        <v>70</v>
      </c>
      <c r="F9034" s="1">
        <v>41148</v>
      </c>
      <c r="G9034">
        <v>3</v>
      </c>
      <c r="O9034">
        <v>5.5</v>
      </c>
      <c r="P9034" t="s">
        <v>71</v>
      </c>
      <c r="Q9034">
        <v>25.3</v>
      </c>
      <c r="R9034" t="s">
        <v>71</v>
      </c>
    </row>
    <row r="9035" spans="1:46" x14ac:dyDescent="0.2">
      <c r="A9035" t="s">
        <v>147</v>
      </c>
      <c r="B9035" t="s">
        <v>148</v>
      </c>
      <c r="C9035">
        <f>-69.9759198 / 41.84500827</f>
        <v>-1.6722644514368021</v>
      </c>
      <c r="D9035" t="s">
        <v>149</v>
      </c>
      <c r="E9035" t="s">
        <v>70</v>
      </c>
      <c r="F9035" s="1">
        <v>41514</v>
      </c>
      <c r="G9035">
        <v>0.5</v>
      </c>
      <c r="I9035">
        <v>4.5</v>
      </c>
      <c r="J9035" t="s">
        <v>71</v>
      </c>
      <c r="K9035">
        <v>1.6</v>
      </c>
      <c r="L9035" t="s">
        <v>71</v>
      </c>
      <c r="M9035">
        <v>3.4</v>
      </c>
      <c r="N9035" t="s">
        <v>71</v>
      </c>
      <c r="O9035">
        <v>6.68</v>
      </c>
      <c r="P9035" t="s">
        <v>71</v>
      </c>
      <c r="Q9035">
        <v>24.2</v>
      </c>
      <c r="R9035" t="s">
        <v>71</v>
      </c>
      <c r="S9035">
        <v>0.28999999999999998</v>
      </c>
      <c r="T9035" t="s">
        <v>71</v>
      </c>
      <c r="U9035">
        <v>8.98</v>
      </c>
      <c r="V9035" t="s">
        <v>71</v>
      </c>
      <c r="W9035">
        <v>29.3</v>
      </c>
      <c r="X9035" t="s">
        <v>71</v>
      </c>
      <c r="Y9035">
        <v>35.799999999999997</v>
      </c>
      <c r="AA9035">
        <v>35.21</v>
      </c>
      <c r="AC9035">
        <v>42.37</v>
      </c>
      <c r="AE9035">
        <v>3.4</v>
      </c>
      <c r="AF9035" t="s">
        <v>71</v>
      </c>
      <c r="AG9035">
        <v>5.9</v>
      </c>
      <c r="AH9035" t="s">
        <v>71</v>
      </c>
      <c r="AS9035">
        <v>0.73</v>
      </c>
      <c r="AT9035" t="s">
        <v>71</v>
      </c>
    </row>
    <row r="9036" spans="1:46" x14ac:dyDescent="0.2">
      <c r="A9036" t="s">
        <v>147</v>
      </c>
      <c r="B9036" t="s">
        <v>148</v>
      </c>
      <c r="C9036">
        <f>-69.9759198 / 41.84500827</f>
        <v>-1.6722644514368021</v>
      </c>
      <c r="D9036" t="s">
        <v>149</v>
      </c>
      <c r="E9036" t="s">
        <v>70</v>
      </c>
      <c r="F9036" s="1">
        <v>41514</v>
      </c>
      <c r="G9036">
        <v>1</v>
      </c>
      <c r="O9036">
        <v>6.78</v>
      </c>
      <c r="P9036" t="s">
        <v>71</v>
      </c>
      <c r="Q9036">
        <v>24.2</v>
      </c>
      <c r="R9036" t="s">
        <v>71</v>
      </c>
    </row>
    <row r="9037" spans="1:46" x14ac:dyDescent="0.2">
      <c r="A9037" t="s">
        <v>147</v>
      </c>
      <c r="B9037" t="s">
        <v>148</v>
      </c>
      <c r="C9037">
        <f>-69.9759198 / 41.84500827</f>
        <v>-1.6722644514368021</v>
      </c>
      <c r="D9037" t="s">
        <v>149</v>
      </c>
      <c r="E9037" t="s">
        <v>70</v>
      </c>
      <c r="F9037" s="1">
        <v>41514</v>
      </c>
      <c r="G9037">
        <v>2</v>
      </c>
      <c r="O9037">
        <v>6.65</v>
      </c>
      <c r="P9037" t="s">
        <v>71</v>
      </c>
      <c r="Q9037">
        <v>24.2</v>
      </c>
      <c r="R9037" t="s">
        <v>71</v>
      </c>
    </row>
    <row r="9038" spans="1:46" x14ac:dyDescent="0.2">
      <c r="A9038" t="s">
        <v>147</v>
      </c>
      <c r="B9038" t="s">
        <v>148</v>
      </c>
      <c r="C9038">
        <f>-69.9759198 / 41.84500827</f>
        <v>-1.6722644514368021</v>
      </c>
      <c r="D9038" t="s">
        <v>149</v>
      </c>
      <c r="E9038" t="s">
        <v>70</v>
      </c>
      <c r="F9038" s="1">
        <v>41514</v>
      </c>
      <c r="G9038">
        <v>3</v>
      </c>
      <c r="O9038">
        <v>6.52</v>
      </c>
      <c r="P9038" t="s">
        <v>71</v>
      </c>
      <c r="Q9038">
        <v>24.1</v>
      </c>
      <c r="R9038" t="s">
        <v>71</v>
      </c>
    </row>
    <row r="9039" spans="1:46" x14ac:dyDescent="0.2">
      <c r="A9039" t="s">
        <v>147</v>
      </c>
      <c r="B9039" t="s">
        <v>148</v>
      </c>
      <c r="C9039">
        <f>-69.9759198 / 41.84500827</f>
        <v>-1.6722644514368021</v>
      </c>
      <c r="D9039" t="s">
        <v>149</v>
      </c>
      <c r="E9039" t="s">
        <v>70</v>
      </c>
      <c r="F9039" s="1">
        <v>41514</v>
      </c>
      <c r="G9039">
        <v>3.5</v>
      </c>
      <c r="K9039">
        <v>1.53</v>
      </c>
      <c r="L9039" t="s">
        <v>71</v>
      </c>
      <c r="O9039">
        <v>6.4</v>
      </c>
      <c r="P9039" t="s">
        <v>71</v>
      </c>
      <c r="Q9039">
        <v>24.1</v>
      </c>
      <c r="R9039" t="s">
        <v>71</v>
      </c>
      <c r="S9039">
        <v>0.3</v>
      </c>
      <c r="T9039" t="s">
        <v>71</v>
      </c>
      <c r="W9039">
        <v>30.97</v>
      </c>
      <c r="X9039" t="s">
        <v>71</v>
      </c>
      <c r="AE9039">
        <v>3.8</v>
      </c>
      <c r="AF9039" t="s">
        <v>71</v>
      </c>
      <c r="AG9039">
        <v>5.8</v>
      </c>
      <c r="AH9039" t="s">
        <v>71</v>
      </c>
      <c r="AS9039">
        <v>2.3199999999999998</v>
      </c>
      <c r="AT9039" t="s">
        <v>71</v>
      </c>
    </row>
    <row r="9040" spans="1:46" x14ac:dyDescent="0.2">
      <c r="A9040" t="s">
        <v>147</v>
      </c>
      <c r="B9040" t="s">
        <v>148</v>
      </c>
      <c r="C9040">
        <f>-69.9759198 / 41.84500827</f>
        <v>-1.6722644514368021</v>
      </c>
      <c r="D9040" t="s">
        <v>149</v>
      </c>
      <c r="E9040" t="s">
        <v>70</v>
      </c>
      <c r="F9040" s="1">
        <v>41890</v>
      </c>
      <c r="G9040">
        <v>0.5</v>
      </c>
      <c r="I9040">
        <v>3.84</v>
      </c>
      <c r="J9040" t="s">
        <v>71</v>
      </c>
      <c r="K9040">
        <v>10.61</v>
      </c>
      <c r="L9040" t="s">
        <v>71</v>
      </c>
      <c r="M9040">
        <v>2.63</v>
      </c>
      <c r="N9040" t="s">
        <v>71</v>
      </c>
      <c r="O9040">
        <v>5.97</v>
      </c>
      <c r="P9040" t="s">
        <v>71</v>
      </c>
      <c r="Q9040">
        <v>25.2</v>
      </c>
      <c r="R9040" t="s">
        <v>71</v>
      </c>
      <c r="S9040">
        <v>0.77</v>
      </c>
      <c r="T9040" t="s">
        <v>71</v>
      </c>
      <c r="U9040">
        <v>23.85</v>
      </c>
      <c r="V9040" t="s">
        <v>71</v>
      </c>
      <c r="W9040">
        <v>33.68</v>
      </c>
      <c r="X9040" t="s">
        <v>71</v>
      </c>
      <c r="Y9040">
        <v>49.89</v>
      </c>
      <c r="AA9040">
        <v>53.77</v>
      </c>
      <c r="AC9040">
        <v>46.07</v>
      </c>
      <c r="AE9040">
        <v>2.4</v>
      </c>
      <c r="AF9040" t="s">
        <v>71</v>
      </c>
      <c r="AG9040">
        <v>5.6</v>
      </c>
      <c r="AH9040" t="s">
        <v>71</v>
      </c>
      <c r="AS9040">
        <v>4.03</v>
      </c>
      <c r="AT9040" t="s">
        <v>71</v>
      </c>
    </row>
    <row r="9041" spans="1:58" x14ac:dyDescent="0.2">
      <c r="A9041" t="s">
        <v>147</v>
      </c>
      <c r="B9041" t="s">
        <v>148</v>
      </c>
      <c r="C9041">
        <f>-69.9759198 / 41.84500827</f>
        <v>-1.6722644514368021</v>
      </c>
      <c r="D9041" t="s">
        <v>149</v>
      </c>
      <c r="E9041" t="s">
        <v>70</v>
      </c>
      <c r="F9041" s="1">
        <v>41890</v>
      </c>
      <c r="G9041">
        <v>1</v>
      </c>
      <c r="O9041">
        <v>5.92</v>
      </c>
      <c r="P9041" t="s">
        <v>71</v>
      </c>
      <c r="Q9041">
        <v>25.1</v>
      </c>
      <c r="R9041" t="s">
        <v>71</v>
      </c>
    </row>
    <row r="9042" spans="1:58" x14ac:dyDescent="0.2">
      <c r="A9042" t="s">
        <v>147</v>
      </c>
      <c r="B9042" t="s">
        <v>148</v>
      </c>
      <c r="C9042">
        <f>-69.9759198 / 41.84500827</f>
        <v>-1.6722644514368021</v>
      </c>
      <c r="D9042" t="s">
        <v>149</v>
      </c>
      <c r="E9042" t="s">
        <v>70</v>
      </c>
      <c r="F9042" s="1">
        <v>41890</v>
      </c>
      <c r="G9042">
        <v>1.5</v>
      </c>
      <c r="O9042">
        <v>5.84</v>
      </c>
      <c r="P9042" t="s">
        <v>71</v>
      </c>
      <c r="Q9042">
        <v>25</v>
      </c>
      <c r="R9042" t="s">
        <v>71</v>
      </c>
    </row>
    <row r="9043" spans="1:58" x14ac:dyDescent="0.2">
      <c r="A9043" t="s">
        <v>147</v>
      </c>
      <c r="B9043" t="s">
        <v>148</v>
      </c>
      <c r="C9043">
        <f>-69.9759198 / 41.84500827</f>
        <v>-1.6722644514368021</v>
      </c>
      <c r="D9043" t="s">
        <v>149</v>
      </c>
      <c r="E9043" t="s">
        <v>70</v>
      </c>
      <c r="F9043" s="1">
        <v>41890</v>
      </c>
      <c r="G9043">
        <v>2.1</v>
      </c>
      <c r="K9043">
        <v>11.61</v>
      </c>
      <c r="L9043" t="s">
        <v>71</v>
      </c>
      <c r="O9043">
        <v>5.89</v>
      </c>
      <c r="P9043" t="s">
        <v>71</v>
      </c>
      <c r="Q9043">
        <v>25</v>
      </c>
      <c r="R9043" t="s">
        <v>71</v>
      </c>
      <c r="S9043">
        <v>0.98</v>
      </c>
      <c r="T9043" t="s">
        <v>71</v>
      </c>
      <c r="U9043">
        <v>30.35</v>
      </c>
      <c r="V9043" t="s">
        <v>71</v>
      </c>
      <c r="W9043">
        <v>35.32</v>
      </c>
      <c r="X9043" t="s">
        <v>71</v>
      </c>
      <c r="Y9043">
        <v>53.36</v>
      </c>
      <c r="AA9043">
        <v>54.65</v>
      </c>
      <c r="AE9043">
        <v>2.4</v>
      </c>
      <c r="AF9043" t="s">
        <v>71</v>
      </c>
      <c r="AG9043">
        <v>6.04</v>
      </c>
      <c r="AH9043" t="s">
        <v>71</v>
      </c>
      <c r="AS9043">
        <v>5.98</v>
      </c>
      <c r="AT9043" t="s">
        <v>71</v>
      </c>
    </row>
    <row r="9044" spans="1:58" x14ac:dyDescent="0.2">
      <c r="A9044" t="s">
        <v>147</v>
      </c>
      <c r="B9044" t="s">
        <v>148</v>
      </c>
      <c r="C9044">
        <f>-69.9759198 / 41.84500827</f>
        <v>-1.6722644514368021</v>
      </c>
      <c r="D9044" t="s">
        <v>149</v>
      </c>
      <c r="E9044" t="s">
        <v>70</v>
      </c>
      <c r="F9044" s="1">
        <v>42625</v>
      </c>
      <c r="G9044">
        <v>0.5</v>
      </c>
      <c r="I9044">
        <v>3.9</v>
      </c>
      <c r="J9044" t="s">
        <v>71</v>
      </c>
      <c r="K9044">
        <v>9.77</v>
      </c>
      <c r="L9044" t="s">
        <v>71</v>
      </c>
      <c r="M9044">
        <v>2</v>
      </c>
      <c r="N9044" t="s">
        <v>71</v>
      </c>
      <c r="O9044">
        <v>7.6</v>
      </c>
      <c r="P9044" t="s">
        <v>71</v>
      </c>
      <c r="Q9044">
        <v>24.2</v>
      </c>
      <c r="R9044" t="s">
        <v>71</v>
      </c>
      <c r="S9044">
        <v>0.71</v>
      </c>
      <c r="T9044" t="s">
        <v>71</v>
      </c>
      <c r="U9044">
        <v>21.99</v>
      </c>
      <c r="V9044" t="s">
        <v>71</v>
      </c>
      <c r="W9044">
        <v>36.869999999999997</v>
      </c>
      <c r="X9044" t="s">
        <v>71</v>
      </c>
      <c r="Y9044">
        <v>48.72</v>
      </c>
      <c r="AA9044">
        <v>52.96</v>
      </c>
      <c r="AC9044">
        <v>50.01</v>
      </c>
      <c r="AE9044">
        <v>4.2</v>
      </c>
      <c r="AF9044" t="s">
        <v>71</v>
      </c>
      <c r="AG9044">
        <v>6.16</v>
      </c>
      <c r="AH9044" t="s">
        <v>71</v>
      </c>
      <c r="AS9044">
        <v>21.29</v>
      </c>
      <c r="AT9044" t="s">
        <v>71</v>
      </c>
      <c r="BE9044">
        <v>31.06</v>
      </c>
      <c r="BF9044" t="s">
        <v>71</v>
      </c>
    </row>
    <row r="9045" spans="1:58" x14ac:dyDescent="0.2">
      <c r="A9045" t="s">
        <v>147</v>
      </c>
      <c r="B9045" t="s">
        <v>148</v>
      </c>
      <c r="C9045">
        <f>-69.9759198 / 41.84500827</f>
        <v>-1.6722644514368021</v>
      </c>
      <c r="D9045" t="s">
        <v>149</v>
      </c>
      <c r="E9045" t="s">
        <v>70</v>
      </c>
      <c r="F9045" s="1">
        <v>42625</v>
      </c>
      <c r="G9045">
        <v>1</v>
      </c>
      <c r="O9045">
        <v>7.93</v>
      </c>
      <c r="P9045" t="s">
        <v>71</v>
      </c>
      <c r="Q9045">
        <v>23.9</v>
      </c>
      <c r="R9045" t="s">
        <v>71</v>
      </c>
    </row>
    <row r="9046" spans="1:58" x14ac:dyDescent="0.2">
      <c r="A9046" t="s">
        <v>147</v>
      </c>
      <c r="B9046" t="s">
        <v>148</v>
      </c>
      <c r="C9046">
        <f>-69.9759198 / 41.84500827</f>
        <v>-1.6722644514368021</v>
      </c>
      <c r="D9046" t="s">
        <v>149</v>
      </c>
      <c r="E9046" t="s">
        <v>70</v>
      </c>
      <c r="F9046" s="1">
        <v>42625</v>
      </c>
      <c r="G9046">
        <v>2</v>
      </c>
      <c r="O9046">
        <v>7.64</v>
      </c>
      <c r="P9046" t="s">
        <v>71</v>
      </c>
      <c r="Q9046">
        <v>23.6</v>
      </c>
      <c r="R9046" t="s">
        <v>71</v>
      </c>
    </row>
    <row r="9047" spans="1:58" x14ac:dyDescent="0.2">
      <c r="A9047" t="s">
        <v>147</v>
      </c>
      <c r="B9047" t="s">
        <v>148</v>
      </c>
      <c r="C9047">
        <f>-69.9759198 / 41.84500827</f>
        <v>-1.6722644514368021</v>
      </c>
      <c r="D9047" t="s">
        <v>149</v>
      </c>
      <c r="E9047" t="s">
        <v>70</v>
      </c>
      <c r="F9047" s="1">
        <v>42625</v>
      </c>
      <c r="G9047">
        <v>2.9</v>
      </c>
      <c r="K9047">
        <v>18.690000000000001</v>
      </c>
      <c r="L9047" t="s">
        <v>71</v>
      </c>
      <c r="O9047">
        <v>2.91</v>
      </c>
      <c r="P9047" t="s">
        <v>71</v>
      </c>
      <c r="Q9047">
        <v>23.1</v>
      </c>
      <c r="R9047" t="s">
        <v>71</v>
      </c>
      <c r="S9047">
        <v>0.75</v>
      </c>
      <c r="T9047" t="s">
        <v>71</v>
      </c>
      <c r="U9047">
        <v>23.23</v>
      </c>
      <c r="V9047" t="s">
        <v>71</v>
      </c>
      <c r="W9047">
        <v>35.6</v>
      </c>
      <c r="X9047" t="s">
        <v>71</v>
      </c>
      <c r="Y9047">
        <v>49.51</v>
      </c>
      <c r="AA9047">
        <v>59.32</v>
      </c>
      <c r="AE9047">
        <v>4.0999999999999996</v>
      </c>
      <c r="AF9047" t="s">
        <v>71</v>
      </c>
      <c r="AG9047">
        <v>5.65</v>
      </c>
      <c r="AH9047" t="s">
        <v>71</v>
      </c>
      <c r="AS9047">
        <v>16.190000000000001</v>
      </c>
      <c r="AT9047" t="s">
        <v>71</v>
      </c>
      <c r="BE9047">
        <v>34.880000000000003</v>
      </c>
      <c r="BF9047" t="s">
        <v>71</v>
      </c>
    </row>
    <row r="9048" spans="1:58" x14ac:dyDescent="0.2">
      <c r="A9048" t="s">
        <v>147</v>
      </c>
      <c r="B9048" t="s">
        <v>148</v>
      </c>
      <c r="C9048">
        <f>-69.9759198 / 41.84500827</f>
        <v>-1.6722644514368021</v>
      </c>
      <c r="D9048" t="s">
        <v>149</v>
      </c>
      <c r="E9048" t="s">
        <v>70</v>
      </c>
      <c r="F9048" s="1">
        <v>42625</v>
      </c>
      <c r="G9048">
        <v>3</v>
      </c>
      <c r="O9048">
        <v>2.25</v>
      </c>
      <c r="P9048" t="s">
        <v>71</v>
      </c>
      <c r="Q9048">
        <v>22.9</v>
      </c>
      <c r="R9048" t="s">
        <v>71</v>
      </c>
    </row>
    <row r="9049" spans="1:58" x14ac:dyDescent="0.2">
      <c r="A9049" t="s">
        <v>147</v>
      </c>
      <c r="B9049" t="s">
        <v>148</v>
      </c>
      <c r="C9049">
        <f>-69.9759198 / 41.84500827</f>
        <v>-1.6722644514368021</v>
      </c>
      <c r="D9049" t="s">
        <v>149</v>
      </c>
      <c r="E9049" t="s">
        <v>70</v>
      </c>
      <c r="F9049" s="1">
        <v>42997</v>
      </c>
      <c r="G9049">
        <v>0.5</v>
      </c>
      <c r="I9049">
        <v>4.2</v>
      </c>
      <c r="J9049" t="s">
        <v>150</v>
      </c>
      <c r="K9049">
        <v>12.28</v>
      </c>
      <c r="L9049" t="s">
        <v>150</v>
      </c>
      <c r="M9049">
        <v>0.9</v>
      </c>
      <c r="N9049" t="s">
        <v>150</v>
      </c>
      <c r="O9049">
        <v>9.3699999999999992</v>
      </c>
      <c r="P9049" t="s">
        <v>150</v>
      </c>
      <c r="Q9049">
        <v>22.6</v>
      </c>
      <c r="R9049" t="s">
        <v>150</v>
      </c>
      <c r="S9049">
        <v>1.04</v>
      </c>
      <c r="T9049" t="s">
        <v>150</v>
      </c>
      <c r="W9049">
        <v>83.93</v>
      </c>
      <c r="X9049" t="s">
        <v>150</v>
      </c>
      <c r="AE9049">
        <v>5.8</v>
      </c>
      <c r="AF9049" t="s">
        <v>150</v>
      </c>
      <c r="AG9049">
        <v>6.59</v>
      </c>
      <c r="AH9049" t="s">
        <v>150</v>
      </c>
      <c r="AS9049">
        <v>10.17</v>
      </c>
      <c r="AT9049" t="s">
        <v>150</v>
      </c>
    </row>
    <row r="9050" spans="1:58" x14ac:dyDescent="0.2">
      <c r="A9050" t="s">
        <v>147</v>
      </c>
      <c r="B9050" t="s">
        <v>148</v>
      </c>
      <c r="C9050">
        <f>-69.9759198 / 41.84500827</f>
        <v>-1.6722644514368021</v>
      </c>
      <c r="D9050" t="s">
        <v>149</v>
      </c>
      <c r="E9050" t="s">
        <v>70</v>
      </c>
      <c r="F9050" s="1">
        <v>42997</v>
      </c>
      <c r="G9050">
        <v>1</v>
      </c>
      <c r="I9050">
        <v>4.2</v>
      </c>
      <c r="J9050" t="s">
        <v>150</v>
      </c>
      <c r="M9050">
        <v>0.9</v>
      </c>
      <c r="N9050" t="s">
        <v>150</v>
      </c>
      <c r="O9050">
        <v>9.3800000000000008</v>
      </c>
      <c r="P9050" t="s">
        <v>150</v>
      </c>
      <c r="Q9050">
        <v>22.6</v>
      </c>
      <c r="R9050" t="s">
        <v>150</v>
      </c>
    </row>
    <row r="9051" spans="1:58" x14ac:dyDescent="0.2">
      <c r="A9051" t="s">
        <v>147</v>
      </c>
      <c r="B9051" t="s">
        <v>148</v>
      </c>
      <c r="C9051">
        <f>-69.9759198 / 41.84500827</f>
        <v>-1.6722644514368021</v>
      </c>
      <c r="D9051" t="s">
        <v>149</v>
      </c>
      <c r="E9051" t="s">
        <v>70</v>
      </c>
      <c r="F9051" s="1">
        <v>42997</v>
      </c>
      <c r="G9051">
        <v>2</v>
      </c>
      <c r="I9051">
        <v>4.2</v>
      </c>
      <c r="J9051" t="s">
        <v>150</v>
      </c>
      <c r="M9051">
        <v>0.9</v>
      </c>
      <c r="N9051" t="s">
        <v>150</v>
      </c>
      <c r="O9051">
        <v>9.34</v>
      </c>
      <c r="P9051" t="s">
        <v>150</v>
      </c>
      <c r="Q9051">
        <v>22.4</v>
      </c>
      <c r="R9051" t="s">
        <v>150</v>
      </c>
    </row>
    <row r="9052" spans="1:58" x14ac:dyDescent="0.2">
      <c r="A9052" t="s">
        <v>147</v>
      </c>
      <c r="B9052" t="s">
        <v>148</v>
      </c>
      <c r="C9052">
        <f>-69.9759198 / 41.84500827</f>
        <v>-1.6722644514368021</v>
      </c>
      <c r="D9052" t="s">
        <v>149</v>
      </c>
      <c r="E9052" t="s">
        <v>70</v>
      </c>
      <c r="F9052" s="1">
        <v>42997</v>
      </c>
      <c r="G9052">
        <v>3</v>
      </c>
      <c r="I9052">
        <v>4.2</v>
      </c>
      <c r="J9052" t="s">
        <v>150</v>
      </c>
      <c r="M9052">
        <v>0.9</v>
      </c>
      <c r="N9052" t="s">
        <v>150</v>
      </c>
      <c r="O9052">
        <v>8.1199999999999992</v>
      </c>
      <c r="P9052" t="s">
        <v>150</v>
      </c>
      <c r="Q9052">
        <v>21.5</v>
      </c>
      <c r="R9052" t="s">
        <v>150</v>
      </c>
    </row>
    <row r="9053" spans="1:58" x14ac:dyDescent="0.2">
      <c r="A9053" t="s">
        <v>147</v>
      </c>
      <c r="B9053" t="s">
        <v>148</v>
      </c>
      <c r="C9053">
        <f>-69.9759198 / 41.84500827</f>
        <v>-1.6722644514368021</v>
      </c>
      <c r="D9053" t="s">
        <v>149</v>
      </c>
      <c r="E9053" t="s">
        <v>70</v>
      </c>
      <c r="F9053" s="1">
        <v>42997</v>
      </c>
      <c r="G9053">
        <v>3.2</v>
      </c>
      <c r="I9053">
        <v>4.2</v>
      </c>
      <c r="J9053" t="s">
        <v>150</v>
      </c>
      <c r="K9053">
        <v>22.8</v>
      </c>
      <c r="L9053" t="s">
        <v>150</v>
      </c>
      <c r="M9053">
        <v>0.9</v>
      </c>
      <c r="N9053" t="s">
        <v>150</v>
      </c>
      <c r="O9053">
        <v>6.31</v>
      </c>
      <c r="P9053" t="s">
        <v>150</v>
      </c>
      <c r="Q9053">
        <v>21.3</v>
      </c>
      <c r="R9053" t="s">
        <v>150</v>
      </c>
      <c r="S9053">
        <v>1.17</v>
      </c>
      <c r="T9053" t="s">
        <v>150</v>
      </c>
      <c r="W9053">
        <v>90.03</v>
      </c>
      <c r="X9053" t="s">
        <v>150</v>
      </c>
      <c r="AE9053">
        <v>5.8</v>
      </c>
      <c r="AF9053" t="s">
        <v>150</v>
      </c>
      <c r="AG9053">
        <v>5.95</v>
      </c>
      <c r="AH9053" t="s">
        <v>150</v>
      </c>
      <c r="AS9053">
        <v>20.04</v>
      </c>
      <c r="AT9053" t="s">
        <v>150</v>
      </c>
    </row>
    <row r="9054" spans="1:58" x14ac:dyDescent="0.2">
      <c r="A9054" t="s">
        <v>627</v>
      </c>
      <c r="B9054" t="s">
        <v>628</v>
      </c>
      <c r="C9054">
        <f>-69.9784008 / 41.84183234</f>
        <v>-1.6724506764275227</v>
      </c>
      <c r="D9054" t="s">
        <v>629</v>
      </c>
      <c r="E9054" t="s">
        <v>70</v>
      </c>
      <c r="F9054" s="1">
        <v>37143</v>
      </c>
      <c r="G9054">
        <v>0.5</v>
      </c>
      <c r="I9054">
        <v>4</v>
      </c>
      <c r="J9054" t="s">
        <v>71</v>
      </c>
      <c r="K9054">
        <v>8.5500000000000007</v>
      </c>
      <c r="L9054" t="s">
        <v>71</v>
      </c>
      <c r="M9054">
        <v>1.86</v>
      </c>
      <c r="N9054" t="s">
        <v>71</v>
      </c>
      <c r="O9054">
        <v>4.88</v>
      </c>
      <c r="P9054" t="s">
        <v>71</v>
      </c>
      <c r="Q9054">
        <v>21.2</v>
      </c>
      <c r="R9054" t="s">
        <v>71</v>
      </c>
      <c r="S9054">
        <v>0.86</v>
      </c>
      <c r="T9054" t="s">
        <v>71</v>
      </c>
      <c r="U9054">
        <v>26.64</v>
      </c>
      <c r="V9054" t="s">
        <v>71</v>
      </c>
      <c r="W9054">
        <v>40.700000000000003</v>
      </c>
      <c r="X9054" t="s">
        <v>71</v>
      </c>
      <c r="Y9054">
        <v>51.48</v>
      </c>
      <c r="AA9054">
        <v>51.65</v>
      </c>
      <c r="AC9054">
        <v>51.06</v>
      </c>
      <c r="AE9054">
        <v>9.9</v>
      </c>
      <c r="AF9054" t="s">
        <v>71</v>
      </c>
      <c r="AG9054">
        <v>6.12</v>
      </c>
      <c r="AH9054" t="s">
        <v>71</v>
      </c>
      <c r="AS9054">
        <v>1.1100000000000001</v>
      </c>
      <c r="AT9054" t="s">
        <v>71</v>
      </c>
    </row>
    <row r="9055" spans="1:58" x14ac:dyDescent="0.2">
      <c r="A9055" t="s">
        <v>627</v>
      </c>
      <c r="B9055" t="s">
        <v>628</v>
      </c>
      <c r="C9055">
        <f>-69.9784008 / 41.84183234</f>
        <v>-1.6724506764275227</v>
      </c>
      <c r="D9055" t="s">
        <v>629</v>
      </c>
      <c r="E9055" t="s">
        <v>70</v>
      </c>
      <c r="F9055" s="1">
        <v>37143</v>
      </c>
      <c r="G9055">
        <v>1</v>
      </c>
      <c r="O9055">
        <v>4.68</v>
      </c>
      <c r="P9055" t="s">
        <v>71</v>
      </c>
      <c r="Q9055">
        <v>20.6</v>
      </c>
      <c r="R9055" t="s">
        <v>71</v>
      </c>
    </row>
    <row r="9056" spans="1:58" x14ac:dyDescent="0.2">
      <c r="A9056" t="s">
        <v>627</v>
      </c>
      <c r="B9056" t="s">
        <v>628</v>
      </c>
      <c r="C9056">
        <f>-69.9784008 / 41.84183234</f>
        <v>-1.6724506764275227</v>
      </c>
      <c r="D9056" t="s">
        <v>629</v>
      </c>
      <c r="E9056" t="s">
        <v>70</v>
      </c>
      <c r="F9056" s="1">
        <v>37143</v>
      </c>
      <c r="G9056">
        <v>2</v>
      </c>
      <c r="O9056">
        <v>2.52</v>
      </c>
      <c r="P9056" t="s">
        <v>71</v>
      </c>
      <c r="Q9056">
        <v>20</v>
      </c>
      <c r="R9056" t="s">
        <v>71</v>
      </c>
    </row>
    <row r="9057" spans="1:46" x14ac:dyDescent="0.2">
      <c r="A9057" t="s">
        <v>627</v>
      </c>
      <c r="B9057" t="s">
        <v>628</v>
      </c>
      <c r="C9057">
        <f>-69.9784008 / 41.84183234</f>
        <v>-1.6724506764275227</v>
      </c>
      <c r="D9057" t="s">
        <v>629</v>
      </c>
      <c r="E9057" t="s">
        <v>70</v>
      </c>
      <c r="F9057" s="1">
        <v>37143</v>
      </c>
      <c r="G9057">
        <v>3</v>
      </c>
      <c r="K9057">
        <v>15.72</v>
      </c>
      <c r="L9057" t="s">
        <v>71</v>
      </c>
      <c r="O9057">
        <v>0.47</v>
      </c>
      <c r="P9057" t="s">
        <v>71</v>
      </c>
      <c r="Q9057">
        <v>19.8</v>
      </c>
      <c r="R9057" t="s">
        <v>71</v>
      </c>
      <c r="S9057">
        <v>0.97</v>
      </c>
      <c r="T9057" t="s">
        <v>71</v>
      </c>
      <c r="U9057">
        <v>30.04</v>
      </c>
      <c r="V9057" t="s">
        <v>71</v>
      </c>
      <c r="W9057">
        <v>46.1</v>
      </c>
      <c r="X9057" t="s">
        <v>71</v>
      </c>
      <c r="Y9057">
        <v>53.21</v>
      </c>
      <c r="AA9057">
        <v>57.63</v>
      </c>
      <c r="AE9057">
        <v>12.3</v>
      </c>
      <c r="AF9057" t="s">
        <v>71</v>
      </c>
      <c r="AG9057">
        <v>5.96</v>
      </c>
      <c r="AH9057" t="s">
        <v>71</v>
      </c>
      <c r="AS9057">
        <v>7.48</v>
      </c>
      <c r="AT9057" t="s">
        <v>71</v>
      </c>
    </row>
    <row r="9058" spans="1:46" x14ac:dyDescent="0.2">
      <c r="A9058" t="s">
        <v>627</v>
      </c>
      <c r="B9058" t="s">
        <v>628</v>
      </c>
      <c r="C9058">
        <f>-69.9784008 / 41.84183234</f>
        <v>-1.6724506764275227</v>
      </c>
      <c r="D9058" t="s">
        <v>629</v>
      </c>
      <c r="E9058" t="s">
        <v>70</v>
      </c>
      <c r="F9058" s="1">
        <v>37143</v>
      </c>
      <c r="G9058">
        <v>4</v>
      </c>
      <c r="O9058">
        <v>0.28999999999999998</v>
      </c>
      <c r="P9058" t="s">
        <v>71</v>
      </c>
      <c r="Q9058">
        <v>17.600000000000001</v>
      </c>
      <c r="R9058" t="s">
        <v>71</v>
      </c>
    </row>
    <row r="9059" spans="1:46" x14ac:dyDescent="0.2">
      <c r="A9059" t="s">
        <v>627</v>
      </c>
      <c r="B9059" t="s">
        <v>628</v>
      </c>
      <c r="C9059">
        <f>-69.9784008 / 41.84183234</f>
        <v>-1.6724506764275227</v>
      </c>
      <c r="D9059" t="s">
        <v>629</v>
      </c>
      <c r="E9059" t="s">
        <v>70</v>
      </c>
      <c r="F9059" s="1">
        <v>37143</v>
      </c>
      <c r="G9059">
        <v>4.5</v>
      </c>
      <c r="O9059">
        <v>0.26</v>
      </c>
      <c r="P9059" t="s">
        <v>71</v>
      </c>
      <c r="Q9059">
        <v>17.5</v>
      </c>
      <c r="R9059" t="s">
        <v>71</v>
      </c>
    </row>
    <row r="9060" spans="1:46" x14ac:dyDescent="0.2">
      <c r="A9060" t="s">
        <v>627</v>
      </c>
      <c r="B9060" t="s">
        <v>628</v>
      </c>
      <c r="C9060">
        <f>-69.9784008 / 41.84183234</f>
        <v>-1.6724506764275227</v>
      </c>
      <c r="D9060" t="s">
        <v>629</v>
      </c>
      <c r="E9060" t="s">
        <v>70</v>
      </c>
      <c r="F9060" s="1">
        <v>37873</v>
      </c>
      <c r="G9060">
        <v>0.5</v>
      </c>
      <c r="I9060">
        <v>4.25</v>
      </c>
      <c r="J9060" t="s">
        <v>71</v>
      </c>
      <c r="K9060">
        <v>16.420000000000002</v>
      </c>
      <c r="L9060" t="s">
        <v>71</v>
      </c>
      <c r="M9060">
        <v>1.64</v>
      </c>
      <c r="N9060" t="s">
        <v>71</v>
      </c>
      <c r="O9060">
        <v>3.3</v>
      </c>
      <c r="P9060" t="s">
        <v>71</v>
      </c>
      <c r="Q9060">
        <v>21.6</v>
      </c>
      <c r="R9060" t="s">
        <v>71</v>
      </c>
      <c r="S9060">
        <v>1.8</v>
      </c>
      <c r="T9060" t="s">
        <v>71</v>
      </c>
      <c r="U9060">
        <v>55.75</v>
      </c>
      <c r="V9060" t="s">
        <v>71</v>
      </c>
      <c r="W9060">
        <v>45.6</v>
      </c>
      <c r="X9060" t="s">
        <v>71</v>
      </c>
      <c r="Y9060">
        <v>62.13</v>
      </c>
      <c r="AA9060">
        <v>58.05</v>
      </c>
      <c r="AC9060">
        <v>52.87</v>
      </c>
      <c r="AE9060">
        <v>0.76</v>
      </c>
      <c r="AF9060" t="s">
        <v>71</v>
      </c>
      <c r="AG9060">
        <v>6.12</v>
      </c>
      <c r="AH9060" t="s">
        <v>71</v>
      </c>
      <c r="AS9060">
        <v>0.03</v>
      </c>
      <c r="AT9060" t="s">
        <v>71</v>
      </c>
    </row>
    <row r="9061" spans="1:46" x14ac:dyDescent="0.2">
      <c r="A9061" t="s">
        <v>627</v>
      </c>
      <c r="B9061" t="s">
        <v>628</v>
      </c>
      <c r="C9061">
        <f>-69.9784008 / 41.84183234</f>
        <v>-1.6724506764275227</v>
      </c>
      <c r="D9061" t="s">
        <v>629</v>
      </c>
      <c r="E9061" t="s">
        <v>70</v>
      </c>
      <c r="F9061" s="1">
        <v>37873</v>
      </c>
      <c r="G9061">
        <v>1</v>
      </c>
      <c r="O9061">
        <v>3.35</v>
      </c>
      <c r="P9061" t="s">
        <v>71</v>
      </c>
      <c r="Q9061">
        <v>21.6</v>
      </c>
      <c r="R9061" t="s">
        <v>71</v>
      </c>
    </row>
    <row r="9062" spans="1:46" x14ac:dyDescent="0.2">
      <c r="A9062" t="s">
        <v>627</v>
      </c>
      <c r="B9062" t="s">
        <v>628</v>
      </c>
      <c r="C9062">
        <f>-69.9784008 / 41.84183234</f>
        <v>-1.6724506764275227</v>
      </c>
      <c r="D9062" t="s">
        <v>629</v>
      </c>
      <c r="E9062" t="s">
        <v>70</v>
      </c>
      <c r="F9062" s="1">
        <v>37873</v>
      </c>
      <c r="G9062">
        <v>2</v>
      </c>
      <c r="O9062">
        <v>0.27</v>
      </c>
      <c r="P9062" t="s">
        <v>71</v>
      </c>
      <c r="Q9062">
        <v>20.6</v>
      </c>
      <c r="R9062" t="s">
        <v>71</v>
      </c>
    </row>
    <row r="9063" spans="1:46" x14ac:dyDescent="0.2">
      <c r="A9063" t="s">
        <v>627</v>
      </c>
      <c r="B9063" t="s">
        <v>628</v>
      </c>
      <c r="C9063">
        <f>-69.9784008 / 41.84183234</f>
        <v>-1.6724506764275227</v>
      </c>
      <c r="D9063" t="s">
        <v>629</v>
      </c>
      <c r="E9063" t="s">
        <v>70</v>
      </c>
      <c r="F9063" s="1">
        <v>37873</v>
      </c>
      <c r="G9063">
        <v>3</v>
      </c>
      <c r="K9063">
        <v>35.479999999999997</v>
      </c>
      <c r="L9063" t="s">
        <v>71</v>
      </c>
      <c r="O9063">
        <v>0.15</v>
      </c>
      <c r="P9063" t="s">
        <v>71</v>
      </c>
      <c r="Q9063">
        <v>17.8</v>
      </c>
      <c r="R9063" t="s">
        <v>71</v>
      </c>
      <c r="S9063">
        <v>1.1000000000000001</v>
      </c>
      <c r="T9063" t="s">
        <v>71</v>
      </c>
      <c r="W9063">
        <v>44</v>
      </c>
      <c r="X9063" t="s">
        <v>71</v>
      </c>
      <c r="AS9063">
        <v>0.03</v>
      </c>
      <c r="AT9063" t="s">
        <v>71</v>
      </c>
    </row>
    <row r="9064" spans="1:46" x14ac:dyDescent="0.2">
      <c r="A9064" t="s">
        <v>627</v>
      </c>
      <c r="B9064" t="s">
        <v>628</v>
      </c>
      <c r="C9064">
        <f>-69.9784008 / 41.84183234</f>
        <v>-1.6724506764275227</v>
      </c>
      <c r="D9064" t="s">
        <v>629</v>
      </c>
      <c r="E9064" t="s">
        <v>70</v>
      </c>
      <c r="F9064" s="1">
        <v>37873</v>
      </c>
      <c r="G9064">
        <v>3.5</v>
      </c>
      <c r="O9064">
        <v>0.12</v>
      </c>
      <c r="P9064" t="s">
        <v>71</v>
      </c>
      <c r="Q9064">
        <v>15.4</v>
      </c>
      <c r="R9064" t="s">
        <v>71</v>
      </c>
      <c r="AE9064">
        <v>4.2300000000000004</v>
      </c>
      <c r="AF9064" t="s">
        <v>71</v>
      </c>
      <c r="AG9064">
        <v>6.28</v>
      </c>
      <c r="AH9064" t="s">
        <v>71</v>
      </c>
    </row>
    <row r="9065" spans="1:46" x14ac:dyDescent="0.2">
      <c r="A9065" t="s">
        <v>627</v>
      </c>
      <c r="B9065" t="s">
        <v>628</v>
      </c>
      <c r="C9065">
        <f>-69.9784008 / 41.84183234</f>
        <v>-1.6724506764275227</v>
      </c>
      <c r="D9065" t="s">
        <v>629</v>
      </c>
      <c r="E9065" t="s">
        <v>70</v>
      </c>
      <c r="F9065" s="1">
        <v>38222</v>
      </c>
      <c r="G9065">
        <v>0.5</v>
      </c>
      <c r="I9065">
        <v>3.9</v>
      </c>
      <c r="J9065" t="s">
        <v>71</v>
      </c>
      <c r="K9065">
        <v>9.89</v>
      </c>
      <c r="L9065" t="s">
        <v>71</v>
      </c>
      <c r="M9065">
        <v>1.35</v>
      </c>
      <c r="N9065" t="s">
        <v>71</v>
      </c>
      <c r="O9065">
        <v>6.5</v>
      </c>
      <c r="P9065" t="s">
        <v>71</v>
      </c>
      <c r="Q9065">
        <v>25</v>
      </c>
      <c r="R9065" t="s">
        <v>71</v>
      </c>
      <c r="S9065">
        <v>0.92</v>
      </c>
      <c r="T9065" t="s">
        <v>71</v>
      </c>
      <c r="U9065">
        <v>28.5</v>
      </c>
      <c r="V9065" t="s">
        <v>71</v>
      </c>
      <c r="W9065">
        <v>41.81</v>
      </c>
      <c r="X9065" t="s">
        <v>71</v>
      </c>
      <c r="Y9065">
        <v>52.46</v>
      </c>
      <c r="AA9065">
        <v>53.08</v>
      </c>
      <c r="AC9065">
        <v>55.68</v>
      </c>
      <c r="AE9065">
        <v>17.559999999999999</v>
      </c>
      <c r="AF9065" t="s">
        <v>71</v>
      </c>
      <c r="AG9065">
        <v>6.44</v>
      </c>
      <c r="AH9065" t="s">
        <v>71</v>
      </c>
      <c r="AS9065">
        <v>0.56999999999999995</v>
      </c>
      <c r="AT9065" t="s">
        <v>71</v>
      </c>
    </row>
    <row r="9066" spans="1:46" x14ac:dyDescent="0.2">
      <c r="A9066" t="s">
        <v>627</v>
      </c>
      <c r="B9066" t="s">
        <v>628</v>
      </c>
      <c r="C9066">
        <f>-69.9784008 / 41.84183234</f>
        <v>-1.6724506764275227</v>
      </c>
      <c r="D9066" t="s">
        <v>629</v>
      </c>
      <c r="E9066" t="s">
        <v>70</v>
      </c>
      <c r="F9066" s="1">
        <v>38222</v>
      </c>
      <c r="G9066">
        <v>1</v>
      </c>
      <c r="O9066">
        <v>6.55</v>
      </c>
      <c r="P9066" t="s">
        <v>71</v>
      </c>
      <c r="Q9066">
        <v>23.8</v>
      </c>
      <c r="R9066" t="s">
        <v>71</v>
      </c>
    </row>
    <row r="9067" spans="1:46" x14ac:dyDescent="0.2">
      <c r="A9067" t="s">
        <v>627</v>
      </c>
      <c r="B9067" t="s">
        <v>628</v>
      </c>
      <c r="C9067">
        <f>-69.9784008 / 41.84183234</f>
        <v>-1.6724506764275227</v>
      </c>
      <c r="D9067" t="s">
        <v>629</v>
      </c>
      <c r="E9067" t="s">
        <v>70</v>
      </c>
      <c r="F9067" s="1">
        <v>38222</v>
      </c>
      <c r="G9067">
        <v>2</v>
      </c>
      <c r="O9067">
        <v>2.7</v>
      </c>
      <c r="P9067" t="s">
        <v>71</v>
      </c>
      <c r="Q9067">
        <v>22.8</v>
      </c>
      <c r="R9067" t="s">
        <v>71</v>
      </c>
    </row>
    <row r="9068" spans="1:46" x14ac:dyDescent="0.2">
      <c r="A9068" t="s">
        <v>627</v>
      </c>
      <c r="B9068" t="s">
        <v>628</v>
      </c>
      <c r="C9068">
        <f>-69.9784008 / 41.84183234</f>
        <v>-1.6724506764275227</v>
      </c>
      <c r="D9068" t="s">
        <v>629</v>
      </c>
      <c r="E9068" t="s">
        <v>70</v>
      </c>
      <c r="F9068" s="1">
        <v>38222</v>
      </c>
      <c r="G9068">
        <v>3</v>
      </c>
      <c r="K9068">
        <v>65.36</v>
      </c>
      <c r="L9068" t="s">
        <v>71</v>
      </c>
      <c r="O9068">
        <v>0.15</v>
      </c>
      <c r="P9068" t="s">
        <v>71</v>
      </c>
      <c r="Q9068">
        <v>19.8</v>
      </c>
      <c r="R9068" t="s">
        <v>71</v>
      </c>
      <c r="S9068">
        <v>2.31</v>
      </c>
      <c r="T9068" t="s">
        <v>71</v>
      </c>
      <c r="U9068">
        <v>71.55</v>
      </c>
      <c r="V9068" t="s">
        <v>71</v>
      </c>
      <c r="W9068">
        <v>66.56</v>
      </c>
      <c r="X9068" t="s">
        <v>71</v>
      </c>
      <c r="Y9068">
        <v>65.73</v>
      </c>
      <c r="AA9068">
        <v>71.599999999999994</v>
      </c>
      <c r="AE9068">
        <v>77.09</v>
      </c>
      <c r="AF9068" t="s">
        <v>71</v>
      </c>
      <c r="AG9068">
        <v>6.21</v>
      </c>
      <c r="AH9068" t="s">
        <v>71</v>
      </c>
      <c r="AS9068">
        <v>53.39</v>
      </c>
      <c r="AT9068" t="s">
        <v>71</v>
      </c>
    </row>
    <row r="9069" spans="1:46" x14ac:dyDescent="0.2">
      <c r="A9069" t="s">
        <v>627</v>
      </c>
      <c r="B9069" t="s">
        <v>628</v>
      </c>
      <c r="C9069">
        <f>-69.9784008 / 41.84183234</f>
        <v>-1.6724506764275227</v>
      </c>
      <c r="D9069" t="s">
        <v>629</v>
      </c>
      <c r="E9069" t="s">
        <v>70</v>
      </c>
      <c r="F9069" s="1">
        <v>38222</v>
      </c>
      <c r="G9069">
        <v>3.5</v>
      </c>
      <c r="O9069">
        <v>0.12</v>
      </c>
      <c r="P9069" t="s">
        <v>71</v>
      </c>
      <c r="Q9069">
        <v>16.399999999999999</v>
      </c>
      <c r="R9069" t="s">
        <v>71</v>
      </c>
    </row>
    <row r="9070" spans="1:46" x14ac:dyDescent="0.2">
      <c r="A9070" t="s">
        <v>627</v>
      </c>
      <c r="B9070" t="s">
        <v>628</v>
      </c>
      <c r="C9070">
        <f>-69.9784008 / 41.84183234</f>
        <v>-1.6724506764275227</v>
      </c>
      <c r="D9070" t="s">
        <v>629</v>
      </c>
      <c r="E9070" t="s">
        <v>70</v>
      </c>
      <c r="F9070" s="1">
        <v>38244</v>
      </c>
      <c r="G9070">
        <v>0.5</v>
      </c>
      <c r="I9070">
        <v>3.75</v>
      </c>
      <c r="J9070" t="s">
        <v>71</v>
      </c>
      <c r="K9070">
        <v>15</v>
      </c>
      <c r="L9070" t="s">
        <v>71</v>
      </c>
      <c r="M9070">
        <v>1.25</v>
      </c>
      <c r="N9070" t="s">
        <v>71</v>
      </c>
      <c r="O9070">
        <v>5.6</v>
      </c>
      <c r="P9070" t="s">
        <v>71</v>
      </c>
      <c r="Q9070">
        <v>21.8</v>
      </c>
      <c r="R9070" t="s">
        <v>71</v>
      </c>
      <c r="S9070">
        <v>0.89</v>
      </c>
      <c r="T9070" t="s">
        <v>71</v>
      </c>
      <c r="U9070">
        <v>27.57</v>
      </c>
      <c r="V9070" t="s">
        <v>71</v>
      </c>
      <c r="W9070">
        <v>65.3</v>
      </c>
      <c r="X9070" t="s">
        <v>71</v>
      </c>
      <c r="Y9070">
        <v>51.98</v>
      </c>
      <c r="AA9070">
        <v>57.17</v>
      </c>
      <c r="AC9070">
        <v>56.78</v>
      </c>
      <c r="AE9070">
        <v>16.95</v>
      </c>
      <c r="AF9070" t="s">
        <v>71</v>
      </c>
      <c r="AG9070">
        <v>6.49</v>
      </c>
      <c r="AH9070" t="s">
        <v>71</v>
      </c>
      <c r="AS9070">
        <v>1.24</v>
      </c>
      <c r="AT9070" t="s">
        <v>71</v>
      </c>
    </row>
    <row r="9071" spans="1:46" x14ac:dyDescent="0.2">
      <c r="A9071" t="s">
        <v>627</v>
      </c>
      <c r="B9071" t="s">
        <v>628</v>
      </c>
      <c r="C9071">
        <f>-69.9784008 / 41.84183234</f>
        <v>-1.6724506764275227</v>
      </c>
      <c r="D9071" t="s">
        <v>629</v>
      </c>
      <c r="E9071" t="s">
        <v>70</v>
      </c>
      <c r="F9071" s="1">
        <v>38244</v>
      </c>
      <c r="G9071">
        <v>1</v>
      </c>
      <c r="O9071">
        <v>5.6</v>
      </c>
      <c r="P9071" t="s">
        <v>71</v>
      </c>
      <c r="Q9071">
        <v>21.8</v>
      </c>
      <c r="R9071" t="s">
        <v>71</v>
      </c>
    </row>
    <row r="9072" spans="1:46" x14ac:dyDescent="0.2">
      <c r="A9072" t="s">
        <v>627</v>
      </c>
      <c r="B9072" t="s">
        <v>628</v>
      </c>
      <c r="C9072">
        <f>-69.9784008 / 41.84183234</f>
        <v>-1.6724506764275227</v>
      </c>
      <c r="D9072" t="s">
        <v>629</v>
      </c>
      <c r="E9072" t="s">
        <v>70</v>
      </c>
      <c r="F9072" s="1">
        <v>38244</v>
      </c>
      <c r="G9072">
        <v>2</v>
      </c>
      <c r="O9072">
        <v>5.4</v>
      </c>
      <c r="P9072" t="s">
        <v>71</v>
      </c>
      <c r="Q9072">
        <v>21.8</v>
      </c>
      <c r="R9072" t="s">
        <v>71</v>
      </c>
    </row>
    <row r="9073" spans="1:46" x14ac:dyDescent="0.2">
      <c r="A9073" t="s">
        <v>627</v>
      </c>
      <c r="B9073" t="s">
        <v>628</v>
      </c>
      <c r="C9073">
        <f>-69.9784008 / 41.84183234</f>
        <v>-1.6724506764275227</v>
      </c>
      <c r="D9073" t="s">
        <v>629</v>
      </c>
      <c r="E9073" t="s">
        <v>70</v>
      </c>
      <c r="F9073" s="1">
        <v>38244</v>
      </c>
      <c r="G9073">
        <v>3</v>
      </c>
      <c r="K9073">
        <v>30.3</v>
      </c>
      <c r="L9073" t="s">
        <v>71</v>
      </c>
      <c r="O9073">
        <v>0.39</v>
      </c>
      <c r="P9073" t="s">
        <v>71</v>
      </c>
      <c r="Q9073">
        <v>19.899999999999999</v>
      </c>
      <c r="R9073" t="s">
        <v>71</v>
      </c>
      <c r="S9073">
        <v>1.2</v>
      </c>
      <c r="T9073" t="s">
        <v>71</v>
      </c>
      <c r="U9073">
        <v>37.17</v>
      </c>
      <c r="V9073" t="s">
        <v>71</v>
      </c>
      <c r="W9073">
        <v>52.37</v>
      </c>
      <c r="X9073" t="s">
        <v>71</v>
      </c>
      <c r="Y9073">
        <v>56.29</v>
      </c>
      <c r="AA9073">
        <v>64.06</v>
      </c>
      <c r="AE9073">
        <v>27.24</v>
      </c>
      <c r="AF9073" t="s">
        <v>71</v>
      </c>
      <c r="AG9073">
        <v>6.15</v>
      </c>
      <c r="AH9073" t="s">
        <v>71</v>
      </c>
      <c r="AS9073">
        <v>3.97</v>
      </c>
      <c r="AT9073" t="s">
        <v>71</v>
      </c>
    </row>
    <row r="9074" spans="1:46" x14ac:dyDescent="0.2">
      <c r="A9074" t="s">
        <v>627</v>
      </c>
      <c r="B9074" t="s">
        <v>628</v>
      </c>
      <c r="C9074">
        <f>-69.9784008 / 41.84183234</f>
        <v>-1.6724506764275227</v>
      </c>
      <c r="D9074" t="s">
        <v>629</v>
      </c>
      <c r="E9074" t="s">
        <v>70</v>
      </c>
      <c r="F9074" s="1">
        <v>38244</v>
      </c>
      <c r="G9074">
        <v>3.5</v>
      </c>
      <c r="O9074">
        <v>0.31</v>
      </c>
      <c r="P9074" t="s">
        <v>71</v>
      </c>
      <c r="Q9074">
        <v>17.600000000000001</v>
      </c>
      <c r="R9074" t="s">
        <v>71</v>
      </c>
    </row>
    <row r="9075" spans="1:46" x14ac:dyDescent="0.2">
      <c r="A9075" t="s">
        <v>627</v>
      </c>
      <c r="B9075" t="s">
        <v>628</v>
      </c>
      <c r="C9075">
        <f>-69.9784008 / 41.84183234</f>
        <v>-1.6724506764275227</v>
      </c>
      <c r="D9075" t="s">
        <v>629</v>
      </c>
      <c r="E9075" t="s">
        <v>70</v>
      </c>
      <c r="F9075" s="1">
        <v>38608</v>
      </c>
      <c r="G9075">
        <v>0.5</v>
      </c>
      <c r="I9075">
        <v>4.05</v>
      </c>
      <c r="J9075" t="s">
        <v>71</v>
      </c>
      <c r="K9075">
        <v>12.37</v>
      </c>
      <c r="L9075" t="s">
        <v>71</v>
      </c>
      <c r="M9075">
        <v>1.37</v>
      </c>
      <c r="N9075" t="s">
        <v>71</v>
      </c>
      <c r="O9075">
        <v>5.05</v>
      </c>
      <c r="P9075" t="s">
        <v>71</v>
      </c>
      <c r="Q9075">
        <v>23.2</v>
      </c>
      <c r="R9075" t="s">
        <v>71</v>
      </c>
      <c r="S9075">
        <v>0.9</v>
      </c>
      <c r="T9075" t="s">
        <v>71</v>
      </c>
      <c r="U9075">
        <v>27.88</v>
      </c>
      <c r="V9075" t="s">
        <v>71</v>
      </c>
      <c r="W9075">
        <v>41.69</v>
      </c>
      <c r="X9075" t="s">
        <v>71</v>
      </c>
      <c r="Y9075">
        <v>52.14</v>
      </c>
      <c r="AA9075">
        <v>55.27</v>
      </c>
      <c r="AC9075">
        <v>55.46</v>
      </c>
      <c r="AE9075">
        <v>13.72</v>
      </c>
      <c r="AF9075" t="s">
        <v>71</v>
      </c>
      <c r="AG9075">
        <v>6.26</v>
      </c>
      <c r="AH9075" t="s">
        <v>71</v>
      </c>
      <c r="AS9075">
        <v>4.59</v>
      </c>
      <c r="AT9075" t="s">
        <v>71</v>
      </c>
    </row>
    <row r="9076" spans="1:46" x14ac:dyDescent="0.2">
      <c r="A9076" t="s">
        <v>627</v>
      </c>
      <c r="B9076" t="s">
        <v>628</v>
      </c>
      <c r="C9076">
        <f>-69.9784008 / 41.84183234</f>
        <v>-1.6724506764275227</v>
      </c>
      <c r="D9076" t="s">
        <v>629</v>
      </c>
      <c r="E9076" t="s">
        <v>70</v>
      </c>
      <c r="F9076" s="1">
        <v>38608</v>
      </c>
      <c r="G9076">
        <v>1</v>
      </c>
      <c r="O9076">
        <v>4.91</v>
      </c>
      <c r="P9076" t="s">
        <v>71</v>
      </c>
      <c r="Q9076">
        <v>22.8</v>
      </c>
      <c r="R9076" t="s">
        <v>71</v>
      </c>
    </row>
    <row r="9077" spans="1:46" x14ac:dyDescent="0.2">
      <c r="A9077" t="s">
        <v>627</v>
      </c>
      <c r="B9077" t="s">
        <v>628</v>
      </c>
      <c r="C9077">
        <f>-69.9784008 / 41.84183234</f>
        <v>-1.6724506764275227</v>
      </c>
      <c r="D9077" t="s">
        <v>629</v>
      </c>
      <c r="E9077" t="s">
        <v>70</v>
      </c>
      <c r="F9077" s="1">
        <v>38608</v>
      </c>
      <c r="G9077">
        <v>2</v>
      </c>
      <c r="O9077">
        <v>1.33</v>
      </c>
      <c r="P9077" t="s">
        <v>71</v>
      </c>
      <c r="Q9077">
        <v>20.9</v>
      </c>
      <c r="R9077" t="s">
        <v>71</v>
      </c>
    </row>
    <row r="9078" spans="1:46" x14ac:dyDescent="0.2">
      <c r="A9078" t="s">
        <v>627</v>
      </c>
      <c r="B9078" t="s">
        <v>628</v>
      </c>
      <c r="C9078">
        <f>-69.9784008 / 41.84183234</f>
        <v>-1.6724506764275227</v>
      </c>
      <c r="D9078" t="s">
        <v>629</v>
      </c>
      <c r="E9078" t="s">
        <v>70</v>
      </c>
      <c r="F9078" s="1">
        <v>38608</v>
      </c>
      <c r="G9078">
        <v>3</v>
      </c>
      <c r="K9078">
        <v>80.89</v>
      </c>
      <c r="L9078" t="s">
        <v>71</v>
      </c>
      <c r="O9078">
        <v>0.17</v>
      </c>
      <c r="P9078" t="s">
        <v>71</v>
      </c>
      <c r="Q9078">
        <v>17.5</v>
      </c>
      <c r="R9078" t="s">
        <v>71</v>
      </c>
      <c r="S9078">
        <v>1.3</v>
      </c>
      <c r="T9078" t="s">
        <v>71</v>
      </c>
      <c r="U9078">
        <v>40.270000000000003</v>
      </c>
      <c r="V9078" t="s">
        <v>71</v>
      </c>
      <c r="W9078">
        <v>39.61</v>
      </c>
      <c r="X9078" t="s">
        <v>71</v>
      </c>
      <c r="Y9078">
        <v>0</v>
      </c>
      <c r="AA9078">
        <v>73.7</v>
      </c>
      <c r="AE9078">
        <v>33.9</v>
      </c>
      <c r="AF9078" t="s">
        <v>71</v>
      </c>
      <c r="AG9078">
        <v>6.16</v>
      </c>
      <c r="AH9078" t="s">
        <v>71</v>
      </c>
      <c r="AS9078">
        <v>33.979999999999997</v>
      </c>
      <c r="AT9078" t="s">
        <v>71</v>
      </c>
    </row>
    <row r="9079" spans="1:46" x14ac:dyDescent="0.2">
      <c r="A9079" t="s">
        <v>627</v>
      </c>
      <c r="B9079" t="s">
        <v>628</v>
      </c>
      <c r="C9079">
        <f>-69.9784008 / 41.84183234</f>
        <v>-1.6724506764275227</v>
      </c>
      <c r="D9079" t="s">
        <v>629</v>
      </c>
      <c r="E9079" t="s">
        <v>70</v>
      </c>
      <c r="F9079" s="1">
        <v>38965</v>
      </c>
      <c r="G9079">
        <v>0.5</v>
      </c>
      <c r="I9079">
        <v>4.37</v>
      </c>
      <c r="J9079" t="s">
        <v>71</v>
      </c>
      <c r="K9079">
        <v>12.89</v>
      </c>
      <c r="L9079" t="s">
        <v>71</v>
      </c>
      <c r="M9079">
        <v>1.1599999999999999</v>
      </c>
      <c r="N9079" t="s">
        <v>71</v>
      </c>
      <c r="O9079">
        <v>4.1500000000000004</v>
      </c>
      <c r="P9079" t="s">
        <v>71</v>
      </c>
      <c r="Q9079">
        <v>20</v>
      </c>
      <c r="R9079" t="s">
        <v>71</v>
      </c>
      <c r="S9079">
        <v>1.25</v>
      </c>
      <c r="T9079" t="s">
        <v>71</v>
      </c>
      <c r="U9079">
        <v>38.76</v>
      </c>
      <c r="V9079" t="s">
        <v>71</v>
      </c>
      <c r="W9079">
        <v>57.61</v>
      </c>
      <c r="X9079" t="s">
        <v>71</v>
      </c>
      <c r="Y9079">
        <v>56.89</v>
      </c>
      <c r="AA9079">
        <v>55.68</v>
      </c>
      <c r="AC9079">
        <v>57.86</v>
      </c>
      <c r="AE9079">
        <v>17.350000000000001</v>
      </c>
      <c r="AF9079" t="s">
        <v>71</v>
      </c>
      <c r="AG9079">
        <v>6.2</v>
      </c>
      <c r="AH9079" t="s">
        <v>71</v>
      </c>
      <c r="AS9079">
        <v>17.16</v>
      </c>
      <c r="AT9079" t="s">
        <v>71</v>
      </c>
    </row>
    <row r="9080" spans="1:46" x14ac:dyDescent="0.2">
      <c r="A9080" t="s">
        <v>627</v>
      </c>
      <c r="B9080" t="s">
        <v>628</v>
      </c>
      <c r="C9080">
        <f>-69.9784008 / 41.84183234</f>
        <v>-1.6724506764275227</v>
      </c>
      <c r="D9080" t="s">
        <v>629</v>
      </c>
      <c r="E9080" t="s">
        <v>70</v>
      </c>
      <c r="F9080" s="1">
        <v>38965</v>
      </c>
      <c r="G9080">
        <v>1</v>
      </c>
      <c r="O9080">
        <v>4.22</v>
      </c>
      <c r="P9080" t="s">
        <v>71</v>
      </c>
      <c r="Q9080">
        <v>19.7</v>
      </c>
      <c r="R9080" t="s">
        <v>71</v>
      </c>
    </row>
    <row r="9081" spans="1:46" x14ac:dyDescent="0.2">
      <c r="A9081" t="s">
        <v>627</v>
      </c>
      <c r="B9081" t="s">
        <v>628</v>
      </c>
      <c r="C9081">
        <f>-69.9784008 / 41.84183234</f>
        <v>-1.6724506764275227</v>
      </c>
      <c r="D9081" t="s">
        <v>629</v>
      </c>
      <c r="E9081" t="s">
        <v>70</v>
      </c>
      <c r="F9081" s="1">
        <v>38965</v>
      </c>
      <c r="G9081">
        <v>2</v>
      </c>
      <c r="O9081">
        <v>3.04</v>
      </c>
      <c r="P9081" t="s">
        <v>71</v>
      </c>
      <c r="Q9081">
        <v>19.5</v>
      </c>
      <c r="R9081" t="s">
        <v>71</v>
      </c>
    </row>
    <row r="9082" spans="1:46" x14ac:dyDescent="0.2">
      <c r="A9082" t="s">
        <v>627</v>
      </c>
      <c r="B9082" t="s">
        <v>628</v>
      </c>
      <c r="C9082">
        <f>-69.9784008 / 41.84183234</f>
        <v>-1.6724506764275227</v>
      </c>
      <c r="D9082" t="s">
        <v>629</v>
      </c>
      <c r="E9082" t="s">
        <v>70</v>
      </c>
      <c r="F9082" s="1">
        <v>38965</v>
      </c>
      <c r="G9082">
        <v>3</v>
      </c>
      <c r="O9082">
        <v>0.98</v>
      </c>
      <c r="P9082" t="s">
        <v>71</v>
      </c>
      <c r="Q9082">
        <v>19.100000000000001</v>
      </c>
      <c r="R9082" t="s">
        <v>71</v>
      </c>
    </row>
    <row r="9083" spans="1:46" x14ac:dyDescent="0.2">
      <c r="A9083" t="s">
        <v>627</v>
      </c>
      <c r="B9083" t="s">
        <v>628</v>
      </c>
      <c r="C9083">
        <f>-69.9784008 / 41.84183234</f>
        <v>-1.6724506764275227</v>
      </c>
      <c r="D9083" t="s">
        <v>629</v>
      </c>
      <c r="E9083" t="s">
        <v>70</v>
      </c>
      <c r="F9083" s="1">
        <v>38965</v>
      </c>
      <c r="G9083">
        <v>3.5</v>
      </c>
      <c r="K9083">
        <v>43.11</v>
      </c>
      <c r="L9083" t="s">
        <v>71</v>
      </c>
      <c r="O9083">
        <v>0.2</v>
      </c>
      <c r="P9083" t="s">
        <v>71</v>
      </c>
      <c r="Q9083">
        <v>18.2</v>
      </c>
      <c r="R9083" t="s">
        <v>71</v>
      </c>
      <c r="S9083">
        <v>1.74</v>
      </c>
      <c r="T9083" t="s">
        <v>71</v>
      </c>
      <c r="U9083">
        <v>53.87</v>
      </c>
      <c r="V9083" t="s">
        <v>71</v>
      </c>
      <c r="W9083">
        <v>58.52</v>
      </c>
      <c r="X9083" t="s">
        <v>71</v>
      </c>
      <c r="Y9083">
        <v>61.64</v>
      </c>
      <c r="AA9083">
        <v>67.52</v>
      </c>
      <c r="AE9083">
        <v>74.87</v>
      </c>
      <c r="AF9083" t="s">
        <v>71</v>
      </c>
      <c r="AG9083">
        <v>6.18</v>
      </c>
      <c r="AH9083" t="s">
        <v>71</v>
      </c>
      <c r="AS9083">
        <v>61.2</v>
      </c>
      <c r="AT9083" t="s">
        <v>71</v>
      </c>
    </row>
    <row r="9084" spans="1:46" x14ac:dyDescent="0.2">
      <c r="A9084" t="s">
        <v>627</v>
      </c>
      <c r="B9084" t="s">
        <v>628</v>
      </c>
      <c r="C9084">
        <f>-69.9784008 / 41.84183234</f>
        <v>-1.6724506764275227</v>
      </c>
      <c r="D9084" t="s">
        <v>629</v>
      </c>
      <c r="E9084" t="s">
        <v>70</v>
      </c>
      <c r="F9084" s="1">
        <v>38965</v>
      </c>
      <c r="G9084">
        <v>4</v>
      </c>
      <c r="O9084">
        <v>0.1</v>
      </c>
      <c r="P9084" t="s">
        <v>71</v>
      </c>
      <c r="Q9084">
        <v>15.1</v>
      </c>
      <c r="R9084" t="s">
        <v>71</v>
      </c>
    </row>
    <row r="9085" spans="1:46" x14ac:dyDescent="0.2">
      <c r="A9085" t="s">
        <v>627</v>
      </c>
      <c r="B9085" t="s">
        <v>628</v>
      </c>
      <c r="C9085">
        <f>-69.9784008 / 41.84183234</f>
        <v>-1.6724506764275227</v>
      </c>
      <c r="D9085" t="s">
        <v>629</v>
      </c>
      <c r="E9085" t="s">
        <v>70</v>
      </c>
      <c r="F9085" s="1">
        <v>39321</v>
      </c>
      <c r="G9085">
        <v>0.5</v>
      </c>
      <c r="I9085">
        <v>4.1500000000000004</v>
      </c>
      <c r="J9085" t="s">
        <v>71</v>
      </c>
      <c r="K9085">
        <v>16.809999999999999</v>
      </c>
      <c r="L9085" t="s">
        <v>71</v>
      </c>
      <c r="M9085">
        <v>1.1000000000000001</v>
      </c>
      <c r="N9085" t="s">
        <v>71</v>
      </c>
      <c r="O9085">
        <v>8.5500000000000007</v>
      </c>
      <c r="P9085" t="s">
        <v>71</v>
      </c>
      <c r="Q9085">
        <v>25.3</v>
      </c>
      <c r="R9085" t="s">
        <v>71</v>
      </c>
      <c r="S9085">
        <v>1.2</v>
      </c>
      <c r="T9085" t="s">
        <v>71</v>
      </c>
      <c r="U9085">
        <v>37.24</v>
      </c>
      <c r="V9085" t="s">
        <v>71</v>
      </c>
      <c r="W9085">
        <v>54.48</v>
      </c>
      <c r="X9085" t="s">
        <v>71</v>
      </c>
      <c r="Y9085">
        <v>56.31</v>
      </c>
      <c r="AA9085">
        <v>58.28</v>
      </c>
      <c r="AC9085">
        <v>58.63</v>
      </c>
      <c r="AE9085">
        <v>8.9</v>
      </c>
      <c r="AF9085" t="s">
        <v>71</v>
      </c>
      <c r="AG9085">
        <v>6.37</v>
      </c>
      <c r="AH9085" t="s">
        <v>71</v>
      </c>
      <c r="AS9085">
        <v>5.17</v>
      </c>
      <c r="AT9085" t="s">
        <v>71</v>
      </c>
    </row>
    <row r="9086" spans="1:46" x14ac:dyDescent="0.2">
      <c r="A9086" t="s">
        <v>627</v>
      </c>
      <c r="B9086" t="s">
        <v>628</v>
      </c>
      <c r="C9086">
        <f>-69.9784008 / 41.84183234</f>
        <v>-1.6724506764275227</v>
      </c>
      <c r="D9086" t="s">
        <v>629</v>
      </c>
      <c r="E9086" t="s">
        <v>70</v>
      </c>
      <c r="F9086" s="1">
        <v>39321</v>
      </c>
      <c r="G9086">
        <v>1</v>
      </c>
      <c r="O9086">
        <v>8.42</v>
      </c>
      <c r="P9086" t="s">
        <v>71</v>
      </c>
      <c r="Q9086">
        <v>25.2</v>
      </c>
      <c r="R9086" t="s">
        <v>71</v>
      </c>
    </row>
    <row r="9087" spans="1:46" x14ac:dyDescent="0.2">
      <c r="A9087" t="s">
        <v>627</v>
      </c>
      <c r="B9087" t="s">
        <v>628</v>
      </c>
      <c r="C9087">
        <f>-69.9784008 / 41.84183234</f>
        <v>-1.6724506764275227</v>
      </c>
      <c r="D9087" t="s">
        <v>629</v>
      </c>
      <c r="E9087" t="s">
        <v>70</v>
      </c>
      <c r="F9087" s="1">
        <v>39321</v>
      </c>
      <c r="G9087">
        <v>2</v>
      </c>
      <c r="O9087">
        <v>4.97</v>
      </c>
      <c r="P9087" t="s">
        <v>71</v>
      </c>
      <c r="Q9087">
        <v>21.8</v>
      </c>
      <c r="R9087" t="s">
        <v>71</v>
      </c>
    </row>
    <row r="9088" spans="1:46" x14ac:dyDescent="0.2">
      <c r="A9088" t="s">
        <v>627</v>
      </c>
      <c r="B9088" t="s">
        <v>628</v>
      </c>
      <c r="C9088">
        <f>-69.9784008 / 41.84183234</f>
        <v>-1.6724506764275227</v>
      </c>
      <c r="D9088" t="s">
        <v>629</v>
      </c>
      <c r="E9088" t="s">
        <v>70</v>
      </c>
      <c r="F9088" s="1">
        <v>39321</v>
      </c>
      <c r="G9088">
        <v>3</v>
      </c>
      <c r="K9088">
        <v>39.81</v>
      </c>
      <c r="L9088" t="s">
        <v>71</v>
      </c>
      <c r="O9088">
        <v>0.3</v>
      </c>
      <c r="P9088" t="s">
        <v>71</v>
      </c>
      <c r="Q9088">
        <v>19.2</v>
      </c>
      <c r="R9088" t="s">
        <v>71</v>
      </c>
      <c r="S9088">
        <v>2.34</v>
      </c>
      <c r="T9088" t="s">
        <v>71</v>
      </c>
      <c r="U9088">
        <v>72.510000000000005</v>
      </c>
      <c r="V9088" t="s">
        <v>71</v>
      </c>
      <c r="W9088">
        <v>68.55</v>
      </c>
      <c r="X9088" t="s">
        <v>71</v>
      </c>
      <c r="Y9088">
        <v>65.92</v>
      </c>
      <c r="AA9088">
        <v>66.739999999999995</v>
      </c>
      <c r="AE9088">
        <v>11.1</v>
      </c>
      <c r="AF9088" t="s">
        <v>71</v>
      </c>
      <c r="AG9088">
        <v>5.98</v>
      </c>
      <c r="AH9088" t="s">
        <v>71</v>
      </c>
      <c r="AS9088">
        <v>23.91</v>
      </c>
      <c r="AT9088" t="s">
        <v>71</v>
      </c>
    </row>
    <row r="9089" spans="1:46" x14ac:dyDescent="0.2">
      <c r="A9089" t="s">
        <v>627</v>
      </c>
      <c r="B9089" t="s">
        <v>628</v>
      </c>
      <c r="C9089">
        <f>-69.9784008 / 41.84183234</f>
        <v>-1.6724506764275227</v>
      </c>
      <c r="D9089" t="s">
        <v>629</v>
      </c>
      <c r="E9089" t="s">
        <v>70</v>
      </c>
      <c r="F9089" s="1">
        <v>39686</v>
      </c>
      <c r="G9089">
        <v>0.5</v>
      </c>
      <c r="I9089">
        <v>4</v>
      </c>
      <c r="J9089" t="s">
        <v>71</v>
      </c>
      <c r="K9089">
        <v>25.2</v>
      </c>
      <c r="L9089" t="s">
        <v>71</v>
      </c>
      <c r="M9089">
        <v>0.95</v>
      </c>
      <c r="N9089" t="s">
        <v>71</v>
      </c>
      <c r="O9089">
        <v>5.4</v>
      </c>
      <c r="P9089" t="s">
        <v>71</v>
      </c>
      <c r="Q9089">
        <v>23.3</v>
      </c>
      <c r="R9089" t="s">
        <v>71</v>
      </c>
      <c r="S9089">
        <v>0.99</v>
      </c>
      <c r="T9089" t="s">
        <v>71</v>
      </c>
      <c r="U9089">
        <v>30.66</v>
      </c>
      <c r="V9089" t="s">
        <v>71</v>
      </c>
      <c r="W9089">
        <v>43.01</v>
      </c>
      <c r="X9089" t="s">
        <v>71</v>
      </c>
      <c r="Y9089">
        <v>53.51</v>
      </c>
      <c r="AA9089">
        <v>62.26</v>
      </c>
      <c r="AC9089">
        <v>60.74</v>
      </c>
      <c r="AE9089">
        <v>8</v>
      </c>
      <c r="AF9089" t="s">
        <v>71</v>
      </c>
      <c r="AG9089">
        <v>6.37</v>
      </c>
      <c r="AH9089" t="s">
        <v>71</v>
      </c>
      <c r="AS9089">
        <v>6.42</v>
      </c>
      <c r="AT9089" t="s">
        <v>71</v>
      </c>
    </row>
    <row r="9090" spans="1:46" x14ac:dyDescent="0.2">
      <c r="A9090" t="s">
        <v>627</v>
      </c>
      <c r="B9090" t="s">
        <v>628</v>
      </c>
      <c r="C9090">
        <f>-69.9784008 / 41.84183234</f>
        <v>-1.6724506764275227</v>
      </c>
      <c r="D9090" t="s">
        <v>629</v>
      </c>
      <c r="E9090" t="s">
        <v>70</v>
      </c>
      <c r="F9090" s="1">
        <v>39686</v>
      </c>
      <c r="G9090">
        <v>1</v>
      </c>
      <c r="O9090">
        <v>5.3</v>
      </c>
      <c r="P9090" t="s">
        <v>71</v>
      </c>
      <c r="Q9090">
        <v>23.3</v>
      </c>
      <c r="R9090" t="s">
        <v>71</v>
      </c>
    </row>
    <row r="9091" spans="1:46" x14ac:dyDescent="0.2">
      <c r="A9091" t="s">
        <v>627</v>
      </c>
      <c r="B9091" t="s">
        <v>628</v>
      </c>
      <c r="C9091">
        <f>-69.9784008 / 41.84183234</f>
        <v>-1.6724506764275227</v>
      </c>
      <c r="D9091" t="s">
        <v>629</v>
      </c>
      <c r="E9091" t="s">
        <v>70</v>
      </c>
      <c r="F9091" s="1">
        <v>39686</v>
      </c>
      <c r="G9091">
        <v>2</v>
      </c>
      <c r="O9091">
        <v>1.4</v>
      </c>
      <c r="P9091" t="s">
        <v>71</v>
      </c>
      <c r="Q9091">
        <v>23</v>
      </c>
      <c r="R9091" t="s">
        <v>71</v>
      </c>
    </row>
    <row r="9092" spans="1:46" x14ac:dyDescent="0.2">
      <c r="A9092" t="s">
        <v>627</v>
      </c>
      <c r="B9092" t="s">
        <v>628</v>
      </c>
      <c r="C9092">
        <f>-69.9784008 / 41.84183234</f>
        <v>-1.6724506764275227</v>
      </c>
      <c r="D9092" t="s">
        <v>629</v>
      </c>
      <c r="E9092" t="s">
        <v>70</v>
      </c>
      <c r="F9092" s="1">
        <v>39686</v>
      </c>
      <c r="G9092">
        <v>3</v>
      </c>
      <c r="K9092">
        <v>84.72</v>
      </c>
      <c r="L9092" t="s">
        <v>71</v>
      </c>
      <c r="O9092">
        <v>0.13</v>
      </c>
      <c r="P9092" t="s">
        <v>71</v>
      </c>
      <c r="Q9092">
        <v>20.7</v>
      </c>
      <c r="R9092" t="s">
        <v>71</v>
      </c>
      <c r="S9092">
        <v>1.3</v>
      </c>
      <c r="T9092" t="s">
        <v>71</v>
      </c>
      <c r="U9092">
        <v>40.270000000000003</v>
      </c>
      <c r="V9092" t="s">
        <v>71</v>
      </c>
      <c r="W9092">
        <v>41.53</v>
      </c>
      <c r="X9092" t="s">
        <v>71</v>
      </c>
      <c r="Y9092">
        <v>57.44</v>
      </c>
      <c r="AA9092">
        <v>74.150000000000006</v>
      </c>
      <c r="AE9092">
        <v>20.399999999999999</v>
      </c>
      <c r="AF9092" t="s">
        <v>71</v>
      </c>
      <c r="AG9092">
        <v>6.15</v>
      </c>
      <c r="AH9092" t="s">
        <v>71</v>
      </c>
      <c r="AS9092">
        <v>64.36</v>
      </c>
      <c r="AT9092" t="s">
        <v>71</v>
      </c>
    </row>
    <row r="9093" spans="1:46" x14ac:dyDescent="0.2">
      <c r="A9093" t="s">
        <v>627</v>
      </c>
      <c r="B9093" t="s">
        <v>628</v>
      </c>
      <c r="C9093">
        <f>-69.9784008 / 41.84183234</f>
        <v>-1.6724506764275227</v>
      </c>
      <c r="D9093" t="s">
        <v>629</v>
      </c>
      <c r="E9093" t="s">
        <v>70</v>
      </c>
      <c r="F9093" s="1">
        <v>40050</v>
      </c>
      <c r="G9093">
        <v>0.5</v>
      </c>
      <c r="I9093">
        <v>4</v>
      </c>
      <c r="J9093" t="s">
        <v>71</v>
      </c>
      <c r="K9093">
        <v>10.43</v>
      </c>
      <c r="L9093" t="s">
        <v>71</v>
      </c>
      <c r="M9093">
        <v>1.45</v>
      </c>
      <c r="N9093" t="s">
        <v>71</v>
      </c>
      <c r="O9093">
        <v>5.36</v>
      </c>
      <c r="P9093" t="s">
        <v>71</v>
      </c>
      <c r="Q9093">
        <v>27.9</v>
      </c>
      <c r="R9093" t="s">
        <v>71</v>
      </c>
      <c r="S9093">
        <v>1.49</v>
      </c>
      <c r="T9093" t="s">
        <v>71</v>
      </c>
      <c r="U9093">
        <v>46.16</v>
      </c>
      <c r="V9093" t="s">
        <v>71</v>
      </c>
      <c r="W9093">
        <v>50.03</v>
      </c>
      <c r="X9093" t="s">
        <v>71</v>
      </c>
      <c r="Y9093">
        <v>59.41</v>
      </c>
      <c r="AA9093">
        <v>53.6</v>
      </c>
      <c r="AC9093">
        <v>54.65</v>
      </c>
      <c r="AE9093">
        <v>8.1</v>
      </c>
      <c r="AF9093" t="s">
        <v>71</v>
      </c>
      <c r="AG9093">
        <v>6.3</v>
      </c>
      <c r="AH9093" t="s">
        <v>71</v>
      </c>
      <c r="AS9093">
        <v>3.9</v>
      </c>
      <c r="AT9093" t="s">
        <v>71</v>
      </c>
    </row>
    <row r="9094" spans="1:46" x14ac:dyDescent="0.2">
      <c r="A9094" t="s">
        <v>627</v>
      </c>
      <c r="B9094" t="s">
        <v>628</v>
      </c>
      <c r="C9094">
        <f>-69.9784008 / 41.84183234</f>
        <v>-1.6724506764275227</v>
      </c>
      <c r="D9094" t="s">
        <v>629</v>
      </c>
      <c r="E9094" t="s">
        <v>70</v>
      </c>
      <c r="F9094" s="1">
        <v>40050</v>
      </c>
      <c r="G9094">
        <v>1</v>
      </c>
      <c r="O9094">
        <v>5.05</v>
      </c>
      <c r="P9094" t="s">
        <v>71</v>
      </c>
      <c r="Q9094">
        <v>27.6</v>
      </c>
      <c r="R9094" t="s">
        <v>71</v>
      </c>
    </row>
    <row r="9095" spans="1:46" x14ac:dyDescent="0.2">
      <c r="A9095" t="s">
        <v>627</v>
      </c>
      <c r="B9095" t="s">
        <v>628</v>
      </c>
      <c r="C9095">
        <f>-69.9784008 / 41.84183234</f>
        <v>-1.6724506764275227</v>
      </c>
      <c r="D9095" t="s">
        <v>629</v>
      </c>
      <c r="E9095" t="s">
        <v>70</v>
      </c>
      <c r="F9095" s="1">
        <v>40050</v>
      </c>
      <c r="G9095">
        <v>2</v>
      </c>
      <c r="O9095">
        <v>0.8</v>
      </c>
      <c r="P9095" t="s">
        <v>71</v>
      </c>
      <c r="Q9095">
        <v>25.5</v>
      </c>
      <c r="R9095" t="s">
        <v>71</v>
      </c>
    </row>
    <row r="9096" spans="1:46" x14ac:dyDescent="0.2">
      <c r="A9096" t="s">
        <v>627</v>
      </c>
      <c r="B9096" t="s">
        <v>628</v>
      </c>
      <c r="C9096">
        <f>-69.9784008 / 41.84183234</f>
        <v>-1.6724506764275227</v>
      </c>
      <c r="D9096" t="s">
        <v>629</v>
      </c>
      <c r="E9096" t="s">
        <v>70</v>
      </c>
      <c r="F9096" s="1">
        <v>40050</v>
      </c>
      <c r="G9096">
        <v>3</v>
      </c>
      <c r="K9096">
        <v>39.659999999999997</v>
      </c>
      <c r="L9096" t="s">
        <v>71</v>
      </c>
      <c r="O9096">
        <v>0.3</v>
      </c>
      <c r="P9096" t="s">
        <v>71</v>
      </c>
      <c r="Q9096">
        <v>20.7</v>
      </c>
      <c r="R9096" t="s">
        <v>71</v>
      </c>
      <c r="S9096">
        <v>1.67</v>
      </c>
      <c r="T9096" t="s">
        <v>71</v>
      </c>
      <c r="U9096">
        <v>51.59</v>
      </c>
      <c r="V9096" t="s">
        <v>71</v>
      </c>
      <c r="W9096">
        <v>43.89</v>
      </c>
      <c r="X9096" t="s">
        <v>71</v>
      </c>
      <c r="AA9096">
        <v>66.7</v>
      </c>
      <c r="AE9096">
        <v>17.2</v>
      </c>
      <c r="AF9096" t="s">
        <v>71</v>
      </c>
      <c r="AG9096">
        <v>6.04</v>
      </c>
      <c r="AH9096" t="s">
        <v>71</v>
      </c>
      <c r="AS9096">
        <v>18.100000000000001</v>
      </c>
      <c r="AT9096" t="s">
        <v>71</v>
      </c>
    </row>
    <row r="9097" spans="1:46" x14ac:dyDescent="0.2">
      <c r="A9097" t="s">
        <v>627</v>
      </c>
      <c r="B9097" t="s">
        <v>628</v>
      </c>
      <c r="C9097">
        <f>-69.9784008 / 41.84183234</f>
        <v>-1.6724506764275227</v>
      </c>
      <c r="D9097" t="s">
        <v>629</v>
      </c>
      <c r="E9097" t="s">
        <v>70</v>
      </c>
      <c r="F9097" s="1">
        <v>40416</v>
      </c>
      <c r="G9097">
        <v>0.5</v>
      </c>
      <c r="I9097">
        <v>4.4000000000000004</v>
      </c>
      <c r="J9097" t="s">
        <v>71</v>
      </c>
      <c r="K9097">
        <v>26.85</v>
      </c>
      <c r="L9097" t="s">
        <v>71</v>
      </c>
      <c r="M9097">
        <v>1.05</v>
      </c>
      <c r="N9097" t="s">
        <v>71</v>
      </c>
      <c r="O9097">
        <v>7.6</v>
      </c>
      <c r="P9097" t="s">
        <v>71</v>
      </c>
      <c r="Q9097">
        <v>21.5</v>
      </c>
      <c r="R9097" t="s">
        <v>71</v>
      </c>
      <c r="S9097">
        <v>0.43</v>
      </c>
      <c r="T9097" t="s">
        <v>71</v>
      </c>
      <c r="U9097">
        <v>13.42</v>
      </c>
      <c r="V9097" t="s">
        <v>71</v>
      </c>
      <c r="W9097">
        <v>50.04</v>
      </c>
      <c r="X9097" t="s">
        <v>71</v>
      </c>
      <c r="Y9097">
        <v>41.6</v>
      </c>
      <c r="AA9097">
        <v>62.88</v>
      </c>
      <c r="AC9097">
        <v>59.3</v>
      </c>
      <c r="AE9097">
        <v>8.8000000000000007</v>
      </c>
      <c r="AF9097" t="s">
        <v>71</v>
      </c>
      <c r="AG9097">
        <v>6.64</v>
      </c>
      <c r="AH9097" t="s">
        <v>71</v>
      </c>
      <c r="AS9097">
        <v>5.49</v>
      </c>
      <c r="AT9097" t="s">
        <v>71</v>
      </c>
    </row>
    <row r="9098" spans="1:46" x14ac:dyDescent="0.2">
      <c r="A9098" t="s">
        <v>627</v>
      </c>
      <c r="B9098" t="s">
        <v>628</v>
      </c>
      <c r="C9098">
        <f>-69.9784008 / 41.84183234</f>
        <v>-1.6724506764275227</v>
      </c>
      <c r="D9098" t="s">
        <v>629</v>
      </c>
      <c r="E9098" t="s">
        <v>70</v>
      </c>
      <c r="F9098" s="1">
        <v>40416</v>
      </c>
      <c r="G9098">
        <v>1</v>
      </c>
      <c r="O9098">
        <v>6.7</v>
      </c>
      <c r="P9098" t="s">
        <v>71</v>
      </c>
      <c r="Q9098">
        <v>20.5</v>
      </c>
      <c r="R9098" t="s">
        <v>71</v>
      </c>
    </row>
    <row r="9099" spans="1:46" x14ac:dyDescent="0.2">
      <c r="A9099" t="s">
        <v>627</v>
      </c>
      <c r="B9099" t="s">
        <v>628</v>
      </c>
      <c r="C9099">
        <f>-69.9784008 / 41.84183234</f>
        <v>-1.6724506764275227</v>
      </c>
      <c r="D9099" t="s">
        <v>629</v>
      </c>
      <c r="E9099" t="s">
        <v>70</v>
      </c>
      <c r="F9099" s="1">
        <v>40416</v>
      </c>
      <c r="G9099">
        <v>2</v>
      </c>
      <c r="O9099">
        <v>6.3</v>
      </c>
      <c r="P9099" t="s">
        <v>71</v>
      </c>
      <c r="Q9099">
        <v>20.100000000000001</v>
      </c>
      <c r="R9099" t="s">
        <v>71</v>
      </c>
    </row>
    <row r="9100" spans="1:46" x14ac:dyDescent="0.2">
      <c r="A9100" t="s">
        <v>627</v>
      </c>
      <c r="B9100" t="s">
        <v>628</v>
      </c>
      <c r="C9100">
        <f>-69.9784008 / 41.84183234</f>
        <v>-1.6724506764275227</v>
      </c>
      <c r="D9100" t="s">
        <v>629</v>
      </c>
      <c r="E9100" t="s">
        <v>70</v>
      </c>
      <c r="F9100" s="1">
        <v>40416</v>
      </c>
      <c r="G9100">
        <v>3</v>
      </c>
      <c r="O9100">
        <v>5.3</v>
      </c>
      <c r="P9100" t="s">
        <v>71</v>
      </c>
      <c r="Q9100">
        <v>19.899999999999999</v>
      </c>
      <c r="R9100" t="s">
        <v>71</v>
      </c>
    </row>
    <row r="9101" spans="1:46" x14ac:dyDescent="0.2">
      <c r="A9101" t="s">
        <v>627</v>
      </c>
      <c r="B9101" t="s">
        <v>628</v>
      </c>
      <c r="C9101">
        <f>-69.9784008 / 41.84183234</f>
        <v>-1.6724506764275227</v>
      </c>
      <c r="D9101" t="s">
        <v>629</v>
      </c>
      <c r="E9101" t="s">
        <v>70</v>
      </c>
      <c r="F9101" s="1">
        <v>40416</v>
      </c>
      <c r="G9101">
        <v>3.5</v>
      </c>
      <c r="K9101">
        <v>35.15</v>
      </c>
      <c r="L9101" t="s">
        <v>71</v>
      </c>
      <c r="O9101">
        <v>1.8</v>
      </c>
      <c r="P9101" t="s">
        <v>71</v>
      </c>
      <c r="Q9101">
        <v>19</v>
      </c>
      <c r="R9101" t="s">
        <v>71</v>
      </c>
      <c r="S9101">
        <v>0.69</v>
      </c>
      <c r="T9101" t="s">
        <v>71</v>
      </c>
      <c r="U9101">
        <v>21.37</v>
      </c>
      <c r="V9101" t="s">
        <v>71</v>
      </c>
      <c r="W9101">
        <v>70.27</v>
      </c>
      <c r="X9101" t="s">
        <v>71</v>
      </c>
      <c r="Y9101">
        <v>48.3</v>
      </c>
      <c r="AA9101">
        <v>65.52</v>
      </c>
      <c r="AE9101">
        <v>39.200000000000003</v>
      </c>
      <c r="AF9101" t="s">
        <v>71</v>
      </c>
      <c r="AG9101">
        <v>6.62</v>
      </c>
      <c r="AH9101" t="s">
        <v>71</v>
      </c>
      <c r="AS9101">
        <v>38.49</v>
      </c>
      <c r="AT9101" t="s">
        <v>71</v>
      </c>
    </row>
    <row r="9102" spans="1:46" x14ac:dyDescent="0.2">
      <c r="A9102" t="s">
        <v>627</v>
      </c>
      <c r="B9102" t="s">
        <v>628</v>
      </c>
      <c r="C9102">
        <f>-69.9784008 / 41.84183234</f>
        <v>-1.6724506764275227</v>
      </c>
      <c r="D9102" t="s">
        <v>629</v>
      </c>
      <c r="E9102" t="s">
        <v>70</v>
      </c>
      <c r="F9102" s="1">
        <v>40778</v>
      </c>
      <c r="G9102">
        <v>0.5</v>
      </c>
      <c r="I9102">
        <v>4.3</v>
      </c>
      <c r="J9102" t="s">
        <v>71</v>
      </c>
      <c r="K9102">
        <v>7.52</v>
      </c>
      <c r="L9102" t="s">
        <v>71</v>
      </c>
      <c r="M9102">
        <v>1.4</v>
      </c>
      <c r="N9102" t="s">
        <v>71</v>
      </c>
      <c r="O9102">
        <v>6.86</v>
      </c>
      <c r="P9102" t="s">
        <v>71</v>
      </c>
      <c r="Q9102">
        <v>25.4</v>
      </c>
      <c r="R9102" t="s">
        <v>71</v>
      </c>
      <c r="S9102">
        <v>5.5</v>
      </c>
      <c r="T9102" t="s">
        <v>71</v>
      </c>
      <c r="U9102">
        <v>170.36</v>
      </c>
      <c r="V9102" t="s">
        <v>71</v>
      </c>
      <c r="W9102">
        <v>48.46</v>
      </c>
      <c r="X9102" t="s">
        <v>71</v>
      </c>
      <c r="Y9102">
        <v>78.239999999999995</v>
      </c>
      <c r="AA9102">
        <v>50.39</v>
      </c>
      <c r="AC9102">
        <v>55.15</v>
      </c>
      <c r="AE9102">
        <v>8.4</v>
      </c>
      <c r="AF9102" t="s">
        <v>71</v>
      </c>
      <c r="AG9102">
        <v>6.86</v>
      </c>
      <c r="AH9102" t="s">
        <v>71</v>
      </c>
      <c r="AS9102">
        <v>2.79</v>
      </c>
      <c r="AT9102" t="s">
        <v>71</v>
      </c>
    </row>
    <row r="9103" spans="1:46" x14ac:dyDescent="0.2">
      <c r="A9103" t="s">
        <v>627</v>
      </c>
      <c r="B9103" t="s">
        <v>628</v>
      </c>
      <c r="C9103">
        <f>-69.9784008 / 41.84183234</f>
        <v>-1.6724506764275227</v>
      </c>
      <c r="D9103" t="s">
        <v>629</v>
      </c>
      <c r="E9103" t="s">
        <v>70</v>
      </c>
      <c r="F9103" s="1">
        <v>40778</v>
      </c>
      <c r="G9103">
        <v>1</v>
      </c>
      <c r="O9103">
        <v>7.2</v>
      </c>
      <c r="P9103" t="s">
        <v>71</v>
      </c>
      <c r="Q9103">
        <v>25.2</v>
      </c>
      <c r="R9103" t="s">
        <v>71</v>
      </c>
    </row>
    <row r="9104" spans="1:46" x14ac:dyDescent="0.2">
      <c r="A9104" t="s">
        <v>627</v>
      </c>
      <c r="B9104" t="s">
        <v>628</v>
      </c>
      <c r="C9104">
        <f>-69.9784008 / 41.84183234</f>
        <v>-1.6724506764275227</v>
      </c>
      <c r="D9104" t="s">
        <v>629</v>
      </c>
      <c r="E9104" t="s">
        <v>70</v>
      </c>
      <c r="F9104" s="1">
        <v>40778</v>
      </c>
      <c r="G9104">
        <v>2</v>
      </c>
      <c r="O9104">
        <v>6.6</v>
      </c>
      <c r="P9104" t="s">
        <v>71</v>
      </c>
      <c r="Q9104">
        <v>24.1</v>
      </c>
      <c r="R9104" t="s">
        <v>71</v>
      </c>
    </row>
    <row r="9105" spans="1:46" x14ac:dyDescent="0.2">
      <c r="A9105" t="s">
        <v>627</v>
      </c>
      <c r="B9105" t="s">
        <v>628</v>
      </c>
      <c r="C9105">
        <f>-69.9784008 / 41.84183234</f>
        <v>-1.6724506764275227</v>
      </c>
      <c r="D9105" t="s">
        <v>629</v>
      </c>
      <c r="E9105" t="s">
        <v>70</v>
      </c>
      <c r="F9105" s="1">
        <v>40778</v>
      </c>
      <c r="G9105">
        <v>3</v>
      </c>
      <c r="O9105">
        <v>0.25</v>
      </c>
      <c r="P9105" t="s">
        <v>71</v>
      </c>
      <c r="Q9105">
        <v>21.3</v>
      </c>
      <c r="R9105" t="s">
        <v>71</v>
      </c>
    </row>
    <row r="9106" spans="1:46" x14ac:dyDescent="0.2">
      <c r="A9106" t="s">
        <v>627</v>
      </c>
      <c r="B9106" t="s">
        <v>628</v>
      </c>
      <c r="C9106">
        <f>-69.9784008 / 41.84183234</f>
        <v>-1.6724506764275227</v>
      </c>
      <c r="D9106" t="s">
        <v>629</v>
      </c>
      <c r="E9106" t="s">
        <v>70</v>
      </c>
      <c r="F9106" s="1">
        <v>40778</v>
      </c>
      <c r="G9106">
        <v>3.5</v>
      </c>
      <c r="K9106">
        <v>28.89</v>
      </c>
      <c r="L9106" t="s">
        <v>71</v>
      </c>
      <c r="O9106">
        <v>0.18</v>
      </c>
      <c r="P9106" t="s">
        <v>71</v>
      </c>
      <c r="Q9106">
        <v>18.8</v>
      </c>
      <c r="R9106" t="s">
        <v>71</v>
      </c>
      <c r="S9106">
        <v>1.72</v>
      </c>
      <c r="T9106" t="s">
        <v>71</v>
      </c>
      <c r="U9106">
        <v>53.27</v>
      </c>
      <c r="V9106" t="s">
        <v>71</v>
      </c>
      <c r="W9106">
        <v>62.26</v>
      </c>
      <c r="X9106" t="s">
        <v>71</v>
      </c>
      <c r="AA9106">
        <v>63.6</v>
      </c>
      <c r="AS9106">
        <v>18.670000000000002</v>
      </c>
      <c r="AT9106" t="s">
        <v>71</v>
      </c>
    </row>
    <row r="9107" spans="1:46" x14ac:dyDescent="0.2">
      <c r="A9107" t="s">
        <v>627</v>
      </c>
      <c r="B9107" t="s">
        <v>628</v>
      </c>
      <c r="C9107">
        <f>-69.9784008 / 41.84183234</f>
        <v>-1.6724506764275227</v>
      </c>
      <c r="D9107" t="s">
        <v>629</v>
      </c>
      <c r="E9107" t="s">
        <v>70</v>
      </c>
      <c r="F9107" s="1">
        <v>40778</v>
      </c>
      <c r="G9107">
        <v>3.6</v>
      </c>
      <c r="S9107">
        <v>0.35</v>
      </c>
      <c r="T9107" t="s">
        <v>71</v>
      </c>
      <c r="Y9107">
        <v>-10.99</v>
      </c>
      <c r="AE9107">
        <v>15.5</v>
      </c>
      <c r="AF9107" t="s">
        <v>71</v>
      </c>
      <c r="AG9107">
        <v>6.44</v>
      </c>
      <c r="AH9107" t="s">
        <v>71</v>
      </c>
    </row>
    <row r="9108" spans="1:46" x14ac:dyDescent="0.2">
      <c r="A9108" t="s">
        <v>627</v>
      </c>
      <c r="B9108" t="s">
        <v>628</v>
      </c>
      <c r="C9108">
        <f>-69.9784008 / 41.84183234</f>
        <v>-1.6724506764275227</v>
      </c>
      <c r="D9108" t="s">
        <v>629</v>
      </c>
      <c r="E9108" t="s">
        <v>70</v>
      </c>
      <c r="F9108" s="1">
        <v>41150</v>
      </c>
      <c r="G9108">
        <v>0.5</v>
      </c>
      <c r="I9108">
        <v>4</v>
      </c>
      <c r="J9108" t="s">
        <v>71</v>
      </c>
      <c r="K9108">
        <v>9.5299999999999994</v>
      </c>
      <c r="L9108" t="s">
        <v>71</v>
      </c>
      <c r="M9108">
        <v>1.1299999999999999</v>
      </c>
      <c r="N9108" t="s">
        <v>71</v>
      </c>
      <c r="O9108">
        <v>5.8</v>
      </c>
      <c r="P9108" t="s">
        <v>71</v>
      </c>
      <c r="Q9108">
        <v>25.2</v>
      </c>
      <c r="R9108" t="s">
        <v>71</v>
      </c>
      <c r="S9108">
        <v>0.75</v>
      </c>
      <c r="T9108" t="s">
        <v>71</v>
      </c>
      <c r="U9108">
        <v>23.23</v>
      </c>
      <c r="V9108" t="s">
        <v>71</v>
      </c>
      <c r="W9108">
        <v>45.21</v>
      </c>
      <c r="X9108" t="s">
        <v>71</v>
      </c>
      <c r="Y9108">
        <v>49.51</v>
      </c>
      <c r="AA9108">
        <v>52.72</v>
      </c>
      <c r="AC9108">
        <v>58.3</v>
      </c>
      <c r="AE9108">
        <v>9.6</v>
      </c>
      <c r="AF9108" t="s">
        <v>71</v>
      </c>
      <c r="AG9108">
        <v>6.56</v>
      </c>
      <c r="AH9108" t="s">
        <v>71</v>
      </c>
      <c r="AS9108">
        <v>3.99</v>
      </c>
      <c r="AT9108" t="s">
        <v>71</v>
      </c>
    </row>
    <row r="9109" spans="1:46" x14ac:dyDescent="0.2">
      <c r="A9109" t="s">
        <v>627</v>
      </c>
      <c r="B9109" t="s">
        <v>628</v>
      </c>
      <c r="C9109">
        <f>-69.9784008 / 41.84183234</f>
        <v>-1.6724506764275227</v>
      </c>
      <c r="D9109" t="s">
        <v>629</v>
      </c>
      <c r="E9109" t="s">
        <v>70</v>
      </c>
      <c r="F9109" s="1">
        <v>41150</v>
      </c>
      <c r="G9109">
        <v>1</v>
      </c>
      <c r="O9109">
        <v>5.6</v>
      </c>
      <c r="P9109" t="s">
        <v>71</v>
      </c>
      <c r="Q9109">
        <v>25.1</v>
      </c>
      <c r="R9109" t="s">
        <v>71</v>
      </c>
    </row>
    <row r="9110" spans="1:46" x14ac:dyDescent="0.2">
      <c r="A9110" t="s">
        <v>627</v>
      </c>
      <c r="B9110" t="s">
        <v>628</v>
      </c>
      <c r="C9110">
        <f>-69.9784008 / 41.84183234</f>
        <v>-1.6724506764275227</v>
      </c>
      <c r="D9110" t="s">
        <v>629</v>
      </c>
      <c r="E9110" t="s">
        <v>70</v>
      </c>
      <c r="F9110" s="1">
        <v>41150</v>
      </c>
      <c r="G9110">
        <v>2</v>
      </c>
      <c r="O9110">
        <v>4.8</v>
      </c>
      <c r="P9110" t="s">
        <v>71</v>
      </c>
      <c r="Q9110">
        <v>25</v>
      </c>
      <c r="R9110" t="s">
        <v>71</v>
      </c>
    </row>
    <row r="9111" spans="1:46" x14ac:dyDescent="0.2">
      <c r="A9111" t="s">
        <v>627</v>
      </c>
      <c r="B9111" t="s">
        <v>628</v>
      </c>
      <c r="C9111">
        <f>-69.9784008 / 41.84183234</f>
        <v>-1.6724506764275227</v>
      </c>
      <c r="D9111" t="s">
        <v>629</v>
      </c>
      <c r="E9111" t="s">
        <v>70</v>
      </c>
      <c r="F9111" s="1">
        <v>41150</v>
      </c>
      <c r="G9111">
        <v>3</v>
      </c>
      <c r="K9111">
        <v>25.91</v>
      </c>
      <c r="L9111" t="s">
        <v>71</v>
      </c>
      <c r="O9111">
        <v>0.6</v>
      </c>
      <c r="P9111" t="s">
        <v>71</v>
      </c>
      <c r="Q9111">
        <v>22.6</v>
      </c>
      <c r="R9111" t="s">
        <v>71</v>
      </c>
      <c r="S9111">
        <v>2.61</v>
      </c>
      <c r="T9111" t="s">
        <v>71</v>
      </c>
      <c r="U9111">
        <v>80.84</v>
      </c>
      <c r="V9111" t="s">
        <v>71</v>
      </c>
      <c r="W9111">
        <v>68.36</v>
      </c>
      <c r="X9111" t="s">
        <v>71</v>
      </c>
      <c r="Y9111">
        <v>0</v>
      </c>
      <c r="AA9111">
        <v>62.53</v>
      </c>
      <c r="AE9111">
        <v>17.100000000000001</v>
      </c>
      <c r="AF9111" t="s">
        <v>71</v>
      </c>
      <c r="AG9111">
        <v>6.11</v>
      </c>
      <c r="AH9111" t="s">
        <v>71</v>
      </c>
      <c r="AS9111">
        <v>10.28</v>
      </c>
      <c r="AT9111" t="s">
        <v>71</v>
      </c>
    </row>
    <row r="9112" spans="1:46" x14ac:dyDescent="0.2">
      <c r="A9112" t="s">
        <v>627</v>
      </c>
      <c r="B9112" t="s">
        <v>628</v>
      </c>
      <c r="C9112">
        <f>-69.9784008 / 41.84183234</f>
        <v>-1.6724506764275227</v>
      </c>
      <c r="D9112" t="s">
        <v>629</v>
      </c>
      <c r="E9112" t="s">
        <v>70</v>
      </c>
      <c r="F9112" s="1">
        <v>41512</v>
      </c>
      <c r="G9112">
        <v>0.5</v>
      </c>
      <c r="I9112">
        <v>3.5</v>
      </c>
      <c r="J9112" t="s">
        <v>71</v>
      </c>
      <c r="K9112">
        <v>12.46</v>
      </c>
      <c r="L9112" t="s">
        <v>71</v>
      </c>
      <c r="M9112">
        <v>0.8</v>
      </c>
      <c r="N9112" t="s">
        <v>71</v>
      </c>
      <c r="O9112">
        <v>5.86</v>
      </c>
      <c r="P9112" t="s">
        <v>71</v>
      </c>
      <c r="Q9112">
        <v>23.7</v>
      </c>
      <c r="R9112" t="s">
        <v>71</v>
      </c>
      <c r="S9112">
        <v>0.89</v>
      </c>
      <c r="T9112" t="s">
        <v>71</v>
      </c>
      <c r="U9112">
        <v>27.57</v>
      </c>
      <c r="V9112" t="s">
        <v>71</v>
      </c>
      <c r="W9112">
        <v>56.34</v>
      </c>
      <c r="X9112" t="s">
        <v>71</v>
      </c>
      <c r="Y9112">
        <v>51.98</v>
      </c>
      <c r="AA9112">
        <v>55.35</v>
      </c>
      <c r="AC9112">
        <v>63.22</v>
      </c>
      <c r="AE9112">
        <v>9.1</v>
      </c>
      <c r="AF9112" t="s">
        <v>71</v>
      </c>
      <c r="AG9112">
        <v>6.4</v>
      </c>
      <c r="AH9112" t="s">
        <v>71</v>
      </c>
      <c r="AS9112">
        <v>2.6</v>
      </c>
      <c r="AT9112" t="s">
        <v>71</v>
      </c>
    </row>
    <row r="9113" spans="1:46" x14ac:dyDescent="0.2">
      <c r="A9113" t="s">
        <v>627</v>
      </c>
      <c r="B9113" t="s">
        <v>628</v>
      </c>
      <c r="C9113">
        <f>-69.9784008 / 41.84183234</f>
        <v>-1.6724506764275227</v>
      </c>
      <c r="D9113" t="s">
        <v>629</v>
      </c>
      <c r="E9113" t="s">
        <v>70</v>
      </c>
      <c r="F9113" s="1">
        <v>41512</v>
      </c>
      <c r="G9113">
        <v>1</v>
      </c>
      <c r="O9113">
        <v>5.76</v>
      </c>
      <c r="P9113" t="s">
        <v>71</v>
      </c>
      <c r="Q9113">
        <v>23.7</v>
      </c>
      <c r="R9113" t="s">
        <v>71</v>
      </c>
    </row>
    <row r="9114" spans="1:46" x14ac:dyDescent="0.2">
      <c r="A9114" t="s">
        <v>627</v>
      </c>
      <c r="B9114" t="s">
        <v>628</v>
      </c>
      <c r="C9114">
        <f>-69.9784008 / 41.84183234</f>
        <v>-1.6724506764275227</v>
      </c>
      <c r="D9114" t="s">
        <v>629</v>
      </c>
      <c r="E9114" t="s">
        <v>70</v>
      </c>
      <c r="F9114" s="1">
        <v>41512</v>
      </c>
      <c r="G9114">
        <v>2</v>
      </c>
      <c r="O9114">
        <v>3</v>
      </c>
      <c r="P9114" t="s">
        <v>71</v>
      </c>
      <c r="Q9114">
        <v>23.3</v>
      </c>
      <c r="R9114" t="s">
        <v>71</v>
      </c>
    </row>
    <row r="9115" spans="1:46" x14ac:dyDescent="0.2">
      <c r="A9115" t="s">
        <v>627</v>
      </c>
      <c r="B9115" t="s">
        <v>628</v>
      </c>
      <c r="C9115">
        <f>-69.9784008 / 41.84183234</f>
        <v>-1.6724506764275227</v>
      </c>
      <c r="D9115" t="s">
        <v>629</v>
      </c>
      <c r="E9115" t="s">
        <v>70</v>
      </c>
      <c r="F9115" s="1">
        <v>41512</v>
      </c>
      <c r="G9115">
        <v>2.5</v>
      </c>
      <c r="K9115">
        <v>26.81</v>
      </c>
      <c r="L9115" t="s">
        <v>71</v>
      </c>
      <c r="S9115">
        <v>2.08</v>
      </c>
      <c r="T9115" t="s">
        <v>71</v>
      </c>
      <c r="U9115">
        <v>64.430000000000007</v>
      </c>
      <c r="V9115" t="s">
        <v>71</v>
      </c>
      <c r="W9115">
        <v>64.7</v>
      </c>
      <c r="X9115" t="s">
        <v>71</v>
      </c>
      <c r="Y9115">
        <v>0</v>
      </c>
      <c r="AA9115">
        <v>62.86</v>
      </c>
      <c r="AE9115">
        <v>17.3</v>
      </c>
      <c r="AF9115" t="s">
        <v>71</v>
      </c>
      <c r="AG9115">
        <v>6.1</v>
      </c>
      <c r="AH9115" t="s">
        <v>71</v>
      </c>
      <c r="AS9115">
        <v>25.27</v>
      </c>
      <c r="AT9115" t="s">
        <v>71</v>
      </c>
    </row>
    <row r="9116" spans="1:46" x14ac:dyDescent="0.2">
      <c r="A9116" t="s">
        <v>627</v>
      </c>
      <c r="B9116" t="s">
        <v>628</v>
      </c>
      <c r="C9116">
        <f>-69.9784008 / 41.84183234</f>
        <v>-1.6724506764275227</v>
      </c>
      <c r="D9116" t="s">
        <v>629</v>
      </c>
      <c r="E9116" t="s">
        <v>70</v>
      </c>
      <c r="F9116" s="1">
        <v>41512</v>
      </c>
      <c r="G9116">
        <v>3</v>
      </c>
      <c r="O9116">
        <v>0.28000000000000003</v>
      </c>
      <c r="P9116" t="s">
        <v>71</v>
      </c>
      <c r="Q9116">
        <v>20.9</v>
      </c>
      <c r="R9116" t="s">
        <v>71</v>
      </c>
    </row>
    <row r="9117" spans="1:46" x14ac:dyDescent="0.2">
      <c r="A9117" t="s">
        <v>627</v>
      </c>
      <c r="B9117" t="s">
        <v>628</v>
      </c>
      <c r="C9117">
        <f>-69.9784008 / 41.84183234</f>
        <v>-1.6724506764275227</v>
      </c>
      <c r="D9117" t="s">
        <v>629</v>
      </c>
      <c r="E9117" t="s">
        <v>70</v>
      </c>
      <c r="F9117" s="1">
        <v>41890</v>
      </c>
      <c r="G9117">
        <v>0.5</v>
      </c>
      <c r="I9117">
        <v>4.0999999999999996</v>
      </c>
      <c r="J9117" t="s">
        <v>71</v>
      </c>
      <c r="K9117">
        <v>5.24</v>
      </c>
      <c r="L9117" t="s">
        <v>71</v>
      </c>
      <c r="M9117">
        <v>2.15</v>
      </c>
      <c r="N9117" t="s">
        <v>71</v>
      </c>
      <c r="O9117">
        <v>6.25</v>
      </c>
      <c r="P9117" t="s">
        <v>71</v>
      </c>
      <c r="Q9117">
        <v>25.2</v>
      </c>
      <c r="R9117" t="s">
        <v>71</v>
      </c>
      <c r="S9117">
        <v>0.59</v>
      </c>
      <c r="T9117" t="s">
        <v>71</v>
      </c>
      <c r="U9117">
        <v>18.27</v>
      </c>
      <c r="V9117" t="s">
        <v>71</v>
      </c>
      <c r="W9117">
        <v>34.770000000000003</v>
      </c>
      <c r="X9117" t="s">
        <v>71</v>
      </c>
      <c r="Y9117">
        <v>46.04</v>
      </c>
      <c r="AA9117">
        <v>46.85</v>
      </c>
      <c r="AC9117">
        <v>48.97</v>
      </c>
      <c r="AE9117">
        <v>8.8000000000000007</v>
      </c>
      <c r="AF9117" t="s">
        <v>71</v>
      </c>
      <c r="AG9117">
        <v>6.71</v>
      </c>
      <c r="AH9117" t="s">
        <v>71</v>
      </c>
      <c r="AS9117">
        <v>6.06</v>
      </c>
      <c r="AT9117" t="s">
        <v>71</v>
      </c>
    </row>
    <row r="9118" spans="1:46" x14ac:dyDescent="0.2">
      <c r="A9118" t="s">
        <v>627</v>
      </c>
      <c r="B9118" t="s">
        <v>628</v>
      </c>
      <c r="C9118">
        <f>-69.9784008 / 41.84183234</f>
        <v>-1.6724506764275227</v>
      </c>
      <c r="D9118" t="s">
        <v>629</v>
      </c>
      <c r="E9118" t="s">
        <v>70</v>
      </c>
      <c r="F9118" s="1">
        <v>41890</v>
      </c>
      <c r="G9118">
        <v>1</v>
      </c>
      <c r="O9118">
        <v>5.86</v>
      </c>
      <c r="P9118" t="s">
        <v>71</v>
      </c>
      <c r="Q9118">
        <v>25.3</v>
      </c>
      <c r="R9118" t="s">
        <v>71</v>
      </c>
    </row>
    <row r="9119" spans="1:46" x14ac:dyDescent="0.2">
      <c r="A9119" t="s">
        <v>627</v>
      </c>
      <c r="B9119" t="s">
        <v>628</v>
      </c>
      <c r="C9119">
        <f>-69.9784008 / 41.84183234</f>
        <v>-1.6724506764275227</v>
      </c>
      <c r="D9119" t="s">
        <v>629</v>
      </c>
      <c r="E9119" t="s">
        <v>70</v>
      </c>
      <c r="F9119" s="1">
        <v>41890</v>
      </c>
      <c r="G9119">
        <v>2</v>
      </c>
      <c r="O9119">
        <v>6.42</v>
      </c>
      <c r="P9119" t="s">
        <v>71</v>
      </c>
      <c r="Q9119">
        <v>25.3</v>
      </c>
      <c r="R9119" t="s">
        <v>71</v>
      </c>
    </row>
    <row r="9120" spans="1:46" x14ac:dyDescent="0.2">
      <c r="A9120" t="s">
        <v>627</v>
      </c>
      <c r="B9120" t="s">
        <v>628</v>
      </c>
      <c r="C9120">
        <f>-69.9784008 / 41.84183234</f>
        <v>-1.6724506764275227</v>
      </c>
      <c r="D9120" t="s">
        <v>629</v>
      </c>
      <c r="E9120" t="s">
        <v>70</v>
      </c>
      <c r="F9120" s="1">
        <v>41890</v>
      </c>
      <c r="G9120">
        <v>3</v>
      </c>
      <c r="K9120">
        <v>117.82</v>
      </c>
      <c r="L9120" t="s">
        <v>71</v>
      </c>
      <c r="O9120">
        <v>2.79</v>
      </c>
      <c r="P9120" t="s">
        <v>71</v>
      </c>
      <c r="Q9120">
        <v>23.7</v>
      </c>
      <c r="R9120" t="s">
        <v>71</v>
      </c>
      <c r="S9120">
        <v>3.86</v>
      </c>
      <c r="T9120" t="s">
        <v>71</v>
      </c>
      <c r="U9120">
        <v>119.56</v>
      </c>
      <c r="V9120" t="s">
        <v>71</v>
      </c>
      <c r="W9120">
        <v>75.430000000000007</v>
      </c>
      <c r="X9120" t="s">
        <v>71</v>
      </c>
      <c r="AA9120">
        <v>77.39</v>
      </c>
      <c r="AE9120">
        <v>18.899999999999999</v>
      </c>
      <c r="AF9120" t="s">
        <v>71</v>
      </c>
      <c r="AG9120">
        <v>6.13</v>
      </c>
      <c r="AH9120" t="s">
        <v>71</v>
      </c>
      <c r="AS9120">
        <v>73.98</v>
      </c>
      <c r="AT9120" t="s">
        <v>71</v>
      </c>
    </row>
    <row r="9121" spans="1:58" x14ac:dyDescent="0.2">
      <c r="A9121" t="s">
        <v>627</v>
      </c>
      <c r="B9121" t="s">
        <v>628</v>
      </c>
      <c r="C9121">
        <f>-69.9784008 / 41.84183234</f>
        <v>-1.6724506764275227</v>
      </c>
      <c r="D9121" t="s">
        <v>629</v>
      </c>
      <c r="E9121" t="s">
        <v>70</v>
      </c>
      <c r="F9121" s="1">
        <v>42627</v>
      </c>
      <c r="G9121">
        <v>0.5</v>
      </c>
      <c r="I9121">
        <v>4</v>
      </c>
      <c r="J9121" t="s">
        <v>71</v>
      </c>
      <c r="K9121">
        <v>2.68</v>
      </c>
      <c r="L9121" t="s">
        <v>71</v>
      </c>
      <c r="M9121">
        <v>2.85</v>
      </c>
      <c r="N9121" t="s">
        <v>71</v>
      </c>
      <c r="O9121">
        <v>6</v>
      </c>
      <c r="P9121" t="s">
        <v>71</v>
      </c>
      <c r="Q9121">
        <v>23.8</v>
      </c>
      <c r="R9121" t="s">
        <v>71</v>
      </c>
      <c r="S9121">
        <v>0.52</v>
      </c>
      <c r="T9121" t="s">
        <v>71</v>
      </c>
      <c r="U9121">
        <v>16.11</v>
      </c>
      <c r="V9121" t="s">
        <v>71</v>
      </c>
      <c r="W9121">
        <v>41.98</v>
      </c>
      <c r="X9121" t="s">
        <v>71</v>
      </c>
      <c r="Y9121">
        <v>44.23</v>
      </c>
      <c r="AA9121">
        <v>40.270000000000003</v>
      </c>
      <c r="AC9121">
        <v>44.91</v>
      </c>
      <c r="AE9121">
        <v>16.3</v>
      </c>
      <c r="AF9121" t="s">
        <v>71</v>
      </c>
      <c r="AG9121">
        <v>6.59</v>
      </c>
      <c r="AH9121" t="s">
        <v>71</v>
      </c>
      <c r="AS9121">
        <v>4.3600000000000003</v>
      </c>
      <c r="AT9121" t="s">
        <v>71</v>
      </c>
      <c r="BE9121">
        <v>7.05</v>
      </c>
      <c r="BF9121" t="s">
        <v>71</v>
      </c>
    </row>
    <row r="9122" spans="1:58" x14ac:dyDescent="0.2">
      <c r="A9122" t="s">
        <v>627</v>
      </c>
      <c r="B9122" t="s">
        <v>628</v>
      </c>
      <c r="C9122">
        <f>-69.9784008 / 41.84183234</f>
        <v>-1.6724506764275227</v>
      </c>
      <c r="D9122" t="s">
        <v>629</v>
      </c>
      <c r="E9122" t="s">
        <v>70</v>
      </c>
      <c r="F9122" s="1">
        <v>42627</v>
      </c>
      <c r="G9122">
        <v>1</v>
      </c>
      <c r="O9122">
        <v>5.7</v>
      </c>
      <c r="P9122" t="s">
        <v>71</v>
      </c>
      <c r="Q9122">
        <v>23.1</v>
      </c>
      <c r="R9122" t="s">
        <v>71</v>
      </c>
    </row>
    <row r="9123" spans="1:58" x14ac:dyDescent="0.2">
      <c r="A9123" t="s">
        <v>627</v>
      </c>
      <c r="B9123" t="s">
        <v>628</v>
      </c>
      <c r="C9123">
        <f>-69.9784008 / 41.84183234</f>
        <v>-1.6724506764275227</v>
      </c>
      <c r="D9123" t="s">
        <v>629</v>
      </c>
      <c r="E9123" t="s">
        <v>70</v>
      </c>
      <c r="F9123" s="1">
        <v>42627</v>
      </c>
      <c r="G9123">
        <v>2</v>
      </c>
      <c r="O9123">
        <v>5</v>
      </c>
      <c r="P9123" t="s">
        <v>71</v>
      </c>
      <c r="Q9123">
        <v>22.8</v>
      </c>
      <c r="R9123" t="s">
        <v>71</v>
      </c>
    </row>
    <row r="9124" spans="1:58" x14ac:dyDescent="0.2">
      <c r="A9124" t="s">
        <v>627</v>
      </c>
      <c r="B9124" t="s">
        <v>628</v>
      </c>
      <c r="C9124">
        <f>-69.9784008 / 41.84183234</f>
        <v>-1.6724506764275227</v>
      </c>
      <c r="D9124" t="s">
        <v>629</v>
      </c>
      <c r="E9124" t="s">
        <v>70</v>
      </c>
      <c r="F9124" s="1">
        <v>42627</v>
      </c>
      <c r="G9124">
        <v>3</v>
      </c>
      <c r="K9124">
        <v>23.17</v>
      </c>
      <c r="L9124" t="s">
        <v>71</v>
      </c>
      <c r="O9124">
        <v>0.33</v>
      </c>
      <c r="P9124" t="s">
        <v>71</v>
      </c>
      <c r="Q9124">
        <v>21.5</v>
      </c>
      <c r="R9124" t="s">
        <v>71</v>
      </c>
      <c r="S9124">
        <v>1.57</v>
      </c>
      <c r="T9124" t="s">
        <v>71</v>
      </c>
      <c r="U9124">
        <v>48.63</v>
      </c>
      <c r="V9124" t="s">
        <v>71</v>
      </c>
      <c r="W9124">
        <v>51.39</v>
      </c>
      <c r="X9124" t="s">
        <v>71</v>
      </c>
      <c r="Y9124">
        <v>0</v>
      </c>
      <c r="AA9124">
        <v>61.43</v>
      </c>
      <c r="AE9124">
        <v>23.2</v>
      </c>
      <c r="AF9124" t="s">
        <v>71</v>
      </c>
      <c r="AG9124">
        <v>6.07</v>
      </c>
      <c r="AH9124" t="s">
        <v>71</v>
      </c>
      <c r="AS9124">
        <v>19.16</v>
      </c>
      <c r="AT9124" t="s">
        <v>71</v>
      </c>
      <c r="BE9124">
        <v>42.33</v>
      </c>
      <c r="BF9124" t="s">
        <v>71</v>
      </c>
    </row>
    <row r="9125" spans="1:58" x14ac:dyDescent="0.2">
      <c r="A9125" t="s">
        <v>627</v>
      </c>
      <c r="B9125" t="s">
        <v>628</v>
      </c>
      <c r="C9125">
        <f>-69.9784008 / 41.84183234</f>
        <v>-1.6724506764275227</v>
      </c>
      <c r="D9125" t="s">
        <v>629</v>
      </c>
      <c r="E9125" t="s">
        <v>70</v>
      </c>
      <c r="F9125" s="1">
        <v>42627</v>
      </c>
      <c r="G9125">
        <v>3.5</v>
      </c>
      <c r="O9125">
        <v>0.19</v>
      </c>
      <c r="P9125" t="s">
        <v>71</v>
      </c>
      <c r="Q9125">
        <v>18.5</v>
      </c>
      <c r="R9125" t="s">
        <v>71</v>
      </c>
    </row>
    <row r="9126" spans="1:58" x14ac:dyDescent="0.2">
      <c r="A9126" t="s">
        <v>627</v>
      </c>
      <c r="B9126" t="s">
        <v>628</v>
      </c>
      <c r="C9126">
        <f>-69.9784008 / 41.84183234</f>
        <v>-1.6724506764275227</v>
      </c>
      <c r="D9126" t="s">
        <v>629</v>
      </c>
      <c r="E9126" t="s">
        <v>70</v>
      </c>
      <c r="F9126" s="1">
        <v>42990</v>
      </c>
      <c r="G9126">
        <v>0.5</v>
      </c>
      <c r="I9126">
        <v>3.5</v>
      </c>
      <c r="J9126" t="s">
        <v>150</v>
      </c>
      <c r="K9126">
        <v>7.34</v>
      </c>
      <c r="L9126" t="s">
        <v>150</v>
      </c>
      <c r="M9126">
        <v>1.55</v>
      </c>
      <c r="N9126" t="s">
        <v>150</v>
      </c>
      <c r="O9126">
        <v>6.46</v>
      </c>
      <c r="P9126" t="s">
        <v>150</v>
      </c>
      <c r="Q9126">
        <v>21.2</v>
      </c>
      <c r="R9126" t="s">
        <v>150</v>
      </c>
      <c r="S9126">
        <v>0.98</v>
      </c>
      <c r="T9126" t="s">
        <v>150</v>
      </c>
      <c r="W9126">
        <v>79</v>
      </c>
      <c r="X9126" t="s">
        <v>150</v>
      </c>
      <c r="AE9126">
        <v>16.100000000000001</v>
      </c>
      <c r="AF9126" t="s">
        <v>150</v>
      </c>
      <c r="AG9126">
        <v>6.22</v>
      </c>
      <c r="AH9126" t="s">
        <v>150</v>
      </c>
      <c r="AS9126">
        <v>15.79</v>
      </c>
      <c r="AT9126" t="s">
        <v>150</v>
      </c>
    </row>
    <row r="9127" spans="1:58" x14ac:dyDescent="0.2">
      <c r="A9127" t="s">
        <v>627</v>
      </c>
      <c r="B9127" t="s">
        <v>628</v>
      </c>
      <c r="C9127">
        <f>-69.9784008 / 41.84183234</f>
        <v>-1.6724506764275227</v>
      </c>
      <c r="D9127" t="s">
        <v>629</v>
      </c>
      <c r="E9127" t="s">
        <v>70</v>
      </c>
      <c r="F9127" s="1">
        <v>42990</v>
      </c>
      <c r="G9127">
        <v>1</v>
      </c>
      <c r="I9127">
        <v>3.5</v>
      </c>
      <c r="J9127" t="s">
        <v>150</v>
      </c>
      <c r="M9127">
        <v>1.55</v>
      </c>
      <c r="N9127" t="s">
        <v>150</v>
      </c>
      <c r="O9127">
        <v>6.35</v>
      </c>
      <c r="P9127" t="s">
        <v>150</v>
      </c>
      <c r="Q9127">
        <v>21</v>
      </c>
      <c r="R9127" t="s">
        <v>150</v>
      </c>
    </row>
    <row r="9128" spans="1:58" x14ac:dyDescent="0.2">
      <c r="A9128" t="s">
        <v>627</v>
      </c>
      <c r="B9128" t="s">
        <v>628</v>
      </c>
      <c r="C9128">
        <f>-69.9784008 / 41.84183234</f>
        <v>-1.6724506764275227</v>
      </c>
      <c r="D9128" t="s">
        <v>629</v>
      </c>
      <c r="E9128" t="s">
        <v>70</v>
      </c>
      <c r="F9128" s="1">
        <v>42990</v>
      </c>
      <c r="G9128">
        <v>2</v>
      </c>
      <c r="I9128">
        <v>3.5</v>
      </c>
      <c r="J9128" t="s">
        <v>150</v>
      </c>
      <c r="M9128">
        <v>1.55</v>
      </c>
      <c r="N9128" t="s">
        <v>150</v>
      </c>
      <c r="O9128">
        <v>5.7</v>
      </c>
      <c r="P9128" t="s">
        <v>150</v>
      </c>
      <c r="Q9128">
        <v>20.9</v>
      </c>
      <c r="R9128" t="s">
        <v>150</v>
      </c>
    </row>
    <row r="9129" spans="1:58" x14ac:dyDescent="0.2">
      <c r="A9129" t="s">
        <v>627</v>
      </c>
      <c r="B9129" t="s">
        <v>628</v>
      </c>
      <c r="C9129">
        <f>-69.9784008 / 41.84183234</f>
        <v>-1.6724506764275227</v>
      </c>
      <c r="D9129" t="s">
        <v>629</v>
      </c>
      <c r="E9129" t="s">
        <v>70</v>
      </c>
      <c r="F9129" s="1">
        <v>42990</v>
      </c>
      <c r="G9129">
        <v>2.5</v>
      </c>
      <c r="I9129">
        <v>3.5</v>
      </c>
      <c r="J9129" t="s">
        <v>150</v>
      </c>
      <c r="K9129">
        <v>13.62</v>
      </c>
      <c r="L9129" t="s">
        <v>150</v>
      </c>
      <c r="M9129">
        <v>1.55</v>
      </c>
      <c r="N9129" t="s">
        <v>150</v>
      </c>
      <c r="S9129">
        <v>1.1100000000000001</v>
      </c>
      <c r="T9129" t="s">
        <v>150</v>
      </c>
      <c r="W9129">
        <v>74.650000000000006</v>
      </c>
      <c r="X9129" t="s">
        <v>150</v>
      </c>
      <c r="AE9129">
        <v>16.100000000000001</v>
      </c>
      <c r="AF9129" t="s">
        <v>150</v>
      </c>
      <c r="AG9129">
        <v>6.32</v>
      </c>
      <c r="AH9129" t="s">
        <v>150</v>
      </c>
      <c r="AS9129">
        <v>8.85</v>
      </c>
      <c r="AT9129" t="s">
        <v>150</v>
      </c>
    </row>
    <row r="9130" spans="1:58" x14ac:dyDescent="0.2">
      <c r="A9130" t="s">
        <v>627</v>
      </c>
      <c r="B9130" t="s">
        <v>628</v>
      </c>
      <c r="C9130">
        <f>-69.9784008 / 41.84183234</f>
        <v>-1.6724506764275227</v>
      </c>
      <c r="D9130" t="s">
        <v>629</v>
      </c>
      <c r="E9130" t="s">
        <v>70</v>
      </c>
      <c r="F9130" s="1">
        <v>42990</v>
      </c>
      <c r="G9130">
        <v>3</v>
      </c>
      <c r="I9130">
        <v>3.5</v>
      </c>
      <c r="J9130" t="s">
        <v>150</v>
      </c>
      <c r="M9130">
        <v>1.55</v>
      </c>
      <c r="N9130" t="s">
        <v>150</v>
      </c>
      <c r="O9130">
        <v>1.99</v>
      </c>
      <c r="P9130" t="s">
        <v>150</v>
      </c>
      <c r="Q9130">
        <v>20.2</v>
      </c>
      <c r="R9130" t="s">
        <v>150</v>
      </c>
    </row>
    <row r="9131" spans="1:58" x14ac:dyDescent="0.2">
      <c r="A9131" t="s">
        <v>630</v>
      </c>
      <c r="B9131" t="s">
        <v>631</v>
      </c>
      <c r="C9131">
        <f>-69.97540865 / 41.83986624</f>
        <v>-1.6724577523410364</v>
      </c>
      <c r="D9131" t="s">
        <v>632</v>
      </c>
      <c r="E9131" t="s">
        <v>70</v>
      </c>
      <c r="F9131" s="1">
        <v>37873</v>
      </c>
      <c r="G9131">
        <v>0.5</v>
      </c>
      <c r="I9131">
        <v>4.76</v>
      </c>
      <c r="J9131" t="s">
        <v>71</v>
      </c>
      <c r="K9131">
        <v>13.01</v>
      </c>
      <c r="L9131" t="s">
        <v>71</v>
      </c>
      <c r="M9131">
        <v>1.9</v>
      </c>
      <c r="N9131" t="s">
        <v>71</v>
      </c>
      <c r="O9131">
        <v>5.0999999999999996</v>
      </c>
      <c r="P9131" t="s">
        <v>71</v>
      </c>
      <c r="Q9131">
        <v>21.5</v>
      </c>
      <c r="R9131" t="s">
        <v>71</v>
      </c>
      <c r="S9131">
        <v>0.8</v>
      </c>
      <c r="T9131" t="s">
        <v>71</v>
      </c>
      <c r="U9131">
        <v>24.78</v>
      </c>
      <c r="V9131" t="s">
        <v>71</v>
      </c>
      <c r="W9131">
        <v>49.4</v>
      </c>
      <c r="X9131" t="s">
        <v>71</v>
      </c>
      <c r="Y9131">
        <v>50.44</v>
      </c>
      <c r="AA9131">
        <v>55.77</v>
      </c>
      <c r="AC9131">
        <v>50.75</v>
      </c>
      <c r="AE9131">
        <v>0.62</v>
      </c>
      <c r="AF9131" t="s">
        <v>71</v>
      </c>
      <c r="AG9131">
        <v>6.37</v>
      </c>
      <c r="AH9131" t="s">
        <v>71</v>
      </c>
      <c r="AS9131">
        <v>0.03</v>
      </c>
      <c r="AT9131" t="s">
        <v>71</v>
      </c>
    </row>
    <row r="9132" spans="1:58" x14ac:dyDescent="0.2">
      <c r="A9132" t="s">
        <v>630</v>
      </c>
      <c r="B9132" t="s">
        <v>631</v>
      </c>
      <c r="C9132">
        <f>-69.97540865 / 41.83986624</f>
        <v>-1.6724577523410364</v>
      </c>
      <c r="D9132" t="s">
        <v>632</v>
      </c>
      <c r="E9132" t="s">
        <v>70</v>
      </c>
      <c r="F9132" s="1">
        <v>37873</v>
      </c>
      <c r="G9132">
        <v>1</v>
      </c>
      <c r="O9132">
        <v>5.03</v>
      </c>
      <c r="P9132" t="s">
        <v>71</v>
      </c>
      <c r="Q9132">
        <v>21.4</v>
      </c>
      <c r="R9132" t="s">
        <v>71</v>
      </c>
    </row>
    <row r="9133" spans="1:58" x14ac:dyDescent="0.2">
      <c r="A9133" t="s">
        <v>630</v>
      </c>
      <c r="B9133" t="s">
        <v>631</v>
      </c>
      <c r="C9133">
        <f>-69.97540865 / 41.83986624</f>
        <v>-1.6724577523410364</v>
      </c>
      <c r="D9133" t="s">
        <v>632</v>
      </c>
      <c r="E9133" t="s">
        <v>70</v>
      </c>
      <c r="F9133" s="1">
        <v>37873</v>
      </c>
      <c r="G9133">
        <v>2</v>
      </c>
      <c r="O9133">
        <v>1.2</v>
      </c>
      <c r="P9133" t="s">
        <v>71</v>
      </c>
      <c r="Q9133">
        <v>20.6</v>
      </c>
      <c r="R9133" t="s">
        <v>71</v>
      </c>
    </row>
    <row r="9134" spans="1:58" x14ac:dyDescent="0.2">
      <c r="A9134" t="s">
        <v>630</v>
      </c>
      <c r="B9134" t="s">
        <v>631</v>
      </c>
      <c r="C9134">
        <f>-69.97540865 / 41.83986624</f>
        <v>-1.6724577523410364</v>
      </c>
      <c r="D9134" t="s">
        <v>632</v>
      </c>
      <c r="E9134" t="s">
        <v>70</v>
      </c>
      <c r="F9134" s="1">
        <v>37873</v>
      </c>
      <c r="G9134">
        <v>3</v>
      </c>
      <c r="K9134">
        <v>111.86</v>
      </c>
      <c r="L9134" t="s">
        <v>71</v>
      </c>
      <c r="O9134">
        <v>0.23</v>
      </c>
      <c r="P9134" t="s">
        <v>71</v>
      </c>
      <c r="Q9134">
        <v>18.399999999999999</v>
      </c>
      <c r="R9134" t="s">
        <v>71</v>
      </c>
      <c r="S9134">
        <v>0.9</v>
      </c>
      <c r="T9134" t="s">
        <v>71</v>
      </c>
      <c r="U9134">
        <v>27.88</v>
      </c>
      <c r="V9134" t="s">
        <v>71</v>
      </c>
      <c r="W9134">
        <v>36</v>
      </c>
      <c r="X9134" t="s">
        <v>71</v>
      </c>
      <c r="Y9134">
        <v>52.14</v>
      </c>
      <c r="AA9134">
        <v>76.88</v>
      </c>
      <c r="AE9134">
        <v>0.87</v>
      </c>
      <c r="AF9134" t="s">
        <v>71</v>
      </c>
      <c r="AG9134">
        <v>6.03</v>
      </c>
      <c r="AH9134" t="s">
        <v>71</v>
      </c>
      <c r="AS9134">
        <v>0.03</v>
      </c>
      <c r="AT9134" t="s">
        <v>71</v>
      </c>
    </row>
    <row r="9135" spans="1:58" x14ac:dyDescent="0.2">
      <c r="A9135" t="s">
        <v>630</v>
      </c>
      <c r="B9135" t="s">
        <v>631</v>
      </c>
      <c r="C9135">
        <f>-69.97540865 / 41.83986624</f>
        <v>-1.6724577523410364</v>
      </c>
      <c r="D9135" t="s">
        <v>632</v>
      </c>
      <c r="E9135" t="s">
        <v>70</v>
      </c>
      <c r="F9135" s="1">
        <v>37873</v>
      </c>
      <c r="G9135">
        <v>4</v>
      </c>
      <c r="O9135">
        <v>0.2</v>
      </c>
      <c r="P9135" t="s">
        <v>71</v>
      </c>
      <c r="Q9135">
        <v>14</v>
      </c>
      <c r="R9135" t="s">
        <v>71</v>
      </c>
    </row>
    <row r="9136" spans="1:58" x14ac:dyDescent="0.2">
      <c r="A9136" t="s">
        <v>630</v>
      </c>
      <c r="B9136" t="s">
        <v>631</v>
      </c>
      <c r="C9136">
        <f>-69.97540865 / 41.83986624</f>
        <v>-1.6724577523410364</v>
      </c>
      <c r="D9136" t="s">
        <v>632</v>
      </c>
      <c r="E9136" t="s">
        <v>70</v>
      </c>
      <c r="F9136" s="1">
        <v>38222</v>
      </c>
      <c r="G9136">
        <v>0.5</v>
      </c>
      <c r="I9136">
        <v>4.25</v>
      </c>
      <c r="J9136" t="s">
        <v>71</v>
      </c>
      <c r="K9136">
        <v>7.4</v>
      </c>
      <c r="L9136" t="s">
        <v>71</v>
      </c>
      <c r="M9136">
        <v>1.47</v>
      </c>
      <c r="N9136" t="s">
        <v>71</v>
      </c>
      <c r="O9136">
        <v>6.45</v>
      </c>
      <c r="P9136" t="s">
        <v>71</v>
      </c>
      <c r="Q9136">
        <v>24.5</v>
      </c>
      <c r="R9136" t="s">
        <v>71</v>
      </c>
      <c r="S9136">
        <v>0.65</v>
      </c>
      <c r="T9136" t="s">
        <v>71</v>
      </c>
      <c r="U9136">
        <v>20.13</v>
      </c>
      <c r="V9136" t="s">
        <v>71</v>
      </c>
      <c r="W9136">
        <v>38.49</v>
      </c>
      <c r="X9136" t="s">
        <v>71</v>
      </c>
      <c r="Y9136">
        <v>47.44</v>
      </c>
      <c r="AA9136">
        <v>50.23</v>
      </c>
      <c r="AC9136">
        <v>54.45</v>
      </c>
      <c r="AE9136">
        <v>12.11</v>
      </c>
      <c r="AF9136" t="s">
        <v>71</v>
      </c>
      <c r="AG9136">
        <v>6.32</v>
      </c>
      <c r="AH9136" t="s">
        <v>71</v>
      </c>
      <c r="AS9136">
        <v>0.88</v>
      </c>
      <c r="AT9136" t="s">
        <v>71</v>
      </c>
    </row>
    <row r="9137" spans="1:46" x14ac:dyDescent="0.2">
      <c r="A9137" t="s">
        <v>630</v>
      </c>
      <c r="B9137" t="s">
        <v>631</v>
      </c>
      <c r="C9137">
        <f>-69.97540865 / 41.83986624</f>
        <v>-1.6724577523410364</v>
      </c>
      <c r="D9137" t="s">
        <v>632</v>
      </c>
      <c r="E9137" t="s">
        <v>70</v>
      </c>
      <c r="F9137" s="1">
        <v>38222</v>
      </c>
      <c r="G9137">
        <v>1</v>
      </c>
      <c r="O9137">
        <v>6.33</v>
      </c>
      <c r="P9137" t="s">
        <v>71</v>
      </c>
      <c r="Q9137">
        <v>23.8</v>
      </c>
      <c r="R9137" t="s">
        <v>71</v>
      </c>
    </row>
    <row r="9138" spans="1:46" x14ac:dyDescent="0.2">
      <c r="A9138" t="s">
        <v>630</v>
      </c>
      <c r="B9138" t="s">
        <v>631</v>
      </c>
      <c r="C9138">
        <f>-69.97540865 / 41.83986624</f>
        <v>-1.6724577523410364</v>
      </c>
      <c r="D9138" t="s">
        <v>632</v>
      </c>
      <c r="E9138" t="s">
        <v>70</v>
      </c>
      <c r="F9138" s="1">
        <v>38222</v>
      </c>
      <c r="G9138">
        <v>2</v>
      </c>
      <c r="O9138">
        <v>3.19</v>
      </c>
      <c r="P9138" t="s">
        <v>71</v>
      </c>
      <c r="Q9138">
        <v>22.7</v>
      </c>
      <c r="R9138" t="s">
        <v>71</v>
      </c>
    </row>
    <row r="9139" spans="1:46" x14ac:dyDescent="0.2">
      <c r="A9139" t="s">
        <v>630</v>
      </c>
      <c r="B9139" t="s">
        <v>631</v>
      </c>
      <c r="C9139">
        <f>-69.97540865 / 41.83986624</f>
        <v>-1.6724577523410364</v>
      </c>
      <c r="D9139" t="s">
        <v>632</v>
      </c>
      <c r="E9139" t="s">
        <v>70</v>
      </c>
      <c r="F9139" s="1">
        <v>38222</v>
      </c>
      <c r="G9139">
        <v>3</v>
      </c>
      <c r="K9139">
        <v>206.08</v>
      </c>
      <c r="L9139" t="s">
        <v>71</v>
      </c>
      <c r="O9139">
        <v>0.88</v>
      </c>
      <c r="P9139" t="s">
        <v>71</v>
      </c>
      <c r="Q9139">
        <v>19.3</v>
      </c>
      <c r="R9139" t="s">
        <v>71</v>
      </c>
      <c r="S9139">
        <v>5.0199999999999996</v>
      </c>
      <c r="T9139" t="s">
        <v>71</v>
      </c>
      <c r="U9139">
        <v>155.49</v>
      </c>
      <c r="V9139" t="s">
        <v>71</v>
      </c>
      <c r="W9139">
        <v>101.26</v>
      </c>
      <c r="X9139" t="s">
        <v>71</v>
      </c>
      <c r="Y9139">
        <v>76.92</v>
      </c>
      <c r="AA9139">
        <v>82.87</v>
      </c>
      <c r="AE9139">
        <v>13.12</v>
      </c>
      <c r="AF9139" t="s">
        <v>71</v>
      </c>
      <c r="AG9139">
        <v>6.01</v>
      </c>
      <c r="AH9139" t="s">
        <v>71</v>
      </c>
      <c r="AS9139">
        <v>0.03</v>
      </c>
      <c r="AT9139" t="s">
        <v>71</v>
      </c>
    </row>
    <row r="9140" spans="1:46" x14ac:dyDescent="0.2">
      <c r="A9140" t="s">
        <v>630</v>
      </c>
      <c r="B9140" t="s">
        <v>631</v>
      </c>
      <c r="C9140">
        <f>-69.97540865 / 41.83986624</f>
        <v>-1.6724577523410364</v>
      </c>
      <c r="D9140" t="s">
        <v>632</v>
      </c>
      <c r="E9140" t="s">
        <v>70</v>
      </c>
      <c r="F9140" s="1">
        <v>38222</v>
      </c>
      <c r="G9140">
        <v>4</v>
      </c>
      <c r="O9140">
        <v>0.28999999999999998</v>
      </c>
      <c r="P9140" t="s">
        <v>71</v>
      </c>
      <c r="Q9140">
        <v>14.4</v>
      </c>
      <c r="R9140" t="s">
        <v>71</v>
      </c>
    </row>
    <row r="9141" spans="1:46" x14ac:dyDescent="0.2">
      <c r="A9141" t="s">
        <v>630</v>
      </c>
      <c r="B9141" t="s">
        <v>631</v>
      </c>
      <c r="C9141">
        <f>-69.97540865 / 41.83986624</f>
        <v>-1.6724577523410364</v>
      </c>
      <c r="D9141" t="s">
        <v>632</v>
      </c>
      <c r="E9141" t="s">
        <v>70</v>
      </c>
      <c r="F9141" s="1">
        <v>38244</v>
      </c>
      <c r="G9141">
        <v>0.5</v>
      </c>
      <c r="I9141">
        <v>4.0999999999999996</v>
      </c>
      <c r="J9141" t="s">
        <v>71</v>
      </c>
      <c r="K9141">
        <v>10.86</v>
      </c>
      <c r="L9141" t="s">
        <v>71</v>
      </c>
      <c r="M9141">
        <v>1.45</v>
      </c>
      <c r="N9141" t="s">
        <v>71</v>
      </c>
      <c r="O9141">
        <v>5.93</v>
      </c>
      <c r="P9141" t="s">
        <v>71</v>
      </c>
      <c r="Q9141">
        <v>22</v>
      </c>
      <c r="R9141" t="s">
        <v>71</v>
      </c>
      <c r="S9141">
        <v>0.61</v>
      </c>
      <c r="T9141" t="s">
        <v>71</v>
      </c>
      <c r="U9141">
        <v>18.89</v>
      </c>
      <c r="V9141" t="s">
        <v>71</v>
      </c>
      <c r="W9141">
        <v>45.33</v>
      </c>
      <c r="X9141" t="s">
        <v>71</v>
      </c>
      <c r="Y9141">
        <v>46.53</v>
      </c>
      <c r="AA9141">
        <v>54</v>
      </c>
      <c r="AC9141">
        <v>54.65</v>
      </c>
      <c r="AE9141">
        <v>12.51</v>
      </c>
      <c r="AF9141" t="s">
        <v>71</v>
      </c>
      <c r="AG9141">
        <v>6.41</v>
      </c>
      <c r="AH9141" t="s">
        <v>71</v>
      </c>
      <c r="AS9141">
        <v>2.97</v>
      </c>
      <c r="AT9141" t="s">
        <v>71</v>
      </c>
    </row>
    <row r="9142" spans="1:46" x14ac:dyDescent="0.2">
      <c r="A9142" t="s">
        <v>630</v>
      </c>
      <c r="B9142" t="s">
        <v>631</v>
      </c>
      <c r="C9142">
        <f>-69.97540865 / 41.83986624</f>
        <v>-1.6724577523410364</v>
      </c>
      <c r="D9142" t="s">
        <v>632</v>
      </c>
      <c r="E9142" t="s">
        <v>70</v>
      </c>
      <c r="F9142" s="1">
        <v>38244</v>
      </c>
      <c r="G9142">
        <v>1</v>
      </c>
      <c r="O9142">
        <v>6.11</v>
      </c>
      <c r="P9142" t="s">
        <v>71</v>
      </c>
      <c r="Q9142">
        <v>21.9</v>
      </c>
      <c r="R9142" t="s">
        <v>71</v>
      </c>
    </row>
    <row r="9143" spans="1:46" x14ac:dyDescent="0.2">
      <c r="A9143" t="s">
        <v>630</v>
      </c>
      <c r="B9143" t="s">
        <v>631</v>
      </c>
      <c r="C9143">
        <f>-69.97540865 / 41.83986624</f>
        <v>-1.6724577523410364</v>
      </c>
      <c r="D9143" t="s">
        <v>632</v>
      </c>
      <c r="E9143" t="s">
        <v>70</v>
      </c>
      <c r="F9143" s="1">
        <v>38244</v>
      </c>
      <c r="G9143">
        <v>2</v>
      </c>
      <c r="O9143">
        <v>3.7</v>
      </c>
      <c r="P9143" t="s">
        <v>71</v>
      </c>
      <c r="Q9143">
        <v>21.7</v>
      </c>
      <c r="R9143" t="s">
        <v>71</v>
      </c>
    </row>
    <row r="9144" spans="1:46" x14ac:dyDescent="0.2">
      <c r="A9144" t="s">
        <v>630</v>
      </c>
      <c r="B9144" t="s">
        <v>631</v>
      </c>
      <c r="C9144">
        <f>-69.97540865 / 41.83986624</f>
        <v>-1.6724577523410364</v>
      </c>
      <c r="D9144" t="s">
        <v>632</v>
      </c>
      <c r="E9144" t="s">
        <v>70</v>
      </c>
      <c r="F9144" s="1">
        <v>38244</v>
      </c>
      <c r="G9144">
        <v>3</v>
      </c>
      <c r="K9144">
        <v>39.42</v>
      </c>
      <c r="L9144" t="s">
        <v>71</v>
      </c>
      <c r="O9144">
        <v>0.2</v>
      </c>
      <c r="P9144" t="s">
        <v>71</v>
      </c>
      <c r="Q9144">
        <v>20</v>
      </c>
      <c r="R9144" t="s">
        <v>71</v>
      </c>
      <c r="S9144">
        <v>1.1100000000000001</v>
      </c>
      <c r="T9144" t="s">
        <v>71</v>
      </c>
      <c r="W9144">
        <v>62.33</v>
      </c>
      <c r="X9144" t="s">
        <v>71</v>
      </c>
      <c r="AE9144">
        <v>11.7</v>
      </c>
      <c r="AF9144" t="s">
        <v>71</v>
      </c>
      <c r="AG9144">
        <v>6.19</v>
      </c>
      <c r="AH9144" t="s">
        <v>71</v>
      </c>
      <c r="AS9144">
        <v>5.33</v>
      </c>
      <c r="AT9144" t="s">
        <v>71</v>
      </c>
    </row>
    <row r="9145" spans="1:46" x14ac:dyDescent="0.2">
      <c r="A9145" t="s">
        <v>630</v>
      </c>
      <c r="B9145" t="s">
        <v>631</v>
      </c>
      <c r="C9145">
        <f>-69.97540865 / 41.83986624</f>
        <v>-1.6724577523410364</v>
      </c>
      <c r="D9145" t="s">
        <v>632</v>
      </c>
      <c r="E9145" t="s">
        <v>70</v>
      </c>
      <c r="F9145" s="1">
        <v>38244</v>
      </c>
      <c r="G9145">
        <v>3.5</v>
      </c>
      <c r="O9145">
        <v>0.21</v>
      </c>
      <c r="P9145" t="s">
        <v>71</v>
      </c>
      <c r="Q9145">
        <v>17.100000000000001</v>
      </c>
      <c r="R9145" t="s">
        <v>71</v>
      </c>
    </row>
    <row r="9146" spans="1:46" x14ac:dyDescent="0.2">
      <c r="A9146" t="s">
        <v>630</v>
      </c>
      <c r="B9146" t="s">
        <v>631</v>
      </c>
      <c r="C9146">
        <f>-69.97540865 / 41.83986624</f>
        <v>-1.6724577523410364</v>
      </c>
      <c r="D9146" t="s">
        <v>632</v>
      </c>
      <c r="E9146" t="s">
        <v>70</v>
      </c>
      <c r="F9146" s="1">
        <v>38608</v>
      </c>
      <c r="G9146">
        <v>0.5</v>
      </c>
      <c r="I9146">
        <v>4.2</v>
      </c>
      <c r="J9146" t="s">
        <v>71</v>
      </c>
      <c r="K9146">
        <v>8.4499999999999993</v>
      </c>
      <c r="L9146" t="s">
        <v>71</v>
      </c>
      <c r="M9146">
        <v>1.54</v>
      </c>
      <c r="N9146" t="s">
        <v>71</v>
      </c>
      <c r="O9146">
        <v>4.8099999999999996</v>
      </c>
      <c r="P9146" t="s">
        <v>71</v>
      </c>
      <c r="Q9146">
        <v>22.9</v>
      </c>
      <c r="R9146" t="s">
        <v>71</v>
      </c>
      <c r="S9146">
        <v>0.8</v>
      </c>
      <c r="T9146" t="s">
        <v>71</v>
      </c>
      <c r="U9146">
        <v>24.78</v>
      </c>
      <c r="V9146" t="s">
        <v>71</v>
      </c>
      <c r="W9146">
        <v>43.47</v>
      </c>
      <c r="X9146" t="s">
        <v>71</v>
      </c>
      <c r="Y9146">
        <v>50.44</v>
      </c>
      <c r="AA9146">
        <v>51.54</v>
      </c>
      <c r="AC9146">
        <v>53.78</v>
      </c>
      <c r="AE9146">
        <v>11.91</v>
      </c>
      <c r="AF9146" t="s">
        <v>71</v>
      </c>
      <c r="AG9146">
        <v>6.14</v>
      </c>
      <c r="AH9146" t="s">
        <v>71</v>
      </c>
      <c r="AS9146">
        <v>3.95</v>
      </c>
      <c r="AT9146" t="s">
        <v>71</v>
      </c>
    </row>
    <row r="9147" spans="1:46" x14ac:dyDescent="0.2">
      <c r="A9147" t="s">
        <v>630</v>
      </c>
      <c r="B9147" t="s">
        <v>631</v>
      </c>
      <c r="C9147">
        <f>-69.97540865 / 41.83986624</f>
        <v>-1.6724577523410364</v>
      </c>
      <c r="D9147" t="s">
        <v>632</v>
      </c>
      <c r="E9147" t="s">
        <v>70</v>
      </c>
      <c r="F9147" s="1">
        <v>38608</v>
      </c>
      <c r="G9147">
        <v>1</v>
      </c>
      <c r="O9147">
        <v>3.94</v>
      </c>
      <c r="P9147" t="s">
        <v>71</v>
      </c>
      <c r="Q9147">
        <v>22.1</v>
      </c>
      <c r="R9147" t="s">
        <v>71</v>
      </c>
    </row>
    <row r="9148" spans="1:46" x14ac:dyDescent="0.2">
      <c r="A9148" t="s">
        <v>630</v>
      </c>
      <c r="B9148" t="s">
        <v>631</v>
      </c>
      <c r="C9148">
        <f>-69.97540865 / 41.83986624</f>
        <v>-1.6724577523410364</v>
      </c>
      <c r="D9148" t="s">
        <v>632</v>
      </c>
      <c r="E9148" t="s">
        <v>70</v>
      </c>
      <c r="F9148" s="1">
        <v>38608</v>
      </c>
      <c r="G9148">
        <v>2</v>
      </c>
      <c r="O9148">
        <v>2.76</v>
      </c>
      <c r="P9148" t="s">
        <v>71</v>
      </c>
      <c r="Q9148">
        <v>20.6</v>
      </c>
      <c r="R9148" t="s">
        <v>71</v>
      </c>
    </row>
    <row r="9149" spans="1:46" x14ac:dyDescent="0.2">
      <c r="A9149" t="s">
        <v>630</v>
      </c>
      <c r="B9149" t="s">
        <v>631</v>
      </c>
      <c r="C9149">
        <f>-69.97540865 / 41.83986624</f>
        <v>-1.6724577523410364</v>
      </c>
      <c r="D9149" t="s">
        <v>632</v>
      </c>
      <c r="E9149" t="s">
        <v>70</v>
      </c>
      <c r="F9149" s="1">
        <v>38608</v>
      </c>
      <c r="G9149">
        <v>3</v>
      </c>
      <c r="K9149">
        <v>26.29</v>
      </c>
      <c r="L9149" t="s">
        <v>71</v>
      </c>
      <c r="O9149">
        <v>0.16</v>
      </c>
      <c r="P9149" t="s">
        <v>71</v>
      </c>
      <c r="Q9149">
        <v>18</v>
      </c>
      <c r="R9149" t="s">
        <v>71</v>
      </c>
      <c r="S9149">
        <v>0.6</v>
      </c>
      <c r="T9149" t="s">
        <v>71</v>
      </c>
      <c r="U9149">
        <v>18.579999999999998</v>
      </c>
      <c r="V9149" t="s">
        <v>71</v>
      </c>
      <c r="W9149">
        <v>32.770000000000003</v>
      </c>
      <c r="X9149" t="s">
        <v>71</v>
      </c>
      <c r="Y9149">
        <v>46.29</v>
      </c>
      <c r="AA9149">
        <v>62.67</v>
      </c>
      <c r="AE9149">
        <v>12.31</v>
      </c>
      <c r="AF9149" t="s">
        <v>71</v>
      </c>
      <c r="AG9149">
        <v>5.87</v>
      </c>
      <c r="AH9149" t="s">
        <v>71</v>
      </c>
      <c r="AS9149">
        <v>11.63</v>
      </c>
      <c r="AT9149" t="s">
        <v>71</v>
      </c>
    </row>
    <row r="9150" spans="1:46" x14ac:dyDescent="0.2">
      <c r="A9150" t="s">
        <v>630</v>
      </c>
      <c r="B9150" t="s">
        <v>631</v>
      </c>
      <c r="C9150">
        <f>-69.97540865 / 41.83986624</f>
        <v>-1.6724577523410364</v>
      </c>
      <c r="D9150" t="s">
        <v>632</v>
      </c>
      <c r="E9150" t="s">
        <v>70</v>
      </c>
      <c r="F9150" s="1">
        <v>38965</v>
      </c>
      <c r="G9150">
        <v>0.5</v>
      </c>
      <c r="I9150">
        <v>4.54</v>
      </c>
      <c r="J9150" t="s">
        <v>71</v>
      </c>
      <c r="K9150">
        <v>10.27</v>
      </c>
      <c r="L9150" t="s">
        <v>71</v>
      </c>
      <c r="M9150">
        <v>1.51</v>
      </c>
      <c r="N9150" t="s">
        <v>71</v>
      </c>
      <c r="O9150">
        <v>5.27</v>
      </c>
      <c r="P9150" t="s">
        <v>71</v>
      </c>
      <c r="Q9150">
        <v>20.3</v>
      </c>
      <c r="R9150" t="s">
        <v>71</v>
      </c>
      <c r="S9150">
        <v>0.91</v>
      </c>
      <c r="T9150" t="s">
        <v>71</v>
      </c>
      <c r="U9150">
        <v>28.33</v>
      </c>
      <c r="V9150" t="s">
        <v>71</v>
      </c>
      <c r="W9150">
        <v>46.67</v>
      </c>
      <c r="X9150" t="s">
        <v>71</v>
      </c>
      <c r="Y9150">
        <v>52.37</v>
      </c>
      <c r="AA9150">
        <v>53.45</v>
      </c>
      <c r="AC9150">
        <v>54.06</v>
      </c>
      <c r="AE9150">
        <v>13.72</v>
      </c>
      <c r="AF9150" t="s">
        <v>71</v>
      </c>
      <c r="AG9150">
        <v>6.26</v>
      </c>
      <c r="AH9150" t="s">
        <v>71</v>
      </c>
      <c r="AS9150">
        <v>7.85</v>
      </c>
      <c r="AT9150" t="s">
        <v>71</v>
      </c>
    </row>
    <row r="9151" spans="1:46" x14ac:dyDescent="0.2">
      <c r="A9151" t="s">
        <v>630</v>
      </c>
      <c r="B9151" t="s">
        <v>631</v>
      </c>
      <c r="C9151">
        <f>-69.97540865 / 41.83986624</f>
        <v>-1.6724577523410364</v>
      </c>
      <c r="D9151" t="s">
        <v>632</v>
      </c>
      <c r="E9151" t="s">
        <v>70</v>
      </c>
      <c r="F9151" s="1">
        <v>38965</v>
      </c>
      <c r="G9151">
        <v>1</v>
      </c>
      <c r="O9151">
        <v>4.49</v>
      </c>
      <c r="P9151" t="s">
        <v>71</v>
      </c>
      <c r="Q9151">
        <v>19.899999999999999</v>
      </c>
      <c r="R9151" t="s">
        <v>71</v>
      </c>
    </row>
    <row r="9152" spans="1:46" x14ac:dyDescent="0.2">
      <c r="A9152" t="s">
        <v>630</v>
      </c>
      <c r="B9152" t="s">
        <v>631</v>
      </c>
      <c r="C9152">
        <f>-69.97540865 / 41.83986624</f>
        <v>-1.6724577523410364</v>
      </c>
      <c r="D9152" t="s">
        <v>632</v>
      </c>
      <c r="E9152" t="s">
        <v>70</v>
      </c>
      <c r="F9152" s="1">
        <v>38965</v>
      </c>
      <c r="G9152">
        <v>2</v>
      </c>
      <c r="O9152">
        <v>4.05</v>
      </c>
      <c r="P9152" t="s">
        <v>71</v>
      </c>
      <c r="Q9152">
        <v>19.7</v>
      </c>
      <c r="R9152" t="s">
        <v>71</v>
      </c>
    </row>
    <row r="9153" spans="1:46" x14ac:dyDescent="0.2">
      <c r="A9153" t="s">
        <v>630</v>
      </c>
      <c r="B9153" t="s">
        <v>631</v>
      </c>
      <c r="C9153">
        <f>-69.97540865 / 41.83986624</f>
        <v>-1.6724577523410364</v>
      </c>
      <c r="D9153" t="s">
        <v>632</v>
      </c>
      <c r="E9153" t="s">
        <v>70</v>
      </c>
      <c r="F9153" s="1">
        <v>38965</v>
      </c>
      <c r="G9153">
        <v>3</v>
      </c>
      <c r="O9153">
        <v>0.98</v>
      </c>
      <c r="P9153" t="s">
        <v>71</v>
      </c>
      <c r="Q9153">
        <v>18.899999999999999</v>
      </c>
      <c r="R9153" t="s">
        <v>71</v>
      </c>
    </row>
    <row r="9154" spans="1:46" x14ac:dyDescent="0.2">
      <c r="A9154" t="s">
        <v>630</v>
      </c>
      <c r="B9154" t="s">
        <v>631</v>
      </c>
      <c r="C9154">
        <f>-69.97540865 / 41.83986624</f>
        <v>-1.6724577523410364</v>
      </c>
      <c r="D9154" t="s">
        <v>632</v>
      </c>
      <c r="E9154" t="s">
        <v>70</v>
      </c>
      <c r="F9154" s="1">
        <v>38965</v>
      </c>
      <c r="G9154">
        <v>3.5</v>
      </c>
      <c r="K9154">
        <v>27.01</v>
      </c>
      <c r="L9154" t="s">
        <v>71</v>
      </c>
      <c r="O9154">
        <v>0.14000000000000001</v>
      </c>
      <c r="P9154" t="s">
        <v>71</v>
      </c>
      <c r="Q9154">
        <v>17.399999999999999</v>
      </c>
      <c r="R9154" t="s">
        <v>71</v>
      </c>
      <c r="S9154">
        <v>1.04</v>
      </c>
      <c r="T9154" t="s">
        <v>71</v>
      </c>
      <c r="U9154">
        <v>32.29</v>
      </c>
      <c r="V9154" t="s">
        <v>71</v>
      </c>
      <c r="W9154">
        <v>36.340000000000003</v>
      </c>
      <c r="X9154" t="s">
        <v>71</v>
      </c>
      <c r="Y9154">
        <v>54.26</v>
      </c>
      <c r="AA9154">
        <v>62.94</v>
      </c>
      <c r="AE9154">
        <v>18.77</v>
      </c>
      <c r="AF9154" t="s">
        <v>71</v>
      </c>
      <c r="AG9154">
        <v>5.94</v>
      </c>
      <c r="AH9154" t="s">
        <v>71</v>
      </c>
      <c r="AS9154">
        <v>25.03</v>
      </c>
      <c r="AT9154" t="s">
        <v>71</v>
      </c>
    </row>
    <row r="9155" spans="1:46" x14ac:dyDescent="0.2">
      <c r="A9155" t="s">
        <v>630</v>
      </c>
      <c r="B9155" t="s">
        <v>631</v>
      </c>
      <c r="C9155">
        <f>-69.97540865 / 41.83986624</f>
        <v>-1.6724577523410364</v>
      </c>
      <c r="D9155" t="s">
        <v>632</v>
      </c>
      <c r="E9155" t="s">
        <v>70</v>
      </c>
      <c r="F9155" s="1">
        <v>38965</v>
      </c>
      <c r="G9155">
        <v>4</v>
      </c>
      <c r="O9155">
        <v>0.13</v>
      </c>
      <c r="P9155" t="s">
        <v>71</v>
      </c>
      <c r="Q9155">
        <v>15.6</v>
      </c>
      <c r="R9155" t="s">
        <v>71</v>
      </c>
    </row>
    <row r="9156" spans="1:46" x14ac:dyDescent="0.2">
      <c r="A9156" t="s">
        <v>630</v>
      </c>
      <c r="B9156" t="s">
        <v>631</v>
      </c>
      <c r="C9156">
        <f>-69.97540865 / 41.83986624</f>
        <v>-1.6724577523410364</v>
      </c>
      <c r="D9156" t="s">
        <v>632</v>
      </c>
      <c r="E9156" t="s">
        <v>70</v>
      </c>
      <c r="F9156" s="1">
        <v>39321</v>
      </c>
      <c r="G9156">
        <v>0.5</v>
      </c>
      <c r="I9156">
        <v>4.3600000000000003</v>
      </c>
      <c r="J9156" t="s">
        <v>71</v>
      </c>
      <c r="K9156">
        <v>11.91</v>
      </c>
      <c r="L9156" t="s">
        <v>71</v>
      </c>
      <c r="M9156">
        <v>1.1499999999999999</v>
      </c>
      <c r="N9156" t="s">
        <v>71</v>
      </c>
      <c r="O9156">
        <v>7.58</v>
      </c>
      <c r="P9156" t="s">
        <v>71</v>
      </c>
      <c r="Q9156">
        <v>26</v>
      </c>
      <c r="R9156" t="s">
        <v>71</v>
      </c>
      <c r="S9156">
        <v>0.88</v>
      </c>
      <c r="T9156" t="s">
        <v>71</v>
      </c>
      <c r="U9156">
        <v>27.39</v>
      </c>
      <c r="V9156" t="s">
        <v>71</v>
      </c>
      <c r="W9156">
        <v>50.55</v>
      </c>
      <c r="X9156" t="s">
        <v>71</v>
      </c>
      <c r="Y9156">
        <v>51.88</v>
      </c>
      <c r="AA9156">
        <v>54.9</v>
      </c>
      <c r="AC9156">
        <v>57.99</v>
      </c>
      <c r="AE9156">
        <v>7.7</v>
      </c>
      <c r="AF9156" t="s">
        <v>71</v>
      </c>
      <c r="AG9156">
        <v>6.39</v>
      </c>
      <c r="AH9156" t="s">
        <v>71</v>
      </c>
      <c r="AS9156">
        <v>3.99</v>
      </c>
      <c r="AT9156" t="s">
        <v>71</v>
      </c>
    </row>
    <row r="9157" spans="1:46" x14ac:dyDescent="0.2">
      <c r="A9157" t="s">
        <v>630</v>
      </c>
      <c r="B9157" t="s">
        <v>631</v>
      </c>
      <c r="C9157">
        <f>-69.97540865 / 41.83986624</f>
        <v>-1.6724577523410364</v>
      </c>
      <c r="D9157" t="s">
        <v>632</v>
      </c>
      <c r="E9157" t="s">
        <v>70</v>
      </c>
      <c r="F9157" s="1">
        <v>39321</v>
      </c>
      <c r="G9157">
        <v>1</v>
      </c>
      <c r="O9157">
        <v>5.5</v>
      </c>
      <c r="P9157" t="s">
        <v>71</v>
      </c>
      <c r="Q9157">
        <v>24.5</v>
      </c>
      <c r="R9157" t="s">
        <v>71</v>
      </c>
    </row>
    <row r="9158" spans="1:46" x14ac:dyDescent="0.2">
      <c r="A9158" t="s">
        <v>630</v>
      </c>
      <c r="B9158" t="s">
        <v>631</v>
      </c>
      <c r="C9158">
        <f>-69.97540865 / 41.83986624</f>
        <v>-1.6724577523410364</v>
      </c>
      <c r="D9158" t="s">
        <v>632</v>
      </c>
      <c r="E9158" t="s">
        <v>70</v>
      </c>
      <c r="F9158" s="1">
        <v>39321</v>
      </c>
      <c r="G9158">
        <v>2</v>
      </c>
      <c r="O9158">
        <v>5.8</v>
      </c>
      <c r="P9158" t="s">
        <v>71</v>
      </c>
      <c r="Q9158">
        <v>21.5</v>
      </c>
      <c r="R9158" t="s">
        <v>71</v>
      </c>
    </row>
    <row r="9159" spans="1:46" x14ac:dyDescent="0.2">
      <c r="A9159" t="s">
        <v>630</v>
      </c>
      <c r="B9159" t="s">
        <v>631</v>
      </c>
      <c r="C9159">
        <f>-69.97540865 / 41.83986624</f>
        <v>-1.6724577523410364</v>
      </c>
      <c r="D9159" t="s">
        <v>632</v>
      </c>
      <c r="E9159" t="s">
        <v>70</v>
      </c>
      <c r="F9159" s="1">
        <v>39321</v>
      </c>
      <c r="G9159">
        <v>3</v>
      </c>
      <c r="K9159">
        <v>26.47</v>
      </c>
      <c r="L9159" t="s">
        <v>71</v>
      </c>
      <c r="O9159">
        <v>0.5</v>
      </c>
      <c r="P9159" t="s">
        <v>71</v>
      </c>
      <c r="Q9159">
        <v>19.5</v>
      </c>
      <c r="R9159" t="s">
        <v>71</v>
      </c>
      <c r="S9159">
        <v>1.22</v>
      </c>
      <c r="T9159" t="s">
        <v>71</v>
      </c>
      <c r="U9159">
        <v>37.83</v>
      </c>
      <c r="V9159" t="s">
        <v>71</v>
      </c>
      <c r="W9159">
        <v>46.92</v>
      </c>
      <c r="X9159" t="s">
        <v>71</v>
      </c>
      <c r="Y9159">
        <v>56.54</v>
      </c>
      <c r="AA9159">
        <v>62.74</v>
      </c>
      <c r="AE9159">
        <v>7.2</v>
      </c>
      <c r="AF9159" t="s">
        <v>71</v>
      </c>
      <c r="AG9159">
        <v>5.88</v>
      </c>
      <c r="AH9159" t="s">
        <v>71</v>
      </c>
      <c r="AS9159">
        <v>13.86</v>
      </c>
      <c r="AT9159" t="s">
        <v>71</v>
      </c>
    </row>
    <row r="9160" spans="1:46" x14ac:dyDescent="0.2">
      <c r="A9160" t="s">
        <v>630</v>
      </c>
      <c r="B9160" t="s">
        <v>631</v>
      </c>
      <c r="C9160">
        <f>-69.97540865 / 41.83986624</f>
        <v>-1.6724577523410364</v>
      </c>
      <c r="D9160" t="s">
        <v>632</v>
      </c>
      <c r="E9160" t="s">
        <v>70</v>
      </c>
      <c r="F9160" s="1">
        <v>39321</v>
      </c>
      <c r="G9160">
        <v>3.5</v>
      </c>
      <c r="O9160">
        <v>0.2</v>
      </c>
      <c r="P9160" t="s">
        <v>71</v>
      </c>
      <c r="Q9160">
        <v>16.5</v>
      </c>
      <c r="R9160" t="s">
        <v>71</v>
      </c>
    </row>
    <row r="9161" spans="1:46" x14ac:dyDescent="0.2">
      <c r="A9161" t="s">
        <v>630</v>
      </c>
      <c r="B9161" t="s">
        <v>631</v>
      </c>
      <c r="C9161">
        <f>-69.97540865 / 41.83986624</f>
        <v>-1.6724577523410364</v>
      </c>
      <c r="D9161" t="s">
        <v>632</v>
      </c>
      <c r="E9161" t="s">
        <v>70</v>
      </c>
      <c r="F9161" s="1">
        <v>39686</v>
      </c>
      <c r="G9161">
        <v>0.5</v>
      </c>
      <c r="I9161">
        <v>4.25</v>
      </c>
      <c r="J9161" t="s">
        <v>71</v>
      </c>
      <c r="K9161">
        <v>30.92</v>
      </c>
      <c r="L9161" t="s">
        <v>71</v>
      </c>
      <c r="M9161">
        <v>1.1000000000000001</v>
      </c>
      <c r="N9161" t="s">
        <v>71</v>
      </c>
      <c r="O9161">
        <v>5.95</v>
      </c>
      <c r="P9161" t="s">
        <v>71</v>
      </c>
      <c r="Q9161">
        <v>23.2</v>
      </c>
      <c r="R9161" t="s">
        <v>71</v>
      </c>
      <c r="S9161">
        <v>0.84</v>
      </c>
      <c r="T9161" t="s">
        <v>71</v>
      </c>
      <c r="U9161">
        <v>26.02</v>
      </c>
      <c r="V9161" t="s">
        <v>71</v>
      </c>
      <c r="W9161">
        <v>37.380000000000003</v>
      </c>
      <c r="X9161" t="s">
        <v>71</v>
      </c>
      <c r="Y9161">
        <v>51.14</v>
      </c>
      <c r="AA9161">
        <v>64.260000000000005</v>
      </c>
      <c r="AC9161">
        <v>58.63</v>
      </c>
      <c r="AE9161">
        <v>6.9</v>
      </c>
      <c r="AF9161" t="s">
        <v>71</v>
      </c>
      <c r="AG9161">
        <v>6.33</v>
      </c>
      <c r="AH9161" t="s">
        <v>71</v>
      </c>
      <c r="AS9161">
        <v>6.77</v>
      </c>
      <c r="AT9161" t="s">
        <v>71</v>
      </c>
    </row>
    <row r="9162" spans="1:46" x14ac:dyDescent="0.2">
      <c r="A9162" t="s">
        <v>630</v>
      </c>
      <c r="B9162" t="s">
        <v>631</v>
      </c>
      <c r="C9162">
        <f>-69.97540865 / 41.83986624</f>
        <v>-1.6724577523410364</v>
      </c>
      <c r="D9162" t="s">
        <v>632</v>
      </c>
      <c r="E9162" t="s">
        <v>70</v>
      </c>
      <c r="F9162" s="1">
        <v>39686</v>
      </c>
      <c r="G9162">
        <v>1</v>
      </c>
      <c r="O9162">
        <v>5.45</v>
      </c>
      <c r="P9162" t="s">
        <v>71</v>
      </c>
      <c r="Q9162">
        <v>23.1</v>
      </c>
      <c r="R9162" t="s">
        <v>71</v>
      </c>
    </row>
    <row r="9163" spans="1:46" x14ac:dyDescent="0.2">
      <c r="A9163" t="s">
        <v>630</v>
      </c>
      <c r="B9163" t="s">
        <v>631</v>
      </c>
      <c r="C9163">
        <f>-69.97540865 / 41.83986624</f>
        <v>-1.6724577523410364</v>
      </c>
      <c r="D9163" t="s">
        <v>632</v>
      </c>
      <c r="E9163" t="s">
        <v>70</v>
      </c>
      <c r="F9163" s="1">
        <v>39686</v>
      </c>
      <c r="G9163">
        <v>2</v>
      </c>
      <c r="O9163">
        <v>1.5</v>
      </c>
      <c r="P9163" t="s">
        <v>71</v>
      </c>
      <c r="Q9163">
        <v>22.8</v>
      </c>
      <c r="R9163" t="s">
        <v>71</v>
      </c>
    </row>
    <row r="9164" spans="1:46" x14ac:dyDescent="0.2">
      <c r="A9164" t="s">
        <v>630</v>
      </c>
      <c r="B9164" t="s">
        <v>631</v>
      </c>
      <c r="C9164">
        <f>-69.97540865 / 41.83986624</f>
        <v>-1.6724577523410364</v>
      </c>
      <c r="D9164" t="s">
        <v>632</v>
      </c>
      <c r="E9164" t="s">
        <v>70</v>
      </c>
      <c r="F9164" s="1">
        <v>39686</v>
      </c>
      <c r="G9164">
        <v>3</v>
      </c>
      <c r="K9164">
        <v>39.32</v>
      </c>
      <c r="L9164" t="s">
        <v>71</v>
      </c>
      <c r="O9164">
        <v>0.2</v>
      </c>
      <c r="P9164" t="s">
        <v>71</v>
      </c>
      <c r="Q9164">
        <v>20.5</v>
      </c>
      <c r="R9164" t="s">
        <v>71</v>
      </c>
      <c r="S9164">
        <v>1.0900000000000001</v>
      </c>
      <c r="T9164" t="s">
        <v>71</v>
      </c>
      <c r="W9164">
        <v>41.23</v>
      </c>
      <c r="X9164" t="s">
        <v>71</v>
      </c>
      <c r="AE9164">
        <v>10.1</v>
      </c>
      <c r="AF9164" t="s">
        <v>71</v>
      </c>
      <c r="AG9164">
        <v>6.03</v>
      </c>
      <c r="AH9164" t="s">
        <v>71</v>
      </c>
      <c r="AS9164">
        <v>13.83</v>
      </c>
      <c r="AT9164" t="s">
        <v>71</v>
      </c>
    </row>
    <row r="9165" spans="1:46" x14ac:dyDescent="0.2">
      <c r="A9165" t="s">
        <v>630</v>
      </c>
      <c r="B9165" t="s">
        <v>631</v>
      </c>
      <c r="C9165">
        <f>-69.97540865 / 41.83986624</f>
        <v>-1.6724577523410364</v>
      </c>
      <c r="D9165" t="s">
        <v>632</v>
      </c>
      <c r="E9165" t="s">
        <v>70</v>
      </c>
      <c r="F9165" s="1">
        <v>40050</v>
      </c>
      <c r="G9165">
        <v>0.5</v>
      </c>
      <c r="I9165">
        <v>4.0999999999999996</v>
      </c>
      <c r="J9165" t="s">
        <v>71</v>
      </c>
      <c r="K9165">
        <v>11.23</v>
      </c>
      <c r="L9165" t="s">
        <v>71</v>
      </c>
      <c r="M9165">
        <v>1.5</v>
      </c>
      <c r="N9165" t="s">
        <v>71</v>
      </c>
      <c r="O9165">
        <v>5.27</v>
      </c>
      <c r="P9165" t="s">
        <v>71</v>
      </c>
      <c r="Q9165">
        <v>27.9</v>
      </c>
      <c r="R9165" t="s">
        <v>71</v>
      </c>
      <c r="S9165">
        <v>1.44</v>
      </c>
      <c r="T9165" t="s">
        <v>71</v>
      </c>
      <c r="U9165">
        <v>44.58</v>
      </c>
      <c r="V9165" t="s">
        <v>71</v>
      </c>
      <c r="W9165">
        <v>43.6</v>
      </c>
      <c r="X9165" t="s">
        <v>71</v>
      </c>
      <c r="Y9165">
        <v>58.91</v>
      </c>
      <c r="AA9165">
        <v>54.33</v>
      </c>
      <c r="AC9165">
        <v>54.16</v>
      </c>
      <c r="AE9165">
        <v>6.4</v>
      </c>
      <c r="AF9165" t="s">
        <v>71</v>
      </c>
      <c r="AG9165">
        <v>6.05</v>
      </c>
      <c r="AH9165" t="s">
        <v>71</v>
      </c>
      <c r="AS9165">
        <v>3.04</v>
      </c>
      <c r="AT9165" t="s">
        <v>71</v>
      </c>
    </row>
    <row r="9166" spans="1:46" x14ac:dyDescent="0.2">
      <c r="A9166" t="s">
        <v>630</v>
      </c>
      <c r="B9166" t="s">
        <v>631</v>
      </c>
      <c r="C9166">
        <f>-69.97540865 / 41.83986624</f>
        <v>-1.6724577523410364</v>
      </c>
      <c r="D9166" t="s">
        <v>632</v>
      </c>
      <c r="E9166" t="s">
        <v>70</v>
      </c>
      <c r="F9166" s="1">
        <v>40050</v>
      </c>
      <c r="G9166">
        <v>1</v>
      </c>
      <c r="O9166">
        <v>5.1100000000000003</v>
      </c>
      <c r="P9166" t="s">
        <v>71</v>
      </c>
      <c r="Q9166">
        <v>27.3</v>
      </c>
      <c r="R9166" t="s">
        <v>71</v>
      </c>
    </row>
    <row r="9167" spans="1:46" x14ac:dyDescent="0.2">
      <c r="A9167" t="s">
        <v>630</v>
      </c>
      <c r="B9167" t="s">
        <v>631</v>
      </c>
      <c r="C9167">
        <f>-69.97540865 / 41.83986624</f>
        <v>-1.6724577523410364</v>
      </c>
      <c r="D9167" t="s">
        <v>632</v>
      </c>
      <c r="E9167" t="s">
        <v>70</v>
      </c>
      <c r="F9167" s="1">
        <v>40050</v>
      </c>
      <c r="G9167">
        <v>2</v>
      </c>
      <c r="O9167">
        <v>0.76</v>
      </c>
      <c r="P9167" t="s">
        <v>71</v>
      </c>
      <c r="Q9167">
        <v>24.7</v>
      </c>
      <c r="R9167" t="s">
        <v>71</v>
      </c>
    </row>
    <row r="9168" spans="1:46" x14ac:dyDescent="0.2">
      <c r="A9168" t="s">
        <v>630</v>
      </c>
      <c r="B9168" t="s">
        <v>631</v>
      </c>
      <c r="C9168">
        <f>-69.97540865 / 41.83986624</f>
        <v>-1.6724577523410364</v>
      </c>
      <c r="D9168" t="s">
        <v>632</v>
      </c>
      <c r="E9168" t="s">
        <v>70</v>
      </c>
      <c r="F9168" s="1">
        <v>40050</v>
      </c>
      <c r="G9168">
        <v>3</v>
      </c>
      <c r="K9168">
        <v>20.420000000000002</v>
      </c>
      <c r="L9168" t="s">
        <v>71</v>
      </c>
      <c r="O9168">
        <v>0.26</v>
      </c>
      <c r="P9168" t="s">
        <v>71</v>
      </c>
      <c r="Q9168">
        <v>19.5</v>
      </c>
      <c r="R9168" t="s">
        <v>71</v>
      </c>
      <c r="S9168">
        <v>3.46</v>
      </c>
      <c r="T9168" t="s">
        <v>71</v>
      </c>
      <c r="W9168">
        <v>43.89</v>
      </c>
      <c r="X9168" t="s">
        <v>71</v>
      </c>
      <c r="Y9168">
        <v>22.06</v>
      </c>
      <c r="AA9168">
        <v>60.19</v>
      </c>
      <c r="AE9168">
        <v>7.2</v>
      </c>
      <c r="AF9168" t="s">
        <v>71</v>
      </c>
      <c r="AG9168">
        <v>6.07</v>
      </c>
      <c r="AH9168" t="s">
        <v>71</v>
      </c>
      <c r="AS9168">
        <v>13.91</v>
      </c>
      <c r="AT9168" t="s">
        <v>71</v>
      </c>
    </row>
    <row r="9169" spans="1:46" x14ac:dyDescent="0.2">
      <c r="A9169" t="s">
        <v>630</v>
      </c>
      <c r="B9169" t="s">
        <v>631</v>
      </c>
      <c r="C9169">
        <f>-69.97540865 / 41.83986624</f>
        <v>-1.6724577523410364</v>
      </c>
      <c r="D9169" t="s">
        <v>632</v>
      </c>
      <c r="E9169" t="s">
        <v>70</v>
      </c>
      <c r="F9169" s="1">
        <v>40416</v>
      </c>
      <c r="G9169">
        <v>0.5</v>
      </c>
      <c r="I9169">
        <v>4.5999999999999996</v>
      </c>
      <c r="J9169" t="s">
        <v>71</v>
      </c>
      <c r="K9169">
        <v>23</v>
      </c>
      <c r="L9169" t="s">
        <v>71</v>
      </c>
      <c r="M9169">
        <v>1.2</v>
      </c>
      <c r="N9169" t="s">
        <v>71</v>
      </c>
      <c r="O9169">
        <v>7</v>
      </c>
      <c r="P9169" t="s">
        <v>71</v>
      </c>
      <c r="Q9169">
        <v>21.9</v>
      </c>
      <c r="R9169" t="s">
        <v>71</v>
      </c>
      <c r="S9169">
        <v>0.51</v>
      </c>
      <c r="T9169" t="s">
        <v>71</v>
      </c>
      <c r="U9169">
        <v>15.85</v>
      </c>
      <c r="V9169" t="s">
        <v>71</v>
      </c>
      <c r="W9169">
        <v>49.75</v>
      </c>
      <c r="X9169" t="s">
        <v>71</v>
      </c>
      <c r="Y9169">
        <v>43.99</v>
      </c>
      <c r="AA9169">
        <v>61.36</v>
      </c>
      <c r="AC9169">
        <v>57.37</v>
      </c>
      <c r="AE9169">
        <v>6.5</v>
      </c>
      <c r="AF9169" t="s">
        <v>71</v>
      </c>
      <c r="AG9169">
        <v>6.51</v>
      </c>
      <c r="AH9169" t="s">
        <v>71</v>
      </c>
      <c r="AS9169">
        <v>6.35</v>
      </c>
      <c r="AT9169" t="s">
        <v>71</v>
      </c>
    </row>
    <row r="9170" spans="1:46" x14ac:dyDescent="0.2">
      <c r="A9170" t="s">
        <v>630</v>
      </c>
      <c r="B9170" t="s">
        <v>631</v>
      </c>
      <c r="C9170">
        <f>-69.97540865 / 41.83986624</f>
        <v>-1.6724577523410364</v>
      </c>
      <c r="D9170" t="s">
        <v>632</v>
      </c>
      <c r="E9170" t="s">
        <v>70</v>
      </c>
      <c r="F9170" s="1">
        <v>40416</v>
      </c>
      <c r="G9170">
        <v>1</v>
      </c>
      <c r="O9170">
        <v>5.6</v>
      </c>
      <c r="P9170" t="s">
        <v>71</v>
      </c>
      <c r="Q9170">
        <v>20.7</v>
      </c>
      <c r="R9170" t="s">
        <v>71</v>
      </c>
    </row>
    <row r="9171" spans="1:46" x14ac:dyDescent="0.2">
      <c r="A9171" t="s">
        <v>630</v>
      </c>
      <c r="B9171" t="s">
        <v>631</v>
      </c>
      <c r="C9171">
        <f>-69.97540865 / 41.83986624</f>
        <v>-1.6724577523410364</v>
      </c>
      <c r="D9171" t="s">
        <v>632</v>
      </c>
      <c r="E9171" t="s">
        <v>70</v>
      </c>
      <c r="F9171" s="1">
        <v>40416</v>
      </c>
      <c r="G9171">
        <v>2</v>
      </c>
      <c r="O9171">
        <v>6.2</v>
      </c>
      <c r="P9171" t="s">
        <v>71</v>
      </c>
      <c r="Q9171">
        <v>20.2</v>
      </c>
      <c r="R9171" t="s">
        <v>71</v>
      </c>
    </row>
    <row r="9172" spans="1:46" x14ac:dyDescent="0.2">
      <c r="A9172" t="s">
        <v>630</v>
      </c>
      <c r="B9172" t="s">
        <v>631</v>
      </c>
      <c r="C9172">
        <f>-69.97540865 / 41.83986624</f>
        <v>-1.6724577523410364</v>
      </c>
      <c r="D9172" t="s">
        <v>632</v>
      </c>
      <c r="E9172" t="s">
        <v>70</v>
      </c>
      <c r="F9172" s="1">
        <v>40416</v>
      </c>
      <c r="G9172">
        <v>3</v>
      </c>
      <c r="O9172">
        <v>3.9</v>
      </c>
      <c r="P9172" t="s">
        <v>71</v>
      </c>
      <c r="Q9172">
        <v>19.8</v>
      </c>
      <c r="R9172" t="s">
        <v>71</v>
      </c>
    </row>
    <row r="9173" spans="1:46" x14ac:dyDescent="0.2">
      <c r="A9173" t="s">
        <v>630</v>
      </c>
      <c r="B9173" t="s">
        <v>631</v>
      </c>
      <c r="C9173">
        <f>-69.97540865 / 41.83986624</f>
        <v>-1.6724577523410364</v>
      </c>
      <c r="D9173" t="s">
        <v>632</v>
      </c>
      <c r="E9173" t="s">
        <v>70</v>
      </c>
      <c r="F9173" s="1">
        <v>40416</v>
      </c>
      <c r="G9173">
        <v>4</v>
      </c>
      <c r="K9173">
        <v>10.6</v>
      </c>
      <c r="L9173" t="s">
        <v>71</v>
      </c>
      <c r="O9173">
        <v>0.6</v>
      </c>
      <c r="P9173" t="s">
        <v>71</v>
      </c>
      <c r="Q9173">
        <v>15.8</v>
      </c>
      <c r="R9173" t="s">
        <v>71</v>
      </c>
      <c r="S9173">
        <v>0.59</v>
      </c>
      <c r="T9173" t="s">
        <v>71</v>
      </c>
      <c r="U9173">
        <v>18.27</v>
      </c>
      <c r="V9173" t="s">
        <v>71</v>
      </c>
      <c r="W9173">
        <v>57.37</v>
      </c>
      <c r="X9173" t="s">
        <v>71</v>
      </c>
      <c r="Y9173">
        <v>46.04</v>
      </c>
      <c r="AA9173">
        <v>53.76</v>
      </c>
      <c r="AE9173">
        <v>26.8</v>
      </c>
      <c r="AF9173" t="s">
        <v>71</v>
      </c>
      <c r="AG9173">
        <v>6.47</v>
      </c>
      <c r="AH9173" t="s">
        <v>71</v>
      </c>
      <c r="AS9173">
        <v>30.32</v>
      </c>
      <c r="AT9173" t="s">
        <v>71</v>
      </c>
    </row>
    <row r="9174" spans="1:46" x14ac:dyDescent="0.2">
      <c r="A9174" t="s">
        <v>630</v>
      </c>
      <c r="B9174" t="s">
        <v>631</v>
      </c>
      <c r="C9174">
        <f>-69.97540865 / 41.83986624</f>
        <v>-1.6724577523410364</v>
      </c>
      <c r="D9174" t="s">
        <v>632</v>
      </c>
      <c r="E9174" t="s">
        <v>70</v>
      </c>
      <c r="F9174" s="1">
        <v>40778</v>
      </c>
      <c r="G9174">
        <v>0.5</v>
      </c>
      <c r="I9174">
        <v>4.5</v>
      </c>
      <c r="J9174" t="s">
        <v>71</v>
      </c>
      <c r="K9174">
        <v>4.1399999999999997</v>
      </c>
      <c r="L9174" t="s">
        <v>71</v>
      </c>
      <c r="M9174">
        <v>1.1000000000000001</v>
      </c>
      <c r="N9174" t="s">
        <v>71</v>
      </c>
      <c r="O9174">
        <v>6.5</v>
      </c>
      <c r="P9174" t="s">
        <v>71</v>
      </c>
      <c r="Q9174">
        <v>25.1</v>
      </c>
      <c r="R9174" t="s">
        <v>71</v>
      </c>
      <c r="S9174">
        <v>0.4</v>
      </c>
      <c r="T9174" t="s">
        <v>71</v>
      </c>
      <c r="U9174">
        <v>12.39</v>
      </c>
      <c r="V9174" t="s">
        <v>71</v>
      </c>
      <c r="W9174">
        <v>48.78</v>
      </c>
      <c r="X9174" t="s">
        <v>71</v>
      </c>
      <c r="Y9174">
        <v>40.44</v>
      </c>
      <c r="AA9174">
        <v>44.54</v>
      </c>
      <c r="AC9174">
        <v>58.63</v>
      </c>
      <c r="AE9174">
        <v>6.7</v>
      </c>
      <c r="AF9174" t="s">
        <v>71</v>
      </c>
      <c r="AG9174">
        <v>6.49</v>
      </c>
      <c r="AH9174" t="s">
        <v>71</v>
      </c>
      <c r="AS9174">
        <v>0.82</v>
      </c>
      <c r="AT9174" t="s">
        <v>71</v>
      </c>
    </row>
    <row r="9175" spans="1:46" x14ac:dyDescent="0.2">
      <c r="A9175" t="s">
        <v>630</v>
      </c>
      <c r="B9175" t="s">
        <v>631</v>
      </c>
      <c r="C9175">
        <f>-69.97540865 / 41.83986624</f>
        <v>-1.6724577523410364</v>
      </c>
      <c r="D9175" t="s">
        <v>632</v>
      </c>
      <c r="E9175" t="s">
        <v>70</v>
      </c>
      <c r="F9175" s="1">
        <v>40778</v>
      </c>
      <c r="G9175">
        <v>1</v>
      </c>
      <c r="O9175">
        <v>6.4</v>
      </c>
      <c r="P9175" t="s">
        <v>71</v>
      </c>
      <c r="Q9175">
        <v>25</v>
      </c>
      <c r="R9175" t="s">
        <v>71</v>
      </c>
    </row>
    <row r="9176" spans="1:46" x14ac:dyDescent="0.2">
      <c r="A9176" t="s">
        <v>630</v>
      </c>
      <c r="B9176" t="s">
        <v>631</v>
      </c>
      <c r="C9176">
        <f>-69.97540865 / 41.83986624</f>
        <v>-1.6724577523410364</v>
      </c>
      <c r="D9176" t="s">
        <v>632</v>
      </c>
      <c r="E9176" t="s">
        <v>70</v>
      </c>
      <c r="F9176" s="1">
        <v>40778</v>
      </c>
      <c r="G9176">
        <v>2</v>
      </c>
      <c r="O9176">
        <v>6.3</v>
      </c>
      <c r="P9176" t="s">
        <v>71</v>
      </c>
      <c r="Q9176">
        <v>24.4</v>
      </c>
      <c r="R9176" t="s">
        <v>71</v>
      </c>
    </row>
    <row r="9177" spans="1:46" x14ac:dyDescent="0.2">
      <c r="A9177" t="s">
        <v>630</v>
      </c>
      <c r="B9177" t="s">
        <v>631</v>
      </c>
      <c r="C9177">
        <f>-69.97540865 / 41.83986624</f>
        <v>-1.6724577523410364</v>
      </c>
      <c r="D9177" t="s">
        <v>632</v>
      </c>
      <c r="E9177" t="s">
        <v>70</v>
      </c>
      <c r="F9177" s="1">
        <v>40778</v>
      </c>
      <c r="G9177">
        <v>3</v>
      </c>
      <c r="O9177">
        <v>1.4</v>
      </c>
      <c r="P9177" t="s">
        <v>71</v>
      </c>
      <c r="Q9177">
        <v>21.5</v>
      </c>
      <c r="R9177" t="s">
        <v>71</v>
      </c>
    </row>
    <row r="9178" spans="1:46" x14ac:dyDescent="0.2">
      <c r="A9178" t="s">
        <v>630</v>
      </c>
      <c r="B9178" t="s">
        <v>631</v>
      </c>
      <c r="C9178">
        <f>-69.97540865 / 41.83986624</f>
        <v>-1.6724577523410364</v>
      </c>
      <c r="D9178" t="s">
        <v>632</v>
      </c>
      <c r="E9178" t="s">
        <v>70</v>
      </c>
      <c r="F9178" s="1">
        <v>40778</v>
      </c>
      <c r="G9178">
        <v>3.5</v>
      </c>
      <c r="K9178">
        <v>22.79</v>
      </c>
      <c r="L9178" t="s">
        <v>71</v>
      </c>
      <c r="O9178">
        <v>0.2</v>
      </c>
      <c r="P9178" t="s">
        <v>71</v>
      </c>
      <c r="Q9178">
        <v>19</v>
      </c>
      <c r="R9178" t="s">
        <v>71</v>
      </c>
      <c r="S9178">
        <v>0.96</v>
      </c>
      <c r="T9178" t="s">
        <v>71</v>
      </c>
      <c r="U9178">
        <v>29.73</v>
      </c>
      <c r="V9178" t="s">
        <v>71</v>
      </c>
      <c r="W9178">
        <v>52.95</v>
      </c>
      <c r="X9178" t="s">
        <v>71</v>
      </c>
      <c r="Y9178">
        <v>0</v>
      </c>
      <c r="AA9178">
        <v>61.27</v>
      </c>
      <c r="AE9178">
        <v>9</v>
      </c>
      <c r="AF9178" t="s">
        <v>71</v>
      </c>
      <c r="AG9178">
        <v>6.38</v>
      </c>
      <c r="AH9178" t="s">
        <v>71</v>
      </c>
      <c r="AS9178">
        <v>10.68</v>
      </c>
      <c r="AT9178" t="s">
        <v>71</v>
      </c>
    </row>
    <row r="9179" spans="1:46" x14ac:dyDescent="0.2">
      <c r="A9179" t="s">
        <v>630</v>
      </c>
      <c r="B9179" t="s">
        <v>631</v>
      </c>
      <c r="C9179">
        <f>-69.97540865 / 41.83986624</f>
        <v>-1.6724577523410364</v>
      </c>
      <c r="D9179" t="s">
        <v>632</v>
      </c>
      <c r="E9179" t="s">
        <v>70</v>
      </c>
      <c r="F9179" s="1">
        <v>41150</v>
      </c>
      <c r="G9179">
        <v>0.5</v>
      </c>
      <c r="I9179">
        <v>4</v>
      </c>
      <c r="J9179" t="s">
        <v>71</v>
      </c>
      <c r="K9179">
        <v>10.34</v>
      </c>
      <c r="L9179" t="s">
        <v>71</v>
      </c>
      <c r="M9179">
        <v>1.1000000000000001</v>
      </c>
      <c r="N9179" t="s">
        <v>71</v>
      </c>
      <c r="O9179">
        <v>6.2</v>
      </c>
      <c r="P9179" t="s">
        <v>71</v>
      </c>
      <c r="Q9179">
        <v>25.1</v>
      </c>
      <c r="R9179" t="s">
        <v>71</v>
      </c>
      <c r="S9179">
        <v>0.84</v>
      </c>
      <c r="T9179" t="s">
        <v>71</v>
      </c>
      <c r="U9179">
        <v>26.02</v>
      </c>
      <c r="V9179" t="s">
        <v>71</v>
      </c>
      <c r="W9179">
        <v>42.9</v>
      </c>
      <c r="X9179" t="s">
        <v>71</v>
      </c>
      <c r="Y9179">
        <v>51.14</v>
      </c>
      <c r="AA9179">
        <v>53.52</v>
      </c>
      <c r="AC9179">
        <v>58.63</v>
      </c>
      <c r="AE9179">
        <v>7.8</v>
      </c>
      <c r="AF9179" t="s">
        <v>71</v>
      </c>
      <c r="AG9179">
        <v>6.47</v>
      </c>
      <c r="AH9179" t="s">
        <v>71</v>
      </c>
      <c r="AS9179">
        <v>3.26</v>
      </c>
      <c r="AT9179" t="s">
        <v>71</v>
      </c>
    </row>
    <row r="9180" spans="1:46" x14ac:dyDescent="0.2">
      <c r="A9180" t="s">
        <v>630</v>
      </c>
      <c r="B9180" t="s">
        <v>631</v>
      </c>
      <c r="C9180">
        <f>-69.97540865 / 41.83986624</f>
        <v>-1.6724577523410364</v>
      </c>
      <c r="D9180" t="s">
        <v>632</v>
      </c>
      <c r="E9180" t="s">
        <v>70</v>
      </c>
      <c r="F9180" s="1">
        <v>41150</v>
      </c>
      <c r="G9180">
        <v>1</v>
      </c>
      <c r="O9180">
        <v>5.9</v>
      </c>
      <c r="P9180" t="s">
        <v>71</v>
      </c>
      <c r="Q9180">
        <v>25.1</v>
      </c>
      <c r="R9180" t="s">
        <v>71</v>
      </c>
    </row>
    <row r="9181" spans="1:46" x14ac:dyDescent="0.2">
      <c r="A9181" t="s">
        <v>630</v>
      </c>
      <c r="B9181" t="s">
        <v>631</v>
      </c>
      <c r="C9181">
        <f>-69.97540865 / 41.83986624</f>
        <v>-1.6724577523410364</v>
      </c>
      <c r="D9181" t="s">
        <v>632</v>
      </c>
      <c r="E9181" t="s">
        <v>70</v>
      </c>
      <c r="F9181" s="1">
        <v>41150</v>
      </c>
      <c r="G9181">
        <v>2</v>
      </c>
      <c r="O9181">
        <v>6.1</v>
      </c>
      <c r="P9181" t="s">
        <v>71</v>
      </c>
      <c r="Q9181">
        <v>24.8</v>
      </c>
      <c r="R9181" t="s">
        <v>71</v>
      </c>
    </row>
    <row r="9182" spans="1:46" x14ac:dyDescent="0.2">
      <c r="A9182" t="s">
        <v>630</v>
      </c>
      <c r="B9182" t="s">
        <v>631</v>
      </c>
      <c r="C9182">
        <f>-69.97540865 / 41.83986624</f>
        <v>-1.6724577523410364</v>
      </c>
      <c r="D9182" t="s">
        <v>632</v>
      </c>
      <c r="E9182" t="s">
        <v>70</v>
      </c>
      <c r="F9182" s="1">
        <v>41150</v>
      </c>
      <c r="G9182">
        <v>3</v>
      </c>
      <c r="K9182">
        <v>31.09</v>
      </c>
      <c r="L9182" t="s">
        <v>71</v>
      </c>
      <c r="O9182">
        <v>0.9</v>
      </c>
      <c r="P9182" t="s">
        <v>71</v>
      </c>
      <c r="Q9182">
        <v>22.2</v>
      </c>
      <c r="R9182" t="s">
        <v>71</v>
      </c>
      <c r="S9182">
        <v>1.92</v>
      </c>
      <c r="T9182" t="s">
        <v>71</v>
      </c>
      <c r="U9182">
        <v>59.47</v>
      </c>
      <c r="V9182" t="s">
        <v>71</v>
      </c>
      <c r="W9182">
        <v>54.7</v>
      </c>
      <c r="X9182" t="s">
        <v>71</v>
      </c>
      <c r="Y9182">
        <v>0</v>
      </c>
      <c r="AA9182">
        <v>64.319999999999993</v>
      </c>
      <c r="AE9182">
        <v>10.1</v>
      </c>
      <c r="AF9182" t="s">
        <v>71</v>
      </c>
      <c r="AG9182">
        <v>6.1</v>
      </c>
      <c r="AH9182" t="s">
        <v>71</v>
      </c>
      <c r="AS9182">
        <v>21.17</v>
      </c>
      <c r="AT9182" t="s">
        <v>71</v>
      </c>
    </row>
    <row r="9183" spans="1:46" x14ac:dyDescent="0.2">
      <c r="A9183" t="s">
        <v>630</v>
      </c>
      <c r="B9183" t="s">
        <v>631</v>
      </c>
      <c r="C9183">
        <f>-69.97540865 / 41.83986624</f>
        <v>-1.6724577523410364</v>
      </c>
      <c r="D9183" t="s">
        <v>632</v>
      </c>
      <c r="E9183" t="s">
        <v>70</v>
      </c>
      <c r="F9183" s="1">
        <v>41512</v>
      </c>
      <c r="G9183">
        <v>0.5</v>
      </c>
      <c r="I9183">
        <v>4.5</v>
      </c>
      <c r="J9183" t="s">
        <v>71</v>
      </c>
      <c r="K9183">
        <v>6.97</v>
      </c>
      <c r="L9183" t="s">
        <v>71</v>
      </c>
      <c r="M9183">
        <v>0.95</v>
      </c>
      <c r="N9183" t="s">
        <v>71</v>
      </c>
      <c r="O9183">
        <v>5.85</v>
      </c>
      <c r="P9183" t="s">
        <v>71</v>
      </c>
      <c r="Q9183">
        <v>23.8</v>
      </c>
      <c r="R9183" t="s">
        <v>71</v>
      </c>
      <c r="S9183">
        <v>0.86</v>
      </c>
      <c r="T9183" t="s">
        <v>71</v>
      </c>
      <c r="U9183">
        <v>26.64</v>
      </c>
      <c r="V9183" t="s">
        <v>71</v>
      </c>
      <c r="W9183">
        <v>42.68</v>
      </c>
      <c r="X9183" t="s">
        <v>71</v>
      </c>
      <c r="Y9183">
        <v>51.48</v>
      </c>
      <c r="AA9183">
        <v>49.65</v>
      </c>
      <c r="AC9183">
        <v>60.74</v>
      </c>
      <c r="AE9183">
        <v>7.8</v>
      </c>
      <c r="AF9183" t="s">
        <v>71</v>
      </c>
      <c r="AG9183">
        <v>6.4</v>
      </c>
      <c r="AH9183" t="s">
        <v>71</v>
      </c>
      <c r="AS9183">
        <v>0.98</v>
      </c>
      <c r="AT9183" t="s">
        <v>71</v>
      </c>
    </row>
    <row r="9184" spans="1:46" x14ac:dyDescent="0.2">
      <c r="A9184" t="s">
        <v>630</v>
      </c>
      <c r="B9184" t="s">
        <v>631</v>
      </c>
      <c r="C9184">
        <f>-69.97540865 / 41.83986624</f>
        <v>-1.6724577523410364</v>
      </c>
      <c r="D9184" t="s">
        <v>632</v>
      </c>
      <c r="E9184" t="s">
        <v>70</v>
      </c>
      <c r="F9184" s="1">
        <v>41512</v>
      </c>
      <c r="G9184">
        <v>1</v>
      </c>
      <c r="O9184">
        <v>5.6</v>
      </c>
      <c r="P9184" t="s">
        <v>71</v>
      </c>
      <c r="Q9184">
        <v>23.7</v>
      </c>
      <c r="R9184" t="s">
        <v>71</v>
      </c>
    </row>
    <row r="9185" spans="1:58" x14ac:dyDescent="0.2">
      <c r="A9185" t="s">
        <v>630</v>
      </c>
      <c r="B9185" t="s">
        <v>631</v>
      </c>
      <c r="C9185">
        <f>-69.97540865 / 41.83986624</f>
        <v>-1.6724577523410364</v>
      </c>
      <c r="D9185" t="s">
        <v>632</v>
      </c>
      <c r="E9185" t="s">
        <v>70</v>
      </c>
      <c r="F9185" s="1">
        <v>41512</v>
      </c>
      <c r="G9185">
        <v>2</v>
      </c>
      <c r="O9185">
        <v>4.51</v>
      </c>
      <c r="P9185" t="s">
        <v>71</v>
      </c>
      <c r="Q9185">
        <v>23.5</v>
      </c>
      <c r="R9185" t="s">
        <v>71</v>
      </c>
    </row>
    <row r="9186" spans="1:58" x14ac:dyDescent="0.2">
      <c r="A9186" t="s">
        <v>630</v>
      </c>
      <c r="B9186" t="s">
        <v>631</v>
      </c>
      <c r="C9186">
        <f>-69.97540865 / 41.83986624</f>
        <v>-1.6724577523410364</v>
      </c>
      <c r="D9186" t="s">
        <v>632</v>
      </c>
      <c r="E9186" t="s">
        <v>70</v>
      </c>
      <c r="F9186" s="1">
        <v>41512</v>
      </c>
      <c r="G9186">
        <v>3</v>
      </c>
      <c r="O9186">
        <v>0.28999999999999998</v>
      </c>
      <c r="P9186" t="s">
        <v>71</v>
      </c>
      <c r="Q9186">
        <v>21.2</v>
      </c>
      <c r="R9186" t="s">
        <v>71</v>
      </c>
    </row>
    <row r="9187" spans="1:58" x14ac:dyDescent="0.2">
      <c r="A9187" t="s">
        <v>630</v>
      </c>
      <c r="B9187" t="s">
        <v>631</v>
      </c>
      <c r="C9187">
        <f>-69.97540865 / 41.83986624</f>
        <v>-1.6724577523410364</v>
      </c>
      <c r="D9187" t="s">
        <v>632</v>
      </c>
      <c r="E9187" t="s">
        <v>70</v>
      </c>
      <c r="F9187" s="1">
        <v>41512</v>
      </c>
      <c r="G9187">
        <v>3.5</v>
      </c>
      <c r="K9187">
        <v>5.76</v>
      </c>
      <c r="L9187" t="s">
        <v>71</v>
      </c>
      <c r="S9187">
        <v>0.44</v>
      </c>
      <c r="T9187" t="s">
        <v>71</v>
      </c>
      <c r="U9187">
        <v>13.63</v>
      </c>
      <c r="V9187" t="s">
        <v>71</v>
      </c>
      <c r="W9187">
        <v>37.94</v>
      </c>
      <c r="X9187" t="s">
        <v>71</v>
      </c>
      <c r="Y9187">
        <v>41.82</v>
      </c>
      <c r="AA9187">
        <v>47.78</v>
      </c>
      <c r="AE9187">
        <v>8.1999999999999993</v>
      </c>
      <c r="AF9187" t="s">
        <v>71</v>
      </c>
      <c r="AG9187">
        <v>6</v>
      </c>
      <c r="AH9187" t="s">
        <v>71</v>
      </c>
      <c r="AS9187">
        <v>4.5599999999999996</v>
      </c>
      <c r="AT9187" t="s">
        <v>71</v>
      </c>
    </row>
    <row r="9188" spans="1:58" x14ac:dyDescent="0.2">
      <c r="A9188" t="s">
        <v>630</v>
      </c>
      <c r="B9188" t="s">
        <v>631</v>
      </c>
      <c r="C9188">
        <f>-69.97540865 / 41.83986624</f>
        <v>-1.6724577523410364</v>
      </c>
      <c r="D9188" t="s">
        <v>632</v>
      </c>
      <c r="E9188" t="s">
        <v>70</v>
      </c>
      <c r="F9188" s="1">
        <v>41890</v>
      </c>
      <c r="G9188">
        <v>0.5</v>
      </c>
      <c r="I9188">
        <v>4</v>
      </c>
      <c r="J9188" t="s">
        <v>71</v>
      </c>
      <c r="K9188">
        <v>11.04</v>
      </c>
      <c r="L9188" t="s">
        <v>71</v>
      </c>
      <c r="M9188">
        <v>1.45</v>
      </c>
      <c r="N9188" t="s">
        <v>71</v>
      </c>
      <c r="O9188">
        <v>6.82</v>
      </c>
      <c r="P9188" t="s">
        <v>71</v>
      </c>
      <c r="Q9188">
        <v>24.8</v>
      </c>
      <c r="R9188" t="s">
        <v>71</v>
      </c>
      <c r="S9188">
        <v>0.7</v>
      </c>
      <c r="T9188" t="s">
        <v>71</v>
      </c>
      <c r="U9188">
        <v>21.68</v>
      </c>
      <c r="V9188" t="s">
        <v>71</v>
      </c>
      <c r="W9188">
        <v>43.78</v>
      </c>
      <c r="X9188" t="s">
        <v>71</v>
      </c>
      <c r="Y9188">
        <v>48.51</v>
      </c>
      <c r="AA9188">
        <v>54.16</v>
      </c>
      <c r="AC9188">
        <v>54.65</v>
      </c>
      <c r="AE9188">
        <v>8.8000000000000007</v>
      </c>
      <c r="AF9188" t="s">
        <v>71</v>
      </c>
      <c r="AG9188">
        <v>6.72</v>
      </c>
      <c r="AH9188" t="s">
        <v>71</v>
      </c>
      <c r="AS9188">
        <v>9.39</v>
      </c>
      <c r="AT9188" t="s">
        <v>71</v>
      </c>
    </row>
    <row r="9189" spans="1:58" x14ac:dyDescent="0.2">
      <c r="A9189" t="s">
        <v>630</v>
      </c>
      <c r="B9189" t="s">
        <v>631</v>
      </c>
      <c r="C9189">
        <f>-69.97540865 / 41.83986624</f>
        <v>-1.6724577523410364</v>
      </c>
      <c r="D9189" t="s">
        <v>632</v>
      </c>
      <c r="E9189" t="s">
        <v>70</v>
      </c>
      <c r="F9189" s="1">
        <v>41890</v>
      </c>
      <c r="G9189">
        <v>1</v>
      </c>
      <c r="O9189">
        <v>6.96</v>
      </c>
      <c r="P9189" t="s">
        <v>71</v>
      </c>
      <c r="Q9189">
        <v>24.7</v>
      </c>
      <c r="R9189" t="s">
        <v>71</v>
      </c>
    </row>
    <row r="9190" spans="1:58" x14ac:dyDescent="0.2">
      <c r="A9190" t="s">
        <v>630</v>
      </c>
      <c r="B9190" t="s">
        <v>631</v>
      </c>
      <c r="C9190">
        <f>-69.97540865 / 41.83986624</f>
        <v>-1.6724577523410364</v>
      </c>
      <c r="D9190" t="s">
        <v>632</v>
      </c>
      <c r="E9190" t="s">
        <v>70</v>
      </c>
      <c r="F9190" s="1">
        <v>41890</v>
      </c>
      <c r="G9190">
        <v>2</v>
      </c>
      <c r="O9190">
        <v>6.46</v>
      </c>
      <c r="P9190" t="s">
        <v>71</v>
      </c>
      <c r="Q9190">
        <v>6.46</v>
      </c>
      <c r="R9190" t="s">
        <v>71</v>
      </c>
    </row>
    <row r="9191" spans="1:58" x14ac:dyDescent="0.2">
      <c r="A9191" t="s">
        <v>630</v>
      </c>
      <c r="B9191" t="s">
        <v>631</v>
      </c>
      <c r="C9191">
        <f>-69.97540865 / 41.83986624</f>
        <v>-1.6724577523410364</v>
      </c>
      <c r="D9191" t="s">
        <v>632</v>
      </c>
      <c r="E9191" t="s">
        <v>70</v>
      </c>
      <c r="F9191" s="1">
        <v>41890</v>
      </c>
      <c r="G9191">
        <v>3</v>
      </c>
      <c r="K9191">
        <v>137.9</v>
      </c>
      <c r="L9191" t="s">
        <v>71</v>
      </c>
      <c r="O9191">
        <v>1.02</v>
      </c>
      <c r="P9191" t="s">
        <v>71</v>
      </c>
      <c r="Q9191">
        <v>1.02</v>
      </c>
      <c r="R9191" t="s">
        <v>71</v>
      </c>
      <c r="S9191">
        <v>10.35</v>
      </c>
      <c r="T9191" t="s">
        <v>71</v>
      </c>
      <c r="U9191">
        <v>320.58</v>
      </c>
      <c r="V9191" t="s">
        <v>71</v>
      </c>
      <c r="W9191">
        <v>342.73</v>
      </c>
      <c r="X9191" t="s">
        <v>71</v>
      </c>
      <c r="Y9191">
        <v>87.36</v>
      </c>
      <c r="AA9191">
        <v>78.930000000000007</v>
      </c>
      <c r="AE9191">
        <v>10.199999999999999</v>
      </c>
      <c r="AF9191" t="s">
        <v>71</v>
      </c>
      <c r="AG9191">
        <v>5.88</v>
      </c>
      <c r="AH9191" t="s">
        <v>71</v>
      </c>
      <c r="AS9191">
        <v>301.04000000000002</v>
      </c>
      <c r="AT9191" t="s">
        <v>71</v>
      </c>
    </row>
    <row r="9192" spans="1:58" x14ac:dyDescent="0.2">
      <c r="A9192" t="s">
        <v>630</v>
      </c>
      <c r="B9192" t="s">
        <v>631</v>
      </c>
      <c r="C9192">
        <f>-69.97540865 / 41.83986624</f>
        <v>-1.6724577523410364</v>
      </c>
      <c r="D9192" t="s">
        <v>632</v>
      </c>
      <c r="E9192" t="s">
        <v>70</v>
      </c>
      <c r="F9192" s="1">
        <v>42627</v>
      </c>
      <c r="G9192">
        <v>0.5</v>
      </c>
      <c r="I9192">
        <v>4.2</v>
      </c>
      <c r="J9192" t="s">
        <v>71</v>
      </c>
      <c r="K9192">
        <v>8.65</v>
      </c>
      <c r="L9192" t="s">
        <v>71</v>
      </c>
      <c r="M9192">
        <v>1.95</v>
      </c>
      <c r="N9192" t="s">
        <v>71</v>
      </c>
      <c r="O9192">
        <v>6.5</v>
      </c>
      <c r="P9192" t="s">
        <v>71</v>
      </c>
      <c r="Q9192">
        <v>23.6</v>
      </c>
      <c r="R9192" t="s">
        <v>71</v>
      </c>
      <c r="S9192">
        <v>0.71</v>
      </c>
      <c r="T9192" t="s">
        <v>71</v>
      </c>
      <c r="U9192">
        <v>21.99</v>
      </c>
      <c r="V9192" t="s">
        <v>71</v>
      </c>
      <c r="W9192">
        <v>43.89</v>
      </c>
      <c r="X9192" t="s">
        <v>71</v>
      </c>
      <c r="Y9192">
        <v>48.72</v>
      </c>
      <c r="AA9192">
        <v>51.77</v>
      </c>
      <c r="AC9192">
        <v>50.38</v>
      </c>
      <c r="AE9192">
        <v>13.6</v>
      </c>
      <c r="AF9192" t="s">
        <v>71</v>
      </c>
      <c r="AG9192">
        <v>6.5</v>
      </c>
      <c r="AH9192" t="s">
        <v>71</v>
      </c>
      <c r="AS9192">
        <v>4.26</v>
      </c>
      <c r="AT9192" t="s">
        <v>71</v>
      </c>
      <c r="BE9192">
        <v>12.9</v>
      </c>
      <c r="BF9192" t="s">
        <v>71</v>
      </c>
    </row>
    <row r="9193" spans="1:58" x14ac:dyDescent="0.2">
      <c r="A9193" t="s">
        <v>630</v>
      </c>
      <c r="B9193" t="s">
        <v>631</v>
      </c>
      <c r="C9193">
        <f>-69.97540865 / 41.83986624</f>
        <v>-1.6724577523410364</v>
      </c>
      <c r="D9193" t="s">
        <v>632</v>
      </c>
      <c r="E9193" t="s">
        <v>70</v>
      </c>
      <c r="F9193" s="1">
        <v>42627</v>
      </c>
      <c r="G9193">
        <v>1</v>
      </c>
      <c r="O9193">
        <v>6.45</v>
      </c>
      <c r="P9193" t="s">
        <v>71</v>
      </c>
      <c r="Q9193">
        <v>22.8</v>
      </c>
      <c r="R9193" t="s">
        <v>71</v>
      </c>
    </row>
    <row r="9194" spans="1:58" x14ac:dyDescent="0.2">
      <c r="A9194" t="s">
        <v>630</v>
      </c>
      <c r="B9194" t="s">
        <v>631</v>
      </c>
      <c r="C9194">
        <f>-69.97540865 / 41.83986624</f>
        <v>-1.6724577523410364</v>
      </c>
      <c r="D9194" t="s">
        <v>632</v>
      </c>
      <c r="E9194" t="s">
        <v>70</v>
      </c>
      <c r="F9194" s="1">
        <v>42627</v>
      </c>
      <c r="G9194">
        <v>2</v>
      </c>
      <c r="O9194">
        <v>6.4</v>
      </c>
      <c r="P9194" t="s">
        <v>71</v>
      </c>
      <c r="Q9194">
        <v>22.4</v>
      </c>
      <c r="R9194" t="s">
        <v>71</v>
      </c>
    </row>
    <row r="9195" spans="1:58" x14ac:dyDescent="0.2">
      <c r="A9195" t="s">
        <v>630</v>
      </c>
      <c r="B9195" t="s">
        <v>631</v>
      </c>
      <c r="C9195">
        <f>-69.97540865 / 41.83986624</f>
        <v>-1.6724577523410364</v>
      </c>
      <c r="D9195" t="s">
        <v>632</v>
      </c>
      <c r="E9195" t="s">
        <v>70</v>
      </c>
      <c r="F9195" s="1">
        <v>42627</v>
      </c>
      <c r="G9195">
        <v>3</v>
      </c>
      <c r="K9195">
        <v>24.07</v>
      </c>
      <c r="L9195" t="s">
        <v>71</v>
      </c>
      <c r="O9195">
        <v>2.4</v>
      </c>
      <c r="P9195" t="s">
        <v>71</v>
      </c>
      <c r="Q9195">
        <v>21.5</v>
      </c>
      <c r="R9195" t="s">
        <v>71</v>
      </c>
      <c r="S9195">
        <v>1</v>
      </c>
      <c r="T9195" t="s">
        <v>71</v>
      </c>
      <c r="U9195">
        <v>30.97</v>
      </c>
      <c r="V9195" t="s">
        <v>71</v>
      </c>
      <c r="W9195">
        <v>46.76</v>
      </c>
      <c r="X9195" t="s">
        <v>71</v>
      </c>
      <c r="AA9195">
        <v>61.81</v>
      </c>
      <c r="AE9195">
        <v>13.8</v>
      </c>
      <c r="AF9195" t="s">
        <v>71</v>
      </c>
      <c r="AG9195">
        <v>6.13</v>
      </c>
      <c r="AH9195" t="s">
        <v>71</v>
      </c>
      <c r="AS9195">
        <v>24.89</v>
      </c>
      <c r="AT9195" t="s">
        <v>71</v>
      </c>
      <c r="BE9195">
        <v>48.96</v>
      </c>
      <c r="BF9195" t="s">
        <v>71</v>
      </c>
    </row>
    <row r="9196" spans="1:58" x14ac:dyDescent="0.2">
      <c r="A9196" t="s">
        <v>630</v>
      </c>
      <c r="B9196" t="s">
        <v>631</v>
      </c>
      <c r="C9196">
        <f>-69.97540865 / 41.83986624</f>
        <v>-1.6724577523410364</v>
      </c>
      <c r="D9196" t="s">
        <v>632</v>
      </c>
      <c r="E9196" t="s">
        <v>70</v>
      </c>
      <c r="F9196" s="1">
        <v>42627</v>
      </c>
      <c r="G9196">
        <v>4</v>
      </c>
      <c r="O9196">
        <v>0.35</v>
      </c>
      <c r="P9196" t="s">
        <v>71</v>
      </c>
      <c r="Q9196">
        <v>17.399999999999999</v>
      </c>
      <c r="R9196" t="s">
        <v>71</v>
      </c>
    </row>
    <row r="9197" spans="1:58" x14ac:dyDescent="0.2">
      <c r="A9197" t="s">
        <v>151</v>
      </c>
      <c r="B9197" t="s">
        <v>152</v>
      </c>
      <c r="C9197">
        <f>-69.98959825 / 41.8334456</f>
        <v>-1.6730536355819565</v>
      </c>
      <c r="D9197" t="s">
        <v>74</v>
      </c>
      <c r="E9197" t="s">
        <v>70</v>
      </c>
      <c r="F9197" s="1">
        <v>37143</v>
      </c>
      <c r="G9197">
        <v>0.5</v>
      </c>
      <c r="I9197">
        <v>11</v>
      </c>
      <c r="J9197" t="s">
        <v>71</v>
      </c>
      <c r="K9197">
        <v>5.29</v>
      </c>
      <c r="L9197" t="s">
        <v>71</v>
      </c>
      <c r="M9197">
        <v>3.1</v>
      </c>
      <c r="N9197" t="s">
        <v>71</v>
      </c>
      <c r="O9197">
        <v>8.44</v>
      </c>
      <c r="P9197" t="s">
        <v>71</v>
      </c>
      <c r="Q9197">
        <v>21.6</v>
      </c>
      <c r="R9197" t="s">
        <v>71</v>
      </c>
      <c r="S9197">
        <v>0.54</v>
      </c>
      <c r="T9197" t="s">
        <v>71</v>
      </c>
      <c r="U9197">
        <v>16.73</v>
      </c>
      <c r="V9197" t="s">
        <v>71</v>
      </c>
      <c r="W9197">
        <v>28.3</v>
      </c>
      <c r="X9197" t="s">
        <v>71</v>
      </c>
      <c r="Y9197">
        <v>44.77</v>
      </c>
      <c r="AA9197">
        <v>46.94</v>
      </c>
      <c r="AC9197">
        <v>43.7</v>
      </c>
      <c r="AE9197">
        <v>11</v>
      </c>
      <c r="AF9197" t="s">
        <v>71</v>
      </c>
      <c r="AG9197">
        <v>6.58</v>
      </c>
      <c r="AH9197" t="s">
        <v>71</v>
      </c>
      <c r="AS9197">
        <v>0</v>
      </c>
      <c r="AT9197" t="s">
        <v>71</v>
      </c>
    </row>
    <row r="9198" spans="1:58" x14ac:dyDescent="0.2">
      <c r="A9198" t="s">
        <v>151</v>
      </c>
      <c r="B9198" t="s">
        <v>152</v>
      </c>
      <c r="C9198">
        <f>-69.98959825 / 41.8334456</f>
        <v>-1.6730536355819565</v>
      </c>
      <c r="D9198" t="s">
        <v>74</v>
      </c>
      <c r="E9198" t="s">
        <v>70</v>
      </c>
      <c r="F9198" s="1">
        <v>37143</v>
      </c>
      <c r="G9198">
        <v>1</v>
      </c>
      <c r="O9198">
        <v>8.3699999999999992</v>
      </c>
      <c r="P9198" t="s">
        <v>71</v>
      </c>
      <c r="Q9198">
        <v>21.5</v>
      </c>
      <c r="R9198" t="s">
        <v>71</v>
      </c>
    </row>
    <row r="9199" spans="1:58" x14ac:dyDescent="0.2">
      <c r="A9199" t="s">
        <v>151</v>
      </c>
      <c r="B9199" t="s">
        <v>152</v>
      </c>
      <c r="C9199">
        <f>-69.98959825 / 41.8334456</f>
        <v>-1.6730536355819565</v>
      </c>
      <c r="D9199" t="s">
        <v>74</v>
      </c>
      <c r="E9199" t="s">
        <v>70</v>
      </c>
      <c r="F9199" s="1">
        <v>37143</v>
      </c>
      <c r="G9199">
        <v>2</v>
      </c>
      <c r="O9199">
        <v>8.15</v>
      </c>
      <c r="P9199" t="s">
        <v>71</v>
      </c>
      <c r="Q9199">
        <v>21.5</v>
      </c>
      <c r="R9199" t="s">
        <v>71</v>
      </c>
    </row>
    <row r="9200" spans="1:58" x14ac:dyDescent="0.2">
      <c r="A9200" t="s">
        <v>151</v>
      </c>
      <c r="B9200" t="s">
        <v>152</v>
      </c>
      <c r="C9200">
        <f>-69.98959825 / 41.8334456</f>
        <v>-1.6730536355819565</v>
      </c>
      <c r="D9200" t="s">
        <v>74</v>
      </c>
      <c r="E9200" t="s">
        <v>70</v>
      </c>
      <c r="F9200" s="1">
        <v>37143</v>
      </c>
      <c r="G9200">
        <v>3</v>
      </c>
      <c r="K9200">
        <v>6.97</v>
      </c>
      <c r="L9200" t="s">
        <v>71</v>
      </c>
      <c r="O9200">
        <v>7.82</v>
      </c>
      <c r="P9200" t="s">
        <v>71</v>
      </c>
      <c r="Q9200">
        <v>21.3</v>
      </c>
      <c r="R9200" t="s">
        <v>71</v>
      </c>
      <c r="S9200">
        <v>0.59</v>
      </c>
      <c r="T9200" t="s">
        <v>71</v>
      </c>
      <c r="W9200">
        <v>27.8</v>
      </c>
      <c r="X9200" t="s">
        <v>71</v>
      </c>
      <c r="AE9200">
        <v>10.9</v>
      </c>
      <c r="AF9200" t="s">
        <v>71</v>
      </c>
      <c r="AG9200">
        <v>6.47</v>
      </c>
      <c r="AH9200" t="s">
        <v>71</v>
      </c>
      <c r="AS9200">
        <v>2.1800000000000002</v>
      </c>
      <c r="AT9200" t="s">
        <v>71</v>
      </c>
    </row>
    <row r="9201" spans="1:46" x14ac:dyDescent="0.2">
      <c r="A9201" t="s">
        <v>151</v>
      </c>
      <c r="B9201" t="s">
        <v>152</v>
      </c>
      <c r="C9201">
        <f>-69.98959825 / 41.8334456</f>
        <v>-1.6730536355819565</v>
      </c>
      <c r="D9201" t="s">
        <v>74</v>
      </c>
      <c r="E9201" t="s">
        <v>70</v>
      </c>
      <c r="F9201" s="1">
        <v>37143</v>
      </c>
      <c r="G9201">
        <v>4</v>
      </c>
      <c r="O9201">
        <v>8.16</v>
      </c>
      <c r="P9201" t="s">
        <v>71</v>
      </c>
      <c r="Q9201">
        <v>21.3</v>
      </c>
      <c r="R9201" t="s">
        <v>71</v>
      </c>
    </row>
    <row r="9202" spans="1:46" x14ac:dyDescent="0.2">
      <c r="A9202" t="s">
        <v>151</v>
      </c>
      <c r="B9202" t="s">
        <v>152</v>
      </c>
      <c r="C9202">
        <f>-69.98959825 / 41.8334456</f>
        <v>-1.6730536355819565</v>
      </c>
      <c r="D9202" t="s">
        <v>74</v>
      </c>
      <c r="E9202" t="s">
        <v>70</v>
      </c>
      <c r="F9202" s="1">
        <v>37143</v>
      </c>
      <c r="G9202">
        <v>5</v>
      </c>
      <c r="O9202">
        <v>8.08</v>
      </c>
      <c r="P9202" t="s">
        <v>71</v>
      </c>
      <c r="Q9202">
        <v>21.3</v>
      </c>
      <c r="R9202" t="s">
        <v>71</v>
      </c>
    </row>
    <row r="9203" spans="1:46" x14ac:dyDescent="0.2">
      <c r="A9203" t="s">
        <v>151</v>
      </c>
      <c r="B9203" t="s">
        <v>152</v>
      </c>
      <c r="C9203">
        <f>-69.98959825 / 41.8334456</f>
        <v>-1.6730536355819565</v>
      </c>
      <c r="D9203" t="s">
        <v>74</v>
      </c>
      <c r="E9203" t="s">
        <v>70</v>
      </c>
      <c r="F9203" s="1">
        <v>37143</v>
      </c>
      <c r="G9203">
        <v>6</v>
      </c>
      <c r="O9203">
        <v>7.89</v>
      </c>
      <c r="P9203" t="s">
        <v>71</v>
      </c>
      <c r="Q9203">
        <v>21.2</v>
      </c>
      <c r="R9203" t="s">
        <v>71</v>
      </c>
    </row>
    <row r="9204" spans="1:46" x14ac:dyDescent="0.2">
      <c r="A9204" t="s">
        <v>151</v>
      </c>
      <c r="B9204" t="s">
        <v>152</v>
      </c>
      <c r="C9204">
        <f>-69.98959825 / 41.8334456</f>
        <v>-1.6730536355819565</v>
      </c>
      <c r="D9204" t="s">
        <v>74</v>
      </c>
      <c r="E9204" t="s">
        <v>70</v>
      </c>
      <c r="F9204" s="1">
        <v>37143</v>
      </c>
      <c r="G9204">
        <v>7</v>
      </c>
      <c r="O9204">
        <v>4.58</v>
      </c>
      <c r="P9204" t="s">
        <v>71</v>
      </c>
      <c r="Q9204">
        <v>20.7</v>
      </c>
      <c r="R9204" t="s">
        <v>71</v>
      </c>
    </row>
    <row r="9205" spans="1:46" x14ac:dyDescent="0.2">
      <c r="A9205" t="s">
        <v>151</v>
      </c>
      <c r="B9205" t="s">
        <v>152</v>
      </c>
      <c r="C9205">
        <f>-69.98959825 / 41.8334456</f>
        <v>-1.6730536355819565</v>
      </c>
      <c r="D9205" t="s">
        <v>74</v>
      </c>
      <c r="E9205" t="s">
        <v>70</v>
      </c>
      <c r="F9205" s="1">
        <v>37143</v>
      </c>
      <c r="G9205">
        <v>8</v>
      </c>
      <c r="O9205">
        <v>0.56000000000000005</v>
      </c>
      <c r="P9205" t="s">
        <v>71</v>
      </c>
      <c r="Q9205">
        <v>19.899999999999999</v>
      </c>
      <c r="R9205" t="s">
        <v>71</v>
      </c>
    </row>
    <row r="9206" spans="1:46" x14ac:dyDescent="0.2">
      <c r="A9206" t="s">
        <v>151</v>
      </c>
      <c r="B9206" t="s">
        <v>152</v>
      </c>
      <c r="C9206">
        <f>-69.98959825 / 41.8334456</f>
        <v>-1.6730536355819565</v>
      </c>
      <c r="D9206" t="s">
        <v>74</v>
      </c>
      <c r="E9206" t="s">
        <v>70</v>
      </c>
      <c r="F9206" s="1">
        <v>37143</v>
      </c>
      <c r="G9206">
        <v>9</v>
      </c>
      <c r="K9206">
        <v>12.81</v>
      </c>
      <c r="L9206" t="s">
        <v>71</v>
      </c>
      <c r="O9206">
        <v>0.46</v>
      </c>
      <c r="P9206" t="s">
        <v>71</v>
      </c>
      <c r="Q9206">
        <v>14.2</v>
      </c>
      <c r="R9206" t="s">
        <v>71</v>
      </c>
      <c r="S9206">
        <v>0.91</v>
      </c>
      <c r="T9206" t="s">
        <v>71</v>
      </c>
      <c r="U9206">
        <v>28.19</v>
      </c>
      <c r="V9206" t="s">
        <v>71</v>
      </c>
      <c r="W9206">
        <v>44.3</v>
      </c>
      <c r="X9206" t="s">
        <v>71</v>
      </c>
      <c r="Y9206">
        <v>52.3</v>
      </c>
      <c r="AA9206">
        <v>55.62</v>
      </c>
      <c r="AE9206">
        <v>25.5</v>
      </c>
      <c r="AF9206" t="s">
        <v>71</v>
      </c>
      <c r="AG9206">
        <v>6.31</v>
      </c>
      <c r="AH9206" t="s">
        <v>71</v>
      </c>
      <c r="AS9206">
        <v>0</v>
      </c>
      <c r="AT9206" t="s">
        <v>71</v>
      </c>
    </row>
    <row r="9207" spans="1:46" x14ac:dyDescent="0.2">
      <c r="A9207" t="s">
        <v>151</v>
      </c>
      <c r="B9207" t="s">
        <v>152</v>
      </c>
      <c r="C9207">
        <f>-69.98959825 / 41.8334456</f>
        <v>-1.6730536355819565</v>
      </c>
      <c r="D9207" t="s">
        <v>74</v>
      </c>
      <c r="E9207" t="s">
        <v>70</v>
      </c>
      <c r="F9207" s="1">
        <v>37143</v>
      </c>
      <c r="G9207">
        <v>10</v>
      </c>
      <c r="K9207">
        <v>6.64</v>
      </c>
      <c r="L9207" t="s">
        <v>71</v>
      </c>
      <c r="O9207">
        <v>0.34</v>
      </c>
      <c r="P9207" t="s">
        <v>71</v>
      </c>
      <c r="Q9207">
        <v>12.7</v>
      </c>
      <c r="R9207" t="s">
        <v>71</v>
      </c>
      <c r="S9207">
        <v>0.97</v>
      </c>
      <c r="T9207" t="s">
        <v>71</v>
      </c>
      <c r="W9207">
        <v>67.2</v>
      </c>
      <c r="X9207" t="s">
        <v>71</v>
      </c>
      <c r="AE9207">
        <v>28.2</v>
      </c>
      <c r="AF9207" t="s">
        <v>71</v>
      </c>
      <c r="AG9207">
        <v>6.32</v>
      </c>
      <c r="AH9207" t="s">
        <v>71</v>
      </c>
      <c r="AS9207">
        <v>5.0599999999999996</v>
      </c>
      <c r="AT9207" t="s">
        <v>71</v>
      </c>
    </row>
    <row r="9208" spans="1:46" x14ac:dyDescent="0.2">
      <c r="A9208" t="s">
        <v>151</v>
      </c>
      <c r="B9208" t="s">
        <v>152</v>
      </c>
      <c r="C9208">
        <f>-69.98959825 / 41.8334456</f>
        <v>-1.6730536355819565</v>
      </c>
      <c r="D9208" t="s">
        <v>74</v>
      </c>
      <c r="E9208" t="s">
        <v>70</v>
      </c>
      <c r="F9208" s="1">
        <v>37873</v>
      </c>
      <c r="G9208">
        <v>0.5</v>
      </c>
      <c r="I9208">
        <v>9.3000000000000007</v>
      </c>
      <c r="J9208" t="s">
        <v>71</v>
      </c>
      <c r="K9208">
        <v>4.47</v>
      </c>
      <c r="L9208" t="s">
        <v>71</v>
      </c>
      <c r="M9208">
        <v>2.8</v>
      </c>
      <c r="N9208" t="s">
        <v>71</v>
      </c>
      <c r="O9208">
        <v>8.4</v>
      </c>
      <c r="P9208" t="s">
        <v>71</v>
      </c>
      <c r="Q9208">
        <v>22.2</v>
      </c>
      <c r="R9208" t="s">
        <v>71</v>
      </c>
      <c r="S9208">
        <v>1.5</v>
      </c>
      <c r="T9208" t="s">
        <v>71</v>
      </c>
      <c r="U9208">
        <v>46.46</v>
      </c>
      <c r="V9208" t="s">
        <v>71</v>
      </c>
      <c r="W9208">
        <v>28.4</v>
      </c>
      <c r="X9208" t="s">
        <v>71</v>
      </c>
      <c r="Y9208">
        <v>59.5</v>
      </c>
      <c r="AA9208">
        <v>45.29</v>
      </c>
      <c r="AC9208">
        <v>45.16</v>
      </c>
      <c r="AE9208">
        <v>1.01</v>
      </c>
      <c r="AF9208" t="s">
        <v>71</v>
      </c>
      <c r="AG9208">
        <v>6.6</v>
      </c>
      <c r="AH9208" t="s">
        <v>71</v>
      </c>
      <c r="AS9208">
        <v>0.26</v>
      </c>
      <c r="AT9208" t="s">
        <v>71</v>
      </c>
    </row>
    <row r="9209" spans="1:46" x14ac:dyDescent="0.2">
      <c r="A9209" t="s">
        <v>151</v>
      </c>
      <c r="B9209" t="s">
        <v>152</v>
      </c>
      <c r="C9209">
        <f>-69.98959825 / 41.8334456</f>
        <v>-1.6730536355819565</v>
      </c>
      <c r="D9209" t="s">
        <v>74</v>
      </c>
      <c r="E9209" t="s">
        <v>70</v>
      </c>
      <c r="F9209" s="1">
        <v>37873</v>
      </c>
      <c r="G9209">
        <v>1</v>
      </c>
      <c r="O9209">
        <v>8.3000000000000007</v>
      </c>
      <c r="P9209" t="s">
        <v>71</v>
      </c>
      <c r="Q9209">
        <v>22.2</v>
      </c>
      <c r="R9209" t="s">
        <v>71</v>
      </c>
    </row>
    <row r="9210" spans="1:46" x14ac:dyDescent="0.2">
      <c r="A9210" t="s">
        <v>151</v>
      </c>
      <c r="B9210" t="s">
        <v>152</v>
      </c>
      <c r="C9210">
        <f>-69.98959825 / 41.8334456</f>
        <v>-1.6730536355819565</v>
      </c>
      <c r="D9210" t="s">
        <v>74</v>
      </c>
      <c r="E9210" t="s">
        <v>70</v>
      </c>
      <c r="F9210" s="1">
        <v>37873</v>
      </c>
      <c r="G9210">
        <v>2</v>
      </c>
      <c r="O9210">
        <v>8.3000000000000007</v>
      </c>
      <c r="P9210" t="s">
        <v>71</v>
      </c>
      <c r="Q9210">
        <v>22.1</v>
      </c>
      <c r="R9210" t="s">
        <v>71</v>
      </c>
    </row>
    <row r="9211" spans="1:46" x14ac:dyDescent="0.2">
      <c r="A9211" t="s">
        <v>151</v>
      </c>
      <c r="B9211" t="s">
        <v>152</v>
      </c>
      <c r="C9211">
        <f>-69.98959825 / 41.8334456</f>
        <v>-1.6730536355819565</v>
      </c>
      <c r="D9211" t="s">
        <v>74</v>
      </c>
      <c r="E9211" t="s">
        <v>70</v>
      </c>
      <c r="F9211" s="1">
        <v>37873</v>
      </c>
      <c r="G9211">
        <v>3</v>
      </c>
      <c r="K9211">
        <v>7</v>
      </c>
      <c r="L9211" t="s">
        <v>71</v>
      </c>
      <c r="O9211">
        <v>7.9</v>
      </c>
      <c r="P9211" t="s">
        <v>71</v>
      </c>
      <c r="Q9211">
        <v>22</v>
      </c>
      <c r="R9211" t="s">
        <v>71</v>
      </c>
      <c r="S9211">
        <v>0.4</v>
      </c>
      <c r="T9211" t="s">
        <v>71</v>
      </c>
      <c r="W9211">
        <v>26.9</v>
      </c>
      <c r="X9211" t="s">
        <v>71</v>
      </c>
      <c r="AE9211">
        <v>1.04</v>
      </c>
      <c r="AF9211" t="s">
        <v>71</v>
      </c>
      <c r="AG9211">
        <v>6.68</v>
      </c>
      <c r="AH9211" t="s">
        <v>71</v>
      </c>
      <c r="AS9211">
        <v>0.03</v>
      </c>
      <c r="AT9211" t="s">
        <v>71</v>
      </c>
    </row>
    <row r="9212" spans="1:46" x14ac:dyDescent="0.2">
      <c r="A9212" t="s">
        <v>151</v>
      </c>
      <c r="B9212" t="s">
        <v>152</v>
      </c>
      <c r="C9212">
        <f>-69.98959825 / 41.8334456</f>
        <v>-1.6730536355819565</v>
      </c>
      <c r="D9212" t="s">
        <v>74</v>
      </c>
      <c r="E9212" t="s">
        <v>70</v>
      </c>
      <c r="F9212" s="1">
        <v>37873</v>
      </c>
      <c r="G9212">
        <v>4</v>
      </c>
      <c r="O9212">
        <v>7.5</v>
      </c>
      <c r="P9212" t="s">
        <v>71</v>
      </c>
      <c r="Q9212">
        <v>21.9</v>
      </c>
      <c r="R9212" t="s">
        <v>71</v>
      </c>
    </row>
    <row r="9213" spans="1:46" x14ac:dyDescent="0.2">
      <c r="A9213" t="s">
        <v>151</v>
      </c>
      <c r="B9213" t="s">
        <v>152</v>
      </c>
      <c r="C9213">
        <f>-69.98959825 / 41.8334456</f>
        <v>-1.6730536355819565</v>
      </c>
      <c r="D9213" t="s">
        <v>74</v>
      </c>
      <c r="E9213" t="s">
        <v>70</v>
      </c>
      <c r="F9213" s="1">
        <v>37873</v>
      </c>
      <c r="G9213">
        <v>5</v>
      </c>
      <c r="O9213">
        <v>7.5</v>
      </c>
      <c r="P9213" t="s">
        <v>71</v>
      </c>
      <c r="Q9213">
        <v>21.9</v>
      </c>
      <c r="R9213" t="s">
        <v>71</v>
      </c>
    </row>
    <row r="9214" spans="1:46" x14ac:dyDescent="0.2">
      <c r="A9214" t="s">
        <v>151</v>
      </c>
      <c r="B9214" t="s">
        <v>152</v>
      </c>
      <c r="C9214">
        <f>-69.98959825 / 41.8334456</f>
        <v>-1.6730536355819565</v>
      </c>
      <c r="D9214" t="s">
        <v>74</v>
      </c>
      <c r="E9214" t="s">
        <v>70</v>
      </c>
      <c r="F9214" s="1">
        <v>37873</v>
      </c>
      <c r="G9214">
        <v>6</v>
      </c>
      <c r="O9214">
        <v>7.1</v>
      </c>
      <c r="P9214" t="s">
        <v>71</v>
      </c>
      <c r="Q9214">
        <v>21.6</v>
      </c>
      <c r="R9214" t="s">
        <v>71</v>
      </c>
    </row>
    <row r="9215" spans="1:46" x14ac:dyDescent="0.2">
      <c r="A9215" t="s">
        <v>151</v>
      </c>
      <c r="B9215" t="s">
        <v>152</v>
      </c>
      <c r="C9215">
        <f>-69.98959825 / 41.8334456</f>
        <v>-1.6730536355819565</v>
      </c>
      <c r="D9215" t="s">
        <v>74</v>
      </c>
      <c r="E9215" t="s">
        <v>70</v>
      </c>
      <c r="F9215" s="1">
        <v>37873</v>
      </c>
      <c r="G9215">
        <v>7</v>
      </c>
      <c r="O9215">
        <v>4</v>
      </c>
      <c r="P9215" t="s">
        <v>71</v>
      </c>
      <c r="Q9215">
        <v>18.5</v>
      </c>
      <c r="R9215" t="s">
        <v>71</v>
      </c>
    </row>
    <row r="9216" spans="1:46" x14ac:dyDescent="0.2">
      <c r="A9216" t="s">
        <v>151</v>
      </c>
      <c r="B9216" t="s">
        <v>152</v>
      </c>
      <c r="C9216">
        <f>-69.98959825 / 41.8334456</f>
        <v>-1.6730536355819565</v>
      </c>
      <c r="D9216" t="s">
        <v>74</v>
      </c>
      <c r="E9216" t="s">
        <v>70</v>
      </c>
      <c r="F9216" s="1">
        <v>37873</v>
      </c>
      <c r="G9216">
        <v>8</v>
      </c>
      <c r="O9216">
        <v>0.3</v>
      </c>
      <c r="P9216" t="s">
        <v>71</v>
      </c>
      <c r="Q9216">
        <v>15</v>
      </c>
      <c r="R9216" t="s">
        <v>71</v>
      </c>
    </row>
    <row r="9217" spans="1:46" x14ac:dyDescent="0.2">
      <c r="A9217" t="s">
        <v>151</v>
      </c>
      <c r="B9217" t="s">
        <v>152</v>
      </c>
      <c r="C9217">
        <f>-69.98959825 / 41.8334456</f>
        <v>-1.6730536355819565</v>
      </c>
      <c r="D9217" t="s">
        <v>74</v>
      </c>
      <c r="E9217" t="s">
        <v>70</v>
      </c>
      <c r="F9217" s="1">
        <v>37873</v>
      </c>
      <c r="G9217">
        <v>9</v>
      </c>
      <c r="K9217">
        <v>7.74</v>
      </c>
      <c r="L9217" t="s">
        <v>71</v>
      </c>
      <c r="O9217">
        <v>0.2</v>
      </c>
      <c r="P9217" t="s">
        <v>71</v>
      </c>
      <c r="Q9217">
        <v>14.1</v>
      </c>
      <c r="R9217" t="s">
        <v>71</v>
      </c>
      <c r="S9217">
        <v>0.7</v>
      </c>
      <c r="T9217" t="s">
        <v>71</v>
      </c>
      <c r="U9217">
        <v>21.68</v>
      </c>
      <c r="V9217" t="s">
        <v>71</v>
      </c>
      <c r="W9217">
        <v>142.9</v>
      </c>
      <c r="X9217" t="s">
        <v>71</v>
      </c>
      <c r="Y9217">
        <v>48.51</v>
      </c>
      <c r="AA9217">
        <v>50.68</v>
      </c>
      <c r="AE9217">
        <v>3.66</v>
      </c>
      <c r="AF9217" t="s">
        <v>71</v>
      </c>
      <c r="AG9217">
        <v>6.42</v>
      </c>
      <c r="AH9217" t="s">
        <v>71</v>
      </c>
      <c r="AS9217">
        <v>8.0500000000000007</v>
      </c>
      <c r="AT9217" t="s">
        <v>71</v>
      </c>
    </row>
    <row r="9218" spans="1:46" x14ac:dyDescent="0.2">
      <c r="A9218" t="s">
        <v>151</v>
      </c>
      <c r="B9218" t="s">
        <v>152</v>
      </c>
      <c r="C9218">
        <f>-69.98959825 / 41.8334456</f>
        <v>-1.6730536355819565</v>
      </c>
      <c r="D9218" t="s">
        <v>74</v>
      </c>
      <c r="E9218" t="s">
        <v>70</v>
      </c>
      <c r="F9218" s="1">
        <v>38231</v>
      </c>
      <c r="G9218">
        <v>0.5</v>
      </c>
      <c r="I9218">
        <v>9.25</v>
      </c>
      <c r="J9218" t="s">
        <v>71</v>
      </c>
      <c r="K9218">
        <v>7.02</v>
      </c>
      <c r="L9218" t="s">
        <v>71</v>
      </c>
      <c r="M9218">
        <v>1.6</v>
      </c>
      <c r="N9218" t="s">
        <v>71</v>
      </c>
      <c r="O9218">
        <v>8.2200000000000006</v>
      </c>
      <c r="P9218" t="s">
        <v>71</v>
      </c>
      <c r="Q9218">
        <v>24.7</v>
      </c>
      <c r="R9218" t="s">
        <v>71</v>
      </c>
      <c r="S9218">
        <v>0.56000000000000005</v>
      </c>
      <c r="T9218" t="s">
        <v>71</v>
      </c>
      <c r="U9218">
        <v>17.350000000000001</v>
      </c>
      <c r="V9218" t="s">
        <v>71</v>
      </c>
      <c r="W9218">
        <v>43.92</v>
      </c>
      <c r="X9218" t="s">
        <v>71</v>
      </c>
      <c r="Y9218">
        <v>45.3</v>
      </c>
      <c r="AA9218">
        <v>49.72</v>
      </c>
      <c r="AC9218">
        <v>53.23</v>
      </c>
      <c r="AE9218">
        <v>23.81</v>
      </c>
      <c r="AF9218" t="s">
        <v>71</v>
      </c>
      <c r="AG9218">
        <v>7.39</v>
      </c>
      <c r="AH9218" t="s">
        <v>71</v>
      </c>
      <c r="AS9218">
        <v>1.57</v>
      </c>
      <c r="AT9218" t="s">
        <v>71</v>
      </c>
    </row>
    <row r="9219" spans="1:46" x14ac:dyDescent="0.2">
      <c r="A9219" t="s">
        <v>151</v>
      </c>
      <c r="B9219" t="s">
        <v>152</v>
      </c>
      <c r="C9219">
        <f>-69.98959825 / 41.8334456</f>
        <v>-1.6730536355819565</v>
      </c>
      <c r="D9219" t="s">
        <v>74</v>
      </c>
      <c r="E9219" t="s">
        <v>70</v>
      </c>
      <c r="F9219" s="1">
        <v>38231</v>
      </c>
      <c r="G9219">
        <v>1</v>
      </c>
      <c r="O9219">
        <v>8.24</v>
      </c>
      <c r="P9219" t="s">
        <v>71</v>
      </c>
      <c r="Q9219">
        <v>24.8</v>
      </c>
      <c r="R9219" t="s">
        <v>71</v>
      </c>
    </row>
    <row r="9220" spans="1:46" x14ac:dyDescent="0.2">
      <c r="A9220" t="s">
        <v>151</v>
      </c>
      <c r="B9220" t="s">
        <v>152</v>
      </c>
      <c r="C9220">
        <f>-69.98959825 / 41.8334456</f>
        <v>-1.6730536355819565</v>
      </c>
      <c r="D9220" t="s">
        <v>74</v>
      </c>
      <c r="E9220" t="s">
        <v>70</v>
      </c>
      <c r="F9220" s="1">
        <v>38231</v>
      </c>
      <c r="G9220">
        <v>2</v>
      </c>
      <c r="O9220">
        <v>8.18</v>
      </c>
      <c r="P9220" t="s">
        <v>71</v>
      </c>
      <c r="Q9220">
        <v>24.8</v>
      </c>
      <c r="R9220" t="s">
        <v>71</v>
      </c>
    </row>
    <row r="9221" spans="1:46" x14ac:dyDescent="0.2">
      <c r="A9221" t="s">
        <v>151</v>
      </c>
      <c r="B9221" t="s">
        <v>152</v>
      </c>
      <c r="C9221">
        <f>-69.98959825 / 41.8334456</f>
        <v>-1.6730536355819565</v>
      </c>
      <c r="D9221" t="s">
        <v>74</v>
      </c>
      <c r="E9221" t="s">
        <v>70</v>
      </c>
      <c r="F9221" s="1">
        <v>38231</v>
      </c>
      <c r="G9221">
        <v>3</v>
      </c>
      <c r="K9221">
        <v>7.44</v>
      </c>
      <c r="L9221" t="s">
        <v>71</v>
      </c>
      <c r="O9221">
        <v>8.1999999999999993</v>
      </c>
      <c r="P9221" t="s">
        <v>71</v>
      </c>
      <c r="Q9221">
        <v>24.7</v>
      </c>
      <c r="R9221" t="s">
        <v>71</v>
      </c>
      <c r="S9221">
        <v>0.8</v>
      </c>
      <c r="T9221" t="s">
        <v>71</v>
      </c>
      <c r="U9221">
        <v>24.78</v>
      </c>
      <c r="V9221" t="s">
        <v>71</v>
      </c>
      <c r="W9221">
        <v>38.79</v>
      </c>
      <c r="X9221" t="s">
        <v>71</v>
      </c>
      <c r="Y9221">
        <v>50.44</v>
      </c>
      <c r="AA9221">
        <v>50.29</v>
      </c>
      <c r="AE9221">
        <v>23.81</v>
      </c>
      <c r="AF9221" t="s">
        <v>71</v>
      </c>
      <c r="AG9221">
        <v>7.49</v>
      </c>
      <c r="AH9221" t="s">
        <v>71</v>
      </c>
      <c r="AS9221">
        <v>1.79</v>
      </c>
      <c r="AT9221" t="s">
        <v>71</v>
      </c>
    </row>
    <row r="9222" spans="1:46" x14ac:dyDescent="0.2">
      <c r="A9222" t="s">
        <v>151</v>
      </c>
      <c r="B9222" t="s">
        <v>152</v>
      </c>
      <c r="C9222">
        <f>-69.98959825 / 41.8334456</f>
        <v>-1.6730536355819565</v>
      </c>
      <c r="D9222" t="s">
        <v>74</v>
      </c>
      <c r="E9222" t="s">
        <v>70</v>
      </c>
      <c r="F9222" s="1">
        <v>38231</v>
      </c>
      <c r="G9222">
        <v>4</v>
      </c>
      <c r="O9222">
        <v>8.4</v>
      </c>
      <c r="P9222" t="s">
        <v>71</v>
      </c>
      <c r="Q9222">
        <v>24.7</v>
      </c>
      <c r="R9222" t="s">
        <v>71</v>
      </c>
    </row>
    <row r="9223" spans="1:46" x14ac:dyDescent="0.2">
      <c r="A9223" t="s">
        <v>151</v>
      </c>
      <c r="B9223" t="s">
        <v>152</v>
      </c>
      <c r="C9223">
        <f>-69.98959825 / 41.8334456</f>
        <v>-1.6730536355819565</v>
      </c>
      <c r="D9223" t="s">
        <v>74</v>
      </c>
      <c r="E9223" t="s">
        <v>70</v>
      </c>
      <c r="F9223" s="1">
        <v>38231</v>
      </c>
      <c r="G9223">
        <v>5</v>
      </c>
      <c r="O9223">
        <v>8</v>
      </c>
      <c r="P9223" t="s">
        <v>71</v>
      </c>
      <c r="Q9223">
        <v>24.6</v>
      </c>
      <c r="R9223" t="s">
        <v>71</v>
      </c>
    </row>
    <row r="9224" spans="1:46" x14ac:dyDescent="0.2">
      <c r="A9224" t="s">
        <v>151</v>
      </c>
      <c r="B9224" t="s">
        <v>152</v>
      </c>
      <c r="C9224">
        <f>-69.98959825 / 41.8334456</f>
        <v>-1.6730536355819565</v>
      </c>
      <c r="D9224" t="s">
        <v>74</v>
      </c>
      <c r="E9224" t="s">
        <v>70</v>
      </c>
      <c r="F9224" s="1">
        <v>38231</v>
      </c>
      <c r="G9224">
        <v>6</v>
      </c>
      <c r="O9224">
        <v>0.25</v>
      </c>
      <c r="P9224" t="s">
        <v>71</v>
      </c>
      <c r="Q9224">
        <v>22.2</v>
      </c>
      <c r="R9224" t="s">
        <v>71</v>
      </c>
    </row>
    <row r="9225" spans="1:46" x14ac:dyDescent="0.2">
      <c r="A9225" t="s">
        <v>151</v>
      </c>
      <c r="B9225" t="s">
        <v>152</v>
      </c>
      <c r="C9225">
        <f>-69.98959825 / 41.8334456</f>
        <v>-1.6730536355819565</v>
      </c>
      <c r="D9225" t="s">
        <v>74</v>
      </c>
      <c r="E9225" t="s">
        <v>70</v>
      </c>
      <c r="F9225" s="1">
        <v>38231</v>
      </c>
      <c r="G9225">
        <v>7</v>
      </c>
      <c r="O9225">
        <v>0.15</v>
      </c>
      <c r="P9225" t="s">
        <v>71</v>
      </c>
      <c r="Q9225">
        <v>19.2</v>
      </c>
      <c r="R9225" t="s">
        <v>71</v>
      </c>
    </row>
    <row r="9226" spans="1:46" x14ac:dyDescent="0.2">
      <c r="A9226" t="s">
        <v>151</v>
      </c>
      <c r="B9226" t="s">
        <v>152</v>
      </c>
      <c r="C9226">
        <f>-69.98959825 / 41.8334456</f>
        <v>-1.6730536355819565</v>
      </c>
      <c r="D9226" t="s">
        <v>74</v>
      </c>
      <c r="E9226" t="s">
        <v>70</v>
      </c>
      <c r="F9226" s="1">
        <v>38231</v>
      </c>
      <c r="G9226">
        <v>8</v>
      </c>
      <c r="O9226">
        <v>0.17</v>
      </c>
      <c r="P9226" t="s">
        <v>71</v>
      </c>
      <c r="Q9226">
        <v>14.9</v>
      </c>
      <c r="R9226" t="s">
        <v>71</v>
      </c>
    </row>
    <row r="9227" spans="1:46" x14ac:dyDescent="0.2">
      <c r="A9227" t="s">
        <v>151</v>
      </c>
      <c r="B9227" t="s">
        <v>152</v>
      </c>
      <c r="C9227">
        <f>-69.98959825 / 41.8334456</f>
        <v>-1.6730536355819565</v>
      </c>
      <c r="D9227" t="s">
        <v>74</v>
      </c>
      <c r="E9227" t="s">
        <v>70</v>
      </c>
      <c r="F9227" s="1">
        <v>38231</v>
      </c>
      <c r="G9227">
        <v>8.25</v>
      </c>
      <c r="K9227">
        <v>27.47</v>
      </c>
      <c r="L9227" t="s">
        <v>71</v>
      </c>
      <c r="S9227">
        <v>0.9</v>
      </c>
      <c r="T9227" t="s">
        <v>71</v>
      </c>
      <c r="U9227">
        <v>27.88</v>
      </c>
      <c r="V9227" t="s">
        <v>71</v>
      </c>
      <c r="W9227">
        <v>68.67</v>
      </c>
      <c r="X9227" t="s">
        <v>71</v>
      </c>
      <c r="Y9227">
        <v>52.14</v>
      </c>
      <c r="AA9227">
        <v>63.1</v>
      </c>
      <c r="AE9227">
        <v>55.5</v>
      </c>
      <c r="AF9227" t="s">
        <v>71</v>
      </c>
      <c r="AG9227">
        <v>6.4</v>
      </c>
      <c r="AH9227" t="s">
        <v>71</v>
      </c>
      <c r="AS9227">
        <v>13.09</v>
      </c>
      <c r="AT9227" t="s">
        <v>71</v>
      </c>
    </row>
    <row r="9228" spans="1:46" x14ac:dyDescent="0.2">
      <c r="A9228" t="s">
        <v>151</v>
      </c>
      <c r="B9228" t="s">
        <v>152</v>
      </c>
      <c r="C9228">
        <f>-69.98959825 / 41.8334456</f>
        <v>-1.6730536355819565</v>
      </c>
      <c r="D9228" t="s">
        <v>74</v>
      </c>
      <c r="E9228" t="s">
        <v>70</v>
      </c>
      <c r="F9228" s="1">
        <v>38231</v>
      </c>
      <c r="G9228">
        <v>9</v>
      </c>
      <c r="O9228">
        <v>0.15</v>
      </c>
      <c r="P9228" t="s">
        <v>71</v>
      </c>
      <c r="Q9228">
        <v>14.4</v>
      </c>
      <c r="R9228" t="s">
        <v>71</v>
      </c>
    </row>
    <row r="9229" spans="1:46" x14ac:dyDescent="0.2">
      <c r="A9229" t="s">
        <v>151</v>
      </c>
      <c r="B9229" t="s">
        <v>152</v>
      </c>
      <c r="C9229">
        <f>-69.98959825 / 41.8334456</f>
        <v>-1.6730536355819565</v>
      </c>
      <c r="D9229" t="s">
        <v>74</v>
      </c>
      <c r="E9229" t="s">
        <v>70</v>
      </c>
      <c r="F9229" s="1">
        <v>38250</v>
      </c>
      <c r="G9229">
        <v>0.5</v>
      </c>
      <c r="I9229">
        <v>8.68</v>
      </c>
      <c r="J9229" t="s">
        <v>71</v>
      </c>
      <c r="K9229">
        <v>7.48</v>
      </c>
      <c r="L9229" t="s">
        <v>71</v>
      </c>
      <c r="M9229">
        <v>1.55</v>
      </c>
      <c r="N9229" t="s">
        <v>71</v>
      </c>
      <c r="O9229">
        <v>7.27</v>
      </c>
      <c r="P9229" t="s">
        <v>71</v>
      </c>
      <c r="Q9229">
        <v>19.5</v>
      </c>
      <c r="R9229" t="s">
        <v>71</v>
      </c>
      <c r="S9229">
        <v>0.6</v>
      </c>
      <c r="T9229" t="s">
        <v>71</v>
      </c>
      <c r="U9229">
        <v>18.579999999999998</v>
      </c>
      <c r="V9229" t="s">
        <v>71</v>
      </c>
      <c r="W9229">
        <v>61.42</v>
      </c>
      <c r="X9229" t="s">
        <v>71</v>
      </c>
      <c r="Y9229">
        <v>46.29</v>
      </c>
      <c r="AA9229">
        <v>50.34</v>
      </c>
      <c r="AC9229">
        <v>53.68</v>
      </c>
      <c r="AE9229">
        <v>27.85</v>
      </c>
      <c r="AF9229" t="s">
        <v>71</v>
      </c>
      <c r="AG9229">
        <v>6.84</v>
      </c>
      <c r="AH9229" t="s">
        <v>71</v>
      </c>
      <c r="AS9229">
        <v>2.92</v>
      </c>
      <c r="AT9229" t="s">
        <v>71</v>
      </c>
    </row>
    <row r="9230" spans="1:46" x14ac:dyDescent="0.2">
      <c r="A9230" t="s">
        <v>151</v>
      </c>
      <c r="B9230" t="s">
        <v>152</v>
      </c>
      <c r="C9230">
        <f>-69.98959825 / 41.8334456</f>
        <v>-1.6730536355819565</v>
      </c>
      <c r="D9230" t="s">
        <v>74</v>
      </c>
      <c r="E9230" t="s">
        <v>70</v>
      </c>
      <c r="F9230" s="1">
        <v>38250</v>
      </c>
      <c r="G9230">
        <v>1</v>
      </c>
      <c r="O9230">
        <v>7.31</v>
      </c>
      <c r="P9230" t="s">
        <v>71</v>
      </c>
      <c r="Q9230">
        <v>19.399999999999999</v>
      </c>
      <c r="R9230" t="s">
        <v>71</v>
      </c>
    </row>
    <row r="9231" spans="1:46" x14ac:dyDescent="0.2">
      <c r="A9231" t="s">
        <v>151</v>
      </c>
      <c r="B9231" t="s">
        <v>152</v>
      </c>
      <c r="C9231">
        <f>-69.98959825 / 41.8334456</f>
        <v>-1.6730536355819565</v>
      </c>
      <c r="D9231" t="s">
        <v>74</v>
      </c>
      <c r="E9231" t="s">
        <v>70</v>
      </c>
      <c r="F9231" s="1">
        <v>38250</v>
      </c>
      <c r="G9231">
        <v>2</v>
      </c>
      <c r="O9231">
        <v>7.14</v>
      </c>
      <c r="P9231" t="s">
        <v>71</v>
      </c>
      <c r="Q9231">
        <v>19.399999999999999</v>
      </c>
      <c r="R9231" t="s">
        <v>71</v>
      </c>
    </row>
    <row r="9232" spans="1:46" x14ac:dyDescent="0.2">
      <c r="A9232" t="s">
        <v>151</v>
      </c>
      <c r="B9232" t="s">
        <v>152</v>
      </c>
      <c r="C9232">
        <f>-69.98959825 / 41.8334456</f>
        <v>-1.6730536355819565</v>
      </c>
      <c r="D9232" t="s">
        <v>74</v>
      </c>
      <c r="E9232" t="s">
        <v>70</v>
      </c>
      <c r="F9232" s="1">
        <v>38250</v>
      </c>
      <c r="G9232">
        <v>3</v>
      </c>
      <c r="K9232">
        <v>7.64</v>
      </c>
      <c r="L9232" t="s">
        <v>71</v>
      </c>
      <c r="O9232">
        <v>7.13</v>
      </c>
      <c r="P9232" t="s">
        <v>71</v>
      </c>
      <c r="Q9232">
        <v>19.3</v>
      </c>
      <c r="R9232" t="s">
        <v>71</v>
      </c>
      <c r="S9232">
        <v>0.57999999999999996</v>
      </c>
      <c r="T9232" t="s">
        <v>71</v>
      </c>
      <c r="U9232">
        <v>17.96</v>
      </c>
      <c r="V9232" t="s">
        <v>71</v>
      </c>
      <c r="W9232">
        <v>61.42</v>
      </c>
      <c r="X9232" t="s">
        <v>71</v>
      </c>
      <c r="Y9232">
        <v>45.8</v>
      </c>
      <c r="AA9232">
        <v>50.55</v>
      </c>
      <c r="AE9232">
        <v>27.44</v>
      </c>
      <c r="AF9232" t="s">
        <v>71</v>
      </c>
      <c r="AG9232">
        <v>6.81</v>
      </c>
      <c r="AH9232" t="s">
        <v>71</v>
      </c>
      <c r="AS9232">
        <v>3.05</v>
      </c>
      <c r="AT9232" t="s">
        <v>71</v>
      </c>
    </row>
    <row r="9233" spans="1:46" x14ac:dyDescent="0.2">
      <c r="A9233" t="s">
        <v>151</v>
      </c>
      <c r="B9233" t="s">
        <v>152</v>
      </c>
      <c r="C9233">
        <f>-69.98959825 / 41.8334456</f>
        <v>-1.6730536355819565</v>
      </c>
      <c r="D9233" t="s">
        <v>74</v>
      </c>
      <c r="E9233" t="s">
        <v>70</v>
      </c>
      <c r="F9233" s="1">
        <v>38250</v>
      </c>
      <c r="G9233">
        <v>4</v>
      </c>
      <c r="O9233">
        <v>6.95</v>
      </c>
      <c r="P9233" t="s">
        <v>71</v>
      </c>
      <c r="Q9233">
        <v>19.2</v>
      </c>
      <c r="R9233" t="s">
        <v>71</v>
      </c>
    </row>
    <row r="9234" spans="1:46" x14ac:dyDescent="0.2">
      <c r="A9234" t="s">
        <v>151</v>
      </c>
      <c r="B9234" t="s">
        <v>152</v>
      </c>
      <c r="C9234">
        <f>-69.98959825 / 41.8334456</f>
        <v>-1.6730536355819565</v>
      </c>
      <c r="D9234" t="s">
        <v>74</v>
      </c>
      <c r="E9234" t="s">
        <v>70</v>
      </c>
      <c r="F9234" s="1">
        <v>38250</v>
      </c>
      <c r="G9234">
        <v>5</v>
      </c>
      <c r="O9234">
        <v>6.82</v>
      </c>
      <c r="P9234" t="s">
        <v>71</v>
      </c>
      <c r="Q9234">
        <v>19.100000000000001</v>
      </c>
      <c r="R9234" t="s">
        <v>71</v>
      </c>
    </row>
    <row r="9235" spans="1:46" x14ac:dyDescent="0.2">
      <c r="A9235" t="s">
        <v>151</v>
      </c>
      <c r="B9235" t="s">
        <v>152</v>
      </c>
      <c r="C9235">
        <f>-69.98959825 / 41.8334456</f>
        <v>-1.6730536355819565</v>
      </c>
      <c r="D9235" t="s">
        <v>74</v>
      </c>
      <c r="E9235" t="s">
        <v>70</v>
      </c>
      <c r="F9235" s="1">
        <v>38250</v>
      </c>
      <c r="G9235">
        <v>8</v>
      </c>
      <c r="K9235">
        <v>20.65</v>
      </c>
      <c r="L9235" t="s">
        <v>71</v>
      </c>
      <c r="S9235">
        <v>1.57</v>
      </c>
      <c r="T9235" t="s">
        <v>71</v>
      </c>
      <c r="W9235">
        <v>121.18</v>
      </c>
      <c r="X9235" t="s">
        <v>71</v>
      </c>
      <c r="AE9235">
        <v>61.95</v>
      </c>
      <c r="AF9235" t="s">
        <v>71</v>
      </c>
      <c r="AG9235">
        <v>6.52</v>
      </c>
      <c r="AH9235" t="s">
        <v>71</v>
      </c>
      <c r="AS9235">
        <v>20.55</v>
      </c>
      <c r="AT9235" t="s">
        <v>71</v>
      </c>
    </row>
    <row r="9236" spans="1:46" x14ac:dyDescent="0.2">
      <c r="A9236" t="s">
        <v>151</v>
      </c>
      <c r="B9236" t="s">
        <v>152</v>
      </c>
      <c r="C9236">
        <f>-69.98959825 / 41.8334456</f>
        <v>-1.6730536355819565</v>
      </c>
      <c r="D9236" t="s">
        <v>74</v>
      </c>
      <c r="E9236" t="s">
        <v>70</v>
      </c>
      <c r="F9236" s="1">
        <v>38603</v>
      </c>
      <c r="G9236">
        <v>0.5</v>
      </c>
      <c r="I9236">
        <v>11</v>
      </c>
      <c r="J9236" t="s">
        <v>71</v>
      </c>
      <c r="K9236">
        <v>3.51</v>
      </c>
      <c r="L9236" t="s">
        <v>71</v>
      </c>
      <c r="M9236">
        <v>3.9</v>
      </c>
      <c r="N9236" t="s">
        <v>71</v>
      </c>
      <c r="O9236">
        <v>9.1999999999999993</v>
      </c>
      <c r="P9236" t="s">
        <v>71</v>
      </c>
      <c r="Q9236">
        <v>24.7</v>
      </c>
      <c r="R9236" t="s">
        <v>71</v>
      </c>
      <c r="S9236">
        <v>0.5</v>
      </c>
      <c r="T9236" t="s">
        <v>71</v>
      </c>
      <c r="U9236">
        <v>15.49</v>
      </c>
      <c r="V9236" t="s">
        <v>71</v>
      </c>
      <c r="W9236">
        <v>39.9</v>
      </c>
      <c r="X9236" t="s">
        <v>71</v>
      </c>
      <c r="Y9236">
        <v>43.66</v>
      </c>
      <c r="AA9236">
        <v>42.92</v>
      </c>
      <c r="AC9236">
        <v>40.39</v>
      </c>
      <c r="AE9236">
        <v>21.39</v>
      </c>
      <c r="AF9236" t="s">
        <v>71</v>
      </c>
      <c r="AG9236">
        <v>6.83</v>
      </c>
      <c r="AH9236" t="s">
        <v>71</v>
      </c>
      <c r="AS9236">
        <v>0.86</v>
      </c>
      <c r="AT9236" t="s">
        <v>71</v>
      </c>
    </row>
    <row r="9237" spans="1:46" x14ac:dyDescent="0.2">
      <c r="A9237" t="s">
        <v>151</v>
      </c>
      <c r="B9237" t="s">
        <v>152</v>
      </c>
      <c r="C9237">
        <f>-69.98959825 / 41.8334456</f>
        <v>-1.6730536355819565</v>
      </c>
      <c r="D9237" t="s">
        <v>74</v>
      </c>
      <c r="E9237" t="s">
        <v>70</v>
      </c>
      <c r="F9237" s="1">
        <v>38603</v>
      </c>
      <c r="G9237">
        <v>1</v>
      </c>
      <c r="O9237">
        <v>9.6</v>
      </c>
      <c r="P9237" t="s">
        <v>71</v>
      </c>
      <c r="Q9237">
        <v>24.6</v>
      </c>
      <c r="R9237" t="s">
        <v>71</v>
      </c>
    </row>
    <row r="9238" spans="1:46" x14ac:dyDescent="0.2">
      <c r="A9238" t="s">
        <v>151</v>
      </c>
      <c r="B9238" t="s">
        <v>152</v>
      </c>
      <c r="C9238">
        <f>-69.98959825 / 41.8334456</f>
        <v>-1.6730536355819565</v>
      </c>
      <c r="D9238" t="s">
        <v>74</v>
      </c>
      <c r="E9238" t="s">
        <v>70</v>
      </c>
      <c r="F9238" s="1">
        <v>38603</v>
      </c>
      <c r="G9238">
        <v>2</v>
      </c>
      <c r="O9238">
        <v>9.4</v>
      </c>
      <c r="P9238" t="s">
        <v>71</v>
      </c>
      <c r="Q9238">
        <v>24.5</v>
      </c>
      <c r="R9238" t="s">
        <v>71</v>
      </c>
    </row>
    <row r="9239" spans="1:46" x14ac:dyDescent="0.2">
      <c r="A9239" t="s">
        <v>151</v>
      </c>
      <c r="B9239" t="s">
        <v>152</v>
      </c>
      <c r="C9239">
        <f>-69.98959825 / 41.8334456</f>
        <v>-1.6730536355819565</v>
      </c>
      <c r="D9239" t="s">
        <v>74</v>
      </c>
      <c r="E9239" t="s">
        <v>70</v>
      </c>
      <c r="F9239" s="1">
        <v>38603</v>
      </c>
      <c r="G9239">
        <v>3</v>
      </c>
      <c r="K9239">
        <v>4.29</v>
      </c>
      <c r="L9239" t="s">
        <v>71</v>
      </c>
      <c r="O9239">
        <v>8.9</v>
      </c>
      <c r="P9239" t="s">
        <v>71</v>
      </c>
      <c r="Q9239">
        <v>24.5</v>
      </c>
      <c r="R9239" t="s">
        <v>71</v>
      </c>
      <c r="S9239">
        <v>0.4</v>
      </c>
      <c r="T9239" t="s">
        <v>71</v>
      </c>
      <c r="W9239">
        <v>27.41</v>
      </c>
      <c r="X9239" t="s">
        <v>71</v>
      </c>
      <c r="AE9239">
        <v>21.39</v>
      </c>
      <c r="AF9239" t="s">
        <v>71</v>
      </c>
      <c r="AG9239">
        <v>6.74</v>
      </c>
      <c r="AH9239" t="s">
        <v>71</v>
      </c>
      <c r="AS9239">
        <v>0.6</v>
      </c>
      <c r="AT9239" t="s">
        <v>71</v>
      </c>
    </row>
    <row r="9240" spans="1:46" x14ac:dyDescent="0.2">
      <c r="A9240" t="s">
        <v>151</v>
      </c>
      <c r="B9240" t="s">
        <v>152</v>
      </c>
      <c r="C9240">
        <f>-69.98959825 / 41.8334456</f>
        <v>-1.6730536355819565</v>
      </c>
      <c r="D9240" t="s">
        <v>74</v>
      </c>
      <c r="E9240" t="s">
        <v>70</v>
      </c>
      <c r="F9240" s="1">
        <v>38603</v>
      </c>
      <c r="G9240">
        <v>4</v>
      </c>
      <c r="O9240">
        <v>8.3000000000000007</v>
      </c>
      <c r="P9240" t="s">
        <v>71</v>
      </c>
      <c r="Q9240">
        <v>24.5</v>
      </c>
      <c r="R9240" t="s">
        <v>71</v>
      </c>
    </row>
    <row r="9241" spans="1:46" x14ac:dyDescent="0.2">
      <c r="A9241" t="s">
        <v>151</v>
      </c>
      <c r="B9241" t="s">
        <v>152</v>
      </c>
      <c r="C9241">
        <f>-69.98959825 / 41.8334456</f>
        <v>-1.6730536355819565</v>
      </c>
      <c r="D9241" t="s">
        <v>74</v>
      </c>
      <c r="E9241" t="s">
        <v>70</v>
      </c>
      <c r="F9241" s="1">
        <v>38603</v>
      </c>
      <c r="G9241">
        <v>5</v>
      </c>
      <c r="O9241">
        <v>8.9</v>
      </c>
      <c r="P9241" t="s">
        <v>71</v>
      </c>
      <c r="Q9241">
        <v>24.3</v>
      </c>
      <c r="R9241" t="s">
        <v>71</v>
      </c>
    </row>
    <row r="9242" spans="1:46" x14ac:dyDescent="0.2">
      <c r="A9242" t="s">
        <v>151</v>
      </c>
      <c r="B9242" t="s">
        <v>152</v>
      </c>
      <c r="C9242">
        <f>-69.98959825 / 41.8334456</f>
        <v>-1.6730536355819565</v>
      </c>
      <c r="D9242" t="s">
        <v>74</v>
      </c>
      <c r="E9242" t="s">
        <v>70</v>
      </c>
      <c r="F9242" s="1">
        <v>38603</v>
      </c>
      <c r="G9242">
        <v>6</v>
      </c>
      <c r="O9242">
        <v>2.5</v>
      </c>
      <c r="P9242" t="s">
        <v>71</v>
      </c>
      <c r="Q9242">
        <v>20.399999999999999</v>
      </c>
      <c r="R9242" t="s">
        <v>71</v>
      </c>
    </row>
    <row r="9243" spans="1:46" x14ac:dyDescent="0.2">
      <c r="A9243" t="s">
        <v>151</v>
      </c>
      <c r="B9243" t="s">
        <v>152</v>
      </c>
      <c r="C9243">
        <f>-69.98959825 / 41.8334456</f>
        <v>-1.6730536355819565</v>
      </c>
      <c r="D9243" t="s">
        <v>74</v>
      </c>
      <c r="E9243" t="s">
        <v>70</v>
      </c>
      <c r="F9243" s="1">
        <v>38603</v>
      </c>
      <c r="G9243">
        <v>7</v>
      </c>
      <c r="O9243">
        <v>0.4</v>
      </c>
      <c r="P9243" t="s">
        <v>71</v>
      </c>
      <c r="Q9243">
        <v>16</v>
      </c>
      <c r="R9243" t="s">
        <v>71</v>
      </c>
    </row>
    <row r="9244" spans="1:46" x14ac:dyDescent="0.2">
      <c r="A9244" t="s">
        <v>151</v>
      </c>
      <c r="B9244" t="s">
        <v>152</v>
      </c>
      <c r="C9244">
        <f>-69.98959825 / 41.8334456</f>
        <v>-1.6730536355819565</v>
      </c>
      <c r="D9244" t="s">
        <v>74</v>
      </c>
      <c r="E9244" t="s">
        <v>70</v>
      </c>
      <c r="F9244" s="1">
        <v>38603</v>
      </c>
      <c r="G9244">
        <v>8</v>
      </c>
      <c r="O9244">
        <v>0.2</v>
      </c>
      <c r="P9244" t="s">
        <v>71</v>
      </c>
      <c r="Q9244">
        <v>13.5</v>
      </c>
      <c r="R9244" t="s">
        <v>71</v>
      </c>
    </row>
    <row r="9245" spans="1:46" x14ac:dyDescent="0.2">
      <c r="A9245" t="s">
        <v>151</v>
      </c>
      <c r="B9245" t="s">
        <v>152</v>
      </c>
      <c r="C9245">
        <f>-69.98959825 / 41.8334456</f>
        <v>-1.6730536355819565</v>
      </c>
      <c r="D9245" t="s">
        <v>74</v>
      </c>
      <c r="E9245" t="s">
        <v>70</v>
      </c>
      <c r="F9245" s="1">
        <v>38603</v>
      </c>
      <c r="G9245">
        <v>8.5</v>
      </c>
      <c r="O9245">
        <v>0.16</v>
      </c>
      <c r="P9245" t="s">
        <v>71</v>
      </c>
      <c r="Q9245">
        <v>12.4</v>
      </c>
      <c r="R9245" t="s">
        <v>71</v>
      </c>
    </row>
    <row r="9246" spans="1:46" x14ac:dyDescent="0.2">
      <c r="A9246" t="s">
        <v>151</v>
      </c>
      <c r="B9246" t="s">
        <v>152</v>
      </c>
      <c r="C9246">
        <f>-69.98959825 / 41.8334456</f>
        <v>-1.6730536355819565</v>
      </c>
      <c r="D9246" t="s">
        <v>74</v>
      </c>
      <c r="E9246" t="s">
        <v>70</v>
      </c>
      <c r="F9246" s="1">
        <v>38603</v>
      </c>
      <c r="G9246">
        <v>9</v>
      </c>
      <c r="K9246">
        <v>49.5</v>
      </c>
      <c r="L9246" t="s">
        <v>71</v>
      </c>
      <c r="S9246">
        <v>0.9</v>
      </c>
      <c r="T9246" t="s">
        <v>71</v>
      </c>
      <c r="U9246">
        <v>27.88</v>
      </c>
      <c r="V9246" t="s">
        <v>71</v>
      </c>
      <c r="W9246">
        <v>41.09</v>
      </c>
      <c r="X9246" t="s">
        <v>71</v>
      </c>
      <c r="Y9246">
        <v>52.14</v>
      </c>
      <c r="AA9246">
        <v>68.88</v>
      </c>
      <c r="AE9246">
        <v>44.8</v>
      </c>
      <c r="AF9246" t="s">
        <v>71</v>
      </c>
      <c r="AG9246">
        <v>6.38</v>
      </c>
      <c r="AH9246" t="s">
        <v>71</v>
      </c>
      <c r="AS9246">
        <v>35.81</v>
      </c>
      <c r="AT9246" t="s">
        <v>71</v>
      </c>
    </row>
    <row r="9247" spans="1:46" x14ac:dyDescent="0.2">
      <c r="A9247" t="s">
        <v>151</v>
      </c>
      <c r="B9247" t="s">
        <v>152</v>
      </c>
      <c r="C9247">
        <f>-69.98959825 / 41.8334456</f>
        <v>-1.6730536355819565</v>
      </c>
      <c r="D9247" t="s">
        <v>74</v>
      </c>
      <c r="E9247" t="s">
        <v>70</v>
      </c>
      <c r="F9247" s="1">
        <v>38603</v>
      </c>
      <c r="G9247">
        <v>10</v>
      </c>
      <c r="K9247">
        <v>21.17</v>
      </c>
      <c r="L9247" t="s">
        <v>71</v>
      </c>
      <c r="O9247">
        <v>0.13</v>
      </c>
      <c r="P9247" t="s">
        <v>71</v>
      </c>
      <c r="Q9247">
        <v>11.7</v>
      </c>
      <c r="R9247" t="s">
        <v>71</v>
      </c>
      <c r="S9247">
        <v>1.8</v>
      </c>
      <c r="T9247" t="s">
        <v>71</v>
      </c>
      <c r="W9247">
        <v>109.78</v>
      </c>
      <c r="X9247" t="s">
        <v>71</v>
      </c>
      <c r="AE9247">
        <v>80.11</v>
      </c>
      <c r="AF9247" t="s">
        <v>71</v>
      </c>
      <c r="AG9247">
        <v>6.61</v>
      </c>
      <c r="AH9247" t="s">
        <v>71</v>
      </c>
      <c r="AS9247">
        <v>57.62</v>
      </c>
      <c r="AT9247" t="s">
        <v>71</v>
      </c>
    </row>
    <row r="9248" spans="1:46" x14ac:dyDescent="0.2">
      <c r="A9248" t="s">
        <v>151</v>
      </c>
      <c r="B9248" t="s">
        <v>152</v>
      </c>
      <c r="C9248">
        <f>-69.98959825 / 41.8334456</f>
        <v>-1.6730536355819565</v>
      </c>
      <c r="D9248" t="s">
        <v>74</v>
      </c>
      <c r="E9248" t="s">
        <v>70</v>
      </c>
      <c r="F9248" s="1">
        <v>38960</v>
      </c>
      <c r="G9248">
        <v>0.5</v>
      </c>
      <c r="I9248">
        <v>10.95</v>
      </c>
      <c r="J9248" t="s">
        <v>71</v>
      </c>
      <c r="K9248">
        <v>3.23</v>
      </c>
      <c r="L9248" t="s">
        <v>71</v>
      </c>
      <c r="M9248">
        <v>3.13</v>
      </c>
      <c r="N9248" t="s">
        <v>71</v>
      </c>
      <c r="O9248">
        <v>7.7</v>
      </c>
      <c r="P9248" t="s">
        <v>71</v>
      </c>
      <c r="Q9248">
        <v>22</v>
      </c>
      <c r="R9248" t="s">
        <v>71</v>
      </c>
      <c r="S9248">
        <v>0.49</v>
      </c>
      <c r="T9248" t="s">
        <v>71</v>
      </c>
      <c r="U9248">
        <v>15.24</v>
      </c>
      <c r="V9248" t="s">
        <v>71</v>
      </c>
      <c r="W9248">
        <v>31.02</v>
      </c>
      <c r="X9248" t="s">
        <v>71</v>
      </c>
      <c r="Y9248">
        <v>43.43</v>
      </c>
      <c r="AA9248">
        <v>42.1</v>
      </c>
      <c r="AC9248">
        <v>43.56</v>
      </c>
      <c r="AE9248">
        <v>21.19</v>
      </c>
      <c r="AF9248" t="s">
        <v>71</v>
      </c>
      <c r="AG9248">
        <v>6.72</v>
      </c>
      <c r="AH9248" t="s">
        <v>71</v>
      </c>
      <c r="AS9248">
        <v>0.44</v>
      </c>
      <c r="AT9248" t="s">
        <v>71</v>
      </c>
    </row>
    <row r="9249" spans="1:46" x14ac:dyDescent="0.2">
      <c r="A9249" t="s">
        <v>151</v>
      </c>
      <c r="B9249" t="s">
        <v>152</v>
      </c>
      <c r="C9249">
        <f>-69.98959825 / 41.8334456</f>
        <v>-1.6730536355819565</v>
      </c>
      <c r="D9249" t="s">
        <v>74</v>
      </c>
      <c r="E9249" t="s">
        <v>70</v>
      </c>
      <c r="F9249" s="1">
        <v>38960</v>
      </c>
      <c r="G9249">
        <v>1</v>
      </c>
      <c r="O9249">
        <v>7.61</v>
      </c>
      <c r="P9249" t="s">
        <v>71</v>
      </c>
      <c r="Q9249">
        <v>22</v>
      </c>
      <c r="R9249" t="s">
        <v>71</v>
      </c>
    </row>
    <row r="9250" spans="1:46" x14ac:dyDescent="0.2">
      <c r="A9250" t="s">
        <v>151</v>
      </c>
      <c r="B9250" t="s">
        <v>152</v>
      </c>
      <c r="C9250">
        <f>-69.98959825 / 41.8334456</f>
        <v>-1.6730536355819565</v>
      </c>
      <c r="D9250" t="s">
        <v>74</v>
      </c>
      <c r="E9250" t="s">
        <v>70</v>
      </c>
      <c r="F9250" s="1">
        <v>38960</v>
      </c>
      <c r="G9250">
        <v>2</v>
      </c>
      <c r="O9250">
        <v>7.54</v>
      </c>
      <c r="P9250" t="s">
        <v>71</v>
      </c>
      <c r="Q9250">
        <v>21.9</v>
      </c>
      <c r="R9250" t="s">
        <v>71</v>
      </c>
    </row>
    <row r="9251" spans="1:46" x14ac:dyDescent="0.2">
      <c r="A9251" t="s">
        <v>151</v>
      </c>
      <c r="B9251" t="s">
        <v>152</v>
      </c>
      <c r="C9251">
        <f>-69.98959825 / 41.8334456</f>
        <v>-1.6730536355819565</v>
      </c>
      <c r="D9251" t="s">
        <v>74</v>
      </c>
      <c r="E9251" t="s">
        <v>70</v>
      </c>
      <c r="F9251" s="1">
        <v>38960</v>
      </c>
      <c r="G9251">
        <v>3</v>
      </c>
      <c r="K9251">
        <v>5.1100000000000003</v>
      </c>
      <c r="L9251" t="s">
        <v>71</v>
      </c>
      <c r="O9251">
        <v>7.58</v>
      </c>
      <c r="P9251" t="s">
        <v>71</v>
      </c>
      <c r="Q9251">
        <v>21.9</v>
      </c>
      <c r="R9251" t="s">
        <v>71</v>
      </c>
      <c r="S9251">
        <v>0.61</v>
      </c>
      <c r="T9251" t="s">
        <v>71</v>
      </c>
      <c r="U9251">
        <v>18.98</v>
      </c>
      <c r="V9251" t="s">
        <v>71</v>
      </c>
      <c r="W9251">
        <v>34.21</v>
      </c>
      <c r="X9251" t="s">
        <v>71</v>
      </c>
      <c r="Y9251">
        <v>46.59</v>
      </c>
      <c r="AA9251">
        <v>46.6</v>
      </c>
      <c r="AE9251">
        <v>21.19</v>
      </c>
      <c r="AF9251" t="s">
        <v>71</v>
      </c>
      <c r="AG9251">
        <v>6.54</v>
      </c>
      <c r="AH9251" t="s">
        <v>71</v>
      </c>
      <c r="AS9251">
        <v>0.74</v>
      </c>
      <c r="AT9251" t="s">
        <v>71</v>
      </c>
    </row>
    <row r="9252" spans="1:46" x14ac:dyDescent="0.2">
      <c r="A9252" t="s">
        <v>151</v>
      </c>
      <c r="B9252" t="s">
        <v>152</v>
      </c>
      <c r="C9252">
        <f>-69.98959825 / 41.8334456</f>
        <v>-1.6730536355819565</v>
      </c>
      <c r="D9252" t="s">
        <v>74</v>
      </c>
      <c r="E9252" t="s">
        <v>70</v>
      </c>
      <c r="F9252" s="1">
        <v>38960</v>
      </c>
      <c r="G9252">
        <v>4</v>
      </c>
      <c r="O9252">
        <v>7.07</v>
      </c>
      <c r="P9252" t="s">
        <v>71</v>
      </c>
      <c r="Q9252">
        <v>21.7</v>
      </c>
      <c r="R9252" t="s">
        <v>71</v>
      </c>
    </row>
    <row r="9253" spans="1:46" x14ac:dyDescent="0.2">
      <c r="A9253" t="s">
        <v>151</v>
      </c>
      <c r="B9253" t="s">
        <v>152</v>
      </c>
      <c r="C9253">
        <f>-69.98959825 / 41.8334456</f>
        <v>-1.6730536355819565</v>
      </c>
      <c r="D9253" t="s">
        <v>74</v>
      </c>
      <c r="E9253" t="s">
        <v>70</v>
      </c>
      <c r="F9253" s="1">
        <v>38960</v>
      </c>
      <c r="G9253">
        <v>5</v>
      </c>
      <c r="O9253">
        <v>6.69</v>
      </c>
      <c r="P9253" t="s">
        <v>71</v>
      </c>
      <c r="Q9253">
        <v>21.6</v>
      </c>
      <c r="R9253" t="s">
        <v>71</v>
      </c>
    </row>
    <row r="9254" spans="1:46" x14ac:dyDescent="0.2">
      <c r="A9254" t="s">
        <v>151</v>
      </c>
      <c r="B9254" t="s">
        <v>152</v>
      </c>
      <c r="C9254">
        <f>-69.98959825 / 41.8334456</f>
        <v>-1.6730536355819565</v>
      </c>
      <c r="D9254" t="s">
        <v>74</v>
      </c>
      <c r="E9254" t="s">
        <v>70</v>
      </c>
      <c r="F9254" s="1">
        <v>38960</v>
      </c>
      <c r="G9254">
        <v>6</v>
      </c>
      <c r="O9254">
        <v>6.23</v>
      </c>
      <c r="P9254" t="s">
        <v>71</v>
      </c>
      <c r="Q9254">
        <v>21.4</v>
      </c>
      <c r="R9254" t="s">
        <v>71</v>
      </c>
    </row>
    <row r="9255" spans="1:46" x14ac:dyDescent="0.2">
      <c r="A9255" t="s">
        <v>151</v>
      </c>
      <c r="B9255" t="s">
        <v>152</v>
      </c>
      <c r="C9255">
        <f>-69.98959825 / 41.8334456</f>
        <v>-1.6730536355819565</v>
      </c>
      <c r="D9255" t="s">
        <v>74</v>
      </c>
      <c r="E9255" t="s">
        <v>70</v>
      </c>
      <c r="F9255" s="1">
        <v>38960</v>
      </c>
      <c r="G9255">
        <v>7</v>
      </c>
      <c r="O9255">
        <v>1.29</v>
      </c>
      <c r="P9255" t="s">
        <v>71</v>
      </c>
      <c r="Q9255">
        <v>17</v>
      </c>
      <c r="R9255" t="s">
        <v>71</v>
      </c>
    </row>
    <row r="9256" spans="1:46" x14ac:dyDescent="0.2">
      <c r="A9256" t="s">
        <v>151</v>
      </c>
      <c r="B9256" t="s">
        <v>152</v>
      </c>
      <c r="C9256">
        <f>-69.98959825 / 41.8334456</f>
        <v>-1.6730536355819565</v>
      </c>
      <c r="D9256" t="s">
        <v>74</v>
      </c>
      <c r="E9256" t="s">
        <v>70</v>
      </c>
      <c r="F9256" s="1">
        <v>38960</v>
      </c>
      <c r="G9256">
        <v>8</v>
      </c>
      <c r="O9256">
        <v>0.14000000000000001</v>
      </c>
      <c r="P9256" t="s">
        <v>71</v>
      </c>
      <c r="Q9256">
        <v>15.3</v>
      </c>
      <c r="R9256" t="s">
        <v>71</v>
      </c>
    </row>
    <row r="9257" spans="1:46" x14ac:dyDescent="0.2">
      <c r="A9257" t="s">
        <v>151</v>
      </c>
      <c r="B9257" t="s">
        <v>152</v>
      </c>
      <c r="C9257">
        <f>-69.98959825 / 41.8334456</f>
        <v>-1.6730536355819565</v>
      </c>
      <c r="D9257" t="s">
        <v>74</v>
      </c>
      <c r="E9257" t="s">
        <v>70</v>
      </c>
      <c r="F9257" s="1">
        <v>38960</v>
      </c>
      <c r="G9257">
        <v>9</v>
      </c>
      <c r="K9257">
        <v>11.43</v>
      </c>
      <c r="L9257" t="s">
        <v>71</v>
      </c>
      <c r="O9257">
        <v>0.11</v>
      </c>
      <c r="P9257" t="s">
        <v>71</v>
      </c>
      <c r="Q9257">
        <v>14.2</v>
      </c>
      <c r="R9257" t="s">
        <v>71</v>
      </c>
      <c r="S9257">
        <v>0.96</v>
      </c>
      <c r="T9257" t="s">
        <v>71</v>
      </c>
      <c r="W9257">
        <v>131.77000000000001</v>
      </c>
      <c r="X9257" t="s">
        <v>71</v>
      </c>
      <c r="AE9257">
        <v>85.16</v>
      </c>
      <c r="AF9257" t="s">
        <v>71</v>
      </c>
      <c r="AG9257">
        <v>6.49</v>
      </c>
      <c r="AH9257" t="s">
        <v>71</v>
      </c>
      <c r="AS9257">
        <v>10.53</v>
      </c>
      <c r="AT9257" t="s">
        <v>71</v>
      </c>
    </row>
    <row r="9258" spans="1:46" x14ac:dyDescent="0.2">
      <c r="A9258" t="s">
        <v>151</v>
      </c>
      <c r="B9258" t="s">
        <v>152</v>
      </c>
      <c r="C9258">
        <f>-69.98959825 / 41.8334456</f>
        <v>-1.6730536355819565</v>
      </c>
      <c r="D9258" t="s">
        <v>74</v>
      </c>
      <c r="E9258" t="s">
        <v>70</v>
      </c>
      <c r="F9258" s="1">
        <v>38960</v>
      </c>
      <c r="G9258">
        <v>10</v>
      </c>
      <c r="K9258">
        <v>10.73</v>
      </c>
      <c r="L9258" t="s">
        <v>71</v>
      </c>
      <c r="O9258">
        <v>0.1</v>
      </c>
      <c r="P9258" t="s">
        <v>71</v>
      </c>
      <c r="Q9258">
        <v>13.7</v>
      </c>
      <c r="R9258" t="s">
        <v>71</v>
      </c>
      <c r="S9258">
        <v>1.01</v>
      </c>
      <c r="T9258" t="s">
        <v>71</v>
      </c>
      <c r="W9258">
        <v>174.83</v>
      </c>
      <c r="X9258" t="s">
        <v>71</v>
      </c>
      <c r="AE9258">
        <v>93.23</v>
      </c>
      <c r="AF9258" t="s">
        <v>71</v>
      </c>
      <c r="AG9258">
        <v>6.5</v>
      </c>
      <c r="AH9258" t="s">
        <v>71</v>
      </c>
      <c r="AS9258">
        <v>4.8</v>
      </c>
      <c r="AT9258" t="s">
        <v>71</v>
      </c>
    </row>
    <row r="9259" spans="1:46" x14ac:dyDescent="0.2">
      <c r="A9259" t="s">
        <v>151</v>
      </c>
      <c r="B9259" t="s">
        <v>152</v>
      </c>
      <c r="C9259">
        <f>-69.98959825 / 41.8334456</f>
        <v>-1.6730536355819565</v>
      </c>
      <c r="D9259" t="s">
        <v>74</v>
      </c>
      <c r="E9259" t="s">
        <v>70</v>
      </c>
      <c r="F9259" s="1">
        <v>39322</v>
      </c>
      <c r="G9259">
        <v>0.5</v>
      </c>
      <c r="I9259">
        <v>11.1</v>
      </c>
      <c r="J9259" t="s">
        <v>71</v>
      </c>
      <c r="K9259">
        <v>2.39</v>
      </c>
      <c r="L9259" t="s">
        <v>71</v>
      </c>
      <c r="M9259">
        <v>4.8899999999999997</v>
      </c>
      <c r="N9259" t="s">
        <v>71</v>
      </c>
      <c r="O9259">
        <v>8.8699999999999992</v>
      </c>
      <c r="P9259" t="s">
        <v>71</v>
      </c>
      <c r="Q9259">
        <v>24.6</v>
      </c>
      <c r="R9259" t="s">
        <v>71</v>
      </c>
      <c r="S9259">
        <v>0.38</v>
      </c>
      <c r="T9259" t="s">
        <v>71</v>
      </c>
      <c r="U9259">
        <v>11.9</v>
      </c>
      <c r="V9259" t="s">
        <v>71</v>
      </c>
      <c r="W9259">
        <v>31.18</v>
      </c>
      <c r="X9259" t="s">
        <v>71</v>
      </c>
      <c r="Y9259">
        <v>39.86</v>
      </c>
      <c r="AA9259">
        <v>39.15</v>
      </c>
      <c r="AC9259">
        <v>37.130000000000003</v>
      </c>
      <c r="AE9259">
        <v>11</v>
      </c>
      <c r="AF9259" t="s">
        <v>71</v>
      </c>
      <c r="AG9259">
        <v>6.61</v>
      </c>
      <c r="AH9259" t="s">
        <v>71</v>
      </c>
      <c r="AS9259">
        <v>0.52</v>
      </c>
      <c r="AT9259" t="s">
        <v>71</v>
      </c>
    </row>
    <row r="9260" spans="1:46" x14ac:dyDescent="0.2">
      <c r="A9260" t="s">
        <v>151</v>
      </c>
      <c r="B9260" t="s">
        <v>152</v>
      </c>
      <c r="C9260">
        <f>-69.98959825 / 41.8334456</f>
        <v>-1.6730536355819565</v>
      </c>
      <c r="D9260" t="s">
        <v>74</v>
      </c>
      <c r="E9260" t="s">
        <v>70</v>
      </c>
      <c r="F9260" s="1">
        <v>39322</v>
      </c>
      <c r="G9260">
        <v>1</v>
      </c>
      <c r="O9260">
        <v>8.9</v>
      </c>
      <c r="P9260" t="s">
        <v>71</v>
      </c>
      <c r="Q9260">
        <v>24.5</v>
      </c>
      <c r="R9260" t="s">
        <v>71</v>
      </c>
    </row>
    <row r="9261" spans="1:46" x14ac:dyDescent="0.2">
      <c r="A9261" t="s">
        <v>151</v>
      </c>
      <c r="B9261" t="s">
        <v>152</v>
      </c>
      <c r="C9261">
        <f>-69.98959825 / 41.8334456</f>
        <v>-1.6730536355819565</v>
      </c>
      <c r="D9261" t="s">
        <v>74</v>
      </c>
      <c r="E9261" t="s">
        <v>70</v>
      </c>
      <c r="F9261" s="1">
        <v>39322</v>
      </c>
      <c r="G9261">
        <v>2</v>
      </c>
      <c r="O9261">
        <v>9.23</v>
      </c>
      <c r="P9261" t="s">
        <v>71</v>
      </c>
      <c r="Q9261">
        <v>24.3</v>
      </c>
      <c r="R9261" t="s">
        <v>71</v>
      </c>
    </row>
    <row r="9262" spans="1:46" x14ac:dyDescent="0.2">
      <c r="A9262" t="s">
        <v>151</v>
      </c>
      <c r="B9262" t="s">
        <v>152</v>
      </c>
      <c r="C9262">
        <f>-69.98959825 / 41.8334456</f>
        <v>-1.6730536355819565</v>
      </c>
      <c r="D9262" t="s">
        <v>74</v>
      </c>
      <c r="E9262" t="s">
        <v>70</v>
      </c>
      <c r="F9262" s="1">
        <v>39322</v>
      </c>
      <c r="G9262">
        <v>3</v>
      </c>
      <c r="K9262">
        <v>3.45</v>
      </c>
      <c r="L9262" t="s">
        <v>71</v>
      </c>
      <c r="O9262">
        <v>8</v>
      </c>
      <c r="P9262" t="s">
        <v>71</v>
      </c>
      <c r="Q9262">
        <v>24.2</v>
      </c>
      <c r="R9262" t="s">
        <v>71</v>
      </c>
      <c r="S9262">
        <v>0.44</v>
      </c>
      <c r="T9262" t="s">
        <v>71</v>
      </c>
      <c r="U9262">
        <v>13.61</v>
      </c>
      <c r="V9262" t="s">
        <v>71</v>
      </c>
      <c r="W9262">
        <v>38.14</v>
      </c>
      <c r="X9262" t="s">
        <v>71</v>
      </c>
      <c r="Y9262">
        <v>41.8</v>
      </c>
      <c r="AA9262">
        <v>42.75</v>
      </c>
      <c r="AE9262">
        <v>11.1</v>
      </c>
      <c r="AF9262" t="s">
        <v>71</v>
      </c>
      <c r="AG9262">
        <v>6.59</v>
      </c>
      <c r="AH9262" t="s">
        <v>71</v>
      </c>
      <c r="AS9262">
        <v>0.8</v>
      </c>
      <c r="AT9262" t="s">
        <v>71</v>
      </c>
    </row>
    <row r="9263" spans="1:46" x14ac:dyDescent="0.2">
      <c r="A9263" t="s">
        <v>151</v>
      </c>
      <c r="B9263" t="s">
        <v>152</v>
      </c>
      <c r="C9263">
        <f>-69.98959825 / 41.8334456</f>
        <v>-1.6730536355819565</v>
      </c>
      <c r="D9263" t="s">
        <v>74</v>
      </c>
      <c r="E9263" t="s">
        <v>70</v>
      </c>
      <c r="F9263" s="1">
        <v>39322</v>
      </c>
      <c r="G9263">
        <v>4</v>
      </c>
      <c r="O9263">
        <v>9.0299999999999994</v>
      </c>
      <c r="P9263" t="s">
        <v>71</v>
      </c>
      <c r="Q9263">
        <v>23.2</v>
      </c>
      <c r="R9263" t="s">
        <v>71</v>
      </c>
    </row>
    <row r="9264" spans="1:46" x14ac:dyDescent="0.2">
      <c r="A9264" t="s">
        <v>151</v>
      </c>
      <c r="B9264" t="s">
        <v>152</v>
      </c>
      <c r="C9264">
        <f>-69.98959825 / 41.8334456</f>
        <v>-1.6730536355819565</v>
      </c>
      <c r="D9264" t="s">
        <v>74</v>
      </c>
      <c r="E9264" t="s">
        <v>70</v>
      </c>
      <c r="F9264" s="1">
        <v>39322</v>
      </c>
      <c r="G9264">
        <v>5</v>
      </c>
      <c r="O9264">
        <v>8.74</v>
      </c>
      <c r="P9264" t="s">
        <v>71</v>
      </c>
      <c r="Q9264">
        <v>22.6</v>
      </c>
      <c r="R9264" t="s">
        <v>71</v>
      </c>
    </row>
    <row r="9265" spans="1:46" x14ac:dyDescent="0.2">
      <c r="A9265" t="s">
        <v>151</v>
      </c>
      <c r="B9265" t="s">
        <v>152</v>
      </c>
      <c r="C9265">
        <f>-69.98959825 / 41.8334456</f>
        <v>-1.6730536355819565</v>
      </c>
      <c r="D9265" t="s">
        <v>74</v>
      </c>
      <c r="E9265" t="s">
        <v>70</v>
      </c>
      <c r="F9265" s="1">
        <v>39322</v>
      </c>
      <c r="G9265">
        <v>6</v>
      </c>
      <c r="O9265">
        <v>7.07</v>
      </c>
      <c r="P9265" t="s">
        <v>71</v>
      </c>
      <c r="Q9265">
        <v>22.1</v>
      </c>
      <c r="R9265" t="s">
        <v>71</v>
      </c>
    </row>
    <row r="9266" spans="1:46" x14ac:dyDescent="0.2">
      <c r="A9266" t="s">
        <v>151</v>
      </c>
      <c r="B9266" t="s">
        <v>152</v>
      </c>
      <c r="C9266">
        <f>-69.98959825 / 41.8334456</f>
        <v>-1.6730536355819565</v>
      </c>
      <c r="D9266" t="s">
        <v>74</v>
      </c>
      <c r="E9266" t="s">
        <v>70</v>
      </c>
      <c r="F9266" s="1">
        <v>39322</v>
      </c>
      <c r="G9266">
        <v>7</v>
      </c>
      <c r="O9266">
        <v>2.2200000000000002</v>
      </c>
      <c r="P9266" t="s">
        <v>71</v>
      </c>
      <c r="Q9266">
        <v>19.3</v>
      </c>
      <c r="R9266" t="s">
        <v>71</v>
      </c>
    </row>
    <row r="9267" spans="1:46" x14ac:dyDescent="0.2">
      <c r="A9267" t="s">
        <v>151</v>
      </c>
      <c r="B9267" t="s">
        <v>152</v>
      </c>
      <c r="C9267">
        <f>-69.98959825 / 41.8334456</f>
        <v>-1.6730536355819565</v>
      </c>
      <c r="D9267" t="s">
        <v>74</v>
      </c>
      <c r="E9267" t="s">
        <v>70</v>
      </c>
      <c r="F9267" s="1">
        <v>39322</v>
      </c>
      <c r="G9267">
        <v>8</v>
      </c>
      <c r="O9267">
        <v>0.2</v>
      </c>
      <c r="P9267" t="s">
        <v>71</v>
      </c>
      <c r="Q9267">
        <v>14.7</v>
      </c>
      <c r="R9267" t="s">
        <v>71</v>
      </c>
    </row>
    <row r="9268" spans="1:46" x14ac:dyDescent="0.2">
      <c r="A9268" t="s">
        <v>151</v>
      </c>
      <c r="B9268" t="s">
        <v>152</v>
      </c>
      <c r="C9268">
        <f>-69.98959825 / 41.8334456</f>
        <v>-1.6730536355819565</v>
      </c>
      <c r="D9268" t="s">
        <v>74</v>
      </c>
      <c r="E9268" t="s">
        <v>70</v>
      </c>
      <c r="F9268" s="1">
        <v>39322</v>
      </c>
      <c r="G9268">
        <v>9</v>
      </c>
      <c r="K9268">
        <v>14.64</v>
      </c>
      <c r="L9268" t="s">
        <v>71</v>
      </c>
      <c r="O9268">
        <v>0.15</v>
      </c>
      <c r="P9268" t="s">
        <v>71</v>
      </c>
      <c r="Q9268">
        <v>12.4</v>
      </c>
      <c r="R9268" t="s">
        <v>71</v>
      </c>
      <c r="S9268">
        <v>1.56</v>
      </c>
      <c r="T9268" t="s">
        <v>71</v>
      </c>
      <c r="W9268">
        <v>133.91999999999999</v>
      </c>
      <c r="X9268" t="s">
        <v>71</v>
      </c>
      <c r="AE9268">
        <v>37</v>
      </c>
      <c r="AF9268" t="s">
        <v>71</v>
      </c>
      <c r="AG9268">
        <v>6.33</v>
      </c>
      <c r="AH9268" t="s">
        <v>71</v>
      </c>
      <c r="AS9268">
        <v>27.75</v>
      </c>
      <c r="AT9268" t="s">
        <v>71</v>
      </c>
    </row>
    <row r="9269" spans="1:46" x14ac:dyDescent="0.2">
      <c r="A9269" t="s">
        <v>151</v>
      </c>
      <c r="B9269" t="s">
        <v>152</v>
      </c>
      <c r="C9269">
        <f>-69.98959825 / 41.8334456</f>
        <v>-1.6730536355819565</v>
      </c>
      <c r="D9269" t="s">
        <v>74</v>
      </c>
      <c r="E9269" t="s">
        <v>70</v>
      </c>
      <c r="F9269" s="1">
        <v>39322</v>
      </c>
      <c r="G9269">
        <v>10</v>
      </c>
      <c r="K9269">
        <v>12.51</v>
      </c>
      <c r="L9269" t="s">
        <v>71</v>
      </c>
      <c r="O9269">
        <v>0.14000000000000001</v>
      </c>
      <c r="P9269" t="s">
        <v>71</v>
      </c>
      <c r="Q9269">
        <v>11.3</v>
      </c>
      <c r="R9269" t="s">
        <v>71</v>
      </c>
      <c r="S9269">
        <v>2.86</v>
      </c>
      <c r="T9269" t="s">
        <v>71</v>
      </c>
      <c r="W9269">
        <v>225.85</v>
      </c>
      <c r="X9269" t="s">
        <v>71</v>
      </c>
      <c r="AE9269">
        <v>48.1</v>
      </c>
      <c r="AF9269" t="s">
        <v>71</v>
      </c>
      <c r="AG9269">
        <v>6.38</v>
      </c>
      <c r="AH9269" t="s">
        <v>71</v>
      </c>
      <c r="AS9269">
        <v>28.6</v>
      </c>
      <c r="AT9269" t="s">
        <v>71</v>
      </c>
    </row>
    <row r="9270" spans="1:46" x14ac:dyDescent="0.2">
      <c r="A9270" t="s">
        <v>151</v>
      </c>
      <c r="B9270" t="s">
        <v>152</v>
      </c>
      <c r="C9270">
        <f>-69.98959825 / 41.8334456</f>
        <v>-1.6730536355819565</v>
      </c>
      <c r="D9270" t="s">
        <v>74</v>
      </c>
      <c r="E9270" t="s">
        <v>70</v>
      </c>
      <c r="F9270" s="1">
        <v>39695</v>
      </c>
      <c r="G9270">
        <v>0.5</v>
      </c>
      <c r="I9270">
        <v>10.82</v>
      </c>
      <c r="J9270" t="s">
        <v>71</v>
      </c>
      <c r="K9270">
        <v>7.14</v>
      </c>
      <c r="L9270" t="s">
        <v>71</v>
      </c>
      <c r="M9270">
        <v>2.41</v>
      </c>
      <c r="N9270" t="s">
        <v>71</v>
      </c>
      <c r="O9270">
        <v>7.78</v>
      </c>
      <c r="P9270" t="s">
        <v>71</v>
      </c>
      <c r="Q9270">
        <v>23.1</v>
      </c>
      <c r="R9270" t="s">
        <v>71</v>
      </c>
      <c r="S9270">
        <v>0.28999999999999998</v>
      </c>
      <c r="T9270" t="s">
        <v>71</v>
      </c>
      <c r="U9270">
        <v>8.98</v>
      </c>
      <c r="V9270" t="s">
        <v>71</v>
      </c>
      <c r="W9270">
        <v>29.96</v>
      </c>
      <c r="X9270" t="s">
        <v>71</v>
      </c>
      <c r="Y9270">
        <v>35.799999999999997</v>
      </c>
      <c r="AA9270">
        <v>49.88</v>
      </c>
      <c r="AC9270">
        <v>47.32</v>
      </c>
      <c r="AE9270">
        <v>13.3</v>
      </c>
      <c r="AF9270" t="s">
        <v>71</v>
      </c>
      <c r="AG9270">
        <v>6.67</v>
      </c>
      <c r="AH9270" t="s">
        <v>71</v>
      </c>
      <c r="AS9270">
        <v>1.59</v>
      </c>
      <c r="AT9270" t="s">
        <v>71</v>
      </c>
    </row>
    <row r="9271" spans="1:46" x14ac:dyDescent="0.2">
      <c r="A9271" t="s">
        <v>151</v>
      </c>
      <c r="B9271" t="s">
        <v>152</v>
      </c>
      <c r="C9271">
        <f>-69.98959825 / 41.8334456</f>
        <v>-1.6730536355819565</v>
      </c>
      <c r="D9271" t="s">
        <v>74</v>
      </c>
      <c r="E9271" t="s">
        <v>70</v>
      </c>
      <c r="F9271" s="1">
        <v>39695</v>
      </c>
      <c r="G9271">
        <v>1</v>
      </c>
      <c r="O9271">
        <v>6.23</v>
      </c>
      <c r="P9271" t="s">
        <v>71</v>
      </c>
      <c r="Q9271">
        <v>23</v>
      </c>
      <c r="R9271" t="s">
        <v>71</v>
      </c>
    </row>
    <row r="9272" spans="1:46" x14ac:dyDescent="0.2">
      <c r="A9272" t="s">
        <v>151</v>
      </c>
      <c r="B9272" t="s">
        <v>152</v>
      </c>
      <c r="C9272">
        <f>-69.98959825 / 41.8334456</f>
        <v>-1.6730536355819565</v>
      </c>
      <c r="D9272" t="s">
        <v>74</v>
      </c>
      <c r="E9272" t="s">
        <v>70</v>
      </c>
      <c r="F9272" s="1">
        <v>39695</v>
      </c>
      <c r="G9272">
        <v>2</v>
      </c>
      <c r="O9272">
        <v>5.18</v>
      </c>
      <c r="P9272" t="s">
        <v>71</v>
      </c>
      <c r="Q9272">
        <v>23</v>
      </c>
      <c r="R9272" t="s">
        <v>71</v>
      </c>
    </row>
    <row r="9273" spans="1:46" x14ac:dyDescent="0.2">
      <c r="A9273" t="s">
        <v>151</v>
      </c>
      <c r="B9273" t="s">
        <v>152</v>
      </c>
      <c r="C9273">
        <f>-69.98959825 / 41.8334456</f>
        <v>-1.6730536355819565</v>
      </c>
      <c r="D9273" t="s">
        <v>74</v>
      </c>
      <c r="E9273" t="s">
        <v>70</v>
      </c>
      <c r="F9273" s="1">
        <v>39695</v>
      </c>
      <c r="G9273">
        <v>3</v>
      </c>
      <c r="K9273">
        <v>8.19</v>
      </c>
      <c r="L9273" t="s">
        <v>71</v>
      </c>
      <c r="O9273">
        <v>4.6100000000000003</v>
      </c>
      <c r="P9273" t="s">
        <v>71</v>
      </c>
      <c r="Q9273">
        <v>22.9</v>
      </c>
      <c r="R9273" t="s">
        <v>71</v>
      </c>
      <c r="S9273">
        <v>0.31</v>
      </c>
      <c r="T9273" t="s">
        <v>71</v>
      </c>
      <c r="W9273">
        <v>24.71</v>
      </c>
      <c r="X9273" t="s">
        <v>71</v>
      </c>
      <c r="AE9273">
        <v>12.9</v>
      </c>
      <c r="AF9273" t="s">
        <v>71</v>
      </c>
      <c r="AG9273">
        <v>6.7</v>
      </c>
      <c r="AH9273" t="s">
        <v>71</v>
      </c>
      <c r="AS9273">
        <v>2.4300000000000002</v>
      </c>
      <c r="AT9273" t="s">
        <v>71</v>
      </c>
    </row>
    <row r="9274" spans="1:46" x14ac:dyDescent="0.2">
      <c r="A9274" t="s">
        <v>151</v>
      </c>
      <c r="B9274" t="s">
        <v>152</v>
      </c>
      <c r="C9274">
        <f>-69.98959825 / 41.8334456</f>
        <v>-1.6730536355819565</v>
      </c>
      <c r="D9274" t="s">
        <v>74</v>
      </c>
      <c r="E9274" t="s">
        <v>70</v>
      </c>
      <c r="F9274" s="1">
        <v>39695</v>
      </c>
      <c r="G9274">
        <v>4</v>
      </c>
      <c r="O9274">
        <v>4.1100000000000003</v>
      </c>
      <c r="P9274" t="s">
        <v>71</v>
      </c>
      <c r="Q9274">
        <v>22.9</v>
      </c>
      <c r="R9274" t="s">
        <v>71</v>
      </c>
    </row>
    <row r="9275" spans="1:46" x14ac:dyDescent="0.2">
      <c r="A9275" t="s">
        <v>151</v>
      </c>
      <c r="B9275" t="s">
        <v>152</v>
      </c>
      <c r="C9275">
        <f>-69.98959825 / 41.8334456</f>
        <v>-1.6730536355819565</v>
      </c>
      <c r="D9275" t="s">
        <v>74</v>
      </c>
      <c r="E9275" t="s">
        <v>70</v>
      </c>
      <c r="F9275" s="1">
        <v>39695</v>
      </c>
      <c r="G9275">
        <v>5</v>
      </c>
      <c r="O9275">
        <v>2.1800000000000002</v>
      </c>
      <c r="P9275" t="s">
        <v>71</v>
      </c>
      <c r="Q9275">
        <v>22.9</v>
      </c>
      <c r="R9275" t="s">
        <v>71</v>
      </c>
    </row>
    <row r="9276" spans="1:46" x14ac:dyDescent="0.2">
      <c r="A9276" t="s">
        <v>151</v>
      </c>
      <c r="B9276" t="s">
        <v>152</v>
      </c>
      <c r="C9276">
        <f>-69.98959825 / 41.8334456</f>
        <v>-1.6730536355819565</v>
      </c>
      <c r="D9276" t="s">
        <v>74</v>
      </c>
      <c r="E9276" t="s">
        <v>70</v>
      </c>
      <c r="F9276" s="1">
        <v>39695</v>
      </c>
      <c r="G9276">
        <v>6</v>
      </c>
      <c r="O9276">
        <v>1.94</v>
      </c>
      <c r="P9276" t="s">
        <v>71</v>
      </c>
      <c r="Q9276">
        <v>22.8</v>
      </c>
      <c r="R9276" t="s">
        <v>71</v>
      </c>
    </row>
    <row r="9277" spans="1:46" x14ac:dyDescent="0.2">
      <c r="A9277" t="s">
        <v>151</v>
      </c>
      <c r="B9277" t="s">
        <v>152</v>
      </c>
      <c r="C9277">
        <f>-69.98959825 / 41.8334456</f>
        <v>-1.6730536355819565</v>
      </c>
      <c r="D9277" t="s">
        <v>74</v>
      </c>
      <c r="E9277" t="s">
        <v>70</v>
      </c>
      <c r="F9277" s="1">
        <v>39695</v>
      </c>
      <c r="G9277">
        <v>7</v>
      </c>
      <c r="O9277">
        <v>2.67</v>
      </c>
      <c r="P9277" t="s">
        <v>71</v>
      </c>
      <c r="Q9277">
        <v>22.1</v>
      </c>
      <c r="R9277" t="s">
        <v>71</v>
      </c>
    </row>
    <row r="9278" spans="1:46" x14ac:dyDescent="0.2">
      <c r="A9278" t="s">
        <v>151</v>
      </c>
      <c r="B9278" t="s">
        <v>152</v>
      </c>
      <c r="C9278">
        <f>-69.98959825 / 41.8334456</f>
        <v>-1.6730536355819565</v>
      </c>
      <c r="D9278" t="s">
        <v>74</v>
      </c>
      <c r="E9278" t="s">
        <v>70</v>
      </c>
      <c r="F9278" s="1">
        <v>39695</v>
      </c>
      <c r="G9278">
        <v>8</v>
      </c>
      <c r="O9278">
        <v>0.49</v>
      </c>
      <c r="P9278" t="s">
        <v>71</v>
      </c>
      <c r="Q9278">
        <v>17.2</v>
      </c>
      <c r="R9278" t="s">
        <v>71</v>
      </c>
    </row>
    <row r="9279" spans="1:46" x14ac:dyDescent="0.2">
      <c r="A9279" t="s">
        <v>151</v>
      </c>
      <c r="B9279" t="s">
        <v>152</v>
      </c>
      <c r="C9279">
        <f>-69.98959825 / 41.8334456</f>
        <v>-1.6730536355819565</v>
      </c>
      <c r="D9279" t="s">
        <v>74</v>
      </c>
      <c r="E9279" t="s">
        <v>70</v>
      </c>
      <c r="F9279" s="1">
        <v>39695</v>
      </c>
      <c r="G9279">
        <v>9</v>
      </c>
      <c r="K9279">
        <v>23.76</v>
      </c>
      <c r="L9279" t="s">
        <v>71</v>
      </c>
      <c r="O9279">
        <v>0.41</v>
      </c>
      <c r="P9279" t="s">
        <v>71</v>
      </c>
      <c r="Q9279">
        <v>14.5</v>
      </c>
      <c r="R9279" t="s">
        <v>71</v>
      </c>
      <c r="S9279">
        <v>0.96</v>
      </c>
      <c r="T9279" t="s">
        <v>71</v>
      </c>
      <c r="W9279">
        <v>99.67</v>
      </c>
      <c r="X9279" t="s">
        <v>71</v>
      </c>
      <c r="AE9279">
        <v>41.1</v>
      </c>
      <c r="AF9279" t="s">
        <v>71</v>
      </c>
      <c r="AG9279">
        <v>6.48</v>
      </c>
      <c r="AH9279" t="s">
        <v>71</v>
      </c>
      <c r="AS9279">
        <v>30.32</v>
      </c>
      <c r="AT9279" t="s">
        <v>71</v>
      </c>
    </row>
    <row r="9280" spans="1:46" x14ac:dyDescent="0.2">
      <c r="A9280" t="s">
        <v>151</v>
      </c>
      <c r="B9280" t="s">
        <v>152</v>
      </c>
      <c r="C9280">
        <f>-69.98959825 / 41.8334456</f>
        <v>-1.6730536355819565</v>
      </c>
      <c r="D9280" t="s">
        <v>74</v>
      </c>
      <c r="E9280" t="s">
        <v>70</v>
      </c>
      <c r="F9280" s="1">
        <v>39695</v>
      </c>
      <c r="G9280">
        <v>10</v>
      </c>
      <c r="K9280">
        <v>13.39</v>
      </c>
      <c r="L9280" t="s">
        <v>71</v>
      </c>
      <c r="O9280">
        <v>0.4</v>
      </c>
      <c r="P9280" t="s">
        <v>71</v>
      </c>
      <c r="Q9280">
        <v>13.4</v>
      </c>
      <c r="R9280" t="s">
        <v>71</v>
      </c>
      <c r="S9280">
        <v>1.27</v>
      </c>
      <c r="T9280" t="s">
        <v>71</v>
      </c>
      <c r="W9280">
        <v>189.66</v>
      </c>
      <c r="X9280" t="s">
        <v>71</v>
      </c>
      <c r="AE9280">
        <v>57.2</v>
      </c>
      <c r="AF9280" t="s">
        <v>71</v>
      </c>
      <c r="AG9280">
        <v>6.54</v>
      </c>
      <c r="AH9280" t="s">
        <v>71</v>
      </c>
      <c r="AS9280">
        <v>26.61</v>
      </c>
      <c r="AT9280" t="s">
        <v>71</v>
      </c>
    </row>
    <row r="9281" spans="1:46" x14ac:dyDescent="0.2">
      <c r="A9281" t="s">
        <v>151</v>
      </c>
      <c r="B9281" t="s">
        <v>152</v>
      </c>
      <c r="C9281">
        <f>-69.98959825 / 41.8334456</f>
        <v>-1.6730536355819565</v>
      </c>
      <c r="D9281" t="s">
        <v>74</v>
      </c>
      <c r="E9281" t="s">
        <v>70</v>
      </c>
      <c r="F9281" s="1">
        <v>40049</v>
      </c>
      <c r="G9281">
        <v>0.5</v>
      </c>
      <c r="I9281">
        <v>11.04</v>
      </c>
      <c r="J9281" t="s">
        <v>71</v>
      </c>
      <c r="K9281">
        <v>7.65</v>
      </c>
      <c r="L9281" t="s">
        <v>71</v>
      </c>
      <c r="M9281">
        <v>3.6</v>
      </c>
      <c r="N9281" t="s">
        <v>71</v>
      </c>
      <c r="O9281">
        <v>8.26</v>
      </c>
      <c r="P9281" t="s">
        <v>71</v>
      </c>
      <c r="Q9281">
        <v>27.8</v>
      </c>
      <c r="R9281" t="s">
        <v>71</v>
      </c>
      <c r="S9281">
        <v>1.41</v>
      </c>
      <c r="T9281" t="s">
        <v>71</v>
      </c>
      <c r="U9281">
        <v>43.67</v>
      </c>
      <c r="V9281" t="s">
        <v>71</v>
      </c>
      <c r="W9281">
        <v>39.22</v>
      </c>
      <c r="X9281" t="s">
        <v>71</v>
      </c>
      <c r="Y9281">
        <v>58.61</v>
      </c>
      <c r="AA9281">
        <v>50.56</v>
      </c>
      <c r="AC9281">
        <v>41.54</v>
      </c>
      <c r="AE9281">
        <v>15.5</v>
      </c>
      <c r="AF9281" t="s">
        <v>71</v>
      </c>
      <c r="AG9281">
        <v>6.53</v>
      </c>
      <c r="AH9281" t="s">
        <v>71</v>
      </c>
      <c r="AS9281">
        <v>0.87</v>
      </c>
      <c r="AT9281" t="s">
        <v>71</v>
      </c>
    </row>
    <row r="9282" spans="1:46" x14ac:dyDescent="0.2">
      <c r="A9282" t="s">
        <v>151</v>
      </c>
      <c r="B9282" t="s">
        <v>152</v>
      </c>
      <c r="C9282">
        <f>-69.98959825 / 41.8334456</f>
        <v>-1.6730536355819565</v>
      </c>
      <c r="D9282" t="s">
        <v>74</v>
      </c>
      <c r="E9282" t="s">
        <v>70</v>
      </c>
      <c r="F9282" s="1">
        <v>40049</v>
      </c>
      <c r="G9282">
        <v>1</v>
      </c>
      <c r="O9282">
        <v>8.26</v>
      </c>
      <c r="P9282" t="s">
        <v>71</v>
      </c>
      <c r="Q9282">
        <v>27.8</v>
      </c>
      <c r="R9282" t="s">
        <v>71</v>
      </c>
    </row>
    <row r="9283" spans="1:46" x14ac:dyDescent="0.2">
      <c r="A9283" t="s">
        <v>151</v>
      </c>
      <c r="B9283" t="s">
        <v>152</v>
      </c>
      <c r="C9283">
        <f>-69.98959825 / 41.8334456</f>
        <v>-1.6730536355819565</v>
      </c>
      <c r="D9283" t="s">
        <v>74</v>
      </c>
      <c r="E9283" t="s">
        <v>70</v>
      </c>
      <c r="F9283" s="1">
        <v>40049</v>
      </c>
      <c r="G9283">
        <v>2</v>
      </c>
      <c r="O9283">
        <v>8.19</v>
      </c>
      <c r="P9283" t="s">
        <v>71</v>
      </c>
      <c r="Q9283">
        <v>27.6</v>
      </c>
      <c r="R9283" t="s">
        <v>71</v>
      </c>
    </row>
    <row r="9284" spans="1:46" x14ac:dyDescent="0.2">
      <c r="A9284" t="s">
        <v>151</v>
      </c>
      <c r="B9284" t="s">
        <v>152</v>
      </c>
      <c r="C9284">
        <f>-69.98959825 / 41.8334456</f>
        <v>-1.6730536355819565</v>
      </c>
      <c r="D9284" t="s">
        <v>74</v>
      </c>
      <c r="E9284" t="s">
        <v>70</v>
      </c>
      <c r="F9284" s="1">
        <v>40049</v>
      </c>
      <c r="G9284">
        <v>3</v>
      </c>
      <c r="K9284">
        <v>6.6</v>
      </c>
      <c r="L9284" t="s">
        <v>71</v>
      </c>
      <c r="O9284">
        <v>7.93</v>
      </c>
      <c r="P9284" t="s">
        <v>71</v>
      </c>
      <c r="Q9284">
        <v>27.4</v>
      </c>
      <c r="R9284" t="s">
        <v>71</v>
      </c>
      <c r="S9284">
        <v>1.38</v>
      </c>
      <c r="T9284" t="s">
        <v>71</v>
      </c>
      <c r="U9284">
        <v>42.77</v>
      </c>
      <c r="V9284" t="s">
        <v>71</v>
      </c>
      <c r="W9284">
        <v>31.63</v>
      </c>
      <c r="X9284" t="s">
        <v>71</v>
      </c>
      <c r="Y9284">
        <v>58.31</v>
      </c>
      <c r="AA9284">
        <v>49.1</v>
      </c>
      <c r="AE9284">
        <v>16.399999999999999</v>
      </c>
      <c r="AF9284" t="s">
        <v>71</v>
      </c>
      <c r="AG9284">
        <v>6.68</v>
      </c>
      <c r="AH9284" t="s">
        <v>71</v>
      </c>
      <c r="AS9284">
        <v>4.58</v>
      </c>
      <c r="AT9284" t="s">
        <v>71</v>
      </c>
    </row>
    <row r="9285" spans="1:46" x14ac:dyDescent="0.2">
      <c r="A9285" t="s">
        <v>151</v>
      </c>
      <c r="B9285" t="s">
        <v>152</v>
      </c>
      <c r="C9285">
        <f>-69.98959825 / 41.8334456</f>
        <v>-1.6730536355819565</v>
      </c>
      <c r="D9285" t="s">
        <v>74</v>
      </c>
      <c r="E9285" t="s">
        <v>70</v>
      </c>
      <c r="F9285" s="1">
        <v>40049</v>
      </c>
      <c r="G9285">
        <v>4</v>
      </c>
      <c r="O9285">
        <v>7.62</v>
      </c>
      <c r="P9285" t="s">
        <v>71</v>
      </c>
      <c r="Q9285">
        <v>26.9</v>
      </c>
      <c r="R9285" t="s">
        <v>71</v>
      </c>
    </row>
    <row r="9286" spans="1:46" x14ac:dyDescent="0.2">
      <c r="A9286" t="s">
        <v>151</v>
      </c>
      <c r="B9286" t="s">
        <v>152</v>
      </c>
      <c r="C9286">
        <f>-69.98959825 / 41.8334456</f>
        <v>-1.6730536355819565</v>
      </c>
      <c r="D9286" t="s">
        <v>74</v>
      </c>
      <c r="E9286" t="s">
        <v>70</v>
      </c>
      <c r="F9286" s="1">
        <v>40049</v>
      </c>
      <c r="G9286">
        <v>5</v>
      </c>
      <c r="O9286">
        <v>6.9</v>
      </c>
      <c r="P9286" t="s">
        <v>71</v>
      </c>
      <c r="Q9286">
        <v>24</v>
      </c>
      <c r="R9286" t="s">
        <v>71</v>
      </c>
    </row>
    <row r="9287" spans="1:46" x14ac:dyDescent="0.2">
      <c r="A9287" t="s">
        <v>151</v>
      </c>
      <c r="B9287" t="s">
        <v>152</v>
      </c>
      <c r="C9287">
        <f>-69.98959825 / 41.8334456</f>
        <v>-1.6730536355819565</v>
      </c>
      <c r="D9287" t="s">
        <v>74</v>
      </c>
      <c r="E9287" t="s">
        <v>70</v>
      </c>
      <c r="F9287" s="1">
        <v>40049</v>
      </c>
      <c r="G9287">
        <v>6</v>
      </c>
      <c r="O9287">
        <v>3.37</v>
      </c>
      <c r="P9287" t="s">
        <v>71</v>
      </c>
      <c r="Q9287">
        <v>21.2</v>
      </c>
      <c r="R9287" t="s">
        <v>71</v>
      </c>
    </row>
    <row r="9288" spans="1:46" x14ac:dyDescent="0.2">
      <c r="A9288" t="s">
        <v>151</v>
      </c>
      <c r="B9288" t="s">
        <v>152</v>
      </c>
      <c r="C9288">
        <f>-69.98959825 / 41.8334456</f>
        <v>-1.6730536355819565</v>
      </c>
      <c r="D9288" t="s">
        <v>74</v>
      </c>
      <c r="E9288" t="s">
        <v>70</v>
      </c>
      <c r="F9288" s="1">
        <v>40049</v>
      </c>
      <c r="G9288">
        <v>7</v>
      </c>
      <c r="O9288">
        <v>0.7</v>
      </c>
      <c r="P9288" t="s">
        <v>71</v>
      </c>
      <c r="Q9288">
        <v>17.5</v>
      </c>
      <c r="R9288" t="s">
        <v>71</v>
      </c>
    </row>
    <row r="9289" spans="1:46" x14ac:dyDescent="0.2">
      <c r="A9289" t="s">
        <v>151</v>
      </c>
      <c r="B9289" t="s">
        <v>152</v>
      </c>
      <c r="C9289">
        <f>-69.98959825 / 41.8334456</f>
        <v>-1.6730536355819565</v>
      </c>
      <c r="D9289" t="s">
        <v>74</v>
      </c>
      <c r="E9289" t="s">
        <v>70</v>
      </c>
      <c r="F9289" s="1">
        <v>40049</v>
      </c>
      <c r="G9289">
        <v>8</v>
      </c>
      <c r="O9289">
        <v>0.52</v>
      </c>
      <c r="P9289" t="s">
        <v>71</v>
      </c>
      <c r="Q9289">
        <v>15.2</v>
      </c>
      <c r="R9289" t="s">
        <v>71</v>
      </c>
    </row>
    <row r="9290" spans="1:46" x14ac:dyDescent="0.2">
      <c r="A9290" t="s">
        <v>151</v>
      </c>
      <c r="B9290" t="s">
        <v>152</v>
      </c>
      <c r="C9290">
        <f>-69.98959825 / 41.8334456</f>
        <v>-1.6730536355819565</v>
      </c>
      <c r="D9290" t="s">
        <v>74</v>
      </c>
      <c r="E9290" t="s">
        <v>70</v>
      </c>
      <c r="F9290" s="1">
        <v>40049</v>
      </c>
      <c r="G9290">
        <v>9</v>
      </c>
      <c r="O9290">
        <v>0.46</v>
      </c>
      <c r="P9290" t="s">
        <v>71</v>
      </c>
      <c r="Q9290">
        <v>13.3</v>
      </c>
      <c r="R9290" t="s">
        <v>71</v>
      </c>
      <c r="S9290">
        <v>2.2599999999999998</v>
      </c>
      <c r="T9290" t="s">
        <v>71</v>
      </c>
      <c r="W9290">
        <v>113.39</v>
      </c>
      <c r="X9290" t="s">
        <v>71</v>
      </c>
      <c r="AE9290">
        <v>38.9</v>
      </c>
      <c r="AF9290" t="s">
        <v>71</v>
      </c>
      <c r="AG9290">
        <v>6.35</v>
      </c>
      <c r="AH9290" t="s">
        <v>71</v>
      </c>
    </row>
    <row r="9291" spans="1:46" x14ac:dyDescent="0.2">
      <c r="A9291" t="s">
        <v>151</v>
      </c>
      <c r="B9291" t="s">
        <v>152</v>
      </c>
      <c r="C9291">
        <f>-69.98959825 / 41.8334456</f>
        <v>-1.6730536355819565</v>
      </c>
      <c r="D9291" t="s">
        <v>74</v>
      </c>
      <c r="E9291" t="s">
        <v>70</v>
      </c>
      <c r="F9291" s="1">
        <v>40049</v>
      </c>
      <c r="G9291">
        <v>10</v>
      </c>
      <c r="K9291">
        <v>8.34</v>
      </c>
      <c r="L9291" t="s">
        <v>71</v>
      </c>
      <c r="O9291">
        <v>0.47</v>
      </c>
      <c r="P9291" t="s">
        <v>71</v>
      </c>
      <c r="Q9291">
        <v>12</v>
      </c>
      <c r="R9291" t="s">
        <v>71</v>
      </c>
      <c r="S9291">
        <v>2.17</v>
      </c>
      <c r="T9291" t="s">
        <v>71</v>
      </c>
      <c r="W9291">
        <v>239.2</v>
      </c>
      <c r="X9291" t="s">
        <v>71</v>
      </c>
      <c r="AE9291">
        <v>58.5</v>
      </c>
      <c r="AF9291" t="s">
        <v>71</v>
      </c>
      <c r="AG9291">
        <v>6.51</v>
      </c>
      <c r="AH9291" t="s">
        <v>71</v>
      </c>
      <c r="AS9291">
        <v>4.55</v>
      </c>
      <c r="AT9291" t="s">
        <v>71</v>
      </c>
    </row>
    <row r="9292" spans="1:46" x14ac:dyDescent="0.2">
      <c r="A9292" t="s">
        <v>151</v>
      </c>
      <c r="B9292" t="s">
        <v>152</v>
      </c>
      <c r="C9292">
        <f>-69.98959825 / 41.8334456</f>
        <v>-1.6730536355819565</v>
      </c>
      <c r="D9292" t="s">
        <v>74</v>
      </c>
      <c r="E9292" t="s">
        <v>70</v>
      </c>
      <c r="F9292" s="1">
        <v>40049</v>
      </c>
      <c r="G9292">
        <v>11</v>
      </c>
      <c r="O9292">
        <v>0.44</v>
      </c>
      <c r="P9292" t="s">
        <v>71</v>
      </c>
      <c r="Q9292">
        <v>11.2</v>
      </c>
      <c r="R9292" t="s">
        <v>71</v>
      </c>
    </row>
    <row r="9293" spans="1:46" x14ac:dyDescent="0.2">
      <c r="A9293" t="s">
        <v>151</v>
      </c>
      <c r="B9293" t="s">
        <v>152</v>
      </c>
      <c r="C9293">
        <f>-69.98959825 / 41.8334456</f>
        <v>-1.6730536355819565</v>
      </c>
      <c r="D9293" t="s">
        <v>74</v>
      </c>
      <c r="E9293" t="s">
        <v>70</v>
      </c>
      <c r="F9293" s="1">
        <v>40416</v>
      </c>
      <c r="G9293">
        <v>0.5</v>
      </c>
      <c r="I9293">
        <v>10.4</v>
      </c>
      <c r="J9293" t="s">
        <v>71</v>
      </c>
      <c r="K9293">
        <v>21.62</v>
      </c>
      <c r="L9293" t="s">
        <v>71</v>
      </c>
      <c r="M9293">
        <v>2.2000000000000002</v>
      </c>
      <c r="N9293" t="s">
        <v>71</v>
      </c>
      <c r="O9293">
        <v>8.2799999999999994</v>
      </c>
      <c r="P9293" t="s">
        <v>71</v>
      </c>
      <c r="Q9293">
        <v>22.4</v>
      </c>
      <c r="R9293" t="s">
        <v>71</v>
      </c>
      <c r="S9293">
        <v>0.26</v>
      </c>
      <c r="T9293" t="s">
        <v>71</v>
      </c>
      <c r="U9293">
        <v>8.02</v>
      </c>
      <c r="V9293" t="s">
        <v>71</v>
      </c>
      <c r="W9293">
        <v>107.8</v>
      </c>
      <c r="X9293" t="s">
        <v>71</v>
      </c>
      <c r="Y9293">
        <v>34.17</v>
      </c>
      <c r="AA9293">
        <v>60.75</v>
      </c>
      <c r="AC9293">
        <v>48.64</v>
      </c>
      <c r="AE9293">
        <v>39.200000000000003</v>
      </c>
      <c r="AF9293" t="s">
        <v>71</v>
      </c>
      <c r="AG9293">
        <v>6.72</v>
      </c>
      <c r="AH9293" t="s">
        <v>71</v>
      </c>
    </row>
    <row r="9294" spans="1:46" x14ac:dyDescent="0.2">
      <c r="A9294" t="s">
        <v>151</v>
      </c>
      <c r="B9294" t="s">
        <v>152</v>
      </c>
      <c r="C9294">
        <f>-69.98959825 / 41.8334456</f>
        <v>-1.6730536355819565</v>
      </c>
      <c r="D9294" t="s">
        <v>74</v>
      </c>
      <c r="E9294" t="s">
        <v>70</v>
      </c>
      <c r="F9294" s="1">
        <v>40416</v>
      </c>
      <c r="G9294">
        <v>1</v>
      </c>
      <c r="O9294">
        <v>8.2899999999999991</v>
      </c>
      <c r="P9294" t="s">
        <v>71</v>
      </c>
      <c r="Q9294">
        <v>22.3</v>
      </c>
      <c r="R9294" t="s">
        <v>71</v>
      </c>
    </row>
    <row r="9295" spans="1:46" x14ac:dyDescent="0.2">
      <c r="A9295" t="s">
        <v>151</v>
      </c>
      <c r="B9295" t="s">
        <v>152</v>
      </c>
      <c r="C9295">
        <f>-69.98959825 / 41.8334456</f>
        <v>-1.6730536355819565</v>
      </c>
      <c r="D9295" t="s">
        <v>74</v>
      </c>
      <c r="E9295" t="s">
        <v>70</v>
      </c>
      <c r="F9295" s="1">
        <v>40416</v>
      </c>
      <c r="G9295">
        <v>2</v>
      </c>
      <c r="O9295">
        <v>8.1300000000000008</v>
      </c>
      <c r="P9295" t="s">
        <v>71</v>
      </c>
      <c r="Q9295">
        <v>22.2</v>
      </c>
      <c r="R9295" t="s">
        <v>71</v>
      </c>
    </row>
    <row r="9296" spans="1:46" x14ac:dyDescent="0.2">
      <c r="A9296" t="s">
        <v>151</v>
      </c>
      <c r="B9296" t="s">
        <v>152</v>
      </c>
      <c r="C9296">
        <f>-69.98959825 / 41.8334456</f>
        <v>-1.6730536355819565</v>
      </c>
      <c r="D9296" t="s">
        <v>74</v>
      </c>
      <c r="E9296" t="s">
        <v>70</v>
      </c>
      <c r="F9296" s="1">
        <v>40416</v>
      </c>
      <c r="G9296">
        <v>3</v>
      </c>
      <c r="K9296">
        <v>2.98</v>
      </c>
      <c r="L9296" t="s">
        <v>71</v>
      </c>
      <c r="O9296">
        <v>8.14</v>
      </c>
      <c r="P9296" t="s">
        <v>71</v>
      </c>
      <c r="Q9296">
        <v>21.9</v>
      </c>
      <c r="R9296" t="s">
        <v>71</v>
      </c>
      <c r="W9296">
        <v>35.090000000000003</v>
      </c>
      <c r="X9296" t="s">
        <v>71</v>
      </c>
      <c r="AE9296">
        <v>13.1</v>
      </c>
      <c r="AF9296" t="s">
        <v>71</v>
      </c>
      <c r="AG9296">
        <v>7.21</v>
      </c>
      <c r="AH9296" t="s">
        <v>71</v>
      </c>
      <c r="AS9296">
        <v>1.1399999999999999</v>
      </c>
      <c r="AT9296" t="s">
        <v>71</v>
      </c>
    </row>
    <row r="9297" spans="1:46" x14ac:dyDescent="0.2">
      <c r="A9297" t="s">
        <v>151</v>
      </c>
      <c r="B9297" t="s">
        <v>152</v>
      </c>
      <c r="C9297">
        <f>-69.98959825 / 41.8334456</f>
        <v>-1.6730536355819565</v>
      </c>
      <c r="D9297" t="s">
        <v>74</v>
      </c>
      <c r="E9297" t="s">
        <v>70</v>
      </c>
      <c r="F9297" s="1">
        <v>40416</v>
      </c>
      <c r="G9297">
        <v>4</v>
      </c>
      <c r="O9297">
        <v>7.82</v>
      </c>
      <c r="P9297" t="s">
        <v>71</v>
      </c>
      <c r="Q9297">
        <v>21.5</v>
      </c>
      <c r="R9297" t="s">
        <v>71</v>
      </c>
    </row>
    <row r="9298" spans="1:46" x14ac:dyDescent="0.2">
      <c r="A9298" t="s">
        <v>151</v>
      </c>
      <c r="B9298" t="s">
        <v>152</v>
      </c>
      <c r="C9298">
        <f>-69.98959825 / 41.8334456</f>
        <v>-1.6730536355819565</v>
      </c>
      <c r="D9298" t="s">
        <v>74</v>
      </c>
      <c r="E9298" t="s">
        <v>70</v>
      </c>
      <c r="F9298" s="1">
        <v>40416</v>
      </c>
      <c r="G9298">
        <v>5</v>
      </c>
      <c r="K9298">
        <v>2.73</v>
      </c>
      <c r="L9298" t="s">
        <v>71</v>
      </c>
      <c r="O9298">
        <v>7.77</v>
      </c>
      <c r="P9298" t="s">
        <v>71</v>
      </c>
      <c r="Q9298">
        <v>21.3</v>
      </c>
      <c r="R9298" t="s">
        <v>71</v>
      </c>
      <c r="S9298">
        <v>0.2</v>
      </c>
      <c r="T9298" t="s">
        <v>71</v>
      </c>
      <c r="U9298">
        <v>6.34</v>
      </c>
      <c r="V9298" t="s">
        <v>71</v>
      </c>
      <c r="W9298">
        <v>34.35</v>
      </c>
      <c r="X9298" t="s">
        <v>71</v>
      </c>
      <c r="Y9298">
        <v>30.78</v>
      </c>
      <c r="AA9298">
        <v>40.46</v>
      </c>
      <c r="AE9298">
        <v>13</v>
      </c>
      <c r="AF9298" t="s">
        <v>71</v>
      </c>
      <c r="AG9298">
        <v>7.1</v>
      </c>
      <c r="AH9298" t="s">
        <v>71</v>
      </c>
      <c r="AS9298">
        <v>0.34</v>
      </c>
      <c r="AT9298" t="s">
        <v>71</v>
      </c>
    </row>
    <row r="9299" spans="1:46" x14ac:dyDescent="0.2">
      <c r="A9299" t="s">
        <v>151</v>
      </c>
      <c r="B9299" t="s">
        <v>152</v>
      </c>
      <c r="C9299">
        <f>-69.98959825 / 41.8334456</f>
        <v>-1.6730536355819565</v>
      </c>
      <c r="D9299" t="s">
        <v>74</v>
      </c>
      <c r="E9299" t="s">
        <v>70</v>
      </c>
      <c r="F9299" s="1">
        <v>40416</v>
      </c>
      <c r="G9299">
        <v>6</v>
      </c>
      <c r="O9299">
        <v>7.42</v>
      </c>
      <c r="P9299" t="s">
        <v>71</v>
      </c>
      <c r="Q9299">
        <v>21.1</v>
      </c>
      <c r="R9299" t="s">
        <v>71</v>
      </c>
    </row>
    <row r="9300" spans="1:46" x14ac:dyDescent="0.2">
      <c r="A9300" t="s">
        <v>151</v>
      </c>
      <c r="B9300" t="s">
        <v>152</v>
      </c>
      <c r="C9300">
        <f>-69.98959825 / 41.8334456</f>
        <v>-1.6730536355819565</v>
      </c>
      <c r="D9300" t="s">
        <v>74</v>
      </c>
      <c r="E9300" t="s">
        <v>70</v>
      </c>
      <c r="F9300" s="1">
        <v>40416</v>
      </c>
      <c r="G9300">
        <v>7</v>
      </c>
      <c r="O9300">
        <v>7.05</v>
      </c>
      <c r="P9300" t="s">
        <v>71</v>
      </c>
      <c r="Q9300">
        <v>20.8</v>
      </c>
      <c r="R9300" t="s">
        <v>71</v>
      </c>
    </row>
    <row r="9301" spans="1:46" x14ac:dyDescent="0.2">
      <c r="A9301" t="s">
        <v>151</v>
      </c>
      <c r="B9301" t="s">
        <v>152</v>
      </c>
      <c r="C9301">
        <f>-69.98959825 / 41.8334456</f>
        <v>-1.6730536355819565</v>
      </c>
      <c r="D9301" t="s">
        <v>74</v>
      </c>
      <c r="E9301" t="s">
        <v>70</v>
      </c>
      <c r="F9301" s="1">
        <v>40416</v>
      </c>
      <c r="G9301">
        <v>8</v>
      </c>
      <c r="O9301">
        <v>1.17</v>
      </c>
      <c r="P9301" t="s">
        <v>71</v>
      </c>
      <c r="Q9301">
        <v>18.7</v>
      </c>
      <c r="R9301" t="s">
        <v>71</v>
      </c>
    </row>
    <row r="9302" spans="1:46" x14ac:dyDescent="0.2">
      <c r="A9302" t="s">
        <v>151</v>
      </c>
      <c r="B9302" t="s">
        <v>152</v>
      </c>
      <c r="C9302">
        <f>-69.98959825 / 41.8334456</f>
        <v>-1.6730536355819565</v>
      </c>
      <c r="D9302" t="s">
        <v>74</v>
      </c>
      <c r="E9302" t="s">
        <v>70</v>
      </c>
      <c r="F9302" s="1">
        <v>40416</v>
      </c>
      <c r="G9302">
        <v>9</v>
      </c>
      <c r="K9302">
        <v>3.77</v>
      </c>
      <c r="L9302" t="s">
        <v>71</v>
      </c>
      <c r="O9302">
        <v>0.28999999999999998</v>
      </c>
      <c r="P9302" t="s">
        <v>71</v>
      </c>
      <c r="Q9302">
        <v>14.4</v>
      </c>
      <c r="R9302" t="s">
        <v>71</v>
      </c>
      <c r="S9302">
        <v>0.16</v>
      </c>
      <c r="T9302" t="s">
        <v>71</v>
      </c>
      <c r="W9302">
        <v>73.790000000000006</v>
      </c>
      <c r="X9302" t="s">
        <v>71</v>
      </c>
      <c r="AE9302">
        <v>32.299999999999997</v>
      </c>
      <c r="AF9302" t="s">
        <v>71</v>
      </c>
      <c r="AG9302">
        <v>6.72</v>
      </c>
      <c r="AH9302" t="s">
        <v>71</v>
      </c>
    </row>
    <row r="9303" spans="1:46" x14ac:dyDescent="0.2">
      <c r="A9303" t="s">
        <v>151</v>
      </c>
      <c r="B9303" t="s">
        <v>152</v>
      </c>
      <c r="C9303">
        <f>-69.98959825 / 41.8334456</f>
        <v>-1.6730536355819565</v>
      </c>
      <c r="D9303" t="s">
        <v>74</v>
      </c>
      <c r="E9303" t="s">
        <v>70</v>
      </c>
      <c r="F9303" s="1">
        <v>40416</v>
      </c>
      <c r="G9303">
        <v>10</v>
      </c>
      <c r="O9303">
        <v>0.28000000000000003</v>
      </c>
      <c r="P9303" t="s">
        <v>71</v>
      </c>
      <c r="Q9303">
        <v>13.3</v>
      </c>
      <c r="R9303" t="s">
        <v>71</v>
      </c>
    </row>
    <row r="9304" spans="1:46" x14ac:dyDescent="0.2">
      <c r="A9304" t="s">
        <v>151</v>
      </c>
      <c r="B9304" t="s">
        <v>152</v>
      </c>
      <c r="C9304">
        <f>-69.98959825 / 41.8334456</f>
        <v>-1.6730536355819565</v>
      </c>
      <c r="D9304" t="s">
        <v>74</v>
      </c>
      <c r="E9304" t="s">
        <v>70</v>
      </c>
      <c r="F9304" s="1">
        <v>40778</v>
      </c>
      <c r="G9304">
        <v>0.5</v>
      </c>
      <c r="I9304">
        <v>11.1</v>
      </c>
      <c r="J9304" t="s">
        <v>71</v>
      </c>
      <c r="K9304">
        <v>3.07</v>
      </c>
      <c r="L9304" t="s">
        <v>71</v>
      </c>
      <c r="M9304">
        <v>3.38</v>
      </c>
      <c r="N9304" t="s">
        <v>71</v>
      </c>
      <c r="O9304">
        <v>8</v>
      </c>
      <c r="P9304" t="s">
        <v>71</v>
      </c>
      <c r="Q9304">
        <v>25.5</v>
      </c>
      <c r="R9304" t="s">
        <v>71</v>
      </c>
      <c r="S9304">
        <v>0.14000000000000001</v>
      </c>
      <c r="T9304" t="s">
        <v>71</v>
      </c>
      <c r="U9304">
        <v>4.34</v>
      </c>
      <c r="V9304" t="s">
        <v>71</v>
      </c>
      <c r="W9304">
        <v>32.74</v>
      </c>
      <c r="X9304" t="s">
        <v>71</v>
      </c>
      <c r="Y9304">
        <v>25.32</v>
      </c>
      <c r="AA9304">
        <v>41.6</v>
      </c>
      <c r="AC9304">
        <v>42.47</v>
      </c>
      <c r="AE9304">
        <v>13.4</v>
      </c>
      <c r="AF9304" t="s">
        <v>71</v>
      </c>
      <c r="AG9304">
        <v>7.17</v>
      </c>
      <c r="AH9304" t="s">
        <v>71</v>
      </c>
      <c r="AS9304">
        <v>0.54</v>
      </c>
      <c r="AT9304" t="s">
        <v>71</v>
      </c>
    </row>
    <row r="9305" spans="1:46" x14ac:dyDescent="0.2">
      <c r="A9305" t="s">
        <v>151</v>
      </c>
      <c r="B9305" t="s">
        <v>152</v>
      </c>
      <c r="C9305">
        <f>-69.98959825 / 41.8334456</f>
        <v>-1.6730536355819565</v>
      </c>
      <c r="D9305" t="s">
        <v>74</v>
      </c>
      <c r="E9305" t="s">
        <v>70</v>
      </c>
      <c r="F9305" s="1">
        <v>40778</v>
      </c>
      <c r="G9305">
        <v>1</v>
      </c>
      <c r="O9305">
        <v>7.8</v>
      </c>
      <c r="P9305" t="s">
        <v>71</v>
      </c>
      <c r="Q9305">
        <v>25.5</v>
      </c>
      <c r="R9305" t="s">
        <v>71</v>
      </c>
    </row>
    <row r="9306" spans="1:46" x14ac:dyDescent="0.2">
      <c r="A9306" t="s">
        <v>151</v>
      </c>
      <c r="B9306" t="s">
        <v>152</v>
      </c>
      <c r="C9306">
        <f>-69.98959825 / 41.8334456</f>
        <v>-1.6730536355819565</v>
      </c>
      <c r="D9306" t="s">
        <v>74</v>
      </c>
      <c r="E9306" t="s">
        <v>70</v>
      </c>
      <c r="F9306" s="1">
        <v>40778</v>
      </c>
      <c r="G9306">
        <v>2</v>
      </c>
      <c r="O9306">
        <v>7.9</v>
      </c>
      <c r="P9306" t="s">
        <v>71</v>
      </c>
      <c r="Q9306">
        <v>25.5</v>
      </c>
      <c r="R9306" t="s">
        <v>71</v>
      </c>
    </row>
    <row r="9307" spans="1:46" x14ac:dyDescent="0.2">
      <c r="A9307" t="s">
        <v>151</v>
      </c>
      <c r="B9307" t="s">
        <v>152</v>
      </c>
      <c r="C9307">
        <f>-69.98959825 / 41.8334456</f>
        <v>-1.6730536355819565</v>
      </c>
      <c r="D9307" t="s">
        <v>74</v>
      </c>
      <c r="E9307" t="s">
        <v>70</v>
      </c>
      <c r="F9307" s="1">
        <v>40778</v>
      </c>
      <c r="G9307">
        <v>3</v>
      </c>
      <c r="K9307">
        <v>2.65</v>
      </c>
      <c r="L9307" t="s">
        <v>71</v>
      </c>
      <c r="O9307">
        <v>7.9</v>
      </c>
      <c r="P9307" t="s">
        <v>71</v>
      </c>
      <c r="Q9307">
        <v>25.5</v>
      </c>
      <c r="R9307" t="s">
        <v>71</v>
      </c>
      <c r="S9307">
        <v>0.49</v>
      </c>
      <c r="T9307" t="s">
        <v>71</v>
      </c>
      <c r="W9307">
        <v>33.380000000000003</v>
      </c>
      <c r="X9307" t="s">
        <v>71</v>
      </c>
      <c r="AE9307">
        <v>13.4</v>
      </c>
      <c r="AF9307" t="s">
        <v>71</v>
      </c>
      <c r="AG9307">
        <v>7.38</v>
      </c>
      <c r="AH9307" t="s">
        <v>71</v>
      </c>
      <c r="AS9307">
        <v>0.34</v>
      </c>
      <c r="AT9307" t="s">
        <v>71</v>
      </c>
    </row>
    <row r="9308" spans="1:46" x14ac:dyDescent="0.2">
      <c r="A9308" t="s">
        <v>151</v>
      </c>
      <c r="B9308" t="s">
        <v>152</v>
      </c>
      <c r="C9308">
        <f>-69.98959825 / 41.8334456</f>
        <v>-1.6730536355819565</v>
      </c>
      <c r="D9308" t="s">
        <v>74</v>
      </c>
      <c r="E9308" t="s">
        <v>70</v>
      </c>
      <c r="F9308" s="1">
        <v>40778</v>
      </c>
      <c r="G9308">
        <v>4</v>
      </c>
      <c r="O9308">
        <v>5.6</v>
      </c>
      <c r="P9308" t="s">
        <v>71</v>
      </c>
      <c r="Q9308">
        <v>25.5</v>
      </c>
      <c r="R9308" t="s">
        <v>71</v>
      </c>
    </row>
    <row r="9309" spans="1:46" x14ac:dyDescent="0.2">
      <c r="A9309" t="s">
        <v>151</v>
      </c>
      <c r="B9309" t="s">
        <v>152</v>
      </c>
      <c r="C9309">
        <f>-69.98959825 / 41.8334456</f>
        <v>-1.6730536355819565</v>
      </c>
      <c r="D9309" t="s">
        <v>74</v>
      </c>
      <c r="E9309" t="s">
        <v>70</v>
      </c>
      <c r="F9309" s="1">
        <v>40778</v>
      </c>
      <c r="G9309">
        <v>5</v>
      </c>
      <c r="O9309">
        <v>3.8</v>
      </c>
      <c r="P9309" t="s">
        <v>71</v>
      </c>
      <c r="Q9309">
        <v>24.5</v>
      </c>
      <c r="R9309" t="s">
        <v>71</v>
      </c>
    </row>
    <row r="9310" spans="1:46" x14ac:dyDescent="0.2">
      <c r="A9310" t="s">
        <v>151</v>
      </c>
      <c r="B9310" t="s">
        <v>152</v>
      </c>
      <c r="C9310">
        <f>-69.98959825 / 41.8334456</f>
        <v>-1.6730536355819565</v>
      </c>
      <c r="D9310" t="s">
        <v>74</v>
      </c>
      <c r="E9310" t="s">
        <v>70</v>
      </c>
      <c r="F9310" s="1">
        <v>40778</v>
      </c>
      <c r="G9310">
        <v>6</v>
      </c>
      <c r="O9310">
        <v>2.2000000000000002</v>
      </c>
      <c r="P9310" t="s">
        <v>71</v>
      </c>
      <c r="Q9310">
        <v>22.1</v>
      </c>
      <c r="R9310" t="s">
        <v>71</v>
      </c>
    </row>
    <row r="9311" spans="1:46" x14ac:dyDescent="0.2">
      <c r="A9311" t="s">
        <v>151</v>
      </c>
      <c r="B9311" t="s">
        <v>152</v>
      </c>
      <c r="C9311">
        <f>-69.98959825 / 41.8334456</f>
        <v>-1.6730536355819565</v>
      </c>
      <c r="D9311" t="s">
        <v>74</v>
      </c>
      <c r="E9311" t="s">
        <v>70</v>
      </c>
      <c r="F9311" s="1">
        <v>40778</v>
      </c>
      <c r="G9311">
        <v>7</v>
      </c>
      <c r="O9311">
        <v>0.73</v>
      </c>
      <c r="P9311" t="s">
        <v>71</v>
      </c>
      <c r="Q9311">
        <v>18.399999999999999</v>
      </c>
      <c r="R9311" t="s">
        <v>71</v>
      </c>
    </row>
    <row r="9312" spans="1:46" x14ac:dyDescent="0.2">
      <c r="A9312" t="s">
        <v>151</v>
      </c>
      <c r="B9312" t="s">
        <v>152</v>
      </c>
      <c r="C9312">
        <f>-69.98959825 / 41.8334456</f>
        <v>-1.6730536355819565</v>
      </c>
      <c r="D9312" t="s">
        <v>74</v>
      </c>
      <c r="E9312" t="s">
        <v>70</v>
      </c>
      <c r="F9312" s="1">
        <v>40778</v>
      </c>
      <c r="G9312">
        <v>8</v>
      </c>
      <c r="O9312">
        <v>0.27</v>
      </c>
      <c r="P9312" t="s">
        <v>71</v>
      </c>
      <c r="Q9312">
        <v>14.8</v>
      </c>
      <c r="R9312" t="s">
        <v>71</v>
      </c>
    </row>
    <row r="9313" spans="1:46" x14ac:dyDescent="0.2">
      <c r="A9313" t="s">
        <v>151</v>
      </c>
      <c r="B9313" t="s">
        <v>152</v>
      </c>
      <c r="C9313">
        <f>-69.98959825 / 41.8334456</f>
        <v>-1.6730536355819565</v>
      </c>
      <c r="D9313" t="s">
        <v>74</v>
      </c>
      <c r="E9313" t="s">
        <v>70</v>
      </c>
      <c r="F9313" s="1">
        <v>40778</v>
      </c>
      <c r="G9313">
        <v>9</v>
      </c>
      <c r="K9313">
        <v>20.72</v>
      </c>
      <c r="L9313" t="s">
        <v>71</v>
      </c>
      <c r="O9313">
        <v>0.22</v>
      </c>
      <c r="P9313" t="s">
        <v>71</v>
      </c>
      <c r="Q9313">
        <v>13.4</v>
      </c>
      <c r="R9313" t="s">
        <v>71</v>
      </c>
      <c r="S9313">
        <v>0.92</v>
      </c>
      <c r="T9313" t="s">
        <v>71</v>
      </c>
      <c r="W9313">
        <v>140.22</v>
      </c>
      <c r="X9313" t="s">
        <v>71</v>
      </c>
      <c r="AE9313">
        <v>39.1</v>
      </c>
      <c r="AF9313" t="s">
        <v>71</v>
      </c>
      <c r="AG9313">
        <v>6.71</v>
      </c>
      <c r="AH9313" t="s">
        <v>71</v>
      </c>
      <c r="AS9313">
        <v>21.96</v>
      </c>
      <c r="AT9313" t="s">
        <v>71</v>
      </c>
    </row>
    <row r="9314" spans="1:46" x14ac:dyDescent="0.2">
      <c r="A9314" t="s">
        <v>151</v>
      </c>
      <c r="B9314" t="s">
        <v>152</v>
      </c>
      <c r="C9314">
        <f>-69.98959825 / 41.8334456</f>
        <v>-1.6730536355819565</v>
      </c>
      <c r="D9314" t="s">
        <v>74</v>
      </c>
      <c r="E9314" t="s">
        <v>70</v>
      </c>
      <c r="F9314" s="1">
        <v>40778</v>
      </c>
      <c r="G9314">
        <v>10</v>
      </c>
      <c r="K9314">
        <v>16.39</v>
      </c>
      <c r="L9314" t="s">
        <v>71</v>
      </c>
      <c r="O9314">
        <v>0.19</v>
      </c>
      <c r="P9314" t="s">
        <v>71</v>
      </c>
      <c r="Q9314">
        <v>12.5</v>
      </c>
      <c r="R9314" t="s">
        <v>71</v>
      </c>
      <c r="S9314">
        <v>1.24</v>
      </c>
      <c r="T9314" t="s">
        <v>71</v>
      </c>
      <c r="W9314">
        <v>211.77</v>
      </c>
      <c r="X9314" t="s">
        <v>71</v>
      </c>
      <c r="AE9314">
        <v>50.7</v>
      </c>
      <c r="AF9314" t="s">
        <v>71</v>
      </c>
      <c r="AG9314">
        <v>6.84</v>
      </c>
      <c r="AH9314" t="s">
        <v>71</v>
      </c>
      <c r="AS9314">
        <v>16.28</v>
      </c>
      <c r="AT9314" t="s">
        <v>71</v>
      </c>
    </row>
    <row r="9315" spans="1:46" x14ac:dyDescent="0.2">
      <c r="A9315" t="s">
        <v>151</v>
      </c>
      <c r="B9315" t="s">
        <v>152</v>
      </c>
      <c r="C9315">
        <f>-69.98959825 / 41.8334456</f>
        <v>-1.6730536355819565</v>
      </c>
      <c r="D9315" t="s">
        <v>74</v>
      </c>
      <c r="E9315" t="s">
        <v>70</v>
      </c>
      <c r="F9315" s="1">
        <v>40778</v>
      </c>
      <c r="G9315">
        <v>10.5</v>
      </c>
      <c r="O9315">
        <v>0.17</v>
      </c>
      <c r="P9315" t="s">
        <v>71</v>
      </c>
      <c r="Q9315">
        <v>12.2</v>
      </c>
      <c r="R9315" t="s">
        <v>71</v>
      </c>
    </row>
    <row r="9316" spans="1:46" x14ac:dyDescent="0.2">
      <c r="A9316" t="s">
        <v>151</v>
      </c>
      <c r="B9316" t="s">
        <v>152</v>
      </c>
      <c r="C9316">
        <f>-69.98959825 / 41.8334456</f>
        <v>-1.6730536355819565</v>
      </c>
      <c r="D9316" t="s">
        <v>74</v>
      </c>
      <c r="E9316" t="s">
        <v>70</v>
      </c>
      <c r="F9316" s="1">
        <v>41150</v>
      </c>
      <c r="G9316">
        <v>0.5</v>
      </c>
      <c r="I9316">
        <v>10.9</v>
      </c>
      <c r="J9316" t="s">
        <v>71</v>
      </c>
      <c r="K9316">
        <v>1.74</v>
      </c>
      <c r="L9316" t="s">
        <v>71</v>
      </c>
      <c r="M9316">
        <v>4.5999999999999996</v>
      </c>
      <c r="N9316" t="s">
        <v>71</v>
      </c>
      <c r="O9316">
        <v>7.32</v>
      </c>
      <c r="P9316" t="s">
        <v>71</v>
      </c>
      <c r="Q9316">
        <v>25.6</v>
      </c>
      <c r="R9316" t="s">
        <v>71</v>
      </c>
      <c r="S9316">
        <v>0.49</v>
      </c>
      <c r="T9316" t="s">
        <v>71</v>
      </c>
      <c r="U9316">
        <v>15.18</v>
      </c>
      <c r="V9316" t="s">
        <v>71</v>
      </c>
      <c r="W9316">
        <v>31.4</v>
      </c>
      <c r="X9316" t="s">
        <v>71</v>
      </c>
      <c r="Y9316">
        <v>43.37</v>
      </c>
      <c r="AA9316">
        <v>36.03</v>
      </c>
      <c r="AC9316">
        <v>38.01</v>
      </c>
      <c r="AE9316">
        <v>14.8</v>
      </c>
      <c r="AF9316" t="s">
        <v>71</v>
      </c>
      <c r="AG9316">
        <v>6.94</v>
      </c>
      <c r="AH9316" t="s">
        <v>71</v>
      </c>
      <c r="AS9316">
        <v>1.04</v>
      </c>
      <c r="AT9316" t="s">
        <v>71</v>
      </c>
    </row>
    <row r="9317" spans="1:46" x14ac:dyDescent="0.2">
      <c r="A9317" t="s">
        <v>151</v>
      </c>
      <c r="B9317" t="s">
        <v>152</v>
      </c>
      <c r="C9317">
        <f>-69.98959825 / 41.8334456</f>
        <v>-1.6730536355819565</v>
      </c>
      <c r="D9317" t="s">
        <v>74</v>
      </c>
      <c r="E9317" t="s">
        <v>70</v>
      </c>
      <c r="F9317" s="1">
        <v>41150</v>
      </c>
      <c r="G9317">
        <v>1</v>
      </c>
      <c r="O9317">
        <v>7.31</v>
      </c>
      <c r="P9317" t="s">
        <v>71</v>
      </c>
      <c r="Q9317">
        <v>25.7</v>
      </c>
      <c r="R9317" t="s">
        <v>71</v>
      </c>
    </row>
    <row r="9318" spans="1:46" x14ac:dyDescent="0.2">
      <c r="A9318" t="s">
        <v>151</v>
      </c>
      <c r="B9318" t="s">
        <v>152</v>
      </c>
      <c r="C9318">
        <f>-69.98959825 / 41.8334456</f>
        <v>-1.6730536355819565</v>
      </c>
      <c r="D9318" t="s">
        <v>74</v>
      </c>
      <c r="E9318" t="s">
        <v>70</v>
      </c>
      <c r="F9318" s="1">
        <v>41150</v>
      </c>
      <c r="G9318">
        <v>2</v>
      </c>
      <c r="O9318">
        <v>7.33</v>
      </c>
      <c r="P9318" t="s">
        <v>71</v>
      </c>
      <c r="Q9318">
        <v>25.7</v>
      </c>
      <c r="R9318" t="s">
        <v>71</v>
      </c>
    </row>
    <row r="9319" spans="1:46" x14ac:dyDescent="0.2">
      <c r="A9319" t="s">
        <v>151</v>
      </c>
      <c r="B9319" t="s">
        <v>152</v>
      </c>
      <c r="C9319">
        <f>-69.98959825 / 41.8334456</f>
        <v>-1.6730536355819565</v>
      </c>
      <c r="D9319" t="s">
        <v>74</v>
      </c>
      <c r="E9319" t="s">
        <v>70</v>
      </c>
      <c r="F9319" s="1">
        <v>41150</v>
      </c>
      <c r="G9319">
        <v>3</v>
      </c>
      <c r="K9319">
        <v>1.67</v>
      </c>
      <c r="L9319" t="s">
        <v>71</v>
      </c>
      <c r="O9319">
        <v>7.25</v>
      </c>
      <c r="P9319" t="s">
        <v>71</v>
      </c>
      <c r="Q9319">
        <v>25.7</v>
      </c>
      <c r="R9319" t="s">
        <v>71</v>
      </c>
      <c r="S9319">
        <v>0.45</v>
      </c>
      <c r="T9319" t="s">
        <v>71</v>
      </c>
      <c r="U9319">
        <v>13.94</v>
      </c>
      <c r="V9319" t="s">
        <v>71</v>
      </c>
      <c r="W9319">
        <v>28.52</v>
      </c>
      <c r="X9319" t="s">
        <v>71</v>
      </c>
      <c r="Y9319">
        <v>42.14</v>
      </c>
      <c r="AA9319">
        <v>35.630000000000003</v>
      </c>
      <c r="AE9319">
        <v>14.8</v>
      </c>
      <c r="AF9319" t="s">
        <v>71</v>
      </c>
      <c r="AG9319">
        <v>7.04</v>
      </c>
      <c r="AH9319" t="s">
        <v>71</v>
      </c>
      <c r="AS9319">
        <v>0.91</v>
      </c>
      <c r="AT9319" t="s">
        <v>71</v>
      </c>
    </row>
    <row r="9320" spans="1:46" x14ac:dyDescent="0.2">
      <c r="A9320" t="s">
        <v>151</v>
      </c>
      <c r="B9320" t="s">
        <v>152</v>
      </c>
      <c r="C9320">
        <f>-69.98959825 / 41.8334456</f>
        <v>-1.6730536355819565</v>
      </c>
      <c r="D9320" t="s">
        <v>74</v>
      </c>
      <c r="E9320" t="s">
        <v>70</v>
      </c>
      <c r="F9320" s="1">
        <v>41150</v>
      </c>
      <c r="G9320">
        <v>4</v>
      </c>
      <c r="O9320">
        <v>7.44</v>
      </c>
      <c r="P9320" t="s">
        <v>71</v>
      </c>
      <c r="Q9320">
        <v>25.7</v>
      </c>
      <c r="R9320" t="s">
        <v>71</v>
      </c>
    </row>
    <row r="9321" spans="1:46" x14ac:dyDescent="0.2">
      <c r="A9321" t="s">
        <v>151</v>
      </c>
      <c r="B9321" t="s">
        <v>152</v>
      </c>
      <c r="C9321">
        <f>-69.98959825 / 41.8334456</f>
        <v>-1.6730536355819565</v>
      </c>
      <c r="D9321" t="s">
        <v>74</v>
      </c>
      <c r="E9321" t="s">
        <v>70</v>
      </c>
      <c r="F9321" s="1">
        <v>41150</v>
      </c>
      <c r="G9321">
        <v>5</v>
      </c>
      <c r="O9321">
        <v>6.81</v>
      </c>
      <c r="P9321" t="s">
        <v>71</v>
      </c>
      <c r="Q9321">
        <v>25.6</v>
      </c>
      <c r="R9321" t="s">
        <v>71</v>
      </c>
    </row>
    <row r="9322" spans="1:46" x14ac:dyDescent="0.2">
      <c r="A9322" t="s">
        <v>151</v>
      </c>
      <c r="B9322" t="s">
        <v>152</v>
      </c>
      <c r="C9322">
        <f>-69.98959825 / 41.8334456</f>
        <v>-1.6730536355819565</v>
      </c>
      <c r="D9322" t="s">
        <v>74</v>
      </c>
      <c r="E9322" t="s">
        <v>70</v>
      </c>
      <c r="F9322" s="1">
        <v>41150</v>
      </c>
      <c r="G9322">
        <v>6</v>
      </c>
      <c r="O9322">
        <v>5.35</v>
      </c>
      <c r="P9322" t="s">
        <v>71</v>
      </c>
      <c r="Q9322">
        <v>24.3</v>
      </c>
      <c r="R9322" t="s">
        <v>71</v>
      </c>
    </row>
    <row r="9323" spans="1:46" x14ac:dyDescent="0.2">
      <c r="A9323" t="s">
        <v>151</v>
      </c>
      <c r="B9323" t="s">
        <v>152</v>
      </c>
      <c r="C9323">
        <f>-69.98959825 / 41.8334456</f>
        <v>-1.6730536355819565</v>
      </c>
      <c r="D9323" t="s">
        <v>74</v>
      </c>
      <c r="E9323" t="s">
        <v>70</v>
      </c>
      <c r="F9323" s="1">
        <v>41150</v>
      </c>
      <c r="G9323">
        <v>7</v>
      </c>
      <c r="O9323">
        <v>0.37</v>
      </c>
      <c r="P9323" t="s">
        <v>71</v>
      </c>
      <c r="Q9323">
        <v>19.399999999999999</v>
      </c>
      <c r="R9323" t="s">
        <v>71</v>
      </c>
    </row>
    <row r="9324" spans="1:46" x14ac:dyDescent="0.2">
      <c r="A9324" t="s">
        <v>151</v>
      </c>
      <c r="B9324" t="s">
        <v>152</v>
      </c>
      <c r="C9324">
        <f>-69.98959825 / 41.8334456</f>
        <v>-1.6730536355819565</v>
      </c>
      <c r="D9324" t="s">
        <v>74</v>
      </c>
      <c r="E9324" t="s">
        <v>70</v>
      </c>
      <c r="F9324" s="1">
        <v>41150</v>
      </c>
      <c r="G9324">
        <v>8</v>
      </c>
      <c r="O9324">
        <v>0.37</v>
      </c>
      <c r="P9324" t="s">
        <v>71</v>
      </c>
      <c r="Q9324">
        <v>16.899999999999999</v>
      </c>
      <c r="R9324" t="s">
        <v>71</v>
      </c>
    </row>
    <row r="9325" spans="1:46" x14ac:dyDescent="0.2">
      <c r="A9325" t="s">
        <v>151</v>
      </c>
      <c r="B9325" t="s">
        <v>152</v>
      </c>
      <c r="C9325">
        <f>-69.98959825 / 41.8334456</f>
        <v>-1.6730536355819565</v>
      </c>
      <c r="D9325" t="s">
        <v>74</v>
      </c>
      <c r="E9325" t="s">
        <v>70</v>
      </c>
      <c r="F9325" s="1">
        <v>41150</v>
      </c>
      <c r="G9325">
        <v>9</v>
      </c>
      <c r="K9325">
        <v>8.42</v>
      </c>
      <c r="L9325" t="s">
        <v>71</v>
      </c>
      <c r="O9325">
        <v>0.31</v>
      </c>
      <c r="P9325" t="s">
        <v>71</v>
      </c>
      <c r="Q9325">
        <v>14.8</v>
      </c>
      <c r="R9325" t="s">
        <v>71</v>
      </c>
      <c r="S9325">
        <v>1.46</v>
      </c>
      <c r="T9325" t="s">
        <v>71</v>
      </c>
      <c r="U9325">
        <v>45.22</v>
      </c>
      <c r="V9325" t="s">
        <v>71</v>
      </c>
      <c r="W9325">
        <v>86.83</v>
      </c>
      <c r="X9325" t="s">
        <v>71</v>
      </c>
      <c r="Y9325">
        <v>59.11</v>
      </c>
      <c r="AA9325">
        <v>51.5</v>
      </c>
      <c r="AE9325">
        <v>52.8</v>
      </c>
      <c r="AF9325" t="s">
        <v>71</v>
      </c>
      <c r="AG9325">
        <v>6.62</v>
      </c>
      <c r="AH9325" t="s">
        <v>71</v>
      </c>
      <c r="AS9325">
        <v>27.6</v>
      </c>
      <c r="AT9325" t="s">
        <v>71</v>
      </c>
    </row>
    <row r="9326" spans="1:46" x14ac:dyDescent="0.2">
      <c r="A9326" t="s">
        <v>151</v>
      </c>
      <c r="B9326" t="s">
        <v>152</v>
      </c>
      <c r="C9326">
        <f>-69.98959825 / 41.8334456</f>
        <v>-1.6730536355819565</v>
      </c>
      <c r="D9326" t="s">
        <v>74</v>
      </c>
      <c r="E9326" t="s">
        <v>70</v>
      </c>
      <c r="F9326" s="1">
        <v>41150</v>
      </c>
      <c r="G9326">
        <v>9.9</v>
      </c>
      <c r="K9326">
        <v>9.0299999999999994</v>
      </c>
      <c r="L9326" t="s">
        <v>71</v>
      </c>
      <c r="S9326">
        <v>1.94</v>
      </c>
      <c r="T9326" t="s">
        <v>71</v>
      </c>
      <c r="U9326">
        <v>60.09</v>
      </c>
      <c r="V9326" t="s">
        <v>71</v>
      </c>
      <c r="W9326">
        <v>137.69</v>
      </c>
      <c r="X9326" t="s">
        <v>71</v>
      </c>
      <c r="Y9326">
        <v>63.21</v>
      </c>
      <c r="AA9326">
        <v>52.19</v>
      </c>
      <c r="AE9326">
        <v>51.2</v>
      </c>
      <c r="AF9326" t="s">
        <v>71</v>
      </c>
      <c r="AG9326">
        <v>6.47</v>
      </c>
      <c r="AH9326" t="s">
        <v>71</v>
      </c>
      <c r="AS9326">
        <v>11.48</v>
      </c>
      <c r="AT9326" t="s">
        <v>71</v>
      </c>
    </row>
    <row r="9327" spans="1:46" x14ac:dyDescent="0.2">
      <c r="A9327" t="s">
        <v>151</v>
      </c>
      <c r="B9327" t="s">
        <v>152</v>
      </c>
      <c r="C9327">
        <f>-69.98959825 / 41.8334456</f>
        <v>-1.6730536355819565</v>
      </c>
      <c r="D9327" t="s">
        <v>74</v>
      </c>
      <c r="E9327" t="s">
        <v>70</v>
      </c>
      <c r="F9327" s="1">
        <v>41150</v>
      </c>
      <c r="G9327">
        <v>10</v>
      </c>
      <c r="O9327">
        <v>0.3</v>
      </c>
      <c r="P9327" t="s">
        <v>71</v>
      </c>
      <c r="Q9327">
        <v>13.7</v>
      </c>
      <c r="R9327" t="s">
        <v>71</v>
      </c>
    </row>
    <row r="9328" spans="1:46" x14ac:dyDescent="0.2">
      <c r="A9328" t="s">
        <v>151</v>
      </c>
      <c r="B9328" t="s">
        <v>152</v>
      </c>
      <c r="C9328">
        <f>-69.98959825 / 41.8334456</f>
        <v>-1.6730536355819565</v>
      </c>
      <c r="D9328" t="s">
        <v>74</v>
      </c>
      <c r="E9328" t="s">
        <v>70</v>
      </c>
      <c r="F9328" s="1">
        <v>41520</v>
      </c>
      <c r="G9328">
        <v>0.5</v>
      </c>
      <c r="I9328">
        <v>11.1</v>
      </c>
      <c r="J9328" t="s">
        <v>71</v>
      </c>
      <c r="K9328">
        <v>3.82</v>
      </c>
      <c r="L9328" t="s">
        <v>71</v>
      </c>
      <c r="M9328">
        <v>2.74</v>
      </c>
      <c r="N9328" t="s">
        <v>71</v>
      </c>
      <c r="O9328">
        <v>7.08</v>
      </c>
      <c r="P9328" t="s">
        <v>71</v>
      </c>
      <c r="Q9328">
        <v>24</v>
      </c>
      <c r="R9328" t="s">
        <v>71</v>
      </c>
      <c r="S9328">
        <v>0.74</v>
      </c>
      <c r="T9328" t="s">
        <v>71</v>
      </c>
      <c r="U9328">
        <v>22.92</v>
      </c>
      <c r="V9328" t="s">
        <v>71</v>
      </c>
      <c r="W9328">
        <v>40.17</v>
      </c>
      <c r="X9328" t="s">
        <v>71</v>
      </c>
      <c r="Y9328">
        <v>49.31</v>
      </c>
      <c r="AA9328">
        <v>43.75</v>
      </c>
      <c r="AC9328">
        <v>45.48</v>
      </c>
      <c r="AE9328">
        <v>15.2</v>
      </c>
      <c r="AF9328" t="s">
        <v>71</v>
      </c>
      <c r="AG9328">
        <v>7.3</v>
      </c>
      <c r="AH9328" t="s">
        <v>71</v>
      </c>
      <c r="AS9328">
        <v>1.69</v>
      </c>
      <c r="AT9328" t="s">
        <v>71</v>
      </c>
    </row>
    <row r="9329" spans="1:46" x14ac:dyDescent="0.2">
      <c r="A9329" t="s">
        <v>151</v>
      </c>
      <c r="B9329" t="s">
        <v>152</v>
      </c>
      <c r="C9329">
        <f>-69.98959825 / 41.8334456</f>
        <v>-1.6730536355819565</v>
      </c>
      <c r="D9329" t="s">
        <v>74</v>
      </c>
      <c r="E9329" t="s">
        <v>70</v>
      </c>
      <c r="F9329" s="1">
        <v>41520</v>
      </c>
      <c r="G9329">
        <v>1</v>
      </c>
      <c r="O9329">
        <v>7.08</v>
      </c>
      <c r="P9329" t="s">
        <v>71</v>
      </c>
      <c r="Q9329">
        <v>24</v>
      </c>
      <c r="R9329" t="s">
        <v>71</v>
      </c>
    </row>
    <row r="9330" spans="1:46" x14ac:dyDescent="0.2">
      <c r="A9330" t="s">
        <v>151</v>
      </c>
      <c r="B9330" t="s">
        <v>152</v>
      </c>
      <c r="C9330">
        <f>-69.98959825 / 41.8334456</f>
        <v>-1.6730536355819565</v>
      </c>
      <c r="D9330" t="s">
        <v>74</v>
      </c>
      <c r="E9330" t="s">
        <v>70</v>
      </c>
      <c r="F9330" s="1">
        <v>41520</v>
      </c>
      <c r="G9330">
        <v>2</v>
      </c>
      <c r="O9330">
        <v>7.62</v>
      </c>
      <c r="P9330" t="s">
        <v>71</v>
      </c>
      <c r="Q9330">
        <v>23.9</v>
      </c>
      <c r="R9330" t="s">
        <v>71</v>
      </c>
    </row>
    <row r="9331" spans="1:46" x14ac:dyDescent="0.2">
      <c r="A9331" t="s">
        <v>151</v>
      </c>
      <c r="B9331" t="s">
        <v>152</v>
      </c>
      <c r="C9331">
        <f>-69.98959825 / 41.8334456</f>
        <v>-1.6730536355819565</v>
      </c>
      <c r="D9331" t="s">
        <v>74</v>
      </c>
      <c r="E9331" t="s">
        <v>70</v>
      </c>
      <c r="F9331" s="1">
        <v>41520</v>
      </c>
      <c r="G9331">
        <v>3</v>
      </c>
      <c r="K9331">
        <v>2.67</v>
      </c>
      <c r="L9331" t="s">
        <v>71</v>
      </c>
      <c r="O9331">
        <v>7.61</v>
      </c>
      <c r="P9331" t="s">
        <v>71</v>
      </c>
      <c r="Q9331">
        <v>23.9</v>
      </c>
      <c r="R9331" t="s">
        <v>71</v>
      </c>
      <c r="S9331">
        <v>1.34</v>
      </c>
      <c r="T9331" t="s">
        <v>71</v>
      </c>
      <c r="U9331">
        <v>41.5</v>
      </c>
      <c r="V9331" t="s">
        <v>71</v>
      </c>
      <c r="W9331">
        <v>37.11</v>
      </c>
      <c r="X9331" t="s">
        <v>71</v>
      </c>
      <c r="Y9331">
        <v>57.87</v>
      </c>
      <c r="AA9331">
        <v>40.229999999999997</v>
      </c>
      <c r="AE9331">
        <v>15.4</v>
      </c>
      <c r="AF9331" t="s">
        <v>71</v>
      </c>
      <c r="AG9331">
        <v>7.3</v>
      </c>
      <c r="AH9331" t="s">
        <v>71</v>
      </c>
      <c r="AS9331">
        <v>1.71</v>
      </c>
      <c r="AT9331" t="s">
        <v>71</v>
      </c>
    </row>
    <row r="9332" spans="1:46" x14ac:dyDescent="0.2">
      <c r="A9332" t="s">
        <v>151</v>
      </c>
      <c r="B9332" t="s">
        <v>152</v>
      </c>
      <c r="C9332">
        <f>-69.98959825 / 41.8334456</f>
        <v>-1.6730536355819565</v>
      </c>
      <c r="D9332" t="s">
        <v>74</v>
      </c>
      <c r="E9332" t="s">
        <v>70</v>
      </c>
      <c r="F9332" s="1">
        <v>41520</v>
      </c>
      <c r="G9332">
        <v>4</v>
      </c>
      <c r="O9332">
        <v>7.23</v>
      </c>
      <c r="P9332" t="s">
        <v>71</v>
      </c>
      <c r="Q9332">
        <v>23.3</v>
      </c>
      <c r="R9332" t="s">
        <v>71</v>
      </c>
    </row>
    <row r="9333" spans="1:46" x14ac:dyDescent="0.2">
      <c r="A9333" t="s">
        <v>151</v>
      </c>
      <c r="B9333" t="s">
        <v>152</v>
      </c>
      <c r="C9333">
        <f>-69.98959825 / 41.8334456</f>
        <v>-1.6730536355819565</v>
      </c>
      <c r="D9333" t="s">
        <v>74</v>
      </c>
      <c r="E9333" t="s">
        <v>70</v>
      </c>
      <c r="F9333" s="1">
        <v>41520</v>
      </c>
      <c r="G9333">
        <v>5</v>
      </c>
      <c r="O9333">
        <v>6.27</v>
      </c>
      <c r="P9333" t="s">
        <v>71</v>
      </c>
      <c r="Q9333">
        <v>22.8</v>
      </c>
      <c r="R9333" t="s">
        <v>71</v>
      </c>
    </row>
    <row r="9334" spans="1:46" x14ac:dyDescent="0.2">
      <c r="A9334" t="s">
        <v>151</v>
      </c>
      <c r="B9334" t="s">
        <v>152</v>
      </c>
      <c r="C9334">
        <f>-69.98959825 / 41.8334456</f>
        <v>-1.6730536355819565</v>
      </c>
      <c r="D9334" t="s">
        <v>74</v>
      </c>
      <c r="E9334" t="s">
        <v>70</v>
      </c>
      <c r="F9334" s="1">
        <v>41520</v>
      </c>
      <c r="G9334">
        <v>6</v>
      </c>
      <c r="O9334">
        <v>2.5</v>
      </c>
      <c r="P9334" t="s">
        <v>71</v>
      </c>
      <c r="Q9334">
        <v>21.6</v>
      </c>
      <c r="R9334" t="s">
        <v>71</v>
      </c>
    </row>
    <row r="9335" spans="1:46" x14ac:dyDescent="0.2">
      <c r="A9335" t="s">
        <v>151</v>
      </c>
      <c r="B9335" t="s">
        <v>152</v>
      </c>
      <c r="C9335">
        <f>-69.98959825 / 41.8334456</f>
        <v>-1.6730536355819565</v>
      </c>
      <c r="D9335" t="s">
        <v>74</v>
      </c>
      <c r="E9335" t="s">
        <v>70</v>
      </c>
      <c r="F9335" s="1">
        <v>41520</v>
      </c>
      <c r="G9335">
        <v>7</v>
      </c>
      <c r="O9335">
        <v>0.09</v>
      </c>
      <c r="P9335" t="s">
        <v>71</v>
      </c>
      <c r="Q9335">
        <v>17.7</v>
      </c>
      <c r="R9335" t="s">
        <v>71</v>
      </c>
    </row>
    <row r="9336" spans="1:46" x14ac:dyDescent="0.2">
      <c r="A9336" t="s">
        <v>151</v>
      </c>
      <c r="B9336" t="s">
        <v>152</v>
      </c>
      <c r="C9336">
        <f>-69.98959825 / 41.8334456</f>
        <v>-1.6730536355819565</v>
      </c>
      <c r="D9336" t="s">
        <v>74</v>
      </c>
      <c r="E9336" t="s">
        <v>70</v>
      </c>
      <c r="F9336" s="1">
        <v>41520</v>
      </c>
      <c r="G9336">
        <v>8</v>
      </c>
      <c r="O9336">
        <v>0.03</v>
      </c>
      <c r="P9336" t="s">
        <v>71</v>
      </c>
      <c r="Q9336">
        <v>15.2</v>
      </c>
      <c r="R9336" t="s">
        <v>71</v>
      </c>
    </row>
    <row r="9337" spans="1:46" x14ac:dyDescent="0.2">
      <c r="A9337" t="s">
        <v>151</v>
      </c>
      <c r="B9337" t="s">
        <v>152</v>
      </c>
      <c r="C9337">
        <f>-69.98959825 / 41.8334456</f>
        <v>-1.6730536355819565</v>
      </c>
      <c r="D9337" t="s">
        <v>74</v>
      </c>
      <c r="E9337" t="s">
        <v>70</v>
      </c>
      <c r="F9337" s="1">
        <v>41520</v>
      </c>
      <c r="G9337">
        <v>9</v>
      </c>
      <c r="K9337">
        <v>3.74</v>
      </c>
      <c r="L9337" t="s">
        <v>71</v>
      </c>
      <c r="S9337">
        <v>0.86</v>
      </c>
      <c r="T9337" t="s">
        <v>71</v>
      </c>
      <c r="U9337">
        <v>26.64</v>
      </c>
      <c r="V9337" t="s">
        <v>71</v>
      </c>
      <c r="W9337">
        <v>123.31</v>
      </c>
      <c r="X9337" t="s">
        <v>71</v>
      </c>
      <c r="Y9337">
        <v>51.48</v>
      </c>
      <c r="AA9337">
        <v>43.54</v>
      </c>
      <c r="AE9337">
        <v>34.1</v>
      </c>
      <c r="AF9337" t="s">
        <v>71</v>
      </c>
      <c r="AG9337">
        <v>6.7</v>
      </c>
      <c r="AH9337" t="s">
        <v>71</v>
      </c>
      <c r="AS9337">
        <v>13.24</v>
      </c>
      <c r="AT9337" t="s">
        <v>71</v>
      </c>
    </row>
    <row r="9338" spans="1:46" x14ac:dyDescent="0.2">
      <c r="A9338" t="s">
        <v>151</v>
      </c>
      <c r="B9338" t="s">
        <v>152</v>
      </c>
      <c r="C9338">
        <f>-69.98959825 / 41.8334456</f>
        <v>-1.6730536355819565</v>
      </c>
      <c r="D9338" t="s">
        <v>74</v>
      </c>
      <c r="E9338" t="s">
        <v>70</v>
      </c>
      <c r="F9338" s="1">
        <v>41520</v>
      </c>
      <c r="G9338">
        <v>10</v>
      </c>
      <c r="K9338">
        <v>3.19</v>
      </c>
      <c r="L9338" t="s">
        <v>71</v>
      </c>
      <c r="S9338">
        <v>4.62</v>
      </c>
      <c r="T9338" t="s">
        <v>71</v>
      </c>
      <c r="U9338">
        <v>143.1</v>
      </c>
      <c r="V9338" t="s">
        <v>71</v>
      </c>
      <c r="W9338">
        <v>349.39</v>
      </c>
      <c r="X9338" t="s">
        <v>71</v>
      </c>
      <c r="Y9338">
        <v>75.72</v>
      </c>
      <c r="AA9338">
        <v>41.98</v>
      </c>
      <c r="AE9338">
        <v>50.8</v>
      </c>
      <c r="AF9338" t="s">
        <v>71</v>
      </c>
      <c r="AG9338">
        <v>6.6</v>
      </c>
      <c r="AH9338" t="s">
        <v>71</v>
      </c>
      <c r="AS9338">
        <v>25.2</v>
      </c>
      <c r="AT9338" t="s">
        <v>71</v>
      </c>
    </row>
    <row r="9339" spans="1:46" x14ac:dyDescent="0.2">
      <c r="A9339" t="s">
        <v>151</v>
      </c>
      <c r="B9339" t="s">
        <v>152</v>
      </c>
      <c r="C9339">
        <f>-69.98959825 / 41.8334456</f>
        <v>-1.6730536355819565</v>
      </c>
      <c r="D9339" t="s">
        <v>74</v>
      </c>
      <c r="E9339" t="s">
        <v>70</v>
      </c>
      <c r="F9339" s="1">
        <v>41893</v>
      </c>
      <c r="G9339">
        <v>0.5</v>
      </c>
      <c r="I9339">
        <v>10.9</v>
      </c>
      <c r="J9339" t="s">
        <v>71</v>
      </c>
      <c r="K9339">
        <v>5.37</v>
      </c>
      <c r="L9339" t="s">
        <v>71</v>
      </c>
      <c r="M9339">
        <v>2</v>
      </c>
      <c r="N9339" t="s">
        <v>71</v>
      </c>
      <c r="O9339">
        <v>7.98</v>
      </c>
      <c r="P9339" t="s">
        <v>71</v>
      </c>
      <c r="Q9339">
        <v>23.9</v>
      </c>
      <c r="R9339" t="s">
        <v>71</v>
      </c>
      <c r="S9339">
        <v>0.53</v>
      </c>
      <c r="T9339" t="s">
        <v>71</v>
      </c>
      <c r="U9339">
        <v>16.420000000000002</v>
      </c>
      <c r="V9339" t="s">
        <v>71</v>
      </c>
      <c r="W9339">
        <v>35.590000000000003</v>
      </c>
      <c r="X9339" t="s">
        <v>71</v>
      </c>
      <c r="Y9339">
        <v>44.5</v>
      </c>
      <c r="AA9339">
        <v>47.09</v>
      </c>
      <c r="AC9339">
        <v>50.01</v>
      </c>
      <c r="AE9339">
        <v>14.5</v>
      </c>
      <c r="AF9339" t="s">
        <v>71</v>
      </c>
      <c r="AG9339">
        <v>0.5</v>
      </c>
      <c r="AH9339" t="s">
        <v>71</v>
      </c>
      <c r="AS9339">
        <v>5.83</v>
      </c>
      <c r="AT9339" t="s">
        <v>71</v>
      </c>
    </row>
    <row r="9340" spans="1:46" x14ac:dyDescent="0.2">
      <c r="A9340" t="s">
        <v>151</v>
      </c>
      <c r="B9340" t="s">
        <v>152</v>
      </c>
      <c r="C9340">
        <f>-69.98959825 / 41.8334456</f>
        <v>-1.6730536355819565</v>
      </c>
      <c r="D9340" t="s">
        <v>74</v>
      </c>
      <c r="E9340" t="s">
        <v>70</v>
      </c>
      <c r="F9340" s="1">
        <v>41893</v>
      </c>
      <c r="G9340">
        <v>1</v>
      </c>
      <c r="O9340">
        <v>7.87</v>
      </c>
      <c r="P9340" t="s">
        <v>71</v>
      </c>
      <c r="Q9340">
        <v>23.9</v>
      </c>
      <c r="R9340" t="s">
        <v>71</v>
      </c>
    </row>
    <row r="9341" spans="1:46" x14ac:dyDescent="0.2">
      <c r="A9341" t="s">
        <v>151</v>
      </c>
      <c r="B9341" t="s">
        <v>152</v>
      </c>
      <c r="C9341">
        <f>-69.98959825 / 41.8334456</f>
        <v>-1.6730536355819565</v>
      </c>
      <c r="D9341" t="s">
        <v>74</v>
      </c>
      <c r="E9341" t="s">
        <v>70</v>
      </c>
      <c r="F9341" s="1">
        <v>41893</v>
      </c>
      <c r="G9341">
        <v>2</v>
      </c>
      <c r="O9341">
        <v>7.8</v>
      </c>
      <c r="P9341" t="s">
        <v>71</v>
      </c>
      <c r="Q9341">
        <v>23.4</v>
      </c>
      <c r="R9341" t="s">
        <v>71</v>
      </c>
    </row>
    <row r="9342" spans="1:46" x14ac:dyDescent="0.2">
      <c r="A9342" t="s">
        <v>151</v>
      </c>
      <c r="B9342" t="s">
        <v>152</v>
      </c>
      <c r="C9342">
        <f>-69.98959825 / 41.8334456</f>
        <v>-1.6730536355819565</v>
      </c>
      <c r="D9342" t="s">
        <v>74</v>
      </c>
      <c r="E9342" t="s">
        <v>70</v>
      </c>
      <c r="F9342" s="1">
        <v>41893</v>
      </c>
      <c r="G9342">
        <v>3</v>
      </c>
      <c r="K9342">
        <v>6.91</v>
      </c>
      <c r="L9342" t="s">
        <v>71</v>
      </c>
      <c r="O9342">
        <v>7.55</v>
      </c>
      <c r="P9342" t="s">
        <v>71</v>
      </c>
      <c r="Q9342">
        <v>23.3</v>
      </c>
      <c r="R9342" t="s">
        <v>71</v>
      </c>
      <c r="S9342">
        <v>0.56000000000000005</v>
      </c>
      <c r="T9342" t="s">
        <v>71</v>
      </c>
      <c r="U9342">
        <v>17.350000000000001</v>
      </c>
      <c r="V9342" t="s">
        <v>71</v>
      </c>
      <c r="W9342">
        <v>35.590000000000003</v>
      </c>
      <c r="X9342" t="s">
        <v>71</v>
      </c>
      <c r="Y9342">
        <v>45.3</v>
      </c>
      <c r="AA9342">
        <v>49.56</v>
      </c>
      <c r="AE9342">
        <v>14.6</v>
      </c>
      <c r="AF9342" t="s">
        <v>71</v>
      </c>
      <c r="AG9342">
        <v>3</v>
      </c>
      <c r="AH9342" t="s">
        <v>71</v>
      </c>
      <c r="AS9342">
        <v>6.01</v>
      </c>
      <c r="AT9342" t="s">
        <v>71</v>
      </c>
    </row>
    <row r="9343" spans="1:46" x14ac:dyDescent="0.2">
      <c r="A9343" t="s">
        <v>151</v>
      </c>
      <c r="B9343" t="s">
        <v>152</v>
      </c>
      <c r="C9343">
        <f>-69.98959825 / 41.8334456</f>
        <v>-1.6730536355819565</v>
      </c>
      <c r="D9343" t="s">
        <v>74</v>
      </c>
      <c r="E9343" t="s">
        <v>70</v>
      </c>
      <c r="F9343" s="1">
        <v>41893</v>
      </c>
      <c r="G9343">
        <v>4</v>
      </c>
      <c r="O9343">
        <v>7.59</v>
      </c>
      <c r="P9343" t="s">
        <v>71</v>
      </c>
      <c r="Q9343">
        <v>23.2</v>
      </c>
      <c r="R9343" t="s">
        <v>71</v>
      </c>
    </row>
    <row r="9344" spans="1:46" x14ac:dyDescent="0.2">
      <c r="A9344" t="s">
        <v>151</v>
      </c>
      <c r="B9344" t="s">
        <v>152</v>
      </c>
      <c r="C9344">
        <f>-69.98959825 / 41.8334456</f>
        <v>-1.6730536355819565</v>
      </c>
      <c r="D9344" t="s">
        <v>74</v>
      </c>
      <c r="E9344" t="s">
        <v>70</v>
      </c>
      <c r="F9344" s="1">
        <v>41893</v>
      </c>
      <c r="G9344">
        <v>5</v>
      </c>
      <c r="O9344">
        <v>7.41</v>
      </c>
      <c r="P9344" t="s">
        <v>71</v>
      </c>
      <c r="Q9344">
        <v>23.1</v>
      </c>
      <c r="R9344" t="s">
        <v>71</v>
      </c>
    </row>
    <row r="9345" spans="1:58" x14ac:dyDescent="0.2">
      <c r="A9345" t="s">
        <v>151</v>
      </c>
      <c r="B9345" t="s">
        <v>152</v>
      </c>
      <c r="C9345">
        <f>-69.98959825 / 41.8334456</f>
        <v>-1.6730536355819565</v>
      </c>
      <c r="D9345" t="s">
        <v>74</v>
      </c>
      <c r="E9345" t="s">
        <v>70</v>
      </c>
      <c r="F9345" s="1">
        <v>41893</v>
      </c>
      <c r="G9345">
        <v>6</v>
      </c>
      <c r="O9345">
        <v>5.6</v>
      </c>
      <c r="P9345" t="s">
        <v>71</v>
      </c>
      <c r="Q9345">
        <v>22.9</v>
      </c>
      <c r="R9345" t="s">
        <v>71</v>
      </c>
    </row>
    <row r="9346" spans="1:58" x14ac:dyDescent="0.2">
      <c r="A9346" t="s">
        <v>151</v>
      </c>
      <c r="B9346" t="s">
        <v>152</v>
      </c>
      <c r="C9346">
        <f>-69.98959825 / 41.8334456</f>
        <v>-1.6730536355819565</v>
      </c>
      <c r="D9346" t="s">
        <v>74</v>
      </c>
      <c r="E9346" t="s">
        <v>70</v>
      </c>
      <c r="F9346" s="1">
        <v>41893</v>
      </c>
      <c r="G9346">
        <v>7</v>
      </c>
      <c r="O9346">
        <v>5.23</v>
      </c>
      <c r="P9346" t="s">
        <v>71</v>
      </c>
      <c r="Q9346">
        <v>22.8</v>
      </c>
      <c r="R9346" t="s">
        <v>71</v>
      </c>
    </row>
    <row r="9347" spans="1:58" x14ac:dyDescent="0.2">
      <c r="A9347" t="s">
        <v>151</v>
      </c>
      <c r="B9347" t="s">
        <v>152</v>
      </c>
      <c r="C9347">
        <f>-69.98959825 / 41.8334456</f>
        <v>-1.6730536355819565</v>
      </c>
      <c r="D9347" t="s">
        <v>74</v>
      </c>
      <c r="E9347" t="s">
        <v>70</v>
      </c>
      <c r="F9347" s="1">
        <v>41893</v>
      </c>
      <c r="G9347">
        <v>8</v>
      </c>
      <c r="O9347">
        <v>0.65</v>
      </c>
      <c r="P9347" t="s">
        <v>71</v>
      </c>
      <c r="Q9347">
        <v>18</v>
      </c>
      <c r="R9347" t="s">
        <v>71</v>
      </c>
    </row>
    <row r="9348" spans="1:58" x14ac:dyDescent="0.2">
      <c r="A9348" t="s">
        <v>151</v>
      </c>
      <c r="B9348" t="s">
        <v>152</v>
      </c>
      <c r="C9348">
        <f>-69.98959825 / 41.8334456</f>
        <v>-1.6730536355819565</v>
      </c>
      <c r="D9348" t="s">
        <v>74</v>
      </c>
      <c r="E9348" t="s">
        <v>70</v>
      </c>
      <c r="F9348" s="1">
        <v>41893</v>
      </c>
      <c r="G9348">
        <v>9</v>
      </c>
      <c r="K9348">
        <v>16.66</v>
      </c>
      <c r="L9348" t="s">
        <v>71</v>
      </c>
      <c r="O9348">
        <v>0.43</v>
      </c>
      <c r="P9348" t="s">
        <v>71</v>
      </c>
      <c r="Q9348">
        <v>13.6</v>
      </c>
      <c r="R9348" t="s">
        <v>71</v>
      </c>
      <c r="S9348">
        <v>0.91</v>
      </c>
      <c r="T9348" t="s">
        <v>71</v>
      </c>
      <c r="U9348">
        <v>28.19</v>
      </c>
      <c r="V9348" t="s">
        <v>71</v>
      </c>
      <c r="W9348">
        <v>71.61</v>
      </c>
      <c r="X9348" t="s">
        <v>71</v>
      </c>
      <c r="Y9348">
        <v>52.3</v>
      </c>
      <c r="AA9348">
        <v>58.2</v>
      </c>
      <c r="AE9348">
        <v>25.9</v>
      </c>
      <c r="AF9348" t="s">
        <v>71</v>
      </c>
      <c r="AG9348">
        <v>9</v>
      </c>
      <c r="AH9348" t="s">
        <v>71</v>
      </c>
      <c r="AS9348">
        <v>41.62</v>
      </c>
      <c r="AT9348" t="s">
        <v>71</v>
      </c>
    </row>
    <row r="9349" spans="1:58" x14ac:dyDescent="0.2">
      <c r="A9349" t="s">
        <v>151</v>
      </c>
      <c r="B9349" t="s">
        <v>152</v>
      </c>
      <c r="C9349">
        <f>-69.98959825 / 41.8334456</f>
        <v>-1.6730536355819565</v>
      </c>
      <c r="D9349" t="s">
        <v>74</v>
      </c>
      <c r="E9349" t="s">
        <v>70</v>
      </c>
      <c r="F9349" s="1">
        <v>41893</v>
      </c>
      <c r="G9349">
        <v>10</v>
      </c>
      <c r="K9349">
        <v>12.36</v>
      </c>
      <c r="L9349" t="s">
        <v>71</v>
      </c>
      <c r="O9349">
        <v>0.45</v>
      </c>
      <c r="P9349" t="s">
        <v>71</v>
      </c>
      <c r="Q9349">
        <v>12</v>
      </c>
      <c r="R9349" t="s">
        <v>71</v>
      </c>
      <c r="S9349">
        <v>0.91</v>
      </c>
      <c r="T9349" t="s">
        <v>71</v>
      </c>
      <c r="U9349">
        <v>28.19</v>
      </c>
      <c r="V9349" t="s">
        <v>71</v>
      </c>
      <c r="W9349">
        <v>92.9</v>
      </c>
      <c r="X9349" t="s">
        <v>71</v>
      </c>
      <c r="Y9349">
        <v>52.3</v>
      </c>
      <c r="AA9349">
        <v>55.27</v>
      </c>
      <c r="AE9349">
        <v>25.7</v>
      </c>
      <c r="AF9349" t="s">
        <v>71</v>
      </c>
      <c r="AG9349">
        <v>10</v>
      </c>
      <c r="AH9349" t="s">
        <v>71</v>
      </c>
      <c r="AS9349">
        <v>28.76</v>
      </c>
      <c r="AT9349" t="s">
        <v>71</v>
      </c>
    </row>
    <row r="9350" spans="1:58" x14ac:dyDescent="0.2">
      <c r="A9350" t="s">
        <v>151</v>
      </c>
      <c r="B9350" t="s">
        <v>152</v>
      </c>
      <c r="C9350">
        <f>-69.98959825 / 41.8334456</f>
        <v>-1.6730536355819565</v>
      </c>
      <c r="D9350" t="s">
        <v>74</v>
      </c>
      <c r="E9350" t="s">
        <v>70</v>
      </c>
      <c r="F9350" s="1">
        <v>42625</v>
      </c>
      <c r="G9350">
        <v>0.5</v>
      </c>
      <c r="I9350">
        <v>7.5</v>
      </c>
      <c r="J9350" t="s">
        <v>71</v>
      </c>
      <c r="K9350">
        <v>4.5199999999999996</v>
      </c>
      <c r="L9350" t="s">
        <v>71</v>
      </c>
      <c r="M9350">
        <v>4.5</v>
      </c>
      <c r="N9350" t="s">
        <v>71</v>
      </c>
      <c r="O9350">
        <v>4.8899999999999997</v>
      </c>
      <c r="P9350" t="s">
        <v>71</v>
      </c>
      <c r="Q9350">
        <v>23.8</v>
      </c>
      <c r="R9350" t="s">
        <v>71</v>
      </c>
      <c r="S9350">
        <v>0.52</v>
      </c>
      <c r="T9350" t="s">
        <v>71</v>
      </c>
      <c r="U9350">
        <v>16.11</v>
      </c>
      <c r="V9350" t="s">
        <v>71</v>
      </c>
      <c r="W9350">
        <v>31.13</v>
      </c>
      <c r="X9350" t="s">
        <v>71</v>
      </c>
      <c r="Y9350">
        <v>44.23</v>
      </c>
      <c r="AA9350">
        <v>45.4</v>
      </c>
      <c r="AC9350">
        <v>38.33</v>
      </c>
      <c r="AE9350">
        <v>25.2</v>
      </c>
      <c r="AF9350" t="s">
        <v>71</v>
      </c>
      <c r="AG9350">
        <v>7.19</v>
      </c>
      <c r="AH9350" t="s">
        <v>71</v>
      </c>
      <c r="AS9350">
        <v>1.78</v>
      </c>
      <c r="AT9350" t="s">
        <v>71</v>
      </c>
      <c r="BE9350">
        <v>6.3</v>
      </c>
      <c r="BF9350" t="s">
        <v>71</v>
      </c>
    </row>
    <row r="9351" spans="1:58" x14ac:dyDescent="0.2">
      <c r="A9351" t="s">
        <v>151</v>
      </c>
      <c r="B9351" t="s">
        <v>152</v>
      </c>
      <c r="C9351">
        <f>-69.98959825 / 41.8334456</f>
        <v>-1.6730536355819565</v>
      </c>
      <c r="D9351" t="s">
        <v>74</v>
      </c>
      <c r="E9351" t="s">
        <v>70</v>
      </c>
      <c r="F9351" s="1">
        <v>42625</v>
      </c>
      <c r="G9351">
        <v>1</v>
      </c>
      <c r="O9351">
        <v>4.9000000000000004</v>
      </c>
      <c r="P9351" t="s">
        <v>71</v>
      </c>
      <c r="Q9351">
        <v>23.7</v>
      </c>
      <c r="R9351" t="s">
        <v>71</v>
      </c>
    </row>
    <row r="9352" spans="1:58" x14ac:dyDescent="0.2">
      <c r="A9352" t="s">
        <v>151</v>
      </c>
      <c r="B9352" t="s">
        <v>152</v>
      </c>
      <c r="C9352">
        <f>-69.98959825 / 41.8334456</f>
        <v>-1.6730536355819565</v>
      </c>
      <c r="D9352" t="s">
        <v>74</v>
      </c>
      <c r="E9352" t="s">
        <v>70</v>
      </c>
      <c r="F9352" s="1">
        <v>42625</v>
      </c>
      <c r="G9352">
        <v>2</v>
      </c>
      <c r="O9352">
        <v>5</v>
      </c>
      <c r="P9352" t="s">
        <v>71</v>
      </c>
      <c r="Q9352">
        <v>23.6</v>
      </c>
      <c r="R9352" t="s">
        <v>71</v>
      </c>
    </row>
    <row r="9353" spans="1:58" x14ac:dyDescent="0.2">
      <c r="A9353" t="s">
        <v>151</v>
      </c>
      <c r="B9353" t="s">
        <v>152</v>
      </c>
      <c r="C9353">
        <f>-69.98959825 / 41.8334456</f>
        <v>-1.6730536355819565</v>
      </c>
      <c r="D9353" t="s">
        <v>74</v>
      </c>
      <c r="E9353" t="s">
        <v>70</v>
      </c>
      <c r="F9353" s="1">
        <v>42625</v>
      </c>
      <c r="G9353">
        <v>3</v>
      </c>
      <c r="K9353">
        <v>4.8899999999999997</v>
      </c>
      <c r="L9353" t="s">
        <v>71</v>
      </c>
      <c r="O9353">
        <v>5.18</v>
      </c>
      <c r="P9353" t="s">
        <v>71</v>
      </c>
      <c r="Q9353">
        <v>23.5</v>
      </c>
      <c r="R9353" t="s">
        <v>71</v>
      </c>
      <c r="S9353">
        <v>0.45</v>
      </c>
      <c r="T9353" t="s">
        <v>71</v>
      </c>
      <c r="U9353">
        <v>13.94</v>
      </c>
      <c r="V9353" t="s">
        <v>71</v>
      </c>
      <c r="W9353">
        <v>30.5</v>
      </c>
      <c r="X9353" t="s">
        <v>71</v>
      </c>
      <c r="Y9353">
        <v>42.14</v>
      </c>
      <c r="AA9353">
        <v>46.17</v>
      </c>
      <c r="AE9353">
        <v>25.3</v>
      </c>
      <c r="AF9353" t="s">
        <v>71</v>
      </c>
      <c r="AG9353">
        <v>7.2</v>
      </c>
      <c r="AH9353" t="s">
        <v>71</v>
      </c>
      <c r="AS9353">
        <v>1.5</v>
      </c>
      <c r="AT9353" t="s">
        <v>71</v>
      </c>
      <c r="BE9353">
        <v>6.4</v>
      </c>
      <c r="BF9353" t="s">
        <v>71</v>
      </c>
    </row>
    <row r="9354" spans="1:58" x14ac:dyDescent="0.2">
      <c r="A9354" t="s">
        <v>151</v>
      </c>
      <c r="B9354" t="s">
        <v>152</v>
      </c>
      <c r="C9354">
        <f>-69.98959825 / 41.8334456</f>
        <v>-1.6730536355819565</v>
      </c>
      <c r="D9354" t="s">
        <v>74</v>
      </c>
      <c r="E9354" t="s">
        <v>70</v>
      </c>
      <c r="F9354" s="1">
        <v>42625</v>
      </c>
      <c r="G9354">
        <v>4</v>
      </c>
      <c r="O9354">
        <v>5.33</v>
      </c>
      <c r="P9354" t="s">
        <v>71</v>
      </c>
      <c r="Q9354">
        <v>23.3</v>
      </c>
      <c r="R9354" t="s">
        <v>71</v>
      </c>
    </row>
    <row r="9355" spans="1:58" x14ac:dyDescent="0.2">
      <c r="A9355" t="s">
        <v>151</v>
      </c>
      <c r="B9355" t="s">
        <v>152</v>
      </c>
      <c r="C9355">
        <f>-69.98959825 / 41.8334456</f>
        <v>-1.6730536355819565</v>
      </c>
      <c r="D9355" t="s">
        <v>74</v>
      </c>
      <c r="E9355" t="s">
        <v>70</v>
      </c>
      <c r="F9355" s="1">
        <v>42625</v>
      </c>
      <c r="G9355">
        <v>5</v>
      </c>
      <c r="O9355">
        <v>5.53</v>
      </c>
      <c r="P9355" t="s">
        <v>71</v>
      </c>
      <c r="Q9355">
        <v>22.9</v>
      </c>
      <c r="R9355" t="s">
        <v>71</v>
      </c>
    </row>
    <row r="9356" spans="1:58" x14ac:dyDescent="0.2">
      <c r="A9356" t="s">
        <v>151</v>
      </c>
      <c r="B9356" t="s">
        <v>152</v>
      </c>
      <c r="C9356">
        <f>-69.98959825 / 41.8334456</f>
        <v>-1.6730536355819565</v>
      </c>
      <c r="D9356" t="s">
        <v>74</v>
      </c>
      <c r="E9356" t="s">
        <v>70</v>
      </c>
      <c r="F9356" s="1">
        <v>42625</v>
      </c>
      <c r="G9356">
        <v>6</v>
      </c>
      <c r="K9356">
        <v>5.89</v>
      </c>
      <c r="L9356" t="s">
        <v>71</v>
      </c>
      <c r="O9356">
        <v>5.52</v>
      </c>
      <c r="P9356" t="s">
        <v>71</v>
      </c>
      <c r="Q9356">
        <v>22.6</v>
      </c>
      <c r="R9356" t="s">
        <v>71</v>
      </c>
      <c r="S9356">
        <v>0.31</v>
      </c>
      <c r="T9356" t="s">
        <v>71</v>
      </c>
      <c r="U9356">
        <v>9.6</v>
      </c>
      <c r="V9356" t="s">
        <v>71</v>
      </c>
      <c r="W9356">
        <v>29.86</v>
      </c>
      <c r="X9356" t="s">
        <v>71</v>
      </c>
      <c r="Y9356">
        <v>36.76</v>
      </c>
      <c r="AA9356">
        <v>48</v>
      </c>
      <c r="AE9356">
        <v>26.3</v>
      </c>
      <c r="AF9356" t="s">
        <v>71</v>
      </c>
      <c r="AG9356">
        <v>6.7</v>
      </c>
      <c r="AH9356" t="s">
        <v>71</v>
      </c>
      <c r="AS9356">
        <v>7.66</v>
      </c>
      <c r="AT9356" t="s">
        <v>71</v>
      </c>
      <c r="BE9356">
        <v>13.55</v>
      </c>
      <c r="BF9356" t="s">
        <v>71</v>
      </c>
    </row>
    <row r="9357" spans="1:58" x14ac:dyDescent="0.2">
      <c r="A9357" t="s">
        <v>151</v>
      </c>
      <c r="B9357" t="s">
        <v>152</v>
      </c>
      <c r="C9357">
        <f>-69.98959825 / 41.8334456</f>
        <v>-1.6730536355819565</v>
      </c>
      <c r="D9357" t="s">
        <v>74</v>
      </c>
      <c r="E9357" t="s">
        <v>70</v>
      </c>
      <c r="F9357" s="1">
        <v>42625</v>
      </c>
      <c r="G9357">
        <v>7</v>
      </c>
      <c r="O9357">
        <v>5.94</v>
      </c>
      <c r="P9357" t="s">
        <v>71</v>
      </c>
      <c r="Q9357">
        <v>22.1</v>
      </c>
      <c r="R9357" t="s">
        <v>71</v>
      </c>
    </row>
    <row r="9358" spans="1:58" x14ac:dyDescent="0.2">
      <c r="A9358" t="s">
        <v>151</v>
      </c>
      <c r="B9358" t="s">
        <v>152</v>
      </c>
      <c r="C9358">
        <f>-69.98959825 / 41.8334456</f>
        <v>-1.6730536355819565</v>
      </c>
      <c r="D9358" t="s">
        <v>74</v>
      </c>
      <c r="E9358" t="s">
        <v>70</v>
      </c>
      <c r="F9358" s="1">
        <v>42626</v>
      </c>
      <c r="G9358">
        <v>0.5</v>
      </c>
      <c r="I9358">
        <v>10</v>
      </c>
      <c r="J9358" t="s">
        <v>71</v>
      </c>
      <c r="K9358">
        <v>4.8899999999999997</v>
      </c>
      <c r="L9358" t="s">
        <v>71</v>
      </c>
      <c r="M9358">
        <v>3.5</v>
      </c>
      <c r="N9358" t="s">
        <v>71</v>
      </c>
      <c r="O9358">
        <v>8.5399999999999991</v>
      </c>
      <c r="P9358" t="s">
        <v>71</v>
      </c>
      <c r="Q9358">
        <v>23.3</v>
      </c>
      <c r="R9358" t="s">
        <v>71</v>
      </c>
      <c r="S9358">
        <v>0.49</v>
      </c>
      <c r="T9358" t="s">
        <v>71</v>
      </c>
      <c r="U9358">
        <v>15.18</v>
      </c>
      <c r="V9358" t="s">
        <v>71</v>
      </c>
      <c r="W9358">
        <v>29.86</v>
      </c>
      <c r="X9358" t="s">
        <v>71</v>
      </c>
      <c r="Y9358">
        <v>43.37</v>
      </c>
      <c r="AA9358">
        <v>46.17</v>
      </c>
      <c r="AC9358">
        <v>41.95</v>
      </c>
      <c r="AE9358">
        <v>24.9</v>
      </c>
      <c r="AF9358" t="s">
        <v>71</v>
      </c>
      <c r="AG9358">
        <v>6.96</v>
      </c>
      <c r="AH9358" t="s">
        <v>71</v>
      </c>
      <c r="AS9358">
        <v>2.92</v>
      </c>
      <c r="AT9358" t="s">
        <v>71</v>
      </c>
      <c r="BE9358">
        <v>7.82</v>
      </c>
      <c r="BF9358" t="s">
        <v>71</v>
      </c>
    </row>
    <row r="9359" spans="1:58" x14ac:dyDescent="0.2">
      <c r="A9359" t="s">
        <v>151</v>
      </c>
      <c r="B9359" t="s">
        <v>152</v>
      </c>
      <c r="C9359">
        <f>-69.98959825 / 41.8334456</f>
        <v>-1.6730536355819565</v>
      </c>
      <c r="D9359" t="s">
        <v>74</v>
      </c>
      <c r="E9359" t="s">
        <v>70</v>
      </c>
      <c r="F9359" s="1">
        <v>42626</v>
      </c>
      <c r="G9359">
        <v>1</v>
      </c>
      <c r="O9359">
        <v>8.5399999999999991</v>
      </c>
      <c r="P9359" t="s">
        <v>71</v>
      </c>
      <c r="Q9359">
        <v>23.3</v>
      </c>
      <c r="R9359" t="s">
        <v>71</v>
      </c>
    </row>
    <row r="9360" spans="1:58" x14ac:dyDescent="0.2">
      <c r="A9360" t="s">
        <v>151</v>
      </c>
      <c r="B9360" t="s">
        <v>152</v>
      </c>
      <c r="C9360">
        <f>-69.98959825 / 41.8334456</f>
        <v>-1.6730536355819565</v>
      </c>
      <c r="D9360" t="s">
        <v>74</v>
      </c>
      <c r="E9360" t="s">
        <v>70</v>
      </c>
      <c r="F9360" s="1">
        <v>42626</v>
      </c>
      <c r="G9360">
        <v>2</v>
      </c>
      <c r="O9360">
        <v>8.3800000000000008</v>
      </c>
      <c r="P9360" t="s">
        <v>71</v>
      </c>
      <c r="Q9360">
        <v>23.2</v>
      </c>
      <c r="R9360" t="s">
        <v>71</v>
      </c>
    </row>
    <row r="9361" spans="1:58" x14ac:dyDescent="0.2">
      <c r="A9361" t="s">
        <v>151</v>
      </c>
      <c r="B9361" t="s">
        <v>152</v>
      </c>
      <c r="C9361">
        <f>-69.98959825 / 41.8334456</f>
        <v>-1.6730536355819565</v>
      </c>
      <c r="D9361" t="s">
        <v>74</v>
      </c>
      <c r="E9361" t="s">
        <v>70</v>
      </c>
      <c r="F9361" s="1">
        <v>42626</v>
      </c>
      <c r="G9361">
        <v>3</v>
      </c>
      <c r="K9361">
        <v>6.07</v>
      </c>
      <c r="L9361" t="s">
        <v>71</v>
      </c>
      <c r="O9361">
        <v>8.5</v>
      </c>
      <c r="P9361" t="s">
        <v>71</v>
      </c>
      <c r="Q9361">
        <v>23.2</v>
      </c>
      <c r="R9361" t="s">
        <v>71</v>
      </c>
      <c r="S9361">
        <v>0.31</v>
      </c>
      <c r="T9361" t="s">
        <v>71</v>
      </c>
      <c r="W9361">
        <v>31.13</v>
      </c>
      <c r="X9361" t="s">
        <v>71</v>
      </c>
      <c r="AE9361">
        <v>25.7</v>
      </c>
      <c r="AF9361" t="s">
        <v>71</v>
      </c>
      <c r="AG9361">
        <v>6.89</v>
      </c>
      <c r="AH9361" t="s">
        <v>71</v>
      </c>
      <c r="AS9361">
        <v>2.4900000000000002</v>
      </c>
      <c r="AT9361" t="s">
        <v>71</v>
      </c>
      <c r="BE9361">
        <v>8.56</v>
      </c>
      <c r="BF9361" t="s">
        <v>71</v>
      </c>
    </row>
    <row r="9362" spans="1:58" x14ac:dyDescent="0.2">
      <c r="A9362" t="s">
        <v>151</v>
      </c>
      <c r="B9362" t="s">
        <v>152</v>
      </c>
      <c r="C9362">
        <f>-69.98959825 / 41.8334456</f>
        <v>-1.6730536355819565</v>
      </c>
      <c r="D9362" t="s">
        <v>74</v>
      </c>
      <c r="E9362" t="s">
        <v>70</v>
      </c>
      <c r="F9362" s="1">
        <v>42626</v>
      </c>
      <c r="G9362">
        <v>4</v>
      </c>
      <c r="O9362">
        <v>8.5</v>
      </c>
      <c r="P9362" t="s">
        <v>71</v>
      </c>
      <c r="Q9362">
        <v>23.2</v>
      </c>
      <c r="R9362" t="s">
        <v>71</v>
      </c>
    </row>
    <row r="9363" spans="1:58" x14ac:dyDescent="0.2">
      <c r="A9363" t="s">
        <v>151</v>
      </c>
      <c r="B9363" t="s">
        <v>152</v>
      </c>
      <c r="C9363">
        <f>-69.98959825 / 41.8334456</f>
        <v>-1.6730536355819565</v>
      </c>
      <c r="D9363" t="s">
        <v>74</v>
      </c>
      <c r="E9363" t="s">
        <v>70</v>
      </c>
      <c r="F9363" s="1">
        <v>42626</v>
      </c>
      <c r="G9363">
        <v>5</v>
      </c>
      <c r="O9363">
        <v>8.5299999999999994</v>
      </c>
      <c r="P9363" t="s">
        <v>71</v>
      </c>
      <c r="Q9363">
        <v>23.2</v>
      </c>
      <c r="R9363" t="s">
        <v>71</v>
      </c>
    </row>
    <row r="9364" spans="1:58" x14ac:dyDescent="0.2">
      <c r="A9364" t="s">
        <v>151</v>
      </c>
      <c r="B9364" t="s">
        <v>152</v>
      </c>
      <c r="C9364">
        <f>-69.98959825 / 41.8334456</f>
        <v>-1.6730536355819565</v>
      </c>
      <c r="D9364" t="s">
        <v>74</v>
      </c>
      <c r="E9364" t="s">
        <v>70</v>
      </c>
      <c r="F9364" s="1">
        <v>42626</v>
      </c>
      <c r="G9364">
        <v>6</v>
      </c>
      <c r="O9364">
        <v>7.74</v>
      </c>
      <c r="P9364" t="s">
        <v>71</v>
      </c>
      <c r="Q9364">
        <v>22.8</v>
      </c>
      <c r="R9364" t="s">
        <v>71</v>
      </c>
    </row>
    <row r="9365" spans="1:58" x14ac:dyDescent="0.2">
      <c r="A9365" t="s">
        <v>151</v>
      </c>
      <c r="B9365" t="s">
        <v>152</v>
      </c>
      <c r="C9365">
        <f>-69.98959825 / 41.8334456</f>
        <v>-1.6730536355819565</v>
      </c>
      <c r="D9365" t="s">
        <v>74</v>
      </c>
      <c r="E9365" t="s">
        <v>70</v>
      </c>
      <c r="F9365" s="1">
        <v>42626</v>
      </c>
      <c r="G9365">
        <v>7</v>
      </c>
      <c r="O9365">
        <v>1.5</v>
      </c>
      <c r="P9365" t="s">
        <v>71</v>
      </c>
      <c r="Q9365">
        <v>21.9</v>
      </c>
      <c r="R9365" t="s">
        <v>71</v>
      </c>
    </row>
    <row r="9366" spans="1:58" x14ac:dyDescent="0.2">
      <c r="A9366" t="s">
        <v>151</v>
      </c>
      <c r="B9366" t="s">
        <v>152</v>
      </c>
      <c r="C9366">
        <f>-69.98959825 / 41.8334456</f>
        <v>-1.6730536355819565</v>
      </c>
      <c r="D9366" t="s">
        <v>74</v>
      </c>
      <c r="E9366" t="s">
        <v>70</v>
      </c>
      <c r="F9366" s="1">
        <v>42626</v>
      </c>
      <c r="G9366">
        <v>8</v>
      </c>
      <c r="O9366">
        <v>7.0000000000000007E-2</v>
      </c>
      <c r="P9366" t="s">
        <v>71</v>
      </c>
      <c r="Q9366">
        <v>18</v>
      </c>
      <c r="R9366" t="s">
        <v>71</v>
      </c>
    </row>
    <row r="9367" spans="1:58" x14ac:dyDescent="0.2">
      <c r="A9367" t="s">
        <v>151</v>
      </c>
      <c r="B9367" t="s">
        <v>152</v>
      </c>
      <c r="C9367">
        <f>-69.98959825 / 41.8334456</f>
        <v>-1.6730536355819565</v>
      </c>
      <c r="D9367" t="s">
        <v>74</v>
      </c>
      <c r="E9367" t="s">
        <v>70</v>
      </c>
      <c r="F9367" s="1">
        <v>42626</v>
      </c>
      <c r="G9367">
        <v>9</v>
      </c>
      <c r="K9367">
        <v>4.97</v>
      </c>
      <c r="L9367" t="s">
        <v>71</v>
      </c>
      <c r="O9367">
        <v>0.06</v>
      </c>
      <c r="P9367" t="s">
        <v>71</v>
      </c>
      <c r="Q9367">
        <v>15.8</v>
      </c>
      <c r="R9367" t="s">
        <v>71</v>
      </c>
      <c r="S9367">
        <v>0.35</v>
      </c>
      <c r="T9367" t="s">
        <v>71</v>
      </c>
      <c r="U9367">
        <v>10.84</v>
      </c>
      <c r="V9367" t="s">
        <v>71</v>
      </c>
      <c r="W9367">
        <v>31.45</v>
      </c>
      <c r="X9367" t="s">
        <v>71</v>
      </c>
      <c r="Y9367">
        <v>38.520000000000003</v>
      </c>
      <c r="AA9367">
        <v>46.33</v>
      </c>
      <c r="AE9367">
        <v>26.1</v>
      </c>
      <c r="AF9367" t="s">
        <v>71</v>
      </c>
      <c r="AG9367">
        <v>7.2</v>
      </c>
      <c r="AH9367" t="s">
        <v>71</v>
      </c>
      <c r="AS9367">
        <v>2.1800000000000002</v>
      </c>
      <c r="AT9367" t="s">
        <v>71</v>
      </c>
      <c r="BE9367">
        <v>7.15</v>
      </c>
      <c r="BF9367" t="s">
        <v>71</v>
      </c>
    </row>
    <row r="9368" spans="1:58" x14ac:dyDescent="0.2">
      <c r="A9368" t="s">
        <v>151</v>
      </c>
      <c r="B9368" t="s">
        <v>152</v>
      </c>
      <c r="C9368">
        <f>-69.98959825 / 41.8334456</f>
        <v>-1.6730536355819565</v>
      </c>
      <c r="D9368" t="s">
        <v>74</v>
      </c>
      <c r="E9368" t="s">
        <v>70</v>
      </c>
      <c r="F9368" s="1">
        <v>42989</v>
      </c>
      <c r="G9368">
        <v>0.5</v>
      </c>
      <c r="I9368">
        <v>10.9</v>
      </c>
      <c r="J9368" t="s">
        <v>150</v>
      </c>
      <c r="K9368">
        <v>4.49</v>
      </c>
      <c r="L9368" t="s">
        <v>150</v>
      </c>
      <c r="M9368">
        <v>2.1</v>
      </c>
      <c r="N9368" t="s">
        <v>150</v>
      </c>
      <c r="O9368">
        <v>8.5299999999999994</v>
      </c>
      <c r="P9368" t="s">
        <v>150</v>
      </c>
      <c r="Q9368">
        <v>21.5</v>
      </c>
      <c r="R9368" t="s">
        <v>150</v>
      </c>
      <c r="S9368">
        <v>0.45</v>
      </c>
      <c r="T9368" t="s">
        <v>150</v>
      </c>
      <c r="W9368">
        <v>38.68</v>
      </c>
      <c r="X9368" t="s">
        <v>150</v>
      </c>
      <c r="AE9368">
        <v>24</v>
      </c>
      <c r="AF9368" t="s">
        <v>150</v>
      </c>
      <c r="AG9368">
        <v>6.93</v>
      </c>
      <c r="AH9368" t="s">
        <v>150</v>
      </c>
      <c r="AS9368">
        <v>2.14</v>
      </c>
      <c r="AT9368" t="s">
        <v>150</v>
      </c>
    </row>
    <row r="9369" spans="1:58" x14ac:dyDescent="0.2">
      <c r="A9369" t="s">
        <v>151</v>
      </c>
      <c r="B9369" t="s">
        <v>152</v>
      </c>
      <c r="C9369">
        <f>-69.98959825 / 41.8334456</f>
        <v>-1.6730536355819565</v>
      </c>
      <c r="D9369" t="s">
        <v>74</v>
      </c>
      <c r="E9369" t="s">
        <v>70</v>
      </c>
      <c r="F9369" s="1">
        <v>42989</v>
      </c>
      <c r="G9369">
        <v>1</v>
      </c>
      <c r="I9369">
        <v>10.9</v>
      </c>
      <c r="J9369" t="s">
        <v>150</v>
      </c>
      <c r="M9369">
        <v>2.1</v>
      </c>
      <c r="N9369" t="s">
        <v>150</v>
      </c>
      <c r="O9369">
        <v>8.44</v>
      </c>
      <c r="P9369" t="s">
        <v>150</v>
      </c>
      <c r="Q9369">
        <v>21.5</v>
      </c>
      <c r="R9369" t="s">
        <v>150</v>
      </c>
    </row>
    <row r="9370" spans="1:58" x14ac:dyDescent="0.2">
      <c r="A9370" t="s">
        <v>151</v>
      </c>
      <c r="B9370" t="s">
        <v>152</v>
      </c>
      <c r="C9370">
        <f>-69.98959825 / 41.8334456</f>
        <v>-1.6730536355819565</v>
      </c>
      <c r="D9370" t="s">
        <v>74</v>
      </c>
      <c r="E9370" t="s">
        <v>70</v>
      </c>
      <c r="F9370" s="1">
        <v>42989</v>
      </c>
      <c r="G9370">
        <v>2</v>
      </c>
      <c r="I9370">
        <v>10.9</v>
      </c>
      <c r="J9370" t="s">
        <v>150</v>
      </c>
      <c r="M9370">
        <v>2.1</v>
      </c>
      <c r="N9370" t="s">
        <v>150</v>
      </c>
      <c r="O9370">
        <v>8.44</v>
      </c>
      <c r="P9370" t="s">
        <v>150</v>
      </c>
      <c r="Q9370">
        <v>21.5</v>
      </c>
      <c r="R9370" t="s">
        <v>150</v>
      </c>
    </row>
    <row r="9371" spans="1:58" x14ac:dyDescent="0.2">
      <c r="A9371" t="s">
        <v>151</v>
      </c>
      <c r="B9371" t="s">
        <v>152</v>
      </c>
      <c r="C9371">
        <f>-69.98959825 / 41.8334456</f>
        <v>-1.6730536355819565</v>
      </c>
      <c r="D9371" t="s">
        <v>74</v>
      </c>
      <c r="E9371" t="s">
        <v>70</v>
      </c>
      <c r="F9371" s="1">
        <v>42989</v>
      </c>
      <c r="G9371">
        <v>3</v>
      </c>
      <c r="I9371">
        <v>10.9</v>
      </c>
      <c r="J9371" t="s">
        <v>150</v>
      </c>
      <c r="K9371">
        <v>4.62</v>
      </c>
      <c r="L9371" t="s">
        <v>150</v>
      </c>
      <c r="M9371">
        <v>2.1</v>
      </c>
      <c r="N9371" t="s">
        <v>150</v>
      </c>
      <c r="O9371">
        <v>8.2899999999999991</v>
      </c>
      <c r="P9371" t="s">
        <v>150</v>
      </c>
      <c r="Q9371">
        <v>21.5</v>
      </c>
      <c r="R9371" t="s">
        <v>150</v>
      </c>
      <c r="S9371">
        <v>0.54</v>
      </c>
      <c r="T9371" t="s">
        <v>150</v>
      </c>
      <c r="W9371">
        <v>61.89</v>
      </c>
      <c r="X9371" t="s">
        <v>150</v>
      </c>
      <c r="AE9371">
        <v>24</v>
      </c>
      <c r="AF9371" t="s">
        <v>150</v>
      </c>
      <c r="AG9371">
        <v>6.94</v>
      </c>
      <c r="AH9371" t="s">
        <v>150</v>
      </c>
      <c r="AS9371">
        <v>3.41</v>
      </c>
      <c r="AT9371" t="s">
        <v>150</v>
      </c>
    </row>
    <row r="9372" spans="1:58" x14ac:dyDescent="0.2">
      <c r="A9372" t="s">
        <v>151</v>
      </c>
      <c r="B9372" t="s">
        <v>152</v>
      </c>
      <c r="C9372">
        <f>-69.98959825 / 41.8334456</f>
        <v>-1.6730536355819565</v>
      </c>
      <c r="D9372" t="s">
        <v>74</v>
      </c>
      <c r="E9372" t="s">
        <v>70</v>
      </c>
      <c r="F9372" s="1">
        <v>42989</v>
      </c>
      <c r="G9372">
        <v>4</v>
      </c>
      <c r="I9372">
        <v>10.9</v>
      </c>
      <c r="J9372" t="s">
        <v>150</v>
      </c>
      <c r="M9372">
        <v>2.1</v>
      </c>
      <c r="N9372" t="s">
        <v>150</v>
      </c>
      <c r="O9372">
        <v>8.44</v>
      </c>
      <c r="P9372" t="s">
        <v>150</v>
      </c>
      <c r="Q9372">
        <v>21.5</v>
      </c>
      <c r="R9372" t="s">
        <v>150</v>
      </c>
    </row>
    <row r="9373" spans="1:58" x14ac:dyDescent="0.2">
      <c r="A9373" t="s">
        <v>151</v>
      </c>
      <c r="B9373" t="s">
        <v>152</v>
      </c>
      <c r="C9373">
        <f>-69.98959825 / 41.8334456</f>
        <v>-1.6730536355819565</v>
      </c>
      <c r="D9373" t="s">
        <v>74</v>
      </c>
      <c r="E9373" t="s">
        <v>70</v>
      </c>
      <c r="F9373" s="1">
        <v>42989</v>
      </c>
      <c r="G9373">
        <v>5</v>
      </c>
      <c r="I9373">
        <v>10.9</v>
      </c>
      <c r="J9373" t="s">
        <v>150</v>
      </c>
      <c r="M9373">
        <v>2.1</v>
      </c>
      <c r="N9373" t="s">
        <v>150</v>
      </c>
      <c r="O9373">
        <v>8.16</v>
      </c>
      <c r="P9373" t="s">
        <v>150</v>
      </c>
      <c r="Q9373">
        <v>21.5</v>
      </c>
      <c r="R9373" t="s">
        <v>150</v>
      </c>
    </row>
    <row r="9374" spans="1:58" x14ac:dyDescent="0.2">
      <c r="A9374" t="s">
        <v>151</v>
      </c>
      <c r="B9374" t="s">
        <v>152</v>
      </c>
      <c r="C9374">
        <f>-69.98959825 / 41.8334456</f>
        <v>-1.6730536355819565</v>
      </c>
      <c r="D9374" t="s">
        <v>74</v>
      </c>
      <c r="E9374" t="s">
        <v>70</v>
      </c>
      <c r="F9374" s="1">
        <v>42989</v>
      </c>
      <c r="G9374">
        <v>6</v>
      </c>
      <c r="I9374">
        <v>10.9</v>
      </c>
      <c r="J9374" t="s">
        <v>150</v>
      </c>
      <c r="M9374">
        <v>2.1</v>
      </c>
      <c r="N9374" t="s">
        <v>150</v>
      </c>
      <c r="O9374">
        <v>8.5500000000000007</v>
      </c>
      <c r="P9374" t="s">
        <v>150</v>
      </c>
      <c r="Q9374">
        <v>21.4</v>
      </c>
      <c r="R9374" t="s">
        <v>150</v>
      </c>
    </row>
    <row r="9375" spans="1:58" x14ac:dyDescent="0.2">
      <c r="A9375" t="s">
        <v>151</v>
      </c>
      <c r="B9375" t="s">
        <v>152</v>
      </c>
      <c r="C9375">
        <f>-69.98959825 / 41.8334456</f>
        <v>-1.6730536355819565</v>
      </c>
      <c r="D9375" t="s">
        <v>74</v>
      </c>
      <c r="E9375" t="s">
        <v>70</v>
      </c>
      <c r="F9375" s="1">
        <v>42989</v>
      </c>
      <c r="G9375">
        <v>7</v>
      </c>
      <c r="I9375">
        <v>10.9</v>
      </c>
      <c r="J9375" t="s">
        <v>150</v>
      </c>
      <c r="M9375">
        <v>2.1</v>
      </c>
      <c r="N9375" t="s">
        <v>150</v>
      </c>
      <c r="O9375">
        <v>8.1999999999999993</v>
      </c>
      <c r="P9375" t="s">
        <v>150</v>
      </c>
      <c r="Q9375">
        <v>21.3</v>
      </c>
      <c r="R9375" t="s">
        <v>150</v>
      </c>
    </row>
    <row r="9376" spans="1:58" x14ac:dyDescent="0.2">
      <c r="A9376" t="s">
        <v>151</v>
      </c>
      <c r="B9376" t="s">
        <v>152</v>
      </c>
      <c r="C9376">
        <f>-69.98959825 / 41.8334456</f>
        <v>-1.6730536355819565</v>
      </c>
      <c r="D9376" t="s">
        <v>74</v>
      </c>
      <c r="E9376" t="s">
        <v>70</v>
      </c>
      <c r="F9376" s="1">
        <v>42989</v>
      </c>
      <c r="G9376">
        <v>8</v>
      </c>
      <c r="I9376">
        <v>10.9</v>
      </c>
      <c r="J9376" t="s">
        <v>150</v>
      </c>
      <c r="M9376">
        <v>2.1</v>
      </c>
      <c r="N9376" t="s">
        <v>150</v>
      </c>
      <c r="O9376">
        <v>0.35</v>
      </c>
      <c r="P9376" t="s">
        <v>150</v>
      </c>
      <c r="Q9376">
        <v>18.7</v>
      </c>
      <c r="R9376" t="s">
        <v>150</v>
      </c>
    </row>
    <row r="9377" spans="1:46" x14ac:dyDescent="0.2">
      <c r="A9377" t="s">
        <v>151</v>
      </c>
      <c r="B9377" t="s">
        <v>152</v>
      </c>
      <c r="C9377">
        <f>-69.98959825 / 41.8334456</f>
        <v>-1.6730536355819565</v>
      </c>
      <c r="D9377" t="s">
        <v>74</v>
      </c>
      <c r="E9377" t="s">
        <v>70</v>
      </c>
      <c r="F9377" s="1">
        <v>42989</v>
      </c>
      <c r="G9377">
        <v>9</v>
      </c>
      <c r="I9377">
        <v>10.9</v>
      </c>
      <c r="J9377" t="s">
        <v>150</v>
      </c>
      <c r="K9377">
        <v>16.52</v>
      </c>
      <c r="L9377" t="s">
        <v>150</v>
      </c>
      <c r="M9377">
        <v>2.1</v>
      </c>
      <c r="N9377" t="s">
        <v>150</v>
      </c>
      <c r="O9377">
        <v>0.1</v>
      </c>
      <c r="P9377" t="s">
        <v>150</v>
      </c>
      <c r="Q9377">
        <v>14.9</v>
      </c>
      <c r="R9377" t="s">
        <v>150</v>
      </c>
      <c r="S9377">
        <v>0.97</v>
      </c>
      <c r="T9377" t="s">
        <v>150</v>
      </c>
      <c r="W9377">
        <v>92.35</v>
      </c>
      <c r="X9377" t="s">
        <v>150</v>
      </c>
      <c r="AE9377">
        <v>72.5</v>
      </c>
      <c r="AF9377" t="s">
        <v>150</v>
      </c>
      <c r="AG9377">
        <v>6.55</v>
      </c>
      <c r="AH9377" t="s">
        <v>150</v>
      </c>
      <c r="AS9377">
        <v>27.61</v>
      </c>
      <c r="AT9377" t="s">
        <v>150</v>
      </c>
    </row>
    <row r="9378" spans="1:46" x14ac:dyDescent="0.2">
      <c r="A9378" t="s">
        <v>151</v>
      </c>
      <c r="B9378" t="s">
        <v>152</v>
      </c>
      <c r="C9378">
        <f>-69.98959825 / 41.8334456</f>
        <v>-1.6730536355819565</v>
      </c>
      <c r="D9378" t="s">
        <v>74</v>
      </c>
      <c r="E9378" t="s">
        <v>70</v>
      </c>
      <c r="F9378" s="1">
        <v>42989</v>
      </c>
      <c r="G9378">
        <v>10</v>
      </c>
      <c r="I9378">
        <v>10.9</v>
      </c>
      <c r="J9378" t="s">
        <v>150</v>
      </c>
      <c r="K9378">
        <v>9.44</v>
      </c>
      <c r="L9378" t="s">
        <v>150</v>
      </c>
      <c r="M9378">
        <v>2.1</v>
      </c>
      <c r="N9378" t="s">
        <v>150</v>
      </c>
      <c r="O9378">
        <v>0.17</v>
      </c>
      <c r="P9378" t="s">
        <v>150</v>
      </c>
      <c r="Q9378">
        <v>13.4</v>
      </c>
      <c r="R9378" t="s">
        <v>150</v>
      </c>
      <c r="S9378">
        <v>1.1000000000000001</v>
      </c>
      <c r="T9378" t="s">
        <v>150</v>
      </c>
      <c r="W9378">
        <v>130.63999999999999</v>
      </c>
      <c r="X9378" t="s">
        <v>150</v>
      </c>
      <c r="AE9378">
        <v>69.599999999999994</v>
      </c>
      <c r="AF9378" t="s">
        <v>150</v>
      </c>
      <c r="AG9378">
        <v>6.53</v>
      </c>
      <c r="AH9378" t="s">
        <v>150</v>
      </c>
      <c r="AS9378">
        <v>21.37</v>
      </c>
      <c r="AT9378" t="s">
        <v>150</v>
      </c>
    </row>
    <row r="9379" spans="1:46" x14ac:dyDescent="0.2">
      <c r="A9379" t="s">
        <v>695</v>
      </c>
      <c r="B9379" t="s">
        <v>696</v>
      </c>
      <c r="C9379">
        <f>-69.97964973 / 41.83219296</f>
        <v>-1.6728659144624487</v>
      </c>
      <c r="D9379" t="s">
        <v>697</v>
      </c>
      <c r="E9379" t="s">
        <v>70</v>
      </c>
      <c r="F9379" s="1">
        <v>42989</v>
      </c>
      <c r="G9379">
        <v>0.5</v>
      </c>
      <c r="I9379">
        <v>9.57</v>
      </c>
      <c r="J9379" t="s">
        <v>150</v>
      </c>
      <c r="K9379">
        <v>2.67</v>
      </c>
      <c r="L9379" t="s">
        <v>150</v>
      </c>
      <c r="M9379">
        <v>4.3</v>
      </c>
      <c r="N9379" t="s">
        <v>150</v>
      </c>
      <c r="O9379">
        <v>7.66</v>
      </c>
      <c r="P9379" t="s">
        <v>150</v>
      </c>
      <c r="Q9379">
        <v>22</v>
      </c>
      <c r="R9379" t="s">
        <v>150</v>
      </c>
      <c r="S9379">
        <v>0.32</v>
      </c>
      <c r="T9379" t="s">
        <v>150</v>
      </c>
      <c r="W9379">
        <v>43.9</v>
      </c>
      <c r="X9379" t="s">
        <v>150</v>
      </c>
      <c r="AE9379">
        <v>6.3</v>
      </c>
      <c r="AF9379" t="s">
        <v>150</v>
      </c>
      <c r="AG9379">
        <v>6.34</v>
      </c>
      <c r="AH9379" t="s">
        <v>150</v>
      </c>
      <c r="AS9379">
        <v>4.24</v>
      </c>
      <c r="AT9379" t="s">
        <v>150</v>
      </c>
    </row>
    <row r="9380" spans="1:46" x14ac:dyDescent="0.2">
      <c r="A9380" t="s">
        <v>695</v>
      </c>
      <c r="B9380" t="s">
        <v>696</v>
      </c>
      <c r="C9380">
        <f>-69.97964973 / 41.83219296</f>
        <v>-1.6728659144624487</v>
      </c>
      <c r="D9380" t="s">
        <v>697</v>
      </c>
      <c r="E9380" t="s">
        <v>70</v>
      </c>
      <c r="F9380" s="1">
        <v>42989</v>
      </c>
      <c r="G9380">
        <v>1</v>
      </c>
      <c r="I9380">
        <v>9.57</v>
      </c>
      <c r="J9380" t="s">
        <v>150</v>
      </c>
      <c r="M9380">
        <v>4.3</v>
      </c>
      <c r="N9380" t="s">
        <v>150</v>
      </c>
      <c r="O9380">
        <v>7.71</v>
      </c>
      <c r="P9380" t="s">
        <v>150</v>
      </c>
      <c r="Q9380">
        <v>22</v>
      </c>
      <c r="R9380" t="s">
        <v>150</v>
      </c>
    </row>
    <row r="9381" spans="1:46" x14ac:dyDescent="0.2">
      <c r="A9381" t="s">
        <v>695</v>
      </c>
      <c r="B9381" t="s">
        <v>696</v>
      </c>
      <c r="C9381">
        <f>-69.97964973 / 41.83219296</f>
        <v>-1.6728659144624487</v>
      </c>
      <c r="D9381" t="s">
        <v>697</v>
      </c>
      <c r="E9381" t="s">
        <v>70</v>
      </c>
      <c r="F9381" s="1">
        <v>42989</v>
      </c>
      <c r="G9381">
        <v>2</v>
      </c>
      <c r="I9381">
        <v>9.57</v>
      </c>
      <c r="J9381" t="s">
        <v>150</v>
      </c>
      <c r="M9381">
        <v>4.3</v>
      </c>
      <c r="N9381" t="s">
        <v>150</v>
      </c>
      <c r="O9381">
        <v>7.72</v>
      </c>
      <c r="P9381" t="s">
        <v>150</v>
      </c>
      <c r="Q9381">
        <v>22</v>
      </c>
      <c r="R9381" t="s">
        <v>150</v>
      </c>
    </row>
    <row r="9382" spans="1:46" x14ac:dyDescent="0.2">
      <c r="A9382" t="s">
        <v>695</v>
      </c>
      <c r="B9382" t="s">
        <v>696</v>
      </c>
      <c r="C9382">
        <f>-69.97964973 / 41.83219296</f>
        <v>-1.6728659144624487</v>
      </c>
      <c r="D9382" t="s">
        <v>697</v>
      </c>
      <c r="E9382" t="s">
        <v>70</v>
      </c>
      <c r="F9382" s="1">
        <v>42989</v>
      </c>
      <c r="G9382">
        <v>3</v>
      </c>
      <c r="I9382">
        <v>9.57</v>
      </c>
      <c r="J9382" t="s">
        <v>150</v>
      </c>
      <c r="K9382">
        <v>2.25</v>
      </c>
      <c r="L9382" t="s">
        <v>150</v>
      </c>
      <c r="M9382">
        <v>4.3</v>
      </c>
      <c r="N9382" t="s">
        <v>150</v>
      </c>
      <c r="O9382">
        <v>7.68</v>
      </c>
      <c r="P9382" t="s">
        <v>150</v>
      </c>
      <c r="Q9382">
        <v>22</v>
      </c>
      <c r="R9382" t="s">
        <v>150</v>
      </c>
      <c r="S9382">
        <v>0.32</v>
      </c>
      <c r="T9382" t="s">
        <v>150</v>
      </c>
      <c r="W9382">
        <v>57.53</v>
      </c>
      <c r="X9382" t="s">
        <v>150</v>
      </c>
      <c r="AE9382">
        <v>6.3</v>
      </c>
      <c r="AF9382" t="s">
        <v>150</v>
      </c>
      <c r="AG9382">
        <v>6.29</v>
      </c>
      <c r="AH9382" t="s">
        <v>150</v>
      </c>
      <c r="AS9382">
        <v>0.35</v>
      </c>
      <c r="AT9382" t="s">
        <v>150</v>
      </c>
    </row>
    <row r="9383" spans="1:46" x14ac:dyDescent="0.2">
      <c r="A9383" t="s">
        <v>695</v>
      </c>
      <c r="B9383" t="s">
        <v>696</v>
      </c>
      <c r="C9383">
        <f>-69.97964973 / 41.83219296</f>
        <v>-1.6728659144624487</v>
      </c>
      <c r="D9383" t="s">
        <v>697</v>
      </c>
      <c r="E9383" t="s">
        <v>70</v>
      </c>
      <c r="F9383" s="1">
        <v>42989</v>
      </c>
      <c r="G9383">
        <v>4</v>
      </c>
      <c r="I9383">
        <v>9.57</v>
      </c>
      <c r="J9383" t="s">
        <v>150</v>
      </c>
      <c r="M9383">
        <v>4.3</v>
      </c>
      <c r="N9383" t="s">
        <v>150</v>
      </c>
      <c r="O9383">
        <v>7.68</v>
      </c>
      <c r="P9383" t="s">
        <v>150</v>
      </c>
      <c r="Q9383">
        <v>22</v>
      </c>
      <c r="R9383" t="s">
        <v>150</v>
      </c>
    </row>
    <row r="9384" spans="1:46" x14ac:dyDescent="0.2">
      <c r="A9384" t="s">
        <v>695</v>
      </c>
      <c r="B9384" t="s">
        <v>696</v>
      </c>
      <c r="C9384">
        <f>-69.97964973 / 41.83219296</f>
        <v>-1.6728659144624487</v>
      </c>
      <c r="D9384" t="s">
        <v>697</v>
      </c>
      <c r="E9384" t="s">
        <v>70</v>
      </c>
      <c r="F9384" s="1">
        <v>42989</v>
      </c>
      <c r="G9384">
        <v>5</v>
      </c>
      <c r="I9384">
        <v>9.57</v>
      </c>
      <c r="J9384" t="s">
        <v>150</v>
      </c>
      <c r="M9384">
        <v>4.3</v>
      </c>
      <c r="N9384" t="s">
        <v>150</v>
      </c>
      <c r="O9384">
        <v>7.68</v>
      </c>
      <c r="P9384" t="s">
        <v>150</v>
      </c>
      <c r="Q9384">
        <v>22</v>
      </c>
      <c r="R9384" t="s">
        <v>150</v>
      </c>
    </row>
    <row r="9385" spans="1:46" x14ac:dyDescent="0.2">
      <c r="A9385" t="s">
        <v>695</v>
      </c>
      <c r="B9385" t="s">
        <v>696</v>
      </c>
      <c r="C9385">
        <f>-69.97964973 / 41.83219296</f>
        <v>-1.6728659144624487</v>
      </c>
      <c r="D9385" t="s">
        <v>697</v>
      </c>
      <c r="E9385" t="s">
        <v>70</v>
      </c>
      <c r="F9385" s="1">
        <v>42989</v>
      </c>
      <c r="G9385">
        <v>6</v>
      </c>
      <c r="I9385">
        <v>9.57</v>
      </c>
      <c r="J9385" t="s">
        <v>150</v>
      </c>
      <c r="M9385">
        <v>4.3</v>
      </c>
      <c r="N9385" t="s">
        <v>150</v>
      </c>
      <c r="O9385">
        <v>7.68</v>
      </c>
      <c r="P9385" t="s">
        <v>150</v>
      </c>
      <c r="Q9385">
        <v>22</v>
      </c>
      <c r="R9385" t="s">
        <v>150</v>
      </c>
    </row>
    <row r="9386" spans="1:46" x14ac:dyDescent="0.2">
      <c r="A9386" t="s">
        <v>695</v>
      </c>
      <c r="B9386" t="s">
        <v>696</v>
      </c>
      <c r="C9386">
        <f>-69.97964973 / 41.83219296</f>
        <v>-1.6728659144624487</v>
      </c>
      <c r="D9386" t="s">
        <v>697</v>
      </c>
      <c r="E9386" t="s">
        <v>70</v>
      </c>
      <c r="F9386" s="1">
        <v>42989</v>
      </c>
      <c r="G9386">
        <v>7</v>
      </c>
      <c r="I9386">
        <v>9.57</v>
      </c>
      <c r="J9386" t="s">
        <v>150</v>
      </c>
      <c r="M9386">
        <v>4.3</v>
      </c>
      <c r="N9386" t="s">
        <v>150</v>
      </c>
      <c r="O9386">
        <v>7.67</v>
      </c>
      <c r="P9386" t="s">
        <v>150</v>
      </c>
      <c r="Q9386">
        <v>21.9</v>
      </c>
      <c r="R9386" t="s">
        <v>150</v>
      </c>
    </row>
    <row r="9387" spans="1:46" x14ac:dyDescent="0.2">
      <c r="A9387" t="s">
        <v>695</v>
      </c>
      <c r="B9387" t="s">
        <v>696</v>
      </c>
      <c r="C9387">
        <f>-69.97964973 / 41.83219296</f>
        <v>-1.6728659144624487</v>
      </c>
      <c r="D9387" t="s">
        <v>697</v>
      </c>
      <c r="E9387" t="s">
        <v>70</v>
      </c>
      <c r="F9387" s="1">
        <v>42989</v>
      </c>
      <c r="G9387">
        <v>8</v>
      </c>
      <c r="I9387">
        <v>9.57</v>
      </c>
      <c r="J9387" t="s">
        <v>150</v>
      </c>
      <c r="M9387">
        <v>4.3</v>
      </c>
      <c r="N9387" t="s">
        <v>150</v>
      </c>
      <c r="O9387">
        <v>4.2699999999999996</v>
      </c>
      <c r="P9387" t="s">
        <v>150</v>
      </c>
      <c r="Q9387">
        <v>19.399999999999999</v>
      </c>
      <c r="R9387" t="s">
        <v>150</v>
      </c>
    </row>
    <row r="9388" spans="1:46" x14ac:dyDescent="0.2">
      <c r="A9388" t="s">
        <v>695</v>
      </c>
      <c r="B9388" t="s">
        <v>696</v>
      </c>
      <c r="C9388">
        <f>-69.97964973 / 41.83219296</f>
        <v>-1.6728659144624487</v>
      </c>
      <c r="D9388" t="s">
        <v>697</v>
      </c>
      <c r="E9388" t="s">
        <v>70</v>
      </c>
      <c r="F9388" s="1">
        <v>42989</v>
      </c>
      <c r="G9388">
        <v>8.5</v>
      </c>
      <c r="I9388">
        <v>9.57</v>
      </c>
      <c r="J9388" t="s">
        <v>150</v>
      </c>
      <c r="K9388">
        <v>44.59</v>
      </c>
      <c r="L9388" t="s">
        <v>150</v>
      </c>
      <c r="M9388">
        <v>4.3</v>
      </c>
      <c r="N9388" t="s">
        <v>150</v>
      </c>
      <c r="O9388">
        <v>1.1200000000000001</v>
      </c>
      <c r="P9388" t="s">
        <v>150</v>
      </c>
      <c r="Q9388">
        <v>17.7</v>
      </c>
      <c r="R9388" t="s">
        <v>150</v>
      </c>
      <c r="S9388">
        <v>1.33</v>
      </c>
      <c r="T9388" t="s">
        <v>150</v>
      </c>
      <c r="W9388">
        <v>97.86</v>
      </c>
      <c r="X9388" t="s">
        <v>150</v>
      </c>
      <c r="AE9388">
        <v>22.3</v>
      </c>
      <c r="AF9388" t="s">
        <v>150</v>
      </c>
      <c r="AG9388">
        <v>6.12</v>
      </c>
      <c r="AH9388" t="s">
        <v>150</v>
      </c>
      <c r="AS9388">
        <v>11.02</v>
      </c>
      <c r="AT9388" t="s">
        <v>150</v>
      </c>
    </row>
    <row r="9389" spans="1:46" x14ac:dyDescent="0.2">
      <c r="A9389" t="s">
        <v>153</v>
      </c>
      <c r="B9389" t="s">
        <v>154</v>
      </c>
      <c r="C9389">
        <f>-69.98277842 / 41.83388359</f>
        <v>-1.6728730974603738</v>
      </c>
      <c r="D9389" t="s">
        <v>155</v>
      </c>
      <c r="E9389" t="s">
        <v>70</v>
      </c>
      <c r="F9389" s="1">
        <v>37143</v>
      </c>
      <c r="G9389">
        <v>0.5</v>
      </c>
      <c r="I9389">
        <v>2.4</v>
      </c>
      <c r="J9389" t="s">
        <v>71</v>
      </c>
      <c r="K9389">
        <v>4.13</v>
      </c>
      <c r="L9389" t="s">
        <v>71</v>
      </c>
      <c r="M9389">
        <v>1.2</v>
      </c>
      <c r="N9389" t="s">
        <v>71</v>
      </c>
      <c r="O9389">
        <v>1.98</v>
      </c>
      <c r="P9389" t="s">
        <v>71</v>
      </c>
      <c r="Q9389">
        <v>18.600000000000001</v>
      </c>
      <c r="R9389" t="s">
        <v>71</v>
      </c>
      <c r="S9389">
        <v>0.41</v>
      </c>
      <c r="T9389" t="s">
        <v>71</v>
      </c>
      <c r="U9389">
        <v>12.7</v>
      </c>
      <c r="V9389" t="s">
        <v>71</v>
      </c>
      <c r="W9389">
        <v>42.8</v>
      </c>
      <c r="X9389" t="s">
        <v>71</v>
      </c>
      <c r="Y9389">
        <v>40.799999999999997</v>
      </c>
      <c r="AA9389">
        <v>44.51</v>
      </c>
      <c r="AC9389">
        <v>57.37</v>
      </c>
      <c r="AE9389">
        <v>8.1</v>
      </c>
      <c r="AF9389" t="s">
        <v>71</v>
      </c>
      <c r="AG9389">
        <v>5.91</v>
      </c>
      <c r="AH9389" t="s">
        <v>71</v>
      </c>
      <c r="AS9389">
        <v>3.21</v>
      </c>
      <c r="AT9389" t="s">
        <v>71</v>
      </c>
    </row>
    <row r="9390" spans="1:46" x14ac:dyDescent="0.2">
      <c r="A9390" t="s">
        <v>153</v>
      </c>
      <c r="B9390" t="s">
        <v>154</v>
      </c>
      <c r="C9390">
        <f>-69.98277842 / 41.83388359</f>
        <v>-1.6728730974603738</v>
      </c>
      <c r="D9390" t="s">
        <v>155</v>
      </c>
      <c r="E9390" t="s">
        <v>70</v>
      </c>
      <c r="F9390" s="1">
        <v>37143</v>
      </c>
      <c r="G9390">
        <v>1</v>
      </c>
      <c r="O9390">
        <v>1.54</v>
      </c>
      <c r="P9390" t="s">
        <v>71</v>
      </c>
      <c r="Q9390">
        <v>18.100000000000001</v>
      </c>
      <c r="R9390" t="s">
        <v>71</v>
      </c>
    </row>
    <row r="9391" spans="1:46" x14ac:dyDescent="0.2">
      <c r="A9391" t="s">
        <v>153</v>
      </c>
      <c r="B9391" t="s">
        <v>154</v>
      </c>
      <c r="C9391">
        <f>-69.98277842 / 41.83388359</f>
        <v>-1.6728730974603738</v>
      </c>
      <c r="D9391" t="s">
        <v>155</v>
      </c>
      <c r="E9391" t="s">
        <v>70</v>
      </c>
      <c r="F9391" s="1">
        <v>37143</v>
      </c>
      <c r="G9391">
        <v>1.5</v>
      </c>
      <c r="K9391">
        <v>6.57</v>
      </c>
      <c r="L9391" t="s">
        <v>71</v>
      </c>
      <c r="S9391">
        <v>0.46</v>
      </c>
      <c r="T9391" t="s">
        <v>71</v>
      </c>
      <c r="U9391">
        <v>14.25</v>
      </c>
      <c r="V9391" t="s">
        <v>71</v>
      </c>
      <c r="W9391">
        <v>38.799999999999997</v>
      </c>
      <c r="X9391" t="s">
        <v>71</v>
      </c>
      <c r="Y9391">
        <v>42.46</v>
      </c>
      <c r="AA9391">
        <v>49.07</v>
      </c>
      <c r="AE9391">
        <v>8.6</v>
      </c>
      <c r="AF9391" t="s">
        <v>71</v>
      </c>
      <c r="AG9391">
        <v>5.93</v>
      </c>
      <c r="AH9391" t="s">
        <v>71</v>
      </c>
      <c r="AS9391">
        <v>3.23</v>
      </c>
      <c r="AT9391" t="s">
        <v>71</v>
      </c>
    </row>
    <row r="9392" spans="1:46" x14ac:dyDescent="0.2">
      <c r="A9392" t="s">
        <v>153</v>
      </c>
      <c r="B9392" t="s">
        <v>154</v>
      </c>
      <c r="C9392">
        <f>-69.98277842 / 41.83388359</f>
        <v>-1.6728730974603738</v>
      </c>
      <c r="D9392" t="s">
        <v>155</v>
      </c>
      <c r="E9392" t="s">
        <v>70</v>
      </c>
      <c r="F9392" s="1">
        <v>37143</v>
      </c>
      <c r="G9392">
        <v>2</v>
      </c>
      <c r="O9392">
        <v>0.53</v>
      </c>
      <c r="P9392" t="s">
        <v>71</v>
      </c>
      <c r="Q9392">
        <v>17.899999999999999</v>
      </c>
      <c r="R9392" t="s">
        <v>71</v>
      </c>
    </row>
    <row r="9393" spans="1:46" x14ac:dyDescent="0.2">
      <c r="A9393" t="s">
        <v>156</v>
      </c>
      <c r="B9393" t="s">
        <v>157</v>
      </c>
      <c r="C9393">
        <f>-69.99640733 / 41.83056203</f>
        <v>-1.6733317443786684</v>
      </c>
      <c r="D9393" t="s">
        <v>158</v>
      </c>
      <c r="E9393" t="s">
        <v>70</v>
      </c>
      <c r="F9393" s="1">
        <v>37143</v>
      </c>
      <c r="G9393">
        <v>0.5</v>
      </c>
      <c r="I9393">
        <v>5.07</v>
      </c>
      <c r="J9393" t="s">
        <v>71</v>
      </c>
      <c r="K9393">
        <v>7.15</v>
      </c>
      <c r="L9393" t="s">
        <v>71</v>
      </c>
      <c r="M9393">
        <v>1.87</v>
      </c>
      <c r="N9393" t="s">
        <v>71</v>
      </c>
      <c r="O9393">
        <v>7.47</v>
      </c>
      <c r="P9393" t="s">
        <v>71</v>
      </c>
      <c r="Q9393">
        <v>22.2</v>
      </c>
      <c r="R9393" t="s">
        <v>71</v>
      </c>
      <c r="S9393">
        <v>0.66</v>
      </c>
      <c r="T9393" t="s">
        <v>71</v>
      </c>
      <c r="U9393">
        <v>20.440000000000001</v>
      </c>
      <c r="V9393" t="s">
        <v>71</v>
      </c>
      <c r="W9393">
        <v>29.4</v>
      </c>
      <c r="X9393" t="s">
        <v>71</v>
      </c>
      <c r="Y9393">
        <v>47.66</v>
      </c>
      <c r="AA9393">
        <v>49.9</v>
      </c>
      <c r="AC9393">
        <v>50.98</v>
      </c>
      <c r="AE9393">
        <v>10.4</v>
      </c>
      <c r="AF9393" t="s">
        <v>71</v>
      </c>
      <c r="AG9393">
        <v>6.39</v>
      </c>
      <c r="AH9393" t="s">
        <v>71</v>
      </c>
      <c r="AS9393">
        <v>0.05</v>
      </c>
      <c r="AT9393" t="s">
        <v>71</v>
      </c>
    </row>
    <row r="9394" spans="1:46" x14ac:dyDescent="0.2">
      <c r="A9394" t="s">
        <v>156</v>
      </c>
      <c r="B9394" t="s">
        <v>157</v>
      </c>
      <c r="C9394">
        <f>-69.99640733 / 41.83056203</f>
        <v>-1.6733317443786684</v>
      </c>
      <c r="D9394" t="s">
        <v>158</v>
      </c>
      <c r="E9394" t="s">
        <v>70</v>
      </c>
      <c r="F9394" s="1">
        <v>37143</v>
      </c>
      <c r="G9394">
        <v>1</v>
      </c>
      <c r="O9394">
        <v>7.61</v>
      </c>
      <c r="P9394" t="s">
        <v>71</v>
      </c>
      <c r="Q9394">
        <v>22.1</v>
      </c>
      <c r="R9394" t="s">
        <v>71</v>
      </c>
    </row>
    <row r="9395" spans="1:46" x14ac:dyDescent="0.2">
      <c r="A9395" t="s">
        <v>156</v>
      </c>
      <c r="B9395" t="s">
        <v>157</v>
      </c>
      <c r="C9395">
        <f>-69.99640733 / 41.83056203</f>
        <v>-1.6733317443786684</v>
      </c>
      <c r="D9395" t="s">
        <v>158</v>
      </c>
      <c r="E9395" t="s">
        <v>70</v>
      </c>
      <c r="F9395" s="1">
        <v>37143</v>
      </c>
      <c r="G9395">
        <v>2</v>
      </c>
      <c r="O9395">
        <v>7.7</v>
      </c>
      <c r="P9395" t="s">
        <v>71</v>
      </c>
      <c r="Q9395">
        <v>21.9</v>
      </c>
      <c r="R9395" t="s">
        <v>71</v>
      </c>
    </row>
    <row r="9396" spans="1:46" x14ac:dyDescent="0.2">
      <c r="A9396" t="s">
        <v>156</v>
      </c>
      <c r="B9396" t="s">
        <v>157</v>
      </c>
      <c r="C9396">
        <f>-69.99640733 / 41.83056203</f>
        <v>-1.6733317443786684</v>
      </c>
      <c r="D9396" t="s">
        <v>158</v>
      </c>
      <c r="E9396" t="s">
        <v>70</v>
      </c>
      <c r="F9396" s="1">
        <v>37143</v>
      </c>
      <c r="G9396">
        <v>3</v>
      </c>
      <c r="O9396">
        <v>7.5</v>
      </c>
      <c r="P9396" t="s">
        <v>71</v>
      </c>
      <c r="Q9396">
        <v>21.9</v>
      </c>
      <c r="R9396" t="s">
        <v>71</v>
      </c>
    </row>
    <row r="9397" spans="1:46" x14ac:dyDescent="0.2">
      <c r="A9397" t="s">
        <v>156</v>
      </c>
      <c r="B9397" t="s">
        <v>157</v>
      </c>
      <c r="C9397">
        <f>-69.99640733 / 41.83056203</f>
        <v>-1.6733317443786684</v>
      </c>
      <c r="D9397" t="s">
        <v>158</v>
      </c>
      <c r="E9397" t="s">
        <v>70</v>
      </c>
      <c r="F9397" s="1">
        <v>37143</v>
      </c>
      <c r="G9397">
        <v>4</v>
      </c>
      <c r="K9397">
        <v>7.83</v>
      </c>
      <c r="L9397" t="s">
        <v>71</v>
      </c>
      <c r="O9397">
        <v>7.07</v>
      </c>
      <c r="P9397" t="s">
        <v>71</v>
      </c>
      <c r="Q9397">
        <v>21.8</v>
      </c>
      <c r="R9397" t="s">
        <v>71</v>
      </c>
      <c r="S9397">
        <v>0.71</v>
      </c>
      <c r="T9397" t="s">
        <v>71</v>
      </c>
      <c r="W9397">
        <v>25</v>
      </c>
      <c r="X9397" t="s">
        <v>71</v>
      </c>
      <c r="AE9397">
        <v>10.4</v>
      </c>
      <c r="AF9397" t="s">
        <v>71</v>
      </c>
      <c r="AG9397">
        <v>6.33</v>
      </c>
      <c r="AH9397" t="s">
        <v>71</v>
      </c>
      <c r="AS9397">
        <v>0</v>
      </c>
      <c r="AT9397" t="s">
        <v>71</v>
      </c>
    </row>
    <row r="9398" spans="1:46" x14ac:dyDescent="0.2">
      <c r="A9398" t="s">
        <v>156</v>
      </c>
      <c r="B9398" t="s">
        <v>157</v>
      </c>
      <c r="C9398">
        <f>-69.99640733 / 41.83056203</f>
        <v>-1.6733317443786684</v>
      </c>
      <c r="D9398" t="s">
        <v>158</v>
      </c>
      <c r="E9398" t="s">
        <v>70</v>
      </c>
      <c r="F9398" s="1">
        <v>37143</v>
      </c>
      <c r="G9398">
        <v>4.5</v>
      </c>
      <c r="O9398">
        <v>6.8</v>
      </c>
      <c r="P9398" t="s">
        <v>71</v>
      </c>
      <c r="Q9398">
        <v>21.8</v>
      </c>
      <c r="R9398" t="s">
        <v>71</v>
      </c>
    </row>
    <row r="9399" spans="1:46" x14ac:dyDescent="0.2">
      <c r="A9399" t="s">
        <v>156</v>
      </c>
      <c r="B9399" t="s">
        <v>157</v>
      </c>
      <c r="C9399">
        <f>-69.99640733 / 41.83056203</f>
        <v>-1.6733317443786684</v>
      </c>
      <c r="D9399" t="s">
        <v>158</v>
      </c>
      <c r="E9399" t="s">
        <v>70</v>
      </c>
      <c r="F9399" s="1">
        <v>37873</v>
      </c>
      <c r="G9399">
        <v>0.5</v>
      </c>
      <c r="I9399">
        <v>5.2</v>
      </c>
      <c r="J9399" t="s">
        <v>71</v>
      </c>
      <c r="K9399">
        <v>2.41</v>
      </c>
      <c r="L9399" t="s">
        <v>71</v>
      </c>
      <c r="M9399">
        <v>4</v>
      </c>
      <c r="N9399" t="s">
        <v>71</v>
      </c>
      <c r="O9399">
        <v>6.08</v>
      </c>
      <c r="P9399" t="s">
        <v>71</v>
      </c>
      <c r="Q9399">
        <v>23.1</v>
      </c>
      <c r="R9399" t="s">
        <v>71</v>
      </c>
      <c r="S9399">
        <v>0.3</v>
      </c>
      <c r="T9399" t="s">
        <v>71</v>
      </c>
      <c r="U9399">
        <v>9.2899999999999991</v>
      </c>
      <c r="V9399" t="s">
        <v>71</v>
      </c>
      <c r="W9399">
        <v>27.4</v>
      </c>
      <c r="X9399" t="s">
        <v>71</v>
      </c>
      <c r="Y9399">
        <v>36.29</v>
      </c>
      <c r="AA9399">
        <v>39.229999999999997</v>
      </c>
      <c r="AC9399">
        <v>40.020000000000003</v>
      </c>
      <c r="AE9399">
        <v>1.1000000000000001</v>
      </c>
      <c r="AF9399" t="s">
        <v>71</v>
      </c>
      <c r="AG9399">
        <v>6.72</v>
      </c>
      <c r="AH9399" t="s">
        <v>71</v>
      </c>
      <c r="AS9399">
        <v>0.03</v>
      </c>
      <c r="AT9399" t="s">
        <v>71</v>
      </c>
    </row>
    <row r="9400" spans="1:46" x14ac:dyDescent="0.2">
      <c r="A9400" t="s">
        <v>156</v>
      </c>
      <c r="B9400" t="s">
        <v>157</v>
      </c>
      <c r="C9400">
        <f>-69.99640733 / 41.83056203</f>
        <v>-1.6733317443786684</v>
      </c>
      <c r="D9400" t="s">
        <v>158</v>
      </c>
      <c r="E9400" t="s">
        <v>70</v>
      </c>
      <c r="F9400" s="1">
        <v>37873</v>
      </c>
      <c r="G9400">
        <v>1</v>
      </c>
      <c r="O9400">
        <v>6</v>
      </c>
      <c r="P9400" t="s">
        <v>71</v>
      </c>
      <c r="Q9400">
        <v>22.9</v>
      </c>
      <c r="R9400" t="s">
        <v>71</v>
      </c>
    </row>
    <row r="9401" spans="1:46" x14ac:dyDescent="0.2">
      <c r="A9401" t="s">
        <v>156</v>
      </c>
      <c r="B9401" t="s">
        <v>157</v>
      </c>
      <c r="C9401">
        <f>-69.99640733 / 41.83056203</f>
        <v>-1.6733317443786684</v>
      </c>
      <c r="D9401" t="s">
        <v>158</v>
      </c>
      <c r="E9401" t="s">
        <v>70</v>
      </c>
      <c r="F9401" s="1">
        <v>37873</v>
      </c>
      <c r="G9401">
        <v>2</v>
      </c>
      <c r="O9401">
        <v>6.15</v>
      </c>
      <c r="P9401" t="s">
        <v>71</v>
      </c>
      <c r="Q9401">
        <v>22.9</v>
      </c>
      <c r="R9401" t="s">
        <v>71</v>
      </c>
    </row>
    <row r="9402" spans="1:46" x14ac:dyDescent="0.2">
      <c r="A9402" t="s">
        <v>156</v>
      </c>
      <c r="B9402" t="s">
        <v>157</v>
      </c>
      <c r="C9402">
        <f>-69.99640733 / 41.83056203</f>
        <v>-1.6733317443786684</v>
      </c>
      <c r="D9402" t="s">
        <v>158</v>
      </c>
      <c r="E9402" t="s">
        <v>70</v>
      </c>
      <c r="F9402" s="1">
        <v>37873</v>
      </c>
      <c r="G9402">
        <v>3</v>
      </c>
      <c r="K9402">
        <v>9.7899999999999991</v>
      </c>
      <c r="L9402" t="s">
        <v>71</v>
      </c>
      <c r="O9402">
        <v>6.16</v>
      </c>
      <c r="P9402" t="s">
        <v>71</v>
      </c>
      <c r="Q9402">
        <v>22.7</v>
      </c>
      <c r="R9402" t="s">
        <v>71</v>
      </c>
      <c r="S9402">
        <v>0.3</v>
      </c>
      <c r="T9402" t="s">
        <v>71</v>
      </c>
      <c r="U9402">
        <v>9.2899999999999991</v>
      </c>
      <c r="V9402" t="s">
        <v>71</v>
      </c>
      <c r="W9402">
        <v>26.8</v>
      </c>
      <c r="X9402" t="s">
        <v>71</v>
      </c>
      <c r="Y9402">
        <v>36.29</v>
      </c>
      <c r="AA9402">
        <v>52.98</v>
      </c>
      <c r="AE9402">
        <v>1.0900000000000001</v>
      </c>
      <c r="AF9402" t="s">
        <v>71</v>
      </c>
      <c r="AG9402">
        <v>6.79</v>
      </c>
      <c r="AH9402" t="s">
        <v>71</v>
      </c>
      <c r="AS9402">
        <v>0.03</v>
      </c>
      <c r="AT9402" t="s">
        <v>71</v>
      </c>
    </row>
    <row r="9403" spans="1:46" x14ac:dyDescent="0.2">
      <c r="A9403" t="s">
        <v>156</v>
      </c>
      <c r="B9403" t="s">
        <v>157</v>
      </c>
      <c r="C9403">
        <f>-69.99640733 / 41.83056203</f>
        <v>-1.6733317443786684</v>
      </c>
      <c r="D9403" t="s">
        <v>158</v>
      </c>
      <c r="E9403" t="s">
        <v>70</v>
      </c>
      <c r="F9403" s="1">
        <v>37873</v>
      </c>
      <c r="G9403">
        <v>4</v>
      </c>
      <c r="O9403">
        <v>5.68</v>
      </c>
      <c r="P9403" t="s">
        <v>71</v>
      </c>
      <c r="Q9403">
        <v>22.6</v>
      </c>
      <c r="R9403" t="s">
        <v>71</v>
      </c>
    </row>
    <row r="9404" spans="1:46" x14ac:dyDescent="0.2">
      <c r="A9404" t="s">
        <v>156</v>
      </c>
      <c r="B9404" t="s">
        <v>157</v>
      </c>
      <c r="C9404">
        <f>-69.99640733 / 41.83056203</f>
        <v>-1.6733317443786684</v>
      </c>
      <c r="D9404" t="s">
        <v>158</v>
      </c>
      <c r="E9404" t="s">
        <v>70</v>
      </c>
      <c r="F9404" s="1">
        <v>37873</v>
      </c>
      <c r="G9404">
        <v>4.5</v>
      </c>
      <c r="O9404">
        <v>4.68</v>
      </c>
      <c r="P9404" t="s">
        <v>71</v>
      </c>
      <c r="Q9404">
        <v>22.4</v>
      </c>
      <c r="R9404" t="s">
        <v>71</v>
      </c>
    </row>
    <row r="9405" spans="1:46" x14ac:dyDescent="0.2">
      <c r="A9405" t="s">
        <v>156</v>
      </c>
      <c r="B9405" t="s">
        <v>157</v>
      </c>
      <c r="C9405">
        <f>-69.99640733 / 41.83056203</f>
        <v>-1.6733317443786684</v>
      </c>
      <c r="D9405" t="s">
        <v>158</v>
      </c>
      <c r="E9405" t="s">
        <v>70</v>
      </c>
      <c r="F9405" s="1">
        <v>39330</v>
      </c>
      <c r="G9405">
        <v>0.5</v>
      </c>
      <c r="I9405">
        <v>5.8</v>
      </c>
      <c r="J9405" t="s">
        <v>71</v>
      </c>
      <c r="K9405">
        <v>6.1</v>
      </c>
      <c r="L9405" t="s">
        <v>71</v>
      </c>
      <c r="M9405">
        <v>2.4</v>
      </c>
      <c r="N9405" t="s">
        <v>71</v>
      </c>
      <c r="O9405">
        <v>8.1</v>
      </c>
      <c r="P9405" t="s">
        <v>71</v>
      </c>
      <c r="Q9405">
        <v>23.9</v>
      </c>
      <c r="R9405" t="s">
        <v>71</v>
      </c>
      <c r="S9405">
        <v>0.41</v>
      </c>
      <c r="T9405" t="s">
        <v>71</v>
      </c>
      <c r="U9405">
        <v>12.7</v>
      </c>
      <c r="V9405" t="s">
        <v>71</v>
      </c>
      <c r="W9405">
        <v>38.14</v>
      </c>
      <c r="X9405" t="s">
        <v>71</v>
      </c>
      <c r="Y9405">
        <v>40.799999999999997</v>
      </c>
      <c r="AA9405">
        <v>48.34</v>
      </c>
      <c r="AC9405">
        <v>47.38</v>
      </c>
      <c r="AE9405">
        <v>11.1</v>
      </c>
      <c r="AF9405" t="s">
        <v>71</v>
      </c>
      <c r="AG9405">
        <v>6.35</v>
      </c>
      <c r="AH9405" t="s">
        <v>71</v>
      </c>
      <c r="AS9405">
        <v>1.99</v>
      </c>
      <c r="AT9405" t="s">
        <v>71</v>
      </c>
    </row>
    <row r="9406" spans="1:46" x14ac:dyDescent="0.2">
      <c r="A9406" t="s">
        <v>156</v>
      </c>
      <c r="B9406" t="s">
        <v>157</v>
      </c>
      <c r="C9406">
        <f>-69.99640733 / 41.83056203</f>
        <v>-1.6733317443786684</v>
      </c>
      <c r="D9406" t="s">
        <v>158</v>
      </c>
      <c r="E9406" t="s">
        <v>70</v>
      </c>
      <c r="F9406" s="1">
        <v>39330</v>
      </c>
      <c r="G9406">
        <v>1</v>
      </c>
      <c r="O9406">
        <v>8.15</v>
      </c>
      <c r="P9406" t="s">
        <v>71</v>
      </c>
      <c r="Q9406">
        <v>23.8</v>
      </c>
      <c r="R9406" t="s">
        <v>71</v>
      </c>
    </row>
    <row r="9407" spans="1:46" x14ac:dyDescent="0.2">
      <c r="A9407" t="s">
        <v>156</v>
      </c>
      <c r="B9407" t="s">
        <v>157</v>
      </c>
      <c r="C9407">
        <f>-69.99640733 / 41.83056203</f>
        <v>-1.6733317443786684</v>
      </c>
      <c r="D9407" t="s">
        <v>158</v>
      </c>
      <c r="E9407" t="s">
        <v>70</v>
      </c>
      <c r="F9407" s="1">
        <v>39330</v>
      </c>
      <c r="G9407">
        <v>2</v>
      </c>
      <c r="O9407">
        <v>8.1999999999999993</v>
      </c>
      <c r="P9407" t="s">
        <v>71</v>
      </c>
      <c r="Q9407">
        <v>23.7</v>
      </c>
      <c r="R9407" t="s">
        <v>71</v>
      </c>
    </row>
    <row r="9408" spans="1:46" x14ac:dyDescent="0.2">
      <c r="A9408" t="s">
        <v>156</v>
      </c>
      <c r="B9408" t="s">
        <v>157</v>
      </c>
      <c r="C9408">
        <f>-69.99640733 / 41.83056203</f>
        <v>-1.6733317443786684</v>
      </c>
      <c r="D9408" t="s">
        <v>158</v>
      </c>
      <c r="E9408" t="s">
        <v>70</v>
      </c>
      <c r="F9408" s="1">
        <v>39330</v>
      </c>
      <c r="G9408">
        <v>3</v>
      </c>
      <c r="O9408">
        <v>8.1999999999999993</v>
      </c>
      <c r="P9408" t="s">
        <v>71</v>
      </c>
      <c r="Q9408">
        <v>23.6</v>
      </c>
      <c r="R9408" t="s">
        <v>71</v>
      </c>
    </row>
    <row r="9409" spans="1:46" x14ac:dyDescent="0.2">
      <c r="A9409" t="s">
        <v>156</v>
      </c>
      <c r="B9409" t="s">
        <v>157</v>
      </c>
      <c r="C9409">
        <f>-69.99640733 / 41.83056203</f>
        <v>-1.6733317443786684</v>
      </c>
      <c r="D9409" t="s">
        <v>158</v>
      </c>
      <c r="E9409" t="s">
        <v>70</v>
      </c>
      <c r="F9409" s="1">
        <v>39330</v>
      </c>
      <c r="G9409">
        <v>4</v>
      </c>
      <c r="O9409">
        <v>7.8</v>
      </c>
      <c r="P9409" t="s">
        <v>71</v>
      </c>
      <c r="Q9409">
        <v>23.4</v>
      </c>
      <c r="R9409" t="s">
        <v>71</v>
      </c>
    </row>
    <row r="9410" spans="1:46" x14ac:dyDescent="0.2">
      <c r="A9410" t="s">
        <v>156</v>
      </c>
      <c r="B9410" t="s">
        <v>157</v>
      </c>
      <c r="C9410">
        <f>-69.99640733 / 41.83056203</f>
        <v>-1.6733317443786684</v>
      </c>
      <c r="D9410" t="s">
        <v>158</v>
      </c>
      <c r="E9410" t="s">
        <v>70</v>
      </c>
      <c r="F9410" s="1">
        <v>39330</v>
      </c>
      <c r="G9410">
        <v>5</v>
      </c>
      <c r="K9410">
        <v>33.92</v>
      </c>
      <c r="L9410" t="s">
        <v>71</v>
      </c>
      <c r="O9410">
        <v>0.3</v>
      </c>
      <c r="P9410" t="s">
        <v>71</v>
      </c>
      <c r="Q9410">
        <v>20.3</v>
      </c>
      <c r="R9410" t="s">
        <v>71</v>
      </c>
      <c r="S9410">
        <v>1.27</v>
      </c>
      <c r="T9410" t="s">
        <v>71</v>
      </c>
      <c r="U9410">
        <v>39.21</v>
      </c>
      <c r="V9410" t="s">
        <v>71</v>
      </c>
      <c r="W9410">
        <v>57.21</v>
      </c>
      <c r="X9410" t="s">
        <v>71</v>
      </c>
      <c r="Y9410">
        <v>57.06</v>
      </c>
      <c r="AA9410">
        <v>65.17</v>
      </c>
      <c r="AE9410">
        <v>15.9</v>
      </c>
      <c r="AF9410" t="s">
        <v>71</v>
      </c>
      <c r="AG9410">
        <v>6.21</v>
      </c>
      <c r="AH9410" t="s">
        <v>71</v>
      </c>
      <c r="AS9410">
        <v>8.75</v>
      </c>
      <c r="AT9410" t="s">
        <v>71</v>
      </c>
    </row>
    <row r="9411" spans="1:46" x14ac:dyDescent="0.2">
      <c r="A9411" t="s">
        <v>156</v>
      </c>
      <c r="B9411" t="s">
        <v>157</v>
      </c>
      <c r="C9411">
        <f>-69.99640733 / 41.83056203</f>
        <v>-1.6733317443786684</v>
      </c>
      <c r="D9411" t="s">
        <v>158</v>
      </c>
      <c r="E9411" t="s">
        <v>70</v>
      </c>
      <c r="F9411" s="1">
        <v>39685</v>
      </c>
      <c r="G9411">
        <v>0.5</v>
      </c>
      <c r="I9411">
        <v>5.95</v>
      </c>
      <c r="J9411" t="s">
        <v>71</v>
      </c>
      <c r="K9411">
        <v>4.59</v>
      </c>
      <c r="L9411" t="s">
        <v>71</v>
      </c>
      <c r="M9411">
        <v>2.75</v>
      </c>
      <c r="N9411" t="s">
        <v>71</v>
      </c>
      <c r="O9411">
        <v>8</v>
      </c>
      <c r="P9411" t="s">
        <v>71</v>
      </c>
      <c r="Q9411">
        <v>25</v>
      </c>
      <c r="R9411" t="s">
        <v>71</v>
      </c>
      <c r="S9411">
        <v>0.39</v>
      </c>
      <c r="T9411" t="s">
        <v>71</v>
      </c>
      <c r="U9411">
        <v>12.08</v>
      </c>
      <c r="V9411" t="s">
        <v>71</v>
      </c>
      <c r="W9411">
        <v>24.56</v>
      </c>
      <c r="X9411" t="s">
        <v>71</v>
      </c>
      <c r="Y9411">
        <v>40.08</v>
      </c>
      <c r="AA9411">
        <v>45.55</v>
      </c>
      <c r="AC9411">
        <v>45.42</v>
      </c>
      <c r="AE9411">
        <v>12.1</v>
      </c>
      <c r="AF9411" t="s">
        <v>71</v>
      </c>
      <c r="AG9411">
        <v>6.78</v>
      </c>
      <c r="AH9411" t="s">
        <v>71</v>
      </c>
      <c r="AS9411">
        <v>1.94</v>
      </c>
      <c r="AT9411" t="s">
        <v>71</v>
      </c>
    </row>
    <row r="9412" spans="1:46" x14ac:dyDescent="0.2">
      <c r="A9412" t="s">
        <v>156</v>
      </c>
      <c r="B9412" t="s">
        <v>157</v>
      </c>
      <c r="C9412">
        <f>-69.99640733 / 41.83056203</f>
        <v>-1.6733317443786684</v>
      </c>
      <c r="D9412" t="s">
        <v>158</v>
      </c>
      <c r="E9412" t="s">
        <v>70</v>
      </c>
      <c r="F9412" s="1">
        <v>39685</v>
      </c>
      <c r="G9412">
        <v>1</v>
      </c>
      <c r="O9412">
        <v>7.85</v>
      </c>
      <c r="P9412" t="s">
        <v>71</v>
      </c>
      <c r="Q9412">
        <v>24.9</v>
      </c>
      <c r="R9412" t="s">
        <v>71</v>
      </c>
    </row>
    <row r="9413" spans="1:46" x14ac:dyDescent="0.2">
      <c r="A9413" t="s">
        <v>156</v>
      </c>
      <c r="B9413" t="s">
        <v>157</v>
      </c>
      <c r="C9413">
        <f>-69.99640733 / 41.83056203</f>
        <v>-1.6733317443786684</v>
      </c>
      <c r="D9413" t="s">
        <v>158</v>
      </c>
      <c r="E9413" t="s">
        <v>70</v>
      </c>
      <c r="F9413" s="1">
        <v>39685</v>
      </c>
      <c r="G9413">
        <v>2</v>
      </c>
      <c r="O9413">
        <v>8.1</v>
      </c>
      <c r="P9413" t="s">
        <v>71</v>
      </c>
      <c r="Q9413">
        <v>24.8</v>
      </c>
      <c r="R9413" t="s">
        <v>71</v>
      </c>
    </row>
    <row r="9414" spans="1:46" x14ac:dyDescent="0.2">
      <c r="A9414" t="s">
        <v>156</v>
      </c>
      <c r="B9414" t="s">
        <v>157</v>
      </c>
      <c r="C9414">
        <f>-69.99640733 / 41.83056203</f>
        <v>-1.6733317443786684</v>
      </c>
      <c r="D9414" t="s">
        <v>158</v>
      </c>
      <c r="E9414" t="s">
        <v>70</v>
      </c>
      <c r="F9414" s="1">
        <v>39685</v>
      </c>
      <c r="G9414">
        <v>3</v>
      </c>
      <c r="O9414">
        <v>7.6</v>
      </c>
      <c r="P9414" t="s">
        <v>71</v>
      </c>
      <c r="Q9414">
        <v>24.6</v>
      </c>
      <c r="R9414" t="s">
        <v>71</v>
      </c>
    </row>
    <row r="9415" spans="1:46" x14ac:dyDescent="0.2">
      <c r="A9415" t="s">
        <v>156</v>
      </c>
      <c r="B9415" t="s">
        <v>157</v>
      </c>
      <c r="C9415">
        <f>-69.99640733 / 41.83056203</f>
        <v>-1.6733317443786684</v>
      </c>
      <c r="D9415" t="s">
        <v>158</v>
      </c>
      <c r="E9415" t="s">
        <v>70</v>
      </c>
      <c r="F9415" s="1">
        <v>39685</v>
      </c>
      <c r="G9415">
        <v>4</v>
      </c>
      <c r="O9415">
        <v>6.6</v>
      </c>
      <c r="P9415" t="s">
        <v>71</v>
      </c>
      <c r="Q9415">
        <v>24.4</v>
      </c>
      <c r="R9415" t="s">
        <v>71</v>
      </c>
    </row>
    <row r="9416" spans="1:46" x14ac:dyDescent="0.2">
      <c r="A9416" t="s">
        <v>156</v>
      </c>
      <c r="B9416" t="s">
        <v>157</v>
      </c>
      <c r="C9416">
        <f>-69.99640733 / 41.83056203</f>
        <v>-1.6733317443786684</v>
      </c>
      <c r="D9416" t="s">
        <v>158</v>
      </c>
      <c r="E9416" t="s">
        <v>70</v>
      </c>
      <c r="F9416" s="1">
        <v>39685</v>
      </c>
      <c r="G9416">
        <v>5</v>
      </c>
      <c r="K9416">
        <v>28.85</v>
      </c>
      <c r="L9416" t="s">
        <v>71</v>
      </c>
      <c r="O9416">
        <v>0.3</v>
      </c>
      <c r="P9416" t="s">
        <v>71</v>
      </c>
      <c r="Q9416">
        <v>21.7</v>
      </c>
      <c r="R9416" t="s">
        <v>71</v>
      </c>
      <c r="S9416">
        <v>0.97</v>
      </c>
      <c r="T9416" t="s">
        <v>71</v>
      </c>
      <c r="U9416">
        <v>30.04</v>
      </c>
      <c r="V9416" t="s">
        <v>71</v>
      </c>
      <c r="W9416">
        <v>33.97</v>
      </c>
      <c r="X9416" t="s">
        <v>71</v>
      </c>
      <c r="Y9416">
        <v>53.21</v>
      </c>
      <c r="AA9416">
        <v>63.58</v>
      </c>
      <c r="AE9416">
        <v>17</v>
      </c>
      <c r="AF9416" t="s">
        <v>71</v>
      </c>
      <c r="AG9416">
        <v>6.38</v>
      </c>
      <c r="AH9416" t="s">
        <v>71</v>
      </c>
      <c r="AS9416">
        <v>6.21</v>
      </c>
      <c r="AT9416" t="s">
        <v>71</v>
      </c>
    </row>
    <row r="9417" spans="1:46" x14ac:dyDescent="0.2">
      <c r="A9417" t="s">
        <v>156</v>
      </c>
      <c r="B9417" t="s">
        <v>157</v>
      </c>
      <c r="C9417">
        <f>-69.99640733 / 41.83056203</f>
        <v>-1.6733317443786684</v>
      </c>
      <c r="D9417" t="s">
        <v>158</v>
      </c>
      <c r="E9417" t="s">
        <v>70</v>
      </c>
      <c r="F9417" s="1">
        <v>40049</v>
      </c>
      <c r="G9417">
        <v>0.5</v>
      </c>
      <c r="I9417">
        <v>6.2</v>
      </c>
      <c r="J9417" t="s">
        <v>71</v>
      </c>
      <c r="M9417">
        <v>2.95</v>
      </c>
      <c r="N9417" t="s">
        <v>71</v>
      </c>
      <c r="O9417">
        <v>7.75</v>
      </c>
      <c r="P9417" t="s">
        <v>71</v>
      </c>
      <c r="Q9417">
        <v>27.5</v>
      </c>
      <c r="R9417" t="s">
        <v>71</v>
      </c>
      <c r="AC9417">
        <v>44.41</v>
      </c>
    </row>
    <row r="9418" spans="1:46" x14ac:dyDescent="0.2">
      <c r="A9418" t="s">
        <v>156</v>
      </c>
      <c r="B9418" t="s">
        <v>157</v>
      </c>
      <c r="C9418">
        <f>-69.99640733 / 41.83056203</f>
        <v>-1.6733317443786684</v>
      </c>
      <c r="D9418" t="s">
        <v>158</v>
      </c>
      <c r="E9418" t="s">
        <v>70</v>
      </c>
      <c r="F9418" s="1">
        <v>40049</v>
      </c>
      <c r="G9418">
        <v>1</v>
      </c>
      <c r="K9418">
        <v>3.69</v>
      </c>
      <c r="L9418" t="s">
        <v>71</v>
      </c>
      <c r="O9418">
        <v>7.9</v>
      </c>
      <c r="P9418" t="s">
        <v>71</v>
      </c>
      <c r="Q9418">
        <v>27.5</v>
      </c>
      <c r="R9418" t="s">
        <v>71</v>
      </c>
      <c r="S9418">
        <v>0.85</v>
      </c>
      <c r="T9418" t="s">
        <v>71</v>
      </c>
      <c r="W9418">
        <v>31.63</v>
      </c>
      <c r="X9418" t="s">
        <v>71</v>
      </c>
      <c r="AE9418">
        <v>14.6</v>
      </c>
      <c r="AF9418" t="s">
        <v>71</v>
      </c>
      <c r="AG9418">
        <v>6.5</v>
      </c>
      <c r="AH9418" t="s">
        <v>71</v>
      </c>
      <c r="AS9418">
        <v>1.7</v>
      </c>
      <c r="AT9418" t="s">
        <v>71</v>
      </c>
    </row>
    <row r="9419" spans="1:46" x14ac:dyDescent="0.2">
      <c r="A9419" t="s">
        <v>156</v>
      </c>
      <c r="B9419" t="s">
        <v>157</v>
      </c>
      <c r="C9419">
        <f>-69.99640733 / 41.83056203</f>
        <v>-1.6733317443786684</v>
      </c>
      <c r="D9419" t="s">
        <v>158</v>
      </c>
      <c r="E9419" t="s">
        <v>70</v>
      </c>
      <c r="F9419" s="1">
        <v>40049</v>
      </c>
      <c r="G9419">
        <v>2</v>
      </c>
      <c r="O9419">
        <v>7.7</v>
      </c>
      <c r="P9419" t="s">
        <v>71</v>
      </c>
      <c r="Q9419">
        <v>27.4</v>
      </c>
      <c r="R9419" t="s">
        <v>71</v>
      </c>
    </row>
    <row r="9420" spans="1:46" x14ac:dyDescent="0.2">
      <c r="A9420" t="s">
        <v>156</v>
      </c>
      <c r="B9420" t="s">
        <v>157</v>
      </c>
      <c r="C9420">
        <f>-69.99640733 / 41.83056203</f>
        <v>-1.6733317443786684</v>
      </c>
      <c r="D9420" t="s">
        <v>158</v>
      </c>
      <c r="E9420" t="s">
        <v>70</v>
      </c>
      <c r="F9420" s="1">
        <v>40049</v>
      </c>
      <c r="G9420">
        <v>3</v>
      </c>
      <c r="O9420">
        <v>8</v>
      </c>
      <c r="P9420" t="s">
        <v>71</v>
      </c>
      <c r="Q9420">
        <v>26.7</v>
      </c>
      <c r="R9420" t="s">
        <v>71</v>
      </c>
    </row>
    <row r="9421" spans="1:46" x14ac:dyDescent="0.2">
      <c r="A9421" t="s">
        <v>156</v>
      </c>
      <c r="B9421" t="s">
        <v>157</v>
      </c>
      <c r="C9421">
        <f>-69.99640733 / 41.83056203</f>
        <v>-1.6733317443786684</v>
      </c>
      <c r="D9421" t="s">
        <v>158</v>
      </c>
      <c r="E9421" t="s">
        <v>70</v>
      </c>
      <c r="F9421" s="1">
        <v>40049</v>
      </c>
      <c r="G9421">
        <v>4</v>
      </c>
      <c r="O9421">
        <v>7.95</v>
      </c>
      <c r="P9421" t="s">
        <v>71</v>
      </c>
      <c r="Q9421">
        <v>24.2</v>
      </c>
      <c r="R9421" t="s">
        <v>71</v>
      </c>
    </row>
    <row r="9422" spans="1:46" x14ac:dyDescent="0.2">
      <c r="A9422" t="s">
        <v>156</v>
      </c>
      <c r="B9422" t="s">
        <v>157</v>
      </c>
      <c r="C9422">
        <f>-69.99640733 / 41.83056203</f>
        <v>-1.6733317443786684</v>
      </c>
      <c r="D9422" t="s">
        <v>158</v>
      </c>
      <c r="E9422" t="s">
        <v>70</v>
      </c>
      <c r="F9422" s="1">
        <v>40049</v>
      </c>
      <c r="G9422">
        <v>5</v>
      </c>
      <c r="K9422">
        <v>8.3000000000000007</v>
      </c>
      <c r="L9422" t="s">
        <v>71</v>
      </c>
      <c r="O9422">
        <v>8</v>
      </c>
      <c r="P9422" t="s">
        <v>71</v>
      </c>
      <c r="Q9422">
        <v>20</v>
      </c>
      <c r="R9422" t="s">
        <v>71</v>
      </c>
      <c r="S9422">
        <v>1.71</v>
      </c>
      <c r="T9422" t="s">
        <v>71</v>
      </c>
      <c r="U9422">
        <v>52.95</v>
      </c>
      <c r="V9422" t="s">
        <v>71</v>
      </c>
      <c r="W9422">
        <v>44.19</v>
      </c>
      <c r="X9422" t="s">
        <v>71</v>
      </c>
      <c r="Y9422">
        <v>61.39</v>
      </c>
      <c r="AA9422">
        <v>51.36</v>
      </c>
      <c r="AE9422">
        <v>27.4</v>
      </c>
      <c r="AF9422" t="s">
        <v>71</v>
      </c>
      <c r="AG9422">
        <v>6.26</v>
      </c>
      <c r="AH9422" t="s">
        <v>71</v>
      </c>
      <c r="AS9422">
        <v>2.42</v>
      </c>
      <c r="AT9422" t="s">
        <v>71</v>
      </c>
    </row>
    <row r="9423" spans="1:46" x14ac:dyDescent="0.2">
      <c r="A9423" t="s">
        <v>156</v>
      </c>
      <c r="B9423" t="s">
        <v>157</v>
      </c>
      <c r="C9423">
        <f>-69.99640733 / 41.83056203</f>
        <v>-1.6733317443786684</v>
      </c>
      <c r="D9423" t="s">
        <v>158</v>
      </c>
      <c r="E9423" t="s">
        <v>70</v>
      </c>
      <c r="F9423" s="1">
        <v>40416</v>
      </c>
      <c r="G9423">
        <v>0.5</v>
      </c>
      <c r="I9423">
        <v>6.16</v>
      </c>
      <c r="J9423" t="s">
        <v>71</v>
      </c>
      <c r="K9423">
        <v>0.13</v>
      </c>
      <c r="L9423" t="s">
        <v>71</v>
      </c>
      <c r="M9423">
        <v>1.43</v>
      </c>
      <c r="N9423" t="s">
        <v>71</v>
      </c>
      <c r="O9423">
        <v>5.8</v>
      </c>
      <c r="P9423" t="s">
        <v>71</v>
      </c>
      <c r="Q9423">
        <v>22</v>
      </c>
      <c r="R9423" t="s">
        <v>71</v>
      </c>
      <c r="S9423">
        <v>0.3</v>
      </c>
      <c r="T9423" t="s">
        <v>71</v>
      </c>
      <c r="U9423">
        <v>9.32</v>
      </c>
      <c r="V9423" t="s">
        <v>71</v>
      </c>
      <c r="W9423">
        <v>41.54</v>
      </c>
      <c r="X9423" t="s">
        <v>71</v>
      </c>
      <c r="Y9423">
        <v>36.340000000000003</v>
      </c>
      <c r="AA9423">
        <v>10.67</v>
      </c>
      <c r="AC9423">
        <v>54.85</v>
      </c>
      <c r="AE9423">
        <v>13.8</v>
      </c>
      <c r="AF9423" t="s">
        <v>71</v>
      </c>
      <c r="AG9423">
        <v>6.9</v>
      </c>
      <c r="AH9423" t="s">
        <v>71</v>
      </c>
    </row>
    <row r="9424" spans="1:46" x14ac:dyDescent="0.2">
      <c r="A9424" t="s">
        <v>156</v>
      </c>
      <c r="B9424" t="s">
        <v>157</v>
      </c>
      <c r="C9424">
        <f>-69.99640733 / 41.83056203</f>
        <v>-1.6733317443786684</v>
      </c>
      <c r="D9424" t="s">
        <v>158</v>
      </c>
      <c r="E9424" t="s">
        <v>70</v>
      </c>
      <c r="F9424" s="1">
        <v>40416</v>
      </c>
      <c r="G9424">
        <v>1</v>
      </c>
      <c r="O9424">
        <v>5.8</v>
      </c>
      <c r="P9424" t="s">
        <v>71</v>
      </c>
      <c r="Q9424">
        <v>21.8</v>
      </c>
      <c r="R9424" t="s">
        <v>71</v>
      </c>
    </row>
    <row r="9425" spans="1:46" x14ac:dyDescent="0.2">
      <c r="A9425" t="s">
        <v>156</v>
      </c>
      <c r="B9425" t="s">
        <v>157</v>
      </c>
      <c r="C9425">
        <f>-69.99640733 / 41.83056203</f>
        <v>-1.6733317443786684</v>
      </c>
      <c r="D9425" t="s">
        <v>158</v>
      </c>
      <c r="E9425" t="s">
        <v>70</v>
      </c>
      <c r="F9425" s="1">
        <v>40416</v>
      </c>
      <c r="G9425">
        <v>2</v>
      </c>
      <c r="O9425">
        <v>5.85</v>
      </c>
      <c r="P9425" t="s">
        <v>71</v>
      </c>
      <c r="Q9425">
        <v>21.8</v>
      </c>
      <c r="R9425" t="s">
        <v>71</v>
      </c>
    </row>
    <row r="9426" spans="1:46" x14ac:dyDescent="0.2">
      <c r="A9426" t="s">
        <v>156</v>
      </c>
      <c r="B9426" t="s">
        <v>157</v>
      </c>
      <c r="C9426">
        <f>-69.99640733 / 41.83056203</f>
        <v>-1.6733317443786684</v>
      </c>
      <c r="D9426" t="s">
        <v>158</v>
      </c>
      <c r="E9426" t="s">
        <v>70</v>
      </c>
      <c r="F9426" s="1">
        <v>40416</v>
      </c>
      <c r="G9426">
        <v>3</v>
      </c>
      <c r="O9426">
        <v>5.5</v>
      </c>
      <c r="P9426" t="s">
        <v>71</v>
      </c>
      <c r="Q9426">
        <v>21.7</v>
      </c>
      <c r="R9426" t="s">
        <v>71</v>
      </c>
    </row>
    <row r="9427" spans="1:46" x14ac:dyDescent="0.2">
      <c r="A9427" t="s">
        <v>156</v>
      </c>
      <c r="B9427" t="s">
        <v>157</v>
      </c>
      <c r="C9427">
        <f>-69.99640733 / 41.83056203</f>
        <v>-1.6733317443786684</v>
      </c>
      <c r="D9427" t="s">
        <v>158</v>
      </c>
      <c r="E9427" t="s">
        <v>70</v>
      </c>
      <c r="F9427" s="1">
        <v>40416</v>
      </c>
      <c r="G9427">
        <v>4</v>
      </c>
      <c r="O9427">
        <v>5.4</v>
      </c>
      <c r="P9427" t="s">
        <v>71</v>
      </c>
      <c r="Q9427">
        <v>21.7</v>
      </c>
      <c r="R9427" t="s">
        <v>71</v>
      </c>
    </row>
    <row r="9428" spans="1:46" x14ac:dyDescent="0.2">
      <c r="A9428" t="s">
        <v>156</v>
      </c>
      <c r="B9428" t="s">
        <v>157</v>
      </c>
      <c r="C9428">
        <f>-69.99640733 / 41.83056203</f>
        <v>-1.6733317443786684</v>
      </c>
      <c r="D9428" t="s">
        <v>158</v>
      </c>
      <c r="E9428" t="s">
        <v>70</v>
      </c>
      <c r="F9428" s="1">
        <v>40416</v>
      </c>
      <c r="G9428">
        <v>5</v>
      </c>
      <c r="O9428">
        <v>5.2</v>
      </c>
      <c r="P9428" t="s">
        <v>71</v>
      </c>
      <c r="Q9428">
        <v>21.6</v>
      </c>
      <c r="R9428" t="s">
        <v>71</v>
      </c>
    </row>
    <row r="9429" spans="1:46" x14ac:dyDescent="0.2">
      <c r="A9429" t="s">
        <v>156</v>
      </c>
      <c r="B9429" t="s">
        <v>157</v>
      </c>
      <c r="C9429">
        <f>-69.99640733 / 41.83056203</f>
        <v>-1.6733317443786684</v>
      </c>
      <c r="D9429" t="s">
        <v>158</v>
      </c>
      <c r="E9429" t="s">
        <v>70</v>
      </c>
      <c r="F9429" s="1">
        <v>40416</v>
      </c>
      <c r="G9429">
        <v>5.5</v>
      </c>
      <c r="K9429">
        <v>8.02</v>
      </c>
      <c r="L9429" t="s">
        <v>71</v>
      </c>
      <c r="S9429">
        <v>0.37</v>
      </c>
      <c r="T9429" t="s">
        <v>71</v>
      </c>
      <c r="U9429">
        <v>11.56</v>
      </c>
      <c r="V9429" t="s">
        <v>71</v>
      </c>
      <c r="W9429">
        <v>41.24</v>
      </c>
      <c r="X9429" t="s">
        <v>71</v>
      </c>
      <c r="Y9429">
        <v>39.44</v>
      </c>
      <c r="AA9429">
        <v>51.02</v>
      </c>
      <c r="AE9429">
        <v>13.9</v>
      </c>
      <c r="AF9429" t="s">
        <v>71</v>
      </c>
      <c r="AG9429">
        <v>6.79</v>
      </c>
      <c r="AH9429" t="s">
        <v>71</v>
      </c>
      <c r="AS9429">
        <v>2.73</v>
      </c>
      <c r="AT9429" t="s">
        <v>71</v>
      </c>
    </row>
    <row r="9430" spans="1:46" x14ac:dyDescent="0.2">
      <c r="A9430" t="s">
        <v>156</v>
      </c>
      <c r="B9430" t="s">
        <v>157</v>
      </c>
      <c r="C9430">
        <f>-69.99640733 / 41.83056203</f>
        <v>-1.6733317443786684</v>
      </c>
      <c r="D9430" t="s">
        <v>158</v>
      </c>
      <c r="E9430" t="s">
        <v>70</v>
      </c>
      <c r="F9430" s="1">
        <v>40416</v>
      </c>
      <c r="G9430">
        <v>6</v>
      </c>
      <c r="O9430">
        <v>0.5</v>
      </c>
      <c r="P9430" t="s">
        <v>71</v>
      </c>
      <c r="Q9430">
        <v>19.7</v>
      </c>
      <c r="R9430" t="s">
        <v>71</v>
      </c>
    </row>
    <row r="9431" spans="1:46" x14ac:dyDescent="0.2">
      <c r="A9431" t="s">
        <v>156</v>
      </c>
      <c r="B9431" t="s">
        <v>157</v>
      </c>
      <c r="C9431">
        <f>-69.99640733 / 41.83056203</f>
        <v>-1.6733317443786684</v>
      </c>
      <c r="D9431" t="s">
        <v>158</v>
      </c>
      <c r="E9431" t="s">
        <v>70</v>
      </c>
      <c r="F9431" s="1">
        <v>40777</v>
      </c>
      <c r="G9431">
        <v>0.5</v>
      </c>
      <c r="I9431">
        <v>6.55</v>
      </c>
      <c r="J9431" t="s">
        <v>71</v>
      </c>
      <c r="K9431">
        <v>0.66</v>
      </c>
      <c r="L9431" t="s">
        <v>71</v>
      </c>
      <c r="M9431">
        <v>2.7</v>
      </c>
      <c r="N9431" t="s">
        <v>71</v>
      </c>
      <c r="O9431">
        <v>26.1</v>
      </c>
      <c r="P9431" t="s">
        <v>71</v>
      </c>
      <c r="Q9431">
        <v>7.17</v>
      </c>
      <c r="R9431" t="s">
        <v>71</v>
      </c>
      <c r="S9431">
        <v>33.06</v>
      </c>
      <c r="T9431" t="s">
        <v>71</v>
      </c>
      <c r="U9431">
        <v>1023.99</v>
      </c>
      <c r="V9431" t="s">
        <v>71</v>
      </c>
      <c r="Y9431">
        <v>104.1</v>
      </c>
      <c r="AA9431">
        <v>26.52</v>
      </c>
      <c r="AC9431">
        <v>45.69</v>
      </c>
      <c r="AE9431">
        <v>3.23</v>
      </c>
      <c r="AF9431" t="s">
        <v>71</v>
      </c>
      <c r="AG9431">
        <v>13.2</v>
      </c>
      <c r="AH9431" t="s">
        <v>71</v>
      </c>
      <c r="AS9431">
        <v>0.13</v>
      </c>
      <c r="AT9431" t="s">
        <v>71</v>
      </c>
    </row>
    <row r="9432" spans="1:46" x14ac:dyDescent="0.2">
      <c r="A9432" t="s">
        <v>156</v>
      </c>
      <c r="B9432" t="s">
        <v>157</v>
      </c>
      <c r="C9432">
        <f>-69.99640733 / 41.83056203</f>
        <v>-1.6733317443786684</v>
      </c>
      <c r="D9432" t="s">
        <v>158</v>
      </c>
      <c r="E9432" t="s">
        <v>70</v>
      </c>
      <c r="F9432" s="1">
        <v>40777</v>
      </c>
      <c r="G9432">
        <v>1</v>
      </c>
      <c r="O9432">
        <v>26</v>
      </c>
      <c r="P9432" t="s">
        <v>71</v>
      </c>
    </row>
    <row r="9433" spans="1:46" x14ac:dyDescent="0.2">
      <c r="A9433" t="s">
        <v>156</v>
      </c>
      <c r="B9433" t="s">
        <v>157</v>
      </c>
      <c r="C9433">
        <f>-69.99640733 / 41.83056203</f>
        <v>-1.6733317443786684</v>
      </c>
      <c r="D9433" t="s">
        <v>158</v>
      </c>
      <c r="E9433" t="s">
        <v>70</v>
      </c>
      <c r="F9433" s="1">
        <v>40777</v>
      </c>
      <c r="G9433">
        <v>2</v>
      </c>
      <c r="O9433">
        <v>25.8</v>
      </c>
      <c r="P9433" t="s">
        <v>71</v>
      </c>
    </row>
    <row r="9434" spans="1:46" x14ac:dyDescent="0.2">
      <c r="A9434" t="s">
        <v>156</v>
      </c>
      <c r="B9434" t="s">
        <v>157</v>
      </c>
      <c r="C9434">
        <f>-69.99640733 / 41.83056203</f>
        <v>-1.6733317443786684</v>
      </c>
      <c r="D9434" t="s">
        <v>158</v>
      </c>
      <c r="E9434" t="s">
        <v>70</v>
      </c>
      <c r="F9434" s="1">
        <v>40777</v>
      </c>
      <c r="G9434">
        <v>3</v>
      </c>
      <c r="O9434">
        <v>25</v>
      </c>
      <c r="P9434" t="s">
        <v>71</v>
      </c>
    </row>
    <row r="9435" spans="1:46" x14ac:dyDescent="0.2">
      <c r="A9435" t="s">
        <v>156</v>
      </c>
      <c r="B9435" t="s">
        <v>157</v>
      </c>
      <c r="C9435">
        <f>-69.99640733 / 41.83056203</f>
        <v>-1.6733317443786684</v>
      </c>
      <c r="D9435" t="s">
        <v>158</v>
      </c>
      <c r="E9435" t="s">
        <v>70</v>
      </c>
      <c r="F9435" s="1">
        <v>40777</v>
      </c>
      <c r="G9435">
        <v>4</v>
      </c>
      <c r="O9435">
        <v>24.2</v>
      </c>
      <c r="P9435" t="s">
        <v>71</v>
      </c>
    </row>
    <row r="9436" spans="1:46" x14ac:dyDescent="0.2">
      <c r="A9436" t="s">
        <v>156</v>
      </c>
      <c r="B9436" t="s">
        <v>157</v>
      </c>
      <c r="C9436">
        <f>-69.99640733 / 41.83056203</f>
        <v>-1.6733317443786684</v>
      </c>
      <c r="D9436" t="s">
        <v>158</v>
      </c>
      <c r="E9436" t="s">
        <v>70</v>
      </c>
      <c r="F9436" s="1">
        <v>40777</v>
      </c>
      <c r="G9436">
        <v>5</v>
      </c>
      <c r="O9436">
        <v>22.6</v>
      </c>
      <c r="P9436" t="s">
        <v>71</v>
      </c>
    </row>
    <row r="9437" spans="1:46" x14ac:dyDescent="0.2">
      <c r="A9437" t="s">
        <v>156</v>
      </c>
      <c r="B9437" t="s">
        <v>157</v>
      </c>
      <c r="C9437">
        <f>-69.99640733 / 41.83056203</f>
        <v>-1.6733317443786684</v>
      </c>
      <c r="D9437" t="s">
        <v>158</v>
      </c>
      <c r="E9437" t="s">
        <v>70</v>
      </c>
      <c r="F9437" s="1">
        <v>40777</v>
      </c>
      <c r="G9437">
        <v>6</v>
      </c>
      <c r="O9437">
        <v>18</v>
      </c>
      <c r="P9437" t="s">
        <v>71</v>
      </c>
    </row>
    <row r="9438" spans="1:46" x14ac:dyDescent="0.2">
      <c r="A9438" t="s">
        <v>156</v>
      </c>
      <c r="B9438" t="s">
        <v>157</v>
      </c>
      <c r="C9438">
        <f>-69.99640733 / 41.83056203</f>
        <v>-1.6733317443786684</v>
      </c>
      <c r="D9438" t="s">
        <v>158</v>
      </c>
      <c r="E9438" t="s">
        <v>70</v>
      </c>
      <c r="F9438" s="1">
        <v>41150</v>
      </c>
      <c r="G9438">
        <v>0.5</v>
      </c>
      <c r="I9438">
        <v>6</v>
      </c>
      <c r="J9438" t="s">
        <v>71</v>
      </c>
      <c r="K9438">
        <v>7.06</v>
      </c>
      <c r="L9438" t="s">
        <v>71</v>
      </c>
      <c r="M9438">
        <v>1.75</v>
      </c>
      <c r="N9438" t="s">
        <v>71</v>
      </c>
      <c r="O9438">
        <v>5.8</v>
      </c>
      <c r="P9438" t="s">
        <v>71</v>
      </c>
      <c r="Q9438">
        <v>26.2</v>
      </c>
      <c r="R9438" t="s">
        <v>71</v>
      </c>
      <c r="S9438">
        <v>0.84</v>
      </c>
      <c r="T9438" t="s">
        <v>71</v>
      </c>
      <c r="U9438">
        <v>26.02</v>
      </c>
      <c r="V9438" t="s">
        <v>71</v>
      </c>
      <c r="W9438">
        <v>35.42</v>
      </c>
      <c r="X9438" t="s">
        <v>71</v>
      </c>
      <c r="Y9438">
        <v>51.14</v>
      </c>
      <c r="AA9438">
        <v>49.77</v>
      </c>
      <c r="AC9438">
        <v>51.94</v>
      </c>
      <c r="AE9438">
        <v>15</v>
      </c>
      <c r="AF9438" t="s">
        <v>71</v>
      </c>
      <c r="AG9438">
        <v>6.95</v>
      </c>
      <c r="AH9438" t="s">
        <v>71</v>
      </c>
      <c r="AS9438">
        <v>3.07</v>
      </c>
      <c r="AT9438" t="s">
        <v>71</v>
      </c>
    </row>
    <row r="9439" spans="1:46" x14ac:dyDescent="0.2">
      <c r="A9439" t="s">
        <v>156</v>
      </c>
      <c r="B9439" t="s">
        <v>157</v>
      </c>
      <c r="C9439">
        <f>-69.99640733 / 41.83056203</f>
        <v>-1.6733317443786684</v>
      </c>
      <c r="D9439" t="s">
        <v>158</v>
      </c>
      <c r="E9439" t="s">
        <v>70</v>
      </c>
      <c r="F9439" s="1">
        <v>41150</v>
      </c>
      <c r="G9439">
        <v>1</v>
      </c>
      <c r="O9439">
        <v>6</v>
      </c>
      <c r="P9439" t="s">
        <v>71</v>
      </c>
      <c r="Q9439">
        <v>26.1</v>
      </c>
      <c r="R9439" t="s">
        <v>71</v>
      </c>
    </row>
    <row r="9440" spans="1:46" x14ac:dyDescent="0.2">
      <c r="A9440" t="s">
        <v>156</v>
      </c>
      <c r="B9440" t="s">
        <v>157</v>
      </c>
      <c r="C9440">
        <f>-69.99640733 / 41.83056203</f>
        <v>-1.6733317443786684</v>
      </c>
      <c r="D9440" t="s">
        <v>158</v>
      </c>
      <c r="E9440" t="s">
        <v>70</v>
      </c>
      <c r="F9440" s="1">
        <v>41150</v>
      </c>
      <c r="G9440">
        <v>2</v>
      </c>
      <c r="O9440">
        <v>6</v>
      </c>
      <c r="P9440" t="s">
        <v>71</v>
      </c>
      <c r="Q9440">
        <v>26</v>
      </c>
      <c r="R9440" t="s">
        <v>71</v>
      </c>
    </row>
    <row r="9441" spans="1:58" x14ac:dyDescent="0.2">
      <c r="A9441" t="s">
        <v>156</v>
      </c>
      <c r="B9441" t="s">
        <v>157</v>
      </c>
      <c r="C9441">
        <f>-69.99640733 / 41.83056203</f>
        <v>-1.6733317443786684</v>
      </c>
      <c r="D9441" t="s">
        <v>158</v>
      </c>
      <c r="E9441" t="s">
        <v>70</v>
      </c>
      <c r="F9441" s="1">
        <v>41150</v>
      </c>
      <c r="G9441">
        <v>3</v>
      </c>
      <c r="O9441">
        <v>5.85</v>
      </c>
      <c r="P9441" t="s">
        <v>71</v>
      </c>
      <c r="Q9441">
        <v>26</v>
      </c>
      <c r="R9441" t="s">
        <v>71</v>
      </c>
    </row>
    <row r="9442" spans="1:58" x14ac:dyDescent="0.2">
      <c r="A9442" t="s">
        <v>156</v>
      </c>
      <c r="B9442" t="s">
        <v>157</v>
      </c>
      <c r="C9442">
        <f>-69.99640733 / 41.83056203</f>
        <v>-1.6733317443786684</v>
      </c>
      <c r="D9442" t="s">
        <v>158</v>
      </c>
      <c r="E9442" t="s">
        <v>70</v>
      </c>
      <c r="F9442" s="1">
        <v>41150</v>
      </c>
      <c r="G9442">
        <v>4</v>
      </c>
      <c r="O9442">
        <v>5.8</v>
      </c>
      <c r="P9442" t="s">
        <v>71</v>
      </c>
      <c r="Q9442">
        <v>25.9</v>
      </c>
      <c r="R9442" t="s">
        <v>71</v>
      </c>
    </row>
    <row r="9443" spans="1:58" x14ac:dyDescent="0.2">
      <c r="A9443" t="s">
        <v>156</v>
      </c>
      <c r="B9443" t="s">
        <v>157</v>
      </c>
      <c r="C9443">
        <f>-69.99640733 / 41.83056203</f>
        <v>-1.6733317443786684</v>
      </c>
      <c r="D9443" t="s">
        <v>158</v>
      </c>
      <c r="E9443" t="s">
        <v>70</v>
      </c>
      <c r="F9443" s="1">
        <v>41150</v>
      </c>
      <c r="G9443">
        <v>5</v>
      </c>
      <c r="K9443">
        <v>39.68</v>
      </c>
      <c r="L9443" t="s">
        <v>71</v>
      </c>
      <c r="O9443">
        <v>0.55000000000000004</v>
      </c>
      <c r="P9443" t="s">
        <v>71</v>
      </c>
      <c r="Q9443">
        <v>25.1</v>
      </c>
      <c r="R9443" t="s">
        <v>71</v>
      </c>
      <c r="S9443">
        <v>2.16</v>
      </c>
      <c r="T9443" t="s">
        <v>71</v>
      </c>
      <c r="U9443">
        <v>66.900000000000006</v>
      </c>
      <c r="V9443" t="s">
        <v>71</v>
      </c>
      <c r="W9443">
        <v>53.55</v>
      </c>
      <c r="X9443" t="s">
        <v>71</v>
      </c>
      <c r="Y9443">
        <v>64.760000000000005</v>
      </c>
      <c r="AA9443">
        <v>66.709999999999994</v>
      </c>
      <c r="AE9443">
        <v>31.9</v>
      </c>
      <c r="AF9443" t="s">
        <v>71</v>
      </c>
      <c r="AG9443">
        <v>6.51</v>
      </c>
      <c r="AH9443" t="s">
        <v>71</v>
      </c>
      <c r="AS9443">
        <v>4.5</v>
      </c>
      <c r="AT9443" t="s">
        <v>71</v>
      </c>
    </row>
    <row r="9444" spans="1:58" x14ac:dyDescent="0.2">
      <c r="A9444" t="s">
        <v>156</v>
      </c>
      <c r="B9444" t="s">
        <v>157</v>
      </c>
      <c r="C9444">
        <f>-69.99640733 / 41.83056203</f>
        <v>-1.6733317443786684</v>
      </c>
      <c r="D9444" t="s">
        <v>158</v>
      </c>
      <c r="E9444" t="s">
        <v>70</v>
      </c>
      <c r="F9444" s="1">
        <v>41890</v>
      </c>
      <c r="G9444">
        <v>0.5</v>
      </c>
      <c r="I9444">
        <v>6.1</v>
      </c>
      <c r="J9444" t="s">
        <v>71</v>
      </c>
      <c r="K9444">
        <v>8.15</v>
      </c>
      <c r="L9444" t="s">
        <v>71</v>
      </c>
      <c r="M9444">
        <v>2.4500000000000002</v>
      </c>
      <c r="N9444" t="s">
        <v>71</v>
      </c>
      <c r="O9444">
        <v>7.84</v>
      </c>
      <c r="P9444" t="s">
        <v>71</v>
      </c>
      <c r="Q9444">
        <v>25.4</v>
      </c>
      <c r="R9444" t="s">
        <v>71</v>
      </c>
      <c r="S9444">
        <v>0.7</v>
      </c>
      <c r="T9444" t="s">
        <v>71</v>
      </c>
      <c r="U9444">
        <v>21.68</v>
      </c>
      <c r="V9444" t="s">
        <v>71</v>
      </c>
      <c r="W9444">
        <v>30.41</v>
      </c>
      <c r="X9444" t="s">
        <v>71</v>
      </c>
      <c r="Y9444">
        <v>48.51</v>
      </c>
      <c r="AA9444">
        <v>51.18</v>
      </c>
      <c r="AC9444">
        <v>47.09</v>
      </c>
      <c r="AE9444">
        <v>14.1</v>
      </c>
      <c r="AF9444" t="s">
        <v>71</v>
      </c>
      <c r="AG9444">
        <v>7.22</v>
      </c>
      <c r="AH9444" t="s">
        <v>71</v>
      </c>
      <c r="AS9444">
        <v>4.79</v>
      </c>
      <c r="AT9444" t="s">
        <v>71</v>
      </c>
    </row>
    <row r="9445" spans="1:58" x14ac:dyDescent="0.2">
      <c r="A9445" t="s">
        <v>156</v>
      </c>
      <c r="B9445" t="s">
        <v>157</v>
      </c>
      <c r="C9445">
        <f>-69.99640733 / 41.83056203</f>
        <v>-1.6733317443786684</v>
      </c>
      <c r="D9445" t="s">
        <v>158</v>
      </c>
      <c r="E9445" t="s">
        <v>70</v>
      </c>
      <c r="F9445" s="1">
        <v>41890</v>
      </c>
      <c r="G9445">
        <v>1</v>
      </c>
      <c r="O9445">
        <v>7.84</v>
      </c>
      <c r="P9445" t="s">
        <v>71</v>
      </c>
      <c r="Q9445">
        <v>25.4</v>
      </c>
      <c r="R9445" t="s">
        <v>71</v>
      </c>
    </row>
    <row r="9446" spans="1:58" x14ac:dyDescent="0.2">
      <c r="A9446" t="s">
        <v>156</v>
      </c>
      <c r="B9446" t="s">
        <v>157</v>
      </c>
      <c r="C9446">
        <f>-69.99640733 / 41.83056203</f>
        <v>-1.6733317443786684</v>
      </c>
      <c r="D9446" t="s">
        <v>158</v>
      </c>
      <c r="E9446" t="s">
        <v>70</v>
      </c>
      <c r="F9446" s="1">
        <v>41890</v>
      </c>
      <c r="G9446">
        <v>2</v>
      </c>
      <c r="O9446">
        <v>7.66</v>
      </c>
      <c r="P9446" t="s">
        <v>71</v>
      </c>
      <c r="Q9446">
        <v>25.4</v>
      </c>
      <c r="R9446" t="s">
        <v>71</v>
      </c>
    </row>
    <row r="9447" spans="1:58" x14ac:dyDescent="0.2">
      <c r="A9447" t="s">
        <v>156</v>
      </c>
      <c r="B9447" t="s">
        <v>157</v>
      </c>
      <c r="C9447">
        <f>-69.99640733 / 41.83056203</f>
        <v>-1.6733317443786684</v>
      </c>
      <c r="D9447" t="s">
        <v>158</v>
      </c>
      <c r="E9447" t="s">
        <v>70</v>
      </c>
      <c r="F9447" s="1">
        <v>41890</v>
      </c>
      <c r="G9447">
        <v>3</v>
      </c>
      <c r="O9447">
        <v>7.65</v>
      </c>
      <c r="P9447" t="s">
        <v>71</v>
      </c>
      <c r="Q9447">
        <v>25.4</v>
      </c>
      <c r="R9447" t="s">
        <v>71</v>
      </c>
    </row>
    <row r="9448" spans="1:58" x14ac:dyDescent="0.2">
      <c r="A9448" t="s">
        <v>156</v>
      </c>
      <c r="B9448" t="s">
        <v>157</v>
      </c>
      <c r="C9448">
        <f>-69.99640733 / 41.83056203</f>
        <v>-1.6733317443786684</v>
      </c>
      <c r="D9448" t="s">
        <v>158</v>
      </c>
      <c r="E9448" t="s">
        <v>70</v>
      </c>
      <c r="F9448" s="1">
        <v>41890</v>
      </c>
      <c r="G9448">
        <v>4</v>
      </c>
      <c r="O9448">
        <v>4.6500000000000004</v>
      </c>
      <c r="P9448" t="s">
        <v>71</v>
      </c>
      <c r="Q9448">
        <v>25.4</v>
      </c>
      <c r="R9448" t="s">
        <v>71</v>
      </c>
    </row>
    <row r="9449" spans="1:58" x14ac:dyDescent="0.2">
      <c r="A9449" t="s">
        <v>156</v>
      </c>
      <c r="B9449" t="s">
        <v>157</v>
      </c>
      <c r="C9449">
        <f>-69.99640733 / 41.83056203</f>
        <v>-1.6733317443786684</v>
      </c>
      <c r="D9449" t="s">
        <v>158</v>
      </c>
      <c r="E9449" t="s">
        <v>70</v>
      </c>
      <c r="F9449" s="1">
        <v>41890</v>
      </c>
      <c r="G9449">
        <v>5</v>
      </c>
      <c r="K9449">
        <v>119.46</v>
      </c>
      <c r="L9449" t="s">
        <v>71</v>
      </c>
      <c r="O9449">
        <v>1.2</v>
      </c>
      <c r="P9449" t="s">
        <v>71</v>
      </c>
      <c r="Q9449">
        <v>22.4</v>
      </c>
      <c r="R9449" t="s">
        <v>71</v>
      </c>
      <c r="S9449">
        <v>3.37</v>
      </c>
      <c r="T9449" t="s">
        <v>71</v>
      </c>
      <c r="U9449">
        <v>104.38</v>
      </c>
      <c r="V9449" t="s">
        <v>71</v>
      </c>
      <c r="W9449">
        <v>88.53</v>
      </c>
      <c r="X9449" t="s">
        <v>71</v>
      </c>
      <c r="Y9449">
        <v>71.17</v>
      </c>
      <c r="AA9449">
        <v>77.52</v>
      </c>
      <c r="AE9449">
        <v>27.5</v>
      </c>
      <c r="AF9449" t="s">
        <v>71</v>
      </c>
      <c r="AG9449">
        <v>6.41</v>
      </c>
      <c r="AH9449" t="s">
        <v>71</v>
      </c>
      <c r="AS9449">
        <v>23.2</v>
      </c>
      <c r="AT9449" t="s">
        <v>71</v>
      </c>
    </row>
    <row r="9450" spans="1:58" x14ac:dyDescent="0.2">
      <c r="A9450" t="s">
        <v>156</v>
      </c>
      <c r="B9450" t="s">
        <v>157</v>
      </c>
      <c r="C9450">
        <f>-69.99640733 / 41.83056203</f>
        <v>-1.6733317443786684</v>
      </c>
      <c r="D9450" t="s">
        <v>158</v>
      </c>
      <c r="E9450" t="s">
        <v>70</v>
      </c>
      <c r="F9450" s="1">
        <v>42626</v>
      </c>
      <c r="G9450">
        <v>0.5</v>
      </c>
      <c r="I9450">
        <v>5.85</v>
      </c>
      <c r="J9450" t="s">
        <v>71</v>
      </c>
      <c r="K9450">
        <v>7.63</v>
      </c>
      <c r="L9450" t="s">
        <v>71</v>
      </c>
      <c r="M9450">
        <v>3.93</v>
      </c>
      <c r="N9450" t="s">
        <v>71</v>
      </c>
      <c r="O9450">
        <v>7.04</v>
      </c>
      <c r="P9450" t="s">
        <v>71</v>
      </c>
      <c r="Q9450">
        <v>23.8</v>
      </c>
      <c r="R9450" t="s">
        <v>71</v>
      </c>
      <c r="S9450">
        <v>0.27</v>
      </c>
      <c r="T9450" t="s">
        <v>71</v>
      </c>
      <c r="U9450">
        <v>8.36</v>
      </c>
      <c r="V9450" t="s">
        <v>71</v>
      </c>
      <c r="W9450">
        <v>33.840000000000003</v>
      </c>
      <c r="X9450" t="s">
        <v>71</v>
      </c>
      <c r="Y9450">
        <v>34.770000000000003</v>
      </c>
      <c r="AA9450">
        <v>50.53</v>
      </c>
      <c r="AC9450">
        <v>40.299999999999997</v>
      </c>
      <c r="AE9450">
        <v>25.3</v>
      </c>
      <c r="AF9450" t="s">
        <v>71</v>
      </c>
      <c r="AG9450">
        <v>6.39</v>
      </c>
      <c r="AH9450" t="s">
        <v>71</v>
      </c>
      <c r="AS9450">
        <v>2.2799999999999998</v>
      </c>
      <c r="AT9450" t="s">
        <v>71</v>
      </c>
      <c r="BE9450">
        <v>9.91</v>
      </c>
      <c r="BF9450" t="s">
        <v>71</v>
      </c>
    </row>
    <row r="9451" spans="1:58" x14ac:dyDescent="0.2">
      <c r="A9451" t="s">
        <v>156</v>
      </c>
      <c r="B9451" t="s">
        <v>157</v>
      </c>
      <c r="C9451">
        <f>-69.99640733 / 41.83056203</f>
        <v>-1.6733317443786684</v>
      </c>
      <c r="D9451" t="s">
        <v>158</v>
      </c>
      <c r="E9451" t="s">
        <v>70</v>
      </c>
      <c r="F9451" s="1">
        <v>42626</v>
      </c>
      <c r="G9451">
        <v>1</v>
      </c>
      <c r="O9451">
        <v>7.12</v>
      </c>
      <c r="P9451" t="s">
        <v>71</v>
      </c>
      <c r="Q9451">
        <v>24</v>
      </c>
      <c r="R9451" t="s">
        <v>71</v>
      </c>
    </row>
    <row r="9452" spans="1:58" x14ac:dyDescent="0.2">
      <c r="A9452" t="s">
        <v>156</v>
      </c>
      <c r="B9452" t="s">
        <v>157</v>
      </c>
      <c r="C9452">
        <f>-69.99640733 / 41.83056203</f>
        <v>-1.6733317443786684</v>
      </c>
      <c r="D9452" t="s">
        <v>158</v>
      </c>
      <c r="E9452" t="s">
        <v>70</v>
      </c>
      <c r="F9452" s="1">
        <v>42626</v>
      </c>
      <c r="G9452">
        <v>2</v>
      </c>
      <c r="O9452">
        <v>6.87</v>
      </c>
      <c r="P9452" t="s">
        <v>71</v>
      </c>
      <c r="Q9452">
        <v>24</v>
      </c>
      <c r="R9452" t="s">
        <v>71</v>
      </c>
    </row>
    <row r="9453" spans="1:58" x14ac:dyDescent="0.2">
      <c r="A9453" t="s">
        <v>156</v>
      </c>
      <c r="B9453" t="s">
        <v>157</v>
      </c>
      <c r="C9453">
        <f>-69.99640733 / 41.83056203</f>
        <v>-1.6733317443786684</v>
      </c>
      <c r="D9453" t="s">
        <v>158</v>
      </c>
      <c r="E9453" t="s">
        <v>70</v>
      </c>
      <c r="F9453" s="1">
        <v>42626</v>
      </c>
      <c r="G9453">
        <v>3</v>
      </c>
      <c r="O9453">
        <v>6.8</v>
      </c>
      <c r="P9453" t="s">
        <v>71</v>
      </c>
      <c r="Q9453">
        <v>24</v>
      </c>
      <c r="R9453" t="s">
        <v>71</v>
      </c>
    </row>
    <row r="9454" spans="1:58" x14ac:dyDescent="0.2">
      <c r="A9454" t="s">
        <v>156</v>
      </c>
      <c r="B9454" t="s">
        <v>157</v>
      </c>
      <c r="C9454">
        <f>-69.99640733 / 41.83056203</f>
        <v>-1.6733317443786684</v>
      </c>
      <c r="D9454" t="s">
        <v>158</v>
      </c>
      <c r="E9454" t="s">
        <v>70</v>
      </c>
      <c r="F9454" s="1">
        <v>42626</v>
      </c>
      <c r="G9454">
        <v>4</v>
      </c>
      <c r="O9454">
        <v>6.3</v>
      </c>
      <c r="P9454" t="s">
        <v>71</v>
      </c>
      <c r="Q9454">
        <v>23.9</v>
      </c>
      <c r="R9454" t="s">
        <v>71</v>
      </c>
    </row>
    <row r="9455" spans="1:58" x14ac:dyDescent="0.2">
      <c r="A9455" t="s">
        <v>156</v>
      </c>
      <c r="B9455" t="s">
        <v>157</v>
      </c>
      <c r="C9455">
        <f>-69.99640733 / 41.83056203</f>
        <v>-1.6733317443786684</v>
      </c>
      <c r="D9455" t="s">
        <v>158</v>
      </c>
      <c r="E9455" t="s">
        <v>70</v>
      </c>
      <c r="F9455" s="1">
        <v>42626</v>
      </c>
      <c r="G9455">
        <v>4.8</v>
      </c>
      <c r="K9455">
        <v>12.56</v>
      </c>
      <c r="L9455" t="s">
        <v>71</v>
      </c>
      <c r="S9455">
        <v>0.62</v>
      </c>
      <c r="T9455" t="s">
        <v>71</v>
      </c>
      <c r="U9455">
        <v>19.2</v>
      </c>
      <c r="V9455" t="s">
        <v>71</v>
      </c>
      <c r="W9455">
        <v>34.64</v>
      </c>
      <c r="X9455" t="s">
        <v>71</v>
      </c>
      <c r="Y9455">
        <v>46.76</v>
      </c>
      <c r="AA9455">
        <v>55.42</v>
      </c>
      <c r="AE9455">
        <v>26</v>
      </c>
      <c r="AF9455" t="s">
        <v>71</v>
      </c>
      <c r="AG9455">
        <v>7.24</v>
      </c>
      <c r="AH9455" t="s">
        <v>71</v>
      </c>
      <c r="AS9455">
        <v>7.41</v>
      </c>
      <c r="AT9455" t="s">
        <v>71</v>
      </c>
      <c r="BE9455">
        <v>19.98</v>
      </c>
      <c r="BF9455" t="s">
        <v>71</v>
      </c>
    </row>
    <row r="9456" spans="1:58" x14ac:dyDescent="0.2">
      <c r="A9456" t="s">
        <v>156</v>
      </c>
      <c r="B9456" t="s">
        <v>157</v>
      </c>
      <c r="C9456">
        <f>-69.99640733 / 41.83056203</f>
        <v>-1.6733317443786684</v>
      </c>
      <c r="D9456" t="s">
        <v>158</v>
      </c>
      <c r="E9456" t="s">
        <v>70</v>
      </c>
      <c r="F9456" s="1">
        <v>42626</v>
      </c>
      <c r="G9456">
        <v>5</v>
      </c>
      <c r="O9456">
        <v>1.43</v>
      </c>
      <c r="P9456" t="s">
        <v>71</v>
      </c>
      <c r="Q9456">
        <v>23.6</v>
      </c>
      <c r="R9456" t="s">
        <v>71</v>
      </c>
    </row>
    <row r="9457" spans="1:46" x14ac:dyDescent="0.2">
      <c r="A9457" t="s">
        <v>156</v>
      </c>
      <c r="B9457" t="s">
        <v>157</v>
      </c>
      <c r="C9457">
        <f>-69.99640733 / 41.83056203</f>
        <v>-1.6733317443786684</v>
      </c>
      <c r="D9457" t="s">
        <v>158</v>
      </c>
      <c r="E9457" t="s">
        <v>70</v>
      </c>
      <c r="F9457" s="1">
        <v>42990</v>
      </c>
      <c r="G9457">
        <v>0.5</v>
      </c>
      <c r="I9457">
        <v>6.2</v>
      </c>
      <c r="J9457" t="s">
        <v>150</v>
      </c>
      <c r="K9457">
        <v>2.84</v>
      </c>
      <c r="L9457" t="s">
        <v>150</v>
      </c>
      <c r="M9457">
        <v>2.15</v>
      </c>
      <c r="N9457" t="s">
        <v>150</v>
      </c>
      <c r="O9457">
        <v>7.35</v>
      </c>
      <c r="P9457" t="s">
        <v>150</v>
      </c>
      <c r="Q9457">
        <v>21.5</v>
      </c>
      <c r="R9457" t="s">
        <v>150</v>
      </c>
      <c r="S9457">
        <v>0.62</v>
      </c>
      <c r="T9457" t="s">
        <v>150</v>
      </c>
      <c r="W9457">
        <v>66.239999999999995</v>
      </c>
      <c r="X9457" t="s">
        <v>150</v>
      </c>
      <c r="AE9457">
        <v>23.9</v>
      </c>
      <c r="AF9457" t="s">
        <v>150</v>
      </c>
      <c r="AG9457">
        <v>6.84</v>
      </c>
      <c r="AH9457" t="s">
        <v>150</v>
      </c>
      <c r="AS9457">
        <v>7.76</v>
      </c>
      <c r="AT9457" t="s">
        <v>150</v>
      </c>
    </row>
    <row r="9458" spans="1:46" x14ac:dyDescent="0.2">
      <c r="A9458" t="s">
        <v>156</v>
      </c>
      <c r="B9458" t="s">
        <v>157</v>
      </c>
      <c r="C9458">
        <f>-69.99640733 / 41.83056203</f>
        <v>-1.6733317443786684</v>
      </c>
      <c r="D9458" t="s">
        <v>158</v>
      </c>
      <c r="E9458" t="s">
        <v>70</v>
      </c>
      <c r="F9458" s="1">
        <v>42990</v>
      </c>
      <c r="G9458">
        <v>1</v>
      </c>
      <c r="I9458">
        <v>6.2</v>
      </c>
      <c r="J9458" t="s">
        <v>150</v>
      </c>
      <c r="M9458">
        <v>2.15</v>
      </c>
      <c r="N9458" t="s">
        <v>150</v>
      </c>
      <c r="O9458">
        <v>7.15</v>
      </c>
      <c r="P9458" t="s">
        <v>150</v>
      </c>
      <c r="Q9458">
        <v>21.5</v>
      </c>
      <c r="R9458" t="s">
        <v>150</v>
      </c>
    </row>
    <row r="9459" spans="1:46" x14ac:dyDescent="0.2">
      <c r="A9459" t="s">
        <v>698</v>
      </c>
      <c r="B9459" t="s">
        <v>699</v>
      </c>
      <c r="C9459">
        <f>-69.98218236 / 41.8305067</f>
        <v>-1.6729938956249839</v>
      </c>
      <c r="D9459" t="s">
        <v>700</v>
      </c>
      <c r="E9459" t="s">
        <v>70</v>
      </c>
      <c r="F9459" s="1">
        <v>37143</v>
      </c>
      <c r="G9459">
        <v>0.5</v>
      </c>
      <c r="I9459">
        <v>9.19</v>
      </c>
      <c r="J9459" t="s">
        <v>71</v>
      </c>
      <c r="K9459">
        <v>3.99</v>
      </c>
      <c r="L9459" t="s">
        <v>71</v>
      </c>
      <c r="M9459">
        <v>3.43</v>
      </c>
      <c r="N9459" t="s">
        <v>71</v>
      </c>
      <c r="O9459">
        <v>8.32</v>
      </c>
      <c r="P9459" t="s">
        <v>71</v>
      </c>
      <c r="Q9459">
        <v>22.6</v>
      </c>
      <c r="R9459" t="s">
        <v>71</v>
      </c>
      <c r="S9459">
        <v>0.43</v>
      </c>
      <c r="T9459" t="s">
        <v>71</v>
      </c>
      <c r="U9459">
        <v>13.32</v>
      </c>
      <c r="V9459" t="s">
        <v>71</v>
      </c>
      <c r="W9459">
        <v>23</v>
      </c>
      <c r="X9459" t="s">
        <v>71</v>
      </c>
      <c r="Y9459">
        <v>41.49</v>
      </c>
      <c r="AA9459">
        <v>44.17</v>
      </c>
      <c r="AC9459">
        <v>42.24</v>
      </c>
      <c r="AE9459">
        <v>3.6</v>
      </c>
      <c r="AF9459" t="s">
        <v>71</v>
      </c>
      <c r="AG9459">
        <v>6.18</v>
      </c>
      <c r="AH9459" t="s">
        <v>71</v>
      </c>
      <c r="AS9459">
        <v>0</v>
      </c>
      <c r="AT9459" t="s">
        <v>71</v>
      </c>
    </row>
    <row r="9460" spans="1:46" x14ac:dyDescent="0.2">
      <c r="A9460" t="s">
        <v>698</v>
      </c>
      <c r="B9460" t="s">
        <v>699</v>
      </c>
      <c r="C9460">
        <f>-69.98218236 / 41.8305067</f>
        <v>-1.6729938956249839</v>
      </c>
      <c r="D9460" t="s">
        <v>700</v>
      </c>
      <c r="E9460" t="s">
        <v>70</v>
      </c>
      <c r="F9460" s="1">
        <v>37143</v>
      </c>
      <c r="G9460">
        <v>1</v>
      </c>
      <c r="O9460">
        <v>8.3800000000000008</v>
      </c>
      <c r="P9460" t="s">
        <v>71</v>
      </c>
      <c r="Q9460">
        <v>22.5</v>
      </c>
      <c r="R9460" t="s">
        <v>71</v>
      </c>
    </row>
    <row r="9461" spans="1:46" x14ac:dyDescent="0.2">
      <c r="A9461" t="s">
        <v>698</v>
      </c>
      <c r="B9461" t="s">
        <v>699</v>
      </c>
      <c r="C9461">
        <f>-69.98218236 / 41.8305067</f>
        <v>-1.6729938956249839</v>
      </c>
      <c r="D9461" t="s">
        <v>700</v>
      </c>
      <c r="E9461" t="s">
        <v>70</v>
      </c>
      <c r="F9461" s="1">
        <v>37143</v>
      </c>
      <c r="G9461">
        <v>2</v>
      </c>
      <c r="O9461">
        <v>8.3699999999999992</v>
      </c>
      <c r="P9461" t="s">
        <v>71</v>
      </c>
      <c r="Q9461">
        <v>22.3</v>
      </c>
      <c r="R9461" t="s">
        <v>71</v>
      </c>
    </row>
    <row r="9462" spans="1:46" x14ac:dyDescent="0.2">
      <c r="A9462" t="s">
        <v>698</v>
      </c>
      <c r="B9462" t="s">
        <v>699</v>
      </c>
      <c r="C9462">
        <f>-69.98218236 / 41.8305067</f>
        <v>-1.6729938956249839</v>
      </c>
      <c r="D9462" t="s">
        <v>700</v>
      </c>
      <c r="E9462" t="s">
        <v>70</v>
      </c>
      <c r="F9462" s="1">
        <v>37143</v>
      </c>
      <c r="G9462">
        <v>3</v>
      </c>
      <c r="K9462">
        <v>3.28</v>
      </c>
      <c r="L9462" t="s">
        <v>71</v>
      </c>
      <c r="O9462">
        <v>8.44</v>
      </c>
      <c r="P9462" t="s">
        <v>71</v>
      </c>
      <c r="Q9462">
        <v>22.2</v>
      </c>
      <c r="R9462" t="s">
        <v>71</v>
      </c>
      <c r="S9462">
        <v>0.38</v>
      </c>
      <c r="T9462" t="s">
        <v>71</v>
      </c>
      <c r="U9462">
        <v>11.77</v>
      </c>
      <c r="V9462" t="s">
        <v>71</v>
      </c>
      <c r="W9462">
        <v>23</v>
      </c>
      <c r="X9462" t="s">
        <v>71</v>
      </c>
      <c r="Y9462">
        <v>39.700000000000003</v>
      </c>
      <c r="AA9462">
        <v>42.25</v>
      </c>
      <c r="AE9462">
        <v>3.6</v>
      </c>
      <c r="AF9462" t="s">
        <v>71</v>
      </c>
      <c r="AG9462">
        <v>6.14</v>
      </c>
      <c r="AH9462" t="s">
        <v>71</v>
      </c>
      <c r="AS9462">
        <v>0</v>
      </c>
      <c r="AT9462" t="s">
        <v>71</v>
      </c>
    </row>
    <row r="9463" spans="1:46" x14ac:dyDescent="0.2">
      <c r="A9463" t="s">
        <v>698</v>
      </c>
      <c r="B9463" t="s">
        <v>699</v>
      </c>
      <c r="C9463">
        <f>-69.98218236 / 41.8305067</f>
        <v>-1.6729938956249839</v>
      </c>
      <c r="D9463" t="s">
        <v>700</v>
      </c>
      <c r="E9463" t="s">
        <v>70</v>
      </c>
      <c r="F9463" s="1">
        <v>37143</v>
      </c>
      <c r="G9463">
        <v>4</v>
      </c>
      <c r="O9463">
        <v>8.31</v>
      </c>
      <c r="P9463" t="s">
        <v>71</v>
      </c>
      <c r="Q9463">
        <v>22.1</v>
      </c>
      <c r="R9463" t="s">
        <v>71</v>
      </c>
    </row>
    <row r="9464" spans="1:46" x14ac:dyDescent="0.2">
      <c r="A9464" t="s">
        <v>698</v>
      </c>
      <c r="B9464" t="s">
        <v>699</v>
      </c>
      <c r="C9464">
        <f>-69.98218236 / 41.8305067</f>
        <v>-1.6729938956249839</v>
      </c>
      <c r="D9464" t="s">
        <v>700</v>
      </c>
      <c r="E9464" t="s">
        <v>70</v>
      </c>
      <c r="F9464" s="1">
        <v>37143</v>
      </c>
      <c r="G9464">
        <v>5</v>
      </c>
      <c r="O9464">
        <v>8.2799999999999994</v>
      </c>
      <c r="P9464" t="s">
        <v>71</v>
      </c>
      <c r="Q9464">
        <v>22.1</v>
      </c>
      <c r="R9464" t="s">
        <v>71</v>
      </c>
    </row>
    <row r="9465" spans="1:46" x14ac:dyDescent="0.2">
      <c r="A9465" t="s">
        <v>698</v>
      </c>
      <c r="B9465" t="s">
        <v>699</v>
      </c>
      <c r="C9465">
        <f>-69.98218236 / 41.8305067</f>
        <v>-1.6729938956249839</v>
      </c>
      <c r="D9465" t="s">
        <v>700</v>
      </c>
      <c r="E9465" t="s">
        <v>70</v>
      </c>
      <c r="F9465" s="1">
        <v>37143</v>
      </c>
      <c r="G9465">
        <v>6</v>
      </c>
      <c r="O9465">
        <v>8.08</v>
      </c>
      <c r="P9465" t="s">
        <v>71</v>
      </c>
      <c r="Q9465">
        <v>22</v>
      </c>
      <c r="R9465" t="s">
        <v>71</v>
      </c>
    </row>
    <row r="9466" spans="1:46" x14ac:dyDescent="0.2">
      <c r="A9466" t="s">
        <v>698</v>
      </c>
      <c r="B9466" t="s">
        <v>699</v>
      </c>
      <c r="C9466">
        <f>-69.98218236 / 41.8305067</f>
        <v>-1.6729938956249839</v>
      </c>
      <c r="D9466" t="s">
        <v>700</v>
      </c>
      <c r="E9466" t="s">
        <v>70</v>
      </c>
      <c r="F9466" s="1">
        <v>37143</v>
      </c>
      <c r="G9466">
        <v>7</v>
      </c>
      <c r="O9466">
        <v>8.1</v>
      </c>
      <c r="P9466" t="s">
        <v>71</v>
      </c>
      <c r="Q9466">
        <v>21.9</v>
      </c>
      <c r="R9466" t="s">
        <v>71</v>
      </c>
    </row>
    <row r="9467" spans="1:46" x14ac:dyDescent="0.2">
      <c r="A9467" t="s">
        <v>698</v>
      </c>
      <c r="B9467" t="s">
        <v>699</v>
      </c>
      <c r="C9467">
        <f>-69.98218236 / 41.8305067</f>
        <v>-1.6729938956249839</v>
      </c>
      <c r="D9467" t="s">
        <v>700</v>
      </c>
      <c r="E9467" t="s">
        <v>70</v>
      </c>
      <c r="F9467" s="1">
        <v>37143</v>
      </c>
      <c r="G9467">
        <v>8</v>
      </c>
      <c r="K9467">
        <v>5.75</v>
      </c>
      <c r="L9467" t="s">
        <v>71</v>
      </c>
      <c r="O9467">
        <v>6.67</v>
      </c>
      <c r="P9467" t="s">
        <v>71</v>
      </c>
      <c r="Q9467">
        <v>21.5</v>
      </c>
      <c r="R9467" t="s">
        <v>71</v>
      </c>
      <c r="S9467">
        <v>0.59</v>
      </c>
      <c r="T9467" t="s">
        <v>71</v>
      </c>
      <c r="U9467">
        <v>18.27</v>
      </c>
      <c r="V9467" t="s">
        <v>71</v>
      </c>
      <c r="W9467">
        <v>24.4</v>
      </c>
      <c r="X9467" t="s">
        <v>71</v>
      </c>
      <c r="Y9467">
        <v>46.04</v>
      </c>
      <c r="AA9467">
        <v>47.76</v>
      </c>
      <c r="AE9467">
        <v>3.8</v>
      </c>
      <c r="AF9467" t="s">
        <v>71</v>
      </c>
      <c r="AG9467">
        <v>5.83</v>
      </c>
      <c r="AH9467" t="s">
        <v>71</v>
      </c>
      <c r="AS9467">
        <v>0.48</v>
      </c>
      <c r="AT9467" t="s">
        <v>71</v>
      </c>
    </row>
    <row r="9468" spans="1:46" x14ac:dyDescent="0.2">
      <c r="A9468" t="s">
        <v>698</v>
      </c>
      <c r="B9468" t="s">
        <v>699</v>
      </c>
      <c r="C9468">
        <f>-69.98218236 / 41.8305067</f>
        <v>-1.6729938956249839</v>
      </c>
      <c r="D9468" t="s">
        <v>700</v>
      </c>
      <c r="E9468" t="s">
        <v>70</v>
      </c>
      <c r="F9468" s="1">
        <v>37143</v>
      </c>
      <c r="G9468">
        <v>9</v>
      </c>
      <c r="K9468">
        <v>8.0299999999999994</v>
      </c>
      <c r="L9468" t="s">
        <v>71</v>
      </c>
      <c r="O9468">
        <v>0.82</v>
      </c>
      <c r="P9468" t="s">
        <v>71</v>
      </c>
      <c r="Q9468">
        <v>18.100000000000001</v>
      </c>
      <c r="R9468" t="s">
        <v>71</v>
      </c>
      <c r="S9468">
        <v>0.49</v>
      </c>
      <c r="T9468" t="s">
        <v>71</v>
      </c>
      <c r="U9468">
        <v>15.18</v>
      </c>
      <c r="V9468" t="s">
        <v>71</v>
      </c>
      <c r="W9468">
        <v>23.1</v>
      </c>
      <c r="X9468" t="s">
        <v>71</v>
      </c>
      <c r="Y9468">
        <v>43.37</v>
      </c>
      <c r="AA9468">
        <v>51.04</v>
      </c>
      <c r="AE9468">
        <v>7.3</v>
      </c>
      <c r="AF9468" t="s">
        <v>71</v>
      </c>
      <c r="AG9468">
        <v>5.96</v>
      </c>
      <c r="AH9468" t="s">
        <v>71</v>
      </c>
      <c r="AS9468">
        <v>0</v>
      </c>
      <c r="AT9468" t="s">
        <v>71</v>
      </c>
    </row>
    <row r="9469" spans="1:46" x14ac:dyDescent="0.2">
      <c r="A9469" t="s">
        <v>698</v>
      </c>
      <c r="B9469" t="s">
        <v>699</v>
      </c>
      <c r="C9469">
        <f>-69.98218236 / 41.8305067</f>
        <v>-1.6729938956249839</v>
      </c>
      <c r="D9469" t="s">
        <v>700</v>
      </c>
      <c r="E9469" t="s">
        <v>70</v>
      </c>
      <c r="F9469" s="1">
        <v>37873</v>
      </c>
      <c r="G9469">
        <v>0.5</v>
      </c>
      <c r="I9469">
        <v>9.7200000000000006</v>
      </c>
      <c r="J9469" t="s">
        <v>71</v>
      </c>
      <c r="K9469">
        <v>1.27</v>
      </c>
      <c r="L9469" t="s">
        <v>71</v>
      </c>
      <c r="M9469">
        <v>4.4000000000000004</v>
      </c>
      <c r="N9469" t="s">
        <v>71</v>
      </c>
      <c r="O9469">
        <v>7.85</v>
      </c>
      <c r="P9469" t="s">
        <v>71</v>
      </c>
      <c r="Q9469">
        <v>25.5</v>
      </c>
      <c r="R9469" t="s">
        <v>71</v>
      </c>
      <c r="S9469">
        <v>0.1</v>
      </c>
      <c r="T9469" t="s">
        <v>71</v>
      </c>
      <c r="U9469">
        <v>3.1</v>
      </c>
      <c r="V9469" t="s">
        <v>71</v>
      </c>
      <c r="W9469">
        <v>21.4</v>
      </c>
      <c r="X9469" t="s">
        <v>71</v>
      </c>
      <c r="Y9469">
        <v>20.46</v>
      </c>
      <c r="AA9469">
        <v>32.94</v>
      </c>
      <c r="AC9469">
        <v>38.65</v>
      </c>
      <c r="AE9469">
        <v>0.15</v>
      </c>
      <c r="AF9469" t="s">
        <v>71</v>
      </c>
      <c r="AG9469">
        <v>6.65</v>
      </c>
      <c r="AH9469" t="s">
        <v>71</v>
      </c>
      <c r="AS9469">
        <v>0.24</v>
      </c>
      <c r="AT9469" t="s">
        <v>71</v>
      </c>
    </row>
    <row r="9470" spans="1:46" x14ac:dyDescent="0.2">
      <c r="A9470" t="s">
        <v>698</v>
      </c>
      <c r="B9470" t="s">
        <v>699</v>
      </c>
      <c r="C9470">
        <f>-69.98218236 / 41.8305067</f>
        <v>-1.6729938956249839</v>
      </c>
      <c r="D9470" t="s">
        <v>700</v>
      </c>
      <c r="E9470" t="s">
        <v>70</v>
      </c>
      <c r="F9470" s="1">
        <v>37873</v>
      </c>
      <c r="G9470">
        <v>1</v>
      </c>
      <c r="O9470">
        <v>7.95</v>
      </c>
      <c r="P9470" t="s">
        <v>71</v>
      </c>
      <c r="Q9470">
        <v>25.4</v>
      </c>
      <c r="R9470" t="s">
        <v>71</v>
      </c>
    </row>
    <row r="9471" spans="1:46" x14ac:dyDescent="0.2">
      <c r="A9471" t="s">
        <v>698</v>
      </c>
      <c r="B9471" t="s">
        <v>699</v>
      </c>
      <c r="C9471">
        <f>-69.98218236 / 41.8305067</f>
        <v>-1.6729938956249839</v>
      </c>
      <c r="D9471" t="s">
        <v>700</v>
      </c>
      <c r="E9471" t="s">
        <v>70</v>
      </c>
      <c r="F9471" s="1">
        <v>37873</v>
      </c>
      <c r="G9471">
        <v>2</v>
      </c>
      <c r="O9471">
        <v>8.1</v>
      </c>
      <c r="P9471" t="s">
        <v>71</v>
      </c>
      <c r="Q9471">
        <v>25.2</v>
      </c>
      <c r="R9471" t="s">
        <v>71</v>
      </c>
    </row>
    <row r="9472" spans="1:46" x14ac:dyDescent="0.2">
      <c r="A9472" t="s">
        <v>698</v>
      </c>
      <c r="B9472" t="s">
        <v>699</v>
      </c>
      <c r="C9472">
        <f>-69.98218236 / 41.8305067</f>
        <v>-1.6729938956249839</v>
      </c>
      <c r="D9472" t="s">
        <v>700</v>
      </c>
      <c r="E9472" t="s">
        <v>70</v>
      </c>
      <c r="F9472" s="1">
        <v>37873</v>
      </c>
      <c r="G9472">
        <v>3</v>
      </c>
      <c r="K9472">
        <v>1.58</v>
      </c>
      <c r="L9472" t="s">
        <v>71</v>
      </c>
      <c r="O9472">
        <v>8.1999999999999993</v>
      </c>
      <c r="P9472" t="s">
        <v>71</v>
      </c>
      <c r="Q9472">
        <v>25.2</v>
      </c>
      <c r="R9472" t="s">
        <v>71</v>
      </c>
      <c r="S9472">
        <v>0.3</v>
      </c>
      <c r="T9472" t="s">
        <v>71</v>
      </c>
      <c r="U9472">
        <v>9.2899999999999991</v>
      </c>
      <c r="V9472" t="s">
        <v>71</v>
      </c>
      <c r="W9472">
        <v>20.7</v>
      </c>
      <c r="X9472" t="s">
        <v>71</v>
      </c>
      <c r="Y9472">
        <v>36.29</v>
      </c>
      <c r="AA9472">
        <v>35.090000000000003</v>
      </c>
      <c r="AE9472">
        <v>0.36</v>
      </c>
      <c r="AF9472" t="s">
        <v>71</v>
      </c>
      <c r="AG9472">
        <v>6.58</v>
      </c>
      <c r="AH9472" t="s">
        <v>71</v>
      </c>
      <c r="AS9472">
        <v>0.15</v>
      </c>
      <c r="AT9472" t="s">
        <v>71</v>
      </c>
    </row>
    <row r="9473" spans="1:46" x14ac:dyDescent="0.2">
      <c r="A9473" t="s">
        <v>698</v>
      </c>
      <c r="B9473" t="s">
        <v>699</v>
      </c>
      <c r="C9473">
        <f>-69.98218236 / 41.8305067</f>
        <v>-1.6729938956249839</v>
      </c>
      <c r="D9473" t="s">
        <v>700</v>
      </c>
      <c r="E9473" t="s">
        <v>70</v>
      </c>
      <c r="F9473" s="1">
        <v>37873</v>
      </c>
      <c r="G9473">
        <v>4</v>
      </c>
      <c r="O9473">
        <v>8.4</v>
      </c>
      <c r="P9473" t="s">
        <v>71</v>
      </c>
      <c r="Q9473">
        <v>25.1</v>
      </c>
      <c r="R9473" t="s">
        <v>71</v>
      </c>
    </row>
    <row r="9474" spans="1:46" x14ac:dyDescent="0.2">
      <c r="A9474" t="s">
        <v>698</v>
      </c>
      <c r="B9474" t="s">
        <v>699</v>
      </c>
      <c r="C9474">
        <f>-69.98218236 / 41.8305067</f>
        <v>-1.6729938956249839</v>
      </c>
      <c r="D9474" t="s">
        <v>700</v>
      </c>
      <c r="E9474" t="s">
        <v>70</v>
      </c>
      <c r="F9474" s="1">
        <v>37873</v>
      </c>
      <c r="G9474">
        <v>5</v>
      </c>
      <c r="O9474">
        <v>7.2</v>
      </c>
      <c r="P9474" t="s">
        <v>71</v>
      </c>
      <c r="Q9474">
        <v>23.1</v>
      </c>
      <c r="R9474" t="s">
        <v>71</v>
      </c>
    </row>
    <row r="9475" spans="1:46" x14ac:dyDescent="0.2">
      <c r="A9475" t="s">
        <v>698</v>
      </c>
      <c r="B9475" t="s">
        <v>699</v>
      </c>
      <c r="C9475">
        <f>-69.98218236 / 41.8305067</f>
        <v>-1.6729938956249839</v>
      </c>
      <c r="D9475" t="s">
        <v>700</v>
      </c>
      <c r="E9475" t="s">
        <v>70</v>
      </c>
      <c r="F9475" s="1">
        <v>37873</v>
      </c>
      <c r="G9475">
        <v>6</v>
      </c>
      <c r="O9475">
        <v>4</v>
      </c>
      <c r="P9475" t="s">
        <v>71</v>
      </c>
      <c r="Q9475">
        <v>17.7</v>
      </c>
      <c r="R9475" t="s">
        <v>71</v>
      </c>
    </row>
    <row r="9476" spans="1:46" x14ac:dyDescent="0.2">
      <c r="A9476" t="s">
        <v>698</v>
      </c>
      <c r="B9476" t="s">
        <v>699</v>
      </c>
      <c r="C9476">
        <f>-69.98218236 / 41.8305067</f>
        <v>-1.6729938956249839</v>
      </c>
      <c r="D9476" t="s">
        <v>700</v>
      </c>
      <c r="E9476" t="s">
        <v>70</v>
      </c>
      <c r="F9476" s="1">
        <v>37873</v>
      </c>
      <c r="G9476">
        <v>7</v>
      </c>
      <c r="O9476">
        <v>2.4</v>
      </c>
      <c r="P9476" t="s">
        <v>71</v>
      </c>
      <c r="Q9476">
        <v>14.4</v>
      </c>
      <c r="R9476" t="s">
        <v>71</v>
      </c>
    </row>
    <row r="9477" spans="1:46" x14ac:dyDescent="0.2">
      <c r="A9477" t="s">
        <v>698</v>
      </c>
      <c r="B9477" t="s">
        <v>699</v>
      </c>
      <c r="C9477">
        <f>-69.98218236 / 41.8305067</f>
        <v>-1.6729938956249839</v>
      </c>
      <c r="D9477" t="s">
        <v>700</v>
      </c>
      <c r="E9477" t="s">
        <v>70</v>
      </c>
      <c r="F9477" s="1">
        <v>37873</v>
      </c>
      <c r="G9477">
        <v>8</v>
      </c>
      <c r="O9477">
        <v>0.7</v>
      </c>
      <c r="P9477" t="s">
        <v>71</v>
      </c>
      <c r="Q9477">
        <v>12.2</v>
      </c>
      <c r="R9477" t="s">
        <v>71</v>
      </c>
    </row>
    <row r="9478" spans="1:46" x14ac:dyDescent="0.2">
      <c r="A9478" t="s">
        <v>698</v>
      </c>
      <c r="B9478" t="s">
        <v>699</v>
      </c>
      <c r="C9478">
        <f>-69.98218236 / 41.8305067</f>
        <v>-1.6729938956249839</v>
      </c>
      <c r="D9478" t="s">
        <v>700</v>
      </c>
      <c r="E9478" t="s">
        <v>70</v>
      </c>
      <c r="F9478" s="1">
        <v>37873</v>
      </c>
      <c r="G9478">
        <v>9</v>
      </c>
      <c r="K9478">
        <v>5.15</v>
      </c>
      <c r="L9478" t="s">
        <v>71</v>
      </c>
      <c r="O9478">
        <v>0.35</v>
      </c>
      <c r="P9478" t="s">
        <v>71</v>
      </c>
      <c r="Q9478">
        <v>11.5</v>
      </c>
      <c r="R9478" t="s">
        <v>71</v>
      </c>
      <c r="S9478">
        <v>0.6</v>
      </c>
      <c r="T9478" t="s">
        <v>71</v>
      </c>
      <c r="U9478">
        <v>18.579999999999998</v>
      </c>
      <c r="V9478" t="s">
        <v>71</v>
      </c>
      <c r="W9478">
        <v>40.799999999999997</v>
      </c>
      <c r="X9478" t="s">
        <v>71</v>
      </c>
      <c r="Y9478">
        <v>46.29</v>
      </c>
      <c r="AA9478">
        <v>46.68</v>
      </c>
      <c r="AE9478">
        <v>1.24</v>
      </c>
      <c r="AF9478" t="s">
        <v>71</v>
      </c>
      <c r="AG9478">
        <v>6.17</v>
      </c>
      <c r="AH9478" t="s">
        <v>71</v>
      </c>
      <c r="AS9478">
        <v>12.98</v>
      </c>
      <c r="AT9478" t="s">
        <v>71</v>
      </c>
    </row>
    <row r="9479" spans="1:46" x14ac:dyDescent="0.2">
      <c r="A9479" t="s">
        <v>698</v>
      </c>
      <c r="B9479" t="s">
        <v>699</v>
      </c>
      <c r="C9479">
        <f>-69.98218236 / 41.8305067</f>
        <v>-1.6729938956249839</v>
      </c>
      <c r="D9479" t="s">
        <v>700</v>
      </c>
      <c r="E9479" t="s">
        <v>70</v>
      </c>
      <c r="F9479" s="1">
        <v>38225</v>
      </c>
      <c r="G9479">
        <v>0.5</v>
      </c>
      <c r="I9479">
        <v>9.1</v>
      </c>
      <c r="J9479" t="s">
        <v>71</v>
      </c>
      <c r="K9479">
        <v>3.01</v>
      </c>
      <c r="L9479" t="s">
        <v>71</v>
      </c>
      <c r="M9479">
        <v>4.4000000000000004</v>
      </c>
      <c r="N9479" t="s">
        <v>71</v>
      </c>
      <c r="O9479">
        <v>8.4700000000000006</v>
      </c>
      <c r="P9479" t="s">
        <v>71</v>
      </c>
      <c r="Q9479">
        <v>24.9</v>
      </c>
      <c r="R9479" t="s">
        <v>71</v>
      </c>
      <c r="S9479">
        <v>0.45</v>
      </c>
      <c r="T9479" t="s">
        <v>71</v>
      </c>
      <c r="U9479">
        <v>13.94</v>
      </c>
      <c r="V9479" t="s">
        <v>71</v>
      </c>
      <c r="W9479">
        <v>22.49</v>
      </c>
      <c r="X9479" t="s">
        <v>71</v>
      </c>
      <c r="Y9479">
        <v>42.14</v>
      </c>
      <c r="AA9479">
        <v>41.41</v>
      </c>
      <c r="AC9479">
        <v>38.65</v>
      </c>
      <c r="AE9479">
        <v>6.86</v>
      </c>
      <c r="AF9479" t="s">
        <v>71</v>
      </c>
      <c r="AG9479">
        <v>6.62</v>
      </c>
      <c r="AH9479" t="s">
        <v>71</v>
      </c>
      <c r="AS9479">
        <v>0.03</v>
      </c>
      <c r="AT9479" t="s">
        <v>71</v>
      </c>
    </row>
    <row r="9480" spans="1:46" x14ac:dyDescent="0.2">
      <c r="A9480" t="s">
        <v>698</v>
      </c>
      <c r="B9480" t="s">
        <v>699</v>
      </c>
      <c r="C9480">
        <f>-69.98218236 / 41.8305067</f>
        <v>-1.6729938956249839</v>
      </c>
      <c r="D9480" t="s">
        <v>700</v>
      </c>
      <c r="E9480" t="s">
        <v>70</v>
      </c>
      <c r="F9480" s="1">
        <v>38225</v>
      </c>
      <c r="G9480">
        <v>1</v>
      </c>
      <c r="O9480">
        <v>8.5299999999999994</v>
      </c>
      <c r="P9480" t="s">
        <v>71</v>
      </c>
      <c r="Q9480">
        <v>24.9</v>
      </c>
      <c r="R9480" t="s">
        <v>71</v>
      </c>
    </row>
    <row r="9481" spans="1:46" x14ac:dyDescent="0.2">
      <c r="A9481" t="s">
        <v>698</v>
      </c>
      <c r="B9481" t="s">
        <v>699</v>
      </c>
      <c r="C9481">
        <f>-69.98218236 / 41.8305067</f>
        <v>-1.6729938956249839</v>
      </c>
      <c r="D9481" t="s">
        <v>700</v>
      </c>
      <c r="E9481" t="s">
        <v>70</v>
      </c>
      <c r="F9481" s="1">
        <v>38225</v>
      </c>
      <c r="G9481">
        <v>2</v>
      </c>
      <c r="O9481">
        <v>8.48</v>
      </c>
      <c r="P9481" t="s">
        <v>71</v>
      </c>
      <c r="Q9481">
        <v>24.9</v>
      </c>
      <c r="R9481" t="s">
        <v>71</v>
      </c>
    </row>
    <row r="9482" spans="1:46" x14ac:dyDescent="0.2">
      <c r="A9482" t="s">
        <v>698</v>
      </c>
      <c r="B9482" t="s">
        <v>699</v>
      </c>
      <c r="C9482">
        <f>-69.98218236 / 41.8305067</f>
        <v>-1.6729938956249839</v>
      </c>
      <c r="D9482" t="s">
        <v>700</v>
      </c>
      <c r="E9482" t="s">
        <v>70</v>
      </c>
      <c r="F9482" s="1">
        <v>38225</v>
      </c>
      <c r="G9482">
        <v>3</v>
      </c>
      <c r="K9482">
        <v>3.21</v>
      </c>
      <c r="L9482" t="s">
        <v>71</v>
      </c>
      <c r="O9482">
        <v>8.56</v>
      </c>
      <c r="P9482" t="s">
        <v>71</v>
      </c>
      <c r="Q9482">
        <v>24.4</v>
      </c>
      <c r="R9482" t="s">
        <v>71</v>
      </c>
      <c r="S9482">
        <v>0.35</v>
      </c>
      <c r="T9482" t="s">
        <v>71</v>
      </c>
      <c r="U9482">
        <v>10.84</v>
      </c>
      <c r="V9482" t="s">
        <v>71</v>
      </c>
      <c r="W9482">
        <v>27.92</v>
      </c>
      <c r="X9482" t="s">
        <v>71</v>
      </c>
      <c r="Y9482">
        <v>38.520000000000003</v>
      </c>
      <c r="AA9482">
        <v>42.04</v>
      </c>
      <c r="AE9482">
        <v>6.86</v>
      </c>
      <c r="AF9482" t="s">
        <v>71</v>
      </c>
      <c r="AG9482">
        <v>6.4</v>
      </c>
      <c r="AH9482" t="s">
        <v>71</v>
      </c>
      <c r="AS9482">
        <v>0.18</v>
      </c>
      <c r="AT9482" t="s">
        <v>71</v>
      </c>
    </row>
    <row r="9483" spans="1:46" x14ac:dyDescent="0.2">
      <c r="A9483" t="s">
        <v>698</v>
      </c>
      <c r="B9483" t="s">
        <v>699</v>
      </c>
      <c r="C9483">
        <f>-69.98218236 / 41.8305067</f>
        <v>-1.6729938956249839</v>
      </c>
      <c r="D9483" t="s">
        <v>700</v>
      </c>
      <c r="E9483" t="s">
        <v>70</v>
      </c>
      <c r="F9483" s="1">
        <v>38225</v>
      </c>
      <c r="G9483">
        <v>4</v>
      </c>
      <c r="O9483">
        <v>8.57</v>
      </c>
      <c r="P9483" t="s">
        <v>71</v>
      </c>
      <c r="Q9483">
        <v>24.2</v>
      </c>
      <c r="R9483" t="s">
        <v>71</v>
      </c>
    </row>
    <row r="9484" spans="1:46" x14ac:dyDescent="0.2">
      <c r="A9484" t="s">
        <v>698</v>
      </c>
      <c r="B9484" t="s">
        <v>699</v>
      </c>
      <c r="C9484">
        <f>-69.98218236 / 41.8305067</f>
        <v>-1.6729938956249839</v>
      </c>
      <c r="D9484" t="s">
        <v>700</v>
      </c>
      <c r="E9484" t="s">
        <v>70</v>
      </c>
      <c r="F9484" s="1">
        <v>38225</v>
      </c>
      <c r="G9484">
        <v>5</v>
      </c>
      <c r="O9484">
        <v>8.43</v>
      </c>
      <c r="P9484" t="s">
        <v>71</v>
      </c>
      <c r="Q9484">
        <v>24</v>
      </c>
      <c r="R9484" t="s">
        <v>71</v>
      </c>
    </row>
    <row r="9485" spans="1:46" x14ac:dyDescent="0.2">
      <c r="A9485" t="s">
        <v>698</v>
      </c>
      <c r="B9485" t="s">
        <v>699</v>
      </c>
      <c r="C9485">
        <f>-69.98218236 / 41.8305067</f>
        <v>-1.6729938956249839</v>
      </c>
      <c r="D9485" t="s">
        <v>700</v>
      </c>
      <c r="E9485" t="s">
        <v>70</v>
      </c>
      <c r="F9485" s="1">
        <v>38225</v>
      </c>
      <c r="G9485">
        <v>6</v>
      </c>
      <c r="O9485">
        <v>8.36</v>
      </c>
      <c r="P9485" t="s">
        <v>71</v>
      </c>
      <c r="Q9485">
        <v>24</v>
      </c>
      <c r="R9485" t="s">
        <v>71</v>
      </c>
    </row>
    <row r="9486" spans="1:46" x14ac:dyDescent="0.2">
      <c r="A9486" t="s">
        <v>698</v>
      </c>
      <c r="B9486" t="s">
        <v>699</v>
      </c>
      <c r="C9486">
        <f>-69.98218236 / 41.8305067</f>
        <v>-1.6729938956249839</v>
      </c>
      <c r="D9486" t="s">
        <v>700</v>
      </c>
      <c r="E9486" t="s">
        <v>70</v>
      </c>
      <c r="F9486" s="1">
        <v>38225</v>
      </c>
      <c r="G9486">
        <v>7</v>
      </c>
      <c r="O9486">
        <v>1.64</v>
      </c>
      <c r="P9486" t="s">
        <v>71</v>
      </c>
      <c r="Q9486">
        <v>20.2</v>
      </c>
      <c r="R9486" t="s">
        <v>71</v>
      </c>
    </row>
    <row r="9487" spans="1:46" x14ac:dyDescent="0.2">
      <c r="A9487" t="s">
        <v>698</v>
      </c>
      <c r="B9487" t="s">
        <v>699</v>
      </c>
      <c r="C9487">
        <f>-69.98218236 / 41.8305067</f>
        <v>-1.6729938956249839</v>
      </c>
      <c r="D9487" t="s">
        <v>700</v>
      </c>
      <c r="E9487" t="s">
        <v>70</v>
      </c>
      <c r="F9487" s="1">
        <v>38225</v>
      </c>
      <c r="G9487">
        <v>8</v>
      </c>
      <c r="K9487">
        <v>17.04</v>
      </c>
      <c r="L9487" t="s">
        <v>71</v>
      </c>
      <c r="O9487">
        <v>1.24</v>
      </c>
      <c r="P9487" t="s">
        <v>71</v>
      </c>
      <c r="Q9487">
        <v>16</v>
      </c>
      <c r="R9487" t="s">
        <v>71</v>
      </c>
      <c r="S9487">
        <v>0.94</v>
      </c>
      <c r="T9487" t="s">
        <v>71</v>
      </c>
      <c r="W9487">
        <v>27.62</v>
      </c>
      <c r="X9487" t="s">
        <v>71</v>
      </c>
      <c r="Y9487">
        <v>3.26</v>
      </c>
      <c r="AA9487">
        <v>58.42</v>
      </c>
      <c r="AE9487">
        <v>19.98</v>
      </c>
      <c r="AF9487" t="s">
        <v>71</v>
      </c>
      <c r="AG9487">
        <v>6.13</v>
      </c>
      <c r="AH9487" t="s">
        <v>71</v>
      </c>
      <c r="AS9487">
        <v>4.62</v>
      </c>
      <c r="AT9487" t="s">
        <v>71</v>
      </c>
    </row>
    <row r="9488" spans="1:46" x14ac:dyDescent="0.2">
      <c r="A9488" t="s">
        <v>698</v>
      </c>
      <c r="B9488" t="s">
        <v>699</v>
      </c>
      <c r="C9488">
        <f>-69.98218236 / 41.8305067</f>
        <v>-1.6729938956249839</v>
      </c>
      <c r="D9488" t="s">
        <v>700</v>
      </c>
      <c r="E9488" t="s">
        <v>70</v>
      </c>
      <c r="F9488" s="1">
        <v>38225</v>
      </c>
      <c r="G9488">
        <v>9</v>
      </c>
      <c r="O9488">
        <v>0.13</v>
      </c>
      <c r="P9488" t="s">
        <v>71</v>
      </c>
      <c r="Q9488">
        <v>14.2</v>
      </c>
      <c r="R9488" t="s">
        <v>71</v>
      </c>
    </row>
    <row r="9489" spans="1:46" x14ac:dyDescent="0.2">
      <c r="A9489" t="s">
        <v>698</v>
      </c>
      <c r="B9489" t="s">
        <v>699</v>
      </c>
      <c r="C9489">
        <f>-69.98218236 / 41.8305067</f>
        <v>-1.6729938956249839</v>
      </c>
      <c r="D9489" t="s">
        <v>700</v>
      </c>
      <c r="E9489" t="s">
        <v>70</v>
      </c>
      <c r="F9489" s="1">
        <v>38608</v>
      </c>
      <c r="G9489">
        <v>0.5</v>
      </c>
      <c r="I9489">
        <v>9.1</v>
      </c>
      <c r="J9489" t="s">
        <v>71</v>
      </c>
      <c r="K9489">
        <v>2.2599999999999998</v>
      </c>
      <c r="L9489" t="s">
        <v>71</v>
      </c>
      <c r="M9489">
        <v>3.83</v>
      </c>
      <c r="N9489" t="s">
        <v>71</v>
      </c>
      <c r="O9489">
        <v>9.08</v>
      </c>
      <c r="P9489" t="s">
        <v>71</v>
      </c>
      <c r="Q9489">
        <v>24.3</v>
      </c>
      <c r="R9489" t="s">
        <v>71</v>
      </c>
      <c r="S9489">
        <v>0.3</v>
      </c>
      <c r="T9489" t="s">
        <v>71</v>
      </c>
      <c r="U9489">
        <v>9.2899999999999991</v>
      </c>
      <c r="V9489" t="s">
        <v>71</v>
      </c>
      <c r="W9489">
        <v>21.94</v>
      </c>
      <c r="X9489" t="s">
        <v>71</v>
      </c>
      <c r="Y9489">
        <v>36.29</v>
      </c>
      <c r="AA9489">
        <v>38.6</v>
      </c>
      <c r="AC9489">
        <v>40.65</v>
      </c>
      <c r="AE9489">
        <v>8.68</v>
      </c>
      <c r="AF9489" t="s">
        <v>71</v>
      </c>
      <c r="AG9489">
        <v>6.5</v>
      </c>
      <c r="AH9489" t="s">
        <v>71</v>
      </c>
      <c r="AS9489">
        <v>0.94</v>
      </c>
      <c r="AT9489" t="s">
        <v>71</v>
      </c>
    </row>
    <row r="9490" spans="1:46" x14ac:dyDescent="0.2">
      <c r="A9490" t="s">
        <v>698</v>
      </c>
      <c r="B9490" t="s">
        <v>699</v>
      </c>
      <c r="C9490">
        <f>-69.98218236 / 41.8305067</f>
        <v>-1.6729938956249839</v>
      </c>
      <c r="D9490" t="s">
        <v>700</v>
      </c>
      <c r="E9490" t="s">
        <v>70</v>
      </c>
      <c r="F9490" s="1">
        <v>38608</v>
      </c>
      <c r="G9490">
        <v>1</v>
      </c>
      <c r="O9490">
        <v>9.18</v>
      </c>
      <c r="P9490" t="s">
        <v>71</v>
      </c>
      <c r="Q9490">
        <v>24.2</v>
      </c>
      <c r="R9490" t="s">
        <v>71</v>
      </c>
    </row>
    <row r="9491" spans="1:46" x14ac:dyDescent="0.2">
      <c r="A9491" t="s">
        <v>698</v>
      </c>
      <c r="B9491" t="s">
        <v>699</v>
      </c>
      <c r="C9491">
        <f>-69.98218236 / 41.8305067</f>
        <v>-1.6729938956249839</v>
      </c>
      <c r="D9491" t="s">
        <v>700</v>
      </c>
      <c r="E9491" t="s">
        <v>70</v>
      </c>
      <c r="F9491" s="1">
        <v>38608</v>
      </c>
      <c r="G9491">
        <v>2</v>
      </c>
      <c r="O9491">
        <v>9</v>
      </c>
      <c r="P9491" t="s">
        <v>71</v>
      </c>
      <c r="Q9491">
        <v>23.7</v>
      </c>
      <c r="R9491" t="s">
        <v>71</v>
      </c>
    </row>
    <row r="9492" spans="1:46" x14ac:dyDescent="0.2">
      <c r="A9492" t="s">
        <v>698</v>
      </c>
      <c r="B9492" t="s">
        <v>699</v>
      </c>
      <c r="C9492">
        <f>-69.98218236 / 41.8305067</f>
        <v>-1.6729938956249839</v>
      </c>
      <c r="D9492" t="s">
        <v>700</v>
      </c>
      <c r="E9492" t="s">
        <v>70</v>
      </c>
      <c r="F9492" s="1">
        <v>38608</v>
      </c>
      <c r="G9492">
        <v>3</v>
      </c>
      <c r="K9492">
        <v>2.08</v>
      </c>
      <c r="L9492" t="s">
        <v>71</v>
      </c>
      <c r="O9492">
        <v>8.7100000000000009</v>
      </c>
      <c r="P9492" t="s">
        <v>71</v>
      </c>
      <c r="Q9492">
        <v>23.5</v>
      </c>
      <c r="R9492" t="s">
        <v>71</v>
      </c>
      <c r="S9492">
        <v>0.4</v>
      </c>
      <c r="T9492" t="s">
        <v>71</v>
      </c>
      <c r="U9492">
        <v>12.39</v>
      </c>
      <c r="V9492" t="s">
        <v>71</v>
      </c>
      <c r="W9492">
        <v>24.74</v>
      </c>
      <c r="X9492" t="s">
        <v>71</v>
      </c>
      <c r="Y9492">
        <v>40.44</v>
      </c>
      <c r="AA9492">
        <v>37.78</v>
      </c>
      <c r="AE9492">
        <v>9.08</v>
      </c>
      <c r="AF9492" t="s">
        <v>71</v>
      </c>
      <c r="AG9492">
        <v>6.63</v>
      </c>
      <c r="AH9492" t="s">
        <v>71</v>
      </c>
      <c r="AS9492">
        <v>1.07</v>
      </c>
      <c r="AT9492" t="s">
        <v>71</v>
      </c>
    </row>
    <row r="9493" spans="1:46" x14ac:dyDescent="0.2">
      <c r="A9493" t="s">
        <v>698</v>
      </c>
      <c r="B9493" t="s">
        <v>699</v>
      </c>
      <c r="C9493">
        <f>-69.98218236 / 41.8305067</f>
        <v>-1.6729938956249839</v>
      </c>
      <c r="D9493" t="s">
        <v>700</v>
      </c>
      <c r="E9493" t="s">
        <v>70</v>
      </c>
      <c r="F9493" s="1">
        <v>38608</v>
      </c>
      <c r="G9493">
        <v>4</v>
      </c>
      <c r="O9493">
        <v>9.08</v>
      </c>
      <c r="P9493" t="s">
        <v>71</v>
      </c>
      <c r="Q9493">
        <v>23.1</v>
      </c>
      <c r="R9493" t="s">
        <v>71</v>
      </c>
    </row>
    <row r="9494" spans="1:46" x14ac:dyDescent="0.2">
      <c r="A9494" t="s">
        <v>698</v>
      </c>
      <c r="B9494" t="s">
        <v>699</v>
      </c>
      <c r="C9494">
        <f>-69.98218236 / 41.8305067</f>
        <v>-1.6729938956249839</v>
      </c>
      <c r="D9494" t="s">
        <v>700</v>
      </c>
      <c r="E9494" t="s">
        <v>70</v>
      </c>
      <c r="F9494" s="1">
        <v>38608</v>
      </c>
      <c r="G9494">
        <v>5</v>
      </c>
      <c r="O9494">
        <v>9.08</v>
      </c>
      <c r="P9494" t="s">
        <v>71</v>
      </c>
      <c r="Q9494">
        <v>23</v>
      </c>
      <c r="R9494" t="s">
        <v>71</v>
      </c>
    </row>
    <row r="9495" spans="1:46" x14ac:dyDescent="0.2">
      <c r="A9495" t="s">
        <v>698</v>
      </c>
      <c r="B9495" t="s">
        <v>699</v>
      </c>
      <c r="C9495">
        <f>-69.98218236 / 41.8305067</f>
        <v>-1.6729938956249839</v>
      </c>
      <c r="D9495" t="s">
        <v>700</v>
      </c>
      <c r="E9495" t="s">
        <v>70</v>
      </c>
      <c r="F9495" s="1">
        <v>38608</v>
      </c>
      <c r="G9495">
        <v>6</v>
      </c>
      <c r="O9495">
        <v>2.38</v>
      </c>
      <c r="P9495" t="s">
        <v>71</v>
      </c>
      <c r="Q9495">
        <v>18</v>
      </c>
      <c r="R9495" t="s">
        <v>71</v>
      </c>
    </row>
    <row r="9496" spans="1:46" x14ac:dyDescent="0.2">
      <c r="A9496" t="s">
        <v>698</v>
      </c>
      <c r="B9496" t="s">
        <v>699</v>
      </c>
      <c r="C9496">
        <f>-69.98218236 / 41.8305067</f>
        <v>-1.6729938956249839</v>
      </c>
      <c r="D9496" t="s">
        <v>700</v>
      </c>
      <c r="E9496" t="s">
        <v>70</v>
      </c>
      <c r="F9496" s="1">
        <v>38608</v>
      </c>
      <c r="G9496">
        <v>7</v>
      </c>
      <c r="O9496">
        <v>0.62</v>
      </c>
      <c r="P9496" t="s">
        <v>71</v>
      </c>
      <c r="Q9496">
        <v>15</v>
      </c>
      <c r="R9496" t="s">
        <v>71</v>
      </c>
    </row>
    <row r="9497" spans="1:46" x14ac:dyDescent="0.2">
      <c r="A9497" t="s">
        <v>698</v>
      </c>
      <c r="B9497" t="s">
        <v>699</v>
      </c>
      <c r="C9497">
        <f>-69.98218236 / 41.8305067</f>
        <v>-1.6729938956249839</v>
      </c>
      <c r="D9497" t="s">
        <v>700</v>
      </c>
      <c r="E9497" t="s">
        <v>70</v>
      </c>
      <c r="F9497" s="1">
        <v>38608</v>
      </c>
      <c r="G9497">
        <v>8</v>
      </c>
      <c r="K9497">
        <v>5.69</v>
      </c>
      <c r="L9497" t="s">
        <v>71</v>
      </c>
      <c r="O9497">
        <v>0.61</v>
      </c>
      <c r="P9497" t="s">
        <v>71</v>
      </c>
      <c r="Q9497">
        <v>13.4</v>
      </c>
      <c r="R9497" t="s">
        <v>71</v>
      </c>
      <c r="S9497">
        <v>0.3</v>
      </c>
      <c r="T9497" t="s">
        <v>71</v>
      </c>
      <c r="U9497">
        <v>9.2899999999999991</v>
      </c>
      <c r="V9497" t="s">
        <v>71</v>
      </c>
      <c r="W9497">
        <v>16.440000000000001</v>
      </c>
      <c r="X9497" t="s">
        <v>71</v>
      </c>
      <c r="Y9497">
        <v>36.29</v>
      </c>
      <c r="AA9497">
        <v>47.66</v>
      </c>
      <c r="AE9497">
        <v>13.52</v>
      </c>
      <c r="AF9497" t="s">
        <v>71</v>
      </c>
      <c r="AG9497">
        <v>6.05</v>
      </c>
      <c r="AH9497" t="s">
        <v>71</v>
      </c>
      <c r="AS9497">
        <v>1.89</v>
      </c>
      <c r="AT9497" t="s">
        <v>71</v>
      </c>
    </row>
    <row r="9498" spans="1:46" x14ac:dyDescent="0.2">
      <c r="A9498" t="s">
        <v>698</v>
      </c>
      <c r="B9498" t="s">
        <v>699</v>
      </c>
      <c r="C9498">
        <f>-69.98218236 / 41.8305067</f>
        <v>-1.6729938956249839</v>
      </c>
      <c r="D9498" t="s">
        <v>700</v>
      </c>
      <c r="E9498" t="s">
        <v>70</v>
      </c>
      <c r="F9498" s="1">
        <v>38608</v>
      </c>
      <c r="G9498">
        <v>8.5</v>
      </c>
      <c r="O9498">
        <v>0.5</v>
      </c>
      <c r="P9498" t="s">
        <v>71</v>
      </c>
      <c r="Q9498">
        <v>12.9</v>
      </c>
      <c r="R9498" t="s">
        <v>71</v>
      </c>
    </row>
    <row r="9499" spans="1:46" x14ac:dyDescent="0.2">
      <c r="A9499" t="s">
        <v>698</v>
      </c>
      <c r="B9499" t="s">
        <v>699</v>
      </c>
      <c r="C9499">
        <f>-69.98218236 / 41.8305067</f>
        <v>-1.6729938956249839</v>
      </c>
      <c r="D9499" t="s">
        <v>700</v>
      </c>
      <c r="E9499" t="s">
        <v>70</v>
      </c>
      <c r="F9499" s="1">
        <v>38959</v>
      </c>
      <c r="G9499">
        <v>0.5</v>
      </c>
      <c r="I9499">
        <v>9.1</v>
      </c>
      <c r="J9499" t="s">
        <v>71</v>
      </c>
      <c r="K9499">
        <v>2.08</v>
      </c>
      <c r="L9499" t="s">
        <v>71</v>
      </c>
      <c r="M9499">
        <v>2.61</v>
      </c>
      <c r="N9499" t="s">
        <v>71</v>
      </c>
      <c r="O9499">
        <v>8.01</v>
      </c>
      <c r="P9499" t="s">
        <v>71</v>
      </c>
      <c r="Q9499">
        <v>22.5</v>
      </c>
      <c r="R9499" t="s">
        <v>71</v>
      </c>
      <c r="S9499">
        <v>0.36</v>
      </c>
      <c r="T9499" t="s">
        <v>71</v>
      </c>
      <c r="U9499">
        <v>11.07</v>
      </c>
      <c r="V9499" t="s">
        <v>71</v>
      </c>
      <c r="W9499">
        <v>28.43</v>
      </c>
      <c r="X9499" t="s">
        <v>71</v>
      </c>
      <c r="Y9499">
        <v>38.82</v>
      </c>
      <c r="AA9499">
        <v>37.78</v>
      </c>
      <c r="AC9499">
        <v>46.18</v>
      </c>
      <c r="AE9499">
        <v>7.67</v>
      </c>
      <c r="AF9499" t="s">
        <v>71</v>
      </c>
      <c r="AG9499">
        <v>6.52</v>
      </c>
      <c r="AH9499" t="s">
        <v>71</v>
      </c>
      <c r="AS9499">
        <v>1.99</v>
      </c>
      <c r="AT9499" t="s">
        <v>71</v>
      </c>
    </row>
    <row r="9500" spans="1:46" x14ac:dyDescent="0.2">
      <c r="A9500" t="s">
        <v>698</v>
      </c>
      <c r="B9500" t="s">
        <v>699</v>
      </c>
      <c r="C9500">
        <f>-69.98218236 / 41.8305067</f>
        <v>-1.6729938956249839</v>
      </c>
      <c r="D9500" t="s">
        <v>700</v>
      </c>
      <c r="E9500" t="s">
        <v>70</v>
      </c>
      <c r="F9500" s="1">
        <v>38959</v>
      </c>
      <c r="G9500">
        <v>1</v>
      </c>
      <c r="O9500">
        <v>8.06</v>
      </c>
      <c r="P9500" t="s">
        <v>71</v>
      </c>
      <c r="Q9500">
        <v>22.5</v>
      </c>
      <c r="R9500" t="s">
        <v>71</v>
      </c>
    </row>
    <row r="9501" spans="1:46" x14ac:dyDescent="0.2">
      <c r="A9501" t="s">
        <v>698</v>
      </c>
      <c r="B9501" t="s">
        <v>699</v>
      </c>
      <c r="C9501">
        <f>-69.98218236 / 41.8305067</f>
        <v>-1.6729938956249839</v>
      </c>
      <c r="D9501" t="s">
        <v>700</v>
      </c>
      <c r="E9501" t="s">
        <v>70</v>
      </c>
      <c r="F9501" s="1">
        <v>38959</v>
      </c>
      <c r="G9501">
        <v>2</v>
      </c>
      <c r="O9501">
        <v>8.1300000000000008</v>
      </c>
      <c r="P9501" t="s">
        <v>71</v>
      </c>
      <c r="Q9501">
        <v>22.5</v>
      </c>
      <c r="R9501" t="s">
        <v>71</v>
      </c>
    </row>
    <row r="9502" spans="1:46" x14ac:dyDescent="0.2">
      <c r="A9502" t="s">
        <v>698</v>
      </c>
      <c r="B9502" t="s">
        <v>699</v>
      </c>
      <c r="C9502">
        <f>-69.98218236 / 41.8305067</f>
        <v>-1.6729938956249839</v>
      </c>
      <c r="D9502" t="s">
        <v>700</v>
      </c>
      <c r="E9502" t="s">
        <v>70</v>
      </c>
      <c r="F9502" s="1">
        <v>38959</v>
      </c>
      <c r="G9502">
        <v>3</v>
      </c>
      <c r="K9502">
        <v>2.72</v>
      </c>
      <c r="L9502" t="s">
        <v>71</v>
      </c>
      <c r="O9502">
        <v>8.18</v>
      </c>
      <c r="P9502" t="s">
        <v>71</v>
      </c>
      <c r="Q9502">
        <v>22.4</v>
      </c>
      <c r="R9502" t="s">
        <v>71</v>
      </c>
      <c r="S9502">
        <v>0.35</v>
      </c>
      <c r="T9502" t="s">
        <v>71</v>
      </c>
      <c r="U9502">
        <v>10.9</v>
      </c>
      <c r="V9502" t="s">
        <v>71</v>
      </c>
      <c r="W9502">
        <v>27.25</v>
      </c>
      <c r="X9502" t="s">
        <v>71</v>
      </c>
      <c r="Y9502">
        <v>0</v>
      </c>
      <c r="AA9502">
        <v>40.42</v>
      </c>
      <c r="AE9502">
        <v>6.86</v>
      </c>
      <c r="AF9502" t="s">
        <v>71</v>
      </c>
      <c r="AG9502">
        <v>6.35</v>
      </c>
      <c r="AH9502" t="s">
        <v>71</v>
      </c>
      <c r="AS9502">
        <v>0.99</v>
      </c>
      <c r="AT9502" t="s">
        <v>71</v>
      </c>
    </row>
    <row r="9503" spans="1:46" x14ac:dyDescent="0.2">
      <c r="A9503" t="s">
        <v>698</v>
      </c>
      <c r="B9503" t="s">
        <v>699</v>
      </c>
      <c r="C9503">
        <f>-69.98218236 / 41.8305067</f>
        <v>-1.6729938956249839</v>
      </c>
      <c r="D9503" t="s">
        <v>700</v>
      </c>
      <c r="E9503" t="s">
        <v>70</v>
      </c>
      <c r="F9503" s="1">
        <v>38959</v>
      </c>
      <c r="G9503">
        <v>4</v>
      </c>
      <c r="O9503">
        <v>8.2200000000000006</v>
      </c>
      <c r="P9503" t="s">
        <v>71</v>
      </c>
      <c r="Q9503">
        <v>22.4</v>
      </c>
      <c r="R9503" t="s">
        <v>71</v>
      </c>
    </row>
    <row r="9504" spans="1:46" x14ac:dyDescent="0.2">
      <c r="A9504" t="s">
        <v>698</v>
      </c>
      <c r="B9504" t="s">
        <v>699</v>
      </c>
      <c r="C9504">
        <f>-69.98218236 / 41.8305067</f>
        <v>-1.6729938956249839</v>
      </c>
      <c r="D9504" t="s">
        <v>700</v>
      </c>
      <c r="E9504" t="s">
        <v>70</v>
      </c>
      <c r="F9504" s="1">
        <v>38959</v>
      </c>
      <c r="G9504">
        <v>5</v>
      </c>
      <c r="O9504">
        <v>8.07</v>
      </c>
      <c r="P9504" t="s">
        <v>71</v>
      </c>
      <c r="Q9504">
        <v>22.4</v>
      </c>
      <c r="R9504" t="s">
        <v>71</v>
      </c>
    </row>
    <row r="9505" spans="1:46" x14ac:dyDescent="0.2">
      <c r="A9505" t="s">
        <v>698</v>
      </c>
      <c r="B9505" t="s">
        <v>699</v>
      </c>
      <c r="C9505">
        <f>-69.98218236 / 41.8305067</f>
        <v>-1.6729938956249839</v>
      </c>
      <c r="D9505" t="s">
        <v>700</v>
      </c>
      <c r="E9505" t="s">
        <v>70</v>
      </c>
      <c r="F9505" s="1">
        <v>38959</v>
      </c>
      <c r="G9505">
        <v>6</v>
      </c>
      <c r="O9505">
        <v>2.12</v>
      </c>
      <c r="P9505" t="s">
        <v>71</v>
      </c>
      <c r="Q9505">
        <v>19.600000000000001</v>
      </c>
      <c r="R9505" t="s">
        <v>71</v>
      </c>
    </row>
    <row r="9506" spans="1:46" x14ac:dyDescent="0.2">
      <c r="A9506" t="s">
        <v>698</v>
      </c>
      <c r="B9506" t="s">
        <v>699</v>
      </c>
      <c r="C9506">
        <f>-69.98218236 / 41.8305067</f>
        <v>-1.6729938956249839</v>
      </c>
      <c r="D9506" t="s">
        <v>700</v>
      </c>
      <c r="E9506" t="s">
        <v>70</v>
      </c>
      <c r="F9506" s="1">
        <v>38959</v>
      </c>
      <c r="G9506">
        <v>7</v>
      </c>
      <c r="O9506">
        <v>1.17</v>
      </c>
      <c r="P9506" t="s">
        <v>71</v>
      </c>
      <c r="Q9506">
        <v>17.2</v>
      </c>
      <c r="R9506" t="s">
        <v>71</v>
      </c>
    </row>
    <row r="9507" spans="1:46" x14ac:dyDescent="0.2">
      <c r="A9507" t="s">
        <v>698</v>
      </c>
      <c r="B9507" t="s">
        <v>699</v>
      </c>
      <c r="C9507">
        <f>-69.98218236 / 41.8305067</f>
        <v>-1.6729938956249839</v>
      </c>
      <c r="D9507" t="s">
        <v>700</v>
      </c>
      <c r="E9507" t="s">
        <v>70</v>
      </c>
      <c r="F9507" s="1">
        <v>38959</v>
      </c>
      <c r="G9507">
        <v>8</v>
      </c>
      <c r="K9507">
        <v>10.18</v>
      </c>
      <c r="L9507" t="s">
        <v>71</v>
      </c>
      <c r="O9507">
        <v>1.01</v>
      </c>
      <c r="P9507" t="s">
        <v>71</v>
      </c>
      <c r="Q9507">
        <v>15.3</v>
      </c>
      <c r="R9507" t="s">
        <v>71</v>
      </c>
      <c r="S9507">
        <v>0.59</v>
      </c>
      <c r="T9507" t="s">
        <v>71</v>
      </c>
      <c r="U9507">
        <v>18.260000000000002</v>
      </c>
      <c r="V9507" t="s">
        <v>71</v>
      </c>
      <c r="W9507">
        <v>29.95</v>
      </c>
      <c r="X9507" t="s">
        <v>71</v>
      </c>
      <c r="Y9507">
        <v>46.04</v>
      </c>
      <c r="AA9507">
        <v>53.36</v>
      </c>
      <c r="AE9507">
        <v>18.77</v>
      </c>
      <c r="AF9507" t="s">
        <v>71</v>
      </c>
      <c r="AG9507">
        <v>6.09</v>
      </c>
      <c r="AH9507" t="s">
        <v>71</v>
      </c>
      <c r="AS9507">
        <v>4.6900000000000004</v>
      </c>
      <c r="AT9507" t="s">
        <v>71</v>
      </c>
    </row>
    <row r="9508" spans="1:46" x14ac:dyDescent="0.2">
      <c r="A9508" t="s">
        <v>698</v>
      </c>
      <c r="B9508" t="s">
        <v>699</v>
      </c>
      <c r="C9508">
        <f>-69.98218236 / 41.8305067</f>
        <v>-1.6729938956249839</v>
      </c>
      <c r="D9508" t="s">
        <v>700</v>
      </c>
      <c r="E9508" t="s">
        <v>70</v>
      </c>
      <c r="F9508" s="1">
        <v>38959</v>
      </c>
      <c r="G9508">
        <v>9</v>
      </c>
      <c r="O9508">
        <v>0.18</v>
      </c>
      <c r="P9508" t="s">
        <v>71</v>
      </c>
      <c r="Q9508">
        <v>14</v>
      </c>
      <c r="R9508" t="s">
        <v>71</v>
      </c>
    </row>
    <row r="9509" spans="1:46" x14ac:dyDescent="0.2">
      <c r="A9509" t="s">
        <v>698</v>
      </c>
      <c r="B9509" t="s">
        <v>699</v>
      </c>
      <c r="C9509">
        <f>-69.98218236 / 41.8305067</f>
        <v>-1.6729938956249839</v>
      </c>
      <c r="D9509" t="s">
        <v>700</v>
      </c>
      <c r="E9509" t="s">
        <v>70</v>
      </c>
      <c r="F9509" s="1">
        <v>39322</v>
      </c>
      <c r="G9509">
        <v>0.5</v>
      </c>
      <c r="I9509">
        <v>9.4499999999999993</v>
      </c>
      <c r="J9509" t="s">
        <v>71</v>
      </c>
      <c r="K9509">
        <v>0.97</v>
      </c>
      <c r="L9509" t="s">
        <v>71</v>
      </c>
      <c r="M9509">
        <v>5.98</v>
      </c>
      <c r="N9509" t="s">
        <v>71</v>
      </c>
      <c r="O9509">
        <v>7.48</v>
      </c>
      <c r="P9509" t="s">
        <v>71</v>
      </c>
      <c r="Q9509">
        <v>24.7</v>
      </c>
      <c r="R9509" t="s">
        <v>71</v>
      </c>
      <c r="S9509">
        <v>0.26</v>
      </c>
      <c r="T9509" t="s">
        <v>71</v>
      </c>
      <c r="U9509">
        <v>7.94</v>
      </c>
      <c r="V9509" t="s">
        <v>71</v>
      </c>
      <c r="W9509">
        <v>24.04</v>
      </c>
      <c r="X9509" t="s">
        <v>71</v>
      </c>
      <c r="Y9509">
        <v>34.03</v>
      </c>
      <c r="AA9509">
        <v>30.27</v>
      </c>
      <c r="AC9509">
        <v>34.229999999999997</v>
      </c>
      <c r="AE9509">
        <v>3.3</v>
      </c>
      <c r="AF9509" t="s">
        <v>71</v>
      </c>
      <c r="AG9509">
        <v>6.27</v>
      </c>
      <c r="AH9509" t="s">
        <v>71</v>
      </c>
      <c r="AS9509">
        <v>0.36</v>
      </c>
      <c r="AT9509" t="s">
        <v>71</v>
      </c>
    </row>
    <row r="9510" spans="1:46" x14ac:dyDescent="0.2">
      <c r="A9510" t="s">
        <v>698</v>
      </c>
      <c r="B9510" t="s">
        <v>699</v>
      </c>
      <c r="C9510">
        <f>-69.98218236 / 41.8305067</f>
        <v>-1.6729938956249839</v>
      </c>
      <c r="D9510" t="s">
        <v>700</v>
      </c>
      <c r="E9510" t="s">
        <v>70</v>
      </c>
      <c r="F9510" s="1">
        <v>39322</v>
      </c>
      <c r="G9510">
        <v>1</v>
      </c>
      <c r="O9510">
        <v>7.09</v>
      </c>
      <c r="P9510" t="s">
        <v>71</v>
      </c>
      <c r="Q9510">
        <v>24.7</v>
      </c>
      <c r="R9510" t="s">
        <v>71</v>
      </c>
    </row>
    <row r="9511" spans="1:46" x14ac:dyDescent="0.2">
      <c r="A9511" t="s">
        <v>698</v>
      </c>
      <c r="B9511" t="s">
        <v>699</v>
      </c>
      <c r="C9511">
        <f>-69.98218236 / 41.8305067</f>
        <v>-1.6729938956249839</v>
      </c>
      <c r="D9511" t="s">
        <v>700</v>
      </c>
      <c r="E9511" t="s">
        <v>70</v>
      </c>
      <c r="F9511" s="1">
        <v>39322</v>
      </c>
      <c r="G9511">
        <v>2</v>
      </c>
      <c r="O9511">
        <v>7</v>
      </c>
      <c r="P9511" t="s">
        <v>71</v>
      </c>
      <c r="Q9511">
        <v>24.7</v>
      </c>
      <c r="R9511" t="s">
        <v>71</v>
      </c>
    </row>
    <row r="9512" spans="1:46" x14ac:dyDescent="0.2">
      <c r="A9512" t="s">
        <v>698</v>
      </c>
      <c r="B9512" t="s">
        <v>699</v>
      </c>
      <c r="C9512">
        <f>-69.98218236 / 41.8305067</f>
        <v>-1.6729938956249839</v>
      </c>
      <c r="D9512" t="s">
        <v>700</v>
      </c>
      <c r="E9512" t="s">
        <v>70</v>
      </c>
      <c r="F9512" s="1">
        <v>39322</v>
      </c>
      <c r="G9512">
        <v>3</v>
      </c>
      <c r="K9512">
        <v>1.1200000000000001</v>
      </c>
      <c r="L9512" t="s">
        <v>71</v>
      </c>
      <c r="O9512">
        <v>6.87</v>
      </c>
      <c r="P9512" t="s">
        <v>71</v>
      </c>
      <c r="Q9512">
        <v>24.7</v>
      </c>
      <c r="R9512" t="s">
        <v>71</v>
      </c>
      <c r="S9512">
        <v>0.18</v>
      </c>
      <c r="T9512" t="s">
        <v>71</v>
      </c>
      <c r="U9512">
        <v>5.55</v>
      </c>
      <c r="V9512" t="s">
        <v>71</v>
      </c>
      <c r="W9512">
        <v>24.25</v>
      </c>
      <c r="X9512" t="s">
        <v>71</v>
      </c>
      <c r="Y9512">
        <v>0</v>
      </c>
      <c r="AA9512">
        <v>31.73</v>
      </c>
      <c r="AE9512">
        <v>3.2</v>
      </c>
      <c r="AF9512" t="s">
        <v>71</v>
      </c>
      <c r="AG9512">
        <v>6.27</v>
      </c>
      <c r="AH9512" t="s">
        <v>71</v>
      </c>
      <c r="AS9512">
        <v>0.3</v>
      </c>
      <c r="AT9512" t="s">
        <v>71</v>
      </c>
    </row>
    <row r="9513" spans="1:46" x14ac:dyDescent="0.2">
      <c r="A9513" t="s">
        <v>698</v>
      </c>
      <c r="B9513" t="s">
        <v>699</v>
      </c>
      <c r="C9513">
        <f>-69.98218236 / 41.8305067</f>
        <v>-1.6729938956249839</v>
      </c>
      <c r="D9513" t="s">
        <v>700</v>
      </c>
      <c r="E9513" t="s">
        <v>70</v>
      </c>
      <c r="F9513" s="1">
        <v>39322</v>
      </c>
      <c r="G9513">
        <v>4</v>
      </c>
      <c r="O9513">
        <v>7.56</v>
      </c>
      <c r="P9513" t="s">
        <v>71</v>
      </c>
      <c r="Q9513">
        <v>23.9</v>
      </c>
      <c r="R9513" t="s">
        <v>71</v>
      </c>
    </row>
    <row r="9514" spans="1:46" x14ac:dyDescent="0.2">
      <c r="A9514" t="s">
        <v>698</v>
      </c>
      <c r="B9514" t="s">
        <v>699</v>
      </c>
      <c r="C9514">
        <f>-69.98218236 / 41.8305067</f>
        <v>-1.6729938956249839</v>
      </c>
      <c r="D9514" t="s">
        <v>700</v>
      </c>
      <c r="E9514" t="s">
        <v>70</v>
      </c>
      <c r="F9514" s="1">
        <v>39322</v>
      </c>
      <c r="G9514">
        <v>5</v>
      </c>
      <c r="O9514">
        <v>7.3</v>
      </c>
      <c r="P9514" t="s">
        <v>71</v>
      </c>
      <c r="Q9514">
        <v>23.3</v>
      </c>
      <c r="R9514" t="s">
        <v>71</v>
      </c>
    </row>
    <row r="9515" spans="1:46" x14ac:dyDescent="0.2">
      <c r="A9515" t="s">
        <v>698</v>
      </c>
      <c r="B9515" t="s">
        <v>699</v>
      </c>
      <c r="C9515">
        <f>-69.98218236 / 41.8305067</f>
        <v>-1.6729938956249839</v>
      </c>
      <c r="D9515" t="s">
        <v>700</v>
      </c>
      <c r="E9515" t="s">
        <v>70</v>
      </c>
      <c r="F9515" s="1">
        <v>39322</v>
      </c>
      <c r="G9515">
        <v>6</v>
      </c>
      <c r="O9515">
        <v>6.35</v>
      </c>
      <c r="P9515" t="s">
        <v>71</v>
      </c>
      <c r="Q9515">
        <v>21.8</v>
      </c>
      <c r="R9515" t="s">
        <v>71</v>
      </c>
    </row>
    <row r="9516" spans="1:46" x14ac:dyDescent="0.2">
      <c r="A9516" t="s">
        <v>698</v>
      </c>
      <c r="B9516" t="s">
        <v>699</v>
      </c>
      <c r="C9516">
        <f>-69.98218236 / 41.8305067</f>
        <v>-1.6729938956249839</v>
      </c>
      <c r="D9516" t="s">
        <v>700</v>
      </c>
      <c r="E9516" t="s">
        <v>70</v>
      </c>
      <c r="F9516" s="1">
        <v>39322</v>
      </c>
      <c r="G9516">
        <v>7</v>
      </c>
      <c r="O9516">
        <v>6.51</v>
      </c>
      <c r="P9516" t="s">
        <v>71</v>
      </c>
      <c r="Q9516">
        <v>17.3</v>
      </c>
      <c r="R9516" t="s">
        <v>71</v>
      </c>
    </row>
    <row r="9517" spans="1:46" x14ac:dyDescent="0.2">
      <c r="A9517" t="s">
        <v>698</v>
      </c>
      <c r="B9517" t="s">
        <v>699</v>
      </c>
      <c r="C9517">
        <f>-69.98218236 / 41.8305067</f>
        <v>-1.6729938956249839</v>
      </c>
      <c r="D9517" t="s">
        <v>700</v>
      </c>
      <c r="E9517" t="s">
        <v>70</v>
      </c>
      <c r="F9517" s="1">
        <v>39322</v>
      </c>
      <c r="G9517">
        <v>8</v>
      </c>
      <c r="O9517">
        <v>1.5</v>
      </c>
      <c r="P9517" t="s">
        <v>71</v>
      </c>
      <c r="Q9517">
        <v>14.4</v>
      </c>
      <c r="R9517" t="s">
        <v>71</v>
      </c>
    </row>
    <row r="9518" spans="1:46" x14ac:dyDescent="0.2">
      <c r="A9518" t="s">
        <v>698</v>
      </c>
      <c r="B9518" t="s">
        <v>699</v>
      </c>
      <c r="C9518">
        <f>-69.98218236 / 41.8305067</f>
        <v>-1.6729938956249839</v>
      </c>
      <c r="D9518" t="s">
        <v>700</v>
      </c>
      <c r="E9518" t="s">
        <v>70</v>
      </c>
      <c r="F9518" s="1">
        <v>39322</v>
      </c>
      <c r="G9518">
        <v>8.5</v>
      </c>
      <c r="K9518">
        <v>2.5</v>
      </c>
      <c r="L9518" t="s">
        <v>71</v>
      </c>
      <c r="S9518">
        <v>0.4</v>
      </c>
      <c r="T9518" t="s">
        <v>71</v>
      </c>
      <c r="U9518">
        <v>12.3</v>
      </c>
      <c r="V9518" t="s">
        <v>71</v>
      </c>
      <c r="W9518">
        <v>23.01</v>
      </c>
      <c r="X9518" t="s">
        <v>71</v>
      </c>
      <c r="Y9518">
        <v>40.340000000000003</v>
      </c>
      <c r="AA9518">
        <v>39.58</v>
      </c>
      <c r="AE9518">
        <v>6.4</v>
      </c>
      <c r="AF9518" t="s">
        <v>71</v>
      </c>
      <c r="AG9518">
        <v>5.79</v>
      </c>
      <c r="AH9518" t="s">
        <v>71</v>
      </c>
      <c r="AS9518">
        <v>2.37</v>
      </c>
      <c r="AT9518" t="s">
        <v>71</v>
      </c>
    </row>
    <row r="9519" spans="1:46" x14ac:dyDescent="0.2">
      <c r="A9519" t="s">
        <v>698</v>
      </c>
      <c r="B9519" t="s">
        <v>699</v>
      </c>
      <c r="C9519">
        <f>-69.98218236 / 41.8305067</f>
        <v>-1.6729938956249839</v>
      </c>
      <c r="D9519" t="s">
        <v>700</v>
      </c>
      <c r="E9519" t="s">
        <v>70</v>
      </c>
      <c r="F9519" s="1">
        <v>39322</v>
      </c>
      <c r="G9519">
        <v>9</v>
      </c>
      <c r="O9519">
        <v>0.56000000000000005</v>
      </c>
      <c r="P9519" t="s">
        <v>71</v>
      </c>
      <c r="Q9519">
        <v>13.3</v>
      </c>
      <c r="R9519" t="s">
        <v>71</v>
      </c>
    </row>
    <row r="9520" spans="1:46" x14ac:dyDescent="0.2">
      <c r="A9520" t="s">
        <v>698</v>
      </c>
      <c r="B9520" t="s">
        <v>699</v>
      </c>
      <c r="C9520">
        <f>-69.98218236 / 41.8305067</f>
        <v>-1.6729938956249839</v>
      </c>
      <c r="D9520" t="s">
        <v>700</v>
      </c>
      <c r="E9520" t="s">
        <v>70</v>
      </c>
      <c r="F9520" s="1">
        <v>39686</v>
      </c>
      <c r="G9520">
        <v>0.5</v>
      </c>
      <c r="I9520">
        <v>9.1999999999999993</v>
      </c>
      <c r="J9520" t="s">
        <v>71</v>
      </c>
      <c r="K9520">
        <v>2.33</v>
      </c>
      <c r="L9520" t="s">
        <v>71</v>
      </c>
      <c r="M9520">
        <v>5.08</v>
      </c>
      <c r="N9520" t="s">
        <v>71</v>
      </c>
      <c r="O9520">
        <v>8.98</v>
      </c>
      <c r="P9520" t="s">
        <v>71</v>
      </c>
      <c r="Q9520">
        <v>24.8</v>
      </c>
      <c r="R9520" t="s">
        <v>71</v>
      </c>
      <c r="S9520">
        <v>0.31</v>
      </c>
      <c r="T9520" t="s">
        <v>71</v>
      </c>
      <c r="U9520">
        <v>9.6</v>
      </c>
      <c r="V9520" t="s">
        <v>71</v>
      </c>
      <c r="W9520">
        <v>17.41</v>
      </c>
      <c r="X9520" t="s">
        <v>71</v>
      </c>
      <c r="Y9520">
        <v>36.76</v>
      </c>
      <c r="AA9520">
        <v>38.9</v>
      </c>
      <c r="AC9520">
        <v>36.58</v>
      </c>
      <c r="AE9520">
        <v>3.5</v>
      </c>
      <c r="AF9520" t="s">
        <v>71</v>
      </c>
      <c r="AG9520">
        <v>6.53</v>
      </c>
      <c r="AH9520" t="s">
        <v>71</v>
      </c>
      <c r="AS9520">
        <v>1.71</v>
      </c>
      <c r="AT9520" t="s">
        <v>71</v>
      </c>
    </row>
    <row r="9521" spans="1:46" x14ac:dyDescent="0.2">
      <c r="A9521" t="s">
        <v>698</v>
      </c>
      <c r="B9521" t="s">
        <v>699</v>
      </c>
      <c r="C9521">
        <f>-69.98218236 / 41.8305067</f>
        <v>-1.6729938956249839</v>
      </c>
      <c r="D9521" t="s">
        <v>700</v>
      </c>
      <c r="E9521" t="s">
        <v>70</v>
      </c>
      <c r="F9521" s="1">
        <v>39686</v>
      </c>
      <c r="G9521">
        <v>1</v>
      </c>
      <c r="O9521">
        <v>6.52</v>
      </c>
      <c r="P9521" t="s">
        <v>71</v>
      </c>
      <c r="Q9521">
        <v>24.8</v>
      </c>
      <c r="R9521" t="s">
        <v>71</v>
      </c>
    </row>
    <row r="9522" spans="1:46" x14ac:dyDescent="0.2">
      <c r="A9522" t="s">
        <v>698</v>
      </c>
      <c r="B9522" t="s">
        <v>699</v>
      </c>
      <c r="C9522">
        <f>-69.98218236 / 41.8305067</f>
        <v>-1.6729938956249839</v>
      </c>
      <c r="D9522" t="s">
        <v>700</v>
      </c>
      <c r="E9522" t="s">
        <v>70</v>
      </c>
      <c r="F9522" s="1">
        <v>39686</v>
      </c>
      <c r="G9522">
        <v>2</v>
      </c>
      <c r="O9522">
        <v>6.36</v>
      </c>
      <c r="P9522" t="s">
        <v>71</v>
      </c>
      <c r="Q9522">
        <v>24.7</v>
      </c>
      <c r="R9522" t="s">
        <v>71</v>
      </c>
    </row>
    <row r="9523" spans="1:46" x14ac:dyDescent="0.2">
      <c r="A9523" t="s">
        <v>698</v>
      </c>
      <c r="B9523" t="s">
        <v>699</v>
      </c>
      <c r="C9523">
        <f>-69.98218236 / 41.8305067</f>
        <v>-1.6729938956249839</v>
      </c>
      <c r="D9523" t="s">
        <v>700</v>
      </c>
      <c r="E9523" t="s">
        <v>70</v>
      </c>
      <c r="F9523" s="1">
        <v>39686</v>
      </c>
      <c r="G9523">
        <v>3</v>
      </c>
      <c r="K9523">
        <v>3.09</v>
      </c>
      <c r="L9523" t="s">
        <v>71</v>
      </c>
      <c r="O9523">
        <v>6.58</v>
      </c>
      <c r="P9523" t="s">
        <v>71</v>
      </c>
      <c r="Q9523">
        <v>24.7</v>
      </c>
      <c r="R9523" t="s">
        <v>71</v>
      </c>
      <c r="S9523">
        <v>0.23</v>
      </c>
      <c r="T9523" t="s">
        <v>71</v>
      </c>
      <c r="U9523">
        <v>7.12</v>
      </c>
      <c r="V9523" t="s">
        <v>71</v>
      </c>
      <c r="W9523">
        <v>17.350000000000001</v>
      </c>
      <c r="X9523" t="s">
        <v>71</v>
      </c>
      <c r="Y9523">
        <v>0</v>
      </c>
      <c r="AA9523">
        <v>41.67</v>
      </c>
      <c r="AE9523">
        <v>3.5</v>
      </c>
      <c r="AF9523" t="s">
        <v>71</v>
      </c>
      <c r="AG9523">
        <v>6.41</v>
      </c>
      <c r="AH9523" t="s">
        <v>71</v>
      </c>
      <c r="AS9523">
        <v>0.49</v>
      </c>
      <c r="AT9523" t="s">
        <v>71</v>
      </c>
    </row>
    <row r="9524" spans="1:46" x14ac:dyDescent="0.2">
      <c r="A9524" t="s">
        <v>698</v>
      </c>
      <c r="B9524" t="s">
        <v>699</v>
      </c>
      <c r="C9524">
        <f>-69.98218236 / 41.8305067</f>
        <v>-1.6729938956249839</v>
      </c>
      <c r="D9524" t="s">
        <v>700</v>
      </c>
      <c r="E9524" t="s">
        <v>70</v>
      </c>
      <c r="F9524" s="1">
        <v>39686</v>
      </c>
      <c r="G9524">
        <v>4</v>
      </c>
      <c r="O9524">
        <v>6.36</v>
      </c>
      <c r="P9524" t="s">
        <v>71</v>
      </c>
      <c r="Q9524">
        <v>24.7</v>
      </c>
      <c r="R9524" t="s">
        <v>71</v>
      </c>
    </row>
    <row r="9525" spans="1:46" x14ac:dyDescent="0.2">
      <c r="A9525" t="s">
        <v>698</v>
      </c>
      <c r="B9525" t="s">
        <v>699</v>
      </c>
      <c r="C9525">
        <f>-69.98218236 / 41.8305067</f>
        <v>-1.6729938956249839</v>
      </c>
      <c r="D9525" t="s">
        <v>700</v>
      </c>
      <c r="E9525" t="s">
        <v>70</v>
      </c>
      <c r="F9525" s="1">
        <v>39686</v>
      </c>
      <c r="G9525">
        <v>5</v>
      </c>
      <c r="O9525">
        <v>5.8</v>
      </c>
      <c r="P9525" t="s">
        <v>71</v>
      </c>
      <c r="Q9525">
        <v>24.7</v>
      </c>
      <c r="R9525" t="s">
        <v>71</v>
      </c>
    </row>
    <row r="9526" spans="1:46" x14ac:dyDescent="0.2">
      <c r="A9526" t="s">
        <v>698</v>
      </c>
      <c r="B9526" t="s">
        <v>699</v>
      </c>
      <c r="C9526">
        <f>-69.98218236 / 41.8305067</f>
        <v>-1.6729938956249839</v>
      </c>
      <c r="D9526" t="s">
        <v>700</v>
      </c>
      <c r="E9526" t="s">
        <v>70</v>
      </c>
      <c r="F9526" s="1">
        <v>39686</v>
      </c>
      <c r="G9526">
        <v>6</v>
      </c>
      <c r="O9526">
        <v>3.34</v>
      </c>
      <c r="P9526" t="s">
        <v>71</v>
      </c>
      <c r="Q9526">
        <v>24.3</v>
      </c>
      <c r="R9526" t="s">
        <v>71</v>
      </c>
    </row>
    <row r="9527" spans="1:46" x14ac:dyDescent="0.2">
      <c r="A9527" t="s">
        <v>698</v>
      </c>
      <c r="B9527" t="s">
        <v>699</v>
      </c>
      <c r="C9527">
        <f>-69.98218236 / 41.8305067</f>
        <v>-1.6729938956249839</v>
      </c>
      <c r="D9527" t="s">
        <v>700</v>
      </c>
      <c r="E9527" t="s">
        <v>70</v>
      </c>
      <c r="F9527" s="1">
        <v>39686</v>
      </c>
      <c r="G9527">
        <v>7</v>
      </c>
      <c r="O9527">
        <v>1.71</v>
      </c>
      <c r="P9527" t="s">
        <v>71</v>
      </c>
      <c r="Q9527">
        <v>23.1</v>
      </c>
      <c r="R9527" t="s">
        <v>71</v>
      </c>
    </row>
    <row r="9528" spans="1:46" x14ac:dyDescent="0.2">
      <c r="A9528" t="s">
        <v>698</v>
      </c>
      <c r="B9528" t="s">
        <v>699</v>
      </c>
      <c r="C9528">
        <f>-69.98218236 / 41.8305067</f>
        <v>-1.6729938956249839</v>
      </c>
      <c r="D9528" t="s">
        <v>700</v>
      </c>
      <c r="E9528" t="s">
        <v>70</v>
      </c>
      <c r="F9528" s="1">
        <v>39686</v>
      </c>
      <c r="G9528">
        <v>8</v>
      </c>
      <c r="O9528">
        <v>1.22</v>
      </c>
      <c r="P9528" t="s">
        <v>71</v>
      </c>
      <c r="Q9528">
        <v>18.2</v>
      </c>
      <c r="R9528" t="s">
        <v>71</v>
      </c>
    </row>
    <row r="9529" spans="1:46" x14ac:dyDescent="0.2">
      <c r="A9529" t="s">
        <v>698</v>
      </c>
      <c r="B9529" t="s">
        <v>699</v>
      </c>
      <c r="C9529">
        <f>-69.98218236 / 41.8305067</f>
        <v>-1.6729938956249839</v>
      </c>
      <c r="D9529" t="s">
        <v>700</v>
      </c>
      <c r="E9529" t="s">
        <v>70</v>
      </c>
      <c r="F9529" s="1">
        <v>39686</v>
      </c>
      <c r="G9529">
        <v>8.1999999999999993</v>
      </c>
      <c r="K9529">
        <v>3.27</v>
      </c>
      <c r="L9529" t="s">
        <v>71</v>
      </c>
      <c r="S9529">
        <v>0.26</v>
      </c>
      <c r="T9529" t="s">
        <v>71</v>
      </c>
      <c r="U9529">
        <v>8.0500000000000007</v>
      </c>
      <c r="V9529" t="s">
        <v>71</v>
      </c>
      <c r="W9529">
        <v>15.1</v>
      </c>
      <c r="X9529" t="s">
        <v>71</v>
      </c>
      <c r="Y9529">
        <v>34.229999999999997</v>
      </c>
      <c r="AA9529">
        <v>42.22</v>
      </c>
      <c r="AE9529">
        <v>8</v>
      </c>
      <c r="AF9529" t="s">
        <v>71</v>
      </c>
      <c r="AG9529">
        <v>6.09</v>
      </c>
      <c r="AH9529" t="s">
        <v>71</v>
      </c>
      <c r="AS9529">
        <v>1.59</v>
      </c>
      <c r="AT9529" t="s">
        <v>71</v>
      </c>
    </row>
    <row r="9530" spans="1:46" x14ac:dyDescent="0.2">
      <c r="A9530" t="s">
        <v>698</v>
      </c>
      <c r="B9530" t="s">
        <v>699</v>
      </c>
      <c r="C9530">
        <f>-69.98218236 / 41.8305067</f>
        <v>-1.6729938956249839</v>
      </c>
      <c r="D9530" t="s">
        <v>700</v>
      </c>
      <c r="E9530" t="s">
        <v>70</v>
      </c>
      <c r="F9530" s="1">
        <v>39686</v>
      </c>
      <c r="G9530">
        <v>8.5</v>
      </c>
      <c r="O9530">
        <v>1.08</v>
      </c>
      <c r="P9530" t="s">
        <v>71</v>
      </c>
      <c r="Q9530">
        <v>16.899999999999999</v>
      </c>
      <c r="R9530" t="s">
        <v>71</v>
      </c>
    </row>
    <row r="9531" spans="1:46" x14ac:dyDescent="0.2">
      <c r="A9531" t="s">
        <v>698</v>
      </c>
      <c r="B9531" t="s">
        <v>699</v>
      </c>
      <c r="C9531">
        <f>-69.98218236 / 41.8305067</f>
        <v>-1.6729938956249839</v>
      </c>
      <c r="D9531" t="s">
        <v>700</v>
      </c>
      <c r="E9531" t="s">
        <v>70</v>
      </c>
      <c r="F9531" s="1">
        <v>40049</v>
      </c>
      <c r="G9531">
        <v>0.5</v>
      </c>
      <c r="I9531">
        <v>9.5</v>
      </c>
      <c r="J9531" t="s">
        <v>71</v>
      </c>
      <c r="K9531">
        <v>2.0299999999999998</v>
      </c>
      <c r="L9531" t="s">
        <v>71</v>
      </c>
      <c r="M9531">
        <v>3.95</v>
      </c>
      <c r="N9531" t="s">
        <v>71</v>
      </c>
      <c r="O9531">
        <v>6.7</v>
      </c>
      <c r="P9531" t="s">
        <v>71</v>
      </c>
      <c r="Q9531">
        <v>23.4</v>
      </c>
      <c r="R9531" t="s">
        <v>71</v>
      </c>
      <c r="S9531">
        <v>1.35</v>
      </c>
      <c r="T9531" t="s">
        <v>71</v>
      </c>
      <c r="U9531">
        <v>41.86</v>
      </c>
      <c r="V9531" t="s">
        <v>71</v>
      </c>
      <c r="W9531">
        <v>33.090000000000003</v>
      </c>
      <c r="X9531" t="s">
        <v>71</v>
      </c>
      <c r="Y9531">
        <v>58</v>
      </c>
      <c r="AA9531">
        <v>37.549999999999997</v>
      </c>
      <c r="AC9531">
        <v>40.200000000000003</v>
      </c>
      <c r="AE9531">
        <v>4.5999999999999996</v>
      </c>
      <c r="AF9531" t="s">
        <v>71</v>
      </c>
      <c r="AG9531">
        <v>6.51</v>
      </c>
      <c r="AH9531" t="s">
        <v>71</v>
      </c>
      <c r="AS9531">
        <v>1.01</v>
      </c>
      <c r="AT9531" t="s">
        <v>71</v>
      </c>
    </row>
    <row r="9532" spans="1:46" x14ac:dyDescent="0.2">
      <c r="A9532" t="s">
        <v>698</v>
      </c>
      <c r="B9532" t="s">
        <v>699</v>
      </c>
      <c r="C9532">
        <f>-69.98218236 / 41.8305067</f>
        <v>-1.6729938956249839</v>
      </c>
      <c r="D9532" t="s">
        <v>700</v>
      </c>
      <c r="E9532" t="s">
        <v>70</v>
      </c>
      <c r="F9532" s="1">
        <v>40049</v>
      </c>
      <c r="G9532">
        <v>1</v>
      </c>
      <c r="O9532">
        <v>6.5</v>
      </c>
      <c r="P9532" t="s">
        <v>71</v>
      </c>
      <c r="Q9532">
        <v>27.3</v>
      </c>
      <c r="R9532" t="s">
        <v>71</v>
      </c>
    </row>
    <row r="9533" spans="1:46" x14ac:dyDescent="0.2">
      <c r="A9533" t="s">
        <v>698</v>
      </c>
      <c r="B9533" t="s">
        <v>699</v>
      </c>
      <c r="C9533">
        <f>-69.98218236 / 41.8305067</f>
        <v>-1.6729938956249839</v>
      </c>
      <c r="D9533" t="s">
        <v>700</v>
      </c>
      <c r="E9533" t="s">
        <v>70</v>
      </c>
      <c r="F9533" s="1">
        <v>40049</v>
      </c>
      <c r="G9533">
        <v>2</v>
      </c>
      <c r="O9533">
        <v>6.48</v>
      </c>
      <c r="P9533" t="s">
        <v>71</v>
      </c>
      <c r="Q9533">
        <v>27.2</v>
      </c>
      <c r="R9533" t="s">
        <v>71</v>
      </c>
    </row>
    <row r="9534" spans="1:46" x14ac:dyDescent="0.2">
      <c r="A9534" t="s">
        <v>698</v>
      </c>
      <c r="B9534" t="s">
        <v>699</v>
      </c>
      <c r="C9534">
        <f>-69.98218236 / 41.8305067</f>
        <v>-1.6729938956249839</v>
      </c>
      <c r="D9534" t="s">
        <v>700</v>
      </c>
      <c r="E9534" t="s">
        <v>70</v>
      </c>
      <c r="F9534" s="1">
        <v>40049</v>
      </c>
      <c r="G9534">
        <v>3</v>
      </c>
      <c r="K9534">
        <v>2.4500000000000002</v>
      </c>
      <c r="L9534" t="s">
        <v>71</v>
      </c>
      <c r="O9534">
        <v>6.74</v>
      </c>
      <c r="P9534" t="s">
        <v>71</v>
      </c>
      <c r="Q9534">
        <v>27.2</v>
      </c>
      <c r="R9534" t="s">
        <v>71</v>
      </c>
      <c r="S9534">
        <v>1.34</v>
      </c>
      <c r="T9534" t="s">
        <v>71</v>
      </c>
      <c r="U9534">
        <v>41.64</v>
      </c>
      <c r="V9534" t="s">
        <v>71</v>
      </c>
      <c r="W9534">
        <v>26.05</v>
      </c>
      <c r="X9534" t="s">
        <v>71</v>
      </c>
      <c r="Y9534">
        <v>57.92</v>
      </c>
      <c r="AA9534">
        <v>39.409999999999997</v>
      </c>
      <c r="AE9534">
        <v>12.1</v>
      </c>
      <c r="AF9534" t="s">
        <v>71</v>
      </c>
      <c r="AG9534">
        <v>6.03</v>
      </c>
      <c r="AH9534" t="s">
        <v>71</v>
      </c>
      <c r="AS9534">
        <v>0.75</v>
      </c>
      <c r="AT9534" t="s">
        <v>71</v>
      </c>
    </row>
    <row r="9535" spans="1:46" x14ac:dyDescent="0.2">
      <c r="A9535" t="s">
        <v>698</v>
      </c>
      <c r="B9535" t="s">
        <v>699</v>
      </c>
      <c r="C9535">
        <f>-69.98218236 / 41.8305067</f>
        <v>-1.6729938956249839</v>
      </c>
      <c r="D9535" t="s">
        <v>700</v>
      </c>
      <c r="E9535" t="s">
        <v>70</v>
      </c>
      <c r="F9535" s="1">
        <v>40049</v>
      </c>
      <c r="G9535">
        <v>4</v>
      </c>
      <c r="O9535">
        <v>6.5</v>
      </c>
      <c r="P9535" t="s">
        <v>71</v>
      </c>
      <c r="Q9535">
        <v>27.2</v>
      </c>
      <c r="R9535" t="s">
        <v>71</v>
      </c>
    </row>
    <row r="9536" spans="1:46" x14ac:dyDescent="0.2">
      <c r="A9536" t="s">
        <v>698</v>
      </c>
      <c r="B9536" t="s">
        <v>699</v>
      </c>
      <c r="C9536">
        <f>-69.98218236 / 41.8305067</f>
        <v>-1.6729938956249839</v>
      </c>
      <c r="D9536" t="s">
        <v>700</v>
      </c>
      <c r="E9536" t="s">
        <v>70</v>
      </c>
      <c r="F9536" s="1">
        <v>40049</v>
      </c>
      <c r="G9536">
        <v>5</v>
      </c>
      <c r="O9536">
        <v>7.26</v>
      </c>
      <c r="P9536" t="s">
        <v>71</v>
      </c>
      <c r="Q9536">
        <v>16</v>
      </c>
      <c r="R9536" t="s">
        <v>71</v>
      </c>
    </row>
    <row r="9537" spans="1:46" x14ac:dyDescent="0.2">
      <c r="A9537" t="s">
        <v>698</v>
      </c>
      <c r="B9537" t="s">
        <v>699</v>
      </c>
      <c r="C9537">
        <f>-69.98218236 / 41.8305067</f>
        <v>-1.6729938956249839</v>
      </c>
      <c r="D9537" t="s">
        <v>700</v>
      </c>
      <c r="E9537" t="s">
        <v>70</v>
      </c>
      <c r="F9537" s="1">
        <v>40049</v>
      </c>
      <c r="G9537">
        <v>6</v>
      </c>
      <c r="O9537">
        <v>6.24</v>
      </c>
      <c r="P9537" t="s">
        <v>71</v>
      </c>
      <c r="Q9537">
        <v>24</v>
      </c>
      <c r="R9537" t="s">
        <v>71</v>
      </c>
    </row>
    <row r="9538" spans="1:46" x14ac:dyDescent="0.2">
      <c r="A9538" t="s">
        <v>698</v>
      </c>
      <c r="B9538" t="s">
        <v>699</v>
      </c>
      <c r="C9538">
        <f>-69.98218236 / 41.8305067</f>
        <v>-1.6729938956249839</v>
      </c>
      <c r="D9538" t="s">
        <v>700</v>
      </c>
      <c r="E9538" t="s">
        <v>70</v>
      </c>
      <c r="F9538" s="1">
        <v>40049</v>
      </c>
      <c r="G9538">
        <v>7</v>
      </c>
      <c r="O9538">
        <v>5.6</v>
      </c>
      <c r="P9538" t="s">
        <v>71</v>
      </c>
      <c r="Q9538">
        <v>20.9</v>
      </c>
      <c r="R9538" t="s">
        <v>71</v>
      </c>
    </row>
    <row r="9539" spans="1:46" x14ac:dyDescent="0.2">
      <c r="A9539" t="s">
        <v>698</v>
      </c>
      <c r="B9539" t="s">
        <v>699</v>
      </c>
      <c r="C9539">
        <f>-69.98218236 / 41.8305067</f>
        <v>-1.6729938956249839</v>
      </c>
      <c r="D9539" t="s">
        <v>700</v>
      </c>
      <c r="E9539" t="s">
        <v>70</v>
      </c>
      <c r="F9539" s="1">
        <v>40049</v>
      </c>
      <c r="G9539">
        <v>8</v>
      </c>
      <c r="O9539">
        <v>3.36</v>
      </c>
      <c r="P9539" t="s">
        <v>71</v>
      </c>
      <c r="Q9539">
        <v>17.8</v>
      </c>
      <c r="R9539" t="s">
        <v>71</v>
      </c>
    </row>
    <row r="9540" spans="1:46" x14ac:dyDescent="0.2">
      <c r="A9540" t="s">
        <v>698</v>
      </c>
      <c r="B9540" t="s">
        <v>699</v>
      </c>
      <c r="C9540">
        <f>-69.98218236 / 41.8305067</f>
        <v>-1.6729938956249839</v>
      </c>
      <c r="D9540" t="s">
        <v>700</v>
      </c>
      <c r="E9540" t="s">
        <v>70</v>
      </c>
      <c r="F9540" s="1">
        <v>40049</v>
      </c>
      <c r="G9540">
        <v>8.5</v>
      </c>
      <c r="K9540">
        <v>14.82</v>
      </c>
      <c r="L9540" t="s">
        <v>71</v>
      </c>
      <c r="S9540">
        <v>1.17</v>
      </c>
      <c r="T9540" t="s">
        <v>71</v>
      </c>
      <c r="U9540">
        <v>36.21</v>
      </c>
      <c r="V9540" t="s">
        <v>71</v>
      </c>
      <c r="W9540">
        <v>29.59</v>
      </c>
      <c r="X9540" t="s">
        <v>71</v>
      </c>
      <c r="Y9540">
        <v>55.91</v>
      </c>
      <c r="AA9540">
        <v>57.05</v>
      </c>
      <c r="AE9540">
        <v>2.4</v>
      </c>
      <c r="AF9540" t="s">
        <v>71</v>
      </c>
      <c r="AG9540">
        <v>6.28</v>
      </c>
      <c r="AH9540" t="s">
        <v>71</v>
      </c>
      <c r="AS9540">
        <v>4</v>
      </c>
      <c r="AT9540" t="s">
        <v>71</v>
      </c>
    </row>
    <row r="9541" spans="1:46" x14ac:dyDescent="0.2">
      <c r="A9541" t="s">
        <v>698</v>
      </c>
      <c r="B9541" t="s">
        <v>699</v>
      </c>
      <c r="C9541">
        <f>-69.98218236 / 41.8305067</f>
        <v>-1.6729938956249839</v>
      </c>
      <c r="D9541" t="s">
        <v>700</v>
      </c>
      <c r="E9541" t="s">
        <v>70</v>
      </c>
      <c r="F9541" s="1">
        <v>40049</v>
      </c>
      <c r="G9541">
        <v>9</v>
      </c>
      <c r="O9541">
        <v>1.2</v>
      </c>
      <c r="P9541" t="s">
        <v>71</v>
      </c>
      <c r="Q9541">
        <v>15.3</v>
      </c>
      <c r="R9541" t="s">
        <v>71</v>
      </c>
    </row>
    <row r="9542" spans="1:46" x14ac:dyDescent="0.2">
      <c r="A9542" t="s">
        <v>698</v>
      </c>
      <c r="B9542" t="s">
        <v>699</v>
      </c>
      <c r="C9542">
        <f>-69.98218236 / 41.8305067</f>
        <v>-1.6729938956249839</v>
      </c>
      <c r="D9542" t="s">
        <v>700</v>
      </c>
      <c r="E9542" t="s">
        <v>70</v>
      </c>
      <c r="F9542" s="1">
        <v>40416</v>
      </c>
      <c r="G9542">
        <v>0.5</v>
      </c>
      <c r="I9542">
        <v>9.5</v>
      </c>
      <c r="J9542" t="s">
        <v>71</v>
      </c>
      <c r="K9542">
        <v>0.79</v>
      </c>
      <c r="L9542" t="s">
        <v>71</v>
      </c>
      <c r="M9542">
        <v>4.05</v>
      </c>
      <c r="N9542" t="s">
        <v>71</v>
      </c>
      <c r="O9542">
        <v>6.8</v>
      </c>
      <c r="P9542" t="s">
        <v>71</v>
      </c>
      <c r="Q9542">
        <v>22.2</v>
      </c>
      <c r="R9542" t="s">
        <v>71</v>
      </c>
      <c r="S9542">
        <v>0.33</v>
      </c>
      <c r="T9542" t="s">
        <v>71</v>
      </c>
      <c r="U9542">
        <v>10.25</v>
      </c>
      <c r="V9542" t="s">
        <v>71</v>
      </c>
      <c r="W9542">
        <v>37.43</v>
      </c>
      <c r="X9542" t="s">
        <v>71</v>
      </c>
      <c r="Y9542">
        <v>37.71</v>
      </c>
      <c r="AA9542">
        <v>28.24</v>
      </c>
      <c r="AC9542">
        <v>39.840000000000003</v>
      </c>
      <c r="AE9542">
        <v>4.2</v>
      </c>
      <c r="AF9542" t="s">
        <v>71</v>
      </c>
      <c r="AG9542">
        <v>6.53</v>
      </c>
      <c r="AH9542" t="s">
        <v>71</v>
      </c>
      <c r="AS9542">
        <v>0.47</v>
      </c>
      <c r="AT9542" t="s">
        <v>71</v>
      </c>
    </row>
    <row r="9543" spans="1:46" x14ac:dyDescent="0.2">
      <c r="A9543" t="s">
        <v>698</v>
      </c>
      <c r="B9543" t="s">
        <v>699</v>
      </c>
      <c r="C9543">
        <f>-69.98218236 / 41.8305067</f>
        <v>-1.6729938956249839</v>
      </c>
      <c r="D9543" t="s">
        <v>700</v>
      </c>
      <c r="E9543" t="s">
        <v>70</v>
      </c>
      <c r="F9543" s="1">
        <v>40416</v>
      </c>
      <c r="G9543">
        <v>1</v>
      </c>
      <c r="O9543">
        <v>6.75</v>
      </c>
      <c r="P9543" t="s">
        <v>71</v>
      </c>
      <c r="Q9543">
        <v>22.2</v>
      </c>
      <c r="R9543" t="s">
        <v>71</v>
      </c>
    </row>
    <row r="9544" spans="1:46" x14ac:dyDescent="0.2">
      <c r="A9544" t="s">
        <v>698</v>
      </c>
      <c r="B9544" t="s">
        <v>699</v>
      </c>
      <c r="C9544">
        <f>-69.98218236 / 41.8305067</f>
        <v>-1.6729938956249839</v>
      </c>
      <c r="D9544" t="s">
        <v>700</v>
      </c>
      <c r="E9544" t="s">
        <v>70</v>
      </c>
      <c r="F9544" s="1">
        <v>40416</v>
      </c>
      <c r="G9544">
        <v>2</v>
      </c>
      <c r="O9544">
        <v>6.61</v>
      </c>
      <c r="P9544" t="s">
        <v>71</v>
      </c>
      <c r="Q9544">
        <v>22</v>
      </c>
      <c r="R9544" t="s">
        <v>71</v>
      </c>
    </row>
    <row r="9545" spans="1:46" x14ac:dyDescent="0.2">
      <c r="A9545" t="s">
        <v>698</v>
      </c>
      <c r="B9545" t="s">
        <v>699</v>
      </c>
      <c r="C9545">
        <f>-69.98218236 / 41.8305067</f>
        <v>-1.6729938956249839</v>
      </c>
      <c r="D9545" t="s">
        <v>700</v>
      </c>
      <c r="E9545" t="s">
        <v>70</v>
      </c>
      <c r="F9545" s="1">
        <v>40416</v>
      </c>
      <c r="G9545">
        <v>3</v>
      </c>
      <c r="K9545">
        <v>0.81</v>
      </c>
      <c r="L9545" t="s">
        <v>71</v>
      </c>
      <c r="O9545">
        <v>6.62</v>
      </c>
      <c r="P9545" t="s">
        <v>71</v>
      </c>
      <c r="Q9545">
        <v>21.8</v>
      </c>
      <c r="R9545" t="s">
        <v>71</v>
      </c>
      <c r="S9545">
        <v>0.24</v>
      </c>
      <c r="T9545" t="s">
        <v>71</v>
      </c>
      <c r="U9545">
        <v>7.46</v>
      </c>
      <c r="V9545" t="s">
        <v>71</v>
      </c>
      <c r="W9545">
        <v>29.52</v>
      </c>
      <c r="X9545" t="s">
        <v>71</v>
      </c>
      <c r="Y9545">
        <v>33.130000000000003</v>
      </c>
      <c r="AA9545">
        <v>28.49</v>
      </c>
      <c r="AE9545">
        <v>4.2</v>
      </c>
      <c r="AF9545" t="s">
        <v>71</v>
      </c>
      <c r="AG9545">
        <v>6.6</v>
      </c>
      <c r="AH9545" t="s">
        <v>71</v>
      </c>
      <c r="AS9545">
        <v>0.37</v>
      </c>
      <c r="AT9545" t="s">
        <v>71</v>
      </c>
    </row>
    <row r="9546" spans="1:46" x14ac:dyDescent="0.2">
      <c r="A9546" t="s">
        <v>698</v>
      </c>
      <c r="B9546" t="s">
        <v>699</v>
      </c>
      <c r="C9546">
        <f>-69.98218236 / 41.8305067</f>
        <v>-1.6729938956249839</v>
      </c>
      <c r="D9546" t="s">
        <v>700</v>
      </c>
      <c r="E9546" t="s">
        <v>70</v>
      </c>
      <c r="F9546" s="1">
        <v>40416</v>
      </c>
      <c r="G9546">
        <v>4</v>
      </c>
      <c r="O9546">
        <v>6.83</v>
      </c>
      <c r="P9546" t="s">
        <v>71</v>
      </c>
      <c r="Q9546">
        <v>21.7</v>
      </c>
      <c r="R9546" t="s">
        <v>71</v>
      </c>
    </row>
    <row r="9547" spans="1:46" x14ac:dyDescent="0.2">
      <c r="A9547" t="s">
        <v>698</v>
      </c>
      <c r="B9547" t="s">
        <v>699</v>
      </c>
      <c r="C9547">
        <f>-69.98218236 / 41.8305067</f>
        <v>-1.6729938956249839</v>
      </c>
      <c r="D9547" t="s">
        <v>700</v>
      </c>
      <c r="E9547" t="s">
        <v>70</v>
      </c>
      <c r="F9547" s="1">
        <v>40416</v>
      </c>
      <c r="G9547">
        <v>5</v>
      </c>
      <c r="O9547">
        <v>6.48</v>
      </c>
      <c r="P9547" t="s">
        <v>71</v>
      </c>
      <c r="Q9547">
        <v>21.7</v>
      </c>
      <c r="R9547" t="s">
        <v>71</v>
      </c>
    </row>
    <row r="9548" spans="1:46" x14ac:dyDescent="0.2">
      <c r="A9548" t="s">
        <v>698</v>
      </c>
      <c r="B9548" t="s">
        <v>699</v>
      </c>
      <c r="C9548">
        <f>-69.98218236 / 41.8305067</f>
        <v>-1.6729938956249839</v>
      </c>
      <c r="D9548" t="s">
        <v>700</v>
      </c>
      <c r="E9548" t="s">
        <v>70</v>
      </c>
      <c r="F9548" s="1">
        <v>40416</v>
      </c>
      <c r="G9548">
        <v>6</v>
      </c>
      <c r="O9548">
        <v>6.44</v>
      </c>
      <c r="P9548" t="s">
        <v>71</v>
      </c>
      <c r="Q9548">
        <v>21.5</v>
      </c>
      <c r="R9548" t="s">
        <v>71</v>
      </c>
    </row>
    <row r="9549" spans="1:46" x14ac:dyDescent="0.2">
      <c r="A9549" t="s">
        <v>698</v>
      </c>
      <c r="B9549" t="s">
        <v>699</v>
      </c>
      <c r="C9549">
        <f>-69.98218236 / 41.8305067</f>
        <v>-1.6729938956249839</v>
      </c>
      <c r="D9549" t="s">
        <v>700</v>
      </c>
      <c r="E9549" t="s">
        <v>70</v>
      </c>
      <c r="F9549" s="1">
        <v>40416</v>
      </c>
      <c r="G9549">
        <v>7</v>
      </c>
      <c r="O9549">
        <v>1.03</v>
      </c>
      <c r="P9549" t="s">
        <v>71</v>
      </c>
      <c r="Q9549">
        <v>18.5</v>
      </c>
      <c r="R9549" t="s">
        <v>71</v>
      </c>
    </row>
    <row r="9550" spans="1:46" x14ac:dyDescent="0.2">
      <c r="A9550" t="s">
        <v>698</v>
      </c>
      <c r="B9550" t="s">
        <v>699</v>
      </c>
      <c r="C9550">
        <f>-69.98218236 / 41.8305067</f>
        <v>-1.6729938956249839</v>
      </c>
      <c r="D9550" t="s">
        <v>700</v>
      </c>
      <c r="E9550" t="s">
        <v>70</v>
      </c>
      <c r="F9550" s="1">
        <v>40416</v>
      </c>
      <c r="G9550">
        <v>8</v>
      </c>
      <c r="O9550">
        <v>0.34</v>
      </c>
      <c r="P9550" t="s">
        <v>71</v>
      </c>
      <c r="Q9550">
        <v>13.6</v>
      </c>
      <c r="R9550" t="s">
        <v>71</v>
      </c>
    </row>
    <row r="9551" spans="1:46" x14ac:dyDescent="0.2">
      <c r="A9551" t="s">
        <v>698</v>
      </c>
      <c r="B9551" t="s">
        <v>699</v>
      </c>
      <c r="C9551">
        <f>-69.98218236 / 41.8305067</f>
        <v>-1.6729938956249839</v>
      </c>
      <c r="D9551" t="s">
        <v>700</v>
      </c>
      <c r="E9551" t="s">
        <v>70</v>
      </c>
      <c r="F9551" s="1">
        <v>40416</v>
      </c>
      <c r="G9551">
        <v>8.5</v>
      </c>
      <c r="K9551">
        <v>1.96</v>
      </c>
      <c r="L9551" t="s">
        <v>71</v>
      </c>
      <c r="S9551">
        <v>0.14000000000000001</v>
      </c>
      <c r="T9551" t="s">
        <v>71</v>
      </c>
      <c r="W9551">
        <v>25</v>
      </c>
      <c r="X9551" t="s">
        <v>71</v>
      </c>
      <c r="Y9551">
        <v>-24.36</v>
      </c>
      <c r="AA9551">
        <v>37.18</v>
      </c>
      <c r="AE9551">
        <v>7.8</v>
      </c>
      <c r="AF9551" t="s">
        <v>71</v>
      </c>
      <c r="AG9551">
        <v>6.26</v>
      </c>
      <c r="AH9551" t="s">
        <v>71</v>
      </c>
      <c r="AS9551">
        <v>1.34</v>
      </c>
      <c r="AT9551" t="s">
        <v>71</v>
      </c>
    </row>
    <row r="9552" spans="1:46" x14ac:dyDescent="0.2">
      <c r="A9552" t="s">
        <v>698</v>
      </c>
      <c r="B9552" t="s">
        <v>699</v>
      </c>
      <c r="C9552">
        <f>-69.98218236 / 41.8305067</f>
        <v>-1.6729938956249839</v>
      </c>
      <c r="D9552" t="s">
        <v>700</v>
      </c>
      <c r="E9552" t="s">
        <v>70</v>
      </c>
      <c r="F9552" s="1">
        <v>40416</v>
      </c>
      <c r="G9552">
        <v>9</v>
      </c>
      <c r="O9552">
        <v>0.2</v>
      </c>
      <c r="P9552" t="s">
        <v>71</v>
      </c>
      <c r="Q9552">
        <v>12.4</v>
      </c>
      <c r="R9552" t="s">
        <v>71</v>
      </c>
    </row>
    <row r="9553" spans="1:46" x14ac:dyDescent="0.2">
      <c r="A9553" t="s">
        <v>698</v>
      </c>
      <c r="B9553" t="s">
        <v>699</v>
      </c>
      <c r="C9553">
        <f>-69.98218236 / 41.8305067</f>
        <v>-1.6729938956249839</v>
      </c>
      <c r="D9553" t="s">
        <v>700</v>
      </c>
      <c r="E9553" t="s">
        <v>70</v>
      </c>
      <c r="F9553" s="1">
        <v>40777</v>
      </c>
      <c r="G9553">
        <v>0.5</v>
      </c>
      <c r="I9553">
        <v>9.9</v>
      </c>
      <c r="J9553" t="s">
        <v>71</v>
      </c>
      <c r="K9553">
        <v>0.69</v>
      </c>
      <c r="L9553" t="s">
        <v>71</v>
      </c>
      <c r="M9553">
        <v>5</v>
      </c>
      <c r="N9553" t="s">
        <v>71</v>
      </c>
      <c r="O9553">
        <v>25.7</v>
      </c>
      <c r="P9553" t="s">
        <v>71</v>
      </c>
      <c r="Q9553">
        <v>6.58</v>
      </c>
      <c r="R9553" t="s">
        <v>71</v>
      </c>
      <c r="S9553">
        <v>27.25</v>
      </c>
      <c r="T9553" t="s">
        <v>71</v>
      </c>
      <c r="U9553">
        <v>844.03</v>
      </c>
      <c r="V9553" t="s">
        <v>71</v>
      </c>
      <c r="Y9553">
        <v>101.31</v>
      </c>
      <c r="AA9553">
        <v>26.96</v>
      </c>
      <c r="AC9553">
        <v>36.81</v>
      </c>
      <c r="AE9553">
        <v>0.84</v>
      </c>
      <c r="AF9553" t="s">
        <v>71</v>
      </c>
      <c r="AG9553">
        <v>4.5</v>
      </c>
      <c r="AH9553" t="s">
        <v>71</v>
      </c>
      <c r="AS9553">
        <v>0.24</v>
      </c>
      <c r="AT9553" t="s">
        <v>71</v>
      </c>
    </row>
    <row r="9554" spans="1:46" x14ac:dyDescent="0.2">
      <c r="A9554" t="s">
        <v>698</v>
      </c>
      <c r="B9554" t="s">
        <v>699</v>
      </c>
      <c r="C9554">
        <f>-69.98218236 / 41.8305067</f>
        <v>-1.6729938956249839</v>
      </c>
      <c r="D9554" t="s">
        <v>700</v>
      </c>
      <c r="E9554" t="s">
        <v>70</v>
      </c>
      <c r="F9554" s="1">
        <v>40777</v>
      </c>
      <c r="G9554">
        <v>1</v>
      </c>
      <c r="O9554">
        <v>25.7</v>
      </c>
      <c r="P9554" t="s">
        <v>71</v>
      </c>
    </row>
    <row r="9555" spans="1:46" x14ac:dyDescent="0.2">
      <c r="A9555" t="s">
        <v>698</v>
      </c>
      <c r="B9555" t="s">
        <v>699</v>
      </c>
      <c r="C9555">
        <f>-69.98218236 / 41.8305067</f>
        <v>-1.6729938956249839</v>
      </c>
      <c r="D9555" t="s">
        <v>700</v>
      </c>
      <c r="E9555" t="s">
        <v>70</v>
      </c>
      <c r="F9555" s="1">
        <v>40777</v>
      </c>
      <c r="G9555">
        <v>2</v>
      </c>
      <c r="O9555">
        <v>25.7</v>
      </c>
      <c r="P9555" t="s">
        <v>71</v>
      </c>
    </row>
    <row r="9556" spans="1:46" x14ac:dyDescent="0.2">
      <c r="A9556" t="s">
        <v>698</v>
      </c>
      <c r="B9556" t="s">
        <v>699</v>
      </c>
      <c r="C9556">
        <f>-69.98218236 / 41.8305067</f>
        <v>-1.6729938956249839</v>
      </c>
      <c r="D9556" t="s">
        <v>700</v>
      </c>
      <c r="E9556" t="s">
        <v>70</v>
      </c>
      <c r="F9556" s="1">
        <v>40777</v>
      </c>
      <c r="G9556">
        <v>3</v>
      </c>
      <c r="K9556">
        <v>0.74</v>
      </c>
      <c r="L9556" t="s">
        <v>71</v>
      </c>
      <c r="O9556">
        <v>25.7</v>
      </c>
      <c r="P9556" t="s">
        <v>71</v>
      </c>
      <c r="Q9556">
        <v>6.55</v>
      </c>
      <c r="R9556" t="s">
        <v>71</v>
      </c>
      <c r="S9556">
        <v>29.05</v>
      </c>
      <c r="T9556" t="s">
        <v>71</v>
      </c>
      <c r="U9556">
        <v>899.79</v>
      </c>
      <c r="V9556" t="s">
        <v>71</v>
      </c>
      <c r="Y9556">
        <v>0</v>
      </c>
      <c r="AA9556">
        <v>27.65</v>
      </c>
      <c r="AE9556">
        <v>1.03</v>
      </c>
      <c r="AF9556" t="s">
        <v>71</v>
      </c>
      <c r="AG9556">
        <v>3.9</v>
      </c>
      <c r="AH9556" t="s">
        <v>71</v>
      </c>
      <c r="AS9556">
        <v>0.26</v>
      </c>
      <c r="AT9556" t="s">
        <v>71</v>
      </c>
    </row>
    <row r="9557" spans="1:46" x14ac:dyDescent="0.2">
      <c r="A9557" t="s">
        <v>698</v>
      </c>
      <c r="B9557" t="s">
        <v>699</v>
      </c>
      <c r="C9557">
        <f>-69.98218236 / 41.8305067</f>
        <v>-1.6729938956249839</v>
      </c>
      <c r="D9557" t="s">
        <v>700</v>
      </c>
      <c r="E9557" t="s">
        <v>70</v>
      </c>
      <c r="F9557" s="1">
        <v>40777</v>
      </c>
      <c r="G9557">
        <v>4</v>
      </c>
      <c r="O9557">
        <v>25.4</v>
      </c>
      <c r="P9557" t="s">
        <v>71</v>
      </c>
    </row>
    <row r="9558" spans="1:46" x14ac:dyDescent="0.2">
      <c r="A9558" t="s">
        <v>698</v>
      </c>
      <c r="B9558" t="s">
        <v>699</v>
      </c>
      <c r="C9558">
        <f>-69.98218236 / 41.8305067</f>
        <v>-1.6729938956249839</v>
      </c>
      <c r="D9558" t="s">
        <v>700</v>
      </c>
      <c r="E9558" t="s">
        <v>70</v>
      </c>
      <c r="F9558" s="1">
        <v>40777</v>
      </c>
      <c r="G9558">
        <v>5</v>
      </c>
      <c r="O9558">
        <v>24.7</v>
      </c>
      <c r="P9558" t="s">
        <v>71</v>
      </c>
    </row>
    <row r="9559" spans="1:46" x14ac:dyDescent="0.2">
      <c r="A9559" t="s">
        <v>698</v>
      </c>
      <c r="B9559" t="s">
        <v>699</v>
      </c>
      <c r="C9559">
        <f>-69.98218236 / 41.8305067</f>
        <v>-1.6729938956249839</v>
      </c>
      <c r="D9559" t="s">
        <v>700</v>
      </c>
      <c r="E9559" t="s">
        <v>70</v>
      </c>
      <c r="F9559" s="1">
        <v>40777</v>
      </c>
      <c r="G9559">
        <v>6</v>
      </c>
      <c r="O9559">
        <v>23.6</v>
      </c>
      <c r="P9559" t="s">
        <v>71</v>
      </c>
    </row>
    <row r="9560" spans="1:46" x14ac:dyDescent="0.2">
      <c r="A9560" t="s">
        <v>698</v>
      </c>
      <c r="B9560" t="s">
        <v>699</v>
      </c>
      <c r="C9560">
        <f>-69.98218236 / 41.8305067</f>
        <v>-1.6729938956249839</v>
      </c>
      <c r="D9560" t="s">
        <v>700</v>
      </c>
      <c r="E9560" t="s">
        <v>70</v>
      </c>
      <c r="F9560" s="1">
        <v>40777</v>
      </c>
      <c r="G9560">
        <v>7</v>
      </c>
      <c r="O9560">
        <v>20.2</v>
      </c>
      <c r="P9560" t="s">
        <v>71</v>
      </c>
    </row>
    <row r="9561" spans="1:46" x14ac:dyDescent="0.2">
      <c r="A9561" t="s">
        <v>698</v>
      </c>
      <c r="B9561" t="s">
        <v>699</v>
      </c>
      <c r="C9561">
        <f>-69.98218236 / 41.8305067</f>
        <v>-1.6729938956249839</v>
      </c>
      <c r="D9561" t="s">
        <v>700</v>
      </c>
      <c r="E9561" t="s">
        <v>70</v>
      </c>
      <c r="F9561" s="1">
        <v>40777</v>
      </c>
      <c r="G9561">
        <v>8</v>
      </c>
      <c r="O9561">
        <v>16.5</v>
      </c>
      <c r="P9561" t="s">
        <v>71</v>
      </c>
    </row>
    <row r="9562" spans="1:46" x14ac:dyDescent="0.2">
      <c r="A9562" t="s">
        <v>698</v>
      </c>
      <c r="B9562" t="s">
        <v>699</v>
      </c>
      <c r="C9562">
        <f>-69.98218236 / 41.8305067</f>
        <v>-1.6729938956249839</v>
      </c>
      <c r="D9562" t="s">
        <v>700</v>
      </c>
      <c r="E9562" t="s">
        <v>70</v>
      </c>
      <c r="F9562" s="1">
        <v>40777</v>
      </c>
      <c r="G9562">
        <v>9</v>
      </c>
      <c r="K9562">
        <v>0.71</v>
      </c>
      <c r="L9562" t="s">
        <v>71</v>
      </c>
      <c r="O9562">
        <v>14.6</v>
      </c>
      <c r="P9562" t="s">
        <v>71</v>
      </c>
      <c r="Q9562">
        <v>6.2</v>
      </c>
      <c r="R9562" t="s">
        <v>71</v>
      </c>
      <c r="S9562">
        <v>36.909999999999997</v>
      </c>
      <c r="T9562" t="s">
        <v>71</v>
      </c>
      <c r="U9562">
        <v>1143.24</v>
      </c>
      <c r="V9562" t="s">
        <v>71</v>
      </c>
      <c r="Y9562">
        <v>105.69</v>
      </c>
      <c r="AA9562">
        <v>27.24</v>
      </c>
      <c r="AE9562">
        <v>1.95</v>
      </c>
      <c r="AF9562" t="s">
        <v>71</v>
      </c>
      <c r="AG9562">
        <v>11.2</v>
      </c>
      <c r="AH9562" t="s">
        <v>71</v>
      </c>
      <c r="AS9562">
        <v>1.72</v>
      </c>
      <c r="AT9562" t="s">
        <v>71</v>
      </c>
    </row>
    <row r="9563" spans="1:46" x14ac:dyDescent="0.2">
      <c r="A9563" t="s">
        <v>698</v>
      </c>
      <c r="B9563" t="s">
        <v>699</v>
      </c>
      <c r="C9563">
        <f>-69.98218236 / 41.8305067</f>
        <v>-1.6729938956249839</v>
      </c>
      <c r="D9563" t="s">
        <v>700</v>
      </c>
      <c r="E9563" t="s">
        <v>70</v>
      </c>
      <c r="F9563" s="1">
        <v>40777</v>
      </c>
      <c r="G9563">
        <v>9.5</v>
      </c>
      <c r="O9563">
        <v>13.9</v>
      </c>
      <c r="P9563" t="s">
        <v>71</v>
      </c>
    </row>
    <row r="9564" spans="1:46" x14ac:dyDescent="0.2">
      <c r="A9564" t="s">
        <v>698</v>
      </c>
      <c r="B9564" t="s">
        <v>699</v>
      </c>
      <c r="C9564">
        <f>-69.98218236 / 41.8305067</f>
        <v>-1.6729938956249839</v>
      </c>
      <c r="D9564" t="s">
        <v>700</v>
      </c>
      <c r="E9564" t="s">
        <v>70</v>
      </c>
      <c r="F9564" s="1">
        <v>41150</v>
      </c>
      <c r="G9564">
        <v>0.5</v>
      </c>
      <c r="I9564">
        <v>9.1</v>
      </c>
      <c r="J9564" t="s">
        <v>71</v>
      </c>
      <c r="K9564">
        <v>2.6</v>
      </c>
      <c r="L9564" t="s">
        <v>71</v>
      </c>
      <c r="M9564">
        <v>1.1499999999999999</v>
      </c>
      <c r="N9564" t="s">
        <v>71</v>
      </c>
      <c r="O9564">
        <v>6.9</v>
      </c>
      <c r="P9564" t="s">
        <v>71</v>
      </c>
      <c r="Q9564">
        <v>25.9</v>
      </c>
      <c r="R9564" t="s">
        <v>71</v>
      </c>
      <c r="S9564">
        <v>0.38</v>
      </c>
      <c r="T9564" t="s">
        <v>71</v>
      </c>
      <c r="U9564">
        <v>11.77</v>
      </c>
      <c r="V9564" t="s">
        <v>71</v>
      </c>
      <c r="W9564">
        <v>25.36</v>
      </c>
      <c r="X9564" t="s">
        <v>71</v>
      </c>
      <c r="Y9564">
        <v>39.700000000000003</v>
      </c>
      <c r="AA9564">
        <v>39.97</v>
      </c>
      <c r="AC9564">
        <v>57.99</v>
      </c>
      <c r="AE9564">
        <v>4.7</v>
      </c>
      <c r="AF9564" t="s">
        <v>71</v>
      </c>
      <c r="AG9564">
        <v>6.53</v>
      </c>
      <c r="AH9564" t="s">
        <v>71</v>
      </c>
      <c r="AS9564">
        <v>3.13</v>
      </c>
      <c r="AT9564" t="s">
        <v>71</v>
      </c>
    </row>
    <row r="9565" spans="1:46" x14ac:dyDescent="0.2">
      <c r="A9565" t="s">
        <v>698</v>
      </c>
      <c r="B9565" t="s">
        <v>699</v>
      </c>
      <c r="C9565">
        <f>-69.98218236 / 41.8305067</f>
        <v>-1.6729938956249839</v>
      </c>
      <c r="D9565" t="s">
        <v>700</v>
      </c>
      <c r="E9565" t="s">
        <v>70</v>
      </c>
      <c r="F9565" s="1">
        <v>41150</v>
      </c>
      <c r="G9565">
        <v>1</v>
      </c>
      <c r="O9565">
        <v>6.75</v>
      </c>
      <c r="P9565" t="s">
        <v>71</v>
      </c>
      <c r="Q9565">
        <v>26</v>
      </c>
      <c r="R9565" t="s">
        <v>71</v>
      </c>
    </row>
    <row r="9566" spans="1:46" x14ac:dyDescent="0.2">
      <c r="A9566" t="s">
        <v>698</v>
      </c>
      <c r="B9566" t="s">
        <v>699</v>
      </c>
      <c r="C9566">
        <f>-69.98218236 / 41.8305067</f>
        <v>-1.6729938956249839</v>
      </c>
      <c r="D9566" t="s">
        <v>700</v>
      </c>
      <c r="E9566" t="s">
        <v>70</v>
      </c>
      <c r="F9566" s="1">
        <v>41150</v>
      </c>
      <c r="G9566">
        <v>2</v>
      </c>
      <c r="O9566">
        <v>6.95</v>
      </c>
      <c r="P9566" t="s">
        <v>71</v>
      </c>
      <c r="Q9566">
        <v>26</v>
      </c>
      <c r="R9566" t="s">
        <v>71</v>
      </c>
    </row>
    <row r="9567" spans="1:46" x14ac:dyDescent="0.2">
      <c r="A9567" t="s">
        <v>698</v>
      </c>
      <c r="B9567" t="s">
        <v>699</v>
      </c>
      <c r="C9567">
        <f>-69.98218236 / 41.8305067</f>
        <v>-1.6729938956249839</v>
      </c>
      <c r="D9567" t="s">
        <v>700</v>
      </c>
      <c r="E9567" t="s">
        <v>70</v>
      </c>
      <c r="F9567" s="1">
        <v>41150</v>
      </c>
      <c r="G9567">
        <v>3</v>
      </c>
      <c r="K9567">
        <v>2.71</v>
      </c>
      <c r="L9567" t="s">
        <v>71</v>
      </c>
      <c r="O9567">
        <v>6.36</v>
      </c>
      <c r="P9567" t="s">
        <v>71</v>
      </c>
      <c r="Q9567">
        <v>26</v>
      </c>
      <c r="R9567" t="s">
        <v>71</v>
      </c>
      <c r="S9567">
        <v>0.47</v>
      </c>
      <c r="T9567" t="s">
        <v>71</v>
      </c>
      <c r="U9567">
        <v>14.56</v>
      </c>
      <c r="V9567" t="s">
        <v>71</v>
      </c>
      <c r="W9567">
        <v>24.32</v>
      </c>
      <c r="X9567" t="s">
        <v>71</v>
      </c>
      <c r="Y9567">
        <v>42.77</v>
      </c>
      <c r="AA9567">
        <v>40.380000000000003</v>
      </c>
      <c r="AE9567">
        <v>4.3</v>
      </c>
      <c r="AF9567" t="s">
        <v>71</v>
      </c>
      <c r="AG9567">
        <v>6.48</v>
      </c>
      <c r="AH9567" t="s">
        <v>71</v>
      </c>
      <c r="AS9567">
        <v>1.92</v>
      </c>
      <c r="AT9567" t="s">
        <v>71</v>
      </c>
    </row>
    <row r="9568" spans="1:46" x14ac:dyDescent="0.2">
      <c r="A9568" t="s">
        <v>698</v>
      </c>
      <c r="B9568" t="s">
        <v>699</v>
      </c>
      <c r="C9568">
        <f>-69.98218236 / 41.8305067</f>
        <v>-1.6729938956249839</v>
      </c>
      <c r="D9568" t="s">
        <v>700</v>
      </c>
      <c r="E9568" t="s">
        <v>70</v>
      </c>
      <c r="F9568" s="1">
        <v>41150</v>
      </c>
      <c r="G9568">
        <v>4</v>
      </c>
      <c r="O9568">
        <v>6.37</v>
      </c>
      <c r="P9568" t="s">
        <v>71</v>
      </c>
      <c r="Q9568">
        <v>26</v>
      </c>
      <c r="R9568" t="s">
        <v>71</v>
      </c>
    </row>
    <row r="9569" spans="1:46" x14ac:dyDescent="0.2">
      <c r="A9569" t="s">
        <v>698</v>
      </c>
      <c r="B9569" t="s">
        <v>699</v>
      </c>
      <c r="C9569">
        <f>-69.98218236 / 41.8305067</f>
        <v>-1.6729938956249839</v>
      </c>
      <c r="D9569" t="s">
        <v>700</v>
      </c>
      <c r="E9569" t="s">
        <v>70</v>
      </c>
      <c r="F9569" s="1">
        <v>41150</v>
      </c>
      <c r="G9569">
        <v>5</v>
      </c>
      <c r="O9569">
        <v>6.7</v>
      </c>
      <c r="P9569" t="s">
        <v>71</v>
      </c>
      <c r="Q9569">
        <v>26</v>
      </c>
      <c r="R9569" t="s">
        <v>71</v>
      </c>
    </row>
    <row r="9570" spans="1:46" x14ac:dyDescent="0.2">
      <c r="A9570" t="s">
        <v>698</v>
      </c>
      <c r="B9570" t="s">
        <v>699</v>
      </c>
      <c r="C9570">
        <f>-69.98218236 / 41.8305067</f>
        <v>-1.6729938956249839</v>
      </c>
      <c r="D9570" t="s">
        <v>700</v>
      </c>
      <c r="E9570" t="s">
        <v>70</v>
      </c>
      <c r="F9570" s="1">
        <v>41150</v>
      </c>
      <c r="G9570">
        <v>6</v>
      </c>
      <c r="O9570">
        <v>6.7</v>
      </c>
      <c r="P9570" t="s">
        <v>71</v>
      </c>
      <c r="Q9570">
        <v>26</v>
      </c>
      <c r="R9570" t="s">
        <v>71</v>
      </c>
    </row>
    <row r="9571" spans="1:46" x14ac:dyDescent="0.2">
      <c r="A9571" t="s">
        <v>698</v>
      </c>
      <c r="B9571" t="s">
        <v>699</v>
      </c>
      <c r="C9571">
        <f>-69.98218236 / 41.8305067</f>
        <v>-1.6729938956249839</v>
      </c>
      <c r="D9571" t="s">
        <v>700</v>
      </c>
      <c r="E9571" t="s">
        <v>70</v>
      </c>
      <c r="F9571" s="1">
        <v>41150</v>
      </c>
      <c r="G9571">
        <v>7</v>
      </c>
      <c r="O9571">
        <v>2</v>
      </c>
      <c r="P9571" t="s">
        <v>71</v>
      </c>
      <c r="Q9571">
        <v>24.4</v>
      </c>
      <c r="R9571" t="s">
        <v>71</v>
      </c>
    </row>
    <row r="9572" spans="1:46" x14ac:dyDescent="0.2">
      <c r="A9572" t="s">
        <v>698</v>
      </c>
      <c r="B9572" t="s">
        <v>699</v>
      </c>
      <c r="C9572">
        <f>-69.98218236 / 41.8305067</f>
        <v>-1.6729938956249839</v>
      </c>
      <c r="D9572" t="s">
        <v>700</v>
      </c>
      <c r="E9572" t="s">
        <v>70</v>
      </c>
      <c r="F9572" s="1">
        <v>41150</v>
      </c>
      <c r="G9572">
        <v>8</v>
      </c>
      <c r="K9572">
        <v>3.62</v>
      </c>
      <c r="L9572" t="s">
        <v>71</v>
      </c>
      <c r="O9572">
        <v>0.8</v>
      </c>
      <c r="P9572" t="s">
        <v>71</v>
      </c>
      <c r="Q9572">
        <v>21.2</v>
      </c>
      <c r="R9572" t="s">
        <v>71</v>
      </c>
      <c r="S9572">
        <v>0.62</v>
      </c>
      <c r="T9572" t="s">
        <v>71</v>
      </c>
      <c r="U9572">
        <v>19.2</v>
      </c>
      <c r="V9572" t="s">
        <v>71</v>
      </c>
      <c r="W9572">
        <v>22.62</v>
      </c>
      <c r="X9572" t="s">
        <v>71</v>
      </c>
      <c r="Y9572">
        <v>46.76</v>
      </c>
      <c r="AA9572">
        <v>43.22</v>
      </c>
      <c r="AE9572">
        <v>9.4</v>
      </c>
      <c r="AF9572" t="s">
        <v>71</v>
      </c>
      <c r="AG9572">
        <v>6.09</v>
      </c>
      <c r="AH9572" t="s">
        <v>71</v>
      </c>
      <c r="AS9572">
        <v>3.24</v>
      </c>
      <c r="AT9572" t="s">
        <v>71</v>
      </c>
    </row>
    <row r="9573" spans="1:46" x14ac:dyDescent="0.2">
      <c r="A9573" t="s">
        <v>698</v>
      </c>
      <c r="B9573" t="s">
        <v>699</v>
      </c>
      <c r="C9573">
        <f>-69.98218236 / 41.8305067</f>
        <v>-1.6729938956249839</v>
      </c>
      <c r="D9573" t="s">
        <v>700</v>
      </c>
      <c r="E9573" t="s">
        <v>70</v>
      </c>
      <c r="F9573" s="1">
        <v>41513</v>
      </c>
      <c r="G9573">
        <v>0.5</v>
      </c>
      <c r="I9573">
        <v>9.1</v>
      </c>
      <c r="J9573" t="s">
        <v>71</v>
      </c>
      <c r="K9573">
        <v>2.2599999999999998</v>
      </c>
      <c r="L9573" t="s">
        <v>71</v>
      </c>
      <c r="M9573">
        <v>2.15</v>
      </c>
      <c r="N9573" t="s">
        <v>71</v>
      </c>
      <c r="O9573">
        <v>7.02</v>
      </c>
      <c r="P9573" t="s">
        <v>71</v>
      </c>
      <c r="Q9573">
        <v>24.4</v>
      </c>
      <c r="R9573" t="s">
        <v>71</v>
      </c>
      <c r="S9573">
        <v>0.19</v>
      </c>
      <c r="T9573" t="s">
        <v>71</v>
      </c>
      <c r="U9573">
        <v>5.88</v>
      </c>
      <c r="V9573" t="s">
        <v>71</v>
      </c>
      <c r="W9573">
        <v>27.07</v>
      </c>
      <c r="X9573" t="s">
        <v>71</v>
      </c>
      <c r="Y9573">
        <v>29.7</v>
      </c>
      <c r="AA9573">
        <v>38.6</v>
      </c>
      <c r="AC9573">
        <v>48.97</v>
      </c>
      <c r="AE9573">
        <v>6.4</v>
      </c>
      <c r="AF9573" t="s">
        <v>71</v>
      </c>
      <c r="AG9573">
        <v>6.7</v>
      </c>
      <c r="AH9573" t="s">
        <v>71</v>
      </c>
      <c r="AS9573">
        <v>2.5299999999999998</v>
      </c>
      <c r="AT9573" t="s">
        <v>71</v>
      </c>
    </row>
    <row r="9574" spans="1:46" x14ac:dyDescent="0.2">
      <c r="A9574" t="s">
        <v>698</v>
      </c>
      <c r="B9574" t="s">
        <v>699</v>
      </c>
      <c r="C9574">
        <f>-69.98218236 / 41.8305067</f>
        <v>-1.6729938956249839</v>
      </c>
      <c r="D9574" t="s">
        <v>700</v>
      </c>
      <c r="E9574" t="s">
        <v>70</v>
      </c>
      <c r="F9574" s="1">
        <v>41513</v>
      </c>
      <c r="G9574">
        <v>1</v>
      </c>
      <c r="O9574">
        <v>6.8</v>
      </c>
      <c r="P9574" t="s">
        <v>71</v>
      </c>
      <c r="Q9574">
        <v>24.4</v>
      </c>
      <c r="R9574" t="s">
        <v>71</v>
      </c>
    </row>
    <row r="9575" spans="1:46" x14ac:dyDescent="0.2">
      <c r="A9575" t="s">
        <v>698</v>
      </c>
      <c r="B9575" t="s">
        <v>699</v>
      </c>
      <c r="C9575">
        <f>-69.98218236 / 41.8305067</f>
        <v>-1.6729938956249839</v>
      </c>
      <c r="D9575" t="s">
        <v>700</v>
      </c>
      <c r="E9575" t="s">
        <v>70</v>
      </c>
      <c r="F9575" s="1">
        <v>41513</v>
      </c>
      <c r="G9575">
        <v>2</v>
      </c>
      <c r="O9575">
        <v>6.6</v>
      </c>
      <c r="P9575" t="s">
        <v>71</v>
      </c>
      <c r="Q9575">
        <v>24.4</v>
      </c>
      <c r="R9575" t="s">
        <v>71</v>
      </c>
    </row>
    <row r="9576" spans="1:46" x14ac:dyDescent="0.2">
      <c r="A9576" t="s">
        <v>698</v>
      </c>
      <c r="B9576" t="s">
        <v>699</v>
      </c>
      <c r="C9576">
        <f>-69.98218236 / 41.8305067</f>
        <v>-1.6729938956249839</v>
      </c>
      <c r="D9576" t="s">
        <v>700</v>
      </c>
      <c r="E9576" t="s">
        <v>70</v>
      </c>
      <c r="F9576" s="1">
        <v>41513</v>
      </c>
      <c r="G9576">
        <v>3</v>
      </c>
      <c r="K9576">
        <v>2.29</v>
      </c>
      <c r="L9576" t="s">
        <v>71</v>
      </c>
      <c r="O9576">
        <v>6.6</v>
      </c>
      <c r="P9576" t="s">
        <v>71</v>
      </c>
      <c r="Q9576">
        <v>24.4</v>
      </c>
      <c r="R9576" t="s">
        <v>71</v>
      </c>
      <c r="S9576">
        <v>0.55000000000000004</v>
      </c>
      <c r="T9576" t="s">
        <v>71</v>
      </c>
      <c r="U9576">
        <v>17.04</v>
      </c>
      <c r="V9576" t="s">
        <v>71</v>
      </c>
      <c r="W9576">
        <v>39.06</v>
      </c>
      <c r="X9576" t="s">
        <v>71</v>
      </c>
      <c r="Y9576">
        <v>45.04</v>
      </c>
      <c r="AA9576">
        <v>38.729999999999997</v>
      </c>
      <c r="AE9576">
        <v>5.8</v>
      </c>
      <c r="AF9576" t="s">
        <v>71</v>
      </c>
      <c r="AG9576">
        <v>6.7</v>
      </c>
      <c r="AH9576" t="s">
        <v>71</v>
      </c>
      <c r="AS9576">
        <v>2.92</v>
      </c>
      <c r="AT9576" t="s">
        <v>71</v>
      </c>
    </row>
    <row r="9577" spans="1:46" x14ac:dyDescent="0.2">
      <c r="A9577" t="s">
        <v>698</v>
      </c>
      <c r="B9577" t="s">
        <v>699</v>
      </c>
      <c r="C9577">
        <f>-69.98218236 / 41.8305067</f>
        <v>-1.6729938956249839</v>
      </c>
      <c r="D9577" t="s">
        <v>700</v>
      </c>
      <c r="E9577" t="s">
        <v>70</v>
      </c>
      <c r="F9577" s="1">
        <v>41513</v>
      </c>
      <c r="G9577">
        <v>4</v>
      </c>
      <c r="O9577">
        <v>6.5</v>
      </c>
      <c r="P9577" t="s">
        <v>71</v>
      </c>
      <c r="Q9577">
        <v>24.4</v>
      </c>
      <c r="R9577" t="s">
        <v>71</v>
      </c>
    </row>
    <row r="9578" spans="1:46" x14ac:dyDescent="0.2">
      <c r="A9578" t="s">
        <v>698</v>
      </c>
      <c r="B9578" t="s">
        <v>699</v>
      </c>
      <c r="C9578">
        <f>-69.98218236 / 41.8305067</f>
        <v>-1.6729938956249839</v>
      </c>
      <c r="D9578" t="s">
        <v>700</v>
      </c>
      <c r="E9578" t="s">
        <v>70</v>
      </c>
      <c r="F9578" s="1">
        <v>41513</v>
      </c>
      <c r="G9578">
        <v>5</v>
      </c>
      <c r="O9578">
        <v>6.5</v>
      </c>
      <c r="P9578" t="s">
        <v>71</v>
      </c>
      <c r="Q9578">
        <v>24.1</v>
      </c>
      <c r="R9578" t="s">
        <v>71</v>
      </c>
    </row>
    <row r="9579" spans="1:46" x14ac:dyDescent="0.2">
      <c r="A9579" t="s">
        <v>698</v>
      </c>
      <c r="B9579" t="s">
        <v>699</v>
      </c>
      <c r="C9579">
        <f>-69.98218236 / 41.8305067</f>
        <v>-1.6729938956249839</v>
      </c>
      <c r="D9579" t="s">
        <v>700</v>
      </c>
      <c r="E9579" t="s">
        <v>70</v>
      </c>
      <c r="F9579" s="1">
        <v>41513</v>
      </c>
      <c r="G9579">
        <v>6</v>
      </c>
      <c r="O9579">
        <v>5.7</v>
      </c>
      <c r="P9579" t="s">
        <v>71</v>
      </c>
      <c r="Q9579">
        <v>24.1</v>
      </c>
      <c r="R9579" t="s">
        <v>71</v>
      </c>
    </row>
    <row r="9580" spans="1:46" x14ac:dyDescent="0.2">
      <c r="A9580" t="s">
        <v>698</v>
      </c>
      <c r="B9580" t="s">
        <v>699</v>
      </c>
      <c r="C9580">
        <f>-69.98218236 / 41.8305067</f>
        <v>-1.6729938956249839</v>
      </c>
      <c r="D9580" t="s">
        <v>700</v>
      </c>
      <c r="E9580" t="s">
        <v>70</v>
      </c>
      <c r="F9580" s="1">
        <v>41513</v>
      </c>
      <c r="G9580">
        <v>7</v>
      </c>
      <c r="O9580">
        <v>1</v>
      </c>
      <c r="P9580" t="s">
        <v>71</v>
      </c>
      <c r="Q9580">
        <v>17.7</v>
      </c>
      <c r="R9580" t="s">
        <v>71</v>
      </c>
    </row>
    <row r="9581" spans="1:46" x14ac:dyDescent="0.2">
      <c r="A9581" t="s">
        <v>698</v>
      </c>
      <c r="B9581" t="s">
        <v>699</v>
      </c>
      <c r="C9581">
        <f>-69.98218236 / 41.8305067</f>
        <v>-1.6729938956249839</v>
      </c>
      <c r="D9581" t="s">
        <v>700</v>
      </c>
      <c r="E9581" t="s">
        <v>70</v>
      </c>
      <c r="F9581" s="1">
        <v>41513</v>
      </c>
      <c r="G9581">
        <v>8</v>
      </c>
      <c r="K9581">
        <v>10.9</v>
      </c>
      <c r="L9581" t="s">
        <v>71</v>
      </c>
      <c r="O9581">
        <v>0.4</v>
      </c>
      <c r="P9581" t="s">
        <v>71</v>
      </c>
      <c r="Q9581">
        <v>15.4</v>
      </c>
      <c r="R9581" t="s">
        <v>71</v>
      </c>
      <c r="S9581">
        <v>0.75</v>
      </c>
      <c r="T9581" t="s">
        <v>71</v>
      </c>
      <c r="U9581">
        <v>23.23</v>
      </c>
      <c r="V9581" t="s">
        <v>71</v>
      </c>
      <c r="W9581">
        <v>36.549999999999997</v>
      </c>
      <c r="X9581" t="s">
        <v>71</v>
      </c>
      <c r="Y9581">
        <v>49.51</v>
      </c>
      <c r="AA9581">
        <v>54.03</v>
      </c>
      <c r="AE9581">
        <v>10.3</v>
      </c>
      <c r="AF9581" t="s">
        <v>71</v>
      </c>
      <c r="AG9581">
        <v>6.1</v>
      </c>
      <c r="AH9581" t="s">
        <v>71</v>
      </c>
      <c r="AS9581">
        <v>15.57</v>
      </c>
      <c r="AT9581" t="s">
        <v>71</v>
      </c>
    </row>
    <row r="9582" spans="1:46" x14ac:dyDescent="0.2">
      <c r="A9582" t="s">
        <v>698</v>
      </c>
      <c r="B9582" t="s">
        <v>699</v>
      </c>
      <c r="C9582">
        <f>-69.98218236 / 41.8305067</f>
        <v>-1.6729938956249839</v>
      </c>
      <c r="D9582" t="s">
        <v>700</v>
      </c>
      <c r="E9582" t="s">
        <v>70</v>
      </c>
      <c r="F9582" s="1">
        <v>41890</v>
      </c>
      <c r="G9582">
        <v>0.5</v>
      </c>
      <c r="I9582">
        <v>8.75</v>
      </c>
      <c r="J9582" t="s">
        <v>71</v>
      </c>
      <c r="K9582">
        <v>5.14</v>
      </c>
      <c r="L9582" t="s">
        <v>71</v>
      </c>
      <c r="M9582">
        <v>4.75</v>
      </c>
      <c r="N9582" t="s">
        <v>71</v>
      </c>
      <c r="O9582">
        <v>7.25</v>
      </c>
      <c r="P9582" t="s">
        <v>71</v>
      </c>
      <c r="Q9582">
        <v>25.1</v>
      </c>
      <c r="R9582" t="s">
        <v>71</v>
      </c>
      <c r="S9582">
        <v>0.56000000000000005</v>
      </c>
      <c r="T9582" t="s">
        <v>71</v>
      </c>
      <c r="U9582">
        <v>17.350000000000001</v>
      </c>
      <c r="V9582" t="s">
        <v>71</v>
      </c>
      <c r="W9582">
        <v>29.59</v>
      </c>
      <c r="X9582" t="s">
        <v>71</v>
      </c>
      <c r="Y9582">
        <v>45.3</v>
      </c>
      <c r="AA9582">
        <v>46.66</v>
      </c>
      <c r="AC9582">
        <v>37.549999999999997</v>
      </c>
      <c r="AE9582">
        <v>4.2</v>
      </c>
      <c r="AF9582" t="s">
        <v>71</v>
      </c>
      <c r="AG9582">
        <v>6.46</v>
      </c>
      <c r="AH9582" t="s">
        <v>71</v>
      </c>
      <c r="AS9582">
        <v>3.14</v>
      </c>
      <c r="AT9582" t="s">
        <v>71</v>
      </c>
    </row>
    <row r="9583" spans="1:46" x14ac:dyDescent="0.2">
      <c r="A9583" t="s">
        <v>698</v>
      </c>
      <c r="B9583" t="s">
        <v>699</v>
      </c>
      <c r="C9583">
        <f>-69.98218236 / 41.8305067</f>
        <v>-1.6729938956249839</v>
      </c>
      <c r="D9583" t="s">
        <v>700</v>
      </c>
      <c r="E9583" t="s">
        <v>70</v>
      </c>
      <c r="F9583" s="1">
        <v>41890</v>
      </c>
      <c r="G9583">
        <v>1</v>
      </c>
      <c r="O9583">
        <v>7.35</v>
      </c>
      <c r="P9583" t="s">
        <v>71</v>
      </c>
      <c r="Q9583">
        <v>25.1</v>
      </c>
      <c r="R9583" t="s">
        <v>71</v>
      </c>
    </row>
    <row r="9584" spans="1:46" x14ac:dyDescent="0.2">
      <c r="A9584" t="s">
        <v>698</v>
      </c>
      <c r="B9584" t="s">
        <v>699</v>
      </c>
      <c r="C9584">
        <f>-69.98218236 / 41.8305067</f>
        <v>-1.6729938956249839</v>
      </c>
      <c r="D9584" t="s">
        <v>700</v>
      </c>
      <c r="E9584" t="s">
        <v>70</v>
      </c>
      <c r="F9584" s="1">
        <v>41890</v>
      </c>
      <c r="G9584">
        <v>2</v>
      </c>
      <c r="O9584">
        <v>7.3</v>
      </c>
      <c r="P9584" t="s">
        <v>71</v>
      </c>
      <c r="Q9584">
        <v>25.1</v>
      </c>
      <c r="R9584" t="s">
        <v>71</v>
      </c>
    </row>
    <row r="9585" spans="1:58" x14ac:dyDescent="0.2">
      <c r="A9585" t="s">
        <v>698</v>
      </c>
      <c r="B9585" t="s">
        <v>699</v>
      </c>
      <c r="C9585">
        <f>-69.98218236 / 41.8305067</f>
        <v>-1.6729938956249839</v>
      </c>
      <c r="D9585" t="s">
        <v>700</v>
      </c>
      <c r="E9585" t="s">
        <v>70</v>
      </c>
      <c r="F9585" s="1">
        <v>41890</v>
      </c>
      <c r="G9585">
        <v>3</v>
      </c>
      <c r="K9585">
        <v>4.16</v>
      </c>
      <c r="L9585" t="s">
        <v>71</v>
      </c>
      <c r="O9585">
        <v>7.31</v>
      </c>
      <c r="P9585" t="s">
        <v>71</v>
      </c>
      <c r="Q9585">
        <v>25.1</v>
      </c>
      <c r="R9585" t="s">
        <v>71</v>
      </c>
      <c r="S9585">
        <v>1.37</v>
      </c>
      <c r="T9585" t="s">
        <v>71</v>
      </c>
      <c r="U9585">
        <v>42.43</v>
      </c>
      <c r="V9585" t="s">
        <v>71</v>
      </c>
      <c r="W9585">
        <v>28.5</v>
      </c>
      <c r="X9585" t="s">
        <v>71</v>
      </c>
      <c r="Y9585">
        <v>58.19</v>
      </c>
      <c r="AA9585">
        <v>44.58</v>
      </c>
      <c r="AE9585">
        <v>4.0999999999999996</v>
      </c>
      <c r="AF9585" t="s">
        <v>71</v>
      </c>
      <c r="AG9585">
        <v>5.88</v>
      </c>
      <c r="AH9585" t="s">
        <v>71</v>
      </c>
      <c r="AS9585">
        <v>2.44</v>
      </c>
      <c r="AT9585" t="s">
        <v>71</v>
      </c>
    </row>
    <row r="9586" spans="1:58" x14ac:dyDescent="0.2">
      <c r="A9586" t="s">
        <v>698</v>
      </c>
      <c r="B9586" t="s">
        <v>699</v>
      </c>
      <c r="C9586">
        <f>-69.98218236 / 41.8305067</f>
        <v>-1.6729938956249839</v>
      </c>
      <c r="D9586" t="s">
        <v>700</v>
      </c>
      <c r="E9586" t="s">
        <v>70</v>
      </c>
      <c r="F9586" s="1">
        <v>41890</v>
      </c>
      <c r="G9586">
        <v>4</v>
      </c>
      <c r="O9586">
        <v>7.32</v>
      </c>
      <c r="P9586" t="s">
        <v>71</v>
      </c>
      <c r="Q9586">
        <v>25.1</v>
      </c>
      <c r="R9586" t="s">
        <v>71</v>
      </c>
    </row>
    <row r="9587" spans="1:58" x14ac:dyDescent="0.2">
      <c r="A9587" t="s">
        <v>698</v>
      </c>
      <c r="B9587" t="s">
        <v>699</v>
      </c>
      <c r="C9587">
        <f>-69.98218236 / 41.8305067</f>
        <v>-1.6729938956249839</v>
      </c>
      <c r="D9587" t="s">
        <v>700</v>
      </c>
      <c r="E9587" t="s">
        <v>70</v>
      </c>
      <c r="F9587" s="1">
        <v>41890</v>
      </c>
      <c r="G9587">
        <v>5</v>
      </c>
      <c r="O9587">
        <v>7.1</v>
      </c>
      <c r="P9587" t="s">
        <v>71</v>
      </c>
      <c r="Q9587">
        <v>25</v>
      </c>
      <c r="R9587" t="s">
        <v>71</v>
      </c>
    </row>
    <row r="9588" spans="1:58" x14ac:dyDescent="0.2">
      <c r="A9588" t="s">
        <v>698</v>
      </c>
      <c r="B9588" t="s">
        <v>699</v>
      </c>
      <c r="C9588">
        <f>-69.98218236 / 41.8305067</f>
        <v>-1.6729938956249839</v>
      </c>
      <c r="D9588" t="s">
        <v>700</v>
      </c>
      <c r="E9588" t="s">
        <v>70</v>
      </c>
      <c r="F9588" s="1">
        <v>41890</v>
      </c>
      <c r="G9588">
        <v>6</v>
      </c>
      <c r="O9588">
        <v>6</v>
      </c>
      <c r="P9588" t="s">
        <v>71</v>
      </c>
      <c r="Q9588">
        <v>24.1</v>
      </c>
      <c r="R9588" t="s">
        <v>71</v>
      </c>
    </row>
    <row r="9589" spans="1:58" x14ac:dyDescent="0.2">
      <c r="A9589" t="s">
        <v>698</v>
      </c>
      <c r="B9589" t="s">
        <v>699</v>
      </c>
      <c r="C9589">
        <f>-69.98218236 / 41.8305067</f>
        <v>-1.6729938956249839</v>
      </c>
      <c r="D9589" t="s">
        <v>700</v>
      </c>
      <c r="E9589" t="s">
        <v>70</v>
      </c>
      <c r="F9589" s="1">
        <v>41890</v>
      </c>
      <c r="G9589">
        <v>7</v>
      </c>
      <c r="O9589">
        <v>1.3</v>
      </c>
      <c r="P9589" t="s">
        <v>71</v>
      </c>
      <c r="Q9589">
        <v>20.9</v>
      </c>
      <c r="R9589" t="s">
        <v>71</v>
      </c>
    </row>
    <row r="9590" spans="1:58" x14ac:dyDescent="0.2">
      <c r="A9590" t="s">
        <v>698</v>
      </c>
      <c r="B9590" t="s">
        <v>699</v>
      </c>
      <c r="C9590">
        <f>-69.98218236 / 41.8305067</f>
        <v>-1.6729938956249839</v>
      </c>
      <c r="D9590" t="s">
        <v>700</v>
      </c>
      <c r="E9590" t="s">
        <v>70</v>
      </c>
      <c r="F9590" s="1">
        <v>41890</v>
      </c>
      <c r="G9590">
        <v>7.75</v>
      </c>
      <c r="K9590">
        <v>56.35</v>
      </c>
      <c r="L9590" t="s">
        <v>71</v>
      </c>
      <c r="O9590">
        <v>1.17</v>
      </c>
      <c r="P9590" t="s">
        <v>71</v>
      </c>
      <c r="Q9590">
        <v>17.2</v>
      </c>
      <c r="R9590" t="s">
        <v>71</v>
      </c>
      <c r="S9590">
        <v>1.82</v>
      </c>
      <c r="T9590" t="s">
        <v>71</v>
      </c>
      <c r="U9590">
        <v>56.37</v>
      </c>
      <c r="V9590" t="s">
        <v>71</v>
      </c>
      <c r="W9590">
        <v>47.33</v>
      </c>
      <c r="X9590" t="s">
        <v>71</v>
      </c>
      <c r="Y9590">
        <v>62.29</v>
      </c>
      <c r="AA9590">
        <v>70.150000000000006</v>
      </c>
      <c r="AE9590">
        <v>9</v>
      </c>
      <c r="AF9590" t="s">
        <v>71</v>
      </c>
      <c r="AG9590">
        <v>6.13</v>
      </c>
      <c r="AH9590" t="s">
        <v>71</v>
      </c>
      <c r="AS9590">
        <v>28.14</v>
      </c>
      <c r="AT9590" t="s">
        <v>71</v>
      </c>
    </row>
    <row r="9591" spans="1:58" x14ac:dyDescent="0.2">
      <c r="A9591" t="s">
        <v>698</v>
      </c>
      <c r="B9591" t="s">
        <v>699</v>
      </c>
      <c r="C9591">
        <f>-69.98218236 / 41.8305067</f>
        <v>-1.6729938956249839</v>
      </c>
      <c r="D9591" t="s">
        <v>700</v>
      </c>
      <c r="E9591" t="s">
        <v>70</v>
      </c>
      <c r="F9591" s="1">
        <v>42625</v>
      </c>
      <c r="G9591">
        <v>0.5</v>
      </c>
      <c r="I9591">
        <v>8.8000000000000007</v>
      </c>
      <c r="J9591" t="s">
        <v>71</v>
      </c>
      <c r="K9591">
        <v>9.43</v>
      </c>
      <c r="L9591" t="s">
        <v>71</v>
      </c>
      <c r="M9591">
        <v>1.7</v>
      </c>
      <c r="N9591" t="s">
        <v>71</v>
      </c>
      <c r="O9591">
        <v>8.06</v>
      </c>
      <c r="P9591" t="s">
        <v>71</v>
      </c>
      <c r="Q9591">
        <v>23.7</v>
      </c>
      <c r="R9591" t="s">
        <v>71</v>
      </c>
      <c r="S9591">
        <v>0.4</v>
      </c>
      <c r="T9591" t="s">
        <v>71</v>
      </c>
      <c r="U9591">
        <v>12.39</v>
      </c>
      <c r="V9591" t="s">
        <v>71</v>
      </c>
      <c r="W9591">
        <v>29.41</v>
      </c>
      <c r="X9591" t="s">
        <v>71</v>
      </c>
      <c r="Y9591">
        <v>40.44</v>
      </c>
      <c r="AA9591">
        <v>52.61</v>
      </c>
      <c r="AC9591">
        <v>52.35</v>
      </c>
      <c r="AE9591">
        <v>7.1</v>
      </c>
      <c r="AF9591" t="s">
        <v>71</v>
      </c>
      <c r="AG9591">
        <v>6.59</v>
      </c>
      <c r="AH9591" t="s">
        <v>71</v>
      </c>
      <c r="AS9591">
        <v>3.99</v>
      </c>
      <c r="AT9591" t="s">
        <v>71</v>
      </c>
      <c r="BE9591">
        <v>13.42</v>
      </c>
      <c r="BF9591" t="s">
        <v>71</v>
      </c>
    </row>
    <row r="9592" spans="1:58" x14ac:dyDescent="0.2">
      <c r="A9592" t="s">
        <v>698</v>
      </c>
      <c r="B9592" t="s">
        <v>699</v>
      </c>
      <c r="C9592">
        <f>-69.98218236 / 41.8305067</f>
        <v>-1.6729938956249839</v>
      </c>
      <c r="D9592" t="s">
        <v>700</v>
      </c>
      <c r="E9592" t="s">
        <v>70</v>
      </c>
      <c r="F9592" s="1">
        <v>42625</v>
      </c>
      <c r="G9592">
        <v>1</v>
      </c>
      <c r="O9592">
        <v>8.07</v>
      </c>
      <c r="P9592" t="s">
        <v>71</v>
      </c>
      <c r="Q9592">
        <v>23.8</v>
      </c>
      <c r="R9592" t="s">
        <v>71</v>
      </c>
    </row>
    <row r="9593" spans="1:58" x14ac:dyDescent="0.2">
      <c r="A9593" t="s">
        <v>698</v>
      </c>
      <c r="B9593" t="s">
        <v>699</v>
      </c>
      <c r="C9593">
        <f>-69.98218236 / 41.8305067</f>
        <v>-1.6729938956249839</v>
      </c>
      <c r="D9593" t="s">
        <v>700</v>
      </c>
      <c r="E9593" t="s">
        <v>70</v>
      </c>
      <c r="F9593" s="1">
        <v>42625</v>
      </c>
      <c r="G9593">
        <v>2</v>
      </c>
      <c r="O9593">
        <v>8.1</v>
      </c>
      <c r="P9593" t="s">
        <v>71</v>
      </c>
      <c r="Q9593">
        <v>23.8</v>
      </c>
      <c r="R9593" t="s">
        <v>71</v>
      </c>
    </row>
    <row r="9594" spans="1:58" x14ac:dyDescent="0.2">
      <c r="A9594" t="s">
        <v>698</v>
      </c>
      <c r="B9594" t="s">
        <v>699</v>
      </c>
      <c r="C9594">
        <f>-69.98218236 / 41.8305067</f>
        <v>-1.6729938956249839</v>
      </c>
      <c r="D9594" t="s">
        <v>700</v>
      </c>
      <c r="E9594" t="s">
        <v>70</v>
      </c>
      <c r="F9594" s="1">
        <v>42625</v>
      </c>
      <c r="G9594">
        <v>3</v>
      </c>
      <c r="K9594">
        <v>8.74</v>
      </c>
      <c r="L9594" t="s">
        <v>71</v>
      </c>
      <c r="O9594">
        <v>8.1</v>
      </c>
      <c r="P9594" t="s">
        <v>71</v>
      </c>
      <c r="Q9594">
        <v>23.7</v>
      </c>
      <c r="R9594" t="s">
        <v>71</v>
      </c>
      <c r="S9594">
        <v>0.34</v>
      </c>
      <c r="T9594" t="s">
        <v>71</v>
      </c>
      <c r="U9594">
        <v>10.53</v>
      </c>
      <c r="V9594" t="s">
        <v>71</v>
      </c>
      <c r="W9594">
        <v>28.93</v>
      </c>
      <c r="X9594" t="s">
        <v>71</v>
      </c>
      <c r="Y9594">
        <v>0</v>
      </c>
      <c r="AA9594">
        <v>51.87</v>
      </c>
      <c r="AE9594">
        <v>7.1</v>
      </c>
      <c r="AF9594" t="s">
        <v>71</v>
      </c>
      <c r="AG9594">
        <v>6.55</v>
      </c>
      <c r="AH9594" t="s">
        <v>71</v>
      </c>
      <c r="AS9594">
        <v>4.45</v>
      </c>
      <c r="AT9594" t="s">
        <v>71</v>
      </c>
      <c r="BE9594">
        <v>13.19</v>
      </c>
      <c r="BF9594" t="s">
        <v>71</v>
      </c>
    </row>
    <row r="9595" spans="1:58" x14ac:dyDescent="0.2">
      <c r="A9595" t="s">
        <v>698</v>
      </c>
      <c r="B9595" t="s">
        <v>699</v>
      </c>
      <c r="C9595">
        <f>-69.98218236 / 41.8305067</f>
        <v>-1.6729938956249839</v>
      </c>
      <c r="D9595" t="s">
        <v>700</v>
      </c>
      <c r="E9595" t="s">
        <v>70</v>
      </c>
      <c r="F9595" s="1">
        <v>42625</v>
      </c>
      <c r="G9595">
        <v>4</v>
      </c>
      <c r="O9595">
        <v>8</v>
      </c>
      <c r="P9595" t="s">
        <v>71</v>
      </c>
      <c r="Q9595">
        <v>23.7</v>
      </c>
      <c r="R9595" t="s">
        <v>71</v>
      </c>
    </row>
    <row r="9596" spans="1:58" x14ac:dyDescent="0.2">
      <c r="A9596" t="s">
        <v>698</v>
      </c>
      <c r="B9596" t="s">
        <v>699</v>
      </c>
      <c r="C9596">
        <f>-69.98218236 / 41.8305067</f>
        <v>-1.6729938956249839</v>
      </c>
      <c r="D9596" t="s">
        <v>700</v>
      </c>
      <c r="E9596" t="s">
        <v>70</v>
      </c>
      <c r="F9596" s="1">
        <v>42625</v>
      </c>
      <c r="G9596">
        <v>5</v>
      </c>
      <c r="O9596">
        <v>8.15</v>
      </c>
      <c r="P9596" t="s">
        <v>71</v>
      </c>
      <c r="Q9596">
        <v>23.3</v>
      </c>
      <c r="R9596" t="s">
        <v>71</v>
      </c>
    </row>
    <row r="9597" spans="1:58" x14ac:dyDescent="0.2">
      <c r="A9597" t="s">
        <v>698</v>
      </c>
      <c r="B9597" t="s">
        <v>699</v>
      </c>
      <c r="C9597">
        <f>-69.98218236 / 41.8305067</f>
        <v>-1.6729938956249839</v>
      </c>
      <c r="D9597" t="s">
        <v>700</v>
      </c>
      <c r="E9597" t="s">
        <v>70</v>
      </c>
      <c r="F9597" s="1">
        <v>42625</v>
      </c>
      <c r="G9597">
        <v>6</v>
      </c>
      <c r="O9597">
        <v>7.23</v>
      </c>
      <c r="P9597" t="s">
        <v>71</v>
      </c>
      <c r="Q9597">
        <v>22.1</v>
      </c>
      <c r="R9597" t="s">
        <v>71</v>
      </c>
    </row>
    <row r="9598" spans="1:58" x14ac:dyDescent="0.2">
      <c r="A9598" t="s">
        <v>698</v>
      </c>
      <c r="B9598" t="s">
        <v>699</v>
      </c>
      <c r="C9598">
        <f>-69.98218236 / 41.8305067</f>
        <v>-1.6729938956249839</v>
      </c>
      <c r="D9598" t="s">
        <v>700</v>
      </c>
      <c r="E9598" t="s">
        <v>70</v>
      </c>
      <c r="F9598" s="1">
        <v>42625</v>
      </c>
      <c r="G9598">
        <v>7</v>
      </c>
      <c r="O9598">
        <v>1.46</v>
      </c>
      <c r="P9598" t="s">
        <v>71</v>
      </c>
      <c r="Q9598">
        <v>17.600000000000001</v>
      </c>
      <c r="R9598" t="s">
        <v>71</v>
      </c>
    </row>
    <row r="9599" spans="1:58" x14ac:dyDescent="0.2">
      <c r="A9599" t="s">
        <v>698</v>
      </c>
      <c r="B9599" t="s">
        <v>699</v>
      </c>
      <c r="C9599">
        <f>-69.98218236 / 41.8305067</f>
        <v>-1.6729938956249839</v>
      </c>
      <c r="D9599" t="s">
        <v>700</v>
      </c>
      <c r="E9599" t="s">
        <v>70</v>
      </c>
      <c r="F9599" s="1">
        <v>42625</v>
      </c>
      <c r="G9599">
        <v>8</v>
      </c>
      <c r="K9599">
        <v>48.22</v>
      </c>
      <c r="L9599" t="s">
        <v>71</v>
      </c>
      <c r="O9599">
        <v>0.19</v>
      </c>
      <c r="P9599" t="s">
        <v>71</v>
      </c>
      <c r="Q9599">
        <v>14.3</v>
      </c>
      <c r="R9599" t="s">
        <v>71</v>
      </c>
      <c r="S9599">
        <v>0.55000000000000004</v>
      </c>
      <c r="T9599" t="s">
        <v>71</v>
      </c>
      <c r="U9599">
        <v>17.04</v>
      </c>
      <c r="V9599" t="s">
        <v>71</v>
      </c>
      <c r="W9599">
        <v>31.13</v>
      </c>
      <c r="X9599" t="s">
        <v>71</v>
      </c>
      <c r="Y9599">
        <v>45.04</v>
      </c>
      <c r="AA9599">
        <v>68.62</v>
      </c>
      <c r="AE9599">
        <v>14</v>
      </c>
      <c r="AF9599" t="s">
        <v>71</v>
      </c>
      <c r="AG9599">
        <v>6.04</v>
      </c>
      <c r="AH9599" t="s">
        <v>71</v>
      </c>
      <c r="AS9599">
        <v>15.62</v>
      </c>
      <c r="AT9599" t="s">
        <v>71</v>
      </c>
      <c r="BE9599">
        <v>63.84</v>
      </c>
      <c r="BF9599" t="s">
        <v>71</v>
      </c>
    </row>
    <row r="9600" spans="1:58" x14ac:dyDescent="0.2">
      <c r="A9600" t="s">
        <v>698</v>
      </c>
      <c r="B9600" t="s">
        <v>699</v>
      </c>
      <c r="C9600">
        <f>-69.98218236 / 41.8305067</f>
        <v>-1.6729938956249839</v>
      </c>
      <c r="D9600" t="s">
        <v>700</v>
      </c>
      <c r="E9600" t="s">
        <v>70</v>
      </c>
      <c r="F9600" s="1">
        <v>42992</v>
      </c>
      <c r="G9600">
        <v>0.5</v>
      </c>
      <c r="I9600">
        <v>4.2</v>
      </c>
      <c r="J9600" t="s">
        <v>150</v>
      </c>
      <c r="K9600">
        <v>74.680000000000007</v>
      </c>
      <c r="L9600" t="s">
        <v>150</v>
      </c>
      <c r="M9600">
        <v>1.5</v>
      </c>
      <c r="N9600" t="s">
        <v>150</v>
      </c>
      <c r="O9600">
        <v>7.8</v>
      </c>
      <c r="P9600" t="s">
        <v>150</v>
      </c>
      <c r="Q9600">
        <v>21.7</v>
      </c>
      <c r="R9600" t="s">
        <v>150</v>
      </c>
      <c r="S9600">
        <v>2.54</v>
      </c>
      <c r="T9600" t="s">
        <v>150</v>
      </c>
      <c r="W9600">
        <v>104.82</v>
      </c>
      <c r="X9600" t="s">
        <v>150</v>
      </c>
      <c r="AE9600">
        <v>7.6</v>
      </c>
      <c r="AF9600" t="s">
        <v>150</v>
      </c>
      <c r="AG9600">
        <v>6.3</v>
      </c>
      <c r="AH9600" t="s">
        <v>150</v>
      </c>
      <c r="AS9600">
        <v>3.39</v>
      </c>
      <c r="AT9600" t="s">
        <v>150</v>
      </c>
    </row>
    <row r="9601" spans="1:46" x14ac:dyDescent="0.2">
      <c r="A9601" t="s">
        <v>698</v>
      </c>
      <c r="B9601" t="s">
        <v>699</v>
      </c>
      <c r="C9601">
        <f>-69.98218236 / 41.8305067</f>
        <v>-1.6729938956249839</v>
      </c>
      <c r="D9601" t="s">
        <v>700</v>
      </c>
      <c r="E9601" t="s">
        <v>70</v>
      </c>
      <c r="F9601" s="1">
        <v>42992</v>
      </c>
      <c r="G9601">
        <v>1</v>
      </c>
      <c r="I9601">
        <v>4.2</v>
      </c>
      <c r="J9601" t="s">
        <v>150</v>
      </c>
      <c r="M9601">
        <v>1.5</v>
      </c>
      <c r="N9601" t="s">
        <v>150</v>
      </c>
      <c r="O9601">
        <v>8.44</v>
      </c>
      <c r="P9601" t="s">
        <v>150</v>
      </c>
      <c r="Q9601">
        <v>21.3</v>
      </c>
      <c r="R9601" t="s">
        <v>150</v>
      </c>
    </row>
    <row r="9602" spans="1:46" x14ac:dyDescent="0.2">
      <c r="A9602" t="s">
        <v>698</v>
      </c>
      <c r="B9602" t="s">
        <v>699</v>
      </c>
      <c r="C9602">
        <f>-69.98218236 / 41.8305067</f>
        <v>-1.6729938956249839</v>
      </c>
      <c r="D9602" t="s">
        <v>700</v>
      </c>
      <c r="E9602" t="s">
        <v>70</v>
      </c>
      <c r="F9602" s="1">
        <v>42992</v>
      </c>
      <c r="G9602">
        <v>2</v>
      </c>
      <c r="I9602">
        <v>4.2</v>
      </c>
      <c r="J9602" t="s">
        <v>150</v>
      </c>
      <c r="M9602">
        <v>1.5</v>
      </c>
      <c r="N9602" t="s">
        <v>150</v>
      </c>
      <c r="O9602">
        <v>4.2</v>
      </c>
      <c r="P9602" t="s">
        <v>150</v>
      </c>
      <c r="Q9602">
        <v>20.8</v>
      </c>
      <c r="R9602" t="s">
        <v>150</v>
      </c>
    </row>
    <row r="9603" spans="1:46" x14ac:dyDescent="0.2">
      <c r="A9603" t="s">
        <v>698</v>
      </c>
      <c r="B9603" t="s">
        <v>699</v>
      </c>
      <c r="C9603">
        <f>-69.98218236 / 41.8305067</f>
        <v>-1.6729938956249839</v>
      </c>
      <c r="D9603" t="s">
        <v>700</v>
      </c>
      <c r="E9603" t="s">
        <v>70</v>
      </c>
      <c r="F9603" s="1">
        <v>42992</v>
      </c>
      <c r="G9603">
        <v>3</v>
      </c>
      <c r="I9603">
        <v>4.2</v>
      </c>
      <c r="J9603" t="s">
        <v>150</v>
      </c>
      <c r="K9603">
        <v>28.36</v>
      </c>
      <c r="L9603" t="s">
        <v>150</v>
      </c>
      <c r="M9603">
        <v>1.5</v>
      </c>
      <c r="N9603" t="s">
        <v>150</v>
      </c>
      <c r="O9603">
        <v>0.89</v>
      </c>
      <c r="P9603" t="s">
        <v>150</v>
      </c>
      <c r="Q9603">
        <v>20</v>
      </c>
      <c r="R9603" t="s">
        <v>150</v>
      </c>
      <c r="S9603">
        <v>2.2200000000000002</v>
      </c>
      <c r="T9603" t="s">
        <v>150</v>
      </c>
      <c r="W9603">
        <v>99.31</v>
      </c>
      <c r="X9603" t="s">
        <v>150</v>
      </c>
      <c r="AE9603">
        <v>8.8000000000000007</v>
      </c>
      <c r="AF9603" t="s">
        <v>150</v>
      </c>
      <c r="AG9603">
        <v>6.14</v>
      </c>
      <c r="AH9603" t="s">
        <v>150</v>
      </c>
      <c r="AS9603">
        <v>20.5</v>
      </c>
      <c r="AT9603" t="s">
        <v>150</v>
      </c>
    </row>
    <row r="9604" spans="1:46" x14ac:dyDescent="0.2">
      <c r="A9604" t="s">
        <v>521</v>
      </c>
      <c r="B9604" t="s">
        <v>522</v>
      </c>
      <c r="C9604">
        <f>-70.62253042 / 41.64949744</f>
        <v>-1.6956394377084232</v>
      </c>
      <c r="D9604" t="s">
        <v>523</v>
      </c>
      <c r="E9604" t="s">
        <v>70</v>
      </c>
      <c r="F9604" s="1">
        <v>37143</v>
      </c>
      <c r="G9604">
        <v>0.5</v>
      </c>
      <c r="I9604">
        <v>2.2000000000000002</v>
      </c>
      <c r="J9604" t="s">
        <v>71</v>
      </c>
      <c r="K9604">
        <v>7.77</v>
      </c>
      <c r="L9604" t="s">
        <v>71</v>
      </c>
      <c r="M9604">
        <v>1.58</v>
      </c>
      <c r="N9604" t="s">
        <v>71</v>
      </c>
      <c r="O9604">
        <v>7.27</v>
      </c>
      <c r="P9604" t="s">
        <v>71</v>
      </c>
      <c r="Q9604">
        <v>21.9</v>
      </c>
      <c r="R9604" t="s">
        <v>71</v>
      </c>
      <c r="S9604">
        <v>0.8</v>
      </c>
      <c r="T9604" t="s">
        <v>71</v>
      </c>
      <c r="U9604">
        <v>24.78</v>
      </c>
      <c r="V9604" t="s">
        <v>71</v>
      </c>
      <c r="W9604">
        <v>41.2</v>
      </c>
      <c r="X9604" t="s">
        <v>71</v>
      </c>
      <c r="Y9604">
        <v>50.44</v>
      </c>
      <c r="AA9604">
        <v>50.71</v>
      </c>
      <c r="AC9604">
        <v>53.41</v>
      </c>
      <c r="AE9604">
        <v>16.3</v>
      </c>
      <c r="AF9604" t="s">
        <v>71</v>
      </c>
      <c r="AG9604">
        <v>6.69</v>
      </c>
      <c r="AH9604" t="s">
        <v>71</v>
      </c>
      <c r="AS9604">
        <v>2.34</v>
      </c>
      <c r="AT9604" t="s">
        <v>71</v>
      </c>
    </row>
    <row r="9605" spans="1:46" x14ac:dyDescent="0.2">
      <c r="A9605" t="s">
        <v>521</v>
      </c>
      <c r="B9605" t="s">
        <v>522</v>
      </c>
      <c r="C9605">
        <f>-70.62253042 / 41.64949744</f>
        <v>-1.6956394377084232</v>
      </c>
      <c r="D9605" t="s">
        <v>523</v>
      </c>
      <c r="E9605" t="s">
        <v>70</v>
      </c>
      <c r="F9605" s="1">
        <v>37143</v>
      </c>
      <c r="G9605">
        <v>1</v>
      </c>
      <c r="K9605">
        <v>4.6500000000000004</v>
      </c>
      <c r="L9605" t="s">
        <v>71</v>
      </c>
      <c r="O9605">
        <v>7.4</v>
      </c>
      <c r="P9605" t="s">
        <v>71</v>
      </c>
      <c r="Q9605">
        <v>21.8</v>
      </c>
      <c r="R9605" t="s">
        <v>71</v>
      </c>
      <c r="S9605">
        <v>1.22</v>
      </c>
      <c r="T9605" t="s">
        <v>71</v>
      </c>
      <c r="U9605">
        <v>37.79</v>
      </c>
      <c r="V9605" t="s">
        <v>71</v>
      </c>
      <c r="W9605">
        <v>38.700000000000003</v>
      </c>
      <c r="X9605" t="s">
        <v>71</v>
      </c>
      <c r="Y9605">
        <v>56.52</v>
      </c>
      <c r="AA9605">
        <v>45.68</v>
      </c>
      <c r="AE9605">
        <v>16.7</v>
      </c>
      <c r="AF9605" t="s">
        <v>71</v>
      </c>
      <c r="AG9605">
        <v>6.49</v>
      </c>
      <c r="AH9605" t="s">
        <v>71</v>
      </c>
      <c r="AS9605">
        <v>1.57</v>
      </c>
      <c r="AT9605" t="s">
        <v>71</v>
      </c>
    </row>
    <row r="9606" spans="1:46" x14ac:dyDescent="0.2">
      <c r="A9606" t="s">
        <v>521</v>
      </c>
      <c r="B9606" t="s">
        <v>522</v>
      </c>
      <c r="C9606">
        <f>-70.62253042 / 41.64949744</f>
        <v>-1.6956394377084232</v>
      </c>
      <c r="D9606" t="s">
        <v>523</v>
      </c>
      <c r="E9606" t="s">
        <v>70</v>
      </c>
      <c r="F9606" s="1">
        <v>37143</v>
      </c>
      <c r="G9606">
        <v>1.5</v>
      </c>
      <c r="O9606">
        <v>6.2</v>
      </c>
      <c r="P9606" t="s">
        <v>71</v>
      </c>
      <c r="Q9606">
        <v>20.9</v>
      </c>
      <c r="R9606" t="s">
        <v>71</v>
      </c>
    </row>
    <row r="9607" spans="1:46" x14ac:dyDescent="0.2">
      <c r="A9607" t="s">
        <v>521</v>
      </c>
      <c r="B9607" t="s">
        <v>522</v>
      </c>
      <c r="C9607">
        <f>-70.62253042 / 41.64949744</f>
        <v>-1.6956394377084232</v>
      </c>
      <c r="D9607" t="s">
        <v>523</v>
      </c>
      <c r="E9607" t="s">
        <v>70</v>
      </c>
      <c r="F9607" s="1">
        <v>38251</v>
      </c>
      <c r="G9607">
        <v>0.5</v>
      </c>
      <c r="I9607">
        <v>1.7</v>
      </c>
      <c r="J9607" t="s">
        <v>71</v>
      </c>
      <c r="K9607">
        <v>5.59</v>
      </c>
      <c r="L9607" t="s">
        <v>71</v>
      </c>
      <c r="M9607">
        <v>1.3</v>
      </c>
      <c r="N9607" t="s">
        <v>71</v>
      </c>
      <c r="O9607">
        <v>9.1199999999999992</v>
      </c>
      <c r="P9607" t="s">
        <v>71</v>
      </c>
      <c r="Q9607">
        <v>18.02</v>
      </c>
      <c r="R9607" t="s">
        <v>71</v>
      </c>
      <c r="S9607">
        <v>0.96</v>
      </c>
      <c r="T9607" t="s">
        <v>71</v>
      </c>
      <c r="U9607">
        <v>29.73</v>
      </c>
      <c r="V9607" t="s">
        <v>71</v>
      </c>
      <c r="W9607">
        <v>34.869999999999997</v>
      </c>
      <c r="X9607" t="s">
        <v>71</v>
      </c>
      <c r="Y9607">
        <v>53.06</v>
      </c>
      <c r="AA9607">
        <v>47.48</v>
      </c>
      <c r="AC9607">
        <v>56.22</v>
      </c>
      <c r="AE9607">
        <v>37.94</v>
      </c>
      <c r="AF9607" t="s">
        <v>71</v>
      </c>
      <c r="AG9607">
        <v>6.94</v>
      </c>
      <c r="AH9607" t="s">
        <v>71</v>
      </c>
      <c r="AS9607">
        <v>1.92</v>
      </c>
      <c r="AT9607" t="s">
        <v>71</v>
      </c>
    </row>
    <row r="9608" spans="1:46" x14ac:dyDescent="0.2">
      <c r="A9608" t="s">
        <v>521</v>
      </c>
      <c r="B9608" t="s">
        <v>522</v>
      </c>
      <c r="C9608">
        <f>-70.62253042 / 41.64949744</f>
        <v>-1.6956394377084232</v>
      </c>
      <c r="D9608" t="s">
        <v>523</v>
      </c>
      <c r="E9608" t="s">
        <v>70</v>
      </c>
      <c r="F9608" s="1">
        <v>38251</v>
      </c>
      <c r="G9608">
        <v>1</v>
      </c>
      <c r="K9608">
        <v>6.89</v>
      </c>
      <c r="L9608" t="s">
        <v>71</v>
      </c>
      <c r="O9608">
        <v>9.4600000000000009</v>
      </c>
      <c r="P9608" t="s">
        <v>71</v>
      </c>
      <c r="Q9608">
        <v>18.03</v>
      </c>
      <c r="R9608" t="s">
        <v>71</v>
      </c>
      <c r="S9608">
        <v>0.64</v>
      </c>
      <c r="T9608" t="s">
        <v>71</v>
      </c>
      <c r="U9608">
        <v>19.82</v>
      </c>
      <c r="V9608" t="s">
        <v>71</v>
      </c>
      <c r="W9608">
        <v>43.62</v>
      </c>
      <c r="X9608" t="s">
        <v>71</v>
      </c>
      <c r="Y9608">
        <v>47.22</v>
      </c>
      <c r="AA9608">
        <v>49.53</v>
      </c>
      <c r="AE9608">
        <v>37.94</v>
      </c>
      <c r="AF9608" t="s">
        <v>71</v>
      </c>
      <c r="AG9608">
        <v>6.65</v>
      </c>
      <c r="AH9608" t="s">
        <v>71</v>
      </c>
      <c r="AS9608">
        <v>1.9</v>
      </c>
      <c r="AT9608" t="s">
        <v>71</v>
      </c>
    </row>
    <row r="9609" spans="1:46" x14ac:dyDescent="0.2">
      <c r="A9609" t="s">
        <v>521</v>
      </c>
      <c r="B9609" t="s">
        <v>522</v>
      </c>
      <c r="C9609">
        <f>-70.62253042 / 41.64949744</f>
        <v>-1.6956394377084232</v>
      </c>
      <c r="D9609" t="s">
        <v>523</v>
      </c>
      <c r="E9609" t="s">
        <v>70</v>
      </c>
      <c r="F9609" s="1">
        <v>38251</v>
      </c>
      <c r="G9609">
        <v>1.5</v>
      </c>
      <c r="O9609">
        <v>6.44</v>
      </c>
      <c r="P9609" t="s">
        <v>71</v>
      </c>
      <c r="Q9609">
        <v>17.97</v>
      </c>
      <c r="R9609" t="s">
        <v>71</v>
      </c>
    </row>
    <row r="9610" spans="1:46" x14ac:dyDescent="0.2">
      <c r="A9610" t="s">
        <v>521</v>
      </c>
      <c r="B9610" t="s">
        <v>522</v>
      </c>
      <c r="C9610">
        <f>-70.62253042 / 41.64949744</f>
        <v>-1.6956394377084232</v>
      </c>
      <c r="D9610" t="s">
        <v>523</v>
      </c>
      <c r="E9610" t="s">
        <v>70</v>
      </c>
      <c r="F9610" s="1">
        <v>38609</v>
      </c>
      <c r="G9610">
        <v>0.5</v>
      </c>
      <c r="I9610">
        <v>1.75</v>
      </c>
      <c r="J9610" t="s">
        <v>71</v>
      </c>
      <c r="K9610">
        <v>7.28</v>
      </c>
      <c r="L9610" t="s">
        <v>71</v>
      </c>
      <c r="M9610">
        <v>1.4</v>
      </c>
      <c r="N9610" t="s">
        <v>71</v>
      </c>
      <c r="O9610">
        <v>9.52</v>
      </c>
      <c r="P9610" t="s">
        <v>71</v>
      </c>
      <c r="Q9610">
        <v>23.4</v>
      </c>
      <c r="R9610" t="s">
        <v>71</v>
      </c>
      <c r="S9610">
        <v>0.5</v>
      </c>
      <c r="T9610" t="s">
        <v>71</v>
      </c>
      <c r="U9610">
        <v>15.49</v>
      </c>
      <c r="V9610" t="s">
        <v>71</v>
      </c>
      <c r="W9610">
        <v>30.39</v>
      </c>
      <c r="X9610" t="s">
        <v>71</v>
      </c>
      <c r="Y9610">
        <v>43.66</v>
      </c>
      <c r="AA9610">
        <v>50.07</v>
      </c>
      <c r="AC9610">
        <v>55.15</v>
      </c>
      <c r="AE9610">
        <v>30.88</v>
      </c>
      <c r="AF9610" t="s">
        <v>71</v>
      </c>
      <c r="AG9610">
        <v>6.99</v>
      </c>
      <c r="AH9610" t="s">
        <v>71</v>
      </c>
      <c r="AS9610">
        <v>1.69</v>
      </c>
      <c r="AT9610" t="s">
        <v>71</v>
      </c>
    </row>
    <row r="9611" spans="1:46" x14ac:dyDescent="0.2">
      <c r="A9611" t="s">
        <v>521</v>
      </c>
      <c r="B9611" t="s">
        <v>522</v>
      </c>
      <c r="C9611">
        <f>-70.62253042 / 41.64949744</f>
        <v>-1.6956394377084232</v>
      </c>
      <c r="D9611" t="s">
        <v>523</v>
      </c>
      <c r="E9611" t="s">
        <v>70</v>
      </c>
      <c r="F9611" s="1">
        <v>38609</v>
      </c>
      <c r="G9611">
        <v>0.7</v>
      </c>
      <c r="K9611">
        <v>7.48</v>
      </c>
      <c r="L9611" t="s">
        <v>71</v>
      </c>
      <c r="O9611">
        <v>9.5299999999999994</v>
      </c>
      <c r="P9611" t="s">
        <v>71</v>
      </c>
      <c r="Q9611">
        <v>23.4</v>
      </c>
      <c r="R9611" t="s">
        <v>71</v>
      </c>
      <c r="S9611">
        <v>0.8</v>
      </c>
      <c r="T9611" t="s">
        <v>71</v>
      </c>
      <c r="U9611">
        <v>24.78</v>
      </c>
      <c r="V9611" t="s">
        <v>71</v>
      </c>
      <c r="W9611">
        <v>29.2</v>
      </c>
      <c r="X9611" t="s">
        <v>71</v>
      </c>
      <c r="Y9611">
        <v>0</v>
      </c>
      <c r="AA9611">
        <v>50.34</v>
      </c>
      <c r="AE9611">
        <v>30.88</v>
      </c>
      <c r="AF9611" t="s">
        <v>71</v>
      </c>
      <c r="AG9611">
        <v>6.88</v>
      </c>
      <c r="AH9611" t="s">
        <v>71</v>
      </c>
      <c r="AS9611">
        <v>1.43</v>
      </c>
      <c r="AT9611" t="s">
        <v>71</v>
      </c>
    </row>
    <row r="9612" spans="1:46" x14ac:dyDescent="0.2">
      <c r="A9612" t="s">
        <v>521</v>
      </c>
      <c r="B9612" t="s">
        <v>522</v>
      </c>
      <c r="C9612">
        <f>-70.62253042 / 41.64949744</f>
        <v>-1.6956394377084232</v>
      </c>
      <c r="D9612" t="s">
        <v>523</v>
      </c>
      <c r="E9612" t="s">
        <v>70</v>
      </c>
      <c r="F9612" s="1">
        <v>38609</v>
      </c>
      <c r="G9612">
        <v>1</v>
      </c>
      <c r="O9612">
        <v>8.6</v>
      </c>
      <c r="P9612" t="s">
        <v>71</v>
      </c>
      <c r="Q9612">
        <v>22.5</v>
      </c>
      <c r="R9612" t="s">
        <v>71</v>
      </c>
    </row>
    <row r="9613" spans="1:46" x14ac:dyDescent="0.2">
      <c r="A9613" t="s">
        <v>521</v>
      </c>
      <c r="B9613" t="s">
        <v>522</v>
      </c>
      <c r="C9613">
        <f>-70.62253042 / 41.64949744</f>
        <v>-1.6956394377084232</v>
      </c>
      <c r="D9613" t="s">
        <v>523</v>
      </c>
      <c r="E9613" t="s">
        <v>70</v>
      </c>
      <c r="F9613" s="1">
        <v>38609</v>
      </c>
      <c r="G9613">
        <v>1.4</v>
      </c>
      <c r="O9613">
        <v>6.8</v>
      </c>
      <c r="P9613" t="s">
        <v>71</v>
      </c>
      <c r="Q9613">
        <v>22</v>
      </c>
      <c r="R9613" t="s">
        <v>71</v>
      </c>
    </row>
    <row r="9614" spans="1:46" x14ac:dyDescent="0.2">
      <c r="A9614" t="s">
        <v>521</v>
      </c>
      <c r="B9614" t="s">
        <v>522</v>
      </c>
      <c r="C9614">
        <f>-70.62253042 / 41.64949744</f>
        <v>-1.6956394377084232</v>
      </c>
      <c r="D9614" t="s">
        <v>523</v>
      </c>
      <c r="E9614" t="s">
        <v>70</v>
      </c>
      <c r="F9614" s="1">
        <v>38987</v>
      </c>
      <c r="G9614">
        <v>0.15</v>
      </c>
      <c r="I9614">
        <v>1.9</v>
      </c>
      <c r="J9614" t="s">
        <v>71</v>
      </c>
      <c r="K9614">
        <v>23.35</v>
      </c>
      <c r="L9614" t="s">
        <v>71</v>
      </c>
      <c r="M9614">
        <v>1</v>
      </c>
      <c r="N9614" t="s">
        <v>71</v>
      </c>
      <c r="S9614">
        <v>0.86</v>
      </c>
      <c r="T9614" t="s">
        <v>71</v>
      </c>
      <c r="U9614">
        <v>26.71</v>
      </c>
      <c r="V9614" t="s">
        <v>71</v>
      </c>
      <c r="W9614">
        <v>53.05</v>
      </c>
      <c r="X9614" t="s">
        <v>71</v>
      </c>
      <c r="Y9614">
        <v>51.52</v>
      </c>
      <c r="AA9614">
        <v>61.51</v>
      </c>
      <c r="AC9614">
        <v>60</v>
      </c>
      <c r="AE9614">
        <v>33.700000000000003</v>
      </c>
      <c r="AF9614" t="s">
        <v>71</v>
      </c>
      <c r="AG9614">
        <v>6.42</v>
      </c>
      <c r="AH9614" t="s">
        <v>71</v>
      </c>
      <c r="AS9614">
        <v>8.7899999999999991</v>
      </c>
      <c r="AT9614" t="s">
        <v>71</v>
      </c>
    </row>
    <row r="9615" spans="1:46" x14ac:dyDescent="0.2">
      <c r="A9615" t="s">
        <v>521</v>
      </c>
      <c r="B9615" t="s">
        <v>522</v>
      </c>
      <c r="C9615">
        <f>-70.62253042 / 41.64949744</f>
        <v>-1.6956394377084232</v>
      </c>
      <c r="D9615" t="s">
        <v>523</v>
      </c>
      <c r="E9615" t="s">
        <v>70</v>
      </c>
      <c r="F9615" s="1">
        <v>38987</v>
      </c>
      <c r="G9615">
        <v>0.5</v>
      </c>
      <c r="O9615">
        <v>8.74</v>
      </c>
      <c r="P9615" t="s">
        <v>71</v>
      </c>
      <c r="Q9615">
        <v>18.350000000000001</v>
      </c>
      <c r="R9615" t="s">
        <v>71</v>
      </c>
    </row>
    <row r="9616" spans="1:46" x14ac:dyDescent="0.2">
      <c r="A9616" t="s">
        <v>521</v>
      </c>
      <c r="B9616" t="s">
        <v>522</v>
      </c>
      <c r="C9616">
        <f>-70.62253042 / 41.64949744</f>
        <v>-1.6956394377084232</v>
      </c>
      <c r="D9616" t="s">
        <v>523</v>
      </c>
      <c r="E9616" t="s">
        <v>70</v>
      </c>
      <c r="F9616" s="1">
        <v>38987</v>
      </c>
      <c r="G9616">
        <v>0.9</v>
      </c>
      <c r="K9616">
        <v>20.52</v>
      </c>
      <c r="L9616" t="s">
        <v>71</v>
      </c>
      <c r="S9616">
        <v>1.0900000000000001</v>
      </c>
      <c r="T9616" t="s">
        <v>71</v>
      </c>
      <c r="U9616">
        <v>33.909999999999997</v>
      </c>
      <c r="V9616" t="s">
        <v>71</v>
      </c>
      <c r="W9616">
        <v>55.48</v>
      </c>
      <c r="X9616" t="s">
        <v>71</v>
      </c>
      <c r="Y9616">
        <v>54.96</v>
      </c>
      <c r="AA9616">
        <v>60.24</v>
      </c>
      <c r="AE9616">
        <v>33.5</v>
      </c>
      <c r="AF9616" t="s">
        <v>71</v>
      </c>
      <c r="AG9616">
        <v>6.47</v>
      </c>
      <c r="AH9616" t="s">
        <v>71</v>
      </c>
      <c r="AS9616">
        <v>9.14</v>
      </c>
      <c r="AT9616" t="s">
        <v>71</v>
      </c>
    </row>
    <row r="9617" spans="1:46" x14ac:dyDescent="0.2">
      <c r="A9617" t="s">
        <v>521</v>
      </c>
      <c r="B9617" t="s">
        <v>522</v>
      </c>
      <c r="C9617">
        <f>-70.62253042 / 41.64949744</f>
        <v>-1.6956394377084232</v>
      </c>
      <c r="D9617" t="s">
        <v>523</v>
      </c>
      <c r="E9617" t="s">
        <v>70</v>
      </c>
      <c r="F9617" s="1">
        <v>38987</v>
      </c>
      <c r="G9617">
        <v>1</v>
      </c>
      <c r="O9617">
        <v>8.6300000000000008</v>
      </c>
      <c r="P9617" t="s">
        <v>71</v>
      </c>
      <c r="Q9617">
        <v>18.27</v>
      </c>
      <c r="R9617" t="s">
        <v>71</v>
      </c>
    </row>
    <row r="9618" spans="1:46" x14ac:dyDescent="0.2">
      <c r="A9618" t="s">
        <v>521</v>
      </c>
      <c r="B9618" t="s">
        <v>522</v>
      </c>
      <c r="C9618">
        <f>-70.62253042 / 41.64949744</f>
        <v>-1.6956394377084232</v>
      </c>
      <c r="D9618" t="s">
        <v>523</v>
      </c>
      <c r="E9618" t="s">
        <v>70</v>
      </c>
      <c r="F9618" s="1">
        <v>38987</v>
      </c>
      <c r="G9618">
        <v>1.5</v>
      </c>
      <c r="O9618">
        <v>8.17</v>
      </c>
      <c r="P9618" t="s">
        <v>71</v>
      </c>
      <c r="Q9618">
        <v>17.73</v>
      </c>
      <c r="R9618" t="s">
        <v>71</v>
      </c>
    </row>
    <row r="9619" spans="1:46" x14ac:dyDescent="0.2">
      <c r="A9619" t="s">
        <v>521</v>
      </c>
      <c r="B9619" t="s">
        <v>522</v>
      </c>
      <c r="C9619">
        <f>-70.62253042 / 41.64949744</f>
        <v>-1.6956394377084232</v>
      </c>
      <c r="D9619" t="s">
        <v>523</v>
      </c>
      <c r="E9619" t="s">
        <v>70</v>
      </c>
      <c r="F9619" s="1">
        <v>39351</v>
      </c>
      <c r="G9619">
        <v>0.15</v>
      </c>
      <c r="I9619">
        <v>1.8</v>
      </c>
      <c r="J9619" t="s">
        <v>71</v>
      </c>
      <c r="K9619">
        <v>4.1100000000000003</v>
      </c>
      <c r="L9619" t="s">
        <v>71</v>
      </c>
      <c r="M9619">
        <v>1.6</v>
      </c>
      <c r="N9619" t="s">
        <v>71</v>
      </c>
      <c r="S9619">
        <v>0.49</v>
      </c>
      <c r="T9619" t="s">
        <v>71</v>
      </c>
      <c r="U9619">
        <v>15.28</v>
      </c>
      <c r="V9619" t="s">
        <v>71</v>
      </c>
      <c r="W9619">
        <v>34.21</v>
      </c>
      <c r="X9619" t="s">
        <v>71</v>
      </c>
      <c r="Y9619">
        <v>43.47</v>
      </c>
      <c r="AA9619">
        <v>44.47</v>
      </c>
      <c r="AC9619">
        <v>53.23</v>
      </c>
      <c r="AE9619">
        <v>11.1</v>
      </c>
      <c r="AF9619" t="s">
        <v>71</v>
      </c>
      <c r="AG9619">
        <v>6.6</v>
      </c>
      <c r="AH9619" t="s">
        <v>71</v>
      </c>
      <c r="AS9619">
        <v>2.21</v>
      </c>
      <c r="AT9619" t="s">
        <v>71</v>
      </c>
    </row>
    <row r="9620" spans="1:46" x14ac:dyDescent="0.2">
      <c r="A9620" t="s">
        <v>521</v>
      </c>
      <c r="B9620" t="s">
        <v>522</v>
      </c>
      <c r="C9620">
        <f>-70.62253042 / 41.64949744</f>
        <v>-1.6956394377084232</v>
      </c>
      <c r="D9620" t="s">
        <v>523</v>
      </c>
      <c r="E9620" t="s">
        <v>70</v>
      </c>
      <c r="F9620" s="1">
        <v>39351</v>
      </c>
      <c r="G9620">
        <v>0.5</v>
      </c>
      <c r="O9620">
        <v>9.6300000000000008</v>
      </c>
      <c r="P9620" t="s">
        <v>71</v>
      </c>
      <c r="Q9620">
        <v>20.91</v>
      </c>
      <c r="R9620" t="s">
        <v>71</v>
      </c>
    </row>
    <row r="9621" spans="1:46" x14ac:dyDescent="0.2">
      <c r="A9621" t="s">
        <v>521</v>
      </c>
      <c r="B9621" t="s">
        <v>522</v>
      </c>
      <c r="C9621">
        <f>-70.62253042 / 41.64949744</f>
        <v>-1.6956394377084232</v>
      </c>
      <c r="D9621" t="s">
        <v>523</v>
      </c>
      <c r="E9621" t="s">
        <v>70</v>
      </c>
      <c r="F9621" s="1">
        <v>39351</v>
      </c>
      <c r="G9621">
        <v>0.8</v>
      </c>
      <c r="O9621">
        <v>9.66</v>
      </c>
      <c r="P9621" t="s">
        <v>71</v>
      </c>
      <c r="Q9621">
        <v>20.73</v>
      </c>
      <c r="R9621" t="s">
        <v>71</v>
      </c>
    </row>
    <row r="9622" spans="1:46" x14ac:dyDescent="0.2">
      <c r="A9622" t="s">
        <v>521</v>
      </c>
      <c r="B9622" t="s">
        <v>522</v>
      </c>
      <c r="C9622">
        <f>-70.62253042 / 41.64949744</f>
        <v>-1.6956394377084232</v>
      </c>
      <c r="D9622" t="s">
        <v>523</v>
      </c>
      <c r="E9622" t="s">
        <v>70</v>
      </c>
      <c r="F9622" s="1">
        <v>39351</v>
      </c>
      <c r="G9622">
        <v>1</v>
      </c>
      <c r="K9622">
        <v>4.12</v>
      </c>
      <c r="L9622" t="s">
        <v>71</v>
      </c>
      <c r="S9622">
        <v>0.69</v>
      </c>
      <c r="T9622" t="s">
        <v>71</v>
      </c>
      <c r="U9622">
        <v>21.48</v>
      </c>
      <c r="V9622" t="s">
        <v>71</v>
      </c>
      <c r="W9622">
        <v>34.36</v>
      </c>
      <c r="X9622" t="s">
        <v>71</v>
      </c>
      <c r="Y9622">
        <v>48.38</v>
      </c>
      <c r="AA9622">
        <v>44.49</v>
      </c>
      <c r="AE9622">
        <v>11.2</v>
      </c>
      <c r="AF9622" t="s">
        <v>71</v>
      </c>
      <c r="AG9622">
        <v>6.56</v>
      </c>
      <c r="AH9622" t="s">
        <v>71</v>
      </c>
      <c r="AS9622">
        <v>3.11</v>
      </c>
      <c r="AT9622" t="s">
        <v>71</v>
      </c>
    </row>
    <row r="9623" spans="1:46" x14ac:dyDescent="0.2">
      <c r="A9623" t="s">
        <v>521</v>
      </c>
      <c r="B9623" t="s">
        <v>522</v>
      </c>
      <c r="C9623">
        <f>-70.62253042 / 41.64949744</f>
        <v>-1.6956394377084232</v>
      </c>
      <c r="D9623" t="s">
        <v>523</v>
      </c>
      <c r="E9623" t="s">
        <v>70</v>
      </c>
      <c r="F9623" s="1">
        <v>39351</v>
      </c>
      <c r="G9623">
        <v>1.5</v>
      </c>
      <c r="O9623">
        <v>4.78</v>
      </c>
      <c r="P9623" t="s">
        <v>71</v>
      </c>
      <c r="Q9623">
        <v>20.22</v>
      </c>
      <c r="R9623" t="s">
        <v>71</v>
      </c>
    </row>
    <row r="9624" spans="1:46" x14ac:dyDescent="0.2">
      <c r="A9624" t="s">
        <v>524</v>
      </c>
      <c r="B9624" t="s">
        <v>525</v>
      </c>
      <c r="C9624">
        <f>-70.62535448 / 41.64602826</f>
        <v>-1.6958484981828132</v>
      </c>
      <c r="D9624" t="s">
        <v>337</v>
      </c>
      <c r="E9624" t="s">
        <v>70</v>
      </c>
      <c r="F9624" s="1">
        <v>37143</v>
      </c>
      <c r="G9624">
        <v>0.5</v>
      </c>
      <c r="I9624">
        <v>1.35</v>
      </c>
      <c r="J9624" t="s">
        <v>71</v>
      </c>
      <c r="K9624">
        <v>7.34</v>
      </c>
      <c r="L9624" t="s">
        <v>71</v>
      </c>
      <c r="M9624">
        <v>1.35</v>
      </c>
      <c r="N9624" t="s">
        <v>71</v>
      </c>
      <c r="O9624">
        <v>10.97</v>
      </c>
      <c r="P9624" t="s">
        <v>71</v>
      </c>
      <c r="Q9624">
        <v>19.27</v>
      </c>
      <c r="R9624" t="s">
        <v>71</v>
      </c>
      <c r="S9624">
        <v>0.57999999999999996</v>
      </c>
      <c r="T9624" t="s">
        <v>71</v>
      </c>
      <c r="U9624">
        <v>17.96</v>
      </c>
      <c r="V9624" t="s">
        <v>71</v>
      </c>
      <c r="W9624">
        <v>32.799999999999997</v>
      </c>
      <c r="X9624" t="s">
        <v>71</v>
      </c>
      <c r="Y9624">
        <v>45.8</v>
      </c>
      <c r="AA9624">
        <v>50.15</v>
      </c>
      <c r="AC9624">
        <v>55.68</v>
      </c>
      <c r="AE9624">
        <v>11.3</v>
      </c>
      <c r="AF9624" t="s">
        <v>71</v>
      </c>
      <c r="AG9624">
        <v>6.54</v>
      </c>
      <c r="AH9624" t="s">
        <v>71</v>
      </c>
      <c r="AS9624">
        <v>3.84</v>
      </c>
      <c r="AT9624" t="s">
        <v>71</v>
      </c>
    </row>
    <row r="9625" spans="1:46" x14ac:dyDescent="0.2">
      <c r="A9625" t="s">
        <v>524</v>
      </c>
      <c r="B9625" t="s">
        <v>525</v>
      </c>
      <c r="C9625">
        <f>-70.62535448 / 41.64602826</f>
        <v>-1.6958484981828132</v>
      </c>
      <c r="D9625" t="s">
        <v>337</v>
      </c>
      <c r="E9625" t="s">
        <v>70</v>
      </c>
      <c r="F9625" s="1">
        <v>37143</v>
      </c>
      <c r="G9625">
        <v>1</v>
      </c>
      <c r="O9625">
        <v>8.5</v>
      </c>
      <c r="P9625" t="s">
        <v>71</v>
      </c>
      <c r="Q9625">
        <v>15.9</v>
      </c>
      <c r="R9625" t="s">
        <v>71</v>
      </c>
    </row>
    <row r="9626" spans="1:46" x14ac:dyDescent="0.2">
      <c r="A9626" t="s">
        <v>524</v>
      </c>
      <c r="B9626" t="s">
        <v>525</v>
      </c>
      <c r="C9626">
        <f>-70.62535448 / 41.64602826</f>
        <v>-1.6958484981828132</v>
      </c>
      <c r="D9626" t="s">
        <v>337</v>
      </c>
      <c r="E9626" t="s">
        <v>70</v>
      </c>
      <c r="F9626" s="1">
        <v>38251</v>
      </c>
      <c r="G9626">
        <v>0.5</v>
      </c>
      <c r="I9626">
        <v>1.4</v>
      </c>
      <c r="J9626" t="s">
        <v>71</v>
      </c>
      <c r="K9626">
        <v>2.98</v>
      </c>
      <c r="L9626" t="s">
        <v>71</v>
      </c>
      <c r="M9626">
        <v>1.4</v>
      </c>
      <c r="N9626" t="s">
        <v>71</v>
      </c>
      <c r="O9626">
        <v>9.36</v>
      </c>
      <c r="P9626" t="s">
        <v>71</v>
      </c>
      <c r="Q9626">
        <v>16.3</v>
      </c>
      <c r="R9626" t="s">
        <v>71</v>
      </c>
      <c r="S9626">
        <v>0.46</v>
      </c>
      <c r="T9626" t="s">
        <v>71</v>
      </c>
      <c r="U9626">
        <v>14.25</v>
      </c>
      <c r="V9626" t="s">
        <v>71</v>
      </c>
      <c r="W9626">
        <v>40.9</v>
      </c>
      <c r="X9626" t="s">
        <v>71</v>
      </c>
      <c r="Y9626">
        <v>42.46</v>
      </c>
      <c r="AA9626">
        <v>41.31</v>
      </c>
      <c r="AC9626">
        <v>55.15</v>
      </c>
      <c r="AE9626">
        <v>25.02</v>
      </c>
      <c r="AF9626" t="s">
        <v>71</v>
      </c>
      <c r="AG9626">
        <v>6.6</v>
      </c>
      <c r="AH9626" t="s">
        <v>71</v>
      </c>
      <c r="AS9626">
        <v>0.94</v>
      </c>
      <c r="AT9626" t="s">
        <v>71</v>
      </c>
    </row>
    <row r="9627" spans="1:46" x14ac:dyDescent="0.2">
      <c r="A9627" t="s">
        <v>524</v>
      </c>
      <c r="B9627" t="s">
        <v>525</v>
      </c>
      <c r="C9627">
        <f>-70.62535448 / 41.64602826</f>
        <v>-1.6958484981828132</v>
      </c>
      <c r="D9627" t="s">
        <v>337</v>
      </c>
      <c r="E9627" t="s">
        <v>70</v>
      </c>
      <c r="F9627" s="1">
        <v>38251</v>
      </c>
      <c r="G9627">
        <v>1</v>
      </c>
      <c r="K9627">
        <v>3.29</v>
      </c>
      <c r="L9627" t="s">
        <v>71</v>
      </c>
      <c r="O9627">
        <v>9.92</v>
      </c>
      <c r="P9627" t="s">
        <v>71</v>
      </c>
      <c r="Q9627">
        <v>16.46</v>
      </c>
      <c r="R9627" t="s">
        <v>71</v>
      </c>
      <c r="S9627">
        <v>0.4</v>
      </c>
      <c r="T9627" t="s">
        <v>71</v>
      </c>
      <c r="U9627">
        <v>12.39</v>
      </c>
      <c r="V9627" t="s">
        <v>71</v>
      </c>
      <c r="W9627">
        <v>37.58</v>
      </c>
      <c r="X9627" t="s">
        <v>71</v>
      </c>
      <c r="Y9627">
        <v>0</v>
      </c>
      <c r="AA9627">
        <v>42.28</v>
      </c>
      <c r="AE9627">
        <v>25.83</v>
      </c>
      <c r="AF9627" t="s">
        <v>71</v>
      </c>
      <c r="AG9627">
        <v>6.81</v>
      </c>
      <c r="AH9627" t="s">
        <v>71</v>
      </c>
      <c r="AS9627">
        <v>1.05</v>
      </c>
      <c r="AT9627" t="s">
        <v>71</v>
      </c>
    </row>
    <row r="9628" spans="1:46" x14ac:dyDescent="0.2">
      <c r="A9628" t="s">
        <v>524</v>
      </c>
      <c r="B9628" t="s">
        <v>525</v>
      </c>
      <c r="C9628">
        <f>-70.62535448 / 41.64602826</f>
        <v>-1.6958484981828132</v>
      </c>
      <c r="D9628" t="s">
        <v>337</v>
      </c>
      <c r="E9628" t="s">
        <v>70</v>
      </c>
      <c r="F9628" s="1">
        <v>38609</v>
      </c>
      <c r="G9628">
        <v>0.15</v>
      </c>
      <c r="I9628">
        <v>1.2</v>
      </c>
      <c r="J9628" t="s">
        <v>71</v>
      </c>
      <c r="K9628">
        <v>11.95</v>
      </c>
      <c r="L9628" t="s">
        <v>71</v>
      </c>
      <c r="M9628">
        <v>1</v>
      </c>
      <c r="N9628" t="s">
        <v>71</v>
      </c>
      <c r="O9628">
        <v>11.3</v>
      </c>
      <c r="P9628" t="s">
        <v>71</v>
      </c>
      <c r="Q9628">
        <v>22.3</v>
      </c>
      <c r="R9628" t="s">
        <v>71</v>
      </c>
      <c r="S9628">
        <v>0.4</v>
      </c>
      <c r="T9628" t="s">
        <v>71</v>
      </c>
      <c r="U9628">
        <v>12.39</v>
      </c>
      <c r="V9628" t="s">
        <v>71</v>
      </c>
      <c r="W9628">
        <v>32.17</v>
      </c>
      <c r="X9628" t="s">
        <v>71</v>
      </c>
      <c r="Y9628">
        <v>40.44</v>
      </c>
      <c r="AA9628">
        <v>54.94</v>
      </c>
      <c r="AC9628">
        <v>60</v>
      </c>
      <c r="AE9628">
        <v>27.85</v>
      </c>
      <c r="AF9628" t="s">
        <v>71</v>
      </c>
      <c r="AG9628">
        <v>7.03</v>
      </c>
      <c r="AH9628" t="s">
        <v>71</v>
      </c>
      <c r="AS9628">
        <v>0.03</v>
      </c>
      <c r="AT9628" t="s">
        <v>71</v>
      </c>
    </row>
    <row r="9629" spans="1:46" x14ac:dyDescent="0.2">
      <c r="A9629" t="s">
        <v>524</v>
      </c>
      <c r="B9629" t="s">
        <v>525</v>
      </c>
      <c r="C9629">
        <f>-70.62535448 / 41.64602826</f>
        <v>-1.6958484981828132</v>
      </c>
      <c r="D9629" t="s">
        <v>337</v>
      </c>
      <c r="E9629" t="s">
        <v>70</v>
      </c>
      <c r="F9629" s="1">
        <v>38609</v>
      </c>
      <c r="G9629">
        <v>0.5</v>
      </c>
      <c r="O9629">
        <v>13.9</v>
      </c>
      <c r="P9629" t="s">
        <v>71</v>
      </c>
      <c r="Q9629">
        <v>20.7</v>
      </c>
      <c r="R9629" t="s">
        <v>71</v>
      </c>
    </row>
    <row r="9630" spans="1:46" x14ac:dyDescent="0.2">
      <c r="A9630" t="s">
        <v>524</v>
      </c>
      <c r="B9630" t="s">
        <v>525</v>
      </c>
      <c r="C9630">
        <f>-70.62535448 / 41.64602826</f>
        <v>-1.6958484981828132</v>
      </c>
      <c r="D9630" t="s">
        <v>337</v>
      </c>
      <c r="E9630" t="s">
        <v>70</v>
      </c>
      <c r="F9630" s="1">
        <v>38609</v>
      </c>
      <c r="G9630">
        <v>1</v>
      </c>
      <c r="K9630">
        <v>53.51</v>
      </c>
      <c r="L9630" t="s">
        <v>71</v>
      </c>
      <c r="O9630">
        <v>6.4</v>
      </c>
      <c r="P9630" t="s">
        <v>71</v>
      </c>
      <c r="Q9630">
        <v>17.399999999999999</v>
      </c>
      <c r="R9630" t="s">
        <v>71</v>
      </c>
      <c r="S9630">
        <v>1.5</v>
      </c>
      <c r="T9630" t="s">
        <v>71</v>
      </c>
      <c r="U9630">
        <v>46.46</v>
      </c>
      <c r="V9630" t="s">
        <v>71</v>
      </c>
      <c r="W9630">
        <v>72.31</v>
      </c>
      <c r="X9630" t="s">
        <v>71</v>
      </c>
      <c r="Y9630">
        <v>59.5</v>
      </c>
      <c r="AA9630">
        <v>69.64</v>
      </c>
      <c r="AE9630">
        <v>25.02</v>
      </c>
      <c r="AF9630" t="s">
        <v>71</v>
      </c>
      <c r="AG9630">
        <v>6.66</v>
      </c>
      <c r="AH9630" t="s">
        <v>71</v>
      </c>
      <c r="AS9630">
        <v>12.3</v>
      </c>
      <c r="AT9630" t="s">
        <v>71</v>
      </c>
    </row>
    <row r="9631" spans="1:46" x14ac:dyDescent="0.2">
      <c r="A9631" t="s">
        <v>524</v>
      </c>
      <c r="B9631" t="s">
        <v>525</v>
      </c>
      <c r="C9631">
        <f>-70.62535448 / 41.64602826</f>
        <v>-1.6958484981828132</v>
      </c>
      <c r="D9631" t="s">
        <v>337</v>
      </c>
      <c r="E9631" t="s">
        <v>70</v>
      </c>
      <c r="F9631" s="1">
        <v>38987</v>
      </c>
      <c r="G9631">
        <v>0.15</v>
      </c>
      <c r="I9631">
        <v>1.2</v>
      </c>
      <c r="J9631" t="s">
        <v>71</v>
      </c>
      <c r="M9631">
        <v>1.2</v>
      </c>
      <c r="N9631" t="s">
        <v>71</v>
      </c>
      <c r="O9631">
        <v>10.8</v>
      </c>
      <c r="P9631" t="s">
        <v>71</v>
      </c>
      <c r="Q9631">
        <v>17.14</v>
      </c>
      <c r="R9631" t="s">
        <v>71</v>
      </c>
      <c r="AC9631">
        <v>57.37</v>
      </c>
    </row>
    <row r="9632" spans="1:46" x14ac:dyDescent="0.2">
      <c r="A9632" t="s">
        <v>524</v>
      </c>
      <c r="B9632" t="s">
        <v>525</v>
      </c>
      <c r="C9632">
        <f>-70.62535448 / 41.64602826</f>
        <v>-1.6958484981828132</v>
      </c>
      <c r="D9632" t="s">
        <v>337</v>
      </c>
      <c r="E9632" t="s">
        <v>70</v>
      </c>
      <c r="F9632" s="1">
        <v>38987</v>
      </c>
      <c r="G9632">
        <v>0.5</v>
      </c>
      <c r="K9632">
        <v>9.31</v>
      </c>
      <c r="L9632" t="s">
        <v>71</v>
      </c>
      <c r="O9632">
        <v>11.3</v>
      </c>
      <c r="P9632" t="s">
        <v>71</v>
      </c>
      <c r="Q9632">
        <v>16.61</v>
      </c>
      <c r="R9632" t="s">
        <v>71</v>
      </c>
      <c r="S9632">
        <v>0.61</v>
      </c>
      <c r="T9632" t="s">
        <v>71</v>
      </c>
      <c r="U9632">
        <v>18.98</v>
      </c>
      <c r="V9632" t="s">
        <v>71</v>
      </c>
      <c r="W9632">
        <v>53.66</v>
      </c>
      <c r="X9632" t="s">
        <v>71</v>
      </c>
      <c r="AA9632">
        <v>52.49</v>
      </c>
      <c r="AE9632">
        <v>25.83</v>
      </c>
      <c r="AF9632" t="s">
        <v>71</v>
      </c>
      <c r="AG9632">
        <v>6.41</v>
      </c>
      <c r="AH9632" t="s">
        <v>71</v>
      </c>
      <c r="AS9632">
        <v>6.21</v>
      </c>
      <c r="AT9632" t="s">
        <v>71</v>
      </c>
    </row>
    <row r="9633" spans="1:46" x14ac:dyDescent="0.2">
      <c r="A9633" t="s">
        <v>524</v>
      </c>
      <c r="B9633" t="s">
        <v>525</v>
      </c>
      <c r="C9633">
        <f>-70.62535448 / 41.64602826</f>
        <v>-1.6958484981828132</v>
      </c>
      <c r="D9633" t="s">
        <v>337</v>
      </c>
      <c r="E9633" t="s">
        <v>70</v>
      </c>
      <c r="F9633" s="1">
        <v>39351</v>
      </c>
      <c r="G9633">
        <v>0.15</v>
      </c>
      <c r="I9633">
        <v>1.25</v>
      </c>
      <c r="J9633" t="s">
        <v>71</v>
      </c>
      <c r="K9633">
        <v>8.99</v>
      </c>
      <c r="L9633" t="s">
        <v>71</v>
      </c>
      <c r="M9633">
        <v>1.05</v>
      </c>
      <c r="N9633" t="s">
        <v>71</v>
      </c>
      <c r="S9633">
        <v>0.4</v>
      </c>
      <c r="T9633" t="s">
        <v>71</v>
      </c>
      <c r="U9633">
        <v>12.3</v>
      </c>
      <c r="V9633" t="s">
        <v>71</v>
      </c>
      <c r="W9633">
        <v>33.9</v>
      </c>
      <c r="X9633" t="s">
        <v>71</v>
      </c>
      <c r="Y9633">
        <v>40.340000000000003</v>
      </c>
      <c r="AA9633">
        <v>52.15</v>
      </c>
      <c r="AC9633">
        <v>59.3</v>
      </c>
      <c r="AE9633">
        <v>11.9</v>
      </c>
      <c r="AF9633" t="s">
        <v>71</v>
      </c>
      <c r="AG9633">
        <v>6.35</v>
      </c>
      <c r="AH9633" t="s">
        <v>71</v>
      </c>
      <c r="AS9633">
        <v>2.42</v>
      </c>
      <c r="AT9633" t="s">
        <v>71</v>
      </c>
    </row>
    <row r="9634" spans="1:46" x14ac:dyDescent="0.2">
      <c r="A9634" t="s">
        <v>524</v>
      </c>
      <c r="B9634" t="s">
        <v>525</v>
      </c>
      <c r="C9634">
        <f>-70.62535448 / 41.64602826</f>
        <v>-1.6958484981828132</v>
      </c>
      <c r="D9634" t="s">
        <v>337</v>
      </c>
      <c r="E9634" t="s">
        <v>70</v>
      </c>
      <c r="F9634" s="1">
        <v>39351</v>
      </c>
      <c r="G9634">
        <v>0.5</v>
      </c>
      <c r="O9634">
        <v>11.63</v>
      </c>
      <c r="P9634" t="s">
        <v>71</v>
      </c>
      <c r="Q9634">
        <v>20.16</v>
      </c>
      <c r="R9634" t="s">
        <v>71</v>
      </c>
    </row>
    <row r="9635" spans="1:46" x14ac:dyDescent="0.2">
      <c r="A9635" t="s">
        <v>524</v>
      </c>
      <c r="B9635" t="s">
        <v>525</v>
      </c>
      <c r="C9635">
        <f>-70.62535448 / 41.64602826</f>
        <v>-1.6958484981828132</v>
      </c>
      <c r="D9635" t="s">
        <v>337</v>
      </c>
      <c r="E9635" t="s">
        <v>70</v>
      </c>
      <c r="F9635" s="1">
        <v>39351</v>
      </c>
      <c r="G9635">
        <v>1</v>
      </c>
      <c r="O9635">
        <v>5.0599999999999996</v>
      </c>
      <c r="P9635" t="s">
        <v>71</v>
      </c>
      <c r="Q9635">
        <v>18</v>
      </c>
      <c r="R9635" t="s">
        <v>71</v>
      </c>
    </row>
    <row r="9636" spans="1:46" x14ac:dyDescent="0.2">
      <c r="A9636" t="s">
        <v>557</v>
      </c>
      <c r="B9636" t="s">
        <v>558</v>
      </c>
      <c r="C9636">
        <f>-70.63123597 / 41.63321934</f>
        <v>-1.6965115138751605</v>
      </c>
      <c r="D9636" t="s">
        <v>559</v>
      </c>
      <c r="E9636" t="s">
        <v>70</v>
      </c>
      <c r="F9636" s="1">
        <v>38252</v>
      </c>
      <c r="G9636">
        <v>0.15</v>
      </c>
      <c r="I9636">
        <v>2</v>
      </c>
      <c r="J9636" t="s">
        <v>71</v>
      </c>
      <c r="K9636">
        <v>11.3</v>
      </c>
      <c r="L9636" t="s">
        <v>71</v>
      </c>
      <c r="M9636">
        <v>1</v>
      </c>
      <c r="N9636" t="s">
        <v>71</v>
      </c>
      <c r="O9636">
        <v>8.6999999999999993</v>
      </c>
      <c r="P9636" t="s">
        <v>71</v>
      </c>
      <c r="Q9636">
        <v>20.03</v>
      </c>
      <c r="R9636" t="s">
        <v>71</v>
      </c>
      <c r="S9636">
        <v>0.73</v>
      </c>
      <c r="T9636" t="s">
        <v>71</v>
      </c>
      <c r="U9636">
        <v>22.61</v>
      </c>
      <c r="V9636" t="s">
        <v>71</v>
      </c>
      <c r="W9636">
        <v>27.62</v>
      </c>
      <c r="X9636" t="s">
        <v>71</v>
      </c>
      <c r="Y9636">
        <v>49.12</v>
      </c>
      <c r="AA9636">
        <v>54.39</v>
      </c>
      <c r="AC9636">
        <v>60</v>
      </c>
      <c r="AE9636">
        <v>38.75</v>
      </c>
      <c r="AF9636" t="s">
        <v>71</v>
      </c>
      <c r="AG9636">
        <v>6.62</v>
      </c>
      <c r="AH9636" t="s">
        <v>71</v>
      </c>
      <c r="AS9636">
        <v>1.2</v>
      </c>
      <c r="AT9636" t="s">
        <v>71</v>
      </c>
    </row>
    <row r="9637" spans="1:46" x14ac:dyDescent="0.2">
      <c r="A9637" t="s">
        <v>557</v>
      </c>
      <c r="B9637" t="s">
        <v>558</v>
      </c>
      <c r="C9637">
        <f>-70.63123597 / 41.63321934</f>
        <v>-1.6965115138751605</v>
      </c>
      <c r="D9637" t="s">
        <v>559</v>
      </c>
      <c r="E9637" t="s">
        <v>70</v>
      </c>
      <c r="F9637" s="1">
        <v>38252</v>
      </c>
      <c r="G9637">
        <v>0.5</v>
      </c>
      <c r="O9637">
        <v>10.46</v>
      </c>
      <c r="P9637" t="s">
        <v>71</v>
      </c>
      <c r="Q9637">
        <v>20.52</v>
      </c>
      <c r="R9637" t="s">
        <v>71</v>
      </c>
    </row>
    <row r="9638" spans="1:46" x14ac:dyDescent="0.2">
      <c r="A9638" t="s">
        <v>557</v>
      </c>
      <c r="B9638" t="s">
        <v>558</v>
      </c>
      <c r="C9638">
        <f>-70.63123597 / 41.63321934</f>
        <v>-1.6965115138751605</v>
      </c>
      <c r="D9638" t="s">
        <v>559</v>
      </c>
      <c r="E9638" t="s">
        <v>70</v>
      </c>
      <c r="F9638" s="1">
        <v>38252</v>
      </c>
      <c r="G9638">
        <v>1</v>
      </c>
      <c r="K9638">
        <v>36.299999999999997</v>
      </c>
      <c r="L9638" t="s">
        <v>71</v>
      </c>
      <c r="O9638">
        <v>11.34</v>
      </c>
      <c r="P9638" t="s">
        <v>71</v>
      </c>
      <c r="Q9638">
        <v>20.18</v>
      </c>
      <c r="R9638" t="s">
        <v>71</v>
      </c>
      <c r="S9638">
        <v>1.3</v>
      </c>
      <c r="T9638" t="s">
        <v>71</v>
      </c>
      <c r="U9638">
        <v>40.270000000000003</v>
      </c>
      <c r="V9638" t="s">
        <v>71</v>
      </c>
      <c r="W9638">
        <v>41.2</v>
      </c>
      <c r="X9638" t="s">
        <v>71</v>
      </c>
      <c r="Y9638">
        <v>57.44</v>
      </c>
      <c r="AA9638">
        <v>65.84</v>
      </c>
      <c r="AE9638">
        <v>48.84</v>
      </c>
      <c r="AF9638" t="s">
        <v>71</v>
      </c>
      <c r="AG9638">
        <v>6.68</v>
      </c>
      <c r="AH9638" t="s">
        <v>71</v>
      </c>
      <c r="AS9638">
        <v>3.3</v>
      </c>
      <c r="AT9638" t="s">
        <v>71</v>
      </c>
    </row>
    <row r="9639" spans="1:46" x14ac:dyDescent="0.2">
      <c r="A9639" t="s">
        <v>557</v>
      </c>
      <c r="B9639" t="s">
        <v>558</v>
      </c>
      <c r="C9639">
        <f>-70.63123597 / 41.63321934</f>
        <v>-1.6965115138751605</v>
      </c>
      <c r="D9639" t="s">
        <v>559</v>
      </c>
      <c r="E9639" t="s">
        <v>70</v>
      </c>
      <c r="F9639" s="1">
        <v>38252</v>
      </c>
      <c r="G9639">
        <v>1.5</v>
      </c>
      <c r="O9639">
        <v>8.9</v>
      </c>
      <c r="P9639" t="s">
        <v>71</v>
      </c>
      <c r="Q9639">
        <v>19.63</v>
      </c>
      <c r="R9639" t="s">
        <v>71</v>
      </c>
    </row>
    <row r="9640" spans="1:46" x14ac:dyDescent="0.2">
      <c r="A9640" t="s">
        <v>557</v>
      </c>
      <c r="B9640" t="s">
        <v>558</v>
      </c>
      <c r="C9640">
        <f>-70.63123597 / 41.63321934</f>
        <v>-1.6965115138751605</v>
      </c>
      <c r="D9640" t="s">
        <v>559</v>
      </c>
      <c r="E9640" t="s">
        <v>70</v>
      </c>
      <c r="F9640" s="1">
        <v>38609</v>
      </c>
      <c r="G9640">
        <v>0.15</v>
      </c>
      <c r="I9640">
        <v>1.8</v>
      </c>
      <c r="J9640" t="s">
        <v>71</v>
      </c>
      <c r="K9640">
        <v>13.27</v>
      </c>
      <c r="L9640" t="s">
        <v>71</v>
      </c>
      <c r="M9640">
        <v>0.9</v>
      </c>
      <c r="N9640" t="s">
        <v>71</v>
      </c>
      <c r="O9640">
        <v>9.34</v>
      </c>
      <c r="P9640" t="s">
        <v>71</v>
      </c>
      <c r="Q9640">
        <v>25.44</v>
      </c>
      <c r="R9640" t="s">
        <v>71</v>
      </c>
      <c r="S9640">
        <v>1.3</v>
      </c>
      <c r="T9640" t="s">
        <v>71</v>
      </c>
      <c r="U9640">
        <v>40.270000000000003</v>
      </c>
      <c r="V9640" t="s">
        <v>71</v>
      </c>
      <c r="W9640">
        <v>30.09</v>
      </c>
      <c r="X9640" t="s">
        <v>71</v>
      </c>
      <c r="Y9640">
        <v>57.44</v>
      </c>
      <c r="AA9640">
        <v>55.96</v>
      </c>
      <c r="AC9640">
        <v>61.52</v>
      </c>
      <c r="AE9640">
        <v>55.9</v>
      </c>
      <c r="AF9640" t="s">
        <v>71</v>
      </c>
      <c r="AG9640">
        <v>6.76</v>
      </c>
      <c r="AH9640" t="s">
        <v>71</v>
      </c>
      <c r="AS9640">
        <v>1.23</v>
      </c>
      <c r="AT9640" t="s">
        <v>71</v>
      </c>
    </row>
    <row r="9641" spans="1:46" x14ac:dyDescent="0.2">
      <c r="A9641" t="s">
        <v>557</v>
      </c>
      <c r="B9641" t="s">
        <v>558</v>
      </c>
      <c r="C9641">
        <f>-70.63123597 / 41.63321934</f>
        <v>-1.6965115138751605</v>
      </c>
      <c r="D9641" t="s">
        <v>559</v>
      </c>
      <c r="E9641" t="s">
        <v>70</v>
      </c>
      <c r="F9641" s="1">
        <v>38609</v>
      </c>
      <c r="G9641">
        <v>1</v>
      </c>
      <c r="K9641">
        <v>16.03</v>
      </c>
      <c r="L9641" t="s">
        <v>71</v>
      </c>
      <c r="O9641">
        <v>10.62</v>
      </c>
      <c r="P9641" t="s">
        <v>71</v>
      </c>
      <c r="Q9641">
        <v>24.35</v>
      </c>
      <c r="R9641" t="s">
        <v>71</v>
      </c>
      <c r="S9641">
        <v>2</v>
      </c>
      <c r="T9641" t="s">
        <v>71</v>
      </c>
      <c r="U9641">
        <v>61.95</v>
      </c>
      <c r="V9641" t="s">
        <v>71</v>
      </c>
      <c r="W9641">
        <v>38.71</v>
      </c>
      <c r="X9641" t="s">
        <v>71</v>
      </c>
      <c r="AA9641">
        <v>57.82</v>
      </c>
      <c r="AE9641">
        <v>61.55</v>
      </c>
      <c r="AF9641" t="s">
        <v>71</v>
      </c>
      <c r="AG9641">
        <v>6.91</v>
      </c>
      <c r="AH9641" t="s">
        <v>71</v>
      </c>
      <c r="AS9641">
        <v>3.99</v>
      </c>
      <c r="AT9641" t="s">
        <v>71</v>
      </c>
    </row>
    <row r="9642" spans="1:46" x14ac:dyDescent="0.2">
      <c r="A9642" t="s">
        <v>557</v>
      </c>
      <c r="B9642" t="s">
        <v>558</v>
      </c>
      <c r="C9642">
        <f>-70.63123597 / 41.63321934</f>
        <v>-1.6965115138751605</v>
      </c>
      <c r="D9642" t="s">
        <v>559</v>
      </c>
      <c r="E9642" t="s">
        <v>70</v>
      </c>
      <c r="F9642" s="1">
        <v>38609</v>
      </c>
      <c r="G9642">
        <v>1.5</v>
      </c>
      <c r="O9642">
        <v>10.09</v>
      </c>
      <c r="P9642" t="s">
        <v>71</v>
      </c>
      <c r="Q9642">
        <v>24.27</v>
      </c>
      <c r="R9642" t="s">
        <v>71</v>
      </c>
    </row>
    <row r="9643" spans="1:46" x14ac:dyDescent="0.2">
      <c r="A9643" t="s">
        <v>560</v>
      </c>
      <c r="B9643" t="s">
        <v>561</v>
      </c>
      <c r="C9643">
        <f>-70.63755218 / 41.62818941</f>
        <v>-1.6968682323481339</v>
      </c>
      <c r="D9643" t="s">
        <v>562</v>
      </c>
      <c r="E9643" t="s">
        <v>70</v>
      </c>
      <c r="F9643" s="1">
        <v>37143</v>
      </c>
      <c r="G9643">
        <v>0.5</v>
      </c>
      <c r="I9643">
        <v>0.6</v>
      </c>
      <c r="J9643" t="s">
        <v>71</v>
      </c>
      <c r="K9643">
        <v>11.93</v>
      </c>
      <c r="L9643" t="s">
        <v>71</v>
      </c>
      <c r="M9643">
        <v>0.6</v>
      </c>
      <c r="N9643" t="s">
        <v>71</v>
      </c>
      <c r="O9643">
        <v>8.73</v>
      </c>
      <c r="P9643" t="s">
        <v>71</v>
      </c>
      <c r="Q9643">
        <v>21.6</v>
      </c>
      <c r="R9643" t="s">
        <v>71</v>
      </c>
      <c r="S9643">
        <v>1.97</v>
      </c>
      <c r="T9643" t="s">
        <v>71</v>
      </c>
      <c r="U9643">
        <v>61.02</v>
      </c>
      <c r="V9643" t="s">
        <v>71</v>
      </c>
      <c r="W9643">
        <v>33.200000000000003</v>
      </c>
      <c r="X9643" t="s">
        <v>71</v>
      </c>
      <c r="Y9643">
        <v>63.43</v>
      </c>
      <c r="AA9643">
        <v>54.92</v>
      </c>
      <c r="AC9643">
        <v>67.36</v>
      </c>
      <c r="AE9643">
        <v>66.900000000000006</v>
      </c>
      <c r="AF9643" t="s">
        <v>71</v>
      </c>
      <c r="AG9643">
        <v>7.77</v>
      </c>
      <c r="AH9643" t="s">
        <v>71</v>
      </c>
      <c r="AS9643">
        <v>1.52</v>
      </c>
      <c r="AT9643" t="s">
        <v>71</v>
      </c>
    </row>
    <row r="9644" spans="1:46" x14ac:dyDescent="0.2">
      <c r="A9644" t="s">
        <v>683</v>
      </c>
      <c r="B9644" t="s">
        <v>684</v>
      </c>
      <c r="C9644">
        <f>-70.56679358 / 41.61924439</f>
        <v>-1.6955327905221491</v>
      </c>
      <c r="D9644" t="s">
        <v>685</v>
      </c>
      <c r="E9644" t="s">
        <v>70</v>
      </c>
      <c r="F9644" s="1">
        <v>39680</v>
      </c>
      <c r="G9644">
        <v>0.5</v>
      </c>
      <c r="I9644">
        <v>7.75</v>
      </c>
      <c r="J9644" t="s">
        <v>71</v>
      </c>
      <c r="K9644">
        <v>7.72</v>
      </c>
      <c r="L9644" t="s">
        <v>71</v>
      </c>
      <c r="M9644">
        <v>3.23</v>
      </c>
      <c r="N9644" t="s">
        <v>71</v>
      </c>
      <c r="O9644">
        <v>7.95</v>
      </c>
      <c r="P9644" t="s">
        <v>71</v>
      </c>
      <c r="Q9644">
        <v>24.4</v>
      </c>
      <c r="R9644" t="s">
        <v>71</v>
      </c>
      <c r="S9644">
        <v>0.25</v>
      </c>
      <c r="T9644" t="s">
        <v>71</v>
      </c>
      <c r="U9644">
        <v>7.74</v>
      </c>
      <c r="V9644" t="s">
        <v>71</v>
      </c>
      <c r="W9644">
        <v>17.12</v>
      </c>
      <c r="X9644" t="s">
        <v>71</v>
      </c>
      <c r="Y9644">
        <v>33.659999999999997</v>
      </c>
      <c r="AA9644">
        <v>50.65</v>
      </c>
      <c r="AC9644">
        <v>43.1</v>
      </c>
      <c r="AE9644">
        <v>10.1</v>
      </c>
      <c r="AF9644" t="s">
        <v>71</v>
      </c>
      <c r="AG9644">
        <v>6.87</v>
      </c>
      <c r="AH9644" t="s">
        <v>71</v>
      </c>
      <c r="AS9644">
        <v>1.7</v>
      </c>
      <c r="AT9644" t="s">
        <v>71</v>
      </c>
    </row>
    <row r="9645" spans="1:46" x14ac:dyDescent="0.2">
      <c r="A9645" t="s">
        <v>683</v>
      </c>
      <c r="B9645" t="s">
        <v>684</v>
      </c>
      <c r="C9645">
        <f>-70.56679358 / 41.61924439</f>
        <v>-1.6955327905221491</v>
      </c>
      <c r="D9645" t="s">
        <v>685</v>
      </c>
      <c r="E9645" t="s">
        <v>70</v>
      </c>
      <c r="F9645" s="1">
        <v>39680</v>
      </c>
      <c r="G9645">
        <v>1</v>
      </c>
      <c r="O9645">
        <v>7.88</v>
      </c>
      <c r="P9645" t="s">
        <v>71</v>
      </c>
      <c r="Q9645">
        <v>24.5</v>
      </c>
      <c r="R9645" t="s">
        <v>71</v>
      </c>
    </row>
    <row r="9646" spans="1:46" x14ac:dyDescent="0.2">
      <c r="A9646" t="s">
        <v>683</v>
      </c>
      <c r="B9646" t="s">
        <v>684</v>
      </c>
      <c r="C9646">
        <f>-70.56679358 / 41.61924439</f>
        <v>-1.6955327905221491</v>
      </c>
      <c r="D9646" t="s">
        <v>685</v>
      </c>
      <c r="E9646" t="s">
        <v>70</v>
      </c>
      <c r="F9646" s="1">
        <v>39680</v>
      </c>
      <c r="G9646">
        <v>2</v>
      </c>
      <c r="O9646">
        <v>7.84</v>
      </c>
      <c r="P9646" t="s">
        <v>71</v>
      </c>
      <c r="Q9646">
        <v>24.6</v>
      </c>
      <c r="R9646" t="s">
        <v>71</v>
      </c>
    </row>
    <row r="9647" spans="1:46" x14ac:dyDescent="0.2">
      <c r="A9647" t="s">
        <v>683</v>
      </c>
      <c r="B9647" t="s">
        <v>684</v>
      </c>
      <c r="C9647">
        <f>-70.56679358 / 41.61924439</f>
        <v>-1.6955327905221491</v>
      </c>
      <c r="D9647" t="s">
        <v>685</v>
      </c>
      <c r="E9647" t="s">
        <v>70</v>
      </c>
      <c r="F9647" s="1">
        <v>39680</v>
      </c>
      <c r="G9647">
        <v>3</v>
      </c>
      <c r="O9647">
        <v>7.97</v>
      </c>
      <c r="P9647" t="s">
        <v>71</v>
      </c>
      <c r="Q9647">
        <v>24.6</v>
      </c>
      <c r="R9647" t="s">
        <v>71</v>
      </c>
    </row>
    <row r="9648" spans="1:46" x14ac:dyDescent="0.2">
      <c r="A9648" t="s">
        <v>683</v>
      </c>
      <c r="B9648" t="s">
        <v>684</v>
      </c>
      <c r="C9648">
        <f>-70.56679358 / 41.61924439</f>
        <v>-1.6955327905221491</v>
      </c>
      <c r="D9648" t="s">
        <v>685</v>
      </c>
      <c r="E9648" t="s">
        <v>70</v>
      </c>
      <c r="F9648" s="1">
        <v>39680</v>
      </c>
      <c r="G9648">
        <v>4</v>
      </c>
      <c r="O9648">
        <v>7.98</v>
      </c>
      <c r="P9648" t="s">
        <v>71</v>
      </c>
      <c r="Q9648">
        <v>24.6</v>
      </c>
      <c r="R9648" t="s">
        <v>71</v>
      </c>
    </row>
    <row r="9649" spans="1:46" x14ac:dyDescent="0.2">
      <c r="A9649" t="s">
        <v>683</v>
      </c>
      <c r="B9649" t="s">
        <v>684</v>
      </c>
      <c r="C9649">
        <f>-70.56679358 / 41.61924439</f>
        <v>-1.6955327905221491</v>
      </c>
      <c r="D9649" t="s">
        <v>685</v>
      </c>
      <c r="E9649" t="s">
        <v>70</v>
      </c>
      <c r="F9649" s="1">
        <v>39680</v>
      </c>
      <c r="G9649">
        <v>5</v>
      </c>
      <c r="O9649">
        <v>7.99</v>
      </c>
      <c r="P9649" t="s">
        <v>71</v>
      </c>
      <c r="Q9649">
        <v>24.6</v>
      </c>
      <c r="R9649" t="s">
        <v>71</v>
      </c>
    </row>
    <row r="9650" spans="1:46" x14ac:dyDescent="0.2">
      <c r="A9650" t="s">
        <v>683</v>
      </c>
      <c r="B9650" t="s">
        <v>684</v>
      </c>
      <c r="C9650">
        <f>-70.56679358 / 41.61924439</f>
        <v>-1.6955327905221491</v>
      </c>
      <c r="D9650" t="s">
        <v>685</v>
      </c>
      <c r="E9650" t="s">
        <v>70</v>
      </c>
      <c r="F9650" s="1">
        <v>39680</v>
      </c>
      <c r="G9650">
        <v>6</v>
      </c>
      <c r="O9650">
        <v>7.46</v>
      </c>
      <c r="P9650" t="s">
        <v>71</v>
      </c>
      <c r="Q9650">
        <v>24.4</v>
      </c>
      <c r="R9650" t="s">
        <v>71</v>
      </c>
    </row>
    <row r="9651" spans="1:46" x14ac:dyDescent="0.2">
      <c r="A9651" t="s">
        <v>683</v>
      </c>
      <c r="B9651" t="s">
        <v>684</v>
      </c>
      <c r="C9651">
        <f>-70.56679358 / 41.61924439</f>
        <v>-1.6955327905221491</v>
      </c>
      <c r="D9651" t="s">
        <v>685</v>
      </c>
      <c r="E9651" t="s">
        <v>70</v>
      </c>
      <c r="F9651" s="1">
        <v>39680</v>
      </c>
      <c r="G9651">
        <v>6.75</v>
      </c>
      <c r="K9651">
        <v>22.17</v>
      </c>
      <c r="L9651" t="s">
        <v>71</v>
      </c>
      <c r="S9651">
        <v>1.19</v>
      </c>
      <c r="T9651" t="s">
        <v>71</v>
      </c>
      <c r="U9651">
        <v>36.86</v>
      </c>
      <c r="V9651" t="s">
        <v>71</v>
      </c>
      <c r="W9651">
        <v>29.07</v>
      </c>
      <c r="X9651" t="s">
        <v>71</v>
      </c>
      <c r="Y9651">
        <v>56.16</v>
      </c>
      <c r="AA9651">
        <v>61</v>
      </c>
      <c r="AE9651">
        <v>10.1</v>
      </c>
      <c r="AF9651" t="s">
        <v>71</v>
      </c>
      <c r="AG9651">
        <v>6.75</v>
      </c>
      <c r="AH9651" t="s">
        <v>71</v>
      </c>
      <c r="AS9651">
        <v>15.69</v>
      </c>
      <c r="AT9651" t="s">
        <v>71</v>
      </c>
    </row>
    <row r="9652" spans="1:46" x14ac:dyDescent="0.2">
      <c r="A9652" t="s">
        <v>683</v>
      </c>
      <c r="B9652" t="s">
        <v>684</v>
      </c>
      <c r="C9652">
        <f>-70.56679358 / 41.61924439</f>
        <v>-1.6955327905221491</v>
      </c>
      <c r="D9652" t="s">
        <v>685</v>
      </c>
      <c r="E9652" t="s">
        <v>70</v>
      </c>
      <c r="F9652" s="1">
        <v>39680</v>
      </c>
      <c r="G9652">
        <v>7</v>
      </c>
      <c r="O9652">
        <v>2.3199999999999998</v>
      </c>
      <c r="P9652" t="s">
        <v>71</v>
      </c>
      <c r="Q9652">
        <v>23.2</v>
      </c>
      <c r="R9652" t="s">
        <v>71</v>
      </c>
    </row>
    <row r="9653" spans="1:46" x14ac:dyDescent="0.2">
      <c r="A9653" t="s">
        <v>563</v>
      </c>
      <c r="B9653" t="s">
        <v>564</v>
      </c>
      <c r="C9653">
        <f>-70.57788736 / 41.62376469</f>
        <v>-1.6956151824718573</v>
      </c>
      <c r="D9653" t="s">
        <v>264</v>
      </c>
      <c r="E9653" t="s">
        <v>70</v>
      </c>
      <c r="F9653" s="1">
        <v>37143</v>
      </c>
      <c r="G9653">
        <v>0.5</v>
      </c>
      <c r="I9653">
        <v>7.1</v>
      </c>
      <c r="J9653" t="s">
        <v>71</v>
      </c>
      <c r="K9653">
        <v>4.13</v>
      </c>
      <c r="L9653" t="s">
        <v>71</v>
      </c>
      <c r="M9653">
        <v>2.5</v>
      </c>
      <c r="N9653" t="s">
        <v>71</v>
      </c>
      <c r="O9653">
        <v>9.18</v>
      </c>
      <c r="P9653" t="s">
        <v>71</v>
      </c>
      <c r="Q9653">
        <v>21.9</v>
      </c>
      <c r="R9653" t="s">
        <v>71</v>
      </c>
      <c r="S9653">
        <v>0.17</v>
      </c>
      <c r="T9653" t="s">
        <v>71</v>
      </c>
      <c r="U9653">
        <v>5.27</v>
      </c>
      <c r="V9653" t="s">
        <v>71</v>
      </c>
      <c r="W9653">
        <v>31.3</v>
      </c>
      <c r="X9653" t="s">
        <v>71</v>
      </c>
      <c r="Y9653">
        <v>28.12</v>
      </c>
      <c r="AA9653">
        <v>44.51</v>
      </c>
      <c r="AC9653">
        <v>46.8</v>
      </c>
      <c r="AE9653">
        <v>6.9</v>
      </c>
      <c r="AF9653" t="s">
        <v>71</v>
      </c>
      <c r="AG9653">
        <v>7</v>
      </c>
      <c r="AH9653" t="s">
        <v>71</v>
      </c>
      <c r="AS9653">
        <v>1.54</v>
      </c>
      <c r="AT9653" t="s">
        <v>71</v>
      </c>
    </row>
    <row r="9654" spans="1:46" x14ac:dyDescent="0.2">
      <c r="A9654" t="s">
        <v>563</v>
      </c>
      <c r="B9654" t="s">
        <v>564</v>
      </c>
      <c r="C9654">
        <f>-70.57788736 / 41.62376469</f>
        <v>-1.6956151824718573</v>
      </c>
      <c r="D9654" t="s">
        <v>264</v>
      </c>
      <c r="E9654" t="s">
        <v>70</v>
      </c>
      <c r="F9654" s="1">
        <v>37143</v>
      </c>
      <c r="G9654">
        <v>1</v>
      </c>
      <c r="O9654">
        <v>9.3000000000000007</v>
      </c>
      <c r="P9654" t="s">
        <v>71</v>
      </c>
      <c r="Q9654">
        <v>21.9</v>
      </c>
      <c r="R9654" t="s">
        <v>71</v>
      </c>
    </row>
    <row r="9655" spans="1:46" x14ac:dyDescent="0.2">
      <c r="A9655" t="s">
        <v>563</v>
      </c>
      <c r="B9655" t="s">
        <v>564</v>
      </c>
      <c r="C9655">
        <f>-70.57788736 / 41.62376469</f>
        <v>-1.6956151824718573</v>
      </c>
      <c r="D9655" t="s">
        <v>264</v>
      </c>
      <c r="E9655" t="s">
        <v>70</v>
      </c>
      <c r="F9655" s="1">
        <v>37143</v>
      </c>
      <c r="G9655">
        <v>2</v>
      </c>
      <c r="O9655">
        <v>9.4</v>
      </c>
      <c r="P9655" t="s">
        <v>71</v>
      </c>
      <c r="Q9655">
        <v>21.9</v>
      </c>
      <c r="R9655" t="s">
        <v>71</v>
      </c>
    </row>
    <row r="9656" spans="1:46" x14ac:dyDescent="0.2">
      <c r="A9656" t="s">
        <v>563</v>
      </c>
      <c r="B9656" t="s">
        <v>564</v>
      </c>
      <c r="C9656">
        <f>-70.57788736 / 41.62376469</f>
        <v>-1.6956151824718573</v>
      </c>
      <c r="D9656" t="s">
        <v>264</v>
      </c>
      <c r="E9656" t="s">
        <v>70</v>
      </c>
      <c r="F9656" s="1">
        <v>37143</v>
      </c>
      <c r="G9656">
        <v>3</v>
      </c>
      <c r="O9656">
        <v>9.56</v>
      </c>
      <c r="P9656" t="s">
        <v>71</v>
      </c>
      <c r="Q9656">
        <v>21.6</v>
      </c>
      <c r="R9656" t="s">
        <v>71</v>
      </c>
    </row>
    <row r="9657" spans="1:46" x14ac:dyDescent="0.2">
      <c r="A9657" t="s">
        <v>563</v>
      </c>
      <c r="B9657" t="s">
        <v>564</v>
      </c>
      <c r="C9657">
        <f>-70.57788736 / 41.62376469</f>
        <v>-1.6956151824718573</v>
      </c>
      <c r="D9657" t="s">
        <v>264</v>
      </c>
      <c r="E9657" t="s">
        <v>70</v>
      </c>
      <c r="F9657" s="1">
        <v>37143</v>
      </c>
      <c r="G9657">
        <v>4</v>
      </c>
      <c r="K9657">
        <v>13.5</v>
      </c>
      <c r="L9657" t="s">
        <v>71</v>
      </c>
      <c r="O9657">
        <v>9.4</v>
      </c>
      <c r="P9657" t="s">
        <v>71</v>
      </c>
      <c r="Q9657">
        <v>21.5</v>
      </c>
      <c r="R9657" t="s">
        <v>71</v>
      </c>
      <c r="S9657">
        <v>0.49</v>
      </c>
      <c r="T9657" t="s">
        <v>71</v>
      </c>
      <c r="W9657">
        <v>31.6</v>
      </c>
      <c r="X9657" t="s">
        <v>71</v>
      </c>
      <c r="AE9657">
        <v>6.8</v>
      </c>
      <c r="AF9657" t="s">
        <v>71</v>
      </c>
      <c r="AG9657">
        <v>6.9</v>
      </c>
      <c r="AH9657" t="s">
        <v>71</v>
      </c>
      <c r="AS9657">
        <v>5.19</v>
      </c>
      <c r="AT9657" t="s">
        <v>71</v>
      </c>
    </row>
    <row r="9658" spans="1:46" x14ac:dyDescent="0.2">
      <c r="A9658" t="s">
        <v>563</v>
      </c>
      <c r="B9658" t="s">
        <v>564</v>
      </c>
      <c r="C9658">
        <f>-70.57788736 / 41.62376469</f>
        <v>-1.6956151824718573</v>
      </c>
      <c r="D9658" t="s">
        <v>264</v>
      </c>
      <c r="E9658" t="s">
        <v>70</v>
      </c>
      <c r="F9658" s="1">
        <v>37143</v>
      </c>
      <c r="G9658">
        <v>5</v>
      </c>
      <c r="O9658">
        <v>9.3000000000000007</v>
      </c>
      <c r="P9658" t="s">
        <v>71</v>
      </c>
      <c r="Q9658">
        <v>21.5</v>
      </c>
      <c r="R9658" t="s">
        <v>71</v>
      </c>
    </row>
    <row r="9659" spans="1:46" x14ac:dyDescent="0.2">
      <c r="A9659" t="s">
        <v>563</v>
      </c>
      <c r="B9659" t="s">
        <v>564</v>
      </c>
      <c r="C9659">
        <f>-70.57788736 / 41.62376469</f>
        <v>-1.6956151824718573</v>
      </c>
      <c r="D9659" t="s">
        <v>264</v>
      </c>
      <c r="E9659" t="s">
        <v>70</v>
      </c>
      <c r="F9659" s="1">
        <v>37143</v>
      </c>
      <c r="G9659">
        <v>6</v>
      </c>
      <c r="K9659">
        <v>10.81</v>
      </c>
      <c r="L9659" t="s">
        <v>71</v>
      </c>
      <c r="O9659">
        <v>8.74</v>
      </c>
      <c r="P9659" t="s">
        <v>71</v>
      </c>
      <c r="Q9659">
        <v>21.3</v>
      </c>
      <c r="R9659" t="s">
        <v>71</v>
      </c>
      <c r="S9659">
        <v>0.49</v>
      </c>
      <c r="T9659" t="s">
        <v>71</v>
      </c>
      <c r="W9659">
        <v>37.5</v>
      </c>
      <c r="X9659" t="s">
        <v>71</v>
      </c>
      <c r="AE9659">
        <v>7.2</v>
      </c>
      <c r="AF9659" t="s">
        <v>71</v>
      </c>
      <c r="AG9659">
        <v>6.59</v>
      </c>
      <c r="AH9659" t="s">
        <v>71</v>
      </c>
      <c r="AS9659">
        <v>5.39</v>
      </c>
      <c r="AT9659" t="s">
        <v>71</v>
      </c>
    </row>
    <row r="9660" spans="1:46" x14ac:dyDescent="0.2">
      <c r="A9660" t="s">
        <v>563</v>
      </c>
      <c r="B9660" t="s">
        <v>564</v>
      </c>
      <c r="C9660">
        <f>-70.57788736 / 41.62376469</f>
        <v>-1.6956151824718573</v>
      </c>
      <c r="D9660" t="s">
        <v>264</v>
      </c>
      <c r="E9660" t="s">
        <v>70</v>
      </c>
      <c r="F9660" s="1">
        <v>37143</v>
      </c>
      <c r="G9660">
        <v>7</v>
      </c>
      <c r="O9660">
        <v>5.26</v>
      </c>
      <c r="P9660" t="s">
        <v>71</v>
      </c>
      <c r="Q9660">
        <v>21</v>
      </c>
      <c r="R9660" t="s">
        <v>71</v>
      </c>
    </row>
    <row r="9661" spans="1:46" x14ac:dyDescent="0.2">
      <c r="A9661" t="s">
        <v>580</v>
      </c>
      <c r="B9661" t="s">
        <v>581</v>
      </c>
      <c r="C9661">
        <f>-70.56083391 / 41.61920571</f>
        <v>-1.6953911711257403</v>
      </c>
      <c r="D9661" t="s">
        <v>490</v>
      </c>
      <c r="E9661" t="s">
        <v>70</v>
      </c>
      <c r="F9661" s="1">
        <v>37873</v>
      </c>
      <c r="G9661">
        <v>0.5</v>
      </c>
      <c r="I9661">
        <v>4.9000000000000004</v>
      </c>
      <c r="J9661" t="s">
        <v>71</v>
      </c>
      <c r="K9661">
        <v>1.1599999999999999</v>
      </c>
      <c r="L9661" t="s">
        <v>71</v>
      </c>
      <c r="M9661">
        <v>4.5</v>
      </c>
      <c r="N9661" t="s">
        <v>71</v>
      </c>
      <c r="O9661">
        <v>8.31</v>
      </c>
      <c r="P9661" t="s">
        <v>71</v>
      </c>
      <c r="Q9661">
        <v>21.9</v>
      </c>
      <c r="R9661" t="s">
        <v>71</v>
      </c>
      <c r="S9661">
        <v>0.1</v>
      </c>
      <c r="T9661" t="s">
        <v>71</v>
      </c>
      <c r="U9661">
        <v>3.1</v>
      </c>
      <c r="V9661" t="s">
        <v>71</v>
      </c>
      <c r="W9661">
        <v>28.1</v>
      </c>
      <c r="X9661" t="s">
        <v>71</v>
      </c>
      <c r="Y9661">
        <v>20.46</v>
      </c>
      <c r="AA9661">
        <v>32.06</v>
      </c>
      <c r="AC9661">
        <v>38.33</v>
      </c>
      <c r="AE9661">
        <v>0.4</v>
      </c>
      <c r="AF9661" t="s">
        <v>71</v>
      </c>
      <c r="AG9661">
        <v>6.53</v>
      </c>
      <c r="AH9661" t="s">
        <v>71</v>
      </c>
      <c r="AS9661">
        <v>0.56000000000000005</v>
      </c>
      <c r="AT9661" t="s">
        <v>71</v>
      </c>
    </row>
    <row r="9662" spans="1:46" x14ac:dyDescent="0.2">
      <c r="A9662" t="s">
        <v>580</v>
      </c>
      <c r="B9662" t="s">
        <v>581</v>
      </c>
      <c r="C9662">
        <f>-70.56083391 / 41.61920571</f>
        <v>-1.6953911711257403</v>
      </c>
      <c r="D9662" t="s">
        <v>490</v>
      </c>
      <c r="E9662" t="s">
        <v>70</v>
      </c>
      <c r="F9662" s="1">
        <v>37873</v>
      </c>
      <c r="G9662">
        <v>1</v>
      </c>
      <c r="O9662">
        <v>8.2200000000000006</v>
      </c>
      <c r="P9662" t="s">
        <v>71</v>
      </c>
      <c r="Q9662">
        <v>21.9</v>
      </c>
      <c r="R9662" t="s">
        <v>71</v>
      </c>
    </row>
    <row r="9663" spans="1:46" x14ac:dyDescent="0.2">
      <c r="A9663" t="s">
        <v>580</v>
      </c>
      <c r="B9663" t="s">
        <v>581</v>
      </c>
      <c r="C9663">
        <f>-70.56083391 / 41.61920571</f>
        <v>-1.6953911711257403</v>
      </c>
      <c r="D9663" t="s">
        <v>490</v>
      </c>
      <c r="E9663" t="s">
        <v>70</v>
      </c>
      <c r="F9663" s="1">
        <v>37873</v>
      </c>
      <c r="G9663">
        <v>2</v>
      </c>
      <c r="O9663">
        <v>8.16</v>
      </c>
      <c r="P9663" t="s">
        <v>71</v>
      </c>
      <c r="Q9663">
        <v>21.8</v>
      </c>
      <c r="R9663" t="s">
        <v>71</v>
      </c>
    </row>
    <row r="9664" spans="1:46" x14ac:dyDescent="0.2">
      <c r="A9664" t="s">
        <v>580</v>
      </c>
      <c r="B9664" t="s">
        <v>581</v>
      </c>
      <c r="C9664">
        <f>-70.56083391 / 41.61920571</f>
        <v>-1.6953911711257403</v>
      </c>
      <c r="D9664" t="s">
        <v>490</v>
      </c>
      <c r="E9664" t="s">
        <v>70</v>
      </c>
      <c r="F9664" s="1">
        <v>37873</v>
      </c>
      <c r="G9664">
        <v>3</v>
      </c>
      <c r="K9664">
        <v>1.76</v>
      </c>
      <c r="L9664" t="s">
        <v>71</v>
      </c>
      <c r="O9664">
        <v>8.31</v>
      </c>
      <c r="P9664" t="s">
        <v>71</v>
      </c>
      <c r="Q9664">
        <v>21.8</v>
      </c>
      <c r="R9664" t="s">
        <v>71</v>
      </c>
      <c r="S9664">
        <v>0.3</v>
      </c>
      <c r="T9664" t="s">
        <v>71</v>
      </c>
      <c r="U9664">
        <v>9.2899999999999991</v>
      </c>
      <c r="V9664" t="s">
        <v>71</v>
      </c>
      <c r="W9664">
        <v>27.6</v>
      </c>
      <c r="X9664" t="s">
        <v>71</v>
      </c>
      <c r="Y9664">
        <v>36.29</v>
      </c>
      <c r="AA9664">
        <v>36.15</v>
      </c>
      <c r="AE9664">
        <v>0.4</v>
      </c>
      <c r="AF9664" t="s">
        <v>71</v>
      </c>
      <c r="AG9664">
        <v>6.52</v>
      </c>
      <c r="AH9664" t="s">
        <v>71</v>
      </c>
      <c r="AS9664">
        <v>0.64</v>
      </c>
      <c r="AT9664" t="s">
        <v>71</v>
      </c>
    </row>
    <row r="9665" spans="1:46" x14ac:dyDescent="0.2">
      <c r="A9665" t="s">
        <v>580</v>
      </c>
      <c r="B9665" t="s">
        <v>581</v>
      </c>
      <c r="C9665">
        <f>-70.56083391 / 41.61920571</f>
        <v>-1.6953911711257403</v>
      </c>
      <c r="D9665" t="s">
        <v>490</v>
      </c>
      <c r="E9665" t="s">
        <v>70</v>
      </c>
      <c r="F9665" s="1">
        <v>37873</v>
      </c>
      <c r="G9665">
        <v>4</v>
      </c>
      <c r="K9665">
        <v>1.36</v>
      </c>
      <c r="L9665" t="s">
        <v>71</v>
      </c>
      <c r="O9665">
        <v>5.7</v>
      </c>
      <c r="P9665" t="s">
        <v>71</v>
      </c>
      <c r="Q9665">
        <v>21.1</v>
      </c>
      <c r="R9665" t="s">
        <v>71</v>
      </c>
      <c r="S9665">
        <v>0.6</v>
      </c>
      <c r="T9665" t="s">
        <v>71</v>
      </c>
      <c r="U9665">
        <v>18.579999999999998</v>
      </c>
      <c r="V9665" t="s">
        <v>71</v>
      </c>
      <c r="W9665">
        <v>34.1</v>
      </c>
      <c r="X9665" t="s">
        <v>71</v>
      </c>
      <c r="Y9665">
        <v>46.29</v>
      </c>
      <c r="AA9665">
        <v>33.619999999999997</v>
      </c>
      <c r="AE9665">
        <v>0.41</v>
      </c>
      <c r="AF9665" t="s">
        <v>71</v>
      </c>
      <c r="AG9665">
        <v>6.21</v>
      </c>
      <c r="AH9665" t="s">
        <v>71</v>
      </c>
      <c r="AS9665">
        <v>5.89</v>
      </c>
      <c r="AT9665" t="s">
        <v>71</v>
      </c>
    </row>
    <row r="9666" spans="1:46" x14ac:dyDescent="0.2">
      <c r="A9666" t="s">
        <v>580</v>
      </c>
      <c r="B9666" t="s">
        <v>581</v>
      </c>
      <c r="C9666">
        <f>-70.56083391 / 41.61920571</f>
        <v>-1.6953911711257403</v>
      </c>
      <c r="D9666" t="s">
        <v>490</v>
      </c>
      <c r="E9666" t="s">
        <v>70</v>
      </c>
      <c r="F9666" s="1">
        <v>37873</v>
      </c>
      <c r="G9666">
        <v>5</v>
      </c>
      <c r="Q9666">
        <v>18.899999999999999</v>
      </c>
      <c r="R9666" t="s">
        <v>71</v>
      </c>
    </row>
    <row r="9667" spans="1:46" x14ac:dyDescent="0.2">
      <c r="A9667" t="s">
        <v>580</v>
      </c>
      <c r="B9667" t="s">
        <v>581</v>
      </c>
      <c r="C9667">
        <f>-70.56083391 / 41.61920571</f>
        <v>-1.6953911711257403</v>
      </c>
      <c r="D9667" t="s">
        <v>490</v>
      </c>
      <c r="E9667" t="s">
        <v>70</v>
      </c>
      <c r="F9667" s="1">
        <v>39680</v>
      </c>
      <c r="G9667">
        <v>0.5</v>
      </c>
      <c r="I9667">
        <v>4.0999999999999996</v>
      </c>
      <c r="J9667" t="s">
        <v>71</v>
      </c>
      <c r="K9667">
        <v>4.99</v>
      </c>
      <c r="L9667" t="s">
        <v>71</v>
      </c>
      <c r="M9667">
        <v>3.05</v>
      </c>
      <c r="N9667" t="s">
        <v>71</v>
      </c>
      <c r="O9667">
        <v>6.82</v>
      </c>
      <c r="P9667" t="s">
        <v>71</v>
      </c>
      <c r="Q9667">
        <v>25.3</v>
      </c>
      <c r="R9667" t="s">
        <v>71</v>
      </c>
      <c r="S9667">
        <v>0.4</v>
      </c>
      <c r="T9667" t="s">
        <v>71</v>
      </c>
      <c r="U9667">
        <v>12.39</v>
      </c>
      <c r="V9667" t="s">
        <v>71</v>
      </c>
      <c r="W9667">
        <v>24.19</v>
      </c>
      <c r="X9667" t="s">
        <v>71</v>
      </c>
      <c r="Y9667">
        <v>40.44</v>
      </c>
      <c r="AA9667">
        <v>46.37</v>
      </c>
      <c r="AC9667">
        <v>43.93</v>
      </c>
      <c r="AE9667">
        <v>8.1999999999999993</v>
      </c>
      <c r="AF9667" t="s">
        <v>71</v>
      </c>
      <c r="AG9667">
        <v>6.35</v>
      </c>
      <c r="AH9667" t="s">
        <v>71</v>
      </c>
      <c r="AS9667">
        <v>1</v>
      </c>
      <c r="AT9667" t="s">
        <v>71</v>
      </c>
    </row>
    <row r="9668" spans="1:46" x14ac:dyDescent="0.2">
      <c r="A9668" t="s">
        <v>580</v>
      </c>
      <c r="B9668" t="s">
        <v>581</v>
      </c>
      <c r="C9668">
        <f>-70.56083391 / 41.61920571</f>
        <v>-1.6953911711257403</v>
      </c>
      <c r="D9668" t="s">
        <v>490</v>
      </c>
      <c r="E9668" t="s">
        <v>70</v>
      </c>
      <c r="F9668" s="1">
        <v>39680</v>
      </c>
      <c r="G9668">
        <v>1</v>
      </c>
      <c r="O9668">
        <v>6.79</v>
      </c>
      <c r="P9668" t="s">
        <v>71</v>
      </c>
      <c r="Q9668">
        <v>25.1</v>
      </c>
      <c r="R9668" t="s">
        <v>71</v>
      </c>
    </row>
    <row r="9669" spans="1:46" x14ac:dyDescent="0.2">
      <c r="A9669" t="s">
        <v>580</v>
      </c>
      <c r="B9669" t="s">
        <v>581</v>
      </c>
      <c r="C9669">
        <f>-70.56083391 / 41.61920571</f>
        <v>-1.6953911711257403</v>
      </c>
      <c r="D9669" t="s">
        <v>490</v>
      </c>
      <c r="E9669" t="s">
        <v>70</v>
      </c>
      <c r="F9669" s="1">
        <v>39680</v>
      </c>
      <c r="G9669">
        <v>2</v>
      </c>
      <c r="O9669">
        <v>6.98</v>
      </c>
      <c r="P9669" t="s">
        <v>71</v>
      </c>
      <c r="Q9669">
        <v>25</v>
      </c>
      <c r="R9669" t="s">
        <v>71</v>
      </c>
    </row>
    <row r="9670" spans="1:46" x14ac:dyDescent="0.2">
      <c r="A9670" t="s">
        <v>580</v>
      </c>
      <c r="B9670" t="s">
        <v>581</v>
      </c>
      <c r="C9670">
        <f>-70.56083391 / 41.61920571</f>
        <v>-1.6953911711257403</v>
      </c>
      <c r="D9670" t="s">
        <v>490</v>
      </c>
      <c r="E9670" t="s">
        <v>70</v>
      </c>
      <c r="F9670" s="1">
        <v>39680</v>
      </c>
      <c r="G9670">
        <v>3</v>
      </c>
      <c r="O9670">
        <v>6.9</v>
      </c>
      <c r="P9670" t="s">
        <v>71</v>
      </c>
      <c r="Q9670">
        <v>24.9</v>
      </c>
      <c r="R9670" t="s">
        <v>71</v>
      </c>
    </row>
    <row r="9671" spans="1:46" x14ac:dyDescent="0.2">
      <c r="A9671" t="s">
        <v>580</v>
      </c>
      <c r="B9671" t="s">
        <v>581</v>
      </c>
      <c r="C9671">
        <f>-70.56083391 / 41.61920571</f>
        <v>-1.6953911711257403</v>
      </c>
      <c r="D9671" t="s">
        <v>490</v>
      </c>
      <c r="E9671" t="s">
        <v>70</v>
      </c>
      <c r="F9671" s="1">
        <v>39680</v>
      </c>
      <c r="G9671">
        <v>3.1</v>
      </c>
      <c r="K9671">
        <v>12.91</v>
      </c>
      <c r="L9671" t="s">
        <v>71</v>
      </c>
      <c r="S9671">
        <v>1.33</v>
      </c>
      <c r="T9671" t="s">
        <v>71</v>
      </c>
      <c r="W9671">
        <v>56.06</v>
      </c>
      <c r="X9671" t="s">
        <v>71</v>
      </c>
      <c r="AE9671">
        <v>8.1999999999999993</v>
      </c>
      <c r="AF9671" t="s">
        <v>71</v>
      </c>
      <c r="AG9671">
        <v>6.45</v>
      </c>
      <c r="AH9671" t="s">
        <v>71</v>
      </c>
      <c r="AS9671">
        <v>1.82</v>
      </c>
      <c r="AT9671" t="s">
        <v>71</v>
      </c>
    </row>
    <row r="9672" spans="1:46" x14ac:dyDescent="0.2">
      <c r="A9672" t="s">
        <v>580</v>
      </c>
      <c r="B9672" t="s">
        <v>581</v>
      </c>
      <c r="C9672">
        <f>-70.56083391 / 41.61920571</f>
        <v>-1.6953911711257403</v>
      </c>
      <c r="D9672" t="s">
        <v>490</v>
      </c>
      <c r="E9672" t="s">
        <v>70</v>
      </c>
      <c r="F9672" s="1">
        <v>39680</v>
      </c>
      <c r="G9672">
        <v>3.5</v>
      </c>
      <c r="O9672">
        <v>6.5</v>
      </c>
      <c r="P9672" t="s">
        <v>71</v>
      </c>
      <c r="Q9672">
        <v>24.9</v>
      </c>
      <c r="R9672" t="s">
        <v>71</v>
      </c>
    </row>
    <row r="9673" spans="1:46" x14ac:dyDescent="0.2">
      <c r="A9673" t="s">
        <v>582</v>
      </c>
      <c r="B9673" t="s">
        <v>583</v>
      </c>
      <c r="C9673">
        <f>-70.57718427 / 41.61829996</f>
        <v>-1.695820933047069</v>
      </c>
      <c r="D9673" t="s">
        <v>584</v>
      </c>
      <c r="E9673" t="s">
        <v>70</v>
      </c>
      <c r="F9673" s="1">
        <v>39680</v>
      </c>
      <c r="G9673">
        <v>0.5</v>
      </c>
      <c r="I9673">
        <v>1.1000000000000001</v>
      </c>
      <c r="J9673" t="s">
        <v>71</v>
      </c>
      <c r="K9673">
        <v>3.4</v>
      </c>
      <c r="L9673" t="s">
        <v>71</v>
      </c>
      <c r="M9673">
        <v>1</v>
      </c>
      <c r="N9673" t="s">
        <v>71</v>
      </c>
      <c r="O9673">
        <v>3.6</v>
      </c>
      <c r="P9673" t="s">
        <v>71</v>
      </c>
      <c r="Q9673">
        <v>23.2</v>
      </c>
      <c r="R9673" t="s">
        <v>71</v>
      </c>
      <c r="S9673">
        <v>0.73</v>
      </c>
      <c r="T9673" t="s">
        <v>71</v>
      </c>
      <c r="U9673">
        <v>22.61</v>
      </c>
      <c r="V9673" t="s">
        <v>71</v>
      </c>
      <c r="W9673">
        <v>26.97</v>
      </c>
      <c r="X9673" t="s">
        <v>71</v>
      </c>
      <c r="Y9673">
        <v>49.12</v>
      </c>
      <c r="AA9673">
        <v>42.61</v>
      </c>
      <c r="AC9673">
        <v>60</v>
      </c>
      <c r="AE9673">
        <v>8.1999999999999993</v>
      </c>
      <c r="AF9673" t="s">
        <v>71</v>
      </c>
      <c r="AG9673">
        <v>6.16</v>
      </c>
      <c r="AH9673" t="s">
        <v>71</v>
      </c>
      <c r="AS9673">
        <v>3.2</v>
      </c>
      <c r="AT9673" t="s">
        <v>71</v>
      </c>
    </row>
    <row r="9674" spans="1:46" x14ac:dyDescent="0.2">
      <c r="A9674" t="s">
        <v>582</v>
      </c>
      <c r="B9674" t="s">
        <v>583</v>
      </c>
      <c r="C9674">
        <f>-70.57718427 / 41.61829996</f>
        <v>-1.695820933047069</v>
      </c>
      <c r="D9674" t="s">
        <v>584</v>
      </c>
      <c r="E9674" t="s">
        <v>70</v>
      </c>
      <c r="F9674" s="1">
        <v>39680</v>
      </c>
      <c r="G9674">
        <v>1</v>
      </c>
      <c r="O9674">
        <v>2.9</v>
      </c>
      <c r="P9674" t="s">
        <v>71</v>
      </c>
      <c r="Q9674">
        <v>22.5</v>
      </c>
      <c r="R9674" t="s">
        <v>71</v>
      </c>
    </row>
    <row r="9675" spans="1:46" x14ac:dyDescent="0.2">
      <c r="A9675" t="s">
        <v>585</v>
      </c>
      <c r="B9675" t="s">
        <v>586</v>
      </c>
      <c r="C9675">
        <f>-70.62472811 / 41.61693532</f>
        <v>-1.6970189555514825</v>
      </c>
      <c r="D9675" t="s">
        <v>587</v>
      </c>
      <c r="E9675" t="s">
        <v>70</v>
      </c>
      <c r="F9675" s="1">
        <v>37143</v>
      </c>
      <c r="G9675">
        <v>0.5</v>
      </c>
      <c r="I9675">
        <v>6.2</v>
      </c>
      <c r="J9675" t="s">
        <v>71</v>
      </c>
      <c r="K9675">
        <v>1.65</v>
      </c>
      <c r="L9675" t="s">
        <v>71</v>
      </c>
      <c r="M9675">
        <v>4.3</v>
      </c>
      <c r="N9675" t="s">
        <v>71</v>
      </c>
      <c r="O9675">
        <v>7.9</v>
      </c>
      <c r="P9675" t="s">
        <v>71</v>
      </c>
      <c r="Q9675">
        <v>22.5</v>
      </c>
      <c r="R9675" t="s">
        <v>71</v>
      </c>
      <c r="S9675">
        <v>0.48</v>
      </c>
      <c r="T9675" t="s">
        <v>71</v>
      </c>
      <c r="U9675">
        <v>14.87</v>
      </c>
      <c r="V9675" t="s">
        <v>71</v>
      </c>
      <c r="W9675">
        <v>25.8</v>
      </c>
      <c r="X9675" t="s">
        <v>71</v>
      </c>
      <c r="Y9675">
        <v>43.07</v>
      </c>
      <c r="AA9675">
        <v>35.51</v>
      </c>
      <c r="AC9675">
        <v>38.979999999999997</v>
      </c>
      <c r="AE9675">
        <v>4.5999999999999996</v>
      </c>
      <c r="AF9675" t="s">
        <v>71</v>
      </c>
      <c r="AG9675">
        <v>6.38</v>
      </c>
      <c r="AH9675" t="s">
        <v>71</v>
      </c>
      <c r="AS9675">
        <v>0.57999999999999996</v>
      </c>
      <c r="AT9675" t="s">
        <v>71</v>
      </c>
    </row>
    <row r="9676" spans="1:46" x14ac:dyDescent="0.2">
      <c r="A9676" t="s">
        <v>585</v>
      </c>
      <c r="B9676" t="s">
        <v>586</v>
      </c>
      <c r="C9676">
        <f>-70.62472811 / 41.61693532</f>
        <v>-1.6970189555514825</v>
      </c>
      <c r="D9676" t="s">
        <v>587</v>
      </c>
      <c r="E9676" t="s">
        <v>70</v>
      </c>
      <c r="F9676" s="1">
        <v>37143</v>
      </c>
      <c r="G9676">
        <v>1</v>
      </c>
      <c r="O9676">
        <v>7.79</v>
      </c>
      <c r="P9676" t="s">
        <v>71</v>
      </c>
      <c r="Q9676">
        <v>22.6</v>
      </c>
      <c r="R9676" t="s">
        <v>71</v>
      </c>
    </row>
    <row r="9677" spans="1:46" x14ac:dyDescent="0.2">
      <c r="A9677" t="s">
        <v>585</v>
      </c>
      <c r="B9677" t="s">
        <v>586</v>
      </c>
      <c r="C9677">
        <f>-70.62472811 / 41.61693532</f>
        <v>-1.6970189555514825</v>
      </c>
      <c r="D9677" t="s">
        <v>587</v>
      </c>
      <c r="E9677" t="s">
        <v>70</v>
      </c>
      <c r="F9677" s="1">
        <v>37143</v>
      </c>
      <c r="G9677">
        <v>2</v>
      </c>
      <c r="O9677">
        <v>7.81</v>
      </c>
      <c r="P9677" t="s">
        <v>71</v>
      </c>
      <c r="Q9677">
        <v>22.2</v>
      </c>
      <c r="R9677" t="s">
        <v>71</v>
      </c>
    </row>
    <row r="9678" spans="1:46" x14ac:dyDescent="0.2">
      <c r="A9678" t="s">
        <v>585</v>
      </c>
      <c r="B9678" t="s">
        <v>586</v>
      </c>
      <c r="C9678">
        <f>-70.62472811 / 41.61693532</f>
        <v>-1.6970189555514825</v>
      </c>
      <c r="D9678" t="s">
        <v>587</v>
      </c>
      <c r="E9678" t="s">
        <v>70</v>
      </c>
      <c r="F9678" s="1">
        <v>37143</v>
      </c>
      <c r="G9678">
        <v>3</v>
      </c>
      <c r="O9678">
        <v>7.68</v>
      </c>
      <c r="P9678" t="s">
        <v>71</v>
      </c>
      <c r="Q9678">
        <v>22.1</v>
      </c>
      <c r="R9678" t="s">
        <v>71</v>
      </c>
    </row>
    <row r="9679" spans="1:46" x14ac:dyDescent="0.2">
      <c r="A9679" t="s">
        <v>585</v>
      </c>
      <c r="B9679" t="s">
        <v>586</v>
      </c>
      <c r="C9679">
        <f>-70.62472811 / 41.61693532</f>
        <v>-1.6970189555514825</v>
      </c>
      <c r="D9679" t="s">
        <v>587</v>
      </c>
      <c r="E9679" t="s">
        <v>70</v>
      </c>
      <c r="F9679" s="1">
        <v>37143</v>
      </c>
      <c r="G9679">
        <v>4</v>
      </c>
      <c r="O9679">
        <v>7.45</v>
      </c>
      <c r="P9679" t="s">
        <v>71</v>
      </c>
      <c r="Q9679">
        <v>21.8</v>
      </c>
      <c r="R9679" t="s">
        <v>71</v>
      </c>
    </row>
    <row r="9680" spans="1:46" x14ac:dyDescent="0.2">
      <c r="A9680" t="s">
        <v>585</v>
      </c>
      <c r="B9680" t="s">
        <v>586</v>
      </c>
      <c r="C9680">
        <f>-70.62472811 / 41.61693532</f>
        <v>-1.6970189555514825</v>
      </c>
      <c r="D9680" t="s">
        <v>587</v>
      </c>
      <c r="E9680" t="s">
        <v>70</v>
      </c>
      <c r="F9680" s="1">
        <v>37143</v>
      </c>
      <c r="G9680">
        <v>5</v>
      </c>
      <c r="K9680">
        <v>2.31</v>
      </c>
      <c r="L9680" t="s">
        <v>71</v>
      </c>
      <c r="O9680">
        <v>5.1100000000000003</v>
      </c>
      <c r="P9680" t="s">
        <v>71</v>
      </c>
      <c r="Q9680">
        <v>20.8</v>
      </c>
      <c r="R9680" t="s">
        <v>71</v>
      </c>
      <c r="S9680">
        <v>0.57999999999999996</v>
      </c>
      <c r="T9680" t="s">
        <v>71</v>
      </c>
      <c r="U9680">
        <v>17.96</v>
      </c>
      <c r="V9680" t="s">
        <v>71</v>
      </c>
      <c r="W9680">
        <v>24.6</v>
      </c>
      <c r="X9680" t="s">
        <v>71</v>
      </c>
      <c r="Y9680">
        <v>45.8</v>
      </c>
      <c r="AA9680">
        <v>38.81</v>
      </c>
      <c r="AE9680">
        <v>4.4000000000000004</v>
      </c>
      <c r="AF9680" t="s">
        <v>71</v>
      </c>
      <c r="AG9680">
        <v>6.28</v>
      </c>
      <c r="AH9680" t="s">
        <v>71</v>
      </c>
      <c r="AS9680">
        <v>1.1299999999999999</v>
      </c>
      <c r="AT9680" t="s">
        <v>71</v>
      </c>
    </row>
    <row r="9681" spans="1:46" x14ac:dyDescent="0.2">
      <c r="A9681" t="s">
        <v>585</v>
      </c>
      <c r="B9681" t="s">
        <v>586</v>
      </c>
      <c r="C9681">
        <f>-70.62472811 / 41.61693532</f>
        <v>-1.6970189555514825</v>
      </c>
      <c r="D9681" t="s">
        <v>587</v>
      </c>
      <c r="E9681" t="s">
        <v>70</v>
      </c>
      <c r="F9681" s="1">
        <v>38251</v>
      </c>
      <c r="G9681">
        <v>0.5</v>
      </c>
      <c r="I9681">
        <v>5.5</v>
      </c>
      <c r="J9681" t="s">
        <v>71</v>
      </c>
      <c r="K9681">
        <v>2.0699999999999998</v>
      </c>
      <c r="L9681" t="s">
        <v>71</v>
      </c>
      <c r="M9681">
        <v>4</v>
      </c>
      <c r="N9681" t="s">
        <v>71</v>
      </c>
      <c r="O9681">
        <v>8.06</v>
      </c>
      <c r="P9681" t="s">
        <v>71</v>
      </c>
      <c r="Q9681">
        <v>20.420000000000002</v>
      </c>
      <c r="R9681" t="s">
        <v>71</v>
      </c>
      <c r="S9681">
        <v>0.41</v>
      </c>
      <c r="T9681" t="s">
        <v>71</v>
      </c>
      <c r="U9681">
        <v>12.7</v>
      </c>
      <c r="V9681" t="s">
        <v>71</v>
      </c>
      <c r="W9681">
        <v>37.58</v>
      </c>
      <c r="X9681" t="s">
        <v>71</v>
      </c>
      <c r="Y9681">
        <v>40.799999999999997</v>
      </c>
      <c r="AA9681">
        <v>37.74</v>
      </c>
      <c r="AC9681">
        <v>40.020000000000003</v>
      </c>
      <c r="AE9681">
        <v>8.68</v>
      </c>
      <c r="AF9681" t="s">
        <v>71</v>
      </c>
      <c r="AG9681">
        <v>6.32</v>
      </c>
      <c r="AH9681" t="s">
        <v>71</v>
      </c>
      <c r="AS9681">
        <v>0.3</v>
      </c>
      <c r="AT9681" t="s">
        <v>71</v>
      </c>
    </row>
    <row r="9682" spans="1:46" x14ac:dyDescent="0.2">
      <c r="A9682" t="s">
        <v>585</v>
      </c>
      <c r="B9682" t="s">
        <v>586</v>
      </c>
      <c r="C9682">
        <f>-70.62472811 / 41.61693532</f>
        <v>-1.6970189555514825</v>
      </c>
      <c r="D9682" t="s">
        <v>587</v>
      </c>
      <c r="E9682" t="s">
        <v>70</v>
      </c>
      <c r="F9682" s="1">
        <v>38251</v>
      </c>
      <c r="G9682">
        <v>1</v>
      </c>
      <c r="O9682">
        <v>8.08</v>
      </c>
      <c r="P9682" t="s">
        <v>71</v>
      </c>
      <c r="Q9682">
        <v>20.32</v>
      </c>
      <c r="R9682" t="s">
        <v>71</v>
      </c>
    </row>
    <row r="9683" spans="1:46" x14ac:dyDescent="0.2">
      <c r="A9683" t="s">
        <v>585</v>
      </c>
      <c r="B9683" t="s">
        <v>586</v>
      </c>
      <c r="C9683">
        <f>-70.62472811 / 41.61693532</f>
        <v>-1.6970189555514825</v>
      </c>
      <c r="D9683" t="s">
        <v>587</v>
      </c>
      <c r="E9683" t="s">
        <v>70</v>
      </c>
      <c r="F9683" s="1">
        <v>38251</v>
      </c>
      <c r="G9683">
        <v>2</v>
      </c>
      <c r="O9683">
        <v>8.15</v>
      </c>
      <c r="P9683" t="s">
        <v>71</v>
      </c>
      <c r="Q9683">
        <v>20.260000000000002</v>
      </c>
      <c r="R9683" t="s">
        <v>71</v>
      </c>
    </row>
    <row r="9684" spans="1:46" x14ac:dyDescent="0.2">
      <c r="A9684" t="s">
        <v>585</v>
      </c>
      <c r="B9684" t="s">
        <v>586</v>
      </c>
      <c r="C9684">
        <f>-70.62472811 / 41.61693532</f>
        <v>-1.6970189555514825</v>
      </c>
      <c r="D9684" t="s">
        <v>587</v>
      </c>
      <c r="E9684" t="s">
        <v>70</v>
      </c>
      <c r="F9684" s="1">
        <v>38251</v>
      </c>
      <c r="G9684">
        <v>3</v>
      </c>
      <c r="O9684">
        <v>8.19</v>
      </c>
      <c r="P9684" t="s">
        <v>71</v>
      </c>
      <c r="Q9684">
        <v>20.23</v>
      </c>
      <c r="R9684" t="s">
        <v>71</v>
      </c>
    </row>
    <row r="9685" spans="1:46" x14ac:dyDescent="0.2">
      <c r="A9685" t="s">
        <v>585</v>
      </c>
      <c r="B9685" t="s">
        <v>586</v>
      </c>
      <c r="C9685">
        <f>-70.62472811 / 41.61693532</f>
        <v>-1.6970189555514825</v>
      </c>
      <c r="D9685" t="s">
        <v>587</v>
      </c>
      <c r="E9685" t="s">
        <v>70</v>
      </c>
      <c r="F9685" s="1">
        <v>38251</v>
      </c>
      <c r="G9685">
        <v>4</v>
      </c>
      <c r="O9685">
        <v>8.26</v>
      </c>
      <c r="P9685" t="s">
        <v>71</v>
      </c>
      <c r="Q9685">
        <v>20.190000000000001</v>
      </c>
      <c r="R9685" t="s">
        <v>71</v>
      </c>
    </row>
    <row r="9686" spans="1:46" x14ac:dyDescent="0.2">
      <c r="A9686" t="s">
        <v>585</v>
      </c>
      <c r="B9686" t="s">
        <v>586</v>
      </c>
      <c r="C9686">
        <f>-70.62472811 / 41.61693532</f>
        <v>-1.6970189555514825</v>
      </c>
      <c r="D9686" t="s">
        <v>587</v>
      </c>
      <c r="E9686" t="s">
        <v>70</v>
      </c>
      <c r="F9686" s="1">
        <v>38251</v>
      </c>
      <c r="G9686">
        <v>4.5</v>
      </c>
      <c r="K9686">
        <v>2.2200000000000002</v>
      </c>
      <c r="L9686" t="s">
        <v>71</v>
      </c>
      <c r="S9686">
        <v>0.42</v>
      </c>
      <c r="T9686" t="s">
        <v>71</v>
      </c>
      <c r="U9686">
        <v>13.01</v>
      </c>
      <c r="V9686" t="s">
        <v>71</v>
      </c>
      <c r="W9686">
        <v>23.4</v>
      </c>
      <c r="X9686" t="s">
        <v>71</v>
      </c>
      <c r="Y9686">
        <v>41.15</v>
      </c>
      <c r="AA9686">
        <v>38.42</v>
      </c>
      <c r="AE9686">
        <v>9.48</v>
      </c>
      <c r="AF9686" t="s">
        <v>71</v>
      </c>
      <c r="AG9686">
        <v>6.37</v>
      </c>
      <c r="AH9686" t="s">
        <v>71</v>
      </c>
      <c r="AS9686">
        <v>0.39</v>
      </c>
      <c r="AT9686" t="s">
        <v>71</v>
      </c>
    </row>
    <row r="9687" spans="1:46" x14ac:dyDescent="0.2">
      <c r="A9687" t="s">
        <v>585</v>
      </c>
      <c r="B9687" t="s">
        <v>586</v>
      </c>
      <c r="C9687">
        <f>-70.62472811 / 41.61693532</f>
        <v>-1.6970189555514825</v>
      </c>
      <c r="D9687" t="s">
        <v>587</v>
      </c>
      <c r="E9687" t="s">
        <v>70</v>
      </c>
      <c r="F9687" s="1">
        <v>38251</v>
      </c>
      <c r="G9687">
        <v>5</v>
      </c>
      <c r="O9687">
        <v>8.32</v>
      </c>
      <c r="P9687" t="s">
        <v>71</v>
      </c>
      <c r="Q9687">
        <v>20.149999999999999</v>
      </c>
      <c r="R9687" t="s">
        <v>71</v>
      </c>
    </row>
    <row r="9688" spans="1:46" x14ac:dyDescent="0.2">
      <c r="A9688" t="s">
        <v>585</v>
      </c>
      <c r="B9688" t="s">
        <v>586</v>
      </c>
      <c r="C9688">
        <f>-70.62472811 / 41.61693532</f>
        <v>-1.6970189555514825</v>
      </c>
      <c r="D9688" t="s">
        <v>587</v>
      </c>
      <c r="E9688" t="s">
        <v>70</v>
      </c>
      <c r="F9688" s="1">
        <v>38609</v>
      </c>
      <c r="G9688">
        <v>0.15</v>
      </c>
      <c r="I9688">
        <v>6</v>
      </c>
      <c r="J9688" t="s">
        <v>71</v>
      </c>
      <c r="K9688">
        <v>2.41</v>
      </c>
      <c r="L9688" t="s">
        <v>71</v>
      </c>
      <c r="M9688">
        <v>4.7</v>
      </c>
      <c r="N9688" t="s">
        <v>71</v>
      </c>
      <c r="O9688">
        <v>8.3000000000000007</v>
      </c>
      <c r="P9688" t="s">
        <v>71</v>
      </c>
      <c r="Q9688">
        <v>24.1</v>
      </c>
      <c r="R9688" t="s">
        <v>71</v>
      </c>
      <c r="S9688">
        <v>0.3</v>
      </c>
      <c r="T9688" t="s">
        <v>71</v>
      </c>
      <c r="U9688">
        <v>9.2899999999999991</v>
      </c>
      <c r="V9688" t="s">
        <v>71</v>
      </c>
      <c r="W9688">
        <v>21.11</v>
      </c>
      <c r="X9688" t="s">
        <v>71</v>
      </c>
      <c r="Y9688">
        <v>36.29</v>
      </c>
      <c r="AA9688">
        <v>39.229999999999997</v>
      </c>
      <c r="AC9688">
        <v>37.700000000000003</v>
      </c>
      <c r="AE9688">
        <v>9.69</v>
      </c>
      <c r="AF9688" t="s">
        <v>71</v>
      </c>
      <c r="AG9688">
        <v>6.62</v>
      </c>
      <c r="AH9688" t="s">
        <v>71</v>
      </c>
      <c r="AS9688">
        <v>0.35</v>
      </c>
      <c r="AT9688" t="s">
        <v>71</v>
      </c>
    </row>
    <row r="9689" spans="1:46" x14ac:dyDescent="0.2">
      <c r="A9689" t="s">
        <v>585</v>
      </c>
      <c r="B9689" t="s">
        <v>586</v>
      </c>
      <c r="C9689">
        <f>-70.62472811 / 41.61693532</f>
        <v>-1.6970189555514825</v>
      </c>
      <c r="D9689" t="s">
        <v>587</v>
      </c>
      <c r="E9689" t="s">
        <v>70</v>
      </c>
      <c r="F9689" s="1">
        <v>38609</v>
      </c>
      <c r="G9689">
        <v>1</v>
      </c>
      <c r="O9689">
        <v>8.36</v>
      </c>
      <c r="P9689" t="s">
        <v>71</v>
      </c>
      <c r="Q9689">
        <v>23.8</v>
      </c>
      <c r="R9689" t="s">
        <v>71</v>
      </c>
    </row>
    <row r="9690" spans="1:46" x14ac:dyDescent="0.2">
      <c r="A9690" t="s">
        <v>585</v>
      </c>
      <c r="B9690" t="s">
        <v>586</v>
      </c>
      <c r="C9690">
        <f>-70.62472811 / 41.61693532</f>
        <v>-1.6970189555514825</v>
      </c>
      <c r="D9690" t="s">
        <v>587</v>
      </c>
      <c r="E9690" t="s">
        <v>70</v>
      </c>
      <c r="F9690" s="1">
        <v>38609</v>
      </c>
      <c r="G9690">
        <v>2</v>
      </c>
      <c r="O9690">
        <v>8.49</v>
      </c>
      <c r="P9690" t="s">
        <v>71</v>
      </c>
      <c r="Q9690">
        <v>23.6</v>
      </c>
      <c r="R9690" t="s">
        <v>71</v>
      </c>
    </row>
    <row r="9691" spans="1:46" x14ac:dyDescent="0.2">
      <c r="A9691" t="s">
        <v>585</v>
      </c>
      <c r="B9691" t="s">
        <v>586</v>
      </c>
      <c r="C9691">
        <f>-70.62472811 / 41.61693532</f>
        <v>-1.6970189555514825</v>
      </c>
      <c r="D9691" t="s">
        <v>587</v>
      </c>
      <c r="E9691" t="s">
        <v>70</v>
      </c>
      <c r="F9691" s="1">
        <v>38609</v>
      </c>
      <c r="G9691">
        <v>3</v>
      </c>
      <c r="O9691">
        <v>8.77</v>
      </c>
      <c r="P9691" t="s">
        <v>71</v>
      </c>
      <c r="Q9691">
        <v>23</v>
      </c>
      <c r="R9691" t="s">
        <v>71</v>
      </c>
    </row>
    <row r="9692" spans="1:46" x14ac:dyDescent="0.2">
      <c r="A9692" t="s">
        <v>585</v>
      </c>
      <c r="B9692" t="s">
        <v>586</v>
      </c>
      <c r="C9692">
        <f>-70.62472811 / 41.61693532</f>
        <v>-1.6970189555514825</v>
      </c>
      <c r="D9692" t="s">
        <v>587</v>
      </c>
      <c r="E9692" t="s">
        <v>70</v>
      </c>
      <c r="F9692" s="1">
        <v>38609</v>
      </c>
      <c r="G9692">
        <v>4</v>
      </c>
      <c r="O9692">
        <v>8.65</v>
      </c>
      <c r="P9692" t="s">
        <v>71</v>
      </c>
      <c r="Q9692">
        <v>22.6</v>
      </c>
      <c r="R9692" t="s">
        <v>71</v>
      </c>
    </row>
    <row r="9693" spans="1:46" x14ac:dyDescent="0.2">
      <c r="A9693" t="s">
        <v>585</v>
      </c>
      <c r="B9693" t="s">
        <v>586</v>
      </c>
      <c r="C9693">
        <f>-70.62472811 / 41.61693532</f>
        <v>-1.6970189555514825</v>
      </c>
      <c r="D9693" t="s">
        <v>587</v>
      </c>
      <c r="E9693" t="s">
        <v>70</v>
      </c>
      <c r="F9693" s="1">
        <v>38609</v>
      </c>
      <c r="G9693">
        <v>5</v>
      </c>
      <c r="K9693">
        <v>3.94</v>
      </c>
      <c r="L9693" t="s">
        <v>71</v>
      </c>
      <c r="O9693">
        <v>8.59</v>
      </c>
      <c r="P9693" t="s">
        <v>71</v>
      </c>
      <c r="Q9693">
        <v>19.8</v>
      </c>
      <c r="R9693" t="s">
        <v>71</v>
      </c>
      <c r="S9693">
        <v>0.5</v>
      </c>
      <c r="T9693" t="s">
        <v>71</v>
      </c>
      <c r="U9693">
        <v>15.49</v>
      </c>
      <c r="V9693" t="s">
        <v>71</v>
      </c>
      <c r="W9693">
        <v>19.53</v>
      </c>
      <c r="X9693" t="s">
        <v>71</v>
      </c>
      <c r="Y9693">
        <v>43.66</v>
      </c>
      <c r="AA9693">
        <v>44.05</v>
      </c>
      <c r="AE9693">
        <v>9.89</v>
      </c>
      <c r="AF9693" t="s">
        <v>71</v>
      </c>
      <c r="AG9693">
        <v>6.5</v>
      </c>
      <c r="AH9693" t="s">
        <v>71</v>
      </c>
      <c r="AS9693">
        <v>1.37</v>
      </c>
      <c r="AT9693" t="s">
        <v>71</v>
      </c>
    </row>
    <row r="9694" spans="1:46" x14ac:dyDescent="0.2">
      <c r="A9694" t="s">
        <v>585</v>
      </c>
      <c r="B9694" t="s">
        <v>586</v>
      </c>
      <c r="C9694">
        <f>-70.62472811 / 41.61693532</f>
        <v>-1.6970189555514825</v>
      </c>
      <c r="D9694" t="s">
        <v>587</v>
      </c>
      <c r="E9694" t="s">
        <v>70</v>
      </c>
      <c r="F9694" s="1">
        <v>38609</v>
      </c>
      <c r="G9694">
        <v>5.5</v>
      </c>
      <c r="O9694">
        <v>1.2</v>
      </c>
      <c r="P9694" t="s">
        <v>71</v>
      </c>
      <c r="Q9694">
        <v>17.600000000000001</v>
      </c>
      <c r="R9694" t="s">
        <v>71</v>
      </c>
    </row>
    <row r="9695" spans="1:46" x14ac:dyDescent="0.2">
      <c r="A9695" t="s">
        <v>585</v>
      </c>
      <c r="B9695" t="s">
        <v>586</v>
      </c>
      <c r="C9695">
        <f>-70.62472811 / 41.61693532</f>
        <v>-1.6970189555514825</v>
      </c>
      <c r="D9695" t="s">
        <v>587</v>
      </c>
      <c r="E9695" t="s">
        <v>70</v>
      </c>
      <c r="F9695" s="1">
        <v>38987</v>
      </c>
      <c r="G9695">
        <v>0.15</v>
      </c>
      <c r="I9695">
        <v>7.9</v>
      </c>
      <c r="J9695" t="s">
        <v>71</v>
      </c>
      <c r="K9695">
        <v>3.22</v>
      </c>
      <c r="L9695" t="s">
        <v>71</v>
      </c>
      <c r="M9695">
        <v>4.7</v>
      </c>
      <c r="N9695" t="s">
        <v>71</v>
      </c>
      <c r="S9695">
        <v>0.53</v>
      </c>
      <c r="T9695" t="s">
        <v>71</v>
      </c>
      <c r="U9695">
        <v>16.46</v>
      </c>
      <c r="V9695" t="s">
        <v>71</v>
      </c>
      <c r="W9695">
        <v>22.11</v>
      </c>
      <c r="X9695" t="s">
        <v>71</v>
      </c>
      <c r="Y9695">
        <v>44.54</v>
      </c>
      <c r="AA9695">
        <v>42.07</v>
      </c>
      <c r="AC9695">
        <v>37.700000000000003</v>
      </c>
      <c r="AE9695">
        <v>9.89</v>
      </c>
      <c r="AF9695" t="s">
        <v>71</v>
      </c>
      <c r="AG9695">
        <v>6.46</v>
      </c>
      <c r="AH9695" t="s">
        <v>71</v>
      </c>
      <c r="AS9695">
        <v>1.1100000000000001</v>
      </c>
      <c r="AT9695" t="s">
        <v>71</v>
      </c>
    </row>
    <row r="9696" spans="1:46" x14ac:dyDescent="0.2">
      <c r="A9696" t="s">
        <v>585</v>
      </c>
      <c r="B9696" t="s">
        <v>586</v>
      </c>
      <c r="C9696">
        <f>-70.62472811 / 41.61693532</f>
        <v>-1.6970189555514825</v>
      </c>
      <c r="D9696" t="s">
        <v>587</v>
      </c>
      <c r="E9696" t="s">
        <v>70</v>
      </c>
      <c r="F9696" s="1">
        <v>38987</v>
      </c>
      <c r="G9696">
        <v>0.5</v>
      </c>
      <c r="O9696">
        <v>8.11</v>
      </c>
      <c r="P9696" t="s">
        <v>71</v>
      </c>
      <c r="Q9696">
        <v>19.88</v>
      </c>
      <c r="R9696" t="s">
        <v>71</v>
      </c>
    </row>
    <row r="9697" spans="1:46" x14ac:dyDescent="0.2">
      <c r="A9697" t="s">
        <v>585</v>
      </c>
      <c r="B9697" t="s">
        <v>586</v>
      </c>
      <c r="C9697">
        <f>-70.62472811 / 41.61693532</f>
        <v>-1.6970189555514825</v>
      </c>
      <c r="D9697" t="s">
        <v>587</v>
      </c>
      <c r="E9697" t="s">
        <v>70</v>
      </c>
      <c r="F9697" s="1">
        <v>38987</v>
      </c>
      <c r="G9697">
        <v>1</v>
      </c>
      <c r="O9697">
        <v>8.17</v>
      </c>
      <c r="P9697" t="s">
        <v>71</v>
      </c>
      <c r="Q9697">
        <v>19.25</v>
      </c>
      <c r="R9697" t="s">
        <v>71</v>
      </c>
    </row>
    <row r="9698" spans="1:46" x14ac:dyDescent="0.2">
      <c r="A9698" t="s">
        <v>585</v>
      </c>
      <c r="B9698" t="s">
        <v>586</v>
      </c>
      <c r="C9698">
        <f>-70.62472811 / 41.61693532</f>
        <v>-1.6970189555514825</v>
      </c>
      <c r="D9698" t="s">
        <v>587</v>
      </c>
      <c r="E9698" t="s">
        <v>70</v>
      </c>
      <c r="F9698" s="1">
        <v>38987</v>
      </c>
      <c r="G9698">
        <v>1.5</v>
      </c>
      <c r="O9698">
        <v>8.14</v>
      </c>
      <c r="P9698" t="s">
        <v>71</v>
      </c>
      <c r="Q9698">
        <v>19.68</v>
      </c>
      <c r="R9698" t="s">
        <v>71</v>
      </c>
    </row>
    <row r="9699" spans="1:46" x14ac:dyDescent="0.2">
      <c r="A9699" t="s">
        <v>585</v>
      </c>
      <c r="B9699" t="s">
        <v>586</v>
      </c>
      <c r="C9699">
        <f>-70.62472811 / 41.61693532</f>
        <v>-1.6970189555514825</v>
      </c>
      <c r="D9699" t="s">
        <v>587</v>
      </c>
      <c r="E9699" t="s">
        <v>70</v>
      </c>
      <c r="F9699" s="1">
        <v>38987</v>
      </c>
      <c r="G9699">
        <v>2</v>
      </c>
      <c r="O9699">
        <v>8.0500000000000007</v>
      </c>
      <c r="P9699" t="s">
        <v>71</v>
      </c>
      <c r="Q9699">
        <v>19.64</v>
      </c>
      <c r="R9699" t="s">
        <v>71</v>
      </c>
    </row>
    <row r="9700" spans="1:46" x14ac:dyDescent="0.2">
      <c r="A9700" t="s">
        <v>585</v>
      </c>
      <c r="B9700" t="s">
        <v>586</v>
      </c>
      <c r="C9700">
        <f>-70.62472811 / 41.61693532</f>
        <v>-1.6970189555514825</v>
      </c>
      <c r="D9700" t="s">
        <v>587</v>
      </c>
      <c r="E9700" t="s">
        <v>70</v>
      </c>
      <c r="F9700" s="1">
        <v>38987</v>
      </c>
      <c r="G9700">
        <v>2.5</v>
      </c>
      <c r="O9700">
        <v>8.0399999999999991</v>
      </c>
      <c r="P9700" t="s">
        <v>71</v>
      </c>
      <c r="Q9700">
        <v>19.579999999999998</v>
      </c>
      <c r="R9700" t="s">
        <v>71</v>
      </c>
    </row>
    <row r="9701" spans="1:46" x14ac:dyDescent="0.2">
      <c r="A9701" t="s">
        <v>585</v>
      </c>
      <c r="B9701" t="s">
        <v>586</v>
      </c>
      <c r="C9701">
        <f>-70.62472811 / 41.61693532</f>
        <v>-1.6970189555514825</v>
      </c>
      <c r="D9701" t="s">
        <v>587</v>
      </c>
      <c r="E9701" t="s">
        <v>70</v>
      </c>
      <c r="F9701" s="1">
        <v>38987</v>
      </c>
      <c r="G9701">
        <v>3</v>
      </c>
      <c r="O9701">
        <v>8.02</v>
      </c>
      <c r="P9701" t="s">
        <v>71</v>
      </c>
      <c r="Q9701">
        <v>19.54</v>
      </c>
      <c r="R9701" t="s">
        <v>71</v>
      </c>
    </row>
    <row r="9702" spans="1:46" x14ac:dyDescent="0.2">
      <c r="A9702" t="s">
        <v>585</v>
      </c>
      <c r="B9702" t="s">
        <v>586</v>
      </c>
      <c r="C9702">
        <f>-70.62472811 / 41.61693532</f>
        <v>-1.6970189555514825</v>
      </c>
      <c r="D9702" t="s">
        <v>587</v>
      </c>
      <c r="E9702" t="s">
        <v>70</v>
      </c>
      <c r="F9702" s="1">
        <v>38987</v>
      </c>
      <c r="G9702">
        <v>3.5</v>
      </c>
      <c r="O9702">
        <v>8</v>
      </c>
      <c r="P9702" t="s">
        <v>71</v>
      </c>
      <c r="Q9702">
        <v>19.47</v>
      </c>
      <c r="R9702" t="s">
        <v>71</v>
      </c>
    </row>
    <row r="9703" spans="1:46" x14ac:dyDescent="0.2">
      <c r="A9703" t="s">
        <v>585</v>
      </c>
      <c r="B9703" t="s">
        <v>586</v>
      </c>
      <c r="C9703">
        <f>-70.62472811 / 41.61693532</f>
        <v>-1.6970189555514825</v>
      </c>
      <c r="D9703" t="s">
        <v>587</v>
      </c>
      <c r="E9703" t="s">
        <v>70</v>
      </c>
      <c r="F9703" s="1">
        <v>38987</v>
      </c>
      <c r="G9703">
        <v>4</v>
      </c>
      <c r="O9703">
        <v>8.02</v>
      </c>
      <c r="P9703" t="s">
        <v>71</v>
      </c>
      <c r="Q9703">
        <v>19.45</v>
      </c>
      <c r="R9703" t="s">
        <v>71</v>
      </c>
    </row>
    <row r="9704" spans="1:46" x14ac:dyDescent="0.2">
      <c r="A9704" t="s">
        <v>585</v>
      </c>
      <c r="B9704" t="s">
        <v>586</v>
      </c>
      <c r="C9704">
        <f>-70.62472811 / 41.61693532</f>
        <v>-1.6970189555514825</v>
      </c>
      <c r="D9704" t="s">
        <v>587</v>
      </c>
      <c r="E9704" t="s">
        <v>70</v>
      </c>
      <c r="F9704" s="1">
        <v>38987</v>
      </c>
      <c r="G9704">
        <v>4.5</v>
      </c>
      <c r="O9704">
        <v>7.97</v>
      </c>
      <c r="P9704" t="s">
        <v>71</v>
      </c>
      <c r="Q9704">
        <v>19.39</v>
      </c>
      <c r="R9704" t="s">
        <v>71</v>
      </c>
    </row>
    <row r="9705" spans="1:46" x14ac:dyDescent="0.2">
      <c r="A9705" t="s">
        <v>585</v>
      </c>
      <c r="B9705" t="s">
        <v>586</v>
      </c>
      <c r="C9705">
        <f>-70.62472811 / 41.61693532</f>
        <v>-1.6970189555514825</v>
      </c>
      <c r="D9705" t="s">
        <v>587</v>
      </c>
      <c r="E9705" t="s">
        <v>70</v>
      </c>
      <c r="F9705" s="1">
        <v>38987</v>
      </c>
      <c r="G9705">
        <v>5</v>
      </c>
      <c r="O9705">
        <v>7.21</v>
      </c>
      <c r="P9705" t="s">
        <v>71</v>
      </c>
      <c r="Q9705">
        <v>19.32</v>
      </c>
      <c r="R9705" t="s">
        <v>71</v>
      </c>
    </row>
    <row r="9706" spans="1:46" x14ac:dyDescent="0.2">
      <c r="A9706" t="s">
        <v>585</v>
      </c>
      <c r="B9706" t="s">
        <v>586</v>
      </c>
      <c r="C9706">
        <f>-70.62472811 / 41.61693532</f>
        <v>-1.6970189555514825</v>
      </c>
      <c r="D9706" t="s">
        <v>587</v>
      </c>
      <c r="E9706" t="s">
        <v>70</v>
      </c>
      <c r="F9706" s="1">
        <v>38987</v>
      </c>
      <c r="G9706">
        <v>5.5</v>
      </c>
      <c r="O9706">
        <v>5.86</v>
      </c>
      <c r="P9706" t="s">
        <v>71</v>
      </c>
      <c r="Q9706">
        <v>19.16</v>
      </c>
      <c r="R9706" t="s">
        <v>71</v>
      </c>
    </row>
    <row r="9707" spans="1:46" x14ac:dyDescent="0.2">
      <c r="A9707" t="s">
        <v>585</v>
      </c>
      <c r="B9707" t="s">
        <v>586</v>
      </c>
      <c r="C9707">
        <f>-70.62472811 / 41.61693532</f>
        <v>-1.6970189555514825</v>
      </c>
      <c r="D9707" t="s">
        <v>587</v>
      </c>
      <c r="E9707" t="s">
        <v>70</v>
      </c>
      <c r="F9707" s="1">
        <v>38987</v>
      </c>
      <c r="G9707">
        <v>6</v>
      </c>
      <c r="O9707">
        <v>1.04</v>
      </c>
      <c r="P9707" t="s">
        <v>71</v>
      </c>
      <c r="Q9707">
        <v>16.84</v>
      </c>
      <c r="R9707" t="s">
        <v>71</v>
      </c>
    </row>
    <row r="9708" spans="1:46" x14ac:dyDescent="0.2">
      <c r="A9708" t="s">
        <v>585</v>
      </c>
      <c r="B9708" t="s">
        <v>586</v>
      </c>
      <c r="C9708">
        <f>-70.62472811 / 41.61693532</f>
        <v>-1.6970189555514825</v>
      </c>
      <c r="D9708" t="s">
        <v>587</v>
      </c>
      <c r="E9708" t="s">
        <v>70</v>
      </c>
      <c r="F9708" s="1">
        <v>38987</v>
      </c>
      <c r="G9708">
        <v>6.5</v>
      </c>
      <c r="O9708">
        <v>0.4</v>
      </c>
      <c r="P9708" t="s">
        <v>71</v>
      </c>
      <c r="Q9708">
        <v>14.85</v>
      </c>
      <c r="R9708" t="s">
        <v>71</v>
      </c>
    </row>
    <row r="9709" spans="1:46" x14ac:dyDescent="0.2">
      <c r="A9709" t="s">
        <v>585</v>
      </c>
      <c r="B9709" t="s">
        <v>586</v>
      </c>
      <c r="C9709">
        <f>-70.62472811 / 41.61693532</f>
        <v>-1.6970189555514825</v>
      </c>
      <c r="D9709" t="s">
        <v>587</v>
      </c>
      <c r="E9709" t="s">
        <v>70</v>
      </c>
      <c r="F9709" s="1">
        <v>38987</v>
      </c>
      <c r="G9709">
        <v>6.9</v>
      </c>
      <c r="K9709">
        <v>53.75</v>
      </c>
      <c r="L9709" t="s">
        <v>71</v>
      </c>
      <c r="S9709">
        <v>3.04</v>
      </c>
      <c r="T9709" t="s">
        <v>71</v>
      </c>
      <c r="U9709">
        <v>94.16</v>
      </c>
      <c r="V9709" t="s">
        <v>71</v>
      </c>
      <c r="W9709">
        <v>41.81</v>
      </c>
      <c r="X9709" t="s">
        <v>71</v>
      </c>
      <c r="Y9709">
        <v>69.69</v>
      </c>
      <c r="AA9709">
        <v>69.69</v>
      </c>
      <c r="AE9709">
        <v>26.84</v>
      </c>
      <c r="AF9709" t="s">
        <v>71</v>
      </c>
      <c r="AG9709">
        <v>6.33</v>
      </c>
      <c r="AH9709" t="s">
        <v>71</v>
      </c>
      <c r="AS9709">
        <v>12.66</v>
      </c>
      <c r="AT9709" t="s">
        <v>71</v>
      </c>
    </row>
    <row r="9710" spans="1:46" x14ac:dyDescent="0.2">
      <c r="A9710" t="s">
        <v>585</v>
      </c>
      <c r="B9710" t="s">
        <v>586</v>
      </c>
      <c r="C9710">
        <f>-70.62472811 / 41.61693532</f>
        <v>-1.6970189555514825</v>
      </c>
      <c r="D9710" t="s">
        <v>587</v>
      </c>
      <c r="E9710" t="s">
        <v>70</v>
      </c>
      <c r="F9710" s="1">
        <v>38987</v>
      </c>
      <c r="G9710">
        <v>7</v>
      </c>
      <c r="O9710">
        <v>0.23</v>
      </c>
      <c r="P9710" t="s">
        <v>71</v>
      </c>
      <c r="Q9710">
        <v>12.78</v>
      </c>
      <c r="R9710" t="s">
        <v>71</v>
      </c>
    </row>
    <row r="9711" spans="1:46" x14ac:dyDescent="0.2">
      <c r="A9711" t="s">
        <v>585</v>
      </c>
      <c r="B9711" t="s">
        <v>586</v>
      </c>
      <c r="C9711">
        <f>-70.62472811 / 41.61693532</f>
        <v>-1.6970189555514825</v>
      </c>
      <c r="D9711" t="s">
        <v>587</v>
      </c>
      <c r="E9711" t="s">
        <v>70</v>
      </c>
      <c r="F9711" s="1">
        <v>38987</v>
      </c>
      <c r="G9711">
        <v>7.5</v>
      </c>
      <c r="O9711">
        <v>0.24</v>
      </c>
      <c r="P9711" t="s">
        <v>71</v>
      </c>
      <c r="Q9711">
        <v>11.12</v>
      </c>
      <c r="R9711" t="s">
        <v>71</v>
      </c>
    </row>
    <row r="9712" spans="1:46" x14ac:dyDescent="0.2">
      <c r="A9712" t="s">
        <v>585</v>
      </c>
      <c r="B9712" t="s">
        <v>586</v>
      </c>
      <c r="C9712">
        <f>-70.62472811 / 41.61693532</f>
        <v>-1.6970189555514825</v>
      </c>
      <c r="D9712" t="s">
        <v>587</v>
      </c>
      <c r="E9712" t="s">
        <v>70</v>
      </c>
      <c r="F9712" s="1">
        <v>39351</v>
      </c>
      <c r="G9712">
        <v>0.15</v>
      </c>
      <c r="I9712">
        <v>7.3</v>
      </c>
      <c r="J9712" t="s">
        <v>71</v>
      </c>
      <c r="K9712">
        <v>2.37</v>
      </c>
      <c r="L9712" t="s">
        <v>71</v>
      </c>
      <c r="M9712">
        <v>4.5</v>
      </c>
      <c r="N9712" t="s">
        <v>71</v>
      </c>
      <c r="S9712">
        <v>0.24</v>
      </c>
      <c r="T9712" t="s">
        <v>71</v>
      </c>
      <c r="U9712">
        <v>7.54</v>
      </c>
      <c r="V9712" t="s">
        <v>71</v>
      </c>
      <c r="W9712">
        <v>22.98</v>
      </c>
      <c r="X9712" t="s">
        <v>71</v>
      </c>
      <c r="Y9712">
        <v>33.28</v>
      </c>
      <c r="AA9712">
        <v>39.07</v>
      </c>
      <c r="AC9712">
        <v>38.33</v>
      </c>
      <c r="AE9712">
        <v>3.9</v>
      </c>
      <c r="AF9712" t="s">
        <v>71</v>
      </c>
      <c r="AG9712">
        <v>6.39</v>
      </c>
      <c r="AH9712" t="s">
        <v>71</v>
      </c>
      <c r="AS9712">
        <v>0.28999999999999998</v>
      </c>
      <c r="AT9712" t="s">
        <v>71</v>
      </c>
    </row>
    <row r="9713" spans="1:46" x14ac:dyDescent="0.2">
      <c r="A9713" t="s">
        <v>585</v>
      </c>
      <c r="B9713" t="s">
        <v>586</v>
      </c>
      <c r="C9713">
        <f>-70.62472811 / 41.61693532</f>
        <v>-1.6970189555514825</v>
      </c>
      <c r="D9713" t="s">
        <v>587</v>
      </c>
      <c r="E9713" t="s">
        <v>70</v>
      </c>
      <c r="F9713" s="1">
        <v>39351</v>
      </c>
      <c r="G9713">
        <v>0.5</v>
      </c>
      <c r="O9713">
        <v>9.2899999999999991</v>
      </c>
      <c r="P9713" t="s">
        <v>71</v>
      </c>
      <c r="Q9713">
        <v>21.58</v>
      </c>
      <c r="R9713" t="s">
        <v>71</v>
      </c>
    </row>
    <row r="9714" spans="1:46" x14ac:dyDescent="0.2">
      <c r="A9714" t="s">
        <v>585</v>
      </c>
      <c r="B9714" t="s">
        <v>586</v>
      </c>
      <c r="C9714">
        <f>-70.62472811 / 41.61693532</f>
        <v>-1.6970189555514825</v>
      </c>
      <c r="D9714" t="s">
        <v>587</v>
      </c>
      <c r="E9714" t="s">
        <v>70</v>
      </c>
      <c r="F9714" s="1">
        <v>39351</v>
      </c>
      <c r="G9714">
        <v>1</v>
      </c>
      <c r="O9714">
        <v>9.32</v>
      </c>
      <c r="P9714" t="s">
        <v>71</v>
      </c>
      <c r="Q9714">
        <v>21.46</v>
      </c>
      <c r="R9714" t="s">
        <v>71</v>
      </c>
    </row>
    <row r="9715" spans="1:46" x14ac:dyDescent="0.2">
      <c r="A9715" t="s">
        <v>585</v>
      </c>
      <c r="B9715" t="s">
        <v>586</v>
      </c>
      <c r="C9715">
        <f>-70.62472811 / 41.61693532</f>
        <v>-1.6970189555514825</v>
      </c>
      <c r="D9715" t="s">
        <v>587</v>
      </c>
      <c r="E9715" t="s">
        <v>70</v>
      </c>
      <c r="F9715" s="1">
        <v>39351</v>
      </c>
      <c r="G9715">
        <v>1.5</v>
      </c>
      <c r="O9715">
        <v>9.23</v>
      </c>
      <c r="P9715" t="s">
        <v>71</v>
      </c>
      <c r="Q9715">
        <v>21.33</v>
      </c>
      <c r="R9715" t="s">
        <v>71</v>
      </c>
    </row>
    <row r="9716" spans="1:46" x14ac:dyDescent="0.2">
      <c r="A9716" t="s">
        <v>585</v>
      </c>
      <c r="B9716" t="s">
        <v>586</v>
      </c>
      <c r="C9716">
        <f>-70.62472811 / 41.61693532</f>
        <v>-1.6970189555514825</v>
      </c>
      <c r="D9716" t="s">
        <v>587</v>
      </c>
      <c r="E9716" t="s">
        <v>70</v>
      </c>
      <c r="F9716" s="1">
        <v>39351</v>
      </c>
      <c r="G9716">
        <v>2</v>
      </c>
      <c r="O9716">
        <v>9.24</v>
      </c>
      <c r="P9716" t="s">
        <v>71</v>
      </c>
      <c r="Q9716">
        <v>21.3</v>
      </c>
      <c r="R9716" t="s">
        <v>71</v>
      </c>
    </row>
    <row r="9717" spans="1:46" x14ac:dyDescent="0.2">
      <c r="A9717" t="s">
        <v>585</v>
      </c>
      <c r="B9717" t="s">
        <v>586</v>
      </c>
      <c r="C9717">
        <f>-70.62472811 / 41.61693532</f>
        <v>-1.6970189555514825</v>
      </c>
      <c r="D9717" t="s">
        <v>587</v>
      </c>
      <c r="E9717" t="s">
        <v>70</v>
      </c>
      <c r="F9717" s="1">
        <v>39351</v>
      </c>
      <c r="G9717">
        <v>2.5</v>
      </c>
      <c r="O9717">
        <v>9.2200000000000006</v>
      </c>
      <c r="P9717" t="s">
        <v>71</v>
      </c>
      <c r="Q9717">
        <v>21.24</v>
      </c>
      <c r="R9717" t="s">
        <v>71</v>
      </c>
    </row>
    <row r="9718" spans="1:46" x14ac:dyDescent="0.2">
      <c r="A9718" t="s">
        <v>585</v>
      </c>
      <c r="B9718" t="s">
        <v>586</v>
      </c>
      <c r="C9718">
        <f>-70.62472811 / 41.61693532</f>
        <v>-1.6970189555514825</v>
      </c>
      <c r="D9718" t="s">
        <v>587</v>
      </c>
      <c r="E9718" t="s">
        <v>70</v>
      </c>
      <c r="F9718" s="1">
        <v>39351</v>
      </c>
      <c r="G9718">
        <v>3</v>
      </c>
      <c r="O9718">
        <v>9.1199999999999992</v>
      </c>
      <c r="P9718" t="s">
        <v>71</v>
      </c>
      <c r="Q9718">
        <v>21.13</v>
      </c>
      <c r="R9718" t="s">
        <v>71</v>
      </c>
    </row>
    <row r="9719" spans="1:46" x14ac:dyDescent="0.2">
      <c r="A9719" t="s">
        <v>585</v>
      </c>
      <c r="B9719" t="s">
        <v>586</v>
      </c>
      <c r="C9719">
        <f>-70.62472811 / 41.61693532</f>
        <v>-1.6970189555514825</v>
      </c>
      <c r="D9719" t="s">
        <v>587</v>
      </c>
      <c r="E9719" t="s">
        <v>70</v>
      </c>
      <c r="F9719" s="1">
        <v>39351</v>
      </c>
      <c r="G9719">
        <v>3.5</v>
      </c>
      <c r="O9719">
        <v>9.1199999999999992</v>
      </c>
      <c r="P9719" t="s">
        <v>71</v>
      </c>
      <c r="Q9719">
        <v>21.01</v>
      </c>
      <c r="R9719" t="s">
        <v>71</v>
      </c>
    </row>
    <row r="9720" spans="1:46" x14ac:dyDescent="0.2">
      <c r="A9720" t="s">
        <v>585</v>
      </c>
      <c r="B9720" t="s">
        <v>586</v>
      </c>
      <c r="C9720">
        <f>-70.62472811 / 41.61693532</f>
        <v>-1.6970189555514825</v>
      </c>
      <c r="D9720" t="s">
        <v>587</v>
      </c>
      <c r="E9720" t="s">
        <v>70</v>
      </c>
      <c r="F9720" s="1">
        <v>39351</v>
      </c>
      <c r="G9720">
        <v>4</v>
      </c>
      <c r="O9720">
        <v>9.16</v>
      </c>
      <c r="P9720" t="s">
        <v>71</v>
      </c>
      <c r="Q9720">
        <v>20.83</v>
      </c>
      <c r="R9720" t="s">
        <v>71</v>
      </c>
    </row>
    <row r="9721" spans="1:46" x14ac:dyDescent="0.2">
      <c r="A9721" t="s">
        <v>585</v>
      </c>
      <c r="B9721" t="s">
        <v>586</v>
      </c>
      <c r="C9721">
        <f>-70.62472811 / 41.61693532</f>
        <v>-1.6970189555514825</v>
      </c>
      <c r="D9721" t="s">
        <v>587</v>
      </c>
      <c r="E9721" t="s">
        <v>70</v>
      </c>
      <c r="F9721" s="1">
        <v>39351</v>
      </c>
      <c r="G9721">
        <v>4.5</v>
      </c>
      <c r="O9721">
        <v>9.1199999999999992</v>
      </c>
      <c r="P9721" t="s">
        <v>71</v>
      </c>
      <c r="Q9721">
        <v>20.46</v>
      </c>
      <c r="R9721" t="s">
        <v>71</v>
      </c>
    </row>
    <row r="9722" spans="1:46" x14ac:dyDescent="0.2">
      <c r="A9722" t="s">
        <v>585</v>
      </c>
      <c r="B9722" t="s">
        <v>586</v>
      </c>
      <c r="C9722">
        <f>-70.62472811 / 41.61693532</f>
        <v>-1.6970189555514825</v>
      </c>
      <c r="D9722" t="s">
        <v>587</v>
      </c>
      <c r="E9722" t="s">
        <v>70</v>
      </c>
      <c r="F9722" s="1">
        <v>39351</v>
      </c>
      <c r="G9722">
        <v>5</v>
      </c>
      <c r="O9722">
        <v>8.51</v>
      </c>
      <c r="P9722" t="s">
        <v>71</v>
      </c>
      <c r="Q9722">
        <v>19.72</v>
      </c>
      <c r="R9722" t="s">
        <v>71</v>
      </c>
    </row>
    <row r="9723" spans="1:46" x14ac:dyDescent="0.2">
      <c r="A9723" t="s">
        <v>585</v>
      </c>
      <c r="B9723" t="s">
        <v>586</v>
      </c>
      <c r="C9723">
        <f>-70.62472811 / 41.61693532</f>
        <v>-1.6970189555514825</v>
      </c>
      <c r="D9723" t="s">
        <v>587</v>
      </c>
      <c r="E9723" t="s">
        <v>70</v>
      </c>
      <c r="F9723" s="1">
        <v>39351</v>
      </c>
      <c r="G9723">
        <v>5.5</v>
      </c>
      <c r="O9723">
        <v>8.0399999999999991</v>
      </c>
      <c r="P9723" t="s">
        <v>71</v>
      </c>
      <c r="Q9723">
        <v>19.62</v>
      </c>
      <c r="R9723" t="s">
        <v>71</v>
      </c>
    </row>
    <row r="9724" spans="1:46" x14ac:dyDescent="0.2">
      <c r="A9724" t="s">
        <v>585</v>
      </c>
      <c r="B9724" t="s">
        <v>586</v>
      </c>
      <c r="C9724">
        <f>-70.62472811 / 41.61693532</f>
        <v>-1.6970189555514825</v>
      </c>
      <c r="D9724" t="s">
        <v>587</v>
      </c>
      <c r="E9724" t="s">
        <v>70</v>
      </c>
      <c r="F9724" s="1">
        <v>39351</v>
      </c>
      <c r="G9724">
        <v>6</v>
      </c>
      <c r="O9724">
        <v>5.41</v>
      </c>
      <c r="P9724" t="s">
        <v>71</v>
      </c>
      <c r="Q9724">
        <v>17.61</v>
      </c>
      <c r="R9724" t="s">
        <v>71</v>
      </c>
    </row>
    <row r="9725" spans="1:46" x14ac:dyDescent="0.2">
      <c r="A9725" t="s">
        <v>585</v>
      </c>
      <c r="B9725" t="s">
        <v>586</v>
      </c>
      <c r="C9725">
        <f>-70.62472811 / 41.61693532</f>
        <v>-1.6970189555514825</v>
      </c>
      <c r="D9725" t="s">
        <v>587</v>
      </c>
      <c r="E9725" t="s">
        <v>70</v>
      </c>
      <c r="F9725" s="1">
        <v>39351</v>
      </c>
      <c r="G9725">
        <v>6.3</v>
      </c>
      <c r="K9725">
        <v>7.42</v>
      </c>
      <c r="L9725" t="s">
        <v>71</v>
      </c>
      <c r="S9725">
        <v>1.1499999999999999</v>
      </c>
      <c r="T9725" t="s">
        <v>71</v>
      </c>
      <c r="U9725">
        <v>35.47</v>
      </c>
      <c r="V9725" t="s">
        <v>71</v>
      </c>
      <c r="W9725">
        <v>25.88</v>
      </c>
      <c r="X9725" t="s">
        <v>71</v>
      </c>
      <c r="Y9725">
        <v>55.61</v>
      </c>
      <c r="AA9725">
        <v>50.26</v>
      </c>
      <c r="AE9725">
        <v>7.8</v>
      </c>
      <c r="AF9725" t="s">
        <v>71</v>
      </c>
      <c r="AG9725">
        <v>5.94</v>
      </c>
      <c r="AH9725" t="s">
        <v>71</v>
      </c>
      <c r="AS9725">
        <v>4.09</v>
      </c>
      <c r="AT9725" t="s">
        <v>71</v>
      </c>
    </row>
    <row r="9726" spans="1:46" x14ac:dyDescent="0.2">
      <c r="A9726" t="s">
        <v>585</v>
      </c>
      <c r="B9726" t="s">
        <v>586</v>
      </c>
      <c r="C9726">
        <f>-70.62472811 / 41.61693532</f>
        <v>-1.6970189555514825</v>
      </c>
      <c r="D9726" t="s">
        <v>587</v>
      </c>
      <c r="E9726" t="s">
        <v>70</v>
      </c>
      <c r="F9726" s="1">
        <v>39351</v>
      </c>
      <c r="G9726">
        <v>6.5</v>
      </c>
      <c r="O9726">
        <v>3.08</v>
      </c>
      <c r="P9726" t="s">
        <v>71</v>
      </c>
      <c r="Q9726">
        <v>16.5</v>
      </c>
      <c r="R9726" t="s">
        <v>71</v>
      </c>
    </row>
    <row r="9727" spans="1:46" x14ac:dyDescent="0.2">
      <c r="A9727" t="s">
        <v>585</v>
      </c>
      <c r="B9727" t="s">
        <v>586</v>
      </c>
      <c r="C9727">
        <f>-70.62472811 / 41.61693532</f>
        <v>-1.6970189555514825</v>
      </c>
      <c r="D9727" t="s">
        <v>587</v>
      </c>
      <c r="E9727" t="s">
        <v>70</v>
      </c>
      <c r="F9727" s="1">
        <v>39351</v>
      </c>
      <c r="G9727">
        <v>7</v>
      </c>
      <c r="O9727">
        <v>1.42</v>
      </c>
      <c r="P9727" t="s">
        <v>71</v>
      </c>
      <c r="Q9727">
        <v>15.67</v>
      </c>
      <c r="R9727" t="s">
        <v>71</v>
      </c>
    </row>
    <row r="9728" spans="1:46" x14ac:dyDescent="0.2">
      <c r="A9728" t="s">
        <v>585</v>
      </c>
      <c r="B9728" t="s">
        <v>586</v>
      </c>
      <c r="C9728">
        <f>-70.62472811 / 41.61693532</f>
        <v>-1.6970189555514825</v>
      </c>
      <c r="D9728" t="s">
        <v>587</v>
      </c>
      <c r="E9728" t="s">
        <v>70</v>
      </c>
      <c r="F9728" s="1">
        <v>41527</v>
      </c>
      <c r="G9728">
        <v>0.5</v>
      </c>
      <c r="I9728">
        <v>9</v>
      </c>
      <c r="J9728" t="s">
        <v>71</v>
      </c>
      <c r="K9728">
        <v>1.84</v>
      </c>
      <c r="L9728" t="s">
        <v>71</v>
      </c>
      <c r="M9728">
        <v>3.3</v>
      </c>
      <c r="N9728" t="s">
        <v>71</v>
      </c>
      <c r="O9728">
        <v>4.34</v>
      </c>
      <c r="P9728" t="s">
        <v>71</v>
      </c>
      <c r="Q9728">
        <v>21.1</v>
      </c>
      <c r="R9728" t="s">
        <v>71</v>
      </c>
      <c r="S9728">
        <v>0.1</v>
      </c>
      <c r="T9728" t="s">
        <v>71</v>
      </c>
      <c r="U9728">
        <v>3.1</v>
      </c>
      <c r="V9728" t="s">
        <v>71</v>
      </c>
      <c r="W9728">
        <v>21.42</v>
      </c>
      <c r="X9728" t="s">
        <v>71</v>
      </c>
      <c r="Y9728">
        <v>20.46</v>
      </c>
      <c r="AA9728">
        <v>36.58</v>
      </c>
      <c r="AC9728">
        <v>42.8</v>
      </c>
      <c r="AE9728">
        <v>8.3000000000000007</v>
      </c>
      <c r="AF9728" t="s">
        <v>71</v>
      </c>
      <c r="AG9728">
        <v>6.6</v>
      </c>
      <c r="AH9728" t="s">
        <v>71</v>
      </c>
      <c r="AS9728">
        <v>1.93</v>
      </c>
      <c r="AT9728" t="s">
        <v>71</v>
      </c>
    </row>
    <row r="9729" spans="1:46" x14ac:dyDescent="0.2">
      <c r="A9729" t="s">
        <v>585</v>
      </c>
      <c r="B9729" t="s">
        <v>586</v>
      </c>
      <c r="C9729">
        <f>-70.62472811 / 41.61693532</f>
        <v>-1.6970189555514825</v>
      </c>
      <c r="D9729" t="s">
        <v>587</v>
      </c>
      <c r="E9729" t="s">
        <v>70</v>
      </c>
      <c r="F9729" s="1">
        <v>41527</v>
      </c>
      <c r="G9729">
        <v>1</v>
      </c>
      <c r="O9729">
        <v>4.79</v>
      </c>
      <c r="P9729" t="s">
        <v>71</v>
      </c>
      <c r="Q9729">
        <v>21.5</v>
      </c>
      <c r="R9729" t="s">
        <v>71</v>
      </c>
    </row>
    <row r="9730" spans="1:46" x14ac:dyDescent="0.2">
      <c r="A9730" t="s">
        <v>585</v>
      </c>
      <c r="B9730" t="s">
        <v>586</v>
      </c>
      <c r="C9730">
        <f>-70.62472811 / 41.61693532</f>
        <v>-1.6970189555514825</v>
      </c>
      <c r="D9730" t="s">
        <v>587</v>
      </c>
      <c r="E9730" t="s">
        <v>70</v>
      </c>
      <c r="F9730" s="1">
        <v>41527</v>
      </c>
      <c r="G9730">
        <v>2</v>
      </c>
      <c r="O9730">
        <v>4.0199999999999996</v>
      </c>
      <c r="P9730" t="s">
        <v>71</v>
      </c>
      <c r="Q9730">
        <v>21</v>
      </c>
      <c r="R9730" t="s">
        <v>71</v>
      </c>
    </row>
    <row r="9731" spans="1:46" x14ac:dyDescent="0.2">
      <c r="A9731" t="s">
        <v>585</v>
      </c>
      <c r="B9731" t="s">
        <v>586</v>
      </c>
      <c r="C9731">
        <f>-70.62472811 / 41.61693532</f>
        <v>-1.6970189555514825</v>
      </c>
      <c r="D9731" t="s">
        <v>587</v>
      </c>
      <c r="E9731" t="s">
        <v>70</v>
      </c>
      <c r="F9731" s="1">
        <v>41527</v>
      </c>
      <c r="G9731">
        <v>3</v>
      </c>
      <c r="O9731">
        <v>4.1100000000000003</v>
      </c>
      <c r="P9731" t="s">
        <v>71</v>
      </c>
      <c r="Q9731">
        <v>21.7</v>
      </c>
      <c r="R9731" t="s">
        <v>71</v>
      </c>
    </row>
    <row r="9732" spans="1:46" x14ac:dyDescent="0.2">
      <c r="A9732" t="s">
        <v>585</v>
      </c>
      <c r="B9732" t="s">
        <v>586</v>
      </c>
      <c r="C9732">
        <f>-70.62472811 / 41.61693532</f>
        <v>-1.6970189555514825</v>
      </c>
      <c r="D9732" t="s">
        <v>587</v>
      </c>
      <c r="E9732" t="s">
        <v>70</v>
      </c>
      <c r="F9732" s="1">
        <v>41527</v>
      </c>
      <c r="G9732">
        <v>4</v>
      </c>
      <c r="O9732">
        <v>4.0199999999999996</v>
      </c>
      <c r="P9732" t="s">
        <v>71</v>
      </c>
      <c r="Q9732">
        <v>21.7</v>
      </c>
      <c r="R9732" t="s">
        <v>71</v>
      </c>
    </row>
    <row r="9733" spans="1:46" x14ac:dyDescent="0.2">
      <c r="A9733" t="s">
        <v>585</v>
      </c>
      <c r="B9733" t="s">
        <v>586</v>
      </c>
      <c r="C9733">
        <f>-70.62472811 / 41.61693532</f>
        <v>-1.6970189555514825</v>
      </c>
      <c r="D9733" t="s">
        <v>587</v>
      </c>
      <c r="E9733" t="s">
        <v>70</v>
      </c>
      <c r="F9733" s="1">
        <v>41527</v>
      </c>
      <c r="G9733">
        <v>5</v>
      </c>
      <c r="O9733">
        <v>3.6</v>
      </c>
      <c r="P9733" t="s">
        <v>71</v>
      </c>
      <c r="Q9733">
        <v>21.6</v>
      </c>
      <c r="R9733" t="s">
        <v>71</v>
      </c>
    </row>
    <row r="9734" spans="1:46" x14ac:dyDescent="0.2">
      <c r="A9734" t="s">
        <v>585</v>
      </c>
      <c r="B9734" t="s">
        <v>586</v>
      </c>
      <c r="C9734">
        <f>-70.62472811 / 41.61693532</f>
        <v>-1.6970189555514825</v>
      </c>
      <c r="D9734" t="s">
        <v>587</v>
      </c>
      <c r="E9734" t="s">
        <v>70</v>
      </c>
      <c r="F9734" s="1">
        <v>41527</v>
      </c>
      <c r="G9734">
        <v>6</v>
      </c>
      <c r="O9734">
        <v>3.08</v>
      </c>
      <c r="P9734" t="s">
        <v>71</v>
      </c>
      <c r="Q9734">
        <v>17.5</v>
      </c>
      <c r="R9734" t="s">
        <v>71</v>
      </c>
    </row>
    <row r="9735" spans="1:46" x14ac:dyDescent="0.2">
      <c r="A9735" t="s">
        <v>585</v>
      </c>
      <c r="B9735" t="s">
        <v>586</v>
      </c>
      <c r="C9735">
        <f>-70.62472811 / 41.61693532</f>
        <v>-1.6970189555514825</v>
      </c>
      <c r="D9735" t="s">
        <v>587</v>
      </c>
      <c r="E9735" t="s">
        <v>70</v>
      </c>
      <c r="F9735" s="1">
        <v>41527</v>
      </c>
      <c r="G9735">
        <v>7</v>
      </c>
      <c r="K9735">
        <v>98.78</v>
      </c>
      <c r="L9735" t="s">
        <v>71</v>
      </c>
      <c r="O9735">
        <v>3.56</v>
      </c>
      <c r="P9735" t="s">
        <v>71</v>
      </c>
      <c r="Q9735">
        <v>16</v>
      </c>
      <c r="R9735" t="s">
        <v>71</v>
      </c>
      <c r="S9735">
        <v>4.51</v>
      </c>
      <c r="T9735" t="s">
        <v>71</v>
      </c>
      <c r="U9735">
        <v>139.69</v>
      </c>
      <c r="V9735" t="s">
        <v>71</v>
      </c>
      <c r="W9735">
        <v>66.41</v>
      </c>
      <c r="X9735" t="s">
        <v>71</v>
      </c>
      <c r="Y9735">
        <v>75.38</v>
      </c>
      <c r="AA9735">
        <v>75.66</v>
      </c>
      <c r="AE9735">
        <v>20.399999999999999</v>
      </c>
      <c r="AF9735" t="s">
        <v>71</v>
      </c>
      <c r="AG9735">
        <v>6.2</v>
      </c>
      <c r="AH9735" t="s">
        <v>71</v>
      </c>
      <c r="AS9735">
        <v>35.1</v>
      </c>
      <c r="AT9735" t="s">
        <v>71</v>
      </c>
    </row>
    <row r="9736" spans="1:46" x14ac:dyDescent="0.2">
      <c r="A9736" t="s">
        <v>585</v>
      </c>
      <c r="B9736" t="s">
        <v>586</v>
      </c>
      <c r="C9736">
        <f>-70.62472811 / 41.61693532</f>
        <v>-1.6970189555514825</v>
      </c>
      <c r="D9736" t="s">
        <v>587</v>
      </c>
      <c r="E9736" t="s">
        <v>70</v>
      </c>
      <c r="F9736" s="1">
        <v>41527</v>
      </c>
      <c r="G9736">
        <v>8</v>
      </c>
      <c r="O9736">
        <v>3</v>
      </c>
      <c r="P9736" t="s">
        <v>71</v>
      </c>
      <c r="Q9736">
        <v>15.2</v>
      </c>
      <c r="R9736" t="s">
        <v>71</v>
      </c>
    </row>
    <row r="9737" spans="1:46" x14ac:dyDescent="0.2">
      <c r="A9737" t="s">
        <v>585</v>
      </c>
      <c r="B9737" t="s">
        <v>586</v>
      </c>
      <c r="C9737">
        <f>-70.62472811 / 41.61693532</f>
        <v>-1.6970189555514825</v>
      </c>
      <c r="D9737" t="s">
        <v>587</v>
      </c>
      <c r="E9737" t="s">
        <v>70</v>
      </c>
      <c r="F9737" s="1">
        <v>41527</v>
      </c>
      <c r="G9737">
        <v>9</v>
      </c>
      <c r="O9737">
        <v>3.2</v>
      </c>
      <c r="P9737" t="s">
        <v>71</v>
      </c>
      <c r="Q9737">
        <v>14.8</v>
      </c>
      <c r="R9737" t="s">
        <v>71</v>
      </c>
    </row>
    <row r="9738" spans="1:46" x14ac:dyDescent="0.2">
      <c r="A9738" t="s">
        <v>585</v>
      </c>
      <c r="B9738" t="s">
        <v>586</v>
      </c>
      <c r="C9738">
        <f>-70.62472811 / 41.61693532</f>
        <v>-1.6970189555514825</v>
      </c>
      <c r="D9738" t="s">
        <v>587</v>
      </c>
      <c r="E9738" t="s">
        <v>70</v>
      </c>
      <c r="F9738" s="1">
        <v>41910</v>
      </c>
      <c r="G9738">
        <v>0.15</v>
      </c>
      <c r="I9738">
        <v>6.5</v>
      </c>
      <c r="J9738" t="s">
        <v>71</v>
      </c>
      <c r="K9738">
        <v>3.46</v>
      </c>
      <c r="L9738" t="s">
        <v>71</v>
      </c>
      <c r="M9738">
        <v>3.8</v>
      </c>
      <c r="N9738" t="s">
        <v>71</v>
      </c>
      <c r="S9738">
        <v>0.99</v>
      </c>
      <c r="T9738" t="s">
        <v>71</v>
      </c>
      <c r="U9738">
        <v>30.66</v>
      </c>
      <c r="V9738" t="s">
        <v>71</v>
      </c>
      <c r="W9738">
        <v>23.15</v>
      </c>
      <c r="X9738" t="s">
        <v>71</v>
      </c>
      <c r="Y9738">
        <v>53.51</v>
      </c>
      <c r="AA9738">
        <v>42.78</v>
      </c>
      <c r="AC9738">
        <v>40.76</v>
      </c>
      <c r="AE9738">
        <v>5.8</v>
      </c>
      <c r="AF9738" t="s">
        <v>71</v>
      </c>
      <c r="AG9738">
        <v>6.62</v>
      </c>
      <c r="AH9738" t="s">
        <v>71</v>
      </c>
      <c r="AS9738">
        <v>1.76</v>
      </c>
      <c r="AT9738" t="s">
        <v>71</v>
      </c>
    </row>
    <row r="9739" spans="1:46" x14ac:dyDescent="0.2">
      <c r="A9739" t="s">
        <v>585</v>
      </c>
      <c r="B9739" t="s">
        <v>586</v>
      </c>
      <c r="C9739">
        <f>-70.62472811 / 41.61693532</f>
        <v>-1.6970189555514825</v>
      </c>
      <c r="D9739" t="s">
        <v>587</v>
      </c>
      <c r="E9739" t="s">
        <v>70</v>
      </c>
      <c r="F9739" s="1">
        <v>41910</v>
      </c>
      <c r="G9739">
        <v>0.5</v>
      </c>
      <c r="O9739">
        <v>10.7</v>
      </c>
      <c r="P9739" t="s">
        <v>71</v>
      </c>
      <c r="Q9739">
        <v>20.3</v>
      </c>
      <c r="R9739" t="s">
        <v>71</v>
      </c>
    </row>
    <row r="9740" spans="1:46" x14ac:dyDescent="0.2">
      <c r="A9740" t="s">
        <v>585</v>
      </c>
      <c r="B9740" t="s">
        <v>586</v>
      </c>
      <c r="C9740">
        <f>-70.62472811 / 41.61693532</f>
        <v>-1.6970189555514825</v>
      </c>
      <c r="D9740" t="s">
        <v>587</v>
      </c>
      <c r="E9740" t="s">
        <v>70</v>
      </c>
      <c r="F9740" s="1">
        <v>41910</v>
      </c>
      <c r="G9740">
        <v>1</v>
      </c>
      <c r="O9740">
        <v>10.11</v>
      </c>
      <c r="P9740" t="s">
        <v>71</v>
      </c>
      <c r="Q9740">
        <v>20.100000000000001</v>
      </c>
      <c r="R9740" t="s">
        <v>71</v>
      </c>
    </row>
    <row r="9741" spans="1:46" x14ac:dyDescent="0.2">
      <c r="A9741" t="s">
        <v>585</v>
      </c>
      <c r="B9741" t="s">
        <v>586</v>
      </c>
      <c r="C9741">
        <f>-70.62472811 / 41.61693532</f>
        <v>-1.6970189555514825</v>
      </c>
      <c r="D9741" t="s">
        <v>587</v>
      </c>
      <c r="E9741" t="s">
        <v>70</v>
      </c>
      <c r="F9741" s="1">
        <v>41910</v>
      </c>
      <c r="G9741">
        <v>2</v>
      </c>
      <c r="O9741">
        <v>9.9</v>
      </c>
      <c r="P9741" t="s">
        <v>71</v>
      </c>
      <c r="Q9741">
        <v>19.899999999999999</v>
      </c>
      <c r="R9741" t="s">
        <v>71</v>
      </c>
    </row>
    <row r="9742" spans="1:46" x14ac:dyDescent="0.2">
      <c r="A9742" t="s">
        <v>585</v>
      </c>
      <c r="B9742" t="s">
        <v>586</v>
      </c>
      <c r="C9742">
        <f>-70.62472811 / 41.61693532</f>
        <v>-1.6970189555514825</v>
      </c>
      <c r="D9742" t="s">
        <v>587</v>
      </c>
      <c r="E9742" t="s">
        <v>70</v>
      </c>
      <c r="F9742" s="1">
        <v>41910</v>
      </c>
      <c r="G9742">
        <v>3</v>
      </c>
      <c r="O9742">
        <v>9.9</v>
      </c>
      <c r="P9742" t="s">
        <v>71</v>
      </c>
      <c r="Q9742">
        <v>19.7</v>
      </c>
      <c r="R9742" t="s">
        <v>71</v>
      </c>
    </row>
    <row r="9743" spans="1:46" x14ac:dyDescent="0.2">
      <c r="A9743" t="s">
        <v>585</v>
      </c>
      <c r="B9743" t="s">
        <v>586</v>
      </c>
      <c r="C9743">
        <f>-70.62472811 / 41.61693532</f>
        <v>-1.6970189555514825</v>
      </c>
      <c r="D9743" t="s">
        <v>587</v>
      </c>
      <c r="E9743" t="s">
        <v>70</v>
      </c>
      <c r="F9743" s="1">
        <v>41910</v>
      </c>
      <c r="G9743">
        <v>4</v>
      </c>
      <c r="O9743">
        <v>9.8000000000000007</v>
      </c>
      <c r="P9743" t="s">
        <v>71</v>
      </c>
      <c r="Q9743">
        <v>19.5</v>
      </c>
      <c r="R9743" t="s">
        <v>71</v>
      </c>
    </row>
    <row r="9744" spans="1:46" x14ac:dyDescent="0.2">
      <c r="A9744" t="s">
        <v>585</v>
      </c>
      <c r="B9744" t="s">
        <v>586</v>
      </c>
      <c r="C9744">
        <f>-70.62472811 / 41.61693532</f>
        <v>-1.6970189555514825</v>
      </c>
      <c r="D9744" t="s">
        <v>587</v>
      </c>
      <c r="E9744" t="s">
        <v>70</v>
      </c>
      <c r="F9744" s="1">
        <v>41910</v>
      </c>
      <c r="G9744">
        <v>5</v>
      </c>
      <c r="K9744">
        <v>3.05</v>
      </c>
      <c r="L9744" t="s">
        <v>71</v>
      </c>
      <c r="O9744">
        <v>9.6999999999999993</v>
      </c>
      <c r="P9744" t="s">
        <v>71</v>
      </c>
      <c r="Q9744">
        <v>19.3</v>
      </c>
      <c r="R9744" t="s">
        <v>71</v>
      </c>
      <c r="S9744">
        <v>1.2</v>
      </c>
      <c r="T9744" t="s">
        <v>71</v>
      </c>
      <c r="U9744">
        <v>37.17</v>
      </c>
      <c r="V9744" t="s">
        <v>71</v>
      </c>
      <c r="W9744">
        <v>24.32</v>
      </c>
      <c r="X9744" t="s">
        <v>71</v>
      </c>
      <c r="Y9744">
        <v>0</v>
      </c>
      <c r="AA9744">
        <v>41.54</v>
      </c>
      <c r="AE9744">
        <v>5.7</v>
      </c>
      <c r="AF9744" t="s">
        <v>71</v>
      </c>
      <c r="AG9744">
        <v>6.55</v>
      </c>
      <c r="AH9744" t="s">
        <v>71</v>
      </c>
      <c r="AS9744">
        <v>2.2799999999999998</v>
      </c>
      <c r="AT9744" t="s">
        <v>71</v>
      </c>
    </row>
    <row r="9745" spans="1:46" x14ac:dyDescent="0.2">
      <c r="A9745" t="s">
        <v>597</v>
      </c>
      <c r="B9745" t="s">
        <v>598</v>
      </c>
      <c r="C9745">
        <f>-70.63740126 / 41.59495747</f>
        <v>-1.6982203025678442</v>
      </c>
      <c r="D9745" t="s">
        <v>599</v>
      </c>
      <c r="E9745" t="s">
        <v>70</v>
      </c>
      <c r="F9745" s="1">
        <v>37143</v>
      </c>
      <c r="G9745">
        <v>0.5</v>
      </c>
      <c r="I9745">
        <v>5</v>
      </c>
      <c r="J9745" t="s">
        <v>71</v>
      </c>
      <c r="K9745">
        <v>67.290000000000006</v>
      </c>
      <c r="L9745" t="s">
        <v>71</v>
      </c>
      <c r="M9745">
        <v>0.95</v>
      </c>
      <c r="N9745" t="s">
        <v>71</v>
      </c>
      <c r="O9745">
        <v>11.3</v>
      </c>
      <c r="P9745" t="s">
        <v>71</v>
      </c>
      <c r="Q9745">
        <v>21.9</v>
      </c>
      <c r="R9745" t="s">
        <v>71</v>
      </c>
      <c r="S9745">
        <v>7.6</v>
      </c>
      <c r="T9745" t="s">
        <v>71</v>
      </c>
      <c r="U9745">
        <v>235.4</v>
      </c>
      <c r="V9745" t="s">
        <v>71</v>
      </c>
      <c r="W9745">
        <v>128.19999999999999</v>
      </c>
      <c r="X9745" t="s">
        <v>71</v>
      </c>
      <c r="Y9745">
        <v>82.9</v>
      </c>
      <c r="AA9745">
        <v>71.89</v>
      </c>
      <c r="AC9745">
        <v>60.74</v>
      </c>
      <c r="AE9745">
        <v>86.1</v>
      </c>
      <c r="AF9745" t="s">
        <v>71</v>
      </c>
      <c r="AG9745">
        <v>8.4600000000000009</v>
      </c>
      <c r="AH9745" t="s">
        <v>71</v>
      </c>
      <c r="AS9745">
        <v>0</v>
      </c>
      <c r="AT9745" t="s">
        <v>71</v>
      </c>
    </row>
    <row r="9746" spans="1:46" x14ac:dyDescent="0.2">
      <c r="A9746" t="s">
        <v>597</v>
      </c>
      <c r="B9746" t="s">
        <v>598</v>
      </c>
      <c r="C9746">
        <f>-70.63740126 / 41.59495747</f>
        <v>-1.6982203025678442</v>
      </c>
      <c r="D9746" t="s">
        <v>599</v>
      </c>
      <c r="E9746" t="s">
        <v>70</v>
      </c>
      <c r="F9746" s="1">
        <v>37143</v>
      </c>
      <c r="G9746">
        <v>1</v>
      </c>
      <c r="O9746">
        <v>6.8</v>
      </c>
      <c r="P9746" t="s">
        <v>71</v>
      </c>
      <c r="Q9746">
        <v>21.9</v>
      </c>
      <c r="R9746" t="s">
        <v>71</v>
      </c>
    </row>
    <row r="9747" spans="1:46" x14ac:dyDescent="0.2">
      <c r="A9747" t="s">
        <v>597</v>
      </c>
      <c r="B9747" t="s">
        <v>598</v>
      </c>
      <c r="C9747">
        <f>-70.63740126 / 41.59495747</f>
        <v>-1.6982203025678442</v>
      </c>
      <c r="D9747" t="s">
        <v>599</v>
      </c>
      <c r="E9747" t="s">
        <v>70</v>
      </c>
      <c r="F9747" s="1">
        <v>37143</v>
      </c>
      <c r="G9747">
        <v>2</v>
      </c>
      <c r="O9747">
        <v>4.0999999999999996</v>
      </c>
      <c r="P9747" t="s">
        <v>71</v>
      </c>
      <c r="Q9747">
        <v>21.5</v>
      </c>
      <c r="R9747" t="s">
        <v>71</v>
      </c>
    </row>
    <row r="9748" spans="1:46" x14ac:dyDescent="0.2">
      <c r="A9748" t="s">
        <v>597</v>
      </c>
      <c r="B9748" t="s">
        <v>598</v>
      </c>
      <c r="C9748">
        <f>-70.63740126 / 41.59495747</f>
        <v>-1.6982203025678442</v>
      </c>
      <c r="D9748" t="s">
        <v>599</v>
      </c>
      <c r="E9748" t="s">
        <v>70</v>
      </c>
      <c r="F9748" s="1">
        <v>37143</v>
      </c>
      <c r="G9748">
        <v>3</v>
      </c>
      <c r="O9748">
        <v>3.4</v>
      </c>
      <c r="P9748" t="s">
        <v>71</v>
      </c>
      <c r="Q9748">
        <v>21.5</v>
      </c>
      <c r="R9748" t="s">
        <v>71</v>
      </c>
    </row>
    <row r="9749" spans="1:46" x14ac:dyDescent="0.2">
      <c r="A9749" t="s">
        <v>597</v>
      </c>
      <c r="B9749" t="s">
        <v>598</v>
      </c>
      <c r="C9749">
        <f>-70.63740126 / 41.59495747</f>
        <v>-1.6982203025678442</v>
      </c>
      <c r="D9749" t="s">
        <v>599</v>
      </c>
      <c r="E9749" t="s">
        <v>70</v>
      </c>
      <c r="F9749" s="1">
        <v>37143</v>
      </c>
      <c r="G9749">
        <v>4</v>
      </c>
      <c r="K9749">
        <v>2.39</v>
      </c>
      <c r="L9749" t="s">
        <v>71</v>
      </c>
      <c r="O9749">
        <v>3.3</v>
      </c>
      <c r="P9749" t="s">
        <v>71</v>
      </c>
      <c r="Q9749">
        <v>21.5</v>
      </c>
      <c r="R9749" t="s">
        <v>71</v>
      </c>
      <c r="S9749">
        <v>1.75</v>
      </c>
      <c r="T9749" t="s">
        <v>71</v>
      </c>
      <c r="W9749">
        <v>32.1</v>
      </c>
      <c r="X9749" t="s">
        <v>71</v>
      </c>
      <c r="AE9749">
        <v>89.7</v>
      </c>
      <c r="AF9749" t="s">
        <v>71</v>
      </c>
      <c r="AG9749">
        <v>7.23</v>
      </c>
      <c r="AH9749" t="s">
        <v>71</v>
      </c>
      <c r="AS9749">
        <v>2.65</v>
      </c>
      <c r="AT9749" t="s">
        <v>71</v>
      </c>
    </row>
    <row r="9750" spans="1:46" x14ac:dyDescent="0.2">
      <c r="A9750" t="s">
        <v>600</v>
      </c>
      <c r="B9750" t="s">
        <v>601</v>
      </c>
      <c r="C9750">
        <f>-70.63963654 / 41.59290469</f>
        <v>-1.6983578585456087</v>
      </c>
      <c r="D9750" t="s">
        <v>448</v>
      </c>
      <c r="E9750" t="s">
        <v>70</v>
      </c>
      <c r="F9750" s="1">
        <v>37143</v>
      </c>
      <c r="G9750">
        <v>0.5</v>
      </c>
      <c r="I9750">
        <v>3.5</v>
      </c>
      <c r="J9750" t="s">
        <v>71</v>
      </c>
      <c r="K9750">
        <v>5.1100000000000003</v>
      </c>
      <c r="L9750" t="s">
        <v>71</v>
      </c>
      <c r="M9750">
        <v>1.75</v>
      </c>
      <c r="N9750" t="s">
        <v>71</v>
      </c>
      <c r="O9750">
        <v>6.69</v>
      </c>
      <c r="P9750" t="s">
        <v>71</v>
      </c>
      <c r="Q9750">
        <v>22.1</v>
      </c>
      <c r="R9750" t="s">
        <v>71</v>
      </c>
      <c r="S9750">
        <v>1.1100000000000001</v>
      </c>
      <c r="T9750" t="s">
        <v>71</v>
      </c>
      <c r="U9750">
        <v>34.380000000000003</v>
      </c>
      <c r="V9750" t="s">
        <v>71</v>
      </c>
      <c r="W9750">
        <v>35.1</v>
      </c>
      <c r="X9750" t="s">
        <v>71</v>
      </c>
      <c r="Y9750">
        <v>55.16</v>
      </c>
      <c r="AA9750">
        <v>46.6</v>
      </c>
      <c r="AC9750">
        <v>51.94</v>
      </c>
      <c r="AE9750">
        <v>92.1</v>
      </c>
      <c r="AF9750" t="s">
        <v>71</v>
      </c>
      <c r="AG9750">
        <v>7.77</v>
      </c>
      <c r="AH9750" t="s">
        <v>71</v>
      </c>
      <c r="AS9750">
        <v>1.67</v>
      </c>
      <c r="AT9750" t="s">
        <v>71</v>
      </c>
    </row>
    <row r="9751" spans="1:46" x14ac:dyDescent="0.2">
      <c r="A9751" t="s">
        <v>600</v>
      </c>
      <c r="B9751" t="s">
        <v>601</v>
      </c>
      <c r="C9751">
        <f>-70.63963654 / 41.59290469</f>
        <v>-1.6983578585456087</v>
      </c>
      <c r="D9751" t="s">
        <v>448</v>
      </c>
      <c r="E9751" t="s">
        <v>70</v>
      </c>
      <c r="F9751" s="1">
        <v>37143</v>
      </c>
      <c r="G9751">
        <v>1</v>
      </c>
      <c r="O9751">
        <v>6.6</v>
      </c>
      <c r="P9751" t="s">
        <v>71</v>
      </c>
      <c r="Q9751">
        <v>22.2</v>
      </c>
      <c r="R9751" t="s">
        <v>71</v>
      </c>
    </row>
    <row r="9752" spans="1:46" x14ac:dyDescent="0.2">
      <c r="A9752" t="s">
        <v>600</v>
      </c>
      <c r="B9752" t="s">
        <v>601</v>
      </c>
      <c r="C9752">
        <f>-70.63963654 / 41.59290469</f>
        <v>-1.6983578585456087</v>
      </c>
      <c r="D9752" t="s">
        <v>448</v>
      </c>
      <c r="E9752" t="s">
        <v>70</v>
      </c>
      <c r="F9752" s="1">
        <v>37143</v>
      </c>
      <c r="G9752">
        <v>2</v>
      </c>
      <c r="O9752">
        <v>6.55</v>
      </c>
      <c r="P9752" t="s">
        <v>71</v>
      </c>
      <c r="Q9752">
        <v>22.2</v>
      </c>
      <c r="R9752" t="s">
        <v>71</v>
      </c>
    </row>
    <row r="9753" spans="1:46" x14ac:dyDescent="0.2">
      <c r="A9753" t="s">
        <v>600</v>
      </c>
      <c r="B9753" t="s">
        <v>601</v>
      </c>
      <c r="C9753">
        <f>-70.63963654 / 41.59290469</f>
        <v>-1.6983578585456087</v>
      </c>
      <c r="D9753" t="s">
        <v>448</v>
      </c>
      <c r="E9753" t="s">
        <v>70</v>
      </c>
      <c r="F9753" s="1">
        <v>37143</v>
      </c>
      <c r="G9753">
        <v>3</v>
      </c>
      <c r="K9753">
        <v>6.21</v>
      </c>
      <c r="L9753" t="s">
        <v>71</v>
      </c>
      <c r="O9753">
        <v>4.8</v>
      </c>
      <c r="P9753" t="s">
        <v>71</v>
      </c>
      <c r="Q9753">
        <v>22.2</v>
      </c>
      <c r="R9753" t="s">
        <v>71</v>
      </c>
      <c r="S9753">
        <v>1.54</v>
      </c>
      <c r="T9753" t="s">
        <v>71</v>
      </c>
      <c r="U9753">
        <v>47.7</v>
      </c>
      <c r="V9753" t="s">
        <v>71</v>
      </c>
      <c r="W9753">
        <v>28.1</v>
      </c>
      <c r="X9753" t="s">
        <v>71</v>
      </c>
      <c r="Y9753">
        <v>59.88</v>
      </c>
      <c r="AA9753">
        <v>48.51</v>
      </c>
      <c r="AE9753">
        <v>94.8</v>
      </c>
      <c r="AF9753" t="s">
        <v>71</v>
      </c>
      <c r="AG9753">
        <v>7.55</v>
      </c>
      <c r="AH9753" t="s">
        <v>71</v>
      </c>
      <c r="AS9753">
        <v>2.5299999999999998</v>
      </c>
      <c r="AT9753" t="s">
        <v>71</v>
      </c>
    </row>
    <row r="9754" spans="1:46" x14ac:dyDescent="0.2">
      <c r="A9754" t="s">
        <v>600</v>
      </c>
      <c r="B9754" t="s">
        <v>601</v>
      </c>
      <c r="C9754">
        <f>-70.63963654 / 41.59290469</f>
        <v>-1.6983578585456087</v>
      </c>
      <c r="D9754" t="s">
        <v>448</v>
      </c>
      <c r="E9754" t="s">
        <v>70</v>
      </c>
      <c r="F9754" s="1">
        <v>38609</v>
      </c>
      <c r="G9754">
        <v>0.15</v>
      </c>
      <c r="I9754">
        <v>3.6</v>
      </c>
      <c r="J9754" t="s">
        <v>71</v>
      </c>
      <c r="K9754">
        <v>6.62</v>
      </c>
      <c r="L9754" t="s">
        <v>71</v>
      </c>
      <c r="M9754">
        <v>2.1</v>
      </c>
      <c r="N9754" t="s">
        <v>71</v>
      </c>
      <c r="O9754">
        <v>7.8</v>
      </c>
      <c r="P9754" t="s">
        <v>71</v>
      </c>
      <c r="Q9754">
        <v>24.6</v>
      </c>
      <c r="R9754" t="s">
        <v>71</v>
      </c>
      <c r="S9754">
        <v>1.3</v>
      </c>
      <c r="T9754" t="s">
        <v>71</v>
      </c>
      <c r="U9754">
        <v>40.270000000000003</v>
      </c>
      <c r="V9754" t="s">
        <v>71</v>
      </c>
      <c r="W9754">
        <v>19.48</v>
      </c>
      <c r="X9754" t="s">
        <v>71</v>
      </c>
      <c r="Y9754">
        <v>57.44</v>
      </c>
      <c r="AA9754">
        <v>49.14</v>
      </c>
      <c r="AC9754">
        <v>49.31</v>
      </c>
      <c r="AE9754">
        <v>179.4</v>
      </c>
      <c r="AF9754" t="s">
        <v>71</v>
      </c>
      <c r="AG9754">
        <v>8.1199999999999992</v>
      </c>
      <c r="AH9754" t="s">
        <v>71</v>
      </c>
      <c r="AS9754">
        <v>0.32</v>
      </c>
      <c r="AT9754" t="s">
        <v>71</v>
      </c>
    </row>
    <row r="9755" spans="1:46" x14ac:dyDescent="0.2">
      <c r="A9755" t="s">
        <v>600</v>
      </c>
      <c r="B9755" t="s">
        <v>601</v>
      </c>
      <c r="C9755">
        <f>-70.63963654 / 41.59290469</f>
        <v>-1.6983578585456087</v>
      </c>
      <c r="D9755" t="s">
        <v>448</v>
      </c>
      <c r="E9755" t="s">
        <v>70</v>
      </c>
      <c r="F9755" s="1">
        <v>38609</v>
      </c>
      <c r="G9755">
        <v>1</v>
      </c>
      <c r="O9755">
        <v>7.55</v>
      </c>
      <c r="P9755" t="s">
        <v>71</v>
      </c>
      <c r="Q9755">
        <v>24.1</v>
      </c>
      <c r="R9755" t="s">
        <v>71</v>
      </c>
    </row>
    <row r="9756" spans="1:46" x14ac:dyDescent="0.2">
      <c r="A9756" t="s">
        <v>600</v>
      </c>
      <c r="B9756" t="s">
        <v>601</v>
      </c>
      <c r="C9756">
        <f>-70.63963654 / 41.59290469</f>
        <v>-1.6983578585456087</v>
      </c>
      <c r="D9756" t="s">
        <v>448</v>
      </c>
      <c r="E9756" t="s">
        <v>70</v>
      </c>
      <c r="F9756" s="1">
        <v>38609</v>
      </c>
      <c r="G9756">
        <v>2</v>
      </c>
      <c r="O9756">
        <v>7.1</v>
      </c>
      <c r="P9756" t="s">
        <v>71</v>
      </c>
      <c r="Q9756">
        <v>23.8</v>
      </c>
      <c r="R9756" t="s">
        <v>71</v>
      </c>
    </row>
    <row r="9757" spans="1:46" x14ac:dyDescent="0.2">
      <c r="A9757" t="s">
        <v>600</v>
      </c>
      <c r="B9757" t="s">
        <v>601</v>
      </c>
      <c r="C9757">
        <f>-70.63963654 / 41.59290469</f>
        <v>-1.6983578585456087</v>
      </c>
      <c r="D9757" t="s">
        <v>448</v>
      </c>
      <c r="E9757" t="s">
        <v>70</v>
      </c>
      <c r="F9757" s="1">
        <v>38609</v>
      </c>
      <c r="G9757">
        <v>2.5</v>
      </c>
      <c r="K9757">
        <v>5.62</v>
      </c>
      <c r="L9757" t="s">
        <v>71</v>
      </c>
      <c r="S9757">
        <v>1.8</v>
      </c>
      <c r="T9757" t="s">
        <v>71</v>
      </c>
      <c r="U9757">
        <v>55.75</v>
      </c>
      <c r="V9757" t="s">
        <v>71</v>
      </c>
      <c r="W9757">
        <v>22.27</v>
      </c>
      <c r="X9757" t="s">
        <v>71</v>
      </c>
      <c r="Y9757">
        <v>0</v>
      </c>
      <c r="AA9757">
        <v>47.54</v>
      </c>
      <c r="AE9757">
        <v>183.23</v>
      </c>
      <c r="AF9757" t="s">
        <v>71</v>
      </c>
      <c r="AG9757">
        <v>8.0399999999999991</v>
      </c>
      <c r="AH9757" t="s">
        <v>71</v>
      </c>
      <c r="AS9757">
        <v>1.89</v>
      </c>
      <c r="AT9757" t="s">
        <v>71</v>
      </c>
    </row>
    <row r="9758" spans="1:46" x14ac:dyDescent="0.2">
      <c r="A9758" t="s">
        <v>600</v>
      </c>
      <c r="B9758" t="s">
        <v>601</v>
      </c>
      <c r="C9758">
        <f>-70.63963654 / 41.59290469</f>
        <v>-1.6983578585456087</v>
      </c>
      <c r="D9758" t="s">
        <v>448</v>
      </c>
      <c r="E9758" t="s">
        <v>70</v>
      </c>
      <c r="F9758" s="1">
        <v>38609</v>
      </c>
      <c r="G9758">
        <v>3</v>
      </c>
      <c r="O9758">
        <v>6.75</v>
      </c>
      <c r="P9758" t="s">
        <v>71</v>
      </c>
      <c r="Q9758">
        <v>23.8</v>
      </c>
      <c r="R9758" t="s">
        <v>71</v>
      </c>
    </row>
    <row r="9759" spans="1:46" x14ac:dyDescent="0.2">
      <c r="A9759" t="s">
        <v>600</v>
      </c>
      <c r="B9759" t="s">
        <v>601</v>
      </c>
      <c r="C9759">
        <f>-70.63963654 / 41.59290469</f>
        <v>-1.6983578585456087</v>
      </c>
      <c r="D9759" t="s">
        <v>448</v>
      </c>
      <c r="E9759" t="s">
        <v>70</v>
      </c>
      <c r="F9759" s="1">
        <v>38609</v>
      </c>
      <c r="G9759">
        <v>3.3</v>
      </c>
      <c r="O9759">
        <v>6.33</v>
      </c>
      <c r="P9759" t="s">
        <v>71</v>
      </c>
      <c r="Q9759">
        <v>23.7</v>
      </c>
      <c r="R9759" t="s">
        <v>71</v>
      </c>
    </row>
    <row r="9760" spans="1:46" x14ac:dyDescent="0.2">
      <c r="A9760" t="s">
        <v>605</v>
      </c>
      <c r="B9760" t="s">
        <v>606</v>
      </c>
      <c r="C9760">
        <f>-70.64806415 / 41.55521948</f>
        <v>-1.7001008545750076</v>
      </c>
      <c r="D9760" t="s">
        <v>607</v>
      </c>
      <c r="E9760" t="s">
        <v>70</v>
      </c>
      <c r="F9760" s="1">
        <v>38610</v>
      </c>
      <c r="G9760">
        <v>0.15</v>
      </c>
      <c r="I9760">
        <v>3.65</v>
      </c>
      <c r="J9760" t="s">
        <v>71</v>
      </c>
      <c r="K9760">
        <v>32.18</v>
      </c>
      <c r="L9760" t="s">
        <v>71</v>
      </c>
      <c r="M9760">
        <v>3</v>
      </c>
      <c r="N9760" t="s">
        <v>71</v>
      </c>
      <c r="O9760">
        <v>7.36</v>
      </c>
      <c r="P9760" t="s">
        <v>71</v>
      </c>
      <c r="Q9760">
        <v>25</v>
      </c>
      <c r="R9760" t="s">
        <v>71</v>
      </c>
      <c r="S9760">
        <v>0.3</v>
      </c>
      <c r="T9760" t="s">
        <v>71</v>
      </c>
      <c r="U9760">
        <v>9.2899999999999991</v>
      </c>
      <c r="V9760" t="s">
        <v>71</v>
      </c>
      <c r="W9760">
        <v>26.52</v>
      </c>
      <c r="X9760" t="s">
        <v>71</v>
      </c>
      <c r="Y9760">
        <v>36.29</v>
      </c>
      <c r="AA9760">
        <v>64.650000000000006</v>
      </c>
      <c r="AC9760">
        <v>44.17</v>
      </c>
      <c r="AE9760">
        <v>7.26</v>
      </c>
      <c r="AF9760" t="s">
        <v>71</v>
      </c>
      <c r="AG9760">
        <v>6.41</v>
      </c>
      <c r="AH9760" t="s">
        <v>71</v>
      </c>
      <c r="AS9760">
        <v>1.73</v>
      </c>
      <c r="AT9760" t="s">
        <v>71</v>
      </c>
    </row>
    <row r="9761" spans="1:46" x14ac:dyDescent="0.2">
      <c r="A9761" t="s">
        <v>605</v>
      </c>
      <c r="B9761" t="s">
        <v>606</v>
      </c>
      <c r="C9761">
        <f>-70.64806415 / 41.55521948</f>
        <v>-1.7001008545750076</v>
      </c>
      <c r="D9761" t="s">
        <v>607</v>
      </c>
      <c r="E9761" t="s">
        <v>70</v>
      </c>
      <c r="F9761" s="1">
        <v>38610</v>
      </c>
      <c r="G9761">
        <v>1</v>
      </c>
      <c r="O9761">
        <v>7.7</v>
      </c>
      <c r="P9761" t="s">
        <v>71</v>
      </c>
      <c r="Q9761">
        <v>24.84</v>
      </c>
      <c r="R9761" t="s">
        <v>71</v>
      </c>
    </row>
    <row r="9762" spans="1:46" x14ac:dyDescent="0.2">
      <c r="A9762" t="s">
        <v>605</v>
      </c>
      <c r="B9762" t="s">
        <v>606</v>
      </c>
      <c r="C9762">
        <f>-70.64806415 / 41.55521948</f>
        <v>-1.7001008545750076</v>
      </c>
      <c r="D9762" t="s">
        <v>607</v>
      </c>
      <c r="E9762" t="s">
        <v>70</v>
      </c>
      <c r="F9762" s="1">
        <v>38610</v>
      </c>
      <c r="G9762">
        <v>2</v>
      </c>
      <c r="O9762">
        <v>7.57</v>
      </c>
      <c r="P9762" t="s">
        <v>71</v>
      </c>
      <c r="Q9762">
        <v>24.8</v>
      </c>
      <c r="R9762" t="s">
        <v>71</v>
      </c>
    </row>
    <row r="9763" spans="1:46" x14ac:dyDescent="0.2">
      <c r="A9763" t="s">
        <v>605</v>
      </c>
      <c r="B9763" t="s">
        <v>606</v>
      </c>
      <c r="C9763">
        <f>-70.64806415 / 41.55521948</f>
        <v>-1.7001008545750076</v>
      </c>
      <c r="D9763" t="s">
        <v>607</v>
      </c>
      <c r="E9763" t="s">
        <v>70</v>
      </c>
      <c r="F9763" s="1">
        <v>38610</v>
      </c>
      <c r="G9763">
        <v>2.5</v>
      </c>
      <c r="K9763">
        <v>3.34</v>
      </c>
      <c r="L9763" t="s">
        <v>71</v>
      </c>
      <c r="S9763">
        <v>0.5</v>
      </c>
      <c r="T9763" t="s">
        <v>71</v>
      </c>
      <c r="U9763">
        <v>15.49</v>
      </c>
      <c r="V9763" t="s">
        <v>71</v>
      </c>
      <c r="W9763">
        <v>22.67</v>
      </c>
      <c r="X9763" t="s">
        <v>71</v>
      </c>
      <c r="Y9763">
        <v>43.66</v>
      </c>
      <c r="AA9763">
        <v>42.43</v>
      </c>
      <c r="AE9763">
        <v>7.06</v>
      </c>
      <c r="AF9763" t="s">
        <v>71</v>
      </c>
      <c r="AG9763">
        <v>6.34</v>
      </c>
      <c r="AH9763" t="s">
        <v>71</v>
      </c>
      <c r="AS9763">
        <v>1.5</v>
      </c>
      <c r="AT9763" t="s">
        <v>71</v>
      </c>
    </row>
    <row r="9764" spans="1:46" x14ac:dyDescent="0.2">
      <c r="A9764" t="s">
        <v>605</v>
      </c>
      <c r="B9764" t="s">
        <v>606</v>
      </c>
      <c r="C9764">
        <f>-70.64806415 / 41.55521948</f>
        <v>-1.7001008545750076</v>
      </c>
      <c r="D9764" t="s">
        <v>607</v>
      </c>
      <c r="E9764" t="s">
        <v>70</v>
      </c>
      <c r="F9764" s="1">
        <v>38610</v>
      </c>
      <c r="G9764">
        <v>3</v>
      </c>
      <c r="O9764">
        <v>6.1</v>
      </c>
      <c r="P9764" t="s">
        <v>71</v>
      </c>
      <c r="Q9764">
        <v>23.61</v>
      </c>
      <c r="R9764" t="s">
        <v>71</v>
      </c>
    </row>
    <row r="9765" spans="1:46" x14ac:dyDescent="0.2">
      <c r="A9765" t="s">
        <v>645</v>
      </c>
      <c r="B9765" t="s">
        <v>646</v>
      </c>
      <c r="C9765">
        <f>-70.09274036 / 41.72434029</f>
        <v>-1.679900505863696</v>
      </c>
      <c r="D9765" t="s">
        <v>647</v>
      </c>
      <c r="E9765" t="s">
        <v>70</v>
      </c>
      <c r="F9765" s="1">
        <v>37143</v>
      </c>
      <c r="G9765">
        <v>0.5</v>
      </c>
      <c r="I9765">
        <v>12.4</v>
      </c>
      <c r="J9765" t="s">
        <v>71</v>
      </c>
      <c r="K9765">
        <v>4.84</v>
      </c>
      <c r="L9765" t="s">
        <v>71</v>
      </c>
      <c r="M9765">
        <v>2.42</v>
      </c>
      <c r="N9765" t="s">
        <v>71</v>
      </c>
      <c r="O9765">
        <v>8.41</v>
      </c>
      <c r="P9765" t="s">
        <v>71</v>
      </c>
      <c r="Q9765">
        <v>23.5</v>
      </c>
      <c r="R9765" t="s">
        <v>71</v>
      </c>
      <c r="S9765">
        <v>0.86</v>
      </c>
      <c r="T9765" t="s">
        <v>71</v>
      </c>
      <c r="U9765">
        <v>26.64</v>
      </c>
      <c r="V9765" t="s">
        <v>71</v>
      </c>
      <c r="W9765">
        <v>27.8</v>
      </c>
      <c r="X9765" t="s">
        <v>71</v>
      </c>
      <c r="Y9765">
        <v>51.48</v>
      </c>
      <c r="AA9765">
        <v>46.07</v>
      </c>
      <c r="AC9765">
        <v>47.26</v>
      </c>
      <c r="AE9765">
        <v>2.1</v>
      </c>
      <c r="AF9765" t="s">
        <v>71</v>
      </c>
      <c r="AG9765">
        <v>6.04</v>
      </c>
      <c r="AH9765" t="s">
        <v>71</v>
      </c>
      <c r="AS9765">
        <v>2.2400000000000002</v>
      </c>
      <c r="AT9765" t="s">
        <v>71</v>
      </c>
    </row>
    <row r="9766" spans="1:46" x14ac:dyDescent="0.2">
      <c r="A9766" t="s">
        <v>645</v>
      </c>
      <c r="B9766" t="s">
        <v>646</v>
      </c>
      <c r="C9766">
        <f>-70.09274036 / 41.72434029</f>
        <v>-1.679900505863696</v>
      </c>
      <c r="D9766" t="s">
        <v>647</v>
      </c>
      <c r="E9766" t="s">
        <v>70</v>
      </c>
      <c r="F9766" s="1">
        <v>37143</v>
      </c>
      <c r="G9766">
        <v>1</v>
      </c>
      <c r="O9766">
        <v>8.36</v>
      </c>
      <c r="P9766" t="s">
        <v>71</v>
      </c>
      <c r="Q9766">
        <v>23.4</v>
      </c>
      <c r="R9766" t="s">
        <v>71</v>
      </c>
    </row>
    <row r="9767" spans="1:46" x14ac:dyDescent="0.2">
      <c r="A9767" t="s">
        <v>645</v>
      </c>
      <c r="B9767" t="s">
        <v>646</v>
      </c>
      <c r="C9767">
        <f>-70.09274036 / 41.72434029</f>
        <v>-1.679900505863696</v>
      </c>
      <c r="D9767" t="s">
        <v>647</v>
      </c>
      <c r="E9767" t="s">
        <v>70</v>
      </c>
      <c r="F9767" s="1">
        <v>37143</v>
      </c>
      <c r="G9767">
        <v>2</v>
      </c>
      <c r="O9767">
        <v>8.31</v>
      </c>
      <c r="P9767" t="s">
        <v>71</v>
      </c>
      <c r="Q9767">
        <v>23.4</v>
      </c>
      <c r="R9767" t="s">
        <v>71</v>
      </c>
    </row>
    <row r="9768" spans="1:46" x14ac:dyDescent="0.2">
      <c r="A9768" t="s">
        <v>645</v>
      </c>
      <c r="B9768" t="s">
        <v>646</v>
      </c>
      <c r="C9768">
        <f>-70.09274036 / 41.72434029</f>
        <v>-1.679900505863696</v>
      </c>
      <c r="D9768" t="s">
        <v>647</v>
      </c>
      <c r="E9768" t="s">
        <v>70</v>
      </c>
      <c r="F9768" s="1">
        <v>37143</v>
      </c>
      <c r="G9768">
        <v>3</v>
      </c>
      <c r="K9768">
        <v>4</v>
      </c>
      <c r="L9768" t="s">
        <v>71</v>
      </c>
      <c r="O9768">
        <v>8.24</v>
      </c>
      <c r="P9768" t="s">
        <v>71</v>
      </c>
      <c r="Q9768">
        <v>23.4</v>
      </c>
      <c r="R9768" t="s">
        <v>71</v>
      </c>
      <c r="S9768">
        <v>0.86</v>
      </c>
      <c r="T9768" t="s">
        <v>71</v>
      </c>
      <c r="W9768">
        <v>26.6</v>
      </c>
      <c r="X9768" t="s">
        <v>71</v>
      </c>
      <c r="Y9768">
        <v>1.98</v>
      </c>
      <c r="AA9768">
        <v>44.2</v>
      </c>
      <c r="AE9768">
        <v>1.8</v>
      </c>
      <c r="AF9768" t="s">
        <v>71</v>
      </c>
      <c r="AG9768">
        <v>6.04</v>
      </c>
      <c r="AH9768" t="s">
        <v>71</v>
      </c>
      <c r="AS9768">
        <v>3.21</v>
      </c>
      <c r="AT9768" t="s">
        <v>71</v>
      </c>
    </row>
    <row r="9769" spans="1:46" x14ac:dyDescent="0.2">
      <c r="A9769" t="s">
        <v>645</v>
      </c>
      <c r="B9769" t="s">
        <v>646</v>
      </c>
      <c r="C9769">
        <f>-70.09274036 / 41.72434029</f>
        <v>-1.679900505863696</v>
      </c>
      <c r="D9769" t="s">
        <v>647</v>
      </c>
      <c r="E9769" t="s">
        <v>70</v>
      </c>
      <c r="F9769" s="1">
        <v>37143</v>
      </c>
      <c r="G9769">
        <v>4</v>
      </c>
      <c r="O9769">
        <v>8.18</v>
      </c>
      <c r="P9769" t="s">
        <v>71</v>
      </c>
      <c r="Q9769">
        <v>23.4</v>
      </c>
      <c r="R9769" t="s">
        <v>71</v>
      </c>
    </row>
    <row r="9770" spans="1:46" x14ac:dyDescent="0.2">
      <c r="A9770" t="s">
        <v>645</v>
      </c>
      <c r="B9770" t="s">
        <v>646</v>
      </c>
      <c r="C9770">
        <f>-70.09274036 / 41.72434029</f>
        <v>-1.679900505863696</v>
      </c>
      <c r="D9770" t="s">
        <v>647</v>
      </c>
      <c r="E9770" t="s">
        <v>70</v>
      </c>
      <c r="F9770" s="1">
        <v>37143</v>
      </c>
      <c r="G9770">
        <v>5</v>
      </c>
      <c r="O9770">
        <v>8.18</v>
      </c>
      <c r="P9770" t="s">
        <v>71</v>
      </c>
      <c r="Q9770">
        <v>23.3</v>
      </c>
      <c r="R9770" t="s">
        <v>71</v>
      </c>
    </row>
    <row r="9771" spans="1:46" x14ac:dyDescent="0.2">
      <c r="A9771" t="s">
        <v>645</v>
      </c>
      <c r="B9771" t="s">
        <v>646</v>
      </c>
      <c r="C9771">
        <f>-70.09274036 / 41.72434029</f>
        <v>-1.679900505863696</v>
      </c>
      <c r="D9771" t="s">
        <v>647</v>
      </c>
      <c r="E9771" t="s">
        <v>70</v>
      </c>
      <c r="F9771" s="1">
        <v>37143</v>
      </c>
      <c r="G9771">
        <v>6</v>
      </c>
      <c r="O9771">
        <v>8.1199999999999992</v>
      </c>
      <c r="P9771" t="s">
        <v>71</v>
      </c>
      <c r="Q9771">
        <v>23.3</v>
      </c>
      <c r="R9771" t="s">
        <v>71</v>
      </c>
    </row>
    <row r="9772" spans="1:46" x14ac:dyDescent="0.2">
      <c r="A9772" t="s">
        <v>645</v>
      </c>
      <c r="B9772" t="s">
        <v>646</v>
      </c>
      <c r="C9772">
        <f>-70.09274036 / 41.72434029</f>
        <v>-1.679900505863696</v>
      </c>
      <c r="D9772" t="s">
        <v>647</v>
      </c>
      <c r="E9772" t="s">
        <v>70</v>
      </c>
      <c r="F9772" s="1">
        <v>37143</v>
      </c>
      <c r="G9772">
        <v>7</v>
      </c>
      <c r="O9772">
        <v>7.75</v>
      </c>
      <c r="P9772" t="s">
        <v>71</v>
      </c>
      <c r="Q9772">
        <v>23.1</v>
      </c>
      <c r="R9772" t="s">
        <v>71</v>
      </c>
    </row>
    <row r="9773" spans="1:46" x14ac:dyDescent="0.2">
      <c r="A9773" t="s">
        <v>645</v>
      </c>
      <c r="B9773" t="s">
        <v>646</v>
      </c>
      <c r="C9773">
        <f>-70.09274036 / 41.72434029</f>
        <v>-1.679900505863696</v>
      </c>
      <c r="D9773" t="s">
        <v>647</v>
      </c>
      <c r="E9773" t="s">
        <v>70</v>
      </c>
      <c r="F9773" s="1">
        <v>37143</v>
      </c>
      <c r="G9773">
        <v>8</v>
      </c>
      <c r="O9773">
        <v>4.3899999999999997</v>
      </c>
      <c r="P9773" t="s">
        <v>71</v>
      </c>
      <c r="Q9773">
        <v>21.8</v>
      </c>
      <c r="R9773" t="s">
        <v>71</v>
      </c>
    </row>
    <row r="9774" spans="1:46" x14ac:dyDescent="0.2">
      <c r="A9774" t="s">
        <v>645</v>
      </c>
      <c r="B9774" t="s">
        <v>646</v>
      </c>
      <c r="C9774">
        <f>-70.09274036 / 41.72434029</f>
        <v>-1.679900505863696</v>
      </c>
      <c r="D9774" t="s">
        <v>647</v>
      </c>
      <c r="E9774" t="s">
        <v>70</v>
      </c>
      <c r="F9774" s="1">
        <v>37143</v>
      </c>
      <c r="G9774">
        <v>9</v>
      </c>
      <c r="K9774">
        <v>6.09</v>
      </c>
      <c r="L9774" t="s">
        <v>71</v>
      </c>
      <c r="O9774">
        <v>0.25</v>
      </c>
      <c r="P9774" t="s">
        <v>71</v>
      </c>
      <c r="Q9774">
        <v>17.100000000000001</v>
      </c>
      <c r="R9774" t="s">
        <v>71</v>
      </c>
      <c r="S9774">
        <v>1.17</v>
      </c>
      <c r="T9774" t="s">
        <v>71</v>
      </c>
      <c r="U9774">
        <v>36.24</v>
      </c>
      <c r="V9774" t="s">
        <v>71</v>
      </c>
      <c r="W9774">
        <v>37.9</v>
      </c>
      <c r="X9774" t="s">
        <v>71</v>
      </c>
      <c r="Y9774">
        <v>55.92</v>
      </c>
      <c r="AA9774">
        <v>48.32</v>
      </c>
      <c r="AE9774">
        <v>10.8</v>
      </c>
      <c r="AF9774" t="s">
        <v>71</v>
      </c>
      <c r="AG9774">
        <v>6.1</v>
      </c>
      <c r="AH9774" t="s">
        <v>71</v>
      </c>
      <c r="AS9774">
        <v>1.57</v>
      </c>
      <c r="AT9774" t="s">
        <v>71</v>
      </c>
    </row>
    <row r="9775" spans="1:46" x14ac:dyDescent="0.2">
      <c r="A9775" t="s">
        <v>645</v>
      </c>
      <c r="B9775" t="s">
        <v>646</v>
      </c>
      <c r="C9775">
        <f>-70.09274036 / 41.72434029</f>
        <v>-1.679900505863696</v>
      </c>
      <c r="D9775" t="s">
        <v>647</v>
      </c>
      <c r="E9775" t="s">
        <v>70</v>
      </c>
      <c r="F9775" s="1">
        <v>37143</v>
      </c>
      <c r="G9775">
        <v>10</v>
      </c>
      <c r="O9775">
        <v>0.21</v>
      </c>
      <c r="P9775" t="s">
        <v>71</v>
      </c>
      <c r="Q9775">
        <v>14.7</v>
      </c>
      <c r="R9775" t="s">
        <v>71</v>
      </c>
    </row>
    <row r="9776" spans="1:46" x14ac:dyDescent="0.2">
      <c r="A9776" t="s">
        <v>645</v>
      </c>
      <c r="B9776" t="s">
        <v>646</v>
      </c>
      <c r="C9776">
        <f>-70.09274036 / 41.72434029</f>
        <v>-1.679900505863696</v>
      </c>
      <c r="D9776" t="s">
        <v>647</v>
      </c>
      <c r="E9776" t="s">
        <v>70</v>
      </c>
      <c r="F9776" s="1">
        <v>37143</v>
      </c>
      <c r="G9776">
        <v>11</v>
      </c>
      <c r="O9776">
        <v>0.18</v>
      </c>
      <c r="P9776" t="s">
        <v>71</v>
      </c>
      <c r="Q9776">
        <v>14</v>
      </c>
      <c r="R9776" t="s">
        <v>71</v>
      </c>
    </row>
    <row r="9777" spans="1:46" x14ac:dyDescent="0.2">
      <c r="A9777" t="s">
        <v>645</v>
      </c>
      <c r="B9777" t="s">
        <v>646</v>
      </c>
      <c r="C9777">
        <f>-70.09274036 / 41.72434029</f>
        <v>-1.679900505863696</v>
      </c>
      <c r="D9777" t="s">
        <v>647</v>
      </c>
      <c r="E9777" t="s">
        <v>70</v>
      </c>
      <c r="F9777" s="1">
        <v>37143</v>
      </c>
      <c r="G9777">
        <v>12</v>
      </c>
      <c r="K9777">
        <v>6.79</v>
      </c>
      <c r="L9777" t="s">
        <v>71</v>
      </c>
      <c r="O9777">
        <v>0.14000000000000001</v>
      </c>
      <c r="P9777" t="s">
        <v>71</v>
      </c>
      <c r="Q9777">
        <v>12.8</v>
      </c>
      <c r="R9777" t="s">
        <v>71</v>
      </c>
      <c r="S9777">
        <v>3.57</v>
      </c>
      <c r="T9777" t="s">
        <v>71</v>
      </c>
      <c r="U9777">
        <v>110.58</v>
      </c>
      <c r="V9777" t="s">
        <v>71</v>
      </c>
      <c r="W9777">
        <v>208.3</v>
      </c>
      <c r="X9777" t="s">
        <v>71</v>
      </c>
      <c r="Y9777">
        <v>72.010000000000005</v>
      </c>
      <c r="AA9777">
        <v>49.39</v>
      </c>
      <c r="AE9777">
        <v>41.3</v>
      </c>
      <c r="AF9777" t="s">
        <v>71</v>
      </c>
      <c r="AG9777">
        <v>6.47</v>
      </c>
      <c r="AH9777" t="s">
        <v>71</v>
      </c>
      <c r="AS9777">
        <v>7.88</v>
      </c>
      <c r="AT9777" t="s">
        <v>71</v>
      </c>
    </row>
    <row r="9778" spans="1:46" x14ac:dyDescent="0.2">
      <c r="A9778" t="s">
        <v>645</v>
      </c>
      <c r="B9778" t="s">
        <v>646</v>
      </c>
      <c r="C9778">
        <f>-70.09274036 / 41.72434029</f>
        <v>-1.679900505863696</v>
      </c>
      <c r="D9778" t="s">
        <v>647</v>
      </c>
      <c r="E9778" t="s">
        <v>70</v>
      </c>
      <c r="F9778" s="1">
        <v>37873</v>
      </c>
      <c r="G9778">
        <v>0.5</v>
      </c>
      <c r="I9778">
        <v>11.2</v>
      </c>
      <c r="J9778" t="s">
        <v>71</v>
      </c>
      <c r="K9778">
        <v>3.19</v>
      </c>
      <c r="L9778" t="s">
        <v>71</v>
      </c>
      <c r="M9778">
        <v>3.2</v>
      </c>
      <c r="N9778" t="s">
        <v>71</v>
      </c>
      <c r="O9778">
        <v>7.92</v>
      </c>
      <c r="P9778" t="s">
        <v>71</v>
      </c>
      <c r="Q9778">
        <v>22.1</v>
      </c>
      <c r="R9778" t="s">
        <v>71</v>
      </c>
      <c r="S9778">
        <v>0.5</v>
      </c>
      <c r="T9778" t="s">
        <v>71</v>
      </c>
      <c r="U9778">
        <v>15.49</v>
      </c>
      <c r="V9778" t="s">
        <v>71</v>
      </c>
      <c r="W9778">
        <v>21.5</v>
      </c>
      <c r="X9778" t="s">
        <v>71</v>
      </c>
      <c r="Y9778">
        <v>43.66</v>
      </c>
      <c r="AA9778">
        <v>41.98</v>
      </c>
      <c r="AC9778">
        <v>43.24</v>
      </c>
      <c r="AE9778">
        <v>0.28999999999999998</v>
      </c>
      <c r="AF9778" t="s">
        <v>71</v>
      </c>
      <c r="AG9778">
        <v>6.43</v>
      </c>
      <c r="AH9778" t="s">
        <v>71</v>
      </c>
      <c r="AS9778">
        <v>0.15</v>
      </c>
      <c r="AT9778" t="s">
        <v>71</v>
      </c>
    </row>
    <row r="9779" spans="1:46" x14ac:dyDescent="0.2">
      <c r="A9779" t="s">
        <v>645</v>
      </c>
      <c r="B9779" t="s">
        <v>646</v>
      </c>
      <c r="C9779">
        <f>-70.09274036 / 41.72434029</f>
        <v>-1.679900505863696</v>
      </c>
      <c r="D9779" t="s">
        <v>647</v>
      </c>
      <c r="E9779" t="s">
        <v>70</v>
      </c>
      <c r="F9779" s="1">
        <v>37873</v>
      </c>
      <c r="G9779">
        <v>1</v>
      </c>
      <c r="O9779">
        <v>7.75</v>
      </c>
      <c r="P9779" t="s">
        <v>71</v>
      </c>
      <c r="Q9779">
        <v>22</v>
      </c>
      <c r="R9779" t="s">
        <v>71</v>
      </c>
    </row>
    <row r="9780" spans="1:46" x14ac:dyDescent="0.2">
      <c r="A9780" t="s">
        <v>645</v>
      </c>
      <c r="B9780" t="s">
        <v>646</v>
      </c>
      <c r="C9780">
        <f>-70.09274036 / 41.72434029</f>
        <v>-1.679900505863696</v>
      </c>
      <c r="D9780" t="s">
        <v>647</v>
      </c>
      <c r="E9780" t="s">
        <v>70</v>
      </c>
      <c r="F9780" s="1">
        <v>37873</v>
      </c>
      <c r="G9780">
        <v>2</v>
      </c>
      <c r="O9780">
        <v>7.68</v>
      </c>
      <c r="P9780" t="s">
        <v>71</v>
      </c>
      <c r="Q9780">
        <v>21.9</v>
      </c>
      <c r="R9780" t="s">
        <v>71</v>
      </c>
    </row>
    <row r="9781" spans="1:46" x14ac:dyDescent="0.2">
      <c r="A9781" t="s">
        <v>645</v>
      </c>
      <c r="B9781" t="s">
        <v>646</v>
      </c>
      <c r="C9781">
        <f>-70.09274036 / 41.72434029</f>
        <v>-1.679900505863696</v>
      </c>
      <c r="D9781" t="s">
        <v>647</v>
      </c>
      <c r="E9781" t="s">
        <v>70</v>
      </c>
      <c r="F9781" s="1">
        <v>37873</v>
      </c>
      <c r="G9781">
        <v>3</v>
      </c>
      <c r="K9781">
        <v>3.32</v>
      </c>
      <c r="L9781" t="s">
        <v>71</v>
      </c>
      <c r="O9781">
        <v>7.66</v>
      </c>
      <c r="P9781" t="s">
        <v>71</v>
      </c>
      <c r="Q9781">
        <v>21.7</v>
      </c>
      <c r="R9781" t="s">
        <v>71</v>
      </c>
      <c r="S9781">
        <v>0.4</v>
      </c>
      <c r="T9781" t="s">
        <v>71</v>
      </c>
      <c r="W9781">
        <v>23.1</v>
      </c>
      <c r="X9781" t="s">
        <v>71</v>
      </c>
      <c r="AE9781">
        <v>0.28000000000000003</v>
      </c>
      <c r="AF9781" t="s">
        <v>71</v>
      </c>
      <c r="AG9781">
        <v>6.37</v>
      </c>
      <c r="AH9781" t="s">
        <v>71</v>
      </c>
      <c r="AS9781">
        <v>1.07</v>
      </c>
      <c r="AT9781" t="s">
        <v>71</v>
      </c>
    </row>
    <row r="9782" spans="1:46" x14ac:dyDescent="0.2">
      <c r="A9782" t="s">
        <v>645</v>
      </c>
      <c r="B9782" t="s">
        <v>646</v>
      </c>
      <c r="C9782">
        <f>-70.09274036 / 41.72434029</f>
        <v>-1.679900505863696</v>
      </c>
      <c r="D9782" t="s">
        <v>647</v>
      </c>
      <c r="E9782" t="s">
        <v>70</v>
      </c>
      <c r="F9782" s="1">
        <v>37873</v>
      </c>
      <c r="G9782">
        <v>4</v>
      </c>
      <c r="O9782">
        <v>7.62</v>
      </c>
      <c r="P9782" t="s">
        <v>71</v>
      </c>
      <c r="Q9782">
        <v>21.7</v>
      </c>
      <c r="R9782" t="s">
        <v>71</v>
      </c>
    </row>
    <row r="9783" spans="1:46" x14ac:dyDescent="0.2">
      <c r="A9783" t="s">
        <v>645</v>
      </c>
      <c r="B9783" t="s">
        <v>646</v>
      </c>
      <c r="C9783">
        <f>-70.09274036 / 41.72434029</f>
        <v>-1.679900505863696</v>
      </c>
      <c r="D9783" t="s">
        <v>647</v>
      </c>
      <c r="E9783" t="s">
        <v>70</v>
      </c>
      <c r="F9783" s="1">
        <v>37873</v>
      </c>
      <c r="G9783">
        <v>5</v>
      </c>
      <c r="O9783">
        <v>7.65</v>
      </c>
      <c r="P9783" t="s">
        <v>71</v>
      </c>
      <c r="Q9783">
        <v>21.6</v>
      </c>
      <c r="R9783" t="s">
        <v>71</v>
      </c>
    </row>
    <row r="9784" spans="1:46" x14ac:dyDescent="0.2">
      <c r="A9784" t="s">
        <v>645</v>
      </c>
      <c r="B9784" t="s">
        <v>646</v>
      </c>
      <c r="C9784">
        <f>-70.09274036 / 41.72434029</f>
        <v>-1.679900505863696</v>
      </c>
      <c r="D9784" t="s">
        <v>647</v>
      </c>
      <c r="E9784" t="s">
        <v>70</v>
      </c>
      <c r="F9784" s="1">
        <v>37873</v>
      </c>
      <c r="G9784">
        <v>6</v>
      </c>
      <c r="O9784">
        <v>7.64</v>
      </c>
      <c r="P9784" t="s">
        <v>71</v>
      </c>
      <c r="Q9784">
        <v>21.6</v>
      </c>
      <c r="R9784" t="s">
        <v>71</v>
      </c>
    </row>
    <row r="9785" spans="1:46" x14ac:dyDescent="0.2">
      <c r="A9785" t="s">
        <v>645</v>
      </c>
      <c r="B9785" t="s">
        <v>646</v>
      </c>
      <c r="C9785">
        <f>-70.09274036 / 41.72434029</f>
        <v>-1.679900505863696</v>
      </c>
      <c r="D9785" t="s">
        <v>647</v>
      </c>
      <c r="E9785" t="s">
        <v>70</v>
      </c>
      <c r="F9785" s="1">
        <v>37873</v>
      </c>
      <c r="G9785">
        <v>7</v>
      </c>
      <c r="O9785">
        <v>7.2</v>
      </c>
      <c r="P9785" t="s">
        <v>71</v>
      </c>
      <c r="Q9785">
        <v>21.5</v>
      </c>
      <c r="R9785" t="s">
        <v>71</v>
      </c>
    </row>
    <row r="9786" spans="1:46" x14ac:dyDescent="0.2">
      <c r="A9786" t="s">
        <v>645</v>
      </c>
      <c r="B9786" t="s">
        <v>646</v>
      </c>
      <c r="C9786">
        <f>-70.09274036 / 41.72434029</f>
        <v>-1.679900505863696</v>
      </c>
      <c r="D9786" t="s">
        <v>647</v>
      </c>
      <c r="E9786" t="s">
        <v>70</v>
      </c>
      <c r="F9786" s="1">
        <v>37873</v>
      </c>
      <c r="G9786">
        <v>8</v>
      </c>
      <c r="O9786">
        <v>5.93</v>
      </c>
      <c r="P9786" t="s">
        <v>71</v>
      </c>
      <c r="Q9786">
        <v>21.5</v>
      </c>
      <c r="R9786" t="s">
        <v>71</v>
      </c>
    </row>
    <row r="9787" spans="1:46" x14ac:dyDescent="0.2">
      <c r="A9787" t="s">
        <v>645</v>
      </c>
      <c r="B9787" t="s">
        <v>646</v>
      </c>
      <c r="C9787">
        <f>-70.09274036 / 41.72434029</f>
        <v>-1.679900505863696</v>
      </c>
      <c r="D9787" t="s">
        <v>647</v>
      </c>
      <c r="E9787" t="s">
        <v>70</v>
      </c>
      <c r="F9787" s="1">
        <v>37873</v>
      </c>
      <c r="G9787">
        <v>9</v>
      </c>
      <c r="K9787">
        <v>4.74</v>
      </c>
      <c r="L9787" t="s">
        <v>71</v>
      </c>
      <c r="O9787">
        <v>3.4</v>
      </c>
      <c r="P9787" t="s">
        <v>71</v>
      </c>
      <c r="Q9787">
        <v>17</v>
      </c>
      <c r="R9787" t="s">
        <v>71</v>
      </c>
      <c r="S9787">
        <v>0.4</v>
      </c>
      <c r="T9787" t="s">
        <v>71</v>
      </c>
      <c r="U9787">
        <v>12.39</v>
      </c>
      <c r="V9787" t="s">
        <v>71</v>
      </c>
      <c r="W9787">
        <v>32</v>
      </c>
      <c r="X9787" t="s">
        <v>71</v>
      </c>
      <c r="Y9787">
        <v>40.44</v>
      </c>
      <c r="AA9787">
        <v>45.86</v>
      </c>
      <c r="AE9787">
        <v>1.02</v>
      </c>
      <c r="AF9787" t="s">
        <v>71</v>
      </c>
      <c r="AG9787">
        <v>6.28</v>
      </c>
      <c r="AH9787" t="s">
        <v>71</v>
      </c>
      <c r="AS9787">
        <v>0.26</v>
      </c>
      <c r="AT9787" t="s">
        <v>71</v>
      </c>
    </row>
    <row r="9788" spans="1:46" x14ac:dyDescent="0.2">
      <c r="A9788" t="s">
        <v>645</v>
      </c>
      <c r="B9788" t="s">
        <v>646</v>
      </c>
      <c r="C9788">
        <f>-70.09274036 / 41.72434029</f>
        <v>-1.679900505863696</v>
      </c>
      <c r="D9788" t="s">
        <v>647</v>
      </c>
      <c r="E9788" t="s">
        <v>70</v>
      </c>
      <c r="F9788" s="1">
        <v>37873</v>
      </c>
      <c r="G9788">
        <v>10</v>
      </c>
      <c r="O9788">
        <v>0.3</v>
      </c>
      <c r="P9788" t="s">
        <v>71</v>
      </c>
      <c r="Q9788">
        <v>14.9</v>
      </c>
      <c r="R9788" t="s">
        <v>71</v>
      </c>
    </row>
    <row r="9789" spans="1:46" x14ac:dyDescent="0.2">
      <c r="A9789" t="s">
        <v>645</v>
      </c>
      <c r="B9789" t="s">
        <v>646</v>
      </c>
      <c r="C9789">
        <f>-70.09274036 / 41.72434029</f>
        <v>-1.679900505863696</v>
      </c>
      <c r="D9789" t="s">
        <v>647</v>
      </c>
      <c r="E9789" t="s">
        <v>70</v>
      </c>
      <c r="F9789" s="1">
        <v>37873</v>
      </c>
      <c r="G9789">
        <v>11</v>
      </c>
      <c r="K9789">
        <v>9.75</v>
      </c>
      <c r="L9789" t="s">
        <v>71</v>
      </c>
      <c r="O9789">
        <v>0.17</v>
      </c>
      <c r="P9789" t="s">
        <v>71</v>
      </c>
      <c r="Q9789">
        <v>13.3</v>
      </c>
      <c r="R9789" t="s">
        <v>71</v>
      </c>
      <c r="AA9789">
        <v>52.94</v>
      </c>
      <c r="AE9789">
        <v>2.64</v>
      </c>
      <c r="AF9789" t="s">
        <v>71</v>
      </c>
      <c r="AG9789">
        <v>6.46</v>
      </c>
      <c r="AH9789" t="s">
        <v>71</v>
      </c>
      <c r="AS9789">
        <v>3.73</v>
      </c>
      <c r="AT9789" t="s">
        <v>71</v>
      </c>
    </row>
    <row r="9790" spans="1:46" x14ac:dyDescent="0.2">
      <c r="A9790" t="s">
        <v>645</v>
      </c>
      <c r="B9790" t="s">
        <v>646</v>
      </c>
      <c r="C9790">
        <f>-70.09274036 / 41.72434029</f>
        <v>-1.679900505863696</v>
      </c>
      <c r="D9790" t="s">
        <v>647</v>
      </c>
      <c r="E9790" t="s">
        <v>70</v>
      </c>
      <c r="F9790" s="1">
        <v>38229</v>
      </c>
      <c r="G9790">
        <v>0.5</v>
      </c>
      <c r="I9790">
        <v>11.2</v>
      </c>
      <c r="J9790" t="s">
        <v>71</v>
      </c>
      <c r="K9790">
        <v>14.03</v>
      </c>
      <c r="L9790" t="s">
        <v>71</v>
      </c>
      <c r="M9790">
        <v>1.65</v>
      </c>
      <c r="N9790" t="s">
        <v>71</v>
      </c>
      <c r="O9790">
        <v>8.7100000000000009</v>
      </c>
      <c r="P9790" t="s">
        <v>71</v>
      </c>
      <c r="Q9790">
        <v>25.5</v>
      </c>
      <c r="R9790" t="s">
        <v>71</v>
      </c>
      <c r="S9790">
        <v>1.06</v>
      </c>
      <c r="T9790" t="s">
        <v>71</v>
      </c>
      <c r="U9790">
        <v>32.83</v>
      </c>
      <c r="V9790" t="s">
        <v>71</v>
      </c>
      <c r="W9790">
        <v>33.090000000000003</v>
      </c>
      <c r="X9790" t="s">
        <v>71</v>
      </c>
      <c r="Y9790">
        <v>54.5</v>
      </c>
      <c r="AA9790">
        <v>56.51</v>
      </c>
      <c r="AC9790">
        <v>52.78</v>
      </c>
      <c r="AE9790">
        <v>5.65</v>
      </c>
      <c r="AF9790" t="s">
        <v>71</v>
      </c>
      <c r="AG9790">
        <v>6.57</v>
      </c>
      <c r="AH9790" t="s">
        <v>71</v>
      </c>
      <c r="AS9790">
        <v>0.03</v>
      </c>
      <c r="AT9790" t="s">
        <v>71</v>
      </c>
    </row>
    <row r="9791" spans="1:46" x14ac:dyDescent="0.2">
      <c r="A9791" t="s">
        <v>645</v>
      </c>
      <c r="B9791" t="s">
        <v>646</v>
      </c>
      <c r="C9791">
        <f>-70.09274036 / 41.72434029</f>
        <v>-1.679900505863696</v>
      </c>
      <c r="D9791" t="s">
        <v>647</v>
      </c>
      <c r="E9791" t="s">
        <v>70</v>
      </c>
      <c r="F9791" s="1">
        <v>38229</v>
      </c>
      <c r="G9791">
        <v>1</v>
      </c>
      <c r="O9791">
        <v>8.01</v>
      </c>
      <c r="P9791" t="s">
        <v>71</v>
      </c>
      <c r="Q9791">
        <v>25.4</v>
      </c>
      <c r="R9791" t="s">
        <v>71</v>
      </c>
    </row>
    <row r="9792" spans="1:46" x14ac:dyDescent="0.2">
      <c r="A9792" t="s">
        <v>645</v>
      </c>
      <c r="B9792" t="s">
        <v>646</v>
      </c>
      <c r="C9792">
        <f>-70.09274036 / 41.72434029</f>
        <v>-1.679900505863696</v>
      </c>
      <c r="D9792" t="s">
        <v>647</v>
      </c>
      <c r="E9792" t="s">
        <v>70</v>
      </c>
      <c r="F9792" s="1">
        <v>38229</v>
      </c>
      <c r="G9792">
        <v>2</v>
      </c>
      <c r="O9792">
        <v>7.74</v>
      </c>
      <c r="P9792" t="s">
        <v>71</v>
      </c>
      <c r="Q9792">
        <v>25.4</v>
      </c>
      <c r="R9792" t="s">
        <v>71</v>
      </c>
    </row>
    <row r="9793" spans="1:46" x14ac:dyDescent="0.2">
      <c r="A9793" t="s">
        <v>645</v>
      </c>
      <c r="B9793" t="s">
        <v>646</v>
      </c>
      <c r="C9793">
        <f>-70.09274036 / 41.72434029</f>
        <v>-1.679900505863696</v>
      </c>
      <c r="D9793" t="s">
        <v>647</v>
      </c>
      <c r="E9793" t="s">
        <v>70</v>
      </c>
      <c r="F9793" s="1">
        <v>38229</v>
      </c>
      <c r="G9793">
        <v>3</v>
      </c>
      <c r="K9793">
        <v>12.42</v>
      </c>
      <c r="L9793" t="s">
        <v>71</v>
      </c>
      <c r="O9793">
        <v>7.64</v>
      </c>
      <c r="P9793" t="s">
        <v>71</v>
      </c>
      <c r="Q9793">
        <v>25.3</v>
      </c>
      <c r="R9793" t="s">
        <v>71</v>
      </c>
      <c r="S9793">
        <v>0.88</v>
      </c>
      <c r="T9793" t="s">
        <v>71</v>
      </c>
      <c r="U9793">
        <v>27.26</v>
      </c>
      <c r="V9793" t="s">
        <v>71</v>
      </c>
      <c r="W9793">
        <v>44.59</v>
      </c>
      <c r="X9793" t="s">
        <v>71</v>
      </c>
      <c r="Y9793">
        <v>51.81</v>
      </c>
      <c r="AA9793">
        <v>55.31</v>
      </c>
      <c r="AE9793">
        <v>5.45</v>
      </c>
      <c r="AF9793" t="s">
        <v>71</v>
      </c>
      <c r="AG9793">
        <v>6.5</v>
      </c>
      <c r="AH9793" t="s">
        <v>71</v>
      </c>
      <c r="AS9793">
        <v>0.03</v>
      </c>
      <c r="AT9793" t="s">
        <v>71</v>
      </c>
    </row>
    <row r="9794" spans="1:46" x14ac:dyDescent="0.2">
      <c r="A9794" t="s">
        <v>645</v>
      </c>
      <c r="B9794" t="s">
        <v>646</v>
      </c>
      <c r="C9794">
        <f>-70.09274036 / 41.72434029</f>
        <v>-1.679900505863696</v>
      </c>
      <c r="D9794" t="s">
        <v>647</v>
      </c>
      <c r="E9794" t="s">
        <v>70</v>
      </c>
      <c r="F9794" s="1">
        <v>38229</v>
      </c>
      <c r="G9794">
        <v>4</v>
      </c>
      <c r="O9794">
        <v>6.98</v>
      </c>
      <c r="P9794" t="s">
        <v>71</v>
      </c>
      <c r="Q9794">
        <v>25.2</v>
      </c>
      <c r="R9794" t="s">
        <v>71</v>
      </c>
    </row>
    <row r="9795" spans="1:46" x14ac:dyDescent="0.2">
      <c r="A9795" t="s">
        <v>645</v>
      </c>
      <c r="B9795" t="s">
        <v>646</v>
      </c>
      <c r="C9795">
        <f>-70.09274036 / 41.72434029</f>
        <v>-1.679900505863696</v>
      </c>
      <c r="D9795" t="s">
        <v>647</v>
      </c>
      <c r="E9795" t="s">
        <v>70</v>
      </c>
      <c r="F9795" s="1">
        <v>38229</v>
      </c>
      <c r="G9795">
        <v>5</v>
      </c>
      <c r="O9795">
        <v>6.45</v>
      </c>
      <c r="P9795" t="s">
        <v>71</v>
      </c>
      <c r="Q9795">
        <v>24.6</v>
      </c>
      <c r="R9795" t="s">
        <v>71</v>
      </c>
    </row>
    <row r="9796" spans="1:46" x14ac:dyDescent="0.2">
      <c r="A9796" t="s">
        <v>645</v>
      </c>
      <c r="B9796" t="s">
        <v>646</v>
      </c>
      <c r="C9796">
        <f>-70.09274036 / 41.72434029</f>
        <v>-1.679900505863696</v>
      </c>
      <c r="D9796" t="s">
        <v>647</v>
      </c>
      <c r="E9796" t="s">
        <v>70</v>
      </c>
      <c r="F9796" s="1">
        <v>38229</v>
      </c>
      <c r="G9796">
        <v>6</v>
      </c>
      <c r="O9796">
        <v>6.38</v>
      </c>
      <c r="P9796" t="s">
        <v>71</v>
      </c>
      <c r="Q9796">
        <v>24.2</v>
      </c>
      <c r="R9796" t="s">
        <v>71</v>
      </c>
    </row>
    <row r="9797" spans="1:46" x14ac:dyDescent="0.2">
      <c r="A9797" t="s">
        <v>645</v>
      </c>
      <c r="B9797" t="s">
        <v>646</v>
      </c>
      <c r="C9797">
        <f>-70.09274036 / 41.72434029</f>
        <v>-1.679900505863696</v>
      </c>
      <c r="D9797" t="s">
        <v>647</v>
      </c>
      <c r="E9797" t="s">
        <v>70</v>
      </c>
      <c r="F9797" s="1">
        <v>38229</v>
      </c>
      <c r="G9797">
        <v>7</v>
      </c>
      <c r="O9797">
        <v>6.29</v>
      </c>
      <c r="P9797" t="s">
        <v>71</v>
      </c>
      <c r="Q9797">
        <v>23.7</v>
      </c>
      <c r="R9797" t="s">
        <v>71</v>
      </c>
    </row>
    <row r="9798" spans="1:46" x14ac:dyDescent="0.2">
      <c r="A9798" t="s">
        <v>645</v>
      </c>
      <c r="B9798" t="s">
        <v>646</v>
      </c>
      <c r="C9798">
        <f>-70.09274036 / 41.72434029</f>
        <v>-1.679900505863696</v>
      </c>
      <c r="D9798" t="s">
        <v>647</v>
      </c>
      <c r="E9798" t="s">
        <v>70</v>
      </c>
      <c r="F9798" s="1">
        <v>38229</v>
      </c>
      <c r="G9798">
        <v>8</v>
      </c>
      <c r="O9798">
        <v>2.7</v>
      </c>
      <c r="P9798" t="s">
        <v>71</v>
      </c>
      <c r="Q9798">
        <v>22.9</v>
      </c>
      <c r="R9798" t="s">
        <v>71</v>
      </c>
    </row>
    <row r="9799" spans="1:46" x14ac:dyDescent="0.2">
      <c r="A9799" t="s">
        <v>645</v>
      </c>
      <c r="B9799" t="s">
        <v>646</v>
      </c>
      <c r="C9799">
        <f>-70.09274036 / 41.72434029</f>
        <v>-1.679900505863696</v>
      </c>
      <c r="D9799" t="s">
        <v>647</v>
      </c>
      <c r="E9799" t="s">
        <v>70</v>
      </c>
      <c r="F9799" s="1">
        <v>38229</v>
      </c>
      <c r="G9799">
        <v>9</v>
      </c>
      <c r="K9799">
        <v>4.05</v>
      </c>
      <c r="L9799" t="s">
        <v>71</v>
      </c>
      <c r="O9799">
        <v>0.06</v>
      </c>
      <c r="P9799" t="s">
        <v>71</v>
      </c>
      <c r="Q9799">
        <v>18</v>
      </c>
      <c r="R9799" t="s">
        <v>71</v>
      </c>
      <c r="S9799">
        <v>2.16</v>
      </c>
      <c r="T9799" t="s">
        <v>71</v>
      </c>
      <c r="U9799">
        <v>66.900000000000006</v>
      </c>
      <c r="V9799" t="s">
        <v>71</v>
      </c>
      <c r="W9799">
        <v>42.62</v>
      </c>
      <c r="X9799" t="s">
        <v>71</v>
      </c>
      <c r="Y9799">
        <v>64.760000000000005</v>
      </c>
      <c r="AA9799">
        <v>44.32</v>
      </c>
      <c r="AE9799">
        <v>24.22</v>
      </c>
      <c r="AF9799" t="s">
        <v>71</v>
      </c>
      <c r="AG9799">
        <v>6.28</v>
      </c>
      <c r="AH9799" t="s">
        <v>71</v>
      </c>
      <c r="AS9799">
        <v>8.33</v>
      </c>
      <c r="AT9799" t="s">
        <v>71</v>
      </c>
    </row>
    <row r="9800" spans="1:46" x14ac:dyDescent="0.2">
      <c r="A9800" t="s">
        <v>645</v>
      </c>
      <c r="B9800" t="s">
        <v>646</v>
      </c>
      <c r="C9800">
        <f>-70.09274036 / 41.72434029</f>
        <v>-1.679900505863696</v>
      </c>
      <c r="D9800" t="s">
        <v>647</v>
      </c>
      <c r="E9800" t="s">
        <v>70</v>
      </c>
      <c r="F9800" s="1">
        <v>38229</v>
      </c>
      <c r="G9800">
        <v>10</v>
      </c>
      <c r="O9800">
        <v>0.06</v>
      </c>
      <c r="P9800" t="s">
        <v>71</v>
      </c>
      <c r="Q9800">
        <v>16.399999999999999</v>
      </c>
      <c r="R9800" t="s">
        <v>71</v>
      </c>
    </row>
    <row r="9801" spans="1:46" x14ac:dyDescent="0.2">
      <c r="A9801" t="s">
        <v>645</v>
      </c>
      <c r="B9801" t="s">
        <v>646</v>
      </c>
      <c r="C9801">
        <f>-70.09274036 / 41.72434029</f>
        <v>-1.679900505863696</v>
      </c>
      <c r="D9801" t="s">
        <v>647</v>
      </c>
      <c r="E9801" t="s">
        <v>70</v>
      </c>
      <c r="F9801" s="1">
        <v>38229</v>
      </c>
      <c r="G9801">
        <v>10.5</v>
      </c>
      <c r="S9801">
        <v>4.46</v>
      </c>
      <c r="T9801" t="s">
        <v>71</v>
      </c>
      <c r="U9801">
        <v>138.13999999999999</v>
      </c>
      <c r="V9801" t="s">
        <v>71</v>
      </c>
      <c r="W9801">
        <v>115.59</v>
      </c>
      <c r="X9801" t="s">
        <v>71</v>
      </c>
      <c r="Y9801">
        <v>75.22</v>
      </c>
      <c r="AE9801">
        <v>41.17</v>
      </c>
      <c r="AF9801" t="s">
        <v>71</v>
      </c>
      <c r="AG9801">
        <v>6.27</v>
      </c>
      <c r="AH9801" t="s">
        <v>71</v>
      </c>
      <c r="AS9801">
        <v>24.67</v>
      </c>
      <c r="AT9801" t="s">
        <v>71</v>
      </c>
    </row>
    <row r="9802" spans="1:46" x14ac:dyDescent="0.2">
      <c r="A9802" t="s">
        <v>645</v>
      </c>
      <c r="B9802" t="s">
        <v>646</v>
      </c>
      <c r="C9802">
        <f>-70.09274036 / 41.72434029</f>
        <v>-1.679900505863696</v>
      </c>
      <c r="D9802" t="s">
        <v>647</v>
      </c>
      <c r="E9802" t="s">
        <v>70</v>
      </c>
      <c r="F9802" s="1">
        <v>38229</v>
      </c>
      <c r="G9802">
        <v>11</v>
      </c>
      <c r="O9802">
        <v>0.06</v>
      </c>
      <c r="P9802" t="s">
        <v>71</v>
      </c>
      <c r="Q9802">
        <v>15.5</v>
      </c>
      <c r="R9802" t="s">
        <v>71</v>
      </c>
    </row>
    <row r="9803" spans="1:46" x14ac:dyDescent="0.2">
      <c r="A9803" t="s">
        <v>645</v>
      </c>
      <c r="B9803" t="s">
        <v>646</v>
      </c>
      <c r="C9803">
        <f>-70.09274036 / 41.72434029</f>
        <v>-1.679900505863696</v>
      </c>
      <c r="D9803" t="s">
        <v>647</v>
      </c>
      <c r="E9803" t="s">
        <v>70</v>
      </c>
      <c r="F9803" s="1">
        <v>38608</v>
      </c>
      <c r="G9803">
        <v>0.5</v>
      </c>
      <c r="I9803">
        <v>11.7</v>
      </c>
      <c r="J9803" t="s">
        <v>71</v>
      </c>
      <c r="K9803">
        <v>3.99</v>
      </c>
      <c r="L9803" t="s">
        <v>71</v>
      </c>
      <c r="M9803">
        <v>3.8</v>
      </c>
      <c r="N9803" t="s">
        <v>71</v>
      </c>
      <c r="O9803">
        <v>7.71</v>
      </c>
      <c r="P9803" t="s">
        <v>71</v>
      </c>
      <c r="Q9803">
        <v>24</v>
      </c>
      <c r="R9803" t="s">
        <v>71</v>
      </c>
      <c r="S9803">
        <v>0.4</v>
      </c>
      <c r="T9803" t="s">
        <v>71</v>
      </c>
      <c r="U9803">
        <v>12.39</v>
      </c>
      <c r="V9803" t="s">
        <v>71</v>
      </c>
      <c r="W9803">
        <v>21.84</v>
      </c>
      <c r="X9803" t="s">
        <v>71</v>
      </c>
      <c r="Y9803">
        <v>40.44</v>
      </c>
      <c r="AA9803">
        <v>44.17</v>
      </c>
      <c r="AC9803">
        <v>40.76</v>
      </c>
      <c r="AE9803">
        <v>6.26</v>
      </c>
      <c r="AF9803" t="s">
        <v>71</v>
      </c>
      <c r="AG9803">
        <v>6.52</v>
      </c>
      <c r="AH9803" t="s">
        <v>71</v>
      </c>
      <c r="AS9803">
        <v>0.76</v>
      </c>
      <c r="AT9803" t="s">
        <v>71</v>
      </c>
    </row>
    <row r="9804" spans="1:46" x14ac:dyDescent="0.2">
      <c r="A9804" t="s">
        <v>645</v>
      </c>
      <c r="B9804" t="s">
        <v>646</v>
      </c>
      <c r="C9804">
        <f>-70.09274036 / 41.72434029</f>
        <v>-1.679900505863696</v>
      </c>
      <c r="D9804" t="s">
        <v>647</v>
      </c>
      <c r="E9804" t="s">
        <v>70</v>
      </c>
      <c r="F9804" s="1">
        <v>38608</v>
      </c>
      <c r="G9804">
        <v>1</v>
      </c>
      <c r="O9804">
        <v>7.76</v>
      </c>
      <c r="P9804" t="s">
        <v>71</v>
      </c>
      <c r="Q9804">
        <v>23.7</v>
      </c>
      <c r="R9804" t="s">
        <v>71</v>
      </c>
    </row>
    <row r="9805" spans="1:46" x14ac:dyDescent="0.2">
      <c r="A9805" t="s">
        <v>645</v>
      </c>
      <c r="B9805" t="s">
        <v>646</v>
      </c>
      <c r="C9805">
        <f>-70.09274036 / 41.72434029</f>
        <v>-1.679900505863696</v>
      </c>
      <c r="D9805" t="s">
        <v>647</v>
      </c>
      <c r="E9805" t="s">
        <v>70</v>
      </c>
      <c r="F9805" s="1">
        <v>38608</v>
      </c>
      <c r="G9805">
        <v>2</v>
      </c>
      <c r="O9805">
        <v>7.81</v>
      </c>
      <c r="P9805" t="s">
        <v>71</v>
      </c>
      <c r="Q9805">
        <v>23.5</v>
      </c>
      <c r="R9805" t="s">
        <v>71</v>
      </c>
    </row>
    <row r="9806" spans="1:46" x14ac:dyDescent="0.2">
      <c r="A9806" t="s">
        <v>645</v>
      </c>
      <c r="B9806" t="s">
        <v>646</v>
      </c>
      <c r="C9806">
        <f>-70.09274036 / 41.72434029</f>
        <v>-1.679900505863696</v>
      </c>
      <c r="D9806" t="s">
        <v>647</v>
      </c>
      <c r="E9806" t="s">
        <v>70</v>
      </c>
      <c r="F9806" s="1">
        <v>38608</v>
      </c>
      <c r="G9806">
        <v>3</v>
      </c>
      <c r="K9806">
        <v>3.07</v>
      </c>
      <c r="L9806" t="s">
        <v>71</v>
      </c>
      <c r="O9806">
        <v>7.59</v>
      </c>
      <c r="P9806" t="s">
        <v>71</v>
      </c>
      <c r="Q9806">
        <v>23.3</v>
      </c>
      <c r="R9806" t="s">
        <v>71</v>
      </c>
      <c r="S9806">
        <v>0.5</v>
      </c>
      <c r="T9806" t="s">
        <v>71</v>
      </c>
      <c r="U9806">
        <v>15.49</v>
      </c>
      <c r="V9806" t="s">
        <v>71</v>
      </c>
      <c r="W9806">
        <v>23.45</v>
      </c>
      <c r="X9806" t="s">
        <v>71</v>
      </c>
      <c r="Y9806">
        <v>0</v>
      </c>
      <c r="AA9806">
        <v>41.6</v>
      </c>
      <c r="AE9806">
        <v>6.05</v>
      </c>
      <c r="AF9806" t="s">
        <v>71</v>
      </c>
      <c r="AG9806">
        <v>6.46</v>
      </c>
      <c r="AH9806" t="s">
        <v>71</v>
      </c>
      <c r="AS9806">
        <v>0.82</v>
      </c>
      <c r="AT9806" t="s">
        <v>71</v>
      </c>
    </row>
    <row r="9807" spans="1:46" x14ac:dyDescent="0.2">
      <c r="A9807" t="s">
        <v>645</v>
      </c>
      <c r="B9807" t="s">
        <v>646</v>
      </c>
      <c r="C9807">
        <f>-70.09274036 / 41.72434029</f>
        <v>-1.679900505863696</v>
      </c>
      <c r="D9807" t="s">
        <v>647</v>
      </c>
      <c r="E9807" t="s">
        <v>70</v>
      </c>
      <c r="F9807" s="1">
        <v>38608</v>
      </c>
      <c r="G9807">
        <v>4</v>
      </c>
      <c r="O9807">
        <v>7.69</v>
      </c>
      <c r="P9807" t="s">
        <v>71</v>
      </c>
      <c r="Q9807">
        <v>23.2</v>
      </c>
      <c r="R9807" t="s">
        <v>71</v>
      </c>
    </row>
    <row r="9808" spans="1:46" x14ac:dyDescent="0.2">
      <c r="A9808" t="s">
        <v>645</v>
      </c>
      <c r="B9808" t="s">
        <v>646</v>
      </c>
      <c r="C9808">
        <f>-70.09274036 / 41.72434029</f>
        <v>-1.679900505863696</v>
      </c>
      <c r="D9808" t="s">
        <v>647</v>
      </c>
      <c r="E9808" t="s">
        <v>70</v>
      </c>
      <c r="F9808" s="1">
        <v>38608</v>
      </c>
      <c r="G9808">
        <v>5</v>
      </c>
      <c r="O9808">
        <v>7.46</v>
      </c>
      <c r="P9808" t="s">
        <v>71</v>
      </c>
      <c r="Q9808">
        <v>23</v>
      </c>
      <c r="R9808" t="s">
        <v>71</v>
      </c>
    </row>
    <row r="9809" spans="1:46" x14ac:dyDescent="0.2">
      <c r="A9809" t="s">
        <v>645</v>
      </c>
      <c r="B9809" t="s">
        <v>646</v>
      </c>
      <c r="C9809">
        <f>-70.09274036 / 41.72434029</f>
        <v>-1.679900505863696</v>
      </c>
      <c r="D9809" t="s">
        <v>647</v>
      </c>
      <c r="E9809" t="s">
        <v>70</v>
      </c>
      <c r="F9809" s="1">
        <v>38608</v>
      </c>
      <c r="G9809">
        <v>6</v>
      </c>
      <c r="O9809">
        <v>7.37</v>
      </c>
      <c r="P9809" t="s">
        <v>71</v>
      </c>
      <c r="Q9809">
        <v>22.9</v>
      </c>
      <c r="R9809" t="s">
        <v>71</v>
      </c>
    </row>
    <row r="9810" spans="1:46" x14ac:dyDescent="0.2">
      <c r="A9810" t="s">
        <v>645</v>
      </c>
      <c r="B9810" t="s">
        <v>646</v>
      </c>
      <c r="C9810">
        <f>-70.09274036 / 41.72434029</f>
        <v>-1.679900505863696</v>
      </c>
      <c r="D9810" t="s">
        <v>647</v>
      </c>
      <c r="E9810" t="s">
        <v>70</v>
      </c>
      <c r="F9810" s="1">
        <v>38608</v>
      </c>
      <c r="G9810">
        <v>7</v>
      </c>
      <c r="O9810">
        <v>5.91</v>
      </c>
      <c r="P9810" t="s">
        <v>71</v>
      </c>
      <c r="Q9810">
        <v>21.2</v>
      </c>
      <c r="R9810" t="s">
        <v>71</v>
      </c>
    </row>
    <row r="9811" spans="1:46" x14ac:dyDescent="0.2">
      <c r="A9811" t="s">
        <v>645</v>
      </c>
      <c r="B9811" t="s">
        <v>646</v>
      </c>
      <c r="C9811">
        <f>-70.09274036 / 41.72434029</f>
        <v>-1.679900505863696</v>
      </c>
      <c r="D9811" t="s">
        <v>647</v>
      </c>
      <c r="E9811" t="s">
        <v>70</v>
      </c>
      <c r="F9811" s="1">
        <v>38608</v>
      </c>
      <c r="G9811">
        <v>8</v>
      </c>
      <c r="O9811">
        <v>2.2400000000000002</v>
      </c>
      <c r="P9811" t="s">
        <v>71</v>
      </c>
      <c r="Q9811">
        <v>19.2</v>
      </c>
      <c r="R9811" t="s">
        <v>71</v>
      </c>
    </row>
    <row r="9812" spans="1:46" x14ac:dyDescent="0.2">
      <c r="A9812" t="s">
        <v>645</v>
      </c>
      <c r="B9812" t="s">
        <v>646</v>
      </c>
      <c r="C9812">
        <f>-70.09274036 / 41.72434029</f>
        <v>-1.679900505863696</v>
      </c>
      <c r="D9812" t="s">
        <v>647</v>
      </c>
      <c r="E9812" t="s">
        <v>70</v>
      </c>
      <c r="F9812" s="1">
        <v>38608</v>
      </c>
      <c r="G9812">
        <v>9</v>
      </c>
      <c r="K9812">
        <v>20.09</v>
      </c>
      <c r="L9812" t="s">
        <v>71</v>
      </c>
      <c r="O9812">
        <v>0.62</v>
      </c>
      <c r="P9812" t="s">
        <v>71</v>
      </c>
      <c r="Q9812">
        <v>14.4</v>
      </c>
      <c r="R9812" t="s">
        <v>71</v>
      </c>
      <c r="S9812">
        <v>0.8</v>
      </c>
      <c r="T9812" t="s">
        <v>71</v>
      </c>
      <c r="U9812">
        <v>24.78</v>
      </c>
      <c r="V9812" t="s">
        <v>71</v>
      </c>
      <c r="W9812">
        <v>21.24</v>
      </c>
      <c r="X9812" t="s">
        <v>71</v>
      </c>
      <c r="Y9812">
        <v>50.44</v>
      </c>
      <c r="AA9812">
        <v>60.03</v>
      </c>
      <c r="AE9812">
        <v>21.19</v>
      </c>
      <c r="AF9812" t="s">
        <v>71</v>
      </c>
      <c r="AG9812">
        <v>6.33</v>
      </c>
      <c r="AH9812" t="s">
        <v>71</v>
      </c>
      <c r="AS9812">
        <v>1.74</v>
      </c>
      <c r="AT9812" t="s">
        <v>71</v>
      </c>
    </row>
    <row r="9813" spans="1:46" x14ac:dyDescent="0.2">
      <c r="A9813" t="s">
        <v>645</v>
      </c>
      <c r="B9813" t="s">
        <v>646</v>
      </c>
      <c r="C9813">
        <f>-70.09274036 / 41.72434029</f>
        <v>-1.679900505863696</v>
      </c>
      <c r="D9813" t="s">
        <v>647</v>
      </c>
      <c r="E9813" t="s">
        <v>70</v>
      </c>
      <c r="F9813" s="1">
        <v>38608</v>
      </c>
      <c r="G9813">
        <v>10</v>
      </c>
      <c r="O9813">
        <v>0.21</v>
      </c>
      <c r="P9813" t="s">
        <v>71</v>
      </c>
      <c r="Q9813">
        <v>13.2</v>
      </c>
      <c r="R9813" t="s">
        <v>71</v>
      </c>
    </row>
    <row r="9814" spans="1:46" x14ac:dyDescent="0.2">
      <c r="A9814" t="s">
        <v>645</v>
      </c>
      <c r="B9814" t="s">
        <v>646</v>
      </c>
      <c r="C9814">
        <f>-70.09274036 / 41.72434029</f>
        <v>-1.679900505863696</v>
      </c>
      <c r="D9814" t="s">
        <v>647</v>
      </c>
      <c r="E9814" t="s">
        <v>70</v>
      </c>
      <c r="F9814" s="1">
        <v>38608</v>
      </c>
      <c r="G9814">
        <v>10.5</v>
      </c>
      <c r="S9814">
        <v>1.4</v>
      </c>
      <c r="T9814" t="s">
        <v>71</v>
      </c>
      <c r="U9814">
        <v>43.36</v>
      </c>
      <c r="V9814" t="s">
        <v>71</v>
      </c>
      <c r="W9814">
        <v>90.66</v>
      </c>
      <c r="X9814" t="s">
        <v>71</v>
      </c>
      <c r="Y9814">
        <v>58.51</v>
      </c>
      <c r="AE9814">
        <v>37.33</v>
      </c>
      <c r="AF9814" t="s">
        <v>71</v>
      </c>
      <c r="AG9814">
        <v>6.3</v>
      </c>
      <c r="AH9814" t="s">
        <v>71</v>
      </c>
      <c r="AS9814">
        <v>29.95</v>
      </c>
      <c r="AT9814" t="s">
        <v>71</v>
      </c>
    </row>
    <row r="9815" spans="1:46" x14ac:dyDescent="0.2">
      <c r="A9815" t="s">
        <v>645</v>
      </c>
      <c r="B9815" t="s">
        <v>646</v>
      </c>
      <c r="C9815">
        <f>-70.09274036 / 41.72434029</f>
        <v>-1.679900505863696</v>
      </c>
      <c r="D9815" t="s">
        <v>647</v>
      </c>
      <c r="E9815" t="s">
        <v>70</v>
      </c>
      <c r="F9815" s="1">
        <v>38608</v>
      </c>
      <c r="G9815">
        <v>11</v>
      </c>
      <c r="O9815">
        <v>0.17</v>
      </c>
      <c r="P9815" t="s">
        <v>71</v>
      </c>
      <c r="Q9815">
        <v>12.2</v>
      </c>
      <c r="R9815" t="s">
        <v>71</v>
      </c>
    </row>
    <row r="9816" spans="1:46" x14ac:dyDescent="0.2">
      <c r="A9816" t="s">
        <v>645</v>
      </c>
      <c r="B9816" t="s">
        <v>646</v>
      </c>
      <c r="C9816">
        <f>-70.09274036 / 41.72434029</f>
        <v>-1.679900505863696</v>
      </c>
      <c r="D9816" t="s">
        <v>647</v>
      </c>
      <c r="E9816" t="s">
        <v>70</v>
      </c>
      <c r="F9816" s="1">
        <v>38967</v>
      </c>
      <c r="G9816">
        <v>0.5</v>
      </c>
      <c r="I9816">
        <v>11.88</v>
      </c>
      <c r="J9816" t="s">
        <v>71</v>
      </c>
      <c r="K9816">
        <v>5.68</v>
      </c>
      <c r="L9816" t="s">
        <v>71</v>
      </c>
      <c r="M9816">
        <v>3.57</v>
      </c>
      <c r="N9816" t="s">
        <v>71</v>
      </c>
      <c r="O9816">
        <v>8.99</v>
      </c>
      <c r="P9816" t="s">
        <v>71</v>
      </c>
      <c r="Q9816">
        <v>21.6</v>
      </c>
      <c r="R9816" t="s">
        <v>71</v>
      </c>
      <c r="S9816">
        <v>0.46</v>
      </c>
      <c r="T9816" t="s">
        <v>71</v>
      </c>
      <c r="U9816">
        <v>14.24</v>
      </c>
      <c r="V9816" t="s">
        <v>71</v>
      </c>
      <c r="W9816">
        <v>41.25</v>
      </c>
      <c r="X9816" t="s">
        <v>71</v>
      </c>
      <c r="Y9816">
        <v>42.45</v>
      </c>
      <c r="AA9816">
        <v>47.64</v>
      </c>
      <c r="AC9816">
        <v>41.66</v>
      </c>
      <c r="AE9816">
        <v>8.27</v>
      </c>
      <c r="AF9816" t="s">
        <v>71</v>
      </c>
      <c r="AG9816">
        <v>6.49</v>
      </c>
      <c r="AH9816" t="s">
        <v>71</v>
      </c>
      <c r="AS9816">
        <v>6.82</v>
      </c>
      <c r="AT9816" t="s">
        <v>71</v>
      </c>
    </row>
    <row r="9817" spans="1:46" x14ac:dyDescent="0.2">
      <c r="A9817" t="s">
        <v>645</v>
      </c>
      <c r="B9817" t="s">
        <v>646</v>
      </c>
      <c r="C9817">
        <f>-70.09274036 / 41.72434029</f>
        <v>-1.679900505863696</v>
      </c>
      <c r="D9817" t="s">
        <v>647</v>
      </c>
      <c r="E9817" t="s">
        <v>70</v>
      </c>
      <c r="F9817" s="1">
        <v>38967</v>
      </c>
      <c r="G9817">
        <v>1</v>
      </c>
      <c r="O9817">
        <v>8.86</v>
      </c>
      <c r="P9817" t="s">
        <v>71</v>
      </c>
      <c r="Q9817">
        <v>21.4</v>
      </c>
      <c r="R9817" t="s">
        <v>71</v>
      </c>
    </row>
    <row r="9818" spans="1:46" x14ac:dyDescent="0.2">
      <c r="A9818" t="s">
        <v>645</v>
      </c>
      <c r="B9818" t="s">
        <v>646</v>
      </c>
      <c r="C9818">
        <f>-70.09274036 / 41.72434029</f>
        <v>-1.679900505863696</v>
      </c>
      <c r="D9818" t="s">
        <v>647</v>
      </c>
      <c r="E9818" t="s">
        <v>70</v>
      </c>
      <c r="F9818" s="1">
        <v>38967</v>
      </c>
      <c r="G9818">
        <v>2</v>
      </c>
      <c r="O9818">
        <v>8.31</v>
      </c>
      <c r="P9818" t="s">
        <v>71</v>
      </c>
      <c r="Q9818">
        <v>21.1</v>
      </c>
      <c r="R9818" t="s">
        <v>71</v>
      </c>
    </row>
    <row r="9819" spans="1:46" x14ac:dyDescent="0.2">
      <c r="A9819" t="s">
        <v>645</v>
      </c>
      <c r="B9819" t="s">
        <v>646</v>
      </c>
      <c r="C9819">
        <f>-70.09274036 / 41.72434029</f>
        <v>-1.679900505863696</v>
      </c>
      <c r="D9819" t="s">
        <v>647</v>
      </c>
      <c r="E9819" t="s">
        <v>70</v>
      </c>
      <c r="F9819" s="1">
        <v>38967</v>
      </c>
      <c r="G9819">
        <v>3</v>
      </c>
      <c r="K9819">
        <v>5.91</v>
      </c>
      <c r="L9819" t="s">
        <v>71</v>
      </c>
      <c r="O9819">
        <v>8.24</v>
      </c>
      <c r="P9819" t="s">
        <v>71</v>
      </c>
      <c r="Q9819">
        <v>21</v>
      </c>
      <c r="R9819" t="s">
        <v>71</v>
      </c>
      <c r="S9819">
        <v>0.59</v>
      </c>
      <c r="T9819" t="s">
        <v>71</v>
      </c>
      <c r="U9819">
        <v>18.3</v>
      </c>
      <c r="V9819" t="s">
        <v>71</v>
      </c>
      <c r="W9819">
        <v>45.32</v>
      </c>
      <c r="X9819" t="s">
        <v>71</v>
      </c>
      <c r="Y9819">
        <v>46.07</v>
      </c>
      <c r="AA9819">
        <v>48.03</v>
      </c>
      <c r="AE9819">
        <v>8.27</v>
      </c>
      <c r="AF9819" t="s">
        <v>71</v>
      </c>
      <c r="AG9819">
        <v>6.49</v>
      </c>
      <c r="AH9819" t="s">
        <v>71</v>
      </c>
      <c r="AS9819">
        <v>4.4000000000000004</v>
      </c>
      <c r="AT9819" t="s">
        <v>71</v>
      </c>
    </row>
    <row r="9820" spans="1:46" x14ac:dyDescent="0.2">
      <c r="A9820" t="s">
        <v>645</v>
      </c>
      <c r="B9820" t="s">
        <v>646</v>
      </c>
      <c r="C9820">
        <f>-70.09274036 / 41.72434029</f>
        <v>-1.679900505863696</v>
      </c>
      <c r="D9820" t="s">
        <v>647</v>
      </c>
      <c r="E9820" t="s">
        <v>70</v>
      </c>
      <c r="F9820" s="1">
        <v>38967</v>
      </c>
      <c r="G9820">
        <v>4</v>
      </c>
      <c r="O9820">
        <v>8.09</v>
      </c>
      <c r="P9820" t="s">
        <v>71</v>
      </c>
      <c r="Q9820">
        <v>20.9</v>
      </c>
      <c r="R9820" t="s">
        <v>71</v>
      </c>
    </row>
    <row r="9821" spans="1:46" x14ac:dyDescent="0.2">
      <c r="A9821" t="s">
        <v>645</v>
      </c>
      <c r="B9821" t="s">
        <v>646</v>
      </c>
      <c r="C9821">
        <f>-70.09274036 / 41.72434029</f>
        <v>-1.679900505863696</v>
      </c>
      <c r="D9821" t="s">
        <v>647</v>
      </c>
      <c r="E9821" t="s">
        <v>70</v>
      </c>
      <c r="F9821" s="1">
        <v>38967</v>
      </c>
      <c r="G9821">
        <v>5</v>
      </c>
      <c r="O9821">
        <v>7.48</v>
      </c>
      <c r="P9821" t="s">
        <v>71</v>
      </c>
      <c r="Q9821">
        <v>20.7</v>
      </c>
      <c r="R9821" t="s">
        <v>71</v>
      </c>
    </row>
    <row r="9822" spans="1:46" x14ac:dyDescent="0.2">
      <c r="A9822" t="s">
        <v>645</v>
      </c>
      <c r="B9822" t="s">
        <v>646</v>
      </c>
      <c r="C9822">
        <f>-70.09274036 / 41.72434029</f>
        <v>-1.679900505863696</v>
      </c>
      <c r="D9822" t="s">
        <v>647</v>
      </c>
      <c r="E9822" t="s">
        <v>70</v>
      </c>
      <c r="F9822" s="1">
        <v>38967</v>
      </c>
      <c r="G9822">
        <v>6</v>
      </c>
      <c r="O9822">
        <v>7.14</v>
      </c>
      <c r="P9822" t="s">
        <v>71</v>
      </c>
      <c r="Q9822">
        <v>20.6</v>
      </c>
      <c r="R9822" t="s">
        <v>71</v>
      </c>
    </row>
    <row r="9823" spans="1:46" x14ac:dyDescent="0.2">
      <c r="A9823" t="s">
        <v>645</v>
      </c>
      <c r="B9823" t="s">
        <v>646</v>
      </c>
      <c r="C9823">
        <f>-70.09274036 / 41.72434029</f>
        <v>-1.679900505863696</v>
      </c>
      <c r="D9823" t="s">
        <v>647</v>
      </c>
      <c r="E9823" t="s">
        <v>70</v>
      </c>
      <c r="F9823" s="1">
        <v>38967</v>
      </c>
      <c r="G9823">
        <v>7</v>
      </c>
      <c r="O9823">
        <v>7.31</v>
      </c>
      <c r="P9823" t="s">
        <v>71</v>
      </c>
      <c r="Q9823">
        <v>20.5</v>
      </c>
      <c r="R9823" t="s">
        <v>71</v>
      </c>
    </row>
    <row r="9824" spans="1:46" x14ac:dyDescent="0.2">
      <c r="A9824" t="s">
        <v>645</v>
      </c>
      <c r="B9824" t="s">
        <v>646</v>
      </c>
      <c r="C9824">
        <f>-70.09274036 / 41.72434029</f>
        <v>-1.679900505863696</v>
      </c>
      <c r="D9824" t="s">
        <v>647</v>
      </c>
      <c r="E9824" t="s">
        <v>70</v>
      </c>
      <c r="F9824" s="1">
        <v>38967</v>
      </c>
      <c r="G9824">
        <v>8</v>
      </c>
      <c r="O9824">
        <v>6.22</v>
      </c>
      <c r="P9824" t="s">
        <v>71</v>
      </c>
      <c r="Q9824">
        <v>20.3</v>
      </c>
      <c r="R9824" t="s">
        <v>71</v>
      </c>
    </row>
    <row r="9825" spans="1:46" x14ac:dyDescent="0.2">
      <c r="A9825" t="s">
        <v>645</v>
      </c>
      <c r="B9825" t="s">
        <v>646</v>
      </c>
      <c r="C9825">
        <f>-70.09274036 / 41.72434029</f>
        <v>-1.679900505863696</v>
      </c>
      <c r="D9825" t="s">
        <v>647</v>
      </c>
      <c r="E9825" t="s">
        <v>70</v>
      </c>
      <c r="F9825" s="1">
        <v>38967</v>
      </c>
      <c r="G9825">
        <v>9</v>
      </c>
      <c r="K9825">
        <v>3.91</v>
      </c>
      <c r="L9825" t="s">
        <v>71</v>
      </c>
      <c r="O9825">
        <v>4.5</v>
      </c>
      <c r="P9825" t="s">
        <v>71</v>
      </c>
      <c r="Q9825">
        <v>19.7</v>
      </c>
      <c r="R9825" t="s">
        <v>71</v>
      </c>
      <c r="S9825">
        <v>2.82</v>
      </c>
      <c r="T9825" t="s">
        <v>71</v>
      </c>
      <c r="U9825">
        <v>87.24</v>
      </c>
      <c r="V9825" t="s">
        <v>71</v>
      </c>
      <c r="W9825">
        <v>65.959999999999994</v>
      </c>
      <c r="X9825" t="s">
        <v>71</v>
      </c>
      <c r="Y9825">
        <v>68.59</v>
      </c>
      <c r="AA9825">
        <v>43.98</v>
      </c>
      <c r="AE9825">
        <v>19.98</v>
      </c>
      <c r="AF9825" t="s">
        <v>71</v>
      </c>
      <c r="AG9825">
        <v>6.2</v>
      </c>
      <c r="AH9825" t="s">
        <v>71</v>
      </c>
      <c r="AS9825">
        <v>11.51</v>
      </c>
      <c r="AT9825" t="s">
        <v>71</v>
      </c>
    </row>
    <row r="9826" spans="1:46" x14ac:dyDescent="0.2">
      <c r="A9826" t="s">
        <v>645</v>
      </c>
      <c r="B9826" t="s">
        <v>646</v>
      </c>
      <c r="C9826">
        <f>-70.09274036 / 41.72434029</f>
        <v>-1.679900505863696</v>
      </c>
      <c r="D9826" t="s">
        <v>647</v>
      </c>
      <c r="E9826" t="s">
        <v>70</v>
      </c>
      <c r="F9826" s="1">
        <v>38967</v>
      </c>
      <c r="G9826">
        <v>10</v>
      </c>
      <c r="O9826">
        <v>0.39</v>
      </c>
      <c r="P9826" t="s">
        <v>71</v>
      </c>
      <c r="Q9826">
        <v>16.3</v>
      </c>
      <c r="R9826" t="s">
        <v>71</v>
      </c>
    </row>
    <row r="9827" spans="1:46" x14ac:dyDescent="0.2">
      <c r="A9827" t="s">
        <v>645</v>
      </c>
      <c r="B9827" t="s">
        <v>646</v>
      </c>
      <c r="C9827">
        <f>-70.09274036 / 41.72434029</f>
        <v>-1.679900505863696</v>
      </c>
      <c r="D9827" t="s">
        <v>647</v>
      </c>
      <c r="E9827" t="s">
        <v>70</v>
      </c>
      <c r="F9827" s="1">
        <v>38967</v>
      </c>
      <c r="G9827">
        <v>10.5</v>
      </c>
      <c r="K9827">
        <v>0.42</v>
      </c>
      <c r="L9827" t="s">
        <v>71</v>
      </c>
      <c r="S9827">
        <v>3.11</v>
      </c>
      <c r="T9827" t="s">
        <v>71</v>
      </c>
      <c r="U9827">
        <v>96.28</v>
      </c>
      <c r="V9827" t="s">
        <v>71</v>
      </c>
      <c r="W9827">
        <v>128.82</v>
      </c>
      <c r="X9827" t="s">
        <v>71</v>
      </c>
      <c r="Y9827">
        <v>70.010000000000005</v>
      </c>
      <c r="AA9827">
        <v>22.09</v>
      </c>
      <c r="AE9827">
        <v>60.14</v>
      </c>
      <c r="AF9827" t="s">
        <v>71</v>
      </c>
      <c r="AG9827">
        <v>6.36</v>
      </c>
      <c r="AH9827" t="s">
        <v>71</v>
      </c>
      <c r="AS9827">
        <v>6.92</v>
      </c>
      <c r="AT9827" t="s">
        <v>71</v>
      </c>
    </row>
    <row r="9828" spans="1:46" x14ac:dyDescent="0.2">
      <c r="A9828" t="s">
        <v>645</v>
      </c>
      <c r="B9828" t="s">
        <v>646</v>
      </c>
      <c r="C9828">
        <f>-70.09274036 / 41.72434029</f>
        <v>-1.679900505863696</v>
      </c>
      <c r="D9828" t="s">
        <v>647</v>
      </c>
      <c r="E9828" t="s">
        <v>70</v>
      </c>
      <c r="F9828" s="1">
        <v>38967</v>
      </c>
      <c r="G9828">
        <v>11</v>
      </c>
      <c r="O9828">
        <v>0.37</v>
      </c>
      <c r="P9828" t="s">
        <v>71</v>
      </c>
      <c r="Q9828">
        <v>14.1</v>
      </c>
      <c r="R9828" t="s">
        <v>71</v>
      </c>
    </row>
    <row r="9829" spans="1:46" x14ac:dyDescent="0.2">
      <c r="A9829" t="s">
        <v>645</v>
      </c>
      <c r="B9829" t="s">
        <v>646</v>
      </c>
      <c r="C9829">
        <f>-70.09274036 / 41.72434029</f>
        <v>-1.679900505863696</v>
      </c>
      <c r="D9829" t="s">
        <v>647</v>
      </c>
      <c r="E9829" t="s">
        <v>70</v>
      </c>
      <c r="F9829" s="1">
        <v>39343</v>
      </c>
      <c r="G9829">
        <v>0.5</v>
      </c>
      <c r="I9829">
        <v>11.56</v>
      </c>
      <c r="J9829" t="s">
        <v>71</v>
      </c>
      <c r="K9829">
        <v>6.64</v>
      </c>
      <c r="L9829" t="s">
        <v>71</v>
      </c>
      <c r="M9829">
        <v>3.03</v>
      </c>
      <c r="N9829" t="s">
        <v>71</v>
      </c>
      <c r="O9829">
        <v>7.14</v>
      </c>
      <c r="P9829" t="s">
        <v>71</v>
      </c>
      <c r="Q9829">
        <v>20.5</v>
      </c>
      <c r="R9829" t="s">
        <v>71</v>
      </c>
      <c r="S9829">
        <v>0.57999999999999996</v>
      </c>
      <c r="T9829" t="s">
        <v>71</v>
      </c>
      <c r="U9829">
        <v>18.02</v>
      </c>
      <c r="V9829" t="s">
        <v>71</v>
      </c>
      <c r="W9829">
        <v>26.38</v>
      </c>
      <c r="X9829" t="s">
        <v>71</v>
      </c>
      <c r="Y9829">
        <v>45.85</v>
      </c>
      <c r="AA9829">
        <v>49.17</v>
      </c>
      <c r="AC9829">
        <v>44.03</v>
      </c>
      <c r="AE9829">
        <v>4.2</v>
      </c>
      <c r="AF9829" t="s">
        <v>71</v>
      </c>
      <c r="AG9829">
        <v>6.36</v>
      </c>
      <c r="AH9829" t="s">
        <v>71</v>
      </c>
      <c r="AS9829">
        <v>0.03</v>
      </c>
      <c r="AT9829" t="s">
        <v>71</v>
      </c>
    </row>
    <row r="9830" spans="1:46" x14ac:dyDescent="0.2">
      <c r="A9830" t="s">
        <v>645</v>
      </c>
      <c r="B9830" t="s">
        <v>646</v>
      </c>
      <c r="C9830">
        <f>-70.09274036 / 41.72434029</f>
        <v>-1.679900505863696</v>
      </c>
      <c r="D9830" t="s">
        <v>647</v>
      </c>
      <c r="E9830" t="s">
        <v>70</v>
      </c>
      <c r="F9830" s="1">
        <v>39343</v>
      </c>
      <c r="G9830">
        <v>1</v>
      </c>
      <c r="O9830">
        <v>7.14</v>
      </c>
      <c r="P9830" t="s">
        <v>71</v>
      </c>
      <c r="Q9830">
        <v>20.5</v>
      </c>
      <c r="R9830" t="s">
        <v>71</v>
      </c>
    </row>
    <row r="9831" spans="1:46" x14ac:dyDescent="0.2">
      <c r="A9831" t="s">
        <v>645</v>
      </c>
      <c r="B9831" t="s">
        <v>646</v>
      </c>
      <c r="C9831">
        <f>-70.09274036 / 41.72434029</f>
        <v>-1.679900505863696</v>
      </c>
      <c r="D9831" t="s">
        <v>647</v>
      </c>
      <c r="E9831" t="s">
        <v>70</v>
      </c>
      <c r="F9831" s="1">
        <v>39343</v>
      </c>
      <c r="G9831">
        <v>2</v>
      </c>
      <c r="O9831">
        <v>7.18</v>
      </c>
      <c r="P9831" t="s">
        <v>71</v>
      </c>
      <c r="Q9831">
        <v>20.399999999999999</v>
      </c>
      <c r="R9831" t="s">
        <v>71</v>
      </c>
    </row>
    <row r="9832" spans="1:46" x14ac:dyDescent="0.2">
      <c r="A9832" t="s">
        <v>645</v>
      </c>
      <c r="B9832" t="s">
        <v>646</v>
      </c>
      <c r="C9832">
        <f>-70.09274036 / 41.72434029</f>
        <v>-1.679900505863696</v>
      </c>
      <c r="D9832" t="s">
        <v>647</v>
      </c>
      <c r="E9832" t="s">
        <v>70</v>
      </c>
      <c r="F9832" s="1">
        <v>39343</v>
      </c>
      <c r="G9832">
        <v>3</v>
      </c>
      <c r="K9832">
        <v>7.47</v>
      </c>
      <c r="L9832" t="s">
        <v>71</v>
      </c>
      <c r="O9832">
        <v>7.02</v>
      </c>
      <c r="P9832" t="s">
        <v>71</v>
      </c>
      <c r="Q9832">
        <v>20.399999999999999</v>
      </c>
      <c r="R9832" t="s">
        <v>71</v>
      </c>
      <c r="S9832">
        <v>0.65</v>
      </c>
      <c r="T9832" t="s">
        <v>71</v>
      </c>
      <c r="U9832">
        <v>20.04</v>
      </c>
      <c r="V9832" t="s">
        <v>71</v>
      </c>
      <c r="W9832">
        <v>24.87</v>
      </c>
      <c r="X9832" t="s">
        <v>71</v>
      </c>
      <c r="Y9832">
        <v>47.38</v>
      </c>
      <c r="AA9832">
        <v>50.33</v>
      </c>
      <c r="AE9832">
        <v>4.3</v>
      </c>
      <c r="AF9832" t="s">
        <v>71</v>
      </c>
      <c r="AG9832">
        <v>6.33</v>
      </c>
      <c r="AH9832" t="s">
        <v>71</v>
      </c>
      <c r="AS9832">
        <v>0.03</v>
      </c>
      <c r="AT9832" t="s">
        <v>71</v>
      </c>
    </row>
    <row r="9833" spans="1:46" x14ac:dyDescent="0.2">
      <c r="A9833" t="s">
        <v>645</v>
      </c>
      <c r="B9833" t="s">
        <v>646</v>
      </c>
      <c r="C9833">
        <f>-70.09274036 / 41.72434029</f>
        <v>-1.679900505863696</v>
      </c>
      <c r="D9833" t="s">
        <v>647</v>
      </c>
      <c r="E9833" t="s">
        <v>70</v>
      </c>
      <c r="F9833" s="1">
        <v>39343</v>
      </c>
      <c r="G9833">
        <v>4</v>
      </c>
      <c r="O9833">
        <v>6.96</v>
      </c>
      <c r="P9833" t="s">
        <v>71</v>
      </c>
      <c r="Q9833">
        <v>20.3</v>
      </c>
      <c r="R9833" t="s">
        <v>71</v>
      </c>
    </row>
    <row r="9834" spans="1:46" x14ac:dyDescent="0.2">
      <c r="A9834" t="s">
        <v>645</v>
      </c>
      <c r="B9834" t="s">
        <v>646</v>
      </c>
      <c r="C9834">
        <f>-70.09274036 / 41.72434029</f>
        <v>-1.679900505863696</v>
      </c>
      <c r="D9834" t="s">
        <v>647</v>
      </c>
      <c r="E9834" t="s">
        <v>70</v>
      </c>
      <c r="F9834" s="1">
        <v>39343</v>
      </c>
      <c r="G9834">
        <v>5</v>
      </c>
      <c r="O9834">
        <v>6.94</v>
      </c>
      <c r="P9834" t="s">
        <v>71</v>
      </c>
      <c r="Q9834">
        <v>20.3</v>
      </c>
      <c r="R9834" t="s">
        <v>71</v>
      </c>
    </row>
    <row r="9835" spans="1:46" x14ac:dyDescent="0.2">
      <c r="A9835" t="s">
        <v>645</v>
      </c>
      <c r="B9835" t="s">
        <v>646</v>
      </c>
      <c r="C9835">
        <f>-70.09274036 / 41.72434029</f>
        <v>-1.679900505863696</v>
      </c>
      <c r="D9835" t="s">
        <v>647</v>
      </c>
      <c r="E9835" t="s">
        <v>70</v>
      </c>
      <c r="F9835" s="1">
        <v>39343</v>
      </c>
      <c r="G9835">
        <v>6</v>
      </c>
      <c r="O9835">
        <v>6.88</v>
      </c>
      <c r="P9835" t="s">
        <v>71</v>
      </c>
      <c r="Q9835">
        <v>20.3</v>
      </c>
      <c r="R9835" t="s">
        <v>71</v>
      </c>
    </row>
    <row r="9836" spans="1:46" x14ac:dyDescent="0.2">
      <c r="A9836" t="s">
        <v>645</v>
      </c>
      <c r="B9836" t="s">
        <v>646</v>
      </c>
      <c r="C9836">
        <f>-70.09274036 / 41.72434029</f>
        <v>-1.679900505863696</v>
      </c>
      <c r="D9836" t="s">
        <v>647</v>
      </c>
      <c r="E9836" t="s">
        <v>70</v>
      </c>
      <c r="F9836" s="1">
        <v>39343</v>
      </c>
      <c r="G9836">
        <v>7</v>
      </c>
      <c r="O9836">
        <v>6.63</v>
      </c>
      <c r="P9836" t="s">
        <v>71</v>
      </c>
      <c r="Q9836">
        <v>20.2</v>
      </c>
      <c r="R9836" t="s">
        <v>71</v>
      </c>
    </row>
    <row r="9837" spans="1:46" x14ac:dyDescent="0.2">
      <c r="A9837" t="s">
        <v>645</v>
      </c>
      <c r="B9837" t="s">
        <v>646</v>
      </c>
      <c r="C9837">
        <f>-70.09274036 / 41.72434029</f>
        <v>-1.679900505863696</v>
      </c>
      <c r="D9837" t="s">
        <v>647</v>
      </c>
      <c r="E9837" t="s">
        <v>70</v>
      </c>
      <c r="F9837" s="1">
        <v>39343</v>
      </c>
      <c r="G9837">
        <v>8</v>
      </c>
      <c r="O9837">
        <v>6.62</v>
      </c>
      <c r="P9837" t="s">
        <v>71</v>
      </c>
      <c r="Q9837">
        <v>20.2</v>
      </c>
      <c r="R9837" t="s">
        <v>71</v>
      </c>
    </row>
    <row r="9838" spans="1:46" x14ac:dyDescent="0.2">
      <c r="A9838" t="s">
        <v>645</v>
      </c>
      <c r="B9838" t="s">
        <v>646</v>
      </c>
      <c r="C9838">
        <f>-70.09274036 / 41.72434029</f>
        <v>-1.679900505863696</v>
      </c>
      <c r="D9838" t="s">
        <v>647</v>
      </c>
      <c r="E9838" t="s">
        <v>70</v>
      </c>
      <c r="F9838" s="1">
        <v>39343</v>
      </c>
      <c r="G9838">
        <v>9</v>
      </c>
      <c r="K9838">
        <v>12.99</v>
      </c>
      <c r="L9838" t="s">
        <v>71</v>
      </c>
      <c r="O9838">
        <v>6.33</v>
      </c>
      <c r="P9838" t="s">
        <v>71</v>
      </c>
      <c r="Q9838">
        <v>20.2</v>
      </c>
      <c r="R9838" t="s">
        <v>71</v>
      </c>
      <c r="S9838">
        <v>1.6</v>
      </c>
      <c r="T9838" t="s">
        <v>71</v>
      </c>
      <c r="U9838">
        <v>49.55</v>
      </c>
      <c r="V9838" t="s">
        <v>71</v>
      </c>
      <c r="W9838">
        <v>36.31</v>
      </c>
      <c r="X9838" t="s">
        <v>71</v>
      </c>
      <c r="Y9838">
        <v>60.43</v>
      </c>
      <c r="AA9838">
        <v>55.75</v>
      </c>
      <c r="AE9838">
        <v>13.6</v>
      </c>
      <c r="AF9838" t="s">
        <v>71</v>
      </c>
      <c r="AG9838">
        <v>6.23</v>
      </c>
      <c r="AH9838" t="s">
        <v>71</v>
      </c>
      <c r="AS9838">
        <v>3.06</v>
      </c>
      <c r="AT9838" t="s">
        <v>71</v>
      </c>
    </row>
    <row r="9839" spans="1:46" x14ac:dyDescent="0.2">
      <c r="A9839" t="s">
        <v>645</v>
      </c>
      <c r="B9839" t="s">
        <v>646</v>
      </c>
      <c r="C9839">
        <f>-70.09274036 / 41.72434029</f>
        <v>-1.679900505863696</v>
      </c>
      <c r="D9839" t="s">
        <v>647</v>
      </c>
      <c r="E9839" t="s">
        <v>70</v>
      </c>
      <c r="F9839" s="1">
        <v>39343</v>
      </c>
      <c r="G9839">
        <v>10</v>
      </c>
      <c r="O9839">
        <v>6.35</v>
      </c>
      <c r="P9839" t="s">
        <v>71</v>
      </c>
      <c r="Q9839">
        <v>20.100000000000001</v>
      </c>
      <c r="R9839" t="s">
        <v>71</v>
      </c>
    </row>
    <row r="9840" spans="1:46" x14ac:dyDescent="0.2">
      <c r="A9840" t="s">
        <v>645</v>
      </c>
      <c r="B9840" t="s">
        <v>646</v>
      </c>
      <c r="C9840">
        <f>-70.09274036 / 41.72434029</f>
        <v>-1.679900505863696</v>
      </c>
      <c r="D9840" t="s">
        <v>647</v>
      </c>
      <c r="E9840" t="s">
        <v>70</v>
      </c>
      <c r="F9840" s="1">
        <v>39343</v>
      </c>
      <c r="G9840">
        <v>11</v>
      </c>
      <c r="O9840">
        <v>0.09</v>
      </c>
      <c r="P9840" t="s">
        <v>71</v>
      </c>
      <c r="Q9840">
        <v>15.4</v>
      </c>
      <c r="R9840" t="s">
        <v>71</v>
      </c>
      <c r="S9840">
        <v>1.3</v>
      </c>
      <c r="T9840" t="s">
        <v>71</v>
      </c>
      <c r="U9840">
        <v>40.33</v>
      </c>
      <c r="V9840" t="s">
        <v>71</v>
      </c>
      <c r="W9840">
        <v>97.11</v>
      </c>
      <c r="X9840" t="s">
        <v>71</v>
      </c>
      <c r="Y9840">
        <v>57.46</v>
      </c>
      <c r="AE9840">
        <v>35.4</v>
      </c>
      <c r="AF9840" t="s">
        <v>71</v>
      </c>
      <c r="AG9840">
        <v>6.4</v>
      </c>
      <c r="AH9840" t="s">
        <v>71</v>
      </c>
      <c r="AS9840">
        <v>4.16</v>
      </c>
      <c r="AT9840" t="s">
        <v>71</v>
      </c>
    </row>
    <row r="9841" spans="1:46" x14ac:dyDescent="0.2">
      <c r="A9841" t="s">
        <v>645</v>
      </c>
      <c r="B9841" t="s">
        <v>646</v>
      </c>
      <c r="C9841">
        <f>-70.09274036 / 41.72434029</f>
        <v>-1.679900505863696</v>
      </c>
      <c r="D9841" t="s">
        <v>647</v>
      </c>
      <c r="E9841" t="s">
        <v>70</v>
      </c>
      <c r="F9841" s="1">
        <v>39678</v>
      </c>
      <c r="G9841">
        <v>0.5</v>
      </c>
      <c r="I9841">
        <v>11.8</v>
      </c>
      <c r="J9841" t="s">
        <v>71</v>
      </c>
      <c r="K9841">
        <v>2.6</v>
      </c>
      <c r="L9841" t="s">
        <v>71</v>
      </c>
      <c r="M9841">
        <v>4.43</v>
      </c>
      <c r="N9841" t="s">
        <v>71</v>
      </c>
      <c r="O9841">
        <v>7.29</v>
      </c>
      <c r="P9841" t="s">
        <v>71</v>
      </c>
      <c r="Q9841">
        <v>24.9</v>
      </c>
      <c r="R9841" t="s">
        <v>71</v>
      </c>
      <c r="S9841">
        <v>0.46</v>
      </c>
      <c r="T9841" t="s">
        <v>71</v>
      </c>
      <c r="U9841">
        <v>14.25</v>
      </c>
      <c r="V9841" t="s">
        <v>71</v>
      </c>
      <c r="W9841">
        <v>20.72</v>
      </c>
      <c r="X9841" t="s">
        <v>71</v>
      </c>
      <c r="Y9841">
        <v>42.46</v>
      </c>
      <c r="AA9841">
        <v>39.97</v>
      </c>
      <c r="AC9841">
        <v>38.549999999999997</v>
      </c>
      <c r="AE9841">
        <v>4.7</v>
      </c>
      <c r="AF9841" t="s">
        <v>71</v>
      </c>
      <c r="AG9841">
        <v>6.42</v>
      </c>
      <c r="AH9841" t="s">
        <v>71</v>
      </c>
      <c r="AS9841">
        <v>0.99</v>
      </c>
      <c r="AT9841" t="s">
        <v>71</v>
      </c>
    </row>
    <row r="9842" spans="1:46" x14ac:dyDescent="0.2">
      <c r="A9842" t="s">
        <v>645</v>
      </c>
      <c r="B9842" t="s">
        <v>646</v>
      </c>
      <c r="C9842">
        <f>-70.09274036 / 41.72434029</f>
        <v>-1.679900505863696</v>
      </c>
      <c r="D9842" t="s">
        <v>647</v>
      </c>
      <c r="E9842" t="s">
        <v>70</v>
      </c>
      <c r="F9842" s="1">
        <v>39678</v>
      </c>
      <c r="G9842">
        <v>1</v>
      </c>
      <c r="O9842">
        <v>7.3</v>
      </c>
      <c r="P9842" t="s">
        <v>71</v>
      </c>
      <c r="Q9842">
        <v>24.9</v>
      </c>
      <c r="R9842" t="s">
        <v>71</v>
      </c>
    </row>
    <row r="9843" spans="1:46" x14ac:dyDescent="0.2">
      <c r="A9843" t="s">
        <v>645</v>
      </c>
      <c r="B9843" t="s">
        <v>646</v>
      </c>
      <c r="C9843">
        <f>-70.09274036 / 41.72434029</f>
        <v>-1.679900505863696</v>
      </c>
      <c r="D9843" t="s">
        <v>647</v>
      </c>
      <c r="E9843" t="s">
        <v>70</v>
      </c>
      <c r="F9843" s="1">
        <v>39678</v>
      </c>
      <c r="G9843">
        <v>2</v>
      </c>
      <c r="O9843">
        <v>7.33</v>
      </c>
      <c r="P9843" t="s">
        <v>71</v>
      </c>
      <c r="Q9843">
        <v>24.9</v>
      </c>
      <c r="R9843" t="s">
        <v>71</v>
      </c>
    </row>
    <row r="9844" spans="1:46" x14ac:dyDescent="0.2">
      <c r="A9844" t="s">
        <v>645</v>
      </c>
      <c r="B9844" t="s">
        <v>646</v>
      </c>
      <c r="C9844">
        <f>-70.09274036 / 41.72434029</f>
        <v>-1.679900505863696</v>
      </c>
      <c r="D9844" t="s">
        <v>647</v>
      </c>
      <c r="E9844" t="s">
        <v>70</v>
      </c>
      <c r="F9844" s="1">
        <v>39678</v>
      </c>
      <c r="G9844">
        <v>3</v>
      </c>
      <c r="K9844">
        <v>3.44</v>
      </c>
      <c r="L9844" t="s">
        <v>71</v>
      </c>
      <c r="O9844">
        <v>7.32</v>
      </c>
      <c r="P9844" t="s">
        <v>71</v>
      </c>
      <c r="Q9844">
        <v>24.8</v>
      </c>
      <c r="R9844" t="s">
        <v>71</v>
      </c>
      <c r="S9844">
        <v>0.22</v>
      </c>
      <c r="T9844" t="s">
        <v>71</v>
      </c>
      <c r="U9844">
        <v>6.81</v>
      </c>
      <c r="V9844" t="s">
        <v>71</v>
      </c>
      <c r="W9844">
        <v>20.52</v>
      </c>
      <c r="X9844" t="s">
        <v>71</v>
      </c>
      <c r="Y9844">
        <v>0</v>
      </c>
      <c r="AA9844">
        <v>42.72</v>
      </c>
      <c r="AE9844">
        <v>4.5999999999999996</v>
      </c>
      <c r="AF9844" t="s">
        <v>71</v>
      </c>
      <c r="AG9844">
        <v>6.39</v>
      </c>
      <c r="AH9844" t="s">
        <v>71</v>
      </c>
      <c r="AS9844">
        <v>1.35</v>
      </c>
      <c r="AT9844" t="s">
        <v>71</v>
      </c>
    </row>
    <row r="9845" spans="1:46" x14ac:dyDescent="0.2">
      <c r="A9845" t="s">
        <v>645</v>
      </c>
      <c r="B9845" t="s">
        <v>646</v>
      </c>
      <c r="C9845">
        <f>-70.09274036 / 41.72434029</f>
        <v>-1.679900505863696</v>
      </c>
      <c r="D9845" t="s">
        <v>647</v>
      </c>
      <c r="E9845" t="s">
        <v>70</v>
      </c>
      <c r="F9845" s="1">
        <v>39678</v>
      </c>
      <c r="G9845">
        <v>4</v>
      </c>
      <c r="O9845">
        <v>7.31</v>
      </c>
      <c r="P9845" t="s">
        <v>71</v>
      </c>
      <c r="Q9845">
        <v>24.8</v>
      </c>
      <c r="R9845" t="s">
        <v>71</v>
      </c>
    </row>
    <row r="9846" spans="1:46" x14ac:dyDescent="0.2">
      <c r="A9846" t="s">
        <v>645</v>
      </c>
      <c r="B9846" t="s">
        <v>646</v>
      </c>
      <c r="C9846">
        <f>-70.09274036 / 41.72434029</f>
        <v>-1.679900505863696</v>
      </c>
      <c r="D9846" t="s">
        <v>647</v>
      </c>
      <c r="E9846" t="s">
        <v>70</v>
      </c>
      <c r="F9846" s="1">
        <v>39678</v>
      </c>
      <c r="G9846">
        <v>5</v>
      </c>
      <c r="O9846">
        <v>7.32</v>
      </c>
      <c r="P9846" t="s">
        <v>71</v>
      </c>
      <c r="Q9846">
        <v>24.8</v>
      </c>
      <c r="R9846" t="s">
        <v>71</v>
      </c>
    </row>
    <row r="9847" spans="1:46" x14ac:dyDescent="0.2">
      <c r="A9847" t="s">
        <v>645</v>
      </c>
      <c r="B9847" t="s">
        <v>646</v>
      </c>
      <c r="C9847">
        <f>-70.09274036 / 41.72434029</f>
        <v>-1.679900505863696</v>
      </c>
      <c r="D9847" t="s">
        <v>647</v>
      </c>
      <c r="E9847" t="s">
        <v>70</v>
      </c>
      <c r="F9847" s="1">
        <v>39678</v>
      </c>
      <c r="G9847">
        <v>6</v>
      </c>
      <c r="O9847">
        <v>7.31</v>
      </c>
      <c r="P9847" t="s">
        <v>71</v>
      </c>
      <c r="Q9847">
        <v>24.7</v>
      </c>
      <c r="R9847" t="s">
        <v>71</v>
      </c>
    </row>
    <row r="9848" spans="1:46" x14ac:dyDescent="0.2">
      <c r="A9848" t="s">
        <v>645</v>
      </c>
      <c r="B9848" t="s">
        <v>646</v>
      </c>
      <c r="C9848">
        <f>-70.09274036 / 41.72434029</f>
        <v>-1.679900505863696</v>
      </c>
      <c r="D9848" t="s">
        <v>647</v>
      </c>
      <c r="E9848" t="s">
        <v>70</v>
      </c>
      <c r="F9848" s="1">
        <v>39678</v>
      </c>
      <c r="G9848">
        <v>7</v>
      </c>
      <c r="O9848">
        <v>7.27</v>
      </c>
      <c r="P9848" t="s">
        <v>71</v>
      </c>
      <c r="Q9848">
        <v>24.6</v>
      </c>
      <c r="R9848" t="s">
        <v>71</v>
      </c>
    </row>
    <row r="9849" spans="1:46" x14ac:dyDescent="0.2">
      <c r="A9849" t="s">
        <v>645</v>
      </c>
      <c r="B9849" t="s">
        <v>646</v>
      </c>
      <c r="C9849">
        <f>-70.09274036 / 41.72434029</f>
        <v>-1.679900505863696</v>
      </c>
      <c r="D9849" t="s">
        <v>647</v>
      </c>
      <c r="E9849" t="s">
        <v>70</v>
      </c>
      <c r="F9849" s="1">
        <v>39678</v>
      </c>
      <c r="G9849">
        <v>8</v>
      </c>
      <c r="O9849">
        <v>6.19</v>
      </c>
      <c r="P9849" t="s">
        <v>71</v>
      </c>
      <c r="Q9849">
        <v>23.8</v>
      </c>
      <c r="R9849" t="s">
        <v>71</v>
      </c>
    </row>
    <row r="9850" spans="1:46" x14ac:dyDescent="0.2">
      <c r="A9850" t="s">
        <v>645</v>
      </c>
      <c r="B9850" t="s">
        <v>646</v>
      </c>
      <c r="C9850">
        <f>-70.09274036 / 41.72434029</f>
        <v>-1.679900505863696</v>
      </c>
      <c r="D9850" t="s">
        <v>647</v>
      </c>
      <c r="E9850" t="s">
        <v>70</v>
      </c>
      <c r="F9850" s="1">
        <v>39678</v>
      </c>
      <c r="G9850">
        <v>9</v>
      </c>
      <c r="K9850">
        <v>23.36</v>
      </c>
      <c r="L9850" t="s">
        <v>71</v>
      </c>
      <c r="O9850">
        <v>3.02</v>
      </c>
      <c r="P9850" t="s">
        <v>71</v>
      </c>
      <c r="Q9850">
        <v>20.7</v>
      </c>
      <c r="R9850" t="s">
        <v>71</v>
      </c>
      <c r="S9850">
        <v>1.51</v>
      </c>
      <c r="T9850" t="s">
        <v>71</v>
      </c>
      <c r="U9850">
        <v>46.77</v>
      </c>
      <c r="V9850" t="s">
        <v>71</v>
      </c>
      <c r="W9850">
        <v>44.03</v>
      </c>
      <c r="X9850" t="s">
        <v>71</v>
      </c>
      <c r="Y9850">
        <v>59.6</v>
      </c>
      <c r="AA9850">
        <v>61.51</v>
      </c>
      <c r="AE9850">
        <v>13.8</v>
      </c>
      <c r="AF9850" t="s">
        <v>71</v>
      </c>
      <c r="AG9850">
        <v>6.26</v>
      </c>
      <c r="AH9850" t="s">
        <v>71</v>
      </c>
      <c r="AS9850">
        <v>3.57</v>
      </c>
      <c r="AT9850" t="s">
        <v>71</v>
      </c>
    </row>
    <row r="9851" spans="1:46" x14ac:dyDescent="0.2">
      <c r="A9851" t="s">
        <v>645</v>
      </c>
      <c r="B9851" t="s">
        <v>646</v>
      </c>
      <c r="C9851">
        <f>-70.09274036 / 41.72434029</f>
        <v>-1.679900505863696</v>
      </c>
      <c r="D9851" t="s">
        <v>647</v>
      </c>
      <c r="E9851" t="s">
        <v>70</v>
      </c>
      <c r="F9851" s="1">
        <v>39678</v>
      </c>
      <c r="G9851">
        <v>10</v>
      </c>
      <c r="O9851">
        <v>2.74</v>
      </c>
      <c r="P9851" t="s">
        <v>71</v>
      </c>
      <c r="Q9851">
        <v>17.8</v>
      </c>
      <c r="R9851" t="s">
        <v>71</v>
      </c>
    </row>
    <row r="9852" spans="1:46" x14ac:dyDescent="0.2">
      <c r="A9852" t="s">
        <v>645</v>
      </c>
      <c r="B9852" t="s">
        <v>646</v>
      </c>
      <c r="C9852">
        <f>-70.09274036 / 41.72434029</f>
        <v>-1.679900505863696</v>
      </c>
      <c r="D9852" t="s">
        <v>647</v>
      </c>
      <c r="E9852" t="s">
        <v>70</v>
      </c>
      <c r="F9852" s="1">
        <v>39678</v>
      </c>
      <c r="G9852">
        <v>11</v>
      </c>
      <c r="K9852">
        <v>6.15</v>
      </c>
      <c r="L9852" t="s">
        <v>71</v>
      </c>
      <c r="O9852">
        <v>1.04</v>
      </c>
      <c r="P9852" t="s">
        <v>71</v>
      </c>
      <c r="Q9852">
        <v>15.8</v>
      </c>
      <c r="R9852" t="s">
        <v>71</v>
      </c>
      <c r="S9852">
        <v>15.48</v>
      </c>
      <c r="T9852" t="s">
        <v>71</v>
      </c>
      <c r="U9852">
        <v>479.47</v>
      </c>
      <c r="V9852" t="s">
        <v>71</v>
      </c>
      <c r="W9852">
        <v>231.69</v>
      </c>
      <c r="X9852" t="s">
        <v>71</v>
      </c>
      <c r="Y9852">
        <v>93.16</v>
      </c>
      <c r="AA9852">
        <v>48.42</v>
      </c>
      <c r="AE9852">
        <v>50</v>
      </c>
      <c r="AF9852" t="s">
        <v>71</v>
      </c>
      <c r="AG9852">
        <v>6.49</v>
      </c>
      <c r="AH9852" t="s">
        <v>71</v>
      </c>
      <c r="AS9852">
        <v>11.07</v>
      </c>
      <c r="AT9852" t="s">
        <v>71</v>
      </c>
    </row>
    <row r="9853" spans="1:46" x14ac:dyDescent="0.2">
      <c r="A9853" t="s">
        <v>645</v>
      </c>
      <c r="B9853" t="s">
        <v>646</v>
      </c>
      <c r="C9853">
        <f>-70.09274036 / 41.72434029</f>
        <v>-1.679900505863696</v>
      </c>
      <c r="D9853" t="s">
        <v>647</v>
      </c>
      <c r="E9853" t="s">
        <v>70</v>
      </c>
      <c r="F9853" s="1">
        <v>40044</v>
      </c>
      <c r="G9853">
        <v>0.5</v>
      </c>
      <c r="I9853">
        <v>11.93</v>
      </c>
      <c r="J9853" t="s">
        <v>71</v>
      </c>
      <c r="K9853">
        <v>8.2100000000000009</v>
      </c>
      <c r="L9853" t="s">
        <v>71</v>
      </c>
      <c r="M9853">
        <v>3</v>
      </c>
      <c r="N9853" t="s">
        <v>71</v>
      </c>
      <c r="O9853">
        <v>8</v>
      </c>
      <c r="P9853" t="s">
        <v>71</v>
      </c>
      <c r="Q9853">
        <v>27.4</v>
      </c>
      <c r="R9853" t="s">
        <v>71</v>
      </c>
      <c r="S9853">
        <v>0.56999999999999995</v>
      </c>
      <c r="T9853" t="s">
        <v>71</v>
      </c>
      <c r="U9853">
        <v>17.64</v>
      </c>
      <c r="V9853" t="s">
        <v>71</v>
      </c>
      <c r="W9853">
        <v>37.18</v>
      </c>
      <c r="X9853" t="s">
        <v>71</v>
      </c>
      <c r="Y9853">
        <v>45.54</v>
      </c>
      <c r="AA9853">
        <v>51.26</v>
      </c>
      <c r="AC9853">
        <v>44.17</v>
      </c>
      <c r="AE9853">
        <v>5.3</v>
      </c>
      <c r="AF9853" t="s">
        <v>71</v>
      </c>
      <c r="AG9853">
        <v>6.19</v>
      </c>
      <c r="AH9853" t="s">
        <v>71</v>
      </c>
      <c r="AS9853">
        <v>0.92</v>
      </c>
      <c r="AT9853" t="s">
        <v>71</v>
      </c>
    </row>
    <row r="9854" spans="1:46" x14ac:dyDescent="0.2">
      <c r="A9854" t="s">
        <v>645</v>
      </c>
      <c r="B9854" t="s">
        <v>646</v>
      </c>
      <c r="C9854">
        <f>-70.09274036 / 41.72434029</f>
        <v>-1.679900505863696</v>
      </c>
      <c r="D9854" t="s">
        <v>647</v>
      </c>
      <c r="E9854" t="s">
        <v>70</v>
      </c>
      <c r="F9854" s="1">
        <v>40044</v>
      </c>
      <c r="G9854">
        <v>1</v>
      </c>
      <c r="O9854">
        <v>8.15</v>
      </c>
      <c r="P9854" t="s">
        <v>71</v>
      </c>
      <c r="Q9854">
        <v>27.1</v>
      </c>
      <c r="R9854" t="s">
        <v>71</v>
      </c>
    </row>
    <row r="9855" spans="1:46" x14ac:dyDescent="0.2">
      <c r="A9855" t="s">
        <v>645</v>
      </c>
      <c r="B9855" t="s">
        <v>646</v>
      </c>
      <c r="C9855">
        <f>-70.09274036 / 41.72434029</f>
        <v>-1.679900505863696</v>
      </c>
      <c r="D9855" t="s">
        <v>647</v>
      </c>
      <c r="E9855" t="s">
        <v>70</v>
      </c>
      <c r="F9855" s="1">
        <v>40044</v>
      </c>
      <c r="G9855">
        <v>2</v>
      </c>
      <c r="O9855">
        <v>8.11</v>
      </c>
      <c r="P9855" t="s">
        <v>71</v>
      </c>
      <c r="Q9855">
        <v>26.8</v>
      </c>
      <c r="R9855" t="s">
        <v>71</v>
      </c>
    </row>
    <row r="9856" spans="1:46" x14ac:dyDescent="0.2">
      <c r="A9856" t="s">
        <v>645</v>
      </c>
      <c r="B9856" t="s">
        <v>646</v>
      </c>
      <c r="C9856">
        <f>-70.09274036 / 41.72434029</f>
        <v>-1.679900505863696</v>
      </c>
      <c r="D9856" t="s">
        <v>647</v>
      </c>
      <c r="E9856" t="s">
        <v>70</v>
      </c>
      <c r="F9856" s="1">
        <v>40044</v>
      </c>
      <c r="G9856">
        <v>3</v>
      </c>
      <c r="K9856">
        <v>4.5</v>
      </c>
      <c r="L9856" t="s">
        <v>71</v>
      </c>
      <c r="O9856">
        <v>7.8</v>
      </c>
      <c r="P9856" t="s">
        <v>71</v>
      </c>
      <c r="Q9856">
        <v>26.4</v>
      </c>
      <c r="R9856" t="s">
        <v>71</v>
      </c>
      <c r="S9856">
        <v>0.6</v>
      </c>
      <c r="T9856" t="s">
        <v>71</v>
      </c>
      <c r="U9856">
        <v>18.579999999999998</v>
      </c>
      <c r="V9856" t="s">
        <v>71</v>
      </c>
      <c r="W9856">
        <v>27.54</v>
      </c>
      <c r="X9856" t="s">
        <v>71</v>
      </c>
      <c r="Y9856">
        <v>46.29</v>
      </c>
      <c r="AA9856">
        <v>45.36</v>
      </c>
      <c r="AE9856">
        <v>5.2</v>
      </c>
      <c r="AF9856" t="s">
        <v>71</v>
      </c>
      <c r="AG9856">
        <v>6.18</v>
      </c>
      <c r="AH9856" t="s">
        <v>71</v>
      </c>
      <c r="AS9856">
        <v>2.21</v>
      </c>
      <c r="AT9856" t="s">
        <v>71</v>
      </c>
    </row>
    <row r="9857" spans="1:46" x14ac:dyDescent="0.2">
      <c r="A9857" t="s">
        <v>645</v>
      </c>
      <c r="B9857" t="s">
        <v>646</v>
      </c>
      <c r="C9857">
        <f>-70.09274036 / 41.72434029</f>
        <v>-1.679900505863696</v>
      </c>
      <c r="D9857" t="s">
        <v>647</v>
      </c>
      <c r="E9857" t="s">
        <v>70</v>
      </c>
      <c r="F9857" s="1">
        <v>40044</v>
      </c>
      <c r="G9857">
        <v>4</v>
      </c>
      <c r="O9857">
        <v>8.0500000000000007</v>
      </c>
      <c r="P9857" t="s">
        <v>71</v>
      </c>
      <c r="Q9857">
        <v>26</v>
      </c>
      <c r="R9857" t="s">
        <v>71</v>
      </c>
    </row>
    <row r="9858" spans="1:46" x14ac:dyDescent="0.2">
      <c r="A9858" t="s">
        <v>645</v>
      </c>
      <c r="B9858" t="s">
        <v>646</v>
      </c>
      <c r="C9858">
        <f>-70.09274036 / 41.72434029</f>
        <v>-1.679900505863696</v>
      </c>
      <c r="D9858" t="s">
        <v>647</v>
      </c>
      <c r="E9858" t="s">
        <v>70</v>
      </c>
      <c r="F9858" s="1">
        <v>40044</v>
      </c>
      <c r="G9858">
        <v>5</v>
      </c>
      <c r="O9858">
        <v>7.22</v>
      </c>
      <c r="P9858" t="s">
        <v>71</v>
      </c>
      <c r="Q9858">
        <v>24.6</v>
      </c>
      <c r="R9858" t="s">
        <v>71</v>
      </c>
    </row>
    <row r="9859" spans="1:46" x14ac:dyDescent="0.2">
      <c r="A9859" t="s">
        <v>645</v>
      </c>
      <c r="B9859" t="s">
        <v>646</v>
      </c>
      <c r="C9859">
        <f>-70.09274036 / 41.72434029</f>
        <v>-1.679900505863696</v>
      </c>
      <c r="D9859" t="s">
        <v>647</v>
      </c>
      <c r="E9859" t="s">
        <v>70</v>
      </c>
      <c r="F9859" s="1">
        <v>40044</v>
      </c>
      <c r="G9859">
        <v>6</v>
      </c>
      <c r="O9859">
        <v>5.47</v>
      </c>
      <c r="P9859" t="s">
        <v>71</v>
      </c>
      <c r="Q9859">
        <v>23.5</v>
      </c>
      <c r="R9859" t="s">
        <v>71</v>
      </c>
    </row>
    <row r="9860" spans="1:46" x14ac:dyDescent="0.2">
      <c r="A9860" t="s">
        <v>645</v>
      </c>
      <c r="B9860" t="s">
        <v>646</v>
      </c>
      <c r="C9860">
        <f>-70.09274036 / 41.72434029</f>
        <v>-1.679900505863696</v>
      </c>
      <c r="D9860" t="s">
        <v>647</v>
      </c>
      <c r="E9860" t="s">
        <v>70</v>
      </c>
      <c r="F9860" s="1">
        <v>40044</v>
      </c>
      <c r="G9860">
        <v>7</v>
      </c>
      <c r="O9860">
        <v>2.33</v>
      </c>
      <c r="P9860" t="s">
        <v>71</v>
      </c>
      <c r="Q9860">
        <v>21.9</v>
      </c>
      <c r="R9860" t="s">
        <v>71</v>
      </c>
    </row>
    <row r="9861" spans="1:46" x14ac:dyDescent="0.2">
      <c r="A9861" t="s">
        <v>645</v>
      </c>
      <c r="B9861" t="s">
        <v>646</v>
      </c>
      <c r="C9861">
        <f>-70.09274036 / 41.72434029</f>
        <v>-1.679900505863696</v>
      </c>
      <c r="D9861" t="s">
        <v>647</v>
      </c>
      <c r="E9861" t="s">
        <v>70</v>
      </c>
      <c r="F9861" s="1">
        <v>40044</v>
      </c>
      <c r="G9861">
        <v>8</v>
      </c>
      <c r="O9861">
        <v>1.73</v>
      </c>
      <c r="P9861" t="s">
        <v>71</v>
      </c>
      <c r="Q9861">
        <v>19.600000000000001</v>
      </c>
      <c r="R9861" t="s">
        <v>71</v>
      </c>
    </row>
    <row r="9862" spans="1:46" x14ac:dyDescent="0.2">
      <c r="A9862" t="s">
        <v>645</v>
      </c>
      <c r="B9862" t="s">
        <v>646</v>
      </c>
      <c r="C9862">
        <f>-70.09274036 / 41.72434029</f>
        <v>-1.679900505863696</v>
      </c>
      <c r="D9862" t="s">
        <v>647</v>
      </c>
      <c r="E9862" t="s">
        <v>70</v>
      </c>
      <c r="F9862" s="1">
        <v>40044</v>
      </c>
      <c r="G9862">
        <v>9</v>
      </c>
      <c r="K9862">
        <v>4.84</v>
      </c>
      <c r="L9862" t="s">
        <v>71</v>
      </c>
      <c r="O9862">
        <v>1.3</v>
      </c>
      <c r="P9862" t="s">
        <v>71</v>
      </c>
      <c r="Q9862">
        <v>17</v>
      </c>
      <c r="R9862" t="s">
        <v>71</v>
      </c>
      <c r="S9862">
        <v>1.74</v>
      </c>
      <c r="T9862" t="s">
        <v>71</v>
      </c>
      <c r="U9862">
        <v>53.78</v>
      </c>
      <c r="V9862" t="s">
        <v>71</v>
      </c>
      <c r="W9862">
        <v>36.89</v>
      </c>
      <c r="X9862" t="s">
        <v>71</v>
      </c>
      <c r="Y9862">
        <v>61.61</v>
      </c>
      <c r="AA9862">
        <v>46.08</v>
      </c>
      <c r="AE9862">
        <v>14.6</v>
      </c>
      <c r="AF9862" t="s">
        <v>71</v>
      </c>
      <c r="AG9862">
        <v>6.07</v>
      </c>
      <c r="AH9862" t="s">
        <v>71</v>
      </c>
      <c r="AS9862">
        <v>20.68</v>
      </c>
      <c r="AT9862" t="s">
        <v>71</v>
      </c>
    </row>
    <row r="9863" spans="1:46" x14ac:dyDescent="0.2">
      <c r="A9863" t="s">
        <v>645</v>
      </c>
      <c r="B9863" t="s">
        <v>646</v>
      </c>
      <c r="C9863">
        <f>-70.09274036 / 41.72434029</f>
        <v>-1.679900505863696</v>
      </c>
      <c r="D9863" t="s">
        <v>647</v>
      </c>
      <c r="E9863" t="s">
        <v>70</v>
      </c>
      <c r="F9863" s="1">
        <v>40044</v>
      </c>
      <c r="G9863">
        <v>10</v>
      </c>
      <c r="O9863">
        <v>0.39</v>
      </c>
      <c r="P9863" t="s">
        <v>71</v>
      </c>
      <c r="Q9863">
        <v>15.9</v>
      </c>
      <c r="R9863" t="s">
        <v>71</v>
      </c>
    </row>
    <row r="9864" spans="1:46" x14ac:dyDescent="0.2">
      <c r="A9864" t="s">
        <v>645</v>
      </c>
      <c r="B9864" t="s">
        <v>646</v>
      </c>
      <c r="C9864">
        <f>-70.09274036 / 41.72434029</f>
        <v>-1.679900505863696</v>
      </c>
      <c r="D9864" t="s">
        <v>647</v>
      </c>
      <c r="E9864" t="s">
        <v>70</v>
      </c>
      <c r="F9864" s="1">
        <v>40044</v>
      </c>
      <c r="G9864">
        <v>11</v>
      </c>
      <c r="O9864">
        <v>0.36</v>
      </c>
      <c r="P9864" t="s">
        <v>71</v>
      </c>
      <c r="Q9864">
        <v>14.7</v>
      </c>
      <c r="R9864" t="s">
        <v>71</v>
      </c>
    </row>
    <row r="9865" spans="1:46" x14ac:dyDescent="0.2">
      <c r="A9865" t="s">
        <v>645</v>
      </c>
      <c r="B9865" t="s">
        <v>646</v>
      </c>
      <c r="C9865">
        <f>-70.09274036 / 41.72434029</f>
        <v>-1.679900505863696</v>
      </c>
      <c r="D9865" t="s">
        <v>647</v>
      </c>
      <c r="E9865" t="s">
        <v>70</v>
      </c>
      <c r="F9865" s="1">
        <v>40422</v>
      </c>
      <c r="G9865">
        <v>0.05</v>
      </c>
      <c r="I9865">
        <v>11.98</v>
      </c>
      <c r="J9865" t="s">
        <v>71</v>
      </c>
      <c r="K9865">
        <v>3.66</v>
      </c>
      <c r="L9865" t="s">
        <v>71</v>
      </c>
      <c r="M9865">
        <v>2.4500000000000002</v>
      </c>
      <c r="N9865" t="s">
        <v>71</v>
      </c>
      <c r="S9865">
        <v>0.92</v>
      </c>
      <c r="T9865" t="s">
        <v>71</v>
      </c>
      <c r="U9865">
        <v>28.62</v>
      </c>
      <c r="V9865" t="s">
        <v>71</v>
      </c>
      <c r="W9865">
        <v>76.7</v>
      </c>
      <c r="X9865" t="s">
        <v>71</v>
      </c>
      <c r="Y9865">
        <v>52.52</v>
      </c>
      <c r="AA9865">
        <v>43.32</v>
      </c>
      <c r="AC9865">
        <v>47.09</v>
      </c>
      <c r="AE9865">
        <v>4.7</v>
      </c>
      <c r="AF9865" t="s">
        <v>71</v>
      </c>
      <c r="AG9865">
        <v>7.24</v>
      </c>
      <c r="AH9865" t="s">
        <v>71</v>
      </c>
    </row>
    <row r="9866" spans="1:46" x14ac:dyDescent="0.2">
      <c r="A9866" t="s">
        <v>645</v>
      </c>
      <c r="B9866" t="s">
        <v>646</v>
      </c>
      <c r="C9866">
        <f>-70.09274036 / 41.72434029</f>
        <v>-1.679900505863696</v>
      </c>
      <c r="D9866" t="s">
        <v>647</v>
      </c>
      <c r="E9866" t="s">
        <v>70</v>
      </c>
      <c r="F9866" s="1">
        <v>40422</v>
      </c>
      <c r="G9866">
        <v>1</v>
      </c>
      <c r="O9866">
        <v>99.6</v>
      </c>
      <c r="P9866" t="s">
        <v>71</v>
      </c>
      <c r="Q9866">
        <v>26.6</v>
      </c>
      <c r="R9866" t="s">
        <v>71</v>
      </c>
    </row>
    <row r="9867" spans="1:46" x14ac:dyDescent="0.2">
      <c r="A9867" t="s">
        <v>645</v>
      </c>
      <c r="B9867" t="s">
        <v>646</v>
      </c>
      <c r="C9867">
        <f>-70.09274036 / 41.72434029</f>
        <v>-1.679900505863696</v>
      </c>
      <c r="D9867" t="s">
        <v>647</v>
      </c>
      <c r="E9867" t="s">
        <v>70</v>
      </c>
      <c r="F9867" s="1">
        <v>40422</v>
      </c>
      <c r="G9867">
        <v>2</v>
      </c>
      <c r="O9867">
        <v>98</v>
      </c>
      <c r="P9867" t="s">
        <v>71</v>
      </c>
      <c r="Q9867">
        <v>26</v>
      </c>
      <c r="R9867" t="s">
        <v>71</v>
      </c>
    </row>
    <row r="9868" spans="1:46" x14ac:dyDescent="0.2">
      <c r="A9868" t="s">
        <v>645</v>
      </c>
      <c r="B9868" t="s">
        <v>646</v>
      </c>
      <c r="C9868">
        <f>-70.09274036 / 41.72434029</f>
        <v>-1.679900505863696</v>
      </c>
      <c r="D9868" t="s">
        <v>647</v>
      </c>
      <c r="E9868" t="s">
        <v>70</v>
      </c>
      <c r="F9868" s="1">
        <v>40422</v>
      </c>
      <c r="G9868">
        <v>3</v>
      </c>
      <c r="K9868">
        <v>4.7300000000000004</v>
      </c>
      <c r="L9868" t="s">
        <v>71</v>
      </c>
      <c r="O9868">
        <v>96.3</v>
      </c>
      <c r="P9868" t="s">
        <v>71</v>
      </c>
      <c r="Q9868">
        <v>25.2</v>
      </c>
      <c r="R9868" t="s">
        <v>71</v>
      </c>
      <c r="S9868">
        <v>0.42</v>
      </c>
      <c r="T9868" t="s">
        <v>71</v>
      </c>
      <c r="U9868">
        <v>13.05</v>
      </c>
      <c r="V9868" t="s">
        <v>71</v>
      </c>
      <c r="W9868">
        <v>68.22</v>
      </c>
      <c r="X9868" t="s">
        <v>71</v>
      </c>
      <c r="Y9868">
        <v>41.19</v>
      </c>
      <c r="AA9868">
        <v>45.85</v>
      </c>
      <c r="AE9868">
        <v>5</v>
      </c>
      <c r="AF9868" t="s">
        <v>71</v>
      </c>
      <c r="AG9868">
        <v>7.31</v>
      </c>
      <c r="AH9868" t="s">
        <v>71</v>
      </c>
    </row>
    <row r="9869" spans="1:46" x14ac:dyDescent="0.2">
      <c r="A9869" t="s">
        <v>645</v>
      </c>
      <c r="B9869" t="s">
        <v>646</v>
      </c>
      <c r="C9869">
        <f>-70.09274036 / 41.72434029</f>
        <v>-1.679900505863696</v>
      </c>
      <c r="D9869" t="s">
        <v>647</v>
      </c>
      <c r="E9869" t="s">
        <v>70</v>
      </c>
      <c r="F9869" s="1">
        <v>40422</v>
      </c>
      <c r="G9869">
        <v>4</v>
      </c>
      <c r="O9869">
        <v>95.5</v>
      </c>
      <c r="P9869" t="s">
        <v>71</v>
      </c>
      <c r="Q9869">
        <v>24.2</v>
      </c>
      <c r="R9869" t="s">
        <v>71</v>
      </c>
    </row>
    <row r="9870" spans="1:46" x14ac:dyDescent="0.2">
      <c r="A9870" t="s">
        <v>645</v>
      </c>
      <c r="B9870" t="s">
        <v>646</v>
      </c>
      <c r="C9870">
        <f>-70.09274036 / 41.72434029</f>
        <v>-1.679900505863696</v>
      </c>
      <c r="D9870" t="s">
        <v>647</v>
      </c>
      <c r="E9870" t="s">
        <v>70</v>
      </c>
      <c r="F9870" s="1">
        <v>40422</v>
      </c>
      <c r="G9870">
        <v>5</v>
      </c>
      <c r="O9870">
        <v>93.5</v>
      </c>
      <c r="P9870" t="s">
        <v>71</v>
      </c>
      <c r="Q9870">
        <v>23.2</v>
      </c>
      <c r="R9870" t="s">
        <v>71</v>
      </c>
    </row>
    <row r="9871" spans="1:46" x14ac:dyDescent="0.2">
      <c r="A9871" t="s">
        <v>645</v>
      </c>
      <c r="B9871" t="s">
        <v>646</v>
      </c>
      <c r="C9871">
        <f>-70.09274036 / 41.72434029</f>
        <v>-1.679900505863696</v>
      </c>
      <c r="D9871" t="s">
        <v>647</v>
      </c>
      <c r="E9871" t="s">
        <v>70</v>
      </c>
      <c r="F9871" s="1">
        <v>40422</v>
      </c>
      <c r="G9871">
        <v>6</v>
      </c>
      <c r="O9871">
        <v>92.6</v>
      </c>
      <c r="P9871" t="s">
        <v>71</v>
      </c>
      <c r="Q9871">
        <v>22.7</v>
      </c>
      <c r="R9871" t="s">
        <v>71</v>
      </c>
    </row>
    <row r="9872" spans="1:46" x14ac:dyDescent="0.2">
      <c r="A9872" t="s">
        <v>645</v>
      </c>
      <c r="B9872" t="s">
        <v>646</v>
      </c>
      <c r="C9872">
        <f>-70.09274036 / 41.72434029</f>
        <v>-1.679900505863696</v>
      </c>
      <c r="D9872" t="s">
        <v>647</v>
      </c>
      <c r="E9872" t="s">
        <v>70</v>
      </c>
      <c r="F9872" s="1">
        <v>40422</v>
      </c>
      <c r="G9872">
        <v>7</v>
      </c>
      <c r="O9872">
        <v>92</v>
      </c>
      <c r="P9872" t="s">
        <v>71</v>
      </c>
      <c r="Q9872">
        <v>22.2</v>
      </c>
      <c r="R9872" t="s">
        <v>71</v>
      </c>
    </row>
    <row r="9873" spans="1:46" x14ac:dyDescent="0.2">
      <c r="A9873" t="s">
        <v>645</v>
      </c>
      <c r="B9873" t="s">
        <v>646</v>
      </c>
      <c r="C9873">
        <f>-70.09274036 / 41.72434029</f>
        <v>-1.679900505863696</v>
      </c>
      <c r="D9873" t="s">
        <v>647</v>
      </c>
      <c r="E9873" t="s">
        <v>70</v>
      </c>
      <c r="F9873" s="1">
        <v>40422</v>
      </c>
      <c r="G9873">
        <v>8</v>
      </c>
      <c r="O9873">
        <v>91.5</v>
      </c>
      <c r="P9873" t="s">
        <v>71</v>
      </c>
      <c r="Q9873">
        <v>21.6</v>
      </c>
      <c r="R9873" t="s">
        <v>71</v>
      </c>
    </row>
    <row r="9874" spans="1:46" x14ac:dyDescent="0.2">
      <c r="A9874" t="s">
        <v>645</v>
      </c>
      <c r="B9874" t="s">
        <v>646</v>
      </c>
      <c r="C9874">
        <f>-70.09274036 / 41.72434029</f>
        <v>-1.679900505863696</v>
      </c>
      <c r="D9874" t="s">
        <v>647</v>
      </c>
      <c r="E9874" t="s">
        <v>70</v>
      </c>
      <c r="F9874" s="1">
        <v>40422</v>
      </c>
      <c r="G9874">
        <v>9</v>
      </c>
      <c r="K9874">
        <v>4.91</v>
      </c>
      <c r="L9874" t="s">
        <v>71</v>
      </c>
      <c r="O9874">
        <v>90.9</v>
      </c>
      <c r="P9874" t="s">
        <v>71</v>
      </c>
      <c r="Q9874">
        <v>21</v>
      </c>
      <c r="R9874" t="s">
        <v>71</v>
      </c>
      <c r="S9874">
        <v>1.56</v>
      </c>
      <c r="T9874" t="s">
        <v>71</v>
      </c>
      <c r="W9874">
        <v>74.069999999999993</v>
      </c>
      <c r="X9874" t="s">
        <v>71</v>
      </c>
      <c r="AE9874">
        <v>15.2</v>
      </c>
      <c r="AF9874" t="s">
        <v>71</v>
      </c>
      <c r="AG9874">
        <v>6.72</v>
      </c>
      <c r="AH9874" t="s">
        <v>71</v>
      </c>
      <c r="AS9874">
        <v>0.22</v>
      </c>
      <c r="AT9874" t="s">
        <v>71</v>
      </c>
    </row>
    <row r="9875" spans="1:46" x14ac:dyDescent="0.2">
      <c r="A9875" t="s">
        <v>645</v>
      </c>
      <c r="B9875" t="s">
        <v>646</v>
      </c>
      <c r="C9875">
        <f>-70.09274036 / 41.72434029</f>
        <v>-1.679900505863696</v>
      </c>
      <c r="D9875" t="s">
        <v>647</v>
      </c>
      <c r="E9875" t="s">
        <v>70</v>
      </c>
      <c r="F9875" s="1">
        <v>40422</v>
      </c>
      <c r="G9875">
        <v>10</v>
      </c>
      <c r="O9875">
        <v>90.6</v>
      </c>
      <c r="P9875" t="s">
        <v>71</v>
      </c>
      <c r="Q9875">
        <v>19.8</v>
      </c>
      <c r="R9875" t="s">
        <v>71</v>
      </c>
    </row>
    <row r="9876" spans="1:46" x14ac:dyDescent="0.2">
      <c r="A9876" t="s">
        <v>645</v>
      </c>
      <c r="B9876" t="s">
        <v>646</v>
      </c>
      <c r="C9876">
        <f>-70.09274036 / 41.72434029</f>
        <v>-1.679900505863696</v>
      </c>
      <c r="D9876" t="s">
        <v>647</v>
      </c>
      <c r="E9876" t="s">
        <v>70</v>
      </c>
      <c r="F9876" s="1">
        <v>40422</v>
      </c>
      <c r="G9876">
        <v>11</v>
      </c>
      <c r="O9876">
        <v>123.6</v>
      </c>
      <c r="P9876" t="s">
        <v>71</v>
      </c>
      <c r="Q9876">
        <v>15.4</v>
      </c>
      <c r="R9876" t="s">
        <v>71</v>
      </c>
    </row>
    <row r="9877" spans="1:46" x14ac:dyDescent="0.2">
      <c r="A9877" t="s">
        <v>645</v>
      </c>
      <c r="B9877" t="s">
        <v>646</v>
      </c>
      <c r="C9877">
        <f>-70.09274036 / 41.72434029</f>
        <v>-1.679900505863696</v>
      </c>
      <c r="D9877" t="s">
        <v>647</v>
      </c>
      <c r="E9877" t="s">
        <v>70</v>
      </c>
      <c r="F9877" s="1">
        <v>40422</v>
      </c>
      <c r="G9877">
        <v>12</v>
      </c>
      <c r="O9877">
        <v>160.5</v>
      </c>
      <c r="P9877" t="s">
        <v>71</v>
      </c>
      <c r="Q9877">
        <v>13.1</v>
      </c>
      <c r="R9877" t="s">
        <v>71</v>
      </c>
      <c r="S9877">
        <v>3.92</v>
      </c>
      <c r="T9877" t="s">
        <v>71</v>
      </c>
      <c r="W9877">
        <v>168.18</v>
      </c>
      <c r="X9877" t="s">
        <v>71</v>
      </c>
      <c r="AE9877">
        <v>27.1</v>
      </c>
      <c r="AF9877" t="s">
        <v>71</v>
      </c>
      <c r="AG9877">
        <v>6.74</v>
      </c>
      <c r="AH9877" t="s">
        <v>71</v>
      </c>
      <c r="AS9877">
        <v>25.9</v>
      </c>
      <c r="AT9877" t="s">
        <v>71</v>
      </c>
    </row>
    <row r="9878" spans="1:46" x14ac:dyDescent="0.2">
      <c r="A9878" t="s">
        <v>645</v>
      </c>
      <c r="B9878" t="s">
        <v>646</v>
      </c>
      <c r="C9878">
        <f>-70.09274036 / 41.72434029</f>
        <v>-1.679900505863696</v>
      </c>
      <c r="D9878" t="s">
        <v>647</v>
      </c>
      <c r="E9878" t="s">
        <v>70</v>
      </c>
      <c r="F9878" s="1">
        <v>40799</v>
      </c>
      <c r="G9878">
        <v>0.5</v>
      </c>
      <c r="I9878">
        <v>11.73</v>
      </c>
      <c r="J9878" t="s">
        <v>71</v>
      </c>
      <c r="K9878">
        <v>4.67</v>
      </c>
      <c r="L9878" t="s">
        <v>71</v>
      </c>
      <c r="M9878">
        <v>2.54</v>
      </c>
      <c r="N9878" t="s">
        <v>71</v>
      </c>
      <c r="O9878">
        <v>94.7</v>
      </c>
      <c r="P9878" t="s">
        <v>71</v>
      </c>
      <c r="Q9878">
        <v>22.5</v>
      </c>
      <c r="R9878" t="s">
        <v>71</v>
      </c>
      <c r="S9878">
        <v>0.76</v>
      </c>
      <c r="T9878" t="s">
        <v>71</v>
      </c>
      <c r="U9878">
        <v>23.54</v>
      </c>
      <c r="V9878" t="s">
        <v>71</v>
      </c>
      <c r="W9878">
        <v>33.700000000000003</v>
      </c>
      <c r="X9878" t="s">
        <v>71</v>
      </c>
      <c r="Y9878">
        <v>49.7</v>
      </c>
      <c r="AA9878">
        <v>45.72</v>
      </c>
      <c r="AC9878">
        <v>46.57</v>
      </c>
      <c r="AE9878">
        <v>4.5999999999999996</v>
      </c>
      <c r="AF9878" t="s">
        <v>71</v>
      </c>
      <c r="AG9878">
        <v>6.76</v>
      </c>
      <c r="AH9878" t="s">
        <v>71</v>
      </c>
      <c r="AS9878">
        <v>1.35</v>
      </c>
      <c r="AT9878" t="s">
        <v>71</v>
      </c>
    </row>
    <row r="9879" spans="1:46" x14ac:dyDescent="0.2">
      <c r="A9879" t="s">
        <v>645</v>
      </c>
      <c r="B9879" t="s">
        <v>646</v>
      </c>
      <c r="C9879">
        <f>-70.09274036 / 41.72434029</f>
        <v>-1.679900505863696</v>
      </c>
      <c r="D9879" t="s">
        <v>647</v>
      </c>
      <c r="E9879" t="s">
        <v>70</v>
      </c>
      <c r="F9879" s="1">
        <v>40799</v>
      </c>
      <c r="G9879">
        <v>1</v>
      </c>
      <c r="O9879">
        <v>94.7</v>
      </c>
      <c r="P9879" t="s">
        <v>71</v>
      </c>
      <c r="Q9879">
        <v>22.4</v>
      </c>
      <c r="R9879" t="s">
        <v>71</v>
      </c>
    </row>
    <row r="9880" spans="1:46" x14ac:dyDescent="0.2">
      <c r="A9880" t="s">
        <v>645</v>
      </c>
      <c r="B9880" t="s">
        <v>646</v>
      </c>
      <c r="C9880">
        <f>-70.09274036 / 41.72434029</f>
        <v>-1.679900505863696</v>
      </c>
      <c r="D9880" t="s">
        <v>647</v>
      </c>
      <c r="E9880" t="s">
        <v>70</v>
      </c>
      <c r="F9880" s="1">
        <v>40799</v>
      </c>
      <c r="G9880">
        <v>2</v>
      </c>
      <c r="O9880">
        <v>94.6</v>
      </c>
      <c r="P9880" t="s">
        <v>71</v>
      </c>
      <c r="Q9880">
        <v>22.4</v>
      </c>
      <c r="R9880" t="s">
        <v>71</v>
      </c>
    </row>
    <row r="9881" spans="1:46" x14ac:dyDescent="0.2">
      <c r="A9881" t="s">
        <v>645</v>
      </c>
      <c r="B9881" t="s">
        <v>646</v>
      </c>
      <c r="C9881">
        <f>-70.09274036 / 41.72434029</f>
        <v>-1.679900505863696</v>
      </c>
      <c r="D9881" t="s">
        <v>647</v>
      </c>
      <c r="E9881" t="s">
        <v>70</v>
      </c>
      <c r="F9881" s="1">
        <v>40799</v>
      </c>
      <c r="G9881">
        <v>3</v>
      </c>
      <c r="K9881">
        <v>4.76</v>
      </c>
      <c r="L9881" t="s">
        <v>71</v>
      </c>
      <c r="O9881">
        <v>99.6</v>
      </c>
      <c r="P9881" t="s">
        <v>71</v>
      </c>
      <c r="Q9881">
        <v>22.4</v>
      </c>
      <c r="R9881" t="s">
        <v>71</v>
      </c>
      <c r="S9881">
        <v>0.57999999999999996</v>
      </c>
      <c r="T9881" t="s">
        <v>71</v>
      </c>
      <c r="U9881">
        <v>17.96</v>
      </c>
      <c r="V9881" t="s">
        <v>71</v>
      </c>
      <c r="W9881">
        <v>33.380000000000003</v>
      </c>
      <c r="X9881" t="s">
        <v>71</v>
      </c>
      <c r="Y9881">
        <v>45.8</v>
      </c>
      <c r="AA9881">
        <v>45.91</v>
      </c>
      <c r="AE9881">
        <v>4.5999999999999996</v>
      </c>
      <c r="AF9881" t="s">
        <v>71</v>
      </c>
      <c r="AG9881">
        <v>6.74</v>
      </c>
      <c r="AH9881" t="s">
        <v>71</v>
      </c>
      <c r="AS9881">
        <v>1.38</v>
      </c>
      <c r="AT9881" t="s">
        <v>71</v>
      </c>
    </row>
    <row r="9882" spans="1:46" x14ac:dyDescent="0.2">
      <c r="A9882" t="s">
        <v>645</v>
      </c>
      <c r="B9882" t="s">
        <v>646</v>
      </c>
      <c r="C9882">
        <f>-70.09274036 / 41.72434029</f>
        <v>-1.679900505863696</v>
      </c>
      <c r="D9882" t="s">
        <v>647</v>
      </c>
      <c r="E9882" t="s">
        <v>70</v>
      </c>
      <c r="F9882" s="1">
        <v>40799</v>
      </c>
      <c r="G9882">
        <v>4</v>
      </c>
      <c r="O9882">
        <v>99.6</v>
      </c>
      <c r="P9882" t="s">
        <v>71</v>
      </c>
      <c r="Q9882">
        <v>22.3</v>
      </c>
      <c r="R9882" t="s">
        <v>71</v>
      </c>
    </row>
    <row r="9883" spans="1:46" x14ac:dyDescent="0.2">
      <c r="A9883" t="s">
        <v>645</v>
      </c>
      <c r="B9883" t="s">
        <v>646</v>
      </c>
      <c r="C9883">
        <f>-70.09274036 / 41.72434029</f>
        <v>-1.679900505863696</v>
      </c>
      <c r="D9883" t="s">
        <v>647</v>
      </c>
      <c r="E9883" t="s">
        <v>70</v>
      </c>
      <c r="F9883" s="1">
        <v>40799</v>
      </c>
      <c r="G9883">
        <v>5</v>
      </c>
      <c r="O9883">
        <v>99.6</v>
      </c>
      <c r="P9883" t="s">
        <v>71</v>
      </c>
      <c r="Q9883">
        <v>22.3</v>
      </c>
      <c r="R9883" t="s">
        <v>71</v>
      </c>
    </row>
    <row r="9884" spans="1:46" x14ac:dyDescent="0.2">
      <c r="A9884" t="s">
        <v>645</v>
      </c>
      <c r="B9884" t="s">
        <v>646</v>
      </c>
      <c r="C9884">
        <f>-70.09274036 / 41.72434029</f>
        <v>-1.679900505863696</v>
      </c>
      <c r="D9884" t="s">
        <v>647</v>
      </c>
      <c r="E9884" t="s">
        <v>70</v>
      </c>
      <c r="F9884" s="1">
        <v>40799</v>
      </c>
      <c r="G9884">
        <v>6</v>
      </c>
      <c r="O9884">
        <v>99.7</v>
      </c>
      <c r="P9884" t="s">
        <v>71</v>
      </c>
      <c r="Q9884">
        <v>21.9</v>
      </c>
      <c r="R9884" t="s">
        <v>71</v>
      </c>
    </row>
    <row r="9885" spans="1:46" x14ac:dyDescent="0.2">
      <c r="A9885" t="s">
        <v>645</v>
      </c>
      <c r="B9885" t="s">
        <v>646</v>
      </c>
      <c r="C9885">
        <f>-70.09274036 / 41.72434029</f>
        <v>-1.679900505863696</v>
      </c>
      <c r="D9885" t="s">
        <v>647</v>
      </c>
      <c r="E9885" t="s">
        <v>70</v>
      </c>
      <c r="F9885" s="1">
        <v>40799</v>
      </c>
      <c r="G9885">
        <v>7</v>
      </c>
      <c r="O9885">
        <v>99.7</v>
      </c>
      <c r="P9885" t="s">
        <v>71</v>
      </c>
      <c r="Q9885">
        <v>21.5</v>
      </c>
      <c r="R9885" t="s">
        <v>71</v>
      </c>
    </row>
    <row r="9886" spans="1:46" x14ac:dyDescent="0.2">
      <c r="A9886" t="s">
        <v>645</v>
      </c>
      <c r="B9886" t="s">
        <v>646</v>
      </c>
      <c r="C9886">
        <f>-70.09274036 / 41.72434029</f>
        <v>-1.679900505863696</v>
      </c>
      <c r="D9886" t="s">
        <v>647</v>
      </c>
      <c r="E9886" t="s">
        <v>70</v>
      </c>
      <c r="F9886" s="1">
        <v>40799</v>
      </c>
      <c r="G9886">
        <v>8</v>
      </c>
      <c r="O9886">
        <v>100.2</v>
      </c>
      <c r="P9886" t="s">
        <v>71</v>
      </c>
      <c r="Q9886">
        <v>21.3</v>
      </c>
      <c r="R9886" t="s">
        <v>71</v>
      </c>
    </row>
    <row r="9887" spans="1:46" x14ac:dyDescent="0.2">
      <c r="A9887" t="s">
        <v>645</v>
      </c>
      <c r="B9887" t="s">
        <v>646</v>
      </c>
      <c r="C9887">
        <f>-70.09274036 / 41.72434029</f>
        <v>-1.679900505863696</v>
      </c>
      <c r="D9887" t="s">
        <v>647</v>
      </c>
      <c r="E9887" t="s">
        <v>70</v>
      </c>
      <c r="F9887" s="1">
        <v>40799</v>
      </c>
      <c r="G9887">
        <v>9</v>
      </c>
      <c r="K9887">
        <v>0.03</v>
      </c>
      <c r="L9887" t="s">
        <v>71</v>
      </c>
      <c r="O9887">
        <v>103.9</v>
      </c>
      <c r="P9887" t="s">
        <v>71</v>
      </c>
      <c r="Q9887">
        <v>20.6</v>
      </c>
      <c r="R9887" t="s">
        <v>71</v>
      </c>
      <c r="S9887">
        <v>1.75</v>
      </c>
      <c r="T9887" t="s">
        <v>71</v>
      </c>
      <c r="U9887">
        <v>54.2</v>
      </c>
      <c r="V9887" t="s">
        <v>71</v>
      </c>
      <c r="W9887">
        <v>100.44</v>
      </c>
      <c r="X9887" t="s">
        <v>71</v>
      </c>
      <c r="Y9887">
        <v>61.72</v>
      </c>
      <c r="AA9887">
        <v>-5.59</v>
      </c>
      <c r="AE9887">
        <v>21.4</v>
      </c>
      <c r="AF9887" t="s">
        <v>71</v>
      </c>
      <c r="AG9887">
        <v>6.51</v>
      </c>
      <c r="AH9887" t="s">
        <v>71</v>
      </c>
      <c r="AS9887">
        <v>28.68</v>
      </c>
      <c r="AT9887" t="s">
        <v>71</v>
      </c>
    </row>
    <row r="9888" spans="1:46" x14ac:dyDescent="0.2">
      <c r="A9888" t="s">
        <v>645</v>
      </c>
      <c r="B9888" t="s">
        <v>646</v>
      </c>
      <c r="C9888">
        <f>-70.09274036 / 41.72434029</f>
        <v>-1.679900505863696</v>
      </c>
      <c r="D9888" t="s">
        <v>647</v>
      </c>
      <c r="E9888" t="s">
        <v>70</v>
      </c>
      <c r="F9888" s="1">
        <v>40799</v>
      </c>
      <c r="G9888">
        <v>10</v>
      </c>
      <c r="O9888">
        <v>164.2</v>
      </c>
      <c r="P9888" t="s">
        <v>71</v>
      </c>
      <c r="Q9888">
        <v>14.4</v>
      </c>
      <c r="R9888" t="s">
        <v>71</v>
      </c>
    </row>
    <row r="9889" spans="1:46" x14ac:dyDescent="0.2">
      <c r="A9889" t="s">
        <v>645</v>
      </c>
      <c r="B9889" t="s">
        <v>646</v>
      </c>
      <c r="C9889">
        <f>-70.09274036 / 41.72434029</f>
        <v>-1.679900505863696</v>
      </c>
      <c r="D9889" t="s">
        <v>647</v>
      </c>
      <c r="E9889" t="s">
        <v>70</v>
      </c>
      <c r="F9889" s="1">
        <v>40799</v>
      </c>
      <c r="G9889">
        <v>11</v>
      </c>
      <c r="O9889">
        <v>181.8</v>
      </c>
      <c r="P9889" t="s">
        <v>71</v>
      </c>
      <c r="Q9889">
        <v>12.9</v>
      </c>
      <c r="R9889" t="s">
        <v>71</v>
      </c>
    </row>
    <row r="9890" spans="1:46" x14ac:dyDescent="0.2">
      <c r="A9890" t="s">
        <v>645</v>
      </c>
      <c r="B9890" t="s">
        <v>646</v>
      </c>
      <c r="C9890">
        <f>-70.09274036 / 41.72434029</f>
        <v>-1.679900505863696</v>
      </c>
      <c r="D9890" t="s">
        <v>647</v>
      </c>
      <c r="E9890" t="s">
        <v>70</v>
      </c>
      <c r="F9890" s="1">
        <v>40799</v>
      </c>
      <c r="G9890">
        <v>11.5</v>
      </c>
      <c r="K9890">
        <v>0.03</v>
      </c>
      <c r="L9890" t="s">
        <v>71</v>
      </c>
      <c r="S9890">
        <v>4.95</v>
      </c>
      <c r="T9890" t="s">
        <v>71</v>
      </c>
      <c r="U9890">
        <v>153.32</v>
      </c>
      <c r="V9890" t="s">
        <v>71</v>
      </c>
      <c r="W9890">
        <v>138.94</v>
      </c>
      <c r="X9890" t="s">
        <v>71</v>
      </c>
      <c r="Y9890">
        <v>76.72</v>
      </c>
      <c r="AA9890">
        <v>-5.59</v>
      </c>
      <c r="AE9890">
        <v>30.6</v>
      </c>
      <c r="AF9890" t="s">
        <v>71</v>
      </c>
      <c r="AG9890">
        <v>6.56</v>
      </c>
      <c r="AH9890" t="s">
        <v>71</v>
      </c>
      <c r="AS9890">
        <v>31.49</v>
      </c>
      <c r="AT9890" t="s">
        <v>71</v>
      </c>
    </row>
    <row r="9891" spans="1:46" x14ac:dyDescent="0.2">
      <c r="A9891" t="s">
        <v>645</v>
      </c>
      <c r="B9891" t="s">
        <v>646</v>
      </c>
      <c r="C9891">
        <f>-70.09274036 / 41.72434029</f>
        <v>-1.679900505863696</v>
      </c>
      <c r="D9891" t="s">
        <v>647</v>
      </c>
      <c r="E9891" t="s">
        <v>70</v>
      </c>
      <c r="F9891" s="1">
        <v>41165</v>
      </c>
      <c r="G9891">
        <v>0.5</v>
      </c>
      <c r="I9891">
        <v>11</v>
      </c>
      <c r="J9891" t="s">
        <v>71</v>
      </c>
      <c r="K9891">
        <v>2.13</v>
      </c>
      <c r="L9891" t="s">
        <v>71</v>
      </c>
      <c r="M9891">
        <v>2.54</v>
      </c>
      <c r="N9891" t="s">
        <v>71</v>
      </c>
      <c r="O9891">
        <v>106.7</v>
      </c>
      <c r="P9891" t="s">
        <v>71</v>
      </c>
      <c r="Q9891">
        <v>24.8</v>
      </c>
      <c r="R9891" t="s">
        <v>71</v>
      </c>
      <c r="S9891">
        <v>0.83</v>
      </c>
      <c r="T9891" t="s">
        <v>71</v>
      </c>
      <c r="U9891">
        <v>25.71</v>
      </c>
      <c r="V9891" t="s">
        <v>71</v>
      </c>
      <c r="W9891">
        <v>33.409999999999997</v>
      </c>
      <c r="X9891" t="s">
        <v>71</v>
      </c>
      <c r="Y9891">
        <v>50.97</v>
      </c>
      <c r="AA9891">
        <v>38.020000000000003</v>
      </c>
      <c r="AC9891">
        <v>46.57</v>
      </c>
      <c r="AE9891">
        <v>6.6</v>
      </c>
      <c r="AF9891" t="s">
        <v>71</v>
      </c>
      <c r="AG9891">
        <v>6.53</v>
      </c>
      <c r="AH9891" t="s">
        <v>71</v>
      </c>
      <c r="AS9891">
        <v>2.4900000000000002</v>
      </c>
      <c r="AT9891" t="s">
        <v>71</v>
      </c>
    </row>
    <row r="9892" spans="1:46" x14ac:dyDescent="0.2">
      <c r="A9892" t="s">
        <v>645</v>
      </c>
      <c r="B9892" t="s">
        <v>646</v>
      </c>
      <c r="C9892">
        <f>-70.09274036 / 41.72434029</f>
        <v>-1.679900505863696</v>
      </c>
      <c r="D9892" t="s">
        <v>647</v>
      </c>
      <c r="E9892" t="s">
        <v>70</v>
      </c>
      <c r="F9892" s="1">
        <v>41165</v>
      </c>
      <c r="G9892">
        <v>1</v>
      </c>
      <c r="O9892">
        <v>105.6</v>
      </c>
      <c r="P9892" t="s">
        <v>71</v>
      </c>
      <c r="Q9892">
        <v>24.7</v>
      </c>
      <c r="R9892" t="s">
        <v>71</v>
      </c>
    </row>
    <row r="9893" spans="1:46" x14ac:dyDescent="0.2">
      <c r="A9893" t="s">
        <v>645</v>
      </c>
      <c r="B9893" t="s">
        <v>646</v>
      </c>
      <c r="C9893">
        <f>-70.09274036 / 41.72434029</f>
        <v>-1.679900505863696</v>
      </c>
      <c r="D9893" t="s">
        <v>647</v>
      </c>
      <c r="E9893" t="s">
        <v>70</v>
      </c>
      <c r="F9893" s="1">
        <v>41165</v>
      </c>
      <c r="G9893">
        <v>2</v>
      </c>
      <c r="O9893">
        <v>105</v>
      </c>
      <c r="P9893" t="s">
        <v>71</v>
      </c>
      <c r="Q9893">
        <v>24.8</v>
      </c>
      <c r="R9893" t="s">
        <v>71</v>
      </c>
    </row>
    <row r="9894" spans="1:46" x14ac:dyDescent="0.2">
      <c r="A9894" t="s">
        <v>645</v>
      </c>
      <c r="B9894" t="s">
        <v>646</v>
      </c>
      <c r="C9894">
        <f>-70.09274036 / 41.72434029</f>
        <v>-1.679900505863696</v>
      </c>
      <c r="D9894" t="s">
        <v>647</v>
      </c>
      <c r="E9894" t="s">
        <v>70</v>
      </c>
      <c r="F9894" s="1">
        <v>41165</v>
      </c>
      <c r="G9894">
        <v>3</v>
      </c>
      <c r="K9894">
        <v>1.66</v>
      </c>
      <c r="L9894" t="s">
        <v>71</v>
      </c>
      <c r="O9894">
        <v>104.8</v>
      </c>
      <c r="P9894" t="s">
        <v>71</v>
      </c>
      <c r="Q9894">
        <v>22.6</v>
      </c>
      <c r="R9894" t="s">
        <v>71</v>
      </c>
      <c r="S9894">
        <v>0.88</v>
      </c>
      <c r="T9894" t="s">
        <v>71</v>
      </c>
      <c r="U9894">
        <v>27.26</v>
      </c>
      <c r="V9894" t="s">
        <v>71</v>
      </c>
      <c r="W9894">
        <v>30.25</v>
      </c>
      <c r="X9894" t="s">
        <v>71</v>
      </c>
      <c r="AA9894">
        <v>35.57</v>
      </c>
      <c r="AE9894">
        <v>5.7</v>
      </c>
      <c r="AF9894" t="s">
        <v>71</v>
      </c>
      <c r="AG9894">
        <v>6.57</v>
      </c>
      <c r="AH9894" t="s">
        <v>71</v>
      </c>
      <c r="AS9894">
        <v>1.86</v>
      </c>
      <c r="AT9894" t="s">
        <v>71</v>
      </c>
    </row>
    <row r="9895" spans="1:46" x14ac:dyDescent="0.2">
      <c r="A9895" t="s">
        <v>645</v>
      </c>
      <c r="B9895" t="s">
        <v>646</v>
      </c>
      <c r="C9895">
        <f>-70.09274036 / 41.72434029</f>
        <v>-1.679900505863696</v>
      </c>
      <c r="D9895" t="s">
        <v>647</v>
      </c>
      <c r="E9895" t="s">
        <v>70</v>
      </c>
      <c r="F9895" s="1">
        <v>41165</v>
      </c>
      <c r="G9895">
        <v>4</v>
      </c>
      <c r="O9895">
        <v>106.7</v>
      </c>
      <c r="P9895" t="s">
        <v>71</v>
      </c>
      <c r="Q9895">
        <v>22.4</v>
      </c>
      <c r="R9895" t="s">
        <v>71</v>
      </c>
    </row>
    <row r="9896" spans="1:46" x14ac:dyDescent="0.2">
      <c r="A9896" t="s">
        <v>645</v>
      </c>
      <c r="B9896" t="s">
        <v>646</v>
      </c>
      <c r="C9896">
        <f>-70.09274036 / 41.72434029</f>
        <v>-1.679900505863696</v>
      </c>
      <c r="D9896" t="s">
        <v>647</v>
      </c>
      <c r="E9896" t="s">
        <v>70</v>
      </c>
      <c r="F9896" s="1">
        <v>41165</v>
      </c>
      <c r="G9896">
        <v>5</v>
      </c>
      <c r="O9896">
        <v>106.7</v>
      </c>
      <c r="P9896" t="s">
        <v>71</v>
      </c>
      <c r="Q9896">
        <v>22.4</v>
      </c>
      <c r="R9896" t="s">
        <v>71</v>
      </c>
    </row>
    <row r="9897" spans="1:46" x14ac:dyDescent="0.2">
      <c r="A9897" t="s">
        <v>645</v>
      </c>
      <c r="B9897" t="s">
        <v>646</v>
      </c>
      <c r="C9897">
        <f>-70.09274036 / 41.72434029</f>
        <v>-1.679900505863696</v>
      </c>
      <c r="D9897" t="s">
        <v>647</v>
      </c>
      <c r="E9897" t="s">
        <v>70</v>
      </c>
      <c r="F9897" s="1">
        <v>41165</v>
      </c>
      <c r="G9897">
        <v>6</v>
      </c>
      <c r="O9897">
        <v>102.8</v>
      </c>
      <c r="P9897" t="s">
        <v>71</v>
      </c>
      <c r="Q9897">
        <v>22.3</v>
      </c>
      <c r="R9897" t="s">
        <v>71</v>
      </c>
    </row>
    <row r="9898" spans="1:46" x14ac:dyDescent="0.2">
      <c r="A9898" t="s">
        <v>645</v>
      </c>
      <c r="B9898" t="s">
        <v>646</v>
      </c>
      <c r="C9898">
        <f>-70.09274036 / 41.72434029</f>
        <v>-1.679900505863696</v>
      </c>
      <c r="D9898" t="s">
        <v>647</v>
      </c>
      <c r="E9898" t="s">
        <v>70</v>
      </c>
      <c r="F9898" s="1">
        <v>41165</v>
      </c>
      <c r="G9898">
        <v>7</v>
      </c>
      <c r="O9898">
        <v>102</v>
      </c>
      <c r="P9898" t="s">
        <v>71</v>
      </c>
      <c r="Q9898">
        <v>22.2</v>
      </c>
      <c r="R9898" t="s">
        <v>71</v>
      </c>
    </row>
    <row r="9899" spans="1:46" x14ac:dyDescent="0.2">
      <c r="A9899" t="s">
        <v>645</v>
      </c>
      <c r="B9899" t="s">
        <v>646</v>
      </c>
      <c r="C9899">
        <f>-70.09274036 / 41.72434029</f>
        <v>-1.679900505863696</v>
      </c>
      <c r="D9899" t="s">
        <v>647</v>
      </c>
      <c r="E9899" t="s">
        <v>70</v>
      </c>
      <c r="F9899" s="1">
        <v>41165</v>
      </c>
      <c r="G9899">
        <v>8</v>
      </c>
      <c r="O9899">
        <v>100</v>
      </c>
      <c r="P9899" t="s">
        <v>71</v>
      </c>
      <c r="Q9899">
        <v>21.6</v>
      </c>
      <c r="R9899" t="s">
        <v>71</v>
      </c>
    </row>
    <row r="9900" spans="1:46" x14ac:dyDescent="0.2">
      <c r="A9900" t="s">
        <v>645</v>
      </c>
      <c r="B9900" t="s">
        <v>646</v>
      </c>
      <c r="C9900">
        <f>-70.09274036 / 41.72434029</f>
        <v>-1.679900505863696</v>
      </c>
      <c r="D9900" t="s">
        <v>647</v>
      </c>
      <c r="E9900" t="s">
        <v>70</v>
      </c>
      <c r="F9900" s="1">
        <v>41165</v>
      </c>
      <c r="G9900">
        <v>9</v>
      </c>
      <c r="K9900">
        <v>0.03</v>
      </c>
      <c r="L9900" t="s">
        <v>71</v>
      </c>
      <c r="O9900">
        <v>98.5</v>
      </c>
      <c r="P9900" t="s">
        <v>71</v>
      </c>
      <c r="Q9900">
        <v>19.2</v>
      </c>
      <c r="R9900" t="s">
        <v>71</v>
      </c>
      <c r="S9900">
        <v>2.1800000000000002</v>
      </c>
      <c r="T9900" t="s">
        <v>71</v>
      </c>
      <c r="W9900">
        <v>59.01</v>
      </c>
      <c r="X9900" t="s">
        <v>71</v>
      </c>
      <c r="AE9900">
        <v>18.3</v>
      </c>
      <c r="AF9900" t="s">
        <v>71</v>
      </c>
      <c r="AG9900">
        <v>7.03</v>
      </c>
      <c r="AH9900" t="s">
        <v>71</v>
      </c>
      <c r="AS9900">
        <v>10.8</v>
      </c>
      <c r="AT9900" t="s">
        <v>71</v>
      </c>
    </row>
    <row r="9901" spans="1:46" x14ac:dyDescent="0.2">
      <c r="A9901" t="s">
        <v>645</v>
      </c>
      <c r="B9901" t="s">
        <v>646</v>
      </c>
      <c r="C9901">
        <f>-70.09274036 / 41.72434029</f>
        <v>-1.679900505863696</v>
      </c>
      <c r="D9901" t="s">
        <v>647</v>
      </c>
      <c r="E9901" t="s">
        <v>70</v>
      </c>
      <c r="F9901" s="1">
        <v>41165</v>
      </c>
      <c r="G9901">
        <v>10</v>
      </c>
      <c r="K9901">
        <v>0.03</v>
      </c>
      <c r="L9901" t="s">
        <v>71</v>
      </c>
      <c r="O9901">
        <v>89.4</v>
      </c>
      <c r="P9901" t="s">
        <v>71</v>
      </c>
      <c r="Q9901">
        <v>16.100000000000001</v>
      </c>
      <c r="R9901" t="s">
        <v>71</v>
      </c>
      <c r="S9901">
        <v>4.7699999999999996</v>
      </c>
      <c r="T9901" t="s">
        <v>71</v>
      </c>
      <c r="U9901">
        <v>147.74</v>
      </c>
      <c r="V9901" t="s">
        <v>71</v>
      </c>
      <c r="W9901">
        <v>103.77</v>
      </c>
      <c r="X9901" t="s">
        <v>71</v>
      </c>
      <c r="Y9901">
        <v>76.180000000000007</v>
      </c>
      <c r="AA9901">
        <v>-5.59</v>
      </c>
      <c r="AE9901">
        <v>25.2</v>
      </c>
      <c r="AF9901" t="s">
        <v>71</v>
      </c>
      <c r="AG9901">
        <v>6.58</v>
      </c>
      <c r="AH9901" t="s">
        <v>71</v>
      </c>
      <c r="AS9901">
        <v>15.96</v>
      </c>
      <c r="AT9901" t="s">
        <v>71</v>
      </c>
    </row>
    <row r="9902" spans="1:46" x14ac:dyDescent="0.2">
      <c r="A9902" t="s">
        <v>645</v>
      </c>
      <c r="B9902" t="s">
        <v>646</v>
      </c>
      <c r="C9902">
        <f>-70.09274036 / 41.72434029</f>
        <v>-1.679900505863696</v>
      </c>
      <c r="D9902" t="s">
        <v>647</v>
      </c>
      <c r="E9902" t="s">
        <v>70</v>
      </c>
      <c r="F9902" s="1">
        <v>41165</v>
      </c>
      <c r="G9902">
        <v>11</v>
      </c>
      <c r="O9902">
        <v>8.5</v>
      </c>
      <c r="P9902" t="s">
        <v>71</v>
      </c>
      <c r="Q9902">
        <v>14.5</v>
      </c>
      <c r="R9902" t="s">
        <v>71</v>
      </c>
    </row>
    <row r="9903" spans="1:46" x14ac:dyDescent="0.2">
      <c r="A9903" t="s">
        <v>645</v>
      </c>
      <c r="B9903" t="s">
        <v>646</v>
      </c>
      <c r="C9903">
        <f>-70.09274036 / 41.72434029</f>
        <v>-1.679900505863696</v>
      </c>
      <c r="D9903" t="s">
        <v>647</v>
      </c>
      <c r="E9903" t="s">
        <v>70</v>
      </c>
      <c r="F9903" s="1">
        <v>41528</v>
      </c>
      <c r="G9903">
        <v>0.5</v>
      </c>
      <c r="I9903">
        <v>12.4</v>
      </c>
      <c r="J9903" t="s">
        <v>71</v>
      </c>
      <c r="K9903">
        <v>2.92</v>
      </c>
      <c r="L9903" t="s">
        <v>71</v>
      </c>
      <c r="M9903">
        <v>3.55</v>
      </c>
      <c r="N9903" t="s">
        <v>71</v>
      </c>
      <c r="O9903">
        <v>7.27</v>
      </c>
      <c r="P9903" t="s">
        <v>71</v>
      </c>
      <c r="Q9903">
        <v>21.5</v>
      </c>
      <c r="R9903" t="s">
        <v>71</v>
      </c>
      <c r="S9903">
        <v>0.23</v>
      </c>
      <c r="T9903" t="s">
        <v>71</v>
      </c>
      <c r="U9903">
        <v>7.12</v>
      </c>
      <c r="V9903" t="s">
        <v>71</v>
      </c>
      <c r="W9903">
        <v>24.89</v>
      </c>
      <c r="X9903" t="s">
        <v>71</v>
      </c>
      <c r="Y9903">
        <v>32.46</v>
      </c>
      <c r="AA9903">
        <v>41.11</v>
      </c>
      <c r="AC9903">
        <v>41.74</v>
      </c>
      <c r="AE9903">
        <v>6</v>
      </c>
      <c r="AF9903" t="s">
        <v>71</v>
      </c>
      <c r="AG9903">
        <v>6.7</v>
      </c>
      <c r="AH9903" t="s">
        <v>71</v>
      </c>
      <c r="AS9903">
        <v>0.99</v>
      </c>
      <c r="AT9903" t="s">
        <v>71</v>
      </c>
    </row>
    <row r="9904" spans="1:46" x14ac:dyDescent="0.2">
      <c r="A9904" t="s">
        <v>645</v>
      </c>
      <c r="B9904" t="s">
        <v>646</v>
      </c>
      <c r="C9904">
        <f>-70.09274036 / 41.72434029</f>
        <v>-1.679900505863696</v>
      </c>
      <c r="D9904" t="s">
        <v>647</v>
      </c>
      <c r="E9904" t="s">
        <v>70</v>
      </c>
      <c r="F9904" s="1">
        <v>41528</v>
      </c>
      <c r="G9904">
        <v>1</v>
      </c>
      <c r="O9904">
        <v>7.34</v>
      </c>
      <c r="P9904" t="s">
        <v>71</v>
      </c>
      <c r="Q9904">
        <v>21.7</v>
      </c>
      <c r="R9904" t="s">
        <v>71</v>
      </c>
    </row>
    <row r="9905" spans="1:46" x14ac:dyDescent="0.2">
      <c r="A9905" t="s">
        <v>645</v>
      </c>
      <c r="B9905" t="s">
        <v>646</v>
      </c>
      <c r="C9905">
        <f>-70.09274036 / 41.72434029</f>
        <v>-1.679900505863696</v>
      </c>
      <c r="D9905" t="s">
        <v>647</v>
      </c>
      <c r="E9905" t="s">
        <v>70</v>
      </c>
      <c r="F9905" s="1">
        <v>41528</v>
      </c>
      <c r="G9905">
        <v>2</v>
      </c>
      <c r="O9905">
        <v>7.26</v>
      </c>
      <c r="P9905" t="s">
        <v>71</v>
      </c>
      <c r="Q9905">
        <v>21.6</v>
      </c>
      <c r="R9905" t="s">
        <v>71</v>
      </c>
    </row>
    <row r="9906" spans="1:46" x14ac:dyDescent="0.2">
      <c r="A9906" t="s">
        <v>645</v>
      </c>
      <c r="B9906" t="s">
        <v>646</v>
      </c>
      <c r="C9906">
        <f>-70.09274036 / 41.72434029</f>
        <v>-1.679900505863696</v>
      </c>
      <c r="D9906" t="s">
        <v>647</v>
      </c>
      <c r="E9906" t="s">
        <v>70</v>
      </c>
      <c r="F9906" s="1">
        <v>41528</v>
      </c>
      <c r="G9906">
        <v>3</v>
      </c>
      <c r="K9906">
        <v>2.2200000000000002</v>
      </c>
      <c r="L9906" t="s">
        <v>71</v>
      </c>
      <c r="O9906">
        <v>7.28</v>
      </c>
      <c r="P9906" t="s">
        <v>71</v>
      </c>
      <c r="Q9906">
        <v>21.5</v>
      </c>
      <c r="R9906" t="s">
        <v>71</v>
      </c>
      <c r="S9906">
        <v>0.23</v>
      </c>
      <c r="T9906" t="s">
        <v>71</v>
      </c>
      <c r="U9906">
        <v>7.12</v>
      </c>
      <c r="V9906" t="s">
        <v>71</v>
      </c>
      <c r="W9906">
        <v>21.63</v>
      </c>
      <c r="X9906" t="s">
        <v>71</v>
      </c>
      <c r="Y9906">
        <v>32.46</v>
      </c>
      <c r="AA9906">
        <v>38.42</v>
      </c>
      <c r="AE9906">
        <v>6.1</v>
      </c>
      <c r="AF9906" t="s">
        <v>71</v>
      </c>
      <c r="AG9906">
        <v>6.7</v>
      </c>
      <c r="AH9906" t="s">
        <v>71</v>
      </c>
      <c r="AS9906">
        <v>0.92</v>
      </c>
      <c r="AT9906" t="s">
        <v>71</v>
      </c>
    </row>
    <row r="9907" spans="1:46" x14ac:dyDescent="0.2">
      <c r="A9907" t="s">
        <v>645</v>
      </c>
      <c r="B9907" t="s">
        <v>646</v>
      </c>
      <c r="C9907">
        <f>-70.09274036 / 41.72434029</f>
        <v>-1.679900505863696</v>
      </c>
      <c r="D9907" t="s">
        <v>647</v>
      </c>
      <c r="E9907" t="s">
        <v>70</v>
      </c>
      <c r="F9907" s="1">
        <v>41528</v>
      </c>
      <c r="G9907">
        <v>4</v>
      </c>
      <c r="O9907">
        <v>7.16</v>
      </c>
      <c r="P9907" t="s">
        <v>71</v>
      </c>
      <c r="Q9907">
        <v>21.5</v>
      </c>
      <c r="R9907" t="s">
        <v>71</v>
      </c>
    </row>
    <row r="9908" spans="1:46" x14ac:dyDescent="0.2">
      <c r="A9908" t="s">
        <v>645</v>
      </c>
      <c r="B9908" t="s">
        <v>646</v>
      </c>
      <c r="C9908">
        <f>-70.09274036 / 41.72434029</f>
        <v>-1.679900505863696</v>
      </c>
      <c r="D9908" t="s">
        <v>647</v>
      </c>
      <c r="E9908" t="s">
        <v>70</v>
      </c>
      <c r="F9908" s="1">
        <v>41528</v>
      </c>
      <c r="G9908">
        <v>5</v>
      </c>
      <c r="O9908">
        <v>7.18</v>
      </c>
      <c r="P9908" t="s">
        <v>71</v>
      </c>
      <c r="Q9908">
        <v>21.5</v>
      </c>
      <c r="R9908" t="s">
        <v>71</v>
      </c>
    </row>
    <row r="9909" spans="1:46" x14ac:dyDescent="0.2">
      <c r="A9909" t="s">
        <v>645</v>
      </c>
      <c r="B9909" t="s">
        <v>646</v>
      </c>
      <c r="C9909">
        <f>-70.09274036 / 41.72434029</f>
        <v>-1.679900505863696</v>
      </c>
      <c r="D9909" t="s">
        <v>647</v>
      </c>
      <c r="E9909" t="s">
        <v>70</v>
      </c>
      <c r="F9909" s="1">
        <v>41528</v>
      </c>
      <c r="G9909">
        <v>6</v>
      </c>
      <c r="O9909">
        <v>7.23</v>
      </c>
      <c r="P9909" t="s">
        <v>71</v>
      </c>
      <c r="Q9909">
        <v>21.4</v>
      </c>
      <c r="R9909" t="s">
        <v>71</v>
      </c>
    </row>
    <row r="9910" spans="1:46" x14ac:dyDescent="0.2">
      <c r="A9910" t="s">
        <v>645</v>
      </c>
      <c r="B9910" t="s">
        <v>646</v>
      </c>
      <c r="C9910">
        <f>-70.09274036 / 41.72434029</f>
        <v>-1.679900505863696</v>
      </c>
      <c r="D9910" t="s">
        <v>647</v>
      </c>
      <c r="E9910" t="s">
        <v>70</v>
      </c>
      <c r="F9910" s="1">
        <v>41528</v>
      </c>
      <c r="G9910">
        <v>7</v>
      </c>
      <c r="O9910">
        <v>7.1</v>
      </c>
      <c r="P9910" t="s">
        <v>71</v>
      </c>
      <c r="Q9910">
        <v>21.4</v>
      </c>
      <c r="R9910" t="s">
        <v>71</v>
      </c>
    </row>
    <row r="9911" spans="1:46" x14ac:dyDescent="0.2">
      <c r="A9911" t="s">
        <v>645</v>
      </c>
      <c r="B9911" t="s">
        <v>646</v>
      </c>
      <c r="C9911">
        <f>-70.09274036 / 41.72434029</f>
        <v>-1.679900505863696</v>
      </c>
      <c r="D9911" t="s">
        <v>647</v>
      </c>
      <c r="E9911" t="s">
        <v>70</v>
      </c>
      <c r="F9911" s="1">
        <v>41528</v>
      </c>
      <c r="G9911">
        <v>8</v>
      </c>
      <c r="O9911">
        <v>6.99</v>
      </c>
      <c r="P9911" t="s">
        <v>71</v>
      </c>
      <c r="Q9911">
        <v>21.3</v>
      </c>
      <c r="R9911" t="s">
        <v>71</v>
      </c>
    </row>
    <row r="9912" spans="1:46" x14ac:dyDescent="0.2">
      <c r="A9912" t="s">
        <v>645</v>
      </c>
      <c r="B9912" t="s">
        <v>646</v>
      </c>
      <c r="C9912">
        <f>-70.09274036 / 41.72434029</f>
        <v>-1.679900505863696</v>
      </c>
      <c r="D9912" t="s">
        <v>647</v>
      </c>
      <c r="E9912" t="s">
        <v>70</v>
      </c>
      <c r="F9912" s="1">
        <v>41528</v>
      </c>
      <c r="G9912">
        <v>9</v>
      </c>
      <c r="O9912">
        <v>0.28999999999999998</v>
      </c>
      <c r="P9912" t="s">
        <v>71</v>
      </c>
      <c r="Q9912">
        <v>16.600000000000001</v>
      </c>
      <c r="R9912" t="s">
        <v>71</v>
      </c>
    </row>
    <row r="9913" spans="1:46" x14ac:dyDescent="0.2">
      <c r="A9913" t="s">
        <v>645</v>
      </c>
      <c r="B9913" t="s">
        <v>646</v>
      </c>
      <c r="C9913">
        <f>-70.09274036 / 41.72434029</f>
        <v>-1.679900505863696</v>
      </c>
      <c r="D9913" t="s">
        <v>647</v>
      </c>
      <c r="E9913" t="s">
        <v>70</v>
      </c>
      <c r="F9913" s="1">
        <v>41528</v>
      </c>
      <c r="G9913">
        <v>10</v>
      </c>
      <c r="O9913">
        <v>0.25</v>
      </c>
      <c r="P9913" t="s">
        <v>71</v>
      </c>
      <c r="Q9913">
        <v>14.2</v>
      </c>
      <c r="R9913" t="s">
        <v>71</v>
      </c>
    </row>
    <row r="9914" spans="1:46" x14ac:dyDescent="0.2">
      <c r="A9914" t="s">
        <v>645</v>
      </c>
      <c r="B9914" t="s">
        <v>646</v>
      </c>
      <c r="C9914">
        <f>-70.09274036 / 41.72434029</f>
        <v>-1.679900505863696</v>
      </c>
      <c r="D9914" t="s">
        <v>647</v>
      </c>
      <c r="E9914" t="s">
        <v>70</v>
      </c>
      <c r="F9914" s="1">
        <v>41528</v>
      </c>
      <c r="G9914">
        <v>11</v>
      </c>
      <c r="O9914">
        <v>0.25</v>
      </c>
      <c r="P9914" t="s">
        <v>71</v>
      </c>
      <c r="Q9914">
        <v>13.1</v>
      </c>
      <c r="R9914" t="s">
        <v>71</v>
      </c>
    </row>
    <row r="9915" spans="1:46" x14ac:dyDescent="0.2">
      <c r="A9915" t="s">
        <v>645</v>
      </c>
      <c r="B9915" t="s">
        <v>646</v>
      </c>
      <c r="C9915">
        <f>-70.09274036 / 41.72434029</f>
        <v>-1.679900505863696</v>
      </c>
      <c r="D9915" t="s">
        <v>647</v>
      </c>
      <c r="E9915" t="s">
        <v>70</v>
      </c>
      <c r="F9915" s="1">
        <v>41528</v>
      </c>
      <c r="G9915">
        <v>12</v>
      </c>
      <c r="O9915">
        <v>0.25</v>
      </c>
      <c r="P9915" t="s">
        <v>71</v>
      </c>
      <c r="Q9915">
        <v>12.5</v>
      </c>
      <c r="R9915" t="s">
        <v>71</v>
      </c>
    </row>
    <row r="9916" spans="1:46" x14ac:dyDescent="0.2">
      <c r="A9916" t="s">
        <v>645</v>
      </c>
      <c r="B9916" t="s">
        <v>646</v>
      </c>
      <c r="C9916">
        <f>-70.09274036 / 41.72434029</f>
        <v>-1.679900505863696</v>
      </c>
      <c r="D9916" t="s">
        <v>647</v>
      </c>
      <c r="E9916" t="s">
        <v>70</v>
      </c>
      <c r="F9916" s="1">
        <v>41535</v>
      </c>
      <c r="G9916">
        <v>0.5</v>
      </c>
      <c r="K9916">
        <v>1.38</v>
      </c>
      <c r="L9916" t="s">
        <v>71</v>
      </c>
      <c r="S9916">
        <v>0.4</v>
      </c>
      <c r="T9916" t="s">
        <v>71</v>
      </c>
      <c r="U9916">
        <v>12.39</v>
      </c>
      <c r="V9916" t="s">
        <v>71</v>
      </c>
      <c r="W9916">
        <v>20.38</v>
      </c>
      <c r="X9916" t="s">
        <v>71</v>
      </c>
      <c r="Y9916">
        <v>40.44</v>
      </c>
      <c r="AA9916">
        <v>33.76</v>
      </c>
      <c r="AE9916">
        <v>5.9</v>
      </c>
      <c r="AF9916" t="s">
        <v>71</v>
      </c>
      <c r="AG9916">
        <v>6.6</v>
      </c>
      <c r="AH9916" t="s">
        <v>71</v>
      </c>
      <c r="AS9916">
        <v>0.96</v>
      </c>
      <c r="AT9916" t="s">
        <v>71</v>
      </c>
    </row>
    <row r="9917" spans="1:46" x14ac:dyDescent="0.2">
      <c r="A9917" t="s">
        <v>645</v>
      </c>
      <c r="B9917" t="s">
        <v>646</v>
      </c>
      <c r="C9917">
        <f>-70.09274036 / 41.72434029</f>
        <v>-1.679900505863696</v>
      </c>
      <c r="D9917" t="s">
        <v>647</v>
      </c>
      <c r="E9917" t="s">
        <v>70</v>
      </c>
      <c r="F9917" s="1">
        <v>41535</v>
      </c>
      <c r="G9917">
        <v>3</v>
      </c>
      <c r="K9917">
        <v>0.78</v>
      </c>
      <c r="L9917" t="s">
        <v>71</v>
      </c>
      <c r="S9917">
        <v>0.52</v>
      </c>
      <c r="T9917" t="s">
        <v>71</v>
      </c>
      <c r="U9917">
        <v>16.11</v>
      </c>
      <c r="V9917" t="s">
        <v>71</v>
      </c>
      <c r="W9917">
        <v>21.27</v>
      </c>
      <c r="X9917" t="s">
        <v>71</v>
      </c>
      <c r="Y9917">
        <v>44.23</v>
      </c>
      <c r="AA9917">
        <v>28.16</v>
      </c>
      <c r="AE9917">
        <v>6</v>
      </c>
      <c r="AF9917" t="s">
        <v>71</v>
      </c>
      <c r="AG9917">
        <v>6.6</v>
      </c>
      <c r="AH9917" t="s">
        <v>71</v>
      </c>
      <c r="AS9917">
        <v>1.96</v>
      </c>
      <c r="AT9917" t="s">
        <v>71</v>
      </c>
    </row>
    <row r="9918" spans="1:46" x14ac:dyDescent="0.2">
      <c r="A9918" t="s">
        <v>645</v>
      </c>
      <c r="B9918" t="s">
        <v>646</v>
      </c>
      <c r="C9918">
        <f>-70.09274036 / 41.72434029</f>
        <v>-1.679900505863696</v>
      </c>
      <c r="D9918" t="s">
        <v>647</v>
      </c>
      <c r="E9918" t="s">
        <v>70</v>
      </c>
      <c r="F9918" s="1">
        <v>41535</v>
      </c>
      <c r="G9918">
        <v>9</v>
      </c>
      <c r="K9918">
        <v>2.56</v>
      </c>
      <c r="L9918" t="s">
        <v>71</v>
      </c>
      <c r="S9918">
        <v>0.5</v>
      </c>
      <c r="T9918" t="s">
        <v>71</v>
      </c>
      <c r="U9918">
        <v>15.49</v>
      </c>
      <c r="V9918" t="s">
        <v>71</v>
      </c>
      <c r="W9918">
        <v>26.38</v>
      </c>
      <c r="X9918" t="s">
        <v>71</v>
      </c>
      <c r="Y9918">
        <v>0</v>
      </c>
      <c r="AA9918">
        <v>39.82</v>
      </c>
      <c r="AE9918">
        <v>8.4</v>
      </c>
      <c r="AF9918" t="s">
        <v>71</v>
      </c>
      <c r="AG9918">
        <v>6.5</v>
      </c>
      <c r="AH9918" t="s">
        <v>71</v>
      </c>
      <c r="AS9918">
        <v>1.6</v>
      </c>
      <c r="AT9918" t="s">
        <v>71</v>
      </c>
    </row>
    <row r="9919" spans="1:46" x14ac:dyDescent="0.2">
      <c r="A9919" t="s">
        <v>645</v>
      </c>
      <c r="B9919" t="s">
        <v>646</v>
      </c>
      <c r="C9919">
        <f>-70.09274036 / 41.72434029</f>
        <v>-1.679900505863696</v>
      </c>
      <c r="D9919" t="s">
        <v>647</v>
      </c>
      <c r="E9919" t="s">
        <v>70</v>
      </c>
      <c r="F9919" s="1">
        <v>41535</v>
      </c>
      <c r="G9919">
        <v>11</v>
      </c>
      <c r="K9919">
        <v>0.03</v>
      </c>
      <c r="L9919" t="s">
        <v>71</v>
      </c>
      <c r="S9919">
        <v>6.83</v>
      </c>
      <c r="T9919" t="s">
        <v>71</v>
      </c>
      <c r="U9919">
        <v>211.55</v>
      </c>
      <c r="V9919" t="s">
        <v>71</v>
      </c>
      <c r="W9919">
        <v>173.36</v>
      </c>
      <c r="X9919" t="s">
        <v>71</v>
      </c>
      <c r="Y9919">
        <v>81.36</v>
      </c>
      <c r="AA9919">
        <v>-5.59</v>
      </c>
      <c r="AE9919">
        <v>36.200000000000003</v>
      </c>
      <c r="AF9919" t="s">
        <v>71</v>
      </c>
      <c r="AG9919">
        <v>6.6</v>
      </c>
      <c r="AH9919" t="s">
        <v>71</v>
      </c>
      <c r="AS9919">
        <v>16.75</v>
      </c>
      <c r="AT9919" t="s">
        <v>71</v>
      </c>
    </row>
    <row r="9920" spans="1:46" x14ac:dyDescent="0.2">
      <c r="A9920" t="s">
        <v>645</v>
      </c>
      <c r="B9920" t="s">
        <v>646</v>
      </c>
      <c r="C9920">
        <f>-70.09274036 / 41.72434029</f>
        <v>-1.679900505863696</v>
      </c>
      <c r="D9920" t="s">
        <v>647</v>
      </c>
      <c r="E9920" t="s">
        <v>70</v>
      </c>
      <c r="F9920" s="1">
        <v>41897</v>
      </c>
      <c r="G9920">
        <v>0.5</v>
      </c>
      <c r="I9920">
        <v>12.21</v>
      </c>
      <c r="J9920" t="s">
        <v>71</v>
      </c>
      <c r="K9920">
        <v>4.25</v>
      </c>
      <c r="L9920" t="s">
        <v>71</v>
      </c>
      <c r="M9920">
        <v>3.6</v>
      </c>
      <c r="N9920" t="s">
        <v>71</v>
      </c>
      <c r="O9920">
        <v>8.48</v>
      </c>
      <c r="P9920" t="s">
        <v>71</v>
      </c>
      <c r="Q9920">
        <v>22</v>
      </c>
      <c r="R9920" t="s">
        <v>71</v>
      </c>
      <c r="S9920">
        <v>0.59</v>
      </c>
      <c r="T9920" t="s">
        <v>71</v>
      </c>
      <c r="U9920">
        <v>18.27</v>
      </c>
      <c r="V9920" t="s">
        <v>71</v>
      </c>
      <c r="W9920">
        <v>23.69</v>
      </c>
      <c r="X9920" t="s">
        <v>71</v>
      </c>
      <c r="Y9920">
        <v>46.04</v>
      </c>
      <c r="AA9920">
        <v>44.79</v>
      </c>
      <c r="AC9920">
        <v>41.54</v>
      </c>
      <c r="AE9920">
        <v>4.3</v>
      </c>
      <c r="AF9920" t="s">
        <v>71</v>
      </c>
      <c r="AG9920">
        <v>6.59</v>
      </c>
      <c r="AH9920" t="s">
        <v>71</v>
      </c>
      <c r="AS9920">
        <v>11.31</v>
      </c>
      <c r="AT9920" t="s">
        <v>71</v>
      </c>
    </row>
    <row r="9921" spans="1:58" x14ac:dyDescent="0.2">
      <c r="A9921" t="s">
        <v>645</v>
      </c>
      <c r="B9921" t="s">
        <v>646</v>
      </c>
      <c r="C9921">
        <f>-70.09274036 / 41.72434029</f>
        <v>-1.679900505863696</v>
      </c>
      <c r="D9921" t="s">
        <v>647</v>
      </c>
      <c r="E9921" t="s">
        <v>70</v>
      </c>
      <c r="F9921" s="1">
        <v>41897</v>
      </c>
      <c r="G9921">
        <v>1</v>
      </c>
      <c r="O9921">
        <v>8.43</v>
      </c>
      <c r="P9921" t="s">
        <v>71</v>
      </c>
      <c r="Q9921">
        <v>22</v>
      </c>
      <c r="R9921" t="s">
        <v>71</v>
      </c>
    </row>
    <row r="9922" spans="1:58" x14ac:dyDescent="0.2">
      <c r="A9922" t="s">
        <v>645</v>
      </c>
      <c r="B9922" t="s">
        <v>646</v>
      </c>
      <c r="C9922">
        <f>-70.09274036 / 41.72434029</f>
        <v>-1.679900505863696</v>
      </c>
      <c r="D9922" t="s">
        <v>647</v>
      </c>
      <c r="E9922" t="s">
        <v>70</v>
      </c>
      <c r="F9922" s="1">
        <v>41897</v>
      </c>
      <c r="G9922">
        <v>2</v>
      </c>
      <c r="O9922">
        <v>8.3800000000000008</v>
      </c>
      <c r="P9922" t="s">
        <v>71</v>
      </c>
      <c r="Q9922">
        <v>22</v>
      </c>
      <c r="R9922" t="s">
        <v>71</v>
      </c>
    </row>
    <row r="9923" spans="1:58" x14ac:dyDescent="0.2">
      <c r="A9923" t="s">
        <v>645</v>
      </c>
      <c r="B9923" t="s">
        <v>646</v>
      </c>
      <c r="C9923">
        <f>-70.09274036 / 41.72434029</f>
        <v>-1.679900505863696</v>
      </c>
      <c r="D9923" t="s">
        <v>647</v>
      </c>
      <c r="E9923" t="s">
        <v>70</v>
      </c>
      <c r="F9923" s="1">
        <v>41897</v>
      </c>
      <c r="G9923">
        <v>3</v>
      </c>
      <c r="K9923">
        <v>5.67</v>
      </c>
      <c r="L9923" t="s">
        <v>71</v>
      </c>
      <c r="O9923">
        <v>8.3699999999999992</v>
      </c>
      <c r="P9923" t="s">
        <v>71</v>
      </c>
      <c r="Q9923">
        <v>22</v>
      </c>
      <c r="R9923" t="s">
        <v>71</v>
      </c>
      <c r="S9923">
        <v>0.7</v>
      </c>
      <c r="T9923" t="s">
        <v>71</v>
      </c>
      <c r="U9923">
        <v>21.68</v>
      </c>
      <c r="V9923" t="s">
        <v>71</v>
      </c>
      <c r="W9923">
        <v>26.04</v>
      </c>
      <c r="X9923" t="s">
        <v>71</v>
      </c>
      <c r="Y9923">
        <v>48.51</v>
      </c>
      <c r="AA9923">
        <v>47.62</v>
      </c>
      <c r="AE9923">
        <v>4.4000000000000004</v>
      </c>
      <c r="AF9923" t="s">
        <v>71</v>
      </c>
      <c r="AG9923">
        <v>6.66</v>
      </c>
      <c r="AH9923" t="s">
        <v>71</v>
      </c>
      <c r="AS9923">
        <v>4.54</v>
      </c>
      <c r="AT9923" t="s">
        <v>71</v>
      </c>
    </row>
    <row r="9924" spans="1:58" x14ac:dyDescent="0.2">
      <c r="A9924" t="s">
        <v>645</v>
      </c>
      <c r="B9924" t="s">
        <v>646</v>
      </c>
      <c r="C9924">
        <f>-70.09274036 / 41.72434029</f>
        <v>-1.679900505863696</v>
      </c>
      <c r="D9924" t="s">
        <v>647</v>
      </c>
      <c r="E9924" t="s">
        <v>70</v>
      </c>
      <c r="F9924" s="1">
        <v>41897</v>
      </c>
      <c r="G9924">
        <v>4</v>
      </c>
      <c r="O9924">
        <v>8.0399999999999991</v>
      </c>
      <c r="P9924" t="s">
        <v>71</v>
      </c>
      <c r="Q9924">
        <v>22</v>
      </c>
      <c r="R9924" t="s">
        <v>71</v>
      </c>
    </row>
    <row r="9925" spans="1:58" x14ac:dyDescent="0.2">
      <c r="A9925" t="s">
        <v>645</v>
      </c>
      <c r="B9925" t="s">
        <v>646</v>
      </c>
      <c r="C9925">
        <f>-70.09274036 / 41.72434029</f>
        <v>-1.679900505863696</v>
      </c>
      <c r="D9925" t="s">
        <v>647</v>
      </c>
      <c r="E9925" t="s">
        <v>70</v>
      </c>
      <c r="F9925" s="1">
        <v>41897</v>
      </c>
      <c r="G9925">
        <v>5</v>
      </c>
      <c r="O9925">
        <v>7.93</v>
      </c>
      <c r="P9925" t="s">
        <v>71</v>
      </c>
      <c r="Q9925">
        <v>22</v>
      </c>
      <c r="R9925" t="s">
        <v>71</v>
      </c>
    </row>
    <row r="9926" spans="1:58" x14ac:dyDescent="0.2">
      <c r="A9926" t="s">
        <v>645</v>
      </c>
      <c r="B9926" t="s">
        <v>646</v>
      </c>
      <c r="C9926">
        <f>-70.09274036 / 41.72434029</f>
        <v>-1.679900505863696</v>
      </c>
      <c r="D9926" t="s">
        <v>647</v>
      </c>
      <c r="E9926" t="s">
        <v>70</v>
      </c>
      <c r="F9926" s="1">
        <v>41897</v>
      </c>
      <c r="G9926">
        <v>6</v>
      </c>
      <c r="O9926">
        <v>8.0299999999999994</v>
      </c>
      <c r="P9926" t="s">
        <v>71</v>
      </c>
      <c r="Q9926">
        <v>21.9</v>
      </c>
      <c r="R9926" t="s">
        <v>71</v>
      </c>
    </row>
    <row r="9927" spans="1:58" x14ac:dyDescent="0.2">
      <c r="A9927" t="s">
        <v>645</v>
      </c>
      <c r="B9927" t="s">
        <v>646</v>
      </c>
      <c r="C9927">
        <f>-70.09274036 / 41.72434029</f>
        <v>-1.679900505863696</v>
      </c>
      <c r="D9927" t="s">
        <v>647</v>
      </c>
      <c r="E9927" t="s">
        <v>70</v>
      </c>
      <c r="F9927" s="1">
        <v>41897</v>
      </c>
      <c r="G9927">
        <v>7</v>
      </c>
      <c r="O9927">
        <v>7.96</v>
      </c>
      <c r="P9927" t="s">
        <v>71</v>
      </c>
      <c r="Q9927">
        <v>21.9</v>
      </c>
      <c r="R9927" t="s">
        <v>71</v>
      </c>
    </row>
    <row r="9928" spans="1:58" x14ac:dyDescent="0.2">
      <c r="A9928" t="s">
        <v>645</v>
      </c>
      <c r="B9928" t="s">
        <v>646</v>
      </c>
      <c r="C9928">
        <f>-70.09274036 / 41.72434029</f>
        <v>-1.679900505863696</v>
      </c>
      <c r="D9928" t="s">
        <v>647</v>
      </c>
      <c r="E9928" t="s">
        <v>70</v>
      </c>
      <c r="F9928" s="1">
        <v>41897</v>
      </c>
      <c r="G9928">
        <v>8</v>
      </c>
      <c r="O9928">
        <v>7.12</v>
      </c>
      <c r="P9928" t="s">
        <v>71</v>
      </c>
      <c r="Q9928">
        <v>21.8</v>
      </c>
      <c r="R9928" t="s">
        <v>71</v>
      </c>
    </row>
    <row r="9929" spans="1:58" x14ac:dyDescent="0.2">
      <c r="A9929" t="s">
        <v>645</v>
      </c>
      <c r="B9929" t="s">
        <v>646</v>
      </c>
      <c r="C9929">
        <f>-70.09274036 / 41.72434029</f>
        <v>-1.679900505863696</v>
      </c>
      <c r="D9929" t="s">
        <v>647</v>
      </c>
      <c r="E9929" t="s">
        <v>70</v>
      </c>
      <c r="F9929" s="1">
        <v>41897</v>
      </c>
      <c r="G9929">
        <v>9</v>
      </c>
      <c r="O9929">
        <v>7.27</v>
      </c>
      <c r="P9929" t="s">
        <v>71</v>
      </c>
      <c r="Q9929">
        <v>21.7</v>
      </c>
      <c r="R9929" t="s">
        <v>71</v>
      </c>
      <c r="S9929">
        <v>0.92</v>
      </c>
      <c r="T9929" t="s">
        <v>71</v>
      </c>
      <c r="U9929">
        <v>28.5</v>
      </c>
      <c r="V9929" t="s">
        <v>71</v>
      </c>
      <c r="W9929">
        <v>30.13</v>
      </c>
      <c r="X9929" t="s">
        <v>71</v>
      </c>
      <c r="Y9929">
        <v>52.46</v>
      </c>
      <c r="AE9929">
        <v>6</v>
      </c>
      <c r="AF9929" t="s">
        <v>71</v>
      </c>
      <c r="AG9929">
        <v>6.44</v>
      </c>
      <c r="AH9929" t="s">
        <v>71</v>
      </c>
    </row>
    <row r="9930" spans="1:58" x14ac:dyDescent="0.2">
      <c r="A9930" t="s">
        <v>645</v>
      </c>
      <c r="B9930" t="s">
        <v>646</v>
      </c>
      <c r="C9930">
        <f>-70.09274036 / 41.72434029</f>
        <v>-1.679900505863696</v>
      </c>
      <c r="D9930" t="s">
        <v>647</v>
      </c>
      <c r="E9930" t="s">
        <v>70</v>
      </c>
      <c r="F9930" s="1">
        <v>41897</v>
      </c>
      <c r="G9930">
        <v>10</v>
      </c>
      <c r="K9930">
        <v>2.83</v>
      </c>
      <c r="L9930" t="s">
        <v>71</v>
      </c>
      <c r="O9930">
        <v>2.2799999999999998</v>
      </c>
      <c r="P9930" t="s">
        <v>71</v>
      </c>
      <c r="Q9930">
        <v>18.2</v>
      </c>
      <c r="R9930" t="s">
        <v>71</v>
      </c>
      <c r="AA9930">
        <v>40.81</v>
      </c>
      <c r="AS9930">
        <v>4.41</v>
      </c>
      <c r="AT9930" t="s">
        <v>71</v>
      </c>
    </row>
    <row r="9931" spans="1:58" x14ac:dyDescent="0.2">
      <c r="A9931" t="s">
        <v>645</v>
      </c>
      <c r="B9931" t="s">
        <v>646</v>
      </c>
      <c r="C9931">
        <f>-70.09274036 / 41.72434029</f>
        <v>-1.679900505863696</v>
      </c>
      <c r="D9931" t="s">
        <v>647</v>
      </c>
      <c r="E9931" t="s">
        <v>70</v>
      </c>
      <c r="F9931" s="1">
        <v>41897</v>
      </c>
      <c r="G9931">
        <v>11</v>
      </c>
      <c r="O9931">
        <v>0.31</v>
      </c>
      <c r="P9931" t="s">
        <v>71</v>
      </c>
      <c r="Q9931">
        <v>14</v>
      </c>
      <c r="R9931" t="s">
        <v>71</v>
      </c>
    </row>
    <row r="9932" spans="1:58" x14ac:dyDescent="0.2">
      <c r="A9932" t="s">
        <v>645</v>
      </c>
      <c r="B9932" t="s">
        <v>646</v>
      </c>
      <c r="C9932">
        <f>-70.09274036 / 41.72434029</f>
        <v>-1.679900505863696</v>
      </c>
      <c r="D9932" t="s">
        <v>647</v>
      </c>
      <c r="E9932" t="s">
        <v>70</v>
      </c>
      <c r="F9932" s="1">
        <v>41897</v>
      </c>
      <c r="G9932">
        <v>11.2</v>
      </c>
      <c r="K9932">
        <v>0.03</v>
      </c>
      <c r="L9932" t="s">
        <v>71</v>
      </c>
      <c r="S9932">
        <v>6.83</v>
      </c>
      <c r="T9932" t="s">
        <v>71</v>
      </c>
      <c r="U9932">
        <v>211.55</v>
      </c>
      <c r="V9932" t="s">
        <v>71</v>
      </c>
      <c r="W9932">
        <v>138.58000000000001</v>
      </c>
      <c r="X9932" t="s">
        <v>71</v>
      </c>
      <c r="Y9932">
        <v>81.36</v>
      </c>
      <c r="AA9932">
        <v>-3.8</v>
      </c>
      <c r="AE9932">
        <v>39.5</v>
      </c>
      <c r="AF9932" t="s">
        <v>71</v>
      </c>
      <c r="AG9932">
        <v>6.64</v>
      </c>
      <c r="AH9932" t="s">
        <v>71</v>
      </c>
      <c r="AS9932">
        <v>108.7</v>
      </c>
      <c r="AT9932" t="s">
        <v>71</v>
      </c>
    </row>
    <row r="9933" spans="1:58" x14ac:dyDescent="0.2">
      <c r="A9933" t="s">
        <v>645</v>
      </c>
      <c r="B9933" t="s">
        <v>646</v>
      </c>
      <c r="C9933">
        <f>-70.09274036 / 41.72434029</f>
        <v>-1.679900505863696</v>
      </c>
      <c r="D9933" t="s">
        <v>647</v>
      </c>
      <c r="E9933" t="s">
        <v>70</v>
      </c>
      <c r="F9933" s="1">
        <v>41897</v>
      </c>
      <c r="G9933">
        <v>12</v>
      </c>
      <c r="O9933">
        <v>0.19</v>
      </c>
      <c r="P9933" t="s">
        <v>71</v>
      </c>
      <c r="Q9933">
        <v>13.3</v>
      </c>
      <c r="R9933" t="s">
        <v>71</v>
      </c>
    </row>
    <row r="9934" spans="1:58" x14ac:dyDescent="0.2">
      <c r="A9934" t="s">
        <v>645</v>
      </c>
      <c r="B9934" t="s">
        <v>646</v>
      </c>
      <c r="C9934">
        <f>-70.09274036 / 41.72434029</f>
        <v>-1.679900505863696</v>
      </c>
      <c r="D9934" t="s">
        <v>647</v>
      </c>
      <c r="E9934" t="s">
        <v>70</v>
      </c>
      <c r="F9934" s="1">
        <v>42626</v>
      </c>
      <c r="G9934">
        <v>0.5</v>
      </c>
      <c r="I9934">
        <v>10.37</v>
      </c>
      <c r="J9934" t="s">
        <v>71</v>
      </c>
      <c r="K9934">
        <v>3.48</v>
      </c>
      <c r="L9934" t="s">
        <v>71</v>
      </c>
      <c r="M9934">
        <v>5.55</v>
      </c>
      <c r="N9934" t="s">
        <v>71</v>
      </c>
      <c r="O9934">
        <v>8.1300000000000008</v>
      </c>
      <c r="P9934" t="s">
        <v>71</v>
      </c>
      <c r="Q9934">
        <v>23.7</v>
      </c>
      <c r="R9934" t="s">
        <v>71</v>
      </c>
      <c r="S9934">
        <v>0.56999999999999995</v>
      </c>
      <c r="T9934" t="s">
        <v>71</v>
      </c>
      <c r="U9934">
        <v>17.66</v>
      </c>
      <c r="V9934" t="s">
        <v>71</v>
      </c>
      <c r="W9934">
        <v>28.71</v>
      </c>
      <c r="X9934" t="s">
        <v>71</v>
      </c>
      <c r="Y9934">
        <v>45.55</v>
      </c>
      <c r="AA9934">
        <v>42.83</v>
      </c>
      <c r="AC9934">
        <v>35.299999999999997</v>
      </c>
      <c r="AE9934">
        <v>5.6</v>
      </c>
      <c r="AF9934" t="s">
        <v>71</v>
      </c>
      <c r="AG9934">
        <v>6.4</v>
      </c>
      <c r="AH9934" t="s">
        <v>71</v>
      </c>
      <c r="AS9934">
        <v>1</v>
      </c>
      <c r="AT9934" t="s">
        <v>71</v>
      </c>
      <c r="BE9934">
        <v>4.4800000000000004</v>
      </c>
      <c r="BF9934" t="s">
        <v>71</v>
      </c>
    </row>
    <row r="9935" spans="1:58" x14ac:dyDescent="0.2">
      <c r="A9935" t="s">
        <v>645</v>
      </c>
      <c r="B9935" t="s">
        <v>646</v>
      </c>
      <c r="C9935">
        <f>-70.09274036 / 41.72434029</f>
        <v>-1.679900505863696</v>
      </c>
      <c r="D9935" t="s">
        <v>647</v>
      </c>
      <c r="E9935" t="s">
        <v>70</v>
      </c>
      <c r="F9935" s="1">
        <v>42626</v>
      </c>
      <c r="G9935">
        <v>1</v>
      </c>
      <c r="O9935">
        <v>8.16</v>
      </c>
      <c r="P9935" t="s">
        <v>71</v>
      </c>
      <c r="Q9935">
        <v>23.7</v>
      </c>
      <c r="R9935" t="s">
        <v>71</v>
      </c>
    </row>
    <row r="9936" spans="1:58" x14ac:dyDescent="0.2">
      <c r="A9936" t="s">
        <v>645</v>
      </c>
      <c r="B9936" t="s">
        <v>646</v>
      </c>
      <c r="C9936">
        <f>-70.09274036 / 41.72434029</f>
        <v>-1.679900505863696</v>
      </c>
      <c r="D9936" t="s">
        <v>647</v>
      </c>
      <c r="E9936" t="s">
        <v>70</v>
      </c>
      <c r="F9936" s="1">
        <v>42626</v>
      </c>
      <c r="G9936">
        <v>2</v>
      </c>
      <c r="O9936">
        <v>8.2100000000000009</v>
      </c>
      <c r="P9936" t="s">
        <v>71</v>
      </c>
      <c r="Q9936">
        <v>23.7</v>
      </c>
      <c r="R9936" t="s">
        <v>71</v>
      </c>
    </row>
    <row r="9937" spans="1:58" x14ac:dyDescent="0.2">
      <c r="A9937" t="s">
        <v>645</v>
      </c>
      <c r="B9937" t="s">
        <v>646</v>
      </c>
      <c r="C9937">
        <f>-70.09274036 / 41.72434029</f>
        <v>-1.679900505863696</v>
      </c>
      <c r="D9937" t="s">
        <v>647</v>
      </c>
      <c r="E9937" t="s">
        <v>70</v>
      </c>
      <c r="F9937" s="1">
        <v>42626</v>
      </c>
      <c r="G9937">
        <v>3</v>
      </c>
      <c r="K9937">
        <v>3.43</v>
      </c>
      <c r="L9937" t="s">
        <v>71</v>
      </c>
      <c r="O9937">
        <v>8.1999999999999993</v>
      </c>
      <c r="P9937" t="s">
        <v>71</v>
      </c>
      <c r="Q9937">
        <v>23.7</v>
      </c>
      <c r="R9937" t="s">
        <v>71</v>
      </c>
      <c r="S9937">
        <v>0.52</v>
      </c>
      <c r="T9937" t="s">
        <v>71</v>
      </c>
      <c r="U9937">
        <v>16.11</v>
      </c>
      <c r="V9937" t="s">
        <v>71</v>
      </c>
      <c r="W9937">
        <v>27.05</v>
      </c>
      <c r="X9937" t="s">
        <v>71</v>
      </c>
      <c r="AA9937">
        <v>42.69</v>
      </c>
      <c r="AE9937">
        <v>5.5</v>
      </c>
      <c r="AF9937" t="s">
        <v>71</v>
      </c>
      <c r="AG9937">
        <v>6.38</v>
      </c>
      <c r="AH9937" t="s">
        <v>71</v>
      </c>
      <c r="AS9937">
        <v>1.47</v>
      </c>
      <c r="AT9937" t="s">
        <v>71</v>
      </c>
      <c r="BE9937">
        <v>4.9000000000000004</v>
      </c>
      <c r="BF9937" t="s">
        <v>71</v>
      </c>
    </row>
    <row r="9938" spans="1:58" x14ac:dyDescent="0.2">
      <c r="A9938" t="s">
        <v>645</v>
      </c>
      <c r="B9938" t="s">
        <v>646</v>
      </c>
      <c r="C9938">
        <f>-70.09274036 / 41.72434029</f>
        <v>-1.679900505863696</v>
      </c>
      <c r="D9938" t="s">
        <v>647</v>
      </c>
      <c r="E9938" t="s">
        <v>70</v>
      </c>
      <c r="F9938" s="1">
        <v>42626</v>
      </c>
      <c r="G9938">
        <v>5</v>
      </c>
      <c r="O9938">
        <v>8.17</v>
      </c>
      <c r="P9938" t="s">
        <v>71</v>
      </c>
      <c r="Q9938">
        <v>23.6</v>
      </c>
      <c r="R9938" t="s">
        <v>71</v>
      </c>
    </row>
    <row r="9939" spans="1:58" x14ac:dyDescent="0.2">
      <c r="A9939" t="s">
        <v>645</v>
      </c>
      <c r="B9939" t="s">
        <v>646</v>
      </c>
      <c r="C9939">
        <f>-70.09274036 / 41.72434029</f>
        <v>-1.679900505863696</v>
      </c>
      <c r="D9939" t="s">
        <v>647</v>
      </c>
      <c r="E9939" t="s">
        <v>70</v>
      </c>
      <c r="F9939" s="1">
        <v>42626</v>
      </c>
      <c r="G9939">
        <v>6</v>
      </c>
      <c r="O9939">
        <v>7.67</v>
      </c>
      <c r="P9939" t="s">
        <v>71</v>
      </c>
      <c r="Q9939">
        <v>23.3</v>
      </c>
      <c r="R9939" t="s">
        <v>71</v>
      </c>
    </row>
    <row r="9940" spans="1:58" x14ac:dyDescent="0.2">
      <c r="A9940" t="s">
        <v>645</v>
      </c>
      <c r="B9940" t="s">
        <v>646</v>
      </c>
      <c r="C9940">
        <f>-70.09274036 / 41.72434029</f>
        <v>-1.679900505863696</v>
      </c>
      <c r="D9940" t="s">
        <v>647</v>
      </c>
      <c r="E9940" t="s">
        <v>70</v>
      </c>
      <c r="F9940" s="1">
        <v>42626</v>
      </c>
      <c r="G9940">
        <v>8</v>
      </c>
      <c r="O9940">
        <v>4.82</v>
      </c>
      <c r="P9940" t="s">
        <v>71</v>
      </c>
      <c r="Q9940">
        <v>22.3</v>
      </c>
      <c r="R9940" t="s">
        <v>71</v>
      </c>
    </row>
    <row r="9941" spans="1:58" x14ac:dyDescent="0.2">
      <c r="A9941" t="s">
        <v>645</v>
      </c>
      <c r="B9941" t="s">
        <v>646</v>
      </c>
      <c r="C9941">
        <f>-70.09274036 / 41.72434029</f>
        <v>-1.679900505863696</v>
      </c>
      <c r="D9941" t="s">
        <v>647</v>
      </c>
      <c r="E9941" t="s">
        <v>70</v>
      </c>
      <c r="F9941" s="1">
        <v>42626</v>
      </c>
      <c r="G9941">
        <v>9</v>
      </c>
      <c r="O9941">
        <v>0.8</v>
      </c>
      <c r="P9941" t="s">
        <v>71</v>
      </c>
      <c r="Q9941">
        <v>19.3</v>
      </c>
      <c r="R9941" t="s">
        <v>71</v>
      </c>
    </row>
    <row r="9942" spans="1:58" x14ac:dyDescent="0.2">
      <c r="A9942" t="s">
        <v>645</v>
      </c>
      <c r="B9942" t="s">
        <v>646</v>
      </c>
      <c r="C9942">
        <f>-70.09274036 / 41.72434029</f>
        <v>-1.679900505863696</v>
      </c>
      <c r="D9942" t="s">
        <v>647</v>
      </c>
      <c r="E9942" t="s">
        <v>70</v>
      </c>
      <c r="F9942" s="1">
        <v>42626</v>
      </c>
      <c r="G9942">
        <v>9.5</v>
      </c>
      <c r="K9942">
        <v>0.03</v>
      </c>
      <c r="L9942" t="s">
        <v>71</v>
      </c>
      <c r="O9942">
        <v>0.73</v>
      </c>
      <c r="P9942" t="s">
        <v>71</v>
      </c>
      <c r="Q9942">
        <v>16.399999999999999</v>
      </c>
      <c r="R9942" t="s">
        <v>71</v>
      </c>
      <c r="S9942">
        <v>1.47</v>
      </c>
      <c r="T9942" t="s">
        <v>71</v>
      </c>
      <c r="W9942">
        <v>76.819999999999993</v>
      </c>
      <c r="X9942" t="s">
        <v>71</v>
      </c>
      <c r="AE9942">
        <v>42.8</v>
      </c>
      <c r="AF9942" t="s">
        <v>71</v>
      </c>
      <c r="AG9942">
        <v>6.39</v>
      </c>
      <c r="AH9942" t="s">
        <v>71</v>
      </c>
      <c r="AS9942">
        <v>76.88</v>
      </c>
      <c r="AT9942" t="s">
        <v>71</v>
      </c>
      <c r="BE9942">
        <v>76.91</v>
      </c>
      <c r="BF9942" t="s">
        <v>71</v>
      </c>
    </row>
    <row r="9943" spans="1:58" x14ac:dyDescent="0.2">
      <c r="A9943" t="s">
        <v>651</v>
      </c>
      <c r="B9943" t="s">
        <v>652</v>
      </c>
      <c r="C9943">
        <f>-70.08985501 / 41.71305482</f>
        <v>-1.6802858316767122</v>
      </c>
      <c r="D9943" t="s">
        <v>653</v>
      </c>
      <c r="E9943" t="s">
        <v>70</v>
      </c>
      <c r="F9943" s="1">
        <v>37143</v>
      </c>
      <c r="G9943">
        <v>0.5</v>
      </c>
      <c r="I9943">
        <v>5.3</v>
      </c>
      <c r="J9943" t="s">
        <v>71</v>
      </c>
      <c r="K9943">
        <v>9.57</v>
      </c>
      <c r="L9943" t="s">
        <v>71</v>
      </c>
      <c r="M9943">
        <v>1.4</v>
      </c>
      <c r="N9943" t="s">
        <v>71</v>
      </c>
      <c r="O9943">
        <v>8</v>
      </c>
      <c r="P9943" t="s">
        <v>71</v>
      </c>
      <c r="Q9943">
        <v>22.9</v>
      </c>
      <c r="R9943" t="s">
        <v>71</v>
      </c>
      <c r="S9943">
        <v>0.97</v>
      </c>
      <c r="T9943" t="s">
        <v>71</v>
      </c>
      <c r="U9943">
        <v>30.04</v>
      </c>
      <c r="V9943" t="s">
        <v>71</v>
      </c>
      <c r="W9943">
        <v>32.1</v>
      </c>
      <c r="X9943" t="s">
        <v>71</v>
      </c>
      <c r="Y9943">
        <v>53.21</v>
      </c>
      <c r="AA9943">
        <v>52.76</v>
      </c>
      <c r="AC9943">
        <v>55.15</v>
      </c>
      <c r="AE9943">
        <v>5.6</v>
      </c>
      <c r="AF9943" t="s">
        <v>71</v>
      </c>
      <c r="AG9943">
        <v>6.33</v>
      </c>
      <c r="AH9943" t="s">
        <v>71</v>
      </c>
      <c r="AS9943">
        <v>2.13</v>
      </c>
      <c r="AT9943" t="s">
        <v>71</v>
      </c>
    </row>
    <row r="9944" spans="1:58" x14ac:dyDescent="0.2">
      <c r="A9944" t="s">
        <v>651</v>
      </c>
      <c r="B9944" t="s">
        <v>652</v>
      </c>
      <c r="C9944">
        <f>-70.08985501 / 41.71305482</f>
        <v>-1.6802858316767122</v>
      </c>
      <c r="D9944" t="s">
        <v>653</v>
      </c>
      <c r="E9944" t="s">
        <v>70</v>
      </c>
      <c r="F9944" s="1">
        <v>37143</v>
      </c>
      <c r="G9944">
        <v>2</v>
      </c>
      <c r="O9944">
        <v>8</v>
      </c>
      <c r="P9944" t="s">
        <v>71</v>
      </c>
      <c r="Q9944">
        <v>23</v>
      </c>
      <c r="R9944" t="s">
        <v>71</v>
      </c>
    </row>
    <row r="9945" spans="1:58" x14ac:dyDescent="0.2">
      <c r="A9945" t="s">
        <v>651</v>
      </c>
      <c r="B9945" t="s">
        <v>652</v>
      </c>
      <c r="C9945">
        <f>-70.08985501 / 41.71305482</f>
        <v>-1.6802858316767122</v>
      </c>
      <c r="D9945" t="s">
        <v>653</v>
      </c>
      <c r="E9945" t="s">
        <v>70</v>
      </c>
      <c r="F9945" s="1">
        <v>37143</v>
      </c>
      <c r="G9945">
        <v>4</v>
      </c>
      <c r="K9945">
        <v>9.24</v>
      </c>
      <c r="L9945" t="s">
        <v>71</v>
      </c>
      <c r="O9945">
        <v>7.8</v>
      </c>
      <c r="P9945" t="s">
        <v>71</v>
      </c>
      <c r="Q9945">
        <v>23</v>
      </c>
      <c r="R9945" t="s">
        <v>71</v>
      </c>
      <c r="S9945">
        <v>1.07</v>
      </c>
      <c r="T9945" t="s">
        <v>71</v>
      </c>
      <c r="U9945">
        <v>33.14</v>
      </c>
      <c r="V9945" t="s">
        <v>71</v>
      </c>
      <c r="W9945">
        <v>31.3</v>
      </c>
      <c r="X9945" t="s">
        <v>71</v>
      </c>
      <c r="Y9945">
        <v>54.63</v>
      </c>
      <c r="AA9945">
        <v>52.41</v>
      </c>
      <c r="AE9945">
        <v>590</v>
      </c>
      <c r="AF9945" t="s">
        <v>71</v>
      </c>
      <c r="AG9945">
        <v>6.29</v>
      </c>
      <c r="AH9945" t="s">
        <v>71</v>
      </c>
      <c r="AS9945">
        <v>1.83</v>
      </c>
      <c r="AT9945" t="s">
        <v>71</v>
      </c>
    </row>
    <row r="9946" spans="1:58" x14ac:dyDescent="0.2">
      <c r="A9946" t="s">
        <v>651</v>
      </c>
      <c r="B9946" t="s">
        <v>652</v>
      </c>
      <c r="C9946">
        <f>-70.08985501 / 41.71305482</f>
        <v>-1.6802858316767122</v>
      </c>
      <c r="D9946" t="s">
        <v>653</v>
      </c>
      <c r="E9946" t="s">
        <v>70</v>
      </c>
      <c r="F9946" s="1">
        <v>37873</v>
      </c>
      <c r="G9946">
        <v>0.5</v>
      </c>
      <c r="I9946">
        <v>5.85</v>
      </c>
      <c r="J9946" t="s">
        <v>71</v>
      </c>
      <c r="K9946">
        <v>5.61</v>
      </c>
      <c r="L9946" t="s">
        <v>71</v>
      </c>
      <c r="M9946">
        <v>1.5</v>
      </c>
      <c r="N9946" t="s">
        <v>71</v>
      </c>
      <c r="O9946">
        <v>7.41</v>
      </c>
      <c r="P9946" t="s">
        <v>71</v>
      </c>
      <c r="Q9946">
        <v>25.8</v>
      </c>
      <c r="R9946" t="s">
        <v>71</v>
      </c>
      <c r="W9946">
        <v>29.7</v>
      </c>
      <c r="X9946" t="s">
        <v>71</v>
      </c>
      <c r="AA9946">
        <v>47.52</v>
      </c>
      <c r="AC9946">
        <v>54.16</v>
      </c>
      <c r="AE9946">
        <v>0.51</v>
      </c>
      <c r="AF9946" t="s">
        <v>71</v>
      </c>
      <c r="AG9946">
        <v>6.55</v>
      </c>
      <c r="AH9946" t="s">
        <v>71</v>
      </c>
      <c r="AS9946">
        <v>0.61</v>
      </c>
      <c r="AT9946" t="s">
        <v>71</v>
      </c>
    </row>
    <row r="9947" spans="1:58" x14ac:dyDescent="0.2">
      <c r="A9947" t="s">
        <v>651</v>
      </c>
      <c r="B9947" t="s">
        <v>652</v>
      </c>
      <c r="C9947">
        <f>-70.08985501 / 41.71305482</f>
        <v>-1.6802858316767122</v>
      </c>
      <c r="D9947" t="s">
        <v>653</v>
      </c>
      <c r="E9947" t="s">
        <v>70</v>
      </c>
      <c r="F9947" s="1">
        <v>37873</v>
      </c>
      <c r="G9947">
        <v>2</v>
      </c>
      <c r="O9947">
        <v>7.39</v>
      </c>
      <c r="P9947" t="s">
        <v>71</v>
      </c>
      <c r="Q9947">
        <v>25.8</v>
      </c>
      <c r="R9947" t="s">
        <v>71</v>
      </c>
    </row>
    <row r="9948" spans="1:58" x14ac:dyDescent="0.2">
      <c r="A9948" t="s">
        <v>651</v>
      </c>
      <c r="B9948" t="s">
        <v>652</v>
      </c>
      <c r="C9948">
        <f>-70.08985501 / 41.71305482</f>
        <v>-1.6802858316767122</v>
      </c>
      <c r="D9948" t="s">
        <v>653</v>
      </c>
      <c r="E9948" t="s">
        <v>70</v>
      </c>
      <c r="F9948" s="1">
        <v>37873</v>
      </c>
      <c r="G9948">
        <v>4</v>
      </c>
      <c r="O9948">
        <v>5.83</v>
      </c>
      <c r="P9948" t="s">
        <v>71</v>
      </c>
      <c r="Q9948">
        <v>25.8</v>
      </c>
      <c r="R9948" t="s">
        <v>71</v>
      </c>
    </row>
    <row r="9949" spans="1:58" x14ac:dyDescent="0.2">
      <c r="A9949" t="s">
        <v>651</v>
      </c>
      <c r="B9949" t="s">
        <v>652</v>
      </c>
      <c r="C9949">
        <f>-70.08985501 / 41.71305482</f>
        <v>-1.6802858316767122</v>
      </c>
      <c r="D9949" t="s">
        <v>653</v>
      </c>
      <c r="E9949" t="s">
        <v>70</v>
      </c>
      <c r="F9949" s="1">
        <v>37873</v>
      </c>
      <c r="G9949">
        <v>5</v>
      </c>
      <c r="K9949">
        <v>11.86</v>
      </c>
      <c r="L9949" t="s">
        <v>71</v>
      </c>
      <c r="O9949">
        <v>1.92</v>
      </c>
      <c r="P9949" t="s">
        <v>71</v>
      </c>
      <c r="Q9949">
        <v>25.2</v>
      </c>
      <c r="R9949" t="s">
        <v>71</v>
      </c>
      <c r="S9949">
        <v>0.4</v>
      </c>
      <c r="T9949" t="s">
        <v>71</v>
      </c>
      <c r="U9949">
        <v>12.39</v>
      </c>
      <c r="V9949" t="s">
        <v>71</v>
      </c>
      <c r="W9949">
        <v>31.9</v>
      </c>
      <c r="X9949" t="s">
        <v>71</v>
      </c>
      <c r="AA9949">
        <v>54.86</v>
      </c>
      <c r="AE9949">
        <v>0.61</v>
      </c>
      <c r="AF9949" t="s">
        <v>71</v>
      </c>
      <c r="AG9949">
        <v>6.37</v>
      </c>
      <c r="AH9949" t="s">
        <v>71</v>
      </c>
      <c r="AS9949">
        <v>0.03</v>
      </c>
      <c r="AT9949" t="s">
        <v>71</v>
      </c>
    </row>
    <row r="9950" spans="1:58" x14ac:dyDescent="0.2">
      <c r="A9950" t="s">
        <v>651</v>
      </c>
      <c r="B9950" t="s">
        <v>652</v>
      </c>
      <c r="C9950">
        <f>-70.08985501 / 41.71305482</f>
        <v>-1.6802858316767122</v>
      </c>
      <c r="D9950" t="s">
        <v>653</v>
      </c>
      <c r="E9950" t="s">
        <v>70</v>
      </c>
      <c r="F9950" s="1">
        <v>38218</v>
      </c>
      <c r="G9950">
        <v>0.5</v>
      </c>
      <c r="I9950">
        <v>7.1</v>
      </c>
      <c r="J9950" t="s">
        <v>71</v>
      </c>
      <c r="K9950">
        <v>12.47</v>
      </c>
      <c r="L9950" t="s">
        <v>71</v>
      </c>
      <c r="M9950">
        <v>2.7</v>
      </c>
      <c r="N9950" t="s">
        <v>71</v>
      </c>
      <c r="O9950">
        <v>7.83</v>
      </c>
      <c r="P9950" t="s">
        <v>71</v>
      </c>
      <c r="Q9950">
        <v>23.4</v>
      </c>
      <c r="R9950" t="s">
        <v>71</v>
      </c>
      <c r="S9950">
        <v>0.86</v>
      </c>
      <c r="T9950" t="s">
        <v>71</v>
      </c>
      <c r="U9950">
        <v>26.64</v>
      </c>
      <c r="V9950" t="s">
        <v>71</v>
      </c>
      <c r="W9950">
        <v>38.19</v>
      </c>
      <c r="X9950" t="s">
        <v>71</v>
      </c>
      <c r="Y9950">
        <v>51.48</v>
      </c>
      <c r="AA9950">
        <v>55.35</v>
      </c>
      <c r="AC9950">
        <v>45.69</v>
      </c>
      <c r="AE9950">
        <v>9.89</v>
      </c>
      <c r="AF9950" t="s">
        <v>71</v>
      </c>
      <c r="AG9950">
        <v>6.61</v>
      </c>
      <c r="AH9950" t="s">
        <v>71</v>
      </c>
      <c r="AS9950">
        <v>2.5</v>
      </c>
      <c r="AT9950" t="s">
        <v>71</v>
      </c>
    </row>
    <row r="9951" spans="1:58" x14ac:dyDescent="0.2">
      <c r="A9951" t="s">
        <v>651</v>
      </c>
      <c r="B9951" t="s">
        <v>652</v>
      </c>
      <c r="C9951">
        <f>-70.08985501 / 41.71305482</f>
        <v>-1.6802858316767122</v>
      </c>
      <c r="D9951" t="s">
        <v>653</v>
      </c>
      <c r="E9951" t="s">
        <v>70</v>
      </c>
      <c r="F9951" s="1">
        <v>38218</v>
      </c>
      <c r="G9951">
        <v>2</v>
      </c>
      <c r="O9951">
        <v>7.47</v>
      </c>
      <c r="P9951" t="s">
        <v>71</v>
      </c>
      <c r="Q9951">
        <v>23.4</v>
      </c>
      <c r="R9951" t="s">
        <v>71</v>
      </c>
    </row>
    <row r="9952" spans="1:58" x14ac:dyDescent="0.2">
      <c r="A9952" t="s">
        <v>651</v>
      </c>
      <c r="B9952" t="s">
        <v>652</v>
      </c>
      <c r="C9952">
        <f>-70.08985501 / 41.71305482</f>
        <v>-1.6802858316767122</v>
      </c>
      <c r="D9952" t="s">
        <v>653</v>
      </c>
      <c r="E9952" t="s">
        <v>70</v>
      </c>
      <c r="F9952" s="1">
        <v>38218</v>
      </c>
      <c r="G9952">
        <v>4</v>
      </c>
      <c r="O9952">
        <v>5.42</v>
      </c>
      <c r="P9952" t="s">
        <v>71</v>
      </c>
      <c r="Q9952">
        <v>23</v>
      </c>
      <c r="R9952" t="s">
        <v>71</v>
      </c>
    </row>
    <row r="9953" spans="1:46" x14ac:dyDescent="0.2">
      <c r="A9953" t="s">
        <v>651</v>
      </c>
      <c r="B9953" t="s">
        <v>652</v>
      </c>
      <c r="C9953">
        <f>-70.08985501 / 41.71305482</f>
        <v>-1.6802858316767122</v>
      </c>
      <c r="D9953" t="s">
        <v>653</v>
      </c>
      <c r="E9953" t="s">
        <v>70</v>
      </c>
      <c r="F9953" s="1">
        <v>38218</v>
      </c>
      <c r="G9953">
        <v>6</v>
      </c>
      <c r="K9953">
        <v>20.68</v>
      </c>
      <c r="L9953" t="s">
        <v>71</v>
      </c>
      <c r="O9953">
        <v>4.07</v>
      </c>
      <c r="P9953" t="s">
        <v>71</v>
      </c>
      <c r="Q9953">
        <v>22.7</v>
      </c>
      <c r="R9953" t="s">
        <v>71</v>
      </c>
      <c r="S9953">
        <v>1.55</v>
      </c>
      <c r="T9953" t="s">
        <v>71</v>
      </c>
      <c r="W9953">
        <v>42.71</v>
      </c>
      <c r="X9953" t="s">
        <v>71</v>
      </c>
      <c r="AE9953">
        <v>10.9</v>
      </c>
      <c r="AF9953" t="s">
        <v>71</v>
      </c>
      <c r="AG9953">
        <v>6.33</v>
      </c>
      <c r="AH9953" t="s">
        <v>71</v>
      </c>
      <c r="AS9953">
        <v>3.1</v>
      </c>
      <c r="AT9953" t="s">
        <v>71</v>
      </c>
    </row>
    <row r="9954" spans="1:46" x14ac:dyDescent="0.2">
      <c r="A9954" t="s">
        <v>651</v>
      </c>
      <c r="B9954" t="s">
        <v>652</v>
      </c>
      <c r="C9954">
        <f>-70.08985501 / 41.71305482</f>
        <v>-1.6802858316767122</v>
      </c>
      <c r="D9954" t="s">
        <v>653</v>
      </c>
      <c r="E9954" t="s">
        <v>70</v>
      </c>
      <c r="F9954" s="1">
        <v>38588</v>
      </c>
      <c r="G9954">
        <v>0.5</v>
      </c>
      <c r="I9954">
        <v>6.8</v>
      </c>
      <c r="J9954" t="s">
        <v>71</v>
      </c>
      <c r="K9954">
        <v>9.89</v>
      </c>
      <c r="L9954" t="s">
        <v>71</v>
      </c>
      <c r="M9954">
        <v>1.78</v>
      </c>
      <c r="N9954" t="s">
        <v>71</v>
      </c>
      <c r="O9954">
        <v>8.16</v>
      </c>
      <c r="P9954" t="s">
        <v>71</v>
      </c>
      <c r="Q9954">
        <v>25.1</v>
      </c>
      <c r="R9954" t="s">
        <v>71</v>
      </c>
      <c r="S9954">
        <v>0.6</v>
      </c>
      <c r="T9954" t="s">
        <v>71</v>
      </c>
      <c r="U9954">
        <v>18.579999999999998</v>
      </c>
      <c r="V9954" t="s">
        <v>71</v>
      </c>
      <c r="W9954">
        <v>23.82</v>
      </c>
      <c r="X9954" t="s">
        <v>71</v>
      </c>
      <c r="Y9954">
        <v>46.29</v>
      </c>
      <c r="AA9954">
        <v>53.08</v>
      </c>
      <c r="AC9954">
        <v>51.69</v>
      </c>
      <c r="AE9954">
        <v>10.49</v>
      </c>
      <c r="AF9954" t="s">
        <v>71</v>
      </c>
      <c r="AG9954">
        <v>6.65</v>
      </c>
      <c r="AH9954" t="s">
        <v>71</v>
      </c>
      <c r="AS9954">
        <v>2.2200000000000002</v>
      </c>
      <c r="AT9954" t="s">
        <v>71</v>
      </c>
    </row>
    <row r="9955" spans="1:46" x14ac:dyDescent="0.2">
      <c r="A9955" t="s">
        <v>651</v>
      </c>
      <c r="B9955" t="s">
        <v>652</v>
      </c>
      <c r="C9955">
        <f>-70.08985501 / 41.71305482</f>
        <v>-1.6802858316767122</v>
      </c>
      <c r="D9955" t="s">
        <v>653</v>
      </c>
      <c r="E9955" t="s">
        <v>70</v>
      </c>
      <c r="F9955" s="1">
        <v>38588</v>
      </c>
      <c r="G9955">
        <v>1</v>
      </c>
      <c r="O9955">
        <v>8.06</v>
      </c>
      <c r="P9955" t="s">
        <v>71</v>
      </c>
      <c r="Q9955">
        <v>25.1</v>
      </c>
      <c r="R9955" t="s">
        <v>71</v>
      </c>
    </row>
    <row r="9956" spans="1:46" x14ac:dyDescent="0.2">
      <c r="A9956" t="s">
        <v>651</v>
      </c>
      <c r="B9956" t="s">
        <v>652</v>
      </c>
      <c r="C9956">
        <f>-70.08985501 / 41.71305482</f>
        <v>-1.6802858316767122</v>
      </c>
      <c r="D9956" t="s">
        <v>653</v>
      </c>
      <c r="E9956" t="s">
        <v>70</v>
      </c>
      <c r="F9956" s="1">
        <v>38588</v>
      </c>
      <c r="G9956">
        <v>2</v>
      </c>
      <c r="O9956">
        <v>8.1</v>
      </c>
      <c r="P9956" t="s">
        <v>71</v>
      </c>
      <c r="Q9956">
        <v>25.1</v>
      </c>
      <c r="R9956" t="s">
        <v>71</v>
      </c>
    </row>
    <row r="9957" spans="1:46" x14ac:dyDescent="0.2">
      <c r="A9957" t="s">
        <v>651</v>
      </c>
      <c r="B9957" t="s">
        <v>652</v>
      </c>
      <c r="C9957">
        <f>-70.08985501 / 41.71305482</f>
        <v>-1.6802858316767122</v>
      </c>
      <c r="D9957" t="s">
        <v>653</v>
      </c>
      <c r="E9957" t="s">
        <v>70</v>
      </c>
      <c r="F9957" s="1">
        <v>38588</v>
      </c>
      <c r="G9957">
        <v>3</v>
      </c>
      <c r="O9957">
        <v>7.86</v>
      </c>
      <c r="P9957" t="s">
        <v>71</v>
      </c>
      <c r="Q9957">
        <v>25.1</v>
      </c>
      <c r="R9957" t="s">
        <v>71</v>
      </c>
    </row>
    <row r="9958" spans="1:46" x14ac:dyDescent="0.2">
      <c r="A9958" t="s">
        <v>651</v>
      </c>
      <c r="B9958" t="s">
        <v>652</v>
      </c>
      <c r="C9958">
        <f>-70.08985501 / 41.71305482</f>
        <v>-1.6802858316767122</v>
      </c>
      <c r="D9958" t="s">
        <v>653</v>
      </c>
      <c r="E9958" t="s">
        <v>70</v>
      </c>
      <c r="F9958" s="1">
        <v>38588</v>
      </c>
      <c r="G9958">
        <v>4</v>
      </c>
      <c r="O9958">
        <v>7.91</v>
      </c>
      <c r="P9958" t="s">
        <v>71</v>
      </c>
      <c r="Q9958">
        <v>25.1</v>
      </c>
      <c r="R9958" t="s">
        <v>71</v>
      </c>
    </row>
    <row r="9959" spans="1:46" x14ac:dyDescent="0.2">
      <c r="A9959" t="s">
        <v>651</v>
      </c>
      <c r="B9959" t="s">
        <v>652</v>
      </c>
      <c r="C9959">
        <f>-70.08985501 / 41.71305482</f>
        <v>-1.6802858316767122</v>
      </c>
      <c r="D9959" t="s">
        <v>653</v>
      </c>
      <c r="E9959" t="s">
        <v>70</v>
      </c>
      <c r="F9959" s="1">
        <v>38588</v>
      </c>
      <c r="G9959">
        <v>5</v>
      </c>
      <c r="O9959">
        <v>4.68</v>
      </c>
      <c r="P9959" t="s">
        <v>71</v>
      </c>
      <c r="Q9959">
        <v>24.7</v>
      </c>
      <c r="R9959" t="s">
        <v>71</v>
      </c>
    </row>
    <row r="9960" spans="1:46" x14ac:dyDescent="0.2">
      <c r="A9960" t="s">
        <v>651</v>
      </c>
      <c r="B9960" t="s">
        <v>652</v>
      </c>
      <c r="C9960">
        <f>-70.08985501 / 41.71305482</f>
        <v>-1.6802858316767122</v>
      </c>
      <c r="D9960" t="s">
        <v>653</v>
      </c>
      <c r="E9960" t="s">
        <v>70</v>
      </c>
      <c r="F9960" s="1">
        <v>38588</v>
      </c>
      <c r="G9960">
        <v>5.5</v>
      </c>
      <c r="K9960">
        <v>26.68</v>
      </c>
      <c r="L9960" t="s">
        <v>71</v>
      </c>
      <c r="S9960">
        <v>1.2</v>
      </c>
      <c r="T9960" t="s">
        <v>71</v>
      </c>
      <c r="U9960">
        <v>37.17</v>
      </c>
      <c r="V9960" t="s">
        <v>71</v>
      </c>
      <c r="W9960">
        <v>36.33</v>
      </c>
      <c r="X9960" t="s">
        <v>71</v>
      </c>
      <c r="Y9960">
        <v>56.29</v>
      </c>
      <c r="AA9960">
        <v>62.82</v>
      </c>
      <c r="AE9960">
        <v>13.32</v>
      </c>
      <c r="AF9960" t="s">
        <v>71</v>
      </c>
      <c r="AG9960">
        <v>6.16</v>
      </c>
      <c r="AH9960" t="s">
        <v>71</v>
      </c>
      <c r="AS9960">
        <v>4.83</v>
      </c>
      <c r="AT9960" t="s">
        <v>71</v>
      </c>
    </row>
    <row r="9961" spans="1:46" x14ac:dyDescent="0.2">
      <c r="A9961" t="s">
        <v>651</v>
      </c>
      <c r="B9961" t="s">
        <v>652</v>
      </c>
      <c r="C9961">
        <f>-70.08985501 / 41.71305482</f>
        <v>-1.6802858316767122</v>
      </c>
      <c r="D9961" t="s">
        <v>653</v>
      </c>
      <c r="E9961" t="s">
        <v>70</v>
      </c>
      <c r="F9961" s="1">
        <v>38588</v>
      </c>
      <c r="G9961">
        <v>6</v>
      </c>
      <c r="O9961">
        <v>0.97</v>
      </c>
      <c r="P9961" t="s">
        <v>71</v>
      </c>
      <c r="Q9961">
        <v>24.1</v>
      </c>
      <c r="R9961" t="s">
        <v>71</v>
      </c>
    </row>
    <row r="9962" spans="1:46" x14ac:dyDescent="0.2">
      <c r="A9962" t="s">
        <v>651</v>
      </c>
      <c r="B9962" t="s">
        <v>652</v>
      </c>
      <c r="C9962">
        <f>-70.08985501 / 41.71305482</f>
        <v>-1.6802858316767122</v>
      </c>
      <c r="D9962" t="s">
        <v>653</v>
      </c>
      <c r="E9962" t="s">
        <v>70</v>
      </c>
      <c r="F9962" s="1">
        <v>38945</v>
      </c>
      <c r="G9962">
        <v>0.5</v>
      </c>
      <c r="I9962">
        <v>7</v>
      </c>
      <c r="J9962" t="s">
        <v>71</v>
      </c>
      <c r="M9962">
        <v>1.1000000000000001</v>
      </c>
      <c r="N9962" t="s">
        <v>71</v>
      </c>
      <c r="O9962">
        <v>6.99</v>
      </c>
      <c r="P9962" t="s">
        <v>71</v>
      </c>
      <c r="Q9962">
        <v>24</v>
      </c>
      <c r="R9962" t="s">
        <v>71</v>
      </c>
      <c r="AC9962">
        <v>58.63</v>
      </c>
    </row>
    <row r="9963" spans="1:46" x14ac:dyDescent="0.2">
      <c r="A9963" t="s">
        <v>651</v>
      </c>
      <c r="B9963" t="s">
        <v>652</v>
      </c>
      <c r="C9963">
        <f>-70.08985501 / 41.71305482</f>
        <v>-1.6802858316767122</v>
      </c>
      <c r="D9963" t="s">
        <v>653</v>
      </c>
      <c r="E9963" t="s">
        <v>70</v>
      </c>
      <c r="F9963" s="1">
        <v>38945</v>
      </c>
      <c r="G9963">
        <v>1</v>
      </c>
      <c r="K9963">
        <v>16.940000000000001</v>
      </c>
      <c r="L9963" t="s">
        <v>71</v>
      </c>
      <c r="O9963">
        <v>6.98</v>
      </c>
      <c r="P9963" t="s">
        <v>71</v>
      </c>
      <c r="Q9963">
        <v>24</v>
      </c>
      <c r="R9963" t="s">
        <v>71</v>
      </c>
      <c r="S9963">
        <v>0.99</v>
      </c>
      <c r="T9963" t="s">
        <v>71</v>
      </c>
      <c r="U9963">
        <v>30.62</v>
      </c>
      <c r="V9963" t="s">
        <v>71</v>
      </c>
      <c r="W9963">
        <v>47.89</v>
      </c>
      <c r="X9963" t="s">
        <v>71</v>
      </c>
      <c r="Y9963">
        <v>53.49</v>
      </c>
      <c r="AA9963">
        <v>58.36</v>
      </c>
      <c r="AE9963">
        <v>13.12</v>
      </c>
      <c r="AF9963" t="s">
        <v>71</v>
      </c>
      <c r="AG9963">
        <v>6.57</v>
      </c>
      <c r="AH9963" t="s">
        <v>71</v>
      </c>
      <c r="AS9963">
        <v>3.52</v>
      </c>
      <c r="AT9963" t="s">
        <v>71</v>
      </c>
    </row>
    <row r="9964" spans="1:46" x14ac:dyDescent="0.2">
      <c r="A9964" t="s">
        <v>651</v>
      </c>
      <c r="B9964" t="s">
        <v>652</v>
      </c>
      <c r="C9964">
        <f>-70.08985501 / 41.71305482</f>
        <v>-1.6802858316767122</v>
      </c>
      <c r="D9964" t="s">
        <v>653</v>
      </c>
      <c r="E9964" t="s">
        <v>70</v>
      </c>
      <c r="F9964" s="1">
        <v>38945</v>
      </c>
      <c r="G9964">
        <v>2</v>
      </c>
      <c r="O9964">
        <v>7.03</v>
      </c>
      <c r="P9964" t="s">
        <v>71</v>
      </c>
      <c r="Q9964">
        <v>24</v>
      </c>
      <c r="R9964" t="s">
        <v>71</v>
      </c>
    </row>
    <row r="9965" spans="1:46" x14ac:dyDescent="0.2">
      <c r="A9965" t="s">
        <v>651</v>
      </c>
      <c r="B9965" t="s">
        <v>652</v>
      </c>
      <c r="C9965">
        <f>-70.08985501 / 41.71305482</f>
        <v>-1.6802858316767122</v>
      </c>
      <c r="D9965" t="s">
        <v>653</v>
      </c>
      <c r="E9965" t="s">
        <v>70</v>
      </c>
      <c r="F9965" s="1">
        <v>38945</v>
      </c>
      <c r="G9965">
        <v>3</v>
      </c>
      <c r="O9965">
        <v>6.92</v>
      </c>
      <c r="P9965" t="s">
        <v>71</v>
      </c>
      <c r="Q9965">
        <v>24</v>
      </c>
      <c r="R9965" t="s">
        <v>71</v>
      </c>
    </row>
    <row r="9966" spans="1:46" x14ac:dyDescent="0.2">
      <c r="A9966" t="s">
        <v>651</v>
      </c>
      <c r="B9966" t="s">
        <v>652</v>
      </c>
      <c r="C9966">
        <f>-70.08985501 / 41.71305482</f>
        <v>-1.6802858316767122</v>
      </c>
      <c r="D9966" t="s">
        <v>653</v>
      </c>
      <c r="E9966" t="s">
        <v>70</v>
      </c>
      <c r="F9966" s="1">
        <v>38945</v>
      </c>
      <c r="G9966">
        <v>4</v>
      </c>
      <c r="O9966">
        <v>6.76</v>
      </c>
      <c r="P9966" t="s">
        <v>71</v>
      </c>
      <c r="Q9966">
        <v>24</v>
      </c>
      <c r="R9966" t="s">
        <v>71</v>
      </c>
    </row>
    <row r="9967" spans="1:46" x14ac:dyDescent="0.2">
      <c r="A9967" t="s">
        <v>651</v>
      </c>
      <c r="B9967" t="s">
        <v>652</v>
      </c>
      <c r="C9967">
        <f>-70.08985501 / 41.71305482</f>
        <v>-1.6802858316767122</v>
      </c>
      <c r="D9967" t="s">
        <v>653</v>
      </c>
      <c r="E9967" t="s">
        <v>70</v>
      </c>
      <c r="F9967" s="1">
        <v>38945</v>
      </c>
      <c r="G9967">
        <v>5</v>
      </c>
      <c r="K9967">
        <v>15.8</v>
      </c>
      <c r="L9967" t="s">
        <v>71</v>
      </c>
      <c r="O9967">
        <v>6.89</v>
      </c>
      <c r="P9967" t="s">
        <v>71</v>
      </c>
      <c r="Q9967">
        <v>23.9</v>
      </c>
      <c r="R9967" t="s">
        <v>71</v>
      </c>
      <c r="S9967">
        <v>1.06</v>
      </c>
      <c r="T9967" t="s">
        <v>71</v>
      </c>
      <c r="U9967">
        <v>32.94</v>
      </c>
      <c r="V9967" t="s">
        <v>71</v>
      </c>
      <c r="W9967">
        <v>48.49</v>
      </c>
      <c r="X9967" t="s">
        <v>71</v>
      </c>
      <c r="Y9967">
        <v>54.54</v>
      </c>
      <c r="AA9967">
        <v>57.68</v>
      </c>
      <c r="AE9967">
        <v>13.12</v>
      </c>
      <c r="AF9967" t="s">
        <v>71</v>
      </c>
      <c r="AG9967">
        <v>6.52</v>
      </c>
      <c r="AH9967" t="s">
        <v>71</v>
      </c>
      <c r="AS9967">
        <v>3.05</v>
      </c>
      <c r="AT9967" t="s">
        <v>71</v>
      </c>
    </row>
    <row r="9968" spans="1:46" x14ac:dyDescent="0.2">
      <c r="A9968" t="s">
        <v>651</v>
      </c>
      <c r="B9968" t="s">
        <v>652</v>
      </c>
      <c r="C9968">
        <f>-70.08985501 / 41.71305482</f>
        <v>-1.6802858316767122</v>
      </c>
      <c r="D9968" t="s">
        <v>653</v>
      </c>
      <c r="E9968" t="s">
        <v>70</v>
      </c>
      <c r="F9968" s="1">
        <v>38945</v>
      </c>
      <c r="G9968">
        <v>6</v>
      </c>
      <c r="O9968">
        <v>5.89</v>
      </c>
      <c r="P9968" t="s">
        <v>71</v>
      </c>
      <c r="Q9968">
        <v>23.8</v>
      </c>
      <c r="R9968" t="s">
        <v>71</v>
      </c>
    </row>
    <row r="9969" spans="1:46" x14ac:dyDescent="0.2">
      <c r="A9969" t="s">
        <v>651</v>
      </c>
      <c r="B9969" t="s">
        <v>652</v>
      </c>
      <c r="C9969">
        <f>-70.08985501 / 41.71305482</f>
        <v>-1.6802858316767122</v>
      </c>
      <c r="D9969" t="s">
        <v>653</v>
      </c>
      <c r="E9969" t="s">
        <v>70</v>
      </c>
      <c r="F9969" s="1">
        <v>38945</v>
      </c>
      <c r="G9969">
        <v>6.5</v>
      </c>
      <c r="O9969">
        <v>0.85</v>
      </c>
      <c r="P9969" t="s">
        <v>71</v>
      </c>
      <c r="Q9969">
        <v>23.6</v>
      </c>
      <c r="R9969" t="s">
        <v>71</v>
      </c>
    </row>
    <row r="9970" spans="1:46" x14ac:dyDescent="0.2">
      <c r="A9970" t="s">
        <v>651</v>
      </c>
      <c r="B9970" t="s">
        <v>652</v>
      </c>
      <c r="C9970">
        <f>-70.08985501 / 41.71305482</f>
        <v>-1.6802858316767122</v>
      </c>
      <c r="D9970" t="s">
        <v>653</v>
      </c>
      <c r="E9970" t="s">
        <v>70</v>
      </c>
      <c r="F9970" s="1">
        <v>39315</v>
      </c>
      <c r="G9970">
        <v>0.5</v>
      </c>
      <c r="I9970">
        <v>8</v>
      </c>
      <c r="J9970" t="s">
        <v>71</v>
      </c>
      <c r="K9970">
        <v>21.95</v>
      </c>
      <c r="L9970" t="s">
        <v>71</v>
      </c>
      <c r="M9970">
        <v>1</v>
      </c>
      <c r="N9970" t="s">
        <v>71</v>
      </c>
      <c r="O9970">
        <v>7.04</v>
      </c>
      <c r="P9970" t="s">
        <v>71</v>
      </c>
      <c r="Q9970">
        <v>22.7</v>
      </c>
      <c r="R9970" t="s">
        <v>71</v>
      </c>
      <c r="S9970">
        <v>1.53</v>
      </c>
      <c r="T9970" t="s">
        <v>71</v>
      </c>
      <c r="U9970">
        <v>47.41</v>
      </c>
      <c r="V9970" t="s">
        <v>71</v>
      </c>
      <c r="W9970">
        <v>40.39</v>
      </c>
      <c r="X9970" t="s">
        <v>71</v>
      </c>
      <c r="Y9970">
        <v>59.79</v>
      </c>
      <c r="AA9970">
        <v>60.9</v>
      </c>
      <c r="AC9970">
        <v>60</v>
      </c>
      <c r="AE9970">
        <v>5.0999999999999996</v>
      </c>
      <c r="AF9970" t="s">
        <v>71</v>
      </c>
      <c r="AG9970">
        <v>6.14</v>
      </c>
      <c r="AH9970" t="s">
        <v>71</v>
      </c>
      <c r="AS9970">
        <v>2.84</v>
      </c>
      <c r="AT9970" t="s">
        <v>71</v>
      </c>
    </row>
    <row r="9971" spans="1:46" x14ac:dyDescent="0.2">
      <c r="A9971" t="s">
        <v>651</v>
      </c>
      <c r="B9971" t="s">
        <v>652</v>
      </c>
      <c r="C9971">
        <f>-70.08985501 / 41.71305482</f>
        <v>-1.6802858316767122</v>
      </c>
      <c r="D9971" t="s">
        <v>653</v>
      </c>
      <c r="E9971" t="s">
        <v>70</v>
      </c>
      <c r="F9971" s="1">
        <v>39315</v>
      </c>
      <c r="G9971">
        <v>1</v>
      </c>
      <c r="O9971">
        <v>7.1</v>
      </c>
      <c r="P9971" t="s">
        <v>71</v>
      </c>
      <c r="Q9971">
        <v>22.7</v>
      </c>
      <c r="R9971" t="s">
        <v>71</v>
      </c>
    </row>
    <row r="9972" spans="1:46" x14ac:dyDescent="0.2">
      <c r="A9972" t="s">
        <v>651</v>
      </c>
      <c r="B9972" t="s">
        <v>652</v>
      </c>
      <c r="C9972">
        <f>-70.08985501 / 41.71305482</f>
        <v>-1.6802858316767122</v>
      </c>
      <c r="D9972" t="s">
        <v>653</v>
      </c>
      <c r="E9972" t="s">
        <v>70</v>
      </c>
      <c r="F9972" s="1">
        <v>39315</v>
      </c>
      <c r="G9972">
        <v>2</v>
      </c>
      <c r="O9972">
        <v>7.11</v>
      </c>
      <c r="P9972" t="s">
        <v>71</v>
      </c>
      <c r="Q9972">
        <v>22.7</v>
      </c>
      <c r="R9972" t="s">
        <v>71</v>
      </c>
    </row>
    <row r="9973" spans="1:46" x14ac:dyDescent="0.2">
      <c r="A9973" t="s">
        <v>651</v>
      </c>
      <c r="B9973" t="s">
        <v>652</v>
      </c>
      <c r="C9973">
        <f>-70.08985501 / 41.71305482</f>
        <v>-1.6802858316767122</v>
      </c>
      <c r="D9973" t="s">
        <v>653</v>
      </c>
      <c r="E9973" t="s">
        <v>70</v>
      </c>
      <c r="F9973" s="1">
        <v>39315</v>
      </c>
      <c r="G9973">
        <v>3</v>
      </c>
      <c r="O9973">
        <v>7.09</v>
      </c>
      <c r="P9973" t="s">
        <v>71</v>
      </c>
      <c r="Q9973">
        <v>22.7</v>
      </c>
      <c r="R9973" t="s">
        <v>71</v>
      </c>
    </row>
    <row r="9974" spans="1:46" x14ac:dyDescent="0.2">
      <c r="A9974" t="s">
        <v>651</v>
      </c>
      <c r="B9974" t="s">
        <v>652</v>
      </c>
      <c r="C9974">
        <f>-70.08985501 / 41.71305482</f>
        <v>-1.6802858316767122</v>
      </c>
      <c r="D9974" t="s">
        <v>653</v>
      </c>
      <c r="E9974" t="s">
        <v>70</v>
      </c>
      <c r="F9974" s="1">
        <v>39315</v>
      </c>
      <c r="G9974">
        <v>4</v>
      </c>
      <c r="O9974">
        <v>7.1</v>
      </c>
      <c r="P9974" t="s">
        <v>71</v>
      </c>
      <c r="Q9974">
        <v>22.7</v>
      </c>
      <c r="R9974" t="s">
        <v>71</v>
      </c>
    </row>
    <row r="9975" spans="1:46" x14ac:dyDescent="0.2">
      <c r="A9975" t="s">
        <v>651</v>
      </c>
      <c r="B9975" t="s">
        <v>652</v>
      </c>
      <c r="C9975">
        <f>-70.08985501 / 41.71305482</f>
        <v>-1.6802858316767122</v>
      </c>
      <c r="D9975" t="s">
        <v>653</v>
      </c>
      <c r="E9975" t="s">
        <v>70</v>
      </c>
      <c r="F9975" s="1">
        <v>39315</v>
      </c>
      <c r="G9975">
        <v>5</v>
      </c>
      <c r="O9975">
        <v>6.8</v>
      </c>
      <c r="P9975" t="s">
        <v>71</v>
      </c>
      <c r="Q9975">
        <v>22.6</v>
      </c>
      <c r="R9975" t="s">
        <v>71</v>
      </c>
    </row>
    <row r="9976" spans="1:46" x14ac:dyDescent="0.2">
      <c r="A9976" t="s">
        <v>651</v>
      </c>
      <c r="B9976" t="s">
        <v>652</v>
      </c>
      <c r="C9976">
        <f>-70.08985501 / 41.71305482</f>
        <v>-1.6802858316767122</v>
      </c>
      <c r="D9976" t="s">
        <v>653</v>
      </c>
      <c r="E9976" t="s">
        <v>70</v>
      </c>
      <c r="F9976" s="1">
        <v>39315</v>
      </c>
      <c r="G9976">
        <v>6</v>
      </c>
      <c r="O9976">
        <v>6.19</v>
      </c>
      <c r="P9976" t="s">
        <v>71</v>
      </c>
      <c r="Q9976">
        <v>22.6</v>
      </c>
      <c r="R9976" t="s">
        <v>71</v>
      </c>
    </row>
    <row r="9977" spans="1:46" x14ac:dyDescent="0.2">
      <c r="A9977" t="s">
        <v>651</v>
      </c>
      <c r="B9977" t="s">
        <v>652</v>
      </c>
      <c r="C9977">
        <f>-70.08985501 / 41.71305482</f>
        <v>-1.6802858316767122</v>
      </c>
      <c r="D9977" t="s">
        <v>653</v>
      </c>
      <c r="E9977" t="s">
        <v>70</v>
      </c>
      <c r="F9977" s="1">
        <v>39315</v>
      </c>
      <c r="G9977">
        <v>7</v>
      </c>
      <c r="K9977">
        <v>18.18</v>
      </c>
      <c r="L9977" t="s">
        <v>71</v>
      </c>
      <c r="O9977">
        <v>3.98</v>
      </c>
      <c r="P9977" t="s">
        <v>71</v>
      </c>
      <c r="Q9977">
        <v>22.5</v>
      </c>
      <c r="R9977" t="s">
        <v>71</v>
      </c>
      <c r="S9977">
        <v>1.89</v>
      </c>
      <c r="T9977" t="s">
        <v>71</v>
      </c>
      <c r="U9977">
        <v>58.64</v>
      </c>
      <c r="V9977" t="s">
        <v>71</v>
      </c>
      <c r="W9977">
        <v>42.89</v>
      </c>
      <c r="X9977" t="s">
        <v>71</v>
      </c>
      <c r="Y9977">
        <v>62.86</v>
      </c>
      <c r="AA9977">
        <v>59.05</v>
      </c>
      <c r="AE9977">
        <v>5.8</v>
      </c>
      <c r="AF9977" t="s">
        <v>71</v>
      </c>
      <c r="AG9977">
        <v>6.04</v>
      </c>
      <c r="AH9977" t="s">
        <v>71</v>
      </c>
      <c r="AS9977">
        <v>4.95</v>
      </c>
      <c r="AT9977" t="s">
        <v>71</v>
      </c>
    </row>
    <row r="9978" spans="1:46" x14ac:dyDescent="0.2">
      <c r="A9978" t="s">
        <v>651</v>
      </c>
      <c r="B9978" t="s">
        <v>652</v>
      </c>
      <c r="C9978">
        <f>-70.08985501 / 41.71305482</f>
        <v>-1.6802858316767122</v>
      </c>
      <c r="D9978" t="s">
        <v>653</v>
      </c>
      <c r="E9978" t="s">
        <v>70</v>
      </c>
      <c r="F9978" s="1">
        <v>39315</v>
      </c>
      <c r="G9978">
        <v>7.5</v>
      </c>
      <c r="O9978">
        <v>1.48</v>
      </c>
      <c r="P9978" t="s">
        <v>71</v>
      </c>
      <c r="Q9978">
        <v>22.5</v>
      </c>
      <c r="R9978" t="s">
        <v>71</v>
      </c>
    </row>
    <row r="9979" spans="1:46" x14ac:dyDescent="0.2">
      <c r="A9979" t="s">
        <v>651</v>
      </c>
      <c r="B9979" t="s">
        <v>652</v>
      </c>
      <c r="C9979">
        <f>-70.08985501 / 41.71305482</f>
        <v>-1.6802858316767122</v>
      </c>
      <c r="D9979" t="s">
        <v>653</v>
      </c>
      <c r="E9979" t="s">
        <v>70</v>
      </c>
      <c r="F9979" s="1">
        <v>39686</v>
      </c>
      <c r="G9979">
        <v>0.5</v>
      </c>
      <c r="I9979">
        <v>8.11</v>
      </c>
      <c r="J9979" t="s">
        <v>71</v>
      </c>
      <c r="K9979">
        <v>10.42</v>
      </c>
      <c r="L9979" t="s">
        <v>71</v>
      </c>
      <c r="M9979">
        <v>1.48</v>
      </c>
      <c r="N9979" t="s">
        <v>71</v>
      </c>
      <c r="O9979">
        <v>7.01</v>
      </c>
      <c r="P9979" t="s">
        <v>71</v>
      </c>
      <c r="Q9979">
        <v>23.9</v>
      </c>
      <c r="R9979" t="s">
        <v>71</v>
      </c>
      <c r="S9979">
        <v>0.56000000000000005</v>
      </c>
      <c r="T9979" t="s">
        <v>71</v>
      </c>
      <c r="U9979">
        <v>17.350000000000001</v>
      </c>
      <c r="V9979" t="s">
        <v>71</v>
      </c>
      <c r="W9979">
        <v>32.520000000000003</v>
      </c>
      <c r="X9979" t="s">
        <v>71</v>
      </c>
      <c r="Y9979">
        <v>45.3</v>
      </c>
      <c r="AA9979">
        <v>53.59</v>
      </c>
      <c r="AC9979">
        <v>54.35</v>
      </c>
      <c r="AE9979">
        <v>7.6</v>
      </c>
      <c r="AF9979" t="s">
        <v>71</v>
      </c>
      <c r="AG9979">
        <v>6.53</v>
      </c>
      <c r="AH9979" t="s">
        <v>71</v>
      </c>
      <c r="AS9979">
        <v>3.34</v>
      </c>
      <c r="AT9979" t="s">
        <v>71</v>
      </c>
    </row>
    <row r="9980" spans="1:46" x14ac:dyDescent="0.2">
      <c r="A9980" t="s">
        <v>651</v>
      </c>
      <c r="B9980" t="s">
        <v>652</v>
      </c>
      <c r="C9980">
        <f>-70.08985501 / 41.71305482</f>
        <v>-1.6802858316767122</v>
      </c>
      <c r="D9980" t="s">
        <v>653</v>
      </c>
      <c r="E9980" t="s">
        <v>70</v>
      </c>
      <c r="F9980" s="1">
        <v>39686</v>
      </c>
      <c r="G9980">
        <v>1</v>
      </c>
      <c r="O9980">
        <v>7.02</v>
      </c>
      <c r="P9980" t="s">
        <v>71</v>
      </c>
      <c r="Q9980">
        <v>23.9</v>
      </c>
      <c r="R9980" t="s">
        <v>71</v>
      </c>
    </row>
    <row r="9981" spans="1:46" x14ac:dyDescent="0.2">
      <c r="A9981" t="s">
        <v>651</v>
      </c>
      <c r="B9981" t="s">
        <v>652</v>
      </c>
      <c r="C9981">
        <f>-70.08985501 / 41.71305482</f>
        <v>-1.6802858316767122</v>
      </c>
      <c r="D9981" t="s">
        <v>653</v>
      </c>
      <c r="E9981" t="s">
        <v>70</v>
      </c>
      <c r="F9981" s="1">
        <v>39686</v>
      </c>
      <c r="G9981">
        <v>2</v>
      </c>
      <c r="O9981">
        <v>7.06</v>
      </c>
      <c r="P9981" t="s">
        <v>71</v>
      </c>
      <c r="Q9981">
        <v>24</v>
      </c>
      <c r="R9981" t="s">
        <v>71</v>
      </c>
    </row>
    <row r="9982" spans="1:46" x14ac:dyDescent="0.2">
      <c r="A9982" t="s">
        <v>651</v>
      </c>
      <c r="B9982" t="s">
        <v>652</v>
      </c>
      <c r="C9982">
        <f>-70.08985501 / 41.71305482</f>
        <v>-1.6802858316767122</v>
      </c>
      <c r="D9982" t="s">
        <v>653</v>
      </c>
      <c r="E9982" t="s">
        <v>70</v>
      </c>
      <c r="F9982" s="1">
        <v>39686</v>
      </c>
      <c r="G9982">
        <v>3</v>
      </c>
      <c r="O9982">
        <v>6.99</v>
      </c>
      <c r="P9982" t="s">
        <v>71</v>
      </c>
      <c r="Q9982">
        <v>23.9</v>
      </c>
      <c r="R9982" t="s">
        <v>71</v>
      </c>
    </row>
    <row r="9983" spans="1:46" x14ac:dyDescent="0.2">
      <c r="A9983" t="s">
        <v>651</v>
      </c>
      <c r="B9983" t="s">
        <v>652</v>
      </c>
      <c r="C9983">
        <f>-70.08985501 / 41.71305482</f>
        <v>-1.6802858316767122</v>
      </c>
      <c r="D9983" t="s">
        <v>653</v>
      </c>
      <c r="E9983" t="s">
        <v>70</v>
      </c>
      <c r="F9983" s="1">
        <v>39686</v>
      </c>
      <c r="G9983">
        <v>4</v>
      </c>
      <c r="O9983">
        <v>6.37</v>
      </c>
      <c r="P9983" t="s">
        <v>71</v>
      </c>
      <c r="Q9983">
        <v>23.9</v>
      </c>
      <c r="R9983" t="s">
        <v>71</v>
      </c>
    </row>
    <row r="9984" spans="1:46" x14ac:dyDescent="0.2">
      <c r="A9984" t="s">
        <v>651</v>
      </c>
      <c r="B9984" t="s">
        <v>652</v>
      </c>
      <c r="C9984">
        <f>-70.08985501 / 41.71305482</f>
        <v>-1.6802858316767122</v>
      </c>
      <c r="D9984" t="s">
        <v>653</v>
      </c>
      <c r="E9984" t="s">
        <v>70</v>
      </c>
      <c r="F9984" s="1">
        <v>39686</v>
      </c>
      <c r="G9984">
        <v>5</v>
      </c>
      <c r="O9984">
        <v>1.29</v>
      </c>
      <c r="P9984" t="s">
        <v>71</v>
      </c>
      <c r="Q9984">
        <v>23.6</v>
      </c>
      <c r="R9984" t="s">
        <v>71</v>
      </c>
    </row>
    <row r="9985" spans="1:46" x14ac:dyDescent="0.2">
      <c r="A9985" t="s">
        <v>651</v>
      </c>
      <c r="B9985" t="s">
        <v>652</v>
      </c>
      <c r="C9985">
        <f>-70.08985501 / 41.71305482</f>
        <v>-1.6802858316767122</v>
      </c>
      <c r="D9985" t="s">
        <v>653</v>
      </c>
      <c r="E9985" t="s">
        <v>70</v>
      </c>
      <c r="F9985" s="1">
        <v>39686</v>
      </c>
      <c r="G9985">
        <v>6</v>
      </c>
      <c r="O9985">
        <v>0.12</v>
      </c>
      <c r="P9985" t="s">
        <v>71</v>
      </c>
      <c r="Q9985">
        <v>23.3</v>
      </c>
      <c r="R9985" t="s">
        <v>71</v>
      </c>
    </row>
    <row r="9986" spans="1:46" x14ac:dyDescent="0.2">
      <c r="A9986" t="s">
        <v>651</v>
      </c>
      <c r="B9986" t="s">
        <v>652</v>
      </c>
      <c r="C9986">
        <f>-70.08985501 / 41.71305482</f>
        <v>-1.6802858316767122</v>
      </c>
      <c r="D9986" t="s">
        <v>653</v>
      </c>
      <c r="E9986" t="s">
        <v>70</v>
      </c>
      <c r="F9986" s="1">
        <v>39686</v>
      </c>
      <c r="G9986">
        <v>7</v>
      </c>
      <c r="K9986">
        <v>7.7</v>
      </c>
      <c r="L9986" t="s">
        <v>71</v>
      </c>
      <c r="O9986">
        <v>0.11</v>
      </c>
      <c r="P9986" t="s">
        <v>71</v>
      </c>
      <c r="Q9986">
        <v>22.3</v>
      </c>
      <c r="R9986" t="s">
        <v>71</v>
      </c>
      <c r="S9986">
        <v>3.06</v>
      </c>
      <c r="T9986" t="s">
        <v>71</v>
      </c>
      <c r="U9986">
        <v>94.78</v>
      </c>
      <c r="V9986" t="s">
        <v>71</v>
      </c>
      <c r="W9986">
        <v>250.54</v>
      </c>
      <c r="X9986" t="s">
        <v>71</v>
      </c>
      <c r="Y9986">
        <v>69.78</v>
      </c>
      <c r="AA9986">
        <v>50.62</v>
      </c>
      <c r="AE9986">
        <v>67.900000000000006</v>
      </c>
      <c r="AF9986" t="s">
        <v>71</v>
      </c>
      <c r="AG9986">
        <v>6.77</v>
      </c>
      <c r="AH9986" t="s">
        <v>71</v>
      </c>
      <c r="AS9986">
        <v>13.35</v>
      </c>
      <c r="AT9986" t="s">
        <v>71</v>
      </c>
    </row>
    <row r="9987" spans="1:46" x14ac:dyDescent="0.2">
      <c r="A9987" t="s">
        <v>651</v>
      </c>
      <c r="B9987" t="s">
        <v>652</v>
      </c>
      <c r="C9987">
        <f>-70.08985501 / 41.71305482</f>
        <v>-1.6802858316767122</v>
      </c>
      <c r="D9987" t="s">
        <v>653</v>
      </c>
      <c r="E9987" t="s">
        <v>70</v>
      </c>
      <c r="F9987" s="1">
        <v>40051</v>
      </c>
      <c r="G9987">
        <v>0.5</v>
      </c>
      <c r="I9987">
        <v>8.1999999999999993</v>
      </c>
      <c r="J9987" t="s">
        <v>71</v>
      </c>
      <c r="K9987">
        <v>20.55</v>
      </c>
      <c r="L9987" t="s">
        <v>71</v>
      </c>
      <c r="M9987">
        <v>1.2</v>
      </c>
      <c r="N9987" t="s">
        <v>71</v>
      </c>
      <c r="O9987">
        <v>7.57</v>
      </c>
      <c r="P9987" t="s">
        <v>71</v>
      </c>
      <c r="Q9987">
        <v>26.4</v>
      </c>
      <c r="R9987" t="s">
        <v>71</v>
      </c>
      <c r="S9987">
        <v>0.73</v>
      </c>
      <c r="T9987" t="s">
        <v>71</v>
      </c>
      <c r="U9987">
        <v>22.76</v>
      </c>
      <c r="V9987" t="s">
        <v>71</v>
      </c>
      <c r="W9987">
        <v>39.15</v>
      </c>
      <c r="X9987" t="s">
        <v>71</v>
      </c>
      <c r="Y9987">
        <v>49.21</v>
      </c>
      <c r="AA9987">
        <v>60.25</v>
      </c>
      <c r="AC9987">
        <v>57.37</v>
      </c>
      <c r="AE9987">
        <v>5.9</v>
      </c>
      <c r="AF9987" t="s">
        <v>71</v>
      </c>
      <c r="AG9987">
        <v>6.26</v>
      </c>
      <c r="AH9987" t="s">
        <v>71</v>
      </c>
      <c r="AS9987">
        <v>3.95</v>
      </c>
      <c r="AT9987" t="s">
        <v>71</v>
      </c>
    </row>
    <row r="9988" spans="1:46" x14ac:dyDescent="0.2">
      <c r="A9988" t="s">
        <v>651</v>
      </c>
      <c r="B9988" t="s">
        <v>652</v>
      </c>
      <c r="C9988">
        <f>-70.08985501 / 41.71305482</f>
        <v>-1.6802858316767122</v>
      </c>
      <c r="D9988" t="s">
        <v>653</v>
      </c>
      <c r="E9988" t="s">
        <v>70</v>
      </c>
      <c r="F9988" s="1">
        <v>40051</v>
      </c>
      <c r="G9988">
        <v>1</v>
      </c>
      <c r="O9988">
        <v>7.59</v>
      </c>
      <c r="P9988" t="s">
        <v>71</v>
      </c>
      <c r="Q9988">
        <v>26.4</v>
      </c>
      <c r="R9988" t="s">
        <v>71</v>
      </c>
    </row>
    <row r="9989" spans="1:46" x14ac:dyDescent="0.2">
      <c r="A9989" t="s">
        <v>651</v>
      </c>
      <c r="B9989" t="s">
        <v>652</v>
      </c>
      <c r="C9989">
        <f>-70.08985501 / 41.71305482</f>
        <v>-1.6802858316767122</v>
      </c>
      <c r="D9989" t="s">
        <v>653</v>
      </c>
      <c r="E9989" t="s">
        <v>70</v>
      </c>
      <c r="F9989" s="1">
        <v>40051</v>
      </c>
      <c r="G9989">
        <v>2</v>
      </c>
      <c r="O9989">
        <v>7.59</v>
      </c>
      <c r="P9989" t="s">
        <v>71</v>
      </c>
      <c r="Q9989">
        <v>26.4</v>
      </c>
      <c r="R9989" t="s">
        <v>71</v>
      </c>
    </row>
    <row r="9990" spans="1:46" x14ac:dyDescent="0.2">
      <c r="A9990" t="s">
        <v>651</v>
      </c>
      <c r="B9990" t="s">
        <v>652</v>
      </c>
      <c r="C9990">
        <f>-70.08985501 / 41.71305482</f>
        <v>-1.6802858316767122</v>
      </c>
      <c r="D9990" t="s">
        <v>653</v>
      </c>
      <c r="E9990" t="s">
        <v>70</v>
      </c>
      <c r="F9990" s="1">
        <v>40051</v>
      </c>
      <c r="G9990">
        <v>3</v>
      </c>
      <c r="O9990">
        <v>6.84</v>
      </c>
      <c r="P9990" t="s">
        <v>71</v>
      </c>
      <c r="Q9990">
        <v>26.2</v>
      </c>
      <c r="R9990" t="s">
        <v>71</v>
      </c>
    </row>
    <row r="9991" spans="1:46" x14ac:dyDescent="0.2">
      <c r="A9991" t="s">
        <v>651</v>
      </c>
      <c r="B9991" t="s">
        <v>652</v>
      </c>
      <c r="C9991">
        <f>-70.08985501 / 41.71305482</f>
        <v>-1.6802858316767122</v>
      </c>
      <c r="D9991" t="s">
        <v>653</v>
      </c>
      <c r="E9991" t="s">
        <v>70</v>
      </c>
      <c r="F9991" s="1">
        <v>40051</v>
      </c>
      <c r="G9991">
        <v>4</v>
      </c>
      <c r="O9991">
        <v>2.17</v>
      </c>
      <c r="P9991" t="s">
        <v>71</v>
      </c>
      <c r="Q9991">
        <v>24.7</v>
      </c>
      <c r="R9991" t="s">
        <v>71</v>
      </c>
    </row>
    <row r="9992" spans="1:46" x14ac:dyDescent="0.2">
      <c r="A9992" t="s">
        <v>651</v>
      </c>
      <c r="B9992" t="s">
        <v>652</v>
      </c>
      <c r="C9992">
        <f>-70.08985501 / 41.71305482</f>
        <v>-1.6802858316767122</v>
      </c>
      <c r="D9992" t="s">
        <v>653</v>
      </c>
      <c r="E9992" t="s">
        <v>70</v>
      </c>
      <c r="F9992" s="1">
        <v>40051</v>
      </c>
      <c r="G9992">
        <v>5</v>
      </c>
      <c r="O9992">
        <v>0.38</v>
      </c>
      <c r="P9992" t="s">
        <v>71</v>
      </c>
      <c r="Q9992">
        <v>23.6</v>
      </c>
      <c r="R9992" t="s">
        <v>71</v>
      </c>
    </row>
    <row r="9993" spans="1:46" x14ac:dyDescent="0.2">
      <c r="A9993" t="s">
        <v>651</v>
      </c>
      <c r="B9993" t="s">
        <v>652</v>
      </c>
      <c r="C9993">
        <f>-70.08985501 / 41.71305482</f>
        <v>-1.6802858316767122</v>
      </c>
      <c r="D9993" t="s">
        <v>653</v>
      </c>
      <c r="E9993" t="s">
        <v>70</v>
      </c>
      <c r="F9993" s="1">
        <v>40051</v>
      </c>
      <c r="G9993">
        <v>6</v>
      </c>
      <c r="K9993">
        <v>8.41</v>
      </c>
      <c r="L9993" t="s">
        <v>71</v>
      </c>
      <c r="O9993">
        <v>0.37</v>
      </c>
      <c r="P9993" t="s">
        <v>71</v>
      </c>
      <c r="Q9993">
        <v>22.5</v>
      </c>
      <c r="R9993" t="s">
        <v>71</v>
      </c>
      <c r="S9993">
        <v>2.64</v>
      </c>
      <c r="T9993" t="s">
        <v>71</v>
      </c>
      <c r="U9993">
        <v>81.73</v>
      </c>
      <c r="V9993" t="s">
        <v>71</v>
      </c>
      <c r="W9993">
        <v>61.62</v>
      </c>
      <c r="X9993" t="s">
        <v>71</v>
      </c>
      <c r="Y9993">
        <v>67.650000000000006</v>
      </c>
      <c r="AA9993">
        <v>51.48</v>
      </c>
      <c r="AE9993">
        <v>21.5</v>
      </c>
      <c r="AF9993" t="s">
        <v>71</v>
      </c>
      <c r="AG9993">
        <v>6.61</v>
      </c>
      <c r="AH9993" t="s">
        <v>71</v>
      </c>
      <c r="AS9993">
        <v>10.76</v>
      </c>
      <c r="AT9993" t="s">
        <v>71</v>
      </c>
    </row>
    <row r="9994" spans="1:46" x14ac:dyDescent="0.2">
      <c r="A9994" t="s">
        <v>651</v>
      </c>
      <c r="B9994" t="s">
        <v>652</v>
      </c>
      <c r="C9994">
        <f>-70.08985501 / 41.71305482</f>
        <v>-1.6802858316767122</v>
      </c>
      <c r="D9994" t="s">
        <v>653</v>
      </c>
      <c r="E9994" t="s">
        <v>70</v>
      </c>
      <c r="F9994" s="1">
        <v>40051</v>
      </c>
      <c r="G9994">
        <v>7</v>
      </c>
      <c r="O9994">
        <v>0.37</v>
      </c>
      <c r="P9994" t="s">
        <v>71</v>
      </c>
      <c r="Q9994">
        <v>21.7</v>
      </c>
      <c r="R9994" t="s">
        <v>71</v>
      </c>
    </row>
    <row r="9995" spans="1:46" x14ac:dyDescent="0.2">
      <c r="A9995" t="s">
        <v>651</v>
      </c>
      <c r="B9995" t="s">
        <v>652</v>
      </c>
      <c r="C9995">
        <f>-70.08985501 / 41.71305482</f>
        <v>-1.6802858316767122</v>
      </c>
      <c r="D9995" t="s">
        <v>653</v>
      </c>
      <c r="E9995" t="s">
        <v>70</v>
      </c>
      <c r="F9995" s="1">
        <v>41143</v>
      </c>
      <c r="G9995">
        <v>0.5</v>
      </c>
      <c r="I9995">
        <v>7.8</v>
      </c>
      <c r="J9995" t="s">
        <v>71</v>
      </c>
      <c r="K9995">
        <v>21.08</v>
      </c>
      <c r="L9995" t="s">
        <v>71</v>
      </c>
      <c r="M9995">
        <v>0.47</v>
      </c>
      <c r="N9995" t="s">
        <v>71</v>
      </c>
      <c r="O9995">
        <v>6</v>
      </c>
      <c r="P9995" t="s">
        <v>71</v>
      </c>
      <c r="Q9995">
        <v>24.6</v>
      </c>
      <c r="R9995" t="s">
        <v>71</v>
      </c>
      <c r="S9995">
        <v>1.59</v>
      </c>
      <c r="T9995" t="s">
        <v>71</v>
      </c>
      <c r="U9995">
        <v>49.25</v>
      </c>
      <c r="V9995" t="s">
        <v>71</v>
      </c>
      <c r="W9995">
        <v>68.099999999999994</v>
      </c>
      <c r="X9995" t="s">
        <v>71</v>
      </c>
      <c r="Y9995">
        <v>60.34</v>
      </c>
      <c r="AA9995">
        <v>60.5</v>
      </c>
      <c r="AC9995">
        <v>70.88</v>
      </c>
      <c r="AE9995">
        <v>10.4</v>
      </c>
      <c r="AF9995" t="s">
        <v>71</v>
      </c>
      <c r="AG9995">
        <v>6.85</v>
      </c>
      <c r="AH9995" t="s">
        <v>71</v>
      </c>
      <c r="AS9995">
        <v>20.260000000000002</v>
      </c>
      <c r="AT9995" t="s">
        <v>71</v>
      </c>
    </row>
    <row r="9996" spans="1:46" x14ac:dyDescent="0.2">
      <c r="A9996" t="s">
        <v>651</v>
      </c>
      <c r="B9996" t="s">
        <v>652</v>
      </c>
      <c r="C9996">
        <f>-70.08985501 / 41.71305482</f>
        <v>-1.6802858316767122</v>
      </c>
      <c r="D9996" t="s">
        <v>653</v>
      </c>
      <c r="E9996" t="s">
        <v>70</v>
      </c>
      <c r="F9996" s="1">
        <v>41143</v>
      </c>
      <c r="G9996">
        <v>1</v>
      </c>
      <c r="O9996">
        <v>5.88</v>
      </c>
      <c r="P9996" t="s">
        <v>71</v>
      </c>
      <c r="Q9996">
        <v>24.7</v>
      </c>
      <c r="R9996" t="s">
        <v>71</v>
      </c>
    </row>
    <row r="9997" spans="1:46" x14ac:dyDescent="0.2">
      <c r="A9997" t="s">
        <v>651</v>
      </c>
      <c r="B9997" t="s">
        <v>652</v>
      </c>
      <c r="C9997">
        <f>-70.08985501 / 41.71305482</f>
        <v>-1.6802858316767122</v>
      </c>
      <c r="D9997" t="s">
        <v>653</v>
      </c>
      <c r="E9997" t="s">
        <v>70</v>
      </c>
      <c r="F9997" s="1">
        <v>41143</v>
      </c>
      <c r="G9997">
        <v>2</v>
      </c>
      <c r="K9997">
        <v>18.649999999999999</v>
      </c>
      <c r="L9997" t="s">
        <v>71</v>
      </c>
      <c r="O9997">
        <v>5.83</v>
      </c>
      <c r="P9997" t="s">
        <v>71</v>
      </c>
      <c r="Q9997">
        <v>24.7</v>
      </c>
      <c r="R9997" t="s">
        <v>71</v>
      </c>
      <c r="S9997">
        <v>1.28</v>
      </c>
      <c r="T9997" t="s">
        <v>71</v>
      </c>
      <c r="U9997">
        <v>39.65</v>
      </c>
      <c r="V9997" t="s">
        <v>71</v>
      </c>
      <c r="W9997">
        <v>69.52</v>
      </c>
      <c r="X9997" t="s">
        <v>71</v>
      </c>
      <c r="Y9997">
        <v>57.22</v>
      </c>
      <c r="AA9997">
        <v>59.3</v>
      </c>
      <c r="AE9997">
        <v>11.4</v>
      </c>
      <c r="AF9997" t="s">
        <v>71</v>
      </c>
      <c r="AG9997">
        <v>6.84</v>
      </c>
      <c r="AH9997" t="s">
        <v>71</v>
      </c>
      <c r="AS9997">
        <v>29.93</v>
      </c>
      <c r="AT9997" t="s">
        <v>71</v>
      </c>
    </row>
    <row r="9998" spans="1:46" x14ac:dyDescent="0.2">
      <c r="A9998" t="s">
        <v>651</v>
      </c>
      <c r="B9998" t="s">
        <v>652</v>
      </c>
      <c r="C9998">
        <f>-70.08985501 / 41.71305482</f>
        <v>-1.6802858316767122</v>
      </c>
      <c r="D9998" t="s">
        <v>653</v>
      </c>
      <c r="E9998" t="s">
        <v>70</v>
      </c>
      <c r="F9998" s="1">
        <v>41143</v>
      </c>
      <c r="G9998">
        <v>3</v>
      </c>
      <c r="O9998">
        <v>4.96</v>
      </c>
      <c r="P9998" t="s">
        <v>71</v>
      </c>
      <c r="Q9998">
        <v>24.6</v>
      </c>
      <c r="R9998" t="s">
        <v>71</v>
      </c>
    </row>
    <row r="9999" spans="1:46" x14ac:dyDescent="0.2">
      <c r="A9999" t="s">
        <v>651</v>
      </c>
      <c r="B9999" t="s">
        <v>652</v>
      </c>
      <c r="C9999">
        <f>-70.08985501 / 41.71305482</f>
        <v>-1.6802858316767122</v>
      </c>
      <c r="D9999" t="s">
        <v>653</v>
      </c>
      <c r="E9999" t="s">
        <v>70</v>
      </c>
      <c r="F9999" s="1">
        <v>41143</v>
      </c>
      <c r="G9999">
        <v>4</v>
      </c>
      <c r="K9999">
        <v>7.73</v>
      </c>
      <c r="L9999" t="s">
        <v>71</v>
      </c>
      <c r="O9999">
        <v>1.58</v>
      </c>
      <c r="P9999" t="s">
        <v>71</v>
      </c>
      <c r="Q9999">
        <v>24.1</v>
      </c>
      <c r="R9999" t="s">
        <v>71</v>
      </c>
      <c r="S9999">
        <v>1.28</v>
      </c>
      <c r="T9999" t="s">
        <v>71</v>
      </c>
      <c r="W9999">
        <v>47.59</v>
      </c>
      <c r="X9999" t="s">
        <v>71</v>
      </c>
      <c r="Y9999">
        <v>7.71</v>
      </c>
      <c r="AA9999">
        <v>50.66</v>
      </c>
      <c r="AE9999">
        <v>11.4</v>
      </c>
      <c r="AF9999" t="s">
        <v>71</v>
      </c>
      <c r="AG9999">
        <v>6.63</v>
      </c>
      <c r="AH9999" t="s">
        <v>71</v>
      </c>
      <c r="AS9999">
        <v>10.74</v>
      </c>
      <c r="AT9999" t="s">
        <v>71</v>
      </c>
    </row>
    <row r="10000" spans="1:46" x14ac:dyDescent="0.2">
      <c r="A10000" t="s">
        <v>651</v>
      </c>
      <c r="B10000" t="s">
        <v>652</v>
      </c>
      <c r="C10000">
        <f>-70.08985501 / 41.71305482</f>
        <v>-1.6802858316767122</v>
      </c>
      <c r="D10000" t="s">
        <v>653</v>
      </c>
      <c r="E10000" t="s">
        <v>70</v>
      </c>
      <c r="F10000" s="1">
        <v>41143</v>
      </c>
      <c r="G10000">
        <v>5</v>
      </c>
      <c r="O10000">
        <v>0.19</v>
      </c>
      <c r="P10000" t="s">
        <v>71</v>
      </c>
      <c r="Q10000">
        <v>22.5</v>
      </c>
      <c r="R10000" t="s">
        <v>71</v>
      </c>
    </row>
    <row r="10001" spans="1:46" x14ac:dyDescent="0.2">
      <c r="A10001" t="s">
        <v>651</v>
      </c>
      <c r="B10001" t="s">
        <v>652</v>
      </c>
      <c r="C10001">
        <f>-70.08985501 / 41.71305482</f>
        <v>-1.6802858316767122</v>
      </c>
      <c r="D10001" t="s">
        <v>653</v>
      </c>
      <c r="E10001" t="s">
        <v>70</v>
      </c>
      <c r="F10001" s="1">
        <v>41143</v>
      </c>
      <c r="G10001">
        <v>6</v>
      </c>
      <c r="O10001">
        <v>0.17</v>
      </c>
      <c r="P10001" t="s">
        <v>71</v>
      </c>
      <c r="Q10001">
        <v>21.8</v>
      </c>
      <c r="R10001" t="s">
        <v>71</v>
      </c>
    </row>
    <row r="10002" spans="1:46" x14ac:dyDescent="0.2">
      <c r="A10002" t="s">
        <v>651</v>
      </c>
      <c r="B10002" t="s">
        <v>652</v>
      </c>
      <c r="C10002">
        <f>-70.08985501 / 41.71305482</f>
        <v>-1.6802858316767122</v>
      </c>
      <c r="D10002" t="s">
        <v>653</v>
      </c>
      <c r="E10002" t="s">
        <v>70</v>
      </c>
      <c r="F10002" s="1">
        <v>41143</v>
      </c>
      <c r="G10002">
        <v>7</v>
      </c>
      <c r="K10002">
        <v>4.58</v>
      </c>
      <c r="L10002" t="s">
        <v>71</v>
      </c>
      <c r="O10002">
        <v>0.16</v>
      </c>
      <c r="P10002" t="s">
        <v>71</v>
      </c>
      <c r="Q10002">
        <v>21.3</v>
      </c>
      <c r="R10002" t="s">
        <v>71</v>
      </c>
      <c r="S10002">
        <v>5.97</v>
      </c>
      <c r="T10002" t="s">
        <v>71</v>
      </c>
      <c r="U10002">
        <v>184.91</v>
      </c>
      <c r="V10002" t="s">
        <v>71</v>
      </c>
      <c r="W10002">
        <v>136.38999999999999</v>
      </c>
      <c r="X10002" t="s">
        <v>71</v>
      </c>
      <c r="Y10002">
        <v>79.42</v>
      </c>
      <c r="AA10002">
        <v>45.53</v>
      </c>
      <c r="AE10002">
        <v>25.8</v>
      </c>
      <c r="AF10002" t="s">
        <v>71</v>
      </c>
      <c r="AG10002">
        <v>6.59</v>
      </c>
      <c r="AH10002" t="s">
        <v>71</v>
      </c>
      <c r="AS10002">
        <v>3.03</v>
      </c>
      <c r="AT10002" t="s">
        <v>71</v>
      </c>
    </row>
    <row r="10003" spans="1:46" x14ac:dyDescent="0.2">
      <c r="A10003" t="s">
        <v>651</v>
      </c>
      <c r="B10003" t="s">
        <v>652</v>
      </c>
      <c r="C10003">
        <f>-70.08985501 / 41.71305482</f>
        <v>-1.6802858316767122</v>
      </c>
      <c r="D10003" t="s">
        <v>653</v>
      </c>
      <c r="E10003" t="s">
        <v>70</v>
      </c>
      <c r="F10003" s="1">
        <v>42193.320833333331</v>
      </c>
      <c r="G10003">
        <v>0.5</v>
      </c>
      <c r="I10003">
        <v>7.25</v>
      </c>
      <c r="J10003" t="s">
        <v>150</v>
      </c>
      <c r="K10003">
        <v>1</v>
      </c>
      <c r="L10003" t="s">
        <v>150</v>
      </c>
      <c r="M10003">
        <v>2.35</v>
      </c>
      <c r="N10003" t="s">
        <v>150</v>
      </c>
      <c r="O10003">
        <v>8.82</v>
      </c>
      <c r="P10003" t="s">
        <v>150</v>
      </c>
      <c r="Q10003">
        <v>24.7</v>
      </c>
      <c r="R10003" t="s">
        <v>150</v>
      </c>
      <c r="S10003">
        <v>0.69</v>
      </c>
      <c r="T10003" t="s">
        <v>150</v>
      </c>
      <c r="U10003">
        <v>21.37</v>
      </c>
      <c r="V10003" t="s">
        <v>150</v>
      </c>
      <c r="W10003">
        <v>26.51</v>
      </c>
      <c r="X10003" t="s">
        <v>150</v>
      </c>
      <c r="Y10003">
        <v>48.3</v>
      </c>
      <c r="AA10003">
        <v>30.6</v>
      </c>
      <c r="AC10003">
        <v>47.69</v>
      </c>
      <c r="AE10003">
        <v>11.3</v>
      </c>
      <c r="AF10003" t="s">
        <v>150</v>
      </c>
      <c r="AG10003">
        <v>6.93</v>
      </c>
      <c r="AH10003" t="s">
        <v>150</v>
      </c>
      <c r="AI10003">
        <v>106</v>
      </c>
      <c r="AJ10003" t="s">
        <v>150</v>
      </c>
      <c r="AS10003">
        <v>0.6</v>
      </c>
      <c r="AT10003" t="s">
        <v>150</v>
      </c>
    </row>
    <row r="10004" spans="1:46" x14ac:dyDescent="0.2">
      <c r="A10004" t="s">
        <v>651</v>
      </c>
      <c r="B10004" t="s">
        <v>652</v>
      </c>
      <c r="C10004">
        <f>-70.08985501 / 41.71305482</f>
        <v>-1.6802858316767122</v>
      </c>
      <c r="D10004" t="s">
        <v>653</v>
      </c>
      <c r="E10004" t="s">
        <v>70</v>
      </c>
      <c r="F10004" s="1">
        <v>42193.320833333331</v>
      </c>
      <c r="G10004">
        <v>2</v>
      </c>
      <c r="I10004">
        <v>7.25</v>
      </c>
      <c r="J10004" t="s">
        <v>150</v>
      </c>
      <c r="K10004" t="s">
        <v>173</v>
      </c>
      <c r="L10004" t="s">
        <v>150</v>
      </c>
      <c r="M10004">
        <v>2.35</v>
      </c>
      <c r="N10004" t="s">
        <v>150</v>
      </c>
      <c r="O10004">
        <v>8.6300000000000008</v>
      </c>
      <c r="P10004" t="s">
        <v>150</v>
      </c>
      <c r="Q10004">
        <v>24.7</v>
      </c>
      <c r="R10004" t="s">
        <v>150</v>
      </c>
      <c r="S10004" t="s">
        <v>173</v>
      </c>
      <c r="T10004" t="s">
        <v>150</v>
      </c>
      <c r="W10004" t="s">
        <v>173</v>
      </c>
      <c r="X10004" t="s">
        <v>150</v>
      </c>
      <c r="AC10004">
        <v>47.69</v>
      </c>
      <c r="AE10004" t="s">
        <v>173</v>
      </c>
      <c r="AF10004" t="s">
        <v>150</v>
      </c>
      <c r="AG10004" t="s">
        <v>173</v>
      </c>
      <c r="AH10004" t="s">
        <v>150</v>
      </c>
      <c r="AI10004">
        <v>104</v>
      </c>
      <c r="AJ10004" t="s">
        <v>150</v>
      </c>
      <c r="AS10004" t="s">
        <v>173</v>
      </c>
      <c r="AT10004" t="s">
        <v>150</v>
      </c>
    </row>
    <row r="10005" spans="1:46" x14ac:dyDescent="0.2">
      <c r="A10005" t="s">
        <v>651</v>
      </c>
      <c r="B10005" t="s">
        <v>652</v>
      </c>
      <c r="C10005">
        <f>-70.08985501 / 41.71305482</f>
        <v>-1.6802858316767122</v>
      </c>
      <c r="D10005" t="s">
        <v>653</v>
      </c>
      <c r="E10005" t="s">
        <v>70</v>
      </c>
      <c r="F10005" s="1">
        <v>42193.320833333331</v>
      </c>
      <c r="G10005">
        <v>4</v>
      </c>
      <c r="I10005">
        <v>7.25</v>
      </c>
      <c r="J10005" t="s">
        <v>150</v>
      </c>
      <c r="K10005" t="s">
        <v>173</v>
      </c>
      <c r="L10005" t="s">
        <v>150</v>
      </c>
      <c r="M10005">
        <v>2.35</v>
      </c>
      <c r="N10005" t="s">
        <v>150</v>
      </c>
      <c r="O10005">
        <v>8.3000000000000007</v>
      </c>
      <c r="P10005" t="s">
        <v>150</v>
      </c>
      <c r="Q10005">
        <v>23.1</v>
      </c>
      <c r="R10005" t="s">
        <v>150</v>
      </c>
      <c r="S10005" t="s">
        <v>173</v>
      </c>
      <c r="T10005" t="s">
        <v>150</v>
      </c>
      <c r="W10005" t="s">
        <v>173</v>
      </c>
      <c r="X10005" t="s">
        <v>150</v>
      </c>
      <c r="AC10005">
        <v>47.69</v>
      </c>
      <c r="AE10005" t="s">
        <v>173</v>
      </c>
      <c r="AF10005" t="s">
        <v>150</v>
      </c>
      <c r="AG10005" t="s">
        <v>173</v>
      </c>
      <c r="AH10005" t="s">
        <v>150</v>
      </c>
      <c r="AI10005">
        <v>97</v>
      </c>
      <c r="AJ10005" t="s">
        <v>150</v>
      </c>
      <c r="AS10005" t="s">
        <v>173</v>
      </c>
      <c r="AT10005" t="s">
        <v>150</v>
      </c>
    </row>
    <row r="10006" spans="1:46" x14ac:dyDescent="0.2">
      <c r="A10006" t="s">
        <v>651</v>
      </c>
      <c r="B10006" t="s">
        <v>652</v>
      </c>
      <c r="C10006">
        <f>-70.08985501 / 41.71305482</f>
        <v>-1.6802858316767122</v>
      </c>
      <c r="D10006" t="s">
        <v>653</v>
      </c>
      <c r="E10006" t="s">
        <v>70</v>
      </c>
      <c r="F10006" s="1">
        <v>42193.320833333331</v>
      </c>
      <c r="G10006">
        <v>5</v>
      </c>
      <c r="I10006">
        <v>7.25</v>
      </c>
      <c r="J10006" t="s">
        <v>150</v>
      </c>
      <c r="K10006" t="s">
        <v>173</v>
      </c>
      <c r="L10006" t="s">
        <v>150</v>
      </c>
      <c r="M10006">
        <v>2.35</v>
      </c>
      <c r="N10006" t="s">
        <v>150</v>
      </c>
      <c r="O10006">
        <v>2.35</v>
      </c>
      <c r="P10006" t="s">
        <v>150</v>
      </c>
      <c r="Q10006">
        <v>21</v>
      </c>
      <c r="R10006" t="s">
        <v>150</v>
      </c>
      <c r="S10006" t="s">
        <v>173</v>
      </c>
      <c r="T10006" t="s">
        <v>150</v>
      </c>
      <c r="W10006" t="s">
        <v>173</v>
      </c>
      <c r="X10006" t="s">
        <v>150</v>
      </c>
      <c r="AC10006">
        <v>47.69</v>
      </c>
      <c r="AE10006" t="s">
        <v>173</v>
      </c>
      <c r="AF10006" t="s">
        <v>150</v>
      </c>
      <c r="AG10006" t="s">
        <v>173</v>
      </c>
      <c r="AH10006" t="s">
        <v>150</v>
      </c>
      <c r="AI10006">
        <v>26</v>
      </c>
      <c r="AJ10006" t="s">
        <v>150</v>
      </c>
      <c r="AS10006" t="s">
        <v>173</v>
      </c>
      <c r="AT10006" t="s">
        <v>150</v>
      </c>
    </row>
    <row r="10007" spans="1:46" x14ac:dyDescent="0.2">
      <c r="A10007" t="s">
        <v>651</v>
      </c>
      <c r="B10007" t="s">
        <v>652</v>
      </c>
      <c r="C10007">
        <f>-70.08985501 / 41.71305482</f>
        <v>-1.6802858316767122</v>
      </c>
      <c r="D10007" t="s">
        <v>653</v>
      </c>
      <c r="E10007" t="s">
        <v>70</v>
      </c>
      <c r="F10007" s="1">
        <v>42193.320833333331</v>
      </c>
      <c r="G10007">
        <v>6</v>
      </c>
      <c r="I10007">
        <v>7.25</v>
      </c>
      <c r="J10007" t="s">
        <v>150</v>
      </c>
      <c r="K10007">
        <v>6.8</v>
      </c>
      <c r="L10007" t="s">
        <v>150</v>
      </c>
      <c r="M10007">
        <v>2.35</v>
      </c>
      <c r="N10007" t="s">
        <v>150</v>
      </c>
      <c r="O10007">
        <v>0.15</v>
      </c>
      <c r="P10007" t="s">
        <v>150</v>
      </c>
      <c r="Q10007">
        <v>11.4</v>
      </c>
      <c r="R10007" t="s">
        <v>150</v>
      </c>
      <c r="S10007">
        <v>2.2400000000000002</v>
      </c>
      <c r="T10007" t="s">
        <v>150</v>
      </c>
      <c r="W10007">
        <v>29.8</v>
      </c>
      <c r="X10007" t="s">
        <v>150</v>
      </c>
      <c r="AE10007">
        <v>19.100000000000001</v>
      </c>
      <c r="AF10007" t="s">
        <v>150</v>
      </c>
      <c r="AG10007">
        <v>6.28</v>
      </c>
      <c r="AH10007" t="s">
        <v>150</v>
      </c>
      <c r="AI10007">
        <v>1</v>
      </c>
      <c r="AJ10007" t="s">
        <v>150</v>
      </c>
      <c r="AS10007" t="s">
        <v>313</v>
      </c>
      <c r="AT10007" t="s">
        <v>150</v>
      </c>
    </row>
    <row r="10008" spans="1:46" x14ac:dyDescent="0.2">
      <c r="A10008" t="s">
        <v>651</v>
      </c>
      <c r="B10008" t="s">
        <v>652</v>
      </c>
      <c r="C10008">
        <f>-70.08985501 / 41.71305482</f>
        <v>-1.6802858316767122</v>
      </c>
      <c r="D10008" t="s">
        <v>653</v>
      </c>
      <c r="E10008" t="s">
        <v>70</v>
      </c>
      <c r="F10008" s="1">
        <v>42207.340277777781</v>
      </c>
      <c r="G10008">
        <v>0.5</v>
      </c>
      <c r="I10008">
        <v>8</v>
      </c>
      <c r="J10008" t="s">
        <v>150</v>
      </c>
      <c r="K10008">
        <v>5.5</v>
      </c>
      <c r="L10008" t="s">
        <v>150</v>
      </c>
      <c r="M10008">
        <v>2.35</v>
      </c>
      <c r="N10008" t="s">
        <v>150</v>
      </c>
      <c r="O10008">
        <v>8.0399999999999991</v>
      </c>
      <c r="P10008" t="s">
        <v>150</v>
      </c>
      <c r="Q10008">
        <v>26</v>
      </c>
      <c r="R10008" t="s">
        <v>150</v>
      </c>
      <c r="S10008">
        <v>0.77</v>
      </c>
      <c r="T10008" t="s">
        <v>150</v>
      </c>
      <c r="U10008">
        <v>23.85</v>
      </c>
      <c r="V10008" t="s">
        <v>150</v>
      </c>
      <c r="W10008">
        <v>22.92</v>
      </c>
      <c r="X10008" t="s">
        <v>150</v>
      </c>
      <c r="Y10008">
        <v>49.89</v>
      </c>
      <c r="AA10008">
        <v>47.32</v>
      </c>
      <c r="AC10008">
        <v>47.69</v>
      </c>
      <c r="AE10008">
        <v>12.3</v>
      </c>
      <c r="AF10008" t="s">
        <v>150</v>
      </c>
      <c r="AG10008">
        <v>6.87</v>
      </c>
      <c r="AH10008" t="s">
        <v>150</v>
      </c>
      <c r="AI10008">
        <v>99</v>
      </c>
      <c r="AJ10008" t="s">
        <v>150</v>
      </c>
      <c r="AS10008">
        <v>0</v>
      </c>
      <c r="AT10008" t="s">
        <v>150</v>
      </c>
    </row>
    <row r="10009" spans="1:46" x14ac:dyDescent="0.2">
      <c r="A10009" t="s">
        <v>651</v>
      </c>
      <c r="B10009" t="s">
        <v>652</v>
      </c>
      <c r="C10009">
        <f>-70.08985501 / 41.71305482</f>
        <v>-1.6802858316767122</v>
      </c>
      <c r="D10009" t="s">
        <v>653</v>
      </c>
      <c r="E10009" t="s">
        <v>70</v>
      </c>
      <c r="F10009" s="1">
        <v>42207.340277777781</v>
      </c>
      <c r="G10009">
        <v>2</v>
      </c>
      <c r="I10009">
        <v>8</v>
      </c>
      <c r="J10009" t="s">
        <v>150</v>
      </c>
      <c r="K10009" t="s">
        <v>173</v>
      </c>
      <c r="L10009" t="s">
        <v>150</v>
      </c>
      <c r="M10009">
        <v>2.35</v>
      </c>
      <c r="N10009" t="s">
        <v>150</v>
      </c>
      <c r="O10009">
        <v>8.0399999999999991</v>
      </c>
      <c r="P10009" t="s">
        <v>150</v>
      </c>
      <c r="Q10009">
        <v>26.1</v>
      </c>
      <c r="R10009" t="s">
        <v>150</v>
      </c>
      <c r="S10009" t="s">
        <v>173</v>
      </c>
      <c r="T10009" t="s">
        <v>150</v>
      </c>
      <c r="W10009" t="s">
        <v>173</v>
      </c>
      <c r="X10009" t="s">
        <v>150</v>
      </c>
      <c r="AC10009">
        <v>47.69</v>
      </c>
      <c r="AE10009" t="s">
        <v>173</v>
      </c>
      <c r="AF10009" t="s">
        <v>150</v>
      </c>
      <c r="AG10009" t="s">
        <v>173</v>
      </c>
      <c r="AH10009" t="s">
        <v>150</v>
      </c>
      <c r="AI10009">
        <v>99</v>
      </c>
      <c r="AJ10009" t="s">
        <v>150</v>
      </c>
      <c r="AS10009" t="s">
        <v>173</v>
      </c>
      <c r="AT10009" t="s">
        <v>150</v>
      </c>
    </row>
    <row r="10010" spans="1:46" x14ac:dyDescent="0.2">
      <c r="A10010" t="s">
        <v>651</v>
      </c>
      <c r="B10010" t="s">
        <v>652</v>
      </c>
      <c r="C10010">
        <f>-70.08985501 / 41.71305482</f>
        <v>-1.6802858316767122</v>
      </c>
      <c r="D10010" t="s">
        <v>653</v>
      </c>
      <c r="E10010" t="s">
        <v>70</v>
      </c>
      <c r="F10010" s="1">
        <v>42207.340277777781</v>
      </c>
      <c r="G10010">
        <v>4</v>
      </c>
      <c r="I10010">
        <v>8</v>
      </c>
      <c r="J10010" t="s">
        <v>150</v>
      </c>
      <c r="K10010" t="s">
        <v>173</v>
      </c>
      <c r="L10010" t="s">
        <v>150</v>
      </c>
      <c r="M10010">
        <v>2.35</v>
      </c>
      <c r="N10010" t="s">
        <v>150</v>
      </c>
      <c r="O10010">
        <v>7.92</v>
      </c>
      <c r="P10010" t="s">
        <v>150</v>
      </c>
      <c r="Q10010">
        <v>26.1</v>
      </c>
      <c r="R10010" t="s">
        <v>150</v>
      </c>
      <c r="S10010" t="s">
        <v>173</v>
      </c>
      <c r="T10010" t="s">
        <v>150</v>
      </c>
      <c r="W10010" t="s">
        <v>173</v>
      </c>
      <c r="X10010" t="s">
        <v>150</v>
      </c>
      <c r="AC10010">
        <v>47.69</v>
      </c>
      <c r="AE10010" t="s">
        <v>173</v>
      </c>
      <c r="AF10010" t="s">
        <v>150</v>
      </c>
      <c r="AG10010" t="s">
        <v>173</v>
      </c>
      <c r="AH10010" t="s">
        <v>150</v>
      </c>
      <c r="AI10010">
        <v>98</v>
      </c>
      <c r="AJ10010" t="s">
        <v>150</v>
      </c>
      <c r="AS10010" t="s">
        <v>173</v>
      </c>
      <c r="AT10010" t="s">
        <v>150</v>
      </c>
    </row>
    <row r="10011" spans="1:46" x14ac:dyDescent="0.2">
      <c r="A10011" t="s">
        <v>651</v>
      </c>
      <c r="B10011" t="s">
        <v>652</v>
      </c>
      <c r="C10011">
        <f>-70.08985501 / 41.71305482</f>
        <v>-1.6802858316767122</v>
      </c>
      <c r="D10011" t="s">
        <v>653</v>
      </c>
      <c r="E10011" t="s">
        <v>70</v>
      </c>
      <c r="F10011" s="1">
        <v>42207.340277777781</v>
      </c>
      <c r="G10011">
        <v>6</v>
      </c>
      <c r="I10011">
        <v>8</v>
      </c>
      <c r="J10011" t="s">
        <v>150</v>
      </c>
      <c r="K10011" t="s">
        <v>173</v>
      </c>
      <c r="L10011" t="s">
        <v>150</v>
      </c>
      <c r="M10011">
        <v>2.35</v>
      </c>
      <c r="N10011" t="s">
        <v>150</v>
      </c>
      <c r="O10011">
        <v>6.52</v>
      </c>
      <c r="P10011" t="s">
        <v>150</v>
      </c>
      <c r="Q10011">
        <v>26</v>
      </c>
      <c r="R10011" t="s">
        <v>150</v>
      </c>
      <c r="S10011" t="s">
        <v>173</v>
      </c>
      <c r="T10011" t="s">
        <v>150</v>
      </c>
      <c r="W10011" t="s">
        <v>173</v>
      </c>
      <c r="X10011" t="s">
        <v>150</v>
      </c>
      <c r="AC10011">
        <v>47.69</v>
      </c>
      <c r="AE10011" t="s">
        <v>173</v>
      </c>
      <c r="AF10011" t="s">
        <v>150</v>
      </c>
      <c r="AG10011" t="s">
        <v>173</v>
      </c>
      <c r="AH10011" t="s">
        <v>150</v>
      </c>
      <c r="AI10011">
        <v>80</v>
      </c>
      <c r="AJ10011" t="s">
        <v>150</v>
      </c>
      <c r="AS10011" t="s">
        <v>173</v>
      </c>
      <c r="AT10011" t="s">
        <v>150</v>
      </c>
    </row>
    <row r="10012" spans="1:46" x14ac:dyDescent="0.2">
      <c r="A10012" t="s">
        <v>651</v>
      </c>
      <c r="B10012" t="s">
        <v>652</v>
      </c>
      <c r="C10012">
        <f>-70.08985501 / 41.71305482</f>
        <v>-1.6802858316767122</v>
      </c>
      <c r="D10012" t="s">
        <v>653</v>
      </c>
      <c r="E10012" t="s">
        <v>70</v>
      </c>
      <c r="F10012" s="1">
        <v>42207.340277777781</v>
      </c>
      <c r="G10012">
        <v>7</v>
      </c>
      <c r="I10012">
        <v>8</v>
      </c>
      <c r="J10012" t="s">
        <v>150</v>
      </c>
      <c r="K10012">
        <v>40.299999999999997</v>
      </c>
      <c r="L10012" t="s">
        <v>150</v>
      </c>
      <c r="M10012">
        <v>2.35</v>
      </c>
      <c r="N10012" t="s">
        <v>150</v>
      </c>
      <c r="S10012">
        <v>24.38</v>
      </c>
      <c r="T10012" t="s">
        <v>150</v>
      </c>
      <c r="W10012">
        <v>153.88999999999999</v>
      </c>
      <c r="X10012" t="s">
        <v>150</v>
      </c>
      <c r="AE10012">
        <v>10.9</v>
      </c>
      <c r="AF10012" t="s">
        <v>150</v>
      </c>
      <c r="AG10012">
        <v>6.28</v>
      </c>
      <c r="AH10012" t="s">
        <v>150</v>
      </c>
      <c r="AS10012">
        <v>49.2</v>
      </c>
      <c r="AT10012" t="s">
        <v>150</v>
      </c>
    </row>
    <row r="10013" spans="1:46" x14ac:dyDescent="0.2">
      <c r="A10013" t="s">
        <v>651</v>
      </c>
      <c r="B10013" t="s">
        <v>652</v>
      </c>
      <c r="C10013">
        <f>-70.08985501 / 41.71305482</f>
        <v>-1.6802858316767122</v>
      </c>
      <c r="D10013" t="s">
        <v>653</v>
      </c>
      <c r="E10013" t="s">
        <v>70</v>
      </c>
      <c r="F10013" s="1">
        <v>42207.340277777781</v>
      </c>
      <c r="G10013">
        <v>8</v>
      </c>
      <c r="I10013">
        <v>8</v>
      </c>
      <c r="J10013" t="s">
        <v>150</v>
      </c>
      <c r="K10013" t="s">
        <v>173</v>
      </c>
      <c r="L10013" t="s">
        <v>150</v>
      </c>
      <c r="M10013">
        <v>2.35</v>
      </c>
      <c r="N10013" t="s">
        <v>150</v>
      </c>
      <c r="O10013">
        <v>5.86</v>
      </c>
      <c r="P10013" t="s">
        <v>150</v>
      </c>
      <c r="Q10013">
        <v>26</v>
      </c>
      <c r="R10013" t="s">
        <v>150</v>
      </c>
      <c r="S10013" t="s">
        <v>173</v>
      </c>
      <c r="T10013" t="s">
        <v>150</v>
      </c>
      <c r="W10013" t="s">
        <v>173</v>
      </c>
      <c r="X10013" t="s">
        <v>150</v>
      </c>
      <c r="AC10013">
        <v>47.69</v>
      </c>
      <c r="AE10013" t="s">
        <v>173</v>
      </c>
      <c r="AF10013" t="s">
        <v>150</v>
      </c>
      <c r="AG10013" t="s">
        <v>173</v>
      </c>
      <c r="AH10013" t="s">
        <v>150</v>
      </c>
      <c r="AI10013">
        <v>72</v>
      </c>
      <c r="AJ10013" t="s">
        <v>150</v>
      </c>
      <c r="AS10013" t="s">
        <v>173</v>
      </c>
      <c r="AT10013" t="s">
        <v>150</v>
      </c>
    </row>
    <row r="10014" spans="1:46" x14ac:dyDescent="0.2">
      <c r="A10014" t="s">
        <v>651</v>
      </c>
      <c r="B10014" t="s">
        <v>652</v>
      </c>
      <c r="C10014">
        <f>-70.08985501 / 41.71305482</f>
        <v>-1.6802858316767122</v>
      </c>
      <c r="D10014" t="s">
        <v>653</v>
      </c>
      <c r="E10014" t="s">
        <v>70</v>
      </c>
      <c r="F10014" s="1">
        <v>42221.354166666664</v>
      </c>
      <c r="G10014">
        <v>0.5</v>
      </c>
      <c r="I10014">
        <v>7.7</v>
      </c>
      <c r="J10014" t="s">
        <v>150</v>
      </c>
      <c r="K10014">
        <v>7.1</v>
      </c>
      <c r="L10014" t="s">
        <v>150</v>
      </c>
      <c r="M10014">
        <v>2.2999999999999998</v>
      </c>
      <c r="N10014" t="s">
        <v>150</v>
      </c>
      <c r="O10014">
        <v>7.17</v>
      </c>
      <c r="P10014" t="s">
        <v>150</v>
      </c>
      <c r="Q10014">
        <v>26.6</v>
      </c>
      <c r="R10014" t="s">
        <v>150</v>
      </c>
      <c r="S10014">
        <v>0.77</v>
      </c>
      <c r="T10014" t="s">
        <v>150</v>
      </c>
      <c r="U10014">
        <v>23.85</v>
      </c>
      <c r="V10014" t="s">
        <v>150</v>
      </c>
      <c r="W10014">
        <v>23.92</v>
      </c>
      <c r="X10014" t="s">
        <v>150</v>
      </c>
      <c r="Y10014">
        <v>49.89</v>
      </c>
      <c r="AA10014">
        <v>49.83</v>
      </c>
      <c r="AC10014">
        <v>48</v>
      </c>
      <c r="AE10014">
        <v>12.3</v>
      </c>
      <c r="AF10014" t="s">
        <v>150</v>
      </c>
      <c r="AG10014">
        <v>7.01</v>
      </c>
      <c r="AH10014" t="s">
        <v>150</v>
      </c>
      <c r="AI10014">
        <v>89</v>
      </c>
      <c r="AJ10014" t="s">
        <v>150</v>
      </c>
      <c r="AS10014">
        <v>0.4</v>
      </c>
      <c r="AT10014" t="s">
        <v>150</v>
      </c>
    </row>
    <row r="10015" spans="1:46" x14ac:dyDescent="0.2">
      <c r="A10015" t="s">
        <v>651</v>
      </c>
      <c r="B10015" t="s">
        <v>652</v>
      </c>
      <c r="C10015">
        <f>-70.08985501 / 41.71305482</f>
        <v>-1.6802858316767122</v>
      </c>
      <c r="D10015" t="s">
        <v>653</v>
      </c>
      <c r="E10015" t="s">
        <v>70</v>
      </c>
      <c r="F10015" s="1">
        <v>42221.354166666664</v>
      </c>
      <c r="G10015">
        <v>2</v>
      </c>
      <c r="I10015">
        <v>7.7</v>
      </c>
      <c r="J10015" t="s">
        <v>150</v>
      </c>
      <c r="K10015" t="s">
        <v>173</v>
      </c>
      <c r="L10015" t="s">
        <v>150</v>
      </c>
      <c r="M10015">
        <v>2.2999999999999998</v>
      </c>
      <c r="N10015" t="s">
        <v>150</v>
      </c>
      <c r="O10015">
        <v>7.13</v>
      </c>
      <c r="P10015" t="s">
        <v>150</v>
      </c>
      <c r="Q10015">
        <v>26.6</v>
      </c>
      <c r="R10015" t="s">
        <v>150</v>
      </c>
      <c r="S10015" t="s">
        <v>173</v>
      </c>
      <c r="T10015" t="s">
        <v>150</v>
      </c>
      <c r="W10015" t="s">
        <v>173</v>
      </c>
      <c r="X10015" t="s">
        <v>150</v>
      </c>
      <c r="AE10015" t="s">
        <v>173</v>
      </c>
      <c r="AF10015" t="s">
        <v>150</v>
      </c>
      <c r="AG10015" t="s">
        <v>173</v>
      </c>
      <c r="AH10015" t="s">
        <v>150</v>
      </c>
      <c r="AI10015">
        <v>89</v>
      </c>
      <c r="AJ10015" t="s">
        <v>150</v>
      </c>
      <c r="AS10015" t="s">
        <v>173</v>
      </c>
      <c r="AT10015" t="s">
        <v>150</v>
      </c>
    </row>
    <row r="10016" spans="1:46" x14ac:dyDescent="0.2">
      <c r="A10016" t="s">
        <v>651</v>
      </c>
      <c r="B10016" t="s">
        <v>652</v>
      </c>
      <c r="C10016">
        <f>-70.08985501 / 41.71305482</f>
        <v>-1.6802858316767122</v>
      </c>
      <c r="D10016" t="s">
        <v>653</v>
      </c>
      <c r="E10016" t="s">
        <v>70</v>
      </c>
      <c r="F10016" s="1">
        <v>42221.354166666664</v>
      </c>
      <c r="G10016">
        <v>4</v>
      </c>
      <c r="I10016">
        <v>7.7</v>
      </c>
      <c r="J10016" t="s">
        <v>150</v>
      </c>
      <c r="K10016" t="s">
        <v>173</v>
      </c>
      <c r="L10016" t="s">
        <v>150</v>
      </c>
      <c r="M10016">
        <v>2.2999999999999998</v>
      </c>
      <c r="N10016" t="s">
        <v>150</v>
      </c>
      <c r="O10016">
        <v>6.78</v>
      </c>
      <c r="P10016" t="s">
        <v>150</v>
      </c>
      <c r="Q10016">
        <v>26.5</v>
      </c>
      <c r="R10016" t="s">
        <v>150</v>
      </c>
      <c r="S10016" t="s">
        <v>173</v>
      </c>
      <c r="T10016" t="s">
        <v>150</v>
      </c>
      <c r="W10016" t="s">
        <v>173</v>
      </c>
      <c r="X10016" t="s">
        <v>150</v>
      </c>
      <c r="AC10016">
        <v>48</v>
      </c>
      <c r="AE10016" t="s">
        <v>173</v>
      </c>
      <c r="AF10016" t="s">
        <v>150</v>
      </c>
      <c r="AG10016" t="s">
        <v>173</v>
      </c>
      <c r="AH10016" t="s">
        <v>150</v>
      </c>
      <c r="AI10016">
        <v>84</v>
      </c>
      <c r="AJ10016" t="s">
        <v>150</v>
      </c>
      <c r="AS10016" t="s">
        <v>173</v>
      </c>
      <c r="AT10016" t="s">
        <v>150</v>
      </c>
    </row>
    <row r="10017" spans="1:46" x14ac:dyDescent="0.2">
      <c r="A10017" t="s">
        <v>651</v>
      </c>
      <c r="B10017" t="s">
        <v>652</v>
      </c>
      <c r="C10017">
        <f>-70.08985501 / 41.71305482</f>
        <v>-1.6802858316767122</v>
      </c>
      <c r="D10017" t="s">
        <v>653</v>
      </c>
      <c r="E10017" t="s">
        <v>70</v>
      </c>
      <c r="F10017" s="1">
        <v>42221.354166666664</v>
      </c>
      <c r="G10017">
        <v>6</v>
      </c>
      <c r="I10017">
        <v>7.7</v>
      </c>
      <c r="J10017" t="s">
        <v>150</v>
      </c>
      <c r="K10017" t="s">
        <v>173</v>
      </c>
      <c r="L10017" t="s">
        <v>150</v>
      </c>
      <c r="M10017">
        <v>2.2999999999999998</v>
      </c>
      <c r="N10017" t="s">
        <v>150</v>
      </c>
      <c r="O10017">
        <v>0.53</v>
      </c>
      <c r="P10017" t="s">
        <v>150</v>
      </c>
      <c r="Q10017">
        <v>22</v>
      </c>
      <c r="R10017" t="s">
        <v>150</v>
      </c>
      <c r="S10017" t="s">
        <v>173</v>
      </c>
      <c r="T10017" t="s">
        <v>150</v>
      </c>
      <c r="W10017" t="s">
        <v>173</v>
      </c>
      <c r="X10017" t="s">
        <v>150</v>
      </c>
      <c r="AC10017">
        <v>48</v>
      </c>
      <c r="AE10017" t="s">
        <v>173</v>
      </c>
      <c r="AF10017" t="s">
        <v>150</v>
      </c>
      <c r="AG10017" t="s">
        <v>173</v>
      </c>
      <c r="AH10017" t="s">
        <v>150</v>
      </c>
      <c r="AI10017">
        <v>6</v>
      </c>
      <c r="AJ10017" t="s">
        <v>150</v>
      </c>
      <c r="AS10017" t="s">
        <v>173</v>
      </c>
      <c r="AT10017" t="s">
        <v>150</v>
      </c>
    </row>
    <row r="10018" spans="1:46" x14ac:dyDescent="0.2">
      <c r="A10018" t="s">
        <v>651</v>
      </c>
      <c r="B10018" t="s">
        <v>652</v>
      </c>
      <c r="C10018">
        <f>-70.08985501 / 41.71305482</f>
        <v>-1.6802858316767122</v>
      </c>
      <c r="D10018" t="s">
        <v>653</v>
      </c>
      <c r="E10018" t="s">
        <v>70</v>
      </c>
      <c r="F10018" s="1">
        <v>42221.354166666664</v>
      </c>
      <c r="G10018">
        <v>6.5</v>
      </c>
      <c r="I10018">
        <v>7.7</v>
      </c>
      <c r="J10018" t="s">
        <v>150</v>
      </c>
      <c r="K10018">
        <v>10.1</v>
      </c>
      <c r="L10018" t="s">
        <v>150</v>
      </c>
      <c r="M10018">
        <v>2.2999999999999998</v>
      </c>
      <c r="N10018" t="s">
        <v>150</v>
      </c>
      <c r="S10018">
        <v>1.7</v>
      </c>
      <c r="T10018" t="s">
        <v>150</v>
      </c>
      <c r="W10018">
        <v>66.900000000000006</v>
      </c>
      <c r="X10018" t="s">
        <v>150</v>
      </c>
      <c r="AE10018">
        <v>42.6</v>
      </c>
      <c r="AF10018" t="s">
        <v>150</v>
      </c>
      <c r="AG10018">
        <v>6.53</v>
      </c>
      <c r="AH10018" t="s">
        <v>150</v>
      </c>
      <c r="AS10018">
        <v>18.600000000000001</v>
      </c>
      <c r="AT10018" t="s">
        <v>150</v>
      </c>
    </row>
    <row r="10019" spans="1:46" x14ac:dyDescent="0.2">
      <c r="A10019" t="s">
        <v>651</v>
      </c>
      <c r="B10019" t="s">
        <v>652</v>
      </c>
      <c r="C10019">
        <f>-70.08985501 / 41.71305482</f>
        <v>-1.6802858316767122</v>
      </c>
      <c r="D10019" t="s">
        <v>653</v>
      </c>
      <c r="E10019" t="s">
        <v>70</v>
      </c>
      <c r="F10019" s="1">
        <v>42221.354166666664</v>
      </c>
      <c r="G10019">
        <v>7</v>
      </c>
      <c r="I10019">
        <v>7.7</v>
      </c>
      <c r="J10019" t="s">
        <v>150</v>
      </c>
      <c r="K10019" t="s">
        <v>173</v>
      </c>
      <c r="L10019" t="s">
        <v>150</v>
      </c>
      <c r="M10019">
        <v>2.2999999999999998</v>
      </c>
      <c r="N10019" t="s">
        <v>150</v>
      </c>
      <c r="O10019">
        <v>0.46</v>
      </c>
      <c r="P10019" t="s">
        <v>150</v>
      </c>
      <c r="Q10019">
        <v>20.399999999999999</v>
      </c>
      <c r="R10019" t="s">
        <v>150</v>
      </c>
      <c r="S10019" t="s">
        <v>173</v>
      </c>
      <c r="T10019" t="s">
        <v>150</v>
      </c>
      <c r="W10019" t="s">
        <v>173</v>
      </c>
      <c r="X10019" t="s">
        <v>150</v>
      </c>
      <c r="AC10019">
        <v>48</v>
      </c>
      <c r="AE10019" t="s">
        <v>173</v>
      </c>
      <c r="AF10019" t="s">
        <v>150</v>
      </c>
      <c r="AG10019" t="s">
        <v>173</v>
      </c>
      <c r="AH10019" t="s">
        <v>150</v>
      </c>
      <c r="AI10019">
        <v>5</v>
      </c>
      <c r="AJ10019" t="s">
        <v>150</v>
      </c>
      <c r="AS10019" t="s">
        <v>173</v>
      </c>
      <c r="AT10019" t="s">
        <v>150</v>
      </c>
    </row>
    <row r="10020" spans="1:46" x14ac:dyDescent="0.2">
      <c r="A10020" t="s">
        <v>651</v>
      </c>
      <c r="B10020" t="s">
        <v>652</v>
      </c>
      <c r="C10020">
        <f>-70.08985501 / 41.71305482</f>
        <v>-1.6802858316767122</v>
      </c>
      <c r="D10020" t="s">
        <v>653</v>
      </c>
      <c r="E10020" t="s">
        <v>70</v>
      </c>
      <c r="F10020" s="1">
        <v>42236.322916666664</v>
      </c>
      <c r="G10020">
        <v>0.5</v>
      </c>
      <c r="I10020">
        <v>7.8</v>
      </c>
      <c r="J10020" t="s">
        <v>150</v>
      </c>
      <c r="K10020">
        <v>3.8</v>
      </c>
      <c r="L10020" t="s">
        <v>150</v>
      </c>
      <c r="M10020">
        <v>2.3199999999999998</v>
      </c>
      <c r="N10020" t="s">
        <v>150</v>
      </c>
      <c r="O10020">
        <v>7.5</v>
      </c>
      <c r="P10020" t="s">
        <v>150</v>
      </c>
      <c r="Q10020">
        <v>26.9</v>
      </c>
      <c r="R10020" t="s">
        <v>150</v>
      </c>
      <c r="S10020">
        <v>2.31</v>
      </c>
      <c r="T10020" t="s">
        <v>150</v>
      </c>
      <c r="U10020">
        <v>71.55</v>
      </c>
      <c r="V10020" t="s">
        <v>150</v>
      </c>
      <c r="W10020">
        <v>19.61</v>
      </c>
      <c r="X10020" t="s">
        <v>150</v>
      </c>
      <c r="Y10020">
        <v>65.73</v>
      </c>
      <c r="AA10020">
        <v>43.7</v>
      </c>
      <c r="AC10020">
        <v>47.87</v>
      </c>
      <c r="AE10020">
        <v>10.6</v>
      </c>
      <c r="AF10020" t="s">
        <v>150</v>
      </c>
      <c r="AG10020">
        <v>6.41</v>
      </c>
      <c r="AH10020" t="s">
        <v>150</v>
      </c>
      <c r="AI10020">
        <v>94</v>
      </c>
      <c r="AJ10020" t="s">
        <v>150</v>
      </c>
      <c r="AS10020">
        <v>0.4</v>
      </c>
      <c r="AT10020" t="s">
        <v>150</v>
      </c>
    </row>
    <row r="10021" spans="1:46" x14ac:dyDescent="0.2">
      <c r="A10021" t="s">
        <v>651</v>
      </c>
      <c r="B10021" t="s">
        <v>652</v>
      </c>
      <c r="C10021">
        <f>-70.08985501 / 41.71305482</f>
        <v>-1.6802858316767122</v>
      </c>
      <c r="D10021" t="s">
        <v>653</v>
      </c>
      <c r="E10021" t="s">
        <v>70</v>
      </c>
      <c r="F10021" s="1">
        <v>42236.322916666664</v>
      </c>
      <c r="G10021">
        <v>1</v>
      </c>
      <c r="I10021">
        <v>7.8</v>
      </c>
      <c r="J10021" t="s">
        <v>150</v>
      </c>
      <c r="K10021" t="s">
        <v>173</v>
      </c>
      <c r="L10021" t="s">
        <v>150</v>
      </c>
      <c r="M10021">
        <v>2.3199999999999998</v>
      </c>
      <c r="N10021" t="s">
        <v>150</v>
      </c>
      <c r="O10021">
        <v>7.56</v>
      </c>
      <c r="P10021" t="s">
        <v>150</v>
      </c>
      <c r="Q10021">
        <v>26.9</v>
      </c>
      <c r="R10021" t="s">
        <v>150</v>
      </c>
      <c r="S10021" t="s">
        <v>173</v>
      </c>
      <c r="T10021" t="s">
        <v>150</v>
      </c>
      <c r="W10021" t="s">
        <v>173</v>
      </c>
      <c r="X10021" t="s">
        <v>150</v>
      </c>
      <c r="AC10021">
        <v>47.87</v>
      </c>
      <c r="AE10021" t="s">
        <v>173</v>
      </c>
      <c r="AF10021" t="s">
        <v>150</v>
      </c>
      <c r="AG10021" t="s">
        <v>173</v>
      </c>
      <c r="AH10021" t="s">
        <v>150</v>
      </c>
      <c r="AI10021">
        <v>95</v>
      </c>
      <c r="AJ10021" t="s">
        <v>150</v>
      </c>
      <c r="AS10021" t="s">
        <v>173</v>
      </c>
      <c r="AT10021" t="s">
        <v>150</v>
      </c>
    </row>
    <row r="10022" spans="1:46" x14ac:dyDescent="0.2">
      <c r="A10022" t="s">
        <v>651</v>
      </c>
      <c r="B10022" t="s">
        <v>652</v>
      </c>
      <c r="C10022">
        <f>-70.08985501 / 41.71305482</f>
        <v>-1.6802858316767122</v>
      </c>
      <c r="D10022" t="s">
        <v>653</v>
      </c>
      <c r="E10022" t="s">
        <v>70</v>
      </c>
      <c r="F10022" s="1">
        <v>42236.322916666664</v>
      </c>
      <c r="G10022">
        <v>2</v>
      </c>
      <c r="I10022">
        <v>7.8</v>
      </c>
      <c r="J10022" t="s">
        <v>150</v>
      </c>
      <c r="K10022" t="s">
        <v>173</v>
      </c>
      <c r="L10022" t="s">
        <v>150</v>
      </c>
      <c r="M10022">
        <v>2.3199999999999998</v>
      </c>
      <c r="N10022" t="s">
        <v>150</v>
      </c>
      <c r="O10022">
        <v>7.57</v>
      </c>
      <c r="P10022" t="s">
        <v>150</v>
      </c>
      <c r="Q10022">
        <v>26.9</v>
      </c>
      <c r="R10022" t="s">
        <v>150</v>
      </c>
      <c r="S10022" t="s">
        <v>173</v>
      </c>
      <c r="T10022" t="s">
        <v>150</v>
      </c>
      <c r="W10022" t="s">
        <v>173</v>
      </c>
      <c r="X10022" t="s">
        <v>150</v>
      </c>
      <c r="AC10022">
        <v>47.87</v>
      </c>
      <c r="AE10022" t="s">
        <v>173</v>
      </c>
      <c r="AF10022" t="s">
        <v>150</v>
      </c>
      <c r="AG10022" t="s">
        <v>173</v>
      </c>
      <c r="AH10022" t="s">
        <v>150</v>
      </c>
      <c r="AI10022">
        <v>95</v>
      </c>
      <c r="AJ10022" t="s">
        <v>150</v>
      </c>
      <c r="AS10022" t="s">
        <v>173</v>
      </c>
      <c r="AT10022" t="s">
        <v>150</v>
      </c>
    </row>
    <row r="10023" spans="1:46" x14ac:dyDescent="0.2">
      <c r="A10023" t="s">
        <v>651</v>
      </c>
      <c r="B10023" t="s">
        <v>652</v>
      </c>
      <c r="C10023">
        <f>-70.08985501 / 41.71305482</f>
        <v>-1.6802858316767122</v>
      </c>
      <c r="D10023" t="s">
        <v>653</v>
      </c>
      <c r="E10023" t="s">
        <v>70</v>
      </c>
      <c r="F10023" s="1">
        <v>42236.322916666664</v>
      </c>
      <c r="G10023">
        <v>3</v>
      </c>
      <c r="I10023">
        <v>7.8</v>
      </c>
      <c r="J10023" t="s">
        <v>150</v>
      </c>
      <c r="K10023" t="s">
        <v>173</v>
      </c>
      <c r="L10023" t="s">
        <v>150</v>
      </c>
      <c r="M10023">
        <v>2.3199999999999998</v>
      </c>
      <c r="N10023" t="s">
        <v>150</v>
      </c>
      <c r="O10023">
        <v>7.65</v>
      </c>
      <c r="P10023" t="s">
        <v>150</v>
      </c>
      <c r="Q10023">
        <v>26.8</v>
      </c>
      <c r="R10023" t="s">
        <v>150</v>
      </c>
      <c r="S10023" t="s">
        <v>173</v>
      </c>
      <c r="T10023" t="s">
        <v>150</v>
      </c>
      <c r="W10023" t="s">
        <v>173</v>
      </c>
      <c r="X10023" t="s">
        <v>150</v>
      </c>
      <c r="AC10023">
        <v>47.87</v>
      </c>
      <c r="AE10023" t="s">
        <v>173</v>
      </c>
      <c r="AF10023" t="s">
        <v>150</v>
      </c>
      <c r="AG10023" t="s">
        <v>173</v>
      </c>
      <c r="AH10023" t="s">
        <v>150</v>
      </c>
      <c r="AI10023">
        <v>96</v>
      </c>
      <c r="AJ10023" t="s">
        <v>150</v>
      </c>
      <c r="AS10023" t="s">
        <v>173</v>
      </c>
      <c r="AT10023" t="s">
        <v>150</v>
      </c>
    </row>
    <row r="10024" spans="1:46" x14ac:dyDescent="0.2">
      <c r="A10024" t="s">
        <v>651</v>
      </c>
      <c r="B10024" t="s">
        <v>652</v>
      </c>
      <c r="C10024">
        <f>-70.08985501 / 41.71305482</f>
        <v>-1.6802858316767122</v>
      </c>
      <c r="D10024" t="s">
        <v>653</v>
      </c>
      <c r="E10024" t="s">
        <v>70</v>
      </c>
      <c r="F10024" s="1">
        <v>42236.322916666664</v>
      </c>
      <c r="G10024">
        <v>4</v>
      </c>
      <c r="I10024">
        <v>7.8</v>
      </c>
      <c r="J10024" t="s">
        <v>150</v>
      </c>
      <c r="K10024" t="s">
        <v>173</v>
      </c>
      <c r="L10024" t="s">
        <v>150</v>
      </c>
      <c r="M10024">
        <v>2.3199999999999998</v>
      </c>
      <c r="N10024" t="s">
        <v>150</v>
      </c>
      <c r="O10024">
        <v>7.72</v>
      </c>
      <c r="P10024" t="s">
        <v>150</v>
      </c>
      <c r="Q10024">
        <v>24.8</v>
      </c>
      <c r="R10024" t="s">
        <v>150</v>
      </c>
      <c r="S10024" t="s">
        <v>173</v>
      </c>
      <c r="T10024" t="s">
        <v>150</v>
      </c>
      <c r="W10024" t="s">
        <v>173</v>
      </c>
      <c r="X10024" t="s">
        <v>150</v>
      </c>
      <c r="AE10024" t="s">
        <v>173</v>
      </c>
      <c r="AF10024" t="s">
        <v>150</v>
      </c>
      <c r="AG10024" t="s">
        <v>173</v>
      </c>
      <c r="AH10024" t="s">
        <v>150</v>
      </c>
      <c r="AI10024">
        <v>93</v>
      </c>
      <c r="AJ10024" t="s">
        <v>150</v>
      </c>
      <c r="AS10024" t="s">
        <v>173</v>
      </c>
      <c r="AT10024" t="s">
        <v>150</v>
      </c>
    </row>
    <row r="10025" spans="1:46" x14ac:dyDescent="0.2">
      <c r="A10025" t="s">
        <v>651</v>
      </c>
      <c r="B10025" t="s">
        <v>652</v>
      </c>
      <c r="C10025">
        <f>-70.08985501 / 41.71305482</f>
        <v>-1.6802858316767122</v>
      </c>
      <c r="D10025" t="s">
        <v>653</v>
      </c>
      <c r="E10025" t="s">
        <v>70</v>
      </c>
      <c r="F10025" s="1">
        <v>42236.322916666664</v>
      </c>
      <c r="G10025">
        <v>5</v>
      </c>
      <c r="I10025">
        <v>7.8</v>
      </c>
      <c r="J10025" t="s">
        <v>150</v>
      </c>
      <c r="K10025" t="s">
        <v>173</v>
      </c>
      <c r="L10025" t="s">
        <v>150</v>
      </c>
      <c r="M10025">
        <v>2.3199999999999998</v>
      </c>
      <c r="N10025" t="s">
        <v>150</v>
      </c>
      <c r="O10025">
        <v>0.15</v>
      </c>
      <c r="P10025" t="s">
        <v>150</v>
      </c>
      <c r="Q10025">
        <v>23.8</v>
      </c>
      <c r="R10025" t="s">
        <v>150</v>
      </c>
      <c r="S10025" t="s">
        <v>173</v>
      </c>
      <c r="T10025" t="s">
        <v>150</v>
      </c>
      <c r="W10025" t="s">
        <v>173</v>
      </c>
      <c r="X10025" t="s">
        <v>150</v>
      </c>
      <c r="AC10025">
        <v>47.87</v>
      </c>
      <c r="AE10025" t="s">
        <v>173</v>
      </c>
      <c r="AF10025" t="s">
        <v>150</v>
      </c>
      <c r="AG10025" t="s">
        <v>173</v>
      </c>
      <c r="AH10025" t="s">
        <v>150</v>
      </c>
      <c r="AI10025">
        <v>2</v>
      </c>
      <c r="AJ10025" t="s">
        <v>150</v>
      </c>
      <c r="AS10025" t="s">
        <v>173</v>
      </c>
      <c r="AT10025" t="s">
        <v>150</v>
      </c>
    </row>
    <row r="10026" spans="1:46" x14ac:dyDescent="0.2">
      <c r="A10026" t="s">
        <v>651</v>
      </c>
      <c r="B10026" t="s">
        <v>652</v>
      </c>
      <c r="C10026">
        <f>-70.08985501 / 41.71305482</f>
        <v>-1.6802858316767122</v>
      </c>
      <c r="D10026" t="s">
        <v>653</v>
      </c>
      <c r="E10026" t="s">
        <v>70</v>
      </c>
      <c r="F10026" s="1">
        <v>42236.322916666664</v>
      </c>
      <c r="G10026">
        <v>6</v>
      </c>
      <c r="I10026">
        <v>7.8</v>
      </c>
      <c r="J10026" t="s">
        <v>150</v>
      </c>
      <c r="K10026" t="s">
        <v>173</v>
      </c>
      <c r="L10026" t="s">
        <v>150</v>
      </c>
      <c r="M10026">
        <v>2.3199999999999998</v>
      </c>
      <c r="N10026" t="s">
        <v>150</v>
      </c>
      <c r="O10026">
        <v>0.06</v>
      </c>
      <c r="P10026" t="s">
        <v>150</v>
      </c>
      <c r="Q10026">
        <v>23.1</v>
      </c>
      <c r="R10026" t="s">
        <v>150</v>
      </c>
      <c r="S10026" t="s">
        <v>173</v>
      </c>
      <c r="T10026" t="s">
        <v>150</v>
      </c>
      <c r="W10026" t="s">
        <v>173</v>
      </c>
      <c r="X10026" t="s">
        <v>150</v>
      </c>
      <c r="AC10026">
        <v>47.87</v>
      </c>
      <c r="AE10026" t="s">
        <v>173</v>
      </c>
      <c r="AF10026" t="s">
        <v>150</v>
      </c>
      <c r="AG10026" t="s">
        <v>173</v>
      </c>
      <c r="AH10026" t="s">
        <v>150</v>
      </c>
      <c r="AI10026">
        <v>1</v>
      </c>
      <c r="AJ10026" t="s">
        <v>150</v>
      </c>
      <c r="AS10026" t="s">
        <v>173</v>
      </c>
      <c r="AT10026" t="s">
        <v>150</v>
      </c>
    </row>
    <row r="10027" spans="1:46" x14ac:dyDescent="0.2">
      <c r="A10027" t="s">
        <v>651</v>
      </c>
      <c r="B10027" t="s">
        <v>652</v>
      </c>
      <c r="C10027">
        <f>-70.08985501 / 41.71305482</f>
        <v>-1.6802858316767122</v>
      </c>
      <c r="D10027" t="s">
        <v>653</v>
      </c>
      <c r="E10027" t="s">
        <v>70</v>
      </c>
      <c r="F10027" s="1">
        <v>42236.322916666664</v>
      </c>
      <c r="G10027">
        <v>6.5</v>
      </c>
      <c r="I10027">
        <v>7.8</v>
      </c>
      <c r="J10027" t="s">
        <v>150</v>
      </c>
      <c r="K10027">
        <v>29</v>
      </c>
      <c r="L10027" t="s">
        <v>150</v>
      </c>
      <c r="M10027">
        <v>2.3199999999999998</v>
      </c>
      <c r="N10027" t="s">
        <v>150</v>
      </c>
      <c r="S10027">
        <v>1.89</v>
      </c>
      <c r="T10027" t="s">
        <v>150</v>
      </c>
      <c r="U10027">
        <v>58.54</v>
      </c>
      <c r="V10027" t="s">
        <v>150</v>
      </c>
      <c r="W10027">
        <v>36.11</v>
      </c>
      <c r="X10027" t="s">
        <v>150</v>
      </c>
      <c r="Y10027">
        <v>62.84</v>
      </c>
      <c r="AA10027">
        <v>63.63</v>
      </c>
      <c r="AC10027">
        <v>47.87</v>
      </c>
      <c r="AE10027">
        <v>15.3</v>
      </c>
      <c r="AF10027" t="s">
        <v>150</v>
      </c>
      <c r="AG10027">
        <v>6.04</v>
      </c>
      <c r="AH10027" t="s">
        <v>150</v>
      </c>
      <c r="AS10027">
        <v>0.1</v>
      </c>
      <c r="AT10027" t="s">
        <v>150</v>
      </c>
    </row>
    <row r="10028" spans="1:46" x14ac:dyDescent="0.2">
      <c r="A10028" t="s">
        <v>651</v>
      </c>
      <c r="B10028" t="s">
        <v>652</v>
      </c>
      <c r="C10028">
        <f>-70.08985501 / 41.71305482</f>
        <v>-1.6802858316767122</v>
      </c>
      <c r="D10028" t="s">
        <v>653</v>
      </c>
      <c r="E10028" t="s">
        <v>70</v>
      </c>
      <c r="F10028" s="1">
        <v>42236.322916666664</v>
      </c>
      <c r="G10028">
        <v>7</v>
      </c>
      <c r="I10028">
        <v>7.8</v>
      </c>
      <c r="J10028" t="s">
        <v>150</v>
      </c>
      <c r="K10028" t="s">
        <v>173</v>
      </c>
      <c r="L10028" t="s">
        <v>150</v>
      </c>
      <c r="M10028">
        <v>2.3199999999999998</v>
      </c>
      <c r="N10028" t="s">
        <v>150</v>
      </c>
      <c r="O10028">
        <v>0.04</v>
      </c>
      <c r="P10028" t="s">
        <v>150</v>
      </c>
      <c r="Q10028">
        <v>22.8</v>
      </c>
      <c r="R10028" t="s">
        <v>150</v>
      </c>
      <c r="S10028" t="s">
        <v>173</v>
      </c>
      <c r="T10028" t="s">
        <v>150</v>
      </c>
      <c r="W10028" t="s">
        <v>173</v>
      </c>
      <c r="X10028" t="s">
        <v>150</v>
      </c>
      <c r="AC10028">
        <v>47.87</v>
      </c>
      <c r="AE10028" t="s">
        <v>173</v>
      </c>
      <c r="AF10028" t="s">
        <v>150</v>
      </c>
      <c r="AG10028" t="s">
        <v>173</v>
      </c>
      <c r="AH10028" t="s">
        <v>150</v>
      </c>
      <c r="AI10028">
        <v>0</v>
      </c>
      <c r="AJ10028" t="s">
        <v>150</v>
      </c>
      <c r="AS10028" t="s">
        <v>173</v>
      </c>
      <c r="AT10028" t="s">
        <v>150</v>
      </c>
    </row>
    <row r="10029" spans="1:46" x14ac:dyDescent="0.2">
      <c r="A10029" t="s">
        <v>651</v>
      </c>
      <c r="B10029" t="s">
        <v>652</v>
      </c>
      <c r="C10029">
        <f>-70.08985501 / 41.71305482</f>
        <v>-1.6802858316767122</v>
      </c>
      <c r="D10029" t="s">
        <v>653</v>
      </c>
      <c r="E10029" t="s">
        <v>70</v>
      </c>
      <c r="F10029" s="1">
        <v>42563.354166666664</v>
      </c>
      <c r="G10029">
        <v>0.5</v>
      </c>
      <c r="I10029">
        <v>7.8</v>
      </c>
      <c r="J10029" t="s">
        <v>150</v>
      </c>
      <c r="K10029">
        <v>7.82</v>
      </c>
      <c r="L10029" t="s">
        <v>150</v>
      </c>
      <c r="M10029">
        <v>1.5</v>
      </c>
      <c r="N10029" t="s">
        <v>150</v>
      </c>
      <c r="O10029">
        <v>7.8</v>
      </c>
      <c r="P10029" t="s">
        <v>150</v>
      </c>
      <c r="Q10029">
        <v>23.2</v>
      </c>
      <c r="R10029" t="s">
        <v>150</v>
      </c>
      <c r="S10029">
        <v>0.8</v>
      </c>
      <c r="T10029" t="s">
        <v>150</v>
      </c>
      <c r="U10029">
        <v>24.78</v>
      </c>
      <c r="V10029" t="s">
        <v>150</v>
      </c>
      <c r="W10029">
        <v>32.42</v>
      </c>
      <c r="X10029" t="s">
        <v>150</v>
      </c>
      <c r="Y10029">
        <v>50.44</v>
      </c>
      <c r="AA10029">
        <v>50.78</v>
      </c>
      <c r="AC10029">
        <v>54.16</v>
      </c>
      <c r="AE10029">
        <v>10.6</v>
      </c>
      <c r="AF10029" t="s">
        <v>150</v>
      </c>
      <c r="AG10029">
        <v>6.12</v>
      </c>
      <c r="AH10029" t="s">
        <v>150</v>
      </c>
      <c r="AI10029">
        <v>91</v>
      </c>
      <c r="AJ10029" t="s">
        <v>150</v>
      </c>
      <c r="AS10029">
        <v>2.02</v>
      </c>
      <c r="AT10029" t="s">
        <v>150</v>
      </c>
    </row>
    <row r="10030" spans="1:46" x14ac:dyDescent="0.2">
      <c r="A10030" t="s">
        <v>651</v>
      </c>
      <c r="B10030" t="s">
        <v>652</v>
      </c>
      <c r="C10030">
        <f>-70.08985501 / 41.71305482</f>
        <v>-1.6802858316767122</v>
      </c>
      <c r="D10030" t="s">
        <v>653</v>
      </c>
      <c r="E10030" t="s">
        <v>70</v>
      </c>
      <c r="F10030" s="1">
        <v>42563.354166666664</v>
      </c>
      <c r="G10030">
        <v>2</v>
      </c>
      <c r="I10030">
        <v>7.8</v>
      </c>
      <c r="J10030" t="s">
        <v>150</v>
      </c>
      <c r="M10030">
        <v>1.5</v>
      </c>
      <c r="N10030" t="s">
        <v>150</v>
      </c>
      <c r="O10030">
        <v>7.5</v>
      </c>
      <c r="P10030" t="s">
        <v>150</v>
      </c>
      <c r="Q10030">
        <v>23.2</v>
      </c>
      <c r="R10030" t="s">
        <v>150</v>
      </c>
      <c r="AC10030">
        <v>54.16</v>
      </c>
      <c r="AI10030">
        <v>88</v>
      </c>
      <c r="AJ10030" t="s">
        <v>150</v>
      </c>
    </row>
    <row r="10031" spans="1:46" x14ac:dyDescent="0.2">
      <c r="A10031" t="s">
        <v>651</v>
      </c>
      <c r="B10031" t="s">
        <v>652</v>
      </c>
      <c r="C10031">
        <f>-70.08985501 / 41.71305482</f>
        <v>-1.6802858316767122</v>
      </c>
      <c r="D10031" t="s">
        <v>653</v>
      </c>
      <c r="E10031" t="s">
        <v>70</v>
      </c>
      <c r="F10031" s="1">
        <v>42563.354166666664</v>
      </c>
      <c r="G10031">
        <v>4</v>
      </c>
      <c r="I10031">
        <v>7.8</v>
      </c>
      <c r="J10031" t="s">
        <v>150</v>
      </c>
      <c r="M10031">
        <v>1.5</v>
      </c>
      <c r="N10031" t="s">
        <v>150</v>
      </c>
      <c r="O10031">
        <v>6</v>
      </c>
      <c r="P10031" t="s">
        <v>150</v>
      </c>
      <c r="Q10031">
        <v>23.1</v>
      </c>
      <c r="R10031" t="s">
        <v>150</v>
      </c>
      <c r="AC10031">
        <v>54.16</v>
      </c>
      <c r="AI10031">
        <v>70</v>
      </c>
      <c r="AJ10031" t="s">
        <v>150</v>
      </c>
    </row>
    <row r="10032" spans="1:46" x14ac:dyDescent="0.2">
      <c r="A10032" t="s">
        <v>651</v>
      </c>
      <c r="B10032" t="s">
        <v>652</v>
      </c>
      <c r="C10032">
        <f>-70.08985501 / 41.71305482</f>
        <v>-1.6802858316767122</v>
      </c>
      <c r="D10032" t="s">
        <v>653</v>
      </c>
      <c r="E10032" t="s">
        <v>70</v>
      </c>
      <c r="F10032" s="1">
        <v>42563.354166666664</v>
      </c>
      <c r="G10032">
        <v>6</v>
      </c>
      <c r="I10032">
        <v>7.8</v>
      </c>
      <c r="J10032" t="s">
        <v>150</v>
      </c>
      <c r="K10032">
        <v>20.02</v>
      </c>
      <c r="L10032" t="s">
        <v>150</v>
      </c>
      <c r="M10032">
        <v>1.5</v>
      </c>
      <c r="N10032" t="s">
        <v>150</v>
      </c>
      <c r="O10032">
        <v>3</v>
      </c>
      <c r="P10032" t="s">
        <v>150</v>
      </c>
      <c r="Q10032">
        <v>22.8</v>
      </c>
      <c r="R10032" t="s">
        <v>150</v>
      </c>
      <c r="S10032">
        <v>1.21</v>
      </c>
      <c r="T10032" t="s">
        <v>150</v>
      </c>
      <c r="U10032">
        <v>37.479999999999997</v>
      </c>
      <c r="V10032" t="s">
        <v>150</v>
      </c>
      <c r="W10032">
        <v>43.1</v>
      </c>
      <c r="X10032" t="s">
        <v>150</v>
      </c>
      <c r="Y10032">
        <v>56.41</v>
      </c>
      <c r="AA10032">
        <v>60</v>
      </c>
      <c r="AC10032">
        <v>54.16</v>
      </c>
      <c r="AE10032">
        <v>15.1</v>
      </c>
      <c r="AF10032" t="s">
        <v>150</v>
      </c>
      <c r="AG10032">
        <v>6.14</v>
      </c>
      <c r="AH10032" t="s">
        <v>150</v>
      </c>
      <c r="AI10032">
        <v>35</v>
      </c>
      <c r="AJ10032" t="s">
        <v>150</v>
      </c>
      <c r="AS10032">
        <v>2.73</v>
      </c>
      <c r="AT10032" t="s">
        <v>150</v>
      </c>
    </row>
    <row r="10033" spans="1:46" x14ac:dyDescent="0.2">
      <c r="A10033" t="s">
        <v>651</v>
      </c>
      <c r="B10033" t="s">
        <v>652</v>
      </c>
      <c r="C10033">
        <f>-70.08985501 / 41.71305482</f>
        <v>-1.6802858316767122</v>
      </c>
      <c r="D10033" t="s">
        <v>653</v>
      </c>
      <c r="E10033" t="s">
        <v>70</v>
      </c>
      <c r="F10033" s="1">
        <v>42563.354166666664</v>
      </c>
      <c r="G10033">
        <v>7</v>
      </c>
      <c r="I10033">
        <v>7.8</v>
      </c>
      <c r="J10033" t="s">
        <v>150</v>
      </c>
      <c r="M10033">
        <v>1.5</v>
      </c>
      <c r="N10033" t="s">
        <v>150</v>
      </c>
      <c r="O10033">
        <v>0.4</v>
      </c>
      <c r="P10033" t="s">
        <v>150</v>
      </c>
      <c r="Q10033">
        <v>21.3</v>
      </c>
      <c r="R10033" t="s">
        <v>150</v>
      </c>
      <c r="AC10033">
        <v>54.16</v>
      </c>
      <c r="AI10033">
        <v>4</v>
      </c>
      <c r="AJ10033" t="s">
        <v>150</v>
      </c>
    </row>
    <row r="10034" spans="1:46" x14ac:dyDescent="0.2">
      <c r="A10034" t="s">
        <v>651</v>
      </c>
      <c r="B10034" t="s">
        <v>652</v>
      </c>
      <c r="C10034">
        <f>-70.08985501 / 41.71305482</f>
        <v>-1.6802858316767122</v>
      </c>
      <c r="D10034" t="s">
        <v>653</v>
      </c>
      <c r="E10034" t="s">
        <v>70</v>
      </c>
      <c r="F10034" s="1">
        <v>42577.333333333336</v>
      </c>
      <c r="G10034">
        <v>0.5</v>
      </c>
      <c r="I10034">
        <v>6.8</v>
      </c>
      <c r="J10034" t="s">
        <v>150</v>
      </c>
      <c r="K10034">
        <v>5.26</v>
      </c>
      <c r="L10034" t="s">
        <v>150</v>
      </c>
      <c r="M10034">
        <v>1.1000000000000001</v>
      </c>
      <c r="N10034" t="s">
        <v>150</v>
      </c>
      <c r="O10034">
        <v>7.9</v>
      </c>
      <c r="P10034" t="s">
        <v>150</v>
      </c>
      <c r="Q10034">
        <v>26.7</v>
      </c>
      <c r="R10034" t="s">
        <v>150</v>
      </c>
      <c r="S10034">
        <v>0.94</v>
      </c>
      <c r="T10034" t="s">
        <v>150</v>
      </c>
      <c r="U10034">
        <v>29.12</v>
      </c>
      <c r="V10034" t="s">
        <v>150</v>
      </c>
      <c r="W10034">
        <v>30.94</v>
      </c>
      <c r="X10034" t="s">
        <v>150</v>
      </c>
      <c r="Y10034">
        <v>52.77</v>
      </c>
      <c r="AA10034">
        <v>46.89</v>
      </c>
      <c r="AC10034">
        <v>58.63</v>
      </c>
      <c r="AE10034">
        <v>11.7</v>
      </c>
      <c r="AF10034" t="s">
        <v>150</v>
      </c>
      <c r="AG10034">
        <v>6.85</v>
      </c>
      <c r="AH10034" t="s">
        <v>150</v>
      </c>
      <c r="AI10034">
        <v>98</v>
      </c>
      <c r="AJ10034" t="s">
        <v>150</v>
      </c>
      <c r="AS10034">
        <v>1.64</v>
      </c>
      <c r="AT10034" t="s">
        <v>150</v>
      </c>
    </row>
    <row r="10035" spans="1:46" x14ac:dyDescent="0.2">
      <c r="A10035" t="s">
        <v>651</v>
      </c>
      <c r="B10035" t="s">
        <v>652</v>
      </c>
      <c r="C10035">
        <f>-70.08985501 / 41.71305482</f>
        <v>-1.6802858316767122</v>
      </c>
      <c r="D10035" t="s">
        <v>653</v>
      </c>
      <c r="E10035" t="s">
        <v>70</v>
      </c>
      <c r="F10035" s="1">
        <v>42577.333333333336</v>
      </c>
      <c r="G10035">
        <v>2</v>
      </c>
      <c r="I10035">
        <v>6.8</v>
      </c>
      <c r="J10035" t="s">
        <v>150</v>
      </c>
      <c r="M10035">
        <v>1.1000000000000001</v>
      </c>
      <c r="N10035" t="s">
        <v>150</v>
      </c>
      <c r="O10035">
        <v>7.7</v>
      </c>
      <c r="P10035" t="s">
        <v>150</v>
      </c>
      <c r="Q10035">
        <v>26.7</v>
      </c>
      <c r="R10035" t="s">
        <v>150</v>
      </c>
      <c r="AC10035">
        <v>58.63</v>
      </c>
      <c r="AI10035">
        <v>96</v>
      </c>
      <c r="AJ10035" t="s">
        <v>150</v>
      </c>
    </row>
    <row r="10036" spans="1:46" x14ac:dyDescent="0.2">
      <c r="A10036" t="s">
        <v>651</v>
      </c>
      <c r="B10036" t="s">
        <v>652</v>
      </c>
      <c r="C10036">
        <f>-70.08985501 / 41.71305482</f>
        <v>-1.6802858316767122</v>
      </c>
      <c r="D10036" t="s">
        <v>653</v>
      </c>
      <c r="E10036" t="s">
        <v>70</v>
      </c>
      <c r="F10036" s="1">
        <v>42577.333333333336</v>
      </c>
      <c r="G10036">
        <v>4</v>
      </c>
      <c r="I10036">
        <v>6.8</v>
      </c>
      <c r="J10036" t="s">
        <v>150</v>
      </c>
      <c r="M10036">
        <v>1.1000000000000001</v>
      </c>
      <c r="N10036" t="s">
        <v>150</v>
      </c>
      <c r="O10036">
        <v>7.8</v>
      </c>
      <c r="P10036" t="s">
        <v>150</v>
      </c>
      <c r="Q10036">
        <v>26.3</v>
      </c>
      <c r="R10036" t="s">
        <v>150</v>
      </c>
      <c r="AC10036">
        <v>58.63</v>
      </c>
      <c r="AI10036">
        <v>97</v>
      </c>
      <c r="AJ10036" t="s">
        <v>150</v>
      </c>
    </row>
    <row r="10037" spans="1:46" x14ac:dyDescent="0.2">
      <c r="A10037" t="s">
        <v>651</v>
      </c>
      <c r="B10037" t="s">
        <v>652</v>
      </c>
      <c r="C10037">
        <f>-70.08985501 / 41.71305482</f>
        <v>-1.6802858316767122</v>
      </c>
      <c r="D10037" t="s">
        <v>653</v>
      </c>
      <c r="E10037" t="s">
        <v>70</v>
      </c>
      <c r="F10037" s="1">
        <v>42577.333333333336</v>
      </c>
      <c r="G10037">
        <v>5</v>
      </c>
      <c r="I10037">
        <v>6.8</v>
      </c>
      <c r="J10037" t="s">
        <v>150</v>
      </c>
      <c r="M10037">
        <v>1.1000000000000001</v>
      </c>
      <c r="N10037" t="s">
        <v>150</v>
      </c>
      <c r="O10037">
        <v>1.4</v>
      </c>
      <c r="P10037" t="s">
        <v>150</v>
      </c>
      <c r="Q10037">
        <v>25.2</v>
      </c>
      <c r="R10037" t="s">
        <v>150</v>
      </c>
      <c r="AC10037">
        <v>58.63</v>
      </c>
      <c r="AI10037">
        <v>17</v>
      </c>
      <c r="AJ10037" t="s">
        <v>150</v>
      </c>
    </row>
    <row r="10038" spans="1:46" x14ac:dyDescent="0.2">
      <c r="A10038" t="s">
        <v>651</v>
      </c>
      <c r="B10038" t="s">
        <v>652</v>
      </c>
      <c r="C10038">
        <f>-70.08985501 / 41.71305482</f>
        <v>-1.6802858316767122</v>
      </c>
      <c r="D10038" t="s">
        <v>653</v>
      </c>
      <c r="E10038" t="s">
        <v>70</v>
      </c>
      <c r="F10038" s="1">
        <v>42577.333333333336</v>
      </c>
      <c r="G10038">
        <v>5.5</v>
      </c>
      <c r="I10038">
        <v>6.8</v>
      </c>
      <c r="J10038" t="s">
        <v>150</v>
      </c>
      <c r="K10038">
        <v>24.14</v>
      </c>
      <c r="L10038" t="s">
        <v>150</v>
      </c>
      <c r="M10038">
        <v>1.1000000000000001</v>
      </c>
      <c r="N10038" t="s">
        <v>150</v>
      </c>
      <c r="S10038">
        <v>1.67</v>
      </c>
      <c r="T10038" t="s">
        <v>150</v>
      </c>
      <c r="U10038">
        <v>51.73</v>
      </c>
      <c r="V10038" t="s">
        <v>150</v>
      </c>
      <c r="W10038">
        <v>32.130000000000003</v>
      </c>
      <c r="X10038" t="s">
        <v>150</v>
      </c>
      <c r="AA10038">
        <v>61.83</v>
      </c>
      <c r="AC10038">
        <v>58.63</v>
      </c>
      <c r="AE10038">
        <v>15.4</v>
      </c>
      <c r="AF10038" t="s">
        <v>150</v>
      </c>
      <c r="AG10038">
        <v>6.02</v>
      </c>
      <c r="AH10038" t="s">
        <v>150</v>
      </c>
      <c r="AS10038">
        <v>5.92</v>
      </c>
      <c r="AT10038" t="s">
        <v>150</v>
      </c>
    </row>
    <row r="10039" spans="1:46" x14ac:dyDescent="0.2">
      <c r="A10039" t="s">
        <v>651</v>
      </c>
      <c r="B10039" t="s">
        <v>652</v>
      </c>
      <c r="C10039">
        <f>-70.08985501 / 41.71305482</f>
        <v>-1.6802858316767122</v>
      </c>
      <c r="D10039" t="s">
        <v>653</v>
      </c>
      <c r="E10039" t="s">
        <v>70</v>
      </c>
      <c r="F10039" s="1">
        <v>42577.333333333336</v>
      </c>
      <c r="G10039">
        <v>6</v>
      </c>
      <c r="I10039">
        <v>6.8</v>
      </c>
      <c r="J10039" t="s">
        <v>150</v>
      </c>
      <c r="M10039">
        <v>1.1000000000000001</v>
      </c>
      <c r="N10039" t="s">
        <v>150</v>
      </c>
      <c r="O10039">
        <v>0.2</v>
      </c>
      <c r="P10039" t="s">
        <v>150</v>
      </c>
      <c r="Q10039">
        <v>24.2</v>
      </c>
      <c r="R10039" t="s">
        <v>150</v>
      </c>
      <c r="AC10039">
        <v>58.63</v>
      </c>
      <c r="AI10039">
        <v>3</v>
      </c>
      <c r="AJ10039" t="s">
        <v>150</v>
      </c>
    </row>
    <row r="10040" spans="1:46" x14ac:dyDescent="0.2">
      <c r="A10040" t="s">
        <v>651</v>
      </c>
      <c r="B10040" t="s">
        <v>652</v>
      </c>
      <c r="C10040">
        <f>-70.08985501 / 41.71305482</f>
        <v>-1.6802858316767122</v>
      </c>
      <c r="D10040" t="s">
        <v>653</v>
      </c>
      <c r="E10040" t="s">
        <v>70</v>
      </c>
      <c r="F10040" s="1">
        <v>42591</v>
      </c>
      <c r="G10040">
        <v>0.5</v>
      </c>
      <c r="I10040">
        <v>7.6</v>
      </c>
      <c r="J10040" t="s">
        <v>150</v>
      </c>
      <c r="K10040">
        <v>8.92</v>
      </c>
      <c r="L10040" t="s">
        <v>150</v>
      </c>
      <c r="M10040">
        <v>1.65</v>
      </c>
      <c r="N10040" t="s">
        <v>150</v>
      </c>
      <c r="O10040">
        <v>7.6</v>
      </c>
      <c r="P10040" t="s">
        <v>150</v>
      </c>
      <c r="Q10040">
        <v>25.6</v>
      </c>
      <c r="R10040" t="s">
        <v>150</v>
      </c>
      <c r="S10040">
        <v>1.04</v>
      </c>
      <c r="T10040" t="s">
        <v>150</v>
      </c>
      <c r="U10040">
        <v>32.21</v>
      </c>
      <c r="V10040" t="s">
        <v>150</v>
      </c>
      <c r="W10040">
        <v>30.35</v>
      </c>
      <c r="X10040" t="s">
        <v>150</v>
      </c>
      <c r="Y10040">
        <v>54.22</v>
      </c>
      <c r="AA10040">
        <v>52.07</v>
      </c>
      <c r="AC10040">
        <v>52.78</v>
      </c>
      <c r="AE10040">
        <v>13.8</v>
      </c>
      <c r="AF10040" t="s">
        <v>150</v>
      </c>
      <c r="AG10040">
        <v>6.96</v>
      </c>
      <c r="AH10040" t="s">
        <v>150</v>
      </c>
      <c r="AI10040">
        <v>93</v>
      </c>
      <c r="AJ10040" t="s">
        <v>150</v>
      </c>
      <c r="AS10040">
        <v>3.39</v>
      </c>
      <c r="AT10040" t="s">
        <v>150</v>
      </c>
    </row>
    <row r="10041" spans="1:46" x14ac:dyDescent="0.2">
      <c r="A10041" t="s">
        <v>651</v>
      </c>
      <c r="B10041" t="s">
        <v>652</v>
      </c>
      <c r="C10041">
        <f>-70.08985501 / 41.71305482</f>
        <v>-1.6802858316767122</v>
      </c>
      <c r="D10041" t="s">
        <v>653</v>
      </c>
      <c r="E10041" t="s">
        <v>70</v>
      </c>
      <c r="F10041" s="1">
        <v>42591</v>
      </c>
      <c r="G10041">
        <v>2</v>
      </c>
      <c r="I10041">
        <v>7.6</v>
      </c>
      <c r="J10041" t="s">
        <v>150</v>
      </c>
      <c r="M10041">
        <v>1.65</v>
      </c>
      <c r="N10041" t="s">
        <v>150</v>
      </c>
      <c r="O10041">
        <v>7.5</v>
      </c>
      <c r="P10041" t="s">
        <v>150</v>
      </c>
      <c r="Q10041">
        <v>25.6</v>
      </c>
      <c r="R10041" t="s">
        <v>150</v>
      </c>
      <c r="AC10041">
        <v>52.78</v>
      </c>
      <c r="AI10041">
        <v>92</v>
      </c>
      <c r="AJ10041" t="s">
        <v>150</v>
      </c>
    </row>
    <row r="10042" spans="1:46" x14ac:dyDescent="0.2">
      <c r="A10042" t="s">
        <v>651</v>
      </c>
      <c r="B10042" t="s">
        <v>652</v>
      </c>
      <c r="C10042">
        <f>-70.08985501 / 41.71305482</f>
        <v>-1.6802858316767122</v>
      </c>
      <c r="D10042" t="s">
        <v>653</v>
      </c>
      <c r="E10042" t="s">
        <v>70</v>
      </c>
      <c r="F10042" s="1">
        <v>42591</v>
      </c>
      <c r="G10042">
        <v>4</v>
      </c>
      <c r="I10042">
        <v>7.6</v>
      </c>
      <c r="J10042" t="s">
        <v>150</v>
      </c>
      <c r="M10042">
        <v>1.65</v>
      </c>
      <c r="N10042" t="s">
        <v>150</v>
      </c>
      <c r="O10042">
        <v>3.8</v>
      </c>
      <c r="P10042" t="s">
        <v>150</v>
      </c>
      <c r="Q10042">
        <v>25.3</v>
      </c>
      <c r="R10042" t="s">
        <v>150</v>
      </c>
      <c r="AC10042">
        <v>52.78</v>
      </c>
      <c r="AI10042">
        <v>46</v>
      </c>
      <c r="AJ10042" t="s">
        <v>150</v>
      </c>
    </row>
    <row r="10043" spans="1:46" x14ac:dyDescent="0.2">
      <c r="A10043" t="s">
        <v>651</v>
      </c>
      <c r="B10043" t="s">
        <v>652</v>
      </c>
      <c r="C10043">
        <f>-70.08985501 / 41.71305482</f>
        <v>-1.6802858316767122</v>
      </c>
      <c r="D10043" t="s">
        <v>653</v>
      </c>
      <c r="E10043" t="s">
        <v>70</v>
      </c>
      <c r="F10043" s="1">
        <v>42591</v>
      </c>
      <c r="G10043">
        <v>6</v>
      </c>
      <c r="I10043">
        <v>7.6</v>
      </c>
      <c r="J10043" t="s">
        <v>150</v>
      </c>
      <c r="M10043">
        <v>1.65</v>
      </c>
      <c r="N10043" t="s">
        <v>150</v>
      </c>
      <c r="O10043">
        <v>0.4</v>
      </c>
      <c r="P10043" t="s">
        <v>150</v>
      </c>
      <c r="Q10043">
        <v>24.6</v>
      </c>
      <c r="R10043" t="s">
        <v>150</v>
      </c>
      <c r="AC10043">
        <v>52.78</v>
      </c>
      <c r="AI10043">
        <v>4</v>
      </c>
      <c r="AJ10043" t="s">
        <v>150</v>
      </c>
    </row>
    <row r="10044" spans="1:46" x14ac:dyDescent="0.2">
      <c r="A10044" t="s">
        <v>651</v>
      </c>
      <c r="B10044" t="s">
        <v>652</v>
      </c>
      <c r="C10044">
        <f>-70.08985501 / 41.71305482</f>
        <v>-1.6802858316767122</v>
      </c>
      <c r="D10044" t="s">
        <v>653</v>
      </c>
      <c r="E10044" t="s">
        <v>70</v>
      </c>
      <c r="F10044" s="1">
        <v>42591</v>
      </c>
      <c r="G10044">
        <v>6.5</v>
      </c>
      <c r="I10044">
        <v>7.6</v>
      </c>
      <c r="J10044" t="s">
        <v>150</v>
      </c>
      <c r="K10044">
        <v>15.34</v>
      </c>
      <c r="L10044" t="s">
        <v>150</v>
      </c>
      <c r="M10044">
        <v>1.65</v>
      </c>
      <c r="N10044" t="s">
        <v>150</v>
      </c>
      <c r="S10044">
        <v>1.1399999999999999</v>
      </c>
      <c r="T10044" t="s">
        <v>150</v>
      </c>
      <c r="U10044">
        <v>35.31</v>
      </c>
      <c r="V10044" t="s">
        <v>150</v>
      </c>
      <c r="W10044">
        <v>144.22999999999999</v>
      </c>
      <c r="X10044" t="s">
        <v>150</v>
      </c>
      <c r="Y10044">
        <v>55.55</v>
      </c>
      <c r="AA10044">
        <v>57.39</v>
      </c>
      <c r="AC10044">
        <v>52.78</v>
      </c>
      <c r="AE10044">
        <v>61.7</v>
      </c>
      <c r="AF10044" t="s">
        <v>150</v>
      </c>
      <c r="AG10044">
        <v>6.28</v>
      </c>
      <c r="AH10044" t="s">
        <v>150</v>
      </c>
      <c r="AS10044">
        <v>18.3</v>
      </c>
      <c r="AT10044" t="s">
        <v>150</v>
      </c>
    </row>
    <row r="10045" spans="1:46" x14ac:dyDescent="0.2">
      <c r="A10045" t="s">
        <v>651</v>
      </c>
      <c r="B10045" t="s">
        <v>652</v>
      </c>
      <c r="C10045">
        <f>-70.08985501 / 41.71305482</f>
        <v>-1.6802858316767122</v>
      </c>
      <c r="D10045" t="s">
        <v>653</v>
      </c>
      <c r="E10045" t="s">
        <v>70</v>
      </c>
      <c r="F10045" s="1">
        <v>42591</v>
      </c>
      <c r="G10045">
        <v>7</v>
      </c>
      <c r="I10045">
        <v>7.6</v>
      </c>
      <c r="J10045" t="s">
        <v>150</v>
      </c>
      <c r="M10045">
        <v>1.65</v>
      </c>
      <c r="N10045" t="s">
        <v>150</v>
      </c>
      <c r="O10045">
        <v>0.4</v>
      </c>
      <c r="P10045" t="s">
        <v>150</v>
      </c>
      <c r="Q10045">
        <v>21.3</v>
      </c>
      <c r="R10045" t="s">
        <v>150</v>
      </c>
      <c r="AC10045">
        <v>52.78</v>
      </c>
      <c r="AI10045">
        <v>4</v>
      </c>
      <c r="AJ10045" t="s">
        <v>150</v>
      </c>
    </row>
    <row r="10046" spans="1:46" x14ac:dyDescent="0.2">
      <c r="A10046" t="s">
        <v>651</v>
      </c>
      <c r="B10046" t="s">
        <v>652</v>
      </c>
      <c r="C10046">
        <f>-70.08985501 / 41.71305482</f>
        <v>-1.6802858316767122</v>
      </c>
      <c r="D10046" t="s">
        <v>653</v>
      </c>
      <c r="E10046" t="s">
        <v>70</v>
      </c>
      <c r="F10046" s="1">
        <v>42605.333333333336</v>
      </c>
      <c r="G10046">
        <v>0.5</v>
      </c>
      <c r="I10046">
        <v>7.7</v>
      </c>
      <c r="J10046" t="s">
        <v>150</v>
      </c>
      <c r="K10046">
        <v>21.58</v>
      </c>
      <c r="L10046" t="s">
        <v>150</v>
      </c>
      <c r="M10046">
        <v>1.65</v>
      </c>
      <c r="N10046" t="s">
        <v>150</v>
      </c>
      <c r="O10046">
        <v>6.8</v>
      </c>
      <c r="P10046" t="s">
        <v>150</v>
      </c>
      <c r="Q10046">
        <v>25</v>
      </c>
      <c r="R10046" t="s">
        <v>150</v>
      </c>
      <c r="S10046">
        <v>1.1399999999999999</v>
      </c>
      <c r="T10046" t="s">
        <v>150</v>
      </c>
      <c r="U10046">
        <v>35.31</v>
      </c>
      <c r="V10046" t="s">
        <v>150</v>
      </c>
      <c r="W10046">
        <v>34.200000000000003</v>
      </c>
      <c r="X10046" t="s">
        <v>150</v>
      </c>
      <c r="Y10046">
        <v>55.55</v>
      </c>
      <c r="AA10046">
        <v>60.73</v>
      </c>
      <c r="AC10046">
        <v>52.78</v>
      </c>
      <c r="AE10046">
        <v>13.3</v>
      </c>
      <c r="AF10046" t="s">
        <v>150</v>
      </c>
      <c r="AG10046">
        <v>6.71</v>
      </c>
      <c r="AH10046" t="s">
        <v>150</v>
      </c>
      <c r="AI10046">
        <v>82</v>
      </c>
      <c r="AJ10046" t="s">
        <v>150</v>
      </c>
      <c r="AS10046">
        <v>8.07</v>
      </c>
      <c r="AT10046" t="s">
        <v>150</v>
      </c>
    </row>
    <row r="10047" spans="1:46" x14ac:dyDescent="0.2">
      <c r="A10047" t="s">
        <v>651</v>
      </c>
      <c r="B10047" t="s">
        <v>652</v>
      </c>
      <c r="C10047">
        <f>-70.08985501 / 41.71305482</f>
        <v>-1.6802858316767122</v>
      </c>
      <c r="D10047" t="s">
        <v>653</v>
      </c>
      <c r="E10047" t="s">
        <v>70</v>
      </c>
      <c r="F10047" s="1">
        <v>42605.333333333336</v>
      </c>
      <c r="G10047">
        <v>1</v>
      </c>
      <c r="I10047">
        <v>7.7</v>
      </c>
      <c r="J10047" t="s">
        <v>150</v>
      </c>
      <c r="M10047">
        <v>1.65</v>
      </c>
      <c r="N10047" t="s">
        <v>150</v>
      </c>
      <c r="O10047">
        <v>6.7</v>
      </c>
      <c r="P10047" t="s">
        <v>150</v>
      </c>
      <c r="Q10047">
        <v>25.1</v>
      </c>
      <c r="R10047" t="s">
        <v>150</v>
      </c>
      <c r="AC10047">
        <v>52.78</v>
      </c>
      <c r="AI10047">
        <v>81</v>
      </c>
      <c r="AJ10047" t="s">
        <v>150</v>
      </c>
    </row>
    <row r="10048" spans="1:46" x14ac:dyDescent="0.2">
      <c r="A10048" t="s">
        <v>651</v>
      </c>
      <c r="B10048" t="s">
        <v>652</v>
      </c>
      <c r="C10048">
        <f>-70.08985501 / 41.71305482</f>
        <v>-1.6802858316767122</v>
      </c>
      <c r="D10048" t="s">
        <v>653</v>
      </c>
      <c r="E10048" t="s">
        <v>70</v>
      </c>
      <c r="F10048" s="1">
        <v>42605.333333333336</v>
      </c>
      <c r="G10048">
        <v>2</v>
      </c>
      <c r="I10048">
        <v>7.7</v>
      </c>
      <c r="J10048" t="s">
        <v>150</v>
      </c>
      <c r="M10048">
        <v>1.65</v>
      </c>
      <c r="N10048" t="s">
        <v>150</v>
      </c>
      <c r="O10048">
        <v>6.8</v>
      </c>
      <c r="P10048" t="s">
        <v>150</v>
      </c>
      <c r="Q10048">
        <v>25.1</v>
      </c>
      <c r="R10048" t="s">
        <v>150</v>
      </c>
      <c r="AC10048">
        <v>52.78</v>
      </c>
      <c r="AI10048">
        <v>83</v>
      </c>
      <c r="AJ10048" t="s">
        <v>150</v>
      </c>
    </row>
    <row r="10049" spans="1:46" x14ac:dyDescent="0.2">
      <c r="A10049" t="s">
        <v>651</v>
      </c>
      <c r="B10049" t="s">
        <v>652</v>
      </c>
      <c r="C10049">
        <f>-70.08985501 / 41.71305482</f>
        <v>-1.6802858316767122</v>
      </c>
      <c r="D10049" t="s">
        <v>653</v>
      </c>
      <c r="E10049" t="s">
        <v>70</v>
      </c>
      <c r="F10049" s="1">
        <v>42605.333333333336</v>
      </c>
      <c r="G10049">
        <v>3</v>
      </c>
      <c r="I10049">
        <v>7.7</v>
      </c>
      <c r="J10049" t="s">
        <v>150</v>
      </c>
      <c r="M10049">
        <v>1.65</v>
      </c>
      <c r="N10049" t="s">
        <v>150</v>
      </c>
      <c r="O10049">
        <v>6.8</v>
      </c>
      <c r="P10049" t="s">
        <v>150</v>
      </c>
      <c r="Q10049">
        <v>25.1</v>
      </c>
      <c r="R10049" t="s">
        <v>150</v>
      </c>
      <c r="AC10049">
        <v>52.78</v>
      </c>
      <c r="AI10049">
        <v>82</v>
      </c>
      <c r="AJ10049" t="s">
        <v>150</v>
      </c>
    </row>
    <row r="10050" spans="1:46" x14ac:dyDescent="0.2">
      <c r="A10050" t="s">
        <v>651</v>
      </c>
      <c r="B10050" t="s">
        <v>652</v>
      </c>
      <c r="C10050">
        <f>-70.08985501 / 41.71305482</f>
        <v>-1.6802858316767122</v>
      </c>
      <c r="D10050" t="s">
        <v>653</v>
      </c>
      <c r="E10050" t="s">
        <v>70</v>
      </c>
      <c r="F10050" s="1">
        <v>42605.333333333336</v>
      </c>
      <c r="G10050">
        <v>4</v>
      </c>
      <c r="I10050">
        <v>7.7</v>
      </c>
      <c r="J10050" t="s">
        <v>150</v>
      </c>
      <c r="M10050">
        <v>1.65</v>
      </c>
      <c r="N10050" t="s">
        <v>150</v>
      </c>
      <c r="O10050">
        <v>6.8</v>
      </c>
      <c r="P10050" t="s">
        <v>150</v>
      </c>
      <c r="Q10050">
        <v>25.2</v>
      </c>
      <c r="R10050" t="s">
        <v>150</v>
      </c>
      <c r="AC10050">
        <v>52.78</v>
      </c>
      <c r="AI10050">
        <v>82</v>
      </c>
      <c r="AJ10050" t="s">
        <v>150</v>
      </c>
    </row>
    <row r="10051" spans="1:46" x14ac:dyDescent="0.2">
      <c r="A10051" t="s">
        <v>651</v>
      </c>
      <c r="B10051" t="s">
        <v>652</v>
      </c>
      <c r="C10051">
        <f>-70.08985501 / 41.71305482</f>
        <v>-1.6802858316767122</v>
      </c>
      <c r="D10051" t="s">
        <v>653</v>
      </c>
      <c r="E10051" t="s">
        <v>70</v>
      </c>
      <c r="F10051" s="1">
        <v>42605.333333333336</v>
      </c>
      <c r="G10051">
        <v>5</v>
      </c>
      <c r="I10051">
        <v>7.7</v>
      </c>
      <c r="J10051" t="s">
        <v>150</v>
      </c>
      <c r="M10051">
        <v>1.65</v>
      </c>
      <c r="N10051" t="s">
        <v>150</v>
      </c>
      <c r="O10051">
        <v>6.9</v>
      </c>
      <c r="P10051" t="s">
        <v>150</v>
      </c>
      <c r="Q10051">
        <v>25.2</v>
      </c>
      <c r="R10051" t="s">
        <v>150</v>
      </c>
      <c r="AC10051">
        <v>52.78</v>
      </c>
      <c r="AI10051">
        <v>83</v>
      </c>
      <c r="AJ10051" t="s">
        <v>150</v>
      </c>
    </row>
    <row r="10052" spans="1:46" x14ac:dyDescent="0.2">
      <c r="A10052" t="s">
        <v>651</v>
      </c>
      <c r="B10052" t="s">
        <v>652</v>
      </c>
      <c r="C10052">
        <f>-70.08985501 / 41.71305482</f>
        <v>-1.6802858316767122</v>
      </c>
      <c r="D10052" t="s">
        <v>653</v>
      </c>
      <c r="E10052" t="s">
        <v>70</v>
      </c>
      <c r="F10052" s="1">
        <v>42605.333333333336</v>
      </c>
      <c r="G10052">
        <v>6</v>
      </c>
      <c r="I10052">
        <v>7.7</v>
      </c>
      <c r="J10052" t="s">
        <v>150</v>
      </c>
      <c r="M10052">
        <v>1.65</v>
      </c>
      <c r="N10052" t="s">
        <v>150</v>
      </c>
      <c r="O10052">
        <v>6.1</v>
      </c>
      <c r="P10052" t="s">
        <v>150</v>
      </c>
      <c r="Q10052">
        <v>25</v>
      </c>
      <c r="R10052" t="s">
        <v>150</v>
      </c>
      <c r="AC10052">
        <v>52.78</v>
      </c>
      <c r="AI10052">
        <v>74</v>
      </c>
      <c r="AJ10052" t="s">
        <v>150</v>
      </c>
    </row>
    <row r="10053" spans="1:46" x14ac:dyDescent="0.2">
      <c r="A10053" t="s">
        <v>651</v>
      </c>
      <c r="B10053" t="s">
        <v>652</v>
      </c>
      <c r="C10053">
        <f>-70.08985501 / 41.71305482</f>
        <v>-1.6802858316767122</v>
      </c>
      <c r="D10053" t="s">
        <v>653</v>
      </c>
      <c r="E10053" t="s">
        <v>70</v>
      </c>
      <c r="F10053" s="1">
        <v>42605.333333333336</v>
      </c>
      <c r="G10053">
        <v>7</v>
      </c>
      <c r="I10053">
        <v>7.7</v>
      </c>
      <c r="J10053" t="s">
        <v>150</v>
      </c>
      <c r="K10053">
        <v>24.23</v>
      </c>
      <c r="L10053" t="s">
        <v>150</v>
      </c>
      <c r="M10053">
        <v>1.65</v>
      </c>
      <c r="N10053" t="s">
        <v>150</v>
      </c>
      <c r="O10053">
        <v>2.6</v>
      </c>
      <c r="P10053" t="s">
        <v>150</v>
      </c>
      <c r="Q10053">
        <v>25</v>
      </c>
      <c r="R10053" t="s">
        <v>150</v>
      </c>
      <c r="S10053">
        <v>0.87</v>
      </c>
      <c r="T10053" t="s">
        <v>150</v>
      </c>
      <c r="U10053">
        <v>26.95</v>
      </c>
      <c r="V10053" t="s">
        <v>150</v>
      </c>
      <c r="W10053">
        <v>66.23</v>
      </c>
      <c r="X10053" t="s">
        <v>150</v>
      </c>
      <c r="Y10053">
        <v>51.65</v>
      </c>
      <c r="AA10053">
        <v>61.87</v>
      </c>
      <c r="AC10053">
        <v>52.78</v>
      </c>
      <c r="AE10053">
        <v>13.4</v>
      </c>
      <c r="AF10053" t="s">
        <v>150</v>
      </c>
      <c r="AG10053">
        <v>6.48</v>
      </c>
      <c r="AH10053" t="s">
        <v>150</v>
      </c>
      <c r="AI10053">
        <v>31</v>
      </c>
      <c r="AJ10053" t="s">
        <v>150</v>
      </c>
      <c r="AS10053">
        <v>66.86</v>
      </c>
      <c r="AT10053" t="s">
        <v>150</v>
      </c>
    </row>
    <row r="10054" spans="1:46" x14ac:dyDescent="0.2">
      <c r="A10054" t="s">
        <v>651</v>
      </c>
      <c r="B10054" t="s">
        <v>652</v>
      </c>
      <c r="C10054">
        <f>-70.08985501 / 41.71305482</f>
        <v>-1.6802858316767122</v>
      </c>
      <c r="D10054" t="s">
        <v>653</v>
      </c>
      <c r="E10054" t="s">
        <v>70</v>
      </c>
      <c r="F10054" s="1">
        <v>42620.333333333336</v>
      </c>
      <c r="G10054">
        <v>0.5</v>
      </c>
      <c r="I10054">
        <v>7.5</v>
      </c>
      <c r="J10054" t="s">
        <v>150</v>
      </c>
      <c r="M10054">
        <v>1.45</v>
      </c>
      <c r="N10054" t="s">
        <v>150</v>
      </c>
      <c r="O10054">
        <v>8</v>
      </c>
      <c r="P10054" t="s">
        <v>150</v>
      </c>
      <c r="Q10054">
        <v>22.5</v>
      </c>
      <c r="R10054" t="s">
        <v>150</v>
      </c>
      <c r="AC10054">
        <v>54.65</v>
      </c>
      <c r="AI10054">
        <v>92</v>
      </c>
      <c r="AJ10054" t="s">
        <v>150</v>
      </c>
    </row>
    <row r="10055" spans="1:46" x14ac:dyDescent="0.2">
      <c r="A10055" t="s">
        <v>651</v>
      </c>
      <c r="B10055" t="s">
        <v>652</v>
      </c>
      <c r="C10055">
        <f>-70.08985501 / 41.71305482</f>
        <v>-1.6802858316767122</v>
      </c>
      <c r="D10055" t="s">
        <v>653</v>
      </c>
      <c r="E10055" t="s">
        <v>70</v>
      </c>
      <c r="F10055" s="1">
        <v>42620.333333333336</v>
      </c>
      <c r="G10055">
        <v>2</v>
      </c>
      <c r="I10055">
        <v>7.5</v>
      </c>
      <c r="J10055" t="s">
        <v>150</v>
      </c>
      <c r="M10055">
        <v>1.45</v>
      </c>
      <c r="N10055" t="s">
        <v>150</v>
      </c>
      <c r="O10055">
        <v>7.9</v>
      </c>
      <c r="P10055" t="s">
        <v>150</v>
      </c>
      <c r="Q10055">
        <v>22.6</v>
      </c>
      <c r="R10055" t="s">
        <v>150</v>
      </c>
      <c r="AC10055">
        <v>54.65</v>
      </c>
      <c r="AI10055">
        <v>92</v>
      </c>
      <c r="AJ10055" t="s">
        <v>150</v>
      </c>
    </row>
    <row r="10056" spans="1:46" x14ac:dyDescent="0.2">
      <c r="A10056" t="s">
        <v>651</v>
      </c>
      <c r="B10056" t="s">
        <v>652</v>
      </c>
      <c r="C10056">
        <f>-70.08985501 / 41.71305482</f>
        <v>-1.6802858316767122</v>
      </c>
      <c r="D10056" t="s">
        <v>653</v>
      </c>
      <c r="E10056" t="s">
        <v>70</v>
      </c>
      <c r="F10056" s="1">
        <v>42620.333333333336</v>
      </c>
      <c r="G10056">
        <v>4</v>
      </c>
      <c r="I10056">
        <v>7.5</v>
      </c>
      <c r="J10056" t="s">
        <v>150</v>
      </c>
      <c r="M10056">
        <v>1.45</v>
      </c>
      <c r="N10056" t="s">
        <v>150</v>
      </c>
      <c r="O10056">
        <v>7.5</v>
      </c>
      <c r="P10056" t="s">
        <v>150</v>
      </c>
      <c r="Q10056">
        <v>22.5</v>
      </c>
      <c r="R10056" t="s">
        <v>150</v>
      </c>
      <c r="AC10056">
        <v>54.65</v>
      </c>
      <c r="AI10056">
        <v>86</v>
      </c>
      <c r="AJ10056" t="s">
        <v>150</v>
      </c>
    </row>
    <row r="10057" spans="1:46" x14ac:dyDescent="0.2">
      <c r="A10057" t="s">
        <v>651</v>
      </c>
      <c r="B10057" t="s">
        <v>652</v>
      </c>
      <c r="C10057">
        <f>-70.08985501 / 41.71305482</f>
        <v>-1.6802858316767122</v>
      </c>
      <c r="D10057" t="s">
        <v>653</v>
      </c>
      <c r="E10057" t="s">
        <v>70</v>
      </c>
      <c r="F10057" s="1">
        <v>42620.333333333336</v>
      </c>
      <c r="G10057">
        <v>6</v>
      </c>
      <c r="I10057">
        <v>7.5</v>
      </c>
      <c r="J10057" t="s">
        <v>150</v>
      </c>
      <c r="M10057">
        <v>1.45</v>
      </c>
      <c r="N10057" t="s">
        <v>150</v>
      </c>
      <c r="O10057">
        <v>7.9</v>
      </c>
      <c r="P10057" t="s">
        <v>150</v>
      </c>
      <c r="Q10057">
        <v>22.5</v>
      </c>
      <c r="R10057" t="s">
        <v>150</v>
      </c>
      <c r="AC10057">
        <v>54.65</v>
      </c>
      <c r="AI10057">
        <v>91</v>
      </c>
      <c r="AJ10057" t="s">
        <v>150</v>
      </c>
    </row>
    <row r="10058" spans="1:46" x14ac:dyDescent="0.2">
      <c r="A10058" t="s">
        <v>651</v>
      </c>
      <c r="B10058" t="s">
        <v>652</v>
      </c>
      <c r="C10058">
        <f>-70.08985501 / 41.71305482</f>
        <v>-1.6802858316767122</v>
      </c>
      <c r="D10058" t="s">
        <v>653</v>
      </c>
      <c r="E10058" t="s">
        <v>70</v>
      </c>
      <c r="F10058" s="1">
        <v>42620.333333333336</v>
      </c>
      <c r="G10058">
        <v>7</v>
      </c>
      <c r="I10058">
        <v>7.5</v>
      </c>
      <c r="J10058" t="s">
        <v>150</v>
      </c>
      <c r="M10058">
        <v>1.45</v>
      </c>
      <c r="N10058" t="s">
        <v>150</v>
      </c>
      <c r="O10058">
        <v>7.7</v>
      </c>
      <c r="P10058" t="s">
        <v>150</v>
      </c>
      <c r="Q10058">
        <v>22.4</v>
      </c>
      <c r="R10058" t="s">
        <v>150</v>
      </c>
      <c r="AI10058">
        <v>88</v>
      </c>
      <c r="AJ10058" t="s">
        <v>150</v>
      </c>
    </row>
    <row r="10059" spans="1:46" x14ac:dyDescent="0.2">
      <c r="A10059" t="s">
        <v>651</v>
      </c>
      <c r="B10059" t="s">
        <v>652</v>
      </c>
      <c r="C10059">
        <f>-70.08985501 / 41.71305482</f>
        <v>-1.6802858316767122</v>
      </c>
      <c r="D10059" t="s">
        <v>653</v>
      </c>
      <c r="E10059" t="s">
        <v>70</v>
      </c>
      <c r="F10059" s="1">
        <v>42929.329861111109</v>
      </c>
      <c r="G10059">
        <v>0.5</v>
      </c>
      <c r="I10059">
        <v>7.8</v>
      </c>
      <c r="J10059" t="s">
        <v>150</v>
      </c>
      <c r="K10059">
        <v>5.95</v>
      </c>
      <c r="L10059" t="s">
        <v>150</v>
      </c>
      <c r="M10059">
        <v>1.9</v>
      </c>
      <c r="N10059" t="s">
        <v>150</v>
      </c>
      <c r="O10059">
        <v>7.41</v>
      </c>
      <c r="P10059" t="s">
        <v>150</v>
      </c>
      <c r="Q10059">
        <v>25</v>
      </c>
      <c r="R10059" t="s">
        <v>150</v>
      </c>
      <c r="S10059">
        <v>1.03</v>
      </c>
      <c r="T10059" t="s">
        <v>150</v>
      </c>
      <c r="U10059">
        <v>31.9</v>
      </c>
      <c r="V10059" t="s">
        <v>150</v>
      </c>
      <c r="W10059">
        <v>28.74</v>
      </c>
      <c r="X10059" t="s">
        <v>150</v>
      </c>
      <c r="Y10059">
        <v>54.08</v>
      </c>
      <c r="AA10059">
        <v>48.1</v>
      </c>
      <c r="AC10059">
        <v>50.75</v>
      </c>
      <c r="AE10059">
        <v>12.7</v>
      </c>
      <c r="AF10059" t="s">
        <v>150</v>
      </c>
      <c r="AG10059">
        <v>6.96</v>
      </c>
      <c r="AH10059" t="s">
        <v>150</v>
      </c>
      <c r="AS10059">
        <v>2.96</v>
      </c>
      <c r="AT10059" t="s">
        <v>150</v>
      </c>
    </row>
    <row r="10060" spans="1:46" x14ac:dyDescent="0.2">
      <c r="A10060" t="s">
        <v>651</v>
      </c>
      <c r="B10060" t="s">
        <v>652</v>
      </c>
      <c r="C10060">
        <f>-70.08985501 / 41.71305482</f>
        <v>-1.6802858316767122</v>
      </c>
      <c r="D10060" t="s">
        <v>653</v>
      </c>
      <c r="E10060" t="s">
        <v>70</v>
      </c>
      <c r="F10060" s="1">
        <v>42929.329861111109</v>
      </c>
      <c r="G10060">
        <v>2</v>
      </c>
      <c r="I10060">
        <v>7.8</v>
      </c>
      <c r="J10060" t="s">
        <v>150</v>
      </c>
      <c r="K10060" t="s">
        <v>173</v>
      </c>
      <c r="L10060" t="s">
        <v>150</v>
      </c>
      <c r="M10060">
        <v>1.9</v>
      </c>
      <c r="N10060" t="s">
        <v>150</v>
      </c>
      <c r="O10060">
        <v>7.37</v>
      </c>
      <c r="P10060" t="s">
        <v>150</v>
      </c>
      <c r="Q10060">
        <v>25</v>
      </c>
      <c r="R10060" t="s">
        <v>150</v>
      </c>
      <c r="S10060" t="s">
        <v>173</v>
      </c>
      <c r="T10060" t="s">
        <v>150</v>
      </c>
      <c r="W10060" t="s">
        <v>173</v>
      </c>
      <c r="X10060" t="s">
        <v>150</v>
      </c>
      <c r="AC10060">
        <v>50.75</v>
      </c>
      <c r="AE10060" t="s">
        <v>173</v>
      </c>
      <c r="AF10060" t="s">
        <v>150</v>
      </c>
      <c r="AG10060" t="s">
        <v>173</v>
      </c>
      <c r="AH10060" t="s">
        <v>150</v>
      </c>
      <c r="AS10060" t="s">
        <v>173</v>
      </c>
      <c r="AT10060" t="s">
        <v>150</v>
      </c>
    </row>
    <row r="10061" spans="1:46" x14ac:dyDescent="0.2">
      <c r="A10061" t="s">
        <v>651</v>
      </c>
      <c r="B10061" t="s">
        <v>652</v>
      </c>
      <c r="C10061">
        <f>-70.08985501 / 41.71305482</f>
        <v>-1.6802858316767122</v>
      </c>
      <c r="D10061" t="s">
        <v>653</v>
      </c>
      <c r="E10061" t="s">
        <v>70</v>
      </c>
      <c r="F10061" s="1">
        <v>42929.329861111109</v>
      </c>
      <c r="G10061">
        <v>4</v>
      </c>
      <c r="I10061">
        <v>7.8</v>
      </c>
      <c r="J10061" t="s">
        <v>150</v>
      </c>
      <c r="K10061" t="s">
        <v>173</v>
      </c>
      <c r="L10061" t="s">
        <v>150</v>
      </c>
      <c r="M10061">
        <v>1.9</v>
      </c>
      <c r="N10061" t="s">
        <v>150</v>
      </c>
      <c r="O10061">
        <v>5.74</v>
      </c>
      <c r="P10061" t="s">
        <v>150</v>
      </c>
      <c r="Q10061">
        <v>24.4</v>
      </c>
      <c r="R10061" t="s">
        <v>150</v>
      </c>
      <c r="S10061" t="s">
        <v>173</v>
      </c>
      <c r="T10061" t="s">
        <v>150</v>
      </c>
      <c r="W10061" t="s">
        <v>173</v>
      </c>
      <c r="X10061" t="s">
        <v>150</v>
      </c>
      <c r="AC10061">
        <v>50.75</v>
      </c>
      <c r="AE10061" t="s">
        <v>173</v>
      </c>
      <c r="AF10061" t="s">
        <v>150</v>
      </c>
      <c r="AG10061" t="s">
        <v>173</v>
      </c>
      <c r="AH10061" t="s">
        <v>150</v>
      </c>
      <c r="AS10061" t="s">
        <v>173</v>
      </c>
      <c r="AT10061" t="s">
        <v>150</v>
      </c>
    </row>
    <row r="10062" spans="1:46" x14ac:dyDescent="0.2">
      <c r="A10062" t="s">
        <v>651</v>
      </c>
      <c r="B10062" t="s">
        <v>652</v>
      </c>
      <c r="C10062">
        <f>-70.08985501 / 41.71305482</f>
        <v>-1.6802858316767122</v>
      </c>
      <c r="D10062" t="s">
        <v>653</v>
      </c>
      <c r="E10062" t="s">
        <v>70</v>
      </c>
      <c r="F10062" s="1">
        <v>42929.329861111109</v>
      </c>
      <c r="G10062">
        <v>5</v>
      </c>
      <c r="I10062">
        <v>7.8</v>
      </c>
      <c r="J10062" t="s">
        <v>150</v>
      </c>
      <c r="K10062" t="s">
        <v>173</v>
      </c>
      <c r="L10062" t="s">
        <v>150</v>
      </c>
      <c r="M10062">
        <v>1.9</v>
      </c>
      <c r="N10062" t="s">
        <v>150</v>
      </c>
      <c r="O10062">
        <v>4.0199999999999996</v>
      </c>
      <c r="P10062" t="s">
        <v>150</v>
      </c>
      <c r="Q10062">
        <v>23.9</v>
      </c>
      <c r="R10062" t="s">
        <v>150</v>
      </c>
      <c r="S10062" t="s">
        <v>173</v>
      </c>
      <c r="T10062" t="s">
        <v>150</v>
      </c>
      <c r="W10062" t="s">
        <v>173</v>
      </c>
      <c r="X10062" t="s">
        <v>150</v>
      </c>
      <c r="AC10062">
        <v>50.75</v>
      </c>
      <c r="AE10062" t="s">
        <v>173</v>
      </c>
      <c r="AF10062" t="s">
        <v>150</v>
      </c>
      <c r="AG10062" t="s">
        <v>173</v>
      </c>
      <c r="AH10062" t="s">
        <v>150</v>
      </c>
      <c r="AS10062" t="s">
        <v>173</v>
      </c>
      <c r="AT10062" t="s">
        <v>150</v>
      </c>
    </row>
    <row r="10063" spans="1:46" x14ac:dyDescent="0.2">
      <c r="A10063" t="s">
        <v>651</v>
      </c>
      <c r="B10063" t="s">
        <v>652</v>
      </c>
      <c r="C10063">
        <f>-70.08985501 / 41.71305482</f>
        <v>-1.6802858316767122</v>
      </c>
      <c r="D10063" t="s">
        <v>653</v>
      </c>
      <c r="E10063" t="s">
        <v>70</v>
      </c>
      <c r="F10063" s="1">
        <v>42929.329861111109</v>
      </c>
      <c r="G10063">
        <v>6</v>
      </c>
      <c r="I10063">
        <v>7.8</v>
      </c>
      <c r="J10063" t="s">
        <v>150</v>
      </c>
      <c r="K10063" t="s">
        <v>173</v>
      </c>
      <c r="L10063" t="s">
        <v>150</v>
      </c>
      <c r="M10063">
        <v>1.9</v>
      </c>
      <c r="N10063" t="s">
        <v>150</v>
      </c>
      <c r="O10063">
        <v>0.6</v>
      </c>
      <c r="P10063" t="s">
        <v>150</v>
      </c>
      <c r="Q10063">
        <v>23</v>
      </c>
      <c r="R10063" t="s">
        <v>150</v>
      </c>
      <c r="S10063" t="s">
        <v>173</v>
      </c>
      <c r="T10063" t="s">
        <v>150</v>
      </c>
      <c r="W10063" t="s">
        <v>173</v>
      </c>
      <c r="X10063" t="s">
        <v>150</v>
      </c>
      <c r="AE10063" t="s">
        <v>173</v>
      </c>
      <c r="AF10063" t="s">
        <v>150</v>
      </c>
      <c r="AG10063" t="s">
        <v>173</v>
      </c>
      <c r="AH10063" t="s">
        <v>150</v>
      </c>
      <c r="AS10063" t="s">
        <v>173</v>
      </c>
      <c r="AT10063" t="s">
        <v>150</v>
      </c>
    </row>
    <row r="10064" spans="1:46" x14ac:dyDescent="0.2">
      <c r="A10064" t="s">
        <v>651</v>
      </c>
      <c r="B10064" t="s">
        <v>652</v>
      </c>
      <c r="C10064">
        <f>-70.08985501 / 41.71305482</f>
        <v>-1.6802858316767122</v>
      </c>
      <c r="D10064" t="s">
        <v>653</v>
      </c>
      <c r="E10064" t="s">
        <v>70</v>
      </c>
      <c r="F10064" s="1">
        <v>42929.329861111109</v>
      </c>
      <c r="G10064">
        <v>7</v>
      </c>
      <c r="I10064">
        <v>7.8</v>
      </c>
      <c r="J10064" t="s">
        <v>150</v>
      </c>
      <c r="K10064">
        <v>13.62</v>
      </c>
      <c r="L10064" t="s">
        <v>150</v>
      </c>
      <c r="M10064">
        <v>1.9</v>
      </c>
      <c r="N10064" t="s">
        <v>150</v>
      </c>
      <c r="O10064">
        <v>0.31</v>
      </c>
      <c r="P10064" t="s">
        <v>150</v>
      </c>
      <c r="Q10064">
        <v>20.6</v>
      </c>
      <c r="R10064" t="s">
        <v>150</v>
      </c>
      <c r="S10064">
        <v>2.65</v>
      </c>
      <c r="T10064" t="s">
        <v>150</v>
      </c>
      <c r="U10064">
        <v>82.08</v>
      </c>
      <c r="V10064" t="s">
        <v>150</v>
      </c>
      <c r="W10064">
        <v>64.930000000000007</v>
      </c>
      <c r="X10064" t="s">
        <v>150</v>
      </c>
      <c r="Y10064">
        <v>67.709999999999994</v>
      </c>
      <c r="AA10064">
        <v>56.22</v>
      </c>
      <c r="AC10064">
        <v>50.75</v>
      </c>
      <c r="AE10064">
        <v>25.4</v>
      </c>
      <c r="AF10064" t="s">
        <v>150</v>
      </c>
      <c r="AG10064">
        <v>6.38</v>
      </c>
      <c r="AH10064" t="s">
        <v>150</v>
      </c>
      <c r="AS10064">
        <v>8.15</v>
      </c>
      <c r="AT10064" t="s">
        <v>150</v>
      </c>
    </row>
    <row r="10065" spans="1:46" x14ac:dyDescent="0.2">
      <c r="A10065" t="s">
        <v>651</v>
      </c>
      <c r="B10065" t="s">
        <v>652</v>
      </c>
      <c r="C10065">
        <f>-70.08985501 / 41.71305482</f>
        <v>-1.6802858316767122</v>
      </c>
      <c r="D10065" t="s">
        <v>653</v>
      </c>
      <c r="E10065" t="s">
        <v>70</v>
      </c>
      <c r="F10065" s="1">
        <v>42943</v>
      </c>
      <c r="G10065">
        <v>0.5</v>
      </c>
      <c r="I10065">
        <v>7.75</v>
      </c>
      <c r="J10065" t="s">
        <v>150</v>
      </c>
      <c r="K10065">
        <v>10.36</v>
      </c>
      <c r="L10065" t="s">
        <v>150</v>
      </c>
      <c r="M10065">
        <v>1.27</v>
      </c>
      <c r="N10065" t="s">
        <v>150</v>
      </c>
      <c r="O10065">
        <v>7.36</v>
      </c>
      <c r="P10065" t="s">
        <v>150</v>
      </c>
      <c r="Q10065">
        <v>23.2</v>
      </c>
      <c r="R10065" t="s">
        <v>150</v>
      </c>
      <c r="S10065">
        <v>1.1000000000000001</v>
      </c>
      <c r="T10065" t="s">
        <v>150</v>
      </c>
      <c r="U10065">
        <v>34.07</v>
      </c>
      <c r="V10065" t="s">
        <v>150</v>
      </c>
      <c r="W10065">
        <v>32.17</v>
      </c>
      <c r="X10065" t="s">
        <v>150</v>
      </c>
      <c r="Y10065">
        <v>55.03</v>
      </c>
      <c r="AA10065">
        <v>53.54</v>
      </c>
      <c r="AC10065">
        <v>56.56</v>
      </c>
      <c r="AE10065">
        <v>13.3</v>
      </c>
      <c r="AF10065" t="s">
        <v>150</v>
      </c>
      <c r="AG10065">
        <v>6.9</v>
      </c>
      <c r="AH10065" t="s">
        <v>150</v>
      </c>
      <c r="AS10065">
        <v>0.67</v>
      </c>
      <c r="AT10065" t="s">
        <v>150</v>
      </c>
    </row>
    <row r="10066" spans="1:46" x14ac:dyDescent="0.2">
      <c r="A10066" t="s">
        <v>651</v>
      </c>
      <c r="B10066" t="s">
        <v>652</v>
      </c>
      <c r="C10066">
        <f>-70.08985501 / 41.71305482</f>
        <v>-1.6802858316767122</v>
      </c>
      <c r="D10066" t="s">
        <v>653</v>
      </c>
      <c r="E10066" t="s">
        <v>70</v>
      </c>
      <c r="F10066" s="1">
        <v>42943</v>
      </c>
      <c r="G10066">
        <v>2</v>
      </c>
      <c r="I10066">
        <v>7.75</v>
      </c>
      <c r="J10066" t="s">
        <v>150</v>
      </c>
      <c r="K10066" t="s">
        <v>173</v>
      </c>
      <c r="L10066" t="s">
        <v>150</v>
      </c>
      <c r="M10066">
        <v>1.27</v>
      </c>
      <c r="N10066" t="s">
        <v>150</v>
      </c>
      <c r="O10066">
        <v>7.36</v>
      </c>
      <c r="P10066" t="s">
        <v>150</v>
      </c>
      <c r="Q10066">
        <v>22.9</v>
      </c>
      <c r="R10066" t="s">
        <v>150</v>
      </c>
      <c r="S10066" t="s">
        <v>173</v>
      </c>
      <c r="T10066" t="s">
        <v>150</v>
      </c>
      <c r="W10066" t="s">
        <v>173</v>
      </c>
      <c r="X10066" t="s">
        <v>150</v>
      </c>
      <c r="AC10066">
        <v>56.56</v>
      </c>
      <c r="AE10066" t="s">
        <v>173</v>
      </c>
      <c r="AF10066" t="s">
        <v>150</v>
      </c>
      <c r="AG10066" t="s">
        <v>173</v>
      </c>
      <c r="AH10066" t="s">
        <v>150</v>
      </c>
      <c r="AS10066" t="s">
        <v>173</v>
      </c>
      <c r="AT10066" t="s">
        <v>150</v>
      </c>
    </row>
    <row r="10067" spans="1:46" x14ac:dyDescent="0.2">
      <c r="A10067" t="s">
        <v>651</v>
      </c>
      <c r="B10067" t="s">
        <v>652</v>
      </c>
      <c r="C10067">
        <f>-70.08985501 / 41.71305482</f>
        <v>-1.6802858316767122</v>
      </c>
      <c r="D10067" t="s">
        <v>653</v>
      </c>
      <c r="E10067" t="s">
        <v>70</v>
      </c>
      <c r="F10067" s="1">
        <v>42943</v>
      </c>
      <c r="G10067">
        <v>4</v>
      </c>
      <c r="I10067">
        <v>7.75</v>
      </c>
      <c r="J10067" t="s">
        <v>150</v>
      </c>
      <c r="K10067" t="s">
        <v>173</v>
      </c>
      <c r="L10067" t="s">
        <v>150</v>
      </c>
      <c r="M10067">
        <v>1.27</v>
      </c>
      <c r="N10067" t="s">
        <v>150</v>
      </c>
      <c r="O10067">
        <v>5.69</v>
      </c>
      <c r="P10067" t="s">
        <v>150</v>
      </c>
      <c r="Q10067">
        <v>22.3</v>
      </c>
      <c r="R10067" t="s">
        <v>150</v>
      </c>
      <c r="S10067" t="s">
        <v>173</v>
      </c>
      <c r="T10067" t="s">
        <v>150</v>
      </c>
      <c r="W10067" t="s">
        <v>173</v>
      </c>
      <c r="X10067" t="s">
        <v>150</v>
      </c>
      <c r="AC10067">
        <v>56.56</v>
      </c>
      <c r="AE10067" t="s">
        <v>173</v>
      </c>
      <c r="AF10067" t="s">
        <v>150</v>
      </c>
      <c r="AG10067" t="s">
        <v>173</v>
      </c>
      <c r="AH10067" t="s">
        <v>150</v>
      </c>
      <c r="AS10067" t="s">
        <v>173</v>
      </c>
      <c r="AT10067" t="s">
        <v>150</v>
      </c>
    </row>
    <row r="10068" spans="1:46" x14ac:dyDescent="0.2">
      <c r="A10068" t="s">
        <v>651</v>
      </c>
      <c r="B10068" t="s">
        <v>652</v>
      </c>
      <c r="C10068">
        <f>-70.08985501 / 41.71305482</f>
        <v>-1.6802858316767122</v>
      </c>
      <c r="D10068" t="s">
        <v>653</v>
      </c>
      <c r="E10068" t="s">
        <v>70</v>
      </c>
      <c r="F10068" s="1">
        <v>42943</v>
      </c>
      <c r="G10068">
        <v>6</v>
      </c>
      <c r="I10068">
        <v>7.75</v>
      </c>
      <c r="J10068" t="s">
        <v>150</v>
      </c>
      <c r="K10068" t="s">
        <v>173</v>
      </c>
      <c r="L10068" t="s">
        <v>150</v>
      </c>
      <c r="M10068">
        <v>1.27</v>
      </c>
      <c r="N10068" t="s">
        <v>150</v>
      </c>
      <c r="O10068">
        <v>5.42</v>
      </c>
      <c r="P10068" t="s">
        <v>150</v>
      </c>
      <c r="Q10068">
        <v>22.1</v>
      </c>
      <c r="R10068" t="s">
        <v>150</v>
      </c>
      <c r="S10068" t="s">
        <v>173</v>
      </c>
      <c r="T10068" t="s">
        <v>150</v>
      </c>
      <c r="W10068" t="s">
        <v>173</v>
      </c>
      <c r="X10068" t="s">
        <v>150</v>
      </c>
      <c r="AC10068">
        <v>56.56</v>
      </c>
      <c r="AE10068" t="s">
        <v>173</v>
      </c>
      <c r="AF10068" t="s">
        <v>150</v>
      </c>
      <c r="AG10068" t="s">
        <v>173</v>
      </c>
      <c r="AH10068" t="s">
        <v>150</v>
      </c>
      <c r="AS10068" t="s">
        <v>173</v>
      </c>
      <c r="AT10068" t="s">
        <v>150</v>
      </c>
    </row>
    <row r="10069" spans="1:46" x14ac:dyDescent="0.2">
      <c r="A10069" t="s">
        <v>651</v>
      </c>
      <c r="B10069" t="s">
        <v>652</v>
      </c>
      <c r="C10069">
        <f>-70.08985501 / 41.71305482</f>
        <v>-1.6802858316767122</v>
      </c>
      <c r="D10069" t="s">
        <v>653</v>
      </c>
      <c r="E10069" t="s">
        <v>70</v>
      </c>
      <c r="F10069" s="1">
        <v>42943</v>
      </c>
      <c r="G10069">
        <v>7</v>
      </c>
      <c r="I10069">
        <v>7.75</v>
      </c>
      <c r="J10069" t="s">
        <v>150</v>
      </c>
      <c r="K10069">
        <v>16.809999999999999</v>
      </c>
      <c r="L10069" t="s">
        <v>150</v>
      </c>
      <c r="M10069">
        <v>1.27</v>
      </c>
      <c r="N10069" t="s">
        <v>150</v>
      </c>
      <c r="O10069">
        <v>2.6</v>
      </c>
      <c r="P10069" t="s">
        <v>150</v>
      </c>
      <c r="Q10069">
        <v>21.4</v>
      </c>
      <c r="R10069" t="s">
        <v>150</v>
      </c>
      <c r="S10069">
        <v>1.99</v>
      </c>
      <c r="T10069" t="s">
        <v>150</v>
      </c>
      <c r="W10069">
        <v>68.05</v>
      </c>
      <c r="X10069" t="s">
        <v>150</v>
      </c>
      <c r="AE10069">
        <v>26</v>
      </c>
      <c r="AF10069" t="s">
        <v>150</v>
      </c>
      <c r="AG10069">
        <v>6.37</v>
      </c>
      <c r="AH10069" t="s">
        <v>150</v>
      </c>
      <c r="AS10069">
        <v>8.52</v>
      </c>
      <c r="AT10069" t="s">
        <v>150</v>
      </c>
    </row>
    <row r="10070" spans="1:46" x14ac:dyDescent="0.2">
      <c r="A10070" t="s">
        <v>651</v>
      </c>
      <c r="B10070" t="s">
        <v>652</v>
      </c>
      <c r="C10070">
        <f>-70.08985501 / 41.71305482</f>
        <v>-1.6802858316767122</v>
      </c>
      <c r="D10070" t="s">
        <v>653</v>
      </c>
      <c r="E10070" t="s">
        <v>70</v>
      </c>
      <c r="F10070" s="1">
        <v>42957</v>
      </c>
      <c r="G10070">
        <v>0.5</v>
      </c>
      <c r="I10070">
        <v>7.6</v>
      </c>
      <c r="J10070" t="s">
        <v>150</v>
      </c>
      <c r="K10070">
        <v>9.5399999999999991</v>
      </c>
      <c r="L10070" t="s">
        <v>150</v>
      </c>
      <c r="M10070">
        <v>1.82</v>
      </c>
      <c r="N10070" t="s">
        <v>150</v>
      </c>
      <c r="O10070">
        <v>7.21</v>
      </c>
      <c r="P10070" t="s">
        <v>150</v>
      </c>
      <c r="Q10070">
        <v>23.5</v>
      </c>
      <c r="R10070" t="s">
        <v>150</v>
      </c>
      <c r="S10070">
        <v>1.03</v>
      </c>
      <c r="T10070" t="s">
        <v>150</v>
      </c>
      <c r="U10070">
        <v>31.9</v>
      </c>
      <c r="V10070" t="s">
        <v>150</v>
      </c>
      <c r="W10070">
        <v>24.94</v>
      </c>
      <c r="X10070" t="s">
        <v>150</v>
      </c>
      <c r="Y10070">
        <v>54.08</v>
      </c>
      <c r="AA10070">
        <v>52.73</v>
      </c>
      <c r="AC10070">
        <v>51.37</v>
      </c>
      <c r="AE10070">
        <v>13.7</v>
      </c>
      <c r="AF10070" t="s">
        <v>150</v>
      </c>
      <c r="AG10070">
        <v>6.81</v>
      </c>
      <c r="AH10070" t="s">
        <v>150</v>
      </c>
      <c r="AS10070">
        <v>6.68</v>
      </c>
      <c r="AT10070" t="s">
        <v>150</v>
      </c>
    </row>
    <row r="10071" spans="1:46" x14ac:dyDescent="0.2">
      <c r="A10071" t="s">
        <v>651</v>
      </c>
      <c r="B10071" t="s">
        <v>652</v>
      </c>
      <c r="C10071">
        <f>-70.08985501 / 41.71305482</f>
        <v>-1.6802858316767122</v>
      </c>
      <c r="D10071" t="s">
        <v>653</v>
      </c>
      <c r="E10071" t="s">
        <v>70</v>
      </c>
      <c r="F10071" s="1">
        <v>42957</v>
      </c>
      <c r="G10071">
        <v>2</v>
      </c>
      <c r="I10071">
        <v>7.6</v>
      </c>
      <c r="J10071" t="s">
        <v>150</v>
      </c>
      <c r="K10071" t="s">
        <v>173</v>
      </c>
      <c r="L10071" t="s">
        <v>150</v>
      </c>
      <c r="M10071">
        <v>1.82</v>
      </c>
      <c r="N10071" t="s">
        <v>150</v>
      </c>
      <c r="O10071">
        <v>7.27</v>
      </c>
      <c r="P10071" t="s">
        <v>150</v>
      </c>
      <c r="Q10071">
        <v>23.5</v>
      </c>
      <c r="R10071" t="s">
        <v>150</v>
      </c>
      <c r="S10071" t="s">
        <v>173</v>
      </c>
      <c r="T10071" t="s">
        <v>150</v>
      </c>
      <c r="W10071" t="s">
        <v>173</v>
      </c>
      <c r="X10071" t="s">
        <v>150</v>
      </c>
      <c r="AC10071">
        <v>51.37</v>
      </c>
      <c r="AE10071" t="s">
        <v>173</v>
      </c>
      <c r="AF10071" t="s">
        <v>150</v>
      </c>
      <c r="AG10071" t="s">
        <v>173</v>
      </c>
      <c r="AH10071" t="s">
        <v>150</v>
      </c>
      <c r="AS10071" t="s">
        <v>173</v>
      </c>
      <c r="AT10071" t="s">
        <v>150</v>
      </c>
    </row>
    <row r="10072" spans="1:46" x14ac:dyDescent="0.2">
      <c r="A10072" t="s">
        <v>651</v>
      </c>
      <c r="B10072" t="s">
        <v>652</v>
      </c>
      <c r="C10072">
        <f>-70.08985501 / 41.71305482</f>
        <v>-1.6802858316767122</v>
      </c>
      <c r="D10072" t="s">
        <v>653</v>
      </c>
      <c r="E10072" t="s">
        <v>70</v>
      </c>
      <c r="F10072" s="1">
        <v>42957</v>
      </c>
      <c r="G10072">
        <v>4</v>
      </c>
      <c r="I10072">
        <v>7.6</v>
      </c>
      <c r="J10072" t="s">
        <v>150</v>
      </c>
      <c r="K10072" t="s">
        <v>173</v>
      </c>
      <c r="L10072" t="s">
        <v>150</v>
      </c>
      <c r="M10072">
        <v>1.82</v>
      </c>
      <c r="N10072" t="s">
        <v>150</v>
      </c>
      <c r="O10072">
        <v>6.28</v>
      </c>
      <c r="P10072" t="s">
        <v>150</v>
      </c>
      <c r="Q10072">
        <v>22.8</v>
      </c>
      <c r="R10072" t="s">
        <v>150</v>
      </c>
      <c r="S10072" t="s">
        <v>173</v>
      </c>
      <c r="T10072" t="s">
        <v>150</v>
      </c>
      <c r="W10072" t="s">
        <v>173</v>
      </c>
      <c r="X10072" t="s">
        <v>150</v>
      </c>
      <c r="AC10072">
        <v>51.37</v>
      </c>
      <c r="AE10072" t="s">
        <v>173</v>
      </c>
      <c r="AF10072" t="s">
        <v>150</v>
      </c>
      <c r="AG10072" t="s">
        <v>173</v>
      </c>
      <c r="AH10072" t="s">
        <v>150</v>
      </c>
      <c r="AS10072" t="s">
        <v>173</v>
      </c>
      <c r="AT10072" t="s">
        <v>150</v>
      </c>
    </row>
    <row r="10073" spans="1:46" x14ac:dyDescent="0.2">
      <c r="A10073" t="s">
        <v>651</v>
      </c>
      <c r="B10073" t="s">
        <v>652</v>
      </c>
      <c r="C10073">
        <f>-70.08985501 / 41.71305482</f>
        <v>-1.6802858316767122</v>
      </c>
      <c r="D10073" t="s">
        <v>653</v>
      </c>
      <c r="E10073" t="s">
        <v>70</v>
      </c>
      <c r="F10073" s="1">
        <v>42957</v>
      </c>
      <c r="G10073">
        <v>6</v>
      </c>
      <c r="I10073">
        <v>7.6</v>
      </c>
      <c r="J10073" t="s">
        <v>150</v>
      </c>
      <c r="K10073" t="s">
        <v>173</v>
      </c>
      <c r="L10073" t="s">
        <v>150</v>
      </c>
      <c r="M10073">
        <v>1.82</v>
      </c>
      <c r="N10073" t="s">
        <v>150</v>
      </c>
      <c r="O10073">
        <v>0.36</v>
      </c>
      <c r="P10073" t="s">
        <v>150</v>
      </c>
      <c r="Q10073">
        <v>22.2</v>
      </c>
      <c r="R10073" t="s">
        <v>150</v>
      </c>
      <c r="S10073" t="s">
        <v>173</v>
      </c>
      <c r="T10073" t="s">
        <v>150</v>
      </c>
      <c r="W10073" t="s">
        <v>173</v>
      </c>
      <c r="X10073" t="s">
        <v>150</v>
      </c>
      <c r="AC10073">
        <v>51.37</v>
      </c>
      <c r="AE10073" t="s">
        <v>173</v>
      </c>
      <c r="AF10073" t="s">
        <v>150</v>
      </c>
      <c r="AG10073" t="s">
        <v>173</v>
      </c>
      <c r="AH10073" t="s">
        <v>150</v>
      </c>
      <c r="AS10073" t="s">
        <v>173</v>
      </c>
      <c r="AT10073" t="s">
        <v>150</v>
      </c>
    </row>
    <row r="10074" spans="1:46" x14ac:dyDescent="0.2">
      <c r="A10074" t="s">
        <v>651</v>
      </c>
      <c r="B10074" t="s">
        <v>652</v>
      </c>
      <c r="C10074">
        <f>-70.08985501 / 41.71305482</f>
        <v>-1.6802858316767122</v>
      </c>
      <c r="D10074" t="s">
        <v>653</v>
      </c>
      <c r="E10074" t="s">
        <v>70</v>
      </c>
      <c r="F10074" s="1">
        <v>42957</v>
      </c>
      <c r="G10074">
        <v>7</v>
      </c>
      <c r="I10074">
        <v>7.6</v>
      </c>
      <c r="J10074" t="s">
        <v>150</v>
      </c>
      <c r="K10074">
        <v>34.96</v>
      </c>
      <c r="L10074" t="s">
        <v>150</v>
      </c>
      <c r="M10074">
        <v>1.82</v>
      </c>
      <c r="N10074" t="s">
        <v>150</v>
      </c>
      <c r="O10074">
        <v>0.31</v>
      </c>
      <c r="P10074" t="s">
        <v>150</v>
      </c>
      <c r="Q10074">
        <v>21.2</v>
      </c>
      <c r="R10074" t="s">
        <v>150</v>
      </c>
      <c r="S10074">
        <v>1.47</v>
      </c>
      <c r="T10074" t="s">
        <v>150</v>
      </c>
      <c r="W10074">
        <v>29.68</v>
      </c>
      <c r="X10074" t="s">
        <v>150</v>
      </c>
      <c r="AE10074">
        <v>23.3</v>
      </c>
      <c r="AF10074" t="s">
        <v>150</v>
      </c>
      <c r="AG10074">
        <v>6.13</v>
      </c>
      <c r="AH10074" t="s">
        <v>150</v>
      </c>
      <c r="AS10074">
        <v>11.39</v>
      </c>
      <c r="AT10074" t="s">
        <v>150</v>
      </c>
    </row>
    <row r="10075" spans="1:46" x14ac:dyDescent="0.2">
      <c r="A10075" t="s">
        <v>651</v>
      </c>
      <c r="B10075" t="s">
        <v>652</v>
      </c>
      <c r="C10075">
        <f>-70.08985501 / 41.71305482</f>
        <v>-1.6802858316767122</v>
      </c>
      <c r="D10075" t="s">
        <v>653</v>
      </c>
      <c r="E10075" t="s">
        <v>70</v>
      </c>
      <c r="F10075" s="1">
        <v>42989.384722222225</v>
      </c>
      <c r="G10075">
        <v>0.5</v>
      </c>
      <c r="I10075">
        <v>7.4</v>
      </c>
      <c r="J10075" t="s">
        <v>150</v>
      </c>
      <c r="K10075" t="s">
        <v>173</v>
      </c>
      <c r="L10075" t="s">
        <v>150</v>
      </c>
      <c r="M10075">
        <v>1.95</v>
      </c>
      <c r="N10075" t="s">
        <v>150</v>
      </c>
      <c r="O10075">
        <v>8.76</v>
      </c>
      <c r="P10075" t="s">
        <v>150</v>
      </c>
      <c r="Q10075">
        <v>20.6</v>
      </c>
      <c r="R10075" t="s">
        <v>150</v>
      </c>
      <c r="S10075" t="s">
        <v>173</v>
      </c>
      <c r="T10075" t="s">
        <v>150</v>
      </c>
      <c r="W10075" t="s">
        <v>173</v>
      </c>
      <c r="X10075" t="s">
        <v>150</v>
      </c>
      <c r="AC10075">
        <v>50.38</v>
      </c>
      <c r="AE10075" t="s">
        <v>173</v>
      </c>
      <c r="AF10075" t="s">
        <v>150</v>
      </c>
      <c r="AG10075" t="s">
        <v>173</v>
      </c>
      <c r="AH10075" t="s">
        <v>150</v>
      </c>
      <c r="AS10075" t="s">
        <v>173</v>
      </c>
      <c r="AT10075" t="s">
        <v>150</v>
      </c>
    </row>
    <row r="10076" spans="1:46" x14ac:dyDescent="0.2">
      <c r="A10076" t="s">
        <v>651</v>
      </c>
      <c r="B10076" t="s">
        <v>652</v>
      </c>
      <c r="C10076">
        <f>-70.08985501 / 41.71305482</f>
        <v>-1.6802858316767122</v>
      </c>
      <c r="D10076" t="s">
        <v>653</v>
      </c>
      <c r="E10076" t="s">
        <v>70</v>
      </c>
      <c r="F10076" s="1">
        <v>42989.384722222225</v>
      </c>
      <c r="G10076">
        <v>2</v>
      </c>
      <c r="I10076">
        <v>7.4</v>
      </c>
      <c r="J10076" t="s">
        <v>150</v>
      </c>
      <c r="K10076" t="s">
        <v>173</v>
      </c>
      <c r="L10076" t="s">
        <v>150</v>
      </c>
      <c r="M10076">
        <v>1.95</v>
      </c>
      <c r="N10076" t="s">
        <v>150</v>
      </c>
      <c r="O10076">
        <v>8.7100000000000009</v>
      </c>
      <c r="P10076" t="s">
        <v>150</v>
      </c>
      <c r="Q10076">
        <v>20.7</v>
      </c>
      <c r="R10076" t="s">
        <v>150</v>
      </c>
      <c r="S10076" t="s">
        <v>173</v>
      </c>
      <c r="T10076" t="s">
        <v>150</v>
      </c>
      <c r="W10076" t="s">
        <v>173</v>
      </c>
      <c r="X10076" t="s">
        <v>150</v>
      </c>
      <c r="AC10076">
        <v>50.38</v>
      </c>
      <c r="AE10076" t="s">
        <v>173</v>
      </c>
      <c r="AF10076" t="s">
        <v>150</v>
      </c>
      <c r="AG10076" t="s">
        <v>173</v>
      </c>
      <c r="AH10076" t="s">
        <v>150</v>
      </c>
      <c r="AS10076" t="s">
        <v>173</v>
      </c>
      <c r="AT10076" t="s">
        <v>150</v>
      </c>
    </row>
    <row r="10077" spans="1:46" x14ac:dyDescent="0.2">
      <c r="A10077" t="s">
        <v>651</v>
      </c>
      <c r="B10077" t="s">
        <v>652</v>
      </c>
      <c r="C10077">
        <f>-70.08985501 / 41.71305482</f>
        <v>-1.6802858316767122</v>
      </c>
      <c r="D10077" t="s">
        <v>653</v>
      </c>
      <c r="E10077" t="s">
        <v>70</v>
      </c>
      <c r="F10077" s="1">
        <v>42989.384722222225</v>
      </c>
      <c r="G10077">
        <v>4</v>
      </c>
      <c r="I10077">
        <v>7.4</v>
      </c>
      <c r="J10077" t="s">
        <v>150</v>
      </c>
      <c r="K10077" t="s">
        <v>173</v>
      </c>
      <c r="L10077" t="s">
        <v>150</v>
      </c>
      <c r="M10077">
        <v>1.95</v>
      </c>
      <c r="N10077" t="s">
        <v>150</v>
      </c>
      <c r="O10077">
        <v>8.58</v>
      </c>
      <c r="P10077" t="s">
        <v>150</v>
      </c>
      <c r="Q10077">
        <v>20.7</v>
      </c>
      <c r="R10077" t="s">
        <v>150</v>
      </c>
      <c r="S10077" t="s">
        <v>173</v>
      </c>
      <c r="T10077" t="s">
        <v>150</v>
      </c>
      <c r="W10077" t="s">
        <v>173</v>
      </c>
      <c r="X10077" t="s">
        <v>150</v>
      </c>
      <c r="AC10077">
        <v>50.38</v>
      </c>
      <c r="AE10077" t="s">
        <v>173</v>
      </c>
      <c r="AF10077" t="s">
        <v>150</v>
      </c>
      <c r="AG10077" t="s">
        <v>173</v>
      </c>
      <c r="AH10077" t="s">
        <v>150</v>
      </c>
      <c r="AS10077" t="s">
        <v>173</v>
      </c>
      <c r="AT10077" t="s">
        <v>150</v>
      </c>
    </row>
    <row r="10078" spans="1:46" x14ac:dyDescent="0.2">
      <c r="A10078" t="s">
        <v>651</v>
      </c>
      <c r="B10078" t="s">
        <v>652</v>
      </c>
      <c r="C10078">
        <f>-70.08985501 / 41.71305482</f>
        <v>-1.6802858316767122</v>
      </c>
      <c r="D10078" t="s">
        <v>653</v>
      </c>
      <c r="E10078" t="s">
        <v>70</v>
      </c>
      <c r="F10078" s="1">
        <v>42989.384722222225</v>
      </c>
      <c r="G10078">
        <v>6</v>
      </c>
      <c r="I10078">
        <v>7.4</v>
      </c>
      <c r="J10078" t="s">
        <v>150</v>
      </c>
      <c r="K10078" t="s">
        <v>173</v>
      </c>
      <c r="L10078" t="s">
        <v>150</v>
      </c>
      <c r="M10078">
        <v>1.95</v>
      </c>
      <c r="N10078" t="s">
        <v>150</v>
      </c>
      <c r="O10078">
        <v>8.4700000000000006</v>
      </c>
      <c r="P10078" t="s">
        <v>150</v>
      </c>
      <c r="Q10078">
        <v>20.6</v>
      </c>
      <c r="R10078" t="s">
        <v>150</v>
      </c>
      <c r="S10078" t="s">
        <v>173</v>
      </c>
      <c r="T10078" t="s">
        <v>150</v>
      </c>
      <c r="W10078" t="s">
        <v>173</v>
      </c>
      <c r="X10078" t="s">
        <v>150</v>
      </c>
      <c r="AC10078">
        <v>50.38</v>
      </c>
      <c r="AE10078" t="s">
        <v>173</v>
      </c>
      <c r="AF10078" t="s">
        <v>150</v>
      </c>
      <c r="AG10078" t="s">
        <v>173</v>
      </c>
      <c r="AH10078" t="s">
        <v>150</v>
      </c>
      <c r="AS10078" t="s">
        <v>173</v>
      </c>
      <c r="AT10078" t="s">
        <v>150</v>
      </c>
    </row>
    <row r="10079" spans="1:46" x14ac:dyDescent="0.2">
      <c r="A10079" t="s">
        <v>651</v>
      </c>
      <c r="B10079" t="s">
        <v>652</v>
      </c>
      <c r="C10079">
        <f>-70.08985501 / 41.71305482</f>
        <v>-1.6802858316767122</v>
      </c>
      <c r="D10079" t="s">
        <v>653</v>
      </c>
      <c r="E10079" t="s">
        <v>70</v>
      </c>
      <c r="F10079" s="1">
        <v>42989.384722222225</v>
      </c>
      <c r="G10079">
        <v>7</v>
      </c>
      <c r="I10079">
        <v>7.4</v>
      </c>
      <c r="J10079" t="s">
        <v>150</v>
      </c>
      <c r="K10079" t="s">
        <v>173</v>
      </c>
      <c r="L10079" t="s">
        <v>150</v>
      </c>
      <c r="M10079">
        <v>1.95</v>
      </c>
      <c r="N10079" t="s">
        <v>150</v>
      </c>
      <c r="O10079">
        <v>8.4499999999999993</v>
      </c>
      <c r="P10079" t="s">
        <v>150</v>
      </c>
      <c r="Q10079">
        <v>20.399999999999999</v>
      </c>
      <c r="R10079" t="s">
        <v>150</v>
      </c>
      <c r="S10079" t="s">
        <v>173</v>
      </c>
      <c r="T10079" t="s">
        <v>150</v>
      </c>
      <c r="W10079" t="s">
        <v>173</v>
      </c>
      <c r="X10079" t="s">
        <v>150</v>
      </c>
      <c r="AC10079">
        <v>50.38</v>
      </c>
      <c r="AE10079" t="s">
        <v>173</v>
      </c>
      <c r="AF10079" t="s">
        <v>150</v>
      </c>
      <c r="AG10079" t="s">
        <v>173</v>
      </c>
      <c r="AH10079" t="s">
        <v>150</v>
      </c>
      <c r="AS10079" t="s">
        <v>173</v>
      </c>
      <c r="AT10079" t="s">
        <v>150</v>
      </c>
    </row>
    <row r="10080" spans="1:46" x14ac:dyDescent="0.2">
      <c r="A10080" t="s">
        <v>651</v>
      </c>
      <c r="B10080" t="s">
        <v>652</v>
      </c>
      <c r="C10080">
        <f>-70.08985501 / 41.71305482</f>
        <v>-1.6802858316767122</v>
      </c>
      <c r="D10080" t="s">
        <v>653</v>
      </c>
      <c r="E10080" t="s">
        <v>70</v>
      </c>
      <c r="F10080" s="1">
        <v>43286.354166666664</v>
      </c>
      <c r="G10080">
        <v>0.5</v>
      </c>
      <c r="I10080">
        <v>7.65</v>
      </c>
      <c r="J10080" t="s">
        <v>150</v>
      </c>
      <c r="K10080">
        <v>3.93</v>
      </c>
      <c r="L10080" t="s">
        <v>150</v>
      </c>
      <c r="M10080">
        <v>2.65</v>
      </c>
      <c r="N10080" t="s">
        <v>150</v>
      </c>
      <c r="O10080">
        <v>8.35</v>
      </c>
      <c r="P10080" t="s">
        <v>150</v>
      </c>
      <c r="Q10080">
        <v>26.9</v>
      </c>
      <c r="R10080" t="s">
        <v>150</v>
      </c>
      <c r="S10080">
        <v>0.56000000000000005</v>
      </c>
      <c r="T10080" t="s">
        <v>150</v>
      </c>
      <c r="U10080">
        <v>17.350000000000001</v>
      </c>
      <c r="V10080" t="s">
        <v>150</v>
      </c>
      <c r="W10080">
        <v>23.75</v>
      </c>
      <c r="X10080" t="s">
        <v>150</v>
      </c>
      <c r="Y10080">
        <v>45.3</v>
      </c>
      <c r="AA10080">
        <v>44.03</v>
      </c>
      <c r="AC10080">
        <v>45.96</v>
      </c>
      <c r="AE10080">
        <v>9</v>
      </c>
      <c r="AF10080" t="s">
        <v>150</v>
      </c>
      <c r="AG10080">
        <v>6.8</v>
      </c>
      <c r="AH10080" t="s">
        <v>150</v>
      </c>
      <c r="AI10080">
        <v>104.61</v>
      </c>
      <c r="AJ10080" t="s">
        <v>150</v>
      </c>
      <c r="AS10080">
        <v>0.03</v>
      </c>
      <c r="AT10080" t="s">
        <v>150</v>
      </c>
    </row>
    <row r="10081" spans="1:46" x14ac:dyDescent="0.2">
      <c r="A10081" t="s">
        <v>651</v>
      </c>
      <c r="B10081" t="s">
        <v>652</v>
      </c>
      <c r="C10081">
        <f>-70.08985501 / 41.71305482</f>
        <v>-1.6802858316767122</v>
      </c>
      <c r="D10081" t="s">
        <v>653</v>
      </c>
      <c r="E10081" t="s">
        <v>70</v>
      </c>
      <c r="F10081" s="1">
        <v>43286.354166666664</v>
      </c>
      <c r="G10081">
        <v>2</v>
      </c>
      <c r="I10081">
        <v>7.65</v>
      </c>
      <c r="J10081" t="s">
        <v>150</v>
      </c>
      <c r="K10081" t="s">
        <v>173</v>
      </c>
      <c r="L10081" t="s">
        <v>150</v>
      </c>
      <c r="M10081">
        <v>2.65</v>
      </c>
      <c r="N10081" t="s">
        <v>150</v>
      </c>
      <c r="O10081">
        <v>8.7200000000000006</v>
      </c>
      <c r="P10081" t="s">
        <v>150</v>
      </c>
      <c r="Q10081">
        <v>26.6</v>
      </c>
      <c r="R10081" t="s">
        <v>150</v>
      </c>
      <c r="S10081" t="s">
        <v>173</v>
      </c>
      <c r="T10081" t="s">
        <v>150</v>
      </c>
      <c r="W10081" t="s">
        <v>173</v>
      </c>
      <c r="X10081" t="s">
        <v>150</v>
      </c>
      <c r="AC10081">
        <v>45.96</v>
      </c>
      <c r="AE10081" t="s">
        <v>173</v>
      </c>
      <c r="AF10081" t="s">
        <v>150</v>
      </c>
      <c r="AG10081" t="s">
        <v>173</v>
      </c>
      <c r="AH10081" t="s">
        <v>150</v>
      </c>
      <c r="AI10081">
        <v>108.66</v>
      </c>
      <c r="AJ10081" t="s">
        <v>150</v>
      </c>
      <c r="AS10081" t="s">
        <v>173</v>
      </c>
      <c r="AT10081" t="s">
        <v>150</v>
      </c>
    </row>
    <row r="10082" spans="1:46" x14ac:dyDescent="0.2">
      <c r="A10082" t="s">
        <v>651</v>
      </c>
      <c r="B10082" t="s">
        <v>652</v>
      </c>
      <c r="C10082">
        <f>-70.08985501 / 41.71305482</f>
        <v>-1.6802858316767122</v>
      </c>
      <c r="D10082" t="s">
        <v>653</v>
      </c>
      <c r="E10082" t="s">
        <v>70</v>
      </c>
      <c r="F10082" s="1">
        <v>43286.354166666664</v>
      </c>
      <c r="G10082">
        <v>4</v>
      </c>
      <c r="I10082">
        <v>7.65</v>
      </c>
      <c r="J10082" t="s">
        <v>150</v>
      </c>
      <c r="K10082" t="s">
        <v>173</v>
      </c>
      <c r="L10082" t="s">
        <v>150</v>
      </c>
      <c r="M10082">
        <v>2.65</v>
      </c>
      <c r="N10082" t="s">
        <v>150</v>
      </c>
      <c r="O10082">
        <v>9.36</v>
      </c>
      <c r="P10082" t="s">
        <v>150</v>
      </c>
      <c r="Q10082">
        <v>22.4</v>
      </c>
      <c r="R10082" t="s">
        <v>150</v>
      </c>
      <c r="S10082" t="s">
        <v>173</v>
      </c>
      <c r="T10082" t="s">
        <v>150</v>
      </c>
      <c r="W10082" t="s">
        <v>173</v>
      </c>
      <c r="X10082" t="s">
        <v>150</v>
      </c>
      <c r="AC10082">
        <v>45.96</v>
      </c>
      <c r="AE10082" t="s">
        <v>173</v>
      </c>
      <c r="AF10082" t="s">
        <v>150</v>
      </c>
      <c r="AG10082" t="s">
        <v>173</v>
      </c>
      <c r="AH10082" t="s">
        <v>150</v>
      </c>
      <c r="AI10082">
        <v>107.89</v>
      </c>
      <c r="AJ10082" t="s">
        <v>150</v>
      </c>
      <c r="AS10082" t="s">
        <v>173</v>
      </c>
      <c r="AT10082" t="s">
        <v>150</v>
      </c>
    </row>
    <row r="10083" spans="1:46" x14ac:dyDescent="0.2">
      <c r="A10083" t="s">
        <v>651</v>
      </c>
      <c r="B10083" t="s">
        <v>652</v>
      </c>
      <c r="C10083">
        <f>-70.08985501 / 41.71305482</f>
        <v>-1.6802858316767122</v>
      </c>
      <c r="D10083" t="s">
        <v>653</v>
      </c>
      <c r="E10083" t="s">
        <v>70</v>
      </c>
      <c r="F10083" s="1">
        <v>43286.354166666664</v>
      </c>
      <c r="G10083">
        <v>6</v>
      </c>
      <c r="I10083">
        <v>7.65</v>
      </c>
      <c r="J10083" t="s">
        <v>150</v>
      </c>
      <c r="K10083">
        <v>26.28</v>
      </c>
      <c r="L10083" t="s">
        <v>150</v>
      </c>
      <c r="M10083">
        <v>2.65</v>
      </c>
      <c r="N10083" t="s">
        <v>150</v>
      </c>
      <c r="O10083">
        <v>0.71</v>
      </c>
      <c r="P10083" t="s">
        <v>150</v>
      </c>
      <c r="Q10083">
        <v>20.8</v>
      </c>
      <c r="R10083" t="s">
        <v>150</v>
      </c>
      <c r="S10083">
        <v>2.14</v>
      </c>
      <c r="T10083" t="s">
        <v>150</v>
      </c>
      <c r="U10083">
        <v>66.28</v>
      </c>
      <c r="V10083" t="s">
        <v>150</v>
      </c>
      <c r="W10083">
        <v>56.31</v>
      </c>
      <c r="X10083" t="s">
        <v>150</v>
      </c>
      <c r="Y10083">
        <v>64.63</v>
      </c>
      <c r="AA10083">
        <v>62.67</v>
      </c>
      <c r="AC10083">
        <v>45.96</v>
      </c>
      <c r="AE10083">
        <v>16.7</v>
      </c>
      <c r="AF10083" t="s">
        <v>150</v>
      </c>
      <c r="AG10083">
        <v>6.2</v>
      </c>
      <c r="AH10083" t="s">
        <v>150</v>
      </c>
      <c r="AI10083">
        <v>7.93</v>
      </c>
      <c r="AJ10083" t="s">
        <v>150</v>
      </c>
      <c r="AS10083">
        <v>0.03</v>
      </c>
      <c r="AT10083" t="s">
        <v>150</v>
      </c>
    </row>
    <row r="10084" spans="1:46" x14ac:dyDescent="0.2">
      <c r="A10084" t="s">
        <v>651</v>
      </c>
      <c r="B10084" t="s">
        <v>652</v>
      </c>
      <c r="C10084">
        <f>-70.08985501 / 41.71305482</f>
        <v>-1.6802858316767122</v>
      </c>
      <c r="D10084" t="s">
        <v>653</v>
      </c>
      <c r="E10084" t="s">
        <v>70</v>
      </c>
      <c r="F10084" s="1">
        <v>43286.354166666664</v>
      </c>
      <c r="G10084">
        <v>7</v>
      </c>
      <c r="I10084">
        <v>7.65</v>
      </c>
      <c r="J10084" t="s">
        <v>150</v>
      </c>
      <c r="K10084" t="s">
        <v>173</v>
      </c>
      <c r="L10084" t="s">
        <v>150</v>
      </c>
      <c r="M10084">
        <v>2.65</v>
      </c>
      <c r="N10084" t="s">
        <v>150</v>
      </c>
      <c r="O10084">
        <v>0.35</v>
      </c>
      <c r="P10084" t="s">
        <v>150</v>
      </c>
      <c r="Q10084">
        <v>20.3</v>
      </c>
      <c r="R10084" t="s">
        <v>150</v>
      </c>
      <c r="S10084" t="s">
        <v>173</v>
      </c>
      <c r="T10084" t="s">
        <v>150</v>
      </c>
      <c r="W10084" t="s">
        <v>173</v>
      </c>
      <c r="X10084" t="s">
        <v>150</v>
      </c>
      <c r="AC10084">
        <v>45.96</v>
      </c>
      <c r="AE10084" t="s">
        <v>173</v>
      </c>
      <c r="AF10084" t="s">
        <v>150</v>
      </c>
      <c r="AG10084" t="s">
        <v>173</v>
      </c>
      <c r="AH10084" t="s">
        <v>150</v>
      </c>
      <c r="AI10084">
        <v>3.87</v>
      </c>
      <c r="AJ10084" t="s">
        <v>150</v>
      </c>
      <c r="AS10084" t="s">
        <v>173</v>
      </c>
      <c r="AT10084" t="s">
        <v>150</v>
      </c>
    </row>
    <row r="10085" spans="1:46" x14ac:dyDescent="0.2">
      <c r="A10085" t="s">
        <v>651</v>
      </c>
      <c r="B10085" t="s">
        <v>652</v>
      </c>
      <c r="C10085">
        <f>-70.08985501 / 41.71305482</f>
        <v>-1.6802858316767122</v>
      </c>
      <c r="D10085" t="s">
        <v>653</v>
      </c>
      <c r="E10085" t="s">
        <v>70</v>
      </c>
      <c r="F10085" s="1">
        <v>43300</v>
      </c>
      <c r="G10085">
        <v>0.5</v>
      </c>
      <c r="K10085">
        <v>9.68</v>
      </c>
      <c r="L10085" t="s">
        <v>150</v>
      </c>
      <c r="M10085">
        <v>1.95</v>
      </c>
      <c r="N10085" t="s">
        <v>150</v>
      </c>
      <c r="O10085">
        <v>7.9</v>
      </c>
      <c r="P10085" t="s">
        <v>150</v>
      </c>
      <c r="Q10085">
        <v>25.1</v>
      </c>
      <c r="R10085" t="s">
        <v>150</v>
      </c>
      <c r="S10085">
        <v>0.84</v>
      </c>
      <c r="T10085" t="s">
        <v>150</v>
      </c>
      <c r="U10085">
        <v>26.02</v>
      </c>
      <c r="V10085" t="s">
        <v>150</v>
      </c>
      <c r="W10085">
        <v>25.6</v>
      </c>
      <c r="X10085" t="s">
        <v>150</v>
      </c>
      <c r="Y10085">
        <v>51.14</v>
      </c>
      <c r="AA10085">
        <v>52.87</v>
      </c>
      <c r="AC10085">
        <v>50.38</v>
      </c>
      <c r="AE10085">
        <v>9.4</v>
      </c>
      <c r="AF10085" t="s">
        <v>150</v>
      </c>
      <c r="AG10085">
        <v>6.73</v>
      </c>
      <c r="AH10085" t="s">
        <v>150</v>
      </c>
      <c r="AI10085">
        <v>95.79</v>
      </c>
      <c r="AJ10085" t="s">
        <v>150</v>
      </c>
      <c r="AS10085">
        <v>0.03</v>
      </c>
      <c r="AT10085" t="s">
        <v>150</v>
      </c>
    </row>
    <row r="10086" spans="1:46" x14ac:dyDescent="0.2">
      <c r="A10086" t="s">
        <v>651</v>
      </c>
      <c r="B10086" t="s">
        <v>652</v>
      </c>
      <c r="C10086">
        <f>-70.08985501 / 41.71305482</f>
        <v>-1.6802858316767122</v>
      </c>
      <c r="D10086" t="s">
        <v>653</v>
      </c>
      <c r="E10086" t="s">
        <v>70</v>
      </c>
      <c r="F10086" s="1">
        <v>43300</v>
      </c>
      <c r="G10086">
        <v>2</v>
      </c>
      <c r="K10086" t="s">
        <v>173</v>
      </c>
      <c r="L10086" t="s">
        <v>150</v>
      </c>
      <c r="M10086">
        <v>1.95</v>
      </c>
      <c r="N10086" t="s">
        <v>150</v>
      </c>
      <c r="O10086">
        <v>7.92</v>
      </c>
      <c r="P10086" t="s">
        <v>150</v>
      </c>
      <c r="Q10086">
        <v>25.3</v>
      </c>
      <c r="R10086" t="s">
        <v>150</v>
      </c>
      <c r="S10086" t="s">
        <v>173</v>
      </c>
      <c r="T10086" t="s">
        <v>150</v>
      </c>
      <c r="W10086" t="s">
        <v>173</v>
      </c>
      <c r="X10086" t="s">
        <v>150</v>
      </c>
      <c r="AC10086">
        <v>50.38</v>
      </c>
      <c r="AE10086" t="s">
        <v>173</v>
      </c>
      <c r="AF10086" t="s">
        <v>150</v>
      </c>
      <c r="AG10086" t="s">
        <v>173</v>
      </c>
      <c r="AH10086" t="s">
        <v>150</v>
      </c>
      <c r="AI10086">
        <v>96.39</v>
      </c>
      <c r="AJ10086" t="s">
        <v>150</v>
      </c>
      <c r="AS10086" t="s">
        <v>173</v>
      </c>
      <c r="AT10086" t="s">
        <v>150</v>
      </c>
    </row>
    <row r="10087" spans="1:46" x14ac:dyDescent="0.2">
      <c r="A10087" t="s">
        <v>651</v>
      </c>
      <c r="B10087" t="s">
        <v>652</v>
      </c>
      <c r="C10087">
        <f>-70.08985501 / 41.71305482</f>
        <v>-1.6802858316767122</v>
      </c>
      <c r="D10087" t="s">
        <v>653</v>
      </c>
      <c r="E10087" t="s">
        <v>70</v>
      </c>
      <c r="F10087" s="1">
        <v>43300</v>
      </c>
      <c r="G10087">
        <v>4</v>
      </c>
      <c r="K10087" t="s">
        <v>173</v>
      </c>
      <c r="L10087" t="s">
        <v>150</v>
      </c>
      <c r="M10087">
        <v>1.95</v>
      </c>
      <c r="N10087" t="s">
        <v>150</v>
      </c>
      <c r="O10087">
        <v>7.8</v>
      </c>
      <c r="P10087" t="s">
        <v>150</v>
      </c>
      <c r="Q10087">
        <v>25.3</v>
      </c>
      <c r="R10087" t="s">
        <v>150</v>
      </c>
      <c r="S10087" t="s">
        <v>173</v>
      </c>
      <c r="T10087" t="s">
        <v>150</v>
      </c>
      <c r="W10087" t="s">
        <v>173</v>
      </c>
      <c r="X10087" t="s">
        <v>150</v>
      </c>
      <c r="AC10087">
        <v>50.38</v>
      </c>
      <c r="AE10087" t="s">
        <v>173</v>
      </c>
      <c r="AF10087" t="s">
        <v>150</v>
      </c>
      <c r="AG10087" t="s">
        <v>173</v>
      </c>
      <c r="AH10087" t="s">
        <v>150</v>
      </c>
      <c r="AI10087">
        <v>94.93</v>
      </c>
      <c r="AJ10087" t="s">
        <v>150</v>
      </c>
      <c r="AS10087" t="s">
        <v>173</v>
      </c>
      <c r="AT10087" t="s">
        <v>150</v>
      </c>
    </row>
    <row r="10088" spans="1:46" x14ac:dyDescent="0.2">
      <c r="A10088" t="s">
        <v>651</v>
      </c>
      <c r="B10088" t="s">
        <v>652</v>
      </c>
      <c r="C10088">
        <f>-70.08985501 / 41.71305482</f>
        <v>-1.6802858316767122</v>
      </c>
      <c r="D10088" t="s">
        <v>653</v>
      </c>
      <c r="E10088" t="s">
        <v>70</v>
      </c>
      <c r="F10088" s="1">
        <v>43300</v>
      </c>
      <c r="G10088">
        <v>6</v>
      </c>
      <c r="K10088" t="s">
        <v>173</v>
      </c>
      <c r="L10088" t="s">
        <v>150</v>
      </c>
      <c r="M10088">
        <v>1.95</v>
      </c>
      <c r="N10088" t="s">
        <v>150</v>
      </c>
      <c r="O10088">
        <v>2</v>
      </c>
      <c r="P10088" t="s">
        <v>150</v>
      </c>
      <c r="Q10088">
        <v>23.1</v>
      </c>
      <c r="R10088" t="s">
        <v>150</v>
      </c>
      <c r="S10088" t="s">
        <v>173</v>
      </c>
      <c r="T10088" t="s">
        <v>150</v>
      </c>
      <c r="W10088" t="s">
        <v>173</v>
      </c>
      <c r="X10088" t="s">
        <v>150</v>
      </c>
      <c r="AC10088">
        <v>50.38</v>
      </c>
      <c r="AE10088" t="s">
        <v>173</v>
      </c>
      <c r="AF10088" t="s">
        <v>150</v>
      </c>
      <c r="AG10088" t="s">
        <v>173</v>
      </c>
      <c r="AH10088" t="s">
        <v>150</v>
      </c>
      <c r="AI10088">
        <v>23.36</v>
      </c>
      <c r="AJ10088" t="s">
        <v>150</v>
      </c>
      <c r="AS10088" t="s">
        <v>173</v>
      </c>
      <c r="AT10088" t="s">
        <v>150</v>
      </c>
    </row>
    <row r="10089" spans="1:46" x14ac:dyDescent="0.2">
      <c r="A10089" t="s">
        <v>651</v>
      </c>
      <c r="B10089" t="s">
        <v>652</v>
      </c>
      <c r="C10089">
        <f>-70.08985501 / 41.71305482</f>
        <v>-1.6802858316767122</v>
      </c>
      <c r="D10089" t="s">
        <v>653</v>
      </c>
      <c r="E10089" t="s">
        <v>70</v>
      </c>
      <c r="F10089" s="1">
        <v>43300</v>
      </c>
      <c r="G10089">
        <v>7.5</v>
      </c>
      <c r="K10089">
        <v>7.59</v>
      </c>
      <c r="L10089" t="s">
        <v>150</v>
      </c>
      <c r="M10089">
        <v>1.95</v>
      </c>
      <c r="N10089" t="s">
        <v>150</v>
      </c>
      <c r="S10089">
        <v>1.93</v>
      </c>
      <c r="T10089" t="s">
        <v>150</v>
      </c>
      <c r="U10089">
        <v>59.78</v>
      </c>
      <c r="V10089" t="s">
        <v>150</v>
      </c>
      <c r="W10089">
        <v>93.4</v>
      </c>
      <c r="X10089" t="s">
        <v>150</v>
      </c>
      <c r="Y10089">
        <v>63.14</v>
      </c>
      <c r="AA10089">
        <v>50.48</v>
      </c>
      <c r="AC10089">
        <v>50.38</v>
      </c>
      <c r="AE10089">
        <v>50.4</v>
      </c>
      <c r="AF10089" t="s">
        <v>150</v>
      </c>
      <c r="AG10089">
        <v>6.44</v>
      </c>
      <c r="AH10089" t="s">
        <v>150</v>
      </c>
      <c r="AS10089">
        <v>0.03</v>
      </c>
      <c r="AT10089" t="s">
        <v>150</v>
      </c>
    </row>
    <row r="10090" spans="1:46" x14ac:dyDescent="0.2">
      <c r="A10090" t="s">
        <v>651</v>
      </c>
      <c r="B10090" t="s">
        <v>652</v>
      </c>
      <c r="C10090">
        <f>-70.08985501 / 41.71305482</f>
        <v>-1.6802858316767122</v>
      </c>
      <c r="D10090" t="s">
        <v>653</v>
      </c>
      <c r="E10090" t="s">
        <v>70</v>
      </c>
      <c r="F10090" s="1">
        <v>43314.333333333336</v>
      </c>
      <c r="G10090">
        <v>0.5</v>
      </c>
      <c r="I10090">
        <v>7</v>
      </c>
      <c r="J10090" t="s">
        <v>150</v>
      </c>
      <c r="K10090">
        <v>15.41</v>
      </c>
      <c r="L10090" t="s">
        <v>150</v>
      </c>
      <c r="M10090">
        <v>1.41</v>
      </c>
      <c r="N10090" t="s">
        <v>150</v>
      </c>
      <c r="O10090">
        <v>6.97</v>
      </c>
      <c r="P10090" t="s">
        <v>150</v>
      </c>
      <c r="Q10090">
        <v>25.7</v>
      </c>
      <c r="R10090" t="s">
        <v>150</v>
      </c>
      <c r="S10090">
        <v>1.18</v>
      </c>
      <c r="T10090" t="s">
        <v>150</v>
      </c>
      <c r="U10090">
        <v>36.549999999999997</v>
      </c>
      <c r="V10090" t="s">
        <v>150</v>
      </c>
      <c r="W10090">
        <v>42.02</v>
      </c>
      <c r="X10090" t="s">
        <v>150</v>
      </c>
      <c r="Y10090">
        <v>56.04</v>
      </c>
      <c r="AA10090">
        <v>57.43</v>
      </c>
      <c r="AC10090">
        <v>55.05</v>
      </c>
      <c r="AE10090">
        <v>9.9</v>
      </c>
      <c r="AF10090" t="s">
        <v>150</v>
      </c>
      <c r="AG10090">
        <v>6.57</v>
      </c>
      <c r="AH10090" t="s">
        <v>150</v>
      </c>
      <c r="AI10090">
        <v>85.5</v>
      </c>
      <c r="AJ10090" t="s">
        <v>150</v>
      </c>
      <c r="AS10090">
        <v>0.88</v>
      </c>
      <c r="AT10090" t="s">
        <v>150</v>
      </c>
    </row>
    <row r="10091" spans="1:46" x14ac:dyDescent="0.2">
      <c r="A10091" t="s">
        <v>651</v>
      </c>
      <c r="B10091" t="s">
        <v>652</v>
      </c>
      <c r="C10091">
        <f>-70.08985501 / 41.71305482</f>
        <v>-1.6802858316767122</v>
      </c>
      <c r="D10091" t="s">
        <v>653</v>
      </c>
      <c r="E10091" t="s">
        <v>70</v>
      </c>
      <c r="F10091" s="1">
        <v>43314.333333333336</v>
      </c>
      <c r="G10091">
        <v>2</v>
      </c>
      <c r="I10091">
        <v>7</v>
      </c>
      <c r="J10091" t="s">
        <v>150</v>
      </c>
      <c r="K10091" t="s">
        <v>173</v>
      </c>
      <c r="L10091" t="s">
        <v>150</v>
      </c>
      <c r="M10091">
        <v>1.41</v>
      </c>
      <c r="N10091" t="s">
        <v>150</v>
      </c>
      <c r="O10091">
        <v>7.08</v>
      </c>
      <c r="P10091" t="s">
        <v>150</v>
      </c>
      <c r="Q10091">
        <v>25.7</v>
      </c>
      <c r="R10091" t="s">
        <v>150</v>
      </c>
      <c r="S10091" t="s">
        <v>173</v>
      </c>
      <c r="T10091" t="s">
        <v>150</v>
      </c>
      <c r="W10091" t="s">
        <v>173</v>
      </c>
      <c r="X10091" t="s">
        <v>150</v>
      </c>
      <c r="AC10091">
        <v>55.05</v>
      </c>
      <c r="AE10091" t="s">
        <v>173</v>
      </c>
      <c r="AF10091" t="s">
        <v>150</v>
      </c>
      <c r="AG10091" t="s">
        <v>173</v>
      </c>
      <c r="AH10091" t="s">
        <v>150</v>
      </c>
      <c r="AI10091">
        <v>86.8</v>
      </c>
      <c r="AJ10091" t="s">
        <v>150</v>
      </c>
      <c r="AS10091" t="s">
        <v>173</v>
      </c>
      <c r="AT10091" t="s">
        <v>150</v>
      </c>
    </row>
    <row r="10092" spans="1:46" x14ac:dyDescent="0.2">
      <c r="A10092" t="s">
        <v>651</v>
      </c>
      <c r="B10092" t="s">
        <v>652</v>
      </c>
      <c r="C10092">
        <f>-70.08985501 / 41.71305482</f>
        <v>-1.6802858316767122</v>
      </c>
      <c r="D10092" t="s">
        <v>653</v>
      </c>
      <c r="E10092" t="s">
        <v>70</v>
      </c>
      <c r="F10092" s="1">
        <v>43314.333333333336</v>
      </c>
      <c r="G10092">
        <v>4</v>
      </c>
      <c r="I10092">
        <v>7</v>
      </c>
      <c r="J10092" t="s">
        <v>150</v>
      </c>
      <c r="K10092" t="s">
        <v>173</v>
      </c>
      <c r="L10092" t="s">
        <v>150</v>
      </c>
      <c r="M10092">
        <v>1.41</v>
      </c>
      <c r="N10092" t="s">
        <v>150</v>
      </c>
      <c r="O10092">
        <v>6.62</v>
      </c>
      <c r="P10092" t="s">
        <v>150</v>
      </c>
      <c r="Q10092">
        <v>25.7</v>
      </c>
      <c r="R10092" t="s">
        <v>150</v>
      </c>
      <c r="S10092" t="s">
        <v>173</v>
      </c>
      <c r="T10092" t="s">
        <v>150</v>
      </c>
      <c r="W10092" t="s">
        <v>173</v>
      </c>
      <c r="X10092" t="s">
        <v>150</v>
      </c>
      <c r="AC10092">
        <v>55.05</v>
      </c>
      <c r="AE10092" t="s">
        <v>173</v>
      </c>
      <c r="AF10092" t="s">
        <v>150</v>
      </c>
      <c r="AG10092" t="s">
        <v>173</v>
      </c>
      <c r="AH10092" t="s">
        <v>150</v>
      </c>
      <c r="AI10092">
        <v>81.2</v>
      </c>
      <c r="AJ10092" t="s">
        <v>150</v>
      </c>
      <c r="AS10092" t="s">
        <v>173</v>
      </c>
      <c r="AT10092" t="s">
        <v>150</v>
      </c>
    </row>
    <row r="10093" spans="1:46" x14ac:dyDescent="0.2">
      <c r="A10093" t="s">
        <v>651</v>
      </c>
      <c r="B10093" t="s">
        <v>652</v>
      </c>
      <c r="C10093">
        <f>-70.08985501 / 41.71305482</f>
        <v>-1.6802858316767122</v>
      </c>
      <c r="D10093" t="s">
        <v>653</v>
      </c>
      <c r="E10093" t="s">
        <v>70</v>
      </c>
      <c r="F10093" s="1">
        <v>43314.333333333336</v>
      </c>
      <c r="G10093">
        <v>5</v>
      </c>
      <c r="I10093">
        <v>7</v>
      </c>
      <c r="J10093" t="s">
        <v>150</v>
      </c>
      <c r="K10093" t="s">
        <v>173</v>
      </c>
      <c r="L10093" t="s">
        <v>150</v>
      </c>
      <c r="M10093">
        <v>1.41</v>
      </c>
      <c r="N10093" t="s">
        <v>150</v>
      </c>
      <c r="S10093" t="s">
        <v>173</v>
      </c>
      <c r="T10093" t="s">
        <v>150</v>
      </c>
      <c r="W10093" t="s">
        <v>173</v>
      </c>
      <c r="X10093" t="s">
        <v>150</v>
      </c>
      <c r="AC10093">
        <v>55.05</v>
      </c>
      <c r="AE10093" t="s">
        <v>173</v>
      </c>
      <c r="AF10093" t="s">
        <v>150</v>
      </c>
      <c r="AG10093" t="s">
        <v>173</v>
      </c>
      <c r="AH10093" t="s">
        <v>150</v>
      </c>
      <c r="AS10093" t="s">
        <v>173</v>
      </c>
      <c r="AT10093" t="s">
        <v>150</v>
      </c>
    </row>
    <row r="10094" spans="1:46" x14ac:dyDescent="0.2">
      <c r="A10094" t="s">
        <v>651</v>
      </c>
      <c r="B10094" t="s">
        <v>652</v>
      </c>
      <c r="C10094">
        <f>-70.08985501 / 41.71305482</f>
        <v>-1.6802858316767122</v>
      </c>
      <c r="D10094" t="s">
        <v>653</v>
      </c>
      <c r="E10094" t="s">
        <v>70</v>
      </c>
      <c r="F10094" s="1">
        <v>43314.333333333336</v>
      </c>
      <c r="G10094">
        <v>6</v>
      </c>
      <c r="I10094">
        <v>7</v>
      </c>
      <c r="J10094" t="s">
        <v>150</v>
      </c>
      <c r="K10094">
        <v>14.95</v>
      </c>
      <c r="L10094" t="s">
        <v>150</v>
      </c>
      <c r="M10094">
        <v>1.41</v>
      </c>
      <c r="N10094" t="s">
        <v>150</v>
      </c>
      <c r="O10094">
        <v>0.84</v>
      </c>
      <c r="P10094" t="s">
        <v>150</v>
      </c>
      <c r="Q10094">
        <v>24.5</v>
      </c>
      <c r="R10094" t="s">
        <v>150</v>
      </c>
      <c r="S10094">
        <v>23.63</v>
      </c>
      <c r="T10094" t="s">
        <v>150</v>
      </c>
      <c r="U10094">
        <v>731.91</v>
      </c>
      <c r="V10094" t="s">
        <v>150</v>
      </c>
      <c r="W10094">
        <v>307.73</v>
      </c>
      <c r="X10094" t="s">
        <v>150</v>
      </c>
      <c r="Y10094">
        <v>99.26</v>
      </c>
      <c r="AA10094">
        <v>57.13</v>
      </c>
      <c r="AC10094">
        <v>55.05</v>
      </c>
      <c r="AE10094">
        <v>56.2</v>
      </c>
      <c r="AF10094" t="s">
        <v>150</v>
      </c>
      <c r="AG10094">
        <v>6.36</v>
      </c>
      <c r="AH10094" t="s">
        <v>150</v>
      </c>
      <c r="AI10094">
        <v>121.12</v>
      </c>
      <c r="AJ10094" t="s">
        <v>150</v>
      </c>
      <c r="AS10094">
        <v>40.54</v>
      </c>
      <c r="AT10094" t="s">
        <v>150</v>
      </c>
    </row>
    <row r="10095" spans="1:46" x14ac:dyDescent="0.2">
      <c r="A10095" t="s">
        <v>651</v>
      </c>
      <c r="B10095" t="s">
        <v>652</v>
      </c>
      <c r="C10095">
        <f>-70.08985501 / 41.71305482</f>
        <v>-1.6802858316767122</v>
      </c>
      <c r="D10095" t="s">
        <v>653</v>
      </c>
      <c r="E10095" t="s">
        <v>70</v>
      </c>
      <c r="F10095" s="1">
        <v>43328.315972222219</v>
      </c>
      <c r="G10095">
        <v>0.5</v>
      </c>
      <c r="I10095">
        <v>6.3</v>
      </c>
      <c r="J10095" t="s">
        <v>150</v>
      </c>
      <c r="K10095">
        <v>75.680000000000007</v>
      </c>
      <c r="L10095" t="s">
        <v>150</v>
      </c>
      <c r="M10095">
        <v>1.6</v>
      </c>
      <c r="N10095" t="s">
        <v>150</v>
      </c>
      <c r="O10095">
        <v>7.78</v>
      </c>
      <c r="P10095" t="s">
        <v>150</v>
      </c>
      <c r="Q10095">
        <v>26.4</v>
      </c>
      <c r="R10095" t="s">
        <v>150</v>
      </c>
      <c r="S10095">
        <v>1.02</v>
      </c>
      <c r="T10095" t="s">
        <v>150</v>
      </c>
      <c r="U10095">
        <v>31.59</v>
      </c>
      <c r="V10095" t="s">
        <v>150</v>
      </c>
      <c r="W10095">
        <v>26.21</v>
      </c>
      <c r="X10095" t="s">
        <v>150</v>
      </c>
      <c r="Y10095">
        <v>53.94</v>
      </c>
      <c r="AA10095">
        <v>73.040000000000006</v>
      </c>
      <c r="AC10095">
        <v>53.23</v>
      </c>
      <c r="AE10095">
        <v>9.1999999999999993</v>
      </c>
      <c r="AF10095" t="s">
        <v>150</v>
      </c>
      <c r="AG10095">
        <v>6.82</v>
      </c>
      <c r="AH10095" t="s">
        <v>150</v>
      </c>
      <c r="AI10095">
        <v>96.6</v>
      </c>
      <c r="AJ10095" t="s">
        <v>150</v>
      </c>
      <c r="AS10095">
        <v>0.03</v>
      </c>
      <c r="AT10095" t="s">
        <v>150</v>
      </c>
    </row>
    <row r="10096" spans="1:46" x14ac:dyDescent="0.2">
      <c r="A10096" t="s">
        <v>651</v>
      </c>
      <c r="B10096" t="s">
        <v>652</v>
      </c>
      <c r="C10096">
        <f>-70.08985501 / 41.71305482</f>
        <v>-1.6802858316767122</v>
      </c>
      <c r="D10096" t="s">
        <v>653</v>
      </c>
      <c r="E10096" t="s">
        <v>70</v>
      </c>
      <c r="F10096" s="1">
        <v>43328.315972222219</v>
      </c>
      <c r="G10096">
        <v>1</v>
      </c>
      <c r="I10096">
        <v>6.3</v>
      </c>
      <c r="J10096" t="s">
        <v>150</v>
      </c>
      <c r="K10096" t="s">
        <v>173</v>
      </c>
      <c r="L10096" t="s">
        <v>150</v>
      </c>
      <c r="M10096">
        <v>1.6</v>
      </c>
      <c r="N10096" t="s">
        <v>150</v>
      </c>
      <c r="O10096">
        <v>7.6</v>
      </c>
      <c r="P10096" t="s">
        <v>150</v>
      </c>
      <c r="Q10096">
        <v>26.5</v>
      </c>
      <c r="R10096" t="s">
        <v>150</v>
      </c>
      <c r="S10096" t="s">
        <v>173</v>
      </c>
      <c r="T10096" t="s">
        <v>150</v>
      </c>
      <c r="W10096" t="s">
        <v>173</v>
      </c>
      <c r="X10096" t="s">
        <v>150</v>
      </c>
      <c r="AC10096">
        <v>53.23</v>
      </c>
      <c r="AE10096" t="s">
        <v>173</v>
      </c>
      <c r="AF10096" t="s">
        <v>150</v>
      </c>
      <c r="AG10096" t="s">
        <v>173</v>
      </c>
      <c r="AH10096" t="s">
        <v>150</v>
      </c>
      <c r="AI10096">
        <v>94.53</v>
      </c>
      <c r="AJ10096" t="s">
        <v>150</v>
      </c>
      <c r="AS10096" t="s">
        <v>173</v>
      </c>
      <c r="AT10096" t="s">
        <v>150</v>
      </c>
    </row>
    <row r="10097" spans="1:46" x14ac:dyDescent="0.2">
      <c r="A10097" t="s">
        <v>651</v>
      </c>
      <c r="B10097" t="s">
        <v>652</v>
      </c>
      <c r="C10097">
        <f>-70.08985501 / 41.71305482</f>
        <v>-1.6802858316767122</v>
      </c>
      <c r="D10097" t="s">
        <v>653</v>
      </c>
      <c r="E10097" t="s">
        <v>70</v>
      </c>
      <c r="F10097" s="1">
        <v>43328.315972222219</v>
      </c>
      <c r="G10097">
        <v>1.5</v>
      </c>
      <c r="I10097">
        <v>6.3</v>
      </c>
      <c r="J10097" t="s">
        <v>150</v>
      </c>
      <c r="K10097" t="s">
        <v>173</v>
      </c>
      <c r="L10097" t="s">
        <v>150</v>
      </c>
      <c r="M10097">
        <v>1.6</v>
      </c>
      <c r="N10097" t="s">
        <v>150</v>
      </c>
      <c r="O10097">
        <v>7.61</v>
      </c>
      <c r="P10097" t="s">
        <v>150</v>
      </c>
      <c r="Q10097">
        <v>26.5</v>
      </c>
      <c r="R10097" t="s">
        <v>150</v>
      </c>
      <c r="S10097" t="s">
        <v>173</v>
      </c>
      <c r="T10097" t="s">
        <v>150</v>
      </c>
      <c r="W10097" t="s">
        <v>173</v>
      </c>
      <c r="X10097" t="s">
        <v>150</v>
      </c>
      <c r="AC10097">
        <v>53.23</v>
      </c>
      <c r="AE10097" t="s">
        <v>173</v>
      </c>
      <c r="AF10097" t="s">
        <v>150</v>
      </c>
      <c r="AG10097" t="s">
        <v>173</v>
      </c>
      <c r="AH10097" t="s">
        <v>150</v>
      </c>
      <c r="AI10097">
        <v>94.66</v>
      </c>
      <c r="AJ10097" t="s">
        <v>150</v>
      </c>
      <c r="AS10097" t="s">
        <v>173</v>
      </c>
      <c r="AT10097" t="s">
        <v>150</v>
      </c>
    </row>
    <row r="10098" spans="1:46" x14ac:dyDescent="0.2">
      <c r="A10098" t="s">
        <v>651</v>
      </c>
      <c r="B10098" t="s">
        <v>652</v>
      </c>
      <c r="C10098">
        <f>-70.08985501 / 41.71305482</f>
        <v>-1.6802858316767122</v>
      </c>
      <c r="D10098" t="s">
        <v>653</v>
      </c>
      <c r="E10098" t="s">
        <v>70</v>
      </c>
      <c r="F10098" s="1">
        <v>43328.315972222219</v>
      </c>
      <c r="G10098">
        <v>2</v>
      </c>
      <c r="I10098">
        <v>6.3</v>
      </c>
      <c r="J10098" t="s">
        <v>150</v>
      </c>
      <c r="K10098" t="s">
        <v>173</v>
      </c>
      <c r="L10098" t="s">
        <v>150</v>
      </c>
      <c r="M10098">
        <v>1.6</v>
      </c>
      <c r="N10098" t="s">
        <v>150</v>
      </c>
      <c r="O10098">
        <v>7.3</v>
      </c>
      <c r="P10098" t="s">
        <v>150</v>
      </c>
      <c r="Q10098">
        <v>26.5</v>
      </c>
      <c r="R10098" t="s">
        <v>150</v>
      </c>
      <c r="S10098" t="s">
        <v>173</v>
      </c>
      <c r="T10098" t="s">
        <v>150</v>
      </c>
      <c r="W10098" t="s">
        <v>173</v>
      </c>
      <c r="X10098" t="s">
        <v>150</v>
      </c>
      <c r="AC10098">
        <v>53.23</v>
      </c>
      <c r="AE10098" t="s">
        <v>173</v>
      </c>
      <c r="AF10098" t="s">
        <v>150</v>
      </c>
      <c r="AG10098" t="s">
        <v>173</v>
      </c>
      <c r="AH10098" t="s">
        <v>150</v>
      </c>
      <c r="AI10098">
        <v>90.8</v>
      </c>
      <c r="AJ10098" t="s">
        <v>150</v>
      </c>
      <c r="AS10098" t="s">
        <v>173</v>
      </c>
      <c r="AT10098" t="s">
        <v>150</v>
      </c>
    </row>
    <row r="10099" spans="1:46" x14ac:dyDescent="0.2">
      <c r="A10099" t="s">
        <v>651</v>
      </c>
      <c r="B10099" t="s">
        <v>652</v>
      </c>
      <c r="C10099">
        <f>-70.08985501 / 41.71305482</f>
        <v>-1.6802858316767122</v>
      </c>
      <c r="D10099" t="s">
        <v>653</v>
      </c>
      <c r="E10099" t="s">
        <v>70</v>
      </c>
      <c r="F10099" s="1">
        <v>43328.315972222219</v>
      </c>
      <c r="G10099">
        <v>2.5</v>
      </c>
      <c r="I10099">
        <v>6.3</v>
      </c>
      <c r="J10099" t="s">
        <v>150</v>
      </c>
      <c r="K10099" t="s">
        <v>173</v>
      </c>
      <c r="L10099" t="s">
        <v>150</v>
      </c>
      <c r="M10099">
        <v>1.6</v>
      </c>
      <c r="N10099" t="s">
        <v>150</v>
      </c>
      <c r="O10099">
        <v>7.6</v>
      </c>
      <c r="P10099" t="s">
        <v>150</v>
      </c>
      <c r="Q10099">
        <v>26.5</v>
      </c>
      <c r="R10099" t="s">
        <v>150</v>
      </c>
      <c r="S10099" t="s">
        <v>173</v>
      </c>
      <c r="T10099" t="s">
        <v>150</v>
      </c>
      <c r="W10099" t="s">
        <v>173</v>
      </c>
      <c r="X10099" t="s">
        <v>150</v>
      </c>
      <c r="AC10099">
        <v>53.23</v>
      </c>
      <c r="AE10099" t="s">
        <v>173</v>
      </c>
      <c r="AF10099" t="s">
        <v>150</v>
      </c>
      <c r="AG10099" t="s">
        <v>173</v>
      </c>
      <c r="AH10099" t="s">
        <v>150</v>
      </c>
      <c r="AI10099">
        <v>94.53</v>
      </c>
      <c r="AJ10099" t="s">
        <v>150</v>
      </c>
      <c r="AS10099" t="s">
        <v>173</v>
      </c>
      <c r="AT10099" t="s">
        <v>150</v>
      </c>
    </row>
    <row r="10100" spans="1:46" x14ac:dyDescent="0.2">
      <c r="A10100" t="s">
        <v>651</v>
      </c>
      <c r="B10100" t="s">
        <v>652</v>
      </c>
      <c r="C10100">
        <f>-70.08985501 / 41.71305482</f>
        <v>-1.6802858316767122</v>
      </c>
      <c r="D10100" t="s">
        <v>653</v>
      </c>
      <c r="E10100" t="s">
        <v>70</v>
      </c>
      <c r="F10100" s="1">
        <v>43328.315972222219</v>
      </c>
      <c r="G10100">
        <v>3</v>
      </c>
      <c r="I10100">
        <v>6.3</v>
      </c>
      <c r="J10100" t="s">
        <v>150</v>
      </c>
      <c r="K10100" t="s">
        <v>173</v>
      </c>
      <c r="L10100" t="s">
        <v>150</v>
      </c>
      <c r="M10100">
        <v>1.6</v>
      </c>
      <c r="N10100" t="s">
        <v>150</v>
      </c>
      <c r="O10100">
        <v>6.15</v>
      </c>
      <c r="P10100" t="s">
        <v>150</v>
      </c>
      <c r="Q10100">
        <v>26.4</v>
      </c>
      <c r="R10100" t="s">
        <v>150</v>
      </c>
      <c r="S10100" t="s">
        <v>173</v>
      </c>
      <c r="T10100" t="s">
        <v>150</v>
      </c>
      <c r="W10100" t="s">
        <v>173</v>
      </c>
      <c r="X10100" t="s">
        <v>150</v>
      </c>
      <c r="AC10100">
        <v>53.23</v>
      </c>
      <c r="AE10100" t="s">
        <v>173</v>
      </c>
      <c r="AF10100" t="s">
        <v>150</v>
      </c>
      <c r="AG10100" t="s">
        <v>173</v>
      </c>
      <c r="AH10100" t="s">
        <v>150</v>
      </c>
      <c r="AI10100">
        <v>76.36</v>
      </c>
      <c r="AJ10100" t="s">
        <v>150</v>
      </c>
      <c r="AS10100" t="s">
        <v>173</v>
      </c>
      <c r="AT10100" t="s">
        <v>150</v>
      </c>
    </row>
    <row r="10101" spans="1:46" x14ac:dyDescent="0.2">
      <c r="A10101" t="s">
        <v>651</v>
      </c>
      <c r="B10101" t="s">
        <v>652</v>
      </c>
      <c r="C10101">
        <f>-70.08985501 / 41.71305482</f>
        <v>-1.6802858316767122</v>
      </c>
      <c r="D10101" t="s">
        <v>653</v>
      </c>
      <c r="E10101" t="s">
        <v>70</v>
      </c>
      <c r="F10101" s="1">
        <v>43328.315972222219</v>
      </c>
      <c r="G10101">
        <v>3.5</v>
      </c>
      <c r="I10101">
        <v>6.3</v>
      </c>
      <c r="J10101" t="s">
        <v>150</v>
      </c>
      <c r="K10101" t="s">
        <v>173</v>
      </c>
      <c r="L10101" t="s">
        <v>150</v>
      </c>
      <c r="M10101">
        <v>1.6</v>
      </c>
      <c r="N10101" t="s">
        <v>150</v>
      </c>
      <c r="O10101">
        <v>5.26</v>
      </c>
      <c r="P10101" t="s">
        <v>150</v>
      </c>
      <c r="Q10101">
        <v>26.2</v>
      </c>
      <c r="R10101" t="s">
        <v>150</v>
      </c>
      <c r="S10101" t="s">
        <v>173</v>
      </c>
      <c r="T10101" t="s">
        <v>150</v>
      </c>
      <c r="W10101" t="s">
        <v>173</v>
      </c>
      <c r="X10101" t="s">
        <v>150</v>
      </c>
      <c r="AC10101">
        <v>53.23</v>
      </c>
      <c r="AE10101" t="s">
        <v>173</v>
      </c>
      <c r="AF10101" t="s">
        <v>150</v>
      </c>
      <c r="AG10101" t="s">
        <v>173</v>
      </c>
      <c r="AH10101" t="s">
        <v>150</v>
      </c>
      <c r="AI10101">
        <v>65.069999999999993</v>
      </c>
      <c r="AJ10101" t="s">
        <v>150</v>
      </c>
      <c r="AS10101" t="s">
        <v>173</v>
      </c>
      <c r="AT10101" t="s">
        <v>150</v>
      </c>
    </row>
    <row r="10102" spans="1:46" x14ac:dyDescent="0.2">
      <c r="A10102" t="s">
        <v>651</v>
      </c>
      <c r="B10102" t="s">
        <v>652</v>
      </c>
      <c r="C10102">
        <f>-70.08985501 / 41.71305482</f>
        <v>-1.6802858316767122</v>
      </c>
      <c r="D10102" t="s">
        <v>653</v>
      </c>
      <c r="E10102" t="s">
        <v>70</v>
      </c>
      <c r="F10102" s="1">
        <v>43328.315972222219</v>
      </c>
      <c r="G10102">
        <v>4</v>
      </c>
      <c r="I10102">
        <v>6.3</v>
      </c>
      <c r="J10102" t="s">
        <v>150</v>
      </c>
      <c r="K10102" t="s">
        <v>173</v>
      </c>
      <c r="L10102" t="s">
        <v>150</v>
      </c>
      <c r="M10102">
        <v>1.6</v>
      </c>
      <c r="N10102" t="s">
        <v>150</v>
      </c>
      <c r="O10102">
        <v>4.38</v>
      </c>
      <c r="P10102" t="s">
        <v>150</v>
      </c>
      <c r="Q10102">
        <v>26</v>
      </c>
      <c r="R10102" t="s">
        <v>150</v>
      </c>
      <c r="S10102" t="s">
        <v>173</v>
      </c>
      <c r="T10102" t="s">
        <v>150</v>
      </c>
      <c r="W10102" t="s">
        <v>173</v>
      </c>
      <c r="X10102" t="s">
        <v>150</v>
      </c>
      <c r="AC10102">
        <v>53.23</v>
      </c>
      <c r="AE10102" t="s">
        <v>173</v>
      </c>
      <c r="AF10102" t="s">
        <v>150</v>
      </c>
      <c r="AG10102" t="s">
        <v>173</v>
      </c>
      <c r="AH10102" t="s">
        <v>150</v>
      </c>
      <c r="AI10102">
        <v>53.99</v>
      </c>
      <c r="AJ10102" t="s">
        <v>150</v>
      </c>
      <c r="AS10102" t="s">
        <v>173</v>
      </c>
      <c r="AT10102" t="s">
        <v>150</v>
      </c>
    </row>
    <row r="10103" spans="1:46" x14ac:dyDescent="0.2">
      <c r="A10103" t="s">
        <v>651</v>
      </c>
      <c r="B10103" t="s">
        <v>652</v>
      </c>
      <c r="C10103">
        <f>-70.08985501 / 41.71305482</f>
        <v>-1.6802858316767122</v>
      </c>
      <c r="D10103" t="s">
        <v>653</v>
      </c>
      <c r="E10103" t="s">
        <v>70</v>
      </c>
      <c r="F10103" s="1">
        <v>43328.315972222219</v>
      </c>
      <c r="G10103">
        <v>4.5</v>
      </c>
      <c r="I10103">
        <v>6.3</v>
      </c>
      <c r="J10103" t="s">
        <v>150</v>
      </c>
      <c r="K10103" t="s">
        <v>173</v>
      </c>
      <c r="L10103" t="s">
        <v>150</v>
      </c>
      <c r="M10103">
        <v>1.6</v>
      </c>
      <c r="N10103" t="s">
        <v>150</v>
      </c>
      <c r="O10103">
        <v>2.27</v>
      </c>
      <c r="P10103" t="s">
        <v>150</v>
      </c>
      <c r="Q10103">
        <v>25.7</v>
      </c>
      <c r="R10103" t="s">
        <v>150</v>
      </c>
      <c r="S10103" t="s">
        <v>173</v>
      </c>
      <c r="T10103" t="s">
        <v>150</v>
      </c>
      <c r="W10103" t="s">
        <v>173</v>
      </c>
      <c r="X10103" t="s">
        <v>150</v>
      </c>
      <c r="AC10103">
        <v>53.23</v>
      </c>
      <c r="AE10103" t="s">
        <v>173</v>
      </c>
      <c r="AF10103" t="s">
        <v>150</v>
      </c>
      <c r="AG10103" t="s">
        <v>173</v>
      </c>
      <c r="AH10103" t="s">
        <v>150</v>
      </c>
      <c r="AI10103">
        <v>27.83</v>
      </c>
      <c r="AJ10103" t="s">
        <v>150</v>
      </c>
      <c r="AS10103" t="s">
        <v>173</v>
      </c>
      <c r="AT10103" t="s">
        <v>150</v>
      </c>
    </row>
    <row r="10104" spans="1:46" x14ac:dyDescent="0.2">
      <c r="A10104" t="s">
        <v>651</v>
      </c>
      <c r="B10104" t="s">
        <v>652</v>
      </c>
      <c r="C10104">
        <f>-70.08985501 / 41.71305482</f>
        <v>-1.6802858316767122</v>
      </c>
      <c r="D10104" t="s">
        <v>653</v>
      </c>
      <c r="E10104" t="s">
        <v>70</v>
      </c>
      <c r="F10104" s="1">
        <v>43328.315972222219</v>
      </c>
      <c r="G10104">
        <v>5</v>
      </c>
      <c r="I10104">
        <v>6.3</v>
      </c>
      <c r="J10104" t="s">
        <v>150</v>
      </c>
      <c r="K10104" t="s">
        <v>173</v>
      </c>
      <c r="L10104" t="s">
        <v>150</v>
      </c>
      <c r="M10104">
        <v>1.6</v>
      </c>
      <c r="N10104" t="s">
        <v>150</v>
      </c>
      <c r="O10104">
        <v>1.02</v>
      </c>
      <c r="P10104" t="s">
        <v>150</v>
      </c>
      <c r="Q10104">
        <v>25.5</v>
      </c>
      <c r="R10104" t="s">
        <v>150</v>
      </c>
      <c r="S10104" t="s">
        <v>173</v>
      </c>
      <c r="T10104" t="s">
        <v>150</v>
      </c>
      <c r="W10104" t="s">
        <v>173</v>
      </c>
      <c r="X10104" t="s">
        <v>150</v>
      </c>
      <c r="AC10104">
        <v>53.23</v>
      </c>
      <c r="AE10104" t="s">
        <v>173</v>
      </c>
      <c r="AF10104" t="s">
        <v>150</v>
      </c>
      <c r="AG10104" t="s">
        <v>173</v>
      </c>
      <c r="AH10104" t="s">
        <v>150</v>
      </c>
      <c r="AI10104">
        <v>12.46</v>
      </c>
      <c r="AJ10104" t="s">
        <v>150</v>
      </c>
      <c r="AS10104" t="s">
        <v>173</v>
      </c>
      <c r="AT10104" t="s">
        <v>150</v>
      </c>
    </row>
    <row r="10105" spans="1:46" x14ac:dyDescent="0.2">
      <c r="A10105" t="s">
        <v>651</v>
      </c>
      <c r="B10105" t="s">
        <v>652</v>
      </c>
      <c r="C10105">
        <f>-70.08985501 / 41.71305482</f>
        <v>-1.6802858316767122</v>
      </c>
      <c r="D10105" t="s">
        <v>653</v>
      </c>
      <c r="E10105" t="s">
        <v>70</v>
      </c>
      <c r="F10105" s="1">
        <v>43328.315972222219</v>
      </c>
      <c r="G10105">
        <v>5.5</v>
      </c>
      <c r="I10105">
        <v>6.3</v>
      </c>
      <c r="J10105" t="s">
        <v>150</v>
      </c>
      <c r="K10105">
        <v>43.05</v>
      </c>
      <c r="L10105" t="s">
        <v>150</v>
      </c>
      <c r="M10105">
        <v>1.6</v>
      </c>
      <c r="N10105" t="s">
        <v>150</v>
      </c>
      <c r="O10105">
        <v>0.17</v>
      </c>
      <c r="P10105" t="s">
        <v>150</v>
      </c>
      <c r="Q10105">
        <v>25.2</v>
      </c>
      <c r="R10105" t="s">
        <v>150</v>
      </c>
      <c r="S10105">
        <v>59.13</v>
      </c>
      <c r="T10105" t="s">
        <v>150</v>
      </c>
      <c r="U10105">
        <v>1831.47</v>
      </c>
      <c r="V10105" t="s">
        <v>150</v>
      </c>
      <c r="W10105">
        <v>423.25</v>
      </c>
      <c r="X10105" t="s">
        <v>150</v>
      </c>
      <c r="Y10105">
        <v>112.49</v>
      </c>
      <c r="AA10105">
        <v>67.510000000000005</v>
      </c>
      <c r="AC10105">
        <v>53.23</v>
      </c>
      <c r="AE10105">
        <v>43</v>
      </c>
      <c r="AF10105" t="s">
        <v>150</v>
      </c>
      <c r="AG10105">
        <v>6.32</v>
      </c>
      <c r="AH10105" t="s">
        <v>150</v>
      </c>
      <c r="AI10105">
        <v>2.0699999999999998</v>
      </c>
      <c r="AJ10105" t="s">
        <v>150</v>
      </c>
      <c r="AS10105">
        <v>225.45</v>
      </c>
      <c r="AT10105" t="s">
        <v>150</v>
      </c>
    </row>
    <row r="10106" spans="1:46" x14ac:dyDescent="0.2">
      <c r="A10106" t="s">
        <v>651</v>
      </c>
      <c r="B10106" t="s">
        <v>652</v>
      </c>
      <c r="C10106">
        <f>-70.08985501 / 41.71305482</f>
        <v>-1.6802858316767122</v>
      </c>
      <c r="D10106" t="s">
        <v>653</v>
      </c>
      <c r="E10106" t="s">
        <v>70</v>
      </c>
      <c r="F10106" s="1">
        <v>43328.315972222219</v>
      </c>
      <c r="G10106">
        <v>6</v>
      </c>
      <c r="I10106">
        <v>6.3</v>
      </c>
      <c r="J10106" t="s">
        <v>150</v>
      </c>
      <c r="K10106" t="s">
        <v>173</v>
      </c>
      <c r="L10106" t="s">
        <v>150</v>
      </c>
      <c r="M10106">
        <v>1.6</v>
      </c>
      <c r="N10106" t="s">
        <v>150</v>
      </c>
      <c r="O10106">
        <v>0.18</v>
      </c>
      <c r="P10106" t="s">
        <v>150</v>
      </c>
      <c r="Q10106">
        <v>23.1</v>
      </c>
      <c r="R10106" t="s">
        <v>150</v>
      </c>
      <c r="S10106" t="s">
        <v>173</v>
      </c>
      <c r="T10106" t="s">
        <v>150</v>
      </c>
      <c r="W10106" t="s">
        <v>173</v>
      </c>
      <c r="X10106" t="s">
        <v>150</v>
      </c>
      <c r="AC10106">
        <v>53.23</v>
      </c>
      <c r="AE10106" t="s">
        <v>173</v>
      </c>
      <c r="AF10106" t="s">
        <v>150</v>
      </c>
      <c r="AG10106" t="s">
        <v>173</v>
      </c>
      <c r="AH10106" t="s">
        <v>150</v>
      </c>
      <c r="AI10106">
        <v>2.1</v>
      </c>
      <c r="AJ10106" t="s">
        <v>150</v>
      </c>
      <c r="AS10106" t="s">
        <v>173</v>
      </c>
      <c r="AT10106" t="s">
        <v>150</v>
      </c>
    </row>
    <row r="10107" spans="1:46" x14ac:dyDescent="0.2">
      <c r="A10107" t="s">
        <v>651</v>
      </c>
      <c r="B10107" t="s">
        <v>652</v>
      </c>
      <c r="C10107">
        <f>-70.08985501 / 41.71305482</f>
        <v>-1.6802858316767122</v>
      </c>
      <c r="D10107" t="s">
        <v>653</v>
      </c>
      <c r="E10107" t="s">
        <v>70</v>
      </c>
      <c r="F10107" s="1">
        <v>43655.333333333336</v>
      </c>
      <c r="G10107">
        <v>0.5</v>
      </c>
      <c r="I10107">
        <v>7.8</v>
      </c>
      <c r="J10107" t="s">
        <v>150</v>
      </c>
      <c r="K10107">
        <v>4.5999999999999996</v>
      </c>
      <c r="L10107" t="s">
        <v>150</v>
      </c>
      <c r="M10107">
        <v>1.85</v>
      </c>
      <c r="N10107" t="s">
        <v>150</v>
      </c>
      <c r="O10107">
        <v>8.23</v>
      </c>
      <c r="P10107" t="s">
        <v>150</v>
      </c>
      <c r="Q10107">
        <v>25</v>
      </c>
      <c r="R10107" t="s">
        <v>150</v>
      </c>
      <c r="S10107">
        <v>0.78</v>
      </c>
      <c r="T10107" t="s">
        <v>150</v>
      </c>
      <c r="U10107">
        <v>24.16</v>
      </c>
      <c r="V10107" t="s">
        <v>150</v>
      </c>
      <c r="W10107">
        <v>16.78</v>
      </c>
      <c r="X10107" t="s">
        <v>150</v>
      </c>
      <c r="Y10107">
        <v>50.07</v>
      </c>
      <c r="AA10107">
        <v>45.57</v>
      </c>
      <c r="AC10107">
        <v>51.14</v>
      </c>
      <c r="AE10107">
        <v>8.6999999999999993</v>
      </c>
      <c r="AF10107" t="s">
        <v>150</v>
      </c>
      <c r="AG10107">
        <v>6.61</v>
      </c>
      <c r="AH10107" t="s">
        <v>150</v>
      </c>
      <c r="AI10107">
        <v>100</v>
      </c>
      <c r="AJ10107" t="s">
        <v>150</v>
      </c>
      <c r="AS10107">
        <v>4.21</v>
      </c>
      <c r="AT10107" t="s">
        <v>150</v>
      </c>
    </row>
    <row r="10108" spans="1:46" x14ac:dyDescent="0.2">
      <c r="A10108" t="s">
        <v>651</v>
      </c>
      <c r="B10108" t="s">
        <v>652</v>
      </c>
      <c r="C10108">
        <f>-70.08985501 / 41.71305482</f>
        <v>-1.6802858316767122</v>
      </c>
      <c r="D10108" t="s">
        <v>653</v>
      </c>
      <c r="E10108" t="s">
        <v>70</v>
      </c>
      <c r="F10108" s="1">
        <v>43655.333333333336</v>
      </c>
      <c r="G10108">
        <v>2</v>
      </c>
      <c r="I10108">
        <v>7.8</v>
      </c>
      <c r="J10108" t="s">
        <v>150</v>
      </c>
      <c r="K10108" t="s">
        <v>173</v>
      </c>
      <c r="L10108" t="s">
        <v>150</v>
      </c>
      <c r="M10108">
        <v>1.85</v>
      </c>
      <c r="N10108" t="s">
        <v>150</v>
      </c>
      <c r="O10108">
        <v>8.27</v>
      </c>
      <c r="P10108" t="s">
        <v>150</v>
      </c>
      <c r="Q10108">
        <v>25</v>
      </c>
      <c r="R10108" t="s">
        <v>150</v>
      </c>
      <c r="S10108" t="s">
        <v>173</v>
      </c>
      <c r="T10108" t="s">
        <v>150</v>
      </c>
      <c r="W10108" t="s">
        <v>173</v>
      </c>
      <c r="X10108" t="s">
        <v>150</v>
      </c>
      <c r="AC10108">
        <v>51.14</v>
      </c>
      <c r="AE10108" t="s">
        <v>173</v>
      </c>
      <c r="AF10108" t="s">
        <v>150</v>
      </c>
      <c r="AG10108" t="s">
        <v>173</v>
      </c>
      <c r="AH10108" t="s">
        <v>150</v>
      </c>
      <c r="AI10108">
        <v>100</v>
      </c>
      <c r="AJ10108" t="s">
        <v>150</v>
      </c>
      <c r="AS10108" t="s">
        <v>173</v>
      </c>
      <c r="AT10108" t="s">
        <v>150</v>
      </c>
    </row>
    <row r="10109" spans="1:46" x14ac:dyDescent="0.2">
      <c r="A10109" t="s">
        <v>651</v>
      </c>
      <c r="B10109" t="s">
        <v>652</v>
      </c>
      <c r="C10109">
        <f>-70.08985501 / 41.71305482</f>
        <v>-1.6802858316767122</v>
      </c>
      <c r="D10109" t="s">
        <v>653</v>
      </c>
      <c r="E10109" t="s">
        <v>70</v>
      </c>
      <c r="F10109" s="1">
        <v>43655.333333333336</v>
      </c>
      <c r="G10109">
        <v>4</v>
      </c>
      <c r="I10109">
        <v>7.8</v>
      </c>
      <c r="J10109" t="s">
        <v>150</v>
      </c>
      <c r="K10109" t="s">
        <v>173</v>
      </c>
      <c r="L10109" t="s">
        <v>150</v>
      </c>
      <c r="M10109">
        <v>1.85</v>
      </c>
      <c r="N10109" t="s">
        <v>150</v>
      </c>
      <c r="O10109">
        <v>7.86</v>
      </c>
      <c r="P10109" t="s">
        <v>150</v>
      </c>
      <c r="Q10109">
        <v>23.3</v>
      </c>
      <c r="R10109" t="s">
        <v>150</v>
      </c>
      <c r="S10109" t="s">
        <v>173</v>
      </c>
      <c r="T10109" t="s">
        <v>150</v>
      </c>
      <c r="W10109" t="s">
        <v>173</v>
      </c>
      <c r="X10109" t="s">
        <v>150</v>
      </c>
      <c r="AC10109">
        <v>51.14</v>
      </c>
      <c r="AE10109" t="s">
        <v>173</v>
      </c>
      <c r="AF10109" t="s">
        <v>150</v>
      </c>
      <c r="AG10109" t="s">
        <v>173</v>
      </c>
      <c r="AH10109" t="s">
        <v>150</v>
      </c>
      <c r="AI10109">
        <v>92</v>
      </c>
      <c r="AJ10109" t="s">
        <v>150</v>
      </c>
      <c r="AS10109" t="s">
        <v>173</v>
      </c>
      <c r="AT10109" t="s">
        <v>150</v>
      </c>
    </row>
    <row r="10110" spans="1:46" x14ac:dyDescent="0.2">
      <c r="A10110" t="s">
        <v>651</v>
      </c>
      <c r="B10110" t="s">
        <v>652</v>
      </c>
      <c r="C10110">
        <f>-70.08985501 / 41.71305482</f>
        <v>-1.6802858316767122</v>
      </c>
      <c r="D10110" t="s">
        <v>653</v>
      </c>
      <c r="E10110" t="s">
        <v>70</v>
      </c>
      <c r="F10110" s="1">
        <v>43655.333333333336</v>
      </c>
      <c r="G10110">
        <v>6</v>
      </c>
      <c r="I10110">
        <v>7.8</v>
      </c>
      <c r="J10110" t="s">
        <v>150</v>
      </c>
      <c r="K10110" t="s">
        <v>173</v>
      </c>
      <c r="L10110" t="s">
        <v>150</v>
      </c>
      <c r="M10110">
        <v>1.85</v>
      </c>
      <c r="N10110" t="s">
        <v>150</v>
      </c>
      <c r="O10110">
        <v>0.4</v>
      </c>
      <c r="P10110" t="s">
        <v>150</v>
      </c>
      <c r="Q10110">
        <v>20.6</v>
      </c>
      <c r="R10110" t="s">
        <v>150</v>
      </c>
      <c r="S10110" t="s">
        <v>173</v>
      </c>
      <c r="T10110" t="s">
        <v>150</v>
      </c>
      <c r="W10110" t="s">
        <v>173</v>
      </c>
      <c r="X10110" t="s">
        <v>150</v>
      </c>
      <c r="AC10110">
        <v>51.14</v>
      </c>
      <c r="AE10110" t="s">
        <v>173</v>
      </c>
      <c r="AF10110" t="s">
        <v>150</v>
      </c>
      <c r="AG10110" t="s">
        <v>173</v>
      </c>
      <c r="AH10110" t="s">
        <v>150</v>
      </c>
      <c r="AI10110">
        <v>4</v>
      </c>
      <c r="AJ10110" t="s">
        <v>150</v>
      </c>
      <c r="AS10110" t="s">
        <v>173</v>
      </c>
      <c r="AT10110" t="s">
        <v>150</v>
      </c>
    </row>
    <row r="10111" spans="1:46" x14ac:dyDescent="0.2">
      <c r="A10111" t="s">
        <v>651</v>
      </c>
      <c r="B10111" t="s">
        <v>652</v>
      </c>
      <c r="C10111">
        <f>-70.08985501 / 41.71305482</f>
        <v>-1.6802858316767122</v>
      </c>
      <c r="D10111" t="s">
        <v>653</v>
      </c>
      <c r="E10111" t="s">
        <v>70</v>
      </c>
      <c r="F10111" s="1">
        <v>43655.333333333336</v>
      </c>
      <c r="G10111">
        <v>6.5</v>
      </c>
      <c r="I10111">
        <v>7.8</v>
      </c>
      <c r="J10111" t="s">
        <v>150</v>
      </c>
      <c r="K10111">
        <v>5.64</v>
      </c>
      <c r="L10111" t="s">
        <v>150</v>
      </c>
      <c r="M10111">
        <v>1.85</v>
      </c>
      <c r="N10111" t="s">
        <v>150</v>
      </c>
      <c r="S10111">
        <v>3.41</v>
      </c>
      <c r="T10111" t="s">
        <v>150</v>
      </c>
      <c r="U10111">
        <v>105.62</v>
      </c>
      <c r="V10111" t="s">
        <v>150</v>
      </c>
      <c r="W10111">
        <v>49.52</v>
      </c>
      <c r="X10111" t="s">
        <v>150</v>
      </c>
      <c r="Y10111">
        <v>71.34</v>
      </c>
      <c r="AA10111">
        <v>47.57</v>
      </c>
      <c r="AC10111">
        <v>51.14</v>
      </c>
      <c r="AE10111">
        <v>20.3</v>
      </c>
      <c r="AF10111" t="s">
        <v>150</v>
      </c>
      <c r="AG10111">
        <v>5.93</v>
      </c>
      <c r="AH10111" t="s">
        <v>150</v>
      </c>
      <c r="AS10111">
        <v>11.05</v>
      </c>
      <c r="AT10111" t="s">
        <v>150</v>
      </c>
    </row>
    <row r="10112" spans="1:46" x14ac:dyDescent="0.2">
      <c r="A10112" t="s">
        <v>651</v>
      </c>
      <c r="B10112" t="s">
        <v>652</v>
      </c>
      <c r="C10112">
        <f>-70.08985501 / 41.71305482</f>
        <v>-1.6802858316767122</v>
      </c>
      <c r="D10112" t="s">
        <v>653</v>
      </c>
      <c r="E10112" t="s">
        <v>70</v>
      </c>
      <c r="F10112" s="1">
        <v>43655.333333333336</v>
      </c>
      <c r="G10112">
        <v>7</v>
      </c>
      <c r="I10112">
        <v>7.8</v>
      </c>
      <c r="J10112" t="s">
        <v>150</v>
      </c>
      <c r="K10112" t="s">
        <v>173</v>
      </c>
      <c r="L10112" t="s">
        <v>150</v>
      </c>
      <c r="M10112">
        <v>1.85</v>
      </c>
      <c r="N10112" t="s">
        <v>150</v>
      </c>
      <c r="O10112">
        <v>0.37</v>
      </c>
      <c r="P10112" t="s">
        <v>150</v>
      </c>
      <c r="Q10112">
        <v>19.8</v>
      </c>
      <c r="R10112" t="s">
        <v>150</v>
      </c>
      <c r="S10112" t="s">
        <v>173</v>
      </c>
      <c r="T10112" t="s">
        <v>150</v>
      </c>
      <c r="W10112" t="s">
        <v>173</v>
      </c>
      <c r="X10112" t="s">
        <v>150</v>
      </c>
      <c r="AC10112">
        <v>51.14</v>
      </c>
      <c r="AE10112" t="s">
        <v>173</v>
      </c>
      <c r="AF10112" t="s">
        <v>150</v>
      </c>
      <c r="AG10112" t="s">
        <v>173</v>
      </c>
      <c r="AH10112" t="s">
        <v>150</v>
      </c>
      <c r="AI10112">
        <v>4</v>
      </c>
      <c r="AJ10112" t="s">
        <v>150</v>
      </c>
      <c r="AS10112" t="s">
        <v>173</v>
      </c>
      <c r="AT10112" t="s">
        <v>150</v>
      </c>
    </row>
    <row r="10113" spans="1:46" x14ac:dyDescent="0.2">
      <c r="A10113" t="s">
        <v>651</v>
      </c>
      <c r="B10113" t="s">
        <v>652</v>
      </c>
      <c r="C10113">
        <f>-70.08985501 / 41.71305482</f>
        <v>-1.6802858316767122</v>
      </c>
      <c r="D10113" t="s">
        <v>653</v>
      </c>
      <c r="E10113" t="s">
        <v>70</v>
      </c>
      <c r="F10113" s="1">
        <v>43683.319444444445</v>
      </c>
      <c r="G10113">
        <v>0.5</v>
      </c>
      <c r="I10113">
        <v>7.9</v>
      </c>
      <c r="J10113" t="s">
        <v>150</v>
      </c>
      <c r="K10113">
        <v>5.83</v>
      </c>
      <c r="L10113" t="s">
        <v>150</v>
      </c>
      <c r="M10113">
        <v>1.53</v>
      </c>
      <c r="N10113" t="s">
        <v>150</v>
      </c>
      <c r="O10113">
        <v>7.56</v>
      </c>
      <c r="P10113" t="s">
        <v>150</v>
      </c>
      <c r="Q10113">
        <v>26.5</v>
      </c>
      <c r="R10113" t="s">
        <v>150</v>
      </c>
      <c r="S10113">
        <v>0.85</v>
      </c>
      <c r="T10113" t="s">
        <v>150</v>
      </c>
      <c r="U10113">
        <v>26.33</v>
      </c>
      <c r="V10113" t="s">
        <v>150</v>
      </c>
      <c r="W10113">
        <v>16.54</v>
      </c>
      <c r="X10113" t="s">
        <v>150</v>
      </c>
      <c r="Y10113">
        <v>51.31</v>
      </c>
      <c r="AA10113">
        <v>47.9</v>
      </c>
      <c r="AC10113">
        <v>53.87</v>
      </c>
      <c r="AE10113">
        <v>9.4</v>
      </c>
      <c r="AF10113" t="s">
        <v>150</v>
      </c>
      <c r="AG10113">
        <v>6.55</v>
      </c>
      <c r="AH10113" t="s">
        <v>150</v>
      </c>
      <c r="AI10113">
        <v>94</v>
      </c>
      <c r="AJ10113" t="s">
        <v>150</v>
      </c>
      <c r="AS10113">
        <v>2.2400000000000002</v>
      </c>
      <c r="AT10113" t="s">
        <v>150</v>
      </c>
    </row>
    <row r="10114" spans="1:46" x14ac:dyDescent="0.2">
      <c r="A10114" t="s">
        <v>651</v>
      </c>
      <c r="B10114" t="s">
        <v>652</v>
      </c>
      <c r="C10114">
        <f>-70.08985501 / 41.71305482</f>
        <v>-1.6802858316767122</v>
      </c>
      <c r="D10114" t="s">
        <v>653</v>
      </c>
      <c r="E10114" t="s">
        <v>70</v>
      </c>
      <c r="F10114" s="1">
        <v>43683.319444444445</v>
      </c>
      <c r="G10114">
        <v>2</v>
      </c>
      <c r="I10114">
        <v>7.9</v>
      </c>
      <c r="J10114" t="s">
        <v>150</v>
      </c>
      <c r="K10114" t="s">
        <v>173</v>
      </c>
      <c r="L10114" t="s">
        <v>150</v>
      </c>
      <c r="M10114">
        <v>1.53</v>
      </c>
      <c r="N10114" t="s">
        <v>150</v>
      </c>
      <c r="O10114">
        <v>7.64</v>
      </c>
      <c r="P10114" t="s">
        <v>150</v>
      </c>
      <c r="Q10114">
        <v>26.6</v>
      </c>
      <c r="R10114" t="s">
        <v>150</v>
      </c>
      <c r="S10114" t="s">
        <v>173</v>
      </c>
      <c r="T10114" t="s">
        <v>150</v>
      </c>
      <c r="W10114" t="s">
        <v>173</v>
      </c>
      <c r="X10114" t="s">
        <v>150</v>
      </c>
      <c r="AC10114">
        <v>53.87</v>
      </c>
      <c r="AE10114" t="s">
        <v>173</v>
      </c>
      <c r="AF10114" t="s">
        <v>150</v>
      </c>
      <c r="AG10114" t="s">
        <v>173</v>
      </c>
      <c r="AH10114" t="s">
        <v>150</v>
      </c>
      <c r="AI10114">
        <v>95</v>
      </c>
      <c r="AJ10114" t="s">
        <v>150</v>
      </c>
      <c r="AS10114" t="s">
        <v>173</v>
      </c>
      <c r="AT10114" t="s">
        <v>150</v>
      </c>
    </row>
    <row r="10115" spans="1:46" x14ac:dyDescent="0.2">
      <c r="A10115" t="s">
        <v>651</v>
      </c>
      <c r="B10115" t="s">
        <v>652</v>
      </c>
      <c r="C10115">
        <f>-70.08985501 / 41.71305482</f>
        <v>-1.6802858316767122</v>
      </c>
      <c r="D10115" t="s">
        <v>653</v>
      </c>
      <c r="E10115" t="s">
        <v>70</v>
      </c>
      <c r="F10115" s="1">
        <v>43683.319444444445</v>
      </c>
      <c r="G10115">
        <v>4</v>
      </c>
      <c r="I10115">
        <v>7.9</v>
      </c>
      <c r="J10115" t="s">
        <v>150</v>
      </c>
      <c r="K10115" t="s">
        <v>173</v>
      </c>
      <c r="L10115" t="s">
        <v>150</v>
      </c>
      <c r="M10115">
        <v>1.53</v>
      </c>
      <c r="N10115" t="s">
        <v>150</v>
      </c>
      <c r="O10115">
        <v>7.45</v>
      </c>
      <c r="P10115" t="s">
        <v>150</v>
      </c>
      <c r="Q10115">
        <v>26.4</v>
      </c>
      <c r="R10115" t="s">
        <v>150</v>
      </c>
      <c r="S10115" t="s">
        <v>173</v>
      </c>
      <c r="T10115" t="s">
        <v>150</v>
      </c>
      <c r="W10115" t="s">
        <v>173</v>
      </c>
      <c r="X10115" t="s">
        <v>150</v>
      </c>
      <c r="AC10115">
        <v>53.87</v>
      </c>
      <c r="AE10115" t="s">
        <v>173</v>
      </c>
      <c r="AF10115" t="s">
        <v>150</v>
      </c>
      <c r="AG10115" t="s">
        <v>173</v>
      </c>
      <c r="AH10115" t="s">
        <v>150</v>
      </c>
      <c r="AI10115">
        <v>93</v>
      </c>
      <c r="AJ10115" t="s">
        <v>150</v>
      </c>
      <c r="AS10115" t="s">
        <v>173</v>
      </c>
      <c r="AT10115" t="s">
        <v>150</v>
      </c>
    </row>
    <row r="10116" spans="1:46" x14ac:dyDescent="0.2">
      <c r="A10116" t="s">
        <v>651</v>
      </c>
      <c r="B10116" t="s">
        <v>652</v>
      </c>
      <c r="C10116">
        <f>-70.08985501 / 41.71305482</f>
        <v>-1.6802858316767122</v>
      </c>
      <c r="D10116" t="s">
        <v>653</v>
      </c>
      <c r="E10116" t="s">
        <v>70</v>
      </c>
      <c r="F10116" s="1">
        <v>43683.319444444445</v>
      </c>
      <c r="G10116">
        <v>5</v>
      </c>
      <c r="I10116">
        <v>7.9</v>
      </c>
      <c r="J10116" t="s">
        <v>150</v>
      </c>
      <c r="K10116" t="s">
        <v>173</v>
      </c>
      <c r="L10116" t="s">
        <v>150</v>
      </c>
      <c r="M10116">
        <v>1.53</v>
      </c>
      <c r="N10116" t="s">
        <v>150</v>
      </c>
      <c r="O10116">
        <v>0.35</v>
      </c>
      <c r="P10116" t="s">
        <v>150</v>
      </c>
      <c r="Q10116">
        <v>24.8</v>
      </c>
      <c r="R10116" t="s">
        <v>150</v>
      </c>
      <c r="S10116" t="s">
        <v>173</v>
      </c>
      <c r="T10116" t="s">
        <v>150</v>
      </c>
      <c r="W10116" t="s">
        <v>173</v>
      </c>
      <c r="X10116" t="s">
        <v>150</v>
      </c>
      <c r="AC10116">
        <v>53.87</v>
      </c>
      <c r="AE10116" t="s">
        <v>173</v>
      </c>
      <c r="AF10116" t="s">
        <v>150</v>
      </c>
      <c r="AG10116" t="s">
        <v>173</v>
      </c>
      <c r="AH10116" t="s">
        <v>150</v>
      </c>
      <c r="AI10116">
        <v>4</v>
      </c>
      <c r="AJ10116" t="s">
        <v>150</v>
      </c>
      <c r="AS10116" t="s">
        <v>173</v>
      </c>
      <c r="AT10116" t="s">
        <v>150</v>
      </c>
    </row>
    <row r="10117" spans="1:46" x14ac:dyDescent="0.2">
      <c r="A10117" t="s">
        <v>651</v>
      </c>
      <c r="B10117" t="s">
        <v>652</v>
      </c>
      <c r="C10117">
        <f>-70.08985501 / 41.71305482</f>
        <v>-1.6802858316767122</v>
      </c>
      <c r="D10117" t="s">
        <v>653</v>
      </c>
      <c r="E10117" t="s">
        <v>70</v>
      </c>
      <c r="F10117" s="1">
        <v>43683.319444444445</v>
      </c>
      <c r="G10117">
        <v>6</v>
      </c>
      <c r="I10117">
        <v>7.9</v>
      </c>
      <c r="J10117" t="s">
        <v>150</v>
      </c>
      <c r="K10117" t="s">
        <v>173</v>
      </c>
      <c r="L10117" t="s">
        <v>150</v>
      </c>
      <c r="M10117">
        <v>1.53</v>
      </c>
      <c r="N10117" t="s">
        <v>150</v>
      </c>
      <c r="O10117">
        <v>0.37</v>
      </c>
      <c r="P10117" t="s">
        <v>150</v>
      </c>
      <c r="Q10117">
        <v>23</v>
      </c>
      <c r="R10117" t="s">
        <v>150</v>
      </c>
      <c r="S10117" t="s">
        <v>173</v>
      </c>
      <c r="T10117" t="s">
        <v>150</v>
      </c>
      <c r="W10117" t="s">
        <v>173</v>
      </c>
      <c r="X10117" t="s">
        <v>150</v>
      </c>
      <c r="AC10117">
        <v>53.87</v>
      </c>
      <c r="AE10117" t="s">
        <v>173</v>
      </c>
      <c r="AF10117" t="s">
        <v>150</v>
      </c>
      <c r="AG10117" t="s">
        <v>173</v>
      </c>
      <c r="AH10117" t="s">
        <v>150</v>
      </c>
      <c r="AI10117">
        <v>4</v>
      </c>
      <c r="AJ10117" t="s">
        <v>150</v>
      </c>
      <c r="AS10117" t="s">
        <v>173</v>
      </c>
      <c r="AT10117" t="s">
        <v>150</v>
      </c>
    </row>
    <row r="10118" spans="1:46" x14ac:dyDescent="0.2">
      <c r="A10118" t="s">
        <v>651</v>
      </c>
      <c r="B10118" t="s">
        <v>652</v>
      </c>
      <c r="C10118">
        <f>-70.08985501 / 41.71305482</f>
        <v>-1.6802858316767122</v>
      </c>
      <c r="D10118" t="s">
        <v>653</v>
      </c>
      <c r="E10118" t="s">
        <v>70</v>
      </c>
      <c r="F10118" s="1">
        <v>43683.319444444445</v>
      </c>
      <c r="G10118">
        <v>6.5</v>
      </c>
      <c r="I10118">
        <v>7.9</v>
      </c>
      <c r="J10118" t="s">
        <v>150</v>
      </c>
      <c r="K10118">
        <v>39.89</v>
      </c>
      <c r="L10118" t="s">
        <v>150</v>
      </c>
      <c r="M10118">
        <v>1.53</v>
      </c>
      <c r="N10118" t="s">
        <v>150</v>
      </c>
      <c r="S10118">
        <v>3.16</v>
      </c>
      <c r="T10118" t="s">
        <v>150</v>
      </c>
      <c r="W10118">
        <v>80.95</v>
      </c>
      <c r="X10118" t="s">
        <v>150</v>
      </c>
      <c r="AE10118">
        <v>53.2</v>
      </c>
      <c r="AF10118" t="s">
        <v>150</v>
      </c>
      <c r="AG10118">
        <v>6.44</v>
      </c>
      <c r="AH10118" t="s">
        <v>150</v>
      </c>
      <c r="AS10118">
        <v>37.04</v>
      </c>
      <c r="AT10118" t="s">
        <v>150</v>
      </c>
    </row>
    <row r="10119" spans="1:46" x14ac:dyDescent="0.2">
      <c r="A10119" t="s">
        <v>651</v>
      </c>
      <c r="B10119" t="s">
        <v>652</v>
      </c>
      <c r="C10119">
        <f>-70.08985501 / 41.71305482</f>
        <v>-1.6802858316767122</v>
      </c>
      <c r="D10119" t="s">
        <v>653</v>
      </c>
      <c r="E10119" t="s">
        <v>70</v>
      </c>
      <c r="F10119" s="1">
        <v>43683.319444444445</v>
      </c>
      <c r="G10119">
        <v>7</v>
      </c>
      <c r="I10119">
        <v>7.9</v>
      </c>
      <c r="J10119" t="s">
        <v>150</v>
      </c>
      <c r="K10119" t="s">
        <v>173</v>
      </c>
      <c r="L10119" t="s">
        <v>150</v>
      </c>
      <c r="M10119">
        <v>1.53</v>
      </c>
      <c r="N10119" t="s">
        <v>150</v>
      </c>
      <c r="O10119">
        <v>0.34</v>
      </c>
      <c r="P10119" t="s">
        <v>150</v>
      </c>
      <c r="Q10119">
        <v>20.7</v>
      </c>
      <c r="R10119" t="s">
        <v>150</v>
      </c>
      <c r="S10119" t="s">
        <v>173</v>
      </c>
      <c r="T10119" t="s">
        <v>150</v>
      </c>
      <c r="W10119" t="s">
        <v>173</v>
      </c>
      <c r="X10119" t="s">
        <v>150</v>
      </c>
      <c r="AE10119" t="s">
        <v>173</v>
      </c>
      <c r="AF10119" t="s">
        <v>150</v>
      </c>
      <c r="AG10119" t="s">
        <v>173</v>
      </c>
      <c r="AH10119" t="s">
        <v>150</v>
      </c>
      <c r="AI10119">
        <v>4</v>
      </c>
      <c r="AJ10119" t="s">
        <v>150</v>
      </c>
      <c r="AS10119" t="s">
        <v>173</v>
      </c>
      <c r="AT10119" t="s">
        <v>150</v>
      </c>
    </row>
    <row r="10120" spans="1:46" x14ac:dyDescent="0.2">
      <c r="A10120" t="s">
        <v>654</v>
      </c>
      <c r="B10120" t="s">
        <v>655</v>
      </c>
      <c r="C10120">
        <f>-70.04485307 / 41.71375071</f>
        <v>-1.6791789728274953</v>
      </c>
      <c r="D10120" t="s">
        <v>656</v>
      </c>
      <c r="E10120" t="s">
        <v>70</v>
      </c>
      <c r="F10120" s="1">
        <v>37143</v>
      </c>
      <c r="G10120">
        <v>0.5</v>
      </c>
      <c r="I10120">
        <v>5.5</v>
      </c>
      <c r="J10120" t="s">
        <v>71</v>
      </c>
      <c r="K10120">
        <v>2.59</v>
      </c>
      <c r="L10120" t="s">
        <v>71</v>
      </c>
      <c r="M10120">
        <v>3.79</v>
      </c>
      <c r="N10120" t="s">
        <v>71</v>
      </c>
      <c r="O10120">
        <v>7.78</v>
      </c>
      <c r="P10120" t="s">
        <v>71</v>
      </c>
      <c r="Q10120">
        <v>23.5</v>
      </c>
      <c r="R10120" t="s">
        <v>71</v>
      </c>
      <c r="S10120">
        <v>0.05</v>
      </c>
      <c r="T10120" t="s">
        <v>71</v>
      </c>
      <c r="U10120">
        <v>1.55</v>
      </c>
      <c r="V10120" t="s">
        <v>71</v>
      </c>
      <c r="W10120">
        <v>9.1</v>
      </c>
      <c r="X10120" t="s">
        <v>71</v>
      </c>
      <c r="Y10120">
        <v>10.47</v>
      </c>
      <c r="AA10120">
        <v>39.94</v>
      </c>
      <c r="AC10120">
        <v>40.799999999999997</v>
      </c>
      <c r="AE10120">
        <v>0</v>
      </c>
      <c r="AF10120" t="s">
        <v>71</v>
      </c>
      <c r="AG10120">
        <v>4.7300000000000004</v>
      </c>
      <c r="AH10120" t="s">
        <v>71</v>
      </c>
      <c r="AS10120">
        <v>0.31</v>
      </c>
      <c r="AT10120" t="s">
        <v>71</v>
      </c>
    </row>
    <row r="10121" spans="1:46" x14ac:dyDescent="0.2">
      <c r="A10121" t="s">
        <v>654</v>
      </c>
      <c r="B10121" t="s">
        <v>655</v>
      </c>
      <c r="C10121">
        <f>-70.04485307 / 41.71375071</f>
        <v>-1.6791789728274953</v>
      </c>
      <c r="D10121" t="s">
        <v>656</v>
      </c>
      <c r="E10121" t="s">
        <v>70</v>
      </c>
      <c r="F10121" s="1">
        <v>37143</v>
      </c>
      <c r="G10121">
        <v>2</v>
      </c>
      <c r="O10121">
        <v>7.8</v>
      </c>
      <c r="P10121" t="s">
        <v>71</v>
      </c>
      <c r="Q10121">
        <v>24</v>
      </c>
      <c r="R10121" t="s">
        <v>71</v>
      </c>
    </row>
    <row r="10122" spans="1:46" x14ac:dyDescent="0.2">
      <c r="A10122" t="s">
        <v>654</v>
      </c>
      <c r="B10122" t="s">
        <v>655</v>
      </c>
      <c r="C10122">
        <f>-70.04485307 / 41.71375071</f>
        <v>-1.6791789728274953</v>
      </c>
      <c r="D10122" t="s">
        <v>656</v>
      </c>
      <c r="E10122" t="s">
        <v>70</v>
      </c>
      <c r="F10122" s="1">
        <v>37143</v>
      </c>
      <c r="G10122">
        <v>4</v>
      </c>
      <c r="K10122">
        <v>2.2999999999999998</v>
      </c>
      <c r="L10122" t="s">
        <v>71</v>
      </c>
      <c r="O10122">
        <v>7.7</v>
      </c>
      <c r="P10122" t="s">
        <v>71</v>
      </c>
      <c r="Q10122">
        <v>24.1</v>
      </c>
      <c r="R10122" t="s">
        <v>71</v>
      </c>
      <c r="S10122">
        <v>0.17</v>
      </c>
      <c r="T10122" t="s">
        <v>71</v>
      </c>
      <c r="U10122">
        <v>5.27</v>
      </c>
      <c r="V10122" t="s">
        <v>71</v>
      </c>
      <c r="W10122">
        <v>8.8000000000000007</v>
      </c>
      <c r="X10122" t="s">
        <v>71</v>
      </c>
      <c r="Y10122">
        <v>28.12</v>
      </c>
      <c r="AA10122">
        <v>38.770000000000003</v>
      </c>
      <c r="AE10122">
        <v>0.3</v>
      </c>
      <c r="AF10122" t="s">
        <v>71</v>
      </c>
      <c r="AG10122">
        <v>4.82</v>
      </c>
      <c r="AH10122" t="s">
        <v>71</v>
      </c>
      <c r="AS10122">
        <v>0.49</v>
      </c>
      <c r="AT10122" t="s">
        <v>71</v>
      </c>
    </row>
    <row r="10123" spans="1:46" x14ac:dyDescent="0.2">
      <c r="A10123" t="s">
        <v>654</v>
      </c>
      <c r="B10123" t="s">
        <v>655</v>
      </c>
      <c r="C10123">
        <f>-70.04485307 / 41.71375071</f>
        <v>-1.6791789728274953</v>
      </c>
      <c r="D10123" t="s">
        <v>656</v>
      </c>
      <c r="E10123" t="s">
        <v>70</v>
      </c>
      <c r="F10123" s="1">
        <v>37143</v>
      </c>
      <c r="G10123">
        <v>5</v>
      </c>
      <c r="O10123">
        <v>7.6</v>
      </c>
      <c r="P10123" t="s">
        <v>71</v>
      </c>
      <c r="Q10123">
        <v>24</v>
      </c>
      <c r="R10123" t="s">
        <v>71</v>
      </c>
    </row>
    <row r="10124" spans="1:46" x14ac:dyDescent="0.2">
      <c r="A10124" t="s">
        <v>654</v>
      </c>
      <c r="B10124" t="s">
        <v>655</v>
      </c>
      <c r="C10124">
        <f>-70.04485307 / 41.71375071</f>
        <v>-1.6791789728274953</v>
      </c>
      <c r="D10124" t="s">
        <v>656</v>
      </c>
      <c r="E10124" t="s">
        <v>70</v>
      </c>
      <c r="F10124" s="1">
        <v>37873</v>
      </c>
      <c r="G10124">
        <v>0.5</v>
      </c>
      <c r="I10124">
        <v>6.5</v>
      </c>
      <c r="J10124" t="s">
        <v>71</v>
      </c>
      <c r="K10124">
        <v>1.08</v>
      </c>
      <c r="L10124" t="s">
        <v>71</v>
      </c>
      <c r="M10124">
        <v>3.9</v>
      </c>
      <c r="N10124" t="s">
        <v>71</v>
      </c>
      <c r="O10124">
        <v>7.3</v>
      </c>
      <c r="P10124" t="s">
        <v>71</v>
      </c>
      <c r="Q10124">
        <v>25</v>
      </c>
      <c r="R10124" t="s">
        <v>71</v>
      </c>
      <c r="S10124">
        <v>0.05</v>
      </c>
      <c r="T10124" t="s">
        <v>71</v>
      </c>
      <c r="U10124">
        <v>1.55</v>
      </c>
      <c r="V10124" t="s">
        <v>71</v>
      </c>
      <c r="W10124">
        <v>8.4</v>
      </c>
      <c r="X10124" t="s">
        <v>71</v>
      </c>
      <c r="Y10124">
        <v>10.47</v>
      </c>
      <c r="AA10124">
        <v>31.35</v>
      </c>
      <c r="AC10124">
        <v>40.39</v>
      </c>
      <c r="AG10124">
        <v>4.8</v>
      </c>
      <c r="AH10124" t="s">
        <v>71</v>
      </c>
      <c r="AS10124">
        <v>0.01</v>
      </c>
      <c r="AT10124" t="s">
        <v>71</v>
      </c>
    </row>
    <row r="10125" spans="1:46" x14ac:dyDescent="0.2">
      <c r="A10125" t="s">
        <v>654</v>
      </c>
      <c r="B10125" t="s">
        <v>655</v>
      </c>
      <c r="C10125">
        <f>-70.04485307 / 41.71375071</f>
        <v>-1.6791789728274953</v>
      </c>
      <c r="D10125" t="s">
        <v>656</v>
      </c>
      <c r="E10125" t="s">
        <v>70</v>
      </c>
      <c r="F10125" s="1">
        <v>37873</v>
      </c>
      <c r="G10125">
        <v>2</v>
      </c>
      <c r="O10125">
        <v>7.2</v>
      </c>
      <c r="P10125" t="s">
        <v>71</v>
      </c>
      <c r="Q10125">
        <v>26</v>
      </c>
      <c r="R10125" t="s">
        <v>71</v>
      </c>
    </row>
    <row r="10126" spans="1:46" x14ac:dyDescent="0.2">
      <c r="A10126" t="s">
        <v>654</v>
      </c>
      <c r="B10126" t="s">
        <v>655</v>
      </c>
      <c r="C10126">
        <f>-70.04485307 / 41.71375071</f>
        <v>-1.6791789728274953</v>
      </c>
      <c r="D10126" t="s">
        <v>656</v>
      </c>
      <c r="E10126" t="s">
        <v>70</v>
      </c>
      <c r="F10126" s="1">
        <v>37873</v>
      </c>
      <c r="G10126">
        <v>4</v>
      </c>
      <c r="O10126">
        <v>7</v>
      </c>
      <c r="P10126" t="s">
        <v>71</v>
      </c>
      <c r="Q10126">
        <v>26</v>
      </c>
      <c r="R10126" t="s">
        <v>71</v>
      </c>
    </row>
    <row r="10127" spans="1:46" x14ac:dyDescent="0.2">
      <c r="A10127" t="s">
        <v>654</v>
      </c>
      <c r="B10127" t="s">
        <v>655</v>
      </c>
      <c r="C10127">
        <f>-70.04485307 / 41.71375071</f>
        <v>-1.6791789728274953</v>
      </c>
      <c r="D10127" t="s">
        <v>656</v>
      </c>
      <c r="E10127" t="s">
        <v>70</v>
      </c>
      <c r="F10127" s="1">
        <v>37873</v>
      </c>
      <c r="G10127">
        <v>5.5</v>
      </c>
      <c r="K10127">
        <v>1.51</v>
      </c>
      <c r="L10127" t="s">
        <v>71</v>
      </c>
      <c r="O10127">
        <v>4.9000000000000004</v>
      </c>
      <c r="P10127" t="s">
        <v>71</v>
      </c>
      <c r="Q10127">
        <v>25.6</v>
      </c>
      <c r="R10127" t="s">
        <v>71</v>
      </c>
      <c r="S10127">
        <v>0.2</v>
      </c>
      <c r="T10127" t="s">
        <v>71</v>
      </c>
      <c r="U10127">
        <v>6.19</v>
      </c>
      <c r="V10127" t="s">
        <v>71</v>
      </c>
      <c r="W10127">
        <v>17.5</v>
      </c>
      <c r="X10127" t="s">
        <v>71</v>
      </c>
      <c r="Y10127">
        <v>30.44</v>
      </c>
      <c r="AA10127">
        <v>34.64</v>
      </c>
      <c r="AE10127">
        <v>0.03</v>
      </c>
      <c r="AF10127" t="s">
        <v>71</v>
      </c>
      <c r="AG10127">
        <v>4.91</v>
      </c>
      <c r="AH10127" t="s">
        <v>71</v>
      </c>
      <c r="AS10127">
        <v>0.03</v>
      </c>
      <c r="AT10127" t="s">
        <v>71</v>
      </c>
    </row>
    <row r="10128" spans="1:46" x14ac:dyDescent="0.2">
      <c r="A10128" t="s">
        <v>654</v>
      </c>
      <c r="B10128" t="s">
        <v>655</v>
      </c>
      <c r="C10128">
        <f>-70.04485307 / 41.71375071</f>
        <v>-1.6791789728274953</v>
      </c>
      <c r="D10128" t="s">
        <v>656</v>
      </c>
      <c r="E10128" t="s">
        <v>70</v>
      </c>
      <c r="F10128" s="1">
        <v>38218</v>
      </c>
      <c r="G10128">
        <v>0.5</v>
      </c>
      <c r="I10128">
        <v>6.9</v>
      </c>
      <c r="J10128" t="s">
        <v>71</v>
      </c>
      <c r="K10128">
        <v>3.08</v>
      </c>
      <c r="L10128" t="s">
        <v>71</v>
      </c>
      <c r="M10128">
        <v>6.2</v>
      </c>
      <c r="N10128" t="s">
        <v>71</v>
      </c>
      <c r="O10128">
        <v>7.75</v>
      </c>
      <c r="P10128" t="s">
        <v>71</v>
      </c>
      <c r="Q10128">
        <v>23.8</v>
      </c>
      <c r="R10128" t="s">
        <v>71</v>
      </c>
      <c r="S10128">
        <v>0.2</v>
      </c>
      <c r="T10128" t="s">
        <v>71</v>
      </c>
      <c r="U10128">
        <v>6.19</v>
      </c>
      <c r="V10128" t="s">
        <v>71</v>
      </c>
      <c r="W10128">
        <v>10.9</v>
      </c>
      <c r="X10128" t="s">
        <v>71</v>
      </c>
      <c r="Y10128">
        <v>30.44</v>
      </c>
      <c r="AA10128">
        <v>41.64</v>
      </c>
      <c r="AC10128">
        <v>33.71</v>
      </c>
      <c r="AE10128">
        <v>1.01</v>
      </c>
      <c r="AF10128" t="s">
        <v>71</v>
      </c>
      <c r="AG10128">
        <v>5.05</v>
      </c>
      <c r="AH10128" t="s">
        <v>71</v>
      </c>
      <c r="AS10128">
        <v>0.66</v>
      </c>
      <c r="AT10128" t="s">
        <v>71</v>
      </c>
    </row>
    <row r="10129" spans="1:46" x14ac:dyDescent="0.2">
      <c r="A10129" t="s">
        <v>654</v>
      </c>
      <c r="B10129" t="s">
        <v>655</v>
      </c>
      <c r="C10129">
        <f>-70.04485307 / 41.71375071</f>
        <v>-1.6791789728274953</v>
      </c>
      <c r="D10129" t="s">
        <v>656</v>
      </c>
      <c r="E10129" t="s">
        <v>70</v>
      </c>
      <c r="F10129" s="1">
        <v>38218</v>
      </c>
      <c r="G10129">
        <v>2</v>
      </c>
      <c r="O10129">
        <v>7.75</v>
      </c>
      <c r="P10129" t="s">
        <v>71</v>
      </c>
      <c r="Q10129">
        <v>24</v>
      </c>
      <c r="R10129" t="s">
        <v>71</v>
      </c>
    </row>
    <row r="10130" spans="1:46" x14ac:dyDescent="0.2">
      <c r="A10130" t="s">
        <v>654</v>
      </c>
      <c r="B10130" t="s">
        <v>655</v>
      </c>
      <c r="C10130">
        <f>-70.04485307 / 41.71375071</f>
        <v>-1.6791789728274953</v>
      </c>
      <c r="D10130" t="s">
        <v>656</v>
      </c>
      <c r="E10130" t="s">
        <v>70</v>
      </c>
      <c r="F10130" s="1">
        <v>38218</v>
      </c>
      <c r="G10130">
        <v>4</v>
      </c>
      <c r="O10130">
        <v>7.6</v>
      </c>
      <c r="P10130" t="s">
        <v>71</v>
      </c>
      <c r="Q10130">
        <v>23.9</v>
      </c>
      <c r="R10130" t="s">
        <v>71</v>
      </c>
    </row>
    <row r="10131" spans="1:46" x14ac:dyDescent="0.2">
      <c r="A10131" t="s">
        <v>654</v>
      </c>
      <c r="B10131" t="s">
        <v>655</v>
      </c>
      <c r="C10131">
        <f>-70.04485307 / 41.71375071</f>
        <v>-1.6791789728274953</v>
      </c>
      <c r="D10131" t="s">
        <v>656</v>
      </c>
      <c r="E10131" t="s">
        <v>70</v>
      </c>
      <c r="F10131" s="1">
        <v>38218</v>
      </c>
      <c r="G10131">
        <v>5</v>
      </c>
      <c r="K10131">
        <v>1.67</v>
      </c>
      <c r="L10131" t="s">
        <v>71</v>
      </c>
      <c r="S10131">
        <v>0.08</v>
      </c>
      <c r="T10131" t="s">
        <v>71</v>
      </c>
      <c r="U10131">
        <v>2.48</v>
      </c>
      <c r="V10131" t="s">
        <v>71</v>
      </c>
      <c r="W10131">
        <v>9.2100000000000009</v>
      </c>
      <c r="X10131" t="s">
        <v>71</v>
      </c>
      <c r="Y10131">
        <v>17.25</v>
      </c>
      <c r="AA10131">
        <v>35.630000000000003</v>
      </c>
      <c r="AE10131">
        <v>1.01</v>
      </c>
      <c r="AF10131" t="s">
        <v>71</v>
      </c>
      <c r="AG10131">
        <v>5.0199999999999996</v>
      </c>
      <c r="AH10131" t="s">
        <v>71</v>
      </c>
      <c r="AS10131">
        <v>1.02</v>
      </c>
      <c r="AT10131" t="s">
        <v>71</v>
      </c>
    </row>
    <row r="10132" spans="1:46" x14ac:dyDescent="0.2">
      <c r="A10132" t="s">
        <v>654</v>
      </c>
      <c r="B10132" t="s">
        <v>655</v>
      </c>
      <c r="C10132">
        <f>-70.04485307 / 41.71375071</f>
        <v>-1.6791789728274953</v>
      </c>
      <c r="D10132" t="s">
        <v>656</v>
      </c>
      <c r="E10132" t="s">
        <v>70</v>
      </c>
      <c r="F10132" s="1">
        <v>38218</v>
      </c>
      <c r="G10132">
        <v>6</v>
      </c>
      <c r="O10132">
        <v>2.5</v>
      </c>
      <c r="P10132" t="s">
        <v>71</v>
      </c>
      <c r="Q10132">
        <v>23.6</v>
      </c>
      <c r="R10132" t="s">
        <v>71</v>
      </c>
    </row>
    <row r="10133" spans="1:46" x14ac:dyDescent="0.2">
      <c r="A10133" t="s">
        <v>654</v>
      </c>
      <c r="B10133" t="s">
        <v>655</v>
      </c>
      <c r="C10133">
        <f>-70.04485307 / 41.71375071</f>
        <v>-1.6791789728274953</v>
      </c>
      <c r="D10133" t="s">
        <v>656</v>
      </c>
      <c r="E10133" t="s">
        <v>70</v>
      </c>
      <c r="F10133" s="1">
        <v>38588</v>
      </c>
      <c r="G10133">
        <v>0.5</v>
      </c>
      <c r="I10133">
        <v>8.3000000000000007</v>
      </c>
      <c r="J10133" t="s">
        <v>71</v>
      </c>
      <c r="K10133">
        <v>1.19</v>
      </c>
      <c r="L10133" t="s">
        <v>71</v>
      </c>
      <c r="M10133">
        <v>5.15</v>
      </c>
      <c r="N10133" t="s">
        <v>71</v>
      </c>
      <c r="O10133">
        <v>7.26</v>
      </c>
      <c r="P10133" t="s">
        <v>71</v>
      </c>
      <c r="Q10133">
        <v>25.4</v>
      </c>
      <c r="R10133" t="s">
        <v>71</v>
      </c>
      <c r="S10133">
        <v>0.2</v>
      </c>
      <c r="T10133" t="s">
        <v>71</v>
      </c>
      <c r="U10133">
        <v>6.19</v>
      </c>
      <c r="V10133" t="s">
        <v>71</v>
      </c>
      <c r="W10133">
        <v>10.5</v>
      </c>
      <c r="X10133" t="s">
        <v>71</v>
      </c>
      <c r="Y10133">
        <v>30.44</v>
      </c>
      <c r="AA10133">
        <v>32.31</v>
      </c>
      <c r="AC10133">
        <v>36.380000000000003</v>
      </c>
      <c r="AG10133">
        <v>4.8499999999999996</v>
      </c>
      <c r="AH10133" t="s">
        <v>71</v>
      </c>
      <c r="AS10133">
        <v>0.57999999999999996</v>
      </c>
      <c r="AT10133" t="s">
        <v>71</v>
      </c>
    </row>
    <row r="10134" spans="1:46" x14ac:dyDescent="0.2">
      <c r="A10134" t="s">
        <v>654</v>
      </c>
      <c r="B10134" t="s">
        <v>655</v>
      </c>
      <c r="C10134">
        <f>-70.04485307 / 41.71375071</f>
        <v>-1.6791789728274953</v>
      </c>
      <c r="D10134" t="s">
        <v>656</v>
      </c>
      <c r="E10134" t="s">
        <v>70</v>
      </c>
      <c r="F10134" s="1">
        <v>38588</v>
      </c>
      <c r="G10134">
        <v>2</v>
      </c>
      <c r="O10134">
        <v>7.3</v>
      </c>
      <c r="P10134" t="s">
        <v>71</v>
      </c>
      <c r="Q10134">
        <v>25.4</v>
      </c>
      <c r="R10134" t="s">
        <v>71</v>
      </c>
    </row>
    <row r="10135" spans="1:46" x14ac:dyDescent="0.2">
      <c r="A10135" t="s">
        <v>654</v>
      </c>
      <c r="B10135" t="s">
        <v>655</v>
      </c>
      <c r="C10135">
        <f>-70.04485307 / 41.71375071</f>
        <v>-1.6791789728274953</v>
      </c>
      <c r="D10135" t="s">
        <v>656</v>
      </c>
      <c r="E10135" t="s">
        <v>70</v>
      </c>
      <c r="F10135" s="1">
        <v>38588</v>
      </c>
      <c r="G10135">
        <v>4</v>
      </c>
      <c r="O10135">
        <v>7.13</v>
      </c>
      <c r="P10135" t="s">
        <v>71</v>
      </c>
      <c r="Q10135">
        <v>25.3</v>
      </c>
      <c r="R10135" t="s">
        <v>71</v>
      </c>
    </row>
    <row r="10136" spans="1:46" x14ac:dyDescent="0.2">
      <c r="A10136" t="s">
        <v>654</v>
      </c>
      <c r="B10136" t="s">
        <v>655</v>
      </c>
      <c r="C10136">
        <f>-70.04485307 / 41.71375071</f>
        <v>-1.6791789728274953</v>
      </c>
      <c r="D10136" t="s">
        <v>656</v>
      </c>
      <c r="E10136" t="s">
        <v>70</v>
      </c>
      <c r="F10136" s="1">
        <v>38588</v>
      </c>
      <c r="G10136">
        <v>6</v>
      </c>
      <c r="O10136">
        <v>10.4</v>
      </c>
      <c r="P10136" t="s">
        <v>71</v>
      </c>
      <c r="Q10136">
        <v>16.3</v>
      </c>
      <c r="R10136" t="s">
        <v>71</v>
      </c>
    </row>
    <row r="10137" spans="1:46" x14ac:dyDescent="0.2">
      <c r="A10137" t="s">
        <v>654</v>
      </c>
      <c r="B10137" t="s">
        <v>655</v>
      </c>
      <c r="C10137">
        <f>-70.04485307 / 41.71375071</f>
        <v>-1.6791789728274953</v>
      </c>
      <c r="D10137" t="s">
        <v>656</v>
      </c>
      <c r="E10137" t="s">
        <v>70</v>
      </c>
      <c r="F10137" s="1">
        <v>38588</v>
      </c>
      <c r="G10137">
        <v>7</v>
      </c>
      <c r="K10137">
        <v>4.3899999999999997</v>
      </c>
      <c r="L10137" t="s">
        <v>71</v>
      </c>
      <c r="O10137">
        <v>8.5</v>
      </c>
      <c r="P10137" t="s">
        <v>71</v>
      </c>
      <c r="Q10137">
        <v>15</v>
      </c>
      <c r="R10137" t="s">
        <v>71</v>
      </c>
      <c r="S10137">
        <v>0.2</v>
      </c>
      <c r="T10137" t="s">
        <v>71</v>
      </c>
      <c r="U10137">
        <v>6.19</v>
      </c>
      <c r="V10137" t="s">
        <v>71</v>
      </c>
      <c r="W10137">
        <v>13.11</v>
      </c>
      <c r="X10137" t="s">
        <v>71</v>
      </c>
      <c r="Y10137">
        <v>30.44</v>
      </c>
      <c r="AA10137">
        <v>45.11</v>
      </c>
      <c r="AE10137">
        <v>1.01</v>
      </c>
      <c r="AF10137" t="s">
        <v>71</v>
      </c>
      <c r="AG10137">
        <v>4.99</v>
      </c>
      <c r="AH10137" t="s">
        <v>71</v>
      </c>
      <c r="AS10137">
        <v>2.66</v>
      </c>
      <c r="AT10137" t="s">
        <v>71</v>
      </c>
    </row>
    <row r="10138" spans="1:46" x14ac:dyDescent="0.2">
      <c r="A10138" t="s">
        <v>654</v>
      </c>
      <c r="B10138" t="s">
        <v>655</v>
      </c>
      <c r="C10138">
        <f>-70.04485307 / 41.71375071</f>
        <v>-1.6791789728274953</v>
      </c>
      <c r="D10138" t="s">
        <v>656</v>
      </c>
      <c r="E10138" t="s">
        <v>70</v>
      </c>
      <c r="F10138" s="1">
        <v>38945</v>
      </c>
      <c r="G10138">
        <v>0.5</v>
      </c>
      <c r="I10138">
        <v>7.3</v>
      </c>
      <c r="J10138" t="s">
        <v>71</v>
      </c>
      <c r="K10138">
        <v>2.0699999999999998</v>
      </c>
      <c r="L10138" t="s">
        <v>71</v>
      </c>
      <c r="M10138">
        <v>5.8</v>
      </c>
      <c r="N10138" t="s">
        <v>71</v>
      </c>
      <c r="O10138">
        <v>7.15</v>
      </c>
      <c r="P10138" t="s">
        <v>71</v>
      </c>
      <c r="Q10138">
        <v>24.7</v>
      </c>
      <c r="R10138" t="s">
        <v>71</v>
      </c>
      <c r="S10138">
        <v>0.33</v>
      </c>
      <c r="T10138" t="s">
        <v>71</v>
      </c>
      <c r="U10138">
        <v>10.29</v>
      </c>
      <c r="V10138" t="s">
        <v>71</v>
      </c>
      <c r="W10138">
        <v>14.79</v>
      </c>
      <c r="X10138" t="s">
        <v>71</v>
      </c>
      <c r="Y10138">
        <v>37.770000000000003</v>
      </c>
      <c r="AA10138">
        <v>37.74</v>
      </c>
      <c r="AC10138">
        <v>34.67</v>
      </c>
      <c r="AE10138">
        <v>1.21</v>
      </c>
      <c r="AF10138" t="s">
        <v>71</v>
      </c>
      <c r="AG10138">
        <v>5.08</v>
      </c>
      <c r="AH10138" t="s">
        <v>71</v>
      </c>
    </row>
    <row r="10139" spans="1:46" x14ac:dyDescent="0.2">
      <c r="A10139" t="s">
        <v>654</v>
      </c>
      <c r="B10139" t="s">
        <v>655</v>
      </c>
      <c r="C10139">
        <f>-70.04485307 / 41.71375071</f>
        <v>-1.6791789728274953</v>
      </c>
      <c r="D10139" t="s">
        <v>656</v>
      </c>
      <c r="E10139" t="s">
        <v>70</v>
      </c>
      <c r="F10139" s="1">
        <v>38945</v>
      </c>
      <c r="G10139">
        <v>1</v>
      </c>
      <c r="O10139">
        <v>7.36</v>
      </c>
      <c r="P10139" t="s">
        <v>71</v>
      </c>
      <c r="Q10139">
        <v>24.8</v>
      </c>
      <c r="R10139" t="s">
        <v>71</v>
      </c>
    </row>
    <row r="10140" spans="1:46" x14ac:dyDescent="0.2">
      <c r="A10140" t="s">
        <v>654</v>
      </c>
      <c r="B10140" t="s">
        <v>655</v>
      </c>
      <c r="C10140">
        <f>-70.04485307 / 41.71375071</f>
        <v>-1.6791789728274953</v>
      </c>
      <c r="D10140" t="s">
        <v>656</v>
      </c>
      <c r="E10140" t="s">
        <v>70</v>
      </c>
      <c r="F10140" s="1">
        <v>38945</v>
      </c>
      <c r="G10140">
        <v>2</v>
      </c>
      <c r="O10140">
        <v>6.98</v>
      </c>
      <c r="P10140" t="s">
        <v>71</v>
      </c>
      <c r="Q10140">
        <v>24.8</v>
      </c>
      <c r="R10140" t="s">
        <v>71</v>
      </c>
    </row>
    <row r="10141" spans="1:46" x14ac:dyDescent="0.2">
      <c r="A10141" t="s">
        <v>654</v>
      </c>
      <c r="B10141" t="s">
        <v>655</v>
      </c>
      <c r="C10141">
        <f>-70.04485307 / 41.71375071</f>
        <v>-1.6791789728274953</v>
      </c>
      <c r="D10141" t="s">
        <v>656</v>
      </c>
      <c r="E10141" t="s">
        <v>70</v>
      </c>
      <c r="F10141" s="1">
        <v>38945</v>
      </c>
      <c r="G10141">
        <v>3</v>
      </c>
      <c r="O10141">
        <v>7.25</v>
      </c>
      <c r="P10141" t="s">
        <v>71</v>
      </c>
      <c r="Q10141">
        <v>24.7</v>
      </c>
      <c r="R10141" t="s">
        <v>71</v>
      </c>
    </row>
    <row r="10142" spans="1:46" x14ac:dyDescent="0.2">
      <c r="A10142" t="s">
        <v>654</v>
      </c>
      <c r="B10142" t="s">
        <v>655</v>
      </c>
      <c r="C10142">
        <f>-70.04485307 / 41.71375071</f>
        <v>-1.6791789728274953</v>
      </c>
      <c r="D10142" t="s">
        <v>656</v>
      </c>
      <c r="E10142" t="s">
        <v>70</v>
      </c>
      <c r="F10142" s="1">
        <v>38945</v>
      </c>
      <c r="G10142">
        <v>4</v>
      </c>
      <c r="O10142">
        <v>6.63</v>
      </c>
      <c r="P10142" t="s">
        <v>71</v>
      </c>
      <c r="Q10142">
        <v>24.7</v>
      </c>
      <c r="R10142" t="s">
        <v>71</v>
      </c>
    </row>
    <row r="10143" spans="1:46" x14ac:dyDescent="0.2">
      <c r="A10143" t="s">
        <v>654</v>
      </c>
      <c r="B10143" t="s">
        <v>655</v>
      </c>
      <c r="C10143">
        <f>-70.04485307 / 41.71375071</f>
        <v>-1.6791789728274953</v>
      </c>
      <c r="D10143" t="s">
        <v>656</v>
      </c>
      <c r="E10143" t="s">
        <v>70</v>
      </c>
      <c r="F10143" s="1">
        <v>38945</v>
      </c>
      <c r="G10143">
        <v>5</v>
      </c>
      <c r="O10143">
        <v>6.8</v>
      </c>
      <c r="P10143" t="s">
        <v>71</v>
      </c>
      <c r="Q10143">
        <v>24.6</v>
      </c>
      <c r="R10143" t="s">
        <v>71</v>
      </c>
    </row>
    <row r="10144" spans="1:46" x14ac:dyDescent="0.2">
      <c r="A10144" t="s">
        <v>654</v>
      </c>
      <c r="B10144" t="s">
        <v>655</v>
      </c>
      <c r="C10144">
        <f>-70.04485307 / 41.71375071</f>
        <v>-1.6791789728274953</v>
      </c>
      <c r="D10144" t="s">
        <v>656</v>
      </c>
      <c r="E10144" t="s">
        <v>70</v>
      </c>
      <c r="F10144" s="1">
        <v>38945</v>
      </c>
      <c r="G10144">
        <v>6</v>
      </c>
      <c r="O10144">
        <v>3.14</v>
      </c>
      <c r="P10144" t="s">
        <v>71</v>
      </c>
      <c r="Q10144">
        <v>20.100000000000001</v>
      </c>
      <c r="R10144" t="s">
        <v>71</v>
      </c>
    </row>
    <row r="10145" spans="1:46" x14ac:dyDescent="0.2">
      <c r="A10145" t="s">
        <v>654</v>
      </c>
      <c r="B10145" t="s">
        <v>655</v>
      </c>
      <c r="C10145">
        <f>-70.04485307 / 41.71375071</f>
        <v>-1.6791789728274953</v>
      </c>
      <c r="D10145" t="s">
        <v>656</v>
      </c>
      <c r="E10145" t="s">
        <v>70</v>
      </c>
      <c r="F10145" s="1">
        <v>38945</v>
      </c>
      <c r="G10145">
        <v>6.3</v>
      </c>
      <c r="K10145">
        <v>1.31</v>
      </c>
      <c r="L10145" t="s">
        <v>71</v>
      </c>
      <c r="S10145">
        <v>0.26</v>
      </c>
      <c r="T10145" t="s">
        <v>71</v>
      </c>
      <c r="W10145">
        <v>13.54</v>
      </c>
      <c r="X10145" t="s">
        <v>71</v>
      </c>
      <c r="Y10145">
        <v>-15.4</v>
      </c>
      <c r="AA10145">
        <v>33.25</v>
      </c>
      <c r="AE10145">
        <v>2.2200000000000002</v>
      </c>
      <c r="AF10145" t="s">
        <v>71</v>
      </c>
      <c r="AG10145">
        <v>5.17</v>
      </c>
      <c r="AH10145" t="s">
        <v>71</v>
      </c>
      <c r="AS10145">
        <v>1.91</v>
      </c>
      <c r="AT10145" t="s">
        <v>71</v>
      </c>
    </row>
    <row r="10146" spans="1:46" x14ac:dyDescent="0.2">
      <c r="A10146" t="s">
        <v>654</v>
      </c>
      <c r="B10146" t="s">
        <v>655</v>
      </c>
      <c r="C10146">
        <f>-70.04485307 / 41.71375071</f>
        <v>-1.6791789728274953</v>
      </c>
      <c r="D10146" t="s">
        <v>656</v>
      </c>
      <c r="E10146" t="s">
        <v>70</v>
      </c>
      <c r="F10146" s="1">
        <v>38945</v>
      </c>
      <c r="G10146">
        <v>7</v>
      </c>
      <c r="O10146">
        <v>0.33</v>
      </c>
      <c r="P10146" t="s">
        <v>71</v>
      </c>
      <c r="Q10146">
        <v>18.3</v>
      </c>
      <c r="R10146" t="s">
        <v>71</v>
      </c>
    </row>
    <row r="10147" spans="1:46" x14ac:dyDescent="0.2">
      <c r="A10147" t="s">
        <v>654</v>
      </c>
      <c r="B10147" t="s">
        <v>655</v>
      </c>
      <c r="C10147">
        <f>-70.04485307 / 41.71375071</f>
        <v>-1.6791789728274953</v>
      </c>
      <c r="D10147" t="s">
        <v>656</v>
      </c>
      <c r="E10147" t="s">
        <v>70</v>
      </c>
      <c r="F10147" s="1">
        <v>39315</v>
      </c>
      <c r="G10147">
        <v>0.5</v>
      </c>
      <c r="I10147">
        <v>7.8</v>
      </c>
      <c r="J10147" t="s">
        <v>71</v>
      </c>
      <c r="K10147">
        <v>0.91</v>
      </c>
      <c r="L10147" t="s">
        <v>71</v>
      </c>
      <c r="M10147">
        <v>7.6</v>
      </c>
      <c r="N10147" t="s">
        <v>71</v>
      </c>
      <c r="O10147">
        <v>7.16</v>
      </c>
      <c r="P10147" t="s">
        <v>71</v>
      </c>
      <c r="Q10147">
        <v>23.6</v>
      </c>
      <c r="R10147" t="s">
        <v>71</v>
      </c>
      <c r="S10147">
        <v>0.09</v>
      </c>
      <c r="T10147" t="s">
        <v>71</v>
      </c>
      <c r="U10147">
        <v>2.84</v>
      </c>
      <c r="V10147" t="s">
        <v>71</v>
      </c>
      <c r="W10147">
        <v>15.97</v>
      </c>
      <c r="X10147" t="s">
        <v>71</v>
      </c>
      <c r="Y10147">
        <v>19.2</v>
      </c>
      <c r="AA10147">
        <v>29.64</v>
      </c>
      <c r="AC10147">
        <v>30.77</v>
      </c>
      <c r="AG10147">
        <v>4.5199999999999996</v>
      </c>
      <c r="AH10147" t="s">
        <v>71</v>
      </c>
      <c r="AS10147">
        <v>0.03</v>
      </c>
      <c r="AT10147" t="s">
        <v>71</v>
      </c>
    </row>
    <row r="10148" spans="1:46" x14ac:dyDescent="0.2">
      <c r="A10148" t="s">
        <v>654</v>
      </c>
      <c r="B10148" t="s">
        <v>655</v>
      </c>
      <c r="C10148">
        <f>-70.04485307 / 41.71375071</f>
        <v>-1.6791789728274953</v>
      </c>
      <c r="D10148" t="s">
        <v>656</v>
      </c>
      <c r="E10148" t="s">
        <v>70</v>
      </c>
      <c r="F10148" s="1">
        <v>39315</v>
      </c>
      <c r="G10148">
        <v>2</v>
      </c>
      <c r="O10148">
        <v>7.14</v>
      </c>
      <c r="P10148" t="s">
        <v>71</v>
      </c>
      <c r="Q10148">
        <v>23.7</v>
      </c>
      <c r="R10148" t="s">
        <v>71</v>
      </c>
      <c r="W10148">
        <v>12.56</v>
      </c>
      <c r="X10148" t="s">
        <v>71</v>
      </c>
    </row>
    <row r="10149" spans="1:46" x14ac:dyDescent="0.2">
      <c r="A10149" t="s">
        <v>654</v>
      </c>
      <c r="B10149" t="s">
        <v>655</v>
      </c>
      <c r="C10149">
        <f>-70.04485307 / 41.71375071</f>
        <v>-1.6791789728274953</v>
      </c>
      <c r="D10149" t="s">
        <v>656</v>
      </c>
      <c r="E10149" t="s">
        <v>70</v>
      </c>
      <c r="F10149" s="1">
        <v>39315</v>
      </c>
      <c r="G10149">
        <v>4</v>
      </c>
      <c r="O10149">
        <v>6.9</v>
      </c>
      <c r="P10149" t="s">
        <v>71</v>
      </c>
      <c r="Q10149">
        <v>23.7</v>
      </c>
      <c r="R10149" t="s">
        <v>71</v>
      </c>
    </row>
    <row r="10150" spans="1:46" x14ac:dyDescent="0.2">
      <c r="A10150" t="s">
        <v>654</v>
      </c>
      <c r="B10150" t="s">
        <v>655</v>
      </c>
      <c r="C10150">
        <f>-70.04485307 / 41.71375071</f>
        <v>-1.6791789728274953</v>
      </c>
      <c r="D10150" t="s">
        <v>656</v>
      </c>
      <c r="E10150" t="s">
        <v>70</v>
      </c>
      <c r="F10150" s="1">
        <v>39315</v>
      </c>
      <c r="G10150">
        <v>6</v>
      </c>
      <c r="O10150">
        <v>6.82</v>
      </c>
      <c r="P10150" t="s">
        <v>71</v>
      </c>
      <c r="Q10150">
        <v>23.6</v>
      </c>
      <c r="R10150" t="s">
        <v>71</v>
      </c>
    </row>
    <row r="10151" spans="1:46" x14ac:dyDescent="0.2">
      <c r="A10151" t="s">
        <v>654</v>
      </c>
      <c r="B10151" t="s">
        <v>655</v>
      </c>
      <c r="C10151">
        <f>-70.04485307 / 41.71375071</f>
        <v>-1.6791789728274953</v>
      </c>
      <c r="D10151" t="s">
        <v>656</v>
      </c>
      <c r="E10151" t="s">
        <v>70</v>
      </c>
      <c r="F10151" s="1">
        <v>39315</v>
      </c>
      <c r="G10151">
        <v>7.2</v>
      </c>
      <c r="K10151">
        <v>0.83</v>
      </c>
      <c r="L10151" t="s">
        <v>71</v>
      </c>
      <c r="O10151">
        <v>5.91</v>
      </c>
      <c r="P10151" t="s">
        <v>71</v>
      </c>
      <c r="Q10151">
        <v>22.5</v>
      </c>
      <c r="R10151" t="s">
        <v>71</v>
      </c>
      <c r="S10151">
        <v>0.27</v>
      </c>
      <c r="T10151" t="s">
        <v>71</v>
      </c>
      <c r="U10151">
        <v>8.51</v>
      </c>
      <c r="V10151" t="s">
        <v>71</v>
      </c>
      <c r="W10151">
        <v>12.56</v>
      </c>
      <c r="X10151" t="s">
        <v>71</v>
      </c>
      <c r="Y10151">
        <v>35.03</v>
      </c>
      <c r="AA10151">
        <v>28.75</v>
      </c>
      <c r="AG10151">
        <v>4.6100000000000003</v>
      </c>
      <c r="AH10151" t="s">
        <v>71</v>
      </c>
      <c r="AS10151">
        <v>0.24</v>
      </c>
      <c r="AT10151" t="s">
        <v>71</v>
      </c>
    </row>
    <row r="10152" spans="1:46" x14ac:dyDescent="0.2">
      <c r="A10152" t="s">
        <v>654</v>
      </c>
      <c r="B10152" t="s">
        <v>655</v>
      </c>
      <c r="C10152">
        <f>-70.04485307 / 41.71375071</f>
        <v>-1.6791789728274953</v>
      </c>
      <c r="D10152" t="s">
        <v>656</v>
      </c>
      <c r="E10152" t="s">
        <v>70</v>
      </c>
      <c r="F10152" s="1">
        <v>39686</v>
      </c>
      <c r="G10152">
        <v>0.5</v>
      </c>
      <c r="I10152">
        <v>7.45</v>
      </c>
      <c r="J10152" t="s">
        <v>71</v>
      </c>
      <c r="K10152">
        <v>1.1499999999999999</v>
      </c>
      <c r="L10152" t="s">
        <v>71</v>
      </c>
      <c r="M10152">
        <v>4.6500000000000004</v>
      </c>
      <c r="N10152" t="s">
        <v>71</v>
      </c>
      <c r="O10152">
        <v>7.07</v>
      </c>
      <c r="P10152" t="s">
        <v>71</v>
      </c>
      <c r="Q10152">
        <v>24.8</v>
      </c>
      <c r="R10152" t="s">
        <v>71</v>
      </c>
      <c r="S10152">
        <v>0.13</v>
      </c>
      <c r="T10152" t="s">
        <v>71</v>
      </c>
      <c r="U10152">
        <v>4.03</v>
      </c>
      <c r="V10152" t="s">
        <v>71</v>
      </c>
      <c r="W10152">
        <v>9.57</v>
      </c>
      <c r="X10152" t="s">
        <v>71</v>
      </c>
      <c r="Y10152">
        <v>24.25</v>
      </c>
      <c r="AA10152">
        <v>31.97</v>
      </c>
      <c r="AC10152">
        <v>37.85</v>
      </c>
      <c r="AE10152">
        <v>0.3</v>
      </c>
      <c r="AF10152" t="s">
        <v>71</v>
      </c>
      <c r="AG10152">
        <v>4.9400000000000004</v>
      </c>
      <c r="AH10152" t="s">
        <v>71</v>
      </c>
      <c r="AS10152">
        <v>0.42</v>
      </c>
      <c r="AT10152" t="s">
        <v>71</v>
      </c>
    </row>
    <row r="10153" spans="1:46" x14ac:dyDescent="0.2">
      <c r="A10153" t="s">
        <v>654</v>
      </c>
      <c r="B10153" t="s">
        <v>655</v>
      </c>
      <c r="C10153">
        <f>-70.04485307 / 41.71375071</f>
        <v>-1.6791789728274953</v>
      </c>
      <c r="D10153" t="s">
        <v>656</v>
      </c>
      <c r="E10153" t="s">
        <v>70</v>
      </c>
      <c r="F10153" s="1">
        <v>39686</v>
      </c>
      <c r="G10153">
        <v>1</v>
      </c>
      <c r="O10153">
        <v>7.11</v>
      </c>
      <c r="P10153" t="s">
        <v>71</v>
      </c>
      <c r="Q10153">
        <v>24.8</v>
      </c>
      <c r="R10153" t="s">
        <v>71</v>
      </c>
    </row>
    <row r="10154" spans="1:46" x14ac:dyDescent="0.2">
      <c r="A10154" t="s">
        <v>654</v>
      </c>
      <c r="B10154" t="s">
        <v>655</v>
      </c>
      <c r="C10154">
        <f>-70.04485307 / 41.71375071</f>
        <v>-1.6791789728274953</v>
      </c>
      <c r="D10154" t="s">
        <v>656</v>
      </c>
      <c r="E10154" t="s">
        <v>70</v>
      </c>
      <c r="F10154" s="1">
        <v>39686</v>
      </c>
      <c r="G10154">
        <v>2</v>
      </c>
      <c r="O10154">
        <v>6.98</v>
      </c>
      <c r="P10154" t="s">
        <v>71</v>
      </c>
      <c r="Q10154">
        <v>24.8</v>
      </c>
      <c r="R10154" t="s">
        <v>71</v>
      </c>
    </row>
    <row r="10155" spans="1:46" x14ac:dyDescent="0.2">
      <c r="A10155" t="s">
        <v>654</v>
      </c>
      <c r="B10155" t="s">
        <v>655</v>
      </c>
      <c r="C10155">
        <f>-70.04485307 / 41.71375071</f>
        <v>-1.6791789728274953</v>
      </c>
      <c r="D10155" t="s">
        <v>656</v>
      </c>
      <c r="E10155" t="s">
        <v>70</v>
      </c>
      <c r="F10155" s="1">
        <v>39686</v>
      </c>
      <c r="G10155">
        <v>3</v>
      </c>
      <c r="O10155">
        <v>6.95</v>
      </c>
      <c r="P10155" t="s">
        <v>71</v>
      </c>
      <c r="Q10155">
        <v>24.8</v>
      </c>
      <c r="R10155" t="s">
        <v>71</v>
      </c>
    </row>
    <row r="10156" spans="1:46" x14ac:dyDescent="0.2">
      <c r="A10156" t="s">
        <v>654</v>
      </c>
      <c r="B10156" t="s">
        <v>655</v>
      </c>
      <c r="C10156">
        <f>-70.04485307 / 41.71375071</f>
        <v>-1.6791789728274953</v>
      </c>
      <c r="D10156" t="s">
        <v>656</v>
      </c>
      <c r="E10156" t="s">
        <v>70</v>
      </c>
      <c r="F10156" s="1">
        <v>39686</v>
      </c>
      <c r="G10156">
        <v>4</v>
      </c>
      <c r="O10156">
        <v>6.87</v>
      </c>
      <c r="P10156" t="s">
        <v>71</v>
      </c>
      <c r="Q10156">
        <v>24.8</v>
      </c>
      <c r="R10156" t="s">
        <v>71</v>
      </c>
    </row>
    <row r="10157" spans="1:46" x14ac:dyDescent="0.2">
      <c r="A10157" t="s">
        <v>654</v>
      </c>
      <c r="B10157" t="s">
        <v>655</v>
      </c>
      <c r="C10157">
        <f>-70.04485307 / 41.71375071</f>
        <v>-1.6791789728274953</v>
      </c>
      <c r="D10157" t="s">
        <v>656</v>
      </c>
      <c r="E10157" t="s">
        <v>70</v>
      </c>
      <c r="F10157" s="1">
        <v>39686</v>
      </c>
      <c r="G10157">
        <v>5</v>
      </c>
      <c r="O10157">
        <v>6.71</v>
      </c>
      <c r="P10157" t="s">
        <v>71</v>
      </c>
      <c r="Q10157">
        <v>24.8</v>
      </c>
      <c r="R10157" t="s">
        <v>71</v>
      </c>
    </row>
    <row r="10158" spans="1:46" x14ac:dyDescent="0.2">
      <c r="A10158" t="s">
        <v>654</v>
      </c>
      <c r="B10158" t="s">
        <v>655</v>
      </c>
      <c r="C10158">
        <f>-70.04485307 / 41.71375071</f>
        <v>-1.6791789728274953</v>
      </c>
      <c r="D10158" t="s">
        <v>656</v>
      </c>
      <c r="E10158" t="s">
        <v>70</v>
      </c>
      <c r="F10158" s="1">
        <v>39686</v>
      </c>
      <c r="G10158">
        <v>6</v>
      </c>
      <c r="O10158">
        <v>6.87</v>
      </c>
      <c r="P10158" t="s">
        <v>71</v>
      </c>
      <c r="Q10158">
        <v>24.8</v>
      </c>
      <c r="R10158" t="s">
        <v>71</v>
      </c>
    </row>
    <row r="10159" spans="1:46" x14ac:dyDescent="0.2">
      <c r="A10159" t="s">
        <v>654</v>
      </c>
      <c r="B10159" t="s">
        <v>655</v>
      </c>
      <c r="C10159">
        <f>-70.04485307 / 41.71375071</f>
        <v>-1.6791789728274953</v>
      </c>
      <c r="D10159" t="s">
        <v>656</v>
      </c>
      <c r="E10159" t="s">
        <v>70</v>
      </c>
      <c r="F10159" s="1">
        <v>39686</v>
      </c>
      <c r="G10159">
        <v>6.5</v>
      </c>
      <c r="K10159">
        <v>0.61</v>
      </c>
      <c r="L10159" t="s">
        <v>71</v>
      </c>
      <c r="O10159">
        <v>6.66</v>
      </c>
      <c r="P10159" t="s">
        <v>71</v>
      </c>
      <c r="Q10159">
        <v>24.8</v>
      </c>
      <c r="R10159" t="s">
        <v>71</v>
      </c>
      <c r="S10159">
        <v>0.08</v>
      </c>
      <c r="T10159" t="s">
        <v>71</v>
      </c>
      <c r="U10159">
        <v>2.48</v>
      </c>
      <c r="V10159" t="s">
        <v>71</v>
      </c>
      <c r="W10159">
        <v>9.6300000000000008</v>
      </c>
      <c r="X10159" t="s">
        <v>71</v>
      </c>
      <c r="Y10159">
        <v>17.25</v>
      </c>
      <c r="AA10159">
        <v>25.75</v>
      </c>
      <c r="AE10159">
        <v>0.3</v>
      </c>
      <c r="AF10159" t="s">
        <v>71</v>
      </c>
      <c r="AG10159">
        <v>4.91</v>
      </c>
      <c r="AH10159" t="s">
        <v>71</v>
      </c>
      <c r="AS10159">
        <v>0.71</v>
      </c>
      <c r="AT10159" t="s">
        <v>71</v>
      </c>
    </row>
    <row r="10160" spans="1:46" x14ac:dyDescent="0.2">
      <c r="A10160" t="s">
        <v>654</v>
      </c>
      <c r="B10160" t="s">
        <v>655</v>
      </c>
      <c r="C10160">
        <f>-70.04485307 / 41.71375071</f>
        <v>-1.6791789728274953</v>
      </c>
      <c r="D10160" t="s">
        <v>656</v>
      </c>
      <c r="E10160" t="s">
        <v>70</v>
      </c>
      <c r="F10160" s="1">
        <v>39686</v>
      </c>
      <c r="G10160">
        <v>7</v>
      </c>
      <c r="O10160">
        <v>6.75</v>
      </c>
      <c r="P10160" t="s">
        <v>71</v>
      </c>
      <c r="Q10160">
        <v>24.8</v>
      </c>
      <c r="R10160" t="s">
        <v>71</v>
      </c>
    </row>
    <row r="10161" spans="1:46" x14ac:dyDescent="0.2">
      <c r="A10161" t="s">
        <v>654</v>
      </c>
      <c r="B10161" t="s">
        <v>655</v>
      </c>
      <c r="C10161">
        <f>-70.04485307 / 41.71375071</f>
        <v>-1.6791789728274953</v>
      </c>
      <c r="D10161" t="s">
        <v>656</v>
      </c>
      <c r="E10161" t="s">
        <v>70</v>
      </c>
      <c r="F10161" s="1">
        <v>40051</v>
      </c>
      <c r="G10161">
        <v>0.5</v>
      </c>
      <c r="I10161">
        <v>7.55</v>
      </c>
      <c r="J10161" t="s">
        <v>71</v>
      </c>
      <c r="K10161">
        <v>1.32</v>
      </c>
      <c r="L10161" t="s">
        <v>71</v>
      </c>
      <c r="M10161">
        <v>6.75</v>
      </c>
      <c r="N10161" t="s">
        <v>71</v>
      </c>
      <c r="O10161">
        <v>7</v>
      </c>
      <c r="P10161" t="s">
        <v>71</v>
      </c>
      <c r="Q10161">
        <v>27.1</v>
      </c>
      <c r="R10161" t="s">
        <v>71</v>
      </c>
      <c r="S10161">
        <v>0.12</v>
      </c>
      <c r="T10161" t="s">
        <v>71</v>
      </c>
      <c r="U10161">
        <v>3.58</v>
      </c>
      <c r="V10161" t="s">
        <v>71</v>
      </c>
      <c r="W10161">
        <v>11.35</v>
      </c>
      <c r="X10161" t="s">
        <v>71</v>
      </c>
      <c r="Y10161">
        <v>22.54</v>
      </c>
      <c r="AA10161">
        <v>33.31</v>
      </c>
      <c r="AC10161">
        <v>32.479999999999997</v>
      </c>
      <c r="AE10161">
        <v>8.6</v>
      </c>
      <c r="AF10161" t="s">
        <v>71</v>
      </c>
      <c r="AG10161">
        <v>6.07</v>
      </c>
      <c r="AH10161" t="s">
        <v>71</v>
      </c>
      <c r="AS10161">
        <v>0.46</v>
      </c>
      <c r="AT10161" t="s">
        <v>71</v>
      </c>
    </row>
    <row r="10162" spans="1:46" x14ac:dyDescent="0.2">
      <c r="A10162" t="s">
        <v>654</v>
      </c>
      <c r="B10162" t="s">
        <v>655</v>
      </c>
      <c r="C10162">
        <f>-70.04485307 / 41.71375071</f>
        <v>-1.6791789728274953</v>
      </c>
      <c r="D10162" t="s">
        <v>656</v>
      </c>
      <c r="E10162" t="s">
        <v>70</v>
      </c>
      <c r="F10162" s="1">
        <v>40051</v>
      </c>
      <c r="G10162">
        <v>1</v>
      </c>
      <c r="O10162">
        <v>6.86</v>
      </c>
      <c r="P10162" t="s">
        <v>71</v>
      </c>
      <c r="Q10162">
        <v>27.1</v>
      </c>
      <c r="R10162" t="s">
        <v>71</v>
      </c>
    </row>
    <row r="10163" spans="1:46" x14ac:dyDescent="0.2">
      <c r="A10163" t="s">
        <v>654</v>
      </c>
      <c r="B10163" t="s">
        <v>655</v>
      </c>
      <c r="C10163">
        <f>-70.04485307 / 41.71375071</f>
        <v>-1.6791789728274953</v>
      </c>
      <c r="D10163" t="s">
        <v>656</v>
      </c>
      <c r="E10163" t="s">
        <v>70</v>
      </c>
      <c r="F10163" s="1">
        <v>40051</v>
      </c>
      <c r="G10163">
        <v>2</v>
      </c>
      <c r="O10163">
        <v>6.96</v>
      </c>
      <c r="P10163" t="s">
        <v>71</v>
      </c>
      <c r="Q10163">
        <v>27.1</v>
      </c>
      <c r="R10163" t="s">
        <v>71</v>
      </c>
    </row>
    <row r="10164" spans="1:46" x14ac:dyDescent="0.2">
      <c r="A10164" t="s">
        <v>654</v>
      </c>
      <c r="B10164" t="s">
        <v>655</v>
      </c>
      <c r="C10164">
        <f>-70.04485307 / 41.71375071</f>
        <v>-1.6791789728274953</v>
      </c>
      <c r="D10164" t="s">
        <v>656</v>
      </c>
      <c r="E10164" t="s">
        <v>70</v>
      </c>
      <c r="F10164" s="1">
        <v>40051</v>
      </c>
      <c r="G10164">
        <v>3</v>
      </c>
      <c r="O10164">
        <v>6.76</v>
      </c>
      <c r="P10164" t="s">
        <v>71</v>
      </c>
      <c r="Q10164">
        <v>27.1</v>
      </c>
      <c r="R10164" t="s">
        <v>71</v>
      </c>
    </row>
    <row r="10165" spans="1:46" x14ac:dyDescent="0.2">
      <c r="A10165" t="s">
        <v>654</v>
      </c>
      <c r="B10165" t="s">
        <v>655</v>
      </c>
      <c r="C10165">
        <f>-70.04485307 / 41.71375071</f>
        <v>-1.6791789728274953</v>
      </c>
      <c r="D10165" t="s">
        <v>656</v>
      </c>
      <c r="E10165" t="s">
        <v>70</v>
      </c>
      <c r="F10165" s="1">
        <v>40051</v>
      </c>
      <c r="G10165">
        <v>4</v>
      </c>
      <c r="O10165">
        <v>6.77</v>
      </c>
      <c r="P10165" t="s">
        <v>71</v>
      </c>
      <c r="Q10165">
        <v>27.1</v>
      </c>
      <c r="R10165" t="s">
        <v>71</v>
      </c>
    </row>
    <row r="10166" spans="1:46" x14ac:dyDescent="0.2">
      <c r="A10166" t="s">
        <v>654</v>
      </c>
      <c r="B10166" t="s">
        <v>655</v>
      </c>
      <c r="C10166">
        <f>-70.04485307 / 41.71375071</f>
        <v>-1.6791789728274953</v>
      </c>
      <c r="D10166" t="s">
        <v>656</v>
      </c>
      <c r="E10166" t="s">
        <v>70</v>
      </c>
      <c r="F10166" s="1">
        <v>40051</v>
      </c>
      <c r="G10166">
        <v>5</v>
      </c>
      <c r="O10166">
        <v>6.7</v>
      </c>
      <c r="P10166" t="s">
        <v>71</v>
      </c>
      <c r="Q10166">
        <v>27</v>
      </c>
      <c r="R10166" t="s">
        <v>71</v>
      </c>
    </row>
    <row r="10167" spans="1:46" x14ac:dyDescent="0.2">
      <c r="A10167" t="s">
        <v>654</v>
      </c>
      <c r="B10167" t="s">
        <v>655</v>
      </c>
      <c r="C10167">
        <f>-70.04485307 / 41.71375071</f>
        <v>-1.6791789728274953</v>
      </c>
      <c r="D10167" t="s">
        <v>656</v>
      </c>
      <c r="E10167" t="s">
        <v>70</v>
      </c>
      <c r="F10167" s="1">
        <v>40051</v>
      </c>
      <c r="G10167">
        <v>6</v>
      </c>
      <c r="O10167">
        <v>6.56</v>
      </c>
      <c r="P10167" t="s">
        <v>71</v>
      </c>
      <c r="Q10167">
        <v>26.2</v>
      </c>
      <c r="R10167" t="s">
        <v>71</v>
      </c>
    </row>
    <row r="10168" spans="1:46" x14ac:dyDescent="0.2">
      <c r="A10168" t="s">
        <v>654</v>
      </c>
      <c r="B10168" t="s">
        <v>655</v>
      </c>
      <c r="C10168">
        <f>-70.04485307 / 41.71375071</f>
        <v>-1.6791789728274953</v>
      </c>
      <c r="D10168" t="s">
        <v>656</v>
      </c>
      <c r="E10168" t="s">
        <v>70</v>
      </c>
      <c r="F10168" s="1">
        <v>40051</v>
      </c>
      <c r="G10168">
        <v>7</v>
      </c>
      <c r="O10168">
        <v>2.4</v>
      </c>
      <c r="P10168" t="s">
        <v>71</v>
      </c>
      <c r="Q10168">
        <v>24.9</v>
      </c>
      <c r="R10168" t="s">
        <v>71</v>
      </c>
    </row>
    <row r="10169" spans="1:46" x14ac:dyDescent="0.2">
      <c r="A10169" t="s">
        <v>654</v>
      </c>
      <c r="B10169" t="s">
        <v>655</v>
      </c>
      <c r="C10169">
        <f>-70.04485307 / 41.71375071</f>
        <v>-1.6791789728274953</v>
      </c>
      <c r="D10169" t="s">
        <v>656</v>
      </c>
      <c r="E10169" t="s">
        <v>70</v>
      </c>
      <c r="F10169" s="1">
        <v>40051</v>
      </c>
      <c r="G10169">
        <v>7.5</v>
      </c>
      <c r="K10169">
        <v>3.91</v>
      </c>
      <c r="L10169" t="s">
        <v>71</v>
      </c>
      <c r="S10169">
        <v>0.19</v>
      </c>
      <c r="T10169" t="s">
        <v>71</v>
      </c>
      <c r="U10169">
        <v>5.81</v>
      </c>
      <c r="V10169" t="s">
        <v>71</v>
      </c>
      <c r="W10169">
        <v>11.19</v>
      </c>
      <c r="X10169" t="s">
        <v>71</v>
      </c>
      <c r="Y10169">
        <v>29.52</v>
      </c>
      <c r="AA10169">
        <v>43.98</v>
      </c>
      <c r="AE10169">
        <v>0.6</v>
      </c>
      <c r="AF10169" t="s">
        <v>71</v>
      </c>
      <c r="AG10169">
        <v>5.04</v>
      </c>
      <c r="AH10169" t="s">
        <v>71</v>
      </c>
      <c r="AS10169">
        <v>1.43</v>
      </c>
      <c r="AT10169" t="s">
        <v>71</v>
      </c>
    </row>
    <row r="10170" spans="1:46" x14ac:dyDescent="0.2">
      <c r="A10170" t="s">
        <v>654</v>
      </c>
      <c r="B10170" t="s">
        <v>655</v>
      </c>
      <c r="C10170">
        <f>-70.04485307 / 41.71375071</f>
        <v>-1.6791789728274953</v>
      </c>
      <c r="D10170" t="s">
        <v>656</v>
      </c>
      <c r="E10170" t="s">
        <v>70</v>
      </c>
      <c r="F10170" s="1">
        <v>41143</v>
      </c>
      <c r="G10170">
        <v>0.5</v>
      </c>
      <c r="I10170">
        <v>7.6</v>
      </c>
      <c r="J10170" t="s">
        <v>71</v>
      </c>
      <c r="K10170">
        <v>1.76</v>
      </c>
      <c r="L10170" t="s">
        <v>71</v>
      </c>
      <c r="M10170">
        <v>3.43</v>
      </c>
      <c r="N10170" t="s">
        <v>71</v>
      </c>
      <c r="O10170">
        <v>7.26</v>
      </c>
      <c r="P10170" t="s">
        <v>71</v>
      </c>
      <c r="Q10170">
        <v>26.6</v>
      </c>
      <c r="R10170" t="s">
        <v>71</v>
      </c>
      <c r="S10170">
        <v>0.53</v>
      </c>
      <c r="T10170" t="s">
        <v>71</v>
      </c>
      <c r="U10170">
        <v>16.420000000000002</v>
      </c>
      <c r="V10170" t="s">
        <v>71</v>
      </c>
      <c r="W10170">
        <v>27.64</v>
      </c>
      <c r="X10170" t="s">
        <v>71</v>
      </c>
      <c r="Y10170">
        <v>44.5</v>
      </c>
      <c r="AA10170">
        <v>36.15</v>
      </c>
      <c r="AC10170">
        <v>42.24</v>
      </c>
      <c r="AE10170">
        <v>1.5</v>
      </c>
      <c r="AF10170" t="s">
        <v>71</v>
      </c>
      <c r="AG10170">
        <v>4.9000000000000004</v>
      </c>
      <c r="AH10170" t="s">
        <v>71</v>
      </c>
      <c r="AS10170">
        <v>1.24</v>
      </c>
      <c r="AT10170" t="s">
        <v>71</v>
      </c>
    </row>
    <row r="10171" spans="1:46" x14ac:dyDescent="0.2">
      <c r="A10171" t="s">
        <v>654</v>
      </c>
      <c r="B10171" t="s">
        <v>655</v>
      </c>
      <c r="C10171">
        <f>-70.04485307 / 41.71375071</f>
        <v>-1.6791789728274953</v>
      </c>
      <c r="D10171" t="s">
        <v>656</v>
      </c>
      <c r="E10171" t="s">
        <v>70</v>
      </c>
      <c r="F10171" s="1">
        <v>41143</v>
      </c>
      <c r="G10171">
        <v>1</v>
      </c>
      <c r="O10171">
        <v>7.26</v>
      </c>
      <c r="P10171" t="s">
        <v>71</v>
      </c>
      <c r="Q10171">
        <v>26.5</v>
      </c>
      <c r="R10171" t="s">
        <v>71</v>
      </c>
    </row>
    <row r="10172" spans="1:46" x14ac:dyDescent="0.2">
      <c r="A10172" t="s">
        <v>654</v>
      </c>
      <c r="B10172" t="s">
        <v>655</v>
      </c>
      <c r="C10172">
        <f>-70.04485307 / 41.71375071</f>
        <v>-1.6791789728274953</v>
      </c>
      <c r="D10172" t="s">
        <v>656</v>
      </c>
      <c r="E10172" t="s">
        <v>70</v>
      </c>
      <c r="F10172" s="1">
        <v>41143</v>
      </c>
      <c r="G10172">
        <v>2</v>
      </c>
      <c r="O10172">
        <v>7.21</v>
      </c>
      <c r="P10172" t="s">
        <v>71</v>
      </c>
      <c r="Q10172">
        <v>26.5</v>
      </c>
      <c r="R10172" t="s">
        <v>71</v>
      </c>
    </row>
    <row r="10173" spans="1:46" x14ac:dyDescent="0.2">
      <c r="A10173" t="s">
        <v>654</v>
      </c>
      <c r="B10173" t="s">
        <v>655</v>
      </c>
      <c r="C10173">
        <f>-70.04485307 / 41.71375071</f>
        <v>-1.6791789728274953</v>
      </c>
      <c r="D10173" t="s">
        <v>656</v>
      </c>
      <c r="E10173" t="s">
        <v>70</v>
      </c>
      <c r="F10173" s="1">
        <v>41143</v>
      </c>
      <c r="G10173">
        <v>3</v>
      </c>
      <c r="O10173">
        <v>7.41</v>
      </c>
      <c r="P10173" t="s">
        <v>71</v>
      </c>
      <c r="Q10173">
        <v>26.4</v>
      </c>
      <c r="R10173" t="s">
        <v>71</v>
      </c>
    </row>
    <row r="10174" spans="1:46" x14ac:dyDescent="0.2">
      <c r="A10174" t="s">
        <v>654</v>
      </c>
      <c r="B10174" t="s">
        <v>655</v>
      </c>
      <c r="C10174">
        <f>-70.04485307 / 41.71375071</f>
        <v>-1.6791789728274953</v>
      </c>
      <c r="D10174" t="s">
        <v>656</v>
      </c>
      <c r="E10174" t="s">
        <v>70</v>
      </c>
      <c r="F10174" s="1">
        <v>41143</v>
      </c>
      <c r="G10174">
        <v>4</v>
      </c>
      <c r="O10174">
        <v>7.06</v>
      </c>
      <c r="P10174" t="s">
        <v>71</v>
      </c>
      <c r="Q10174">
        <v>26.4</v>
      </c>
      <c r="R10174" t="s">
        <v>71</v>
      </c>
    </row>
    <row r="10175" spans="1:46" x14ac:dyDescent="0.2">
      <c r="A10175" t="s">
        <v>654</v>
      </c>
      <c r="B10175" t="s">
        <v>655</v>
      </c>
      <c r="C10175">
        <f>-70.04485307 / 41.71375071</f>
        <v>-1.6791789728274953</v>
      </c>
      <c r="D10175" t="s">
        <v>656</v>
      </c>
      <c r="E10175" t="s">
        <v>70</v>
      </c>
      <c r="F10175" s="1">
        <v>41143</v>
      </c>
      <c r="G10175">
        <v>5</v>
      </c>
      <c r="O10175">
        <v>6.76</v>
      </c>
      <c r="P10175" t="s">
        <v>71</v>
      </c>
      <c r="Q10175">
        <v>26.3</v>
      </c>
      <c r="R10175" t="s">
        <v>71</v>
      </c>
    </row>
    <row r="10176" spans="1:46" x14ac:dyDescent="0.2">
      <c r="A10176" t="s">
        <v>654</v>
      </c>
      <c r="B10176" t="s">
        <v>655</v>
      </c>
      <c r="C10176">
        <f>-70.04485307 / 41.71375071</f>
        <v>-1.6791789728274953</v>
      </c>
      <c r="D10176" t="s">
        <v>656</v>
      </c>
      <c r="E10176" t="s">
        <v>70</v>
      </c>
      <c r="F10176" s="1">
        <v>41143</v>
      </c>
      <c r="G10176">
        <v>6</v>
      </c>
      <c r="O10176">
        <v>6.79</v>
      </c>
      <c r="P10176" t="s">
        <v>71</v>
      </c>
      <c r="Q10176">
        <v>26.3</v>
      </c>
      <c r="R10176" t="s">
        <v>71</v>
      </c>
    </row>
    <row r="10177" spans="1:46" x14ac:dyDescent="0.2">
      <c r="A10177" t="s">
        <v>654</v>
      </c>
      <c r="B10177" t="s">
        <v>655</v>
      </c>
      <c r="C10177">
        <f>-70.04485307 / 41.71375071</f>
        <v>-1.6791789728274953</v>
      </c>
      <c r="D10177" t="s">
        <v>656</v>
      </c>
      <c r="E10177" t="s">
        <v>70</v>
      </c>
      <c r="F10177" s="1">
        <v>41143</v>
      </c>
      <c r="G10177">
        <v>6.6</v>
      </c>
      <c r="K10177">
        <v>6.68</v>
      </c>
      <c r="L10177" t="s">
        <v>71</v>
      </c>
      <c r="S10177">
        <v>0.47</v>
      </c>
      <c r="T10177" t="s">
        <v>71</v>
      </c>
      <c r="U10177">
        <v>14.56</v>
      </c>
      <c r="V10177" t="s">
        <v>71</v>
      </c>
      <c r="W10177">
        <v>18.02</v>
      </c>
      <c r="X10177" t="s">
        <v>71</v>
      </c>
      <c r="Y10177">
        <v>42.77</v>
      </c>
      <c r="AA10177">
        <v>49.23</v>
      </c>
      <c r="AE10177">
        <v>1.9</v>
      </c>
      <c r="AF10177" t="s">
        <v>71</v>
      </c>
      <c r="AG10177">
        <v>4.99</v>
      </c>
      <c r="AH10177" t="s">
        <v>71</v>
      </c>
      <c r="AS10177">
        <v>1.95</v>
      </c>
      <c r="AT10177" t="s">
        <v>71</v>
      </c>
    </row>
    <row r="10178" spans="1:46" x14ac:dyDescent="0.2">
      <c r="A10178" t="s">
        <v>654</v>
      </c>
      <c r="B10178" t="s">
        <v>655</v>
      </c>
      <c r="C10178">
        <f>-70.04485307 / 41.71375071</f>
        <v>-1.6791789728274953</v>
      </c>
      <c r="D10178" t="s">
        <v>656</v>
      </c>
      <c r="E10178" t="s">
        <v>70</v>
      </c>
      <c r="F10178" s="1">
        <v>41143</v>
      </c>
      <c r="G10178">
        <v>7</v>
      </c>
      <c r="O10178">
        <v>5.95</v>
      </c>
      <c r="P10178" t="s">
        <v>71</v>
      </c>
      <c r="Q10178">
        <v>26.2</v>
      </c>
      <c r="R10178" t="s">
        <v>71</v>
      </c>
    </row>
    <row r="10179" spans="1:46" x14ac:dyDescent="0.2">
      <c r="A10179" t="s">
        <v>654</v>
      </c>
      <c r="B10179" t="s">
        <v>655</v>
      </c>
      <c r="C10179">
        <f>-70.04485307 / 41.71375071</f>
        <v>-1.6791789728274953</v>
      </c>
      <c r="D10179" t="s">
        <v>656</v>
      </c>
      <c r="E10179" t="s">
        <v>70</v>
      </c>
      <c r="F10179" s="1">
        <v>43655</v>
      </c>
      <c r="G10179">
        <v>0.5</v>
      </c>
      <c r="I10179">
        <v>6.9</v>
      </c>
      <c r="J10179" t="s">
        <v>150</v>
      </c>
      <c r="K10179">
        <v>1.38</v>
      </c>
      <c r="L10179" t="s">
        <v>150</v>
      </c>
      <c r="M10179">
        <v>5.35</v>
      </c>
      <c r="N10179" t="s">
        <v>150</v>
      </c>
      <c r="O10179">
        <v>7.5</v>
      </c>
      <c r="P10179" t="s">
        <v>150</v>
      </c>
      <c r="Q10179">
        <v>25.7</v>
      </c>
      <c r="R10179" t="s">
        <v>150</v>
      </c>
      <c r="S10179">
        <v>0.36</v>
      </c>
      <c r="T10179" t="s">
        <v>150</v>
      </c>
      <c r="U10179">
        <v>11.15</v>
      </c>
      <c r="V10179" t="s">
        <v>150</v>
      </c>
      <c r="W10179">
        <v>10.72</v>
      </c>
      <c r="X10179" t="s">
        <v>150</v>
      </c>
      <c r="Y10179">
        <v>38.92</v>
      </c>
      <c r="AA10179">
        <v>33.76</v>
      </c>
      <c r="AC10179">
        <v>35.83</v>
      </c>
      <c r="AE10179">
        <v>0.5</v>
      </c>
      <c r="AF10179" t="s">
        <v>150</v>
      </c>
      <c r="AG10179">
        <v>4.9400000000000004</v>
      </c>
      <c r="AH10179" t="s">
        <v>150</v>
      </c>
      <c r="AI10179">
        <v>92</v>
      </c>
      <c r="AJ10179" t="s">
        <v>150</v>
      </c>
      <c r="AS10179">
        <v>0.02</v>
      </c>
      <c r="AT10179" t="s">
        <v>150</v>
      </c>
    </row>
    <row r="10180" spans="1:46" x14ac:dyDescent="0.2">
      <c r="A10180" t="s">
        <v>654</v>
      </c>
      <c r="B10180" t="s">
        <v>655</v>
      </c>
      <c r="C10180">
        <f>-70.04485307 / 41.71375071</f>
        <v>-1.6791789728274953</v>
      </c>
      <c r="D10180" t="s">
        <v>656</v>
      </c>
      <c r="E10180" t="s">
        <v>70</v>
      </c>
      <c r="F10180" s="1">
        <v>43655</v>
      </c>
      <c r="G10180">
        <v>2</v>
      </c>
      <c r="I10180">
        <v>6.9</v>
      </c>
      <c r="J10180" t="s">
        <v>150</v>
      </c>
      <c r="K10180" t="s">
        <v>173</v>
      </c>
      <c r="L10180" t="s">
        <v>150</v>
      </c>
      <c r="M10180">
        <v>5.35</v>
      </c>
      <c r="N10180" t="s">
        <v>150</v>
      </c>
      <c r="O10180">
        <v>7.66</v>
      </c>
      <c r="P10180" t="s">
        <v>150</v>
      </c>
      <c r="Q10180">
        <v>25.7</v>
      </c>
      <c r="R10180" t="s">
        <v>150</v>
      </c>
      <c r="S10180" t="s">
        <v>173</v>
      </c>
      <c r="T10180" t="s">
        <v>150</v>
      </c>
      <c r="W10180" t="s">
        <v>173</v>
      </c>
      <c r="X10180" t="s">
        <v>150</v>
      </c>
      <c r="AC10180">
        <v>35.83</v>
      </c>
      <c r="AE10180" t="s">
        <v>173</v>
      </c>
      <c r="AF10180" t="s">
        <v>150</v>
      </c>
      <c r="AG10180" t="s">
        <v>173</v>
      </c>
      <c r="AH10180" t="s">
        <v>150</v>
      </c>
      <c r="AI10180">
        <v>94</v>
      </c>
      <c r="AJ10180" t="s">
        <v>150</v>
      </c>
      <c r="AS10180" t="s">
        <v>173</v>
      </c>
      <c r="AT10180" t="s">
        <v>150</v>
      </c>
    </row>
    <row r="10181" spans="1:46" x14ac:dyDescent="0.2">
      <c r="A10181" t="s">
        <v>654</v>
      </c>
      <c r="B10181" t="s">
        <v>655</v>
      </c>
      <c r="C10181">
        <f>-70.04485307 / 41.71375071</f>
        <v>-1.6791789728274953</v>
      </c>
      <c r="D10181" t="s">
        <v>656</v>
      </c>
      <c r="E10181" t="s">
        <v>70</v>
      </c>
      <c r="F10181" s="1">
        <v>43655</v>
      </c>
      <c r="G10181">
        <v>4</v>
      </c>
      <c r="I10181">
        <v>6.9</v>
      </c>
      <c r="J10181" t="s">
        <v>150</v>
      </c>
      <c r="K10181" t="s">
        <v>173</v>
      </c>
      <c r="L10181" t="s">
        <v>150</v>
      </c>
      <c r="M10181">
        <v>5.35</v>
      </c>
      <c r="N10181" t="s">
        <v>150</v>
      </c>
      <c r="O10181">
        <v>8.57</v>
      </c>
      <c r="P10181" t="s">
        <v>150</v>
      </c>
      <c r="Q10181">
        <v>24.4</v>
      </c>
      <c r="R10181" t="s">
        <v>150</v>
      </c>
      <c r="S10181" t="s">
        <v>173</v>
      </c>
      <c r="T10181" t="s">
        <v>150</v>
      </c>
      <c r="W10181" t="s">
        <v>173</v>
      </c>
      <c r="X10181" t="s">
        <v>150</v>
      </c>
      <c r="AC10181">
        <v>35.83</v>
      </c>
      <c r="AE10181" t="s">
        <v>173</v>
      </c>
      <c r="AF10181" t="s">
        <v>150</v>
      </c>
      <c r="AG10181" t="s">
        <v>173</v>
      </c>
      <c r="AH10181" t="s">
        <v>150</v>
      </c>
      <c r="AI10181">
        <v>103</v>
      </c>
      <c r="AJ10181" t="s">
        <v>150</v>
      </c>
      <c r="AS10181" t="s">
        <v>173</v>
      </c>
      <c r="AT10181" t="s">
        <v>150</v>
      </c>
    </row>
    <row r="10182" spans="1:46" x14ac:dyDescent="0.2">
      <c r="A10182" t="s">
        <v>654</v>
      </c>
      <c r="B10182" t="s">
        <v>655</v>
      </c>
      <c r="C10182">
        <f>-70.04485307 / 41.71375071</f>
        <v>-1.6791789728274953</v>
      </c>
      <c r="D10182" t="s">
        <v>656</v>
      </c>
      <c r="E10182" t="s">
        <v>70</v>
      </c>
      <c r="F10182" s="1">
        <v>43655</v>
      </c>
      <c r="G10182">
        <v>6</v>
      </c>
      <c r="I10182">
        <v>6.9</v>
      </c>
      <c r="J10182" t="s">
        <v>150</v>
      </c>
      <c r="K10182">
        <v>4.0599999999999996</v>
      </c>
      <c r="L10182" t="s">
        <v>150</v>
      </c>
      <c r="M10182">
        <v>5.35</v>
      </c>
      <c r="N10182" t="s">
        <v>150</v>
      </c>
      <c r="O10182">
        <v>10.050000000000001</v>
      </c>
      <c r="P10182" t="s">
        <v>150</v>
      </c>
      <c r="Q10182">
        <v>17.5</v>
      </c>
      <c r="R10182" t="s">
        <v>150</v>
      </c>
      <c r="S10182">
        <v>0.46</v>
      </c>
      <c r="T10182" t="s">
        <v>150</v>
      </c>
      <c r="U10182">
        <v>14.25</v>
      </c>
      <c r="V10182" t="s">
        <v>150</v>
      </c>
      <c r="W10182">
        <v>10.37</v>
      </c>
      <c r="X10182" t="s">
        <v>150</v>
      </c>
      <c r="AA10182">
        <v>44.35</v>
      </c>
      <c r="AC10182">
        <v>35.83</v>
      </c>
      <c r="AE10182">
        <v>0.9</v>
      </c>
      <c r="AF10182" t="s">
        <v>150</v>
      </c>
      <c r="AG10182">
        <v>5.0999999999999996</v>
      </c>
      <c r="AH10182" t="s">
        <v>150</v>
      </c>
      <c r="AI10182">
        <v>105</v>
      </c>
      <c r="AJ10182" t="s">
        <v>150</v>
      </c>
      <c r="AS10182">
        <v>0.73</v>
      </c>
      <c r="AT10182" t="s">
        <v>150</v>
      </c>
    </row>
    <row r="10183" spans="1:46" x14ac:dyDescent="0.2">
      <c r="A10183" t="s">
        <v>654</v>
      </c>
      <c r="B10183" t="s">
        <v>655</v>
      </c>
      <c r="C10183">
        <f>-70.04485307 / 41.71375071</f>
        <v>-1.6791789728274953</v>
      </c>
      <c r="D10183" t="s">
        <v>656</v>
      </c>
      <c r="E10183" t="s">
        <v>70</v>
      </c>
      <c r="F10183" s="1">
        <v>43669.354166666664</v>
      </c>
      <c r="G10183">
        <v>0.5</v>
      </c>
      <c r="I10183">
        <v>6.7</v>
      </c>
      <c r="J10183" t="s">
        <v>150</v>
      </c>
      <c r="K10183">
        <v>1.85</v>
      </c>
      <c r="L10183" t="s">
        <v>150</v>
      </c>
      <c r="M10183">
        <v>4.55</v>
      </c>
      <c r="N10183" t="s">
        <v>150</v>
      </c>
      <c r="O10183">
        <v>7.02</v>
      </c>
      <c r="P10183" t="s">
        <v>150</v>
      </c>
      <c r="Q10183">
        <v>17.600000000000001</v>
      </c>
      <c r="R10183" t="s">
        <v>150</v>
      </c>
      <c r="S10183">
        <v>0.36</v>
      </c>
      <c r="T10183" t="s">
        <v>150</v>
      </c>
      <c r="U10183">
        <v>11.15</v>
      </c>
      <c r="V10183" t="s">
        <v>150</v>
      </c>
      <c r="W10183">
        <v>7.61</v>
      </c>
      <c r="X10183" t="s">
        <v>150</v>
      </c>
      <c r="Y10183">
        <v>38.92</v>
      </c>
      <c r="AA10183">
        <v>36.630000000000003</v>
      </c>
      <c r="AC10183">
        <v>38.17</v>
      </c>
      <c r="AE10183">
        <v>0.7</v>
      </c>
      <c r="AF10183" t="s">
        <v>150</v>
      </c>
      <c r="AG10183">
        <v>5.16</v>
      </c>
      <c r="AH10183" t="s">
        <v>150</v>
      </c>
      <c r="AI10183">
        <v>74</v>
      </c>
      <c r="AJ10183" t="s">
        <v>150</v>
      </c>
      <c r="AS10183">
        <v>0.88</v>
      </c>
      <c r="AT10183" t="s">
        <v>150</v>
      </c>
    </row>
    <row r="10184" spans="1:46" x14ac:dyDescent="0.2">
      <c r="A10184" t="s">
        <v>654</v>
      </c>
      <c r="B10184" t="s">
        <v>655</v>
      </c>
      <c r="C10184">
        <f>-70.04485307 / 41.71375071</f>
        <v>-1.6791789728274953</v>
      </c>
      <c r="D10184" t="s">
        <v>656</v>
      </c>
      <c r="E10184" t="s">
        <v>70</v>
      </c>
      <c r="F10184" s="1">
        <v>43669.354166666664</v>
      </c>
      <c r="G10184">
        <v>2</v>
      </c>
      <c r="I10184">
        <v>6.7</v>
      </c>
      <c r="J10184" t="s">
        <v>150</v>
      </c>
      <c r="K10184" t="s">
        <v>173</v>
      </c>
      <c r="L10184" t="s">
        <v>150</v>
      </c>
      <c r="M10184">
        <v>4.55</v>
      </c>
      <c r="N10184" t="s">
        <v>150</v>
      </c>
      <c r="O10184">
        <v>7.21</v>
      </c>
      <c r="P10184" t="s">
        <v>150</v>
      </c>
      <c r="Q10184">
        <v>27.8</v>
      </c>
      <c r="R10184" t="s">
        <v>150</v>
      </c>
      <c r="S10184" t="s">
        <v>173</v>
      </c>
      <c r="T10184" t="s">
        <v>150</v>
      </c>
      <c r="W10184" t="s">
        <v>173</v>
      </c>
      <c r="X10184" t="s">
        <v>150</v>
      </c>
      <c r="AC10184">
        <v>38.17</v>
      </c>
      <c r="AE10184" t="s">
        <v>173</v>
      </c>
      <c r="AF10184" t="s">
        <v>150</v>
      </c>
      <c r="AG10184" t="s">
        <v>173</v>
      </c>
      <c r="AH10184" t="s">
        <v>150</v>
      </c>
      <c r="AI10184">
        <v>92</v>
      </c>
      <c r="AJ10184" t="s">
        <v>150</v>
      </c>
      <c r="AS10184" t="s">
        <v>173</v>
      </c>
      <c r="AT10184" t="s">
        <v>150</v>
      </c>
    </row>
    <row r="10185" spans="1:46" x14ac:dyDescent="0.2">
      <c r="A10185" t="s">
        <v>654</v>
      </c>
      <c r="B10185" t="s">
        <v>655</v>
      </c>
      <c r="C10185">
        <f>-70.04485307 / 41.71375071</f>
        <v>-1.6791789728274953</v>
      </c>
      <c r="D10185" t="s">
        <v>656</v>
      </c>
      <c r="E10185" t="s">
        <v>70</v>
      </c>
      <c r="F10185" s="1">
        <v>43669.354166666664</v>
      </c>
      <c r="G10185">
        <v>6</v>
      </c>
      <c r="I10185">
        <v>6.7</v>
      </c>
      <c r="J10185" t="s">
        <v>150</v>
      </c>
      <c r="K10185">
        <v>1.49</v>
      </c>
      <c r="L10185" t="s">
        <v>150</v>
      </c>
      <c r="M10185">
        <v>4.55</v>
      </c>
      <c r="N10185" t="s">
        <v>150</v>
      </c>
      <c r="O10185">
        <v>10.32</v>
      </c>
      <c r="P10185" t="s">
        <v>150</v>
      </c>
      <c r="Q10185">
        <v>18.600000000000001</v>
      </c>
      <c r="R10185" t="s">
        <v>150</v>
      </c>
      <c r="S10185">
        <v>0.36</v>
      </c>
      <c r="T10185" t="s">
        <v>150</v>
      </c>
      <c r="U10185">
        <v>11.15</v>
      </c>
      <c r="V10185" t="s">
        <v>150</v>
      </c>
      <c r="W10185">
        <v>10.02</v>
      </c>
      <c r="X10185" t="s">
        <v>150</v>
      </c>
      <c r="Y10185">
        <v>38.92</v>
      </c>
      <c r="AA10185">
        <v>34.51</v>
      </c>
      <c r="AC10185">
        <v>38.17</v>
      </c>
      <c r="AE10185">
        <v>1.1000000000000001</v>
      </c>
      <c r="AF10185" t="s">
        <v>150</v>
      </c>
      <c r="AG10185">
        <v>5.29</v>
      </c>
      <c r="AH10185" t="s">
        <v>150</v>
      </c>
      <c r="AI10185">
        <v>110</v>
      </c>
      <c r="AJ10185" t="s">
        <v>150</v>
      </c>
      <c r="AS10185">
        <v>2.39</v>
      </c>
      <c r="AT10185" t="s">
        <v>150</v>
      </c>
    </row>
    <row r="10186" spans="1:46" x14ac:dyDescent="0.2">
      <c r="A10186" t="s">
        <v>654</v>
      </c>
      <c r="B10186" t="s">
        <v>655</v>
      </c>
      <c r="C10186">
        <f>-70.04485307 / 41.71375071</f>
        <v>-1.6791789728274953</v>
      </c>
      <c r="D10186" t="s">
        <v>656</v>
      </c>
      <c r="E10186" t="s">
        <v>70</v>
      </c>
      <c r="F10186" s="1">
        <v>43683.3125</v>
      </c>
      <c r="G10186">
        <v>0.5</v>
      </c>
      <c r="I10186">
        <v>6.7</v>
      </c>
      <c r="J10186" t="s">
        <v>150</v>
      </c>
      <c r="K10186">
        <v>1.76</v>
      </c>
      <c r="L10186" t="s">
        <v>150</v>
      </c>
      <c r="M10186">
        <v>5.85</v>
      </c>
      <c r="N10186" t="s">
        <v>150</v>
      </c>
      <c r="O10186">
        <v>6.7</v>
      </c>
      <c r="P10186" t="s">
        <v>150</v>
      </c>
      <c r="Q10186">
        <v>27.1</v>
      </c>
      <c r="R10186" t="s">
        <v>150</v>
      </c>
      <c r="S10186">
        <v>0.36</v>
      </c>
      <c r="T10186" t="s">
        <v>150</v>
      </c>
      <c r="U10186">
        <v>11.15</v>
      </c>
      <c r="V10186" t="s">
        <v>150</v>
      </c>
      <c r="W10186">
        <v>8.34</v>
      </c>
      <c r="X10186" t="s">
        <v>150</v>
      </c>
      <c r="Y10186">
        <v>38.92</v>
      </c>
      <c r="AA10186">
        <v>36.15</v>
      </c>
      <c r="AC10186">
        <v>34.549999999999997</v>
      </c>
      <c r="AE10186">
        <v>0.8</v>
      </c>
      <c r="AF10186" t="s">
        <v>150</v>
      </c>
      <c r="AG10186">
        <v>5.13</v>
      </c>
      <c r="AH10186" t="s">
        <v>150</v>
      </c>
      <c r="AI10186">
        <v>84</v>
      </c>
      <c r="AJ10186" t="s">
        <v>150</v>
      </c>
      <c r="AS10186">
        <v>0.9</v>
      </c>
      <c r="AT10186" t="s">
        <v>150</v>
      </c>
    </row>
    <row r="10187" spans="1:46" x14ac:dyDescent="0.2">
      <c r="A10187" t="s">
        <v>654</v>
      </c>
      <c r="B10187" t="s">
        <v>655</v>
      </c>
      <c r="C10187">
        <f>-70.04485307 / 41.71375071</f>
        <v>-1.6791789728274953</v>
      </c>
      <c r="D10187" t="s">
        <v>656</v>
      </c>
      <c r="E10187" t="s">
        <v>70</v>
      </c>
      <c r="F10187" s="1">
        <v>43683.3125</v>
      </c>
      <c r="G10187">
        <v>2</v>
      </c>
      <c r="I10187">
        <v>6.7</v>
      </c>
      <c r="J10187" t="s">
        <v>150</v>
      </c>
      <c r="K10187" t="s">
        <v>173</v>
      </c>
      <c r="L10187" t="s">
        <v>150</v>
      </c>
      <c r="M10187">
        <v>5.85</v>
      </c>
      <c r="N10187" t="s">
        <v>150</v>
      </c>
      <c r="O10187">
        <v>6.56</v>
      </c>
      <c r="P10187" t="s">
        <v>150</v>
      </c>
      <c r="Q10187">
        <v>27.2</v>
      </c>
      <c r="R10187" t="s">
        <v>150</v>
      </c>
      <c r="S10187" t="s">
        <v>173</v>
      </c>
      <c r="T10187" t="s">
        <v>150</v>
      </c>
      <c r="W10187" t="s">
        <v>173</v>
      </c>
      <c r="X10187" t="s">
        <v>150</v>
      </c>
      <c r="AC10187">
        <v>34.549999999999997</v>
      </c>
      <c r="AE10187" t="s">
        <v>173</v>
      </c>
      <c r="AF10187" t="s">
        <v>150</v>
      </c>
      <c r="AG10187" t="s">
        <v>173</v>
      </c>
      <c r="AH10187" t="s">
        <v>150</v>
      </c>
      <c r="AI10187">
        <v>83</v>
      </c>
      <c r="AJ10187" t="s">
        <v>150</v>
      </c>
      <c r="AS10187" t="s">
        <v>173</v>
      </c>
      <c r="AT10187" t="s">
        <v>150</v>
      </c>
    </row>
    <row r="10188" spans="1:46" x14ac:dyDescent="0.2">
      <c r="A10188" t="s">
        <v>654</v>
      </c>
      <c r="B10188" t="s">
        <v>655</v>
      </c>
      <c r="C10188">
        <f>-70.04485307 / 41.71375071</f>
        <v>-1.6791789728274953</v>
      </c>
      <c r="D10188" t="s">
        <v>656</v>
      </c>
      <c r="E10188" t="s">
        <v>70</v>
      </c>
      <c r="F10188" s="1">
        <v>43683.3125</v>
      </c>
      <c r="G10188">
        <v>4</v>
      </c>
      <c r="I10188">
        <v>6.7</v>
      </c>
      <c r="J10188" t="s">
        <v>150</v>
      </c>
      <c r="K10188" t="s">
        <v>173</v>
      </c>
      <c r="L10188" t="s">
        <v>150</v>
      </c>
      <c r="M10188">
        <v>5.85</v>
      </c>
      <c r="N10188" t="s">
        <v>150</v>
      </c>
      <c r="O10188">
        <v>6.7</v>
      </c>
      <c r="P10188" t="s">
        <v>150</v>
      </c>
      <c r="Q10188">
        <v>27.2</v>
      </c>
      <c r="R10188" t="s">
        <v>150</v>
      </c>
      <c r="S10188" t="s">
        <v>173</v>
      </c>
      <c r="T10188" t="s">
        <v>150</v>
      </c>
      <c r="W10188" t="s">
        <v>173</v>
      </c>
      <c r="X10188" t="s">
        <v>150</v>
      </c>
      <c r="AC10188">
        <v>34.549999999999997</v>
      </c>
      <c r="AE10188" t="s">
        <v>173</v>
      </c>
      <c r="AF10188" t="s">
        <v>150</v>
      </c>
      <c r="AG10188" t="s">
        <v>173</v>
      </c>
      <c r="AH10188" t="s">
        <v>150</v>
      </c>
      <c r="AI10188">
        <v>84</v>
      </c>
      <c r="AJ10188" t="s">
        <v>150</v>
      </c>
      <c r="AS10188" t="s">
        <v>173</v>
      </c>
      <c r="AT10188" t="s">
        <v>150</v>
      </c>
    </row>
    <row r="10189" spans="1:46" x14ac:dyDescent="0.2">
      <c r="A10189" t="s">
        <v>654</v>
      </c>
      <c r="B10189" t="s">
        <v>655</v>
      </c>
      <c r="C10189">
        <f>-70.04485307 / 41.71375071</f>
        <v>-1.6791789728274953</v>
      </c>
      <c r="D10189" t="s">
        <v>656</v>
      </c>
      <c r="E10189" t="s">
        <v>70</v>
      </c>
      <c r="F10189" s="1">
        <v>43683.3125</v>
      </c>
      <c r="G10189">
        <v>5.7</v>
      </c>
      <c r="I10189">
        <v>6.7</v>
      </c>
      <c r="J10189" t="s">
        <v>150</v>
      </c>
      <c r="K10189">
        <v>2.36</v>
      </c>
      <c r="L10189" t="s">
        <v>150</v>
      </c>
      <c r="M10189">
        <v>5.85</v>
      </c>
      <c r="N10189" t="s">
        <v>150</v>
      </c>
      <c r="S10189">
        <v>0.36</v>
      </c>
      <c r="T10189" t="s">
        <v>150</v>
      </c>
      <c r="U10189">
        <v>11.15</v>
      </c>
      <c r="V10189" t="s">
        <v>150</v>
      </c>
      <c r="W10189">
        <v>14.59</v>
      </c>
      <c r="X10189" t="s">
        <v>150</v>
      </c>
      <c r="Y10189">
        <v>38.92</v>
      </c>
      <c r="AA10189">
        <v>39.020000000000003</v>
      </c>
      <c r="AC10189">
        <v>34.549999999999997</v>
      </c>
      <c r="AE10189">
        <v>0.9</v>
      </c>
      <c r="AF10189" t="s">
        <v>150</v>
      </c>
      <c r="AG10189">
        <v>5.23</v>
      </c>
      <c r="AH10189" t="s">
        <v>150</v>
      </c>
      <c r="AS10189">
        <v>1.91</v>
      </c>
      <c r="AT10189" t="s">
        <v>150</v>
      </c>
    </row>
    <row r="10190" spans="1:46" x14ac:dyDescent="0.2">
      <c r="A10190" t="s">
        <v>654</v>
      </c>
      <c r="B10190" t="s">
        <v>655</v>
      </c>
      <c r="C10190">
        <f>-70.04485307 / 41.71375071</f>
        <v>-1.6791789728274953</v>
      </c>
      <c r="D10190" t="s">
        <v>656</v>
      </c>
      <c r="E10190" t="s">
        <v>70</v>
      </c>
      <c r="F10190" s="1">
        <v>43683.3125</v>
      </c>
      <c r="G10190">
        <v>6</v>
      </c>
      <c r="I10190">
        <v>6.7</v>
      </c>
      <c r="J10190" t="s">
        <v>150</v>
      </c>
      <c r="K10190" t="s">
        <v>173</v>
      </c>
      <c r="L10190" t="s">
        <v>150</v>
      </c>
      <c r="M10190">
        <v>5.85</v>
      </c>
      <c r="N10190" t="s">
        <v>150</v>
      </c>
      <c r="O10190">
        <v>9.9700000000000006</v>
      </c>
      <c r="P10190" t="s">
        <v>150</v>
      </c>
      <c r="Q10190">
        <v>19.7</v>
      </c>
      <c r="R10190" t="s">
        <v>150</v>
      </c>
      <c r="S10190" t="s">
        <v>173</v>
      </c>
      <c r="T10190" t="s">
        <v>150</v>
      </c>
      <c r="W10190" t="s">
        <v>173</v>
      </c>
      <c r="X10190" t="s">
        <v>150</v>
      </c>
      <c r="AC10190">
        <v>34.549999999999997</v>
      </c>
      <c r="AE10190" t="s">
        <v>173</v>
      </c>
      <c r="AF10190" t="s">
        <v>150</v>
      </c>
      <c r="AG10190" t="s">
        <v>173</v>
      </c>
      <c r="AH10190" t="s">
        <v>150</v>
      </c>
      <c r="AI10190">
        <v>109</v>
      </c>
      <c r="AJ10190" t="s">
        <v>150</v>
      </c>
      <c r="AS10190" t="s">
        <v>173</v>
      </c>
      <c r="AT10190" t="s">
        <v>150</v>
      </c>
    </row>
    <row r="10191" spans="1:46" x14ac:dyDescent="0.2">
      <c r="A10191" t="s">
        <v>654</v>
      </c>
      <c r="B10191" t="s">
        <v>655</v>
      </c>
      <c r="C10191">
        <f>-70.04485307 / 41.71375071</f>
        <v>-1.6791789728274953</v>
      </c>
      <c r="D10191" t="s">
        <v>656</v>
      </c>
      <c r="E10191" t="s">
        <v>70</v>
      </c>
      <c r="F10191" s="1">
        <v>43697.364583333336</v>
      </c>
      <c r="G10191">
        <v>0.5</v>
      </c>
      <c r="I10191">
        <v>6.6</v>
      </c>
      <c r="J10191" t="s">
        <v>150</v>
      </c>
      <c r="K10191">
        <v>1.41</v>
      </c>
      <c r="L10191" t="s">
        <v>150</v>
      </c>
      <c r="M10191">
        <v>5.3</v>
      </c>
      <c r="N10191" t="s">
        <v>150</v>
      </c>
      <c r="O10191">
        <v>7</v>
      </c>
      <c r="P10191" t="s">
        <v>150</v>
      </c>
      <c r="Q10191">
        <v>26.4</v>
      </c>
      <c r="R10191" t="s">
        <v>150</v>
      </c>
      <c r="S10191">
        <v>0.32</v>
      </c>
      <c r="T10191" t="s">
        <v>150</v>
      </c>
      <c r="U10191">
        <v>9.91</v>
      </c>
      <c r="V10191" t="s">
        <v>150</v>
      </c>
      <c r="W10191">
        <v>10.52</v>
      </c>
      <c r="X10191" t="s">
        <v>150</v>
      </c>
      <c r="Y10191">
        <v>37.22</v>
      </c>
      <c r="AA10191">
        <v>33.97</v>
      </c>
      <c r="AC10191">
        <v>35.97</v>
      </c>
      <c r="AE10191">
        <v>1.4</v>
      </c>
      <c r="AF10191" t="s">
        <v>150</v>
      </c>
      <c r="AG10191">
        <v>5.51</v>
      </c>
      <c r="AH10191" t="s">
        <v>150</v>
      </c>
      <c r="AI10191">
        <v>87</v>
      </c>
      <c r="AJ10191" t="s">
        <v>150</v>
      </c>
      <c r="AS10191">
        <v>1.1000000000000001</v>
      </c>
      <c r="AT10191" t="s">
        <v>150</v>
      </c>
    </row>
    <row r="10192" spans="1:46" x14ac:dyDescent="0.2">
      <c r="A10192" t="s">
        <v>654</v>
      </c>
      <c r="B10192" t="s">
        <v>655</v>
      </c>
      <c r="C10192">
        <f>-70.04485307 / 41.71375071</f>
        <v>-1.6791789728274953</v>
      </c>
      <c r="D10192" t="s">
        <v>656</v>
      </c>
      <c r="E10192" t="s">
        <v>70</v>
      </c>
      <c r="F10192" s="1">
        <v>43697.364583333336</v>
      </c>
      <c r="G10192">
        <v>2</v>
      </c>
      <c r="I10192">
        <v>6.6</v>
      </c>
      <c r="J10192" t="s">
        <v>150</v>
      </c>
      <c r="K10192" t="s">
        <v>173</v>
      </c>
      <c r="L10192" t="s">
        <v>150</v>
      </c>
      <c r="M10192">
        <v>5.3</v>
      </c>
      <c r="N10192" t="s">
        <v>150</v>
      </c>
      <c r="O10192">
        <v>7.17</v>
      </c>
      <c r="P10192" t="s">
        <v>150</v>
      </c>
      <c r="Q10192">
        <v>26.4</v>
      </c>
      <c r="R10192" t="s">
        <v>150</v>
      </c>
      <c r="S10192" t="s">
        <v>173</v>
      </c>
      <c r="T10192" t="s">
        <v>150</v>
      </c>
      <c r="W10192" t="s">
        <v>173</v>
      </c>
      <c r="X10192" t="s">
        <v>150</v>
      </c>
      <c r="AC10192">
        <v>35.97</v>
      </c>
      <c r="AE10192" t="s">
        <v>173</v>
      </c>
      <c r="AF10192" t="s">
        <v>150</v>
      </c>
      <c r="AG10192" t="s">
        <v>173</v>
      </c>
      <c r="AH10192" t="s">
        <v>150</v>
      </c>
      <c r="AI10192">
        <v>89</v>
      </c>
      <c r="AJ10192" t="s">
        <v>150</v>
      </c>
      <c r="AS10192" t="s">
        <v>173</v>
      </c>
      <c r="AT10192" t="s">
        <v>150</v>
      </c>
    </row>
    <row r="10193" spans="1:46" x14ac:dyDescent="0.2">
      <c r="A10193" t="s">
        <v>654</v>
      </c>
      <c r="B10193" t="s">
        <v>655</v>
      </c>
      <c r="C10193">
        <f>-70.04485307 / 41.71375071</f>
        <v>-1.6791789728274953</v>
      </c>
      <c r="D10193" t="s">
        <v>656</v>
      </c>
      <c r="E10193" t="s">
        <v>70</v>
      </c>
      <c r="F10193" s="1">
        <v>43697.364583333336</v>
      </c>
      <c r="G10193">
        <v>4</v>
      </c>
      <c r="I10193">
        <v>6.6</v>
      </c>
      <c r="J10193" t="s">
        <v>150</v>
      </c>
      <c r="K10193" t="s">
        <v>173</v>
      </c>
      <c r="L10193" t="s">
        <v>150</v>
      </c>
      <c r="M10193">
        <v>5.3</v>
      </c>
      <c r="N10193" t="s">
        <v>150</v>
      </c>
      <c r="O10193">
        <v>6.7</v>
      </c>
      <c r="P10193" t="s">
        <v>150</v>
      </c>
      <c r="Q10193">
        <v>25.7</v>
      </c>
      <c r="R10193" t="s">
        <v>150</v>
      </c>
      <c r="S10193" t="s">
        <v>173</v>
      </c>
      <c r="T10193" t="s">
        <v>150</v>
      </c>
      <c r="W10193" t="s">
        <v>173</v>
      </c>
      <c r="X10193" t="s">
        <v>150</v>
      </c>
      <c r="AC10193">
        <v>35.97</v>
      </c>
      <c r="AE10193" t="s">
        <v>173</v>
      </c>
      <c r="AF10193" t="s">
        <v>150</v>
      </c>
      <c r="AG10193" t="s">
        <v>173</v>
      </c>
      <c r="AH10193" t="s">
        <v>150</v>
      </c>
      <c r="AI10193">
        <v>82</v>
      </c>
      <c r="AJ10193" t="s">
        <v>150</v>
      </c>
      <c r="AS10193" t="s">
        <v>173</v>
      </c>
      <c r="AT10193" t="s">
        <v>150</v>
      </c>
    </row>
    <row r="10194" spans="1:46" x14ac:dyDescent="0.2">
      <c r="A10194" t="s">
        <v>654</v>
      </c>
      <c r="B10194" t="s">
        <v>655</v>
      </c>
      <c r="C10194">
        <f>-70.04485307 / 41.71375071</f>
        <v>-1.6791789728274953</v>
      </c>
      <c r="D10194" t="s">
        <v>656</v>
      </c>
      <c r="E10194" t="s">
        <v>70</v>
      </c>
      <c r="F10194" s="1">
        <v>43697.364583333336</v>
      </c>
      <c r="G10194">
        <v>5.6</v>
      </c>
      <c r="I10194">
        <v>6.6</v>
      </c>
      <c r="J10194" t="s">
        <v>150</v>
      </c>
      <c r="K10194">
        <v>2.2200000000000002</v>
      </c>
      <c r="L10194" t="s">
        <v>150</v>
      </c>
      <c r="M10194">
        <v>5.3</v>
      </c>
      <c r="N10194" t="s">
        <v>150</v>
      </c>
      <c r="S10194">
        <v>0.36</v>
      </c>
      <c r="T10194" t="s">
        <v>150</v>
      </c>
      <c r="U10194">
        <v>11.15</v>
      </c>
      <c r="V10194" t="s">
        <v>150</v>
      </c>
      <c r="W10194">
        <v>8.83</v>
      </c>
      <c r="X10194" t="s">
        <v>150</v>
      </c>
      <c r="Y10194">
        <v>38.92</v>
      </c>
      <c r="AA10194">
        <v>38.42</v>
      </c>
      <c r="AC10194">
        <v>35.97</v>
      </c>
      <c r="AE10194">
        <v>1.5</v>
      </c>
      <c r="AF10194" t="s">
        <v>150</v>
      </c>
      <c r="AG10194">
        <v>5.36</v>
      </c>
      <c r="AH10194" t="s">
        <v>150</v>
      </c>
      <c r="AS10194">
        <v>3.92</v>
      </c>
      <c r="AT10194" t="s">
        <v>150</v>
      </c>
    </row>
    <row r="10195" spans="1:46" x14ac:dyDescent="0.2">
      <c r="A10195" t="s">
        <v>654</v>
      </c>
      <c r="B10195" t="s">
        <v>655</v>
      </c>
      <c r="C10195">
        <f>-70.04485307 / 41.71375071</f>
        <v>-1.6791789728274953</v>
      </c>
      <c r="D10195" t="s">
        <v>656</v>
      </c>
      <c r="E10195" t="s">
        <v>70</v>
      </c>
      <c r="F10195" s="1">
        <v>43697.364583333336</v>
      </c>
      <c r="G10195">
        <v>6</v>
      </c>
      <c r="I10195">
        <v>6.6</v>
      </c>
      <c r="J10195" t="s">
        <v>150</v>
      </c>
      <c r="K10195" t="s">
        <v>173</v>
      </c>
      <c r="L10195" t="s">
        <v>150</v>
      </c>
      <c r="M10195">
        <v>5.3</v>
      </c>
      <c r="N10195" t="s">
        <v>150</v>
      </c>
      <c r="O10195">
        <v>9.84</v>
      </c>
      <c r="P10195" t="s">
        <v>150</v>
      </c>
      <c r="Q10195">
        <v>20.5</v>
      </c>
      <c r="R10195" t="s">
        <v>150</v>
      </c>
      <c r="S10195" t="s">
        <v>173</v>
      </c>
      <c r="T10195" t="s">
        <v>150</v>
      </c>
      <c r="W10195" t="s">
        <v>173</v>
      </c>
      <c r="X10195" t="s">
        <v>150</v>
      </c>
      <c r="AC10195">
        <v>35.97</v>
      </c>
      <c r="AE10195" t="s">
        <v>173</v>
      </c>
      <c r="AF10195" t="s">
        <v>150</v>
      </c>
      <c r="AG10195" t="s">
        <v>173</v>
      </c>
      <c r="AH10195" t="s">
        <v>150</v>
      </c>
      <c r="AI10195">
        <v>109</v>
      </c>
      <c r="AJ10195" t="s">
        <v>150</v>
      </c>
      <c r="AS10195" t="s">
        <v>173</v>
      </c>
      <c r="AT10195" t="s">
        <v>150</v>
      </c>
    </row>
    <row r="10196" spans="1:46" x14ac:dyDescent="0.2">
      <c r="A10196" t="s">
        <v>657</v>
      </c>
      <c r="B10196" t="s">
        <v>658</v>
      </c>
      <c r="C10196">
        <f>-70.05142356 / 41.71261309</f>
        <v>-1.6793822868122792</v>
      </c>
      <c r="D10196" t="s">
        <v>650</v>
      </c>
      <c r="E10196" t="s">
        <v>70</v>
      </c>
      <c r="F10196" s="1">
        <v>37143</v>
      </c>
      <c r="G10196">
        <v>0.5</v>
      </c>
      <c r="I10196">
        <v>6.9</v>
      </c>
      <c r="J10196" t="s">
        <v>71</v>
      </c>
      <c r="K10196">
        <v>0.89</v>
      </c>
      <c r="L10196" t="s">
        <v>71</v>
      </c>
      <c r="M10196">
        <v>5.0999999999999996</v>
      </c>
      <c r="N10196" t="s">
        <v>71</v>
      </c>
      <c r="O10196">
        <v>6.8</v>
      </c>
      <c r="P10196" t="s">
        <v>71</v>
      </c>
      <c r="Q10196">
        <v>24.2</v>
      </c>
      <c r="R10196" t="s">
        <v>71</v>
      </c>
      <c r="S10196">
        <v>0.05</v>
      </c>
      <c r="T10196" t="s">
        <v>71</v>
      </c>
      <c r="U10196">
        <v>1.55</v>
      </c>
      <c r="V10196" t="s">
        <v>71</v>
      </c>
      <c r="W10196">
        <v>7.8</v>
      </c>
      <c r="X10196" t="s">
        <v>71</v>
      </c>
      <c r="Y10196">
        <v>10.47</v>
      </c>
      <c r="AA10196">
        <v>29.46</v>
      </c>
      <c r="AC10196">
        <v>36.520000000000003</v>
      </c>
      <c r="AE10196">
        <v>0.3</v>
      </c>
      <c r="AF10196" t="s">
        <v>71</v>
      </c>
      <c r="AG10196">
        <v>4.83</v>
      </c>
      <c r="AH10196" t="s">
        <v>71</v>
      </c>
      <c r="AS10196">
        <v>1.05</v>
      </c>
      <c r="AT10196" t="s">
        <v>71</v>
      </c>
    </row>
    <row r="10197" spans="1:46" x14ac:dyDescent="0.2">
      <c r="A10197" t="s">
        <v>657</v>
      </c>
      <c r="B10197" t="s">
        <v>658</v>
      </c>
      <c r="C10197">
        <f>-70.05142356 / 41.71261309</f>
        <v>-1.6793822868122792</v>
      </c>
      <c r="D10197" t="s">
        <v>650</v>
      </c>
      <c r="E10197" t="s">
        <v>70</v>
      </c>
      <c r="F10197" s="1">
        <v>37143</v>
      </c>
      <c r="G10197">
        <v>2</v>
      </c>
      <c r="O10197">
        <v>6.6</v>
      </c>
      <c r="P10197" t="s">
        <v>71</v>
      </c>
      <c r="Q10197">
        <v>24.2</v>
      </c>
      <c r="R10197" t="s">
        <v>71</v>
      </c>
    </row>
    <row r="10198" spans="1:46" x14ac:dyDescent="0.2">
      <c r="A10198" t="s">
        <v>657</v>
      </c>
      <c r="B10198" t="s">
        <v>658</v>
      </c>
      <c r="C10198">
        <f>-70.05142356 / 41.71261309</f>
        <v>-1.6793822868122792</v>
      </c>
      <c r="D10198" t="s">
        <v>650</v>
      </c>
      <c r="E10198" t="s">
        <v>70</v>
      </c>
      <c r="F10198" s="1">
        <v>37143</v>
      </c>
      <c r="G10198">
        <v>3</v>
      </c>
      <c r="K10198">
        <v>1.22</v>
      </c>
      <c r="L10198" t="s">
        <v>71</v>
      </c>
      <c r="S10198">
        <v>0.05</v>
      </c>
      <c r="T10198" t="s">
        <v>71</v>
      </c>
      <c r="U10198">
        <v>1.55</v>
      </c>
      <c r="V10198" t="s">
        <v>71</v>
      </c>
      <c r="W10198">
        <v>12.1</v>
      </c>
      <c r="X10198" t="s">
        <v>71</v>
      </c>
      <c r="Y10198">
        <v>0</v>
      </c>
      <c r="AA10198">
        <v>32.549999999999997</v>
      </c>
      <c r="AE10198">
        <v>0</v>
      </c>
      <c r="AF10198" t="s">
        <v>71</v>
      </c>
      <c r="AG10198">
        <v>4.7</v>
      </c>
      <c r="AH10198" t="s">
        <v>71</v>
      </c>
      <c r="AS10198">
        <v>0.93</v>
      </c>
      <c r="AT10198" t="s">
        <v>71</v>
      </c>
    </row>
    <row r="10199" spans="1:46" x14ac:dyDescent="0.2">
      <c r="A10199" t="s">
        <v>657</v>
      </c>
      <c r="B10199" t="s">
        <v>658</v>
      </c>
      <c r="C10199">
        <f>-70.05142356 / 41.71261309</f>
        <v>-1.6793822868122792</v>
      </c>
      <c r="D10199" t="s">
        <v>650</v>
      </c>
      <c r="E10199" t="s">
        <v>70</v>
      </c>
      <c r="F10199" s="1">
        <v>37143</v>
      </c>
      <c r="G10199">
        <v>4</v>
      </c>
      <c r="O10199">
        <v>6.9</v>
      </c>
      <c r="P10199" t="s">
        <v>71</v>
      </c>
      <c r="Q10199">
        <v>24.2</v>
      </c>
      <c r="R10199" t="s">
        <v>71</v>
      </c>
    </row>
    <row r="10200" spans="1:46" x14ac:dyDescent="0.2">
      <c r="A10200" t="s">
        <v>657</v>
      </c>
      <c r="B10200" t="s">
        <v>658</v>
      </c>
      <c r="C10200">
        <f>-70.05142356 / 41.71261309</f>
        <v>-1.6793822868122792</v>
      </c>
      <c r="D10200" t="s">
        <v>650</v>
      </c>
      <c r="E10200" t="s">
        <v>70</v>
      </c>
      <c r="F10200" s="1">
        <v>37143</v>
      </c>
      <c r="G10200">
        <v>6</v>
      </c>
      <c r="K10200">
        <v>0.91</v>
      </c>
      <c r="L10200" t="s">
        <v>71</v>
      </c>
      <c r="O10200">
        <v>5.8</v>
      </c>
      <c r="P10200" t="s">
        <v>71</v>
      </c>
      <c r="Q10200">
        <v>24.7</v>
      </c>
      <c r="R10200" t="s">
        <v>71</v>
      </c>
      <c r="S10200">
        <v>0.05</v>
      </c>
      <c r="T10200" t="s">
        <v>71</v>
      </c>
      <c r="U10200">
        <v>1.55</v>
      </c>
      <c r="V10200" t="s">
        <v>71</v>
      </c>
      <c r="W10200">
        <v>13.5</v>
      </c>
      <c r="X10200" t="s">
        <v>71</v>
      </c>
      <c r="Y10200">
        <v>10.47</v>
      </c>
      <c r="AA10200">
        <v>29.67</v>
      </c>
      <c r="AE10200">
        <v>0.1</v>
      </c>
      <c r="AF10200" t="s">
        <v>71</v>
      </c>
      <c r="AG10200">
        <v>4.8099999999999996</v>
      </c>
      <c r="AH10200" t="s">
        <v>71</v>
      </c>
      <c r="AS10200">
        <v>0.89</v>
      </c>
      <c r="AT10200" t="s">
        <v>71</v>
      </c>
    </row>
    <row r="10201" spans="1:46" x14ac:dyDescent="0.2">
      <c r="A10201" t="s">
        <v>657</v>
      </c>
      <c r="B10201" t="s">
        <v>658</v>
      </c>
      <c r="C10201">
        <f>-70.05142356 / 41.71261309</f>
        <v>-1.6793822868122792</v>
      </c>
      <c r="D10201" t="s">
        <v>650</v>
      </c>
      <c r="E10201" t="s">
        <v>70</v>
      </c>
      <c r="F10201" s="1">
        <v>37873</v>
      </c>
      <c r="G10201">
        <v>0.5</v>
      </c>
      <c r="I10201">
        <v>7.5</v>
      </c>
      <c r="J10201" t="s">
        <v>71</v>
      </c>
      <c r="K10201">
        <v>4.76</v>
      </c>
      <c r="L10201" t="s">
        <v>71</v>
      </c>
      <c r="M10201">
        <v>4.5999999999999996</v>
      </c>
      <c r="N10201" t="s">
        <v>71</v>
      </c>
      <c r="O10201">
        <v>6.55</v>
      </c>
      <c r="P10201" t="s">
        <v>71</v>
      </c>
      <c r="Q10201">
        <v>26.7</v>
      </c>
      <c r="R10201" t="s">
        <v>71</v>
      </c>
      <c r="S10201">
        <v>0.05</v>
      </c>
      <c r="T10201" t="s">
        <v>71</v>
      </c>
      <c r="U10201">
        <v>1.55</v>
      </c>
      <c r="V10201" t="s">
        <v>71</v>
      </c>
      <c r="W10201">
        <v>12.2</v>
      </c>
      <c r="X10201" t="s">
        <v>71</v>
      </c>
      <c r="Y10201">
        <v>10.47</v>
      </c>
      <c r="AA10201">
        <v>45.91</v>
      </c>
      <c r="AC10201">
        <v>38.01</v>
      </c>
      <c r="AE10201">
        <v>0.03</v>
      </c>
      <c r="AF10201" t="s">
        <v>71</v>
      </c>
      <c r="AG10201">
        <v>4.87</v>
      </c>
      <c r="AH10201" t="s">
        <v>71</v>
      </c>
      <c r="AS10201">
        <v>1.85</v>
      </c>
      <c r="AT10201" t="s">
        <v>71</v>
      </c>
    </row>
    <row r="10202" spans="1:46" x14ac:dyDescent="0.2">
      <c r="A10202" t="s">
        <v>657</v>
      </c>
      <c r="B10202" t="s">
        <v>658</v>
      </c>
      <c r="C10202">
        <f>-70.05142356 / 41.71261309</f>
        <v>-1.6793822868122792</v>
      </c>
      <c r="D10202" t="s">
        <v>650</v>
      </c>
      <c r="E10202" t="s">
        <v>70</v>
      </c>
      <c r="F10202" s="1">
        <v>37873</v>
      </c>
      <c r="G10202">
        <v>2</v>
      </c>
      <c r="O10202">
        <v>6.62</v>
      </c>
      <c r="P10202" t="s">
        <v>71</v>
      </c>
      <c r="Q10202">
        <v>26.8</v>
      </c>
      <c r="R10202" t="s">
        <v>71</v>
      </c>
    </row>
    <row r="10203" spans="1:46" x14ac:dyDescent="0.2">
      <c r="A10203" t="s">
        <v>657</v>
      </c>
      <c r="B10203" t="s">
        <v>658</v>
      </c>
      <c r="C10203">
        <f>-70.05142356 / 41.71261309</f>
        <v>-1.6793822868122792</v>
      </c>
      <c r="D10203" t="s">
        <v>650</v>
      </c>
      <c r="E10203" t="s">
        <v>70</v>
      </c>
      <c r="F10203" s="1">
        <v>37873</v>
      </c>
      <c r="G10203">
        <v>4</v>
      </c>
      <c r="O10203">
        <v>6.54</v>
      </c>
      <c r="P10203" t="s">
        <v>71</v>
      </c>
      <c r="Q10203">
        <v>26.7</v>
      </c>
      <c r="R10203" t="s">
        <v>71</v>
      </c>
    </row>
    <row r="10204" spans="1:46" x14ac:dyDescent="0.2">
      <c r="A10204" t="s">
        <v>657</v>
      </c>
      <c r="B10204" t="s">
        <v>658</v>
      </c>
      <c r="C10204">
        <f>-70.05142356 / 41.71261309</f>
        <v>-1.6793822868122792</v>
      </c>
      <c r="D10204" t="s">
        <v>650</v>
      </c>
      <c r="E10204" t="s">
        <v>70</v>
      </c>
      <c r="F10204" s="1">
        <v>37873</v>
      </c>
      <c r="G10204">
        <v>6</v>
      </c>
      <c r="O10204">
        <v>5.76</v>
      </c>
      <c r="P10204" t="s">
        <v>71</v>
      </c>
      <c r="Q10204">
        <v>26.4</v>
      </c>
      <c r="R10204" t="s">
        <v>71</v>
      </c>
    </row>
    <row r="10205" spans="1:46" x14ac:dyDescent="0.2">
      <c r="A10205" t="s">
        <v>657</v>
      </c>
      <c r="B10205" t="s">
        <v>658</v>
      </c>
      <c r="C10205">
        <f>-70.05142356 / 41.71261309</f>
        <v>-1.6793822868122792</v>
      </c>
      <c r="D10205" t="s">
        <v>650</v>
      </c>
      <c r="E10205" t="s">
        <v>70</v>
      </c>
      <c r="F10205" s="1">
        <v>37873</v>
      </c>
      <c r="G10205">
        <v>7</v>
      </c>
      <c r="K10205">
        <v>1.34</v>
      </c>
      <c r="L10205" t="s">
        <v>71</v>
      </c>
      <c r="O10205">
        <v>2.88</v>
      </c>
      <c r="P10205" t="s">
        <v>71</v>
      </c>
      <c r="Q10205">
        <v>23.1</v>
      </c>
      <c r="R10205" t="s">
        <v>71</v>
      </c>
      <c r="S10205">
        <v>0.1</v>
      </c>
      <c r="T10205" t="s">
        <v>71</v>
      </c>
      <c r="U10205">
        <v>3.1</v>
      </c>
      <c r="V10205" t="s">
        <v>71</v>
      </c>
      <c r="W10205">
        <v>18.600000000000001</v>
      </c>
      <c r="X10205" t="s">
        <v>71</v>
      </c>
      <c r="Y10205">
        <v>20.46</v>
      </c>
      <c r="AA10205">
        <v>33.47</v>
      </c>
      <c r="AE10205">
        <v>7.0000000000000007E-2</v>
      </c>
      <c r="AF10205" t="s">
        <v>71</v>
      </c>
      <c r="AG10205">
        <v>5.0599999999999996</v>
      </c>
      <c r="AH10205" t="s">
        <v>71</v>
      </c>
      <c r="AS10205">
        <v>3.87</v>
      </c>
      <c r="AT10205" t="s">
        <v>71</v>
      </c>
    </row>
    <row r="10206" spans="1:46" x14ac:dyDescent="0.2">
      <c r="A10206" t="s">
        <v>657</v>
      </c>
      <c r="B10206" t="s">
        <v>658</v>
      </c>
      <c r="C10206">
        <f>-70.05142356 / 41.71261309</f>
        <v>-1.6793822868122792</v>
      </c>
      <c r="D10206" t="s">
        <v>650</v>
      </c>
      <c r="E10206" t="s">
        <v>70</v>
      </c>
      <c r="F10206" s="1">
        <v>38218</v>
      </c>
      <c r="G10206">
        <v>0.5</v>
      </c>
      <c r="I10206">
        <v>7.1</v>
      </c>
      <c r="J10206" t="s">
        <v>71</v>
      </c>
      <c r="K10206">
        <v>0.79</v>
      </c>
      <c r="L10206" t="s">
        <v>71</v>
      </c>
      <c r="M10206">
        <v>4.0999999999999996</v>
      </c>
      <c r="N10206" t="s">
        <v>71</v>
      </c>
      <c r="O10206">
        <v>6.72</v>
      </c>
      <c r="P10206" t="s">
        <v>71</v>
      </c>
      <c r="Q10206">
        <v>23.8</v>
      </c>
      <c r="R10206" t="s">
        <v>71</v>
      </c>
      <c r="S10206">
        <v>0.3</v>
      </c>
      <c r="T10206" t="s">
        <v>71</v>
      </c>
      <c r="U10206">
        <v>9.2899999999999991</v>
      </c>
      <c r="V10206" t="s">
        <v>71</v>
      </c>
      <c r="W10206">
        <v>21.89</v>
      </c>
      <c r="X10206" t="s">
        <v>71</v>
      </c>
      <c r="Y10206">
        <v>36.29</v>
      </c>
      <c r="AA10206">
        <v>28.29</v>
      </c>
      <c r="AC10206">
        <v>39.67</v>
      </c>
      <c r="AE10206">
        <v>0.81</v>
      </c>
      <c r="AF10206" t="s">
        <v>71</v>
      </c>
      <c r="AG10206">
        <v>4.97</v>
      </c>
      <c r="AH10206" t="s">
        <v>71</v>
      </c>
      <c r="AS10206">
        <v>0.61</v>
      </c>
      <c r="AT10206" t="s">
        <v>71</v>
      </c>
    </row>
    <row r="10207" spans="1:46" x14ac:dyDescent="0.2">
      <c r="A10207" t="s">
        <v>657</v>
      </c>
      <c r="B10207" t="s">
        <v>658</v>
      </c>
      <c r="C10207">
        <f>-70.05142356 / 41.71261309</f>
        <v>-1.6793822868122792</v>
      </c>
      <c r="D10207" t="s">
        <v>650</v>
      </c>
      <c r="E10207" t="s">
        <v>70</v>
      </c>
      <c r="F10207" s="1">
        <v>38218</v>
      </c>
      <c r="G10207">
        <v>1</v>
      </c>
      <c r="O10207">
        <v>6.54</v>
      </c>
      <c r="P10207" t="s">
        <v>71</v>
      </c>
      <c r="Q10207">
        <v>23.8</v>
      </c>
      <c r="R10207" t="s">
        <v>71</v>
      </c>
    </row>
    <row r="10208" spans="1:46" x14ac:dyDescent="0.2">
      <c r="A10208" t="s">
        <v>657</v>
      </c>
      <c r="B10208" t="s">
        <v>658</v>
      </c>
      <c r="C10208">
        <f>-70.05142356 / 41.71261309</f>
        <v>-1.6793822868122792</v>
      </c>
      <c r="D10208" t="s">
        <v>650</v>
      </c>
      <c r="E10208" t="s">
        <v>70</v>
      </c>
      <c r="F10208" s="1">
        <v>38218</v>
      </c>
      <c r="G10208">
        <v>2</v>
      </c>
      <c r="O10208">
        <v>6.72</v>
      </c>
      <c r="P10208" t="s">
        <v>71</v>
      </c>
      <c r="Q10208">
        <v>23.8</v>
      </c>
      <c r="R10208" t="s">
        <v>71</v>
      </c>
    </row>
    <row r="10209" spans="1:46" x14ac:dyDescent="0.2">
      <c r="A10209" t="s">
        <v>657</v>
      </c>
      <c r="B10209" t="s">
        <v>658</v>
      </c>
      <c r="C10209">
        <f>-70.05142356 / 41.71261309</f>
        <v>-1.6793822868122792</v>
      </c>
      <c r="D10209" t="s">
        <v>650</v>
      </c>
      <c r="E10209" t="s">
        <v>70</v>
      </c>
      <c r="F10209" s="1">
        <v>38218</v>
      </c>
      <c r="G10209">
        <v>3</v>
      </c>
      <c r="O10209">
        <v>6.9</v>
      </c>
      <c r="P10209" t="s">
        <v>71</v>
      </c>
      <c r="Q10209">
        <v>23.8</v>
      </c>
      <c r="R10209" t="s">
        <v>71</v>
      </c>
    </row>
    <row r="10210" spans="1:46" x14ac:dyDescent="0.2">
      <c r="A10210" t="s">
        <v>657</v>
      </c>
      <c r="B10210" t="s">
        <v>658</v>
      </c>
      <c r="C10210">
        <f>-70.05142356 / 41.71261309</f>
        <v>-1.6793822868122792</v>
      </c>
      <c r="D10210" t="s">
        <v>650</v>
      </c>
      <c r="E10210" t="s">
        <v>70</v>
      </c>
      <c r="F10210" s="1">
        <v>38218</v>
      </c>
      <c r="G10210">
        <v>4</v>
      </c>
      <c r="O10210">
        <v>5.81</v>
      </c>
      <c r="P10210" t="s">
        <v>71</v>
      </c>
      <c r="Q10210">
        <v>25.5</v>
      </c>
      <c r="R10210" t="s">
        <v>71</v>
      </c>
    </row>
    <row r="10211" spans="1:46" x14ac:dyDescent="0.2">
      <c r="A10211" t="s">
        <v>657</v>
      </c>
      <c r="B10211" t="s">
        <v>658</v>
      </c>
      <c r="C10211">
        <f>-70.05142356 / 41.71261309</f>
        <v>-1.6793822868122792</v>
      </c>
      <c r="D10211" t="s">
        <v>650</v>
      </c>
      <c r="E10211" t="s">
        <v>70</v>
      </c>
      <c r="F10211" s="1">
        <v>38218</v>
      </c>
      <c r="G10211">
        <v>5</v>
      </c>
      <c r="O10211">
        <v>5.8</v>
      </c>
      <c r="P10211" t="s">
        <v>71</v>
      </c>
      <c r="Q10211">
        <v>25.1</v>
      </c>
      <c r="R10211" t="s">
        <v>71</v>
      </c>
    </row>
    <row r="10212" spans="1:46" x14ac:dyDescent="0.2">
      <c r="A10212" t="s">
        <v>657</v>
      </c>
      <c r="B10212" t="s">
        <v>658</v>
      </c>
      <c r="C10212">
        <f>-70.05142356 / 41.71261309</f>
        <v>-1.6793822868122792</v>
      </c>
      <c r="D10212" t="s">
        <v>650</v>
      </c>
      <c r="E10212" t="s">
        <v>70</v>
      </c>
      <c r="F10212" s="1">
        <v>38218</v>
      </c>
      <c r="G10212">
        <v>6</v>
      </c>
      <c r="K10212">
        <v>1.1000000000000001</v>
      </c>
      <c r="L10212" t="s">
        <v>71</v>
      </c>
      <c r="O10212">
        <v>5.14</v>
      </c>
      <c r="P10212" t="s">
        <v>71</v>
      </c>
      <c r="Q10212">
        <v>25.1</v>
      </c>
      <c r="R10212" t="s">
        <v>71</v>
      </c>
      <c r="S10212">
        <v>0.38</v>
      </c>
      <c r="T10212" t="s">
        <v>71</v>
      </c>
      <c r="U10212">
        <v>11.77</v>
      </c>
      <c r="V10212" t="s">
        <v>71</v>
      </c>
      <c r="W10212">
        <v>23.09</v>
      </c>
      <c r="X10212" t="s">
        <v>71</v>
      </c>
      <c r="Y10212">
        <v>39.700000000000003</v>
      </c>
      <c r="AA10212">
        <v>31.53</v>
      </c>
      <c r="AE10212">
        <v>1.01</v>
      </c>
      <c r="AF10212" t="s">
        <v>71</v>
      </c>
      <c r="AG10212">
        <v>5.03</v>
      </c>
      <c r="AH10212" t="s">
        <v>71</v>
      </c>
      <c r="AS10212">
        <v>1.23</v>
      </c>
      <c r="AT10212" t="s">
        <v>71</v>
      </c>
    </row>
    <row r="10213" spans="1:46" x14ac:dyDescent="0.2">
      <c r="A10213" t="s">
        <v>657</v>
      </c>
      <c r="B10213" t="s">
        <v>658</v>
      </c>
      <c r="C10213">
        <f>-70.05142356 / 41.71261309</f>
        <v>-1.6793822868122792</v>
      </c>
      <c r="D10213" t="s">
        <v>650</v>
      </c>
      <c r="E10213" t="s">
        <v>70</v>
      </c>
      <c r="F10213" s="1">
        <v>38218</v>
      </c>
      <c r="G10213">
        <v>6.5</v>
      </c>
      <c r="O10213">
        <v>3.49</v>
      </c>
      <c r="P10213" t="s">
        <v>71</v>
      </c>
      <c r="Q10213">
        <v>24.2</v>
      </c>
      <c r="R10213" t="s">
        <v>71</v>
      </c>
    </row>
    <row r="10214" spans="1:46" x14ac:dyDescent="0.2">
      <c r="A10214" t="s">
        <v>657</v>
      </c>
      <c r="B10214" t="s">
        <v>658</v>
      </c>
      <c r="C10214">
        <f>-70.05142356 / 41.71261309</f>
        <v>-1.6793822868122792</v>
      </c>
      <c r="D10214" t="s">
        <v>650</v>
      </c>
      <c r="E10214" t="s">
        <v>70</v>
      </c>
      <c r="F10214" s="1">
        <v>38588</v>
      </c>
      <c r="G10214">
        <v>0.5</v>
      </c>
      <c r="I10214">
        <v>7.8</v>
      </c>
      <c r="J10214" t="s">
        <v>71</v>
      </c>
      <c r="K10214">
        <v>4.07</v>
      </c>
      <c r="L10214" t="s">
        <v>71</v>
      </c>
      <c r="M10214">
        <v>4.0999999999999996</v>
      </c>
      <c r="N10214" t="s">
        <v>71</v>
      </c>
      <c r="O10214">
        <v>6.8</v>
      </c>
      <c r="P10214" t="s">
        <v>71</v>
      </c>
      <c r="Q10214">
        <v>25.3</v>
      </c>
      <c r="R10214" t="s">
        <v>71</v>
      </c>
      <c r="S10214">
        <v>0.3</v>
      </c>
      <c r="T10214" t="s">
        <v>71</v>
      </c>
      <c r="U10214">
        <v>9.2899999999999991</v>
      </c>
      <c r="V10214" t="s">
        <v>71</v>
      </c>
      <c r="W10214">
        <v>18.05</v>
      </c>
      <c r="X10214" t="s">
        <v>71</v>
      </c>
      <c r="Y10214">
        <v>36.29</v>
      </c>
      <c r="AA10214">
        <v>44.37</v>
      </c>
      <c r="AC10214">
        <v>39.67</v>
      </c>
      <c r="AE10214">
        <v>1.01</v>
      </c>
      <c r="AF10214" t="s">
        <v>71</v>
      </c>
      <c r="AG10214">
        <v>5.12</v>
      </c>
      <c r="AH10214" t="s">
        <v>71</v>
      </c>
      <c r="AS10214">
        <v>1.82</v>
      </c>
      <c r="AT10214" t="s">
        <v>71</v>
      </c>
    </row>
    <row r="10215" spans="1:46" x14ac:dyDescent="0.2">
      <c r="A10215" t="s">
        <v>657</v>
      </c>
      <c r="B10215" t="s">
        <v>658</v>
      </c>
      <c r="C10215">
        <f>-70.05142356 / 41.71261309</f>
        <v>-1.6793822868122792</v>
      </c>
      <c r="D10215" t="s">
        <v>650</v>
      </c>
      <c r="E10215" t="s">
        <v>70</v>
      </c>
      <c r="F10215" s="1">
        <v>38588</v>
      </c>
      <c r="G10215">
        <v>2</v>
      </c>
      <c r="O10215">
        <v>6.4</v>
      </c>
      <c r="P10215" t="s">
        <v>71</v>
      </c>
      <c r="Q10215">
        <v>25.3</v>
      </c>
      <c r="R10215" t="s">
        <v>71</v>
      </c>
    </row>
    <row r="10216" spans="1:46" x14ac:dyDescent="0.2">
      <c r="A10216" t="s">
        <v>657</v>
      </c>
      <c r="B10216" t="s">
        <v>658</v>
      </c>
      <c r="C10216">
        <f>-70.05142356 / 41.71261309</f>
        <v>-1.6793822868122792</v>
      </c>
      <c r="D10216" t="s">
        <v>650</v>
      </c>
      <c r="E10216" t="s">
        <v>70</v>
      </c>
      <c r="F10216" s="1">
        <v>38588</v>
      </c>
      <c r="G10216">
        <v>4</v>
      </c>
      <c r="O10216">
        <v>5.8</v>
      </c>
      <c r="P10216" t="s">
        <v>71</v>
      </c>
      <c r="Q10216">
        <v>21.7</v>
      </c>
      <c r="R10216" t="s">
        <v>71</v>
      </c>
    </row>
    <row r="10217" spans="1:46" x14ac:dyDescent="0.2">
      <c r="A10217" t="s">
        <v>657</v>
      </c>
      <c r="B10217" t="s">
        <v>658</v>
      </c>
      <c r="C10217">
        <f>-70.05142356 / 41.71261309</f>
        <v>-1.6793822868122792</v>
      </c>
      <c r="D10217" t="s">
        <v>650</v>
      </c>
      <c r="E10217" t="s">
        <v>70</v>
      </c>
      <c r="F10217" s="1">
        <v>38588</v>
      </c>
      <c r="G10217">
        <v>6</v>
      </c>
      <c r="O10217">
        <v>2.2999999999999998</v>
      </c>
      <c r="P10217" t="s">
        <v>71</v>
      </c>
      <c r="Q10217">
        <v>13.8</v>
      </c>
      <c r="R10217" t="s">
        <v>71</v>
      </c>
    </row>
    <row r="10218" spans="1:46" x14ac:dyDescent="0.2">
      <c r="A10218" t="s">
        <v>657</v>
      </c>
      <c r="B10218" t="s">
        <v>658</v>
      </c>
      <c r="C10218">
        <f>-70.05142356 / 41.71261309</f>
        <v>-1.6793822868122792</v>
      </c>
      <c r="D10218" t="s">
        <v>650</v>
      </c>
      <c r="E10218" t="s">
        <v>70</v>
      </c>
      <c r="F10218" s="1">
        <v>38588</v>
      </c>
      <c r="G10218">
        <v>6.8</v>
      </c>
      <c r="K10218">
        <v>28.46</v>
      </c>
      <c r="L10218" t="s">
        <v>71</v>
      </c>
      <c r="S10218">
        <v>1.3</v>
      </c>
      <c r="T10218" t="s">
        <v>71</v>
      </c>
      <c r="U10218">
        <v>40.270000000000003</v>
      </c>
      <c r="V10218" t="s">
        <v>71</v>
      </c>
      <c r="W10218">
        <v>52.39</v>
      </c>
      <c r="X10218" t="s">
        <v>71</v>
      </c>
      <c r="Y10218">
        <v>57.44</v>
      </c>
      <c r="AA10218">
        <v>63.45</v>
      </c>
      <c r="AE10218">
        <v>3.43</v>
      </c>
      <c r="AF10218" t="s">
        <v>71</v>
      </c>
      <c r="AG10218">
        <v>5.21</v>
      </c>
      <c r="AH10218" t="s">
        <v>71</v>
      </c>
      <c r="AS10218">
        <v>67.66</v>
      </c>
      <c r="AT10218" t="s">
        <v>71</v>
      </c>
    </row>
    <row r="10219" spans="1:46" x14ac:dyDescent="0.2">
      <c r="A10219" t="s">
        <v>657</v>
      </c>
      <c r="B10219" t="s">
        <v>658</v>
      </c>
      <c r="C10219">
        <f>-70.05142356 / 41.71261309</f>
        <v>-1.6793822868122792</v>
      </c>
      <c r="D10219" t="s">
        <v>650</v>
      </c>
      <c r="E10219" t="s">
        <v>70</v>
      </c>
      <c r="F10219" s="1">
        <v>38588</v>
      </c>
      <c r="G10219">
        <v>7.3</v>
      </c>
      <c r="O10219">
        <v>0.05</v>
      </c>
      <c r="P10219" t="s">
        <v>71</v>
      </c>
      <c r="Q10219">
        <v>12.5</v>
      </c>
      <c r="R10219" t="s">
        <v>71</v>
      </c>
    </row>
    <row r="10220" spans="1:46" x14ac:dyDescent="0.2">
      <c r="A10220" t="s">
        <v>657</v>
      </c>
      <c r="B10220" t="s">
        <v>658</v>
      </c>
      <c r="C10220">
        <f>-70.05142356 / 41.71261309</f>
        <v>-1.6793822868122792</v>
      </c>
      <c r="D10220" t="s">
        <v>650</v>
      </c>
      <c r="E10220" t="s">
        <v>70</v>
      </c>
      <c r="F10220" s="1">
        <v>38945</v>
      </c>
      <c r="G10220">
        <v>0.5</v>
      </c>
      <c r="I10220">
        <v>8</v>
      </c>
      <c r="J10220" t="s">
        <v>71</v>
      </c>
      <c r="K10220">
        <v>2.23</v>
      </c>
      <c r="L10220" t="s">
        <v>71</v>
      </c>
      <c r="M10220">
        <v>4.9000000000000004</v>
      </c>
      <c r="N10220" t="s">
        <v>71</v>
      </c>
      <c r="O10220">
        <v>7.05</v>
      </c>
      <c r="P10220" t="s">
        <v>71</v>
      </c>
      <c r="Q10220">
        <v>24.4</v>
      </c>
      <c r="R10220" t="s">
        <v>71</v>
      </c>
      <c r="S10220">
        <v>0.27</v>
      </c>
      <c r="T10220" t="s">
        <v>71</v>
      </c>
      <c r="U10220">
        <v>8.52</v>
      </c>
      <c r="V10220" t="s">
        <v>71</v>
      </c>
      <c r="W10220">
        <v>20.99</v>
      </c>
      <c r="X10220" t="s">
        <v>71</v>
      </c>
      <c r="Y10220">
        <v>35.04</v>
      </c>
      <c r="AA10220">
        <v>38.47</v>
      </c>
      <c r="AC10220">
        <v>37.1</v>
      </c>
      <c r="AE10220">
        <v>1.41</v>
      </c>
      <c r="AF10220" t="s">
        <v>71</v>
      </c>
      <c r="AG10220">
        <v>5.17</v>
      </c>
      <c r="AH10220" t="s">
        <v>71</v>
      </c>
      <c r="AS10220">
        <v>0.42</v>
      </c>
      <c r="AT10220" t="s">
        <v>71</v>
      </c>
    </row>
    <row r="10221" spans="1:46" x14ac:dyDescent="0.2">
      <c r="A10221" t="s">
        <v>657</v>
      </c>
      <c r="B10221" t="s">
        <v>658</v>
      </c>
      <c r="C10221">
        <f>-70.05142356 / 41.71261309</f>
        <v>-1.6793822868122792</v>
      </c>
      <c r="D10221" t="s">
        <v>650</v>
      </c>
      <c r="E10221" t="s">
        <v>70</v>
      </c>
      <c r="F10221" s="1">
        <v>38945</v>
      </c>
      <c r="G10221">
        <v>2</v>
      </c>
      <c r="O10221">
        <v>7.48</v>
      </c>
      <c r="P10221" t="s">
        <v>71</v>
      </c>
      <c r="Q10221">
        <v>24.4</v>
      </c>
      <c r="R10221" t="s">
        <v>71</v>
      </c>
    </row>
    <row r="10222" spans="1:46" x14ac:dyDescent="0.2">
      <c r="A10222" t="s">
        <v>657</v>
      </c>
      <c r="B10222" t="s">
        <v>658</v>
      </c>
      <c r="C10222">
        <f>-70.05142356 / 41.71261309</f>
        <v>-1.6793822868122792</v>
      </c>
      <c r="D10222" t="s">
        <v>650</v>
      </c>
      <c r="E10222" t="s">
        <v>70</v>
      </c>
      <c r="F10222" s="1">
        <v>38945</v>
      </c>
      <c r="G10222">
        <v>4</v>
      </c>
      <c r="O10222">
        <v>7.42</v>
      </c>
      <c r="P10222" t="s">
        <v>71</v>
      </c>
      <c r="Q10222">
        <v>24.3</v>
      </c>
      <c r="R10222" t="s">
        <v>71</v>
      </c>
    </row>
    <row r="10223" spans="1:46" x14ac:dyDescent="0.2">
      <c r="A10223" t="s">
        <v>657</v>
      </c>
      <c r="B10223" t="s">
        <v>658</v>
      </c>
      <c r="C10223">
        <f>-70.05142356 / 41.71261309</f>
        <v>-1.6793822868122792</v>
      </c>
      <c r="D10223" t="s">
        <v>650</v>
      </c>
      <c r="E10223" t="s">
        <v>70</v>
      </c>
      <c r="F10223" s="1">
        <v>38945</v>
      </c>
      <c r="G10223">
        <v>6</v>
      </c>
      <c r="O10223">
        <v>0.6</v>
      </c>
      <c r="P10223" t="s">
        <v>71</v>
      </c>
      <c r="Q10223">
        <v>18.399999999999999</v>
      </c>
      <c r="R10223" t="s">
        <v>71</v>
      </c>
    </row>
    <row r="10224" spans="1:46" x14ac:dyDescent="0.2">
      <c r="A10224" t="s">
        <v>657</v>
      </c>
      <c r="B10224" t="s">
        <v>658</v>
      </c>
      <c r="C10224">
        <f>-70.05142356 / 41.71261309</f>
        <v>-1.6793822868122792</v>
      </c>
      <c r="D10224" t="s">
        <v>650</v>
      </c>
      <c r="E10224" t="s">
        <v>70</v>
      </c>
      <c r="F10224" s="1">
        <v>38945</v>
      </c>
      <c r="G10224">
        <v>7</v>
      </c>
      <c r="K10224">
        <v>34.96</v>
      </c>
      <c r="L10224" t="s">
        <v>71</v>
      </c>
      <c r="S10224">
        <v>1.1299999999999999</v>
      </c>
      <c r="T10224" t="s">
        <v>71</v>
      </c>
      <c r="U10224">
        <v>35.090000000000003</v>
      </c>
      <c r="V10224" t="s">
        <v>71</v>
      </c>
      <c r="W10224">
        <v>39.68</v>
      </c>
      <c r="X10224" t="s">
        <v>71</v>
      </c>
      <c r="Y10224">
        <v>55.46</v>
      </c>
      <c r="AA10224">
        <v>65.47</v>
      </c>
      <c r="AE10224">
        <v>2.83</v>
      </c>
      <c r="AF10224" t="s">
        <v>71</v>
      </c>
      <c r="AG10224">
        <v>5.27</v>
      </c>
      <c r="AH10224" t="s">
        <v>71</v>
      </c>
      <c r="AS10224">
        <v>15.89</v>
      </c>
      <c r="AT10224" t="s">
        <v>71</v>
      </c>
    </row>
    <row r="10225" spans="1:46" x14ac:dyDescent="0.2">
      <c r="A10225" t="s">
        <v>657</v>
      </c>
      <c r="B10225" t="s">
        <v>658</v>
      </c>
      <c r="C10225">
        <f>-70.05142356 / 41.71261309</f>
        <v>-1.6793822868122792</v>
      </c>
      <c r="D10225" t="s">
        <v>650</v>
      </c>
      <c r="E10225" t="s">
        <v>70</v>
      </c>
      <c r="F10225" s="1">
        <v>39315</v>
      </c>
      <c r="G10225">
        <v>0.5</v>
      </c>
      <c r="I10225">
        <v>7.5</v>
      </c>
      <c r="J10225" t="s">
        <v>71</v>
      </c>
      <c r="K10225">
        <v>0.76</v>
      </c>
      <c r="L10225" t="s">
        <v>71</v>
      </c>
      <c r="M10225">
        <v>3.8</v>
      </c>
      <c r="N10225" t="s">
        <v>71</v>
      </c>
      <c r="O10225">
        <v>7.1</v>
      </c>
      <c r="P10225" t="s">
        <v>71</v>
      </c>
      <c r="Q10225">
        <v>23.3</v>
      </c>
      <c r="R10225" t="s">
        <v>71</v>
      </c>
      <c r="S10225">
        <v>0.3</v>
      </c>
      <c r="T10225" t="s">
        <v>71</v>
      </c>
      <c r="U10225">
        <v>9.19</v>
      </c>
      <c r="V10225" t="s">
        <v>71</v>
      </c>
      <c r="W10225">
        <v>18.670000000000002</v>
      </c>
      <c r="X10225" t="s">
        <v>71</v>
      </c>
      <c r="Y10225">
        <v>36.14</v>
      </c>
      <c r="AA10225">
        <v>27.87</v>
      </c>
      <c r="AC10225">
        <v>40.76</v>
      </c>
      <c r="AE10225">
        <v>0.3</v>
      </c>
      <c r="AF10225" t="s">
        <v>71</v>
      </c>
      <c r="AG10225">
        <v>5.04</v>
      </c>
      <c r="AH10225" t="s">
        <v>71</v>
      </c>
      <c r="AS10225">
        <v>0.39</v>
      </c>
      <c r="AT10225" t="s">
        <v>71</v>
      </c>
    </row>
    <row r="10226" spans="1:46" x14ac:dyDescent="0.2">
      <c r="A10226" t="s">
        <v>657</v>
      </c>
      <c r="B10226" t="s">
        <v>658</v>
      </c>
      <c r="C10226">
        <f>-70.05142356 / 41.71261309</f>
        <v>-1.6793822868122792</v>
      </c>
      <c r="D10226" t="s">
        <v>650</v>
      </c>
      <c r="E10226" t="s">
        <v>70</v>
      </c>
      <c r="F10226" s="1">
        <v>39315</v>
      </c>
      <c r="G10226">
        <v>2</v>
      </c>
      <c r="O10226">
        <v>7.05</v>
      </c>
      <c r="P10226" t="s">
        <v>71</v>
      </c>
      <c r="Q10226">
        <v>23.3</v>
      </c>
      <c r="R10226" t="s">
        <v>71</v>
      </c>
    </row>
    <row r="10227" spans="1:46" x14ac:dyDescent="0.2">
      <c r="A10227" t="s">
        <v>657</v>
      </c>
      <c r="B10227" t="s">
        <v>658</v>
      </c>
      <c r="C10227">
        <f>-70.05142356 / 41.71261309</f>
        <v>-1.6793822868122792</v>
      </c>
      <c r="D10227" t="s">
        <v>650</v>
      </c>
      <c r="E10227" t="s">
        <v>70</v>
      </c>
      <c r="F10227" s="1">
        <v>39315</v>
      </c>
      <c r="G10227">
        <v>4</v>
      </c>
      <c r="O10227">
        <v>6.91</v>
      </c>
      <c r="P10227" t="s">
        <v>71</v>
      </c>
      <c r="Q10227">
        <v>23.3</v>
      </c>
      <c r="R10227" t="s">
        <v>71</v>
      </c>
    </row>
    <row r="10228" spans="1:46" x14ac:dyDescent="0.2">
      <c r="A10228" t="s">
        <v>657</v>
      </c>
      <c r="B10228" t="s">
        <v>658</v>
      </c>
      <c r="C10228">
        <f>-70.05142356 / 41.71261309</f>
        <v>-1.6793822868122792</v>
      </c>
      <c r="D10228" t="s">
        <v>650</v>
      </c>
      <c r="E10228" t="s">
        <v>70</v>
      </c>
      <c r="F10228" s="1">
        <v>39315</v>
      </c>
      <c r="G10228">
        <v>6</v>
      </c>
      <c r="O10228">
        <v>1.0900000000000001</v>
      </c>
      <c r="P10228" t="s">
        <v>71</v>
      </c>
      <c r="Q10228">
        <v>20.9</v>
      </c>
      <c r="R10228" t="s">
        <v>71</v>
      </c>
    </row>
    <row r="10229" spans="1:46" x14ac:dyDescent="0.2">
      <c r="A10229" t="s">
        <v>657</v>
      </c>
      <c r="B10229" t="s">
        <v>658</v>
      </c>
      <c r="C10229">
        <f>-70.05142356 / 41.71261309</f>
        <v>-1.6793822868122792</v>
      </c>
      <c r="D10229" t="s">
        <v>650</v>
      </c>
      <c r="E10229" t="s">
        <v>70</v>
      </c>
      <c r="F10229" s="1">
        <v>39315</v>
      </c>
      <c r="G10229">
        <v>6.5</v>
      </c>
      <c r="K10229">
        <v>3.67</v>
      </c>
      <c r="L10229" t="s">
        <v>71</v>
      </c>
      <c r="O10229">
        <v>0.64</v>
      </c>
      <c r="P10229" t="s">
        <v>71</v>
      </c>
      <c r="Q10229">
        <v>17.8</v>
      </c>
      <c r="R10229" t="s">
        <v>71</v>
      </c>
      <c r="S10229">
        <v>0.41</v>
      </c>
      <c r="T10229" t="s">
        <v>71</v>
      </c>
      <c r="U10229">
        <v>12.59</v>
      </c>
      <c r="V10229" t="s">
        <v>71</v>
      </c>
      <c r="W10229">
        <v>20.92</v>
      </c>
      <c r="X10229" t="s">
        <v>71</v>
      </c>
      <c r="Y10229">
        <v>40.67</v>
      </c>
      <c r="AA10229">
        <v>43.36</v>
      </c>
      <c r="AG10229">
        <v>4.7699999999999996</v>
      </c>
      <c r="AH10229" t="s">
        <v>71</v>
      </c>
      <c r="AS10229">
        <v>2.68</v>
      </c>
      <c r="AT10229" t="s">
        <v>71</v>
      </c>
    </row>
    <row r="10230" spans="1:46" x14ac:dyDescent="0.2">
      <c r="A10230" t="s">
        <v>657</v>
      </c>
      <c r="B10230" t="s">
        <v>658</v>
      </c>
      <c r="C10230">
        <f>-70.05142356 / 41.71261309</f>
        <v>-1.6793822868122792</v>
      </c>
      <c r="D10230" t="s">
        <v>650</v>
      </c>
      <c r="E10230" t="s">
        <v>70</v>
      </c>
      <c r="F10230" s="1">
        <v>39686</v>
      </c>
      <c r="G10230">
        <v>0.5</v>
      </c>
      <c r="I10230">
        <v>7.65</v>
      </c>
      <c r="J10230" t="s">
        <v>71</v>
      </c>
      <c r="K10230">
        <v>2.5499999999999998</v>
      </c>
      <c r="L10230" t="s">
        <v>71</v>
      </c>
      <c r="M10230">
        <v>4.55</v>
      </c>
      <c r="N10230" t="s">
        <v>71</v>
      </c>
      <c r="O10230">
        <v>6.24</v>
      </c>
      <c r="P10230" t="s">
        <v>71</v>
      </c>
      <c r="Q10230">
        <v>24.4</v>
      </c>
      <c r="R10230" t="s">
        <v>71</v>
      </c>
      <c r="S10230">
        <v>0.2</v>
      </c>
      <c r="T10230" t="s">
        <v>71</v>
      </c>
      <c r="U10230">
        <v>6.19</v>
      </c>
      <c r="V10230" t="s">
        <v>71</v>
      </c>
      <c r="W10230">
        <v>18.649999999999999</v>
      </c>
      <c r="X10230" t="s">
        <v>71</v>
      </c>
      <c r="Y10230">
        <v>30.44</v>
      </c>
      <c r="AA10230">
        <v>39.78</v>
      </c>
      <c r="AC10230">
        <v>38.17</v>
      </c>
      <c r="AE10230">
        <v>0.6</v>
      </c>
      <c r="AF10230" t="s">
        <v>71</v>
      </c>
      <c r="AG10230">
        <v>5.19</v>
      </c>
      <c r="AH10230" t="s">
        <v>71</v>
      </c>
      <c r="AS10230">
        <v>1.02</v>
      </c>
      <c r="AT10230" t="s">
        <v>71</v>
      </c>
    </row>
    <row r="10231" spans="1:46" x14ac:dyDescent="0.2">
      <c r="A10231" t="s">
        <v>657</v>
      </c>
      <c r="B10231" t="s">
        <v>658</v>
      </c>
      <c r="C10231">
        <f>-70.05142356 / 41.71261309</f>
        <v>-1.6793822868122792</v>
      </c>
      <c r="D10231" t="s">
        <v>650</v>
      </c>
      <c r="E10231" t="s">
        <v>70</v>
      </c>
      <c r="F10231" s="1">
        <v>39686</v>
      </c>
      <c r="G10231">
        <v>1</v>
      </c>
      <c r="O10231">
        <v>5.88</v>
      </c>
      <c r="P10231" t="s">
        <v>71</v>
      </c>
      <c r="Q10231">
        <v>24.4</v>
      </c>
      <c r="R10231" t="s">
        <v>71</v>
      </c>
    </row>
    <row r="10232" spans="1:46" x14ac:dyDescent="0.2">
      <c r="A10232" t="s">
        <v>657</v>
      </c>
      <c r="B10232" t="s">
        <v>658</v>
      </c>
      <c r="C10232">
        <f>-70.05142356 / 41.71261309</f>
        <v>-1.6793822868122792</v>
      </c>
      <c r="D10232" t="s">
        <v>650</v>
      </c>
      <c r="E10232" t="s">
        <v>70</v>
      </c>
      <c r="F10232" s="1">
        <v>39686</v>
      </c>
      <c r="G10232">
        <v>2</v>
      </c>
      <c r="O10232">
        <v>7.07</v>
      </c>
      <c r="P10232" t="s">
        <v>71</v>
      </c>
      <c r="Q10232">
        <v>24.4</v>
      </c>
      <c r="R10232" t="s">
        <v>71</v>
      </c>
    </row>
    <row r="10233" spans="1:46" x14ac:dyDescent="0.2">
      <c r="A10233" t="s">
        <v>657</v>
      </c>
      <c r="B10233" t="s">
        <v>658</v>
      </c>
      <c r="C10233">
        <f>-70.05142356 / 41.71261309</f>
        <v>-1.6793822868122792</v>
      </c>
      <c r="D10233" t="s">
        <v>650</v>
      </c>
      <c r="E10233" t="s">
        <v>70</v>
      </c>
      <c r="F10233" s="1">
        <v>39686</v>
      </c>
      <c r="G10233">
        <v>3</v>
      </c>
      <c r="O10233">
        <v>7.09</v>
      </c>
      <c r="P10233" t="s">
        <v>71</v>
      </c>
      <c r="Q10233">
        <v>24.4</v>
      </c>
      <c r="R10233" t="s">
        <v>71</v>
      </c>
    </row>
    <row r="10234" spans="1:46" x14ac:dyDescent="0.2">
      <c r="A10234" t="s">
        <v>657</v>
      </c>
      <c r="B10234" t="s">
        <v>658</v>
      </c>
      <c r="C10234">
        <f>-70.05142356 / 41.71261309</f>
        <v>-1.6793822868122792</v>
      </c>
      <c r="D10234" t="s">
        <v>650</v>
      </c>
      <c r="E10234" t="s">
        <v>70</v>
      </c>
      <c r="F10234" s="1">
        <v>39686</v>
      </c>
      <c r="G10234">
        <v>4</v>
      </c>
      <c r="O10234">
        <v>6.94</v>
      </c>
      <c r="P10234" t="s">
        <v>71</v>
      </c>
      <c r="Q10234">
        <v>24.4</v>
      </c>
      <c r="R10234" t="s">
        <v>71</v>
      </c>
    </row>
    <row r="10235" spans="1:46" x14ac:dyDescent="0.2">
      <c r="A10235" t="s">
        <v>657</v>
      </c>
      <c r="B10235" t="s">
        <v>658</v>
      </c>
      <c r="C10235">
        <f>-70.05142356 / 41.71261309</f>
        <v>-1.6793822868122792</v>
      </c>
      <c r="D10235" t="s">
        <v>650</v>
      </c>
      <c r="E10235" t="s">
        <v>70</v>
      </c>
      <c r="F10235" s="1">
        <v>39686</v>
      </c>
      <c r="G10235">
        <v>5</v>
      </c>
      <c r="O10235">
        <v>6.82</v>
      </c>
      <c r="P10235" t="s">
        <v>71</v>
      </c>
      <c r="Q10235">
        <v>24.3</v>
      </c>
      <c r="R10235" t="s">
        <v>71</v>
      </c>
    </row>
    <row r="10236" spans="1:46" x14ac:dyDescent="0.2">
      <c r="A10236" t="s">
        <v>657</v>
      </c>
      <c r="B10236" t="s">
        <v>658</v>
      </c>
      <c r="C10236">
        <f>-70.05142356 / 41.71261309</f>
        <v>-1.6793822868122792</v>
      </c>
      <c r="D10236" t="s">
        <v>650</v>
      </c>
      <c r="E10236" t="s">
        <v>70</v>
      </c>
      <c r="F10236" s="1">
        <v>39686</v>
      </c>
      <c r="G10236">
        <v>6</v>
      </c>
      <c r="O10236">
        <v>0.91</v>
      </c>
      <c r="P10236" t="s">
        <v>71</v>
      </c>
      <c r="Q10236">
        <v>22</v>
      </c>
      <c r="R10236" t="s">
        <v>71</v>
      </c>
    </row>
    <row r="10237" spans="1:46" x14ac:dyDescent="0.2">
      <c r="A10237" t="s">
        <v>657</v>
      </c>
      <c r="B10237" t="s">
        <v>658</v>
      </c>
      <c r="C10237">
        <f>-70.05142356 / 41.71261309</f>
        <v>-1.6793822868122792</v>
      </c>
      <c r="D10237" t="s">
        <v>650</v>
      </c>
      <c r="E10237" t="s">
        <v>70</v>
      </c>
      <c r="F10237" s="1">
        <v>39686</v>
      </c>
      <c r="G10237">
        <v>6.65</v>
      </c>
      <c r="K10237">
        <v>5.9</v>
      </c>
      <c r="L10237" t="s">
        <v>71</v>
      </c>
      <c r="O10237">
        <v>0.06</v>
      </c>
      <c r="P10237" t="s">
        <v>71</v>
      </c>
      <c r="Q10237">
        <v>19.8</v>
      </c>
      <c r="R10237" t="s">
        <v>71</v>
      </c>
      <c r="S10237">
        <v>0.62</v>
      </c>
      <c r="T10237" t="s">
        <v>71</v>
      </c>
      <c r="U10237">
        <v>19.2</v>
      </c>
      <c r="V10237" t="s">
        <v>71</v>
      </c>
      <c r="W10237">
        <v>23.79</v>
      </c>
      <c r="X10237" t="s">
        <v>71</v>
      </c>
      <c r="Y10237">
        <v>46.76</v>
      </c>
      <c r="AA10237">
        <v>48.01</v>
      </c>
      <c r="AE10237">
        <v>1.3</v>
      </c>
      <c r="AF10237" t="s">
        <v>71</v>
      </c>
      <c r="AG10237">
        <v>5.28</v>
      </c>
      <c r="AH10237" t="s">
        <v>71</v>
      </c>
      <c r="AS10237">
        <v>6.54</v>
      </c>
      <c r="AT10237" t="s">
        <v>71</v>
      </c>
    </row>
    <row r="10238" spans="1:46" x14ac:dyDescent="0.2">
      <c r="A10238" t="s">
        <v>657</v>
      </c>
      <c r="B10238" t="s">
        <v>658</v>
      </c>
      <c r="C10238">
        <f>-70.05142356 / 41.71261309</f>
        <v>-1.6793822868122792</v>
      </c>
      <c r="D10238" t="s">
        <v>650</v>
      </c>
      <c r="E10238" t="s">
        <v>70</v>
      </c>
      <c r="F10238" s="1">
        <v>40051</v>
      </c>
      <c r="G10238">
        <v>0.5</v>
      </c>
      <c r="I10238">
        <v>7.4</v>
      </c>
      <c r="J10238" t="s">
        <v>71</v>
      </c>
      <c r="K10238">
        <v>2.8</v>
      </c>
      <c r="L10238" t="s">
        <v>71</v>
      </c>
      <c r="M10238">
        <v>5.15</v>
      </c>
      <c r="N10238" t="s">
        <v>71</v>
      </c>
      <c r="O10238">
        <v>6.75</v>
      </c>
      <c r="P10238" t="s">
        <v>71</v>
      </c>
      <c r="Q10238">
        <v>26.9</v>
      </c>
      <c r="R10238" t="s">
        <v>71</v>
      </c>
      <c r="S10238">
        <v>0.74</v>
      </c>
      <c r="T10238" t="s">
        <v>71</v>
      </c>
      <c r="U10238">
        <v>22.83</v>
      </c>
      <c r="V10238" t="s">
        <v>71</v>
      </c>
      <c r="W10238">
        <v>24.46</v>
      </c>
      <c r="X10238" t="s">
        <v>71</v>
      </c>
      <c r="Y10238">
        <v>49.26</v>
      </c>
      <c r="AA10238">
        <v>40.69</v>
      </c>
      <c r="AC10238">
        <v>36.380000000000003</v>
      </c>
      <c r="AE10238">
        <v>0.8</v>
      </c>
      <c r="AF10238" t="s">
        <v>71</v>
      </c>
      <c r="AG10238">
        <v>6.32</v>
      </c>
      <c r="AH10238" t="s">
        <v>71</v>
      </c>
    </row>
    <row r="10239" spans="1:46" x14ac:dyDescent="0.2">
      <c r="A10239" t="s">
        <v>657</v>
      </c>
      <c r="B10239" t="s">
        <v>658</v>
      </c>
      <c r="C10239">
        <f>-70.05142356 / 41.71261309</f>
        <v>-1.6793822868122792</v>
      </c>
      <c r="D10239" t="s">
        <v>650</v>
      </c>
      <c r="E10239" t="s">
        <v>70</v>
      </c>
      <c r="F10239" s="1">
        <v>40051</v>
      </c>
      <c r="G10239">
        <v>1</v>
      </c>
      <c r="O10239">
        <v>6.72</v>
      </c>
      <c r="P10239" t="s">
        <v>71</v>
      </c>
      <c r="Q10239">
        <v>26.9</v>
      </c>
      <c r="R10239" t="s">
        <v>71</v>
      </c>
    </row>
    <row r="10240" spans="1:46" x14ac:dyDescent="0.2">
      <c r="A10240" t="s">
        <v>657</v>
      </c>
      <c r="B10240" t="s">
        <v>658</v>
      </c>
      <c r="C10240">
        <f>-70.05142356 / 41.71261309</f>
        <v>-1.6793822868122792</v>
      </c>
      <c r="D10240" t="s">
        <v>650</v>
      </c>
      <c r="E10240" t="s">
        <v>70</v>
      </c>
      <c r="F10240" s="1">
        <v>40051</v>
      </c>
      <c r="G10240">
        <v>2</v>
      </c>
      <c r="O10240">
        <v>6.69</v>
      </c>
      <c r="P10240" t="s">
        <v>71</v>
      </c>
      <c r="Q10240">
        <v>26.9</v>
      </c>
      <c r="R10240" t="s">
        <v>71</v>
      </c>
    </row>
    <row r="10241" spans="1:46" x14ac:dyDescent="0.2">
      <c r="A10241" t="s">
        <v>657</v>
      </c>
      <c r="B10241" t="s">
        <v>658</v>
      </c>
      <c r="C10241">
        <f>-70.05142356 / 41.71261309</f>
        <v>-1.6793822868122792</v>
      </c>
      <c r="D10241" t="s">
        <v>650</v>
      </c>
      <c r="E10241" t="s">
        <v>70</v>
      </c>
      <c r="F10241" s="1">
        <v>40051</v>
      </c>
      <c r="G10241">
        <v>3</v>
      </c>
      <c r="O10241">
        <v>6.64</v>
      </c>
      <c r="P10241" t="s">
        <v>71</v>
      </c>
      <c r="Q10241">
        <v>26.9</v>
      </c>
      <c r="R10241" t="s">
        <v>71</v>
      </c>
    </row>
    <row r="10242" spans="1:46" x14ac:dyDescent="0.2">
      <c r="A10242" t="s">
        <v>657</v>
      </c>
      <c r="B10242" t="s">
        <v>658</v>
      </c>
      <c r="C10242">
        <f>-70.05142356 / 41.71261309</f>
        <v>-1.6793822868122792</v>
      </c>
      <c r="D10242" t="s">
        <v>650</v>
      </c>
      <c r="E10242" t="s">
        <v>70</v>
      </c>
      <c r="F10242" s="1">
        <v>40051</v>
      </c>
      <c r="G10242">
        <v>4</v>
      </c>
      <c r="O10242">
        <v>6.57</v>
      </c>
      <c r="P10242" t="s">
        <v>71</v>
      </c>
      <c r="Q10242">
        <v>26.8</v>
      </c>
      <c r="R10242" t="s">
        <v>71</v>
      </c>
    </row>
    <row r="10243" spans="1:46" x14ac:dyDescent="0.2">
      <c r="A10243" t="s">
        <v>657</v>
      </c>
      <c r="B10243" t="s">
        <v>658</v>
      </c>
      <c r="C10243">
        <f>-70.05142356 / 41.71261309</f>
        <v>-1.6793822868122792</v>
      </c>
      <c r="D10243" t="s">
        <v>650</v>
      </c>
      <c r="E10243" t="s">
        <v>70</v>
      </c>
      <c r="F10243" s="1">
        <v>40051</v>
      </c>
      <c r="G10243">
        <v>5</v>
      </c>
      <c r="O10243">
        <v>5.54</v>
      </c>
      <c r="P10243" t="s">
        <v>71</v>
      </c>
      <c r="Q10243">
        <v>25.8</v>
      </c>
      <c r="R10243" t="s">
        <v>71</v>
      </c>
    </row>
    <row r="10244" spans="1:46" x14ac:dyDescent="0.2">
      <c r="A10244" t="s">
        <v>657</v>
      </c>
      <c r="B10244" t="s">
        <v>658</v>
      </c>
      <c r="C10244">
        <f>-70.05142356 / 41.71261309</f>
        <v>-1.6793822868122792</v>
      </c>
      <c r="D10244" t="s">
        <v>650</v>
      </c>
      <c r="E10244" t="s">
        <v>70</v>
      </c>
      <c r="F10244" s="1">
        <v>40051</v>
      </c>
      <c r="G10244">
        <v>6</v>
      </c>
      <c r="O10244">
        <v>2.59</v>
      </c>
      <c r="P10244" t="s">
        <v>71</v>
      </c>
      <c r="Q10244">
        <v>24.2</v>
      </c>
      <c r="R10244" t="s">
        <v>71</v>
      </c>
    </row>
    <row r="10245" spans="1:46" x14ac:dyDescent="0.2">
      <c r="A10245" t="s">
        <v>657</v>
      </c>
      <c r="B10245" t="s">
        <v>658</v>
      </c>
      <c r="C10245">
        <f>-70.05142356 / 41.71261309</f>
        <v>-1.6793822868122792</v>
      </c>
      <c r="D10245" t="s">
        <v>650</v>
      </c>
      <c r="E10245" t="s">
        <v>70</v>
      </c>
      <c r="F10245" s="1">
        <v>40051</v>
      </c>
      <c r="G10245">
        <v>6.4</v>
      </c>
      <c r="K10245">
        <v>4.46</v>
      </c>
      <c r="L10245" t="s">
        <v>71</v>
      </c>
      <c r="S10245">
        <v>0.48</v>
      </c>
      <c r="T10245" t="s">
        <v>71</v>
      </c>
      <c r="U10245">
        <v>14.75</v>
      </c>
      <c r="V10245" t="s">
        <v>71</v>
      </c>
      <c r="W10245">
        <v>24.04</v>
      </c>
      <c r="X10245" t="s">
        <v>71</v>
      </c>
      <c r="Y10245">
        <v>42.96</v>
      </c>
      <c r="AA10245">
        <v>45.26</v>
      </c>
      <c r="AE10245">
        <v>0.9</v>
      </c>
      <c r="AF10245" t="s">
        <v>71</v>
      </c>
      <c r="AG10245">
        <v>5.51</v>
      </c>
      <c r="AH10245" t="s">
        <v>71</v>
      </c>
      <c r="AS10245">
        <v>5.71</v>
      </c>
      <c r="AT10245" t="s">
        <v>71</v>
      </c>
    </row>
    <row r="10246" spans="1:46" x14ac:dyDescent="0.2">
      <c r="A10246" t="s">
        <v>657</v>
      </c>
      <c r="B10246" t="s">
        <v>658</v>
      </c>
      <c r="C10246">
        <f>-70.05142356 / 41.71261309</f>
        <v>-1.6793822868122792</v>
      </c>
      <c r="D10246" t="s">
        <v>650</v>
      </c>
      <c r="E10246" t="s">
        <v>70</v>
      </c>
      <c r="F10246" s="1">
        <v>40051</v>
      </c>
      <c r="G10246">
        <v>7</v>
      </c>
      <c r="O10246">
        <v>0.08</v>
      </c>
      <c r="P10246" t="s">
        <v>71</v>
      </c>
      <c r="Q10246">
        <v>21</v>
      </c>
      <c r="R10246" t="s">
        <v>71</v>
      </c>
    </row>
    <row r="10247" spans="1:46" x14ac:dyDescent="0.2">
      <c r="A10247" t="s">
        <v>657</v>
      </c>
      <c r="B10247" t="s">
        <v>658</v>
      </c>
      <c r="C10247">
        <f>-70.05142356 / 41.71261309</f>
        <v>-1.6793822868122792</v>
      </c>
      <c r="D10247" t="s">
        <v>650</v>
      </c>
      <c r="E10247" t="s">
        <v>70</v>
      </c>
      <c r="F10247" s="1">
        <v>41143</v>
      </c>
      <c r="G10247">
        <v>0.5</v>
      </c>
      <c r="I10247">
        <v>7.1</v>
      </c>
      <c r="J10247" t="s">
        <v>71</v>
      </c>
      <c r="K10247">
        <v>1.36</v>
      </c>
      <c r="L10247" t="s">
        <v>71</v>
      </c>
      <c r="M10247">
        <v>5.3</v>
      </c>
      <c r="N10247" t="s">
        <v>71</v>
      </c>
      <c r="O10247">
        <v>6.83</v>
      </c>
      <c r="P10247" t="s">
        <v>71</v>
      </c>
      <c r="Q10247">
        <v>26</v>
      </c>
      <c r="R10247" t="s">
        <v>71</v>
      </c>
      <c r="S10247">
        <v>0.44</v>
      </c>
      <c r="T10247" t="s">
        <v>71</v>
      </c>
      <c r="U10247">
        <v>13.63</v>
      </c>
      <c r="V10247" t="s">
        <v>71</v>
      </c>
      <c r="W10247">
        <v>27.93</v>
      </c>
      <c r="X10247" t="s">
        <v>71</v>
      </c>
      <c r="Y10247">
        <v>41.82</v>
      </c>
      <c r="AA10247">
        <v>33.619999999999997</v>
      </c>
      <c r="AC10247">
        <v>35.97</v>
      </c>
      <c r="AE10247">
        <v>2.2000000000000002</v>
      </c>
      <c r="AF10247" t="s">
        <v>71</v>
      </c>
      <c r="AG10247">
        <v>5.48</v>
      </c>
      <c r="AH10247" t="s">
        <v>71</v>
      </c>
      <c r="AS10247">
        <v>0.45</v>
      </c>
      <c r="AT10247" t="s">
        <v>71</v>
      </c>
    </row>
    <row r="10248" spans="1:46" x14ac:dyDescent="0.2">
      <c r="A10248" t="s">
        <v>657</v>
      </c>
      <c r="B10248" t="s">
        <v>658</v>
      </c>
      <c r="C10248">
        <f>-70.05142356 / 41.71261309</f>
        <v>-1.6793822868122792</v>
      </c>
      <c r="D10248" t="s">
        <v>650</v>
      </c>
      <c r="E10248" t="s">
        <v>70</v>
      </c>
      <c r="F10248" s="1">
        <v>41143</v>
      </c>
      <c r="G10248">
        <v>1</v>
      </c>
      <c r="O10248">
        <v>6.83</v>
      </c>
      <c r="P10248" t="s">
        <v>71</v>
      </c>
      <c r="Q10248">
        <v>26</v>
      </c>
      <c r="R10248" t="s">
        <v>71</v>
      </c>
    </row>
    <row r="10249" spans="1:46" x14ac:dyDescent="0.2">
      <c r="A10249" t="s">
        <v>657</v>
      </c>
      <c r="B10249" t="s">
        <v>658</v>
      </c>
      <c r="C10249">
        <f>-70.05142356 / 41.71261309</f>
        <v>-1.6793822868122792</v>
      </c>
      <c r="D10249" t="s">
        <v>650</v>
      </c>
      <c r="E10249" t="s">
        <v>70</v>
      </c>
      <c r="F10249" s="1">
        <v>41143</v>
      </c>
      <c r="G10249">
        <v>2</v>
      </c>
      <c r="O10249">
        <v>6.75</v>
      </c>
      <c r="P10249" t="s">
        <v>71</v>
      </c>
      <c r="Q10249">
        <v>26</v>
      </c>
      <c r="R10249" t="s">
        <v>71</v>
      </c>
    </row>
    <row r="10250" spans="1:46" x14ac:dyDescent="0.2">
      <c r="A10250" t="s">
        <v>657</v>
      </c>
      <c r="B10250" t="s">
        <v>658</v>
      </c>
      <c r="C10250">
        <f>-70.05142356 / 41.71261309</f>
        <v>-1.6793822868122792</v>
      </c>
      <c r="D10250" t="s">
        <v>650</v>
      </c>
      <c r="E10250" t="s">
        <v>70</v>
      </c>
      <c r="F10250" s="1">
        <v>41143</v>
      </c>
      <c r="G10250">
        <v>3</v>
      </c>
      <c r="O10250">
        <v>6.7</v>
      </c>
      <c r="P10250" t="s">
        <v>71</v>
      </c>
      <c r="Q10250">
        <v>26</v>
      </c>
      <c r="R10250" t="s">
        <v>71</v>
      </c>
    </row>
    <row r="10251" spans="1:46" x14ac:dyDescent="0.2">
      <c r="A10251" t="s">
        <v>657</v>
      </c>
      <c r="B10251" t="s">
        <v>658</v>
      </c>
      <c r="C10251">
        <f>-70.05142356 / 41.71261309</f>
        <v>-1.6793822868122792</v>
      </c>
      <c r="D10251" t="s">
        <v>650</v>
      </c>
      <c r="E10251" t="s">
        <v>70</v>
      </c>
      <c r="F10251" s="1">
        <v>41143</v>
      </c>
      <c r="G10251">
        <v>4</v>
      </c>
      <c r="O10251">
        <v>6.53</v>
      </c>
      <c r="P10251" t="s">
        <v>71</v>
      </c>
      <c r="Q10251">
        <v>25.8</v>
      </c>
      <c r="R10251" t="s">
        <v>71</v>
      </c>
    </row>
    <row r="10252" spans="1:46" x14ac:dyDescent="0.2">
      <c r="A10252" t="s">
        <v>657</v>
      </c>
      <c r="B10252" t="s">
        <v>658</v>
      </c>
      <c r="C10252">
        <f>-70.05142356 / 41.71261309</f>
        <v>-1.6793822868122792</v>
      </c>
      <c r="D10252" t="s">
        <v>650</v>
      </c>
      <c r="E10252" t="s">
        <v>70</v>
      </c>
      <c r="F10252" s="1">
        <v>41143</v>
      </c>
      <c r="G10252">
        <v>5</v>
      </c>
      <c r="O10252">
        <v>5.7</v>
      </c>
      <c r="P10252" t="s">
        <v>71</v>
      </c>
      <c r="Q10252">
        <v>25.7</v>
      </c>
      <c r="R10252" t="s">
        <v>71</v>
      </c>
    </row>
    <row r="10253" spans="1:46" x14ac:dyDescent="0.2">
      <c r="A10253" t="s">
        <v>657</v>
      </c>
      <c r="B10253" t="s">
        <v>658</v>
      </c>
      <c r="C10253">
        <f>-70.05142356 / 41.71261309</f>
        <v>-1.6793822868122792</v>
      </c>
      <c r="D10253" t="s">
        <v>650</v>
      </c>
      <c r="E10253" t="s">
        <v>70</v>
      </c>
      <c r="F10253" s="1">
        <v>41143</v>
      </c>
      <c r="G10253">
        <v>6</v>
      </c>
      <c r="O10253">
        <v>0.44</v>
      </c>
      <c r="P10253" t="s">
        <v>71</v>
      </c>
      <c r="Q10253">
        <v>23.6</v>
      </c>
      <c r="R10253" t="s">
        <v>71</v>
      </c>
    </row>
    <row r="10254" spans="1:46" x14ac:dyDescent="0.2">
      <c r="A10254" t="s">
        <v>657</v>
      </c>
      <c r="B10254" t="s">
        <v>658</v>
      </c>
      <c r="C10254">
        <f>-70.05142356 / 41.71261309</f>
        <v>-1.6793822868122792</v>
      </c>
      <c r="D10254" t="s">
        <v>650</v>
      </c>
      <c r="E10254" t="s">
        <v>70</v>
      </c>
      <c r="F10254" s="1">
        <v>41143</v>
      </c>
      <c r="G10254">
        <v>6.1</v>
      </c>
      <c r="K10254">
        <v>3.56</v>
      </c>
      <c r="L10254" t="s">
        <v>71</v>
      </c>
      <c r="S10254">
        <v>0.45</v>
      </c>
      <c r="T10254" t="s">
        <v>71</v>
      </c>
      <c r="U10254">
        <v>13.94</v>
      </c>
      <c r="V10254" t="s">
        <v>71</v>
      </c>
      <c r="W10254">
        <v>29.07</v>
      </c>
      <c r="X10254" t="s">
        <v>71</v>
      </c>
      <c r="Y10254">
        <v>42.14</v>
      </c>
      <c r="AA10254">
        <v>43.06</v>
      </c>
      <c r="AE10254">
        <v>3</v>
      </c>
      <c r="AF10254" t="s">
        <v>71</v>
      </c>
      <c r="AG10254">
        <v>5.52</v>
      </c>
      <c r="AH10254" t="s">
        <v>71</v>
      </c>
      <c r="AS10254">
        <v>10.18</v>
      </c>
      <c r="AT10254" t="s">
        <v>71</v>
      </c>
    </row>
    <row r="10255" spans="1:46" x14ac:dyDescent="0.2">
      <c r="A10255" t="s">
        <v>657</v>
      </c>
      <c r="B10255" t="s">
        <v>658</v>
      </c>
      <c r="C10255">
        <f>-70.05142356 / 41.71261309</f>
        <v>-1.6793822868122792</v>
      </c>
      <c r="D10255" t="s">
        <v>650</v>
      </c>
      <c r="E10255" t="s">
        <v>70</v>
      </c>
      <c r="F10255" s="1">
        <v>41143</v>
      </c>
      <c r="G10255">
        <v>6.5</v>
      </c>
      <c r="O10255">
        <v>0.32</v>
      </c>
      <c r="P10255" t="s">
        <v>71</v>
      </c>
      <c r="Q10255">
        <v>21.7</v>
      </c>
      <c r="R10255" t="s">
        <v>71</v>
      </c>
    </row>
    <row r="10256" spans="1:46" x14ac:dyDescent="0.2">
      <c r="A10256" t="s">
        <v>657</v>
      </c>
      <c r="B10256" t="s">
        <v>658</v>
      </c>
      <c r="C10256">
        <f>-70.05142356 / 41.71261309</f>
        <v>-1.6793822868122792</v>
      </c>
      <c r="D10256" t="s">
        <v>650</v>
      </c>
      <c r="E10256" t="s">
        <v>70</v>
      </c>
      <c r="F10256" s="1">
        <v>42193.354166666664</v>
      </c>
      <c r="G10256">
        <v>0.5</v>
      </c>
      <c r="I10256">
        <v>7.3</v>
      </c>
      <c r="J10256" t="s">
        <v>150</v>
      </c>
      <c r="K10256">
        <v>1.1000000000000001</v>
      </c>
      <c r="L10256" t="s">
        <v>150</v>
      </c>
      <c r="M10256">
        <v>3.7</v>
      </c>
      <c r="N10256" t="s">
        <v>150</v>
      </c>
      <c r="O10256">
        <v>7.1</v>
      </c>
      <c r="P10256" t="s">
        <v>150</v>
      </c>
      <c r="Q10256">
        <v>25.6</v>
      </c>
      <c r="R10256" t="s">
        <v>150</v>
      </c>
      <c r="S10256">
        <v>0.43</v>
      </c>
      <c r="T10256" t="s">
        <v>150</v>
      </c>
      <c r="U10256">
        <v>13.32</v>
      </c>
      <c r="V10256" t="s">
        <v>150</v>
      </c>
      <c r="W10256">
        <v>22.06</v>
      </c>
      <c r="X10256" t="s">
        <v>150</v>
      </c>
      <c r="Y10256">
        <v>41.49</v>
      </c>
      <c r="AA10256">
        <v>31.53</v>
      </c>
      <c r="AC10256">
        <v>41.15</v>
      </c>
      <c r="AE10256">
        <v>1.6</v>
      </c>
      <c r="AF10256" t="s">
        <v>150</v>
      </c>
      <c r="AG10256">
        <v>5.56</v>
      </c>
      <c r="AH10256" t="s">
        <v>150</v>
      </c>
      <c r="AI10256">
        <v>87</v>
      </c>
      <c r="AJ10256" t="s">
        <v>150</v>
      </c>
      <c r="AS10256">
        <v>0</v>
      </c>
      <c r="AT10256" t="s">
        <v>150</v>
      </c>
    </row>
    <row r="10257" spans="1:46" x14ac:dyDescent="0.2">
      <c r="A10257" t="s">
        <v>657</v>
      </c>
      <c r="B10257" t="s">
        <v>658</v>
      </c>
      <c r="C10257">
        <f>-70.05142356 / 41.71261309</f>
        <v>-1.6793822868122792</v>
      </c>
      <c r="D10257" t="s">
        <v>650</v>
      </c>
      <c r="E10257" t="s">
        <v>70</v>
      </c>
      <c r="F10257" s="1">
        <v>42193.354166666664</v>
      </c>
      <c r="G10257">
        <v>2</v>
      </c>
      <c r="I10257">
        <v>7.3</v>
      </c>
      <c r="J10257" t="s">
        <v>150</v>
      </c>
      <c r="K10257" t="s">
        <v>173</v>
      </c>
      <c r="L10257" t="s">
        <v>150</v>
      </c>
      <c r="M10257">
        <v>3.7</v>
      </c>
      <c r="N10257" t="s">
        <v>150</v>
      </c>
      <c r="O10257">
        <v>6.7</v>
      </c>
      <c r="P10257" t="s">
        <v>150</v>
      </c>
      <c r="Q10257">
        <v>25.6</v>
      </c>
      <c r="R10257" t="s">
        <v>150</v>
      </c>
      <c r="S10257" t="s">
        <v>173</v>
      </c>
      <c r="T10257" t="s">
        <v>150</v>
      </c>
      <c r="W10257" t="s">
        <v>173</v>
      </c>
      <c r="X10257" t="s">
        <v>150</v>
      </c>
      <c r="AC10257">
        <v>41.15</v>
      </c>
      <c r="AE10257" t="s">
        <v>173</v>
      </c>
      <c r="AF10257" t="s">
        <v>150</v>
      </c>
      <c r="AG10257" t="s">
        <v>173</v>
      </c>
      <c r="AH10257" t="s">
        <v>150</v>
      </c>
      <c r="AI10257">
        <v>82</v>
      </c>
      <c r="AJ10257" t="s">
        <v>150</v>
      </c>
      <c r="AS10257" t="s">
        <v>173</v>
      </c>
      <c r="AT10257" t="s">
        <v>150</v>
      </c>
    </row>
    <row r="10258" spans="1:46" x14ac:dyDescent="0.2">
      <c r="A10258" t="s">
        <v>657</v>
      </c>
      <c r="B10258" t="s">
        <v>658</v>
      </c>
      <c r="C10258">
        <f>-70.05142356 / 41.71261309</f>
        <v>-1.6793822868122792</v>
      </c>
      <c r="D10258" t="s">
        <v>650</v>
      </c>
      <c r="E10258" t="s">
        <v>70</v>
      </c>
      <c r="F10258" s="1">
        <v>42193.354166666664</v>
      </c>
      <c r="G10258">
        <v>4</v>
      </c>
      <c r="I10258">
        <v>7.3</v>
      </c>
      <c r="J10258" t="s">
        <v>150</v>
      </c>
      <c r="K10258" t="s">
        <v>173</v>
      </c>
      <c r="L10258" t="s">
        <v>150</v>
      </c>
      <c r="M10258">
        <v>3.7</v>
      </c>
      <c r="N10258" t="s">
        <v>150</v>
      </c>
      <c r="O10258">
        <v>5.75</v>
      </c>
      <c r="P10258" t="s">
        <v>150</v>
      </c>
      <c r="Q10258">
        <v>23.3</v>
      </c>
      <c r="R10258" t="s">
        <v>150</v>
      </c>
      <c r="S10258" t="s">
        <v>173</v>
      </c>
      <c r="T10258" t="s">
        <v>150</v>
      </c>
      <c r="W10258" t="s">
        <v>173</v>
      </c>
      <c r="X10258" t="s">
        <v>150</v>
      </c>
      <c r="AC10258">
        <v>41.15</v>
      </c>
      <c r="AE10258" t="s">
        <v>173</v>
      </c>
      <c r="AF10258" t="s">
        <v>150</v>
      </c>
      <c r="AG10258" t="s">
        <v>173</v>
      </c>
      <c r="AH10258" t="s">
        <v>150</v>
      </c>
      <c r="AI10258">
        <v>67</v>
      </c>
      <c r="AJ10258" t="s">
        <v>150</v>
      </c>
      <c r="AS10258" t="s">
        <v>173</v>
      </c>
      <c r="AT10258" t="s">
        <v>150</v>
      </c>
    </row>
    <row r="10259" spans="1:46" x14ac:dyDescent="0.2">
      <c r="A10259" t="s">
        <v>657</v>
      </c>
      <c r="B10259" t="s">
        <v>658</v>
      </c>
      <c r="C10259">
        <f>-70.05142356 / 41.71261309</f>
        <v>-1.6793822868122792</v>
      </c>
      <c r="D10259" t="s">
        <v>650</v>
      </c>
      <c r="E10259" t="s">
        <v>70</v>
      </c>
      <c r="F10259" s="1">
        <v>42193.354166666664</v>
      </c>
      <c r="G10259">
        <v>6</v>
      </c>
      <c r="I10259">
        <v>7.3</v>
      </c>
      <c r="J10259" t="s">
        <v>150</v>
      </c>
      <c r="K10259" t="s">
        <v>173</v>
      </c>
      <c r="L10259" t="s">
        <v>150</v>
      </c>
      <c r="M10259">
        <v>3.7</v>
      </c>
      <c r="N10259" t="s">
        <v>150</v>
      </c>
      <c r="O10259">
        <v>3.35</v>
      </c>
      <c r="P10259" t="s">
        <v>150</v>
      </c>
      <c r="Q10259">
        <v>14.9</v>
      </c>
      <c r="R10259" t="s">
        <v>150</v>
      </c>
      <c r="S10259" t="s">
        <v>173</v>
      </c>
      <c r="T10259" t="s">
        <v>150</v>
      </c>
      <c r="W10259" t="s">
        <v>173</v>
      </c>
      <c r="X10259" t="s">
        <v>150</v>
      </c>
      <c r="AC10259">
        <v>41.15</v>
      </c>
      <c r="AE10259" t="s">
        <v>173</v>
      </c>
      <c r="AF10259" t="s">
        <v>150</v>
      </c>
      <c r="AG10259" t="s">
        <v>173</v>
      </c>
      <c r="AH10259" t="s">
        <v>150</v>
      </c>
      <c r="AI10259">
        <v>33</v>
      </c>
      <c r="AJ10259" t="s">
        <v>150</v>
      </c>
      <c r="AS10259" t="s">
        <v>173</v>
      </c>
      <c r="AT10259" t="s">
        <v>150</v>
      </c>
    </row>
    <row r="10260" spans="1:46" x14ac:dyDescent="0.2">
      <c r="A10260" t="s">
        <v>657</v>
      </c>
      <c r="B10260" t="s">
        <v>658</v>
      </c>
      <c r="C10260">
        <f>-70.05142356 / 41.71261309</f>
        <v>-1.6793822868122792</v>
      </c>
      <c r="D10260" t="s">
        <v>650</v>
      </c>
      <c r="E10260" t="s">
        <v>70</v>
      </c>
      <c r="F10260" s="1">
        <v>42193.354166666664</v>
      </c>
      <c r="G10260">
        <v>6.3</v>
      </c>
      <c r="I10260">
        <v>7.3</v>
      </c>
      <c r="J10260" t="s">
        <v>150</v>
      </c>
      <c r="K10260">
        <v>0.7</v>
      </c>
      <c r="L10260" t="s">
        <v>150</v>
      </c>
      <c r="M10260">
        <v>3.7</v>
      </c>
      <c r="N10260" t="s">
        <v>150</v>
      </c>
      <c r="O10260">
        <v>2.69</v>
      </c>
      <c r="P10260" t="s">
        <v>150</v>
      </c>
      <c r="Q10260">
        <v>13.4</v>
      </c>
      <c r="R10260" t="s">
        <v>150</v>
      </c>
      <c r="S10260">
        <v>0.5</v>
      </c>
      <c r="T10260" t="s">
        <v>150</v>
      </c>
      <c r="U10260">
        <v>15.49</v>
      </c>
      <c r="V10260" t="s">
        <v>150</v>
      </c>
      <c r="W10260">
        <v>16.93</v>
      </c>
      <c r="X10260" t="s">
        <v>150</v>
      </c>
      <c r="Y10260">
        <v>43.66</v>
      </c>
      <c r="AA10260">
        <v>27.1</v>
      </c>
      <c r="AC10260">
        <v>41.15</v>
      </c>
      <c r="AE10260">
        <v>2.2999999999999998</v>
      </c>
      <c r="AF10260" t="s">
        <v>150</v>
      </c>
      <c r="AG10260">
        <v>5.47</v>
      </c>
      <c r="AH10260" t="s">
        <v>150</v>
      </c>
      <c r="AI10260">
        <v>26</v>
      </c>
      <c r="AJ10260" t="s">
        <v>150</v>
      </c>
      <c r="AS10260">
        <v>1</v>
      </c>
      <c r="AT10260" t="s">
        <v>150</v>
      </c>
    </row>
    <row r="10261" spans="1:46" x14ac:dyDescent="0.2">
      <c r="A10261" t="s">
        <v>657</v>
      </c>
      <c r="B10261" t="s">
        <v>658</v>
      </c>
      <c r="C10261">
        <f>-70.05142356 / 41.71261309</f>
        <v>-1.6793822868122792</v>
      </c>
      <c r="D10261" t="s">
        <v>650</v>
      </c>
      <c r="E10261" t="s">
        <v>70</v>
      </c>
      <c r="F10261" s="1">
        <v>42207.347916666666</v>
      </c>
      <c r="G10261">
        <v>0.5</v>
      </c>
      <c r="I10261">
        <v>7.7</v>
      </c>
      <c r="J10261" t="s">
        <v>150</v>
      </c>
      <c r="K10261">
        <v>1.2</v>
      </c>
      <c r="L10261" t="s">
        <v>150</v>
      </c>
      <c r="M10261">
        <v>4.25</v>
      </c>
      <c r="N10261" t="s">
        <v>150</v>
      </c>
      <c r="O10261">
        <v>6.83</v>
      </c>
      <c r="P10261" t="s">
        <v>150</v>
      </c>
      <c r="Q10261">
        <v>26.5</v>
      </c>
      <c r="R10261" t="s">
        <v>150</v>
      </c>
      <c r="S10261">
        <v>1.08</v>
      </c>
      <c r="T10261" t="s">
        <v>150</v>
      </c>
      <c r="U10261">
        <v>33.450000000000003</v>
      </c>
      <c r="V10261" t="s">
        <v>150</v>
      </c>
      <c r="W10261">
        <v>25.31</v>
      </c>
      <c r="X10261" t="s">
        <v>150</v>
      </c>
      <c r="Y10261">
        <v>54.76</v>
      </c>
      <c r="AA10261">
        <v>32.39</v>
      </c>
      <c r="AC10261">
        <v>39.15</v>
      </c>
      <c r="AE10261">
        <v>4.5</v>
      </c>
      <c r="AF10261" t="s">
        <v>150</v>
      </c>
      <c r="AG10261">
        <v>6.41</v>
      </c>
      <c r="AH10261" t="s">
        <v>150</v>
      </c>
      <c r="AI10261">
        <v>85</v>
      </c>
      <c r="AJ10261" t="s">
        <v>150</v>
      </c>
      <c r="AS10261">
        <v>0</v>
      </c>
      <c r="AT10261" t="s">
        <v>150</v>
      </c>
    </row>
    <row r="10262" spans="1:46" x14ac:dyDescent="0.2">
      <c r="A10262" t="s">
        <v>657</v>
      </c>
      <c r="B10262" t="s">
        <v>658</v>
      </c>
      <c r="C10262">
        <f>-70.05142356 / 41.71261309</f>
        <v>-1.6793822868122792</v>
      </c>
      <c r="D10262" t="s">
        <v>650</v>
      </c>
      <c r="E10262" t="s">
        <v>70</v>
      </c>
      <c r="F10262" s="1">
        <v>42207.347916666666</v>
      </c>
      <c r="G10262">
        <v>2</v>
      </c>
      <c r="I10262">
        <v>7.7</v>
      </c>
      <c r="J10262" t="s">
        <v>150</v>
      </c>
      <c r="K10262" t="s">
        <v>173</v>
      </c>
      <c r="L10262" t="s">
        <v>150</v>
      </c>
      <c r="M10262">
        <v>4.25</v>
      </c>
      <c r="N10262" t="s">
        <v>150</v>
      </c>
      <c r="O10262">
        <v>6.9</v>
      </c>
      <c r="P10262" t="s">
        <v>150</v>
      </c>
      <c r="Q10262">
        <v>26.6</v>
      </c>
      <c r="R10262" t="s">
        <v>150</v>
      </c>
      <c r="S10262" t="s">
        <v>173</v>
      </c>
      <c r="T10262" t="s">
        <v>150</v>
      </c>
      <c r="W10262" t="s">
        <v>173</v>
      </c>
      <c r="X10262" t="s">
        <v>150</v>
      </c>
      <c r="AE10262" t="s">
        <v>173</v>
      </c>
      <c r="AF10262" t="s">
        <v>150</v>
      </c>
      <c r="AG10262" t="s">
        <v>173</v>
      </c>
      <c r="AH10262" t="s">
        <v>150</v>
      </c>
      <c r="AI10262">
        <v>86</v>
      </c>
      <c r="AJ10262" t="s">
        <v>150</v>
      </c>
      <c r="AS10262" t="s">
        <v>173</v>
      </c>
      <c r="AT10262" t="s">
        <v>150</v>
      </c>
    </row>
    <row r="10263" spans="1:46" x14ac:dyDescent="0.2">
      <c r="A10263" t="s">
        <v>657</v>
      </c>
      <c r="B10263" t="s">
        <v>658</v>
      </c>
      <c r="C10263">
        <f>-70.05142356 / 41.71261309</f>
        <v>-1.6793822868122792</v>
      </c>
      <c r="D10263" t="s">
        <v>650</v>
      </c>
      <c r="E10263" t="s">
        <v>70</v>
      </c>
      <c r="F10263" s="1">
        <v>42207.347916666666</v>
      </c>
      <c r="G10263">
        <v>4</v>
      </c>
      <c r="I10263">
        <v>7.7</v>
      </c>
      <c r="J10263" t="s">
        <v>150</v>
      </c>
      <c r="K10263" t="s">
        <v>173</v>
      </c>
      <c r="L10263" t="s">
        <v>150</v>
      </c>
      <c r="M10263">
        <v>4.25</v>
      </c>
      <c r="N10263" t="s">
        <v>150</v>
      </c>
      <c r="O10263">
        <v>3.29</v>
      </c>
      <c r="P10263" t="s">
        <v>150</v>
      </c>
      <c r="Q10263">
        <v>23.7</v>
      </c>
      <c r="R10263" t="s">
        <v>150</v>
      </c>
      <c r="S10263" t="s">
        <v>173</v>
      </c>
      <c r="T10263" t="s">
        <v>150</v>
      </c>
      <c r="W10263" t="s">
        <v>173</v>
      </c>
      <c r="X10263" t="s">
        <v>150</v>
      </c>
      <c r="AC10263">
        <v>39.15</v>
      </c>
      <c r="AE10263" t="s">
        <v>173</v>
      </c>
      <c r="AF10263" t="s">
        <v>150</v>
      </c>
      <c r="AG10263" t="s">
        <v>173</v>
      </c>
      <c r="AH10263" t="s">
        <v>150</v>
      </c>
      <c r="AI10263">
        <v>39</v>
      </c>
      <c r="AJ10263" t="s">
        <v>150</v>
      </c>
      <c r="AS10263" t="s">
        <v>173</v>
      </c>
      <c r="AT10263" t="s">
        <v>150</v>
      </c>
    </row>
    <row r="10264" spans="1:46" x14ac:dyDescent="0.2">
      <c r="A10264" t="s">
        <v>657</v>
      </c>
      <c r="B10264" t="s">
        <v>658</v>
      </c>
      <c r="C10264">
        <f>-70.05142356 / 41.71261309</f>
        <v>-1.6793822868122792</v>
      </c>
      <c r="D10264" t="s">
        <v>650</v>
      </c>
      <c r="E10264" t="s">
        <v>70</v>
      </c>
      <c r="F10264" s="1">
        <v>42207.347916666666</v>
      </c>
      <c r="G10264">
        <v>6</v>
      </c>
      <c r="I10264">
        <v>7.7</v>
      </c>
      <c r="J10264" t="s">
        <v>150</v>
      </c>
      <c r="K10264" t="s">
        <v>173</v>
      </c>
      <c r="L10264" t="s">
        <v>150</v>
      </c>
      <c r="M10264">
        <v>4.25</v>
      </c>
      <c r="N10264" t="s">
        <v>150</v>
      </c>
      <c r="O10264">
        <v>0.18</v>
      </c>
      <c r="P10264" t="s">
        <v>150</v>
      </c>
      <c r="Q10264">
        <v>14.5</v>
      </c>
      <c r="R10264" t="s">
        <v>150</v>
      </c>
      <c r="S10264" t="s">
        <v>173</v>
      </c>
      <c r="T10264" t="s">
        <v>150</v>
      </c>
      <c r="W10264" t="s">
        <v>173</v>
      </c>
      <c r="X10264" t="s">
        <v>150</v>
      </c>
      <c r="AC10264">
        <v>39.15</v>
      </c>
      <c r="AE10264" t="s">
        <v>173</v>
      </c>
      <c r="AF10264" t="s">
        <v>150</v>
      </c>
      <c r="AG10264" t="s">
        <v>173</v>
      </c>
      <c r="AH10264" t="s">
        <v>150</v>
      </c>
      <c r="AI10264">
        <v>2</v>
      </c>
      <c r="AJ10264" t="s">
        <v>150</v>
      </c>
      <c r="AS10264" t="s">
        <v>173</v>
      </c>
      <c r="AT10264" t="s">
        <v>150</v>
      </c>
    </row>
    <row r="10265" spans="1:46" x14ac:dyDescent="0.2">
      <c r="A10265" t="s">
        <v>657</v>
      </c>
      <c r="B10265" t="s">
        <v>658</v>
      </c>
      <c r="C10265">
        <f>-70.05142356 / 41.71261309</f>
        <v>-1.6793822868122792</v>
      </c>
      <c r="D10265" t="s">
        <v>650</v>
      </c>
      <c r="E10265" t="s">
        <v>70</v>
      </c>
      <c r="F10265" s="1">
        <v>42207.347916666666</v>
      </c>
      <c r="G10265">
        <v>6.7</v>
      </c>
      <c r="I10265">
        <v>7.7</v>
      </c>
      <c r="J10265" t="s">
        <v>150</v>
      </c>
      <c r="K10265">
        <v>1.8</v>
      </c>
      <c r="L10265" t="s">
        <v>150</v>
      </c>
      <c r="M10265">
        <v>4.25</v>
      </c>
      <c r="N10265" t="s">
        <v>150</v>
      </c>
      <c r="O10265">
        <v>0.08</v>
      </c>
      <c r="P10265" t="s">
        <v>150</v>
      </c>
      <c r="Q10265">
        <v>12.5</v>
      </c>
      <c r="R10265" t="s">
        <v>150</v>
      </c>
      <c r="S10265">
        <v>0.93</v>
      </c>
      <c r="T10265" t="s">
        <v>150</v>
      </c>
      <c r="U10265">
        <v>28.81</v>
      </c>
      <c r="V10265" t="s">
        <v>150</v>
      </c>
      <c r="W10265">
        <v>17.79</v>
      </c>
      <c r="X10265" t="s">
        <v>150</v>
      </c>
      <c r="Y10265">
        <v>52.61</v>
      </c>
      <c r="AA10265">
        <v>36.369999999999997</v>
      </c>
      <c r="AC10265">
        <v>39.15</v>
      </c>
      <c r="AE10265">
        <v>6.8</v>
      </c>
      <c r="AF10265" t="s">
        <v>150</v>
      </c>
      <c r="AG10265">
        <v>6.02</v>
      </c>
      <c r="AH10265" t="s">
        <v>150</v>
      </c>
      <c r="AI10265">
        <v>1</v>
      </c>
      <c r="AJ10265" t="s">
        <v>150</v>
      </c>
      <c r="AS10265">
        <v>2.2999999999999998</v>
      </c>
      <c r="AT10265" t="s">
        <v>150</v>
      </c>
    </row>
    <row r="10266" spans="1:46" x14ac:dyDescent="0.2">
      <c r="A10266" t="s">
        <v>657</v>
      </c>
      <c r="B10266" t="s">
        <v>658</v>
      </c>
      <c r="C10266">
        <f>-70.05142356 / 41.71261309</f>
        <v>-1.6793822868122792</v>
      </c>
      <c r="D10266" t="s">
        <v>650</v>
      </c>
      <c r="E10266" t="s">
        <v>70</v>
      </c>
      <c r="F10266" s="1">
        <v>42221.333333333336</v>
      </c>
      <c r="G10266">
        <v>0.5</v>
      </c>
      <c r="I10266">
        <v>7.7</v>
      </c>
      <c r="J10266" t="s">
        <v>150</v>
      </c>
      <c r="K10266">
        <v>1.2</v>
      </c>
      <c r="L10266" t="s">
        <v>150</v>
      </c>
      <c r="M10266">
        <v>3.7</v>
      </c>
      <c r="N10266" t="s">
        <v>150</v>
      </c>
      <c r="O10266">
        <v>6.63</v>
      </c>
      <c r="P10266" t="s">
        <v>150</v>
      </c>
      <c r="Q10266">
        <v>27.3</v>
      </c>
      <c r="R10266" t="s">
        <v>150</v>
      </c>
      <c r="S10266">
        <v>2.2400000000000002</v>
      </c>
      <c r="T10266" t="s">
        <v>150</v>
      </c>
      <c r="U10266">
        <v>69.38</v>
      </c>
      <c r="V10266" t="s">
        <v>150</v>
      </c>
      <c r="W10266">
        <v>22.5</v>
      </c>
      <c r="X10266" t="s">
        <v>150</v>
      </c>
      <c r="Y10266">
        <v>65.290000000000006</v>
      </c>
      <c r="AA10266">
        <v>32.39</v>
      </c>
      <c r="AC10266">
        <v>41.15</v>
      </c>
      <c r="AE10266">
        <v>4.5999999999999996</v>
      </c>
      <c r="AF10266" t="s">
        <v>150</v>
      </c>
      <c r="AG10266">
        <v>6.12</v>
      </c>
      <c r="AH10266" t="s">
        <v>150</v>
      </c>
      <c r="AI10266">
        <v>84</v>
      </c>
      <c r="AJ10266" t="s">
        <v>150</v>
      </c>
      <c r="AS10266">
        <v>1.3</v>
      </c>
      <c r="AT10266" t="s">
        <v>150</v>
      </c>
    </row>
    <row r="10267" spans="1:46" x14ac:dyDescent="0.2">
      <c r="A10267" t="s">
        <v>657</v>
      </c>
      <c r="B10267" t="s">
        <v>658</v>
      </c>
      <c r="C10267">
        <f>-70.05142356 / 41.71261309</f>
        <v>-1.6793822868122792</v>
      </c>
      <c r="D10267" t="s">
        <v>650</v>
      </c>
      <c r="E10267" t="s">
        <v>70</v>
      </c>
      <c r="F10267" s="1">
        <v>42221.333333333336</v>
      </c>
      <c r="G10267">
        <v>2</v>
      </c>
      <c r="I10267">
        <v>7.7</v>
      </c>
      <c r="J10267" t="s">
        <v>150</v>
      </c>
      <c r="K10267" t="s">
        <v>173</v>
      </c>
      <c r="L10267" t="s">
        <v>150</v>
      </c>
      <c r="M10267">
        <v>3.7</v>
      </c>
      <c r="N10267" t="s">
        <v>150</v>
      </c>
      <c r="O10267">
        <v>6.5</v>
      </c>
      <c r="P10267" t="s">
        <v>150</v>
      </c>
      <c r="Q10267">
        <v>27.3</v>
      </c>
      <c r="R10267" t="s">
        <v>150</v>
      </c>
      <c r="S10267" t="s">
        <v>173</v>
      </c>
      <c r="T10267" t="s">
        <v>150</v>
      </c>
      <c r="W10267" t="s">
        <v>173</v>
      </c>
      <c r="X10267" t="s">
        <v>150</v>
      </c>
      <c r="AC10267">
        <v>41.15</v>
      </c>
      <c r="AE10267" t="s">
        <v>173</v>
      </c>
      <c r="AF10267" t="s">
        <v>150</v>
      </c>
      <c r="AG10267" t="s">
        <v>173</v>
      </c>
      <c r="AH10267" t="s">
        <v>150</v>
      </c>
      <c r="AI10267">
        <v>82</v>
      </c>
      <c r="AJ10267" t="s">
        <v>150</v>
      </c>
      <c r="AS10267" t="s">
        <v>173</v>
      </c>
      <c r="AT10267" t="s">
        <v>150</v>
      </c>
    </row>
    <row r="10268" spans="1:46" x14ac:dyDescent="0.2">
      <c r="A10268" t="s">
        <v>657</v>
      </c>
      <c r="B10268" t="s">
        <v>658</v>
      </c>
      <c r="C10268">
        <f>-70.05142356 / 41.71261309</f>
        <v>-1.6793822868122792</v>
      </c>
      <c r="D10268" t="s">
        <v>650</v>
      </c>
      <c r="E10268" t="s">
        <v>70</v>
      </c>
      <c r="F10268" s="1">
        <v>42221.333333333336</v>
      </c>
      <c r="G10268">
        <v>4</v>
      </c>
      <c r="I10268">
        <v>7.7</v>
      </c>
      <c r="J10268" t="s">
        <v>150</v>
      </c>
      <c r="K10268" t="s">
        <v>173</v>
      </c>
      <c r="L10268" t="s">
        <v>150</v>
      </c>
      <c r="M10268">
        <v>3.7</v>
      </c>
      <c r="N10268" t="s">
        <v>150</v>
      </c>
      <c r="O10268">
        <v>1.6</v>
      </c>
      <c r="P10268" t="s">
        <v>150</v>
      </c>
      <c r="Q10268">
        <v>24.4</v>
      </c>
      <c r="R10268" t="s">
        <v>150</v>
      </c>
      <c r="S10268" t="s">
        <v>173</v>
      </c>
      <c r="T10268" t="s">
        <v>150</v>
      </c>
      <c r="W10268" t="s">
        <v>173</v>
      </c>
      <c r="X10268" t="s">
        <v>150</v>
      </c>
      <c r="AC10268">
        <v>41.15</v>
      </c>
      <c r="AE10268" t="s">
        <v>173</v>
      </c>
      <c r="AF10268" t="s">
        <v>150</v>
      </c>
      <c r="AG10268" t="s">
        <v>173</v>
      </c>
      <c r="AH10268" t="s">
        <v>150</v>
      </c>
      <c r="AI10268">
        <v>19</v>
      </c>
      <c r="AJ10268" t="s">
        <v>150</v>
      </c>
      <c r="AS10268" t="s">
        <v>173</v>
      </c>
      <c r="AT10268" t="s">
        <v>150</v>
      </c>
    </row>
    <row r="10269" spans="1:46" x14ac:dyDescent="0.2">
      <c r="A10269" t="s">
        <v>657</v>
      </c>
      <c r="B10269" t="s">
        <v>658</v>
      </c>
      <c r="C10269">
        <f>-70.05142356 / 41.71261309</f>
        <v>-1.6793822868122792</v>
      </c>
      <c r="D10269" t="s">
        <v>650</v>
      </c>
      <c r="E10269" t="s">
        <v>70</v>
      </c>
      <c r="F10269" s="1">
        <v>42221.333333333336</v>
      </c>
      <c r="G10269">
        <v>6</v>
      </c>
      <c r="I10269">
        <v>7.7</v>
      </c>
      <c r="J10269" t="s">
        <v>150</v>
      </c>
      <c r="K10269" t="s">
        <v>173</v>
      </c>
      <c r="L10269" t="s">
        <v>150</v>
      </c>
      <c r="M10269">
        <v>3.7</v>
      </c>
      <c r="N10269" t="s">
        <v>150</v>
      </c>
      <c r="O10269">
        <v>0.24</v>
      </c>
      <c r="P10269" t="s">
        <v>150</v>
      </c>
      <c r="Q10269">
        <v>15.2</v>
      </c>
      <c r="R10269" t="s">
        <v>150</v>
      </c>
      <c r="S10269" t="s">
        <v>173</v>
      </c>
      <c r="T10269" t="s">
        <v>150</v>
      </c>
      <c r="W10269" t="s">
        <v>173</v>
      </c>
      <c r="X10269" t="s">
        <v>150</v>
      </c>
      <c r="AC10269">
        <v>41.15</v>
      </c>
      <c r="AE10269" t="s">
        <v>173</v>
      </c>
      <c r="AF10269" t="s">
        <v>150</v>
      </c>
      <c r="AG10269" t="s">
        <v>173</v>
      </c>
      <c r="AH10269" t="s">
        <v>150</v>
      </c>
      <c r="AI10269">
        <v>2</v>
      </c>
      <c r="AJ10269" t="s">
        <v>150</v>
      </c>
      <c r="AS10269" t="s">
        <v>173</v>
      </c>
      <c r="AT10269" t="s">
        <v>150</v>
      </c>
    </row>
    <row r="10270" spans="1:46" x14ac:dyDescent="0.2">
      <c r="A10270" t="s">
        <v>657</v>
      </c>
      <c r="B10270" t="s">
        <v>658</v>
      </c>
      <c r="C10270">
        <f>-70.05142356 / 41.71261309</f>
        <v>-1.6793822868122792</v>
      </c>
      <c r="D10270" t="s">
        <v>650</v>
      </c>
      <c r="E10270" t="s">
        <v>70</v>
      </c>
      <c r="F10270" s="1">
        <v>42221.333333333336</v>
      </c>
      <c r="G10270">
        <v>6.7</v>
      </c>
      <c r="I10270">
        <v>7.7</v>
      </c>
      <c r="J10270" t="s">
        <v>150</v>
      </c>
      <c r="K10270">
        <v>23.4</v>
      </c>
      <c r="L10270" t="s">
        <v>150</v>
      </c>
      <c r="M10270">
        <v>3.7</v>
      </c>
      <c r="N10270" t="s">
        <v>150</v>
      </c>
      <c r="O10270">
        <v>0.05</v>
      </c>
      <c r="P10270" t="s">
        <v>150</v>
      </c>
      <c r="Q10270">
        <v>13</v>
      </c>
      <c r="R10270" t="s">
        <v>150</v>
      </c>
      <c r="S10270">
        <v>1.85</v>
      </c>
      <c r="T10270" t="s">
        <v>150</v>
      </c>
      <c r="U10270">
        <v>57.3</v>
      </c>
      <c r="V10270" t="s">
        <v>150</v>
      </c>
      <c r="W10270">
        <v>27.37</v>
      </c>
      <c r="X10270" t="s">
        <v>150</v>
      </c>
      <c r="Y10270">
        <v>62.53</v>
      </c>
      <c r="AA10270">
        <v>61.53</v>
      </c>
      <c r="AC10270">
        <v>41.15</v>
      </c>
      <c r="AE10270">
        <v>7.4</v>
      </c>
      <c r="AF10270" t="s">
        <v>150</v>
      </c>
      <c r="AG10270">
        <v>5.83</v>
      </c>
      <c r="AH10270" t="s">
        <v>150</v>
      </c>
      <c r="AI10270">
        <v>0</v>
      </c>
      <c r="AJ10270" t="s">
        <v>150</v>
      </c>
      <c r="AS10270">
        <v>11.5</v>
      </c>
      <c r="AT10270" t="s">
        <v>150</v>
      </c>
    </row>
    <row r="10271" spans="1:46" x14ac:dyDescent="0.2">
      <c r="A10271" t="s">
        <v>657</v>
      </c>
      <c r="B10271" t="s">
        <v>658</v>
      </c>
      <c r="C10271">
        <f>-70.05142356 / 41.71261309</f>
        <v>-1.6793822868122792</v>
      </c>
      <c r="D10271" t="s">
        <v>650</v>
      </c>
      <c r="E10271" t="s">
        <v>70</v>
      </c>
      <c r="F10271" s="1">
        <v>42236.34375</v>
      </c>
      <c r="G10271">
        <v>0.5</v>
      </c>
      <c r="I10271">
        <v>7.4</v>
      </c>
      <c r="J10271" t="s">
        <v>150</v>
      </c>
      <c r="K10271">
        <v>1.9</v>
      </c>
      <c r="L10271" t="s">
        <v>150</v>
      </c>
      <c r="M10271">
        <v>3.7</v>
      </c>
      <c r="N10271" t="s">
        <v>150</v>
      </c>
      <c r="S10271">
        <v>0.81</v>
      </c>
      <c r="T10271" t="s">
        <v>150</v>
      </c>
      <c r="U10271">
        <v>25.09</v>
      </c>
      <c r="V10271" t="s">
        <v>150</v>
      </c>
      <c r="W10271">
        <v>37.65</v>
      </c>
      <c r="X10271" t="s">
        <v>150</v>
      </c>
      <c r="Y10271">
        <v>50.62</v>
      </c>
      <c r="AA10271">
        <v>36.9</v>
      </c>
      <c r="AC10271">
        <v>41.15</v>
      </c>
      <c r="AE10271">
        <v>4.7</v>
      </c>
      <c r="AF10271" t="s">
        <v>150</v>
      </c>
      <c r="AG10271">
        <v>6.53</v>
      </c>
      <c r="AH10271" t="s">
        <v>150</v>
      </c>
      <c r="AS10271">
        <v>0</v>
      </c>
      <c r="AT10271" t="s">
        <v>150</v>
      </c>
    </row>
    <row r="10272" spans="1:46" x14ac:dyDescent="0.2">
      <c r="A10272" t="s">
        <v>657</v>
      </c>
      <c r="B10272" t="s">
        <v>658</v>
      </c>
      <c r="C10272">
        <f>-70.05142356 / 41.71261309</f>
        <v>-1.6793822868122792</v>
      </c>
      <c r="D10272" t="s">
        <v>650</v>
      </c>
      <c r="E10272" t="s">
        <v>70</v>
      </c>
      <c r="F10272" s="1">
        <v>42236.34375</v>
      </c>
      <c r="G10272">
        <v>1</v>
      </c>
      <c r="I10272">
        <v>7.4</v>
      </c>
      <c r="J10272" t="s">
        <v>150</v>
      </c>
      <c r="K10272" t="s">
        <v>173</v>
      </c>
      <c r="L10272" t="s">
        <v>150</v>
      </c>
      <c r="M10272">
        <v>3.7</v>
      </c>
      <c r="N10272" t="s">
        <v>150</v>
      </c>
      <c r="S10272" t="s">
        <v>173</v>
      </c>
      <c r="T10272" t="s">
        <v>150</v>
      </c>
      <c r="W10272" t="s">
        <v>173</v>
      </c>
      <c r="X10272" t="s">
        <v>150</v>
      </c>
      <c r="AC10272">
        <v>41.15</v>
      </c>
      <c r="AE10272" t="s">
        <v>173</v>
      </c>
      <c r="AF10272" t="s">
        <v>150</v>
      </c>
      <c r="AG10272" t="s">
        <v>173</v>
      </c>
      <c r="AH10272" t="s">
        <v>150</v>
      </c>
      <c r="AS10272" t="s">
        <v>173</v>
      </c>
      <c r="AT10272" t="s">
        <v>150</v>
      </c>
    </row>
    <row r="10273" spans="1:46" x14ac:dyDescent="0.2">
      <c r="A10273" t="s">
        <v>657</v>
      </c>
      <c r="B10273" t="s">
        <v>658</v>
      </c>
      <c r="C10273">
        <f>-70.05142356 / 41.71261309</f>
        <v>-1.6793822868122792</v>
      </c>
      <c r="D10273" t="s">
        <v>650</v>
      </c>
      <c r="E10273" t="s">
        <v>70</v>
      </c>
      <c r="F10273" s="1">
        <v>42236.34375</v>
      </c>
      <c r="G10273">
        <v>2</v>
      </c>
      <c r="I10273">
        <v>7.4</v>
      </c>
      <c r="J10273" t="s">
        <v>150</v>
      </c>
      <c r="K10273" t="s">
        <v>173</v>
      </c>
      <c r="L10273" t="s">
        <v>150</v>
      </c>
      <c r="M10273">
        <v>3.7</v>
      </c>
      <c r="N10273" t="s">
        <v>150</v>
      </c>
      <c r="S10273" t="s">
        <v>173</v>
      </c>
      <c r="T10273" t="s">
        <v>150</v>
      </c>
      <c r="W10273" t="s">
        <v>173</v>
      </c>
      <c r="X10273" t="s">
        <v>150</v>
      </c>
      <c r="AC10273">
        <v>41.15</v>
      </c>
      <c r="AE10273" t="s">
        <v>173</v>
      </c>
      <c r="AF10273" t="s">
        <v>150</v>
      </c>
      <c r="AG10273" t="s">
        <v>173</v>
      </c>
      <c r="AH10273" t="s">
        <v>150</v>
      </c>
      <c r="AS10273" t="s">
        <v>173</v>
      </c>
      <c r="AT10273" t="s">
        <v>150</v>
      </c>
    </row>
    <row r="10274" spans="1:46" x14ac:dyDescent="0.2">
      <c r="A10274" t="s">
        <v>657</v>
      </c>
      <c r="B10274" t="s">
        <v>658</v>
      </c>
      <c r="C10274">
        <f>-70.05142356 / 41.71261309</f>
        <v>-1.6793822868122792</v>
      </c>
      <c r="D10274" t="s">
        <v>650</v>
      </c>
      <c r="E10274" t="s">
        <v>70</v>
      </c>
      <c r="F10274" s="1">
        <v>42236.34375</v>
      </c>
      <c r="G10274">
        <v>3</v>
      </c>
      <c r="I10274">
        <v>7.4</v>
      </c>
      <c r="J10274" t="s">
        <v>150</v>
      </c>
      <c r="K10274" t="s">
        <v>173</v>
      </c>
      <c r="L10274" t="s">
        <v>150</v>
      </c>
      <c r="M10274">
        <v>3.7</v>
      </c>
      <c r="N10274" t="s">
        <v>150</v>
      </c>
      <c r="S10274" t="s">
        <v>173</v>
      </c>
      <c r="T10274" t="s">
        <v>150</v>
      </c>
      <c r="W10274" t="s">
        <v>173</v>
      </c>
      <c r="X10274" t="s">
        <v>150</v>
      </c>
      <c r="AC10274">
        <v>41.15</v>
      </c>
      <c r="AE10274" t="s">
        <v>173</v>
      </c>
      <c r="AF10274" t="s">
        <v>150</v>
      </c>
      <c r="AG10274" t="s">
        <v>173</v>
      </c>
      <c r="AH10274" t="s">
        <v>150</v>
      </c>
      <c r="AS10274" t="s">
        <v>173</v>
      </c>
      <c r="AT10274" t="s">
        <v>150</v>
      </c>
    </row>
    <row r="10275" spans="1:46" x14ac:dyDescent="0.2">
      <c r="A10275" t="s">
        <v>657</v>
      </c>
      <c r="B10275" t="s">
        <v>658</v>
      </c>
      <c r="C10275">
        <f>-70.05142356 / 41.71261309</f>
        <v>-1.6793822868122792</v>
      </c>
      <c r="D10275" t="s">
        <v>650</v>
      </c>
      <c r="E10275" t="s">
        <v>70</v>
      </c>
      <c r="F10275" s="1">
        <v>42236.34375</v>
      </c>
      <c r="G10275">
        <v>4</v>
      </c>
      <c r="I10275">
        <v>7.4</v>
      </c>
      <c r="J10275" t="s">
        <v>150</v>
      </c>
      <c r="K10275" t="s">
        <v>173</v>
      </c>
      <c r="L10275" t="s">
        <v>150</v>
      </c>
      <c r="M10275">
        <v>3.7</v>
      </c>
      <c r="N10275" t="s">
        <v>150</v>
      </c>
      <c r="S10275" t="s">
        <v>173</v>
      </c>
      <c r="T10275" t="s">
        <v>150</v>
      </c>
      <c r="W10275" t="s">
        <v>173</v>
      </c>
      <c r="X10275" t="s">
        <v>150</v>
      </c>
      <c r="AC10275">
        <v>41.15</v>
      </c>
      <c r="AE10275" t="s">
        <v>173</v>
      </c>
      <c r="AF10275" t="s">
        <v>150</v>
      </c>
      <c r="AG10275" t="s">
        <v>173</v>
      </c>
      <c r="AH10275" t="s">
        <v>150</v>
      </c>
      <c r="AS10275" t="s">
        <v>173</v>
      </c>
      <c r="AT10275" t="s">
        <v>150</v>
      </c>
    </row>
    <row r="10276" spans="1:46" x14ac:dyDescent="0.2">
      <c r="A10276" t="s">
        <v>657</v>
      </c>
      <c r="B10276" t="s">
        <v>658</v>
      </c>
      <c r="C10276">
        <f>-70.05142356 / 41.71261309</f>
        <v>-1.6793822868122792</v>
      </c>
      <c r="D10276" t="s">
        <v>650</v>
      </c>
      <c r="E10276" t="s">
        <v>70</v>
      </c>
      <c r="F10276" s="1">
        <v>42236.34375</v>
      </c>
      <c r="G10276">
        <v>5</v>
      </c>
      <c r="I10276">
        <v>7.4</v>
      </c>
      <c r="J10276" t="s">
        <v>150</v>
      </c>
      <c r="K10276" t="s">
        <v>173</v>
      </c>
      <c r="L10276" t="s">
        <v>150</v>
      </c>
      <c r="M10276">
        <v>3.7</v>
      </c>
      <c r="N10276" t="s">
        <v>150</v>
      </c>
      <c r="S10276" t="s">
        <v>173</v>
      </c>
      <c r="T10276" t="s">
        <v>150</v>
      </c>
      <c r="W10276" t="s">
        <v>173</v>
      </c>
      <c r="X10276" t="s">
        <v>150</v>
      </c>
      <c r="AC10276">
        <v>41.15</v>
      </c>
      <c r="AE10276" t="s">
        <v>173</v>
      </c>
      <c r="AF10276" t="s">
        <v>150</v>
      </c>
      <c r="AG10276" t="s">
        <v>173</v>
      </c>
      <c r="AH10276" t="s">
        <v>150</v>
      </c>
      <c r="AS10276" t="s">
        <v>173</v>
      </c>
      <c r="AT10276" t="s">
        <v>150</v>
      </c>
    </row>
    <row r="10277" spans="1:46" x14ac:dyDescent="0.2">
      <c r="A10277" t="s">
        <v>657</v>
      </c>
      <c r="B10277" t="s">
        <v>658</v>
      </c>
      <c r="C10277">
        <f>-70.05142356 / 41.71261309</f>
        <v>-1.6793822868122792</v>
      </c>
      <c r="D10277" t="s">
        <v>650</v>
      </c>
      <c r="E10277" t="s">
        <v>70</v>
      </c>
      <c r="F10277" s="1">
        <v>42236.34375</v>
      </c>
      <c r="G10277">
        <v>6</v>
      </c>
      <c r="I10277">
        <v>7.4</v>
      </c>
      <c r="J10277" t="s">
        <v>150</v>
      </c>
      <c r="K10277" t="s">
        <v>173</v>
      </c>
      <c r="L10277" t="s">
        <v>150</v>
      </c>
      <c r="M10277">
        <v>3.7</v>
      </c>
      <c r="N10277" t="s">
        <v>150</v>
      </c>
      <c r="S10277" t="s">
        <v>173</v>
      </c>
      <c r="T10277" t="s">
        <v>150</v>
      </c>
      <c r="W10277" t="s">
        <v>173</v>
      </c>
      <c r="X10277" t="s">
        <v>150</v>
      </c>
      <c r="AC10277">
        <v>41.15</v>
      </c>
      <c r="AE10277" t="s">
        <v>173</v>
      </c>
      <c r="AF10277" t="s">
        <v>150</v>
      </c>
      <c r="AG10277" t="s">
        <v>173</v>
      </c>
      <c r="AH10277" t="s">
        <v>150</v>
      </c>
      <c r="AS10277" t="s">
        <v>173</v>
      </c>
      <c r="AT10277" t="s">
        <v>150</v>
      </c>
    </row>
    <row r="10278" spans="1:46" x14ac:dyDescent="0.2">
      <c r="A10278" t="s">
        <v>657</v>
      </c>
      <c r="B10278" t="s">
        <v>658</v>
      </c>
      <c r="C10278">
        <f>-70.05142356 / 41.71261309</f>
        <v>-1.6793822868122792</v>
      </c>
      <c r="D10278" t="s">
        <v>650</v>
      </c>
      <c r="E10278" t="s">
        <v>70</v>
      </c>
      <c r="F10278" s="1">
        <v>42236.34375</v>
      </c>
      <c r="G10278">
        <v>6.4</v>
      </c>
      <c r="I10278">
        <v>7.4</v>
      </c>
      <c r="J10278" t="s">
        <v>150</v>
      </c>
      <c r="K10278">
        <v>11</v>
      </c>
      <c r="L10278" t="s">
        <v>150</v>
      </c>
      <c r="M10278">
        <v>3.7</v>
      </c>
      <c r="N10278" t="s">
        <v>150</v>
      </c>
      <c r="S10278">
        <v>0.56999999999999995</v>
      </c>
      <c r="T10278" t="s">
        <v>150</v>
      </c>
      <c r="U10278">
        <v>17.66</v>
      </c>
      <c r="V10278" t="s">
        <v>150</v>
      </c>
      <c r="W10278">
        <v>25.77</v>
      </c>
      <c r="X10278" t="s">
        <v>150</v>
      </c>
      <c r="Y10278">
        <v>45.55</v>
      </c>
      <c r="AA10278">
        <v>54.12</v>
      </c>
      <c r="AC10278">
        <v>41.15</v>
      </c>
      <c r="AE10278">
        <v>5.8</v>
      </c>
      <c r="AF10278" t="s">
        <v>150</v>
      </c>
      <c r="AG10278">
        <v>5.82</v>
      </c>
      <c r="AH10278" t="s">
        <v>150</v>
      </c>
      <c r="AS10278">
        <v>1.4</v>
      </c>
      <c r="AT10278" t="s">
        <v>150</v>
      </c>
    </row>
    <row r="10279" spans="1:46" x14ac:dyDescent="0.2">
      <c r="A10279" t="s">
        <v>657</v>
      </c>
      <c r="B10279" t="s">
        <v>658</v>
      </c>
      <c r="C10279">
        <f>-70.05142356 / 41.71261309</f>
        <v>-1.6793822868122792</v>
      </c>
      <c r="D10279" t="s">
        <v>650</v>
      </c>
      <c r="E10279" t="s">
        <v>70</v>
      </c>
      <c r="F10279" s="1">
        <v>42563</v>
      </c>
      <c r="G10279">
        <v>0.5</v>
      </c>
      <c r="I10279">
        <v>7.6</v>
      </c>
      <c r="J10279" t="s">
        <v>150</v>
      </c>
      <c r="K10279">
        <v>3.01</v>
      </c>
      <c r="L10279" t="s">
        <v>150</v>
      </c>
      <c r="M10279">
        <v>2.6</v>
      </c>
      <c r="N10279" t="s">
        <v>150</v>
      </c>
      <c r="O10279">
        <v>6.3</v>
      </c>
      <c r="P10279" t="s">
        <v>150</v>
      </c>
      <c r="Q10279">
        <v>23.9</v>
      </c>
      <c r="R10279" t="s">
        <v>150</v>
      </c>
      <c r="S10279">
        <v>0.8</v>
      </c>
      <c r="T10279" t="s">
        <v>150</v>
      </c>
      <c r="U10279">
        <v>24.78</v>
      </c>
      <c r="V10279" t="s">
        <v>150</v>
      </c>
      <c r="W10279">
        <v>30.35</v>
      </c>
      <c r="X10279" t="s">
        <v>150</v>
      </c>
      <c r="Y10279">
        <v>50.44</v>
      </c>
      <c r="AA10279">
        <v>41.41</v>
      </c>
      <c r="AC10279">
        <v>46.23</v>
      </c>
      <c r="AE10279">
        <v>1.3</v>
      </c>
      <c r="AF10279" t="s">
        <v>150</v>
      </c>
      <c r="AG10279">
        <v>5.12</v>
      </c>
      <c r="AH10279" t="s">
        <v>150</v>
      </c>
      <c r="AI10279">
        <v>74</v>
      </c>
      <c r="AJ10279" t="s">
        <v>150</v>
      </c>
      <c r="AS10279">
        <v>1.06</v>
      </c>
      <c r="AT10279" t="s">
        <v>150</v>
      </c>
    </row>
    <row r="10280" spans="1:46" x14ac:dyDescent="0.2">
      <c r="A10280" t="s">
        <v>657</v>
      </c>
      <c r="B10280" t="s">
        <v>658</v>
      </c>
      <c r="C10280">
        <f>-70.05142356 / 41.71261309</f>
        <v>-1.6793822868122792</v>
      </c>
      <c r="D10280" t="s">
        <v>650</v>
      </c>
      <c r="E10280" t="s">
        <v>70</v>
      </c>
      <c r="F10280" s="1">
        <v>42563</v>
      </c>
      <c r="G10280">
        <v>2</v>
      </c>
      <c r="I10280">
        <v>7.6</v>
      </c>
      <c r="J10280" t="s">
        <v>150</v>
      </c>
      <c r="M10280">
        <v>2.6</v>
      </c>
      <c r="N10280" t="s">
        <v>150</v>
      </c>
      <c r="O10280">
        <v>6.1</v>
      </c>
      <c r="P10280" t="s">
        <v>150</v>
      </c>
      <c r="Q10280">
        <v>23.8</v>
      </c>
      <c r="R10280" t="s">
        <v>150</v>
      </c>
      <c r="AC10280">
        <v>46.23</v>
      </c>
      <c r="AI10280">
        <v>72</v>
      </c>
      <c r="AJ10280" t="s">
        <v>150</v>
      </c>
    </row>
    <row r="10281" spans="1:46" x14ac:dyDescent="0.2">
      <c r="A10281" t="s">
        <v>657</v>
      </c>
      <c r="B10281" t="s">
        <v>658</v>
      </c>
      <c r="C10281">
        <f>-70.05142356 / 41.71261309</f>
        <v>-1.6793822868122792</v>
      </c>
      <c r="D10281" t="s">
        <v>650</v>
      </c>
      <c r="E10281" t="s">
        <v>70</v>
      </c>
      <c r="F10281" s="1">
        <v>42563</v>
      </c>
      <c r="G10281">
        <v>4</v>
      </c>
      <c r="I10281">
        <v>7.6</v>
      </c>
      <c r="J10281" t="s">
        <v>150</v>
      </c>
      <c r="M10281">
        <v>2.6</v>
      </c>
      <c r="N10281" t="s">
        <v>150</v>
      </c>
      <c r="O10281">
        <v>6.1</v>
      </c>
      <c r="P10281" t="s">
        <v>150</v>
      </c>
      <c r="Q10281">
        <v>23.2</v>
      </c>
      <c r="R10281" t="s">
        <v>150</v>
      </c>
      <c r="AC10281">
        <v>46.23</v>
      </c>
      <c r="AI10281">
        <v>71</v>
      </c>
      <c r="AJ10281" t="s">
        <v>150</v>
      </c>
    </row>
    <row r="10282" spans="1:46" x14ac:dyDescent="0.2">
      <c r="A10282" t="s">
        <v>657</v>
      </c>
      <c r="B10282" t="s">
        <v>658</v>
      </c>
      <c r="C10282">
        <f>-70.05142356 / 41.71261309</f>
        <v>-1.6793822868122792</v>
      </c>
      <c r="D10282" t="s">
        <v>650</v>
      </c>
      <c r="E10282" t="s">
        <v>70</v>
      </c>
      <c r="F10282" s="1">
        <v>42563</v>
      </c>
      <c r="G10282">
        <v>6</v>
      </c>
      <c r="I10282">
        <v>7.6</v>
      </c>
      <c r="J10282" t="s">
        <v>150</v>
      </c>
      <c r="M10282">
        <v>2.6</v>
      </c>
      <c r="N10282" t="s">
        <v>150</v>
      </c>
      <c r="O10282">
        <v>6.7</v>
      </c>
      <c r="P10282" t="s">
        <v>150</v>
      </c>
      <c r="Q10282">
        <v>14.4</v>
      </c>
      <c r="R10282" t="s">
        <v>150</v>
      </c>
      <c r="AC10282">
        <v>46.23</v>
      </c>
      <c r="AI10282">
        <v>65</v>
      </c>
      <c r="AJ10282" t="s">
        <v>150</v>
      </c>
    </row>
    <row r="10283" spans="1:46" x14ac:dyDescent="0.2">
      <c r="A10283" t="s">
        <v>657</v>
      </c>
      <c r="B10283" t="s">
        <v>658</v>
      </c>
      <c r="C10283">
        <f>-70.05142356 / 41.71261309</f>
        <v>-1.6793822868122792</v>
      </c>
      <c r="D10283" t="s">
        <v>650</v>
      </c>
      <c r="E10283" t="s">
        <v>70</v>
      </c>
      <c r="F10283" s="1">
        <v>42563</v>
      </c>
      <c r="G10283">
        <v>6.6</v>
      </c>
      <c r="I10283">
        <v>7.6</v>
      </c>
      <c r="J10283" t="s">
        <v>150</v>
      </c>
      <c r="K10283">
        <v>35.229999999999997</v>
      </c>
      <c r="L10283" t="s">
        <v>150</v>
      </c>
      <c r="M10283">
        <v>2.6</v>
      </c>
      <c r="N10283" t="s">
        <v>150</v>
      </c>
      <c r="O10283">
        <v>0.3</v>
      </c>
      <c r="P10283" t="s">
        <v>150</v>
      </c>
      <c r="Q10283">
        <v>13</v>
      </c>
      <c r="R10283" t="s">
        <v>150</v>
      </c>
      <c r="S10283">
        <v>1.27</v>
      </c>
      <c r="T10283" t="s">
        <v>150</v>
      </c>
      <c r="U10283">
        <v>39.340000000000003</v>
      </c>
      <c r="V10283" t="s">
        <v>150</v>
      </c>
      <c r="W10283">
        <v>32.130000000000003</v>
      </c>
      <c r="X10283" t="s">
        <v>150</v>
      </c>
      <c r="Y10283">
        <v>57.1</v>
      </c>
      <c r="AA10283">
        <v>65.540000000000006</v>
      </c>
      <c r="AC10283">
        <v>46.23</v>
      </c>
      <c r="AE10283">
        <v>2</v>
      </c>
      <c r="AF10283" t="s">
        <v>150</v>
      </c>
      <c r="AG10283">
        <v>5.0999999999999996</v>
      </c>
      <c r="AH10283" t="s">
        <v>150</v>
      </c>
      <c r="AI10283">
        <v>3</v>
      </c>
      <c r="AJ10283" t="s">
        <v>150</v>
      </c>
      <c r="AS10283">
        <v>31.69</v>
      </c>
      <c r="AT10283" t="s">
        <v>150</v>
      </c>
    </row>
    <row r="10284" spans="1:46" x14ac:dyDescent="0.2">
      <c r="A10284" t="s">
        <v>657</v>
      </c>
      <c r="B10284" t="s">
        <v>658</v>
      </c>
      <c r="C10284">
        <f>-70.05142356 / 41.71261309</f>
        <v>-1.6793822868122792</v>
      </c>
      <c r="D10284" t="s">
        <v>650</v>
      </c>
      <c r="E10284" t="s">
        <v>70</v>
      </c>
      <c r="F10284" s="1">
        <v>42577.333333333336</v>
      </c>
      <c r="G10284">
        <v>0.5</v>
      </c>
      <c r="I10284">
        <v>7.5</v>
      </c>
      <c r="J10284" t="s">
        <v>150</v>
      </c>
      <c r="K10284">
        <v>9.01</v>
      </c>
      <c r="L10284" t="s">
        <v>150</v>
      </c>
      <c r="M10284">
        <v>2.4500000000000002</v>
      </c>
      <c r="N10284" t="s">
        <v>150</v>
      </c>
      <c r="O10284">
        <v>7</v>
      </c>
      <c r="P10284" t="s">
        <v>150</v>
      </c>
      <c r="Q10284">
        <v>27.5</v>
      </c>
      <c r="R10284" t="s">
        <v>150</v>
      </c>
      <c r="S10284">
        <v>1.21</v>
      </c>
      <c r="T10284" t="s">
        <v>150</v>
      </c>
      <c r="U10284">
        <v>37.479999999999997</v>
      </c>
      <c r="V10284" t="s">
        <v>150</v>
      </c>
      <c r="W10284">
        <v>30.64</v>
      </c>
      <c r="X10284" t="s">
        <v>150</v>
      </c>
      <c r="Y10284">
        <v>56.41</v>
      </c>
      <c r="AA10284">
        <v>52.17</v>
      </c>
      <c r="AC10284">
        <v>47.09</v>
      </c>
      <c r="AE10284">
        <v>1.5</v>
      </c>
      <c r="AF10284" t="s">
        <v>150</v>
      </c>
      <c r="AG10284">
        <v>5.4</v>
      </c>
      <c r="AH10284" t="s">
        <v>150</v>
      </c>
      <c r="AI10284">
        <v>89</v>
      </c>
      <c r="AJ10284" t="s">
        <v>150</v>
      </c>
      <c r="AS10284">
        <v>1.54</v>
      </c>
      <c r="AT10284" t="s">
        <v>150</v>
      </c>
    </row>
    <row r="10285" spans="1:46" x14ac:dyDescent="0.2">
      <c r="A10285" t="s">
        <v>657</v>
      </c>
      <c r="B10285" t="s">
        <v>658</v>
      </c>
      <c r="C10285">
        <f>-70.05142356 / 41.71261309</f>
        <v>-1.6793822868122792</v>
      </c>
      <c r="D10285" t="s">
        <v>650</v>
      </c>
      <c r="E10285" t="s">
        <v>70</v>
      </c>
      <c r="F10285" s="1">
        <v>42577.333333333336</v>
      </c>
      <c r="G10285">
        <v>2</v>
      </c>
      <c r="I10285">
        <v>7.5</v>
      </c>
      <c r="J10285" t="s">
        <v>150</v>
      </c>
      <c r="M10285">
        <v>2.4500000000000002</v>
      </c>
      <c r="N10285" t="s">
        <v>150</v>
      </c>
      <c r="O10285">
        <v>6.9</v>
      </c>
      <c r="P10285" t="s">
        <v>150</v>
      </c>
      <c r="Q10285">
        <v>27.5</v>
      </c>
      <c r="R10285" t="s">
        <v>150</v>
      </c>
      <c r="AC10285">
        <v>47.09</v>
      </c>
      <c r="AI10285">
        <v>88</v>
      </c>
      <c r="AJ10285" t="s">
        <v>150</v>
      </c>
    </row>
    <row r="10286" spans="1:46" x14ac:dyDescent="0.2">
      <c r="A10286" t="s">
        <v>657</v>
      </c>
      <c r="B10286" t="s">
        <v>658</v>
      </c>
      <c r="C10286">
        <f>-70.05142356 / 41.71261309</f>
        <v>-1.6793822868122792</v>
      </c>
      <c r="D10286" t="s">
        <v>650</v>
      </c>
      <c r="E10286" t="s">
        <v>70</v>
      </c>
      <c r="F10286" s="1">
        <v>42577.333333333336</v>
      </c>
      <c r="G10286">
        <v>4</v>
      </c>
      <c r="I10286">
        <v>7.5</v>
      </c>
      <c r="J10286" t="s">
        <v>150</v>
      </c>
      <c r="M10286">
        <v>2.4500000000000002</v>
      </c>
      <c r="N10286" t="s">
        <v>150</v>
      </c>
      <c r="O10286">
        <v>3.8</v>
      </c>
      <c r="P10286" t="s">
        <v>150</v>
      </c>
      <c r="Q10286">
        <v>24.7</v>
      </c>
      <c r="R10286" t="s">
        <v>150</v>
      </c>
      <c r="AC10286">
        <v>47.09</v>
      </c>
      <c r="AI10286">
        <v>46</v>
      </c>
      <c r="AJ10286" t="s">
        <v>150</v>
      </c>
    </row>
    <row r="10287" spans="1:46" x14ac:dyDescent="0.2">
      <c r="A10287" t="s">
        <v>657</v>
      </c>
      <c r="B10287" t="s">
        <v>658</v>
      </c>
      <c r="C10287">
        <f>-70.05142356 / 41.71261309</f>
        <v>-1.6793822868122792</v>
      </c>
      <c r="D10287" t="s">
        <v>650</v>
      </c>
      <c r="E10287" t="s">
        <v>70</v>
      </c>
      <c r="F10287" s="1">
        <v>42577.333333333336</v>
      </c>
      <c r="G10287">
        <v>6</v>
      </c>
      <c r="I10287">
        <v>7.5</v>
      </c>
      <c r="J10287" t="s">
        <v>150</v>
      </c>
      <c r="M10287">
        <v>2.4500000000000002</v>
      </c>
      <c r="N10287" t="s">
        <v>150</v>
      </c>
      <c r="O10287">
        <v>3.2</v>
      </c>
      <c r="P10287" t="s">
        <v>150</v>
      </c>
      <c r="Q10287">
        <v>15.2</v>
      </c>
      <c r="R10287" t="s">
        <v>150</v>
      </c>
      <c r="AC10287">
        <v>47.09</v>
      </c>
      <c r="AI10287">
        <v>32</v>
      </c>
      <c r="AJ10287" t="s">
        <v>150</v>
      </c>
    </row>
    <row r="10288" spans="1:46" x14ac:dyDescent="0.2">
      <c r="A10288" t="s">
        <v>657</v>
      </c>
      <c r="B10288" t="s">
        <v>658</v>
      </c>
      <c r="C10288">
        <f>-70.05142356 / 41.71261309</f>
        <v>-1.6793822868122792</v>
      </c>
      <c r="D10288" t="s">
        <v>650</v>
      </c>
      <c r="E10288" t="s">
        <v>70</v>
      </c>
      <c r="F10288" s="1">
        <v>42577.333333333336</v>
      </c>
      <c r="G10288">
        <v>6.5</v>
      </c>
      <c r="I10288">
        <v>7.5</v>
      </c>
      <c r="J10288" t="s">
        <v>150</v>
      </c>
      <c r="K10288">
        <v>26.36</v>
      </c>
      <c r="L10288" t="s">
        <v>150</v>
      </c>
      <c r="M10288">
        <v>2.4500000000000002</v>
      </c>
      <c r="N10288" t="s">
        <v>150</v>
      </c>
      <c r="O10288">
        <v>2.8</v>
      </c>
      <c r="P10288" t="s">
        <v>150</v>
      </c>
      <c r="Q10288">
        <v>13.7</v>
      </c>
      <c r="R10288" t="s">
        <v>150</v>
      </c>
      <c r="S10288">
        <v>1.57</v>
      </c>
      <c r="T10288" t="s">
        <v>150</v>
      </c>
      <c r="U10288">
        <v>48.63</v>
      </c>
      <c r="V10288" t="s">
        <v>150</v>
      </c>
      <c r="W10288">
        <v>41.62</v>
      </c>
      <c r="X10288" t="s">
        <v>150</v>
      </c>
      <c r="Y10288">
        <v>60.16</v>
      </c>
      <c r="AA10288">
        <v>62.7</v>
      </c>
      <c r="AC10288">
        <v>47.09</v>
      </c>
      <c r="AE10288">
        <v>2.1</v>
      </c>
      <c r="AF10288" t="s">
        <v>150</v>
      </c>
      <c r="AG10288">
        <v>5.12</v>
      </c>
      <c r="AH10288" t="s">
        <v>150</v>
      </c>
      <c r="AI10288">
        <v>27</v>
      </c>
      <c r="AJ10288" t="s">
        <v>150</v>
      </c>
      <c r="AS10288">
        <v>21.6</v>
      </c>
      <c r="AT10288" t="s">
        <v>150</v>
      </c>
    </row>
    <row r="10289" spans="1:46" x14ac:dyDescent="0.2">
      <c r="A10289" t="s">
        <v>657</v>
      </c>
      <c r="B10289" t="s">
        <v>658</v>
      </c>
      <c r="C10289">
        <f>-70.05142356 / 41.71261309</f>
        <v>-1.6793822868122792</v>
      </c>
      <c r="D10289" t="s">
        <v>650</v>
      </c>
      <c r="E10289" t="s">
        <v>70</v>
      </c>
      <c r="F10289" s="1">
        <v>42591</v>
      </c>
      <c r="G10289">
        <v>0.5</v>
      </c>
      <c r="I10289">
        <v>7.5</v>
      </c>
      <c r="J10289" t="s">
        <v>150</v>
      </c>
      <c r="K10289">
        <v>5.8</v>
      </c>
      <c r="L10289" t="s">
        <v>150</v>
      </c>
      <c r="M10289">
        <v>2.65</v>
      </c>
      <c r="N10289" t="s">
        <v>150</v>
      </c>
      <c r="O10289">
        <v>7.2</v>
      </c>
      <c r="P10289" t="s">
        <v>150</v>
      </c>
      <c r="Q10289">
        <v>26.4</v>
      </c>
      <c r="R10289" t="s">
        <v>150</v>
      </c>
      <c r="S10289">
        <v>1</v>
      </c>
      <c r="T10289" t="s">
        <v>150</v>
      </c>
      <c r="U10289">
        <v>30.97</v>
      </c>
      <c r="V10289" t="s">
        <v>150</v>
      </c>
      <c r="W10289">
        <v>29.46</v>
      </c>
      <c r="X10289" t="s">
        <v>150</v>
      </c>
      <c r="Y10289">
        <v>53.65</v>
      </c>
      <c r="AA10289">
        <v>47.84</v>
      </c>
      <c r="AC10289">
        <v>45.96</v>
      </c>
      <c r="AE10289">
        <v>5.7</v>
      </c>
      <c r="AF10289" t="s">
        <v>150</v>
      </c>
      <c r="AG10289">
        <v>6.2</v>
      </c>
      <c r="AH10289" t="s">
        <v>150</v>
      </c>
      <c r="AI10289">
        <v>90</v>
      </c>
      <c r="AJ10289" t="s">
        <v>150</v>
      </c>
      <c r="AS10289">
        <v>3.65</v>
      </c>
      <c r="AT10289" t="s">
        <v>150</v>
      </c>
    </row>
    <row r="10290" spans="1:46" x14ac:dyDescent="0.2">
      <c r="A10290" t="s">
        <v>657</v>
      </c>
      <c r="B10290" t="s">
        <v>658</v>
      </c>
      <c r="C10290">
        <f>-70.05142356 / 41.71261309</f>
        <v>-1.6793822868122792</v>
      </c>
      <c r="D10290" t="s">
        <v>650</v>
      </c>
      <c r="E10290" t="s">
        <v>70</v>
      </c>
      <c r="F10290" s="1">
        <v>42591</v>
      </c>
      <c r="G10290">
        <v>2</v>
      </c>
      <c r="I10290">
        <v>7.5</v>
      </c>
      <c r="J10290" t="s">
        <v>150</v>
      </c>
      <c r="M10290">
        <v>2.65</v>
      </c>
      <c r="N10290" t="s">
        <v>150</v>
      </c>
      <c r="O10290">
        <v>7.2</v>
      </c>
      <c r="P10290" t="s">
        <v>150</v>
      </c>
      <c r="Q10290">
        <v>26.4</v>
      </c>
      <c r="R10290" t="s">
        <v>150</v>
      </c>
      <c r="AC10290">
        <v>45.96</v>
      </c>
      <c r="AI10290">
        <v>89</v>
      </c>
      <c r="AJ10290" t="s">
        <v>150</v>
      </c>
    </row>
    <row r="10291" spans="1:46" x14ac:dyDescent="0.2">
      <c r="A10291" t="s">
        <v>657</v>
      </c>
      <c r="B10291" t="s">
        <v>658</v>
      </c>
      <c r="C10291">
        <f>-70.05142356 / 41.71261309</f>
        <v>-1.6793822868122792</v>
      </c>
      <c r="D10291" t="s">
        <v>650</v>
      </c>
      <c r="E10291" t="s">
        <v>70</v>
      </c>
      <c r="F10291" s="1">
        <v>42591</v>
      </c>
      <c r="G10291">
        <v>4</v>
      </c>
      <c r="I10291">
        <v>7.5</v>
      </c>
      <c r="J10291" t="s">
        <v>150</v>
      </c>
      <c r="M10291">
        <v>2.65</v>
      </c>
      <c r="N10291" t="s">
        <v>150</v>
      </c>
      <c r="O10291">
        <v>5.5</v>
      </c>
      <c r="P10291" t="s">
        <v>150</v>
      </c>
      <c r="Q10291">
        <v>25.1</v>
      </c>
      <c r="R10291" t="s">
        <v>150</v>
      </c>
      <c r="AC10291">
        <v>45.96</v>
      </c>
      <c r="AI10291">
        <v>67</v>
      </c>
      <c r="AJ10291" t="s">
        <v>150</v>
      </c>
    </row>
    <row r="10292" spans="1:46" x14ac:dyDescent="0.2">
      <c r="A10292" t="s">
        <v>657</v>
      </c>
      <c r="B10292" t="s">
        <v>658</v>
      </c>
      <c r="C10292">
        <f>-70.05142356 / 41.71261309</f>
        <v>-1.6793822868122792</v>
      </c>
      <c r="D10292" t="s">
        <v>650</v>
      </c>
      <c r="E10292" t="s">
        <v>70</v>
      </c>
      <c r="F10292" s="1">
        <v>42591</v>
      </c>
      <c r="G10292">
        <v>6</v>
      </c>
      <c r="I10292">
        <v>7.5</v>
      </c>
      <c r="J10292" t="s">
        <v>150</v>
      </c>
      <c r="M10292">
        <v>2.65</v>
      </c>
      <c r="N10292" t="s">
        <v>150</v>
      </c>
      <c r="O10292">
        <v>3.2</v>
      </c>
      <c r="P10292" t="s">
        <v>150</v>
      </c>
      <c r="Q10292">
        <v>14.6</v>
      </c>
      <c r="R10292" t="s">
        <v>150</v>
      </c>
      <c r="AC10292">
        <v>45.96</v>
      </c>
      <c r="AI10292">
        <v>31</v>
      </c>
      <c r="AJ10292" t="s">
        <v>150</v>
      </c>
    </row>
    <row r="10293" spans="1:46" x14ac:dyDescent="0.2">
      <c r="A10293" t="s">
        <v>657</v>
      </c>
      <c r="B10293" t="s">
        <v>658</v>
      </c>
      <c r="C10293">
        <f>-70.05142356 / 41.71261309</f>
        <v>-1.6793822868122792</v>
      </c>
      <c r="D10293" t="s">
        <v>650</v>
      </c>
      <c r="E10293" t="s">
        <v>70</v>
      </c>
      <c r="F10293" s="1">
        <v>42591</v>
      </c>
      <c r="G10293">
        <v>6.5</v>
      </c>
      <c r="I10293">
        <v>7.5</v>
      </c>
      <c r="J10293" t="s">
        <v>150</v>
      </c>
      <c r="K10293">
        <v>42.33</v>
      </c>
      <c r="L10293" t="s">
        <v>150</v>
      </c>
      <c r="M10293">
        <v>2.65</v>
      </c>
      <c r="N10293" t="s">
        <v>150</v>
      </c>
      <c r="O10293">
        <v>3.8</v>
      </c>
      <c r="P10293" t="s">
        <v>150</v>
      </c>
      <c r="Q10293">
        <v>13.6</v>
      </c>
      <c r="R10293" t="s">
        <v>150</v>
      </c>
      <c r="S10293">
        <v>1.21</v>
      </c>
      <c r="T10293" t="s">
        <v>150</v>
      </c>
      <c r="U10293">
        <v>37.479999999999997</v>
      </c>
      <c r="V10293" t="s">
        <v>150</v>
      </c>
      <c r="W10293">
        <v>43.99</v>
      </c>
      <c r="X10293" t="s">
        <v>150</v>
      </c>
      <c r="Y10293">
        <v>56.41</v>
      </c>
      <c r="AA10293">
        <v>67.34</v>
      </c>
      <c r="AC10293">
        <v>45.96</v>
      </c>
      <c r="AE10293">
        <v>7</v>
      </c>
      <c r="AF10293" t="s">
        <v>150</v>
      </c>
      <c r="AG10293">
        <v>5.82</v>
      </c>
      <c r="AH10293" t="s">
        <v>150</v>
      </c>
      <c r="AI10293">
        <v>36</v>
      </c>
      <c r="AJ10293" t="s">
        <v>150</v>
      </c>
      <c r="AS10293">
        <v>75.34</v>
      </c>
      <c r="AT10293" t="s">
        <v>150</v>
      </c>
    </row>
    <row r="10294" spans="1:46" x14ac:dyDescent="0.2">
      <c r="A10294" t="s">
        <v>657</v>
      </c>
      <c r="B10294" t="s">
        <v>658</v>
      </c>
      <c r="C10294">
        <f>-70.05142356 / 41.71261309</f>
        <v>-1.6793822868122792</v>
      </c>
      <c r="D10294" t="s">
        <v>650</v>
      </c>
      <c r="E10294" t="s">
        <v>70</v>
      </c>
      <c r="F10294" s="1">
        <v>42605.333333333336</v>
      </c>
      <c r="G10294">
        <v>0.5</v>
      </c>
      <c r="I10294">
        <v>7.4</v>
      </c>
      <c r="J10294" t="s">
        <v>150</v>
      </c>
      <c r="K10294">
        <v>4.12</v>
      </c>
      <c r="L10294" t="s">
        <v>150</v>
      </c>
      <c r="M10294">
        <v>3.1</v>
      </c>
      <c r="N10294" t="s">
        <v>150</v>
      </c>
      <c r="O10294">
        <v>6.6</v>
      </c>
      <c r="P10294" t="s">
        <v>150</v>
      </c>
      <c r="Q10294">
        <v>25.6</v>
      </c>
      <c r="R10294" t="s">
        <v>150</v>
      </c>
      <c r="S10294">
        <v>1.54</v>
      </c>
      <c r="T10294" t="s">
        <v>150</v>
      </c>
      <c r="U10294">
        <v>47.7</v>
      </c>
      <c r="V10294" t="s">
        <v>150</v>
      </c>
      <c r="W10294">
        <v>33.61</v>
      </c>
      <c r="X10294" t="s">
        <v>150</v>
      </c>
      <c r="Y10294">
        <v>59.88</v>
      </c>
      <c r="AA10294">
        <v>44.49</v>
      </c>
      <c r="AC10294">
        <v>43.7</v>
      </c>
      <c r="AE10294">
        <v>1.7</v>
      </c>
      <c r="AF10294" t="s">
        <v>150</v>
      </c>
      <c r="AG10294">
        <v>5.67</v>
      </c>
      <c r="AH10294" t="s">
        <v>150</v>
      </c>
      <c r="AI10294">
        <v>80</v>
      </c>
      <c r="AJ10294" t="s">
        <v>150</v>
      </c>
      <c r="AS10294">
        <v>5.15</v>
      </c>
      <c r="AT10294" t="s">
        <v>150</v>
      </c>
    </row>
    <row r="10295" spans="1:46" x14ac:dyDescent="0.2">
      <c r="A10295" t="s">
        <v>657</v>
      </c>
      <c r="B10295" t="s">
        <v>658</v>
      </c>
      <c r="C10295">
        <f>-70.05142356 / 41.71261309</f>
        <v>-1.6793822868122792</v>
      </c>
      <c r="D10295" t="s">
        <v>650</v>
      </c>
      <c r="E10295" t="s">
        <v>70</v>
      </c>
      <c r="F10295" s="1">
        <v>42605.333333333336</v>
      </c>
      <c r="G10295">
        <v>2</v>
      </c>
      <c r="I10295">
        <v>7.4</v>
      </c>
      <c r="J10295" t="s">
        <v>150</v>
      </c>
      <c r="M10295">
        <v>3.1</v>
      </c>
      <c r="N10295" t="s">
        <v>150</v>
      </c>
      <c r="O10295">
        <v>6.5</v>
      </c>
      <c r="P10295" t="s">
        <v>150</v>
      </c>
      <c r="Q10295">
        <v>25.7</v>
      </c>
      <c r="R10295" t="s">
        <v>150</v>
      </c>
      <c r="AC10295">
        <v>43.7</v>
      </c>
      <c r="AI10295">
        <v>79</v>
      </c>
      <c r="AJ10295" t="s">
        <v>150</v>
      </c>
    </row>
    <row r="10296" spans="1:46" x14ac:dyDescent="0.2">
      <c r="A10296" t="s">
        <v>657</v>
      </c>
      <c r="B10296" t="s">
        <v>658</v>
      </c>
      <c r="C10296">
        <f>-70.05142356 / 41.71261309</f>
        <v>-1.6793822868122792</v>
      </c>
      <c r="D10296" t="s">
        <v>650</v>
      </c>
      <c r="E10296" t="s">
        <v>70</v>
      </c>
      <c r="F10296" s="1">
        <v>42605.333333333336</v>
      </c>
      <c r="G10296">
        <v>4</v>
      </c>
      <c r="I10296">
        <v>7.4</v>
      </c>
      <c r="J10296" t="s">
        <v>150</v>
      </c>
      <c r="M10296">
        <v>3.1</v>
      </c>
      <c r="N10296" t="s">
        <v>150</v>
      </c>
      <c r="O10296">
        <v>6.2</v>
      </c>
      <c r="P10296" t="s">
        <v>150</v>
      </c>
      <c r="Q10296">
        <v>25.6</v>
      </c>
      <c r="R10296" t="s">
        <v>150</v>
      </c>
      <c r="AC10296">
        <v>43.7</v>
      </c>
      <c r="AI10296">
        <v>76</v>
      </c>
      <c r="AJ10296" t="s">
        <v>150</v>
      </c>
    </row>
    <row r="10297" spans="1:46" x14ac:dyDescent="0.2">
      <c r="A10297" t="s">
        <v>657</v>
      </c>
      <c r="B10297" t="s">
        <v>658</v>
      </c>
      <c r="C10297">
        <f>-70.05142356 / 41.71261309</f>
        <v>-1.6793822868122792</v>
      </c>
      <c r="D10297" t="s">
        <v>650</v>
      </c>
      <c r="E10297" t="s">
        <v>70</v>
      </c>
      <c r="F10297" s="1">
        <v>42605.333333333336</v>
      </c>
      <c r="G10297">
        <v>6</v>
      </c>
      <c r="I10297">
        <v>7.4</v>
      </c>
      <c r="J10297" t="s">
        <v>150</v>
      </c>
      <c r="K10297">
        <v>33.96</v>
      </c>
      <c r="L10297" t="s">
        <v>150</v>
      </c>
      <c r="M10297">
        <v>31</v>
      </c>
      <c r="N10297" t="s">
        <v>150</v>
      </c>
      <c r="O10297">
        <v>5</v>
      </c>
      <c r="P10297" t="s">
        <v>150</v>
      </c>
      <c r="Q10297">
        <v>15.6</v>
      </c>
      <c r="R10297" t="s">
        <v>150</v>
      </c>
      <c r="S10297">
        <v>0.87</v>
      </c>
      <c r="T10297" t="s">
        <v>150</v>
      </c>
      <c r="U10297">
        <v>26.95</v>
      </c>
      <c r="V10297" t="s">
        <v>150</v>
      </c>
      <c r="W10297">
        <v>33.020000000000003</v>
      </c>
      <c r="X10297" t="s">
        <v>150</v>
      </c>
      <c r="AA10297">
        <v>65.180000000000007</v>
      </c>
      <c r="AC10297">
        <v>10.52</v>
      </c>
      <c r="AI10297">
        <v>50</v>
      </c>
      <c r="AJ10297" t="s">
        <v>150</v>
      </c>
      <c r="AS10297">
        <v>41.92</v>
      </c>
      <c r="AT10297" t="s">
        <v>150</v>
      </c>
    </row>
    <row r="10298" spans="1:46" x14ac:dyDescent="0.2">
      <c r="A10298" t="s">
        <v>657</v>
      </c>
      <c r="B10298" t="s">
        <v>658</v>
      </c>
      <c r="C10298">
        <f>-70.05142356 / 41.71261309</f>
        <v>-1.6793822868122792</v>
      </c>
      <c r="D10298" t="s">
        <v>650</v>
      </c>
      <c r="E10298" t="s">
        <v>70</v>
      </c>
      <c r="F10298" s="1">
        <v>42605.333333333336</v>
      </c>
      <c r="G10298">
        <v>6.5</v>
      </c>
      <c r="I10298">
        <v>7.4</v>
      </c>
      <c r="J10298" t="s">
        <v>150</v>
      </c>
      <c r="M10298">
        <v>31</v>
      </c>
      <c r="N10298" t="s">
        <v>150</v>
      </c>
      <c r="O10298">
        <v>2.9</v>
      </c>
      <c r="P10298" t="s">
        <v>150</v>
      </c>
      <c r="Q10298">
        <v>13.9</v>
      </c>
      <c r="R10298" t="s">
        <v>150</v>
      </c>
      <c r="AC10298">
        <v>10.52</v>
      </c>
      <c r="AE10298">
        <v>2.7</v>
      </c>
      <c r="AF10298" t="s">
        <v>150</v>
      </c>
      <c r="AG10298">
        <v>5.42</v>
      </c>
      <c r="AH10298" t="s">
        <v>150</v>
      </c>
      <c r="AI10298">
        <v>28</v>
      </c>
      <c r="AJ10298" t="s">
        <v>150</v>
      </c>
    </row>
    <row r="10299" spans="1:46" x14ac:dyDescent="0.2">
      <c r="A10299" t="s">
        <v>657</v>
      </c>
      <c r="B10299" t="s">
        <v>658</v>
      </c>
      <c r="C10299">
        <f>-70.05142356 / 41.71261309</f>
        <v>-1.6793822868122792</v>
      </c>
      <c r="D10299" t="s">
        <v>650</v>
      </c>
      <c r="E10299" t="s">
        <v>70</v>
      </c>
      <c r="F10299" s="1">
        <v>42620.333333333336</v>
      </c>
      <c r="G10299">
        <v>0.5</v>
      </c>
      <c r="I10299">
        <v>7.4</v>
      </c>
      <c r="J10299" t="s">
        <v>150</v>
      </c>
      <c r="M10299">
        <v>3.6</v>
      </c>
      <c r="N10299" t="s">
        <v>150</v>
      </c>
      <c r="O10299">
        <v>6.8</v>
      </c>
      <c r="P10299" t="s">
        <v>150</v>
      </c>
      <c r="Q10299">
        <v>22.8</v>
      </c>
      <c r="R10299" t="s">
        <v>150</v>
      </c>
      <c r="AC10299">
        <v>41.54</v>
      </c>
      <c r="AI10299">
        <v>78</v>
      </c>
      <c r="AJ10299" t="s">
        <v>150</v>
      </c>
    </row>
    <row r="10300" spans="1:46" x14ac:dyDescent="0.2">
      <c r="A10300" t="s">
        <v>657</v>
      </c>
      <c r="B10300" t="s">
        <v>658</v>
      </c>
      <c r="C10300">
        <f>-70.05142356 / 41.71261309</f>
        <v>-1.6793822868122792</v>
      </c>
      <c r="D10300" t="s">
        <v>650</v>
      </c>
      <c r="E10300" t="s">
        <v>70</v>
      </c>
      <c r="F10300" s="1">
        <v>42620.333333333336</v>
      </c>
      <c r="G10300">
        <v>2</v>
      </c>
      <c r="I10300">
        <v>7.4</v>
      </c>
      <c r="J10300" t="s">
        <v>150</v>
      </c>
      <c r="M10300">
        <v>3.6</v>
      </c>
      <c r="N10300" t="s">
        <v>150</v>
      </c>
      <c r="O10300">
        <v>6.5</v>
      </c>
      <c r="P10300" t="s">
        <v>150</v>
      </c>
      <c r="Q10300">
        <v>22.6</v>
      </c>
      <c r="R10300" t="s">
        <v>150</v>
      </c>
      <c r="AC10300">
        <v>41.54</v>
      </c>
      <c r="AI10300">
        <v>76</v>
      </c>
      <c r="AJ10300" t="s">
        <v>150</v>
      </c>
    </row>
    <row r="10301" spans="1:46" x14ac:dyDescent="0.2">
      <c r="A10301" t="s">
        <v>657</v>
      </c>
      <c r="B10301" t="s">
        <v>658</v>
      </c>
      <c r="C10301">
        <f>-70.05142356 / 41.71261309</f>
        <v>-1.6793822868122792</v>
      </c>
      <c r="D10301" t="s">
        <v>650</v>
      </c>
      <c r="E10301" t="s">
        <v>70</v>
      </c>
      <c r="F10301" s="1">
        <v>42620.333333333336</v>
      </c>
      <c r="G10301">
        <v>4</v>
      </c>
      <c r="I10301">
        <v>7.4</v>
      </c>
      <c r="J10301" t="s">
        <v>150</v>
      </c>
      <c r="M10301">
        <v>3.6</v>
      </c>
      <c r="N10301" t="s">
        <v>150</v>
      </c>
      <c r="O10301">
        <v>6.3</v>
      </c>
      <c r="P10301" t="s">
        <v>150</v>
      </c>
      <c r="Q10301">
        <v>22.3</v>
      </c>
      <c r="R10301" t="s">
        <v>150</v>
      </c>
      <c r="AC10301">
        <v>41.54</v>
      </c>
      <c r="AI10301">
        <v>73</v>
      </c>
      <c r="AJ10301" t="s">
        <v>150</v>
      </c>
    </row>
    <row r="10302" spans="1:46" x14ac:dyDescent="0.2">
      <c r="A10302" t="s">
        <v>657</v>
      </c>
      <c r="B10302" t="s">
        <v>658</v>
      </c>
      <c r="C10302">
        <f>-70.05142356 / 41.71261309</f>
        <v>-1.6793822868122792</v>
      </c>
      <c r="D10302" t="s">
        <v>650</v>
      </c>
      <c r="E10302" t="s">
        <v>70</v>
      </c>
      <c r="F10302" s="1">
        <v>42620.333333333336</v>
      </c>
      <c r="G10302">
        <v>6</v>
      </c>
      <c r="I10302">
        <v>7.4</v>
      </c>
      <c r="J10302" t="s">
        <v>150</v>
      </c>
      <c r="M10302">
        <v>3.6</v>
      </c>
      <c r="N10302" t="s">
        <v>150</v>
      </c>
      <c r="O10302">
        <v>3.2</v>
      </c>
      <c r="P10302" t="s">
        <v>150</v>
      </c>
      <c r="Q10302">
        <v>16.5</v>
      </c>
      <c r="R10302" t="s">
        <v>150</v>
      </c>
      <c r="AC10302">
        <v>41.54</v>
      </c>
      <c r="AI10302">
        <v>32</v>
      </c>
      <c r="AJ10302" t="s">
        <v>150</v>
      </c>
    </row>
    <row r="10303" spans="1:46" x14ac:dyDescent="0.2">
      <c r="A10303" t="s">
        <v>657</v>
      </c>
      <c r="B10303" t="s">
        <v>658</v>
      </c>
      <c r="C10303">
        <f>-70.05142356 / 41.71261309</f>
        <v>-1.6793822868122792</v>
      </c>
      <c r="D10303" t="s">
        <v>650</v>
      </c>
      <c r="E10303" t="s">
        <v>70</v>
      </c>
      <c r="F10303" s="1">
        <v>42620.333333333336</v>
      </c>
      <c r="G10303">
        <v>6.4</v>
      </c>
      <c r="I10303">
        <v>7.4</v>
      </c>
      <c r="J10303" t="s">
        <v>150</v>
      </c>
      <c r="M10303">
        <v>3.6</v>
      </c>
      <c r="N10303" t="s">
        <v>150</v>
      </c>
      <c r="O10303">
        <v>3.9</v>
      </c>
      <c r="P10303" t="s">
        <v>150</v>
      </c>
      <c r="Q10303">
        <v>14.2</v>
      </c>
      <c r="R10303" t="s">
        <v>150</v>
      </c>
      <c r="AC10303">
        <v>41.54</v>
      </c>
      <c r="AI10303">
        <v>38</v>
      </c>
      <c r="AJ10303" t="s">
        <v>150</v>
      </c>
    </row>
    <row r="10304" spans="1:46" x14ac:dyDescent="0.2">
      <c r="A10304" t="s">
        <v>310</v>
      </c>
      <c r="B10304" t="s">
        <v>311</v>
      </c>
      <c r="C10304">
        <f>-70.06786309 / 41.70795832</f>
        <v>-1.6799638705019211</v>
      </c>
      <c r="D10304" t="s">
        <v>312</v>
      </c>
      <c r="E10304" t="s">
        <v>70</v>
      </c>
      <c r="F10304" s="1">
        <v>37143</v>
      </c>
      <c r="G10304">
        <v>0.5</v>
      </c>
      <c r="I10304">
        <v>1.8</v>
      </c>
      <c r="J10304" t="s">
        <v>71</v>
      </c>
      <c r="K10304">
        <v>2.54</v>
      </c>
      <c r="L10304" t="s">
        <v>71</v>
      </c>
      <c r="M10304">
        <v>1.8</v>
      </c>
      <c r="N10304" t="s">
        <v>71</v>
      </c>
      <c r="O10304">
        <v>6.5</v>
      </c>
      <c r="P10304" t="s">
        <v>71</v>
      </c>
      <c r="Q10304">
        <v>24.7</v>
      </c>
      <c r="R10304" t="s">
        <v>71</v>
      </c>
      <c r="S10304">
        <v>0.33</v>
      </c>
      <c r="T10304" t="s">
        <v>71</v>
      </c>
      <c r="U10304">
        <v>10.220000000000001</v>
      </c>
      <c r="V10304" t="s">
        <v>71</v>
      </c>
      <c r="W10304">
        <v>15.3</v>
      </c>
      <c r="X10304" t="s">
        <v>71</v>
      </c>
      <c r="Y10304">
        <v>37.67</v>
      </c>
      <c r="AA10304">
        <v>39.74</v>
      </c>
      <c r="AC10304">
        <v>51.53</v>
      </c>
      <c r="AE10304">
        <v>0.3</v>
      </c>
      <c r="AF10304" t="s">
        <v>71</v>
      </c>
      <c r="AG10304">
        <v>5.0999999999999996</v>
      </c>
      <c r="AH10304" t="s">
        <v>71</v>
      </c>
      <c r="AS10304">
        <v>1.02</v>
      </c>
      <c r="AT10304" t="s">
        <v>71</v>
      </c>
    </row>
    <row r="10305" spans="1:46" x14ac:dyDescent="0.2">
      <c r="A10305" t="s">
        <v>310</v>
      </c>
      <c r="B10305" t="s">
        <v>311</v>
      </c>
      <c r="C10305">
        <f>-70.06786309 / 41.70795832</f>
        <v>-1.6799638705019211</v>
      </c>
      <c r="D10305" t="s">
        <v>312</v>
      </c>
      <c r="E10305" t="s">
        <v>70</v>
      </c>
      <c r="F10305" s="1">
        <v>37143</v>
      </c>
      <c r="G10305">
        <v>1</v>
      </c>
      <c r="O10305">
        <v>6.6</v>
      </c>
      <c r="P10305" t="s">
        <v>71</v>
      </c>
      <c r="Q10305">
        <v>24.8</v>
      </c>
      <c r="R10305" t="s">
        <v>71</v>
      </c>
    </row>
    <row r="10306" spans="1:46" x14ac:dyDescent="0.2">
      <c r="A10306" t="s">
        <v>310</v>
      </c>
      <c r="B10306" t="s">
        <v>311</v>
      </c>
      <c r="C10306">
        <f>-70.06786309 / 41.70795832</f>
        <v>-1.6799638705019211</v>
      </c>
      <c r="D10306" t="s">
        <v>312</v>
      </c>
      <c r="E10306" t="s">
        <v>70</v>
      </c>
      <c r="F10306" s="1">
        <v>37873</v>
      </c>
      <c r="G10306">
        <v>0.5</v>
      </c>
      <c r="I10306">
        <v>2.2599999999999998</v>
      </c>
      <c r="J10306" t="s">
        <v>71</v>
      </c>
      <c r="M10306">
        <v>2.2599999999999998</v>
      </c>
      <c r="N10306" t="s">
        <v>71</v>
      </c>
      <c r="O10306">
        <v>6.12</v>
      </c>
      <c r="P10306" t="s">
        <v>71</v>
      </c>
      <c r="Q10306">
        <v>26.2</v>
      </c>
      <c r="R10306" t="s">
        <v>71</v>
      </c>
      <c r="S10306">
        <v>0.05</v>
      </c>
      <c r="T10306" t="s">
        <v>71</v>
      </c>
      <c r="U10306">
        <v>1.55</v>
      </c>
      <c r="V10306" t="s">
        <v>71</v>
      </c>
      <c r="W10306">
        <v>14.7</v>
      </c>
      <c r="X10306" t="s">
        <v>71</v>
      </c>
      <c r="Y10306">
        <v>10.47</v>
      </c>
      <c r="AC10306">
        <v>48.25</v>
      </c>
      <c r="AE10306">
        <v>0.65</v>
      </c>
      <c r="AF10306" t="s">
        <v>71</v>
      </c>
      <c r="AG10306">
        <v>4.83</v>
      </c>
      <c r="AH10306" t="s">
        <v>71</v>
      </c>
      <c r="AS10306">
        <v>0.03</v>
      </c>
      <c r="AT10306" t="s">
        <v>71</v>
      </c>
    </row>
    <row r="10307" spans="1:46" x14ac:dyDescent="0.2">
      <c r="A10307" t="s">
        <v>310</v>
      </c>
      <c r="B10307" t="s">
        <v>311</v>
      </c>
      <c r="C10307">
        <f>-70.06786309 / 41.70795832</f>
        <v>-1.6799638705019211</v>
      </c>
      <c r="D10307" t="s">
        <v>312</v>
      </c>
      <c r="E10307" t="s">
        <v>70</v>
      </c>
      <c r="F10307" s="1">
        <v>38218</v>
      </c>
      <c r="G10307">
        <v>0.5</v>
      </c>
      <c r="I10307">
        <v>2</v>
      </c>
      <c r="J10307" t="s">
        <v>71</v>
      </c>
      <c r="M10307">
        <v>2</v>
      </c>
      <c r="N10307" t="s">
        <v>71</v>
      </c>
      <c r="O10307">
        <v>6.69</v>
      </c>
      <c r="P10307" t="s">
        <v>71</v>
      </c>
      <c r="Q10307">
        <v>23.6</v>
      </c>
      <c r="R10307" t="s">
        <v>71</v>
      </c>
      <c r="AC10307">
        <v>50.01</v>
      </c>
    </row>
    <row r="10308" spans="1:46" x14ac:dyDescent="0.2">
      <c r="A10308" t="s">
        <v>310</v>
      </c>
      <c r="B10308" t="s">
        <v>311</v>
      </c>
      <c r="C10308">
        <f>-70.06786309 / 41.70795832</f>
        <v>-1.6799638705019211</v>
      </c>
      <c r="D10308" t="s">
        <v>312</v>
      </c>
      <c r="E10308" t="s">
        <v>70</v>
      </c>
      <c r="F10308" s="1">
        <v>38218</v>
      </c>
      <c r="G10308">
        <v>1</v>
      </c>
      <c r="K10308">
        <v>13</v>
      </c>
      <c r="L10308" t="s">
        <v>71</v>
      </c>
      <c r="S10308">
        <v>0.5</v>
      </c>
      <c r="T10308" t="s">
        <v>71</v>
      </c>
      <c r="W10308">
        <v>33.049999999999997</v>
      </c>
      <c r="X10308" t="s">
        <v>71</v>
      </c>
      <c r="Y10308">
        <v>-5.85</v>
      </c>
      <c r="AA10308">
        <v>55.76</v>
      </c>
      <c r="AE10308">
        <v>1.21</v>
      </c>
      <c r="AF10308" t="s">
        <v>71</v>
      </c>
      <c r="AG10308">
        <v>5.0999999999999996</v>
      </c>
      <c r="AH10308" t="s">
        <v>71</v>
      </c>
      <c r="AS10308">
        <v>1.78</v>
      </c>
      <c r="AT10308" t="s">
        <v>71</v>
      </c>
    </row>
    <row r="10309" spans="1:46" x14ac:dyDescent="0.2">
      <c r="A10309" t="s">
        <v>310</v>
      </c>
      <c r="B10309" t="s">
        <v>311</v>
      </c>
      <c r="C10309">
        <f>-70.06786309 / 41.70795832</f>
        <v>-1.6799638705019211</v>
      </c>
      <c r="D10309" t="s">
        <v>312</v>
      </c>
      <c r="E10309" t="s">
        <v>70</v>
      </c>
      <c r="F10309" s="1">
        <v>38588</v>
      </c>
      <c r="G10309">
        <v>0.5</v>
      </c>
      <c r="I10309">
        <v>2.19</v>
      </c>
      <c r="J10309" t="s">
        <v>71</v>
      </c>
      <c r="K10309">
        <v>1.02</v>
      </c>
      <c r="L10309" t="s">
        <v>71</v>
      </c>
      <c r="M10309">
        <v>1.87</v>
      </c>
      <c r="N10309" t="s">
        <v>71</v>
      </c>
      <c r="O10309">
        <v>6.35</v>
      </c>
      <c r="P10309" t="s">
        <v>71</v>
      </c>
      <c r="Q10309">
        <v>25.9</v>
      </c>
      <c r="R10309" t="s">
        <v>71</v>
      </c>
      <c r="S10309">
        <v>0.1</v>
      </c>
      <c r="T10309" t="s">
        <v>71</v>
      </c>
      <c r="U10309">
        <v>3.1</v>
      </c>
      <c r="V10309" t="s">
        <v>71</v>
      </c>
      <c r="W10309">
        <v>12.07</v>
      </c>
      <c r="X10309" t="s">
        <v>71</v>
      </c>
      <c r="Y10309">
        <v>20.46</v>
      </c>
      <c r="AA10309">
        <v>30.79</v>
      </c>
      <c r="AC10309">
        <v>50.98</v>
      </c>
      <c r="AE10309">
        <v>0.81</v>
      </c>
      <c r="AF10309" t="s">
        <v>71</v>
      </c>
      <c r="AG10309">
        <v>5.03</v>
      </c>
      <c r="AH10309" t="s">
        <v>71</v>
      </c>
      <c r="AS10309">
        <v>0.12</v>
      </c>
      <c r="AT10309" t="s">
        <v>71</v>
      </c>
    </row>
    <row r="10310" spans="1:46" x14ac:dyDescent="0.2">
      <c r="A10310" t="s">
        <v>310</v>
      </c>
      <c r="B10310" t="s">
        <v>311</v>
      </c>
      <c r="C10310">
        <f>-70.06786309 / 41.70795832</f>
        <v>-1.6799638705019211</v>
      </c>
      <c r="D10310" t="s">
        <v>312</v>
      </c>
      <c r="E10310" t="s">
        <v>70</v>
      </c>
      <c r="F10310" s="1">
        <v>38945</v>
      </c>
      <c r="G10310">
        <v>0.5</v>
      </c>
      <c r="I10310">
        <v>2.2799999999999998</v>
      </c>
      <c r="J10310" t="s">
        <v>71</v>
      </c>
      <c r="K10310">
        <v>0.97</v>
      </c>
      <c r="L10310" t="s">
        <v>71</v>
      </c>
      <c r="M10310">
        <v>2.2799999999999998</v>
      </c>
      <c r="N10310" t="s">
        <v>71</v>
      </c>
      <c r="O10310">
        <v>6.78</v>
      </c>
      <c r="P10310" t="s">
        <v>71</v>
      </c>
      <c r="Q10310">
        <v>24.1</v>
      </c>
      <c r="R10310" t="s">
        <v>71</v>
      </c>
      <c r="S10310">
        <v>0.12</v>
      </c>
      <c r="T10310" t="s">
        <v>71</v>
      </c>
      <c r="U10310">
        <v>3.73</v>
      </c>
      <c r="V10310" t="s">
        <v>71</v>
      </c>
      <c r="W10310">
        <v>15.24</v>
      </c>
      <c r="X10310" t="s">
        <v>71</v>
      </c>
      <c r="Y10310">
        <v>23.13</v>
      </c>
      <c r="AA10310">
        <v>30.3</v>
      </c>
      <c r="AC10310">
        <v>48.12</v>
      </c>
      <c r="AE10310">
        <v>0.81</v>
      </c>
      <c r="AF10310" t="s">
        <v>71</v>
      </c>
      <c r="AG10310">
        <v>4.9400000000000004</v>
      </c>
      <c r="AH10310" t="s">
        <v>71</v>
      </c>
    </row>
    <row r="10311" spans="1:46" x14ac:dyDescent="0.2">
      <c r="A10311" t="s">
        <v>310</v>
      </c>
      <c r="B10311" t="s">
        <v>311</v>
      </c>
      <c r="C10311">
        <f>-70.06786309 / 41.70795832</f>
        <v>-1.6799638705019211</v>
      </c>
      <c r="D10311" t="s">
        <v>312</v>
      </c>
      <c r="E10311" t="s">
        <v>70</v>
      </c>
      <c r="F10311" s="1">
        <v>39315</v>
      </c>
      <c r="G10311">
        <v>0.5</v>
      </c>
      <c r="I10311">
        <v>1.9</v>
      </c>
      <c r="J10311" t="s">
        <v>71</v>
      </c>
      <c r="K10311">
        <v>4.97</v>
      </c>
      <c r="L10311" t="s">
        <v>71</v>
      </c>
      <c r="M10311">
        <v>1.9</v>
      </c>
      <c r="N10311" t="s">
        <v>71</v>
      </c>
      <c r="O10311">
        <v>6.14</v>
      </c>
      <c r="P10311" t="s">
        <v>71</v>
      </c>
      <c r="Q10311">
        <v>22.5</v>
      </c>
      <c r="R10311" t="s">
        <v>71</v>
      </c>
      <c r="S10311">
        <v>0.16</v>
      </c>
      <c r="T10311" t="s">
        <v>71</v>
      </c>
      <c r="U10311">
        <v>5.1100000000000003</v>
      </c>
      <c r="V10311" t="s">
        <v>71</v>
      </c>
      <c r="W10311">
        <v>27.88</v>
      </c>
      <c r="X10311" t="s">
        <v>71</v>
      </c>
      <c r="Y10311">
        <v>27.67</v>
      </c>
      <c r="AA10311">
        <v>46.33</v>
      </c>
      <c r="AC10311">
        <v>50.75</v>
      </c>
      <c r="AE10311">
        <v>0.5</v>
      </c>
      <c r="AF10311" t="s">
        <v>71</v>
      </c>
      <c r="AG10311">
        <v>5.08</v>
      </c>
      <c r="AH10311" t="s">
        <v>71</v>
      </c>
      <c r="AS10311">
        <v>0.03</v>
      </c>
      <c r="AT10311" t="s">
        <v>71</v>
      </c>
    </row>
    <row r="10312" spans="1:46" x14ac:dyDescent="0.2">
      <c r="A10312" t="s">
        <v>310</v>
      </c>
      <c r="B10312" t="s">
        <v>311</v>
      </c>
      <c r="C10312">
        <f>-70.06786309 / 41.70795832</f>
        <v>-1.6799638705019211</v>
      </c>
      <c r="D10312" t="s">
        <v>312</v>
      </c>
      <c r="E10312" t="s">
        <v>70</v>
      </c>
      <c r="F10312" s="1">
        <v>39686</v>
      </c>
      <c r="G10312">
        <v>0.5</v>
      </c>
      <c r="I10312">
        <v>2</v>
      </c>
      <c r="J10312" t="s">
        <v>71</v>
      </c>
      <c r="K10312">
        <v>2.42</v>
      </c>
      <c r="L10312" t="s">
        <v>71</v>
      </c>
      <c r="M10312">
        <v>2</v>
      </c>
      <c r="N10312" t="s">
        <v>71</v>
      </c>
      <c r="O10312">
        <v>5.48</v>
      </c>
      <c r="P10312" t="s">
        <v>71</v>
      </c>
      <c r="Q10312">
        <v>24.5</v>
      </c>
      <c r="R10312" t="s">
        <v>71</v>
      </c>
      <c r="S10312">
        <v>0.3</v>
      </c>
      <c r="T10312" t="s">
        <v>71</v>
      </c>
      <c r="U10312">
        <v>9.2899999999999991</v>
      </c>
      <c r="V10312" t="s">
        <v>71</v>
      </c>
      <c r="W10312">
        <v>30.75</v>
      </c>
      <c r="X10312" t="s">
        <v>71</v>
      </c>
      <c r="Y10312">
        <v>36.29</v>
      </c>
      <c r="AA10312">
        <v>39.270000000000003</v>
      </c>
      <c r="AC10312">
        <v>50.01</v>
      </c>
      <c r="AE10312">
        <v>1.8</v>
      </c>
      <c r="AF10312" t="s">
        <v>71</v>
      </c>
      <c r="AG10312">
        <v>6.06</v>
      </c>
      <c r="AH10312" t="s">
        <v>71</v>
      </c>
      <c r="AS10312">
        <v>0.6</v>
      </c>
      <c r="AT10312" t="s">
        <v>71</v>
      </c>
    </row>
    <row r="10313" spans="1:46" x14ac:dyDescent="0.2">
      <c r="A10313" t="s">
        <v>310</v>
      </c>
      <c r="B10313" t="s">
        <v>311</v>
      </c>
      <c r="C10313">
        <f>-70.06786309 / 41.70795832</f>
        <v>-1.6799638705019211</v>
      </c>
      <c r="D10313" t="s">
        <v>312</v>
      </c>
      <c r="E10313" t="s">
        <v>70</v>
      </c>
      <c r="F10313" s="1">
        <v>40051</v>
      </c>
      <c r="G10313">
        <v>0.5</v>
      </c>
      <c r="I10313">
        <v>1.95</v>
      </c>
      <c r="J10313" t="s">
        <v>71</v>
      </c>
      <c r="K10313">
        <v>18.64</v>
      </c>
      <c r="L10313" t="s">
        <v>71</v>
      </c>
      <c r="M10313">
        <v>2.1</v>
      </c>
      <c r="N10313" t="s">
        <v>71</v>
      </c>
      <c r="O10313">
        <v>6.34</v>
      </c>
      <c r="P10313" t="s">
        <v>71</v>
      </c>
      <c r="Q10313">
        <v>27.1</v>
      </c>
      <c r="R10313" t="s">
        <v>71</v>
      </c>
      <c r="S10313">
        <v>0.61</v>
      </c>
      <c r="T10313" t="s">
        <v>71</v>
      </c>
      <c r="U10313">
        <v>18.989999999999998</v>
      </c>
      <c r="V10313" t="s">
        <v>71</v>
      </c>
      <c r="W10313">
        <v>40.369999999999997</v>
      </c>
      <c r="X10313" t="s">
        <v>71</v>
      </c>
      <c r="Y10313">
        <v>46.6</v>
      </c>
      <c r="AA10313">
        <v>59.3</v>
      </c>
      <c r="AC10313">
        <v>49.31</v>
      </c>
      <c r="AE10313">
        <v>1.3</v>
      </c>
      <c r="AF10313" t="s">
        <v>71</v>
      </c>
      <c r="AG10313">
        <v>6.25</v>
      </c>
      <c r="AH10313" t="s">
        <v>71</v>
      </c>
      <c r="AS10313">
        <v>4.63</v>
      </c>
      <c r="AT10313" t="s">
        <v>71</v>
      </c>
    </row>
    <row r="10314" spans="1:46" x14ac:dyDescent="0.2">
      <c r="A10314" t="s">
        <v>310</v>
      </c>
      <c r="B10314" t="s">
        <v>311</v>
      </c>
      <c r="C10314">
        <f>-70.06786309 / 41.70795832</f>
        <v>-1.6799638705019211</v>
      </c>
      <c r="D10314" t="s">
        <v>312</v>
      </c>
      <c r="E10314" t="s">
        <v>70</v>
      </c>
      <c r="F10314" s="1">
        <v>40051</v>
      </c>
      <c r="G10314">
        <v>1</v>
      </c>
      <c r="O10314">
        <v>6.43</v>
      </c>
      <c r="P10314" t="s">
        <v>71</v>
      </c>
      <c r="Q10314">
        <v>27.1</v>
      </c>
      <c r="R10314" t="s">
        <v>71</v>
      </c>
    </row>
    <row r="10315" spans="1:46" x14ac:dyDescent="0.2">
      <c r="A10315" t="s">
        <v>310</v>
      </c>
      <c r="B10315" t="s">
        <v>311</v>
      </c>
      <c r="C10315">
        <f>-70.06786309 / 41.70795832</f>
        <v>-1.6799638705019211</v>
      </c>
      <c r="D10315" t="s">
        <v>312</v>
      </c>
      <c r="E10315" t="s">
        <v>70</v>
      </c>
      <c r="F10315" s="1">
        <v>40051</v>
      </c>
      <c r="G10315">
        <v>1.5</v>
      </c>
      <c r="O10315">
        <v>6.19</v>
      </c>
      <c r="P10315" t="s">
        <v>71</v>
      </c>
      <c r="Q10315">
        <v>27.1</v>
      </c>
      <c r="R10315" t="s">
        <v>71</v>
      </c>
    </row>
    <row r="10316" spans="1:46" x14ac:dyDescent="0.2">
      <c r="A10316" t="s">
        <v>310</v>
      </c>
      <c r="B10316" t="s">
        <v>311</v>
      </c>
      <c r="C10316">
        <f>-70.06786309 / 41.70795832</f>
        <v>-1.6799638705019211</v>
      </c>
      <c r="D10316" t="s">
        <v>312</v>
      </c>
      <c r="E10316" t="s">
        <v>70</v>
      </c>
      <c r="F10316" s="1">
        <v>40051</v>
      </c>
      <c r="G10316">
        <v>2</v>
      </c>
      <c r="O10316">
        <v>6.21</v>
      </c>
      <c r="P10316" t="s">
        <v>71</v>
      </c>
      <c r="Q10316">
        <v>27</v>
      </c>
      <c r="R10316" t="s">
        <v>71</v>
      </c>
    </row>
    <row r="10317" spans="1:46" x14ac:dyDescent="0.2">
      <c r="A10317" t="s">
        <v>310</v>
      </c>
      <c r="B10317" t="s">
        <v>311</v>
      </c>
      <c r="C10317">
        <f>-70.06786309 / 41.70795832</f>
        <v>-1.6799638705019211</v>
      </c>
      <c r="D10317" t="s">
        <v>312</v>
      </c>
      <c r="E10317" t="s">
        <v>70</v>
      </c>
      <c r="F10317" s="1">
        <v>41143</v>
      </c>
      <c r="G10317">
        <v>0.5</v>
      </c>
      <c r="I10317">
        <v>1.68</v>
      </c>
      <c r="J10317" t="s">
        <v>71</v>
      </c>
      <c r="K10317">
        <v>2.85</v>
      </c>
      <c r="L10317" t="s">
        <v>71</v>
      </c>
      <c r="M10317">
        <v>1.68</v>
      </c>
      <c r="N10317" t="s">
        <v>71</v>
      </c>
      <c r="O10317">
        <v>6.01</v>
      </c>
      <c r="P10317" t="s">
        <v>71</v>
      </c>
      <c r="Q10317">
        <v>25.3</v>
      </c>
      <c r="R10317" t="s">
        <v>71</v>
      </c>
      <c r="S10317">
        <v>0.44</v>
      </c>
      <c r="T10317" t="s">
        <v>71</v>
      </c>
      <c r="U10317">
        <v>13.63</v>
      </c>
      <c r="V10317" t="s">
        <v>71</v>
      </c>
      <c r="W10317">
        <v>28.21</v>
      </c>
      <c r="X10317" t="s">
        <v>71</v>
      </c>
      <c r="Y10317">
        <v>41.82</v>
      </c>
      <c r="AA10317">
        <v>40.869999999999997</v>
      </c>
      <c r="AC10317">
        <v>52.52</v>
      </c>
      <c r="AE10317">
        <v>2.2999999999999998</v>
      </c>
      <c r="AF10317" t="s">
        <v>71</v>
      </c>
      <c r="AG10317">
        <v>5.32</v>
      </c>
      <c r="AH10317" t="s">
        <v>71</v>
      </c>
      <c r="AS10317">
        <v>0.03</v>
      </c>
      <c r="AT10317" t="s">
        <v>71</v>
      </c>
    </row>
    <row r="10318" spans="1:46" x14ac:dyDescent="0.2">
      <c r="A10318" t="s">
        <v>310</v>
      </c>
      <c r="B10318" t="s">
        <v>311</v>
      </c>
      <c r="C10318">
        <f>-70.06786309 / 41.70795832</f>
        <v>-1.6799638705019211</v>
      </c>
      <c r="D10318" t="s">
        <v>312</v>
      </c>
      <c r="E10318" t="s">
        <v>70</v>
      </c>
      <c r="F10318" s="1">
        <v>42193</v>
      </c>
      <c r="G10318">
        <v>0.5</v>
      </c>
      <c r="I10318">
        <v>2.25</v>
      </c>
      <c r="J10318" t="s">
        <v>150</v>
      </c>
      <c r="K10318">
        <v>1.2</v>
      </c>
      <c r="L10318" t="s">
        <v>150</v>
      </c>
      <c r="M10318">
        <v>2.25</v>
      </c>
      <c r="N10318" t="s">
        <v>150</v>
      </c>
      <c r="O10318">
        <v>7.28</v>
      </c>
      <c r="P10318" t="s">
        <v>150</v>
      </c>
      <c r="Q10318">
        <v>26.7</v>
      </c>
      <c r="R10318" t="s">
        <v>150</v>
      </c>
      <c r="S10318">
        <v>0.43</v>
      </c>
      <c r="T10318" t="s">
        <v>150</v>
      </c>
      <c r="U10318">
        <v>13.32</v>
      </c>
      <c r="V10318" t="s">
        <v>150</v>
      </c>
      <c r="W10318">
        <v>22.93</v>
      </c>
      <c r="X10318" t="s">
        <v>150</v>
      </c>
      <c r="Y10318">
        <v>41.49</v>
      </c>
      <c r="AA10318">
        <v>32.39</v>
      </c>
      <c r="AC10318">
        <v>48.31</v>
      </c>
      <c r="AE10318">
        <v>1.5</v>
      </c>
      <c r="AF10318" t="s">
        <v>150</v>
      </c>
      <c r="AG10318">
        <v>5.35</v>
      </c>
      <c r="AH10318" t="s">
        <v>150</v>
      </c>
      <c r="AI10318">
        <v>91</v>
      </c>
      <c r="AJ10318" t="s">
        <v>150</v>
      </c>
      <c r="AS10318">
        <v>0</v>
      </c>
      <c r="AT10318" t="s">
        <v>150</v>
      </c>
    </row>
    <row r="10319" spans="1:46" x14ac:dyDescent="0.2">
      <c r="A10319" t="s">
        <v>310</v>
      </c>
      <c r="B10319" t="s">
        <v>311</v>
      </c>
      <c r="C10319">
        <f>-70.06786309 / 41.70795832</f>
        <v>-1.6799638705019211</v>
      </c>
      <c r="D10319" t="s">
        <v>312</v>
      </c>
      <c r="E10319" t="s">
        <v>70</v>
      </c>
      <c r="F10319" s="1">
        <v>42207.354166666664</v>
      </c>
      <c r="G10319">
        <v>0.5</v>
      </c>
      <c r="I10319">
        <v>2.1</v>
      </c>
      <c r="J10319" t="s">
        <v>150</v>
      </c>
      <c r="K10319">
        <v>4.2</v>
      </c>
      <c r="L10319" t="s">
        <v>150</v>
      </c>
      <c r="M10319">
        <v>2.1</v>
      </c>
      <c r="N10319" t="s">
        <v>150</v>
      </c>
      <c r="O10319">
        <v>6.81</v>
      </c>
      <c r="P10319" t="s">
        <v>150</v>
      </c>
      <c r="Q10319">
        <v>27.6</v>
      </c>
      <c r="R10319" t="s">
        <v>150</v>
      </c>
      <c r="S10319">
        <v>0.43</v>
      </c>
      <c r="T10319" t="s">
        <v>150</v>
      </c>
      <c r="U10319">
        <v>13.32</v>
      </c>
      <c r="V10319" t="s">
        <v>150</v>
      </c>
      <c r="W10319">
        <v>23.49</v>
      </c>
      <c r="X10319" t="s">
        <v>150</v>
      </c>
      <c r="Y10319">
        <v>41.49</v>
      </c>
      <c r="AA10319">
        <v>44.68</v>
      </c>
      <c r="AC10319">
        <v>49.31</v>
      </c>
      <c r="AE10319">
        <v>1.4</v>
      </c>
      <c r="AF10319" t="s">
        <v>150</v>
      </c>
      <c r="AG10319">
        <v>5.37</v>
      </c>
      <c r="AH10319" t="s">
        <v>150</v>
      </c>
      <c r="AI10319">
        <v>86</v>
      </c>
      <c r="AJ10319" t="s">
        <v>150</v>
      </c>
      <c r="AS10319" t="s">
        <v>313</v>
      </c>
      <c r="AT10319" t="s">
        <v>150</v>
      </c>
    </row>
    <row r="10320" spans="1:46" x14ac:dyDescent="0.2">
      <c r="A10320" t="s">
        <v>310</v>
      </c>
      <c r="B10320" t="s">
        <v>311</v>
      </c>
      <c r="C10320">
        <f>-70.06786309 / 41.70795832</f>
        <v>-1.6799638705019211</v>
      </c>
      <c r="D10320" t="s">
        <v>312</v>
      </c>
      <c r="E10320" t="s">
        <v>70</v>
      </c>
      <c r="F10320" s="1">
        <v>42221.336805555555</v>
      </c>
      <c r="G10320">
        <v>0.5</v>
      </c>
      <c r="I10320">
        <v>2</v>
      </c>
      <c r="J10320" t="s">
        <v>150</v>
      </c>
      <c r="K10320">
        <v>4</v>
      </c>
      <c r="L10320" t="s">
        <v>150</v>
      </c>
      <c r="M10320">
        <v>2</v>
      </c>
      <c r="N10320" t="s">
        <v>150</v>
      </c>
      <c r="O10320">
        <v>6.6</v>
      </c>
      <c r="P10320" t="s">
        <v>150</v>
      </c>
      <c r="Q10320">
        <v>27.8</v>
      </c>
      <c r="R10320" t="s">
        <v>150</v>
      </c>
      <c r="S10320">
        <v>0.43</v>
      </c>
      <c r="T10320" t="s">
        <v>150</v>
      </c>
      <c r="U10320">
        <v>13.32</v>
      </c>
      <c r="V10320" t="s">
        <v>150</v>
      </c>
      <c r="W10320">
        <v>27.54</v>
      </c>
      <c r="X10320" t="s">
        <v>150</v>
      </c>
      <c r="Y10320">
        <v>41.49</v>
      </c>
      <c r="AA10320">
        <v>44.2</v>
      </c>
      <c r="AC10320">
        <v>50.01</v>
      </c>
      <c r="AE10320">
        <v>1.5</v>
      </c>
      <c r="AF10320" t="s">
        <v>150</v>
      </c>
      <c r="AG10320">
        <v>5.4</v>
      </c>
      <c r="AH10320" t="s">
        <v>150</v>
      </c>
      <c r="AI10320">
        <v>84</v>
      </c>
      <c r="AJ10320" t="s">
        <v>150</v>
      </c>
      <c r="AS10320">
        <v>0.5</v>
      </c>
      <c r="AT10320" t="s">
        <v>150</v>
      </c>
    </row>
    <row r="10321" spans="1:46" x14ac:dyDescent="0.2">
      <c r="A10321" t="s">
        <v>310</v>
      </c>
      <c r="B10321" t="s">
        <v>311</v>
      </c>
      <c r="C10321">
        <f>-70.06786309 / 41.70795832</f>
        <v>-1.6799638705019211</v>
      </c>
      <c r="D10321" t="s">
        <v>312</v>
      </c>
      <c r="E10321" t="s">
        <v>70</v>
      </c>
      <c r="F10321" s="1">
        <v>42236.333333333336</v>
      </c>
      <c r="G10321">
        <v>0.5</v>
      </c>
      <c r="I10321">
        <v>2</v>
      </c>
      <c r="J10321" t="s">
        <v>150</v>
      </c>
      <c r="K10321">
        <v>3.5</v>
      </c>
      <c r="L10321" t="s">
        <v>150</v>
      </c>
      <c r="M10321">
        <v>2</v>
      </c>
      <c r="N10321" t="s">
        <v>150</v>
      </c>
      <c r="O10321">
        <v>6.62</v>
      </c>
      <c r="P10321" t="s">
        <v>150</v>
      </c>
      <c r="Q10321">
        <v>28.6</v>
      </c>
      <c r="R10321" t="s">
        <v>150</v>
      </c>
      <c r="S10321">
        <v>0.36</v>
      </c>
      <c r="T10321" t="s">
        <v>150</v>
      </c>
      <c r="U10321">
        <v>11.15</v>
      </c>
      <c r="V10321" t="s">
        <v>150</v>
      </c>
      <c r="W10321">
        <v>27.43</v>
      </c>
      <c r="X10321" t="s">
        <v>150</v>
      </c>
      <c r="Y10321">
        <v>38.92</v>
      </c>
      <c r="AA10321">
        <v>42.89</v>
      </c>
      <c r="AC10321">
        <v>50.01</v>
      </c>
      <c r="AE10321">
        <v>1.9</v>
      </c>
      <c r="AF10321" t="s">
        <v>150</v>
      </c>
      <c r="AG10321">
        <v>5.34</v>
      </c>
      <c r="AH10321" t="s">
        <v>150</v>
      </c>
      <c r="AI10321">
        <v>85</v>
      </c>
      <c r="AJ10321" t="s">
        <v>150</v>
      </c>
      <c r="AS10321">
        <v>0.9</v>
      </c>
      <c r="AT10321" t="s">
        <v>150</v>
      </c>
    </row>
    <row r="10322" spans="1:46" x14ac:dyDescent="0.2">
      <c r="A10322" t="s">
        <v>310</v>
      </c>
      <c r="B10322" t="s">
        <v>311</v>
      </c>
      <c r="C10322">
        <f>-70.06786309 / 41.70795832</f>
        <v>-1.6799638705019211</v>
      </c>
      <c r="D10322" t="s">
        <v>312</v>
      </c>
      <c r="E10322" t="s">
        <v>70</v>
      </c>
      <c r="F10322" s="1">
        <v>42563.340277777781</v>
      </c>
      <c r="G10322">
        <v>0.5</v>
      </c>
      <c r="I10322">
        <v>2.2000000000000002</v>
      </c>
      <c r="J10322" t="s">
        <v>150</v>
      </c>
      <c r="K10322">
        <v>3.65</v>
      </c>
      <c r="L10322" t="s">
        <v>150</v>
      </c>
      <c r="M10322">
        <v>2.2000000000000002</v>
      </c>
      <c r="N10322" t="s">
        <v>150</v>
      </c>
      <c r="O10322">
        <v>8</v>
      </c>
      <c r="P10322" t="s">
        <v>150</v>
      </c>
      <c r="Q10322">
        <v>23.7</v>
      </c>
      <c r="R10322" t="s">
        <v>150</v>
      </c>
      <c r="S10322">
        <v>0.28000000000000003</v>
      </c>
      <c r="T10322" t="s">
        <v>150</v>
      </c>
      <c r="U10322">
        <v>8.67</v>
      </c>
      <c r="V10322" t="s">
        <v>150</v>
      </c>
      <c r="W10322">
        <v>31.83</v>
      </c>
      <c r="X10322" t="s">
        <v>150</v>
      </c>
      <c r="Y10322">
        <v>35.299999999999997</v>
      </c>
      <c r="AA10322">
        <v>43.3</v>
      </c>
      <c r="AC10322">
        <v>48.64</v>
      </c>
      <c r="AE10322">
        <v>0.9</v>
      </c>
      <c r="AF10322" t="s">
        <v>150</v>
      </c>
      <c r="AG10322">
        <v>5.14</v>
      </c>
      <c r="AH10322" t="s">
        <v>150</v>
      </c>
      <c r="AI10322">
        <v>94</v>
      </c>
      <c r="AJ10322" t="s">
        <v>150</v>
      </c>
      <c r="AS10322">
        <v>0.03</v>
      </c>
      <c r="AT10322" t="s">
        <v>150</v>
      </c>
    </row>
    <row r="10323" spans="1:46" x14ac:dyDescent="0.2">
      <c r="A10323" t="s">
        <v>310</v>
      </c>
      <c r="B10323" t="s">
        <v>311</v>
      </c>
      <c r="C10323">
        <f>-70.06786309 / 41.70795832</f>
        <v>-1.6799638705019211</v>
      </c>
      <c r="D10323" t="s">
        <v>312</v>
      </c>
      <c r="E10323" t="s">
        <v>70</v>
      </c>
      <c r="F10323" s="1">
        <v>42563.340277777781</v>
      </c>
      <c r="G10323">
        <v>1.2</v>
      </c>
      <c r="I10323">
        <v>2.2000000000000002</v>
      </c>
      <c r="J10323" t="s">
        <v>150</v>
      </c>
      <c r="M10323">
        <v>2.2000000000000002</v>
      </c>
      <c r="N10323" t="s">
        <v>150</v>
      </c>
    </row>
    <row r="10324" spans="1:46" x14ac:dyDescent="0.2">
      <c r="A10324" t="s">
        <v>310</v>
      </c>
      <c r="B10324" t="s">
        <v>311</v>
      </c>
      <c r="C10324">
        <f>-70.06786309 / 41.70795832</f>
        <v>-1.6799638705019211</v>
      </c>
      <c r="D10324" t="s">
        <v>312</v>
      </c>
      <c r="E10324" t="s">
        <v>70</v>
      </c>
      <c r="F10324" s="1">
        <v>42577</v>
      </c>
      <c r="G10324">
        <v>0.5</v>
      </c>
      <c r="I10324">
        <v>2.19</v>
      </c>
      <c r="J10324" t="s">
        <v>150</v>
      </c>
      <c r="K10324">
        <v>3.6</v>
      </c>
      <c r="L10324" t="s">
        <v>150</v>
      </c>
      <c r="M10324">
        <v>2.19</v>
      </c>
      <c r="N10324" t="s">
        <v>150</v>
      </c>
      <c r="O10324">
        <v>7.5</v>
      </c>
      <c r="P10324" t="s">
        <v>150</v>
      </c>
      <c r="Q10324">
        <v>28.4</v>
      </c>
      <c r="R10324" t="s">
        <v>150</v>
      </c>
      <c r="S10324">
        <v>0.84</v>
      </c>
      <c r="T10324" t="s">
        <v>150</v>
      </c>
      <c r="U10324">
        <v>26.02</v>
      </c>
      <c r="V10324" t="s">
        <v>150</v>
      </c>
      <c r="W10324">
        <v>27.98</v>
      </c>
      <c r="X10324" t="s">
        <v>150</v>
      </c>
      <c r="Y10324">
        <v>51.14</v>
      </c>
      <c r="AA10324">
        <v>43.17</v>
      </c>
      <c r="AC10324">
        <v>48.7</v>
      </c>
      <c r="AE10324">
        <v>0.7</v>
      </c>
      <c r="AF10324" t="s">
        <v>150</v>
      </c>
      <c r="AG10324">
        <v>5.0999999999999996</v>
      </c>
      <c r="AH10324" t="s">
        <v>150</v>
      </c>
      <c r="AI10324">
        <v>97</v>
      </c>
      <c r="AJ10324" t="s">
        <v>150</v>
      </c>
      <c r="AS10324">
        <v>0.03</v>
      </c>
      <c r="AT10324" t="s">
        <v>150</v>
      </c>
    </row>
    <row r="10325" spans="1:46" x14ac:dyDescent="0.2">
      <c r="A10325" t="s">
        <v>310</v>
      </c>
      <c r="B10325" t="s">
        <v>311</v>
      </c>
      <c r="C10325">
        <f>-70.06786309 / 41.70795832</f>
        <v>-1.6799638705019211</v>
      </c>
      <c r="D10325" t="s">
        <v>312</v>
      </c>
      <c r="E10325" t="s">
        <v>70</v>
      </c>
      <c r="F10325" s="1">
        <v>42577</v>
      </c>
      <c r="G10325">
        <v>1</v>
      </c>
      <c r="I10325">
        <v>2.19</v>
      </c>
      <c r="J10325" t="s">
        <v>150</v>
      </c>
      <c r="M10325">
        <v>2.19</v>
      </c>
      <c r="N10325" t="s">
        <v>150</v>
      </c>
      <c r="AC10325">
        <v>48.7</v>
      </c>
    </row>
    <row r="10326" spans="1:46" x14ac:dyDescent="0.2">
      <c r="A10326" t="s">
        <v>310</v>
      </c>
      <c r="B10326" t="s">
        <v>311</v>
      </c>
      <c r="C10326">
        <f>-70.06786309 / 41.70795832</f>
        <v>-1.6799638705019211</v>
      </c>
      <c r="D10326" t="s">
        <v>312</v>
      </c>
      <c r="E10326" t="s">
        <v>70</v>
      </c>
      <c r="F10326" s="1">
        <v>42591.34375</v>
      </c>
      <c r="G10326">
        <v>0.5</v>
      </c>
      <c r="I10326">
        <v>2</v>
      </c>
      <c r="J10326" t="s">
        <v>150</v>
      </c>
      <c r="K10326">
        <v>6.63</v>
      </c>
      <c r="L10326" t="s">
        <v>150</v>
      </c>
      <c r="M10326">
        <v>2</v>
      </c>
      <c r="N10326" t="s">
        <v>150</v>
      </c>
      <c r="O10326">
        <v>7</v>
      </c>
      <c r="P10326" t="s">
        <v>150</v>
      </c>
      <c r="Q10326">
        <v>26.9</v>
      </c>
      <c r="R10326" t="s">
        <v>150</v>
      </c>
      <c r="S10326">
        <v>1.1399999999999999</v>
      </c>
      <c r="T10326" t="s">
        <v>150</v>
      </c>
      <c r="U10326">
        <v>35.31</v>
      </c>
      <c r="V10326" t="s">
        <v>150</v>
      </c>
      <c r="W10326">
        <v>30.94</v>
      </c>
      <c r="X10326" t="s">
        <v>150</v>
      </c>
      <c r="Y10326">
        <v>55.55</v>
      </c>
      <c r="AA10326">
        <v>49.16</v>
      </c>
      <c r="AC10326">
        <v>50.01</v>
      </c>
      <c r="AE10326">
        <v>1.4</v>
      </c>
      <c r="AF10326" t="s">
        <v>150</v>
      </c>
      <c r="AG10326">
        <v>5.28</v>
      </c>
      <c r="AH10326" t="s">
        <v>150</v>
      </c>
      <c r="AI10326">
        <v>87</v>
      </c>
      <c r="AJ10326" t="s">
        <v>150</v>
      </c>
      <c r="AS10326">
        <v>0.74</v>
      </c>
      <c r="AT10326" t="s">
        <v>150</v>
      </c>
    </row>
    <row r="10327" spans="1:46" x14ac:dyDescent="0.2">
      <c r="A10327" t="s">
        <v>310</v>
      </c>
      <c r="B10327" t="s">
        <v>311</v>
      </c>
      <c r="C10327">
        <f>-70.06786309 / 41.70795832</f>
        <v>-1.6799638705019211</v>
      </c>
      <c r="D10327" t="s">
        <v>312</v>
      </c>
      <c r="E10327" t="s">
        <v>70</v>
      </c>
      <c r="F10327" s="1">
        <v>42591.34375</v>
      </c>
      <c r="G10327">
        <v>1</v>
      </c>
      <c r="I10327">
        <v>2</v>
      </c>
      <c r="J10327" t="s">
        <v>150</v>
      </c>
      <c r="M10327">
        <v>2</v>
      </c>
      <c r="N10327" t="s">
        <v>150</v>
      </c>
    </row>
    <row r="10328" spans="1:46" x14ac:dyDescent="0.2">
      <c r="A10328" t="s">
        <v>310</v>
      </c>
      <c r="B10328" t="s">
        <v>311</v>
      </c>
      <c r="C10328">
        <f>-70.06786309 / 41.70795832</f>
        <v>-1.6799638705019211</v>
      </c>
      <c r="D10328" t="s">
        <v>312</v>
      </c>
      <c r="E10328" t="s">
        <v>70</v>
      </c>
      <c r="F10328" s="1">
        <v>42605.361111111109</v>
      </c>
      <c r="G10328">
        <v>0.5</v>
      </c>
      <c r="I10328">
        <v>1.85</v>
      </c>
      <c r="J10328" t="s">
        <v>150</v>
      </c>
      <c r="K10328">
        <v>0.87</v>
      </c>
      <c r="L10328" t="s">
        <v>150</v>
      </c>
      <c r="M10328">
        <v>1.85</v>
      </c>
      <c r="N10328" t="s">
        <v>150</v>
      </c>
      <c r="O10328">
        <v>7</v>
      </c>
      <c r="P10328" t="s">
        <v>150</v>
      </c>
      <c r="Q10328">
        <v>25.6</v>
      </c>
      <c r="R10328" t="s">
        <v>150</v>
      </c>
      <c r="S10328">
        <v>0.74</v>
      </c>
      <c r="T10328" t="s">
        <v>150</v>
      </c>
      <c r="U10328">
        <v>22.92</v>
      </c>
      <c r="V10328" t="s">
        <v>150</v>
      </c>
      <c r="W10328">
        <v>26.31</v>
      </c>
      <c r="X10328" t="s">
        <v>150</v>
      </c>
      <c r="Y10328">
        <v>49.31</v>
      </c>
      <c r="AA10328">
        <v>29.23</v>
      </c>
      <c r="AC10328">
        <v>51.14</v>
      </c>
      <c r="AE10328">
        <v>1.8</v>
      </c>
      <c r="AF10328" t="s">
        <v>150</v>
      </c>
      <c r="AG10328">
        <v>5.23</v>
      </c>
      <c r="AH10328" t="s">
        <v>150</v>
      </c>
      <c r="AI10328">
        <v>86</v>
      </c>
      <c r="AJ10328" t="s">
        <v>150</v>
      </c>
      <c r="AS10328">
        <v>3.69</v>
      </c>
      <c r="AT10328" t="s">
        <v>150</v>
      </c>
    </row>
    <row r="10329" spans="1:46" x14ac:dyDescent="0.2">
      <c r="A10329" t="s">
        <v>310</v>
      </c>
      <c r="B10329" t="s">
        <v>311</v>
      </c>
      <c r="C10329">
        <f>-70.06786309 / 41.70795832</f>
        <v>-1.6799638705019211</v>
      </c>
      <c r="D10329" t="s">
        <v>312</v>
      </c>
      <c r="E10329" t="s">
        <v>70</v>
      </c>
      <c r="F10329" s="1">
        <v>42620.34375</v>
      </c>
      <c r="G10329">
        <v>0.5</v>
      </c>
      <c r="I10329">
        <v>1.77</v>
      </c>
      <c r="J10329" t="s">
        <v>150</v>
      </c>
      <c r="M10329">
        <v>1.77</v>
      </c>
      <c r="N10329" t="s">
        <v>150</v>
      </c>
      <c r="O10329">
        <v>7.8</v>
      </c>
      <c r="P10329" t="s">
        <v>150</v>
      </c>
      <c r="Q10329">
        <v>22.3</v>
      </c>
      <c r="R10329" t="s">
        <v>150</v>
      </c>
      <c r="AC10329">
        <v>51.77</v>
      </c>
      <c r="AI10329">
        <v>89</v>
      </c>
      <c r="AJ10329" t="s">
        <v>150</v>
      </c>
    </row>
    <row r="10330" spans="1:46" x14ac:dyDescent="0.2">
      <c r="A10330" t="s">
        <v>310</v>
      </c>
      <c r="B10330" t="s">
        <v>311</v>
      </c>
      <c r="C10330">
        <f>-70.06786309 / 41.70795832</f>
        <v>-1.6799638705019211</v>
      </c>
      <c r="D10330" t="s">
        <v>312</v>
      </c>
      <c r="E10330" t="s">
        <v>70</v>
      </c>
      <c r="F10330" s="1">
        <v>42929.34375</v>
      </c>
      <c r="G10330">
        <v>0.5</v>
      </c>
      <c r="I10330">
        <v>2.17</v>
      </c>
      <c r="J10330" t="s">
        <v>150</v>
      </c>
      <c r="K10330">
        <v>6.8</v>
      </c>
      <c r="L10330" t="s">
        <v>150</v>
      </c>
      <c r="M10330">
        <v>2.17</v>
      </c>
      <c r="N10330" t="s">
        <v>150</v>
      </c>
      <c r="O10330">
        <v>7.75</v>
      </c>
      <c r="P10330" t="s">
        <v>150</v>
      </c>
      <c r="Q10330">
        <v>26.4</v>
      </c>
      <c r="R10330" t="s">
        <v>150</v>
      </c>
      <c r="S10330">
        <v>0.85</v>
      </c>
      <c r="T10330" t="s">
        <v>150</v>
      </c>
      <c r="U10330">
        <v>26.33</v>
      </c>
      <c r="V10330" t="s">
        <v>150</v>
      </c>
      <c r="W10330">
        <v>36.85</v>
      </c>
      <c r="X10330" t="s">
        <v>150</v>
      </c>
      <c r="Y10330">
        <v>51.31</v>
      </c>
      <c r="AA10330">
        <v>49.41</v>
      </c>
      <c r="AC10330">
        <v>48.84</v>
      </c>
      <c r="AE10330" t="s">
        <v>314</v>
      </c>
      <c r="AF10330" t="s">
        <v>150</v>
      </c>
      <c r="AG10330">
        <v>4.62</v>
      </c>
      <c r="AH10330" t="s">
        <v>150</v>
      </c>
      <c r="AS10330">
        <v>2.16</v>
      </c>
      <c r="AT10330" t="s">
        <v>150</v>
      </c>
    </row>
    <row r="10331" spans="1:46" x14ac:dyDescent="0.2">
      <c r="A10331" t="s">
        <v>310</v>
      </c>
      <c r="B10331" t="s">
        <v>311</v>
      </c>
      <c r="C10331">
        <f>-70.06786309 / 41.70795832</f>
        <v>-1.6799638705019211</v>
      </c>
      <c r="D10331" t="s">
        <v>312</v>
      </c>
      <c r="E10331" t="s">
        <v>70</v>
      </c>
      <c r="F10331" s="1">
        <v>42957.34375</v>
      </c>
      <c r="G10331">
        <v>0.5</v>
      </c>
      <c r="I10331">
        <v>1.96</v>
      </c>
      <c r="J10331" t="s">
        <v>150</v>
      </c>
      <c r="K10331">
        <v>7.56</v>
      </c>
      <c r="L10331" t="s">
        <v>150</v>
      </c>
      <c r="M10331">
        <v>1.96</v>
      </c>
      <c r="N10331" t="s">
        <v>150</v>
      </c>
      <c r="O10331">
        <v>7.34</v>
      </c>
      <c r="P10331" t="s">
        <v>150</v>
      </c>
      <c r="Q10331">
        <v>24.5</v>
      </c>
      <c r="R10331" t="s">
        <v>150</v>
      </c>
      <c r="S10331">
        <v>0.7</v>
      </c>
      <c r="T10331" t="s">
        <v>150</v>
      </c>
      <c r="U10331">
        <v>21.68</v>
      </c>
      <c r="V10331" t="s">
        <v>150</v>
      </c>
      <c r="W10331">
        <v>34.67</v>
      </c>
      <c r="X10331" t="s">
        <v>150</v>
      </c>
      <c r="Y10331">
        <v>48.51</v>
      </c>
      <c r="AA10331">
        <v>50.44</v>
      </c>
      <c r="AC10331">
        <v>50.3</v>
      </c>
      <c r="AE10331">
        <v>1.1000000000000001</v>
      </c>
      <c r="AF10331" t="s">
        <v>150</v>
      </c>
      <c r="AG10331">
        <v>5.25</v>
      </c>
      <c r="AH10331" t="s">
        <v>150</v>
      </c>
      <c r="AS10331">
        <v>2.13</v>
      </c>
      <c r="AT10331" t="s">
        <v>150</v>
      </c>
    </row>
    <row r="10332" spans="1:46" x14ac:dyDescent="0.2">
      <c r="A10332" t="s">
        <v>310</v>
      </c>
      <c r="B10332" t="s">
        <v>311</v>
      </c>
      <c r="C10332">
        <f>-70.06786309 / 41.70795832</f>
        <v>-1.6799638705019211</v>
      </c>
      <c r="D10332" t="s">
        <v>312</v>
      </c>
      <c r="E10332" t="s">
        <v>70</v>
      </c>
      <c r="F10332" s="1">
        <v>42989.364583333336</v>
      </c>
      <c r="G10332">
        <v>0.5</v>
      </c>
      <c r="I10332">
        <v>2.5</v>
      </c>
      <c r="J10332" t="s">
        <v>150</v>
      </c>
      <c r="K10332" t="s">
        <v>173</v>
      </c>
      <c r="L10332" t="s">
        <v>150</v>
      </c>
      <c r="M10332">
        <v>2.5</v>
      </c>
      <c r="N10332" t="s">
        <v>150</v>
      </c>
      <c r="O10332">
        <v>7.71</v>
      </c>
      <c r="P10332" t="s">
        <v>150</v>
      </c>
      <c r="Q10332">
        <v>21.3</v>
      </c>
      <c r="R10332" t="s">
        <v>150</v>
      </c>
      <c r="S10332" t="s">
        <v>173</v>
      </c>
      <c r="T10332" t="s">
        <v>150</v>
      </c>
      <c r="W10332" t="s">
        <v>173</v>
      </c>
      <c r="X10332" t="s">
        <v>150</v>
      </c>
      <c r="AC10332">
        <v>46.8</v>
      </c>
      <c r="AE10332" t="s">
        <v>173</v>
      </c>
      <c r="AF10332" t="s">
        <v>150</v>
      </c>
      <c r="AG10332" t="s">
        <v>173</v>
      </c>
      <c r="AH10332" t="s">
        <v>150</v>
      </c>
      <c r="AS10332" t="s">
        <v>173</v>
      </c>
      <c r="AT10332" t="s">
        <v>150</v>
      </c>
    </row>
    <row r="10333" spans="1:46" x14ac:dyDescent="0.2">
      <c r="A10333" t="s">
        <v>310</v>
      </c>
      <c r="B10333" t="s">
        <v>311</v>
      </c>
      <c r="C10333">
        <f>-70.06786309 / 41.70795832</f>
        <v>-1.6799638705019211</v>
      </c>
      <c r="D10333" t="s">
        <v>312</v>
      </c>
      <c r="E10333" t="s">
        <v>70</v>
      </c>
      <c r="F10333" s="1">
        <v>43286.333333333336</v>
      </c>
      <c r="G10333">
        <v>0.5</v>
      </c>
      <c r="I10333">
        <v>2.5</v>
      </c>
      <c r="J10333" t="s">
        <v>150</v>
      </c>
      <c r="K10333">
        <v>6.59</v>
      </c>
      <c r="L10333" t="s">
        <v>150</v>
      </c>
      <c r="M10333">
        <v>2.2999999999999998</v>
      </c>
      <c r="N10333" t="s">
        <v>150</v>
      </c>
      <c r="O10333">
        <v>8.1999999999999993</v>
      </c>
      <c r="P10333" t="s">
        <v>150</v>
      </c>
      <c r="Q10333">
        <v>28.6</v>
      </c>
      <c r="R10333" t="s">
        <v>150</v>
      </c>
      <c r="S10333">
        <v>0.49</v>
      </c>
      <c r="T10333" t="s">
        <v>150</v>
      </c>
      <c r="U10333">
        <v>15.18</v>
      </c>
      <c r="V10333" t="s">
        <v>150</v>
      </c>
      <c r="W10333">
        <v>27.12</v>
      </c>
      <c r="X10333" t="s">
        <v>150</v>
      </c>
      <c r="Y10333">
        <v>43.37</v>
      </c>
      <c r="AA10333">
        <v>49.1</v>
      </c>
      <c r="AC10333">
        <v>48</v>
      </c>
      <c r="AE10333">
        <v>1.7</v>
      </c>
      <c r="AF10333" t="s">
        <v>150</v>
      </c>
      <c r="AG10333">
        <v>5.69</v>
      </c>
      <c r="AH10333" t="s">
        <v>150</v>
      </c>
      <c r="AI10333">
        <v>105.88</v>
      </c>
      <c r="AJ10333" t="s">
        <v>150</v>
      </c>
      <c r="AS10333">
        <v>0.03</v>
      </c>
      <c r="AT10333" t="s">
        <v>150</v>
      </c>
    </row>
    <row r="10334" spans="1:46" x14ac:dyDescent="0.2">
      <c r="A10334" t="s">
        <v>310</v>
      </c>
      <c r="B10334" t="s">
        <v>311</v>
      </c>
      <c r="C10334">
        <f>-70.06786309 / 41.70795832</f>
        <v>-1.6799638705019211</v>
      </c>
      <c r="D10334" t="s">
        <v>312</v>
      </c>
      <c r="E10334" t="s">
        <v>70</v>
      </c>
      <c r="F10334" s="1">
        <v>43300.291666666664</v>
      </c>
      <c r="G10334">
        <v>0.5</v>
      </c>
      <c r="I10334">
        <v>2.4</v>
      </c>
      <c r="J10334" t="s">
        <v>150</v>
      </c>
      <c r="K10334">
        <v>3.23</v>
      </c>
      <c r="L10334" t="s">
        <v>150</v>
      </c>
      <c r="M10334">
        <v>2.15</v>
      </c>
      <c r="N10334" t="s">
        <v>150</v>
      </c>
      <c r="O10334">
        <v>6.96</v>
      </c>
      <c r="P10334" t="s">
        <v>150</v>
      </c>
      <c r="Q10334">
        <v>26.8</v>
      </c>
      <c r="R10334" t="s">
        <v>150</v>
      </c>
      <c r="S10334">
        <v>0.66</v>
      </c>
      <c r="T10334" t="s">
        <v>150</v>
      </c>
      <c r="U10334">
        <v>20.440000000000001</v>
      </c>
      <c r="V10334" t="s">
        <v>150</v>
      </c>
      <c r="W10334">
        <v>24.72</v>
      </c>
      <c r="X10334" t="s">
        <v>150</v>
      </c>
      <c r="Y10334">
        <v>47.66</v>
      </c>
      <c r="AA10334">
        <v>42.1</v>
      </c>
      <c r="AC10334">
        <v>48.97</v>
      </c>
      <c r="AE10334">
        <v>0.8</v>
      </c>
      <c r="AF10334" t="s">
        <v>150</v>
      </c>
      <c r="AG10334">
        <v>5.55</v>
      </c>
      <c r="AH10334" t="s">
        <v>150</v>
      </c>
      <c r="AI10334">
        <v>87.04</v>
      </c>
      <c r="AJ10334" t="s">
        <v>150</v>
      </c>
      <c r="AS10334">
        <v>0.08</v>
      </c>
      <c r="AT10334" t="s">
        <v>150</v>
      </c>
    </row>
    <row r="10335" spans="1:46" x14ac:dyDescent="0.2">
      <c r="A10335" t="s">
        <v>310</v>
      </c>
      <c r="B10335" t="s">
        <v>311</v>
      </c>
      <c r="C10335">
        <f>-70.06786309 / 41.70795832</f>
        <v>-1.6799638705019211</v>
      </c>
      <c r="D10335" t="s">
        <v>312</v>
      </c>
      <c r="E10335" t="s">
        <v>70</v>
      </c>
      <c r="F10335" s="1">
        <v>43314.302083333336</v>
      </c>
      <c r="G10335">
        <v>0.5</v>
      </c>
      <c r="I10335">
        <v>2.25</v>
      </c>
      <c r="J10335" t="s">
        <v>150</v>
      </c>
      <c r="K10335">
        <v>2.4700000000000002</v>
      </c>
      <c r="L10335" t="s">
        <v>150</v>
      </c>
      <c r="M10335">
        <v>2.0499999999999998</v>
      </c>
      <c r="N10335" t="s">
        <v>150</v>
      </c>
      <c r="O10335">
        <v>6.96</v>
      </c>
      <c r="P10335" t="s">
        <v>150</v>
      </c>
      <c r="Q10335">
        <v>26.8</v>
      </c>
      <c r="R10335" t="s">
        <v>150</v>
      </c>
      <c r="S10335">
        <v>0.44</v>
      </c>
      <c r="T10335" t="s">
        <v>150</v>
      </c>
      <c r="U10335">
        <v>13.63</v>
      </c>
      <c r="V10335" t="s">
        <v>150</v>
      </c>
      <c r="W10335">
        <v>25.3</v>
      </c>
      <c r="X10335" t="s">
        <v>150</v>
      </c>
      <c r="Y10335">
        <v>41.82</v>
      </c>
      <c r="AA10335">
        <v>39.47</v>
      </c>
      <c r="AC10335">
        <v>49.66</v>
      </c>
      <c r="AE10335">
        <v>0.9</v>
      </c>
      <c r="AF10335" t="s">
        <v>150</v>
      </c>
      <c r="AG10335">
        <v>5.08</v>
      </c>
      <c r="AH10335" t="s">
        <v>150</v>
      </c>
      <c r="AI10335">
        <v>87.04</v>
      </c>
      <c r="AJ10335" t="s">
        <v>150</v>
      </c>
      <c r="AS10335">
        <v>0.15</v>
      </c>
      <c r="AT10335" t="s">
        <v>150</v>
      </c>
    </row>
    <row r="10336" spans="1:46" x14ac:dyDescent="0.2">
      <c r="A10336" t="s">
        <v>310</v>
      </c>
      <c r="B10336" t="s">
        <v>311</v>
      </c>
      <c r="C10336">
        <f>-70.06786309 / 41.70795832</f>
        <v>-1.6799638705019211</v>
      </c>
      <c r="D10336" t="s">
        <v>312</v>
      </c>
      <c r="E10336" t="s">
        <v>70</v>
      </c>
      <c r="F10336" s="1">
        <v>43328.302083333336</v>
      </c>
      <c r="G10336">
        <v>0.5</v>
      </c>
      <c r="I10336">
        <v>2.23</v>
      </c>
      <c r="J10336" t="s">
        <v>150</v>
      </c>
      <c r="K10336">
        <v>5.13</v>
      </c>
      <c r="L10336" t="s">
        <v>150</v>
      </c>
      <c r="M10336">
        <v>2.23</v>
      </c>
      <c r="N10336" t="s">
        <v>150</v>
      </c>
      <c r="O10336">
        <v>6.96</v>
      </c>
      <c r="P10336" t="s">
        <v>150</v>
      </c>
      <c r="Q10336">
        <v>27.7</v>
      </c>
      <c r="R10336" t="s">
        <v>150</v>
      </c>
      <c r="S10336">
        <v>0.47</v>
      </c>
      <c r="T10336" t="s">
        <v>150</v>
      </c>
      <c r="U10336">
        <v>14.56</v>
      </c>
      <c r="V10336" t="s">
        <v>150</v>
      </c>
      <c r="W10336">
        <v>24.08</v>
      </c>
      <c r="X10336" t="s">
        <v>150</v>
      </c>
      <c r="Y10336">
        <v>42.77</v>
      </c>
      <c r="AA10336">
        <v>46.64</v>
      </c>
      <c r="AC10336">
        <v>48.44</v>
      </c>
      <c r="AE10336">
        <v>1.9</v>
      </c>
      <c r="AF10336" t="s">
        <v>150</v>
      </c>
      <c r="AG10336">
        <v>5.72</v>
      </c>
      <c r="AH10336" t="s">
        <v>150</v>
      </c>
      <c r="AI10336">
        <v>88.45</v>
      </c>
      <c r="AJ10336" t="s">
        <v>150</v>
      </c>
      <c r="AS10336">
        <v>1.1100000000000001</v>
      </c>
      <c r="AT10336" t="s">
        <v>150</v>
      </c>
    </row>
    <row r="10337" spans="1:46" x14ac:dyDescent="0.2">
      <c r="A10337" t="s">
        <v>310</v>
      </c>
      <c r="B10337" t="s">
        <v>311</v>
      </c>
      <c r="C10337">
        <f>-70.06786309 / 41.70795832</f>
        <v>-1.6799638705019211</v>
      </c>
      <c r="D10337" t="s">
        <v>312</v>
      </c>
      <c r="E10337" t="s">
        <v>70</v>
      </c>
      <c r="F10337" s="1">
        <v>43355.3125</v>
      </c>
      <c r="G10337">
        <v>0.5</v>
      </c>
      <c r="I10337">
        <v>1.96</v>
      </c>
      <c r="J10337" t="s">
        <v>150</v>
      </c>
      <c r="K10337" t="s">
        <v>173</v>
      </c>
      <c r="L10337" t="s">
        <v>150</v>
      </c>
      <c r="M10337">
        <v>1.96</v>
      </c>
      <c r="N10337" t="s">
        <v>150</v>
      </c>
      <c r="O10337">
        <v>8.6</v>
      </c>
      <c r="P10337" t="s">
        <v>150</v>
      </c>
      <c r="Q10337">
        <v>22.2</v>
      </c>
      <c r="R10337" t="s">
        <v>150</v>
      </c>
      <c r="S10337" t="s">
        <v>173</v>
      </c>
      <c r="T10337" t="s">
        <v>150</v>
      </c>
      <c r="W10337" t="s">
        <v>173</v>
      </c>
      <c r="X10337" t="s">
        <v>150</v>
      </c>
      <c r="AC10337">
        <v>50.3</v>
      </c>
      <c r="AE10337" t="s">
        <v>173</v>
      </c>
      <c r="AF10337" t="s">
        <v>150</v>
      </c>
      <c r="AG10337" t="s">
        <v>173</v>
      </c>
      <c r="AH10337" t="s">
        <v>150</v>
      </c>
      <c r="AI10337">
        <v>98.75</v>
      </c>
      <c r="AJ10337" t="s">
        <v>150</v>
      </c>
      <c r="AS10337" t="s">
        <v>173</v>
      </c>
      <c r="AT10337" t="s">
        <v>150</v>
      </c>
    </row>
    <row r="10338" spans="1:46" x14ac:dyDescent="0.2">
      <c r="A10338" t="s">
        <v>310</v>
      </c>
      <c r="B10338" t="s">
        <v>311</v>
      </c>
      <c r="C10338">
        <f>-70.06786309 / 41.70795832</f>
        <v>-1.6799638705019211</v>
      </c>
      <c r="D10338" t="s">
        <v>312</v>
      </c>
      <c r="E10338" t="s">
        <v>70</v>
      </c>
      <c r="F10338" s="1">
        <v>43655.302083333336</v>
      </c>
      <c r="G10338">
        <v>0.5</v>
      </c>
      <c r="I10338">
        <v>2.2999999999999998</v>
      </c>
      <c r="J10338" t="s">
        <v>150</v>
      </c>
      <c r="K10338">
        <v>9.5</v>
      </c>
      <c r="L10338" t="s">
        <v>150</v>
      </c>
      <c r="M10338">
        <v>2.25</v>
      </c>
      <c r="N10338" t="s">
        <v>150</v>
      </c>
      <c r="O10338">
        <v>3.61</v>
      </c>
      <c r="P10338" t="s">
        <v>150</v>
      </c>
      <c r="Q10338">
        <v>23.9</v>
      </c>
      <c r="R10338" t="s">
        <v>150</v>
      </c>
      <c r="S10338">
        <v>0.82</v>
      </c>
      <c r="T10338" t="s">
        <v>150</v>
      </c>
      <c r="U10338">
        <v>25.4</v>
      </c>
      <c r="V10338" t="s">
        <v>150</v>
      </c>
      <c r="W10338">
        <v>26.38</v>
      </c>
      <c r="X10338" t="s">
        <v>150</v>
      </c>
      <c r="Y10338">
        <v>50.8</v>
      </c>
      <c r="AA10338">
        <v>52.69</v>
      </c>
      <c r="AC10338">
        <v>48.31</v>
      </c>
      <c r="AE10338">
        <v>4.4000000000000004</v>
      </c>
      <c r="AF10338" t="s">
        <v>150</v>
      </c>
      <c r="AG10338">
        <v>6.12</v>
      </c>
      <c r="AH10338" t="s">
        <v>150</v>
      </c>
      <c r="AI10338">
        <v>43</v>
      </c>
      <c r="AJ10338" t="s">
        <v>150</v>
      </c>
      <c r="AS10338">
        <v>2.98</v>
      </c>
      <c r="AT10338" t="s">
        <v>150</v>
      </c>
    </row>
    <row r="10339" spans="1:46" x14ac:dyDescent="0.2">
      <c r="A10339" t="s">
        <v>310</v>
      </c>
      <c r="B10339" t="s">
        <v>311</v>
      </c>
      <c r="C10339">
        <f>-70.06786309 / 41.70795832</f>
        <v>-1.6799638705019211</v>
      </c>
      <c r="D10339" t="s">
        <v>312</v>
      </c>
      <c r="E10339" t="s">
        <v>70</v>
      </c>
      <c r="F10339" s="1">
        <v>43669.333333333336</v>
      </c>
      <c r="G10339">
        <v>0.5</v>
      </c>
      <c r="I10339">
        <v>2.2999999999999998</v>
      </c>
      <c r="J10339" t="s">
        <v>150</v>
      </c>
      <c r="K10339">
        <v>14.97</v>
      </c>
      <c r="L10339" t="s">
        <v>150</v>
      </c>
      <c r="M10339">
        <v>2.2000000000000002</v>
      </c>
      <c r="N10339" t="s">
        <v>150</v>
      </c>
      <c r="O10339">
        <v>4.75</v>
      </c>
      <c r="P10339" t="s">
        <v>150</v>
      </c>
      <c r="Q10339">
        <v>28.7</v>
      </c>
      <c r="R10339" t="s">
        <v>150</v>
      </c>
      <c r="S10339">
        <v>0.78</v>
      </c>
      <c r="T10339" t="s">
        <v>150</v>
      </c>
      <c r="U10339">
        <v>24.16</v>
      </c>
      <c r="V10339" t="s">
        <v>150</v>
      </c>
      <c r="W10339">
        <v>24.05</v>
      </c>
      <c r="X10339" t="s">
        <v>150</v>
      </c>
      <c r="Y10339">
        <v>50.07</v>
      </c>
      <c r="AA10339">
        <v>57.15</v>
      </c>
      <c r="AC10339">
        <v>48.64</v>
      </c>
      <c r="AE10339">
        <v>2.2000000000000002</v>
      </c>
      <c r="AF10339" t="s">
        <v>150</v>
      </c>
      <c r="AG10339">
        <v>5.56</v>
      </c>
      <c r="AH10339" t="s">
        <v>150</v>
      </c>
      <c r="AI10339">
        <v>61</v>
      </c>
      <c r="AJ10339" t="s">
        <v>150</v>
      </c>
      <c r="AS10339">
        <v>3.24</v>
      </c>
      <c r="AT10339" t="s">
        <v>150</v>
      </c>
    </row>
    <row r="10340" spans="1:46" x14ac:dyDescent="0.2">
      <c r="A10340" t="s">
        <v>310</v>
      </c>
      <c r="B10340" t="s">
        <v>311</v>
      </c>
      <c r="C10340">
        <f>-70.06786309 / 41.70795832</f>
        <v>-1.6799638705019211</v>
      </c>
      <c r="D10340" t="s">
        <v>312</v>
      </c>
      <c r="E10340" t="s">
        <v>70</v>
      </c>
      <c r="F10340" s="1">
        <v>43683.291666666664</v>
      </c>
      <c r="G10340">
        <v>0.5</v>
      </c>
      <c r="I10340">
        <v>2.0499999999999998</v>
      </c>
      <c r="J10340" t="s">
        <v>150</v>
      </c>
      <c r="K10340">
        <v>11.99</v>
      </c>
      <c r="L10340" t="s">
        <v>150</v>
      </c>
      <c r="M10340">
        <v>1.95</v>
      </c>
      <c r="N10340" t="s">
        <v>150</v>
      </c>
      <c r="O10340">
        <v>6.02</v>
      </c>
      <c r="P10340" t="s">
        <v>150</v>
      </c>
      <c r="Q10340">
        <v>27.7</v>
      </c>
      <c r="R10340" t="s">
        <v>150</v>
      </c>
      <c r="S10340">
        <v>0.5</v>
      </c>
      <c r="T10340" t="s">
        <v>150</v>
      </c>
      <c r="U10340">
        <v>15.49</v>
      </c>
      <c r="V10340" t="s">
        <v>150</v>
      </c>
      <c r="W10340">
        <v>37.590000000000003</v>
      </c>
      <c r="X10340" t="s">
        <v>150</v>
      </c>
      <c r="Y10340">
        <v>43.66</v>
      </c>
      <c r="AA10340">
        <v>54.97</v>
      </c>
      <c r="AC10340">
        <v>50.38</v>
      </c>
      <c r="AE10340">
        <v>1.8</v>
      </c>
      <c r="AF10340" t="s">
        <v>150</v>
      </c>
      <c r="AG10340">
        <v>5.45</v>
      </c>
      <c r="AH10340" t="s">
        <v>150</v>
      </c>
      <c r="AI10340">
        <v>77</v>
      </c>
      <c r="AJ10340" t="s">
        <v>150</v>
      </c>
      <c r="AS10340">
        <v>0.03</v>
      </c>
      <c r="AT10340" t="s">
        <v>150</v>
      </c>
    </row>
    <row r="10341" spans="1:46" x14ac:dyDescent="0.2">
      <c r="A10341" t="s">
        <v>315</v>
      </c>
      <c r="B10341" t="s">
        <v>316</v>
      </c>
      <c r="C10341">
        <f>-70.06046926 / 41.70550478</f>
        <v>-1.6798854163155392</v>
      </c>
      <c r="D10341" t="s">
        <v>317</v>
      </c>
      <c r="E10341" t="s">
        <v>70</v>
      </c>
      <c r="F10341" s="1">
        <v>37143</v>
      </c>
      <c r="G10341">
        <v>0.5</v>
      </c>
      <c r="I10341">
        <v>1.58</v>
      </c>
      <c r="J10341" t="s">
        <v>71</v>
      </c>
      <c r="K10341">
        <v>0.98</v>
      </c>
      <c r="L10341" t="s">
        <v>71</v>
      </c>
      <c r="M10341">
        <v>1.58</v>
      </c>
      <c r="N10341" t="s">
        <v>71</v>
      </c>
      <c r="O10341">
        <v>7.34</v>
      </c>
      <c r="P10341" t="s">
        <v>71</v>
      </c>
      <c r="Q10341">
        <v>23.5</v>
      </c>
      <c r="R10341" t="s">
        <v>71</v>
      </c>
      <c r="S10341">
        <v>0.43</v>
      </c>
      <c r="T10341" t="s">
        <v>71</v>
      </c>
      <c r="U10341">
        <v>13.32</v>
      </c>
      <c r="V10341" t="s">
        <v>71</v>
      </c>
      <c r="W10341">
        <v>18.399999999999999</v>
      </c>
      <c r="X10341" t="s">
        <v>71</v>
      </c>
      <c r="Y10341">
        <v>41.49</v>
      </c>
      <c r="AA10341">
        <v>30.4</v>
      </c>
      <c r="AC10341">
        <v>53.41</v>
      </c>
      <c r="AE10341">
        <v>0</v>
      </c>
      <c r="AF10341" t="s">
        <v>71</v>
      </c>
      <c r="AG10341">
        <v>4.76</v>
      </c>
      <c r="AH10341" t="s">
        <v>71</v>
      </c>
      <c r="AS10341">
        <v>1.31</v>
      </c>
      <c r="AT10341" t="s">
        <v>71</v>
      </c>
    </row>
    <row r="10342" spans="1:46" x14ac:dyDescent="0.2">
      <c r="A10342" t="s">
        <v>315</v>
      </c>
      <c r="B10342" t="s">
        <v>316</v>
      </c>
      <c r="C10342">
        <f>-70.06046926 / 41.70550478</f>
        <v>-1.6798854163155392</v>
      </c>
      <c r="D10342" t="s">
        <v>317</v>
      </c>
      <c r="E10342" t="s">
        <v>70</v>
      </c>
      <c r="F10342" s="1">
        <v>37143</v>
      </c>
      <c r="G10342">
        <v>1.5</v>
      </c>
      <c r="O10342">
        <v>7.49</v>
      </c>
      <c r="P10342" t="s">
        <v>71</v>
      </c>
      <c r="Q10342">
        <v>23.4</v>
      </c>
      <c r="R10342" t="s">
        <v>71</v>
      </c>
    </row>
    <row r="10343" spans="1:46" x14ac:dyDescent="0.2">
      <c r="A10343" t="s">
        <v>315</v>
      </c>
      <c r="B10343" t="s">
        <v>316</v>
      </c>
      <c r="C10343">
        <f>-70.06046926 / 41.70550478</f>
        <v>-1.6798854163155392</v>
      </c>
      <c r="D10343" t="s">
        <v>317</v>
      </c>
      <c r="E10343" t="s">
        <v>70</v>
      </c>
      <c r="F10343" s="1">
        <v>37873</v>
      </c>
      <c r="G10343">
        <v>0.5</v>
      </c>
      <c r="I10343">
        <v>2.6</v>
      </c>
      <c r="J10343" t="s">
        <v>71</v>
      </c>
      <c r="K10343">
        <v>22.38</v>
      </c>
      <c r="L10343" t="s">
        <v>71</v>
      </c>
      <c r="M10343">
        <v>0.6</v>
      </c>
      <c r="N10343" t="s">
        <v>71</v>
      </c>
      <c r="O10343">
        <v>4.91</v>
      </c>
      <c r="P10343" t="s">
        <v>71</v>
      </c>
      <c r="Q10343">
        <v>24.2</v>
      </c>
      <c r="R10343" t="s">
        <v>71</v>
      </c>
      <c r="S10343">
        <v>0.8</v>
      </c>
      <c r="T10343" t="s">
        <v>71</v>
      </c>
      <c r="U10343">
        <v>24.78</v>
      </c>
      <c r="V10343" t="s">
        <v>71</v>
      </c>
      <c r="W10343">
        <v>48.2</v>
      </c>
      <c r="X10343" t="s">
        <v>71</v>
      </c>
      <c r="Y10343">
        <v>50.44</v>
      </c>
      <c r="AA10343">
        <v>61.09</v>
      </c>
      <c r="AC10343">
        <v>67.36</v>
      </c>
      <c r="AE10343">
        <v>0.18</v>
      </c>
      <c r="AF10343" t="s">
        <v>71</v>
      </c>
      <c r="AG10343">
        <v>5.41</v>
      </c>
      <c r="AH10343" t="s">
        <v>71</v>
      </c>
      <c r="AS10343">
        <v>0.03</v>
      </c>
      <c r="AT10343" t="s">
        <v>71</v>
      </c>
    </row>
    <row r="10344" spans="1:46" x14ac:dyDescent="0.2">
      <c r="A10344" t="s">
        <v>315</v>
      </c>
      <c r="B10344" t="s">
        <v>316</v>
      </c>
      <c r="C10344">
        <f>-70.06046926 / 41.70550478</f>
        <v>-1.6798854163155392</v>
      </c>
      <c r="D10344" t="s">
        <v>317</v>
      </c>
      <c r="E10344" t="s">
        <v>70</v>
      </c>
      <c r="F10344" s="1">
        <v>37873</v>
      </c>
      <c r="G10344">
        <v>1</v>
      </c>
      <c r="O10344">
        <v>4.59</v>
      </c>
      <c r="P10344" t="s">
        <v>71</v>
      </c>
      <c r="Q10344">
        <v>24.7</v>
      </c>
      <c r="R10344" t="s">
        <v>71</v>
      </c>
    </row>
    <row r="10345" spans="1:46" x14ac:dyDescent="0.2">
      <c r="A10345" t="s">
        <v>315</v>
      </c>
      <c r="B10345" t="s">
        <v>316</v>
      </c>
      <c r="C10345">
        <f>-70.06046926 / 41.70550478</f>
        <v>-1.6798854163155392</v>
      </c>
      <c r="D10345" t="s">
        <v>317</v>
      </c>
      <c r="E10345" t="s">
        <v>70</v>
      </c>
      <c r="F10345" s="1">
        <v>37873</v>
      </c>
      <c r="G10345">
        <v>1.5</v>
      </c>
      <c r="O10345">
        <v>4.25</v>
      </c>
      <c r="P10345" t="s">
        <v>71</v>
      </c>
    </row>
    <row r="10346" spans="1:46" x14ac:dyDescent="0.2">
      <c r="A10346" t="s">
        <v>315</v>
      </c>
      <c r="B10346" t="s">
        <v>316</v>
      </c>
      <c r="C10346">
        <f>-70.06046926 / 41.70550478</f>
        <v>-1.6798854163155392</v>
      </c>
      <c r="D10346" t="s">
        <v>317</v>
      </c>
      <c r="E10346" t="s">
        <v>70</v>
      </c>
      <c r="F10346" s="1">
        <v>37873</v>
      </c>
      <c r="G10346">
        <v>2</v>
      </c>
      <c r="O10346">
        <v>0.7</v>
      </c>
      <c r="P10346" t="s">
        <v>71</v>
      </c>
      <c r="Q10346">
        <v>21.6</v>
      </c>
      <c r="R10346" t="s">
        <v>71</v>
      </c>
    </row>
    <row r="10347" spans="1:46" x14ac:dyDescent="0.2">
      <c r="A10347" t="s">
        <v>315</v>
      </c>
      <c r="B10347" t="s">
        <v>316</v>
      </c>
      <c r="C10347">
        <f>-70.06046926 / 41.70550478</f>
        <v>-1.6798854163155392</v>
      </c>
      <c r="D10347" t="s">
        <v>317</v>
      </c>
      <c r="E10347" t="s">
        <v>70</v>
      </c>
      <c r="F10347" s="1">
        <v>38218</v>
      </c>
      <c r="G10347">
        <v>0.5</v>
      </c>
      <c r="I10347">
        <v>2</v>
      </c>
      <c r="J10347" t="s">
        <v>71</v>
      </c>
      <c r="K10347">
        <v>2.2000000000000002</v>
      </c>
      <c r="L10347" t="s">
        <v>71</v>
      </c>
      <c r="M10347">
        <v>1.65</v>
      </c>
      <c r="N10347" t="s">
        <v>71</v>
      </c>
      <c r="O10347">
        <v>5.56</v>
      </c>
      <c r="P10347" t="s">
        <v>71</v>
      </c>
      <c r="Q10347">
        <v>22</v>
      </c>
      <c r="R10347" t="s">
        <v>71</v>
      </c>
      <c r="S10347">
        <v>0.56000000000000005</v>
      </c>
      <c r="T10347" t="s">
        <v>71</v>
      </c>
      <c r="U10347">
        <v>17.350000000000001</v>
      </c>
      <c r="V10347" t="s">
        <v>71</v>
      </c>
      <c r="Y10347">
        <v>45.3</v>
      </c>
      <c r="AA10347">
        <v>38.33</v>
      </c>
      <c r="AC10347">
        <v>52.78</v>
      </c>
      <c r="AE10347">
        <v>1.41</v>
      </c>
      <c r="AF10347" t="s">
        <v>71</v>
      </c>
      <c r="AG10347">
        <v>5.14</v>
      </c>
      <c r="AH10347" t="s">
        <v>71</v>
      </c>
      <c r="AS10347">
        <v>2.97</v>
      </c>
      <c r="AT10347" t="s">
        <v>71</v>
      </c>
    </row>
    <row r="10348" spans="1:46" x14ac:dyDescent="0.2">
      <c r="A10348" t="s">
        <v>315</v>
      </c>
      <c r="B10348" t="s">
        <v>316</v>
      </c>
      <c r="C10348">
        <f>-70.06046926 / 41.70550478</f>
        <v>-1.6798854163155392</v>
      </c>
      <c r="D10348" t="s">
        <v>317</v>
      </c>
      <c r="E10348" t="s">
        <v>70</v>
      </c>
      <c r="F10348" s="1">
        <v>38588</v>
      </c>
      <c r="G10348">
        <v>0.5</v>
      </c>
      <c r="I10348">
        <v>2.2999999999999998</v>
      </c>
      <c r="J10348" t="s">
        <v>71</v>
      </c>
      <c r="M10348">
        <v>0.39</v>
      </c>
      <c r="N10348" t="s">
        <v>71</v>
      </c>
      <c r="O10348">
        <v>4.5599999999999996</v>
      </c>
      <c r="P10348" t="s">
        <v>71</v>
      </c>
      <c r="Q10348">
        <v>22.7</v>
      </c>
      <c r="R10348" t="s">
        <v>71</v>
      </c>
      <c r="AC10348">
        <v>73.569999999999993</v>
      </c>
    </row>
    <row r="10349" spans="1:46" x14ac:dyDescent="0.2">
      <c r="A10349" t="s">
        <v>315</v>
      </c>
      <c r="B10349" t="s">
        <v>316</v>
      </c>
      <c r="C10349">
        <f>-70.06046926 / 41.70550478</f>
        <v>-1.6798854163155392</v>
      </c>
      <c r="D10349" t="s">
        <v>317</v>
      </c>
      <c r="E10349" t="s">
        <v>70</v>
      </c>
      <c r="F10349" s="1">
        <v>38588</v>
      </c>
      <c r="G10349">
        <v>2</v>
      </c>
      <c r="O10349">
        <v>4.12</v>
      </c>
      <c r="P10349" t="s">
        <v>71</v>
      </c>
      <c r="Q10349">
        <v>23.7</v>
      </c>
      <c r="R10349" t="s">
        <v>71</v>
      </c>
    </row>
    <row r="10350" spans="1:46" x14ac:dyDescent="0.2">
      <c r="A10350" t="s">
        <v>315</v>
      </c>
      <c r="B10350" t="s">
        <v>316</v>
      </c>
      <c r="C10350">
        <f>-70.06046926 / 41.70550478</f>
        <v>-1.6798854163155392</v>
      </c>
      <c r="D10350" t="s">
        <v>317</v>
      </c>
      <c r="E10350" t="s">
        <v>70</v>
      </c>
      <c r="F10350" s="1">
        <v>38588</v>
      </c>
      <c r="G10350">
        <v>4</v>
      </c>
      <c r="O10350">
        <v>0.1</v>
      </c>
      <c r="P10350" t="s">
        <v>71</v>
      </c>
      <c r="Q10350">
        <v>20.5</v>
      </c>
      <c r="R10350" t="s">
        <v>71</v>
      </c>
    </row>
    <row r="10351" spans="1:46" x14ac:dyDescent="0.2">
      <c r="A10351" t="s">
        <v>315</v>
      </c>
      <c r="B10351" t="s">
        <v>316</v>
      </c>
      <c r="C10351">
        <f>-70.06046926 / 41.70550478</f>
        <v>-1.6798854163155392</v>
      </c>
      <c r="D10351" t="s">
        <v>317</v>
      </c>
      <c r="E10351" t="s">
        <v>70</v>
      </c>
      <c r="F10351" s="1">
        <v>38945</v>
      </c>
      <c r="G10351">
        <v>0.5</v>
      </c>
      <c r="I10351">
        <v>2.5499999999999998</v>
      </c>
      <c r="J10351" t="s">
        <v>71</v>
      </c>
      <c r="K10351">
        <v>7.13</v>
      </c>
      <c r="L10351" t="s">
        <v>71</v>
      </c>
      <c r="M10351">
        <v>0.48</v>
      </c>
      <c r="N10351" t="s">
        <v>71</v>
      </c>
      <c r="O10351">
        <v>3.04</v>
      </c>
      <c r="P10351" t="s">
        <v>71</v>
      </c>
      <c r="Q10351">
        <v>22.7</v>
      </c>
      <c r="R10351" t="s">
        <v>71</v>
      </c>
      <c r="S10351">
        <v>1.42</v>
      </c>
      <c r="T10351" t="s">
        <v>71</v>
      </c>
      <c r="U10351">
        <v>44.04</v>
      </c>
      <c r="V10351" t="s">
        <v>71</v>
      </c>
      <c r="W10351">
        <v>58.52</v>
      </c>
      <c r="X10351" t="s">
        <v>71</v>
      </c>
      <c r="Y10351">
        <v>58.73</v>
      </c>
      <c r="AA10351">
        <v>49.87</v>
      </c>
      <c r="AC10351">
        <v>70.58</v>
      </c>
      <c r="AE10351">
        <v>2.83</v>
      </c>
      <c r="AF10351" t="s">
        <v>71</v>
      </c>
      <c r="AG10351">
        <v>5.25</v>
      </c>
      <c r="AH10351" t="s">
        <v>71</v>
      </c>
      <c r="AS10351">
        <v>5.24</v>
      </c>
      <c r="AT10351" t="s">
        <v>71</v>
      </c>
    </row>
    <row r="10352" spans="1:46" x14ac:dyDescent="0.2">
      <c r="A10352" t="s">
        <v>315</v>
      </c>
      <c r="B10352" t="s">
        <v>316</v>
      </c>
      <c r="C10352">
        <f>-70.06046926 / 41.70550478</f>
        <v>-1.6798854163155392</v>
      </c>
      <c r="D10352" t="s">
        <v>317</v>
      </c>
      <c r="E10352" t="s">
        <v>70</v>
      </c>
      <c r="F10352" s="1">
        <v>38945</v>
      </c>
      <c r="G10352">
        <v>1</v>
      </c>
      <c r="O10352">
        <v>3.19</v>
      </c>
      <c r="P10352" t="s">
        <v>71</v>
      </c>
      <c r="Q10352">
        <v>22.6</v>
      </c>
      <c r="R10352" t="s">
        <v>71</v>
      </c>
    </row>
    <row r="10353" spans="1:46" x14ac:dyDescent="0.2">
      <c r="A10353" t="s">
        <v>315</v>
      </c>
      <c r="B10353" t="s">
        <v>316</v>
      </c>
      <c r="C10353">
        <f>-70.06046926 / 41.70550478</f>
        <v>-1.6798854163155392</v>
      </c>
      <c r="D10353" t="s">
        <v>317</v>
      </c>
      <c r="E10353" t="s">
        <v>70</v>
      </c>
      <c r="F10353" s="1">
        <v>38945</v>
      </c>
      <c r="G10353">
        <v>1.5</v>
      </c>
      <c r="O10353">
        <v>3.96</v>
      </c>
      <c r="P10353" t="s">
        <v>71</v>
      </c>
      <c r="Q10353">
        <v>22.6</v>
      </c>
      <c r="R10353" t="s">
        <v>71</v>
      </c>
    </row>
    <row r="10354" spans="1:46" x14ac:dyDescent="0.2">
      <c r="A10354" t="s">
        <v>315</v>
      </c>
      <c r="B10354" t="s">
        <v>316</v>
      </c>
      <c r="C10354">
        <f>-70.06046926 / 41.70550478</f>
        <v>-1.6798854163155392</v>
      </c>
      <c r="D10354" t="s">
        <v>317</v>
      </c>
      <c r="E10354" t="s">
        <v>70</v>
      </c>
      <c r="F10354" s="1">
        <v>38945</v>
      </c>
      <c r="G10354">
        <v>2</v>
      </c>
      <c r="O10354">
        <v>2.8</v>
      </c>
      <c r="P10354" t="s">
        <v>71</v>
      </c>
      <c r="Q10354">
        <v>22.4</v>
      </c>
      <c r="R10354" t="s">
        <v>71</v>
      </c>
    </row>
    <row r="10355" spans="1:46" x14ac:dyDescent="0.2">
      <c r="A10355" t="s">
        <v>315</v>
      </c>
      <c r="B10355" t="s">
        <v>316</v>
      </c>
      <c r="C10355">
        <f>-70.06046926 / 41.70550478</f>
        <v>-1.6798854163155392</v>
      </c>
      <c r="D10355" t="s">
        <v>317</v>
      </c>
      <c r="E10355" t="s">
        <v>70</v>
      </c>
      <c r="F10355" s="1">
        <v>39315</v>
      </c>
      <c r="G10355">
        <v>0.5</v>
      </c>
      <c r="I10355">
        <v>2.2999999999999998</v>
      </c>
      <c r="J10355" t="s">
        <v>71</v>
      </c>
      <c r="K10355">
        <v>8.11</v>
      </c>
      <c r="L10355" t="s">
        <v>71</v>
      </c>
      <c r="M10355">
        <v>1</v>
      </c>
      <c r="N10355" t="s">
        <v>71</v>
      </c>
      <c r="O10355">
        <v>5.54</v>
      </c>
      <c r="P10355" t="s">
        <v>71</v>
      </c>
      <c r="Q10355">
        <v>21.8</v>
      </c>
      <c r="R10355" t="s">
        <v>71</v>
      </c>
      <c r="S10355">
        <v>1.1000000000000001</v>
      </c>
      <c r="T10355" t="s">
        <v>71</v>
      </c>
      <c r="U10355">
        <v>34.020000000000003</v>
      </c>
      <c r="V10355" t="s">
        <v>71</v>
      </c>
      <c r="W10355">
        <v>48.53</v>
      </c>
      <c r="X10355" t="s">
        <v>71</v>
      </c>
      <c r="Y10355">
        <v>55.01</v>
      </c>
      <c r="AA10355">
        <v>51.14</v>
      </c>
      <c r="AC10355">
        <v>60</v>
      </c>
      <c r="AE10355">
        <v>0.5</v>
      </c>
      <c r="AF10355" t="s">
        <v>71</v>
      </c>
      <c r="AG10355">
        <v>5.0199999999999996</v>
      </c>
      <c r="AH10355" t="s">
        <v>71</v>
      </c>
      <c r="AS10355">
        <v>2.4300000000000002</v>
      </c>
      <c r="AT10355" t="s">
        <v>71</v>
      </c>
    </row>
    <row r="10356" spans="1:46" x14ac:dyDescent="0.2">
      <c r="A10356" t="s">
        <v>315</v>
      </c>
      <c r="B10356" t="s">
        <v>316</v>
      </c>
      <c r="C10356">
        <f>-70.06046926 / 41.70550478</f>
        <v>-1.6798854163155392</v>
      </c>
      <c r="D10356" t="s">
        <v>317</v>
      </c>
      <c r="E10356" t="s">
        <v>70</v>
      </c>
      <c r="F10356" s="1">
        <v>39315</v>
      </c>
      <c r="G10356">
        <v>1</v>
      </c>
      <c r="O10356">
        <v>5.6</v>
      </c>
      <c r="P10356" t="s">
        <v>71</v>
      </c>
      <c r="Q10356">
        <v>21.8</v>
      </c>
      <c r="R10356" t="s">
        <v>71</v>
      </c>
    </row>
    <row r="10357" spans="1:46" x14ac:dyDescent="0.2">
      <c r="A10357" t="s">
        <v>315</v>
      </c>
      <c r="B10357" t="s">
        <v>316</v>
      </c>
      <c r="C10357">
        <f>-70.06046926 / 41.70550478</f>
        <v>-1.6798854163155392</v>
      </c>
      <c r="D10357" t="s">
        <v>317</v>
      </c>
      <c r="E10357" t="s">
        <v>70</v>
      </c>
      <c r="F10357" s="1">
        <v>39686</v>
      </c>
      <c r="G10357">
        <v>0.5</v>
      </c>
      <c r="I10357">
        <v>1.95</v>
      </c>
      <c r="J10357" t="s">
        <v>71</v>
      </c>
      <c r="K10357">
        <v>1.84</v>
      </c>
      <c r="L10357" t="s">
        <v>71</v>
      </c>
      <c r="M10357">
        <v>1.19</v>
      </c>
      <c r="N10357" t="s">
        <v>71</v>
      </c>
      <c r="O10357">
        <v>5.38</v>
      </c>
      <c r="P10357" t="s">
        <v>71</v>
      </c>
      <c r="Q10357">
        <v>23.7</v>
      </c>
      <c r="R10357" t="s">
        <v>71</v>
      </c>
      <c r="S10357">
        <v>0.65</v>
      </c>
      <c r="T10357" t="s">
        <v>71</v>
      </c>
      <c r="U10357">
        <v>20.13</v>
      </c>
      <c r="V10357" t="s">
        <v>71</v>
      </c>
      <c r="W10357">
        <v>43.43</v>
      </c>
      <c r="X10357" t="s">
        <v>71</v>
      </c>
      <c r="Y10357">
        <v>47.44</v>
      </c>
      <c r="AA10357">
        <v>36.58</v>
      </c>
      <c r="AC10357">
        <v>57.49</v>
      </c>
      <c r="AE10357">
        <v>1</v>
      </c>
      <c r="AF10357" t="s">
        <v>71</v>
      </c>
      <c r="AG10357">
        <v>5.3</v>
      </c>
      <c r="AH10357" t="s">
        <v>71</v>
      </c>
      <c r="AS10357">
        <v>3.17</v>
      </c>
      <c r="AT10357" t="s">
        <v>71</v>
      </c>
    </row>
    <row r="10358" spans="1:46" x14ac:dyDescent="0.2">
      <c r="A10358" t="s">
        <v>315</v>
      </c>
      <c r="B10358" t="s">
        <v>316</v>
      </c>
      <c r="C10358">
        <f>-70.06046926 / 41.70550478</f>
        <v>-1.6798854163155392</v>
      </c>
      <c r="D10358" t="s">
        <v>317</v>
      </c>
      <c r="E10358" t="s">
        <v>70</v>
      </c>
      <c r="F10358" s="1">
        <v>39686</v>
      </c>
      <c r="G10358">
        <v>1</v>
      </c>
      <c r="O10358">
        <v>51.6</v>
      </c>
      <c r="P10358" t="s">
        <v>71</v>
      </c>
      <c r="Q10358">
        <v>23.8</v>
      </c>
      <c r="R10358" t="s">
        <v>71</v>
      </c>
    </row>
    <row r="10359" spans="1:46" x14ac:dyDescent="0.2">
      <c r="A10359" t="s">
        <v>315</v>
      </c>
      <c r="B10359" t="s">
        <v>316</v>
      </c>
      <c r="C10359">
        <f>-70.06046926 / 41.70550478</f>
        <v>-1.6798854163155392</v>
      </c>
      <c r="D10359" t="s">
        <v>317</v>
      </c>
      <c r="E10359" t="s">
        <v>70</v>
      </c>
      <c r="F10359" s="1">
        <v>39686</v>
      </c>
      <c r="G10359">
        <v>1.5</v>
      </c>
      <c r="O10359">
        <v>52.1</v>
      </c>
      <c r="P10359" t="s">
        <v>71</v>
      </c>
      <c r="Q10359">
        <v>23.8</v>
      </c>
      <c r="R10359" t="s">
        <v>71</v>
      </c>
    </row>
    <row r="10360" spans="1:46" x14ac:dyDescent="0.2">
      <c r="A10360" t="s">
        <v>318</v>
      </c>
      <c r="B10360" t="s">
        <v>319</v>
      </c>
      <c r="C10360">
        <f>-70.11005511 / 41.70546247</f>
        <v>-1.6810760739179498</v>
      </c>
      <c r="D10360" t="s">
        <v>320</v>
      </c>
      <c r="E10360" t="s">
        <v>70</v>
      </c>
      <c r="F10360" s="1">
        <v>37143</v>
      </c>
      <c r="G10360">
        <v>0.5</v>
      </c>
      <c r="I10360">
        <v>3</v>
      </c>
      <c r="J10360" t="s">
        <v>71</v>
      </c>
      <c r="K10360">
        <v>1.1299999999999999</v>
      </c>
      <c r="L10360" t="s">
        <v>71</v>
      </c>
      <c r="M10360">
        <v>3</v>
      </c>
      <c r="N10360" t="s">
        <v>71</v>
      </c>
      <c r="O10360">
        <v>5.76</v>
      </c>
      <c r="P10360" t="s">
        <v>71</v>
      </c>
      <c r="Q10360">
        <v>23.4</v>
      </c>
      <c r="R10360" t="s">
        <v>71</v>
      </c>
      <c r="S10360">
        <v>0.22</v>
      </c>
      <c r="T10360" t="s">
        <v>71</v>
      </c>
      <c r="U10360">
        <v>6.81</v>
      </c>
      <c r="V10360" t="s">
        <v>71</v>
      </c>
      <c r="W10360">
        <v>24</v>
      </c>
      <c r="X10360" t="s">
        <v>71</v>
      </c>
      <c r="Y10360">
        <v>31.81</v>
      </c>
      <c r="AA10360">
        <v>31.8</v>
      </c>
      <c r="AC10360">
        <v>44.17</v>
      </c>
      <c r="AE10360">
        <v>2.4</v>
      </c>
      <c r="AF10360" t="s">
        <v>71</v>
      </c>
      <c r="AG10360">
        <v>6.2</v>
      </c>
      <c r="AH10360" t="s">
        <v>71</v>
      </c>
      <c r="AS10360">
        <v>0.84</v>
      </c>
      <c r="AT10360" t="s">
        <v>71</v>
      </c>
    </row>
    <row r="10361" spans="1:46" x14ac:dyDescent="0.2">
      <c r="A10361" t="s">
        <v>318</v>
      </c>
      <c r="B10361" t="s">
        <v>319</v>
      </c>
      <c r="C10361">
        <f>-70.11005511 / 41.70546247</f>
        <v>-1.6810760739179498</v>
      </c>
      <c r="D10361" t="s">
        <v>320</v>
      </c>
      <c r="E10361" t="s">
        <v>70</v>
      </c>
      <c r="F10361" s="1">
        <v>37143</v>
      </c>
      <c r="G10361">
        <v>1.5</v>
      </c>
      <c r="O10361">
        <v>5.65</v>
      </c>
      <c r="P10361" t="s">
        <v>71</v>
      </c>
      <c r="Q10361">
        <v>23.5</v>
      </c>
      <c r="R10361" t="s">
        <v>71</v>
      </c>
    </row>
    <row r="10362" spans="1:46" x14ac:dyDescent="0.2">
      <c r="A10362" t="s">
        <v>318</v>
      </c>
      <c r="B10362" t="s">
        <v>319</v>
      </c>
      <c r="C10362">
        <f>-70.11005511 / 41.70546247</f>
        <v>-1.6810760739179498</v>
      </c>
      <c r="D10362" t="s">
        <v>320</v>
      </c>
      <c r="E10362" t="s">
        <v>70</v>
      </c>
      <c r="F10362" s="1">
        <v>37143</v>
      </c>
      <c r="G10362">
        <v>2</v>
      </c>
      <c r="K10362">
        <v>0.9</v>
      </c>
      <c r="L10362" t="s">
        <v>71</v>
      </c>
      <c r="S10362">
        <v>0.17</v>
      </c>
      <c r="T10362" t="s">
        <v>71</v>
      </c>
      <c r="U10362">
        <v>5.27</v>
      </c>
      <c r="V10362" t="s">
        <v>71</v>
      </c>
      <c r="W10362">
        <v>25.7</v>
      </c>
      <c r="X10362" t="s">
        <v>71</v>
      </c>
      <c r="Y10362">
        <v>28.12</v>
      </c>
      <c r="AA10362">
        <v>29.57</v>
      </c>
      <c r="AE10362">
        <v>2.5</v>
      </c>
      <c r="AF10362" t="s">
        <v>71</v>
      </c>
      <c r="AG10362">
        <v>6.19</v>
      </c>
      <c r="AH10362" t="s">
        <v>71</v>
      </c>
      <c r="AS10362">
        <v>0.89</v>
      </c>
      <c r="AT10362" t="s">
        <v>71</v>
      </c>
    </row>
    <row r="10363" spans="1:46" x14ac:dyDescent="0.2">
      <c r="A10363" t="s">
        <v>318</v>
      </c>
      <c r="B10363" t="s">
        <v>319</v>
      </c>
      <c r="C10363">
        <f>-70.11005511 / 41.70546247</f>
        <v>-1.6810760739179498</v>
      </c>
      <c r="D10363" t="s">
        <v>320</v>
      </c>
      <c r="E10363" t="s">
        <v>70</v>
      </c>
      <c r="F10363" s="1">
        <v>37143</v>
      </c>
      <c r="G10363">
        <v>2.5</v>
      </c>
      <c r="O10363">
        <v>6.55</v>
      </c>
      <c r="P10363" t="s">
        <v>71</v>
      </c>
      <c r="Q10363">
        <v>23.4</v>
      </c>
      <c r="R10363" t="s">
        <v>71</v>
      </c>
    </row>
    <row r="10364" spans="1:46" x14ac:dyDescent="0.2">
      <c r="A10364" t="s">
        <v>318</v>
      </c>
      <c r="B10364" t="s">
        <v>319</v>
      </c>
      <c r="C10364">
        <f>-70.11005511 / 41.70546247</f>
        <v>-1.6810760739179498</v>
      </c>
      <c r="D10364" t="s">
        <v>320</v>
      </c>
      <c r="E10364" t="s">
        <v>70</v>
      </c>
      <c r="F10364" s="1">
        <v>37873</v>
      </c>
      <c r="G10364">
        <v>0.5</v>
      </c>
      <c r="I10364">
        <v>2.6</v>
      </c>
      <c r="J10364" t="s">
        <v>71</v>
      </c>
      <c r="K10364">
        <v>1.99</v>
      </c>
      <c r="L10364" t="s">
        <v>71</v>
      </c>
      <c r="M10364">
        <v>2.6</v>
      </c>
      <c r="N10364" t="s">
        <v>71</v>
      </c>
      <c r="Q10364">
        <v>25.7</v>
      </c>
      <c r="R10364" t="s">
        <v>71</v>
      </c>
      <c r="S10364">
        <v>0.05</v>
      </c>
      <c r="T10364" t="s">
        <v>71</v>
      </c>
      <c r="U10364">
        <v>1.55</v>
      </c>
      <c r="V10364" t="s">
        <v>71</v>
      </c>
      <c r="W10364">
        <v>22.7</v>
      </c>
      <c r="X10364" t="s">
        <v>71</v>
      </c>
      <c r="Y10364">
        <v>10.47</v>
      </c>
      <c r="AA10364">
        <v>37.35</v>
      </c>
      <c r="AC10364">
        <v>46.23</v>
      </c>
      <c r="AE10364">
        <v>0.33</v>
      </c>
      <c r="AF10364" t="s">
        <v>71</v>
      </c>
      <c r="AG10364">
        <v>6.23</v>
      </c>
      <c r="AH10364" t="s">
        <v>71</v>
      </c>
      <c r="AS10364">
        <v>0.03</v>
      </c>
      <c r="AT10364" t="s">
        <v>71</v>
      </c>
    </row>
    <row r="10365" spans="1:46" x14ac:dyDescent="0.2">
      <c r="A10365" t="s">
        <v>318</v>
      </c>
      <c r="B10365" t="s">
        <v>319</v>
      </c>
      <c r="C10365">
        <f>-70.11005511 / 41.70546247</f>
        <v>-1.6810760739179498</v>
      </c>
      <c r="D10365" t="s">
        <v>320</v>
      </c>
      <c r="E10365" t="s">
        <v>70</v>
      </c>
      <c r="F10365" s="1">
        <v>37873</v>
      </c>
      <c r="G10365">
        <v>2</v>
      </c>
      <c r="K10365">
        <v>1.25</v>
      </c>
      <c r="L10365" t="s">
        <v>71</v>
      </c>
      <c r="Q10365">
        <v>25.5</v>
      </c>
      <c r="R10365" t="s">
        <v>71</v>
      </c>
      <c r="S10365">
        <v>0.1</v>
      </c>
      <c r="T10365" t="s">
        <v>71</v>
      </c>
      <c r="U10365">
        <v>3.1</v>
      </c>
      <c r="V10365" t="s">
        <v>71</v>
      </c>
      <c r="W10365">
        <v>20.100000000000001</v>
      </c>
      <c r="X10365" t="s">
        <v>71</v>
      </c>
      <c r="Y10365">
        <v>20.46</v>
      </c>
      <c r="AA10365">
        <v>32.79</v>
      </c>
      <c r="AE10365">
        <v>0.3</v>
      </c>
      <c r="AF10365" t="s">
        <v>71</v>
      </c>
      <c r="AG10365">
        <v>6.16</v>
      </c>
      <c r="AH10365" t="s">
        <v>71</v>
      </c>
      <c r="AS10365">
        <v>0.2</v>
      </c>
      <c r="AT10365" t="s">
        <v>71</v>
      </c>
    </row>
    <row r="10366" spans="1:46" x14ac:dyDescent="0.2">
      <c r="A10366" t="s">
        <v>318</v>
      </c>
      <c r="B10366" t="s">
        <v>319</v>
      </c>
      <c r="C10366">
        <f>-70.11005511 / 41.70546247</f>
        <v>-1.6810760739179498</v>
      </c>
      <c r="D10366" t="s">
        <v>320</v>
      </c>
      <c r="E10366" t="s">
        <v>70</v>
      </c>
      <c r="F10366" s="1">
        <v>38218</v>
      </c>
      <c r="G10366">
        <v>0.5</v>
      </c>
      <c r="I10366">
        <v>2.6</v>
      </c>
      <c r="J10366" t="s">
        <v>71</v>
      </c>
      <c r="M10366">
        <v>2.6</v>
      </c>
      <c r="N10366" t="s">
        <v>71</v>
      </c>
      <c r="O10366">
        <v>7.4</v>
      </c>
      <c r="P10366" t="s">
        <v>71</v>
      </c>
      <c r="Q10366">
        <v>23.9</v>
      </c>
      <c r="R10366" t="s">
        <v>71</v>
      </c>
      <c r="AC10366">
        <v>46.23</v>
      </c>
    </row>
    <row r="10367" spans="1:46" x14ac:dyDescent="0.2">
      <c r="A10367" t="s">
        <v>318</v>
      </c>
      <c r="B10367" t="s">
        <v>319</v>
      </c>
      <c r="C10367">
        <f>-70.11005511 / 41.70546247</f>
        <v>-1.6810760739179498</v>
      </c>
      <c r="D10367" t="s">
        <v>320</v>
      </c>
      <c r="E10367" t="s">
        <v>70</v>
      </c>
      <c r="F10367" s="1">
        <v>38218</v>
      </c>
      <c r="G10367">
        <v>1</v>
      </c>
      <c r="O10367">
        <v>7.5</v>
      </c>
      <c r="P10367" t="s">
        <v>71</v>
      </c>
      <c r="Q10367">
        <v>23.9</v>
      </c>
      <c r="R10367" t="s">
        <v>71</v>
      </c>
    </row>
    <row r="10368" spans="1:46" x14ac:dyDescent="0.2">
      <c r="A10368" t="s">
        <v>318</v>
      </c>
      <c r="B10368" t="s">
        <v>319</v>
      </c>
      <c r="C10368">
        <f>-70.11005511 / 41.70546247</f>
        <v>-1.6810760739179498</v>
      </c>
      <c r="D10368" t="s">
        <v>320</v>
      </c>
      <c r="E10368" t="s">
        <v>70</v>
      </c>
      <c r="F10368" s="1">
        <v>38218</v>
      </c>
      <c r="G10368">
        <v>1.5</v>
      </c>
      <c r="K10368">
        <v>1.03</v>
      </c>
      <c r="L10368" t="s">
        <v>71</v>
      </c>
      <c r="O10368">
        <v>7.1</v>
      </c>
      <c r="P10368" t="s">
        <v>71</v>
      </c>
      <c r="Q10368">
        <v>23.9</v>
      </c>
      <c r="R10368" t="s">
        <v>71</v>
      </c>
      <c r="S10368">
        <v>0.27</v>
      </c>
      <c r="T10368" t="s">
        <v>71</v>
      </c>
      <c r="U10368">
        <v>8.36</v>
      </c>
      <c r="V10368" t="s">
        <v>71</v>
      </c>
      <c r="W10368">
        <v>27.92</v>
      </c>
      <c r="X10368" t="s">
        <v>71</v>
      </c>
      <c r="Y10368">
        <v>34.770000000000003</v>
      </c>
      <c r="AA10368">
        <v>30.89</v>
      </c>
      <c r="AE10368">
        <v>4.84</v>
      </c>
      <c r="AF10368" t="s">
        <v>71</v>
      </c>
      <c r="AG10368">
        <v>6.25</v>
      </c>
      <c r="AH10368" t="s">
        <v>71</v>
      </c>
      <c r="AS10368">
        <v>0.87</v>
      </c>
      <c r="AT10368" t="s">
        <v>71</v>
      </c>
    </row>
    <row r="10369" spans="1:46" x14ac:dyDescent="0.2">
      <c r="A10369" t="s">
        <v>318</v>
      </c>
      <c r="B10369" t="s">
        <v>319</v>
      </c>
      <c r="C10369">
        <f>-70.11005511 / 41.70546247</f>
        <v>-1.6810760739179498</v>
      </c>
      <c r="D10369" t="s">
        <v>320</v>
      </c>
      <c r="E10369" t="s">
        <v>70</v>
      </c>
      <c r="F10369" s="1">
        <v>38218</v>
      </c>
      <c r="G10369">
        <v>2</v>
      </c>
      <c r="O10369">
        <v>7</v>
      </c>
      <c r="P10369" t="s">
        <v>71</v>
      </c>
      <c r="Q10369">
        <v>23.9</v>
      </c>
      <c r="R10369" t="s">
        <v>71</v>
      </c>
    </row>
    <row r="10370" spans="1:46" x14ac:dyDescent="0.2">
      <c r="A10370" t="s">
        <v>318</v>
      </c>
      <c r="B10370" t="s">
        <v>319</v>
      </c>
      <c r="C10370">
        <f>-70.11005511 / 41.70546247</f>
        <v>-1.6810760739179498</v>
      </c>
      <c r="D10370" t="s">
        <v>320</v>
      </c>
      <c r="E10370" t="s">
        <v>70</v>
      </c>
      <c r="F10370" s="1">
        <v>38588</v>
      </c>
      <c r="G10370">
        <v>0.5</v>
      </c>
      <c r="I10370">
        <v>2.5</v>
      </c>
      <c r="J10370" t="s">
        <v>71</v>
      </c>
      <c r="K10370">
        <v>2.2799999999999998</v>
      </c>
      <c r="L10370" t="s">
        <v>71</v>
      </c>
      <c r="M10370">
        <v>2.5</v>
      </c>
      <c r="N10370" t="s">
        <v>71</v>
      </c>
      <c r="O10370">
        <v>7.36</v>
      </c>
      <c r="P10370" t="s">
        <v>71</v>
      </c>
      <c r="Q10370">
        <v>25.1</v>
      </c>
      <c r="R10370" t="s">
        <v>71</v>
      </c>
      <c r="S10370">
        <v>0.4</v>
      </c>
      <c r="T10370" t="s">
        <v>71</v>
      </c>
      <c r="U10370">
        <v>12.39</v>
      </c>
      <c r="V10370" t="s">
        <v>71</v>
      </c>
      <c r="W10370">
        <v>20.58</v>
      </c>
      <c r="X10370" t="s">
        <v>71</v>
      </c>
      <c r="Y10370">
        <v>40.44</v>
      </c>
      <c r="AA10370">
        <v>38.69</v>
      </c>
      <c r="AC10370">
        <v>46.8</v>
      </c>
      <c r="AE10370">
        <v>6.66</v>
      </c>
      <c r="AF10370" t="s">
        <v>71</v>
      </c>
      <c r="AG10370">
        <v>6.22</v>
      </c>
      <c r="AH10370" t="s">
        <v>71</v>
      </c>
      <c r="AS10370">
        <v>1.6</v>
      </c>
      <c r="AT10370" t="s">
        <v>71</v>
      </c>
    </row>
    <row r="10371" spans="1:46" x14ac:dyDescent="0.2">
      <c r="A10371" t="s">
        <v>318</v>
      </c>
      <c r="B10371" t="s">
        <v>319</v>
      </c>
      <c r="C10371">
        <f>-70.11005511 / 41.70546247</f>
        <v>-1.6810760739179498</v>
      </c>
      <c r="D10371" t="s">
        <v>320</v>
      </c>
      <c r="E10371" t="s">
        <v>70</v>
      </c>
      <c r="F10371" s="1">
        <v>38588</v>
      </c>
      <c r="G10371">
        <v>1</v>
      </c>
      <c r="O10371">
        <v>7.24</v>
      </c>
      <c r="P10371" t="s">
        <v>71</v>
      </c>
      <c r="Q10371">
        <v>25.2</v>
      </c>
      <c r="R10371" t="s">
        <v>71</v>
      </c>
    </row>
    <row r="10372" spans="1:46" x14ac:dyDescent="0.2">
      <c r="A10372" t="s">
        <v>318</v>
      </c>
      <c r="B10372" t="s">
        <v>319</v>
      </c>
      <c r="C10372">
        <f>-70.11005511 / 41.70546247</f>
        <v>-1.6810760739179498</v>
      </c>
      <c r="D10372" t="s">
        <v>320</v>
      </c>
      <c r="E10372" t="s">
        <v>70</v>
      </c>
      <c r="F10372" s="1">
        <v>38588</v>
      </c>
      <c r="G10372">
        <v>1.5</v>
      </c>
      <c r="K10372">
        <v>2.88</v>
      </c>
      <c r="L10372" t="s">
        <v>71</v>
      </c>
      <c r="S10372">
        <v>0.3</v>
      </c>
      <c r="T10372" t="s">
        <v>71</v>
      </c>
      <c r="U10372">
        <v>9.2899999999999991</v>
      </c>
      <c r="V10372" t="s">
        <v>71</v>
      </c>
      <c r="W10372">
        <v>19.89</v>
      </c>
      <c r="X10372" t="s">
        <v>71</v>
      </c>
      <c r="Y10372">
        <v>36.29</v>
      </c>
      <c r="AA10372">
        <v>40.98</v>
      </c>
      <c r="AE10372">
        <v>6.66</v>
      </c>
      <c r="AF10372" t="s">
        <v>71</v>
      </c>
      <c r="AG10372">
        <v>6.2</v>
      </c>
      <c r="AH10372" t="s">
        <v>71</v>
      </c>
      <c r="AS10372">
        <v>2.0499999999999998</v>
      </c>
      <c r="AT10372" t="s">
        <v>71</v>
      </c>
    </row>
    <row r="10373" spans="1:46" x14ac:dyDescent="0.2">
      <c r="A10373" t="s">
        <v>318</v>
      </c>
      <c r="B10373" t="s">
        <v>319</v>
      </c>
      <c r="C10373">
        <f>-70.11005511 / 41.70546247</f>
        <v>-1.6810760739179498</v>
      </c>
      <c r="D10373" t="s">
        <v>320</v>
      </c>
      <c r="E10373" t="s">
        <v>70</v>
      </c>
      <c r="F10373" s="1">
        <v>38588</v>
      </c>
      <c r="G10373">
        <v>2</v>
      </c>
      <c r="O10373">
        <v>7.23</v>
      </c>
      <c r="P10373" t="s">
        <v>71</v>
      </c>
      <c r="Q10373">
        <v>25</v>
      </c>
      <c r="R10373" t="s">
        <v>71</v>
      </c>
    </row>
    <row r="10374" spans="1:46" x14ac:dyDescent="0.2">
      <c r="A10374" t="s">
        <v>318</v>
      </c>
      <c r="B10374" t="s">
        <v>319</v>
      </c>
      <c r="C10374">
        <f>-70.11005511 / 41.70546247</f>
        <v>-1.6810760739179498</v>
      </c>
      <c r="D10374" t="s">
        <v>320</v>
      </c>
      <c r="E10374" t="s">
        <v>70</v>
      </c>
      <c r="F10374" s="1">
        <v>38945</v>
      </c>
      <c r="G10374">
        <v>0.5</v>
      </c>
      <c r="I10374">
        <v>2.65</v>
      </c>
      <c r="J10374" t="s">
        <v>71</v>
      </c>
      <c r="K10374">
        <v>1.72</v>
      </c>
      <c r="L10374" t="s">
        <v>71</v>
      </c>
      <c r="M10374">
        <v>2.65</v>
      </c>
      <c r="N10374" t="s">
        <v>71</v>
      </c>
      <c r="O10374">
        <v>6.22</v>
      </c>
      <c r="P10374" t="s">
        <v>71</v>
      </c>
      <c r="Q10374">
        <v>23.7</v>
      </c>
      <c r="R10374" t="s">
        <v>71</v>
      </c>
      <c r="S10374">
        <v>0.48</v>
      </c>
      <c r="T10374" t="s">
        <v>71</v>
      </c>
      <c r="U10374">
        <v>14.72</v>
      </c>
      <c r="V10374" t="s">
        <v>71</v>
      </c>
      <c r="W10374">
        <v>25.52</v>
      </c>
      <c r="X10374" t="s">
        <v>71</v>
      </c>
      <c r="Y10374">
        <v>42.93</v>
      </c>
      <c r="AA10374">
        <v>35.92</v>
      </c>
      <c r="AC10374">
        <v>45.96</v>
      </c>
      <c r="AE10374">
        <v>7.06</v>
      </c>
      <c r="AF10374" t="s">
        <v>71</v>
      </c>
      <c r="AG10374">
        <v>6.24</v>
      </c>
      <c r="AH10374" t="s">
        <v>71</v>
      </c>
      <c r="AS10374">
        <v>1.26</v>
      </c>
      <c r="AT10374" t="s">
        <v>71</v>
      </c>
    </row>
    <row r="10375" spans="1:46" x14ac:dyDescent="0.2">
      <c r="A10375" t="s">
        <v>318</v>
      </c>
      <c r="B10375" t="s">
        <v>319</v>
      </c>
      <c r="C10375">
        <f>-70.11005511 / 41.70546247</f>
        <v>-1.6810760739179498</v>
      </c>
      <c r="D10375" t="s">
        <v>320</v>
      </c>
      <c r="E10375" t="s">
        <v>70</v>
      </c>
      <c r="F10375" s="1">
        <v>38945</v>
      </c>
      <c r="G10375">
        <v>1</v>
      </c>
      <c r="O10375">
        <v>6.37</v>
      </c>
      <c r="P10375" t="s">
        <v>71</v>
      </c>
      <c r="Q10375">
        <v>23.7</v>
      </c>
      <c r="R10375" t="s">
        <v>71</v>
      </c>
    </row>
    <row r="10376" spans="1:46" x14ac:dyDescent="0.2">
      <c r="A10376" t="s">
        <v>318</v>
      </c>
      <c r="B10376" t="s">
        <v>319</v>
      </c>
      <c r="C10376">
        <f>-70.11005511 / 41.70546247</f>
        <v>-1.6810760739179498</v>
      </c>
      <c r="D10376" t="s">
        <v>320</v>
      </c>
      <c r="E10376" t="s">
        <v>70</v>
      </c>
      <c r="F10376" s="1">
        <v>38945</v>
      </c>
      <c r="G10376">
        <v>1.5</v>
      </c>
      <c r="O10376">
        <v>6.21</v>
      </c>
      <c r="P10376" t="s">
        <v>71</v>
      </c>
      <c r="Q10376">
        <v>23.6</v>
      </c>
      <c r="R10376" t="s">
        <v>71</v>
      </c>
    </row>
    <row r="10377" spans="1:46" x14ac:dyDescent="0.2">
      <c r="A10377" t="s">
        <v>318</v>
      </c>
      <c r="B10377" t="s">
        <v>319</v>
      </c>
      <c r="C10377">
        <f>-70.11005511 / 41.70546247</f>
        <v>-1.6810760739179498</v>
      </c>
      <c r="D10377" t="s">
        <v>320</v>
      </c>
      <c r="E10377" t="s">
        <v>70</v>
      </c>
      <c r="F10377" s="1">
        <v>39315</v>
      </c>
      <c r="G10377">
        <v>0.5</v>
      </c>
      <c r="I10377">
        <v>2.4</v>
      </c>
      <c r="J10377" t="s">
        <v>71</v>
      </c>
      <c r="K10377">
        <v>1.3</v>
      </c>
      <c r="L10377" t="s">
        <v>71</v>
      </c>
      <c r="M10377">
        <v>2.4</v>
      </c>
      <c r="N10377" t="s">
        <v>71</v>
      </c>
      <c r="O10377">
        <v>8.26</v>
      </c>
      <c r="P10377" t="s">
        <v>71</v>
      </c>
      <c r="Q10377">
        <v>22.1</v>
      </c>
      <c r="R10377" t="s">
        <v>71</v>
      </c>
      <c r="S10377">
        <v>1.71</v>
      </c>
      <c r="T10377" t="s">
        <v>71</v>
      </c>
      <c r="U10377">
        <v>53.02</v>
      </c>
      <c r="V10377" t="s">
        <v>71</v>
      </c>
      <c r="W10377">
        <v>25.78</v>
      </c>
      <c r="X10377" t="s">
        <v>71</v>
      </c>
      <c r="Y10377">
        <v>61.41</v>
      </c>
      <c r="AA10377">
        <v>33.19</v>
      </c>
      <c r="AC10377">
        <v>47.38</v>
      </c>
      <c r="AE10377">
        <v>3.5</v>
      </c>
      <c r="AF10377" t="s">
        <v>71</v>
      </c>
      <c r="AG10377">
        <v>6.1</v>
      </c>
      <c r="AH10377" t="s">
        <v>71</v>
      </c>
      <c r="AS10377">
        <v>2.1800000000000002</v>
      </c>
      <c r="AT10377" t="s">
        <v>71</v>
      </c>
    </row>
    <row r="10378" spans="1:46" x14ac:dyDescent="0.2">
      <c r="A10378" t="s">
        <v>318</v>
      </c>
      <c r="B10378" t="s">
        <v>319</v>
      </c>
      <c r="C10378">
        <f>-70.11005511 / 41.70546247</f>
        <v>-1.6810760739179498</v>
      </c>
      <c r="D10378" t="s">
        <v>320</v>
      </c>
      <c r="E10378" t="s">
        <v>70</v>
      </c>
      <c r="F10378" s="1">
        <v>39315</v>
      </c>
      <c r="G10378">
        <v>2</v>
      </c>
      <c r="K10378">
        <v>1.75</v>
      </c>
      <c r="L10378" t="s">
        <v>71</v>
      </c>
      <c r="O10378">
        <v>7.74</v>
      </c>
      <c r="P10378" t="s">
        <v>71</v>
      </c>
      <c r="Q10378">
        <v>22</v>
      </c>
      <c r="R10378" t="s">
        <v>71</v>
      </c>
      <c r="S10378">
        <v>0.49</v>
      </c>
      <c r="T10378" t="s">
        <v>71</v>
      </c>
      <c r="U10378">
        <v>15.32</v>
      </c>
      <c r="V10378" t="s">
        <v>71</v>
      </c>
      <c r="W10378">
        <v>26.38</v>
      </c>
      <c r="X10378" t="s">
        <v>71</v>
      </c>
      <c r="Y10378">
        <v>43.5</v>
      </c>
      <c r="AA10378">
        <v>36.090000000000003</v>
      </c>
      <c r="AE10378">
        <v>3.5</v>
      </c>
      <c r="AF10378" t="s">
        <v>71</v>
      </c>
      <c r="AG10378">
        <v>6.03</v>
      </c>
      <c r="AH10378" t="s">
        <v>71</v>
      </c>
      <c r="AS10378">
        <v>2.17</v>
      </c>
      <c r="AT10378" t="s">
        <v>71</v>
      </c>
    </row>
    <row r="10379" spans="1:46" x14ac:dyDescent="0.2">
      <c r="A10379" t="s">
        <v>318</v>
      </c>
      <c r="B10379" t="s">
        <v>319</v>
      </c>
      <c r="C10379">
        <f>-70.11005511 / 41.70546247</f>
        <v>-1.6810760739179498</v>
      </c>
      <c r="D10379" t="s">
        <v>320</v>
      </c>
      <c r="E10379" t="s">
        <v>70</v>
      </c>
      <c r="F10379" s="1">
        <v>39686</v>
      </c>
      <c r="G10379">
        <v>0.5</v>
      </c>
      <c r="I10379">
        <v>2.0499999999999998</v>
      </c>
      <c r="J10379" t="s">
        <v>71</v>
      </c>
      <c r="K10379">
        <v>1.51</v>
      </c>
      <c r="L10379" t="s">
        <v>71</v>
      </c>
      <c r="M10379">
        <v>2.0499999999999998</v>
      </c>
      <c r="N10379" t="s">
        <v>71</v>
      </c>
      <c r="O10379">
        <v>7.54</v>
      </c>
      <c r="P10379" t="s">
        <v>71</v>
      </c>
      <c r="Q10379">
        <v>24</v>
      </c>
      <c r="R10379" t="s">
        <v>71</v>
      </c>
      <c r="S10379">
        <v>0.35</v>
      </c>
      <c r="T10379" t="s">
        <v>71</v>
      </c>
      <c r="U10379">
        <v>10.84</v>
      </c>
      <c r="V10379" t="s">
        <v>71</v>
      </c>
      <c r="W10379">
        <v>28.98</v>
      </c>
      <c r="X10379" t="s">
        <v>71</v>
      </c>
      <c r="Y10379">
        <v>38.520000000000003</v>
      </c>
      <c r="AA10379">
        <v>34.64</v>
      </c>
      <c r="AC10379">
        <v>49.66</v>
      </c>
      <c r="AE10379">
        <v>4.8</v>
      </c>
      <c r="AF10379" t="s">
        <v>71</v>
      </c>
      <c r="AG10379">
        <v>6.38</v>
      </c>
      <c r="AH10379" t="s">
        <v>71</v>
      </c>
      <c r="AS10379">
        <v>1.6</v>
      </c>
      <c r="AT10379" t="s">
        <v>71</v>
      </c>
    </row>
    <row r="10380" spans="1:46" x14ac:dyDescent="0.2">
      <c r="A10380" t="s">
        <v>318</v>
      </c>
      <c r="B10380" t="s">
        <v>319</v>
      </c>
      <c r="C10380">
        <f>-70.11005511 / 41.70546247</f>
        <v>-1.6810760739179498</v>
      </c>
      <c r="D10380" t="s">
        <v>320</v>
      </c>
      <c r="E10380" t="s">
        <v>70</v>
      </c>
      <c r="F10380" s="1">
        <v>39686</v>
      </c>
      <c r="G10380">
        <v>1</v>
      </c>
      <c r="O10380">
        <v>7.45</v>
      </c>
      <c r="P10380" t="s">
        <v>71</v>
      </c>
      <c r="Q10380">
        <v>24</v>
      </c>
      <c r="R10380" t="s">
        <v>71</v>
      </c>
    </row>
    <row r="10381" spans="1:46" x14ac:dyDescent="0.2">
      <c r="A10381" t="s">
        <v>318</v>
      </c>
      <c r="B10381" t="s">
        <v>319</v>
      </c>
      <c r="C10381">
        <f>-70.11005511 / 41.70546247</f>
        <v>-1.6810760739179498</v>
      </c>
      <c r="D10381" t="s">
        <v>320</v>
      </c>
      <c r="E10381" t="s">
        <v>70</v>
      </c>
      <c r="F10381" s="1">
        <v>39686</v>
      </c>
      <c r="G10381">
        <v>1.5</v>
      </c>
      <c r="O10381">
        <v>7.43</v>
      </c>
      <c r="P10381" t="s">
        <v>71</v>
      </c>
      <c r="Q10381">
        <v>24</v>
      </c>
      <c r="R10381" t="s">
        <v>71</v>
      </c>
    </row>
    <row r="10382" spans="1:46" x14ac:dyDescent="0.2">
      <c r="A10382" t="s">
        <v>318</v>
      </c>
      <c r="B10382" t="s">
        <v>319</v>
      </c>
      <c r="C10382">
        <f>-70.11005511 / 41.70546247</f>
        <v>-1.6810760739179498</v>
      </c>
      <c r="D10382" t="s">
        <v>320</v>
      </c>
      <c r="E10382" t="s">
        <v>70</v>
      </c>
      <c r="F10382" s="1">
        <v>40051</v>
      </c>
      <c r="G10382">
        <v>0.5</v>
      </c>
      <c r="I10382">
        <v>2.2999999999999998</v>
      </c>
      <c r="J10382" t="s">
        <v>71</v>
      </c>
      <c r="M10382">
        <v>2.2999999999999998</v>
      </c>
      <c r="N10382" t="s">
        <v>71</v>
      </c>
      <c r="O10382">
        <v>7</v>
      </c>
      <c r="P10382" t="s">
        <v>71</v>
      </c>
      <c r="Q10382">
        <v>26.9</v>
      </c>
      <c r="R10382" t="s">
        <v>71</v>
      </c>
      <c r="AC10382">
        <v>48</v>
      </c>
    </row>
    <row r="10383" spans="1:46" x14ac:dyDescent="0.2">
      <c r="A10383" t="s">
        <v>318</v>
      </c>
      <c r="B10383" t="s">
        <v>319</v>
      </c>
      <c r="C10383">
        <f>-70.11005511 / 41.70546247</f>
        <v>-1.6810760739179498</v>
      </c>
      <c r="D10383" t="s">
        <v>320</v>
      </c>
      <c r="E10383" t="s">
        <v>70</v>
      </c>
      <c r="F10383" s="1">
        <v>40051</v>
      </c>
      <c r="G10383">
        <v>1.4</v>
      </c>
      <c r="K10383">
        <v>4.4800000000000004</v>
      </c>
      <c r="L10383" t="s">
        <v>71</v>
      </c>
      <c r="S10383">
        <v>0.62</v>
      </c>
      <c r="T10383" t="s">
        <v>71</v>
      </c>
      <c r="U10383">
        <v>19.22</v>
      </c>
      <c r="V10383" t="s">
        <v>71</v>
      </c>
      <c r="W10383">
        <v>30.35</v>
      </c>
      <c r="X10383" t="s">
        <v>71</v>
      </c>
      <c r="Y10383">
        <v>46.77</v>
      </c>
      <c r="AA10383">
        <v>45.31</v>
      </c>
      <c r="AE10383">
        <v>4.4000000000000004</v>
      </c>
      <c r="AF10383" t="s">
        <v>71</v>
      </c>
      <c r="AG10383">
        <v>6.44</v>
      </c>
      <c r="AH10383" t="s">
        <v>71</v>
      </c>
      <c r="AS10383">
        <v>1.79</v>
      </c>
      <c r="AT10383" t="s">
        <v>71</v>
      </c>
    </row>
    <row r="10384" spans="1:46" x14ac:dyDescent="0.2">
      <c r="A10384" t="s">
        <v>318</v>
      </c>
      <c r="B10384" t="s">
        <v>319</v>
      </c>
      <c r="C10384">
        <f>-70.11005511 / 41.70546247</f>
        <v>-1.6810760739179498</v>
      </c>
      <c r="D10384" t="s">
        <v>320</v>
      </c>
      <c r="E10384" t="s">
        <v>70</v>
      </c>
      <c r="F10384" s="1">
        <v>40051</v>
      </c>
      <c r="G10384">
        <v>1.5</v>
      </c>
      <c r="O10384">
        <v>6.69</v>
      </c>
      <c r="P10384" t="s">
        <v>71</v>
      </c>
      <c r="Q10384">
        <v>26.9</v>
      </c>
      <c r="R10384" t="s">
        <v>71</v>
      </c>
    </row>
    <row r="10385" spans="1:46" x14ac:dyDescent="0.2">
      <c r="A10385" t="s">
        <v>318</v>
      </c>
      <c r="B10385" t="s">
        <v>319</v>
      </c>
      <c r="C10385">
        <f>-70.11005511 / 41.70546247</f>
        <v>-1.6810760739179498</v>
      </c>
      <c r="D10385" t="s">
        <v>320</v>
      </c>
      <c r="E10385" t="s">
        <v>70</v>
      </c>
      <c r="F10385" s="1">
        <v>41143</v>
      </c>
      <c r="G10385">
        <v>0.5</v>
      </c>
      <c r="I10385">
        <v>2.4</v>
      </c>
      <c r="J10385" t="s">
        <v>71</v>
      </c>
      <c r="K10385">
        <v>3.48</v>
      </c>
      <c r="L10385" t="s">
        <v>71</v>
      </c>
      <c r="M10385">
        <v>2.4</v>
      </c>
      <c r="N10385" t="s">
        <v>71</v>
      </c>
      <c r="O10385">
        <v>6.99</v>
      </c>
      <c r="P10385" t="s">
        <v>71</v>
      </c>
      <c r="Q10385">
        <v>25.4</v>
      </c>
      <c r="R10385" t="s">
        <v>71</v>
      </c>
      <c r="S10385">
        <v>0.55000000000000004</v>
      </c>
      <c r="T10385" t="s">
        <v>71</v>
      </c>
      <c r="U10385">
        <v>17.04</v>
      </c>
      <c r="V10385" t="s">
        <v>71</v>
      </c>
      <c r="W10385">
        <v>36.76</v>
      </c>
      <c r="X10385" t="s">
        <v>71</v>
      </c>
      <c r="Y10385">
        <v>45.04</v>
      </c>
      <c r="AA10385">
        <v>42.83</v>
      </c>
      <c r="AC10385">
        <v>47.38</v>
      </c>
      <c r="AE10385">
        <v>5.8</v>
      </c>
      <c r="AF10385" t="s">
        <v>71</v>
      </c>
      <c r="AG10385">
        <v>6.59</v>
      </c>
      <c r="AH10385" t="s">
        <v>71</v>
      </c>
      <c r="AS10385">
        <v>1.01</v>
      </c>
      <c r="AT10385" t="s">
        <v>71</v>
      </c>
    </row>
    <row r="10386" spans="1:46" x14ac:dyDescent="0.2">
      <c r="A10386" t="s">
        <v>318</v>
      </c>
      <c r="B10386" t="s">
        <v>319</v>
      </c>
      <c r="C10386">
        <f>-70.11005511 / 41.70546247</f>
        <v>-1.6810760739179498</v>
      </c>
      <c r="D10386" t="s">
        <v>320</v>
      </c>
      <c r="E10386" t="s">
        <v>70</v>
      </c>
      <c r="F10386" s="1">
        <v>41143</v>
      </c>
      <c r="G10386">
        <v>1</v>
      </c>
      <c r="O10386">
        <v>6.87</v>
      </c>
      <c r="P10386" t="s">
        <v>71</v>
      </c>
      <c r="Q10386">
        <v>25.4</v>
      </c>
      <c r="R10386" t="s">
        <v>71</v>
      </c>
    </row>
    <row r="10387" spans="1:46" x14ac:dyDescent="0.2">
      <c r="A10387" t="s">
        <v>318</v>
      </c>
      <c r="B10387" t="s">
        <v>319</v>
      </c>
      <c r="C10387">
        <f>-70.11005511 / 41.70546247</f>
        <v>-1.6810760739179498</v>
      </c>
      <c r="D10387" t="s">
        <v>320</v>
      </c>
      <c r="E10387" t="s">
        <v>70</v>
      </c>
      <c r="F10387" s="1">
        <v>41143</v>
      </c>
      <c r="G10387">
        <v>1.5</v>
      </c>
      <c r="O10387">
        <v>6.77</v>
      </c>
      <c r="P10387" t="s">
        <v>71</v>
      </c>
      <c r="Q10387">
        <v>25.4</v>
      </c>
      <c r="R10387" t="s">
        <v>71</v>
      </c>
    </row>
    <row r="10388" spans="1:46" x14ac:dyDescent="0.2">
      <c r="A10388" t="s">
        <v>318</v>
      </c>
      <c r="B10388" t="s">
        <v>319</v>
      </c>
      <c r="C10388">
        <f>-70.11005511 / 41.70546247</f>
        <v>-1.6810760739179498</v>
      </c>
      <c r="D10388" t="s">
        <v>320</v>
      </c>
      <c r="E10388" t="s">
        <v>70</v>
      </c>
      <c r="F10388" s="1">
        <v>41143</v>
      </c>
      <c r="G10388">
        <v>2</v>
      </c>
      <c r="O10388">
        <v>6.79</v>
      </c>
      <c r="P10388" t="s">
        <v>71</v>
      </c>
      <c r="Q10388">
        <v>25.3</v>
      </c>
      <c r="R10388" t="s">
        <v>71</v>
      </c>
    </row>
    <row r="10389" spans="1:46" x14ac:dyDescent="0.2">
      <c r="A10389" t="s">
        <v>318</v>
      </c>
      <c r="B10389" t="s">
        <v>319</v>
      </c>
      <c r="C10389">
        <f>-70.11005511 / 41.70546247</f>
        <v>-1.6810760739179498</v>
      </c>
      <c r="D10389" t="s">
        <v>320</v>
      </c>
      <c r="E10389" t="s">
        <v>70</v>
      </c>
      <c r="F10389" s="1">
        <v>42193.3125</v>
      </c>
      <c r="G10389">
        <v>0.5</v>
      </c>
      <c r="I10389">
        <v>2.6</v>
      </c>
      <c r="J10389" t="s">
        <v>150</v>
      </c>
      <c r="K10389">
        <v>0.5</v>
      </c>
      <c r="L10389" t="s">
        <v>150</v>
      </c>
      <c r="M10389">
        <v>2.4</v>
      </c>
      <c r="N10389" t="s">
        <v>150</v>
      </c>
      <c r="O10389">
        <v>7.42</v>
      </c>
      <c r="P10389" t="s">
        <v>150</v>
      </c>
      <c r="Q10389">
        <v>25.9</v>
      </c>
      <c r="R10389" t="s">
        <v>150</v>
      </c>
      <c r="S10389">
        <v>0.43</v>
      </c>
      <c r="T10389" t="s">
        <v>150</v>
      </c>
      <c r="U10389">
        <v>13.32</v>
      </c>
      <c r="V10389" t="s">
        <v>150</v>
      </c>
      <c r="W10389">
        <v>25.09</v>
      </c>
      <c r="X10389" t="s">
        <v>150</v>
      </c>
      <c r="Y10389">
        <v>41.49</v>
      </c>
      <c r="AA10389">
        <v>23.8</v>
      </c>
      <c r="AC10389">
        <v>47.38</v>
      </c>
      <c r="AE10389">
        <v>4.5999999999999996</v>
      </c>
      <c r="AF10389" t="s">
        <v>150</v>
      </c>
      <c r="AG10389">
        <v>6.34</v>
      </c>
      <c r="AH10389" t="s">
        <v>150</v>
      </c>
      <c r="AI10389">
        <v>91</v>
      </c>
      <c r="AJ10389" t="s">
        <v>150</v>
      </c>
      <c r="AS10389">
        <v>0.8</v>
      </c>
      <c r="AT10389" t="s">
        <v>150</v>
      </c>
    </row>
    <row r="10390" spans="1:46" x14ac:dyDescent="0.2">
      <c r="A10390" t="s">
        <v>318</v>
      </c>
      <c r="B10390" t="s">
        <v>319</v>
      </c>
      <c r="C10390">
        <f>-70.11005511 / 41.70546247</f>
        <v>-1.6810760739179498</v>
      </c>
      <c r="D10390" t="s">
        <v>320</v>
      </c>
      <c r="E10390" t="s">
        <v>70</v>
      </c>
      <c r="F10390" s="1">
        <v>42221.329861111109</v>
      </c>
      <c r="G10390">
        <v>0.5</v>
      </c>
      <c r="I10390">
        <v>2.5</v>
      </c>
      <c r="J10390" t="s">
        <v>150</v>
      </c>
      <c r="K10390">
        <v>1.4</v>
      </c>
      <c r="L10390" t="s">
        <v>150</v>
      </c>
      <c r="M10390">
        <v>2.5</v>
      </c>
      <c r="N10390" t="s">
        <v>150</v>
      </c>
      <c r="O10390">
        <v>6.23</v>
      </c>
      <c r="P10390" t="s">
        <v>150</v>
      </c>
      <c r="Q10390">
        <v>25.9</v>
      </c>
      <c r="R10390" t="s">
        <v>150</v>
      </c>
      <c r="S10390">
        <v>0.36</v>
      </c>
      <c r="T10390" t="s">
        <v>150</v>
      </c>
      <c r="U10390">
        <v>11.15</v>
      </c>
      <c r="V10390" t="s">
        <v>150</v>
      </c>
      <c r="W10390">
        <v>25.11</v>
      </c>
      <c r="X10390" t="s">
        <v>150</v>
      </c>
      <c r="Y10390">
        <v>38.92</v>
      </c>
      <c r="AA10390">
        <v>33.9</v>
      </c>
      <c r="AC10390">
        <v>46.8</v>
      </c>
      <c r="AE10390">
        <v>4.8</v>
      </c>
      <c r="AF10390" t="s">
        <v>150</v>
      </c>
      <c r="AG10390">
        <v>6.28</v>
      </c>
      <c r="AH10390" t="s">
        <v>150</v>
      </c>
      <c r="AI10390">
        <v>77</v>
      </c>
      <c r="AJ10390" t="s">
        <v>150</v>
      </c>
      <c r="AS10390">
        <v>1</v>
      </c>
      <c r="AT10390" t="s">
        <v>150</v>
      </c>
    </row>
    <row r="10391" spans="1:46" x14ac:dyDescent="0.2">
      <c r="A10391" t="s">
        <v>318</v>
      </c>
      <c r="B10391" t="s">
        <v>319</v>
      </c>
      <c r="C10391">
        <f>-70.11005511 / 41.70546247</f>
        <v>-1.6810760739179498</v>
      </c>
      <c r="D10391" t="s">
        <v>320</v>
      </c>
      <c r="E10391" t="s">
        <v>70</v>
      </c>
      <c r="F10391" s="1">
        <v>42236.322916666664</v>
      </c>
      <c r="G10391">
        <v>0.5</v>
      </c>
      <c r="I10391">
        <v>2.5</v>
      </c>
      <c r="J10391" t="s">
        <v>150</v>
      </c>
      <c r="K10391">
        <v>0.9</v>
      </c>
      <c r="L10391" t="s">
        <v>150</v>
      </c>
      <c r="M10391">
        <v>2.5</v>
      </c>
      <c r="N10391" t="s">
        <v>150</v>
      </c>
      <c r="O10391">
        <v>6.67</v>
      </c>
      <c r="P10391" t="s">
        <v>150</v>
      </c>
      <c r="Q10391">
        <v>27.7</v>
      </c>
      <c r="R10391" t="s">
        <v>150</v>
      </c>
      <c r="S10391">
        <v>0.47</v>
      </c>
      <c r="T10391" t="s">
        <v>150</v>
      </c>
      <c r="U10391">
        <v>14.56</v>
      </c>
      <c r="V10391" t="s">
        <v>150</v>
      </c>
      <c r="W10391">
        <v>20.010000000000002</v>
      </c>
      <c r="X10391" t="s">
        <v>150</v>
      </c>
      <c r="Y10391">
        <v>42.77</v>
      </c>
      <c r="AA10391">
        <v>29.57</v>
      </c>
      <c r="AC10391">
        <v>46.8</v>
      </c>
      <c r="AE10391">
        <v>7.5</v>
      </c>
      <c r="AF10391" t="s">
        <v>150</v>
      </c>
      <c r="AG10391">
        <v>6.72</v>
      </c>
      <c r="AH10391" t="s">
        <v>150</v>
      </c>
      <c r="AI10391">
        <v>85</v>
      </c>
      <c r="AJ10391" t="s">
        <v>150</v>
      </c>
      <c r="AS10391">
        <v>0.4</v>
      </c>
      <c r="AT10391" t="s">
        <v>150</v>
      </c>
    </row>
    <row r="10392" spans="1:46" x14ac:dyDescent="0.2">
      <c r="A10392" t="s">
        <v>318</v>
      </c>
      <c r="B10392" t="s">
        <v>319</v>
      </c>
      <c r="C10392">
        <f>-70.11005511 / 41.70546247</f>
        <v>-1.6810760739179498</v>
      </c>
      <c r="D10392" t="s">
        <v>320</v>
      </c>
      <c r="E10392" t="s">
        <v>70</v>
      </c>
      <c r="F10392" s="1">
        <v>42236.322916666664</v>
      </c>
      <c r="G10392">
        <v>1</v>
      </c>
      <c r="I10392">
        <v>2.5</v>
      </c>
      <c r="J10392" t="s">
        <v>150</v>
      </c>
      <c r="K10392" t="s">
        <v>173</v>
      </c>
      <c r="L10392" t="s">
        <v>150</v>
      </c>
      <c r="M10392">
        <v>2.5</v>
      </c>
      <c r="N10392" t="s">
        <v>150</v>
      </c>
      <c r="O10392">
        <v>6.54</v>
      </c>
      <c r="P10392" t="s">
        <v>150</v>
      </c>
      <c r="Q10392">
        <v>27.8</v>
      </c>
      <c r="R10392" t="s">
        <v>150</v>
      </c>
      <c r="S10392" t="s">
        <v>173</v>
      </c>
      <c r="T10392" t="s">
        <v>150</v>
      </c>
      <c r="W10392" t="s">
        <v>173</v>
      </c>
      <c r="X10392" t="s">
        <v>150</v>
      </c>
      <c r="AC10392">
        <v>46.8</v>
      </c>
      <c r="AE10392" t="s">
        <v>173</v>
      </c>
      <c r="AF10392" t="s">
        <v>150</v>
      </c>
      <c r="AG10392" t="s">
        <v>173</v>
      </c>
      <c r="AH10392" t="s">
        <v>150</v>
      </c>
      <c r="AI10392">
        <v>83</v>
      </c>
      <c r="AJ10392" t="s">
        <v>150</v>
      </c>
      <c r="AS10392" t="s">
        <v>173</v>
      </c>
      <c r="AT10392" t="s">
        <v>150</v>
      </c>
    </row>
    <row r="10393" spans="1:46" x14ac:dyDescent="0.2">
      <c r="A10393" t="s">
        <v>318</v>
      </c>
      <c r="B10393" t="s">
        <v>319</v>
      </c>
      <c r="C10393">
        <f>-70.11005511 / 41.70546247</f>
        <v>-1.6810760739179498</v>
      </c>
      <c r="D10393" t="s">
        <v>320</v>
      </c>
      <c r="E10393" t="s">
        <v>70</v>
      </c>
      <c r="F10393" s="1">
        <v>42236.322916666664</v>
      </c>
      <c r="G10393">
        <v>1.5</v>
      </c>
      <c r="I10393">
        <v>2.5</v>
      </c>
      <c r="J10393" t="s">
        <v>150</v>
      </c>
      <c r="K10393" t="s">
        <v>173</v>
      </c>
      <c r="L10393" t="s">
        <v>150</v>
      </c>
      <c r="M10393">
        <v>2.5</v>
      </c>
      <c r="N10393" t="s">
        <v>150</v>
      </c>
      <c r="O10393">
        <v>6.37</v>
      </c>
      <c r="P10393" t="s">
        <v>150</v>
      </c>
      <c r="Q10393">
        <v>27.7</v>
      </c>
      <c r="R10393" t="s">
        <v>150</v>
      </c>
      <c r="S10393" t="s">
        <v>173</v>
      </c>
      <c r="T10393" t="s">
        <v>150</v>
      </c>
      <c r="W10393" t="s">
        <v>173</v>
      </c>
      <c r="X10393" t="s">
        <v>150</v>
      </c>
      <c r="AC10393">
        <v>46.8</v>
      </c>
      <c r="AE10393" t="s">
        <v>173</v>
      </c>
      <c r="AF10393" t="s">
        <v>150</v>
      </c>
      <c r="AG10393" t="s">
        <v>173</v>
      </c>
      <c r="AH10393" t="s">
        <v>150</v>
      </c>
      <c r="AI10393">
        <v>81</v>
      </c>
      <c r="AJ10393" t="s">
        <v>150</v>
      </c>
      <c r="AS10393" t="s">
        <v>173</v>
      </c>
      <c r="AT10393" t="s">
        <v>150</v>
      </c>
    </row>
    <row r="10394" spans="1:46" x14ac:dyDescent="0.2">
      <c r="A10394" t="s">
        <v>318</v>
      </c>
      <c r="B10394" t="s">
        <v>319</v>
      </c>
      <c r="C10394">
        <f>-70.11005511 / 41.70546247</f>
        <v>-1.6810760739179498</v>
      </c>
      <c r="D10394" t="s">
        <v>320</v>
      </c>
      <c r="E10394" t="s">
        <v>70</v>
      </c>
      <c r="F10394" s="1">
        <v>42577.333333333336</v>
      </c>
      <c r="G10394">
        <v>0.5</v>
      </c>
      <c r="I10394">
        <v>2.5</v>
      </c>
      <c r="J10394" t="s">
        <v>150</v>
      </c>
      <c r="K10394">
        <v>2.02</v>
      </c>
      <c r="L10394" t="s">
        <v>150</v>
      </c>
      <c r="M10394">
        <v>2.5</v>
      </c>
      <c r="N10394" t="s">
        <v>150</v>
      </c>
      <c r="O10394">
        <v>6.8</v>
      </c>
      <c r="P10394" t="s">
        <v>150</v>
      </c>
      <c r="Q10394">
        <v>27.5</v>
      </c>
      <c r="R10394" t="s">
        <v>150</v>
      </c>
      <c r="S10394">
        <v>0.7</v>
      </c>
      <c r="T10394" t="s">
        <v>150</v>
      </c>
      <c r="U10394">
        <v>21.68</v>
      </c>
      <c r="V10394" t="s">
        <v>150</v>
      </c>
      <c r="W10394">
        <v>30.35</v>
      </c>
      <c r="X10394" t="s">
        <v>150</v>
      </c>
      <c r="Y10394">
        <v>48.51</v>
      </c>
      <c r="AA10394">
        <v>37.5</v>
      </c>
      <c r="AC10394">
        <v>46.8</v>
      </c>
      <c r="AE10394">
        <v>17.100000000000001</v>
      </c>
      <c r="AF10394" t="s">
        <v>150</v>
      </c>
      <c r="AG10394">
        <v>5.89</v>
      </c>
      <c r="AH10394" t="s">
        <v>150</v>
      </c>
      <c r="AI10394">
        <v>86</v>
      </c>
      <c r="AJ10394" t="s">
        <v>150</v>
      </c>
      <c r="AS10394">
        <v>3.09</v>
      </c>
      <c r="AT10394" t="s">
        <v>150</v>
      </c>
    </row>
    <row r="10395" spans="1:46" x14ac:dyDescent="0.2">
      <c r="A10395" t="s">
        <v>318</v>
      </c>
      <c r="B10395" t="s">
        <v>319</v>
      </c>
      <c r="C10395">
        <f>-70.11005511 / 41.70546247</f>
        <v>-1.6810760739179498</v>
      </c>
      <c r="D10395" t="s">
        <v>320</v>
      </c>
      <c r="E10395" t="s">
        <v>70</v>
      </c>
      <c r="F10395" s="1">
        <v>42591.340277777781</v>
      </c>
      <c r="G10395">
        <v>0.5</v>
      </c>
      <c r="I10395">
        <v>4.5999999999999996</v>
      </c>
      <c r="J10395" t="s">
        <v>150</v>
      </c>
      <c r="K10395">
        <v>1.25</v>
      </c>
      <c r="L10395" t="s">
        <v>150</v>
      </c>
      <c r="M10395">
        <v>4.5999999999999996</v>
      </c>
      <c r="N10395" t="s">
        <v>150</v>
      </c>
      <c r="O10395">
        <v>6.1</v>
      </c>
      <c r="P10395" t="s">
        <v>150</v>
      </c>
      <c r="Q10395">
        <v>26.3</v>
      </c>
      <c r="R10395" t="s">
        <v>150</v>
      </c>
      <c r="S10395">
        <v>1</v>
      </c>
      <c r="T10395" t="s">
        <v>150</v>
      </c>
      <c r="U10395">
        <v>30.97</v>
      </c>
      <c r="V10395" t="s">
        <v>150</v>
      </c>
      <c r="W10395">
        <v>26.76</v>
      </c>
      <c r="X10395" t="s">
        <v>150</v>
      </c>
      <c r="Y10395">
        <v>53.65</v>
      </c>
      <c r="AA10395">
        <v>32.79</v>
      </c>
      <c r="AC10395">
        <v>38.01</v>
      </c>
      <c r="AE10395">
        <v>16.8</v>
      </c>
      <c r="AF10395" t="s">
        <v>150</v>
      </c>
      <c r="AG10395">
        <v>5.9</v>
      </c>
      <c r="AH10395" t="s">
        <v>150</v>
      </c>
      <c r="AI10395">
        <v>75</v>
      </c>
      <c r="AJ10395" t="s">
        <v>150</v>
      </c>
      <c r="AS10395">
        <v>0.87</v>
      </c>
      <c r="AT10395" t="s">
        <v>150</v>
      </c>
    </row>
    <row r="10396" spans="1:46" x14ac:dyDescent="0.2">
      <c r="A10396" t="s">
        <v>318</v>
      </c>
      <c r="B10396" t="s">
        <v>319</v>
      </c>
      <c r="C10396">
        <f>-70.11005511 / 41.70546247</f>
        <v>-1.6810760739179498</v>
      </c>
      <c r="D10396" t="s">
        <v>320</v>
      </c>
      <c r="E10396" t="s">
        <v>70</v>
      </c>
      <c r="F10396" s="1">
        <v>42605.322916666664</v>
      </c>
      <c r="G10396">
        <v>0.5</v>
      </c>
      <c r="I10396">
        <v>2.4</v>
      </c>
      <c r="J10396" t="s">
        <v>150</v>
      </c>
      <c r="K10396">
        <v>2.09</v>
      </c>
      <c r="L10396" t="s">
        <v>150</v>
      </c>
      <c r="M10396">
        <v>2.4</v>
      </c>
      <c r="N10396" t="s">
        <v>150</v>
      </c>
      <c r="O10396">
        <v>6.9</v>
      </c>
      <c r="P10396" t="s">
        <v>150</v>
      </c>
      <c r="Q10396">
        <v>25.5</v>
      </c>
      <c r="R10396" t="s">
        <v>150</v>
      </c>
      <c r="S10396">
        <v>1.1100000000000001</v>
      </c>
      <c r="T10396" t="s">
        <v>150</v>
      </c>
      <c r="U10396">
        <v>34.380000000000003</v>
      </c>
      <c r="V10396" t="s">
        <v>150</v>
      </c>
      <c r="W10396">
        <v>27.98</v>
      </c>
      <c r="X10396" t="s">
        <v>150</v>
      </c>
      <c r="Y10396">
        <v>55.16</v>
      </c>
      <c r="AA10396">
        <v>37.83</v>
      </c>
      <c r="AC10396">
        <v>47.38</v>
      </c>
      <c r="AE10396">
        <v>3</v>
      </c>
      <c r="AF10396" t="s">
        <v>150</v>
      </c>
      <c r="AG10396">
        <v>5.99</v>
      </c>
      <c r="AH10396" t="s">
        <v>150</v>
      </c>
      <c r="AI10396">
        <v>84</v>
      </c>
      <c r="AJ10396" t="s">
        <v>150</v>
      </c>
      <c r="AS10396">
        <v>1.5</v>
      </c>
      <c r="AT10396" t="s">
        <v>150</v>
      </c>
    </row>
    <row r="10397" spans="1:46" x14ac:dyDescent="0.2">
      <c r="A10397" t="s">
        <v>318</v>
      </c>
      <c r="B10397" t="s">
        <v>319</v>
      </c>
      <c r="C10397">
        <f>-70.11005511 / 41.70546247</f>
        <v>-1.6810760739179498</v>
      </c>
      <c r="D10397" t="s">
        <v>320</v>
      </c>
      <c r="E10397" t="s">
        <v>70</v>
      </c>
      <c r="F10397" s="1">
        <v>42620.333333333336</v>
      </c>
      <c r="G10397">
        <v>0.5</v>
      </c>
      <c r="I10397">
        <v>2.4</v>
      </c>
      <c r="J10397" t="s">
        <v>150</v>
      </c>
      <c r="M10397">
        <v>2.4</v>
      </c>
      <c r="N10397" t="s">
        <v>150</v>
      </c>
      <c r="O10397">
        <v>7.8</v>
      </c>
      <c r="P10397" t="s">
        <v>150</v>
      </c>
      <c r="Q10397">
        <v>21.5</v>
      </c>
      <c r="R10397" t="s">
        <v>150</v>
      </c>
      <c r="AC10397">
        <v>47.38</v>
      </c>
      <c r="AI10397">
        <v>88</v>
      </c>
      <c r="AJ10397" t="s">
        <v>150</v>
      </c>
    </row>
    <row r="10398" spans="1:46" x14ac:dyDescent="0.2">
      <c r="A10398" t="s">
        <v>318</v>
      </c>
      <c r="B10398" t="s">
        <v>319</v>
      </c>
      <c r="C10398">
        <f>-70.11005511 / 41.70546247</f>
        <v>-1.6810760739179498</v>
      </c>
      <c r="D10398" t="s">
        <v>320</v>
      </c>
      <c r="E10398" t="s">
        <v>70</v>
      </c>
      <c r="F10398" s="1">
        <v>42929.342361111114</v>
      </c>
      <c r="G10398">
        <v>0.5</v>
      </c>
      <c r="I10398">
        <v>2.6</v>
      </c>
      <c r="J10398" t="s">
        <v>150</v>
      </c>
      <c r="K10398" t="s">
        <v>173</v>
      </c>
      <c r="L10398" t="s">
        <v>150</v>
      </c>
      <c r="M10398">
        <v>2.6</v>
      </c>
      <c r="N10398" t="s">
        <v>150</v>
      </c>
      <c r="O10398">
        <v>6.56</v>
      </c>
      <c r="P10398" t="s">
        <v>150</v>
      </c>
      <c r="Q10398">
        <v>26</v>
      </c>
      <c r="R10398" t="s">
        <v>150</v>
      </c>
      <c r="S10398" t="s">
        <v>173</v>
      </c>
      <c r="T10398" t="s">
        <v>150</v>
      </c>
      <c r="W10398" t="s">
        <v>173</v>
      </c>
      <c r="X10398" t="s">
        <v>150</v>
      </c>
      <c r="AC10398">
        <v>46.23</v>
      </c>
      <c r="AE10398" t="s">
        <v>173</v>
      </c>
      <c r="AF10398" t="s">
        <v>150</v>
      </c>
      <c r="AG10398" t="s">
        <v>173</v>
      </c>
      <c r="AH10398" t="s">
        <v>150</v>
      </c>
      <c r="AS10398" t="s">
        <v>173</v>
      </c>
      <c r="AT10398" t="s">
        <v>150</v>
      </c>
    </row>
    <row r="10399" spans="1:46" x14ac:dyDescent="0.2">
      <c r="A10399" t="s">
        <v>318</v>
      </c>
      <c r="B10399" t="s">
        <v>319</v>
      </c>
      <c r="C10399">
        <f>-70.11005511 / 41.70546247</f>
        <v>-1.6810760739179498</v>
      </c>
      <c r="D10399" t="s">
        <v>320</v>
      </c>
      <c r="E10399" t="s">
        <v>70</v>
      </c>
      <c r="F10399" s="1">
        <v>42929.342361111114</v>
      </c>
      <c r="G10399">
        <v>1.3</v>
      </c>
      <c r="I10399">
        <v>2.6</v>
      </c>
      <c r="J10399" t="s">
        <v>150</v>
      </c>
      <c r="K10399">
        <v>2.19</v>
      </c>
      <c r="L10399" t="s">
        <v>150</v>
      </c>
      <c r="M10399">
        <v>2.6</v>
      </c>
      <c r="N10399" t="s">
        <v>150</v>
      </c>
      <c r="O10399">
        <v>6.8</v>
      </c>
      <c r="P10399" t="s">
        <v>150</v>
      </c>
      <c r="Q10399">
        <v>26</v>
      </c>
      <c r="R10399" t="s">
        <v>150</v>
      </c>
      <c r="S10399">
        <v>0.5</v>
      </c>
      <c r="T10399" t="s">
        <v>150</v>
      </c>
      <c r="U10399">
        <v>15.49</v>
      </c>
      <c r="V10399" t="s">
        <v>150</v>
      </c>
      <c r="W10399">
        <v>25.25</v>
      </c>
      <c r="X10399" t="s">
        <v>150</v>
      </c>
      <c r="Y10399">
        <v>43.66</v>
      </c>
      <c r="AA10399">
        <v>38.29</v>
      </c>
      <c r="AC10399">
        <v>46.23</v>
      </c>
      <c r="AE10399">
        <v>3</v>
      </c>
      <c r="AF10399" t="s">
        <v>150</v>
      </c>
      <c r="AG10399">
        <v>6.01</v>
      </c>
      <c r="AH10399" t="s">
        <v>150</v>
      </c>
      <c r="AS10399">
        <v>2.29</v>
      </c>
      <c r="AT10399" t="s">
        <v>150</v>
      </c>
    </row>
    <row r="10400" spans="1:46" x14ac:dyDescent="0.2">
      <c r="A10400" t="s">
        <v>318</v>
      </c>
      <c r="B10400" t="s">
        <v>319</v>
      </c>
      <c r="C10400">
        <f>-70.11005511 / 41.70546247</f>
        <v>-1.6810760739179498</v>
      </c>
      <c r="D10400" t="s">
        <v>320</v>
      </c>
      <c r="E10400" t="s">
        <v>70</v>
      </c>
      <c r="F10400" s="1">
        <v>42929.342361111114</v>
      </c>
      <c r="G10400">
        <v>2</v>
      </c>
      <c r="I10400">
        <v>2.6</v>
      </c>
      <c r="J10400" t="s">
        <v>150</v>
      </c>
      <c r="K10400" t="s">
        <v>173</v>
      </c>
      <c r="L10400" t="s">
        <v>150</v>
      </c>
      <c r="M10400">
        <v>2.6</v>
      </c>
      <c r="N10400" t="s">
        <v>150</v>
      </c>
      <c r="O10400">
        <v>7.03</v>
      </c>
      <c r="P10400" t="s">
        <v>150</v>
      </c>
      <c r="Q10400">
        <v>26</v>
      </c>
      <c r="R10400" t="s">
        <v>150</v>
      </c>
      <c r="S10400" t="s">
        <v>173</v>
      </c>
      <c r="T10400" t="s">
        <v>150</v>
      </c>
      <c r="W10400" t="s">
        <v>173</v>
      </c>
      <c r="X10400" t="s">
        <v>150</v>
      </c>
      <c r="AC10400">
        <v>46.23</v>
      </c>
      <c r="AE10400" t="s">
        <v>173</v>
      </c>
      <c r="AF10400" t="s">
        <v>150</v>
      </c>
      <c r="AG10400" t="s">
        <v>173</v>
      </c>
      <c r="AH10400" t="s">
        <v>150</v>
      </c>
      <c r="AS10400" t="s">
        <v>173</v>
      </c>
      <c r="AT10400" t="s">
        <v>150</v>
      </c>
    </row>
    <row r="10401" spans="1:46" x14ac:dyDescent="0.2">
      <c r="A10401" t="s">
        <v>318</v>
      </c>
      <c r="B10401" t="s">
        <v>319</v>
      </c>
      <c r="C10401">
        <f>-70.11005511 / 41.70546247</f>
        <v>-1.6810760739179498</v>
      </c>
      <c r="D10401" t="s">
        <v>320</v>
      </c>
      <c r="E10401" t="s">
        <v>70</v>
      </c>
      <c r="F10401" s="1">
        <v>42943.354166666664</v>
      </c>
      <c r="G10401">
        <v>0.5</v>
      </c>
      <c r="I10401">
        <v>2.5</v>
      </c>
      <c r="J10401" t="s">
        <v>150</v>
      </c>
      <c r="K10401" t="s">
        <v>173</v>
      </c>
      <c r="L10401" t="s">
        <v>150</v>
      </c>
      <c r="M10401">
        <v>2.5</v>
      </c>
      <c r="N10401" t="s">
        <v>150</v>
      </c>
      <c r="O10401">
        <v>7.06</v>
      </c>
      <c r="P10401" t="s">
        <v>150</v>
      </c>
      <c r="Q10401">
        <v>23.2</v>
      </c>
      <c r="R10401" t="s">
        <v>150</v>
      </c>
      <c r="S10401" t="s">
        <v>173</v>
      </c>
      <c r="T10401" t="s">
        <v>150</v>
      </c>
      <c r="W10401" t="s">
        <v>173</v>
      </c>
      <c r="X10401" t="s">
        <v>150</v>
      </c>
      <c r="AC10401">
        <v>46.8</v>
      </c>
      <c r="AE10401" t="s">
        <v>173</v>
      </c>
      <c r="AF10401" t="s">
        <v>150</v>
      </c>
      <c r="AG10401" t="s">
        <v>173</v>
      </c>
      <c r="AH10401" t="s">
        <v>150</v>
      </c>
      <c r="AS10401" t="s">
        <v>173</v>
      </c>
      <c r="AT10401" t="s">
        <v>150</v>
      </c>
    </row>
    <row r="10402" spans="1:46" x14ac:dyDescent="0.2">
      <c r="A10402" t="s">
        <v>318</v>
      </c>
      <c r="B10402" t="s">
        <v>319</v>
      </c>
      <c r="C10402">
        <f>-70.11005511 / 41.70546247</f>
        <v>-1.6810760739179498</v>
      </c>
      <c r="D10402" t="s">
        <v>320</v>
      </c>
      <c r="E10402" t="s">
        <v>70</v>
      </c>
      <c r="F10402" s="1">
        <v>42943.354166666664</v>
      </c>
      <c r="G10402">
        <v>1</v>
      </c>
      <c r="I10402">
        <v>2.5</v>
      </c>
      <c r="J10402" t="s">
        <v>150</v>
      </c>
      <c r="K10402">
        <v>2.93</v>
      </c>
      <c r="L10402" t="s">
        <v>150</v>
      </c>
      <c r="M10402">
        <v>2.5</v>
      </c>
      <c r="N10402" t="s">
        <v>150</v>
      </c>
      <c r="S10402">
        <v>0.74</v>
      </c>
      <c r="T10402" t="s">
        <v>150</v>
      </c>
      <c r="W10402">
        <v>30.61</v>
      </c>
      <c r="X10402" t="s">
        <v>150</v>
      </c>
      <c r="AE10402">
        <v>2.5</v>
      </c>
      <c r="AF10402" t="s">
        <v>150</v>
      </c>
      <c r="AG10402">
        <v>5.85</v>
      </c>
      <c r="AH10402" t="s">
        <v>150</v>
      </c>
      <c r="AS10402">
        <v>0.52</v>
      </c>
      <c r="AT10402" t="s">
        <v>150</v>
      </c>
    </row>
    <row r="10403" spans="1:46" x14ac:dyDescent="0.2">
      <c r="A10403" t="s">
        <v>318</v>
      </c>
      <c r="B10403" t="s">
        <v>319</v>
      </c>
      <c r="C10403">
        <f>-70.11005511 / 41.70546247</f>
        <v>-1.6810760739179498</v>
      </c>
      <c r="D10403" t="s">
        <v>320</v>
      </c>
      <c r="E10403" t="s">
        <v>70</v>
      </c>
      <c r="F10403" s="1">
        <v>42943.354166666664</v>
      </c>
      <c r="G10403">
        <v>2</v>
      </c>
      <c r="I10403">
        <v>2.5</v>
      </c>
      <c r="J10403" t="s">
        <v>150</v>
      </c>
      <c r="K10403" t="s">
        <v>173</v>
      </c>
      <c r="L10403" t="s">
        <v>150</v>
      </c>
      <c r="M10403">
        <v>2.5</v>
      </c>
      <c r="N10403" t="s">
        <v>150</v>
      </c>
      <c r="O10403">
        <v>7.1</v>
      </c>
      <c r="P10403" t="s">
        <v>150</v>
      </c>
      <c r="Q10403">
        <v>23.2</v>
      </c>
      <c r="R10403" t="s">
        <v>150</v>
      </c>
      <c r="S10403" t="s">
        <v>173</v>
      </c>
      <c r="T10403" t="s">
        <v>150</v>
      </c>
      <c r="W10403" t="s">
        <v>173</v>
      </c>
      <c r="X10403" t="s">
        <v>150</v>
      </c>
      <c r="AE10403" t="s">
        <v>173</v>
      </c>
      <c r="AF10403" t="s">
        <v>150</v>
      </c>
      <c r="AG10403" t="s">
        <v>173</v>
      </c>
      <c r="AH10403" t="s">
        <v>150</v>
      </c>
      <c r="AS10403" t="s">
        <v>173</v>
      </c>
      <c r="AT10403" t="s">
        <v>150</v>
      </c>
    </row>
    <row r="10404" spans="1:46" x14ac:dyDescent="0.2">
      <c r="A10404" t="s">
        <v>318</v>
      </c>
      <c r="B10404" t="s">
        <v>319</v>
      </c>
      <c r="C10404">
        <f>-70.11005511 / 41.70546247</f>
        <v>-1.6810760739179498</v>
      </c>
      <c r="D10404" t="s">
        <v>320</v>
      </c>
      <c r="E10404" t="s">
        <v>70</v>
      </c>
      <c r="F10404" s="1">
        <v>42989.4375</v>
      </c>
      <c r="G10404">
        <v>0.5</v>
      </c>
      <c r="I10404">
        <v>2.1</v>
      </c>
      <c r="J10404" t="s">
        <v>150</v>
      </c>
      <c r="K10404" t="s">
        <v>173</v>
      </c>
      <c r="L10404" t="s">
        <v>150</v>
      </c>
      <c r="M10404">
        <v>2.1</v>
      </c>
      <c r="N10404" t="s">
        <v>150</v>
      </c>
      <c r="O10404">
        <v>7.09</v>
      </c>
      <c r="P10404" t="s">
        <v>150</v>
      </c>
      <c r="Q10404">
        <v>21.5</v>
      </c>
      <c r="R10404" t="s">
        <v>150</v>
      </c>
      <c r="S10404" t="s">
        <v>173</v>
      </c>
      <c r="T10404" t="s">
        <v>150</v>
      </c>
      <c r="W10404" t="s">
        <v>173</v>
      </c>
      <c r="X10404" t="s">
        <v>150</v>
      </c>
      <c r="AC10404">
        <v>49.31</v>
      </c>
      <c r="AE10404" t="s">
        <v>173</v>
      </c>
      <c r="AF10404" t="s">
        <v>150</v>
      </c>
      <c r="AG10404" t="s">
        <v>173</v>
      </c>
      <c r="AH10404" t="s">
        <v>150</v>
      </c>
      <c r="AS10404" t="s">
        <v>173</v>
      </c>
      <c r="AT10404" t="s">
        <v>150</v>
      </c>
    </row>
    <row r="10405" spans="1:46" x14ac:dyDescent="0.2">
      <c r="A10405" t="s">
        <v>318</v>
      </c>
      <c r="B10405" t="s">
        <v>319</v>
      </c>
      <c r="C10405">
        <f>-70.11005511 / 41.70546247</f>
        <v>-1.6810760739179498</v>
      </c>
      <c r="D10405" t="s">
        <v>320</v>
      </c>
      <c r="E10405" t="s">
        <v>70</v>
      </c>
      <c r="F10405" s="1">
        <v>42989.4375</v>
      </c>
      <c r="G10405">
        <v>2</v>
      </c>
      <c r="I10405">
        <v>2.1</v>
      </c>
      <c r="J10405" t="s">
        <v>150</v>
      </c>
      <c r="K10405" t="s">
        <v>173</v>
      </c>
      <c r="L10405" t="s">
        <v>150</v>
      </c>
      <c r="M10405">
        <v>2.1</v>
      </c>
      <c r="N10405" t="s">
        <v>150</v>
      </c>
      <c r="O10405">
        <v>7.08</v>
      </c>
      <c r="P10405" t="s">
        <v>150</v>
      </c>
      <c r="Q10405">
        <v>21.5</v>
      </c>
      <c r="R10405" t="s">
        <v>150</v>
      </c>
      <c r="S10405" t="s">
        <v>173</v>
      </c>
      <c r="T10405" t="s">
        <v>150</v>
      </c>
      <c r="W10405" t="s">
        <v>173</v>
      </c>
      <c r="X10405" t="s">
        <v>150</v>
      </c>
      <c r="AC10405">
        <v>49.31</v>
      </c>
      <c r="AE10405" t="s">
        <v>173</v>
      </c>
      <c r="AF10405" t="s">
        <v>150</v>
      </c>
      <c r="AG10405" t="s">
        <v>173</v>
      </c>
      <c r="AH10405" t="s">
        <v>150</v>
      </c>
      <c r="AS10405" t="s">
        <v>173</v>
      </c>
      <c r="AT10405" t="s">
        <v>150</v>
      </c>
    </row>
    <row r="10406" spans="1:46" x14ac:dyDescent="0.2">
      <c r="A10406" t="s">
        <v>318</v>
      </c>
      <c r="B10406" t="s">
        <v>319</v>
      </c>
      <c r="C10406">
        <f>-70.11005511 / 41.70546247</f>
        <v>-1.6810760739179498</v>
      </c>
      <c r="D10406" t="s">
        <v>320</v>
      </c>
      <c r="E10406" t="s">
        <v>70</v>
      </c>
      <c r="F10406" s="1">
        <v>43286.34375</v>
      </c>
      <c r="G10406">
        <v>0.5</v>
      </c>
      <c r="I10406">
        <v>2.4</v>
      </c>
      <c r="J10406" t="s">
        <v>150</v>
      </c>
      <c r="K10406">
        <v>1.76</v>
      </c>
      <c r="L10406" t="s">
        <v>150</v>
      </c>
      <c r="M10406">
        <v>2.4</v>
      </c>
      <c r="N10406" t="s">
        <v>150</v>
      </c>
      <c r="O10406">
        <v>6.61</v>
      </c>
      <c r="P10406" t="s">
        <v>150</v>
      </c>
      <c r="Q10406">
        <v>27.8</v>
      </c>
      <c r="R10406" t="s">
        <v>150</v>
      </c>
      <c r="S10406">
        <v>0.42</v>
      </c>
      <c r="T10406" t="s">
        <v>150</v>
      </c>
      <c r="U10406">
        <v>13.01</v>
      </c>
      <c r="V10406" t="s">
        <v>150</v>
      </c>
      <c r="W10406">
        <v>22.05</v>
      </c>
      <c r="X10406" t="s">
        <v>150</v>
      </c>
      <c r="Y10406">
        <v>41.15</v>
      </c>
      <c r="AA10406">
        <v>36.15</v>
      </c>
      <c r="AC10406">
        <v>47.38</v>
      </c>
      <c r="AE10406">
        <v>3</v>
      </c>
      <c r="AF10406" t="s">
        <v>150</v>
      </c>
      <c r="AG10406">
        <v>6.12</v>
      </c>
      <c r="AH10406" t="s">
        <v>150</v>
      </c>
      <c r="AI10406">
        <v>84.16</v>
      </c>
      <c r="AJ10406" t="s">
        <v>150</v>
      </c>
      <c r="AS10406">
        <v>0.06</v>
      </c>
      <c r="AT10406" t="s">
        <v>150</v>
      </c>
    </row>
    <row r="10407" spans="1:46" x14ac:dyDescent="0.2">
      <c r="A10407" t="s">
        <v>318</v>
      </c>
      <c r="B10407" t="s">
        <v>319</v>
      </c>
      <c r="C10407">
        <f>-70.11005511 / 41.70546247</f>
        <v>-1.6810760739179498</v>
      </c>
      <c r="D10407" t="s">
        <v>320</v>
      </c>
      <c r="E10407" t="s">
        <v>70</v>
      </c>
      <c r="F10407" s="1">
        <v>43286.34375</v>
      </c>
      <c r="G10407">
        <v>2</v>
      </c>
      <c r="I10407">
        <v>2.4</v>
      </c>
      <c r="J10407" t="s">
        <v>150</v>
      </c>
      <c r="K10407" t="s">
        <v>173</v>
      </c>
      <c r="L10407" t="s">
        <v>150</v>
      </c>
      <c r="M10407">
        <v>2.4</v>
      </c>
      <c r="N10407" t="s">
        <v>150</v>
      </c>
      <c r="O10407">
        <v>5.24</v>
      </c>
      <c r="P10407" t="s">
        <v>150</v>
      </c>
      <c r="Q10407">
        <v>27.8</v>
      </c>
      <c r="R10407" t="s">
        <v>150</v>
      </c>
      <c r="S10407" t="s">
        <v>173</v>
      </c>
      <c r="T10407" t="s">
        <v>150</v>
      </c>
      <c r="W10407" t="s">
        <v>173</v>
      </c>
      <c r="X10407" t="s">
        <v>150</v>
      </c>
      <c r="AC10407">
        <v>47.38</v>
      </c>
      <c r="AE10407" t="s">
        <v>173</v>
      </c>
      <c r="AF10407" t="s">
        <v>150</v>
      </c>
      <c r="AG10407" t="s">
        <v>173</v>
      </c>
      <c r="AH10407" t="s">
        <v>150</v>
      </c>
      <c r="AI10407">
        <v>66.709999999999994</v>
      </c>
      <c r="AJ10407" t="s">
        <v>150</v>
      </c>
      <c r="AS10407" t="s">
        <v>173</v>
      </c>
      <c r="AT10407" t="s">
        <v>150</v>
      </c>
    </row>
    <row r="10408" spans="1:46" x14ac:dyDescent="0.2">
      <c r="A10408" t="s">
        <v>318</v>
      </c>
      <c r="B10408" t="s">
        <v>319</v>
      </c>
      <c r="C10408">
        <f>-70.11005511 / 41.70546247</f>
        <v>-1.6810760739179498</v>
      </c>
      <c r="D10408" t="s">
        <v>320</v>
      </c>
      <c r="E10408" t="s">
        <v>70</v>
      </c>
      <c r="F10408" s="1">
        <v>43300.364583333336</v>
      </c>
      <c r="G10408">
        <v>0.5</v>
      </c>
      <c r="I10408">
        <v>2.15</v>
      </c>
      <c r="J10408" t="s">
        <v>150</v>
      </c>
      <c r="K10408" t="s">
        <v>173</v>
      </c>
      <c r="L10408" t="s">
        <v>150</v>
      </c>
      <c r="M10408">
        <v>2.15</v>
      </c>
      <c r="N10408" t="s">
        <v>150</v>
      </c>
      <c r="O10408">
        <v>6.81</v>
      </c>
      <c r="P10408" t="s">
        <v>150</v>
      </c>
      <c r="Q10408">
        <v>26.1</v>
      </c>
      <c r="R10408" t="s">
        <v>150</v>
      </c>
      <c r="S10408" t="s">
        <v>173</v>
      </c>
      <c r="T10408" t="s">
        <v>150</v>
      </c>
      <c r="W10408" t="s">
        <v>173</v>
      </c>
      <c r="X10408" t="s">
        <v>150</v>
      </c>
      <c r="AC10408">
        <v>48.97</v>
      </c>
      <c r="AE10408" t="s">
        <v>173</v>
      </c>
      <c r="AF10408" t="s">
        <v>150</v>
      </c>
      <c r="AG10408" t="s">
        <v>173</v>
      </c>
      <c r="AH10408" t="s">
        <v>150</v>
      </c>
      <c r="AI10408">
        <v>84.1</v>
      </c>
      <c r="AJ10408" t="s">
        <v>150</v>
      </c>
      <c r="AS10408" t="s">
        <v>173</v>
      </c>
      <c r="AT10408" t="s">
        <v>150</v>
      </c>
    </row>
    <row r="10409" spans="1:46" x14ac:dyDescent="0.2">
      <c r="A10409" t="s">
        <v>318</v>
      </c>
      <c r="B10409" t="s">
        <v>319</v>
      </c>
      <c r="C10409">
        <f>-70.11005511 / 41.70546247</f>
        <v>-1.6810760739179498</v>
      </c>
      <c r="D10409" t="s">
        <v>320</v>
      </c>
      <c r="E10409" t="s">
        <v>70</v>
      </c>
      <c r="F10409" s="1">
        <v>43300.364583333336</v>
      </c>
      <c r="G10409">
        <v>2</v>
      </c>
      <c r="I10409">
        <v>2.15</v>
      </c>
      <c r="J10409" t="s">
        <v>150</v>
      </c>
      <c r="K10409">
        <v>1.45</v>
      </c>
      <c r="L10409" t="s">
        <v>150</v>
      </c>
      <c r="M10409">
        <v>2.15</v>
      </c>
      <c r="N10409" t="s">
        <v>150</v>
      </c>
      <c r="O10409">
        <v>6.75</v>
      </c>
      <c r="P10409" t="s">
        <v>150</v>
      </c>
      <c r="Q10409">
        <v>26</v>
      </c>
      <c r="R10409" t="s">
        <v>150</v>
      </c>
      <c r="S10409">
        <v>0.5</v>
      </c>
      <c r="T10409" t="s">
        <v>150</v>
      </c>
      <c r="U10409">
        <v>15.49</v>
      </c>
      <c r="V10409" t="s">
        <v>150</v>
      </c>
      <c r="W10409">
        <v>21.92</v>
      </c>
      <c r="X10409" t="s">
        <v>150</v>
      </c>
      <c r="Y10409">
        <v>43.66</v>
      </c>
      <c r="AA10409">
        <v>34.25</v>
      </c>
      <c r="AC10409">
        <v>48.97</v>
      </c>
      <c r="AE10409">
        <v>1.8</v>
      </c>
      <c r="AF10409" t="s">
        <v>150</v>
      </c>
      <c r="AG10409">
        <v>6.06</v>
      </c>
      <c r="AH10409" t="s">
        <v>150</v>
      </c>
      <c r="AI10409">
        <v>83.21</v>
      </c>
      <c r="AJ10409" t="s">
        <v>150</v>
      </c>
      <c r="AS10409">
        <v>0.93</v>
      </c>
      <c r="AT10409" t="s">
        <v>150</v>
      </c>
    </row>
    <row r="10410" spans="1:46" x14ac:dyDescent="0.2">
      <c r="A10410" t="s">
        <v>318</v>
      </c>
      <c r="B10410" t="s">
        <v>319</v>
      </c>
      <c r="C10410">
        <f>-70.11005511 / 41.70546247</f>
        <v>-1.6810760739179498</v>
      </c>
      <c r="D10410" t="s">
        <v>320</v>
      </c>
      <c r="E10410" t="s">
        <v>70</v>
      </c>
      <c r="F10410" s="1">
        <v>43314.364583333336</v>
      </c>
      <c r="G10410">
        <v>0.5</v>
      </c>
      <c r="I10410">
        <v>2.5</v>
      </c>
      <c r="J10410" t="s">
        <v>150</v>
      </c>
      <c r="K10410">
        <v>1.33</v>
      </c>
      <c r="L10410" t="s">
        <v>150</v>
      </c>
      <c r="M10410">
        <v>2.5</v>
      </c>
      <c r="N10410" t="s">
        <v>150</v>
      </c>
      <c r="O10410">
        <v>6.52</v>
      </c>
      <c r="P10410" t="s">
        <v>150</v>
      </c>
      <c r="Q10410">
        <v>26.2</v>
      </c>
      <c r="R10410" t="s">
        <v>150</v>
      </c>
      <c r="S10410">
        <v>0.45</v>
      </c>
      <c r="T10410" t="s">
        <v>150</v>
      </c>
      <c r="U10410">
        <v>13.94</v>
      </c>
      <c r="V10410" t="s">
        <v>150</v>
      </c>
      <c r="W10410">
        <v>20.65</v>
      </c>
      <c r="X10410" t="s">
        <v>150</v>
      </c>
      <c r="Y10410">
        <v>42.14</v>
      </c>
      <c r="AA10410">
        <v>33.4</v>
      </c>
      <c r="AC10410">
        <v>46.8</v>
      </c>
      <c r="AE10410">
        <v>2.2000000000000002</v>
      </c>
      <c r="AF10410" t="s">
        <v>150</v>
      </c>
      <c r="AG10410">
        <v>5.81</v>
      </c>
      <c r="AH10410" t="s">
        <v>150</v>
      </c>
      <c r="AI10410">
        <v>80.66</v>
      </c>
      <c r="AJ10410" t="s">
        <v>150</v>
      </c>
      <c r="AS10410">
        <v>0.66</v>
      </c>
      <c r="AT10410" t="s">
        <v>150</v>
      </c>
    </row>
    <row r="10411" spans="1:46" x14ac:dyDescent="0.2">
      <c r="A10411" t="s">
        <v>318</v>
      </c>
      <c r="B10411" t="s">
        <v>319</v>
      </c>
      <c r="C10411">
        <f>-70.11005511 / 41.70546247</f>
        <v>-1.6810760739179498</v>
      </c>
      <c r="D10411" t="s">
        <v>320</v>
      </c>
      <c r="E10411" t="s">
        <v>70</v>
      </c>
      <c r="F10411" s="1">
        <v>43314.364583333336</v>
      </c>
      <c r="G10411">
        <v>2</v>
      </c>
      <c r="I10411">
        <v>2.5</v>
      </c>
      <c r="J10411" t="s">
        <v>150</v>
      </c>
      <c r="K10411" t="s">
        <v>173</v>
      </c>
      <c r="L10411" t="s">
        <v>150</v>
      </c>
      <c r="M10411">
        <v>2.5</v>
      </c>
      <c r="N10411" t="s">
        <v>150</v>
      </c>
      <c r="O10411">
        <v>6.63</v>
      </c>
      <c r="P10411" t="s">
        <v>150</v>
      </c>
      <c r="Q10411">
        <v>26.2</v>
      </c>
      <c r="R10411" t="s">
        <v>150</v>
      </c>
      <c r="S10411" t="s">
        <v>173</v>
      </c>
      <c r="T10411" t="s">
        <v>150</v>
      </c>
      <c r="W10411" t="s">
        <v>173</v>
      </c>
      <c r="X10411" t="s">
        <v>150</v>
      </c>
      <c r="AC10411">
        <v>46.8</v>
      </c>
      <c r="AE10411" t="s">
        <v>173</v>
      </c>
      <c r="AF10411" t="s">
        <v>150</v>
      </c>
      <c r="AG10411" t="s">
        <v>173</v>
      </c>
      <c r="AH10411" t="s">
        <v>150</v>
      </c>
      <c r="AI10411">
        <v>82.02</v>
      </c>
      <c r="AJ10411" t="s">
        <v>150</v>
      </c>
      <c r="AS10411" t="s">
        <v>173</v>
      </c>
      <c r="AT10411" t="s">
        <v>150</v>
      </c>
    </row>
    <row r="10412" spans="1:46" x14ac:dyDescent="0.2">
      <c r="A10412" t="s">
        <v>318</v>
      </c>
      <c r="B10412" t="s">
        <v>319</v>
      </c>
      <c r="C10412">
        <f>-70.11005511 / 41.70546247</f>
        <v>-1.6810760739179498</v>
      </c>
      <c r="D10412" t="s">
        <v>320</v>
      </c>
      <c r="E10412" t="s">
        <v>70</v>
      </c>
      <c r="F10412" s="1">
        <v>43328.354166666664</v>
      </c>
      <c r="G10412">
        <v>0.5</v>
      </c>
      <c r="I10412">
        <v>2.4500000000000002</v>
      </c>
      <c r="J10412" t="s">
        <v>150</v>
      </c>
      <c r="K10412">
        <v>1.06</v>
      </c>
      <c r="L10412" t="s">
        <v>150</v>
      </c>
      <c r="M10412">
        <v>2.1</v>
      </c>
      <c r="N10412" t="s">
        <v>150</v>
      </c>
      <c r="O10412">
        <v>6.46</v>
      </c>
      <c r="P10412" t="s">
        <v>150</v>
      </c>
      <c r="Q10412">
        <v>27.4</v>
      </c>
      <c r="R10412" t="s">
        <v>150</v>
      </c>
      <c r="S10412">
        <v>0.27</v>
      </c>
      <c r="T10412" t="s">
        <v>150</v>
      </c>
      <c r="U10412">
        <v>8.36</v>
      </c>
      <c r="V10412" t="s">
        <v>150</v>
      </c>
      <c r="W10412">
        <v>21.19</v>
      </c>
      <c r="X10412" t="s">
        <v>150</v>
      </c>
      <c r="Y10412">
        <v>34.770000000000003</v>
      </c>
      <c r="AA10412">
        <v>31.17</v>
      </c>
      <c r="AC10412">
        <v>49.31</v>
      </c>
      <c r="AE10412">
        <v>3.6</v>
      </c>
      <c r="AF10412" t="s">
        <v>150</v>
      </c>
      <c r="AG10412">
        <v>6.45</v>
      </c>
      <c r="AH10412" t="s">
        <v>150</v>
      </c>
      <c r="AI10412">
        <v>81.66</v>
      </c>
      <c r="AJ10412" t="s">
        <v>150</v>
      </c>
      <c r="AS10412">
        <v>0.89</v>
      </c>
      <c r="AT10412" t="s">
        <v>150</v>
      </c>
    </row>
    <row r="10413" spans="1:46" x14ac:dyDescent="0.2">
      <c r="A10413" t="s">
        <v>318</v>
      </c>
      <c r="B10413" t="s">
        <v>319</v>
      </c>
      <c r="C10413">
        <f>-70.11005511 / 41.70546247</f>
        <v>-1.6810760739179498</v>
      </c>
      <c r="D10413" t="s">
        <v>320</v>
      </c>
      <c r="E10413" t="s">
        <v>70</v>
      </c>
      <c r="F10413" s="1">
        <v>43328.354166666664</v>
      </c>
      <c r="G10413">
        <v>1</v>
      </c>
      <c r="I10413">
        <v>2.4500000000000002</v>
      </c>
      <c r="J10413" t="s">
        <v>150</v>
      </c>
      <c r="K10413" t="s">
        <v>173</v>
      </c>
      <c r="L10413" t="s">
        <v>150</v>
      </c>
      <c r="M10413">
        <v>2.1</v>
      </c>
      <c r="N10413" t="s">
        <v>150</v>
      </c>
      <c r="O10413">
        <v>6.32</v>
      </c>
      <c r="P10413" t="s">
        <v>150</v>
      </c>
      <c r="Q10413">
        <v>27.4</v>
      </c>
      <c r="R10413" t="s">
        <v>150</v>
      </c>
      <c r="S10413" t="s">
        <v>173</v>
      </c>
      <c r="T10413" t="s">
        <v>150</v>
      </c>
      <c r="W10413" t="s">
        <v>173</v>
      </c>
      <c r="X10413" t="s">
        <v>150</v>
      </c>
      <c r="AC10413">
        <v>49.31</v>
      </c>
      <c r="AE10413" t="s">
        <v>173</v>
      </c>
      <c r="AF10413" t="s">
        <v>150</v>
      </c>
      <c r="AG10413" t="s">
        <v>173</v>
      </c>
      <c r="AH10413" t="s">
        <v>150</v>
      </c>
      <c r="AI10413">
        <v>79.89</v>
      </c>
      <c r="AJ10413" t="s">
        <v>150</v>
      </c>
      <c r="AS10413" t="s">
        <v>173</v>
      </c>
      <c r="AT10413" t="s">
        <v>150</v>
      </c>
    </row>
    <row r="10414" spans="1:46" x14ac:dyDescent="0.2">
      <c r="A10414" t="s">
        <v>318</v>
      </c>
      <c r="B10414" t="s">
        <v>319</v>
      </c>
      <c r="C10414">
        <f>-70.11005511 / 41.70546247</f>
        <v>-1.6810760739179498</v>
      </c>
      <c r="D10414" t="s">
        <v>320</v>
      </c>
      <c r="E10414" t="s">
        <v>70</v>
      </c>
      <c r="F10414" s="1">
        <v>43328.354166666664</v>
      </c>
      <c r="G10414">
        <v>1.5</v>
      </c>
      <c r="I10414">
        <v>2.4500000000000002</v>
      </c>
      <c r="J10414" t="s">
        <v>150</v>
      </c>
      <c r="K10414" t="s">
        <v>173</v>
      </c>
      <c r="L10414" t="s">
        <v>150</v>
      </c>
      <c r="M10414">
        <v>2.1</v>
      </c>
      <c r="N10414" t="s">
        <v>150</v>
      </c>
      <c r="O10414">
        <v>6.12</v>
      </c>
      <c r="P10414" t="s">
        <v>150</v>
      </c>
      <c r="Q10414">
        <v>27.3</v>
      </c>
      <c r="R10414" t="s">
        <v>150</v>
      </c>
      <c r="S10414" t="s">
        <v>173</v>
      </c>
      <c r="T10414" t="s">
        <v>150</v>
      </c>
      <c r="W10414" t="s">
        <v>173</v>
      </c>
      <c r="X10414" t="s">
        <v>150</v>
      </c>
      <c r="AC10414">
        <v>49.31</v>
      </c>
      <c r="AE10414" t="s">
        <v>173</v>
      </c>
      <c r="AF10414" t="s">
        <v>150</v>
      </c>
      <c r="AG10414" t="s">
        <v>173</v>
      </c>
      <c r="AH10414" t="s">
        <v>150</v>
      </c>
      <c r="AI10414">
        <v>77.23</v>
      </c>
      <c r="AJ10414" t="s">
        <v>150</v>
      </c>
      <c r="AS10414" t="s">
        <v>173</v>
      </c>
      <c r="AT10414" t="s">
        <v>150</v>
      </c>
    </row>
    <row r="10415" spans="1:46" x14ac:dyDescent="0.2">
      <c r="A10415" t="s">
        <v>318</v>
      </c>
      <c r="B10415" t="s">
        <v>319</v>
      </c>
      <c r="C10415">
        <f>-70.11005511 / 41.70546247</f>
        <v>-1.6810760739179498</v>
      </c>
      <c r="D10415" t="s">
        <v>320</v>
      </c>
      <c r="E10415" t="s">
        <v>70</v>
      </c>
      <c r="F10415" s="1">
        <v>43328.354166666664</v>
      </c>
      <c r="G10415">
        <v>2</v>
      </c>
      <c r="I10415">
        <v>2.4500000000000002</v>
      </c>
      <c r="J10415" t="s">
        <v>150</v>
      </c>
      <c r="K10415" t="s">
        <v>173</v>
      </c>
      <c r="L10415" t="s">
        <v>150</v>
      </c>
      <c r="M10415">
        <v>2.1</v>
      </c>
      <c r="N10415" t="s">
        <v>150</v>
      </c>
      <c r="O10415">
        <v>5.56</v>
      </c>
      <c r="P10415" t="s">
        <v>150</v>
      </c>
      <c r="Q10415">
        <v>27.3</v>
      </c>
      <c r="R10415" t="s">
        <v>150</v>
      </c>
      <c r="S10415" t="s">
        <v>173</v>
      </c>
      <c r="T10415" t="s">
        <v>150</v>
      </c>
      <c r="W10415" t="s">
        <v>173</v>
      </c>
      <c r="X10415" t="s">
        <v>150</v>
      </c>
      <c r="AC10415">
        <v>49.31</v>
      </c>
      <c r="AE10415" t="s">
        <v>173</v>
      </c>
      <c r="AF10415" t="s">
        <v>150</v>
      </c>
      <c r="AG10415" t="s">
        <v>173</v>
      </c>
      <c r="AH10415" t="s">
        <v>150</v>
      </c>
      <c r="AI10415">
        <v>70.16</v>
      </c>
      <c r="AJ10415" t="s">
        <v>150</v>
      </c>
      <c r="AS10415" t="s">
        <v>173</v>
      </c>
      <c r="AT10415" t="s">
        <v>150</v>
      </c>
    </row>
    <row r="10416" spans="1:46" x14ac:dyDescent="0.2">
      <c r="A10416" t="s">
        <v>318</v>
      </c>
      <c r="B10416" t="s">
        <v>319</v>
      </c>
      <c r="C10416">
        <f>-70.11005511 / 41.70546247</f>
        <v>-1.6810760739179498</v>
      </c>
      <c r="D10416" t="s">
        <v>320</v>
      </c>
      <c r="E10416" t="s">
        <v>70</v>
      </c>
      <c r="F10416" s="1">
        <v>43355.395833333336</v>
      </c>
      <c r="G10416">
        <v>0.5</v>
      </c>
      <c r="I10416">
        <v>2.4</v>
      </c>
      <c r="J10416" t="s">
        <v>150</v>
      </c>
      <c r="K10416" t="s">
        <v>173</v>
      </c>
      <c r="L10416" t="s">
        <v>150</v>
      </c>
      <c r="M10416">
        <v>2.4</v>
      </c>
      <c r="N10416" t="s">
        <v>150</v>
      </c>
      <c r="O10416">
        <v>7.71</v>
      </c>
      <c r="P10416" t="s">
        <v>150</v>
      </c>
      <c r="Q10416">
        <v>22.4</v>
      </c>
      <c r="R10416" t="s">
        <v>150</v>
      </c>
      <c r="S10416" t="s">
        <v>173</v>
      </c>
      <c r="T10416" t="s">
        <v>150</v>
      </c>
      <c r="W10416" t="s">
        <v>173</v>
      </c>
      <c r="X10416" t="s">
        <v>150</v>
      </c>
      <c r="AC10416">
        <v>47.38</v>
      </c>
      <c r="AE10416" t="s">
        <v>173</v>
      </c>
      <c r="AF10416" t="s">
        <v>150</v>
      </c>
      <c r="AG10416" t="s">
        <v>173</v>
      </c>
      <c r="AH10416" t="s">
        <v>150</v>
      </c>
      <c r="AI10416">
        <v>88.87</v>
      </c>
      <c r="AJ10416" t="s">
        <v>150</v>
      </c>
      <c r="AS10416" t="s">
        <v>173</v>
      </c>
      <c r="AT10416" t="s">
        <v>150</v>
      </c>
    </row>
    <row r="10417" spans="1:46" x14ac:dyDescent="0.2">
      <c r="A10417" t="s">
        <v>318</v>
      </c>
      <c r="B10417" t="s">
        <v>319</v>
      </c>
      <c r="C10417">
        <f>-70.11005511 / 41.70546247</f>
        <v>-1.6810760739179498</v>
      </c>
      <c r="D10417" t="s">
        <v>320</v>
      </c>
      <c r="E10417" t="s">
        <v>70</v>
      </c>
      <c r="F10417" s="1">
        <v>43355.395833333336</v>
      </c>
      <c r="G10417">
        <v>2</v>
      </c>
      <c r="I10417">
        <v>2.4</v>
      </c>
      <c r="J10417" t="s">
        <v>150</v>
      </c>
      <c r="K10417" t="s">
        <v>173</v>
      </c>
      <c r="L10417" t="s">
        <v>150</v>
      </c>
      <c r="M10417">
        <v>2.4</v>
      </c>
      <c r="N10417" t="s">
        <v>150</v>
      </c>
      <c r="O10417">
        <v>5.8</v>
      </c>
      <c r="P10417" t="s">
        <v>150</v>
      </c>
      <c r="Q10417">
        <v>22</v>
      </c>
      <c r="R10417" t="s">
        <v>150</v>
      </c>
      <c r="S10417" t="s">
        <v>173</v>
      </c>
      <c r="T10417" t="s">
        <v>150</v>
      </c>
      <c r="W10417" t="s">
        <v>173</v>
      </c>
      <c r="X10417" t="s">
        <v>150</v>
      </c>
      <c r="AC10417">
        <v>47.38</v>
      </c>
      <c r="AE10417" t="s">
        <v>173</v>
      </c>
      <c r="AF10417" t="s">
        <v>150</v>
      </c>
      <c r="AG10417" t="s">
        <v>173</v>
      </c>
      <c r="AH10417" t="s">
        <v>150</v>
      </c>
      <c r="AI10417">
        <v>66.34</v>
      </c>
      <c r="AJ10417" t="s">
        <v>150</v>
      </c>
      <c r="AS10417" t="s">
        <v>173</v>
      </c>
      <c r="AT10417" t="s">
        <v>150</v>
      </c>
    </row>
    <row r="10418" spans="1:46" x14ac:dyDescent="0.2">
      <c r="A10418" t="s">
        <v>329</v>
      </c>
      <c r="B10418" t="s">
        <v>330</v>
      </c>
      <c r="C10418">
        <f>-70.13271649 / 41.70248858</f>
        <v>-1.6817393608408011</v>
      </c>
      <c r="D10418" t="s">
        <v>331</v>
      </c>
      <c r="E10418" t="s">
        <v>70</v>
      </c>
      <c r="F10418" s="1">
        <v>37143</v>
      </c>
      <c r="G10418">
        <v>0.5</v>
      </c>
      <c r="I10418">
        <v>7.1</v>
      </c>
      <c r="J10418" t="s">
        <v>71</v>
      </c>
      <c r="K10418">
        <v>1.45</v>
      </c>
      <c r="L10418" t="s">
        <v>71</v>
      </c>
      <c r="M10418">
        <v>6.5</v>
      </c>
      <c r="N10418" t="s">
        <v>71</v>
      </c>
      <c r="O10418">
        <v>6.6</v>
      </c>
      <c r="P10418" t="s">
        <v>71</v>
      </c>
      <c r="Q10418">
        <v>21.5</v>
      </c>
      <c r="R10418" t="s">
        <v>71</v>
      </c>
      <c r="S10418">
        <v>0.25</v>
      </c>
      <c r="T10418" t="s">
        <v>71</v>
      </c>
      <c r="U10418">
        <v>7.74</v>
      </c>
      <c r="V10418" t="s">
        <v>71</v>
      </c>
      <c r="W10418">
        <v>12.6</v>
      </c>
      <c r="X10418" t="s">
        <v>71</v>
      </c>
      <c r="Y10418">
        <v>33.659999999999997</v>
      </c>
      <c r="AA10418">
        <v>34.25</v>
      </c>
      <c r="AC10418">
        <v>33.03</v>
      </c>
      <c r="AE10418">
        <v>2.2000000000000002</v>
      </c>
      <c r="AF10418" t="s">
        <v>71</v>
      </c>
      <c r="AG10418">
        <v>6.02</v>
      </c>
      <c r="AH10418" t="s">
        <v>71</v>
      </c>
      <c r="AS10418">
        <v>0.38</v>
      </c>
      <c r="AT10418" t="s">
        <v>71</v>
      </c>
    </row>
    <row r="10419" spans="1:46" x14ac:dyDescent="0.2">
      <c r="A10419" t="s">
        <v>329</v>
      </c>
      <c r="B10419" t="s">
        <v>330</v>
      </c>
      <c r="C10419">
        <f>-70.13271649 / 41.70248858</f>
        <v>-1.6817393608408011</v>
      </c>
      <c r="D10419" t="s">
        <v>331</v>
      </c>
      <c r="E10419" t="s">
        <v>70</v>
      </c>
      <c r="F10419" s="1">
        <v>37143</v>
      </c>
      <c r="G10419">
        <v>1</v>
      </c>
      <c r="O10419">
        <v>6.71</v>
      </c>
      <c r="P10419" t="s">
        <v>71</v>
      </c>
      <c r="Q10419">
        <v>21.5</v>
      </c>
      <c r="R10419" t="s">
        <v>71</v>
      </c>
    </row>
    <row r="10420" spans="1:46" x14ac:dyDescent="0.2">
      <c r="A10420" t="s">
        <v>329</v>
      </c>
      <c r="B10420" t="s">
        <v>330</v>
      </c>
      <c r="C10420">
        <f>-70.13271649 / 41.70248858</f>
        <v>-1.6817393608408011</v>
      </c>
      <c r="D10420" t="s">
        <v>331</v>
      </c>
      <c r="E10420" t="s">
        <v>70</v>
      </c>
      <c r="F10420" s="1">
        <v>37143</v>
      </c>
      <c r="G10420">
        <v>2</v>
      </c>
      <c r="O10420">
        <v>6.82</v>
      </c>
      <c r="P10420" t="s">
        <v>71</v>
      </c>
      <c r="Q10420">
        <v>21.5</v>
      </c>
      <c r="R10420" t="s">
        <v>71</v>
      </c>
    </row>
    <row r="10421" spans="1:46" x14ac:dyDescent="0.2">
      <c r="A10421" t="s">
        <v>329</v>
      </c>
      <c r="B10421" t="s">
        <v>330</v>
      </c>
      <c r="C10421">
        <f>-70.13271649 / 41.70248858</f>
        <v>-1.6817393608408011</v>
      </c>
      <c r="D10421" t="s">
        <v>331</v>
      </c>
      <c r="E10421" t="s">
        <v>70</v>
      </c>
      <c r="F10421" s="1">
        <v>37143</v>
      </c>
      <c r="G10421">
        <v>3</v>
      </c>
      <c r="O10421">
        <v>6.95</v>
      </c>
      <c r="P10421" t="s">
        <v>71</v>
      </c>
      <c r="Q10421">
        <v>21.4</v>
      </c>
      <c r="R10421" t="s">
        <v>71</v>
      </c>
    </row>
    <row r="10422" spans="1:46" x14ac:dyDescent="0.2">
      <c r="A10422" t="s">
        <v>329</v>
      </c>
      <c r="B10422" t="s">
        <v>330</v>
      </c>
      <c r="C10422">
        <f>-70.13271649 / 41.70248858</f>
        <v>-1.6817393608408011</v>
      </c>
      <c r="D10422" t="s">
        <v>331</v>
      </c>
      <c r="E10422" t="s">
        <v>70</v>
      </c>
      <c r="F10422" s="1">
        <v>37143</v>
      </c>
      <c r="G10422">
        <v>4</v>
      </c>
      <c r="O10422">
        <v>6.95</v>
      </c>
      <c r="P10422" t="s">
        <v>71</v>
      </c>
      <c r="Q10422">
        <v>21.4</v>
      </c>
      <c r="R10422" t="s">
        <v>71</v>
      </c>
    </row>
    <row r="10423" spans="1:46" x14ac:dyDescent="0.2">
      <c r="A10423" t="s">
        <v>329</v>
      </c>
      <c r="B10423" t="s">
        <v>330</v>
      </c>
      <c r="C10423">
        <f>-70.13271649 / 41.70248858</f>
        <v>-1.6817393608408011</v>
      </c>
      <c r="D10423" t="s">
        <v>331</v>
      </c>
      <c r="E10423" t="s">
        <v>70</v>
      </c>
      <c r="F10423" s="1">
        <v>37143</v>
      </c>
      <c r="G10423">
        <v>5</v>
      </c>
      <c r="O10423">
        <v>6.93</v>
      </c>
      <c r="P10423" t="s">
        <v>71</v>
      </c>
      <c r="Q10423">
        <v>21.4</v>
      </c>
      <c r="R10423" t="s">
        <v>71</v>
      </c>
    </row>
    <row r="10424" spans="1:46" x14ac:dyDescent="0.2">
      <c r="A10424" t="s">
        <v>329</v>
      </c>
      <c r="B10424" t="s">
        <v>330</v>
      </c>
      <c r="C10424">
        <f>-70.13271649 / 41.70248858</f>
        <v>-1.6817393608408011</v>
      </c>
      <c r="D10424" t="s">
        <v>331</v>
      </c>
      <c r="E10424" t="s">
        <v>70</v>
      </c>
      <c r="F10424" s="1">
        <v>37143</v>
      </c>
      <c r="G10424">
        <v>6</v>
      </c>
      <c r="K10424">
        <v>1.52</v>
      </c>
      <c r="L10424" t="s">
        <v>71</v>
      </c>
      <c r="O10424">
        <v>6.83</v>
      </c>
      <c r="P10424" t="s">
        <v>71</v>
      </c>
      <c r="Q10424">
        <v>21.4</v>
      </c>
      <c r="R10424" t="s">
        <v>71</v>
      </c>
      <c r="S10424">
        <v>0.46</v>
      </c>
      <c r="T10424" t="s">
        <v>71</v>
      </c>
      <c r="U10424">
        <v>14.25</v>
      </c>
      <c r="V10424" t="s">
        <v>71</v>
      </c>
      <c r="W10424">
        <v>16.5</v>
      </c>
      <c r="X10424" t="s">
        <v>71</v>
      </c>
      <c r="Y10424">
        <v>42.46</v>
      </c>
      <c r="AA10424">
        <v>34.71</v>
      </c>
      <c r="AE10424">
        <v>2.2000000000000002</v>
      </c>
      <c r="AF10424" t="s">
        <v>71</v>
      </c>
      <c r="AG10424">
        <v>5.99</v>
      </c>
      <c r="AH10424" t="s">
        <v>71</v>
      </c>
      <c r="AS10424">
        <v>0.59</v>
      </c>
      <c r="AT10424" t="s">
        <v>71</v>
      </c>
    </row>
    <row r="10425" spans="1:46" x14ac:dyDescent="0.2">
      <c r="A10425" t="s">
        <v>329</v>
      </c>
      <c r="B10425" t="s">
        <v>330</v>
      </c>
      <c r="C10425">
        <f>-70.13271649 / 41.70248858</f>
        <v>-1.6817393608408011</v>
      </c>
      <c r="D10425" t="s">
        <v>331</v>
      </c>
      <c r="E10425" t="s">
        <v>70</v>
      </c>
      <c r="F10425" s="1">
        <v>38218</v>
      </c>
      <c r="G10425">
        <v>0.5</v>
      </c>
      <c r="I10425">
        <v>6.2</v>
      </c>
      <c r="J10425" t="s">
        <v>71</v>
      </c>
      <c r="K10425">
        <v>2.31</v>
      </c>
      <c r="L10425" t="s">
        <v>71</v>
      </c>
      <c r="M10425">
        <v>5.2</v>
      </c>
      <c r="N10425" t="s">
        <v>71</v>
      </c>
      <c r="O10425">
        <v>6.8</v>
      </c>
      <c r="P10425" t="s">
        <v>71</v>
      </c>
      <c r="Q10425">
        <v>24.2</v>
      </c>
      <c r="R10425" t="s">
        <v>71</v>
      </c>
      <c r="S10425">
        <v>0.31</v>
      </c>
      <c r="T10425" t="s">
        <v>71</v>
      </c>
      <c r="U10425">
        <v>9.6</v>
      </c>
      <c r="V10425" t="s">
        <v>71</v>
      </c>
      <c r="W10425">
        <v>14.36</v>
      </c>
      <c r="X10425" t="s">
        <v>71</v>
      </c>
      <c r="Y10425">
        <v>36.76</v>
      </c>
      <c r="AA10425">
        <v>38.81</v>
      </c>
      <c r="AC10425">
        <v>36.24</v>
      </c>
      <c r="AE10425">
        <v>4.4400000000000004</v>
      </c>
      <c r="AF10425" t="s">
        <v>71</v>
      </c>
      <c r="AG10425">
        <v>6.28</v>
      </c>
      <c r="AH10425" t="s">
        <v>71</v>
      </c>
      <c r="AS10425">
        <v>0.38</v>
      </c>
      <c r="AT10425" t="s">
        <v>71</v>
      </c>
    </row>
    <row r="10426" spans="1:46" x14ac:dyDescent="0.2">
      <c r="A10426" t="s">
        <v>329</v>
      </c>
      <c r="B10426" t="s">
        <v>330</v>
      </c>
      <c r="C10426">
        <f>-70.13271649 / 41.70248858</f>
        <v>-1.6817393608408011</v>
      </c>
      <c r="D10426" t="s">
        <v>331</v>
      </c>
      <c r="E10426" t="s">
        <v>70</v>
      </c>
      <c r="F10426" s="1">
        <v>38218</v>
      </c>
      <c r="G10426">
        <v>1</v>
      </c>
      <c r="O10426">
        <v>6.2</v>
      </c>
      <c r="P10426" t="s">
        <v>71</v>
      </c>
      <c r="Q10426">
        <v>24.3</v>
      </c>
      <c r="R10426" t="s">
        <v>71</v>
      </c>
    </row>
    <row r="10427" spans="1:46" x14ac:dyDescent="0.2">
      <c r="A10427" t="s">
        <v>329</v>
      </c>
      <c r="B10427" t="s">
        <v>330</v>
      </c>
      <c r="C10427">
        <f>-70.13271649 / 41.70248858</f>
        <v>-1.6817393608408011</v>
      </c>
      <c r="D10427" t="s">
        <v>331</v>
      </c>
      <c r="E10427" t="s">
        <v>70</v>
      </c>
      <c r="F10427" s="1">
        <v>38218</v>
      </c>
      <c r="G10427">
        <v>2</v>
      </c>
      <c r="O10427">
        <v>6.6</v>
      </c>
      <c r="P10427" t="s">
        <v>71</v>
      </c>
      <c r="Q10427">
        <v>24.3</v>
      </c>
      <c r="R10427" t="s">
        <v>71</v>
      </c>
    </row>
    <row r="10428" spans="1:46" x14ac:dyDescent="0.2">
      <c r="A10428" t="s">
        <v>329</v>
      </c>
      <c r="B10428" t="s">
        <v>330</v>
      </c>
      <c r="C10428">
        <f>-70.13271649 / 41.70248858</f>
        <v>-1.6817393608408011</v>
      </c>
      <c r="D10428" t="s">
        <v>331</v>
      </c>
      <c r="E10428" t="s">
        <v>70</v>
      </c>
      <c r="F10428" s="1">
        <v>38218</v>
      </c>
      <c r="G10428">
        <v>3</v>
      </c>
      <c r="O10428">
        <v>6.4</v>
      </c>
      <c r="P10428" t="s">
        <v>71</v>
      </c>
      <c r="Q10428">
        <v>24.2</v>
      </c>
      <c r="R10428" t="s">
        <v>71</v>
      </c>
    </row>
    <row r="10429" spans="1:46" x14ac:dyDescent="0.2">
      <c r="A10429" t="s">
        <v>329</v>
      </c>
      <c r="B10429" t="s">
        <v>330</v>
      </c>
      <c r="C10429">
        <f>-70.13271649 / 41.70248858</f>
        <v>-1.6817393608408011</v>
      </c>
      <c r="D10429" t="s">
        <v>331</v>
      </c>
      <c r="E10429" t="s">
        <v>70</v>
      </c>
      <c r="F10429" s="1">
        <v>38218</v>
      </c>
      <c r="G10429">
        <v>4</v>
      </c>
      <c r="O10429">
        <v>5.75</v>
      </c>
      <c r="P10429" t="s">
        <v>71</v>
      </c>
      <c r="Q10429">
        <v>24</v>
      </c>
      <c r="R10429" t="s">
        <v>71</v>
      </c>
    </row>
    <row r="10430" spans="1:46" x14ac:dyDescent="0.2">
      <c r="A10430" t="s">
        <v>329</v>
      </c>
      <c r="B10430" t="s">
        <v>330</v>
      </c>
      <c r="C10430">
        <f>-70.13271649 / 41.70248858</f>
        <v>-1.6817393608408011</v>
      </c>
      <c r="D10430" t="s">
        <v>331</v>
      </c>
      <c r="E10430" t="s">
        <v>70</v>
      </c>
      <c r="F10430" s="1">
        <v>38218</v>
      </c>
      <c r="G10430">
        <v>5</v>
      </c>
      <c r="O10430">
        <v>5.8</v>
      </c>
      <c r="P10430" t="s">
        <v>71</v>
      </c>
      <c r="Q10430">
        <v>23.9</v>
      </c>
      <c r="R10430" t="s">
        <v>71</v>
      </c>
    </row>
    <row r="10431" spans="1:46" x14ac:dyDescent="0.2">
      <c r="A10431" t="s">
        <v>329</v>
      </c>
      <c r="B10431" t="s">
        <v>330</v>
      </c>
      <c r="C10431">
        <f>-70.13271649 / 41.70248858</f>
        <v>-1.6817393608408011</v>
      </c>
      <c r="D10431" t="s">
        <v>331</v>
      </c>
      <c r="E10431" t="s">
        <v>70</v>
      </c>
      <c r="F10431" s="1">
        <v>38218</v>
      </c>
      <c r="G10431">
        <v>6</v>
      </c>
      <c r="K10431">
        <v>2.8</v>
      </c>
      <c r="L10431" t="s">
        <v>71</v>
      </c>
      <c r="O10431">
        <v>4.92</v>
      </c>
      <c r="P10431" t="s">
        <v>71</v>
      </c>
      <c r="Q10431">
        <v>23.8</v>
      </c>
      <c r="R10431" t="s">
        <v>71</v>
      </c>
      <c r="S10431">
        <v>0.39</v>
      </c>
      <c r="T10431" t="s">
        <v>71</v>
      </c>
      <c r="U10431">
        <v>12.08</v>
      </c>
      <c r="V10431" t="s">
        <v>71</v>
      </c>
      <c r="W10431">
        <v>19.09</v>
      </c>
      <c r="X10431" t="s">
        <v>71</v>
      </c>
      <c r="Y10431">
        <v>40.08</v>
      </c>
      <c r="AA10431">
        <v>40.700000000000003</v>
      </c>
      <c r="AE10431">
        <v>3.83</v>
      </c>
      <c r="AF10431" t="s">
        <v>71</v>
      </c>
      <c r="AG10431">
        <v>6</v>
      </c>
      <c r="AH10431" t="s">
        <v>71</v>
      </c>
      <c r="AS10431">
        <v>1.28</v>
      </c>
      <c r="AT10431" t="s">
        <v>71</v>
      </c>
    </row>
    <row r="10432" spans="1:46" x14ac:dyDescent="0.2">
      <c r="A10432" t="s">
        <v>329</v>
      </c>
      <c r="B10432" t="s">
        <v>330</v>
      </c>
      <c r="C10432">
        <f>-70.13271649 / 41.70248858</f>
        <v>-1.6817393608408011</v>
      </c>
      <c r="D10432" t="s">
        <v>331</v>
      </c>
      <c r="E10432" t="s">
        <v>70</v>
      </c>
      <c r="F10432" s="1">
        <v>38588</v>
      </c>
      <c r="G10432">
        <v>0.5</v>
      </c>
      <c r="I10432">
        <v>6</v>
      </c>
      <c r="J10432" t="s">
        <v>71</v>
      </c>
      <c r="K10432">
        <v>2.0499999999999998</v>
      </c>
      <c r="L10432" t="s">
        <v>71</v>
      </c>
      <c r="M10432">
        <v>4.9000000000000004</v>
      </c>
      <c r="N10432" t="s">
        <v>71</v>
      </c>
      <c r="O10432">
        <v>6.1</v>
      </c>
      <c r="P10432" t="s">
        <v>71</v>
      </c>
      <c r="Q10432">
        <v>25.6</v>
      </c>
      <c r="R10432" t="s">
        <v>71</v>
      </c>
      <c r="S10432">
        <v>0.3</v>
      </c>
      <c r="T10432" t="s">
        <v>71</v>
      </c>
      <c r="U10432">
        <v>9.2899999999999991</v>
      </c>
      <c r="V10432" t="s">
        <v>71</v>
      </c>
      <c r="W10432">
        <v>18.940000000000001</v>
      </c>
      <c r="X10432" t="s">
        <v>71</v>
      </c>
      <c r="Y10432">
        <v>36.29</v>
      </c>
      <c r="AA10432">
        <v>37.64</v>
      </c>
      <c r="AC10432">
        <v>37.1</v>
      </c>
      <c r="AE10432">
        <v>3.63</v>
      </c>
      <c r="AF10432" t="s">
        <v>71</v>
      </c>
      <c r="AG10432">
        <v>6.13</v>
      </c>
      <c r="AH10432" t="s">
        <v>71</v>
      </c>
      <c r="AS10432">
        <v>0.81</v>
      </c>
      <c r="AT10432" t="s">
        <v>71</v>
      </c>
    </row>
    <row r="10433" spans="1:46" x14ac:dyDescent="0.2">
      <c r="A10433" t="s">
        <v>329</v>
      </c>
      <c r="B10433" t="s">
        <v>330</v>
      </c>
      <c r="C10433">
        <f>-70.13271649 / 41.70248858</f>
        <v>-1.6817393608408011</v>
      </c>
      <c r="D10433" t="s">
        <v>331</v>
      </c>
      <c r="E10433" t="s">
        <v>70</v>
      </c>
      <c r="F10433" s="1">
        <v>38588</v>
      </c>
      <c r="G10433">
        <v>1</v>
      </c>
      <c r="O10433">
        <v>6.3</v>
      </c>
      <c r="P10433" t="s">
        <v>71</v>
      </c>
      <c r="Q10433">
        <v>25.9</v>
      </c>
      <c r="R10433" t="s">
        <v>71</v>
      </c>
    </row>
    <row r="10434" spans="1:46" x14ac:dyDescent="0.2">
      <c r="A10434" t="s">
        <v>329</v>
      </c>
      <c r="B10434" t="s">
        <v>330</v>
      </c>
      <c r="C10434">
        <f>-70.13271649 / 41.70248858</f>
        <v>-1.6817393608408011</v>
      </c>
      <c r="D10434" t="s">
        <v>331</v>
      </c>
      <c r="E10434" t="s">
        <v>70</v>
      </c>
      <c r="F10434" s="1">
        <v>38588</v>
      </c>
      <c r="G10434">
        <v>2</v>
      </c>
      <c r="O10434">
        <v>6.9</v>
      </c>
      <c r="P10434" t="s">
        <v>71</v>
      </c>
      <c r="Q10434">
        <v>25.9</v>
      </c>
      <c r="R10434" t="s">
        <v>71</v>
      </c>
    </row>
    <row r="10435" spans="1:46" x14ac:dyDescent="0.2">
      <c r="A10435" t="s">
        <v>329</v>
      </c>
      <c r="B10435" t="s">
        <v>330</v>
      </c>
      <c r="C10435">
        <f>-70.13271649 / 41.70248858</f>
        <v>-1.6817393608408011</v>
      </c>
      <c r="D10435" t="s">
        <v>331</v>
      </c>
      <c r="E10435" t="s">
        <v>70</v>
      </c>
      <c r="F10435" s="1">
        <v>38588</v>
      </c>
      <c r="G10435">
        <v>3</v>
      </c>
      <c r="O10435">
        <v>6.2</v>
      </c>
      <c r="P10435" t="s">
        <v>71</v>
      </c>
      <c r="Q10435">
        <v>25.9</v>
      </c>
      <c r="R10435" t="s">
        <v>71</v>
      </c>
    </row>
    <row r="10436" spans="1:46" x14ac:dyDescent="0.2">
      <c r="A10436" t="s">
        <v>329</v>
      </c>
      <c r="B10436" t="s">
        <v>330</v>
      </c>
      <c r="C10436">
        <f>-70.13271649 / 41.70248858</f>
        <v>-1.6817393608408011</v>
      </c>
      <c r="D10436" t="s">
        <v>331</v>
      </c>
      <c r="E10436" t="s">
        <v>70</v>
      </c>
      <c r="F10436" s="1">
        <v>38588</v>
      </c>
      <c r="G10436">
        <v>4</v>
      </c>
      <c r="O10436">
        <v>5.8</v>
      </c>
      <c r="P10436" t="s">
        <v>71</v>
      </c>
      <c r="Q10436">
        <v>25.9</v>
      </c>
      <c r="R10436" t="s">
        <v>71</v>
      </c>
    </row>
    <row r="10437" spans="1:46" x14ac:dyDescent="0.2">
      <c r="A10437" t="s">
        <v>329</v>
      </c>
      <c r="B10437" t="s">
        <v>330</v>
      </c>
      <c r="C10437">
        <f>-70.13271649 / 41.70248858</f>
        <v>-1.6817393608408011</v>
      </c>
      <c r="D10437" t="s">
        <v>331</v>
      </c>
      <c r="E10437" t="s">
        <v>70</v>
      </c>
      <c r="F10437" s="1">
        <v>38588</v>
      </c>
      <c r="G10437">
        <v>5</v>
      </c>
      <c r="K10437">
        <v>1.68</v>
      </c>
      <c r="L10437" t="s">
        <v>71</v>
      </c>
      <c r="O10437">
        <v>6.1</v>
      </c>
      <c r="P10437" t="s">
        <v>71</v>
      </c>
      <c r="Q10437">
        <v>25.8</v>
      </c>
      <c r="R10437" t="s">
        <v>71</v>
      </c>
      <c r="S10437">
        <v>0.2</v>
      </c>
      <c r="T10437" t="s">
        <v>71</v>
      </c>
      <c r="U10437">
        <v>6.19</v>
      </c>
      <c r="V10437" t="s">
        <v>71</v>
      </c>
      <c r="W10437">
        <v>15.22</v>
      </c>
      <c r="X10437" t="s">
        <v>71</v>
      </c>
      <c r="Y10437">
        <v>30.44</v>
      </c>
      <c r="AA10437">
        <v>35.69</v>
      </c>
      <c r="AE10437">
        <v>3.23</v>
      </c>
      <c r="AF10437" t="s">
        <v>71</v>
      </c>
      <c r="AG10437">
        <v>6.03</v>
      </c>
      <c r="AH10437" t="s">
        <v>71</v>
      </c>
      <c r="AS10437">
        <v>0.69</v>
      </c>
      <c r="AT10437" t="s">
        <v>71</v>
      </c>
    </row>
    <row r="10438" spans="1:46" x14ac:dyDescent="0.2">
      <c r="A10438" t="s">
        <v>329</v>
      </c>
      <c r="B10438" t="s">
        <v>330</v>
      </c>
      <c r="C10438">
        <f>-70.13271649 / 41.70248858</f>
        <v>-1.6817393608408011</v>
      </c>
      <c r="D10438" t="s">
        <v>331</v>
      </c>
      <c r="E10438" t="s">
        <v>70</v>
      </c>
      <c r="F10438" s="1">
        <v>38588</v>
      </c>
      <c r="G10438">
        <v>6</v>
      </c>
      <c r="O10438">
        <v>5.2</v>
      </c>
      <c r="P10438" t="s">
        <v>71</v>
      </c>
      <c r="Q10438">
        <v>25.8</v>
      </c>
      <c r="R10438" t="s">
        <v>71</v>
      </c>
    </row>
    <row r="10439" spans="1:46" x14ac:dyDescent="0.2">
      <c r="A10439" t="s">
        <v>329</v>
      </c>
      <c r="B10439" t="s">
        <v>330</v>
      </c>
      <c r="C10439">
        <f>-70.13271649 / 41.70248858</f>
        <v>-1.6817393608408011</v>
      </c>
      <c r="D10439" t="s">
        <v>331</v>
      </c>
      <c r="E10439" t="s">
        <v>70</v>
      </c>
      <c r="F10439" s="1">
        <v>38945</v>
      </c>
      <c r="G10439">
        <v>0.5</v>
      </c>
      <c r="I10439">
        <v>5.8</v>
      </c>
      <c r="J10439" t="s">
        <v>71</v>
      </c>
      <c r="K10439">
        <v>1.71</v>
      </c>
      <c r="L10439" t="s">
        <v>71</v>
      </c>
      <c r="M10439">
        <v>5</v>
      </c>
      <c r="N10439" t="s">
        <v>71</v>
      </c>
      <c r="O10439">
        <v>6.36</v>
      </c>
      <c r="P10439" t="s">
        <v>71</v>
      </c>
      <c r="Q10439">
        <v>25</v>
      </c>
      <c r="R10439" t="s">
        <v>71</v>
      </c>
      <c r="S10439">
        <v>0.28999999999999998</v>
      </c>
      <c r="T10439" t="s">
        <v>71</v>
      </c>
      <c r="U10439">
        <v>9.0500000000000007</v>
      </c>
      <c r="V10439" t="s">
        <v>71</v>
      </c>
      <c r="W10439">
        <v>23.57</v>
      </c>
      <c r="X10439" t="s">
        <v>71</v>
      </c>
      <c r="Y10439">
        <v>35.909999999999997</v>
      </c>
      <c r="AA10439">
        <v>35.86</v>
      </c>
      <c r="AC10439">
        <v>36.81</v>
      </c>
      <c r="AE10439">
        <v>4.24</v>
      </c>
      <c r="AF10439" t="s">
        <v>71</v>
      </c>
      <c r="AG10439">
        <v>6.12</v>
      </c>
      <c r="AH10439" t="s">
        <v>71</v>
      </c>
      <c r="AS10439">
        <v>0.4</v>
      </c>
      <c r="AT10439" t="s">
        <v>71</v>
      </c>
    </row>
    <row r="10440" spans="1:46" x14ac:dyDescent="0.2">
      <c r="A10440" t="s">
        <v>329</v>
      </c>
      <c r="B10440" t="s">
        <v>330</v>
      </c>
      <c r="C10440">
        <f>-70.13271649 / 41.70248858</f>
        <v>-1.6817393608408011</v>
      </c>
      <c r="D10440" t="s">
        <v>331</v>
      </c>
      <c r="E10440" t="s">
        <v>70</v>
      </c>
      <c r="F10440" s="1">
        <v>38945</v>
      </c>
      <c r="G10440">
        <v>1</v>
      </c>
      <c r="O10440">
        <v>6.82</v>
      </c>
      <c r="P10440" t="s">
        <v>71</v>
      </c>
      <c r="Q10440">
        <v>25.1</v>
      </c>
      <c r="R10440" t="s">
        <v>71</v>
      </c>
    </row>
    <row r="10441" spans="1:46" x14ac:dyDescent="0.2">
      <c r="A10441" t="s">
        <v>329</v>
      </c>
      <c r="B10441" t="s">
        <v>330</v>
      </c>
      <c r="C10441">
        <f>-70.13271649 / 41.70248858</f>
        <v>-1.6817393608408011</v>
      </c>
      <c r="D10441" t="s">
        <v>331</v>
      </c>
      <c r="E10441" t="s">
        <v>70</v>
      </c>
      <c r="F10441" s="1">
        <v>38945</v>
      </c>
      <c r="G10441">
        <v>2</v>
      </c>
      <c r="O10441">
        <v>6.76</v>
      </c>
      <c r="P10441" t="s">
        <v>71</v>
      </c>
      <c r="Q10441">
        <v>25.1</v>
      </c>
      <c r="R10441" t="s">
        <v>71</v>
      </c>
    </row>
    <row r="10442" spans="1:46" x14ac:dyDescent="0.2">
      <c r="A10442" t="s">
        <v>329</v>
      </c>
      <c r="B10442" t="s">
        <v>330</v>
      </c>
      <c r="C10442">
        <f>-70.13271649 / 41.70248858</f>
        <v>-1.6817393608408011</v>
      </c>
      <c r="D10442" t="s">
        <v>331</v>
      </c>
      <c r="E10442" t="s">
        <v>70</v>
      </c>
      <c r="F10442" s="1">
        <v>38945</v>
      </c>
      <c r="G10442">
        <v>3</v>
      </c>
      <c r="O10442">
        <v>6.85</v>
      </c>
      <c r="P10442" t="s">
        <v>71</v>
      </c>
      <c r="Q10442">
        <v>25.1</v>
      </c>
      <c r="R10442" t="s">
        <v>71</v>
      </c>
    </row>
    <row r="10443" spans="1:46" x14ac:dyDescent="0.2">
      <c r="A10443" t="s">
        <v>329</v>
      </c>
      <c r="B10443" t="s">
        <v>330</v>
      </c>
      <c r="C10443">
        <f>-70.13271649 / 41.70248858</f>
        <v>-1.6817393608408011</v>
      </c>
      <c r="D10443" t="s">
        <v>331</v>
      </c>
      <c r="E10443" t="s">
        <v>70</v>
      </c>
      <c r="F10443" s="1">
        <v>38945</v>
      </c>
      <c r="G10443">
        <v>4</v>
      </c>
      <c r="O10443">
        <v>6.79</v>
      </c>
      <c r="P10443" t="s">
        <v>71</v>
      </c>
      <c r="Q10443">
        <v>25.1</v>
      </c>
      <c r="R10443" t="s">
        <v>71</v>
      </c>
    </row>
    <row r="10444" spans="1:46" x14ac:dyDescent="0.2">
      <c r="A10444" t="s">
        <v>329</v>
      </c>
      <c r="B10444" t="s">
        <v>330</v>
      </c>
      <c r="C10444">
        <f>-70.13271649 / 41.70248858</f>
        <v>-1.6817393608408011</v>
      </c>
      <c r="D10444" t="s">
        <v>331</v>
      </c>
      <c r="E10444" t="s">
        <v>70</v>
      </c>
      <c r="F10444" s="1">
        <v>38945</v>
      </c>
      <c r="G10444">
        <v>4.5</v>
      </c>
      <c r="K10444">
        <v>1.5</v>
      </c>
      <c r="L10444" t="s">
        <v>71</v>
      </c>
      <c r="S10444">
        <v>0.28999999999999998</v>
      </c>
      <c r="T10444" t="s">
        <v>71</v>
      </c>
      <c r="W10444">
        <v>20.74</v>
      </c>
      <c r="X10444" t="s">
        <v>71</v>
      </c>
      <c r="Y10444">
        <v>-13.88</v>
      </c>
      <c r="AA10444">
        <v>34.58</v>
      </c>
      <c r="AE10444">
        <v>4.04</v>
      </c>
      <c r="AF10444" t="s">
        <v>71</v>
      </c>
      <c r="AG10444">
        <v>6.07</v>
      </c>
      <c r="AH10444" t="s">
        <v>71</v>
      </c>
      <c r="AS10444">
        <v>0.64</v>
      </c>
      <c r="AT10444" t="s">
        <v>71</v>
      </c>
    </row>
    <row r="10445" spans="1:46" x14ac:dyDescent="0.2">
      <c r="A10445" t="s">
        <v>329</v>
      </c>
      <c r="B10445" t="s">
        <v>330</v>
      </c>
      <c r="C10445">
        <f>-70.13271649 / 41.70248858</f>
        <v>-1.6817393608408011</v>
      </c>
      <c r="D10445" t="s">
        <v>331</v>
      </c>
      <c r="E10445" t="s">
        <v>70</v>
      </c>
      <c r="F10445" s="1">
        <v>38945</v>
      </c>
      <c r="G10445">
        <v>5</v>
      </c>
      <c r="O10445">
        <v>6.59</v>
      </c>
      <c r="P10445" t="s">
        <v>71</v>
      </c>
      <c r="Q10445">
        <v>25</v>
      </c>
      <c r="R10445" t="s">
        <v>71</v>
      </c>
    </row>
    <row r="10446" spans="1:46" x14ac:dyDescent="0.2">
      <c r="A10446" t="s">
        <v>329</v>
      </c>
      <c r="B10446" t="s">
        <v>330</v>
      </c>
      <c r="C10446">
        <f>-70.13271649 / 41.70248858</f>
        <v>-1.6817393608408011</v>
      </c>
      <c r="D10446" t="s">
        <v>331</v>
      </c>
      <c r="E10446" t="s">
        <v>70</v>
      </c>
      <c r="F10446" s="1">
        <v>39343</v>
      </c>
      <c r="G10446">
        <v>0.5</v>
      </c>
      <c r="K10446">
        <v>2.52</v>
      </c>
      <c r="L10446" t="s">
        <v>71</v>
      </c>
      <c r="S10446">
        <v>0.19</v>
      </c>
      <c r="T10446" t="s">
        <v>71</v>
      </c>
      <c r="U10446">
        <v>6.01</v>
      </c>
      <c r="V10446" t="s">
        <v>71</v>
      </c>
      <c r="W10446">
        <v>19.29</v>
      </c>
      <c r="X10446" t="s">
        <v>71</v>
      </c>
      <c r="Y10446">
        <v>30.01</v>
      </c>
      <c r="AA10446">
        <v>39.68</v>
      </c>
      <c r="AE10446">
        <v>1.9</v>
      </c>
      <c r="AF10446" t="s">
        <v>71</v>
      </c>
      <c r="AG10446">
        <v>6.18</v>
      </c>
      <c r="AH10446" t="s">
        <v>71</v>
      </c>
      <c r="AS10446">
        <v>0.31</v>
      </c>
      <c r="AT10446" t="s">
        <v>71</v>
      </c>
    </row>
    <row r="10447" spans="1:46" x14ac:dyDescent="0.2">
      <c r="A10447" t="s">
        <v>329</v>
      </c>
      <c r="B10447" t="s">
        <v>330</v>
      </c>
      <c r="C10447">
        <f>-70.13271649 / 41.70248858</f>
        <v>-1.6817393608408011</v>
      </c>
      <c r="D10447" t="s">
        <v>331</v>
      </c>
      <c r="E10447" t="s">
        <v>70</v>
      </c>
      <c r="F10447" s="1">
        <v>39343</v>
      </c>
      <c r="G10447">
        <v>3.9</v>
      </c>
      <c r="K10447">
        <v>14.47</v>
      </c>
      <c r="L10447" t="s">
        <v>71</v>
      </c>
      <c r="S10447">
        <v>0.68</v>
      </c>
      <c r="T10447" t="s">
        <v>71</v>
      </c>
      <c r="U10447">
        <v>21.06</v>
      </c>
      <c r="V10447" t="s">
        <v>71</v>
      </c>
      <c r="W10447">
        <v>27.52</v>
      </c>
      <c r="X10447" t="s">
        <v>71</v>
      </c>
      <c r="Y10447">
        <v>48.09</v>
      </c>
      <c r="AA10447">
        <v>56.82</v>
      </c>
      <c r="AE10447">
        <v>0.8</v>
      </c>
      <c r="AF10447" t="s">
        <v>71</v>
      </c>
      <c r="AG10447">
        <v>6.1</v>
      </c>
      <c r="AH10447" t="s">
        <v>71</v>
      </c>
      <c r="AS10447">
        <v>6.4</v>
      </c>
      <c r="AT10447" t="s">
        <v>71</v>
      </c>
    </row>
    <row r="10448" spans="1:46" x14ac:dyDescent="0.2">
      <c r="A10448" t="s">
        <v>329</v>
      </c>
      <c r="B10448" t="s">
        <v>330</v>
      </c>
      <c r="C10448">
        <f>-70.13271649 / 41.70248858</f>
        <v>-1.6817393608408011</v>
      </c>
      <c r="D10448" t="s">
        <v>331</v>
      </c>
      <c r="E10448" t="s">
        <v>70</v>
      </c>
      <c r="F10448" s="1">
        <v>39700</v>
      </c>
      <c r="G10448">
        <v>0.5</v>
      </c>
      <c r="I10448">
        <v>5</v>
      </c>
      <c r="J10448" t="s">
        <v>71</v>
      </c>
      <c r="K10448">
        <v>0.75</v>
      </c>
      <c r="L10448" t="s">
        <v>71</v>
      </c>
      <c r="M10448">
        <v>5</v>
      </c>
      <c r="N10448" t="s">
        <v>71</v>
      </c>
      <c r="O10448">
        <v>6.89</v>
      </c>
      <c r="P10448" t="s">
        <v>71</v>
      </c>
      <c r="Q10448">
        <v>25.1</v>
      </c>
      <c r="R10448" t="s">
        <v>71</v>
      </c>
      <c r="S10448">
        <v>0.39</v>
      </c>
      <c r="T10448" t="s">
        <v>71</v>
      </c>
      <c r="U10448">
        <v>12.08</v>
      </c>
      <c r="V10448" t="s">
        <v>71</v>
      </c>
      <c r="W10448">
        <v>21.19</v>
      </c>
      <c r="X10448" t="s">
        <v>71</v>
      </c>
      <c r="Y10448">
        <v>40.08</v>
      </c>
      <c r="AA10448">
        <v>27.78</v>
      </c>
      <c r="AC10448">
        <v>36.81</v>
      </c>
      <c r="AE10448">
        <v>1.8</v>
      </c>
      <c r="AF10448" t="s">
        <v>71</v>
      </c>
      <c r="AG10448">
        <v>6.17</v>
      </c>
      <c r="AH10448" t="s">
        <v>71</v>
      </c>
      <c r="AS10448">
        <v>0.6</v>
      </c>
      <c r="AT10448" t="s">
        <v>71</v>
      </c>
    </row>
    <row r="10449" spans="1:46" x14ac:dyDescent="0.2">
      <c r="A10449" t="s">
        <v>329</v>
      </c>
      <c r="B10449" t="s">
        <v>330</v>
      </c>
      <c r="C10449">
        <f>-70.13271649 / 41.70248858</f>
        <v>-1.6817393608408011</v>
      </c>
      <c r="D10449" t="s">
        <v>331</v>
      </c>
      <c r="E10449" t="s">
        <v>70</v>
      </c>
      <c r="F10449" s="1">
        <v>39700</v>
      </c>
      <c r="G10449">
        <v>2</v>
      </c>
      <c r="O10449">
        <v>6.55</v>
      </c>
      <c r="P10449" t="s">
        <v>71</v>
      </c>
      <c r="Q10449">
        <v>24.9</v>
      </c>
      <c r="R10449" t="s">
        <v>71</v>
      </c>
    </row>
    <row r="10450" spans="1:46" x14ac:dyDescent="0.2">
      <c r="A10450" t="s">
        <v>329</v>
      </c>
      <c r="B10450" t="s">
        <v>330</v>
      </c>
      <c r="C10450">
        <f>-70.13271649 / 41.70248858</f>
        <v>-1.6817393608408011</v>
      </c>
      <c r="D10450" t="s">
        <v>331</v>
      </c>
      <c r="E10450" t="s">
        <v>70</v>
      </c>
      <c r="F10450" s="1">
        <v>39700</v>
      </c>
      <c r="G10450">
        <v>4</v>
      </c>
      <c r="K10450">
        <v>3.37</v>
      </c>
      <c r="L10450" t="s">
        <v>71</v>
      </c>
      <c r="O10450">
        <v>5.55</v>
      </c>
      <c r="P10450" t="s">
        <v>71</v>
      </c>
      <c r="Q10450">
        <v>24.5</v>
      </c>
      <c r="R10450" t="s">
        <v>71</v>
      </c>
      <c r="S10450">
        <v>0.33</v>
      </c>
      <c r="T10450" t="s">
        <v>71</v>
      </c>
      <c r="U10450">
        <v>10.220000000000001</v>
      </c>
      <c r="V10450" t="s">
        <v>71</v>
      </c>
      <c r="W10450">
        <v>23.61</v>
      </c>
      <c r="X10450" t="s">
        <v>71</v>
      </c>
      <c r="Y10450">
        <v>37.67</v>
      </c>
      <c r="AA10450">
        <v>42.52</v>
      </c>
      <c r="AE10450">
        <v>1.8</v>
      </c>
      <c r="AF10450" t="s">
        <v>71</v>
      </c>
      <c r="AG10450">
        <v>6.1</v>
      </c>
      <c r="AH10450" t="s">
        <v>71</v>
      </c>
      <c r="AS10450">
        <v>2.44</v>
      </c>
      <c r="AT10450" t="s">
        <v>71</v>
      </c>
    </row>
    <row r="10451" spans="1:46" x14ac:dyDescent="0.2">
      <c r="A10451" t="s">
        <v>329</v>
      </c>
      <c r="B10451" t="s">
        <v>330</v>
      </c>
      <c r="C10451">
        <f>-70.13271649 / 41.70248858</f>
        <v>-1.6817393608408011</v>
      </c>
      <c r="D10451" t="s">
        <v>331</v>
      </c>
      <c r="E10451" t="s">
        <v>70</v>
      </c>
      <c r="F10451" s="1">
        <v>41877</v>
      </c>
      <c r="G10451">
        <v>0.2</v>
      </c>
      <c r="I10451">
        <v>7.1</v>
      </c>
      <c r="J10451" t="s">
        <v>150</v>
      </c>
      <c r="K10451">
        <v>1.1599999999999999</v>
      </c>
      <c r="L10451" t="s">
        <v>150</v>
      </c>
      <c r="M10451">
        <v>6.5</v>
      </c>
      <c r="N10451" t="s">
        <v>150</v>
      </c>
      <c r="S10451">
        <v>0.33</v>
      </c>
      <c r="T10451" t="s">
        <v>150</v>
      </c>
      <c r="U10451">
        <v>10.220000000000001</v>
      </c>
      <c r="V10451" t="s">
        <v>150</v>
      </c>
      <c r="W10451">
        <v>20.34</v>
      </c>
      <c r="X10451" t="s">
        <v>150</v>
      </c>
      <c r="Y10451">
        <v>37.67</v>
      </c>
      <c r="AA10451">
        <v>32.06</v>
      </c>
      <c r="AC10451">
        <v>33.03</v>
      </c>
      <c r="AE10451">
        <v>2.8</v>
      </c>
      <c r="AF10451" t="s">
        <v>150</v>
      </c>
      <c r="AG10451">
        <v>6.4</v>
      </c>
      <c r="AH10451" t="s">
        <v>150</v>
      </c>
      <c r="AS10451">
        <v>0.1</v>
      </c>
      <c r="AT10451" t="s">
        <v>150</v>
      </c>
    </row>
    <row r="10452" spans="1:46" x14ac:dyDescent="0.2">
      <c r="A10452" t="s">
        <v>329</v>
      </c>
      <c r="B10452" t="s">
        <v>330</v>
      </c>
      <c r="C10452">
        <f>-70.13271649 / 41.70248858</f>
        <v>-1.6817393608408011</v>
      </c>
      <c r="D10452" t="s">
        <v>331</v>
      </c>
      <c r="E10452" t="s">
        <v>70</v>
      </c>
      <c r="F10452" s="1">
        <v>41877</v>
      </c>
      <c r="G10452">
        <v>0.5</v>
      </c>
      <c r="K10452" t="s">
        <v>173</v>
      </c>
      <c r="L10452" t="s">
        <v>150</v>
      </c>
      <c r="O10452">
        <v>7.24</v>
      </c>
      <c r="P10452" t="s">
        <v>150</v>
      </c>
      <c r="Q10452">
        <v>24.9</v>
      </c>
      <c r="R10452" t="s">
        <v>150</v>
      </c>
      <c r="S10452" t="s">
        <v>173</v>
      </c>
      <c r="T10452" t="s">
        <v>150</v>
      </c>
      <c r="W10452" t="s">
        <v>173</v>
      </c>
      <c r="X10452" t="s">
        <v>150</v>
      </c>
      <c r="AE10452" t="s">
        <v>173</v>
      </c>
      <c r="AF10452" t="s">
        <v>150</v>
      </c>
      <c r="AG10452" t="s">
        <v>173</v>
      </c>
      <c r="AH10452" t="s">
        <v>150</v>
      </c>
      <c r="AS10452" t="s">
        <v>173</v>
      </c>
      <c r="AT10452" t="s">
        <v>150</v>
      </c>
    </row>
    <row r="10453" spans="1:46" x14ac:dyDescent="0.2">
      <c r="A10453" t="s">
        <v>329</v>
      </c>
      <c r="B10453" t="s">
        <v>330</v>
      </c>
      <c r="C10453">
        <f>-70.13271649 / 41.70248858</f>
        <v>-1.6817393608408011</v>
      </c>
      <c r="D10453" t="s">
        <v>331</v>
      </c>
      <c r="E10453" t="s">
        <v>70</v>
      </c>
      <c r="F10453" s="1">
        <v>41877</v>
      </c>
      <c r="G10453">
        <v>1</v>
      </c>
      <c r="K10453" t="s">
        <v>173</v>
      </c>
      <c r="L10453" t="s">
        <v>150</v>
      </c>
      <c r="O10453">
        <v>7.28</v>
      </c>
      <c r="P10453" t="s">
        <v>150</v>
      </c>
      <c r="Q10453">
        <v>24.7</v>
      </c>
      <c r="R10453" t="s">
        <v>150</v>
      </c>
      <c r="S10453" t="s">
        <v>173</v>
      </c>
      <c r="T10453" t="s">
        <v>150</v>
      </c>
      <c r="W10453" t="s">
        <v>173</v>
      </c>
      <c r="X10453" t="s">
        <v>150</v>
      </c>
      <c r="AE10453" t="s">
        <v>173</v>
      </c>
      <c r="AF10453" t="s">
        <v>150</v>
      </c>
      <c r="AG10453" t="s">
        <v>173</v>
      </c>
      <c r="AH10453" t="s">
        <v>150</v>
      </c>
      <c r="AS10453" t="s">
        <v>173</v>
      </c>
      <c r="AT10453" t="s">
        <v>150</v>
      </c>
    </row>
    <row r="10454" spans="1:46" x14ac:dyDescent="0.2">
      <c r="A10454" t="s">
        <v>329</v>
      </c>
      <c r="B10454" t="s">
        <v>330</v>
      </c>
      <c r="C10454">
        <f>-70.13271649 / 41.70248858</f>
        <v>-1.6817393608408011</v>
      </c>
      <c r="D10454" t="s">
        <v>331</v>
      </c>
      <c r="E10454" t="s">
        <v>70</v>
      </c>
      <c r="F10454" s="1">
        <v>41877</v>
      </c>
      <c r="G10454">
        <v>2</v>
      </c>
      <c r="K10454" t="s">
        <v>173</v>
      </c>
      <c r="L10454" t="s">
        <v>150</v>
      </c>
      <c r="O10454">
        <v>7.27</v>
      </c>
      <c r="P10454" t="s">
        <v>150</v>
      </c>
      <c r="Q10454">
        <v>24.6</v>
      </c>
      <c r="R10454" t="s">
        <v>150</v>
      </c>
      <c r="S10454" t="s">
        <v>173</v>
      </c>
      <c r="T10454" t="s">
        <v>150</v>
      </c>
      <c r="W10454" t="s">
        <v>173</v>
      </c>
      <c r="X10454" t="s">
        <v>150</v>
      </c>
      <c r="AE10454" t="s">
        <v>173</v>
      </c>
      <c r="AF10454" t="s">
        <v>150</v>
      </c>
      <c r="AG10454" t="s">
        <v>173</v>
      </c>
      <c r="AH10454" t="s">
        <v>150</v>
      </c>
      <c r="AS10454" t="s">
        <v>173</v>
      </c>
      <c r="AT10454" t="s">
        <v>150</v>
      </c>
    </row>
    <row r="10455" spans="1:46" x14ac:dyDescent="0.2">
      <c r="A10455" t="s">
        <v>329</v>
      </c>
      <c r="B10455" t="s">
        <v>330</v>
      </c>
      <c r="C10455">
        <f>-70.13271649 / 41.70248858</f>
        <v>-1.6817393608408011</v>
      </c>
      <c r="D10455" t="s">
        <v>331</v>
      </c>
      <c r="E10455" t="s">
        <v>70</v>
      </c>
      <c r="F10455" s="1">
        <v>41877</v>
      </c>
      <c r="G10455">
        <v>3</v>
      </c>
      <c r="K10455" t="s">
        <v>173</v>
      </c>
      <c r="L10455" t="s">
        <v>150</v>
      </c>
      <c r="O10455">
        <v>7.24</v>
      </c>
      <c r="P10455" t="s">
        <v>150</v>
      </c>
      <c r="Q10455">
        <v>24.6</v>
      </c>
      <c r="R10455" t="s">
        <v>150</v>
      </c>
      <c r="S10455" t="s">
        <v>173</v>
      </c>
      <c r="T10455" t="s">
        <v>150</v>
      </c>
      <c r="W10455" t="s">
        <v>173</v>
      </c>
      <c r="X10455" t="s">
        <v>150</v>
      </c>
      <c r="AE10455" t="s">
        <v>173</v>
      </c>
      <c r="AF10455" t="s">
        <v>150</v>
      </c>
      <c r="AG10455" t="s">
        <v>173</v>
      </c>
      <c r="AH10455" t="s">
        <v>150</v>
      </c>
      <c r="AS10455" t="s">
        <v>173</v>
      </c>
      <c r="AT10455" t="s">
        <v>150</v>
      </c>
    </row>
    <row r="10456" spans="1:46" x14ac:dyDescent="0.2">
      <c r="A10456" t="s">
        <v>329</v>
      </c>
      <c r="B10456" t="s">
        <v>330</v>
      </c>
      <c r="C10456">
        <f>-70.13271649 / 41.70248858</f>
        <v>-1.6817393608408011</v>
      </c>
      <c r="D10456" t="s">
        <v>331</v>
      </c>
      <c r="E10456" t="s">
        <v>70</v>
      </c>
      <c r="F10456" s="1">
        <v>41877</v>
      </c>
      <c r="G10456">
        <v>4</v>
      </c>
      <c r="K10456" t="s">
        <v>173</v>
      </c>
      <c r="L10456" t="s">
        <v>150</v>
      </c>
      <c r="O10456">
        <v>7.29</v>
      </c>
      <c r="P10456" t="s">
        <v>150</v>
      </c>
      <c r="Q10456">
        <v>24.6</v>
      </c>
      <c r="R10456" t="s">
        <v>150</v>
      </c>
      <c r="S10456" t="s">
        <v>173</v>
      </c>
      <c r="T10456" t="s">
        <v>150</v>
      </c>
      <c r="W10456" t="s">
        <v>173</v>
      </c>
      <c r="X10456" t="s">
        <v>150</v>
      </c>
      <c r="AE10456" t="s">
        <v>173</v>
      </c>
      <c r="AF10456" t="s">
        <v>150</v>
      </c>
      <c r="AG10456" t="s">
        <v>173</v>
      </c>
      <c r="AH10456" t="s">
        <v>150</v>
      </c>
      <c r="AS10456" t="s">
        <v>173</v>
      </c>
      <c r="AT10456" t="s">
        <v>150</v>
      </c>
    </row>
    <row r="10457" spans="1:46" x14ac:dyDescent="0.2">
      <c r="A10457" t="s">
        <v>329</v>
      </c>
      <c r="B10457" t="s">
        <v>330</v>
      </c>
      <c r="C10457">
        <f>-70.13271649 / 41.70248858</f>
        <v>-1.6817393608408011</v>
      </c>
      <c r="D10457" t="s">
        <v>331</v>
      </c>
      <c r="E10457" t="s">
        <v>70</v>
      </c>
      <c r="F10457" s="1">
        <v>41877</v>
      </c>
      <c r="G10457">
        <v>5</v>
      </c>
      <c r="K10457" t="s">
        <v>173</v>
      </c>
      <c r="L10457" t="s">
        <v>150</v>
      </c>
      <c r="O10457">
        <v>7.29</v>
      </c>
      <c r="P10457" t="s">
        <v>150</v>
      </c>
      <c r="Q10457">
        <v>24.5</v>
      </c>
      <c r="R10457" t="s">
        <v>150</v>
      </c>
      <c r="S10457" t="s">
        <v>173</v>
      </c>
      <c r="T10457" t="s">
        <v>150</v>
      </c>
      <c r="W10457" t="s">
        <v>173</v>
      </c>
      <c r="X10457" t="s">
        <v>150</v>
      </c>
      <c r="AE10457" t="s">
        <v>173</v>
      </c>
      <c r="AF10457" t="s">
        <v>150</v>
      </c>
      <c r="AG10457" t="s">
        <v>173</v>
      </c>
      <c r="AH10457" t="s">
        <v>150</v>
      </c>
      <c r="AS10457" t="s">
        <v>173</v>
      </c>
      <c r="AT10457" t="s">
        <v>150</v>
      </c>
    </row>
    <row r="10458" spans="1:46" x14ac:dyDescent="0.2">
      <c r="A10458" t="s">
        <v>329</v>
      </c>
      <c r="B10458" t="s">
        <v>330</v>
      </c>
      <c r="C10458">
        <f>-70.13271649 / 41.70248858</f>
        <v>-1.6817393608408011</v>
      </c>
      <c r="D10458" t="s">
        <v>331</v>
      </c>
      <c r="E10458" t="s">
        <v>70</v>
      </c>
      <c r="F10458" s="1">
        <v>41877</v>
      </c>
      <c r="G10458">
        <v>6</v>
      </c>
      <c r="K10458">
        <v>2.1800000000000002</v>
      </c>
      <c r="L10458" t="s">
        <v>150</v>
      </c>
      <c r="O10458">
        <v>7.33</v>
      </c>
      <c r="P10458" t="s">
        <v>150</v>
      </c>
      <c r="Q10458">
        <v>24.5</v>
      </c>
      <c r="R10458" t="s">
        <v>150</v>
      </c>
      <c r="S10458">
        <v>0.5</v>
      </c>
      <c r="T10458" t="s">
        <v>150</v>
      </c>
      <c r="U10458">
        <v>15.49</v>
      </c>
      <c r="V10458" t="s">
        <v>150</v>
      </c>
      <c r="W10458">
        <v>16.27</v>
      </c>
      <c r="X10458" t="s">
        <v>150</v>
      </c>
      <c r="Y10458">
        <v>43.66</v>
      </c>
      <c r="AA10458">
        <v>38.25</v>
      </c>
      <c r="AE10458">
        <v>2.9</v>
      </c>
      <c r="AF10458" t="s">
        <v>150</v>
      </c>
      <c r="AG10458">
        <v>6.39</v>
      </c>
      <c r="AH10458" t="s">
        <v>150</v>
      </c>
      <c r="AS10458">
        <v>0.03</v>
      </c>
      <c r="AT10458" t="s">
        <v>150</v>
      </c>
    </row>
    <row r="10459" spans="1:46" x14ac:dyDescent="0.2">
      <c r="A10459" t="s">
        <v>329</v>
      </c>
      <c r="B10459" t="s">
        <v>330</v>
      </c>
      <c r="C10459">
        <f>-70.13271649 / 41.70248858</f>
        <v>-1.6817393608408011</v>
      </c>
      <c r="D10459" t="s">
        <v>331</v>
      </c>
      <c r="E10459" t="s">
        <v>70</v>
      </c>
      <c r="F10459" s="1">
        <v>42242</v>
      </c>
      <c r="G10459">
        <v>0.5</v>
      </c>
      <c r="I10459">
        <v>8</v>
      </c>
      <c r="J10459" t="s">
        <v>150</v>
      </c>
      <c r="K10459">
        <v>26.35</v>
      </c>
      <c r="L10459" t="s">
        <v>150</v>
      </c>
      <c r="M10459">
        <v>4.83</v>
      </c>
      <c r="N10459" t="s">
        <v>150</v>
      </c>
      <c r="O10459">
        <v>6.9</v>
      </c>
      <c r="P10459" t="s">
        <v>150</v>
      </c>
      <c r="Q10459">
        <v>27.7</v>
      </c>
      <c r="R10459" t="s">
        <v>150</v>
      </c>
      <c r="S10459">
        <v>0.21</v>
      </c>
      <c r="T10459" t="s">
        <v>150</v>
      </c>
      <c r="U10459">
        <v>6.5</v>
      </c>
      <c r="V10459" t="s">
        <v>150</v>
      </c>
      <c r="W10459">
        <v>16.41</v>
      </c>
      <c r="X10459" t="s">
        <v>150</v>
      </c>
      <c r="Y10459">
        <v>31.14</v>
      </c>
      <c r="AA10459">
        <v>62.69</v>
      </c>
      <c r="AC10459">
        <v>37.32</v>
      </c>
      <c r="AE10459">
        <v>5.9</v>
      </c>
      <c r="AF10459" t="s">
        <v>150</v>
      </c>
      <c r="AG10459">
        <v>6.39</v>
      </c>
      <c r="AH10459" t="s">
        <v>150</v>
      </c>
      <c r="AS10459">
        <v>7.36</v>
      </c>
      <c r="AT10459" t="s">
        <v>150</v>
      </c>
    </row>
    <row r="10460" spans="1:46" x14ac:dyDescent="0.2">
      <c r="A10460" t="s">
        <v>329</v>
      </c>
      <c r="B10460" t="s">
        <v>330</v>
      </c>
      <c r="C10460">
        <f>-70.13271649 / 41.70248858</f>
        <v>-1.6817393608408011</v>
      </c>
      <c r="D10460" t="s">
        <v>331</v>
      </c>
      <c r="E10460" t="s">
        <v>70</v>
      </c>
      <c r="F10460" s="1">
        <v>42242</v>
      </c>
      <c r="G10460">
        <v>1</v>
      </c>
      <c r="K10460" t="s">
        <v>173</v>
      </c>
      <c r="L10460" t="s">
        <v>150</v>
      </c>
      <c r="O10460">
        <v>7.1</v>
      </c>
      <c r="P10460" t="s">
        <v>150</v>
      </c>
      <c r="Q10460">
        <v>27.7</v>
      </c>
      <c r="R10460" t="s">
        <v>150</v>
      </c>
      <c r="S10460" t="s">
        <v>173</v>
      </c>
      <c r="T10460" t="s">
        <v>150</v>
      </c>
      <c r="W10460" t="s">
        <v>173</v>
      </c>
      <c r="X10460" t="s">
        <v>150</v>
      </c>
      <c r="AE10460" t="s">
        <v>173</v>
      </c>
      <c r="AF10460" t="s">
        <v>150</v>
      </c>
      <c r="AG10460" t="s">
        <v>173</v>
      </c>
      <c r="AH10460" t="s">
        <v>150</v>
      </c>
      <c r="AS10460" t="s">
        <v>173</v>
      </c>
      <c r="AT10460" t="s">
        <v>150</v>
      </c>
    </row>
    <row r="10461" spans="1:46" x14ac:dyDescent="0.2">
      <c r="A10461" t="s">
        <v>329</v>
      </c>
      <c r="B10461" t="s">
        <v>330</v>
      </c>
      <c r="C10461">
        <f>-70.13271649 / 41.70248858</f>
        <v>-1.6817393608408011</v>
      </c>
      <c r="D10461" t="s">
        <v>331</v>
      </c>
      <c r="E10461" t="s">
        <v>70</v>
      </c>
      <c r="F10461" s="1">
        <v>42242</v>
      </c>
      <c r="G10461">
        <v>2</v>
      </c>
      <c r="K10461" t="s">
        <v>173</v>
      </c>
      <c r="L10461" t="s">
        <v>150</v>
      </c>
      <c r="O10461">
        <v>7.03</v>
      </c>
      <c r="P10461" t="s">
        <v>150</v>
      </c>
      <c r="Q10461">
        <v>27.7</v>
      </c>
      <c r="R10461" t="s">
        <v>150</v>
      </c>
      <c r="S10461" t="s">
        <v>173</v>
      </c>
      <c r="T10461" t="s">
        <v>150</v>
      </c>
      <c r="W10461" t="s">
        <v>173</v>
      </c>
      <c r="X10461" t="s">
        <v>150</v>
      </c>
      <c r="AE10461" t="s">
        <v>173</v>
      </c>
      <c r="AF10461" t="s">
        <v>150</v>
      </c>
      <c r="AG10461" t="s">
        <v>173</v>
      </c>
      <c r="AH10461" t="s">
        <v>150</v>
      </c>
      <c r="AS10461" t="s">
        <v>173</v>
      </c>
      <c r="AT10461" t="s">
        <v>150</v>
      </c>
    </row>
    <row r="10462" spans="1:46" x14ac:dyDescent="0.2">
      <c r="A10462" t="s">
        <v>329</v>
      </c>
      <c r="B10462" t="s">
        <v>330</v>
      </c>
      <c r="C10462">
        <f>-70.13271649 / 41.70248858</f>
        <v>-1.6817393608408011</v>
      </c>
      <c r="D10462" t="s">
        <v>331</v>
      </c>
      <c r="E10462" t="s">
        <v>70</v>
      </c>
      <c r="F10462" s="1">
        <v>42242</v>
      </c>
      <c r="G10462">
        <v>3</v>
      </c>
      <c r="K10462" t="s">
        <v>173</v>
      </c>
      <c r="L10462" t="s">
        <v>150</v>
      </c>
      <c r="O10462">
        <v>6.88</v>
      </c>
      <c r="P10462" t="s">
        <v>150</v>
      </c>
      <c r="Q10462">
        <v>27.6</v>
      </c>
      <c r="R10462" t="s">
        <v>150</v>
      </c>
      <c r="S10462" t="s">
        <v>173</v>
      </c>
      <c r="T10462" t="s">
        <v>150</v>
      </c>
      <c r="W10462" t="s">
        <v>173</v>
      </c>
      <c r="X10462" t="s">
        <v>150</v>
      </c>
      <c r="AE10462" t="s">
        <v>173</v>
      </c>
      <c r="AF10462" t="s">
        <v>150</v>
      </c>
      <c r="AG10462" t="s">
        <v>173</v>
      </c>
      <c r="AH10462" t="s">
        <v>150</v>
      </c>
      <c r="AS10462" t="s">
        <v>173</v>
      </c>
      <c r="AT10462" t="s">
        <v>150</v>
      </c>
    </row>
    <row r="10463" spans="1:46" x14ac:dyDescent="0.2">
      <c r="A10463" t="s">
        <v>329</v>
      </c>
      <c r="B10463" t="s">
        <v>330</v>
      </c>
      <c r="C10463">
        <f>-70.13271649 / 41.70248858</f>
        <v>-1.6817393608408011</v>
      </c>
      <c r="D10463" t="s">
        <v>331</v>
      </c>
      <c r="E10463" t="s">
        <v>70</v>
      </c>
      <c r="F10463" s="1">
        <v>42242</v>
      </c>
      <c r="G10463">
        <v>4</v>
      </c>
      <c r="K10463" t="s">
        <v>173</v>
      </c>
      <c r="L10463" t="s">
        <v>150</v>
      </c>
      <c r="O10463">
        <v>6.85</v>
      </c>
      <c r="P10463" t="s">
        <v>150</v>
      </c>
      <c r="Q10463">
        <v>27.6</v>
      </c>
      <c r="R10463" t="s">
        <v>150</v>
      </c>
      <c r="S10463" t="s">
        <v>173</v>
      </c>
      <c r="T10463" t="s">
        <v>150</v>
      </c>
      <c r="W10463" t="s">
        <v>173</v>
      </c>
      <c r="X10463" t="s">
        <v>150</v>
      </c>
      <c r="AE10463" t="s">
        <v>173</v>
      </c>
      <c r="AF10463" t="s">
        <v>150</v>
      </c>
      <c r="AG10463" t="s">
        <v>173</v>
      </c>
      <c r="AH10463" t="s">
        <v>150</v>
      </c>
      <c r="AS10463" t="s">
        <v>173</v>
      </c>
      <c r="AT10463" t="s">
        <v>150</v>
      </c>
    </row>
    <row r="10464" spans="1:46" x14ac:dyDescent="0.2">
      <c r="A10464" t="s">
        <v>329</v>
      </c>
      <c r="B10464" t="s">
        <v>330</v>
      </c>
      <c r="C10464">
        <f>-70.13271649 / 41.70248858</f>
        <v>-1.6817393608408011</v>
      </c>
      <c r="D10464" t="s">
        <v>331</v>
      </c>
      <c r="E10464" t="s">
        <v>70</v>
      </c>
      <c r="F10464" s="1">
        <v>42242</v>
      </c>
      <c r="G10464">
        <v>5</v>
      </c>
      <c r="K10464" t="s">
        <v>173</v>
      </c>
      <c r="L10464" t="s">
        <v>150</v>
      </c>
      <c r="O10464">
        <v>6.45</v>
      </c>
      <c r="P10464" t="s">
        <v>150</v>
      </c>
      <c r="Q10464">
        <v>27.5</v>
      </c>
      <c r="R10464" t="s">
        <v>150</v>
      </c>
      <c r="S10464" t="s">
        <v>173</v>
      </c>
      <c r="T10464" t="s">
        <v>150</v>
      </c>
      <c r="W10464" t="s">
        <v>173</v>
      </c>
      <c r="X10464" t="s">
        <v>150</v>
      </c>
      <c r="AE10464" t="s">
        <v>173</v>
      </c>
      <c r="AF10464" t="s">
        <v>150</v>
      </c>
      <c r="AG10464" t="s">
        <v>173</v>
      </c>
      <c r="AH10464" t="s">
        <v>150</v>
      </c>
      <c r="AS10464" t="s">
        <v>173</v>
      </c>
      <c r="AT10464" t="s">
        <v>150</v>
      </c>
    </row>
    <row r="10465" spans="1:46" x14ac:dyDescent="0.2">
      <c r="A10465" t="s">
        <v>329</v>
      </c>
      <c r="B10465" t="s">
        <v>330</v>
      </c>
      <c r="C10465">
        <f>-70.13271649 / 41.70248858</f>
        <v>-1.6817393608408011</v>
      </c>
      <c r="D10465" t="s">
        <v>331</v>
      </c>
      <c r="E10465" t="s">
        <v>70</v>
      </c>
      <c r="F10465" s="1">
        <v>42242</v>
      </c>
      <c r="G10465">
        <v>6</v>
      </c>
      <c r="K10465" t="s">
        <v>173</v>
      </c>
      <c r="L10465" t="s">
        <v>150</v>
      </c>
      <c r="O10465">
        <v>5.3</v>
      </c>
      <c r="P10465" t="s">
        <v>150</v>
      </c>
      <c r="Q10465">
        <v>27.2</v>
      </c>
      <c r="R10465" t="s">
        <v>150</v>
      </c>
      <c r="S10465" t="s">
        <v>173</v>
      </c>
      <c r="T10465" t="s">
        <v>150</v>
      </c>
      <c r="W10465" t="s">
        <v>173</v>
      </c>
      <c r="X10465" t="s">
        <v>150</v>
      </c>
      <c r="AE10465" t="s">
        <v>173</v>
      </c>
      <c r="AF10465" t="s">
        <v>150</v>
      </c>
      <c r="AG10465" t="s">
        <v>173</v>
      </c>
      <c r="AH10465" t="s">
        <v>150</v>
      </c>
      <c r="AS10465" t="s">
        <v>173</v>
      </c>
      <c r="AT10465" t="s">
        <v>150</v>
      </c>
    </row>
    <row r="10466" spans="1:46" x14ac:dyDescent="0.2">
      <c r="A10466" t="s">
        <v>329</v>
      </c>
      <c r="B10466" t="s">
        <v>330</v>
      </c>
      <c r="C10466">
        <f>-70.13271649 / 41.70248858</f>
        <v>-1.6817393608408011</v>
      </c>
      <c r="D10466" t="s">
        <v>331</v>
      </c>
      <c r="E10466" t="s">
        <v>70</v>
      </c>
      <c r="F10466" s="1">
        <v>42242</v>
      </c>
      <c r="G10466">
        <v>7</v>
      </c>
      <c r="K10466">
        <v>10.74</v>
      </c>
      <c r="L10466" t="s">
        <v>150</v>
      </c>
      <c r="O10466">
        <v>0.03</v>
      </c>
      <c r="P10466" t="s">
        <v>150</v>
      </c>
      <c r="Q10466">
        <v>24.5</v>
      </c>
      <c r="R10466" t="s">
        <v>150</v>
      </c>
      <c r="S10466">
        <v>0.69</v>
      </c>
      <c r="T10466" t="s">
        <v>150</v>
      </c>
      <c r="U10466">
        <v>21.37</v>
      </c>
      <c r="V10466" t="s">
        <v>150</v>
      </c>
      <c r="W10466">
        <v>30.32</v>
      </c>
      <c r="X10466" t="s">
        <v>150</v>
      </c>
      <c r="Y10466">
        <v>48.3</v>
      </c>
      <c r="AA10466">
        <v>53.89</v>
      </c>
      <c r="AE10466">
        <v>9.9</v>
      </c>
      <c r="AF10466" t="s">
        <v>150</v>
      </c>
      <c r="AG10466">
        <v>6.04</v>
      </c>
      <c r="AH10466" t="s">
        <v>150</v>
      </c>
      <c r="AS10466">
        <v>5.89</v>
      </c>
      <c r="AT10466" t="s">
        <v>150</v>
      </c>
    </row>
    <row r="10467" spans="1:46" x14ac:dyDescent="0.2">
      <c r="A10467" t="s">
        <v>329</v>
      </c>
      <c r="B10467" t="s">
        <v>330</v>
      </c>
      <c r="C10467">
        <f>-70.13271649 / 41.70248858</f>
        <v>-1.6817393608408011</v>
      </c>
      <c r="D10467" t="s">
        <v>331</v>
      </c>
      <c r="E10467" t="s">
        <v>70</v>
      </c>
      <c r="F10467" s="1">
        <v>42969</v>
      </c>
      <c r="G10467">
        <v>0.5</v>
      </c>
      <c r="I10467">
        <v>7.8</v>
      </c>
      <c r="J10467" t="s">
        <v>150</v>
      </c>
      <c r="K10467">
        <v>2.33</v>
      </c>
      <c r="L10467" t="s">
        <v>150</v>
      </c>
      <c r="M10467">
        <v>4.5</v>
      </c>
      <c r="N10467" t="s">
        <v>150</v>
      </c>
      <c r="O10467">
        <v>6.97</v>
      </c>
      <c r="P10467" t="s">
        <v>150</v>
      </c>
      <c r="Q10467">
        <v>25.6</v>
      </c>
      <c r="R10467" t="s">
        <v>150</v>
      </c>
      <c r="S10467">
        <v>0.32</v>
      </c>
      <c r="T10467" t="s">
        <v>150</v>
      </c>
      <c r="U10467">
        <v>9.91</v>
      </c>
      <c r="V10467" t="s">
        <v>150</v>
      </c>
      <c r="W10467">
        <v>25.33</v>
      </c>
      <c r="X10467" t="s">
        <v>150</v>
      </c>
      <c r="Y10467">
        <v>37.22</v>
      </c>
      <c r="AA10467">
        <v>38.9</v>
      </c>
      <c r="AC10467">
        <v>38.33</v>
      </c>
      <c r="AE10467">
        <v>3</v>
      </c>
      <c r="AF10467" t="s">
        <v>150</v>
      </c>
      <c r="AG10467">
        <v>5.92</v>
      </c>
      <c r="AH10467" t="s">
        <v>150</v>
      </c>
      <c r="AS10467">
        <v>1.55</v>
      </c>
      <c r="AT10467" t="s">
        <v>150</v>
      </c>
    </row>
    <row r="10468" spans="1:46" x14ac:dyDescent="0.2">
      <c r="A10468" t="s">
        <v>329</v>
      </c>
      <c r="B10468" t="s">
        <v>330</v>
      </c>
      <c r="C10468">
        <f>-70.13271649 / 41.70248858</f>
        <v>-1.6817393608408011</v>
      </c>
      <c r="D10468" t="s">
        <v>331</v>
      </c>
      <c r="E10468" t="s">
        <v>70</v>
      </c>
      <c r="F10468" s="1">
        <v>42969</v>
      </c>
      <c r="G10468">
        <v>1</v>
      </c>
      <c r="I10468">
        <v>7.8</v>
      </c>
      <c r="J10468" t="s">
        <v>150</v>
      </c>
      <c r="M10468">
        <v>4.5</v>
      </c>
      <c r="N10468" t="s">
        <v>150</v>
      </c>
      <c r="O10468">
        <v>6.97</v>
      </c>
      <c r="P10468" t="s">
        <v>150</v>
      </c>
      <c r="Q10468">
        <v>25.6</v>
      </c>
      <c r="R10468" t="s">
        <v>150</v>
      </c>
      <c r="AC10468">
        <v>38.33</v>
      </c>
    </row>
    <row r="10469" spans="1:46" x14ac:dyDescent="0.2">
      <c r="A10469" t="s">
        <v>329</v>
      </c>
      <c r="B10469" t="s">
        <v>330</v>
      </c>
      <c r="C10469">
        <f>-70.13271649 / 41.70248858</f>
        <v>-1.6817393608408011</v>
      </c>
      <c r="D10469" t="s">
        <v>331</v>
      </c>
      <c r="E10469" t="s">
        <v>70</v>
      </c>
      <c r="F10469" s="1">
        <v>42969</v>
      </c>
      <c r="G10469">
        <v>2</v>
      </c>
      <c r="I10469">
        <v>7.8</v>
      </c>
      <c r="J10469" t="s">
        <v>150</v>
      </c>
      <c r="M10469">
        <v>4.5</v>
      </c>
      <c r="N10469" t="s">
        <v>150</v>
      </c>
      <c r="O10469">
        <v>7.04</v>
      </c>
      <c r="P10469" t="s">
        <v>150</v>
      </c>
      <c r="Q10469">
        <v>25.6</v>
      </c>
      <c r="R10469" t="s">
        <v>150</v>
      </c>
      <c r="AC10469">
        <v>38.33</v>
      </c>
    </row>
    <row r="10470" spans="1:46" x14ac:dyDescent="0.2">
      <c r="A10470" t="s">
        <v>329</v>
      </c>
      <c r="B10470" t="s">
        <v>330</v>
      </c>
      <c r="C10470">
        <f>-70.13271649 / 41.70248858</f>
        <v>-1.6817393608408011</v>
      </c>
      <c r="D10470" t="s">
        <v>331</v>
      </c>
      <c r="E10470" t="s">
        <v>70</v>
      </c>
      <c r="F10470" s="1">
        <v>42969</v>
      </c>
      <c r="G10470">
        <v>3</v>
      </c>
      <c r="I10470">
        <v>7.8</v>
      </c>
      <c r="J10470" t="s">
        <v>150</v>
      </c>
      <c r="M10470">
        <v>4.5</v>
      </c>
      <c r="N10470" t="s">
        <v>150</v>
      </c>
      <c r="O10470">
        <v>7.02</v>
      </c>
      <c r="P10470" t="s">
        <v>150</v>
      </c>
      <c r="Q10470">
        <v>25.6</v>
      </c>
      <c r="R10470" t="s">
        <v>150</v>
      </c>
      <c r="AC10470">
        <v>38.33</v>
      </c>
    </row>
    <row r="10471" spans="1:46" x14ac:dyDescent="0.2">
      <c r="A10471" t="s">
        <v>329</v>
      </c>
      <c r="B10471" t="s">
        <v>330</v>
      </c>
      <c r="C10471">
        <f>-70.13271649 / 41.70248858</f>
        <v>-1.6817393608408011</v>
      </c>
      <c r="D10471" t="s">
        <v>331</v>
      </c>
      <c r="E10471" t="s">
        <v>70</v>
      </c>
      <c r="F10471" s="1">
        <v>42969</v>
      </c>
      <c r="G10471">
        <v>4</v>
      </c>
      <c r="I10471">
        <v>7.8</v>
      </c>
      <c r="J10471" t="s">
        <v>150</v>
      </c>
      <c r="M10471">
        <v>4.5</v>
      </c>
      <c r="N10471" t="s">
        <v>150</v>
      </c>
      <c r="O10471">
        <v>7.01</v>
      </c>
      <c r="P10471" t="s">
        <v>150</v>
      </c>
      <c r="Q10471">
        <v>25.6</v>
      </c>
      <c r="R10471" t="s">
        <v>150</v>
      </c>
      <c r="AC10471">
        <v>38.33</v>
      </c>
    </row>
    <row r="10472" spans="1:46" x14ac:dyDescent="0.2">
      <c r="A10472" t="s">
        <v>329</v>
      </c>
      <c r="B10472" t="s">
        <v>330</v>
      </c>
      <c r="C10472">
        <f>-70.13271649 / 41.70248858</f>
        <v>-1.6817393608408011</v>
      </c>
      <c r="D10472" t="s">
        <v>331</v>
      </c>
      <c r="E10472" t="s">
        <v>70</v>
      </c>
      <c r="F10472" s="1">
        <v>42969</v>
      </c>
      <c r="G10472">
        <v>5</v>
      </c>
      <c r="I10472">
        <v>7.8</v>
      </c>
      <c r="J10472" t="s">
        <v>150</v>
      </c>
      <c r="M10472">
        <v>4.5</v>
      </c>
      <c r="N10472" t="s">
        <v>150</v>
      </c>
      <c r="O10472">
        <v>6.88</v>
      </c>
      <c r="P10472" t="s">
        <v>150</v>
      </c>
      <c r="Q10472">
        <v>25.6</v>
      </c>
      <c r="R10472" t="s">
        <v>150</v>
      </c>
      <c r="AC10472">
        <v>38.33</v>
      </c>
    </row>
    <row r="10473" spans="1:46" x14ac:dyDescent="0.2">
      <c r="A10473" t="s">
        <v>329</v>
      </c>
      <c r="B10473" t="s">
        <v>330</v>
      </c>
      <c r="C10473">
        <f>-70.13271649 / 41.70248858</f>
        <v>-1.6817393608408011</v>
      </c>
      <c r="D10473" t="s">
        <v>331</v>
      </c>
      <c r="E10473" t="s">
        <v>70</v>
      </c>
      <c r="F10473" s="1">
        <v>42969</v>
      </c>
      <c r="G10473">
        <v>6</v>
      </c>
      <c r="I10473">
        <v>7.8</v>
      </c>
      <c r="J10473" t="s">
        <v>150</v>
      </c>
      <c r="M10473">
        <v>4.5</v>
      </c>
      <c r="N10473" t="s">
        <v>150</v>
      </c>
      <c r="O10473">
        <v>6.18</v>
      </c>
      <c r="P10473" t="s">
        <v>150</v>
      </c>
      <c r="Q10473">
        <v>25.4</v>
      </c>
      <c r="R10473" t="s">
        <v>150</v>
      </c>
      <c r="AC10473">
        <v>38.33</v>
      </c>
    </row>
    <row r="10474" spans="1:46" x14ac:dyDescent="0.2">
      <c r="A10474" t="s">
        <v>329</v>
      </c>
      <c r="B10474" t="s">
        <v>330</v>
      </c>
      <c r="C10474">
        <f>-70.13271649 / 41.70248858</f>
        <v>-1.6817393608408011</v>
      </c>
      <c r="D10474" t="s">
        <v>331</v>
      </c>
      <c r="E10474" t="s">
        <v>70</v>
      </c>
      <c r="F10474" s="1">
        <v>42969</v>
      </c>
      <c r="G10474">
        <v>6.8</v>
      </c>
      <c r="I10474">
        <v>7.8</v>
      </c>
      <c r="J10474" t="s">
        <v>150</v>
      </c>
      <c r="K10474">
        <v>3.42</v>
      </c>
      <c r="L10474" t="s">
        <v>150</v>
      </c>
      <c r="M10474">
        <v>4.5</v>
      </c>
      <c r="N10474" t="s">
        <v>150</v>
      </c>
      <c r="O10474">
        <v>5.0999999999999996</v>
      </c>
      <c r="P10474" t="s">
        <v>150</v>
      </c>
      <c r="Q10474">
        <v>25.3</v>
      </c>
      <c r="R10474" t="s">
        <v>150</v>
      </c>
      <c r="S10474">
        <v>0.41</v>
      </c>
      <c r="T10474" t="s">
        <v>150</v>
      </c>
      <c r="U10474">
        <v>12.7</v>
      </c>
      <c r="V10474" t="s">
        <v>150</v>
      </c>
      <c r="W10474">
        <v>40.42</v>
      </c>
      <c r="X10474" t="s">
        <v>150</v>
      </c>
      <c r="Y10474">
        <v>40.799999999999997</v>
      </c>
      <c r="AA10474">
        <v>42.66</v>
      </c>
      <c r="AC10474">
        <v>38.33</v>
      </c>
      <c r="AE10474">
        <v>3.2</v>
      </c>
      <c r="AF10474" t="s">
        <v>150</v>
      </c>
      <c r="AG10474">
        <v>5.74</v>
      </c>
      <c r="AH10474" t="s">
        <v>150</v>
      </c>
      <c r="AS10474">
        <v>2.74</v>
      </c>
      <c r="AT10474" t="s">
        <v>150</v>
      </c>
    </row>
    <row r="10475" spans="1:46" x14ac:dyDescent="0.2">
      <c r="A10475" t="s">
        <v>329</v>
      </c>
      <c r="B10475" t="s">
        <v>330</v>
      </c>
      <c r="C10475">
        <f>-70.13271649 / 41.70248858</f>
        <v>-1.6817393608408011</v>
      </c>
      <c r="D10475" t="s">
        <v>331</v>
      </c>
      <c r="E10475" t="s">
        <v>70</v>
      </c>
      <c r="F10475" s="1">
        <v>43339</v>
      </c>
      <c r="G10475">
        <v>0.5</v>
      </c>
      <c r="I10475">
        <v>7.2</v>
      </c>
      <c r="J10475" t="s">
        <v>150</v>
      </c>
      <c r="K10475">
        <v>0.24</v>
      </c>
      <c r="L10475" t="s">
        <v>150</v>
      </c>
      <c r="M10475">
        <v>5</v>
      </c>
      <c r="N10475" t="s">
        <v>150</v>
      </c>
      <c r="O10475">
        <v>7.4</v>
      </c>
      <c r="P10475" t="s">
        <v>150</v>
      </c>
      <c r="Q10475">
        <v>25.4</v>
      </c>
      <c r="R10475" t="s">
        <v>150</v>
      </c>
      <c r="S10475">
        <v>0.28999999999999998</v>
      </c>
      <c r="T10475" t="s">
        <v>150</v>
      </c>
      <c r="U10475">
        <v>8.98</v>
      </c>
      <c r="V10475" t="s">
        <v>150</v>
      </c>
      <c r="W10475">
        <v>14.6</v>
      </c>
      <c r="X10475" t="s">
        <v>150</v>
      </c>
      <c r="Y10475">
        <v>35.799999999999997</v>
      </c>
      <c r="AA10475">
        <v>16.600000000000001</v>
      </c>
      <c r="AC10475">
        <v>36.81</v>
      </c>
      <c r="AE10475">
        <v>3.5</v>
      </c>
      <c r="AF10475" t="s">
        <v>150</v>
      </c>
      <c r="AG10475">
        <v>6.07</v>
      </c>
      <c r="AH10475" t="s">
        <v>150</v>
      </c>
      <c r="AS10475">
        <v>1.71</v>
      </c>
      <c r="AT10475" t="s">
        <v>150</v>
      </c>
    </row>
    <row r="10476" spans="1:46" x14ac:dyDescent="0.2">
      <c r="A10476" t="s">
        <v>329</v>
      </c>
      <c r="B10476" t="s">
        <v>330</v>
      </c>
      <c r="C10476">
        <f>-70.13271649 / 41.70248858</f>
        <v>-1.6817393608408011</v>
      </c>
      <c r="D10476" t="s">
        <v>331</v>
      </c>
      <c r="E10476" t="s">
        <v>70</v>
      </c>
      <c r="F10476" s="1">
        <v>43339</v>
      </c>
      <c r="G10476">
        <v>1</v>
      </c>
      <c r="K10476" t="s">
        <v>173</v>
      </c>
      <c r="L10476" t="s">
        <v>150</v>
      </c>
      <c r="O10476">
        <v>7.22</v>
      </c>
      <c r="P10476" t="s">
        <v>150</v>
      </c>
      <c r="Q10476">
        <v>25.4</v>
      </c>
      <c r="R10476" t="s">
        <v>150</v>
      </c>
      <c r="S10476" t="s">
        <v>173</v>
      </c>
      <c r="T10476" t="s">
        <v>150</v>
      </c>
      <c r="W10476" t="s">
        <v>173</v>
      </c>
      <c r="X10476" t="s">
        <v>150</v>
      </c>
      <c r="AE10476" t="s">
        <v>173</v>
      </c>
      <c r="AF10476" t="s">
        <v>150</v>
      </c>
      <c r="AG10476" t="s">
        <v>173</v>
      </c>
      <c r="AH10476" t="s">
        <v>150</v>
      </c>
      <c r="AS10476" t="s">
        <v>173</v>
      </c>
      <c r="AT10476" t="s">
        <v>150</v>
      </c>
    </row>
    <row r="10477" spans="1:46" x14ac:dyDescent="0.2">
      <c r="A10477" t="s">
        <v>329</v>
      </c>
      <c r="B10477" t="s">
        <v>330</v>
      </c>
      <c r="C10477">
        <f>-70.13271649 / 41.70248858</f>
        <v>-1.6817393608408011</v>
      </c>
      <c r="D10477" t="s">
        <v>331</v>
      </c>
      <c r="E10477" t="s">
        <v>70</v>
      </c>
      <c r="F10477" s="1">
        <v>43339</v>
      </c>
      <c r="G10477">
        <v>2</v>
      </c>
      <c r="K10477" t="s">
        <v>173</v>
      </c>
      <c r="L10477" t="s">
        <v>150</v>
      </c>
      <c r="O10477">
        <v>7</v>
      </c>
      <c r="P10477" t="s">
        <v>150</v>
      </c>
      <c r="Q10477">
        <v>25.4</v>
      </c>
      <c r="R10477" t="s">
        <v>150</v>
      </c>
      <c r="S10477" t="s">
        <v>173</v>
      </c>
      <c r="T10477" t="s">
        <v>150</v>
      </c>
      <c r="W10477" t="s">
        <v>173</v>
      </c>
      <c r="X10477" t="s">
        <v>150</v>
      </c>
      <c r="AE10477" t="s">
        <v>173</v>
      </c>
      <c r="AF10477" t="s">
        <v>150</v>
      </c>
      <c r="AG10477" t="s">
        <v>173</v>
      </c>
      <c r="AH10477" t="s">
        <v>150</v>
      </c>
      <c r="AS10477" t="s">
        <v>173</v>
      </c>
      <c r="AT10477" t="s">
        <v>150</v>
      </c>
    </row>
    <row r="10478" spans="1:46" x14ac:dyDescent="0.2">
      <c r="A10478" t="s">
        <v>329</v>
      </c>
      <c r="B10478" t="s">
        <v>330</v>
      </c>
      <c r="C10478">
        <f>-70.13271649 / 41.70248858</f>
        <v>-1.6817393608408011</v>
      </c>
      <c r="D10478" t="s">
        <v>331</v>
      </c>
      <c r="E10478" t="s">
        <v>70</v>
      </c>
      <c r="F10478" s="1">
        <v>43339</v>
      </c>
      <c r="G10478">
        <v>3</v>
      </c>
      <c r="K10478" t="s">
        <v>173</v>
      </c>
      <c r="L10478" t="s">
        <v>150</v>
      </c>
      <c r="O10478">
        <v>7</v>
      </c>
      <c r="P10478" t="s">
        <v>150</v>
      </c>
      <c r="Q10478">
        <v>25.4</v>
      </c>
      <c r="R10478" t="s">
        <v>150</v>
      </c>
      <c r="S10478" t="s">
        <v>173</v>
      </c>
      <c r="T10478" t="s">
        <v>150</v>
      </c>
      <c r="W10478" t="s">
        <v>173</v>
      </c>
      <c r="X10478" t="s">
        <v>150</v>
      </c>
      <c r="AE10478" t="s">
        <v>173</v>
      </c>
      <c r="AF10478" t="s">
        <v>150</v>
      </c>
      <c r="AG10478" t="s">
        <v>173</v>
      </c>
      <c r="AH10478" t="s">
        <v>150</v>
      </c>
      <c r="AS10478" t="s">
        <v>173</v>
      </c>
      <c r="AT10478" t="s">
        <v>150</v>
      </c>
    </row>
    <row r="10479" spans="1:46" x14ac:dyDescent="0.2">
      <c r="A10479" t="s">
        <v>329</v>
      </c>
      <c r="B10479" t="s">
        <v>330</v>
      </c>
      <c r="C10479">
        <f>-70.13271649 / 41.70248858</f>
        <v>-1.6817393608408011</v>
      </c>
      <c r="D10479" t="s">
        <v>331</v>
      </c>
      <c r="E10479" t="s">
        <v>70</v>
      </c>
      <c r="F10479" s="1">
        <v>43339</v>
      </c>
      <c r="G10479">
        <v>4</v>
      </c>
      <c r="K10479" t="s">
        <v>173</v>
      </c>
      <c r="L10479" t="s">
        <v>150</v>
      </c>
      <c r="O10479">
        <v>6.96</v>
      </c>
      <c r="P10479" t="s">
        <v>150</v>
      </c>
      <c r="Q10479">
        <v>25.3</v>
      </c>
      <c r="R10479" t="s">
        <v>150</v>
      </c>
      <c r="S10479" t="s">
        <v>173</v>
      </c>
      <c r="T10479" t="s">
        <v>150</v>
      </c>
      <c r="W10479" t="s">
        <v>173</v>
      </c>
      <c r="X10479" t="s">
        <v>150</v>
      </c>
      <c r="AE10479" t="s">
        <v>173</v>
      </c>
      <c r="AF10479" t="s">
        <v>150</v>
      </c>
      <c r="AG10479" t="s">
        <v>173</v>
      </c>
      <c r="AH10479" t="s">
        <v>150</v>
      </c>
      <c r="AS10479" t="s">
        <v>173</v>
      </c>
      <c r="AT10479" t="s">
        <v>150</v>
      </c>
    </row>
    <row r="10480" spans="1:46" x14ac:dyDescent="0.2">
      <c r="A10480" t="s">
        <v>329</v>
      </c>
      <c r="B10480" t="s">
        <v>330</v>
      </c>
      <c r="C10480">
        <f>-70.13271649 / 41.70248858</f>
        <v>-1.6817393608408011</v>
      </c>
      <c r="D10480" t="s">
        <v>331</v>
      </c>
      <c r="E10480" t="s">
        <v>70</v>
      </c>
      <c r="F10480" s="1">
        <v>43339</v>
      </c>
      <c r="G10480">
        <v>5</v>
      </c>
      <c r="K10480" t="s">
        <v>173</v>
      </c>
      <c r="L10480" t="s">
        <v>150</v>
      </c>
      <c r="O10480">
        <v>6.9</v>
      </c>
      <c r="P10480" t="s">
        <v>150</v>
      </c>
      <c r="Q10480">
        <v>25.3</v>
      </c>
      <c r="R10480" t="s">
        <v>150</v>
      </c>
      <c r="S10480" t="s">
        <v>173</v>
      </c>
      <c r="T10480" t="s">
        <v>150</v>
      </c>
      <c r="W10480" t="s">
        <v>173</v>
      </c>
      <c r="X10480" t="s">
        <v>150</v>
      </c>
      <c r="AE10480" t="s">
        <v>173</v>
      </c>
      <c r="AF10480" t="s">
        <v>150</v>
      </c>
      <c r="AG10480" t="s">
        <v>173</v>
      </c>
      <c r="AH10480" t="s">
        <v>150</v>
      </c>
      <c r="AS10480" t="s">
        <v>173</v>
      </c>
      <c r="AT10480" t="s">
        <v>150</v>
      </c>
    </row>
    <row r="10481" spans="1:46" x14ac:dyDescent="0.2">
      <c r="A10481" t="s">
        <v>329</v>
      </c>
      <c r="B10481" t="s">
        <v>330</v>
      </c>
      <c r="C10481">
        <f>-70.13271649 / 41.70248858</f>
        <v>-1.6817393608408011</v>
      </c>
      <c r="D10481" t="s">
        <v>331</v>
      </c>
      <c r="E10481" t="s">
        <v>70</v>
      </c>
      <c r="F10481" s="1">
        <v>43339</v>
      </c>
      <c r="G10481">
        <v>6</v>
      </c>
      <c r="K10481" t="s">
        <v>173</v>
      </c>
      <c r="L10481" t="s">
        <v>150</v>
      </c>
      <c r="O10481">
        <v>6.8</v>
      </c>
      <c r="P10481" t="s">
        <v>150</v>
      </c>
      <c r="Q10481">
        <v>25.2</v>
      </c>
      <c r="R10481" t="s">
        <v>150</v>
      </c>
      <c r="S10481" t="s">
        <v>173</v>
      </c>
      <c r="T10481" t="s">
        <v>150</v>
      </c>
      <c r="W10481" t="s">
        <v>173</v>
      </c>
      <c r="X10481" t="s">
        <v>150</v>
      </c>
      <c r="AE10481" t="s">
        <v>173</v>
      </c>
      <c r="AF10481" t="s">
        <v>150</v>
      </c>
      <c r="AG10481" t="s">
        <v>173</v>
      </c>
      <c r="AH10481" t="s">
        <v>150</v>
      </c>
      <c r="AS10481" t="s">
        <v>173</v>
      </c>
      <c r="AT10481" t="s">
        <v>150</v>
      </c>
    </row>
    <row r="10482" spans="1:46" x14ac:dyDescent="0.2">
      <c r="A10482" t="s">
        <v>329</v>
      </c>
      <c r="B10482" t="s">
        <v>330</v>
      </c>
      <c r="C10482">
        <f>-70.13271649 / 41.70248858</f>
        <v>-1.6817393608408011</v>
      </c>
      <c r="D10482" t="s">
        <v>331</v>
      </c>
      <c r="E10482" t="s">
        <v>70</v>
      </c>
      <c r="F10482" s="1">
        <v>43339</v>
      </c>
      <c r="G10482">
        <v>6.2</v>
      </c>
      <c r="K10482">
        <v>19.850000000000001</v>
      </c>
      <c r="L10482" t="s">
        <v>150</v>
      </c>
      <c r="O10482">
        <v>6.55</v>
      </c>
      <c r="P10482" t="s">
        <v>150</v>
      </c>
      <c r="Q10482">
        <v>25.2</v>
      </c>
      <c r="R10482" t="s">
        <v>150</v>
      </c>
      <c r="S10482">
        <v>8.6199999999999992</v>
      </c>
      <c r="T10482" t="s">
        <v>150</v>
      </c>
      <c r="U10482">
        <v>266.99</v>
      </c>
      <c r="V10482" t="s">
        <v>150</v>
      </c>
      <c r="W10482">
        <v>144.31</v>
      </c>
      <c r="X10482" t="s">
        <v>150</v>
      </c>
      <c r="Y10482">
        <v>84.72</v>
      </c>
      <c r="AA10482">
        <v>59.91</v>
      </c>
      <c r="AE10482">
        <v>3.3</v>
      </c>
      <c r="AF10482" t="s">
        <v>150</v>
      </c>
      <c r="AG10482">
        <v>5.77</v>
      </c>
      <c r="AH10482" t="s">
        <v>150</v>
      </c>
      <c r="AS10482">
        <v>95.09</v>
      </c>
      <c r="AT10482" t="s">
        <v>150</v>
      </c>
    </row>
    <row r="10483" spans="1:46" x14ac:dyDescent="0.2">
      <c r="A10483" t="s">
        <v>332</v>
      </c>
      <c r="B10483" t="s">
        <v>333</v>
      </c>
      <c r="C10483">
        <f>-70.04943933 / 41.70080837</f>
        <v>-1.6798101060408772</v>
      </c>
      <c r="D10483" t="s">
        <v>334</v>
      </c>
      <c r="E10483" t="s">
        <v>70</v>
      </c>
      <c r="F10483" s="1">
        <v>37143</v>
      </c>
      <c r="G10483">
        <v>0.5</v>
      </c>
      <c r="I10483">
        <v>16.760000000000002</v>
      </c>
      <c r="J10483" t="s">
        <v>71</v>
      </c>
      <c r="K10483">
        <v>1.66</v>
      </c>
      <c r="L10483" t="s">
        <v>71</v>
      </c>
      <c r="M10483">
        <v>4.8</v>
      </c>
      <c r="N10483" t="s">
        <v>71</v>
      </c>
      <c r="O10483">
        <v>8.4</v>
      </c>
      <c r="P10483" t="s">
        <v>71</v>
      </c>
      <c r="Q10483">
        <v>23.7</v>
      </c>
      <c r="R10483" t="s">
        <v>71</v>
      </c>
      <c r="S10483">
        <v>0.38</v>
      </c>
      <c r="T10483" t="s">
        <v>71</v>
      </c>
      <c r="U10483">
        <v>11.77</v>
      </c>
      <c r="V10483" t="s">
        <v>71</v>
      </c>
      <c r="W10483">
        <v>23.5</v>
      </c>
      <c r="X10483" t="s">
        <v>71</v>
      </c>
      <c r="Y10483">
        <v>39.700000000000003</v>
      </c>
      <c r="AA10483">
        <v>35.57</v>
      </c>
      <c r="AC10483">
        <v>37.4</v>
      </c>
      <c r="AE10483">
        <v>5.0999999999999996</v>
      </c>
      <c r="AF10483" t="s">
        <v>71</v>
      </c>
      <c r="AG10483">
        <v>6.62</v>
      </c>
      <c r="AH10483" t="s">
        <v>71</v>
      </c>
      <c r="AS10483">
        <v>0.42</v>
      </c>
      <c r="AT10483" t="s">
        <v>71</v>
      </c>
    </row>
    <row r="10484" spans="1:46" x14ac:dyDescent="0.2">
      <c r="A10484" t="s">
        <v>332</v>
      </c>
      <c r="B10484" t="s">
        <v>333</v>
      </c>
      <c r="C10484">
        <f>-70.04943933 / 41.70080837</f>
        <v>-1.6798101060408772</v>
      </c>
      <c r="D10484" t="s">
        <v>334</v>
      </c>
      <c r="E10484" t="s">
        <v>70</v>
      </c>
      <c r="F10484" s="1">
        <v>37143</v>
      </c>
      <c r="G10484">
        <v>2</v>
      </c>
      <c r="O10484">
        <v>8.3000000000000007</v>
      </c>
      <c r="P10484" t="s">
        <v>71</v>
      </c>
      <c r="Q10484">
        <v>23.7</v>
      </c>
      <c r="R10484" t="s">
        <v>71</v>
      </c>
    </row>
    <row r="10485" spans="1:46" x14ac:dyDescent="0.2">
      <c r="A10485" t="s">
        <v>332</v>
      </c>
      <c r="B10485" t="s">
        <v>333</v>
      </c>
      <c r="C10485">
        <f>-70.04943933 / 41.70080837</f>
        <v>-1.6798101060408772</v>
      </c>
      <c r="D10485" t="s">
        <v>334</v>
      </c>
      <c r="E10485" t="s">
        <v>70</v>
      </c>
      <c r="F10485" s="1">
        <v>37143</v>
      </c>
      <c r="G10485">
        <v>3</v>
      </c>
      <c r="K10485">
        <v>1.22</v>
      </c>
      <c r="L10485" t="s">
        <v>71</v>
      </c>
      <c r="S10485">
        <v>0.17</v>
      </c>
      <c r="T10485" t="s">
        <v>71</v>
      </c>
      <c r="U10485">
        <v>5.27</v>
      </c>
      <c r="V10485" t="s">
        <v>71</v>
      </c>
      <c r="W10485">
        <v>23.3</v>
      </c>
      <c r="X10485" t="s">
        <v>71</v>
      </c>
      <c r="Y10485">
        <v>28.12</v>
      </c>
      <c r="AA10485">
        <v>32.549999999999997</v>
      </c>
      <c r="AE10485">
        <v>5.3</v>
      </c>
      <c r="AF10485" t="s">
        <v>71</v>
      </c>
      <c r="AG10485">
        <v>6.64</v>
      </c>
      <c r="AH10485" t="s">
        <v>71</v>
      </c>
      <c r="AS10485">
        <v>1.0900000000000001</v>
      </c>
      <c r="AT10485" t="s">
        <v>71</v>
      </c>
    </row>
    <row r="10486" spans="1:46" x14ac:dyDescent="0.2">
      <c r="A10486" t="s">
        <v>332</v>
      </c>
      <c r="B10486" t="s">
        <v>333</v>
      </c>
      <c r="C10486">
        <f>-70.04943933 / 41.70080837</f>
        <v>-1.6798101060408772</v>
      </c>
      <c r="D10486" t="s">
        <v>334</v>
      </c>
      <c r="E10486" t="s">
        <v>70</v>
      </c>
      <c r="F10486" s="1">
        <v>37143</v>
      </c>
      <c r="G10486">
        <v>4</v>
      </c>
      <c r="O10486">
        <v>8.6</v>
      </c>
      <c r="P10486" t="s">
        <v>71</v>
      </c>
      <c r="Q10486">
        <v>23.7</v>
      </c>
      <c r="R10486" t="s">
        <v>71</v>
      </c>
    </row>
    <row r="10487" spans="1:46" x14ac:dyDescent="0.2">
      <c r="A10487" t="s">
        <v>332</v>
      </c>
      <c r="B10487" t="s">
        <v>333</v>
      </c>
      <c r="C10487">
        <f>-70.04943933 / 41.70080837</f>
        <v>-1.6798101060408772</v>
      </c>
      <c r="D10487" t="s">
        <v>334</v>
      </c>
      <c r="E10487" t="s">
        <v>70</v>
      </c>
      <c r="F10487" s="1">
        <v>37143</v>
      </c>
      <c r="G10487">
        <v>6</v>
      </c>
      <c r="O10487">
        <v>8.6999999999999993</v>
      </c>
      <c r="P10487" t="s">
        <v>71</v>
      </c>
      <c r="Q10487">
        <v>23.7</v>
      </c>
      <c r="R10487" t="s">
        <v>71</v>
      </c>
    </row>
    <row r="10488" spans="1:46" x14ac:dyDescent="0.2">
      <c r="A10488" t="s">
        <v>332</v>
      </c>
      <c r="B10488" t="s">
        <v>333</v>
      </c>
      <c r="C10488">
        <f>-70.04943933 / 41.70080837</f>
        <v>-1.6798101060408772</v>
      </c>
      <c r="D10488" t="s">
        <v>334</v>
      </c>
      <c r="E10488" t="s">
        <v>70</v>
      </c>
      <c r="F10488" s="1">
        <v>37143</v>
      </c>
      <c r="G10488">
        <v>8</v>
      </c>
      <c r="O10488">
        <v>9.16</v>
      </c>
      <c r="P10488" t="s">
        <v>71</v>
      </c>
      <c r="Q10488">
        <v>23.3</v>
      </c>
      <c r="R10488" t="s">
        <v>71</v>
      </c>
    </row>
    <row r="10489" spans="1:46" x14ac:dyDescent="0.2">
      <c r="A10489" t="s">
        <v>332</v>
      </c>
      <c r="B10489" t="s">
        <v>333</v>
      </c>
      <c r="C10489">
        <f>-70.04943933 / 41.70080837</f>
        <v>-1.6798101060408772</v>
      </c>
      <c r="D10489" t="s">
        <v>334</v>
      </c>
      <c r="E10489" t="s">
        <v>70</v>
      </c>
      <c r="F10489" s="1">
        <v>37143</v>
      </c>
      <c r="G10489">
        <v>9</v>
      </c>
      <c r="K10489">
        <v>2.62</v>
      </c>
      <c r="L10489" t="s">
        <v>71</v>
      </c>
      <c r="S10489">
        <v>0.17</v>
      </c>
      <c r="T10489" t="s">
        <v>71</v>
      </c>
      <c r="U10489">
        <v>5.27</v>
      </c>
      <c r="V10489" t="s">
        <v>71</v>
      </c>
      <c r="W10489">
        <v>30</v>
      </c>
      <c r="X10489" t="s">
        <v>71</v>
      </c>
      <c r="Y10489">
        <v>28.12</v>
      </c>
      <c r="AA10489">
        <v>40.049999999999997</v>
      </c>
      <c r="AE10489">
        <v>5.4</v>
      </c>
      <c r="AF10489" t="s">
        <v>71</v>
      </c>
      <c r="AG10489">
        <v>6.45</v>
      </c>
      <c r="AH10489" t="s">
        <v>71</v>
      </c>
      <c r="AS10489">
        <v>1.67</v>
      </c>
      <c r="AT10489" t="s">
        <v>71</v>
      </c>
    </row>
    <row r="10490" spans="1:46" x14ac:dyDescent="0.2">
      <c r="A10490" t="s">
        <v>332</v>
      </c>
      <c r="B10490" t="s">
        <v>333</v>
      </c>
      <c r="C10490">
        <f>-70.04943933 / 41.70080837</f>
        <v>-1.6798101060408772</v>
      </c>
      <c r="D10490" t="s">
        <v>334</v>
      </c>
      <c r="E10490" t="s">
        <v>70</v>
      </c>
      <c r="F10490" s="1">
        <v>37143</v>
      </c>
      <c r="G10490">
        <v>10</v>
      </c>
      <c r="O10490">
        <v>13.16</v>
      </c>
      <c r="P10490" t="s">
        <v>71</v>
      </c>
      <c r="Q10490">
        <v>16.2</v>
      </c>
      <c r="R10490" t="s">
        <v>71</v>
      </c>
    </row>
    <row r="10491" spans="1:46" x14ac:dyDescent="0.2">
      <c r="A10491" t="s">
        <v>332</v>
      </c>
      <c r="B10491" t="s">
        <v>333</v>
      </c>
      <c r="C10491">
        <f>-70.04943933 / 41.70080837</f>
        <v>-1.6798101060408772</v>
      </c>
      <c r="D10491" t="s">
        <v>334</v>
      </c>
      <c r="E10491" t="s">
        <v>70</v>
      </c>
      <c r="F10491" s="1">
        <v>37143</v>
      </c>
      <c r="G10491">
        <v>12</v>
      </c>
      <c r="O10491">
        <v>8.6</v>
      </c>
      <c r="P10491" t="s">
        <v>71</v>
      </c>
      <c r="Q10491">
        <v>13.3</v>
      </c>
      <c r="R10491" t="s">
        <v>71</v>
      </c>
    </row>
    <row r="10492" spans="1:46" x14ac:dyDescent="0.2">
      <c r="A10492" t="s">
        <v>332</v>
      </c>
      <c r="B10492" t="s">
        <v>333</v>
      </c>
      <c r="C10492">
        <f>-70.04943933 / 41.70080837</f>
        <v>-1.6798101060408772</v>
      </c>
      <c r="D10492" t="s">
        <v>334</v>
      </c>
      <c r="E10492" t="s">
        <v>70</v>
      </c>
      <c r="F10492" s="1">
        <v>37143</v>
      </c>
      <c r="G10492">
        <v>14</v>
      </c>
      <c r="O10492">
        <v>0.2</v>
      </c>
      <c r="P10492" t="s">
        <v>71</v>
      </c>
      <c r="Q10492">
        <v>10.3</v>
      </c>
      <c r="R10492" t="s">
        <v>71</v>
      </c>
    </row>
    <row r="10493" spans="1:46" x14ac:dyDescent="0.2">
      <c r="A10493" t="s">
        <v>332</v>
      </c>
      <c r="B10493" t="s">
        <v>333</v>
      </c>
      <c r="C10493">
        <f>-70.04943933 / 41.70080837</f>
        <v>-1.6798101060408772</v>
      </c>
      <c r="D10493" t="s">
        <v>334</v>
      </c>
      <c r="E10493" t="s">
        <v>70</v>
      </c>
      <c r="F10493" s="1">
        <v>37143</v>
      </c>
      <c r="G10493">
        <v>15</v>
      </c>
      <c r="K10493">
        <v>3.34</v>
      </c>
      <c r="L10493" t="s">
        <v>71</v>
      </c>
      <c r="O10493">
        <v>0.18</v>
      </c>
      <c r="P10493" t="s">
        <v>71</v>
      </c>
      <c r="Q10493">
        <v>9.9</v>
      </c>
      <c r="R10493" t="s">
        <v>71</v>
      </c>
      <c r="S10493">
        <v>1.18</v>
      </c>
      <c r="T10493" t="s">
        <v>71</v>
      </c>
      <c r="U10493">
        <v>36.549999999999997</v>
      </c>
      <c r="V10493" t="s">
        <v>71</v>
      </c>
      <c r="W10493">
        <v>120.7</v>
      </c>
      <c r="X10493" t="s">
        <v>71</v>
      </c>
      <c r="Y10493">
        <v>56.04</v>
      </c>
      <c r="AA10493">
        <v>42.43</v>
      </c>
      <c r="AE10493">
        <v>19.7</v>
      </c>
      <c r="AF10493" t="s">
        <v>71</v>
      </c>
      <c r="AG10493">
        <v>6.19</v>
      </c>
      <c r="AH10493" t="s">
        <v>71</v>
      </c>
      <c r="AS10493">
        <v>33.119999999999997</v>
      </c>
      <c r="AT10493" t="s">
        <v>71</v>
      </c>
    </row>
    <row r="10494" spans="1:46" x14ac:dyDescent="0.2">
      <c r="A10494" t="s">
        <v>332</v>
      </c>
      <c r="B10494" t="s">
        <v>333</v>
      </c>
      <c r="C10494">
        <f>-70.04943933 / 41.70080837</f>
        <v>-1.6798101060408772</v>
      </c>
      <c r="D10494" t="s">
        <v>334</v>
      </c>
      <c r="E10494" t="s">
        <v>70</v>
      </c>
      <c r="F10494" s="1">
        <v>37873</v>
      </c>
      <c r="G10494">
        <v>0.5</v>
      </c>
      <c r="I10494">
        <v>9</v>
      </c>
      <c r="J10494" t="s">
        <v>71</v>
      </c>
      <c r="K10494">
        <v>3.13</v>
      </c>
      <c r="L10494" t="s">
        <v>71</v>
      </c>
      <c r="M10494">
        <v>3.1</v>
      </c>
      <c r="N10494" t="s">
        <v>71</v>
      </c>
      <c r="Q10494">
        <v>26</v>
      </c>
      <c r="R10494" t="s">
        <v>71</v>
      </c>
      <c r="S10494">
        <v>0.1</v>
      </c>
      <c r="T10494" t="s">
        <v>71</v>
      </c>
      <c r="U10494">
        <v>3.1</v>
      </c>
      <c r="V10494" t="s">
        <v>71</v>
      </c>
      <c r="W10494">
        <v>19.399999999999999</v>
      </c>
      <c r="X10494" t="s">
        <v>71</v>
      </c>
      <c r="Y10494">
        <v>20.46</v>
      </c>
      <c r="AA10494">
        <v>41.79</v>
      </c>
      <c r="AC10494">
        <v>43.7</v>
      </c>
      <c r="AE10494">
        <v>0.49</v>
      </c>
      <c r="AF10494" t="s">
        <v>71</v>
      </c>
      <c r="AG10494">
        <v>6.63</v>
      </c>
      <c r="AH10494" t="s">
        <v>71</v>
      </c>
      <c r="AS10494">
        <v>0.03</v>
      </c>
      <c r="AT10494" t="s">
        <v>71</v>
      </c>
    </row>
    <row r="10495" spans="1:46" x14ac:dyDescent="0.2">
      <c r="A10495" t="s">
        <v>332</v>
      </c>
      <c r="B10495" t="s">
        <v>333</v>
      </c>
      <c r="C10495">
        <f>-70.04943933 / 41.70080837</f>
        <v>-1.6798101060408772</v>
      </c>
      <c r="D10495" t="s">
        <v>334</v>
      </c>
      <c r="E10495" t="s">
        <v>70</v>
      </c>
      <c r="F10495" s="1">
        <v>37873</v>
      </c>
      <c r="G10495">
        <v>2</v>
      </c>
      <c r="Q10495">
        <v>26</v>
      </c>
      <c r="R10495" t="s">
        <v>71</v>
      </c>
    </row>
    <row r="10496" spans="1:46" x14ac:dyDescent="0.2">
      <c r="A10496" t="s">
        <v>332</v>
      </c>
      <c r="B10496" t="s">
        <v>333</v>
      </c>
      <c r="C10496">
        <f>-70.04943933 / 41.70080837</f>
        <v>-1.6798101060408772</v>
      </c>
      <c r="D10496" t="s">
        <v>334</v>
      </c>
      <c r="E10496" t="s">
        <v>70</v>
      </c>
      <c r="F10496" s="1">
        <v>37873</v>
      </c>
      <c r="G10496">
        <v>3</v>
      </c>
      <c r="K10496">
        <v>2.15</v>
      </c>
      <c r="L10496" t="s">
        <v>71</v>
      </c>
      <c r="S10496">
        <v>0.05</v>
      </c>
      <c r="T10496" t="s">
        <v>71</v>
      </c>
      <c r="U10496">
        <v>1.55</v>
      </c>
      <c r="V10496" t="s">
        <v>71</v>
      </c>
      <c r="W10496">
        <v>19.600000000000001</v>
      </c>
      <c r="X10496" t="s">
        <v>71</v>
      </c>
      <c r="Y10496">
        <v>10.47</v>
      </c>
      <c r="AA10496">
        <v>38.11</v>
      </c>
      <c r="AE10496">
        <v>0.49</v>
      </c>
      <c r="AF10496" t="s">
        <v>71</v>
      </c>
      <c r="AG10496">
        <v>6.73</v>
      </c>
      <c r="AH10496" t="s">
        <v>71</v>
      </c>
      <c r="AS10496">
        <v>0.03</v>
      </c>
      <c r="AT10496" t="s">
        <v>71</v>
      </c>
    </row>
    <row r="10497" spans="1:46" x14ac:dyDescent="0.2">
      <c r="A10497" t="s">
        <v>332</v>
      </c>
      <c r="B10497" t="s">
        <v>333</v>
      </c>
      <c r="C10497">
        <f>-70.04943933 / 41.70080837</f>
        <v>-1.6798101060408772</v>
      </c>
      <c r="D10497" t="s">
        <v>334</v>
      </c>
      <c r="E10497" t="s">
        <v>70</v>
      </c>
      <c r="F10497" s="1">
        <v>37873</v>
      </c>
      <c r="G10497">
        <v>4</v>
      </c>
      <c r="Q10497">
        <v>26</v>
      </c>
      <c r="R10497" t="s">
        <v>71</v>
      </c>
    </row>
    <row r="10498" spans="1:46" x14ac:dyDescent="0.2">
      <c r="A10498" t="s">
        <v>332</v>
      </c>
      <c r="B10498" t="s">
        <v>333</v>
      </c>
      <c r="C10498">
        <f>-70.04943933 / 41.70080837</f>
        <v>-1.6798101060408772</v>
      </c>
      <c r="D10498" t="s">
        <v>334</v>
      </c>
      <c r="E10498" t="s">
        <v>70</v>
      </c>
      <c r="F10498" s="1">
        <v>37873</v>
      </c>
      <c r="G10498">
        <v>6</v>
      </c>
      <c r="Q10498">
        <v>23.3</v>
      </c>
      <c r="R10498" t="s">
        <v>71</v>
      </c>
    </row>
    <row r="10499" spans="1:46" x14ac:dyDescent="0.2">
      <c r="A10499" t="s">
        <v>332</v>
      </c>
      <c r="B10499" t="s">
        <v>333</v>
      </c>
      <c r="C10499">
        <f>-70.04943933 / 41.70080837</f>
        <v>-1.6798101060408772</v>
      </c>
      <c r="D10499" t="s">
        <v>334</v>
      </c>
      <c r="E10499" t="s">
        <v>70</v>
      </c>
      <c r="F10499" s="1">
        <v>37873</v>
      </c>
      <c r="G10499">
        <v>8</v>
      </c>
      <c r="Q10499">
        <v>16.2</v>
      </c>
      <c r="R10499" t="s">
        <v>71</v>
      </c>
    </row>
    <row r="10500" spans="1:46" x14ac:dyDescent="0.2">
      <c r="A10500" t="s">
        <v>332</v>
      </c>
      <c r="B10500" t="s">
        <v>333</v>
      </c>
      <c r="C10500">
        <f>-70.04943933 / 41.70080837</f>
        <v>-1.6798101060408772</v>
      </c>
      <c r="D10500" t="s">
        <v>334</v>
      </c>
      <c r="E10500" t="s">
        <v>70</v>
      </c>
      <c r="F10500" s="1">
        <v>37873</v>
      </c>
      <c r="G10500">
        <v>9</v>
      </c>
      <c r="K10500">
        <v>2.39</v>
      </c>
      <c r="L10500" t="s">
        <v>71</v>
      </c>
      <c r="S10500">
        <v>0.05</v>
      </c>
      <c r="T10500" t="s">
        <v>71</v>
      </c>
      <c r="U10500">
        <v>1.55</v>
      </c>
      <c r="V10500" t="s">
        <v>71</v>
      </c>
      <c r="W10500">
        <v>26.5</v>
      </c>
      <c r="X10500" t="s">
        <v>71</v>
      </c>
      <c r="Y10500">
        <v>10.47</v>
      </c>
      <c r="AA10500">
        <v>39.15</v>
      </c>
      <c r="AE10500">
        <v>0.46</v>
      </c>
      <c r="AF10500" t="s">
        <v>71</v>
      </c>
      <c r="AG10500">
        <v>6.44</v>
      </c>
      <c r="AH10500" t="s">
        <v>71</v>
      </c>
      <c r="AS10500">
        <v>0.03</v>
      </c>
      <c r="AT10500" t="s">
        <v>71</v>
      </c>
    </row>
    <row r="10501" spans="1:46" x14ac:dyDescent="0.2">
      <c r="A10501" t="s">
        <v>332</v>
      </c>
      <c r="B10501" t="s">
        <v>333</v>
      </c>
      <c r="C10501">
        <f>-70.04943933 / 41.70080837</f>
        <v>-1.6798101060408772</v>
      </c>
      <c r="D10501" t="s">
        <v>334</v>
      </c>
      <c r="E10501" t="s">
        <v>70</v>
      </c>
      <c r="F10501" s="1">
        <v>37873</v>
      </c>
      <c r="G10501">
        <v>10</v>
      </c>
      <c r="Q10501">
        <v>14.9</v>
      </c>
      <c r="R10501" t="s">
        <v>71</v>
      </c>
    </row>
    <row r="10502" spans="1:46" x14ac:dyDescent="0.2">
      <c r="A10502" t="s">
        <v>332</v>
      </c>
      <c r="B10502" t="s">
        <v>333</v>
      </c>
      <c r="C10502">
        <f>-70.04943933 / 41.70080837</f>
        <v>-1.6798101060408772</v>
      </c>
      <c r="D10502" t="s">
        <v>334</v>
      </c>
      <c r="E10502" t="s">
        <v>70</v>
      </c>
      <c r="F10502" s="1">
        <v>37873</v>
      </c>
      <c r="G10502">
        <v>11.5</v>
      </c>
      <c r="S10502">
        <v>0.05</v>
      </c>
      <c r="T10502" t="s">
        <v>71</v>
      </c>
      <c r="U10502">
        <v>1.55</v>
      </c>
      <c r="V10502" t="s">
        <v>71</v>
      </c>
      <c r="W10502">
        <v>33.4</v>
      </c>
      <c r="X10502" t="s">
        <v>71</v>
      </c>
      <c r="Y10502">
        <v>10.47</v>
      </c>
      <c r="AE10502">
        <v>0.5</v>
      </c>
      <c r="AF10502" t="s">
        <v>71</v>
      </c>
      <c r="AG10502">
        <v>6.13</v>
      </c>
      <c r="AH10502" t="s">
        <v>71</v>
      </c>
    </row>
    <row r="10503" spans="1:46" x14ac:dyDescent="0.2">
      <c r="A10503" t="s">
        <v>332</v>
      </c>
      <c r="B10503" t="s">
        <v>333</v>
      </c>
      <c r="C10503">
        <f>-70.04943933 / 41.70080837</f>
        <v>-1.6798101060408772</v>
      </c>
      <c r="D10503" t="s">
        <v>334</v>
      </c>
      <c r="E10503" t="s">
        <v>70</v>
      </c>
      <c r="F10503" s="1">
        <v>38218</v>
      </c>
      <c r="G10503">
        <v>0.5</v>
      </c>
      <c r="I10503">
        <v>15</v>
      </c>
      <c r="J10503" t="s">
        <v>71</v>
      </c>
      <c r="K10503">
        <v>2.23</v>
      </c>
      <c r="L10503" t="s">
        <v>71</v>
      </c>
      <c r="M10503">
        <v>5</v>
      </c>
      <c r="N10503" t="s">
        <v>71</v>
      </c>
      <c r="O10503">
        <v>8.76</v>
      </c>
      <c r="P10503" t="s">
        <v>71</v>
      </c>
      <c r="Q10503">
        <v>23.7</v>
      </c>
      <c r="R10503" t="s">
        <v>71</v>
      </c>
      <c r="S10503">
        <v>0.19</v>
      </c>
      <c r="T10503" t="s">
        <v>71</v>
      </c>
      <c r="U10503">
        <v>5.88</v>
      </c>
      <c r="V10503" t="s">
        <v>71</v>
      </c>
      <c r="W10503">
        <v>40.6</v>
      </c>
      <c r="X10503" t="s">
        <v>71</v>
      </c>
      <c r="Y10503">
        <v>29.7</v>
      </c>
      <c r="AA10503">
        <v>38.47</v>
      </c>
      <c r="AC10503">
        <v>36.81</v>
      </c>
      <c r="AE10503">
        <v>10.49</v>
      </c>
      <c r="AF10503" t="s">
        <v>71</v>
      </c>
      <c r="AG10503">
        <v>6.55</v>
      </c>
      <c r="AH10503" t="s">
        <v>71</v>
      </c>
      <c r="AS10503">
        <v>0.32</v>
      </c>
      <c r="AT10503" t="s">
        <v>71</v>
      </c>
    </row>
    <row r="10504" spans="1:46" x14ac:dyDescent="0.2">
      <c r="A10504" t="s">
        <v>332</v>
      </c>
      <c r="B10504" t="s">
        <v>333</v>
      </c>
      <c r="C10504">
        <f>-70.04943933 / 41.70080837</f>
        <v>-1.6798101060408772</v>
      </c>
      <c r="D10504" t="s">
        <v>334</v>
      </c>
      <c r="E10504" t="s">
        <v>70</v>
      </c>
      <c r="F10504" s="1">
        <v>38218</v>
      </c>
      <c r="G10504">
        <v>2</v>
      </c>
      <c r="O10504">
        <v>8.3000000000000007</v>
      </c>
      <c r="P10504" t="s">
        <v>71</v>
      </c>
      <c r="Q10504">
        <v>23.8</v>
      </c>
      <c r="R10504" t="s">
        <v>71</v>
      </c>
    </row>
    <row r="10505" spans="1:46" x14ac:dyDescent="0.2">
      <c r="A10505" t="s">
        <v>332</v>
      </c>
      <c r="B10505" t="s">
        <v>333</v>
      </c>
      <c r="C10505">
        <f>-70.04943933 / 41.70080837</f>
        <v>-1.6798101060408772</v>
      </c>
      <c r="D10505" t="s">
        <v>334</v>
      </c>
      <c r="E10505" t="s">
        <v>70</v>
      </c>
      <c r="F10505" s="1">
        <v>38218</v>
      </c>
      <c r="G10505">
        <v>4</v>
      </c>
      <c r="O10505">
        <v>8.2100000000000009</v>
      </c>
      <c r="P10505" t="s">
        <v>71</v>
      </c>
      <c r="Q10505">
        <v>23.7</v>
      </c>
      <c r="R10505" t="s">
        <v>71</v>
      </c>
    </row>
    <row r="10506" spans="1:46" x14ac:dyDescent="0.2">
      <c r="A10506" t="s">
        <v>332</v>
      </c>
      <c r="B10506" t="s">
        <v>333</v>
      </c>
      <c r="C10506">
        <f>-70.04943933 / 41.70080837</f>
        <v>-1.6798101060408772</v>
      </c>
      <c r="D10506" t="s">
        <v>334</v>
      </c>
      <c r="E10506" t="s">
        <v>70</v>
      </c>
      <c r="F10506" s="1">
        <v>38218</v>
      </c>
      <c r="G10506">
        <v>6</v>
      </c>
      <c r="K10506">
        <v>2.29</v>
      </c>
      <c r="L10506" t="s">
        <v>71</v>
      </c>
      <c r="O10506">
        <v>8.26</v>
      </c>
      <c r="P10506" t="s">
        <v>71</v>
      </c>
      <c r="Q10506">
        <v>23.4</v>
      </c>
      <c r="R10506" t="s">
        <v>71</v>
      </c>
      <c r="S10506">
        <v>0.2</v>
      </c>
      <c r="T10506" t="s">
        <v>71</v>
      </c>
      <c r="U10506">
        <v>6.19</v>
      </c>
      <c r="V10506" t="s">
        <v>71</v>
      </c>
      <c r="W10506">
        <v>33.659999999999997</v>
      </c>
      <c r="X10506" t="s">
        <v>71</v>
      </c>
      <c r="Y10506">
        <v>30.44</v>
      </c>
      <c r="AA10506">
        <v>38.729999999999997</v>
      </c>
      <c r="AE10506">
        <v>10.7</v>
      </c>
      <c r="AF10506" t="s">
        <v>71</v>
      </c>
      <c r="AG10506">
        <v>6.81</v>
      </c>
      <c r="AH10506" t="s">
        <v>71</v>
      </c>
      <c r="AS10506">
        <v>0.44</v>
      </c>
      <c r="AT10506" t="s">
        <v>71</v>
      </c>
    </row>
    <row r="10507" spans="1:46" x14ac:dyDescent="0.2">
      <c r="A10507" t="s">
        <v>332</v>
      </c>
      <c r="B10507" t="s">
        <v>333</v>
      </c>
      <c r="C10507">
        <f>-70.04943933 / 41.70080837</f>
        <v>-1.6798101060408772</v>
      </c>
      <c r="D10507" t="s">
        <v>334</v>
      </c>
      <c r="E10507" t="s">
        <v>70</v>
      </c>
      <c r="F10507" s="1">
        <v>38218</v>
      </c>
      <c r="G10507">
        <v>8</v>
      </c>
      <c r="O10507">
        <v>11.64</v>
      </c>
      <c r="P10507" t="s">
        <v>71</v>
      </c>
      <c r="Q10507">
        <v>17.100000000000001</v>
      </c>
      <c r="R10507" t="s">
        <v>71</v>
      </c>
    </row>
    <row r="10508" spans="1:46" x14ac:dyDescent="0.2">
      <c r="A10508" t="s">
        <v>332</v>
      </c>
      <c r="B10508" t="s">
        <v>333</v>
      </c>
      <c r="C10508">
        <f>-70.04943933 / 41.70080837</f>
        <v>-1.6798101060408772</v>
      </c>
      <c r="D10508" t="s">
        <v>334</v>
      </c>
      <c r="E10508" t="s">
        <v>70</v>
      </c>
      <c r="F10508" s="1">
        <v>38218</v>
      </c>
      <c r="G10508">
        <v>10</v>
      </c>
      <c r="O10508">
        <v>12.96</v>
      </c>
      <c r="P10508" t="s">
        <v>71</v>
      </c>
      <c r="Q10508">
        <v>11.8</v>
      </c>
      <c r="R10508" t="s">
        <v>71</v>
      </c>
    </row>
    <row r="10509" spans="1:46" x14ac:dyDescent="0.2">
      <c r="A10509" t="s">
        <v>332</v>
      </c>
      <c r="B10509" t="s">
        <v>333</v>
      </c>
      <c r="C10509">
        <f>-70.04943933 / 41.70080837</f>
        <v>-1.6798101060408772</v>
      </c>
      <c r="D10509" t="s">
        <v>334</v>
      </c>
      <c r="E10509" t="s">
        <v>70</v>
      </c>
      <c r="F10509" s="1">
        <v>38218</v>
      </c>
      <c r="G10509">
        <v>12</v>
      </c>
      <c r="O10509">
        <v>10.6</v>
      </c>
      <c r="P10509" t="s">
        <v>71</v>
      </c>
      <c r="Q10509">
        <v>9.5</v>
      </c>
      <c r="R10509" t="s">
        <v>71</v>
      </c>
    </row>
    <row r="10510" spans="1:46" x14ac:dyDescent="0.2">
      <c r="A10510" t="s">
        <v>332</v>
      </c>
      <c r="B10510" t="s">
        <v>333</v>
      </c>
      <c r="C10510">
        <f>-70.04943933 / 41.70080837</f>
        <v>-1.6798101060408772</v>
      </c>
      <c r="D10510" t="s">
        <v>334</v>
      </c>
      <c r="E10510" t="s">
        <v>70</v>
      </c>
      <c r="F10510" s="1">
        <v>38218</v>
      </c>
      <c r="G10510">
        <v>14</v>
      </c>
      <c r="O10510">
        <v>1.52</v>
      </c>
      <c r="P10510" t="s">
        <v>71</v>
      </c>
      <c r="Q10510">
        <v>8.5</v>
      </c>
      <c r="R10510" t="s">
        <v>71</v>
      </c>
    </row>
    <row r="10511" spans="1:46" x14ac:dyDescent="0.2">
      <c r="A10511" t="s">
        <v>332</v>
      </c>
      <c r="B10511" t="s">
        <v>333</v>
      </c>
      <c r="C10511">
        <f>-70.04943933 / 41.70080837</f>
        <v>-1.6798101060408772</v>
      </c>
      <c r="D10511" t="s">
        <v>334</v>
      </c>
      <c r="E10511" t="s">
        <v>70</v>
      </c>
      <c r="F10511" s="1">
        <v>38218</v>
      </c>
      <c r="G10511">
        <v>14.5</v>
      </c>
      <c r="S10511">
        <v>0.79</v>
      </c>
      <c r="T10511" t="s">
        <v>71</v>
      </c>
      <c r="U10511">
        <v>24.47</v>
      </c>
      <c r="V10511" t="s">
        <v>71</v>
      </c>
      <c r="W10511">
        <v>86.17</v>
      </c>
      <c r="X10511" t="s">
        <v>71</v>
      </c>
      <c r="Y10511">
        <v>50.26</v>
      </c>
      <c r="AE10511">
        <v>18.16</v>
      </c>
      <c r="AF10511" t="s">
        <v>71</v>
      </c>
      <c r="AG10511">
        <v>6.12</v>
      </c>
      <c r="AH10511" t="s">
        <v>71</v>
      </c>
      <c r="AS10511">
        <v>47.08</v>
      </c>
      <c r="AT10511" t="s">
        <v>71</v>
      </c>
    </row>
    <row r="10512" spans="1:46" x14ac:dyDescent="0.2">
      <c r="A10512" t="s">
        <v>332</v>
      </c>
      <c r="B10512" t="s">
        <v>333</v>
      </c>
      <c r="C10512">
        <f>-70.04943933 / 41.70080837</f>
        <v>-1.6798101060408772</v>
      </c>
      <c r="D10512" t="s">
        <v>334</v>
      </c>
      <c r="E10512" t="s">
        <v>70</v>
      </c>
      <c r="F10512" s="1">
        <v>38218</v>
      </c>
      <c r="G10512">
        <v>15</v>
      </c>
      <c r="O10512">
        <v>0.24</v>
      </c>
      <c r="P10512" t="s">
        <v>71</v>
      </c>
      <c r="Q10512">
        <v>8.1999999999999993</v>
      </c>
      <c r="R10512" t="s">
        <v>71</v>
      </c>
    </row>
    <row r="10513" spans="1:46" x14ac:dyDescent="0.2">
      <c r="A10513" t="s">
        <v>332</v>
      </c>
      <c r="B10513" t="s">
        <v>333</v>
      </c>
      <c r="C10513">
        <f>-70.04943933 / 41.70080837</f>
        <v>-1.6798101060408772</v>
      </c>
      <c r="D10513" t="s">
        <v>334</v>
      </c>
      <c r="E10513" t="s">
        <v>70</v>
      </c>
      <c r="F10513" s="1">
        <v>38590</v>
      </c>
      <c r="G10513">
        <v>0.5</v>
      </c>
      <c r="I10513">
        <v>17</v>
      </c>
      <c r="J10513" t="s">
        <v>71</v>
      </c>
      <c r="K10513">
        <v>2.5299999999999998</v>
      </c>
      <c r="L10513" t="s">
        <v>71</v>
      </c>
      <c r="M10513">
        <v>4.75</v>
      </c>
      <c r="N10513" t="s">
        <v>71</v>
      </c>
      <c r="O10513">
        <v>7.8</v>
      </c>
      <c r="P10513" t="s">
        <v>71</v>
      </c>
      <c r="Q10513">
        <v>24.7</v>
      </c>
      <c r="R10513" t="s">
        <v>71</v>
      </c>
      <c r="S10513">
        <v>0.3</v>
      </c>
      <c r="T10513" t="s">
        <v>71</v>
      </c>
      <c r="U10513">
        <v>9.2899999999999991</v>
      </c>
      <c r="V10513" t="s">
        <v>71</v>
      </c>
      <c r="W10513">
        <v>20.61</v>
      </c>
      <c r="X10513" t="s">
        <v>71</v>
      </c>
      <c r="Y10513">
        <v>36.29</v>
      </c>
      <c r="AA10513">
        <v>39.71</v>
      </c>
      <c r="AC10513">
        <v>37.549999999999997</v>
      </c>
      <c r="AE10513">
        <v>10.7</v>
      </c>
      <c r="AF10513" t="s">
        <v>71</v>
      </c>
      <c r="AG10513">
        <v>6.69</v>
      </c>
      <c r="AH10513" t="s">
        <v>71</v>
      </c>
      <c r="AS10513">
        <v>0.49</v>
      </c>
      <c r="AT10513" t="s">
        <v>71</v>
      </c>
    </row>
    <row r="10514" spans="1:46" x14ac:dyDescent="0.2">
      <c r="A10514" t="s">
        <v>332</v>
      </c>
      <c r="B10514" t="s">
        <v>333</v>
      </c>
      <c r="C10514">
        <f>-70.04943933 / 41.70080837</f>
        <v>-1.6798101060408772</v>
      </c>
      <c r="D10514" t="s">
        <v>334</v>
      </c>
      <c r="E10514" t="s">
        <v>70</v>
      </c>
      <c r="F10514" s="1">
        <v>38590</v>
      </c>
      <c r="G10514">
        <v>2</v>
      </c>
      <c r="O10514">
        <v>8.14</v>
      </c>
      <c r="P10514" t="s">
        <v>71</v>
      </c>
      <c r="Q10514">
        <v>24.7</v>
      </c>
      <c r="R10514" t="s">
        <v>71</v>
      </c>
    </row>
    <row r="10515" spans="1:46" x14ac:dyDescent="0.2">
      <c r="A10515" t="s">
        <v>332</v>
      </c>
      <c r="B10515" t="s">
        <v>333</v>
      </c>
      <c r="C10515">
        <f>-70.04943933 / 41.70080837</f>
        <v>-1.6798101060408772</v>
      </c>
      <c r="D10515" t="s">
        <v>334</v>
      </c>
      <c r="E10515" t="s">
        <v>70</v>
      </c>
      <c r="F10515" s="1">
        <v>38590</v>
      </c>
      <c r="G10515">
        <v>3</v>
      </c>
      <c r="K10515">
        <v>2.73</v>
      </c>
      <c r="L10515" t="s">
        <v>71</v>
      </c>
      <c r="S10515">
        <v>0.2</v>
      </c>
      <c r="T10515" t="s">
        <v>71</v>
      </c>
      <c r="U10515">
        <v>6.19</v>
      </c>
      <c r="V10515" t="s">
        <v>71</v>
      </c>
      <c r="W10515">
        <v>22.63</v>
      </c>
      <c r="X10515" t="s">
        <v>71</v>
      </c>
      <c r="Y10515">
        <v>30.44</v>
      </c>
      <c r="AA10515">
        <v>40.450000000000003</v>
      </c>
      <c r="AE10515">
        <v>11.1</v>
      </c>
      <c r="AF10515" t="s">
        <v>71</v>
      </c>
      <c r="AG10515">
        <v>6.82</v>
      </c>
      <c r="AH10515" t="s">
        <v>71</v>
      </c>
      <c r="AS10515">
        <v>0.84</v>
      </c>
      <c r="AT10515" t="s">
        <v>71</v>
      </c>
    </row>
    <row r="10516" spans="1:46" x14ac:dyDescent="0.2">
      <c r="A10516" t="s">
        <v>332</v>
      </c>
      <c r="B10516" t="s">
        <v>333</v>
      </c>
      <c r="C10516">
        <f>-70.04943933 / 41.70080837</f>
        <v>-1.6798101060408772</v>
      </c>
      <c r="D10516" t="s">
        <v>334</v>
      </c>
      <c r="E10516" t="s">
        <v>70</v>
      </c>
      <c r="F10516" s="1">
        <v>38590</v>
      </c>
      <c r="G10516">
        <v>4</v>
      </c>
      <c r="O10516">
        <v>9.6</v>
      </c>
      <c r="P10516" t="s">
        <v>71</v>
      </c>
      <c r="Q10516">
        <v>23.1</v>
      </c>
      <c r="R10516" t="s">
        <v>71</v>
      </c>
    </row>
    <row r="10517" spans="1:46" x14ac:dyDescent="0.2">
      <c r="A10517" t="s">
        <v>332</v>
      </c>
      <c r="B10517" t="s">
        <v>333</v>
      </c>
      <c r="C10517">
        <f>-70.04943933 / 41.70080837</f>
        <v>-1.6798101060408772</v>
      </c>
      <c r="D10517" t="s">
        <v>334</v>
      </c>
      <c r="E10517" t="s">
        <v>70</v>
      </c>
      <c r="F10517" s="1">
        <v>38590</v>
      </c>
      <c r="G10517">
        <v>6</v>
      </c>
      <c r="O10517">
        <v>8.2100000000000009</v>
      </c>
      <c r="P10517" t="s">
        <v>71</v>
      </c>
      <c r="Q10517">
        <v>14.5</v>
      </c>
      <c r="R10517" t="s">
        <v>71</v>
      </c>
    </row>
    <row r="10518" spans="1:46" x14ac:dyDescent="0.2">
      <c r="A10518" t="s">
        <v>332</v>
      </c>
      <c r="B10518" t="s">
        <v>333</v>
      </c>
      <c r="C10518">
        <f>-70.04943933 / 41.70080837</f>
        <v>-1.6798101060408772</v>
      </c>
      <c r="D10518" t="s">
        <v>334</v>
      </c>
      <c r="E10518" t="s">
        <v>70</v>
      </c>
      <c r="F10518" s="1">
        <v>38590</v>
      </c>
      <c r="G10518">
        <v>8</v>
      </c>
      <c r="O10518">
        <v>4.4400000000000004</v>
      </c>
      <c r="P10518" t="s">
        <v>71</v>
      </c>
      <c r="Q10518">
        <v>12</v>
      </c>
      <c r="R10518" t="s">
        <v>71</v>
      </c>
    </row>
    <row r="10519" spans="1:46" x14ac:dyDescent="0.2">
      <c r="A10519" t="s">
        <v>332</v>
      </c>
      <c r="B10519" t="s">
        <v>333</v>
      </c>
      <c r="C10519">
        <f>-70.04943933 / 41.70080837</f>
        <v>-1.6798101060408772</v>
      </c>
      <c r="D10519" t="s">
        <v>334</v>
      </c>
      <c r="E10519" t="s">
        <v>70</v>
      </c>
      <c r="F10519" s="1">
        <v>38590</v>
      </c>
      <c r="G10519">
        <v>9</v>
      </c>
      <c r="K10519">
        <v>10.1</v>
      </c>
      <c r="L10519" t="s">
        <v>71</v>
      </c>
      <c r="S10519">
        <v>0.2</v>
      </c>
      <c r="T10519" t="s">
        <v>71</v>
      </c>
      <c r="U10519">
        <v>6.19</v>
      </c>
      <c r="V10519" t="s">
        <v>71</v>
      </c>
      <c r="W10519">
        <v>24.44</v>
      </c>
      <c r="X10519" t="s">
        <v>71</v>
      </c>
      <c r="Y10519">
        <v>30.44</v>
      </c>
      <c r="AA10519">
        <v>53.29</v>
      </c>
      <c r="AE10519">
        <v>10.09</v>
      </c>
      <c r="AF10519" t="s">
        <v>71</v>
      </c>
      <c r="AG10519">
        <v>6.18</v>
      </c>
      <c r="AH10519" t="s">
        <v>71</v>
      </c>
      <c r="AS10519">
        <v>0.03</v>
      </c>
      <c r="AT10519" t="s">
        <v>71</v>
      </c>
    </row>
    <row r="10520" spans="1:46" x14ac:dyDescent="0.2">
      <c r="A10520" t="s">
        <v>332</v>
      </c>
      <c r="B10520" t="s">
        <v>333</v>
      </c>
      <c r="C10520">
        <f>-70.04943933 / 41.70080837</f>
        <v>-1.6798101060408772</v>
      </c>
      <c r="D10520" t="s">
        <v>334</v>
      </c>
      <c r="E10520" t="s">
        <v>70</v>
      </c>
      <c r="F10520" s="1">
        <v>38590</v>
      </c>
      <c r="G10520">
        <v>10</v>
      </c>
      <c r="O10520">
        <v>5.76</v>
      </c>
      <c r="P10520" t="s">
        <v>71</v>
      </c>
      <c r="Q10520">
        <v>9.5</v>
      </c>
      <c r="R10520" t="s">
        <v>71</v>
      </c>
    </row>
    <row r="10521" spans="1:46" x14ac:dyDescent="0.2">
      <c r="A10521" t="s">
        <v>332</v>
      </c>
      <c r="B10521" t="s">
        <v>333</v>
      </c>
      <c r="C10521">
        <f>-70.04943933 / 41.70080837</f>
        <v>-1.6798101060408772</v>
      </c>
      <c r="D10521" t="s">
        <v>334</v>
      </c>
      <c r="E10521" t="s">
        <v>70</v>
      </c>
      <c r="F10521" s="1">
        <v>38590</v>
      </c>
      <c r="G10521">
        <v>12</v>
      </c>
      <c r="O10521">
        <v>4.68</v>
      </c>
      <c r="P10521" t="s">
        <v>71</v>
      </c>
      <c r="Q10521">
        <v>7.3</v>
      </c>
      <c r="R10521" t="s">
        <v>71</v>
      </c>
    </row>
    <row r="10522" spans="1:46" x14ac:dyDescent="0.2">
      <c r="A10522" t="s">
        <v>332</v>
      </c>
      <c r="B10522" t="s">
        <v>333</v>
      </c>
      <c r="C10522">
        <f>-70.04943933 / 41.70080837</f>
        <v>-1.6798101060408772</v>
      </c>
      <c r="D10522" t="s">
        <v>334</v>
      </c>
      <c r="E10522" t="s">
        <v>70</v>
      </c>
      <c r="F10522" s="1">
        <v>38590</v>
      </c>
      <c r="G10522">
        <v>14</v>
      </c>
      <c r="O10522">
        <v>0.91</v>
      </c>
      <c r="P10522" t="s">
        <v>71</v>
      </c>
      <c r="Q10522">
        <v>6.6</v>
      </c>
      <c r="R10522" t="s">
        <v>71</v>
      </c>
    </row>
    <row r="10523" spans="1:46" x14ac:dyDescent="0.2">
      <c r="A10523" t="s">
        <v>332</v>
      </c>
      <c r="B10523" t="s">
        <v>333</v>
      </c>
      <c r="C10523">
        <f>-70.04943933 / 41.70080837</f>
        <v>-1.6798101060408772</v>
      </c>
      <c r="D10523" t="s">
        <v>334</v>
      </c>
      <c r="E10523" t="s">
        <v>70</v>
      </c>
      <c r="F10523" s="1">
        <v>38590</v>
      </c>
      <c r="G10523">
        <v>16</v>
      </c>
      <c r="O10523">
        <v>0.04</v>
      </c>
      <c r="P10523" t="s">
        <v>71</v>
      </c>
      <c r="Q10523">
        <v>6.5</v>
      </c>
      <c r="R10523" t="s">
        <v>71</v>
      </c>
      <c r="S10523">
        <v>1</v>
      </c>
      <c r="T10523" t="s">
        <v>71</v>
      </c>
      <c r="U10523">
        <v>30.97</v>
      </c>
      <c r="V10523" t="s">
        <v>71</v>
      </c>
      <c r="W10523">
        <v>73.5</v>
      </c>
      <c r="X10523" t="s">
        <v>71</v>
      </c>
      <c r="Y10523">
        <v>53.65</v>
      </c>
      <c r="AE10523">
        <v>28.45</v>
      </c>
      <c r="AF10523" t="s">
        <v>71</v>
      </c>
      <c r="AG10523">
        <v>6.29</v>
      </c>
      <c r="AH10523" t="s">
        <v>71</v>
      </c>
      <c r="AS10523">
        <v>51.66</v>
      </c>
      <c r="AT10523" t="s">
        <v>71</v>
      </c>
    </row>
    <row r="10524" spans="1:46" x14ac:dyDescent="0.2">
      <c r="A10524" t="s">
        <v>332</v>
      </c>
      <c r="B10524" t="s">
        <v>333</v>
      </c>
      <c r="C10524">
        <f>-70.04943933 / 41.70080837</f>
        <v>-1.6798101060408772</v>
      </c>
      <c r="D10524" t="s">
        <v>334</v>
      </c>
      <c r="E10524" t="s">
        <v>70</v>
      </c>
      <c r="F10524" s="1">
        <v>38590</v>
      </c>
      <c r="G10524">
        <v>17</v>
      </c>
      <c r="O10524">
        <v>0.02</v>
      </c>
      <c r="P10524" t="s">
        <v>71</v>
      </c>
      <c r="Q10524">
        <v>6.4</v>
      </c>
      <c r="R10524" t="s">
        <v>71</v>
      </c>
    </row>
    <row r="10525" spans="1:46" x14ac:dyDescent="0.2">
      <c r="A10525" t="s">
        <v>332</v>
      </c>
      <c r="B10525" t="s">
        <v>333</v>
      </c>
      <c r="C10525">
        <f>-70.04943933 / 41.70080837</f>
        <v>-1.6798101060408772</v>
      </c>
      <c r="D10525" t="s">
        <v>334</v>
      </c>
      <c r="E10525" t="s">
        <v>70</v>
      </c>
      <c r="F10525" s="1">
        <v>38946</v>
      </c>
      <c r="G10525">
        <v>0.5</v>
      </c>
      <c r="I10525">
        <v>19</v>
      </c>
      <c r="J10525" t="s">
        <v>71</v>
      </c>
      <c r="K10525">
        <v>1.1200000000000001</v>
      </c>
      <c r="L10525" t="s">
        <v>71</v>
      </c>
      <c r="M10525">
        <v>6</v>
      </c>
      <c r="N10525" t="s">
        <v>71</v>
      </c>
      <c r="O10525">
        <v>7.78</v>
      </c>
      <c r="P10525" t="s">
        <v>71</v>
      </c>
      <c r="Q10525">
        <v>25</v>
      </c>
      <c r="R10525" t="s">
        <v>71</v>
      </c>
      <c r="S10525">
        <v>0.27</v>
      </c>
      <c r="T10525" t="s">
        <v>71</v>
      </c>
      <c r="U10525">
        <v>8.34</v>
      </c>
      <c r="V10525" t="s">
        <v>71</v>
      </c>
      <c r="W10525">
        <v>25.71</v>
      </c>
      <c r="X10525" t="s">
        <v>71</v>
      </c>
      <c r="Y10525">
        <v>34.74</v>
      </c>
      <c r="AA10525">
        <v>31.71</v>
      </c>
      <c r="AC10525">
        <v>34.18</v>
      </c>
      <c r="AE10525">
        <v>11.3</v>
      </c>
      <c r="AF10525" t="s">
        <v>71</v>
      </c>
      <c r="AG10525">
        <v>6.49</v>
      </c>
      <c r="AH10525" t="s">
        <v>71</v>
      </c>
      <c r="AS10525">
        <v>0.96</v>
      </c>
      <c r="AT10525" t="s">
        <v>71</v>
      </c>
    </row>
    <row r="10526" spans="1:46" x14ac:dyDescent="0.2">
      <c r="A10526" t="s">
        <v>332</v>
      </c>
      <c r="B10526" t="s">
        <v>333</v>
      </c>
      <c r="C10526">
        <f>-70.04943933 / 41.70080837</f>
        <v>-1.6798101060408772</v>
      </c>
      <c r="D10526" t="s">
        <v>334</v>
      </c>
      <c r="E10526" t="s">
        <v>70</v>
      </c>
      <c r="F10526" s="1">
        <v>38946</v>
      </c>
      <c r="G10526">
        <v>1</v>
      </c>
      <c r="O10526">
        <v>7.8</v>
      </c>
      <c r="P10526" t="s">
        <v>71</v>
      </c>
      <c r="Q10526">
        <v>25</v>
      </c>
      <c r="R10526" t="s">
        <v>71</v>
      </c>
    </row>
    <row r="10527" spans="1:46" x14ac:dyDescent="0.2">
      <c r="A10527" t="s">
        <v>332</v>
      </c>
      <c r="B10527" t="s">
        <v>333</v>
      </c>
      <c r="C10527">
        <f>-70.04943933 / 41.70080837</f>
        <v>-1.6798101060408772</v>
      </c>
      <c r="D10527" t="s">
        <v>334</v>
      </c>
      <c r="E10527" t="s">
        <v>70</v>
      </c>
      <c r="F10527" s="1">
        <v>38946</v>
      </c>
      <c r="G10527">
        <v>2</v>
      </c>
      <c r="O10527">
        <v>7.68</v>
      </c>
      <c r="P10527" t="s">
        <v>71</v>
      </c>
      <c r="Q10527">
        <v>25</v>
      </c>
      <c r="R10527" t="s">
        <v>71</v>
      </c>
    </row>
    <row r="10528" spans="1:46" x14ac:dyDescent="0.2">
      <c r="A10528" t="s">
        <v>332</v>
      </c>
      <c r="B10528" t="s">
        <v>333</v>
      </c>
      <c r="C10528">
        <f>-70.04943933 / 41.70080837</f>
        <v>-1.6798101060408772</v>
      </c>
      <c r="D10528" t="s">
        <v>334</v>
      </c>
      <c r="E10528" t="s">
        <v>70</v>
      </c>
      <c r="F10528" s="1">
        <v>38946</v>
      </c>
      <c r="G10528">
        <v>3</v>
      </c>
      <c r="K10528">
        <v>1.01</v>
      </c>
      <c r="L10528" t="s">
        <v>71</v>
      </c>
      <c r="O10528">
        <v>7.5</v>
      </c>
      <c r="P10528" t="s">
        <v>71</v>
      </c>
      <c r="Q10528">
        <v>24.8</v>
      </c>
      <c r="R10528" t="s">
        <v>71</v>
      </c>
      <c r="S10528">
        <v>0.27</v>
      </c>
      <c r="T10528" t="s">
        <v>71</v>
      </c>
      <c r="U10528">
        <v>8.34</v>
      </c>
      <c r="V10528" t="s">
        <v>71</v>
      </c>
      <c r="W10528">
        <v>25.06</v>
      </c>
      <c r="X10528" t="s">
        <v>71</v>
      </c>
      <c r="Y10528">
        <v>34.74</v>
      </c>
      <c r="AA10528">
        <v>30.74</v>
      </c>
      <c r="AE10528">
        <v>11.5</v>
      </c>
      <c r="AF10528" t="s">
        <v>71</v>
      </c>
      <c r="AG10528">
        <v>6.34</v>
      </c>
      <c r="AH10528" t="s">
        <v>71</v>
      </c>
      <c r="AS10528">
        <v>0.33</v>
      </c>
      <c r="AT10528" t="s">
        <v>71</v>
      </c>
    </row>
    <row r="10529" spans="1:46" x14ac:dyDescent="0.2">
      <c r="A10529" t="s">
        <v>332</v>
      </c>
      <c r="B10529" t="s">
        <v>333</v>
      </c>
      <c r="C10529">
        <f>-70.04943933 / 41.70080837</f>
        <v>-1.6798101060408772</v>
      </c>
      <c r="D10529" t="s">
        <v>334</v>
      </c>
      <c r="E10529" t="s">
        <v>70</v>
      </c>
      <c r="F10529" s="1">
        <v>38946</v>
      </c>
      <c r="G10529">
        <v>4</v>
      </c>
      <c r="O10529">
        <v>7.55</v>
      </c>
      <c r="P10529" t="s">
        <v>71</v>
      </c>
      <c r="Q10529">
        <v>24.7</v>
      </c>
      <c r="R10529" t="s">
        <v>71</v>
      </c>
    </row>
    <row r="10530" spans="1:46" x14ac:dyDescent="0.2">
      <c r="A10530" t="s">
        <v>332</v>
      </c>
      <c r="B10530" t="s">
        <v>333</v>
      </c>
      <c r="C10530">
        <f>-70.04943933 / 41.70080837</f>
        <v>-1.6798101060408772</v>
      </c>
      <c r="D10530" t="s">
        <v>334</v>
      </c>
      <c r="E10530" t="s">
        <v>70</v>
      </c>
      <c r="F10530" s="1">
        <v>38946</v>
      </c>
      <c r="G10530">
        <v>5</v>
      </c>
      <c r="O10530">
        <v>7.65</v>
      </c>
      <c r="P10530" t="s">
        <v>71</v>
      </c>
      <c r="Q10530">
        <v>23.3</v>
      </c>
      <c r="R10530" t="s">
        <v>71</v>
      </c>
    </row>
    <row r="10531" spans="1:46" x14ac:dyDescent="0.2">
      <c r="A10531" t="s">
        <v>332</v>
      </c>
      <c r="B10531" t="s">
        <v>333</v>
      </c>
      <c r="C10531">
        <f>-70.04943933 / 41.70080837</f>
        <v>-1.6798101060408772</v>
      </c>
      <c r="D10531" t="s">
        <v>334</v>
      </c>
      <c r="E10531" t="s">
        <v>70</v>
      </c>
      <c r="F10531" s="1">
        <v>38946</v>
      </c>
      <c r="G10531">
        <v>6</v>
      </c>
      <c r="O10531">
        <v>6.5</v>
      </c>
      <c r="P10531" t="s">
        <v>71</v>
      </c>
      <c r="Q10531">
        <v>18.8</v>
      </c>
      <c r="R10531" t="s">
        <v>71</v>
      </c>
    </row>
    <row r="10532" spans="1:46" x14ac:dyDescent="0.2">
      <c r="A10532" t="s">
        <v>332</v>
      </c>
      <c r="B10532" t="s">
        <v>333</v>
      </c>
      <c r="C10532">
        <f>-70.04943933 / 41.70080837</f>
        <v>-1.6798101060408772</v>
      </c>
      <c r="D10532" t="s">
        <v>334</v>
      </c>
      <c r="E10532" t="s">
        <v>70</v>
      </c>
      <c r="F10532" s="1">
        <v>38946</v>
      </c>
      <c r="G10532">
        <v>7</v>
      </c>
      <c r="O10532">
        <v>7.1</v>
      </c>
      <c r="P10532" t="s">
        <v>71</v>
      </c>
      <c r="Q10532">
        <v>16</v>
      </c>
      <c r="R10532" t="s">
        <v>71</v>
      </c>
    </row>
    <row r="10533" spans="1:46" x14ac:dyDescent="0.2">
      <c r="A10533" t="s">
        <v>332</v>
      </c>
      <c r="B10533" t="s">
        <v>333</v>
      </c>
      <c r="C10533">
        <f>-70.04943933 / 41.70080837</f>
        <v>-1.6798101060408772</v>
      </c>
      <c r="D10533" t="s">
        <v>334</v>
      </c>
      <c r="E10533" t="s">
        <v>70</v>
      </c>
      <c r="F10533" s="1">
        <v>38946</v>
      </c>
      <c r="G10533">
        <v>8</v>
      </c>
      <c r="O10533">
        <v>6.91</v>
      </c>
      <c r="P10533" t="s">
        <v>71</v>
      </c>
      <c r="Q10533">
        <v>13.3</v>
      </c>
      <c r="R10533" t="s">
        <v>71</v>
      </c>
    </row>
    <row r="10534" spans="1:46" x14ac:dyDescent="0.2">
      <c r="A10534" t="s">
        <v>332</v>
      </c>
      <c r="B10534" t="s">
        <v>333</v>
      </c>
      <c r="C10534">
        <f>-70.04943933 / 41.70080837</f>
        <v>-1.6798101060408772</v>
      </c>
      <c r="D10534" t="s">
        <v>334</v>
      </c>
      <c r="E10534" t="s">
        <v>70</v>
      </c>
      <c r="F10534" s="1">
        <v>38946</v>
      </c>
      <c r="G10534">
        <v>9</v>
      </c>
      <c r="K10534">
        <v>0.82</v>
      </c>
      <c r="L10534" t="s">
        <v>71</v>
      </c>
      <c r="O10534">
        <v>8.86</v>
      </c>
      <c r="P10534" t="s">
        <v>71</v>
      </c>
      <c r="Q10534">
        <v>11.2</v>
      </c>
      <c r="R10534" t="s">
        <v>71</v>
      </c>
      <c r="S10534">
        <v>0.28999999999999998</v>
      </c>
      <c r="T10534" t="s">
        <v>71</v>
      </c>
      <c r="U10534">
        <v>8.8699999999999992</v>
      </c>
      <c r="V10534" t="s">
        <v>71</v>
      </c>
      <c r="W10534">
        <v>24.94</v>
      </c>
      <c r="X10534" t="s">
        <v>71</v>
      </c>
      <c r="Y10534">
        <v>35.619999999999997</v>
      </c>
      <c r="AA10534">
        <v>28.68</v>
      </c>
      <c r="AE10534">
        <v>10.49</v>
      </c>
      <c r="AF10534" t="s">
        <v>71</v>
      </c>
      <c r="AG10534">
        <v>6.1</v>
      </c>
      <c r="AH10534" t="s">
        <v>71</v>
      </c>
      <c r="AS10534">
        <v>2.0299999999999998</v>
      </c>
      <c r="AT10534" t="s">
        <v>71</v>
      </c>
    </row>
    <row r="10535" spans="1:46" x14ac:dyDescent="0.2">
      <c r="A10535" t="s">
        <v>332</v>
      </c>
      <c r="B10535" t="s">
        <v>333</v>
      </c>
      <c r="C10535">
        <f>-70.04943933 / 41.70080837</f>
        <v>-1.6798101060408772</v>
      </c>
      <c r="D10535" t="s">
        <v>334</v>
      </c>
      <c r="E10535" t="s">
        <v>70</v>
      </c>
      <c r="F10535" s="1">
        <v>38946</v>
      </c>
      <c r="G10535">
        <v>10</v>
      </c>
      <c r="O10535">
        <v>9.4</v>
      </c>
      <c r="P10535" t="s">
        <v>71</v>
      </c>
      <c r="Q10535">
        <v>9.5</v>
      </c>
      <c r="R10535" t="s">
        <v>71</v>
      </c>
    </row>
    <row r="10536" spans="1:46" x14ac:dyDescent="0.2">
      <c r="A10536" t="s">
        <v>332</v>
      </c>
      <c r="B10536" t="s">
        <v>333</v>
      </c>
      <c r="C10536">
        <f>-70.04943933 / 41.70080837</f>
        <v>-1.6798101060408772</v>
      </c>
      <c r="D10536" t="s">
        <v>334</v>
      </c>
      <c r="E10536" t="s">
        <v>70</v>
      </c>
      <c r="F10536" s="1">
        <v>38946</v>
      </c>
      <c r="G10536">
        <v>11</v>
      </c>
      <c r="O10536">
        <v>9.6999999999999993</v>
      </c>
      <c r="P10536" t="s">
        <v>71</v>
      </c>
      <c r="Q10536">
        <v>8.1</v>
      </c>
      <c r="R10536" t="s">
        <v>71</v>
      </c>
    </row>
    <row r="10537" spans="1:46" x14ac:dyDescent="0.2">
      <c r="A10537" t="s">
        <v>332</v>
      </c>
      <c r="B10537" t="s">
        <v>333</v>
      </c>
      <c r="C10537">
        <f>-70.04943933 / 41.70080837</f>
        <v>-1.6798101060408772</v>
      </c>
      <c r="D10537" t="s">
        <v>334</v>
      </c>
      <c r="E10537" t="s">
        <v>70</v>
      </c>
      <c r="F10537" s="1">
        <v>38946</v>
      </c>
      <c r="G10537">
        <v>12</v>
      </c>
      <c r="O10537">
        <v>8.69</v>
      </c>
      <c r="P10537" t="s">
        <v>71</v>
      </c>
      <c r="Q10537">
        <v>7.4</v>
      </c>
      <c r="R10537" t="s">
        <v>71</v>
      </c>
    </row>
    <row r="10538" spans="1:46" x14ac:dyDescent="0.2">
      <c r="A10538" t="s">
        <v>332</v>
      </c>
      <c r="B10538" t="s">
        <v>333</v>
      </c>
      <c r="C10538">
        <f>-70.04943933 / 41.70080837</f>
        <v>-1.6798101060408772</v>
      </c>
      <c r="D10538" t="s">
        <v>334</v>
      </c>
      <c r="E10538" t="s">
        <v>70</v>
      </c>
      <c r="F10538" s="1">
        <v>38946</v>
      </c>
      <c r="G10538">
        <v>13</v>
      </c>
      <c r="O10538">
        <v>4.4800000000000004</v>
      </c>
      <c r="P10538" t="s">
        <v>71</v>
      </c>
      <c r="Q10538">
        <v>6.8</v>
      </c>
      <c r="R10538" t="s">
        <v>71</v>
      </c>
    </row>
    <row r="10539" spans="1:46" x14ac:dyDescent="0.2">
      <c r="A10539" t="s">
        <v>332</v>
      </c>
      <c r="B10539" t="s">
        <v>333</v>
      </c>
      <c r="C10539">
        <f>-70.04943933 / 41.70080837</f>
        <v>-1.6798101060408772</v>
      </c>
      <c r="D10539" t="s">
        <v>334</v>
      </c>
      <c r="E10539" t="s">
        <v>70</v>
      </c>
      <c r="F10539" s="1">
        <v>38946</v>
      </c>
      <c r="G10539">
        <v>14</v>
      </c>
      <c r="O10539">
        <v>1.08</v>
      </c>
      <c r="P10539" t="s">
        <v>71</v>
      </c>
      <c r="Q10539">
        <v>6.6</v>
      </c>
      <c r="R10539" t="s">
        <v>71</v>
      </c>
    </row>
    <row r="10540" spans="1:46" x14ac:dyDescent="0.2">
      <c r="A10540" t="s">
        <v>332</v>
      </c>
      <c r="B10540" t="s">
        <v>333</v>
      </c>
      <c r="C10540">
        <f>-70.04943933 / 41.70080837</f>
        <v>-1.6798101060408772</v>
      </c>
      <c r="D10540" t="s">
        <v>334</v>
      </c>
      <c r="E10540" t="s">
        <v>70</v>
      </c>
      <c r="F10540" s="1">
        <v>38946</v>
      </c>
      <c r="G10540">
        <v>15</v>
      </c>
      <c r="O10540">
        <v>0.12</v>
      </c>
      <c r="P10540" t="s">
        <v>71</v>
      </c>
      <c r="Q10540">
        <v>6.5</v>
      </c>
      <c r="R10540" t="s">
        <v>71</v>
      </c>
    </row>
    <row r="10541" spans="1:46" x14ac:dyDescent="0.2">
      <c r="A10541" t="s">
        <v>332</v>
      </c>
      <c r="B10541" t="s">
        <v>333</v>
      </c>
      <c r="C10541">
        <f>-70.04943933 / 41.70080837</f>
        <v>-1.6798101060408772</v>
      </c>
      <c r="D10541" t="s">
        <v>334</v>
      </c>
      <c r="E10541" t="s">
        <v>70</v>
      </c>
      <c r="F10541" s="1">
        <v>38946</v>
      </c>
      <c r="G10541">
        <v>16</v>
      </c>
      <c r="O10541">
        <v>0.06</v>
      </c>
      <c r="P10541" t="s">
        <v>71</v>
      </c>
      <c r="Q10541">
        <v>6.4</v>
      </c>
      <c r="R10541" t="s">
        <v>71</v>
      </c>
    </row>
    <row r="10542" spans="1:46" x14ac:dyDescent="0.2">
      <c r="A10542" t="s">
        <v>332</v>
      </c>
      <c r="B10542" t="s">
        <v>333</v>
      </c>
      <c r="C10542">
        <f>-70.04943933 / 41.70080837</f>
        <v>-1.6798101060408772</v>
      </c>
      <c r="D10542" t="s">
        <v>334</v>
      </c>
      <c r="E10542" t="s">
        <v>70</v>
      </c>
      <c r="F10542" s="1">
        <v>38946</v>
      </c>
      <c r="G10542">
        <v>17</v>
      </c>
      <c r="O10542">
        <v>0.05</v>
      </c>
      <c r="P10542" t="s">
        <v>71</v>
      </c>
      <c r="Q10542">
        <v>6.4</v>
      </c>
      <c r="R10542" t="s">
        <v>71</v>
      </c>
    </row>
    <row r="10543" spans="1:46" x14ac:dyDescent="0.2">
      <c r="A10543" t="s">
        <v>332</v>
      </c>
      <c r="B10543" t="s">
        <v>333</v>
      </c>
      <c r="C10543">
        <f>-70.04943933 / 41.70080837</f>
        <v>-1.6798101060408772</v>
      </c>
      <c r="D10543" t="s">
        <v>334</v>
      </c>
      <c r="E10543" t="s">
        <v>70</v>
      </c>
      <c r="F10543" s="1">
        <v>38946</v>
      </c>
      <c r="G10543">
        <v>18</v>
      </c>
      <c r="K10543">
        <v>1.98</v>
      </c>
      <c r="L10543" t="s">
        <v>71</v>
      </c>
      <c r="O10543">
        <v>0.04</v>
      </c>
      <c r="P10543" t="s">
        <v>71</v>
      </c>
      <c r="Q10543">
        <v>6.3</v>
      </c>
      <c r="R10543" t="s">
        <v>71</v>
      </c>
      <c r="S10543">
        <v>0.91</v>
      </c>
      <c r="T10543" t="s">
        <v>71</v>
      </c>
      <c r="U10543">
        <v>28.11</v>
      </c>
      <c r="V10543" t="s">
        <v>71</v>
      </c>
      <c r="W10543">
        <v>79.8</v>
      </c>
      <c r="X10543" t="s">
        <v>71</v>
      </c>
      <c r="Y10543">
        <v>52.26</v>
      </c>
      <c r="AA10543">
        <v>37.29</v>
      </c>
      <c r="AE10543">
        <v>24.82</v>
      </c>
      <c r="AF10543" t="s">
        <v>71</v>
      </c>
      <c r="AG10543">
        <v>6.21</v>
      </c>
      <c r="AH10543" t="s">
        <v>71</v>
      </c>
      <c r="AS10543">
        <v>20.420000000000002</v>
      </c>
      <c r="AT10543" t="s">
        <v>71</v>
      </c>
    </row>
    <row r="10544" spans="1:46" x14ac:dyDescent="0.2">
      <c r="A10544" t="s">
        <v>332</v>
      </c>
      <c r="B10544" t="s">
        <v>333</v>
      </c>
      <c r="C10544">
        <f>-70.04943933 / 41.70080837</f>
        <v>-1.6798101060408772</v>
      </c>
      <c r="D10544" t="s">
        <v>334</v>
      </c>
      <c r="E10544" t="s">
        <v>70</v>
      </c>
      <c r="F10544" s="1">
        <v>39315</v>
      </c>
      <c r="G10544">
        <v>0.5</v>
      </c>
      <c r="I10544">
        <v>17.2</v>
      </c>
      <c r="J10544" t="s">
        <v>71</v>
      </c>
      <c r="K10544">
        <v>1.07</v>
      </c>
      <c r="L10544" t="s">
        <v>71</v>
      </c>
      <c r="M10544">
        <v>5</v>
      </c>
      <c r="N10544" t="s">
        <v>71</v>
      </c>
      <c r="O10544">
        <v>8.19</v>
      </c>
      <c r="P10544" t="s">
        <v>71</v>
      </c>
      <c r="Q10544">
        <v>23.4</v>
      </c>
      <c r="R10544" t="s">
        <v>71</v>
      </c>
      <c r="S10544">
        <v>0.21</v>
      </c>
      <c r="T10544" t="s">
        <v>71</v>
      </c>
      <c r="U10544">
        <v>6.47</v>
      </c>
      <c r="V10544" t="s">
        <v>71</v>
      </c>
      <c r="W10544">
        <v>26.1</v>
      </c>
      <c r="X10544" t="s">
        <v>71</v>
      </c>
      <c r="Y10544">
        <v>31.07</v>
      </c>
      <c r="AA10544">
        <v>31.22</v>
      </c>
      <c r="AC10544">
        <v>36.81</v>
      </c>
      <c r="AE10544">
        <v>5.2</v>
      </c>
      <c r="AF10544" t="s">
        <v>71</v>
      </c>
      <c r="AG10544">
        <v>6.45</v>
      </c>
      <c r="AH10544" t="s">
        <v>71</v>
      </c>
      <c r="AS10544">
        <v>0.7</v>
      </c>
      <c r="AT10544" t="s">
        <v>71</v>
      </c>
    </row>
    <row r="10545" spans="1:46" x14ac:dyDescent="0.2">
      <c r="A10545" t="s">
        <v>332</v>
      </c>
      <c r="B10545" t="s">
        <v>333</v>
      </c>
      <c r="C10545">
        <f>-70.04943933 / 41.70080837</f>
        <v>-1.6798101060408772</v>
      </c>
      <c r="D10545" t="s">
        <v>334</v>
      </c>
      <c r="E10545" t="s">
        <v>70</v>
      </c>
      <c r="F10545" s="1">
        <v>39315</v>
      </c>
      <c r="G10545">
        <v>2</v>
      </c>
      <c r="O10545">
        <v>8.19</v>
      </c>
      <c r="P10545" t="s">
        <v>71</v>
      </c>
      <c r="Q10545">
        <v>23.5</v>
      </c>
      <c r="R10545" t="s">
        <v>71</v>
      </c>
    </row>
    <row r="10546" spans="1:46" x14ac:dyDescent="0.2">
      <c r="A10546" t="s">
        <v>332</v>
      </c>
      <c r="B10546" t="s">
        <v>333</v>
      </c>
      <c r="C10546">
        <f>-70.04943933 / 41.70080837</f>
        <v>-1.6798101060408772</v>
      </c>
      <c r="D10546" t="s">
        <v>334</v>
      </c>
      <c r="E10546" t="s">
        <v>70</v>
      </c>
      <c r="F10546" s="1">
        <v>39315</v>
      </c>
      <c r="G10546">
        <v>3</v>
      </c>
      <c r="K10546">
        <v>1.17</v>
      </c>
      <c r="L10546" t="s">
        <v>71</v>
      </c>
      <c r="S10546">
        <v>0.24</v>
      </c>
      <c r="T10546" t="s">
        <v>71</v>
      </c>
      <c r="W10546">
        <v>27.76</v>
      </c>
      <c r="X10546" t="s">
        <v>71</v>
      </c>
      <c r="Y10546">
        <v>-16.54</v>
      </c>
      <c r="AA10546">
        <v>32.11</v>
      </c>
      <c r="AE10546">
        <v>5.2</v>
      </c>
      <c r="AF10546" t="s">
        <v>71</v>
      </c>
      <c r="AG10546">
        <v>6.29</v>
      </c>
      <c r="AH10546" t="s">
        <v>71</v>
      </c>
      <c r="AS10546">
        <v>0.14000000000000001</v>
      </c>
      <c r="AT10546" t="s">
        <v>71</v>
      </c>
    </row>
    <row r="10547" spans="1:46" x14ac:dyDescent="0.2">
      <c r="A10547" t="s">
        <v>332</v>
      </c>
      <c r="B10547" t="s">
        <v>333</v>
      </c>
      <c r="C10547">
        <f>-70.04943933 / 41.70080837</f>
        <v>-1.6798101060408772</v>
      </c>
      <c r="D10547" t="s">
        <v>334</v>
      </c>
      <c r="E10547" t="s">
        <v>70</v>
      </c>
      <c r="F10547" s="1">
        <v>39315</v>
      </c>
      <c r="G10547">
        <v>4</v>
      </c>
      <c r="O10547">
        <v>8.1199999999999992</v>
      </c>
      <c r="P10547" t="s">
        <v>71</v>
      </c>
      <c r="Q10547">
        <v>23.5</v>
      </c>
      <c r="R10547" t="s">
        <v>71</v>
      </c>
    </row>
    <row r="10548" spans="1:46" x14ac:dyDescent="0.2">
      <c r="A10548" t="s">
        <v>332</v>
      </c>
      <c r="B10548" t="s">
        <v>333</v>
      </c>
      <c r="C10548">
        <f>-70.04943933 / 41.70080837</f>
        <v>-1.6798101060408772</v>
      </c>
      <c r="D10548" t="s">
        <v>334</v>
      </c>
      <c r="E10548" t="s">
        <v>70</v>
      </c>
      <c r="F10548" s="1">
        <v>39315</v>
      </c>
      <c r="G10548">
        <v>6</v>
      </c>
      <c r="K10548">
        <v>1.17</v>
      </c>
      <c r="L10548" t="s">
        <v>71</v>
      </c>
      <c r="O10548">
        <v>9.24</v>
      </c>
      <c r="P10548" t="s">
        <v>71</v>
      </c>
      <c r="Q10548">
        <v>22.4</v>
      </c>
      <c r="R10548" t="s">
        <v>71</v>
      </c>
      <c r="S10548">
        <v>0.08</v>
      </c>
      <c r="T10548" t="s">
        <v>71</v>
      </c>
      <c r="U10548">
        <v>2.38</v>
      </c>
      <c r="V10548" t="s">
        <v>71</v>
      </c>
      <c r="W10548">
        <v>24.75</v>
      </c>
      <c r="X10548" t="s">
        <v>71</v>
      </c>
      <c r="Y10548">
        <v>16.649999999999999</v>
      </c>
      <c r="AA10548">
        <v>32.14</v>
      </c>
      <c r="AE10548">
        <v>5.0999999999999996</v>
      </c>
      <c r="AF10548" t="s">
        <v>71</v>
      </c>
      <c r="AG10548">
        <v>6.29</v>
      </c>
      <c r="AH10548" t="s">
        <v>71</v>
      </c>
      <c r="AS10548">
        <v>0.09</v>
      </c>
      <c r="AT10548" t="s">
        <v>71</v>
      </c>
    </row>
    <row r="10549" spans="1:46" x14ac:dyDescent="0.2">
      <c r="A10549" t="s">
        <v>332</v>
      </c>
      <c r="B10549" t="s">
        <v>333</v>
      </c>
      <c r="C10549">
        <f>-70.04943933 / 41.70080837</f>
        <v>-1.6798101060408772</v>
      </c>
      <c r="D10549" t="s">
        <v>334</v>
      </c>
      <c r="E10549" t="s">
        <v>70</v>
      </c>
      <c r="F10549" s="1">
        <v>39315</v>
      </c>
      <c r="G10549">
        <v>7</v>
      </c>
      <c r="O10549">
        <v>13.05</v>
      </c>
      <c r="P10549" t="s">
        <v>71</v>
      </c>
      <c r="Q10549">
        <v>15.8</v>
      </c>
      <c r="R10549" t="s">
        <v>71</v>
      </c>
    </row>
    <row r="10550" spans="1:46" x14ac:dyDescent="0.2">
      <c r="A10550" t="s">
        <v>332</v>
      </c>
      <c r="B10550" t="s">
        <v>333</v>
      </c>
      <c r="C10550">
        <f>-70.04943933 / 41.70080837</f>
        <v>-1.6798101060408772</v>
      </c>
      <c r="D10550" t="s">
        <v>334</v>
      </c>
      <c r="E10550" t="s">
        <v>70</v>
      </c>
      <c r="F10550" s="1">
        <v>39315</v>
      </c>
      <c r="G10550">
        <v>8</v>
      </c>
      <c r="O10550">
        <v>13.2</v>
      </c>
      <c r="P10550" t="s">
        <v>71</v>
      </c>
      <c r="Q10550">
        <v>13.1</v>
      </c>
      <c r="R10550" t="s">
        <v>71</v>
      </c>
    </row>
    <row r="10551" spans="1:46" x14ac:dyDescent="0.2">
      <c r="A10551" t="s">
        <v>332</v>
      </c>
      <c r="B10551" t="s">
        <v>333</v>
      </c>
      <c r="C10551">
        <f>-70.04943933 / 41.70080837</f>
        <v>-1.6798101060408772</v>
      </c>
      <c r="D10551" t="s">
        <v>334</v>
      </c>
      <c r="E10551" t="s">
        <v>70</v>
      </c>
      <c r="F10551" s="1">
        <v>39315</v>
      </c>
      <c r="G10551">
        <v>9</v>
      </c>
      <c r="K10551">
        <v>2.31</v>
      </c>
      <c r="L10551" t="s">
        <v>71</v>
      </c>
      <c r="S10551">
        <v>0.19</v>
      </c>
      <c r="T10551" t="s">
        <v>71</v>
      </c>
      <c r="U10551">
        <v>6.01</v>
      </c>
      <c r="V10551" t="s">
        <v>71</v>
      </c>
      <c r="W10551">
        <v>32.24</v>
      </c>
      <c r="X10551" t="s">
        <v>71</v>
      </c>
      <c r="Y10551">
        <v>30.01</v>
      </c>
      <c r="AA10551">
        <v>38.799999999999997</v>
      </c>
      <c r="AE10551">
        <v>4.8</v>
      </c>
      <c r="AF10551" t="s">
        <v>71</v>
      </c>
      <c r="AG10551">
        <v>6.3</v>
      </c>
      <c r="AH10551" t="s">
        <v>71</v>
      </c>
      <c r="AS10551">
        <v>0.54</v>
      </c>
      <c r="AT10551" t="s">
        <v>71</v>
      </c>
    </row>
    <row r="10552" spans="1:46" x14ac:dyDescent="0.2">
      <c r="A10552" t="s">
        <v>332</v>
      </c>
      <c r="B10552" t="s">
        <v>333</v>
      </c>
      <c r="C10552">
        <f>-70.04943933 / 41.70080837</f>
        <v>-1.6798101060408772</v>
      </c>
      <c r="D10552" t="s">
        <v>334</v>
      </c>
      <c r="E10552" t="s">
        <v>70</v>
      </c>
      <c r="F10552" s="1">
        <v>39315</v>
      </c>
      <c r="G10552">
        <v>10</v>
      </c>
      <c r="O10552">
        <v>11.8</v>
      </c>
      <c r="P10552" t="s">
        <v>71</v>
      </c>
      <c r="Q10552">
        <v>10.199999999999999</v>
      </c>
      <c r="R10552" t="s">
        <v>71</v>
      </c>
    </row>
    <row r="10553" spans="1:46" x14ac:dyDescent="0.2">
      <c r="A10553" t="s">
        <v>332</v>
      </c>
      <c r="B10553" t="s">
        <v>333</v>
      </c>
      <c r="C10553">
        <f>-70.04943933 / 41.70080837</f>
        <v>-1.6798101060408772</v>
      </c>
      <c r="D10553" t="s">
        <v>334</v>
      </c>
      <c r="E10553" t="s">
        <v>70</v>
      </c>
      <c r="F10553" s="1">
        <v>39315</v>
      </c>
      <c r="G10553">
        <v>12</v>
      </c>
      <c r="K10553">
        <v>1.5</v>
      </c>
      <c r="L10553" t="s">
        <v>71</v>
      </c>
      <c r="O10553">
        <v>7.8</v>
      </c>
      <c r="P10553" t="s">
        <v>71</v>
      </c>
      <c r="Q10553">
        <v>9</v>
      </c>
      <c r="R10553" t="s">
        <v>71</v>
      </c>
      <c r="S10553">
        <v>0.19</v>
      </c>
      <c r="T10553" t="s">
        <v>71</v>
      </c>
      <c r="U10553">
        <v>6.01</v>
      </c>
      <c r="V10553" t="s">
        <v>71</v>
      </c>
      <c r="W10553">
        <v>36.94</v>
      </c>
      <c r="X10553" t="s">
        <v>71</v>
      </c>
      <c r="Y10553">
        <v>30.01</v>
      </c>
      <c r="AA10553">
        <v>34.56</v>
      </c>
      <c r="AE10553">
        <v>4.9000000000000004</v>
      </c>
      <c r="AF10553" t="s">
        <v>71</v>
      </c>
      <c r="AG10553">
        <v>5.86</v>
      </c>
      <c r="AH10553" t="s">
        <v>71</v>
      </c>
      <c r="AS10553">
        <v>0.37</v>
      </c>
      <c r="AT10553" t="s">
        <v>71</v>
      </c>
    </row>
    <row r="10554" spans="1:46" x14ac:dyDescent="0.2">
      <c r="A10554" t="s">
        <v>332</v>
      </c>
      <c r="B10554" t="s">
        <v>333</v>
      </c>
      <c r="C10554">
        <f>-70.04943933 / 41.70080837</f>
        <v>-1.6798101060408772</v>
      </c>
      <c r="D10554" t="s">
        <v>334</v>
      </c>
      <c r="E10554" t="s">
        <v>70</v>
      </c>
      <c r="F10554" s="1">
        <v>39315</v>
      </c>
      <c r="G10554">
        <v>14</v>
      </c>
      <c r="O10554">
        <v>0.16</v>
      </c>
      <c r="P10554" t="s">
        <v>71</v>
      </c>
      <c r="Q10554">
        <v>8.4</v>
      </c>
      <c r="R10554" t="s">
        <v>71</v>
      </c>
    </row>
    <row r="10555" spans="1:46" x14ac:dyDescent="0.2">
      <c r="A10555" t="s">
        <v>332</v>
      </c>
      <c r="B10555" t="s">
        <v>333</v>
      </c>
      <c r="C10555">
        <f>-70.04943933 / 41.70080837</f>
        <v>-1.6798101060408772</v>
      </c>
      <c r="D10555" t="s">
        <v>334</v>
      </c>
      <c r="E10555" t="s">
        <v>70</v>
      </c>
      <c r="F10555" s="1">
        <v>39315</v>
      </c>
      <c r="G10555">
        <v>15</v>
      </c>
      <c r="S10555">
        <v>0.67</v>
      </c>
      <c r="T10555" t="s">
        <v>71</v>
      </c>
      <c r="U10555">
        <v>20.63</v>
      </c>
      <c r="V10555" t="s">
        <v>71</v>
      </c>
      <c r="W10555">
        <v>61.38</v>
      </c>
      <c r="X10555" t="s">
        <v>71</v>
      </c>
      <c r="Y10555">
        <v>47.8</v>
      </c>
      <c r="AE10555">
        <v>9.6</v>
      </c>
      <c r="AF10555" t="s">
        <v>71</v>
      </c>
      <c r="AG10555">
        <v>5.84</v>
      </c>
      <c r="AH10555" t="s">
        <v>71</v>
      </c>
      <c r="AS10555">
        <v>39.729999999999997</v>
      </c>
      <c r="AT10555" t="s">
        <v>71</v>
      </c>
    </row>
    <row r="10556" spans="1:46" x14ac:dyDescent="0.2">
      <c r="A10556" t="s">
        <v>332</v>
      </c>
      <c r="B10556" t="s">
        <v>333</v>
      </c>
      <c r="C10556">
        <f>-70.04943933 / 41.70080837</f>
        <v>-1.6798101060408772</v>
      </c>
      <c r="D10556" t="s">
        <v>334</v>
      </c>
      <c r="E10556" t="s">
        <v>70</v>
      </c>
      <c r="F10556" s="1">
        <v>39315</v>
      </c>
      <c r="G10556">
        <v>16</v>
      </c>
      <c r="O10556">
        <v>0.05</v>
      </c>
      <c r="P10556" t="s">
        <v>71</v>
      </c>
      <c r="Q10556">
        <v>8.1</v>
      </c>
      <c r="R10556" t="s">
        <v>71</v>
      </c>
      <c r="S10556">
        <v>1.06</v>
      </c>
      <c r="T10556" t="s">
        <v>71</v>
      </c>
      <c r="U10556">
        <v>32.72</v>
      </c>
      <c r="V10556" t="s">
        <v>71</v>
      </c>
      <c r="W10556">
        <v>77.680000000000007</v>
      </c>
      <c r="X10556" t="s">
        <v>71</v>
      </c>
      <c r="Y10556">
        <v>54.45</v>
      </c>
      <c r="AE10556">
        <v>11.7</v>
      </c>
      <c r="AF10556" t="s">
        <v>71</v>
      </c>
      <c r="AG10556">
        <v>5.92</v>
      </c>
      <c r="AH10556" t="s">
        <v>71</v>
      </c>
      <c r="AS10556">
        <v>87.24</v>
      </c>
      <c r="AT10556" t="s">
        <v>71</v>
      </c>
    </row>
    <row r="10557" spans="1:46" x14ac:dyDescent="0.2">
      <c r="A10557" t="s">
        <v>332</v>
      </c>
      <c r="B10557" t="s">
        <v>333</v>
      </c>
      <c r="C10557">
        <f>-70.04943933 / 41.70080837</f>
        <v>-1.6798101060408772</v>
      </c>
      <c r="D10557" t="s">
        <v>334</v>
      </c>
      <c r="E10557" t="s">
        <v>70</v>
      </c>
      <c r="F10557" s="1">
        <v>39315</v>
      </c>
      <c r="G10557">
        <v>17</v>
      </c>
      <c r="O10557">
        <v>0.02</v>
      </c>
      <c r="P10557" t="s">
        <v>71</v>
      </c>
      <c r="Q10557">
        <v>7.8</v>
      </c>
      <c r="R10557" t="s">
        <v>71</v>
      </c>
    </row>
    <row r="10558" spans="1:46" x14ac:dyDescent="0.2">
      <c r="A10558" t="s">
        <v>332</v>
      </c>
      <c r="B10558" t="s">
        <v>333</v>
      </c>
      <c r="C10558">
        <f>-70.04943933 / 41.70080837</f>
        <v>-1.6798101060408772</v>
      </c>
      <c r="D10558" t="s">
        <v>334</v>
      </c>
      <c r="E10558" t="s">
        <v>70</v>
      </c>
      <c r="F10558" s="1">
        <v>39686</v>
      </c>
      <c r="G10558">
        <v>0.5</v>
      </c>
      <c r="I10558">
        <v>17.3</v>
      </c>
      <c r="J10558" t="s">
        <v>71</v>
      </c>
      <c r="K10558">
        <v>1.43</v>
      </c>
      <c r="L10558" t="s">
        <v>71</v>
      </c>
      <c r="M10558">
        <v>5.0999999999999996</v>
      </c>
      <c r="N10558" t="s">
        <v>71</v>
      </c>
      <c r="O10558">
        <v>7.97</v>
      </c>
      <c r="P10558" t="s">
        <v>71</v>
      </c>
      <c r="Q10558">
        <v>24.6</v>
      </c>
      <c r="R10558" t="s">
        <v>71</v>
      </c>
      <c r="S10558">
        <v>0.09</v>
      </c>
      <c r="T10558" t="s">
        <v>71</v>
      </c>
      <c r="U10558">
        <v>2.79</v>
      </c>
      <c r="V10558" t="s">
        <v>71</v>
      </c>
      <c r="W10558">
        <v>24.64</v>
      </c>
      <c r="X10558" t="s">
        <v>71</v>
      </c>
      <c r="Y10558">
        <v>18.95</v>
      </c>
      <c r="AA10558">
        <v>34.11</v>
      </c>
      <c r="AC10558">
        <v>36.520000000000003</v>
      </c>
      <c r="AE10558">
        <v>5.9</v>
      </c>
      <c r="AF10558" t="s">
        <v>71</v>
      </c>
      <c r="AG10558">
        <v>6.7</v>
      </c>
      <c r="AH10558" t="s">
        <v>71</v>
      </c>
      <c r="AS10558">
        <v>1.5</v>
      </c>
      <c r="AT10558" t="s">
        <v>71</v>
      </c>
    </row>
    <row r="10559" spans="1:46" x14ac:dyDescent="0.2">
      <c r="A10559" t="s">
        <v>332</v>
      </c>
      <c r="B10559" t="s">
        <v>333</v>
      </c>
      <c r="C10559">
        <f>-70.04943933 / 41.70080837</f>
        <v>-1.6798101060408772</v>
      </c>
      <c r="D10559" t="s">
        <v>334</v>
      </c>
      <c r="E10559" t="s">
        <v>70</v>
      </c>
      <c r="F10559" s="1">
        <v>39686</v>
      </c>
      <c r="G10559">
        <v>1</v>
      </c>
      <c r="O10559">
        <v>8.08</v>
      </c>
      <c r="P10559" t="s">
        <v>71</v>
      </c>
      <c r="Q10559">
        <v>24.6</v>
      </c>
      <c r="R10559" t="s">
        <v>71</v>
      </c>
    </row>
    <row r="10560" spans="1:46" x14ac:dyDescent="0.2">
      <c r="A10560" t="s">
        <v>332</v>
      </c>
      <c r="B10560" t="s">
        <v>333</v>
      </c>
      <c r="C10560">
        <f>-70.04943933 / 41.70080837</f>
        <v>-1.6798101060408772</v>
      </c>
      <c r="D10560" t="s">
        <v>334</v>
      </c>
      <c r="E10560" t="s">
        <v>70</v>
      </c>
      <c r="F10560" s="1">
        <v>39686</v>
      </c>
      <c r="G10560">
        <v>2</v>
      </c>
      <c r="O10560">
        <v>8.09</v>
      </c>
      <c r="P10560" t="s">
        <v>71</v>
      </c>
      <c r="Q10560">
        <v>24.6</v>
      </c>
      <c r="R10560" t="s">
        <v>71</v>
      </c>
    </row>
    <row r="10561" spans="1:46" x14ac:dyDescent="0.2">
      <c r="A10561" t="s">
        <v>332</v>
      </c>
      <c r="B10561" t="s">
        <v>333</v>
      </c>
      <c r="C10561">
        <f>-70.04943933 / 41.70080837</f>
        <v>-1.6798101060408772</v>
      </c>
      <c r="D10561" t="s">
        <v>334</v>
      </c>
      <c r="E10561" t="s">
        <v>70</v>
      </c>
      <c r="F10561" s="1">
        <v>39686</v>
      </c>
      <c r="G10561">
        <v>3</v>
      </c>
      <c r="K10561">
        <v>1.2</v>
      </c>
      <c r="L10561" t="s">
        <v>71</v>
      </c>
      <c r="O10561">
        <v>8.08</v>
      </c>
      <c r="P10561" t="s">
        <v>71</v>
      </c>
      <c r="Q10561">
        <v>24.7</v>
      </c>
      <c r="R10561" t="s">
        <v>71</v>
      </c>
      <c r="S10561">
        <v>7.0000000000000007E-2</v>
      </c>
      <c r="T10561" t="s">
        <v>71</v>
      </c>
      <c r="U10561">
        <v>2.17</v>
      </c>
      <c r="V10561" t="s">
        <v>71</v>
      </c>
      <c r="W10561">
        <v>24.11</v>
      </c>
      <c r="X10561" t="s">
        <v>71</v>
      </c>
      <c r="Y10561">
        <v>15.32</v>
      </c>
      <c r="AA10561">
        <v>32.39</v>
      </c>
      <c r="AE10561">
        <v>5.9</v>
      </c>
      <c r="AF10561" t="s">
        <v>71</v>
      </c>
      <c r="AG10561">
        <v>6.63</v>
      </c>
      <c r="AH10561" t="s">
        <v>71</v>
      </c>
      <c r="AS10561">
        <v>0.55000000000000004</v>
      </c>
      <c r="AT10561" t="s">
        <v>71</v>
      </c>
    </row>
    <row r="10562" spans="1:46" x14ac:dyDescent="0.2">
      <c r="A10562" t="s">
        <v>332</v>
      </c>
      <c r="B10562" t="s">
        <v>333</v>
      </c>
      <c r="C10562">
        <f>-70.04943933 / 41.70080837</f>
        <v>-1.6798101060408772</v>
      </c>
      <c r="D10562" t="s">
        <v>334</v>
      </c>
      <c r="E10562" t="s">
        <v>70</v>
      </c>
      <c r="F10562" s="1">
        <v>39686</v>
      </c>
      <c r="G10562">
        <v>4</v>
      </c>
      <c r="O10562">
        <v>8.09</v>
      </c>
      <c r="P10562" t="s">
        <v>71</v>
      </c>
      <c r="Q10562">
        <v>24.7</v>
      </c>
      <c r="R10562" t="s">
        <v>71</v>
      </c>
    </row>
    <row r="10563" spans="1:46" x14ac:dyDescent="0.2">
      <c r="A10563" t="s">
        <v>332</v>
      </c>
      <c r="B10563" t="s">
        <v>333</v>
      </c>
      <c r="C10563">
        <f>-70.04943933 / 41.70080837</f>
        <v>-1.6798101060408772</v>
      </c>
      <c r="D10563" t="s">
        <v>334</v>
      </c>
      <c r="E10563" t="s">
        <v>70</v>
      </c>
      <c r="F10563" s="1">
        <v>39686</v>
      </c>
      <c r="G10563">
        <v>5</v>
      </c>
      <c r="O10563">
        <v>8.09</v>
      </c>
      <c r="P10563" t="s">
        <v>71</v>
      </c>
      <c r="Q10563">
        <v>24.7</v>
      </c>
      <c r="R10563" t="s">
        <v>71</v>
      </c>
    </row>
    <row r="10564" spans="1:46" x14ac:dyDescent="0.2">
      <c r="A10564" t="s">
        <v>332</v>
      </c>
      <c r="B10564" t="s">
        <v>333</v>
      </c>
      <c r="C10564">
        <f>-70.04943933 / 41.70080837</f>
        <v>-1.6798101060408772</v>
      </c>
      <c r="D10564" t="s">
        <v>334</v>
      </c>
      <c r="E10564" t="s">
        <v>70</v>
      </c>
      <c r="F10564" s="1">
        <v>39686</v>
      </c>
      <c r="G10564">
        <v>6</v>
      </c>
      <c r="O10564">
        <v>8.02</v>
      </c>
      <c r="P10564" t="s">
        <v>71</v>
      </c>
      <c r="Q10564">
        <v>24.5</v>
      </c>
      <c r="R10564" t="s">
        <v>71</v>
      </c>
    </row>
    <row r="10565" spans="1:46" x14ac:dyDescent="0.2">
      <c r="A10565" t="s">
        <v>332</v>
      </c>
      <c r="B10565" t="s">
        <v>333</v>
      </c>
      <c r="C10565">
        <f>-70.04943933 / 41.70080837</f>
        <v>-1.6798101060408772</v>
      </c>
      <c r="D10565" t="s">
        <v>334</v>
      </c>
      <c r="E10565" t="s">
        <v>70</v>
      </c>
      <c r="F10565" s="1">
        <v>39686</v>
      </c>
      <c r="G10565">
        <v>7</v>
      </c>
      <c r="O10565">
        <v>9.82</v>
      </c>
      <c r="P10565" t="s">
        <v>71</v>
      </c>
      <c r="Q10565">
        <v>22.8</v>
      </c>
      <c r="R10565" t="s">
        <v>71</v>
      </c>
    </row>
    <row r="10566" spans="1:46" x14ac:dyDescent="0.2">
      <c r="A10566" t="s">
        <v>332</v>
      </c>
      <c r="B10566" t="s">
        <v>333</v>
      </c>
      <c r="C10566">
        <f>-70.04943933 / 41.70080837</f>
        <v>-1.6798101060408772</v>
      </c>
      <c r="D10566" t="s">
        <v>334</v>
      </c>
      <c r="E10566" t="s">
        <v>70</v>
      </c>
      <c r="F10566" s="1">
        <v>39686</v>
      </c>
      <c r="G10566">
        <v>8</v>
      </c>
      <c r="O10566">
        <v>11.96</v>
      </c>
      <c r="P10566" t="s">
        <v>71</v>
      </c>
      <c r="Q10566">
        <v>18.5</v>
      </c>
      <c r="R10566" t="s">
        <v>71</v>
      </c>
    </row>
    <row r="10567" spans="1:46" x14ac:dyDescent="0.2">
      <c r="A10567" t="s">
        <v>332</v>
      </c>
      <c r="B10567" t="s">
        <v>333</v>
      </c>
      <c r="C10567">
        <f>-70.04943933 / 41.70080837</f>
        <v>-1.6798101060408772</v>
      </c>
      <c r="D10567" t="s">
        <v>334</v>
      </c>
      <c r="E10567" t="s">
        <v>70</v>
      </c>
      <c r="F10567" s="1">
        <v>39686</v>
      </c>
      <c r="G10567">
        <v>9</v>
      </c>
      <c r="K10567">
        <v>1.91</v>
      </c>
      <c r="L10567" t="s">
        <v>71</v>
      </c>
      <c r="O10567">
        <v>12.76</v>
      </c>
      <c r="P10567" t="s">
        <v>71</v>
      </c>
      <c r="Q10567">
        <v>15.1</v>
      </c>
      <c r="R10567" t="s">
        <v>71</v>
      </c>
      <c r="S10567">
        <v>0.1</v>
      </c>
      <c r="T10567" t="s">
        <v>71</v>
      </c>
      <c r="U10567">
        <v>3.1</v>
      </c>
      <c r="V10567" t="s">
        <v>71</v>
      </c>
      <c r="W10567">
        <v>32.81</v>
      </c>
      <c r="X10567" t="s">
        <v>71</v>
      </c>
      <c r="Y10567">
        <v>20.46</v>
      </c>
      <c r="AA10567">
        <v>36.950000000000003</v>
      </c>
      <c r="AE10567">
        <v>5.4</v>
      </c>
      <c r="AF10567" t="s">
        <v>71</v>
      </c>
      <c r="AG10567">
        <v>6.62</v>
      </c>
      <c r="AH10567" t="s">
        <v>71</v>
      </c>
      <c r="AS10567">
        <v>0.61</v>
      </c>
      <c r="AT10567" t="s">
        <v>71</v>
      </c>
    </row>
    <row r="10568" spans="1:46" x14ac:dyDescent="0.2">
      <c r="A10568" t="s">
        <v>332</v>
      </c>
      <c r="B10568" t="s">
        <v>333</v>
      </c>
      <c r="C10568">
        <f>-70.04943933 / 41.70080837</f>
        <v>-1.6798101060408772</v>
      </c>
      <c r="D10568" t="s">
        <v>334</v>
      </c>
      <c r="E10568" t="s">
        <v>70</v>
      </c>
      <c r="F10568" s="1">
        <v>39686</v>
      </c>
      <c r="G10568">
        <v>10</v>
      </c>
      <c r="O10568">
        <v>11.93</v>
      </c>
      <c r="P10568" t="s">
        <v>71</v>
      </c>
      <c r="Q10568">
        <v>13.3</v>
      </c>
      <c r="R10568" t="s">
        <v>71</v>
      </c>
    </row>
    <row r="10569" spans="1:46" x14ac:dyDescent="0.2">
      <c r="A10569" t="s">
        <v>332</v>
      </c>
      <c r="B10569" t="s">
        <v>333</v>
      </c>
      <c r="C10569">
        <f>-70.04943933 / 41.70080837</f>
        <v>-1.6798101060408772</v>
      </c>
      <c r="D10569" t="s">
        <v>334</v>
      </c>
      <c r="E10569" t="s">
        <v>70</v>
      </c>
      <c r="F10569" s="1">
        <v>39686</v>
      </c>
      <c r="G10569">
        <v>11</v>
      </c>
      <c r="O10569">
        <v>9.19</v>
      </c>
      <c r="P10569" t="s">
        <v>71</v>
      </c>
      <c r="Q10569">
        <v>11.8</v>
      </c>
      <c r="R10569" t="s">
        <v>71</v>
      </c>
    </row>
    <row r="10570" spans="1:46" x14ac:dyDescent="0.2">
      <c r="A10570" t="s">
        <v>332</v>
      </c>
      <c r="B10570" t="s">
        <v>333</v>
      </c>
      <c r="C10570">
        <f>-70.04943933 / 41.70080837</f>
        <v>-1.6798101060408772</v>
      </c>
      <c r="D10570" t="s">
        <v>334</v>
      </c>
      <c r="E10570" t="s">
        <v>70</v>
      </c>
      <c r="F10570" s="1">
        <v>39686</v>
      </c>
      <c r="G10570">
        <v>12</v>
      </c>
      <c r="O10570">
        <v>5.0599999999999996</v>
      </c>
      <c r="P10570" t="s">
        <v>71</v>
      </c>
      <c r="Q10570">
        <v>10.7</v>
      </c>
      <c r="R10570" t="s">
        <v>71</v>
      </c>
    </row>
    <row r="10571" spans="1:46" x14ac:dyDescent="0.2">
      <c r="A10571" t="s">
        <v>332</v>
      </c>
      <c r="B10571" t="s">
        <v>333</v>
      </c>
      <c r="C10571">
        <f>-70.04943933 / 41.70080837</f>
        <v>-1.6798101060408772</v>
      </c>
      <c r="D10571" t="s">
        <v>334</v>
      </c>
      <c r="E10571" t="s">
        <v>70</v>
      </c>
      <c r="F10571" s="1">
        <v>39686</v>
      </c>
      <c r="G10571">
        <v>13</v>
      </c>
      <c r="O10571">
        <v>0.52</v>
      </c>
      <c r="P10571" t="s">
        <v>71</v>
      </c>
      <c r="Q10571">
        <v>10.199999999999999</v>
      </c>
      <c r="R10571" t="s">
        <v>71</v>
      </c>
    </row>
    <row r="10572" spans="1:46" x14ac:dyDescent="0.2">
      <c r="A10572" t="s">
        <v>332</v>
      </c>
      <c r="B10572" t="s">
        <v>333</v>
      </c>
      <c r="C10572">
        <f>-70.04943933 / 41.70080837</f>
        <v>-1.6798101060408772</v>
      </c>
      <c r="D10572" t="s">
        <v>334</v>
      </c>
      <c r="E10572" t="s">
        <v>70</v>
      </c>
      <c r="F10572" s="1">
        <v>39686</v>
      </c>
      <c r="G10572">
        <v>14</v>
      </c>
      <c r="O10572">
        <v>0.31</v>
      </c>
      <c r="P10572" t="s">
        <v>71</v>
      </c>
      <c r="Q10572">
        <v>9.6</v>
      </c>
      <c r="R10572" t="s">
        <v>71</v>
      </c>
    </row>
    <row r="10573" spans="1:46" x14ac:dyDescent="0.2">
      <c r="A10573" t="s">
        <v>332</v>
      </c>
      <c r="B10573" t="s">
        <v>333</v>
      </c>
      <c r="C10573">
        <f>-70.04943933 / 41.70080837</f>
        <v>-1.6798101060408772</v>
      </c>
      <c r="D10573" t="s">
        <v>334</v>
      </c>
      <c r="E10573" t="s">
        <v>70</v>
      </c>
      <c r="F10573" s="1">
        <v>39686</v>
      </c>
      <c r="G10573">
        <v>15</v>
      </c>
      <c r="O10573">
        <v>0.28000000000000003</v>
      </c>
      <c r="P10573" t="s">
        <v>71</v>
      </c>
      <c r="Q10573">
        <v>9.3000000000000007</v>
      </c>
      <c r="R10573" t="s">
        <v>71</v>
      </c>
    </row>
    <row r="10574" spans="1:46" x14ac:dyDescent="0.2">
      <c r="A10574" t="s">
        <v>332</v>
      </c>
      <c r="B10574" t="s">
        <v>333</v>
      </c>
      <c r="C10574">
        <f>-70.04943933 / 41.70080837</f>
        <v>-1.6798101060408772</v>
      </c>
      <c r="D10574" t="s">
        <v>334</v>
      </c>
      <c r="E10574" t="s">
        <v>70</v>
      </c>
      <c r="F10574" s="1">
        <v>39686</v>
      </c>
      <c r="G10574">
        <v>16</v>
      </c>
      <c r="K10574">
        <v>0.03</v>
      </c>
      <c r="L10574" t="s">
        <v>71</v>
      </c>
      <c r="O10574">
        <v>0.2</v>
      </c>
      <c r="P10574" t="s">
        <v>71</v>
      </c>
      <c r="Q10574">
        <v>8.9</v>
      </c>
      <c r="R10574" t="s">
        <v>71</v>
      </c>
      <c r="S10574">
        <v>0.6</v>
      </c>
      <c r="T10574" t="s">
        <v>71</v>
      </c>
      <c r="U10574">
        <v>18.579999999999998</v>
      </c>
      <c r="V10574" t="s">
        <v>71</v>
      </c>
      <c r="W10574">
        <v>60.39</v>
      </c>
      <c r="X10574" t="s">
        <v>71</v>
      </c>
      <c r="Y10574">
        <v>46.29</v>
      </c>
      <c r="AA10574">
        <v>-5.59</v>
      </c>
      <c r="AE10574">
        <v>13.8</v>
      </c>
      <c r="AF10574" t="s">
        <v>71</v>
      </c>
      <c r="AG10574">
        <v>6.27</v>
      </c>
      <c r="AH10574" t="s">
        <v>71</v>
      </c>
      <c r="AS10574">
        <v>90.01</v>
      </c>
      <c r="AT10574" t="s">
        <v>71</v>
      </c>
    </row>
    <row r="10575" spans="1:46" x14ac:dyDescent="0.2">
      <c r="A10575" t="s">
        <v>332</v>
      </c>
      <c r="B10575" t="s">
        <v>333</v>
      </c>
      <c r="C10575">
        <f>-70.04943933 / 41.70080837</f>
        <v>-1.6798101060408772</v>
      </c>
      <c r="D10575" t="s">
        <v>334</v>
      </c>
      <c r="E10575" t="s">
        <v>70</v>
      </c>
      <c r="F10575" s="1">
        <v>39686</v>
      </c>
      <c r="G10575">
        <v>17</v>
      </c>
      <c r="O10575">
        <v>0.19</v>
      </c>
      <c r="P10575" t="s">
        <v>71</v>
      </c>
      <c r="Q10575">
        <v>8.8000000000000007</v>
      </c>
      <c r="R10575" t="s">
        <v>71</v>
      </c>
    </row>
    <row r="10576" spans="1:46" x14ac:dyDescent="0.2">
      <c r="A10576" t="s">
        <v>332</v>
      </c>
      <c r="B10576" t="s">
        <v>333</v>
      </c>
      <c r="C10576">
        <f>-70.04943933 / 41.70080837</f>
        <v>-1.6798101060408772</v>
      </c>
      <c r="D10576" t="s">
        <v>334</v>
      </c>
      <c r="E10576" t="s">
        <v>70</v>
      </c>
      <c r="F10576" s="1">
        <v>40051</v>
      </c>
      <c r="G10576">
        <v>0.5</v>
      </c>
      <c r="I10576">
        <v>17</v>
      </c>
      <c r="J10576" t="s">
        <v>71</v>
      </c>
      <c r="K10576">
        <v>2.29</v>
      </c>
      <c r="L10576" t="s">
        <v>71</v>
      </c>
      <c r="M10576">
        <v>6.3</v>
      </c>
      <c r="N10576" t="s">
        <v>71</v>
      </c>
      <c r="O10576">
        <v>7.12</v>
      </c>
      <c r="P10576" t="s">
        <v>71</v>
      </c>
      <c r="Q10576">
        <v>26.9</v>
      </c>
      <c r="R10576" t="s">
        <v>71</v>
      </c>
      <c r="S10576">
        <v>0.28999999999999998</v>
      </c>
      <c r="T10576" t="s">
        <v>71</v>
      </c>
      <c r="U10576">
        <v>8.94</v>
      </c>
      <c r="V10576" t="s">
        <v>71</v>
      </c>
      <c r="W10576">
        <v>27.37</v>
      </c>
      <c r="X10576" t="s">
        <v>71</v>
      </c>
      <c r="Y10576">
        <v>35.74</v>
      </c>
      <c r="AA10576">
        <v>38.74</v>
      </c>
      <c r="AC10576">
        <v>33.479999999999997</v>
      </c>
      <c r="AE10576">
        <v>5.3</v>
      </c>
      <c r="AF10576" t="s">
        <v>71</v>
      </c>
      <c r="AG10576">
        <v>6.53</v>
      </c>
      <c r="AH10576" t="s">
        <v>71</v>
      </c>
      <c r="AS10576">
        <v>0.39</v>
      </c>
      <c r="AT10576" t="s">
        <v>71</v>
      </c>
    </row>
    <row r="10577" spans="1:46" x14ac:dyDescent="0.2">
      <c r="A10577" t="s">
        <v>332</v>
      </c>
      <c r="B10577" t="s">
        <v>333</v>
      </c>
      <c r="C10577">
        <f>-70.04943933 / 41.70080837</f>
        <v>-1.6798101060408772</v>
      </c>
      <c r="D10577" t="s">
        <v>334</v>
      </c>
      <c r="E10577" t="s">
        <v>70</v>
      </c>
      <c r="F10577" s="1">
        <v>40051</v>
      </c>
      <c r="G10577">
        <v>1</v>
      </c>
      <c r="O10577">
        <v>7.19</v>
      </c>
      <c r="P10577" t="s">
        <v>71</v>
      </c>
      <c r="Q10577">
        <v>26.9</v>
      </c>
      <c r="R10577" t="s">
        <v>71</v>
      </c>
    </row>
    <row r="10578" spans="1:46" x14ac:dyDescent="0.2">
      <c r="A10578" t="s">
        <v>332</v>
      </c>
      <c r="B10578" t="s">
        <v>333</v>
      </c>
      <c r="C10578">
        <f>-70.04943933 / 41.70080837</f>
        <v>-1.6798101060408772</v>
      </c>
      <c r="D10578" t="s">
        <v>334</v>
      </c>
      <c r="E10578" t="s">
        <v>70</v>
      </c>
      <c r="F10578" s="1">
        <v>40051</v>
      </c>
      <c r="G10578">
        <v>2</v>
      </c>
      <c r="O10578">
        <v>7.27</v>
      </c>
      <c r="P10578" t="s">
        <v>71</v>
      </c>
      <c r="Q10578">
        <v>26.9</v>
      </c>
      <c r="R10578" t="s">
        <v>71</v>
      </c>
    </row>
    <row r="10579" spans="1:46" x14ac:dyDescent="0.2">
      <c r="A10579" t="s">
        <v>332</v>
      </c>
      <c r="B10579" t="s">
        <v>333</v>
      </c>
      <c r="C10579">
        <f>-70.04943933 / 41.70080837</f>
        <v>-1.6798101060408772</v>
      </c>
      <c r="D10579" t="s">
        <v>334</v>
      </c>
      <c r="E10579" t="s">
        <v>70</v>
      </c>
      <c r="F10579" s="1">
        <v>40051</v>
      </c>
      <c r="G10579">
        <v>3</v>
      </c>
      <c r="K10579">
        <v>2.16</v>
      </c>
      <c r="L10579" t="s">
        <v>71</v>
      </c>
      <c r="O10579">
        <v>7.33</v>
      </c>
      <c r="P10579" t="s">
        <v>71</v>
      </c>
      <c r="Q10579">
        <v>26.9</v>
      </c>
      <c r="R10579" t="s">
        <v>71</v>
      </c>
      <c r="S10579">
        <v>0.71</v>
      </c>
      <c r="T10579" t="s">
        <v>71</v>
      </c>
      <c r="U10579">
        <v>21.9</v>
      </c>
      <c r="V10579" t="s">
        <v>71</v>
      </c>
      <c r="W10579">
        <v>26.22</v>
      </c>
      <c r="X10579" t="s">
        <v>71</v>
      </c>
      <c r="Y10579">
        <v>48.66</v>
      </c>
      <c r="AA10579">
        <v>38.17</v>
      </c>
      <c r="AE10579">
        <v>5.6</v>
      </c>
      <c r="AF10579" t="s">
        <v>71</v>
      </c>
      <c r="AG10579">
        <v>6.91</v>
      </c>
      <c r="AH10579" t="s">
        <v>71</v>
      </c>
      <c r="AS10579">
        <v>0.22</v>
      </c>
      <c r="AT10579" t="s">
        <v>71</v>
      </c>
    </row>
    <row r="10580" spans="1:46" x14ac:dyDescent="0.2">
      <c r="A10580" t="s">
        <v>332</v>
      </c>
      <c r="B10580" t="s">
        <v>333</v>
      </c>
      <c r="C10580">
        <f>-70.04943933 / 41.70080837</f>
        <v>-1.6798101060408772</v>
      </c>
      <c r="D10580" t="s">
        <v>334</v>
      </c>
      <c r="E10580" t="s">
        <v>70</v>
      </c>
      <c r="F10580" s="1">
        <v>40051</v>
      </c>
      <c r="G10580">
        <v>4</v>
      </c>
      <c r="O10580">
        <v>7.33</v>
      </c>
      <c r="P10580" t="s">
        <v>71</v>
      </c>
      <c r="Q10580">
        <v>26.9</v>
      </c>
      <c r="R10580" t="s">
        <v>71</v>
      </c>
    </row>
    <row r="10581" spans="1:46" x14ac:dyDescent="0.2">
      <c r="A10581" t="s">
        <v>332</v>
      </c>
      <c r="B10581" t="s">
        <v>333</v>
      </c>
      <c r="C10581">
        <f>-70.04943933 / 41.70080837</f>
        <v>-1.6798101060408772</v>
      </c>
      <c r="D10581" t="s">
        <v>334</v>
      </c>
      <c r="E10581" t="s">
        <v>70</v>
      </c>
      <c r="F10581" s="1">
        <v>40051</v>
      </c>
      <c r="G10581">
        <v>5</v>
      </c>
      <c r="O10581">
        <v>7.42</v>
      </c>
      <c r="P10581" t="s">
        <v>71</v>
      </c>
      <c r="Q10581">
        <v>26.4</v>
      </c>
      <c r="R10581" t="s">
        <v>71</v>
      </c>
    </row>
    <row r="10582" spans="1:46" x14ac:dyDescent="0.2">
      <c r="A10582" t="s">
        <v>332</v>
      </c>
      <c r="B10582" t="s">
        <v>333</v>
      </c>
      <c r="C10582">
        <f>-70.04943933 / 41.70080837</f>
        <v>-1.6798101060408772</v>
      </c>
      <c r="D10582" t="s">
        <v>334</v>
      </c>
      <c r="E10582" t="s">
        <v>70</v>
      </c>
      <c r="F10582" s="1">
        <v>40051</v>
      </c>
      <c r="G10582">
        <v>6</v>
      </c>
      <c r="O10582">
        <v>7.4</v>
      </c>
      <c r="P10582" t="s">
        <v>71</v>
      </c>
      <c r="Q10582">
        <v>24.8</v>
      </c>
      <c r="R10582" t="s">
        <v>71</v>
      </c>
    </row>
    <row r="10583" spans="1:46" x14ac:dyDescent="0.2">
      <c r="A10583" t="s">
        <v>332</v>
      </c>
      <c r="B10583" t="s">
        <v>333</v>
      </c>
      <c r="C10583">
        <f>-70.04943933 / 41.70080837</f>
        <v>-1.6798101060408772</v>
      </c>
      <c r="D10583" t="s">
        <v>334</v>
      </c>
      <c r="E10583" t="s">
        <v>70</v>
      </c>
      <c r="F10583" s="1">
        <v>40051</v>
      </c>
      <c r="G10583">
        <v>7</v>
      </c>
      <c r="O10583">
        <v>8.9700000000000006</v>
      </c>
      <c r="P10583" t="s">
        <v>71</v>
      </c>
      <c r="Q10583">
        <v>21.9</v>
      </c>
      <c r="R10583" t="s">
        <v>71</v>
      </c>
    </row>
    <row r="10584" spans="1:46" x14ac:dyDescent="0.2">
      <c r="A10584" t="s">
        <v>332</v>
      </c>
      <c r="B10584" t="s">
        <v>333</v>
      </c>
      <c r="C10584">
        <f>-70.04943933 / 41.70080837</f>
        <v>-1.6798101060408772</v>
      </c>
      <c r="D10584" t="s">
        <v>334</v>
      </c>
      <c r="E10584" t="s">
        <v>70</v>
      </c>
      <c r="F10584" s="1">
        <v>40051</v>
      </c>
      <c r="G10584">
        <v>8</v>
      </c>
      <c r="O10584">
        <v>10.8</v>
      </c>
      <c r="P10584" t="s">
        <v>71</v>
      </c>
      <c r="Q10584">
        <v>18.3</v>
      </c>
      <c r="R10584" t="s">
        <v>71</v>
      </c>
    </row>
    <row r="10585" spans="1:46" x14ac:dyDescent="0.2">
      <c r="A10585" t="s">
        <v>332</v>
      </c>
      <c r="B10585" t="s">
        <v>333</v>
      </c>
      <c r="C10585">
        <f>-70.04943933 / 41.70080837</f>
        <v>-1.6798101060408772</v>
      </c>
      <c r="D10585" t="s">
        <v>334</v>
      </c>
      <c r="E10585" t="s">
        <v>70</v>
      </c>
      <c r="F10585" s="1">
        <v>40051</v>
      </c>
      <c r="G10585">
        <v>9</v>
      </c>
      <c r="K10585">
        <v>3.49</v>
      </c>
      <c r="L10585" t="s">
        <v>71</v>
      </c>
      <c r="O10585">
        <v>11.49</v>
      </c>
      <c r="P10585" t="s">
        <v>71</v>
      </c>
      <c r="Q10585">
        <v>15</v>
      </c>
      <c r="R10585" t="s">
        <v>71</v>
      </c>
      <c r="S10585">
        <v>0.21</v>
      </c>
      <c r="T10585" t="s">
        <v>71</v>
      </c>
      <c r="U10585">
        <v>6.48</v>
      </c>
      <c r="V10585" t="s">
        <v>71</v>
      </c>
      <c r="W10585">
        <v>36.42</v>
      </c>
      <c r="X10585" t="s">
        <v>71</v>
      </c>
      <c r="Y10585">
        <v>31.1</v>
      </c>
      <c r="AA10585">
        <v>42.87</v>
      </c>
      <c r="AE10585">
        <v>5.3</v>
      </c>
      <c r="AF10585" t="s">
        <v>71</v>
      </c>
      <c r="AG10585">
        <v>6.25</v>
      </c>
      <c r="AH10585" t="s">
        <v>71</v>
      </c>
      <c r="AS10585">
        <v>2.0099999999999998</v>
      </c>
      <c r="AT10585" t="s">
        <v>71</v>
      </c>
    </row>
    <row r="10586" spans="1:46" x14ac:dyDescent="0.2">
      <c r="A10586" t="s">
        <v>332</v>
      </c>
      <c r="B10586" t="s">
        <v>333</v>
      </c>
      <c r="C10586">
        <f>-70.04943933 / 41.70080837</f>
        <v>-1.6798101060408772</v>
      </c>
      <c r="D10586" t="s">
        <v>334</v>
      </c>
      <c r="E10586" t="s">
        <v>70</v>
      </c>
      <c r="F10586" s="1">
        <v>40051</v>
      </c>
      <c r="G10586">
        <v>10</v>
      </c>
      <c r="O10586">
        <v>12.28</v>
      </c>
      <c r="P10586" t="s">
        <v>71</v>
      </c>
      <c r="Q10586">
        <v>12.9</v>
      </c>
      <c r="R10586" t="s">
        <v>71</v>
      </c>
    </row>
    <row r="10587" spans="1:46" x14ac:dyDescent="0.2">
      <c r="A10587" t="s">
        <v>332</v>
      </c>
      <c r="B10587" t="s">
        <v>333</v>
      </c>
      <c r="C10587">
        <f>-70.04943933 / 41.70080837</f>
        <v>-1.6798101060408772</v>
      </c>
      <c r="D10587" t="s">
        <v>334</v>
      </c>
      <c r="E10587" t="s">
        <v>70</v>
      </c>
      <c r="F10587" s="1">
        <v>40051</v>
      </c>
      <c r="G10587">
        <v>11</v>
      </c>
      <c r="O10587">
        <v>12.68</v>
      </c>
      <c r="P10587" t="s">
        <v>71</v>
      </c>
      <c r="Q10587">
        <v>11.2</v>
      </c>
      <c r="R10587" t="s">
        <v>71</v>
      </c>
    </row>
    <row r="10588" spans="1:46" x14ac:dyDescent="0.2">
      <c r="A10588" t="s">
        <v>332</v>
      </c>
      <c r="B10588" t="s">
        <v>333</v>
      </c>
      <c r="C10588">
        <f>-70.04943933 / 41.70080837</f>
        <v>-1.6798101060408772</v>
      </c>
      <c r="D10588" t="s">
        <v>334</v>
      </c>
      <c r="E10588" t="s">
        <v>70</v>
      </c>
      <c r="F10588" s="1">
        <v>40051</v>
      </c>
      <c r="G10588">
        <v>12</v>
      </c>
      <c r="O10588">
        <v>9.31</v>
      </c>
      <c r="P10588" t="s">
        <v>71</v>
      </c>
      <c r="Q10588">
        <v>10</v>
      </c>
      <c r="R10588" t="s">
        <v>71</v>
      </c>
    </row>
    <row r="10589" spans="1:46" x14ac:dyDescent="0.2">
      <c r="A10589" t="s">
        <v>332</v>
      </c>
      <c r="B10589" t="s">
        <v>333</v>
      </c>
      <c r="C10589">
        <f>-70.04943933 / 41.70080837</f>
        <v>-1.6798101060408772</v>
      </c>
      <c r="D10589" t="s">
        <v>334</v>
      </c>
      <c r="E10589" t="s">
        <v>70</v>
      </c>
      <c r="F10589" s="1">
        <v>40051</v>
      </c>
      <c r="G10589">
        <v>13</v>
      </c>
      <c r="O10589">
        <v>2</v>
      </c>
      <c r="P10589" t="s">
        <v>71</v>
      </c>
      <c r="Q10589">
        <v>9</v>
      </c>
      <c r="R10589" t="s">
        <v>71</v>
      </c>
    </row>
    <row r="10590" spans="1:46" x14ac:dyDescent="0.2">
      <c r="A10590" t="s">
        <v>332</v>
      </c>
      <c r="B10590" t="s">
        <v>333</v>
      </c>
      <c r="C10590">
        <f>-70.04943933 / 41.70080837</f>
        <v>-1.6798101060408772</v>
      </c>
      <c r="D10590" t="s">
        <v>334</v>
      </c>
      <c r="E10590" t="s">
        <v>70</v>
      </c>
      <c r="F10590" s="1">
        <v>40051</v>
      </c>
      <c r="G10590">
        <v>14</v>
      </c>
      <c r="O10590">
        <v>0.16</v>
      </c>
      <c r="P10590" t="s">
        <v>71</v>
      </c>
      <c r="Q10590">
        <v>8.6</v>
      </c>
      <c r="R10590" t="s">
        <v>71</v>
      </c>
    </row>
    <row r="10591" spans="1:46" x14ac:dyDescent="0.2">
      <c r="A10591" t="s">
        <v>332</v>
      </c>
      <c r="B10591" t="s">
        <v>333</v>
      </c>
      <c r="C10591">
        <f>-70.04943933 / 41.70080837</f>
        <v>-1.6798101060408772</v>
      </c>
      <c r="D10591" t="s">
        <v>334</v>
      </c>
      <c r="E10591" t="s">
        <v>70</v>
      </c>
      <c r="F10591" s="1">
        <v>40051</v>
      </c>
      <c r="G10591">
        <v>15</v>
      </c>
      <c r="O10591">
        <v>0.12</v>
      </c>
      <c r="P10591" t="s">
        <v>71</v>
      </c>
      <c r="Q10591">
        <v>8.4</v>
      </c>
      <c r="R10591" t="s">
        <v>71</v>
      </c>
    </row>
    <row r="10592" spans="1:46" x14ac:dyDescent="0.2">
      <c r="A10592" t="s">
        <v>332</v>
      </c>
      <c r="B10592" t="s">
        <v>333</v>
      </c>
      <c r="C10592">
        <f>-70.04943933 / 41.70080837</f>
        <v>-1.6798101060408772</v>
      </c>
      <c r="D10592" t="s">
        <v>334</v>
      </c>
      <c r="E10592" t="s">
        <v>70</v>
      </c>
      <c r="F10592" s="1">
        <v>40051</v>
      </c>
      <c r="G10592">
        <v>16</v>
      </c>
      <c r="O10592">
        <v>0.11</v>
      </c>
      <c r="P10592" t="s">
        <v>71</v>
      </c>
      <c r="Q10592">
        <v>8.1999999999999993</v>
      </c>
      <c r="R10592" t="s">
        <v>71</v>
      </c>
      <c r="S10592">
        <v>1.46</v>
      </c>
      <c r="T10592" t="s">
        <v>71</v>
      </c>
      <c r="U10592">
        <v>45.19</v>
      </c>
      <c r="V10592" t="s">
        <v>71</v>
      </c>
      <c r="W10592">
        <v>80.13</v>
      </c>
      <c r="X10592" t="s">
        <v>71</v>
      </c>
      <c r="Y10592">
        <v>59.1</v>
      </c>
      <c r="AE10592">
        <v>17.2</v>
      </c>
      <c r="AF10592" t="s">
        <v>71</v>
      </c>
      <c r="AG10592">
        <v>6.16</v>
      </c>
      <c r="AH10592" t="s">
        <v>71</v>
      </c>
      <c r="AS10592">
        <v>116.16</v>
      </c>
      <c r="AT10592" t="s">
        <v>71</v>
      </c>
    </row>
    <row r="10593" spans="1:46" x14ac:dyDescent="0.2">
      <c r="A10593" t="s">
        <v>332</v>
      </c>
      <c r="B10593" t="s">
        <v>333</v>
      </c>
      <c r="C10593">
        <f>-70.04943933 / 41.70080837</f>
        <v>-1.6798101060408772</v>
      </c>
      <c r="D10593" t="s">
        <v>334</v>
      </c>
      <c r="E10593" t="s">
        <v>70</v>
      </c>
      <c r="F10593" s="1">
        <v>40051</v>
      </c>
      <c r="G10593">
        <v>17</v>
      </c>
      <c r="O10593">
        <v>0.11</v>
      </c>
      <c r="P10593" t="s">
        <v>71</v>
      </c>
      <c r="Q10593">
        <v>8</v>
      </c>
      <c r="R10593" t="s">
        <v>71</v>
      </c>
    </row>
    <row r="10594" spans="1:46" x14ac:dyDescent="0.2">
      <c r="A10594" t="s">
        <v>332</v>
      </c>
      <c r="B10594" t="s">
        <v>333</v>
      </c>
      <c r="C10594">
        <f>-70.04943933 / 41.70080837</f>
        <v>-1.6798101060408772</v>
      </c>
      <c r="D10594" t="s">
        <v>334</v>
      </c>
      <c r="E10594" t="s">
        <v>70</v>
      </c>
      <c r="F10594" s="1">
        <v>41143</v>
      </c>
      <c r="G10594">
        <v>0.5</v>
      </c>
      <c r="I10594">
        <v>15</v>
      </c>
      <c r="J10594" t="s">
        <v>71</v>
      </c>
      <c r="K10594">
        <v>1.38</v>
      </c>
      <c r="L10594" t="s">
        <v>71</v>
      </c>
      <c r="M10594">
        <v>4.05</v>
      </c>
      <c r="N10594" t="s">
        <v>71</v>
      </c>
      <c r="O10594">
        <v>7.54</v>
      </c>
      <c r="P10594" t="s">
        <v>71</v>
      </c>
      <c r="Q10594">
        <v>26.1</v>
      </c>
      <c r="R10594" t="s">
        <v>71</v>
      </c>
      <c r="S10594">
        <v>0.25</v>
      </c>
      <c r="T10594" t="s">
        <v>71</v>
      </c>
      <c r="U10594">
        <v>7.74</v>
      </c>
      <c r="V10594" t="s">
        <v>71</v>
      </c>
      <c r="W10594">
        <v>37.04</v>
      </c>
      <c r="X10594" t="s">
        <v>71</v>
      </c>
      <c r="Y10594">
        <v>33.659999999999997</v>
      </c>
      <c r="AA10594">
        <v>33.76</v>
      </c>
      <c r="AC10594">
        <v>39.840000000000003</v>
      </c>
      <c r="AE10594">
        <v>8.4</v>
      </c>
      <c r="AF10594" t="s">
        <v>71</v>
      </c>
      <c r="AG10594">
        <v>6.85</v>
      </c>
      <c r="AH10594" t="s">
        <v>71</v>
      </c>
      <c r="AS10594">
        <v>0.5</v>
      </c>
      <c r="AT10594" t="s">
        <v>71</v>
      </c>
    </row>
    <row r="10595" spans="1:46" x14ac:dyDescent="0.2">
      <c r="A10595" t="s">
        <v>332</v>
      </c>
      <c r="B10595" t="s">
        <v>333</v>
      </c>
      <c r="C10595">
        <f>-70.04943933 / 41.70080837</f>
        <v>-1.6798101060408772</v>
      </c>
      <c r="D10595" t="s">
        <v>334</v>
      </c>
      <c r="E10595" t="s">
        <v>70</v>
      </c>
      <c r="F10595" s="1">
        <v>41143</v>
      </c>
      <c r="G10595">
        <v>1</v>
      </c>
      <c r="O10595">
        <v>7.54</v>
      </c>
      <c r="P10595" t="s">
        <v>71</v>
      </c>
      <c r="Q10595">
        <v>26.2</v>
      </c>
      <c r="R10595" t="s">
        <v>71</v>
      </c>
    </row>
    <row r="10596" spans="1:46" x14ac:dyDescent="0.2">
      <c r="A10596" t="s">
        <v>332</v>
      </c>
      <c r="B10596" t="s">
        <v>333</v>
      </c>
      <c r="C10596">
        <f>-70.04943933 / 41.70080837</f>
        <v>-1.6798101060408772</v>
      </c>
      <c r="D10596" t="s">
        <v>334</v>
      </c>
      <c r="E10596" t="s">
        <v>70</v>
      </c>
      <c r="F10596" s="1">
        <v>41143</v>
      </c>
      <c r="G10596">
        <v>2</v>
      </c>
      <c r="O10596">
        <v>7.62</v>
      </c>
      <c r="P10596" t="s">
        <v>71</v>
      </c>
      <c r="Q10596">
        <v>26.2</v>
      </c>
      <c r="R10596" t="s">
        <v>71</v>
      </c>
    </row>
    <row r="10597" spans="1:46" x14ac:dyDescent="0.2">
      <c r="A10597" t="s">
        <v>332</v>
      </c>
      <c r="B10597" t="s">
        <v>333</v>
      </c>
      <c r="C10597">
        <f>-70.04943933 / 41.70080837</f>
        <v>-1.6798101060408772</v>
      </c>
      <c r="D10597" t="s">
        <v>334</v>
      </c>
      <c r="E10597" t="s">
        <v>70</v>
      </c>
      <c r="F10597" s="1">
        <v>41143</v>
      </c>
      <c r="G10597">
        <v>3</v>
      </c>
      <c r="K10597">
        <v>1.48</v>
      </c>
      <c r="L10597" t="s">
        <v>71</v>
      </c>
      <c r="O10597">
        <v>7.65</v>
      </c>
      <c r="P10597" t="s">
        <v>71</v>
      </c>
      <c r="Q10597">
        <v>26.2</v>
      </c>
      <c r="R10597" t="s">
        <v>71</v>
      </c>
      <c r="S10597">
        <v>0.25</v>
      </c>
      <c r="T10597" t="s">
        <v>71</v>
      </c>
      <c r="U10597">
        <v>7.74</v>
      </c>
      <c r="V10597" t="s">
        <v>71</v>
      </c>
      <c r="W10597">
        <v>20.86</v>
      </c>
      <c r="X10597" t="s">
        <v>71</v>
      </c>
      <c r="Y10597">
        <v>33.659999999999997</v>
      </c>
      <c r="AA10597">
        <v>34.450000000000003</v>
      </c>
      <c r="AE10597">
        <v>8.3000000000000007</v>
      </c>
      <c r="AF10597" t="s">
        <v>71</v>
      </c>
      <c r="AG10597">
        <v>6.8</v>
      </c>
      <c r="AH10597" t="s">
        <v>71</v>
      </c>
      <c r="AS10597">
        <v>0.08</v>
      </c>
      <c r="AT10597" t="s">
        <v>71</v>
      </c>
    </row>
    <row r="10598" spans="1:46" x14ac:dyDescent="0.2">
      <c r="A10598" t="s">
        <v>332</v>
      </c>
      <c r="B10598" t="s">
        <v>333</v>
      </c>
      <c r="C10598">
        <f>-70.04943933 / 41.70080837</f>
        <v>-1.6798101060408772</v>
      </c>
      <c r="D10598" t="s">
        <v>334</v>
      </c>
      <c r="E10598" t="s">
        <v>70</v>
      </c>
      <c r="F10598" s="1">
        <v>41143</v>
      </c>
      <c r="G10598">
        <v>4</v>
      </c>
      <c r="O10598">
        <v>7.67</v>
      </c>
      <c r="P10598" t="s">
        <v>71</v>
      </c>
      <c r="Q10598">
        <v>26.1</v>
      </c>
      <c r="R10598" t="s">
        <v>71</v>
      </c>
    </row>
    <row r="10599" spans="1:46" x14ac:dyDescent="0.2">
      <c r="A10599" t="s">
        <v>332</v>
      </c>
      <c r="B10599" t="s">
        <v>333</v>
      </c>
      <c r="C10599">
        <f>-70.04943933 / 41.70080837</f>
        <v>-1.6798101060408772</v>
      </c>
      <c r="D10599" t="s">
        <v>334</v>
      </c>
      <c r="E10599" t="s">
        <v>70</v>
      </c>
      <c r="F10599" s="1">
        <v>41143</v>
      </c>
      <c r="G10599">
        <v>5</v>
      </c>
      <c r="O10599">
        <v>7.62</v>
      </c>
      <c r="P10599" t="s">
        <v>71</v>
      </c>
      <c r="Q10599">
        <v>26.1</v>
      </c>
      <c r="R10599" t="s">
        <v>71</v>
      </c>
    </row>
    <row r="10600" spans="1:46" x14ac:dyDescent="0.2">
      <c r="A10600" t="s">
        <v>332</v>
      </c>
      <c r="B10600" t="s">
        <v>333</v>
      </c>
      <c r="C10600">
        <f>-70.04943933 / 41.70080837</f>
        <v>-1.6798101060408772</v>
      </c>
      <c r="D10600" t="s">
        <v>334</v>
      </c>
      <c r="E10600" t="s">
        <v>70</v>
      </c>
      <c r="F10600" s="1">
        <v>41143</v>
      </c>
      <c r="G10600">
        <v>6</v>
      </c>
      <c r="O10600">
        <v>7.5</v>
      </c>
      <c r="P10600" t="s">
        <v>71</v>
      </c>
      <c r="Q10600">
        <v>26</v>
      </c>
      <c r="R10600" t="s">
        <v>71</v>
      </c>
    </row>
    <row r="10601" spans="1:46" x14ac:dyDescent="0.2">
      <c r="A10601" t="s">
        <v>332</v>
      </c>
      <c r="B10601" t="s">
        <v>333</v>
      </c>
      <c r="C10601">
        <f>-70.04943933 / 41.70080837</f>
        <v>-1.6798101060408772</v>
      </c>
      <c r="D10601" t="s">
        <v>334</v>
      </c>
      <c r="E10601" t="s">
        <v>70</v>
      </c>
      <c r="F10601" s="1">
        <v>41143</v>
      </c>
      <c r="G10601">
        <v>7</v>
      </c>
      <c r="O10601">
        <v>9.7899999999999991</v>
      </c>
      <c r="P10601" t="s">
        <v>71</v>
      </c>
      <c r="Q10601">
        <v>23</v>
      </c>
      <c r="R10601" t="s">
        <v>71</v>
      </c>
    </row>
    <row r="10602" spans="1:46" x14ac:dyDescent="0.2">
      <c r="A10602" t="s">
        <v>332</v>
      </c>
      <c r="B10602" t="s">
        <v>333</v>
      </c>
      <c r="C10602">
        <f>-70.04943933 / 41.70080837</f>
        <v>-1.6798101060408772</v>
      </c>
      <c r="D10602" t="s">
        <v>334</v>
      </c>
      <c r="E10602" t="s">
        <v>70</v>
      </c>
      <c r="F10602" s="1">
        <v>41143</v>
      </c>
      <c r="G10602">
        <v>8</v>
      </c>
      <c r="O10602">
        <v>12</v>
      </c>
      <c r="P10602" t="s">
        <v>71</v>
      </c>
      <c r="Q10602">
        <v>19.2</v>
      </c>
      <c r="R10602" t="s">
        <v>71</v>
      </c>
    </row>
    <row r="10603" spans="1:46" x14ac:dyDescent="0.2">
      <c r="A10603" t="s">
        <v>332</v>
      </c>
      <c r="B10603" t="s">
        <v>333</v>
      </c>
      <c r="C10603">
        <f>-70.04943933 / 41.70080837</f>
        <v>-1.6798101060408772</v>
      </c>
      <c r="D10603" t="s">
        <v>334</v>
      </c>
      <c r="E10603" t="s">
        <v>70</v>
      </c>
      <c r="F10603" s="1">
        <v>41143</v>
      </c>
      <c r="G10603">
        <v>9</v>
      </c>
      <c r="K10603">
        <v>3.13</v>
      </c>
      <c r="L10603" t="s">
        <v>71</v>
      </c>
      <c r="O10603">
        <v>13.1</v>
      </c>
      <c r="P10603" t="s">
        <v>71</v>
      </c>
      <c r="Q10603">
        <v>15.7</v>
      </c>
      <c r="R10603" t="s">
        <v>71</v>
      </c>
      <c r="S10603">
        <v>0.28999999999999998</v>
      </c>
      <c r="T10603" t="s">
        <v>71</v>
      </c>
      <c r="U10603">
        <v>8.98</v>
      </c>
      <c r="V10603" t="s">
        <v>71</v>
      </c>
      <c r="W10603">
        <v>22.49</v>
      </c>
      <c r="X10603" t="s">
        <v>71</v>
      </c>
      <c r="Y10603">
        <v>35.799999999999997</v>
      </c>
      <c r="AA10603">
        <v>41.79</v>
      </c>
      <c r="AE10603">
        <v>7.6</v>
      </c>
      <c r="AF10603" t="s">
        <v>71</v>
      </c>
      <c r="AG10603">
        <v>6.82</v>
      </c>
      <c r="AH10603" t="s">
        <v>71</v>
      </c>
      <c r="AS10603">
        <v>0.61</v>
      </c>
      <c r="AT10603" t="s">
        <v>71</v>
      </c>
    </row>
    <row r="10604" spans="1:46" x14ac:dyDescent="0.2">
      <c r="A10604" t="s">
        <v>332</v>
      </c>
      <c r="B10604" t="s">
        <v>333</v>
      </c>
      <c r="C10604">
        <f>-70.04943933 / 41.70080837</f>
        <v>-1.6798101060408772</v>
      </c>
      <c r="D10604" t="s">
        <v>334</v>
      </c>
      <c r="E10604" t="s">
        <v>70</v>
      </c>
      <c r="F10604" s="1">
        <v>41143</v>
      </c>
      <c r="G10604">
        <v>10</v>
      </c>
      <c r="O10604">
        <v>13.02</v>
      </c>
      <c r="P10604" t="s">
        <v>71</v>
      </c>
      <c r="Q10604">
        <v>13.4</v>
      </c>
      <c r="R10604" t="s">
        <v>71</v>
      </c>
    </row>
    <row r="10605" spans="1:46" x14ac:dyDescent="0.2">
      <c r="A10605" t="s">
        <v>332</v>
      </c>
      <c r="B10605" t="s">
        <v>333</v>
      </c>
      <c r="C10605">
        <f>-70.04943933 / 41.70080837</f>
        <v>-1.6798101060408772</v>
      </c>
      <c r="D10605" t="s">
        <v>334</v>
      </c>
      <c r="E10605" t="s">
        <v>70</v>
      </c>
      <c r="F10605" s="1">
        <v>41143</v>
      </c>
      <c r="G10605">
        <v>11</v>
      </c>
      <c r="O10605">
        <v>11.74</v>
      </c>
      <c r="P10605" t="s">
        <v>71</v>
      </c>
      <c r="Q10605">
        <v>11.8</v>
      </c>
      <c r="R10605" t="s">
        <v>71</v>
      </c>
    </row>
    <row r="10606" spans="1:46" x14ac:dyDescent="0.2">
      <c r="A10606" t="s">
        <v>332</v>
      </c>
      <c r="B10606" t="s">
        <v>333</v>
      </c>
      <c r="C10606">
        <f>-70.04943933 / 41.70080837</f>
        <v>-1.6798101060408772</v>
      </c>
      <c r="D10606" t="s">
        <v>334</v>
      </c>
      <c r="E10606" t="s">
        <v>70</v>
      </c>
      <c r="F10606" s="1">
        <v>41143</v>
      </c>
      <c r="G10606">
        <v>12</v>
      </c>
      <c r="O10606">
        <v>7.9</v>
      </c>
      <c r="P10606" t="s">
        <v>71</v>
      </c>
      <c r="Q10606">
        <v>10.8</v>
      </c>
      <c r="R10606" t="s">
        <v>71</v>
      </c>
    </row>
    <row r="10607" spans="1:46" x14ac:dyDescent="0.2">
      <c r="A10607" t="s">
        <v>332</v>
      </c>
      <c r="B10607" t="s">
        <v>333</v>
      </c>
      <c r="C10607">
        <f>-70.04943933 / 41.70080837</f>
        <v>-1.6798101060408772</v>
      </c>
      <c r="D10607" t="s">
        <v>334</v>
      </c>
      <c r="E10607" t="s">
        <v>70</v>
      </c>
      <c r="F10607" s="1">
        <v>41143</v>
      </c>
      <c r="G10607">
        <v>13</v>
      </c>
      <c r="O10607">
        <v>1.31</v>
      </c>
      <c r="P10607" t="s">
        <v>71</v>
      </c>
      <c r="Q10607">
        <v>10.1</v>
      </c>
      <c r="R10607" t="s">
        <v>71</v>
      </c>
    </row>
    <row r="10608" spans="1:46" x14ac:dyDescent="0.2">
      <c r="A10608" t="s">
        <v>332</v>
      </c>
      <c r="B10608" t="s">
        <v>333</v>
      </c>
      <c r="C10608">
        <f>-70.04943933 / 41.70080837</f>
        <v>-1.6798101060408772</v>
      </c>
      <c r="D10608" t="s">
        <v>334</v>
      </c>
      <c r="E10608" t="s">
        <v>70</v>
      </c>
      <c r="F10608" s="1">
        <v>41143</v>
      </c>
      <c r="G10608">
        <v>13.5</v>
      </c>
      <c r="K10608">
        <v>0.03</v>
      </c>
      <c r="L10608" t="s">
        <v>71</v>
      </c>
      <c r="S10608">
        <v>0.83</v>
      </c>
      <c r="T10608" t="s">
        <v>71</v>
      </c>
      <c r="U10608">
        <v>25.71</v>
      </c>
      <c r="V10608" t="s">
        <v>71</v>
      </c>
      <c r="W10608">
        <v>40.75</v>
      </c>
      <c r="X10608" t="s">
        <v>71</v>
      </c>
      <c r="Y10608">
        <v>50.97</v>
      </c>
      <c r="AA10608">
        <v>-5.59</v>
      </c>
      <c r="AE10608">
        <v>13.7</v>
      </c>
      <c r="AF10608" t="s">
        <v>71</v>
      </c>
      <c r="AG10608">
        <v>6.31</v>
      </c>
      <c r="AH10608" t="s">
        <v>71</v>
      </c>
      <c r="AS10608">
        <v>21.57</v>
      </c>
      <c r="AT10608" t="s">
        <v>71</v>
      </c>
    </row>
    <row r="10609" spans="1:46" x14ac:dyDescent="0.2">
      <c r="A10609" t="s">
        <v>332</v>
      </c>
      <c r="B10609" t="s">
        <v>333</v>
      </c>
      <c r="C10609">
        <f>-70.04943933 / 41.70080837</f>
        <v>-1.6798101060408772</v>
      </c>
      <c r="D10609" t="s">
        <v>334</v>
      </c>
      <c r="E10609" t="s">
        <v>70</v>
      </c>
      <c r="F10609" s="1">
        <v>41143</v>
      </c>
      <c r="G10609">
        <v>14</v>
      </c>
      <c r="O10609">
        <v>0.51</v>
      </c>
      <c r="P10609" t="s">
        <v>71</v>
      </c>
      <c r="Q10609">
        <v>9.5</v>
      </c>
      <c r="R10609" t="s">
        <v>71</v>
      </c>
    </row>
    <row r="10610" spans="1:46" x14ac:dyDescent="0.2">
      <c r="A10610" t="s">
        <v>332</v>
      </c>
      <c r="B10610" t="s">
        <v>333</v>
      </c>
      <c r="C10610">
        <f>-70.04943933 / 41.70080837</f>
        <v>-1.6798101060408772</v>
      </c>
      <c r="D10610" t="s">
        <v>334</v>
      </c>
      <c r="E10610" t="s">
        <v>70</v>
      </c>
      <c r="F10610" s="1">
        <v>41143</v>
      </c>
      <c r="G10610">
        <v>14.5</v>
      </c>
      <c r="O10610">
        <v>0.31</v>
      </c>
      <c r="P10610" t="s">
        <v>71</v>
      </c>
      <c r="Q10610">
        <v>9.4</v>
      </c>
      <c r="R10610" t="s">
        <v>71</v>
      </c>
    </row>
    <row r="10611" spans="1:46" x14ac:dyDescent="0.2">
      <c r="A10611" t="s">
        <v>332</v>
      </c>
      <c r="B10611" t="s">
        <v>333</v>
      </c>
      <c r="C10611">
        <f>-70.04943933 / 41.70080837</f>
        <v>-1.6798101060408772</v>
      </c>
      <c r="D10611" t="s">
        <v>334</v>
      </c>
      <c r="E10611" t="s">
        <v>70</v>
      </c>
      <c r="F10611" s="1">
        <v>42193.322916666664</v>
      </c>
      <c r="G10611">
        <v>0.5</v>
      </c>
      <c r="I10611">
        <v>17.5</v>
      </c>
      <c r="J10611" t="s">
        <v>150</v>
      </c>
      <c r="K10611">
        <v>0.7</v>
      </c>
      <c r="L10611" t="s">
        <v>150</v>
      </c>
      <c r="M10611">
        <v>3.15</v>
      </c>
      <c r="N10611" t="s">
        <v>150</v>
      </c>
      <c r="O10611">
        <v>8.65</v>
      </c>
      <c r="P10611" t="s">
        <v>150</v>
      </c>
      <c r="Q10611">
        <v>25.6</v>
      </c>
      <c r="R10611" t="s">
        <v>150</v>
      </c>
      <c r="S10611">
        <v>0.32</v>
      </c>
      <c r="T10611" t="s">
        <v>150</v>
      </c>
      <c r="U10611">
        <v>9.91</v>
      </c>
      <c r="V10611" t="s">
        <v>150</v>
      </c>
      <c r="W10611">
        <v>27.4</v>
      </c>
      <c r="X10611" t="s">
        <v>150</v>
      </c>
      <c r="Y10611">
        <v>37.22</v>
      </c>
      <c r="AA10611">
        <v>27.1</v>
      </c>
      <c r="AC10611">
        <v>43.47</v>
      </c>
      <c r="AE10611">
        <v>12.7</v>
      </c>
      <c r="AF10611" t="s">
        <v>150</v>
      </c>
      <c r="AG10611">
        <v>7.2</v>
      </c>
      <c r="AH10611" t="s">
        <v>150</v>
      </c>
      <c r="AI10611">
        <v>106</v>
      </c>
      <c r="AJ10611" t="s">
        <v>150</v>
      </c>
      <c r="AS10611">
        <v>0.1</v>
      </c>
      <c r="AT10611" t="s">
        <v>150</v>
      </c>
    </row>
    <row r="10612" spans="1:46" x14ac:dyDescent="0.2">
      <c r="A10612" t="s">
        <v>332</v>
      </c>
      <c r="B10612" t="s">
        <v>333</v>
      </c>
      <c r="C10612">
        <f>-70.04943933 / 41.70080837</f>
        <v>-1.6798101060408772</v>
      </c>
      <c r="D10612" t="s">
        <v>334</v>
      </c>
      <c r="E10612" t="s">
        <v>70</v>
      </c>
      <c r="F10612" s="1">
        <v>42193.322916666664</v>
      </c>
      <c r="G10612">
        <v>2</v>
      </c>
      <c r="I10612">
        <v>17.5</v>
      </c>
      <c r="J10612" t="s">
        <v>150</v>
      </c>
      <c r="K10612" t="s">
        <v>173</v>
      </c>
      <c r="L10612" t="s">
        <v>150</v>
      </c>
      <c r="M10612">
        <v>3.15</v>
      </c>
      <c r="N10612" t="s">
        <v>150</v>
      </c>
      <c r="O10612">
        <v>8.83</v>
      </c>
      <c r="P10612" t="s">
        <v>150</v>
      </c>
      <c r="Q10612">
        <v>25.5</v>
      </c>
      <c r="R10612" t="s">
        <v>150</v>
      </c>
      <c r="S10612" t="s">
        <v>173</v>
      </c>
      <c r="T10612" t="s">
        <v>150</v>
      </c>
      <c r="W10612" t="s">
        <v>173</v>
      </c>
      <c r="X10612" t="s">
        <v>150</v>
      </c>
      <c r="AC10612">
        <v>43.47</v>
      </c>
      <c r="AE10612" t="s">
        <v>173</v>
      </c>
      <c r="AF10612" t="s">
        <v>150</v>
      </c>
      <c r="AG10612" t="s">
        <v>173</v>
      </c>
      <c r="AH10612" t="s">
        <v>150</v>
      </c>
      <c r="AI10612">
        <v>108</v>
      </c>
      <c r="AJ10612" t="s">
        <v>150</v>
      </c>
      <c r="AS10612" t="s">
        <v>173</v>
      </c>
      <c r="AT10612" t="s">
        <v>150</v>
      </c>
    </row>
    <row r="10613" spans="1:46" x14ac:dyDescent="0.2">
      <c r="A10613" t="s">
        <v>332</v>
      </c>
      <c r="B10613" t="s">
        <v>333</v>
      </c>
      <c r="C10613">
        <f>-70.04943933 / 41.70080837</f>
        <v>-1.6798101060408772</v>
      </c>
      <c r="D10613" t="s">
        <v>334</v>
      </c>
      <c r="E10613" t="s">
        <v>70</v>
      </c>
      <c r="F10613" s="1">
        <v>42193.322916666664</v>
      </c>
      <c r="G10613">
        <v>3</v>
      </c>
      <c r="I10613">
        <v>17.5</v>
      </c>
      <c r="J10613" t="s">
        <v>150</v>
      </c>
      <c r="K10613">
        <v>0.5</v>
      </c>
      <c r="L10613" t="s">
        <v>150</v>
      </c>
      <c r="M10613">
        <v>3.15</v>
      </c>
      <c r="N10613" t="s">
        <v>150</v>
      </c>
      <c r="S10613">
        <v>0.28999999999999998</v>
      </c>
      <c r="T10613" t="s">
        <v>150</v>
      </c>
      <c r="U10613">
        <v>8.98</v>
      </c>
      <c r="V10613" t="s">
        <v>150</v>
      </c>
      <c r="W10613">
        <v>27.95</v>
      </c>
      <c r="X10613" t="s">
        <v>150</v>
      </c>
      <c r="Y10613">
        <v>35.799999999999997</v>
      </c>
      <c r="AA10613">
        <v>23.8</v>
      </c>
      <c r="AC10613">
        <v>43.47</v>
      </c>
      <c r="AE10613">
        <v>12.7</v>
      </c>
      <c r="AF10613" t="s">
        <v>150</v>
      </c>
      <c r="AG10613">
        <v>7.79</v>
      </c>
      <c r="AH10613" t="s">
        <v>150</v>
      </c>
      <c r="AS10613">
        <v>0.3</v>
      </c>
      <c r="AT10613" t="s">
        <v>150</v>
      </c>
    </row>
    <row r="10614" spans="1:46" x14ac:dyDescent="0.2">
      <c r="A10614" t="s">
        <v>332</v>
      </c>
      <c r="B10614" t="s">
        <v>333</v>
      </c>
      <c r="C10614">
        <f>-70.04943933 / 41.70080837</f>
        <v>-1.6798101060408772</v>
      </c>
      <c r="D10614" t="s">
        <v>334</v>
      </c>
      <c r="E10614" t="s">
        <v>70</v>
      </c>
      <c r="F10614" s="1">
        <v>42193.322916666664</v>
      </c>
      <c r="G10614">
        <v>4</v>
      </c>
      <c r="I10614">
        <v>17.5</v>
      </c>
      <c r="J10614" t="s">
        <v>150</v>
      </c>
      <c r="K10614" t="s">
        <v>173</v>
      </c>
      <c r="L10614" t="s">
        <v>150</v>
      </c>
      <c r="M10614">
        <v>3.15</v>
      </c>
      <c r="N10614" t="s">
        <v>150</v>
      </c>
      <c r="O10614">
        <v>9.9499999999999993</v>
      </c>
      <c r="P10614" t="s">
        <v>150</v>
      </c>
      <c r="Q10614">
        <v>23.9</v>
      </c>
      <c r="R10614" t="s">
        <v>150</v>
      </c>
      <c r="S10614" t="s">
        <v>173</v>
      </c>
      <c r="T10614" t="s">
        <v>150</v>
      </c>
      <c r="W10614" t="s">
        <v>173</v>
      </c>
      <c r="X10614" t="s">
        <v>150</v>
      </c>
      <c r="AC10614">
        <v>43.47</v>
      </c>
      <c r="AE10614" t="s">
        <v>173</v>
      </c>
      <c r="AF10614" t="s">
        <v>150</v>
      </c>
      <c r="AG10614" t="s">
        <v>173</v>
      </c>
      <c r="AH10614" t="s">
        <v>150</v>
      </c>
      <c r="AI10614">
        <v>118</v>
      </c>
      <c r="AJ10614" t="s">
        <v>150</v>
      </c>
      <c r="AS10614" t="s">
        <v>173</v>
      </c>
      <c r="AT10614" t="s">
        <v>150</v>
      </c>
    </row>
    <row r="10615" spans="1:46" x14ac:dyDescent="0.2">
      <c r="A10615" t="s">
        <v>332</v>
      </c>
      <c r="B10615" t="s">
        <v>333</v>
      </c>
      <c r="C10615">
        <f>-70.04943933 / 41.70080837</f>
        <v>-1.6798101060408772</v>
      </c>
      <c r="D10615" t="s">
        <v>334</v>
      </c>
      <c r="E10615" t="s">
        <v>70</v>
      </c>
      <c r="F10615" s="1">
        <v>42193.322916666664</v>
      </c>
      <c r="G10615">
        <v>6</v>
      </c>
      <c r="I10615">
        <v>17.5</v>
      </c>
      <c r="J10615" t="s">
        <v>150</v>
      </c>
      <c r="K10615" t="s">
        <v>173</v>
      </c>
      <c r="L10615" t="s">
        <v>150</v>
      </c>
      <c r="M10615">
        <v>3.15</v>
      </c>
      <c r="N10615" t="s">
        <v>150</v>
      </c>
      <c r="O10615">
        <v>12.96</v>
      </c>
      <c r="P10615" t="s">
        <v>150</v>
      </c>
      <c r="Q10615">
        <v>20.2</v>
      </c>
      <c r="R10615" t="s">
        <v>150</v>
      </c>
      <c r="S10615" t="s">
        <v>173</v>
      </c>
      <c r="T10615" t="s">
        <v>150</v>
      </c>
      <c r="W10615" t="s">
        <v>173</v>
      </c>
      <c r="X10615" t="s">
        <v>150</v>
      </c>
      <c r="AC10615">
        <v>43.47</v>
      </c>
      <c r="AE10615" t="s">
        <v>173</v>
      </c>
      <c r="AF10615" t="s">
        <v>150</v>
      </c>
      <c r="AG10615" t="s">
        <v>173</v>
      </c>
      <c r="AH10615" t="s">
        <v>150</v>
      </c>
      <c r="AI10615">
        <v>143</v>
      </c>
      <c r="AJ10615" t="s">
        <v>150</v>
      </c>
      <c r="AS10615" t="s">
        <v>173</v>
      </c>
      <c r="AT10615" t="s">
        <v>150</v>
      </c>
    </row>
    <row r="10616" spans="1:46" x14ac:dyDescent="0.2">
      <c r="A10616" t="s">
        <v>332</v>
      </c>
      <c r="B10616" t="s">
        <v>333</v>
      </c>
      <c r="C10616">
        <f>-70.04943933 / 41.70080837</f>
        <v>-1.6798101060408772</v>
      </c>
      <c r="D10616" t="s">
        <v>334</v>
      </c>
      <c r="E10616" t="s">
        <v>70</v>
      </c>
      <c r="F10616" s="1">
        <v>42193.322916666664</v>
      </c>
      <c r="G10616">
        <v>8</v>
      </c>
      <c r="I10616">
        <v>17.5</v>
      </c>
      <c r="J10616" t="s">
        <v>150</v>
      </c>
      <c r="K10616" t="s">
        <v>173</v>
      </c>
      <c r="L10616" t="s">
        <v>150</v>
      </c>
      <c r="M10616">
        <v>3.15</v>
      </c>
      <c r="N10616" t="s">
        <v>150</v>
      </c>
      <c r="O10616">
        <v>16.55</v>
      </c>
      <c r="P10616" t="s">
        <v>150</v>
      </c>
      <c r="Q10616">
        <v>12.6</v>
      </c>
      <c r="R10616" t="s">
        <v>150</v>
      </c>
      <c r="S10616" t="s">
        <v>173</v>
      </c>
      <c r="T10616" t="s">
        <v>150</v>
      </c>
      <c r="W10616" t="s">
        <v>173</v>
      </c>
      <c r="X10616" t="s">
        <v>150</v>
      </c>
      <c r="AC10616">
        <v>43.47</v>
      </c>
      <c r="AE10616" t="s">
        <v>173</v>
      </c>
      <c r="AF10616" t="s">
        <v>150</v>
      </c>
      <c r="AG10616" t="s">
        <v>173</v>
      </c>
      <c r="AH10616" t="s">
        <v>150</v>
      </c>
      <c r="AI10616">
        <v>156</v>
      </c>
      <c r="AJ10616" t="s">
        <v>150</v>
      </c>
      <c r="AS10616" t="s">
        <v>173</v>
      </c>
      <c r="AT10616" t="s">
        <v>150</v>
      </c>
    </row>
    <row r="10617" spans="1:46" x14ac:dyDescent="0.2">
      <c r="A10617" t="s">
        <v>332</v>
      </c>
      <c r="B10617" t="s">
        <v>333</v>
      </c>
      <c r="C10617">
        <f>-70.04943933 / 41.70080837</f>
        <v>-1.6798101060408772</v>
      </c>
      <c r="D10617" t="s">
        <v>334</v>
      </c>
      <c r="E10617" t="s">
        <v>70</v>
      </c>
      <c r="F10617" s="1">
        <v>42193.322916666664</v>
      </c>
      <c r="G10617">
        <v>9</v>
      </c>
      <c r="I10617">
        <v>17.5</v>
      </c>
      <c r="J10617" t="s">
        <v>150</v>
      </c>
      <c r="K10617">
        <v>0.6</v>
      </c>
      <c r="L10617" t="s">
        <v>150</v>
      </c>
      <c r="M10617">
        <v>3.15</v>
      </c>
      <c r="N10617" t="s">
        <v>150</v>
      </c>
      <c r="S10617">
        <v>0.28999999999999998</v>
      </c>
      <c r="T10617" t="s">
        <v>150</v>
      </c>
      <c r="U10617">
        <v>8.98</v>
      </c>
      <c r="V10617" t="s">
        <v>150</v>
      </c>
      <c r="W10617">
        <v>28.08</v>
      </c>
      <c r="X10617" t="s">
        <v>150</v>
      </c>
      <c r="Y10617">
        <v>35.799999999999997</v>
      </c>
      <c r="AA10617">
        <v>25.59</v>
      </c>
      <c r="AC10617">
        <v>43.47</v>
      </c>
      <c r="AE10617">
        <v>11.7</v>
      </c>
      <c r="AF10617" t="s">
        <v>150</v>
      </c>
      <c r="AG10617">
        <v>7</v>
      </c>
      <c r="AH10617" t="s">
        <v>150</v>
      </c>
      <c r="AS10617">
        <v>0.8</v>
      </c>
      <c r="AT10617" t="s">
        <v>150</v>
      </c>
    </row>
    <row r="10618" spans="1:46" x14ac:dyDescent="0.2">
      <c r="A10618" t="s">
        <v>332</v>
      </c>
      <c r="B10618" t="s">
        <v>333</v>
      </c>
      <c r="C10618">
        <f>-70.04943933 / 41.70080837</f>
        <v>-1.6798101060408772</v>
      </c>
      <c r="D10618" t="s">
        <v>334</v>
      </c>
      <c r="E10618" t="s">
        <v>70</v>
      </c>
      <c r="F10618" s="1">
        <v>42193.322916666664</v>
      </c>
      <c r="G10618">
        <v>10</v>
      </c>
      <c r="I10618">
        <v>17.5</v>
      </c>
      <c r="J10618" t="s">
        <v>150</v>
      </c>
      <c r="K10618" t="s">
        <v>173</v>
      </c>
      <c r="L10618" t="s">
        <v>150</v>
      </c>
      <c r="M10618">
        <v>3.15</v>
      </c>
      <c r="N10618" t="s">
        <v>150</v>
      </c>
      <c r="O10618">
        <v>14.79</v>
      </c>
      <c r="P10618" t="s">
        <v>150</v>
      </c>
      <c r="Q10618">
        <v>9.5</v>
      </c>
      <c r="R10618" t="s">
        <v>150</v>
      </c>
      <c r="S10618" t="s">
        <v>173</v>
      </c>
      <c r="T10618" t="s">
        <v>150</v>
      </c>
      <c r="W10618" t="s">
        <v>173</v>
      </c>
      <c r="X10618" t="s">
        <v>150</v>
      </c>
      <c r="AC10618">
        <v>43.47</v>
      </c>
      <c r="AE10618" t="s">
        <v>173</v>
      </c>
      <c r="AF10618" t="s">
        <v>150</v>
      </c>
      <c r="AG10618" t="s">
        <v>173</v>
      </c>
      <c r="AH10618" t="s">
        <v>150</v>
      </c>
      <c r="AI10618">
        <v>130</v>
      </c>
      <c r="AJ10618" t="s">
        <v>150</v>
      </c>
      <c r="AS10618" t="s">
        <v>173</v>
      </c>
      <c r="AT10618" t="s">
        <v>150</v>
      </c>
    </row>
    <row r="10619" spans="1:46" x14ac:dyDescent="0.2">
      <c r="A10619" t="s">
        <v>332</v>
      </c>
      <c r="B10619" t="s">
        <v>333</v>
      </c>
      <c r="C10619">
        <f>-70.04943933 / 41.70080837</f>
        <v>-1.6798101060408772</v>
      </c>
      <c r="D10619" t="s">
        <v>334</v>
      </c>
      <c r="E10619" t="s">
        <v>70</v>
      </c>
      <c r="F10619" s="1">
        <v>42193.322916666664</v>
      </c>
      <c r="G10619">
        <v>12</v>
      </c>
      <c r="I10619">
        <v>17.5</v>
      </c>
      <c r="J10619" t="s">
        <v>150</v>
      </c>
      <c r="K10619" t="s">
        <v>173</v>
      </c>
      <c r="L10619" t="s">
        <v>150</v>
      </c>
      <c r="M10619">
        <v>3.15</v>
      </c>
      <c r="N10619" t="s">
        <v>150</v>
      </c>
      <c r="O10619">
        <v>10.81</v>
      </c>
      <c r="P10619" t="s">
        <v>150</v>
      </c>
      <c r="Q10619">
        <v>8.3000000000000007</v>
      </c>
      <c r="R10619" t="s">
        <v>150</v>
      </c>
      <c r="S10619" t="s">
        <v>173</v>
      </c>
      <c r="T10619" t="s">
        <v>150</v>
      </c>
      <c r="W10619" t="s">
        <v>173</v>
      </c>
      <c r="X10619" t="s">
        <v>150</v>
      </c>
      <c r="AC10619">
        <v>43.47</v>
      </c>
      <c r="AE10619" t="s">
        <v>173</v>
      </c>
      <c r="AF10619" t="s">
        <v>150</v>
      </c>
      <c r="AG10619" t="s">
        <v>173</v>
      </c>
      <c r="AH10619" t="s">
        <v>150</v>
      </c>
      <c r="AI10619">
        <v>92</v>
      </c>
      <c r="AJ10619" t="s">
        <v>150</v>
      </c>
      <c r="AS10619" t="s">
        <v>173</v>
      </c>
      <c r="AT10619" t="s">
        <v>150</v>
      </c>
    </row>
    <row r="10620" spans="1:46" x14ac:dyDescent="0.2">
      <c r="A10620" t="s">
        <v>332</v>
      </c>
      <c r="B10620" t="s">
        <v>333</v>
      </c>
      <c r="C10620">
        <f>-70.04943933 / 41.70080837</f>
        <v>-1.6798101060408772</v>
      </c>
      <c r="D10620" t="s">
        <v>334</v>
      </c>
      <c r="E10620" t="s">
        <v>70</v>
      </c>
      <c r="F10620" s="1">
        <v>42193.322916666664</v>
      </c>
      <c r="G10620">
        <v>13</v>
      </c>
      <c r="I10620">
        <v>17.5</v>
      </c>
      <c r="J10620" t="s">
        <v>150</v>
      </c>
      <c r="K10620">
        <v>1.4</v>
      </c>
      <c r="L10620" t="s">
        <v>150</v>
      </c>
      <c r="M10620">
        <v>3.15</v>
      </c>
      <c r="N10620" t="s">
        <v>150</v>
      </c>
      <c r="S10620">
        <v>0.5</v>
      </c>
      <c r="T10620" t="s">
        <v>150</v>
      </c>
      <c r="U10620">
        <v>15.49</v>
      </c>
      <c r="V10620" t="s">
        <v>150</v>
      </c>
      <c r="W10620">
        <v>49.35</v>
      </c>
      <c r="X10620" t="s">
        <v>150</v>
      </c>
      <c r="Y10620">
        <v>43.66</v>
      </c>
      <c r="AA10620">
        <v>33.9</v>
      </c>
      <c r="AC10620">
        <v>43.47</v>
      </c>
      <c r="AE10620">
        <v>18.100000000000001</v>
      </c>
      <c r="AF10620" t="s">
        <v>150</v>
      </c>
      <c r="AG10620">
        <v>6.2</v>
      </c>
      <c r="AH10620" t="s">
        <v>150</v>
      </c>
      <c r="AS10620">
        <v>1.2</v>
      </c>
      <c r="AT10620" t="s">
        <v>150</v>
      </c>
    </row>
    <row r="10621" spans="1:46" x14ac:dyDescent="0.2">
      <c r="A10621" t="s">
        <v>332</v>
      </c>
      <c r="B10621" t="s">
        <v>333</v>
      </c>
      <c r="C10621">
        <f>-70.04943933 / 41.70080837</f>
        <v>-1.6798101060408772</v>
      </c>
      <c r="D10621" t="s">
        <v>334</v>
      </c>
      <c r="E10621" t="s">
        <v>70</v>
      </c>
      <c r="F10621" s="1">
        <v>42193.322916666664</v>
      </c>
      <c r="G10621">
        <v>14</v>
      </c>
      <c r="I10621">
        <v>17.5</v>
      </c>
      <c r="J10621" t="s">
        <v>150</v>
      </c>
      <c r="K10621" t="s">
        <v>173</v>
      </c>
      <c r="L10621" t="s">
        <v>150</v>
      </c>
      <c r="M10621">
        <v>3.15</v>
      </c>
      <c r="N10621" t="s">
        <v>150</v>
      </c>
      <c r="O10621">
        <v>4.24</v>
      </c>
      <c r="P10621" t="s">
        <v>150</v>
      </c>
      <c r="Q10621">
        <v>7.7</v>
      </c>
      <c r="R10621" t="s">
        <v>150</v>
      </c>
      <c r="S10621" t="s">
        <v>173</v>
      </c>
      <c r="T10621" t="s">
        <v>150</v>
      </c>
      <c r="W10621" t="s">
        <v>173</v>
      </c>
      <c r="X10621" t="s">
        <v>150</v>
      </c>
      <c r="AC10621">
        <v>43.47</v>
      </c>
      <c r="AE10621" t="s">
        <v>173</v>
      </c>
      <c r="AF10621" t="s">
        <v>150</v>
      </c>
      <c r="AG10621" t="s">
        <v>173</v>
      </c>
      <c r="AH10621" t="s">
        <v>150</v>
      </c>
      <c r="AI10621">
        <v>36</v>
      </c>
      <c r="AJ10621" t="s">
        <v>150</v>
      </c>
      <c r="AS10621" t="s">
        <v>173</v>
      </c>
      <c r="AT10621" t="s">
        <v>150</v>
      </c>
    </row>
    <row r="10622" spans="1:46" x14ac:dyDescent="0.2">
      <c r="A10622" t="s">
        <v>332</v>
      </c>
      <c r="B10622" t="s">
        <v>333</v>
      </c>
      <c r="C10622">
        <f>-70.04943933 / 41.70080837</f>
        <v>-1.6798101060408772</v>
      </c>
      <c r="D10622" t="s">
        <v>334</v>
      </c>
      <c r="E10622" t="s">
        <v>70</v>
      </c>
      <c r="F10622" s="1">
        <v>42193.322916666664</v>
      </c>
      <c r="G10622">
        <v>16</v>
      </c>
      <c r="I10622">
        <v>17.5</v>
      </c>
      <c r="J10622" t="s">
        <v>150</v>
      </c>
      <c r="K10622" t="s">
        <v>173</v>
      </c>
      <c r="L10622" t="s">
        <v>150</v>
      </c>
      <c r="M10622">
        <v>3.15</v>
      </c>
      <c r="N10622" t="s">
        <v>150</v>
      </c>
      <c r="O10622">
        <v>1.05</v>
      </c>
      <c r="P10622" t="s">
        <v>150</v>
      </c>
      <c r="Q10622">
        <v>7.5</v>
      </c>
      <c r="R10622" t="s">
        <v>150</v>
      </c>
      <c r="S10622" t="s">
        <v>173</v>
      </c>
      <c r="T10622" t="s">
        <v>150</v>
      </c>
      <c r="W10622" t="s">
        <v>173</v>
      </c>
      <c r="X10622" t="s">
        <v>150</v>
      </c>
      <c r="AC10622">
        <v>43.47</v>
      </c>
      <c r="AE10622" t="s">
        <v>173</v>
      </c>
      <c r="AF10622" t="s">
        <v>150</v>
      </c>
      <c r="AG10622" t="s">
        <v>173</v>
      </c>
      <c r="AH10622" t="s">
        <v>150</v>
      </c>
      <c r="AI10622">
        <v>9</v>
      </c>
      <c r="AJ10622" t="s">
        <v>150</v>
      </c>
      <c r="AS10622" t="s">
        <v>173</v>
      </c>
      <c r="AT10622" t="s">
        <v>150</v>
      </c>
    </row>
    <row r="10623" spans="1:46" x14ac:dyDescent="0.2">
      <c r="A10623" t="s">
        <v>332</v>
      </c>
      <c r="B10623" t="s">
        <v>333</v>
      </c>
      <c r="C10623">
        <f>-70.04943933 / 41.70080837</f>
        <v>-1.6798101060408772</v>
      </c>
      <c r="D10623" t="s">
        <v>334</v>
      </c>
      <c r="E10623" t="s">
        <v>70</v>
      </c>
      <c r="F10623" s="1">
        <v>42207.34375</v>
      </c>
      <c r="G10623">
        <v>0.5</v>
      </c>
      <c r="I10623">
        <v>18</v>
      </c>
      <c r="J10623" t="s">
        <v>150</v>
      </c>
      <c r="K10623">
        <v>0.6</v>
      </c>
      <c r="L10623" t="s">
        <v>150</v>
      </c>
      <c r="M10623">
        <v>5</v>
      </c>
      <c r="N10623" t="s">
        <v>150</v>
      </c>
      <c r="O10623">
        <v>7.97</v>
      </c>
      <c r="P10623" t="s">
        <v>150</v>
      </c>
      <c r="Q10623">
        <v>26.4</v>
      </c>
      <c r="R10623" t="s">
        <v>150</v>
      </c>
      <c r="S10623">
        <v>0.39</v>
      </c>
      <c r="T10623" t="s">
        <v>150</v>
      </c>
      <c r="U10623">
        <v>12.08</v>
      </c>
      <c r="V10623" t="s">
        <v>150</v>
      </c>
      <c r="W10623">
        <v>24.19</v>
      </c>
      <c r="X10623" t="s">
        <v>150</v>
      </c>
      <c r="Y10623">
        <v>40.08</v>
      </c>
      <c r="AA10623">
        <v>25.59</v>
      </c>
      <c r="AC10623">
        <v>36.81</v>
      </c>
      <c r="AE10623">
        <v>13.1</v>
      </c>
      <c r="AF10623" t="s">
        <v>150</v>
      </c>
      <c r="AG10623">
        <v>7.08</v>
      </c>
      <c r="AH10623" t="s">
        <v>150</v>
      </c>
      <c r="AI10623">
        <v>99</v>
      </c>
      <c r="AJ10623" t="s">
        <v>150</v>
      </c>
      <c r="AS10623">
        <v>0</v>
      </c>
      <c r="AT10623" t="s">
        <v>150</v>
      </c>
    </row>
    <row r="10624" spans="1:46" x14ac:dyDescent="0.2">
      <c r="A10624" t="s">
        <v>332</v>
      </c>
      <c r="B10624" t="s">
        <v>333</v>
      </c>
      <c r="C10624">
        <f>-70.04943933 / 41.70080837</f>
        <v>-1.6798101060408772</v>
      </c>
      <c r="D10624" t="s">
        <v>334</v>
      </c>
      <c r="E10624" t="s">
        <v>70</v>
      </c>
      <c r="F10624" s="1">
        <v>42207.34375</v>
      </c>
      <c r="G10624">
        <v>2</v>
      </c>
      <c r="I10624">
        <v>18</v>
      </c>
      <c r="J10624" t="s">
        <v>150</v>
      </c>
      <c r="K10624" t="s">
        <v>173</v>
      </c>
      <c r="L10624" t="s">
        <v>150</v>
      </c>
      <c r="M10624">
        <v>5</v>
      </c>
      <c r="N10624" t="s">
        <v>150</v>
      </c>
      <c r="O10624">
        <v>7.93</v>
      </c>
      <c r="P10624" t="s">
        <v>150</v>
      </c>
      <c r="Q10624">
        <v>26.4</v>
      </c>
      <c r="R10624" t="s">
        <v>150</v>
      </c>
      <c r="S10624" t="s">
        <v>173</v>
      </c>
      <c r="T10624" t="s">
        <v>150</v>
      </c>
      <c r="W10624" t="s">
        <v>173</v>
      </c>
      <c r="X10624" t="s">
        <v>150</v>
      </c>
      <c r="AC10624">
        <v>36.81</v>
      </c>
      <c r="AE10624" t="s">
        <v>173</v>
      </c>
      <c r="AF10624" t="s">
        <v>150</v>
      </c>
      <c r="AG10624" t="s">
        <v>173</v>
      </c>
      <c r="AH10624" t="s">
        <v>150</v>
      </c>
      <c r="AI10624">
        <v>98</v>
      </c>
      <c r="AJ10624" t="s">
        <v>150</v>
      </c>
      <c r="AS10624" t="s">
        <v>173</v>
      </c>
      <c r="AT10624" t="s">
        <v>150</v>
      </c>
    </row>
    <row r="10625" spans="1:46" x14ac:dyDescent="0.2">
      <c r="A10625" t="s">
        <v>332</v>
      </c>
      <c r="B10625" t="s">
        <v>333</v>
      </c>
      <c r="C10625">
        <f>-70.04943933 / 41.70080837</f>
        <v>-1.6798101060408772</v>
      </c>
      <c r="D10625" t="s">
        <v>334</v>
      </c>
      <c r="E10625" t="s">
        <v>70</v>
      </c>
      <c r="F10625" s="1">
        <v>42207.34375</v>
      </c>
      <c r="G10625">
        <v>3</v>
      </c>
      <c r="I10625">
        <v>18</v>
      </c>
      <c r="J10625" t="s">
        <v>150</v>
      </c>
      <c r="K10625">
        <v>1</v>
      </c>
      <c r="L10625" t="s">
        <v>150</v>
      </c>
      <c r="M10625">
        <v>5</v>
      </c>
      <c r="N10625" t="s">
        <v>150</v>
      </c>
      <c r="S10625">
        <v>0.28999999999999998</v>
      </c>
      <c r="T10625" t="s">
        <v>150</v>
      </c>
      <c r="U10625">
        <v>8.98</v>
      </c>
      <c r="V10625" t="s">
        <v>150</v>
      </c>
      <c r="W10625">
        <v>24.1</v>
      </c>
      <c r="X10625" t="s">
        <v>150</v>
      </c>
      <c r="Y10625">
        <v>35.799999999999997</v>
      </c>
      <c r="AA10625">
        <v>30.6</v>
      </c>
      <c r="AC10625">
        <v>36.81</v>
      </c>
      <c r="AE10625">
        <v>12.9</v>
      </c>
      <c r="AF10625" t="s">
        <v>150</v>
      </c>
      <c r="AG10625">
        <v>6.88</v>
      </c>
      <c r="AH10625" t="s">
        <v>150</v>
      </c>
      <c r="AS10625">
        <v>0</v>
      </c>
      <c r="AT10625" t="s">
        <v>150</v>
      </c>
    </row>
    <row r="10626" spans="1:46" x14ac:dyDescent="0.2">
      <c r="A10626" t="s">
        <v>332</v>
      </c>
      <c r="B10626" t="s">
        <v>333</v>
      </c>
      <c r="C10626">
        <f>-70.04943933 / 41.70080837</f>
        <v>-1.6798101060408772</v>
      </c>
      <c r="D10626" t="s">
        <v>334</v>
      </c>
      <c r="E10626" t="s">
        <v>70</v>
      </c>
      <c r="F10626" s="1">
        <v>42207.34375</v>
      </c>
      <c r="G10626">
        <v>4</v>
      </c>
      <c r="I10626">
        <v>18</v>
      </c>
      <c r="J10626" t="s">
        <v>150</v>
      </c>
      <c r="K10626" t="s">
        <v>173</v>
      </c>
      <c r="L10626" t="s">
        <v>150</v>
      </c>
      <c r="M10626">
        <v>5</v>
      </c>
      <c r="N10626" t="s">
        <v>150</v>
      </c>
      <c r="O10626">
        <v>8.42</v>
      </c>
      <c r="P10626" t="s">
        <v>150</v>
      </c>
      <c r="Q10626">
        <v>25.7</v>
      </c>
      <c r="R10626" t="s">
        <v>150</v>
      </c>
      <c r="S10626" t="s">
        <v>173</v>
      </c>
      <c r="T10626" t="s">
        <v>150</v>
      </c>
      <c r="W10626" t="s">
        <v>173</v>
      </c>
      <c r="X10626" t="s">
        <v>150</v>
      </c>
      <c r="AC10626">
        <v>36.81</v>
      </c>
      <c r="AE10626" t="s">
        <v>173</v>
      </c>
      <c r="AF10626" t="s">
        <v>150</v>
      </c>
      <c r="AG10626" t="s">
        <v>173</v>
      </c>
      <c r="AH10626" t="s">
        <v>150</v>
      </c>
      <c r="AI10626">
        <v>103</v>
      </c>
      <c r="AJ10626" t="s">
        <v>150</v>
      </c>
      <c r="AS10626" t="s">
        <v>173</v>
      </c>
      <c r="AT10626" t="s">
        <v>150</v>
      </c>
    </row>
    <row r="10627" spans="1:46" x14ac:dyDescent="0.2">
      <c r="A10627" t="s">
        <v>332</v>
      </c>
      <c r="B10627" t="s">
        <v>333</v>
      </c>
      <c r="C10627">
        <f>-70.04943933 / 41.70080837</f>
        <v>-1.6798101060408772</v>
      </c>
      <c r="D10627" t="s">
        <v>334</v>
      </c>
      <c r="E10627" t="s">
        <v>70</v>
      </c>
      <c r="F10627" s="1">
        <v>42207.34375</v>
      </c>
      <c r="G10627">
        <v>6</v>
      </c>
      <c r="I10627">
        <v>18</v>
      </c>
      <c r="J10627" t="s">
        <v>150</v>
      </c>
      <c r="K10627" t="s">
        <v>173</v>
      </c>
      <c r="L10627" t="s">
        <v>150</v>
      </c>
      <c r="M10627">
        <v>5</v>
      </c>
      <c r="N10627" t="s">
        <v>150</v>
      </c>
      <c r="O10627">
        <v>13.85</v>
      </c>
      <c r="P10627" t="s">
        <v>150</v>
      </c>
      <c r="Q10627">
        <v>21</v>
      </c>
      <c r="R10627" t="s">
        <v>150</v>
      </c>
      <c r="S10627" t="s">
        <v>173</v>
      </c>
      <c r="T10627" t="s">
        <v>150</v>
      </c>
      <c r="W10627" t="s">
        <v>173</v>
      </c>
      <c r="X10627" t="s">
        <v>150</v>
      </c>
      <c r="AC10627">
        <v>36.81</v>
      </c>
      <c r="AE10627" t="s">
        <v>173</v>
      </c>
      <c r="AF10627" t="s">
        <v>150</v>
      </c>
      <c r="AG10627" t="s">
        <v>173</v>
      </c>
      <c r="AH10627" t="s">
        <v>150</v>
      </c>
      <c r="AI10627">
        <v>155</v>
      </c>
      <c r="AJ10627" t="s">
        <v>150</v>
      </c>
      <c r="AS10627" t="s">
        <v>173</v>
      </c>
      <c r="AT10627" t="s">
        <v>150</v>
      </c>
    </row>
    <row r="10628" spans="1:46" x14ac:dyDescent="0.2">
      <c r="A10628" t="s">
        <v>332</v>
      </c>
      <c r="B10628" t="s">
        <v>333</v>
      </c>
      <c r="C10628">
        <f>-70.04943933 / 41.70080837</f>
        <v>-1.6798101060408772</v>
      </c>
      <c r="D10628" t="s">
        <v>334</v>
      </c>
      <c r="E10628" t="s">
        <v>70</v>
      </c>
      <c r="F10628" s="1">
        <v>42207.34375</v>
      </c>
      <c r="G10628">
        <v>8</v>
      </c>
      <c r="I10628">
        <v>18</v>
      </c>
      <c r="J10628" t="s">
        <v>150</v>
      </c>
      <c r="K10628" t="s">
        <v>173</v>
      </c>
      <c r="L10628" t="s">
        <v>150</v>
      </c>
      <c r="M10628">
        <v>5</v>
      </c>
      <c r="N10628" t="s">
        <v>150</v>
      </c>
      <c r="O10628">
        <v>16.96</v>
      </c>
      <c r="P10628" t="s">
        <v>150</v>
      </c>
      <c r="Q10628">
        <v>13.7</v>
      </c>
      <c r="R10628" t="s">
        <v>150</v>
      </c>
      <c r="S10628" t="s">
        <v>173</v>
      </c>
      <c r="T10628" t="s">
        <v>150</v>
      </c>
      <c r="W10628" t="s">
        <v>173</v>
      </c>
      <c r="X10628" t="s">
        <v>150</v>
      </c>
      <c r="AC10628">
        <v>36.81</v>
      </c>
      <c r="AE10628" t="s">
        <v>173</v>
      </c>
      <c r="AF10628" t="s">
        <v>150</v>
      </c>
      <c r="AG10628" t="s">
        <v>173</v>
      </c>
      <c r="AH10628" t="s">
        <v>150</v>
      </c>
      <c r="AI10628">
        <v>164</v>
      </c>
      <c r="AJ10628" t="s">
        <v>150</v>
      </c>
      <c r="AS10628" t="s">
        <v>173</v>
      </c>
      <c r="AT10628" t="s">
        <v>150</v>
      </c>
    </row>
    <row r="10629" spans="1:46" x14ac:dyDescent="0.2">
      <c r="A10629" t="s">
        <v>332</v>
      </c>
      <c r="B10629" t="s">
        <v>333</v>
      </c>
      <c r="C10629">
        <f>-70.04943933 / 41.70080837</f>
        <v>-1.6798101060408772</v>
      </c>
      <c r="D10629" t="s">
        <v>334</v>
      </c>
      <c r="E10629" t="s">
        <v>70</v>
      </c>
      <c r="F10629" s="1">
        <v>42207.34375</v>
      </c>
      <c r="G10629">
        <v>9</v>
      </c>
      <c r="I10629">
        <v>18</v>
      </c>
      <c r="J10629" t="s">
        <v>150</v>
      </c>
      <c r="K10629">
        <v>3.3</v>
      </c>
      <c r="L10629" t="s">
        <v>150</v>
      </c>
      <c r="M10629">
        <v>5</v>
      </c>
      <c r="N10629" t="s">
        <v>150</v>
      </c>
      <c r="S10629">
        <v>0.28999999999999998</v>
      </c>
      <c r="T10629" t="s">
        <v>150</v>
      </c>
      <c r="U10629">
        <v>8.98</v>
      </c>
      <c r="V10629" t="s">
        <v>150</v>
      </c>
      <c r="W10629">
        <v>30.26</v>
      </c>
      <c r="X10629" t="s">
        <v>150</v>
      </c>
      <c r="Y10629">
        <v>35.799999999999997</v>
      </c>
      <c r="AA10629">
        <v>42.31</v>
      </c>
      <c r="AC10629">
        <v>36.81</v>
      </c>
      <c r="AE10629">
        <v>11.9</v>
      </c>
      <c r="AF10629" t="s">
        <v>150</v>
      </c>
      <c r="AG10629">
        <v>7.29</v>
      </c>
      <c r="AH10629" t="s">
        <v>150</v>
      </c>
      <c r="AS10629">
        <v>0.2</v>
      </c>
      <c r="AT10629" t="s">
        <v>150</v>
      </c>
    </row>
    <row r="10630" spans="1:46" x14ac:dyDescent="0.2">
      <c r="A10630" t="s">
        <v>332</v>
      </c>
      <c r="B10630" t="s">
        <v>333</v>
      </c>
      <c r="C10630">
        <f>-70.04943933 / 41.70080837</f>
        <v>-1.6798101060408772</v>
      </c>
      <c r="D10630" t="s">
        <v>334</v>
      </c>
      <c r="E10630" t="s">
        <v>70</v>
      </c>
      <c r="F10630" s="1">
        <v>42207.34375</v>
      </c>
      <c r="G10630">
        <v>10</v>
      </c>
      <c r="I10630">
        <v>18</v>
      </c>
      <c r="J10630" t="s">
        <v>150</v>
      </c>
      <c r="K10630" t="s">
        <v>173</v>
      </c>
      <c r="L10630" t="s">
        <v>150</v>
      </c>
      <c r="M10630">
        <v>5</v>
      </c>
      <c r="N10630" t="s">
        <v>150</v>
      </c>
      <c r="O10630">
        <v>15.38</v>
      </c>
      <c r="P10630" t="s">
        <v>150</v>
      </c>
      <c r="Q10630">
        <v>10.1</v>
      </c>
      <c r="R10630" t="s">
        <v>150</v>
      </c>
      <c r="S10630" t="s">
        <v>173</v>
      </c>
      <c r="T10630" t="s">
        <v>150</v>
      </c>
      <c r="W10630" t="s">
        <v>173</v>
      </c>
      <c r="X10630" t="s">
        <v>150</v>
      </c>
      <c r="AC10630">
        <v>36.81</v>
      </c>
      <c r="AE10630" t="s">
        <v>173</v>
      </c>
      <c r="AF10630" t="s">
        <v>150</v>
      </c>
      <c r="AG10630" t="s">
        <v>173</v>
      </c>
      <c r="AH10630" t="s">
        <v>150</v>
      </c>
      <c r="AI10630">
        <v>137</v>
      </c>
      <c r="AJ10630" t="s">
        <v>150</v>
      </c>
      <c r="AS10630" t="s">
        <v>173</v>
      </c>
      <c r="AT10630" t="s">
        <v>150</v>
      </c>
    </row>
    <row r="10631" spans="1:46" x14ac:dyDescent="0.2">
      <c r="A10631" t="s">
        <v>332</v>
      </c>
      <c r="B10631" t="s">
        <v>333</v>
      </c>
      <c r="C10631">
        <f>-70.04943933 / 41.70080837</f>
        <v>-1.6798101060408772</v>
      </c>
      <c r="D10631" t="s">
        <v>334</v>
      </c>
      <c r="E10631" t="s">
        <v>70</v>
      </c>
      <c r="F10631" s="1">
        <v>42207.34375</v>
      </c>
      <c r="G10631">
        <v>12</v>
      </c>
      <c r="I10631">
        <v>18</v>
      </c>
      <c r="J10631" t="s">
        <v>150</v>
      </c>
      <c r="K10631" t="s">
        <v>173</v>
      </c>
      <c r="L10631" t="s">
        <v>150</v>
      </c>
      <c r="M10631">
        <v>5</v>
      </c>
      <c r="N10631" t="s">
        <v>150</v>
      </c>
      <c r="O10631">
        <v>9.4</v>
      </c>
      <c r="P10631" t="s">
        <v>150</v>
      </c>
      <c r="Q10631">
        <v>8.5</v>
      </c>
      <c r="R10631" t="s">
        <v>150</v>
      </c>
      <c r="S10631" t="s">
        <v>173</v>
      </c>
      <c r="T10631" t="s">
        <v>150</v>
      </c>
      <c r="W10631" t="s">
        <v>173</v>
      </c>
      <c r="X10631" t="s">
        <v>150</v>
      </c>
      <c r="AC10631">
        <v>36.81</v>
      </c>
      <c r="AE10631" t="s">
        <v>173</v>
      </c>
      <c r="AF10631" t="s">
        <v>150</v>
      </c>
      <c r="AG10631" t="s">
        <v>173</v>
      </c>
      <c r="AH10631" t="s">
        <v>150</v>
      </c>
      <c r="AI10631">
        <v>80</v>
      </c>
      <c r="AJ10631" t="s">
        <v>150</v>
      </c>
      <c r="AS10631" t="s">
        <v>173</v>
      </c>
      <c r="AT10631" t="s">
        <v>150</v>
      </c>
    </row>
    <row r="10632" spans="1:46" x14ac:dyDescent="0.2">
      <c r="A10632" t="s">
        <v>332</v>
      </c>
      <c r="B10632" t="s">
        <v>333</v>
      </c>
      <c r="C10632">
        <f>-70.04943933 / 41.70080837</f>
        <v>-1.6798101060408772</v>
      </c>
      <c r="D10632" t="s">
        <v>334</v>
      </c>
      <c r="E10632" t="s">
        <v>70</v>
      </c>
      <c r="F10632" s="1">
        <v>42207.34375</v>
      </c>
      <c r="G10632">
        <v>14</v>
      </c>
      <c r="I10632">
        <v>18</v>
      </c>
      <c r="J10632" t="s">
        <v>150</v>
      </c>
      <c r="K10632" t="s">
        <v>173</v>
      </c>
      <c r="L10632" t="s">
        <v>150</v>
      </c>
      <c r="M10632">
        <v>5</v>
      </c>
      <c r="N10632" t="s">
        <v>150</v>
      </c>
      <c r="O10632">
        <v>2.82</v>
      </c>
      <c r="P10632" t="s">
        <v>150</v>
      </c>
      <c r="Q10632">
        <v>7.9</v>
      </c>
      <c r="R10632" t="s">
        <v>150</v>
      </c>
      <c r="S10632" t="s">
        <v>173</v>
      </c>
      <c r="T10632" t="s">
        <v>150</v>
      </c>
      <c r="W10632" t="s">
        <v>173</v>
      </c>
      <c r="X10632" t="s">
        <v>150</v>
      </c>
      <c r="AC10632">
        <v>36.81</v>
      </c>
      <c r="AE10632" t="s">
        <v>173</v>
      </c>
      <c r="AF10632" t="s">
        <v>150</v>
      </c>
      <c r="AG10632" t="s">
        <v>173</v>
      </c>
      <c r="AH10632" t="s">
        <v>150</v>
      </c>
      <c r="AI10632">
        <v>24</v>
      </c>
      <c r="AJ10632" t="s">
        <v>150</v>
      </c>
      <c r="AS10632" t="s">
        <v>173</v>
      </c>
      <c r="AT10632" t="s">
        <v>150</v>
      </c>
    </row>
    <row r="10633" spans="1:46" x14ac:dyDescent="0.2">
      <c r="A10633" t="s">
        <v>332</v>
      </c>
      <c r="B10633" t="s">
        <v>333</v>
      </c>
      <c r="C10633">
        <f>-70.04943933 / 41.70080837</f>
        <v>-1.6798101060408772</v>
      </c>
      <c r="D10633" t="s">
        <v>334</v>
      </c>
      <c r="E10633" t="s">
        <v>70</v>
      </c>
      <c r="F10633" s="1">
        <v>42207.34375</v>
      </c>
      <c r="G10633">
        <v>16</v>
      </c>
      <c r="I10633">
        <v>18</v>
      </c>
      <c r="J10633" t="s">
        <v>150</v>
      </c>
      <c r="K10633" t="s">
        <v>173</v>
      </c>
      <c r="L10633" t="s">
        <v>150</v>
      </c>
      <c r="M10633">
        <v>5</v>
      </c>
      <c r="N10633" t="s">
        <v>150</v>
      </c>
      <c r="O10633">
        <v>1.52</v>
      </c>
      <c r="P10633" t="s">
        <v>150</v>
      </c>
      <c r="Q10633">
        <v>7.7</v>
      </c>
      <c r="R10633" t="s">
        <v>150</v>
      </c>
      <c r="S10633" t="s">
        <v>173</v>
      </c>
      <c r="T10633" t="s">
        <v>150</v>
      </c>
      <c r="W10633" t="s">
        <v>173</v>
      </c>
      <c r="X10633" t="s">
        <v>150</v>
      </c>
      <c r="AC10633">
        <v>36.81</v>
      </c>
      <c r="AE10633" t="s">
        <v>173</v>
      </c>
      <c r="AF10633" t="s">
        <v>150</v>
      </c>
      <c r="AG10633" t="s">
        <v>173</v>
      </c>
      <c r="AH10633" t="s">
        <v>150</v>
      </c>
      <c r="AI10633">
        <v>13</v>
      </c>
      <c r="AJ10633" t="s">
        <v>150</v>
      </c>
      <c r="AS10633" t="s">
        <v>173</v>
      </c>
      <c r="AT10633" t="s">
        <v>150</v>
      </c>
    </row>
    <row r="10634" spans="1:46" x14ac:dyDescent="0.2">
      <c r="A10634" t="s">
        <v>332</v>
      </c>
      <c r="B10634" t="s">
        <v>333</v>
      </c>
      <c r="C10634">
        <f>-70.04943933 / 41.70080837</f>
        <v>-1.6798101060408772</v>
      </c>
      <c r="D10634" t="s">
        <v>334</v>
      </c>
      <c r="E10634" t="s">
        <v>70</v>
      </c>
      <c r="F10634" s="1">
        <v>42207.34375</v>
      </c>
      <c r="G10634">
        <v>17</v>
      </c>
      <c r="I10634">
        <v>18</v>
      </c>
      <c r="J10634" t="s">
        <v>150</v>
      </c>
      <c r="K10634">
        <v>1.1000000000000001</v>
      </c>
      <c r="L10634" t="s">
        <v>150</v>
      </c>
      <c r="M10634">
        <v>5</v>
      </c>
      <c r="N10634" t="s">
        <v>150</v>
      </c>
      <c r="O10634">
        <v>1.5</v>
      </c>
      <c r="P10634" t="s">
        <v>150</v>
      </c>
      <c r="Q10634">
        <v>7.7</v>
      </c>
      <c r="R10634" t="s">
        <v>150</v>
      </c>
      <c r="S10634">
        <v>0.47</v>
      </c>
      <c r="T10634" t="s">
        <v>150</v>
      </c>
      <c r="U10634">
        <v>14.56</v>
      </c>
      <c r="V10634" t="s">
        <v>150</v>
      </c>
      <c r="W10634">
        <v>41.96</v>
      </c>
      <c r="X10634" t="s">
        <v>150</v>
      </c>
      <c r="Y10634">
        <v>42.77</v>
      </c>
      <c r="AA10634">
        <v>31.53</v>
      </c>
      <c r="AC10634">
        <v>36.81</v>
      </c>
      <c r="AE10634">
        <v>16.899999999999999</v>
      </c>
      <c r="AF10634" t="s">
        <v>150</v>
      </c>
      <c r="AG10634">
        <v>6.18</v>
      </c>
      <c r="AH10634" t="s">
        <v>150</v>
      </c>
      <c r="AI10634">
        <v>13</v>
      </c>
      <c r="AJ10634" t="s">
        <v>150</v>
      </c>
      <c r="AS10634">
        <v>1.2</v>
      </c>
      <c r="AT10634" t="s">
        <v>150</v>
      </c>
    </row>
    <row r="10635" spans="1:46" x14ac:dyDescent="0.2">
      <c r="A10635" t="s">
        <v>332</v>
      </c>
      <c r="B10635" t="s">
        <v>333</v>
      </c>
      <c r="C10635">
        <f>-70.04943933 / 41.70080837</f>
        <v>-1.6798101060408772</v>
      </c>
      <c r="D10635" t="s">
        <v>334</v>
      </c>
      <c r="E10635" t="s">
        <v>70</v>
      </c>
      <c r="F10635" s="1">
        <v>42221.34375</v>
      </c>
      <c r="G10635">
        <v>0.5</v>
      </c>
      <c r="I10635">
        <v>16</v>
      </c>
      <c r="J10635" t="s">
        <v>150</v>
      </c>
      <c r="K10635">
        <v>1.9</v>
      </c>
      <c r="L10635" t="s">
        <v>150</v>
      </c>
      <c r="M10635">
        <v>5.75</v>
      </c>
      <c r="N10635" t="s">
        <v>150</v>
      </c>
      <c r="O10635">
        <v>7.18</v>
      </c>
      <c r="P10635" t="s">
        <v>150</v>
      </c>
      <c r="Q10635">
        <v>27.2</v>
      </c>
      <c r="R10635" t="s">
        <v>150</v>
      </c>
      <c r="S10635">
        <v>0.54</v>
      </c>
      <c r="T10635" t="s">
        <v>150</v>
      </c>
      <c r="U10635">
        <v>16.73</v>
      </c>
      <c r="V10635" t="s">
        <v>150</v>
      </c>
      <c r="W10635">
        <v>29.34</v>
      </c>
      <c r="X10635" t="s">
        <v>150</v>
      </c>
      <c r="Y10635">
        <v>44.77</v>
      </c>
      <c r="AA10635">
        <v>36.9</v>
      </c>
      <c r="AC10635">
        <v>34.79</v>
      </c>
      <c r="AE10635">
        <v>12.9</v>
      </c>
      <c r="AF10635" t="s">
        <v>150</v>
      </c>
      <c r="AG10635">
        <v>7.05</v>
      </c>
      <c r="AH10635" t="s">
        <v>150</v>
      </c>
      <c r="AI10635">
        <v>90</v>
      </c>
      <c r="AJ10635" t="s">
        <v>150</v>
      </c>
      <c r="AS10635">
        <v>0.7</v>
      </c>
      <c r="AT10635" t="s">
        <v>150</v>
      </c>
    </row>
    <row r="10636" spans="1:46" x14ac:dyDescent="0.2">
      <c r="A10636" t="s">
        <v>332</v>
      </c>
      <c r="B10636" t="s">
        <v>333</v>
      </c>
      <c r="C10636">
        <f>-70.04943933 / 41.70080837</f>
        <v>-1.6798101060408772</v>
      </c>
      <c r="D10636" t="s">
        <v>334</v>
      </c>
      <c r="E10636" t="s">
        <v>70</v>
      </c>
      <c r="F10636" s="1">
        <v>42221.34375</v>
      </c>
      <c r="G10636">
        <v>2</v>
      </c>
      <c r="I10636">
        <v>16</v>
      </c>
      <c r="J10636" t="s">
        <v>150</v>
      </c>
      <c r="K10636" t="s">
        <v>173</v>
      </c>
      <c r="L10636" t="s">
        <v>150</v>
      </c>
      <c r="M10636">
        <v>5.75</v>
      </c>
      <c r="N10636" t="s">
        <v>150</v>
      </c>
      <c r="O10636">
        <v>7.28</v>
      </c>
      <c r="P10636" t="s">
        <v>150</v>
      </c>
      <c r="Q10636">
        <v>27.3</v>
      </c>
      <c r="R10636" t="s">
        <v>150</v>
      </c>
      <c r="S10636" t="s">
        <v>173</v>
      </c>
      <c r="T10636" t="s">
        <v>150</v>
      </c>
      <c r="W10636" t="s">
        <v>173</v>
      </c>
      <c r="X10636" t="s">
        <v>150</v>
      </c>
      <c r="AC10636">
        <v>34.79</v>
      </c>
      <c r="AE10636" t="s">
        <v>173</v>
      </c>
      <c r="AF10636" t="s">
        <v>150</v>
      </c>
      <c r="AG10636" t="s">
        <v>173</v>
      </c>
      <c r="AH10636" t="s">
        <v>150</v>
      </c>
      <c r="AI10636">
        <v>92</v>
      </c>
      <c r="AJ10636" t="s">
        <v>150</v>
      </c>
      <c r="AS10636" t="s">
        <v>173</v>
      </c>
      <c r="AT10636" t="s">
        <v>150</v>
      </c>
    </row>
    <row r="10637" spans="1:46" x14ac:dyDescent="0.2">
      <c r="A10637" t="s">
        <v>332</v>
      </c>
      <c r="B10637" t="s">
        <v>333</v>
      </c>
      <c r="C10637">
        <f>-70.04943933 / 41.70080837</f>
        <v>-1.6798101060408772</v>
      </c>
      <c r="D10637" t="s">
        <v>334</v>
      </c>
      <c r="E10637" t="s">
        <v>70</v>
      </c>
      <c r="F10637" s="1">
        <v>42221.34375</v>
      </c>
      <c r="G10637">
        <v>3</v>
      </c>
      <c r="I10637">
        <v>16</v>
      </c>
      <c r="J10637" t="s">
        <v>150</v>
      </c>
      <c r="K10637">
        <v>1.1000000000000001</v>
      </c>
      <c r="L10637" t="s">
        <v>150</v>
      </c>
      <c r="M10637">
        <v>5.75</v>
      </c>
      <c r="N10637" t="s">
        <v>150</v>
      </c>
      <c r="S10637">
        <v>0.56999999999999995</v>
      </c>
      <c r="T10637" t="s">
        <v>150</v>
      </c>
      <c r="W10637">
        <v>29.34</v>
      </c>
      <c r="X10637" t="s">
        <v>150</v>
      </c>
      <c r="AE10637">
        <v>17</v>
      </c>
      <c r="AF10637" t="s">
        <v>150</v>
      </c>
      <c r="AG10637">
        <v>6.99</v>
      </c>
      <c r="AH10637" t="s">
        <v>150</v>
      </c>
      <c r="AS10637">
        <v>0.8</v>
      </c>
      <c r="AT10637" t="s">
        <v>150</v>
      </c>
    </row>
    <row r="10638" spans="1:46" x14ac:dyDescent="0.2">
      <c r="A10638" t="s">
        <v>332</v>
      </c>
      <c r="B10638" t="s">
        <v>333</v>
      </c>
      <c r="C10638">
        <f>-70.04943933 / 41.70080837</f>
        <v>-1.6798101060408772</v>
      </c>
      <c r="D10638" t="s">
        <v>334</v>
      </c>
      <c r="E10638" t="s">
        <v>70</v>
      </c>
      <c r="F10638" s="1">
        <v>42221.34375</v>
      </c>
      <c r="G10638">
        <v>4</v>
      </c>
      <c r="I10638">
        <v>16</v>
      </c>
      <c r="J10638" t="s">
        <v>150</v>
      </c>
      <c r="K10638" t="s">
        <v>173</v>
      </c>
      <c r="L10638" t="s">
        <v>150</v>
      </c>
      <c r="M10638">
        <v>5.75</v>
      </c>
      <c r="N10638" t="s">
        <v>150</v>
      </c>
      <c r="O10638">
        <v>7.19</v>
      </c>
      <c r="P10638" t="s">
        <v>150</v>
      </c>
      <c r="Q10638">
        <v>27.2</v>
      </c>
      <c r="R10638" t="s">
        <v>150</v>
      </c>
      <c r="S10638" t="s">
        <v>173</v>
      </c>
      <c r="T10638" t="s">
        <v>150</v>
      </c>
      <c r="W10638" t="s">
        <v>173</v>
      </c>
      <c r="X10638" t="s">
        <v>150</v>
      </c>
      <c r="AC10638">
        <v>34.79</v>
      </c>
      <c r="AE10638" t="s">
        <v>173</v>
      </c>
      <c r="AF10638" t="s">
        <v>150</v>
      </c>
      <c r="AG10638" t="s">
        <v>173</v>
      </c>
      <c r="AH10638" t="s">
        <v>150</v>
      </c>
      <c r="AI10638">
        <v>91</v>
      </c>
      <c r="AJ10638" t="s">
        <v>150</v>
      </c>
      <c r="AS10638" t="s">
        <v>173</v>
      </c>
      <c r="AT10638" t="s">
        <v>150</v>
      </c>
    </row>
    <row r="10639" spans="1:46" x14ac:dyDescent="0.2">
      <c r="A10639" t="s">
        <v>332</v>
      </c>
      <c r="B10639" t="s">
        <v>333</v>
      </c>
      <c r="C10639">
        <f>-70.04943933 / 41.70080837</f>
        <v>-1.6798101060408772</v>
      </c>
      <c r="D10639" t="s">
        <v>334</v>
      </c>
      <c r="E10639" t="s">
        <v>70</v>
      </c>
      <c r="F10639" s="1">
        <v>42221.34375</v>
      </c>
      <c r="G10639">
        <v>6</v>
      </c>
      <c r="I10639">
        <v>16</v>
      </c>
      <c r="J10639" t="s">
        <v>150</v>
      </c>
      <c r="K10639" t="s">
        <v>173</v>
      </c>
      <c r="L10639" t="s">
        <v>150</v>
      </c>
      <c r="M10639">
        <v>5.75</v>
      </c>
      <c r="N10639" t="s">
        <v>150</v>
      </c>
      <c r="O10639">
        <v>13.48</v>
      </c>
      <c r="P10639" t="s">
        <v>150</v>
      </c>
      <c r="Q10639">
        <v>22.5</v>
      </c>
      <c r="R10639" t="s">
        <v>150</v>
      </c>
      <c r="S10639" t="s">
        <v>173</v>
      </c>
      <c r="T10639" t="s">
        <v>150</v>
      </c>
      <c r="W10639" t="s">
        <v>173</v>
      </c>
      <c r="X10639" t="s">
        <v>150</v>
      </c>
      <c r="AC10639">
        <v>34.79</v>
      </c>
      <c r="AE10639" t="s">
        <v>173</v>
      </c>
      <c r="AF10639" t="s">
        <v>150</v>
      </c>
      <c r="AG10639" t="s">
        <v>173</v>
      </c>
      <c r="AH10639" t="s">
        <v>150</v>
      </c>
      <c r="AI10639">
        <v>156</v>
      </c>
      <c r="AJ10639" t="s">
        <v>150</v>
      </c>
      <c r="AS10639" t="s">
        <v>173</v>
      </c>
      <c r="AT10639" t="s">
        <v>150</v>
      </c>
    </row>
    <row r="10640" spans="1:46" x14ac:dyDescent="0.2">
      <c r="A10640" t="s">
        <v>332</v>
      </c>
      <c r="B10640" t="s">
        <v>333</v>
      </c>
      <c r="C10640">
        <f>-70.04943933 / 41.70080837</f>
        <v>-1.6798101060408772</v>
      </c>
      <c r="D10640" t="s">
        <v>334</v>
      </c>
      <c r="E10640" t="s">
        <v>70</v>
      </c>
      <c r="F10640" s="1">
        <v>42221.34375</v>
      </c>
      <c r="G10640">
        <v>8</v>
      </c>
      <c r="I10640">
        <v>16</v>
      </c>
      <c r="J10640" t="s">
        <v>150</v>
      </c>
      <c r="K10640" t="s">
        <v>173</v>
      </c>
      <c r="L10640" t="s">
        <v>150</v>
      </c>
      <c r="M10640">
        <v>5.75</v>
      </c>
      <c r="N10640" t="s">
        <v>150</v>
      </c>
      <c r="O10640">
        <v>17.39</v>
      </c>
      <c r="P10640" t="s">
        <v>150</v>
      </c>
      <c r="Q10640">
        <v>14</v>
      </c>
      <c r="R10640" t="s">
        <v>150</v>
      </c>
      <c r="S10640" t="s">
        <v>173</v>
      </c>
      <c r="T10640" t="s">
        <v>150</v>
      </c>
      <c r="W10640" t="s">
        <v>173</v>
      </c>
      <c r="X10640" t="s">
        <v>150</v>
      </c>
      <c r="AC10640">
        <v>34.79</v>
      </c>
      <c r="AE10640" t="s">
        <v>173</v>
      </c>
      <c r="AF10640" t="s">
        <v>150</v>
      </c>
      <c r="AG10640" t="s">
        <v>173</v>
      </c>
      <c r="AH10640" t="s">
        <v>150</v>
      </c>
      <c r="AI10640">
        <v>169</v>
      </c>
      <c r="AJ10640" t="s">
        <v>150</v>
      </c>
      <c r="AS10640" t="s">
        <v>173</v>
      </c>
      <c r="AT10640" t="s">
        <v>150</v>
      </c>
    </row>
    <row r="10641" spans="1:46" x14ac:dyDescent="0.2">
      <c r="A10641" t="s">
        <v>332</v>
      </c>
      <c r="B10641" t="s">
        <v>333</v>
      </c>
      <c r="C10641">
        <f>-70.04943933 / 41.70080837</f>
        <v>-1.6798101060408772</v>
      </c>
      <c r="D10641" t="s">
        <v>334</v>
      </c>
      <c r="E10641" t="s">
        <v>70</v>
      </c>
      <c r="F10641" s="1">
        <v>42221.34375</v>
      </c>
      <c r="G10641">
        <v>9</v>
      </c>
      <c r="I10641">
        <v>16</v>
      </c>
      <c r="J10641" t="s">
        <v>150</v>
      </c>
      <c r="K10641">
        <v>6.9</v>
      </c>
      <c r="L10641" t="s">
        <v>150</v>
      </c>
      <c r="M10641">
        <v>5.75</v>
      </c>
      <c r="N10641" t="s">
        <v>150</v>
      </c>
      <c r="S10641">
        <v>1.1599999999999999</v>
      </c>
      <c r="T10641" t="s">
        <v>150</v>
      </c>
      <c r="U10641">
        <v>35.93</v>
      </c>
      <c r="V10641" t="s">
        <v>150</v>
      </c>
      <c r="W10641">
        <v>33.96</v>
      </c>
      <c r="X10641" t="s">
        <v>150</v>
      </c>
      <c r="Y10641">
        <v>55.8</v>
      </c>
      <c r="AA10641">
        <v>49.55</v>
      </c>
      <c r="AC10641">
        <v>34.79</v>
      </c>
      <c r="AE10641">
        <v>12.4</v>
      </c>
      <c r="AF10641" t="s">
        <v>150</v>
      </c>
      <c r="AG10641">
        <v>8.43</v>
      </c>
      <c r="AH10641" t="s">
        <v>150</v>
      </c>
      <c r="AS10641">
        <v>0.5</v>
      </c>
      <c r="AT10641" t="s">
        <v>150</v>
      </c>
    </row>
    <row r="10642" spans="1:46" x14ac:dyDescent="0.2">
      <c r="A10642" t="s">
        <v>332</v>
      </c>
      <c r="B10642" t="s">
        <v>333</v>
      </c>
      <c r="C10642">
        <f>-70.04943933 / 41.70080837</f>
        <v>-1.6798101060408772</v>
      </c>
      <c r="D10642" t="s">
        <v>334</v>
      </c>
      <c r="E10642" t="s">
        <v>70</v>
      </c>
      <c r="F10642" s="1">
        <v>42221.34375</v>
      </c>
      <c r="G10642">
        <v>10</v>
      </c>
      <c r="I10642">
        <v>16</v>
      </c>
      <c r="J10642" t="s">
        <v>150</v>
      </c>
      <c r="K10642" t="s">
        <v>173</v>
      </c>
      <c r="L10642" t="s">
        <v>150</v>
      </c>
      <c r="M10642">
        <v>5.75</v>
      </c>
      <c r="N10642" t="s">
        <v>150</v>
      </c>
      <c r="O10642">
        <v>15.4</v>
      </c>
      <c r="P10642" t="s">
        <v>150</v>
      </c>
      <c r="Q10642">
        <v>10.3</v>
      </c>
      <c r="R10642" t="s">
        <v>150</v>
      </c>
      <c r="S10642" t="s">
        <v>173</v>
      </c>
      <c r="T10642" t="s">
        <v>150</v>
      </c>
      <c r="W10642" t="s">
        <v>173</v>
      </c>
      <c r="X10642" t="s">
        <v>150</v>
      </c>
      <c r="AC10642">
        <v>34.79</v>
      </c>
      <c r="AE10642" t="s">
        <v>173</v>
      </c>
      <c r="AF10642" t="s">
        <v>150</v>
      </c>
      <c r="AG10642" t="s">
        <v>173</v>
      </c>
      <c r="AH10642" t="s">
        <v>150</v>
      </c>
      <c r="AI10642">
        <v>137</v>
      </c>
      <c r="AJ10642" t="s">
        <v>150</v>
      </c>
      <c r="AS10642" t="s">
        <v>173</v>
      </c>
      <c r="AT10642" t="s">
        <v>150</v>
      </c>
    </row>
    <row r="10643" spans="1:46" x14ac:dyDescent="0.2">
      <c r="A10643" t="s">
        <v>332</v>
      </c>
      <c r="B10643" t="s">
        <v>333</v>
      </c>
      <c r="C10643">
        <f>-70.04943933 / 41.70080837</f>
        <v>-1.6798101060408772</v>
      </c>
      <c r="D10643" t="s">
        <v>334</v>
      </c>
      <c r="E10643" t="s">
        <v>70</v>
      </c>
      <c r="F10643" s="1">
        <v>42221.34375</v>
      </c>
      <c r="G10643">
        <v>12</v>
      </c>
      <c r="I10643">
        <v>16</v>
      </c>
      <c r="J10643" t="s">
        <v>150</v>
      </c>
      <c r="K10643" t="s">
        <v>173</v>
      </c>
      <c r="L10643" t="s">
        <v>150</v>
      </c>
      <c r="M10643">
        <v>5.75</v>
      </c>
      <c r="N10643" t="s">
        <v>150</v>
      </c>
      <c r="O10643">
        <v>10.3</v>
      </c>
      <c r="P10643" t="s">
        <v>150</v>
      </c>
      <c r="Q10643">
        <v>8.8000000000000007</v>
      </c>
      <c r="R10643" t="s">
        <v>150</v>
      </c>
      <c r="S10643" t="s">
        <v>173</v>
      </c>
      <c r="T10643" t="s">
        <v>150</v>
      </c>
      <c r="W10643" t="s">
        <v>173</v>
      </c>
      <c r="X10643" t="s">
        <v>150</v>
      </c>
      <c r="AC10643">
        <v>34.79</v>
      </c>
      <c r="AE10643" t="s">
        <v>173</v>
      </c>
      <c r="AF10643" t="s">
        <v>150</v>
      </c>
      <c r="AG10643" t="s">
        <v>173</v>
      </c>
      <c r="AH10643" t="s">
        <v>150</v>
      </c>
      <c r="AI10643">
        <v>89</v>
      </c>
      <c r="AJ10643" t="s">
        <v>150</v>
      </c>
      <c r="AS10643" t="s">
        <v>173</v>
      </c>
      <c r="AT10643" t="s">
        <v>150</v>
      </c>
    </row>
    <row r="10644" spans="1:46" x14ac:dyDescent="0.2">
      <c r="A10644" t="s">
        <v>332</v>
      </c>
      <c r="B10644" t="s">
        <v>333</v>
      </c>
      <c r="C10644">
        <f>-70.04943933 / 41.70080837</f>
        <v>-1.6798101060408772</v>
      </c>
      <c r="D10644" t="s">
        <v>334</v>
      </c>
      <c r="E10644" t="s">
        <v>70</v>
      </c>
      <c r="F10644" s="1">
        <v>42221.34375</v>
      </c>
      <c r="G10644">
        <v>14</v>
      </c>
      <c r="I10644">
        <v>16</v>
      </c>
      <c r="J10644" t="s">
        <v>150</v>
      </c>
      <c r="K10644" t="s">
        <v>173</v>
      </c>
      <c r="L10644" t="s">
        <v>150</v>
      </c>
      <c r="M10644">
        <v>5.75</v>
      </c>
      <c r="N10644" t="s">
        <v>150</v>
      </c>
      <c r="O10644">
        <v>1.72</v>
      </c>
      <c r="P10644" t="s">
        <v>150</v>
      </c>
      <c r="Q10644">
        <v>8.1</v>
      </c>
      <c r="R10644" t="s">
        <v>150</v>
      </c>
      <c r="S10644" t="s">
        <v>173</v>
      </c>
      <c r="T10644" t="s">
        <v>150</v>
      </c>
      <c r="W10644" t="s">
        <v>173</v>
      </c>
      <c r="X10644" t="s">
        <v>150</v>
      </c>
      <c r="AC10644">
        <v>34.79</v>
      </c>
      <c r="AE10644" t="s">
        <v>173</v>
      </c>
      <c r="AF10644" t="s">
        <v>150</v>
      </c>
      <c r="AG10644" t="s">
        <v>173</v>
      </c>
      <c r="AH10644" t="s">
        <v>150</v>
      </c>
      <c r="AI10644">
        <v>15</v>
      </c>
      <c r="AJ10644" t="s">
        <v>150</v>
      </c>
      <c r="AS10644" t="s">
        <v>173</v>
      </c>
      <c r="AT10644" t="s">
        <v>150</v>
      </c>
    </row>
    <row r="10645" spans="1:46" x14ac:dyDescent="0.2">
      <c r="A10645" t="s">
        <v>332</v>
      </c>
      <c r="B10645" t="s">
        <v>333</v>
      </c>
      <c r="C10645">
        <f>-70.04943933 / 41.70080837</f>
        <v>-1.6798101060408772</v>
      </c>
      <c r="D10645" t="s">
        <v>334</v>
      </c>
      <c r="E10645" t="s">
        <v>70</v>
      </c>
      <c r="F10645" s="1">
        <v>42221.34375</v>
      </c>
      <c r="G10645">
        <v>15</v>
      </c>
      <c r="I10645">
        <v>16</v>
      </c>
      <c r="J10645" t="s">
        <v>150</v>
      </c>
      <c r="K10645" t="s">
        <v>313</v>
      </c>
      <c r="L10645" t="s">
        <v>150</v>
      </c>
      <c r="M10645">
        <v>5.75</v>
      </c>
      <c r="N10645" t="s">
        <v>150</v>
      </c>
      <c r="S10645">
        <v>2.85</v>
      </c>
      <c r="T10645" t="s">
        <v>150</v>
      </c>
      <c r="U10645">
        <v>88.28</v>
      </c>
      <c r="V10645" t="s">
        <v>150</v>
      </c>
      <c r="W10645">
        <v>98.93</v>
      </c>
      <c r="X10645" t="s">
        <v>150</v>
      </c>
      <c r="Y10645">
        <v>68.760000000000005</v>
      </c>
      <c r="AA10645">
        <v>1.21</v>
      </c>
      <c r="AC10645">
        <v>34.79</v>
      </c>
      <c r="AE10645">
        <v>19.7</v>
      </c>
      <c r="AF10645" t="s">
        <v>150</v>
      </c>
      <c r="AG10645">
        <v>6.27</v>
      </c>
      <c r="AH10645" t="s">
        <v>150</v>
      </c>
      <c r="AS10645">
        <v>92.5</v>
      </c>
      <c r="AT10645" t="s">
        <v>150</v>
      </c>
    </row>
    <row r="10646" spans="1:46" x14ac:dyDescent="0.2">
      <c r="A10646" t="s">
        <v>332</v>
      </c>
      <c r="B10646" t="s">
        <v>333</v>
      </c>
      <c r="C10646">
        <f>-70.04943933 / 41.70080837</f>
        <v>-1.6798101060408772</v>
      </c>
      <c r="D10646" t="s">
        <v>334</v>
      </c>
      <c r="E10646" t="s">
        <v>70</v>
      </c>
      <c r="F10646" s="1">
        <v>42221.34375</v>
      </c>
      <c r="G10646">
        <v>15.5</v>
      </c>
      <c r="I10646">
        <v>16</v>
      </c>
      <c r="J10646" t="s">
        <v>150</v>
      </c>
      <c r="K10646" t="s">
        <v>173</v>
      </c>
      <c r="L10646" t="s">
        <v>150</v>
      </c>
      <c r="M10646">
        <v>5.75</v>
      </c>
      <c r="N10646" t="s">
        <v>150</v>
      </c>
      <c r="O10646">
        <v>1.42</v>
      </c>
      <c r="P10646" t="s">
        <v>150</v>
      </c>
      <c r="Q10646">
        <v>8</v>
      </c>
      <c r="R10646" t="s">
        <v>150</v>
      </c>
      <c r="S10646" t="s">
        <v>173</v>
      </c>
      <c r="T10646" t="s">
        <v>150</v>
      </c>
      <c r="W10646" t="s">
        <v>173</v>
      </c>
      <c r="X10646" t="s">
        <v>150</v>
      </c>
      <c r="AC10646">
        <v>34.79</v>
      </c>
      <c r="AE10646" t="s">
        <v>173</v>
      </c>
      <c r="AF10646" t="s">
        <v>150</v>
      </c>
      <c r="AG10646" t="s">
        <v>173</v>
      </c>
      <c r="AH10646" t="s">
        <v>150</v>
      </c>
      <c r="AI10646">
        <v>12</v>
      </c>
      <c r="AJ10646" t="s">
        <v>150</v>
      </c>
      <c r="AS10646" t="s">
        <v>173</v>
      </c>
      <c r="AT10646" t="s">
        <v>150</v>
      </c>
    </row>
    <row r="10647" spans="1:46" x14ac:dyDescent="0.2">
      <c r="A10647" t="s">
        <v>332</v>
      </c>
      <c r="B10647" t="s">
        <v>333</v>
      </c>
      <c r="C10647">
        <f>-70.04943933 / 41.70080837</f>
        <v>-1.6798101060408772</v>
      </c>
      <c r="D10647" t="s">
        <v>334</v>
      </c>
      <c r="E10647" t="s">
        <v>70</v>
      </c>
      <c r="F10647" s="1">
        <v>42236</v>
      </c>
      <c r="G10647">
        <v>0.5</v>
      </c>
      <c r="I10647">
        <v>17</v>
      </c>
      <c r="J10647" t="s">
        <v>150</v>
      </c>
      <c r="K10647">
        <v>0.7</v>
      </c>
      <c r="L10647" t="s">
        <v>150</v>
      </c>
      <c r="M10647">
        <v>4.45</v>
      </c>
      <c r="N10647" t="s">
        <v>150</v>
      </c>
      <c r="O10647">
        <v>7.07</v>
      </c>
      <c r="P10647" t="s">
        <v>150</v>
      </c>
      <c r="Q10647">
        <v>27.4</v>
      </c>
      <c r="R10647" t="s">
        <v>150</v>
      </c>
      <c r="S10647">
        <v>0.89</v>
      </c>
      <c r="T10647" t="s">
        <v>150</v>
      </c>
      <c r="U10647">
        <v>27.57</v>
      </c>
      <c r="V10647" t="s">
        <v>150</v>
      </c>
      <c r="W10647">
        <v>24.47</v>
      </c>
      <c r="X10647" t="s">
        <v>150</v>
      </c>
      <c r="Y10647">
        <v>51.98</v>
      </c>
      <c r="AA10647">
        <v>27.1</v>
      </c>
      <c r="AC10647">
        <v>38.49</v>
      </c>
      <c r="AE10647">
        <v>12.9</v>
      </c>
      <c r="AF10647" t="s">
        <v>150</v>
      </c>
      <c r="AG10647">
        <v>6.93</v>
      </c>
      <c r="AH10647" t="s">
        <v>150</v>
      </c>
      <c r="AI10647">
        <v>89</v>
      </c>
      <c r="AJ10647" t="s">
        <v>150</v>
      </c>
      <c r="AS10647">
        <v>1</v>
      </c>
      <c r="AT10647" t="s">
        <v>150</v>
      </c>
    </row>
    <row r="10648" spans="1:46" x14ac:dyDescent="0.2">
      <c r="A10648" t="s">
        <v>332</v>
      </c>
      <c r="B10648" t="s">
        <v>333</v>
      </c>
      <c r="C10648">
        <f>-70.04943933 / 41.70080837</f>
        <v>-1.6798101060408772</v>
      </c>
      <c r="D10648" t="s">
        <v>334</v>
      </c>
      <c r="E10648" t="s">
        <v>70</v>
      </c>
      <c r="F10648" s="1">
        <v>42236</v>
      </c>
      <c r="G10648">
        <v>1</v>
      </c>
      <c r="I10648">
        <v>17</v>
      </c>
      <c r="J10648" t="s">
        <v>150</v>
      </c>
      <c r="K10648" t="s">
        <v>173</v>
      </c>
      <c r="L10648" t="s">
        <v>150</v>
      </c>
      <c r="M10648">
        <v>4.45</v>
      </c>
      <c r="N10648" t="s">
        <v>150</v>
      </c>
      <c r="O10648">
        <v>6.74</v>
      </c>
      <c r="P10648" t="s">
        <v>150</v>
      </c>
      <c r="Q10648">
        <v>27.5</v>
      </c>
      <c r="R10648" t="s">
        <v>150</v>
      </c>
      <c r="S10648" t="s">
        <v>173</v>
      </c>
      <c r="T10648" t="s">
        <v>150</v>
      </c>
      <c r="W10648" t="s">
        <v>173</v>
      </c>
      <c r="X10648" t="s">
        <v>150</v>
      </c>
      <c r="AC10648">
        <v>38.49</v>
      </c>
      <c r="AE10648" t="s">
        <v>173</v>
      </c>
      <c r="AF10648" t="s">
        <v>150</v>
      </c>
      <c r="AG10648" t="s">
        <v>173</v>
      </c>
      <c r="AH10648" t="s">
        <v>150</v>
      </c>
      <c r="AI10648">
        <v>85</v>
      </c>
      <c r="AJ10648" t="s">
        <v>150</v>
      </c>
      <c r="AS10648" t="s">
        <v>173</v>
      </c>
      <c r="AT10648" t="s">
        <v>150</v>
      </c>
    </row>
    <row r="10649" spans="1:46" x14ac:dyDescent="0.2">
      <c r="A10649" t="s">
        <v>332</v>
      </c>
      <c r="B10649" t="s">
        <v>333</v>
      </c>
      <c r="C10649">
        <f>-70.04943933 / 41.70080837</f>
        <v>-1.6798101060408772</v>
      </c>
      <c r="D10649" t="s">
        <v>334</v>
      </c>
      <c r="E10649" t="s">
        <v>70</v>
      </c>
      <c r="F10649" s="1">
        <v>42236</v>
      </c>
      <c r="G10649">
        <v>2</v>
      </c>
      <c r="I10649">
        <v>17</v>
      </c>
      <c r="J10649" t="s">
        <v>150</v>
      </c>
      <c r="K10649" t="s">
        <v>173</v>
      </c>
      <c r="L10649" t="s">
        <v>150</v>
      </c>
      <c r="M10649">
        <v>4.45</v>
      </c>
      <c r="N10649" t="s">
        <v>150</v>
      </c>
      <c r="O10649">
        <v>7.02</v>
      </c>
      <c r="P10649" t="s">
        <v>150</v>
      </c>
      <c r="Q10649">
        <v>27.5</v>
      </c>
      <c r="R10649" t="s">
        <v>150</v>
      </c>
      <c r="S10649" t="s">
        <v>173</v>
      </c>
      <c r="T10649" t="s">
        <v>150</v>
      </c>
      <c r="W10649" t="s">
        <v>173</v>
      </c>
      <c r="X10649" t="s">
        <v>150</v>
      </c>
      <c r="AC10649">
        <v>38.49</v>
      </c>
      <c r="AE10649" t="s">
        <v>173</v>
      </c>
      <c r="AF10649" t="s">
        <v>150</v>
      </c>
      <c r="AG10649" t="s">
        <v>173</v>
      </c>
      <c r="AH10649" t="s">
        <v>150</v>
      </c>
      <c r="AI10649">
        <v>89</v>
      </c>
      <c r="AJ10649" t="s">
        <v>150</v>
      </c>
      <c r="AS10649" t="s">
        <v>173</v>
      </c>
      <c r="AT10649" t="s">
        <v>150</v>
      </c>
    </row>
    <row r="10650" spans="1:46" x14ac:dyDescent="0.2">
      <c r="A10650" t="s">
        <v>332</v>
      </c>
      <c r="B10650" t="s">
        <v>333</v>
      </c>
      <c r="C10650">
        <f>-70.04943933 / 41.70080837</f>
        <v>-1.6798101060408772</v>
      </c>
      <c r="D10650" t="s">
        <v>334</v>
      </c>
      <c r="E10650" t="s">
        <v>70</v>
      </c>
      <c r="F10650" s="1">
        <v>42236</v>
      </c>
      <c r="G10650">
        <v>3</v>
      </c>
      <c r="I10650">
        <v>17</v>
      </c>
      <c r="J10650" t="s">
        <v>150</v>
      </c>
      <c r="K10650">
        <v>0.4</v>
      </c>
      <c r="L10650" t="s">
        <v>150</v>
      </c>
      <c r="M10650">
        <v>4.45</v>
      </c>
      <c r="N10650" t="s">
        <v>150</v>
      </c>
      <c r="O10650">
        <v>6.87</v>
      </c>
      <c r="P10650" t="s">
        <v>150</v>
      </c>
      <c r="Q10650">
        <v>27.4</v>
      </c>
      <c r="R10650" t="s">
        <v>150</v>
      </c>
      <c r="S10650">
        <v>0.32</v>
      </c>
      <c r="T10650" t="s">
        <v>150</v>
      </c>
      <c r="U10650">
        <v>9.91</v>
      </c>
      <c r="V10650" t="s">
        <v>150</v>
      </c>
      <c r="W10650">
        <v>23.67</v>
      </c>
      <c r="X10650" t="s">
        <v>150</v>
      </c>
      <c r="Y10650">
        <v>37.22</v>
      </c>
      <c r="AA10650">
        <v>21.61</v>
      </c>
      <c r="AC10650">
        <v>38.49</v>
      </c>
      <c r="AE10650">
        <v>12.4</v>
      </c>
      <c r="AF10650" t="s">
        <v>150</v>
      </c>
      <c r="AG10650">
        <v>6.91</v>
      </c>
      <c r="AH10650" t="s">
        <v>150</v>
      </c>
      <c r="AI10650">
        <v>87</v>
      </c>
      <c r="AJ10650" t="s">
        <v>150</v>
      </c>
      <c r="AS10650">
        <v>0.3</v>
      </c>
      <c r="AT10650" t="s">
        <v>150</v>
      </c>
    </row>
    <row r="10651" spans="1:46" x14ac:dyDescent="0.2">
      <c r="A10651" t="s">
        <v>332</v>
      </c>
      <c r="B10651" t="s">
        <v>333</v>
      </c>
      <c r="C10651">
        <f>-70.04943933 / 41.70080837</f>
        <v>-1.6798101060408772</v>
      </c>
      <c r="D10651" t="s">
        <v>334</v>
      </c>
      <c r="E10651" t="s">
        <v>70</v>
      </c>
      <c r="F10651" s="1">
        <v>42236</v>
      </c>
      <c r="G10651">
        <v>4</v>
      </c>
      <c r="I10651">
        <v>17</v>
      </c>
      <c r="J10651" t="s">
        <v>150</v>
      </c>
      <c r="K10651" t="s">
        <v>173</v>
      </c>
      <c r="L10651" t="s">
        <v>150</v>
      </c>
      <c r="M10651">
        <v>4.45</v>
      </c>
      <c r="N10651" t="s">
        <v>150</v>
      </c>
      <c r="O10651">
        <v>7.15</v>
      </c>
      <c r="P10651" t="s">
        <v>150</v>
      </c>
      <c r="Q10651">
        <v>26.9</v>
      </c>
      <c r="R10651" t="s">
        <v>150</v>
      </c>
      <c r="S10651" t="s">
        <v>173</v>
      </c>
      <c r="T10651" t="s">
        <v>150</v>
      </c>
      <c r="W10651" t="s">
        <v>173</v>
      </c>
      <c r="X10651" t="s">
        <v>150</v>
      </c>
      <c r="AC10651">
        <v>38.49</v>
      </c>
      <c r="AE10651" t="s">
        <v>173</v>
      </c>
      <c r="AF10651" t="s">
        <v>150</v>
      </c>
      <c r="AG10651" t="s">
        <v>173</v>
      </c>
      <c r="AH10651" t="s">
        <v>150</v>
      </c>
      <c r="AI10651">
        <v>90</v>
      </c>
      <c r="AJ10651" t="s">
        <v>150</v>
      </c>
      <c r="AS10651" t="s">
        <v>173</v>
      </c>
      <c r="AT10651" t="s">
        <v>150</v>
      </c>
    </row>
    <row r="10652" spans="1:46" x14ac:dyDescent="0.2">
      <c r="A10652" t="s">
        <v>332</v>
      </c>
      <c r="B10652" t="s">
        <v>333</v>
      </c>
      <c r="C10652">
        <f>-70.04943933 / 41.70080837</f>
        <v>-1.6798101060408772</v>
      </c>
      <c r="D10652" t="s">
        <v>334</v>
      </c>
      <c r="E10652" t="s">
        <v>70</v>
      </c>
      <c r="F10652" s="1">
        <v>42236</v>
      </c>
      <c r="G10652">
        <v>5</v>
      </c>
      <c r="I10652">
        <v>17</v>
      </c>
      <c r="J10652" t="s">
        <v>150</v>
      </c>
      <c r="K10652" t="s">
        <v>173</v>
      </c>
      <c r="L10652" t="s">
        <v>150</v>
      </c>
      <c r="M10652">
        <v>4.45</v>
      </c>
      <c r="N10652" t="s">
        <v>150</v>
      </c>
      <c r="O10652">
        <v>7.37</v>
      </c>
      <c r="P10652" t="s">
        <v>150</v>
      </c>
      <c r="Q10652">
        <v>26.1</v>
      </c>
      <c r="R10652" t="s">
        <v>150</v>
      </c>
      <c r="S10652" t="s">
        <v>173</v>
      </c>
      <c r="T10652" t="s">
        <v>150</v>
      </c>
      <c r="W10652" t="s">
        <v>173</v>
      </c>
      <c r="X10652" t="s">
        <v>150</v>
      </c>
      <c r="AC10652">
        <v>38.49</v>
      </c>
      <c r="AE10652" t="s">
        <v>173</v>
      </c>
      <c r="AF10652" t="s">
        <v>150</v>
      </c>
      <c r="AG10652" t="s">
        <v>173</v>
      </c>
      <c r="AH10652" t="s">
        <v>150</v>
      </c>
      <c r="AI10652">
        <v>91</v>
      </c>
      <c r="AJ10652" t="s">
        <v>150</v>
      </c>
      <c r="AS10652" t="s">
        <v>173</v>
      </c>
      <c r="AT10652" t="s">
        <v>150</v>
      </c>
    </row>
    <row r="10653" spans="1:46" x14ac:dyDescent="0.2">
      <c r="A10653" t="s">
        <v>332</v>
      </c>
      <c r="B10653" t="s">
        <v>333</v>
      </c>
      <c r="C10653">
        <f>-70.04943933 / 41.70080837</f>
        <v>-1.6798101060408772</v>
      </c>
      <c r="D10653" t="s">
        <v>334</v>
      </c>
      <c r="E10653" t="s">
        <v>70</v>
      </c>
      <c r="F10653" s="1">
        <v>42236</v>
      </c>
      <c r="G10653">
        <v>6</v>
      </c>
      <c r="I10653">
        <v>17</v>
      </c>
      <c r="J10653" t="s">
        <v>150</v>
      </c>
      <c r="K10653" t="s">
        <v>173</v>
      </c>
      <c r="L10653" t="s">
        <v>150</v>
      </c>
      <c r="M10653">
        <v>4.45</v>
      </c>
      <c r="N10653" t="s">
        <v>150</v>
      </c>
      <c r="O10653">
        <v>8.14</v>
      </c>
      <c r="P10653" t="s">
        <v>150</v>
      </c>
      <c r="Q10653">
        <v>24.3</v>
      </c>
      <c r="R10653" t="s">
        <v>150</v>
      </c>
      <c r="S10653" t="s">
        <v>173</v>
      </c>
      <c r="T10653" t="s">
        <v>150</v>
      </c>
      <c r="W10653" t="s">
        <v>173</v>
      </c>
      <c r="X10653" t="s">
        <v>150</v>
      </c>
      <c r="AC10653">
        <v>38.49</v>
      </c>
      <c r="AE10653" t="s">
        <v>173</v>
      </c>
      <c r="AF10653" t="s">
        <v>150</v>
      </c>
      <c r="AG10653" t="s">
        <v>173</v>
      </c>
      <c r="AH10653" t="s">
        <v>150</v>
      </c>
      <c r="AI10653">
        <v>97</v>
      </c>
      <c r="AJ10653" t="s">
        <v>150</v>
      </c>
      <c r="AS10653" t="s">
        <v>173</v>
      </c>
      <c r="AT10653" t="s">
        <v>150</v>
      </c>
    </row>
    <row r="10654" spans="1:46" x14ac:dyDescent="0.2">
      <c r="A10654" t="s">
        <v>332</v>
      </c>
      <c r="B10654" t="s">
        <v>333</v>
      </c>
      <c r="C10654">
        <f>-70.04943933 / 41.70080837</f>
        <v>-1.6798101060408772</v>
      </c>
      <c r="D10654" t="s">
        <v>334</v>
      </c>
      <c r="E10654" t="s">
        <v>70</v>
      </c>
      <c r="F10654" s="1">
        <v>42236</v>
      </c>
      <c r="G10654">
        <v>7</v>
      </c>
      <c r="I10654">
        <v>17</v>
      </c>
      <c r="J10654" t="s">
        <v>150</v>
      </c>
      <c r="K10654" t="s">
        <v>173</v>
      </c>
      <c r="L10654" t="s">
        <v>150</v>
      </c>
      <c r="M10654">
        <v>4.45</v>
      </c>
      <c r="N10654" t="s">
        <v>150</v>
      </c>
      <c r="O10654">
        <v>14.84</v>
      </c>
      <c r="P10654" t="s">
        <v>150</v>
      </c>
      <c r="Q10654">
        <v>19.7</v>
      </c>
      <c r="R10654" t="s">
        <v>150</v>
      </c>
      <c r="S10654" t="s">
        <v>173</v>
      </c>
      <c r="T10654" t="s">
        <v>150</v>
      </c>
      <c r="W10654" t="s">
        <v>173</v>
      </c>
      <c r="X10654" t="s">
        <v>150</v>
      </c>
      <c r="AC10654">
        <v>38.49</v>
      </c>
      <c r="AE10654" t="s">
        <v>173</v>
      </c>
      <c r="AF10654" t="s">
        <v>150</v>
      </c>
      <c r="AG10654" t="s">
        <v>173</v>
      </c>
      <c r="AH10654" t="s">
        <v>150</v>
      </c>
      <c r="AI10654">
        <v>162</v>
      </c>
      <c r="AJ10654" t="s">
        <v>150</v>
      </c>
      <c r="AS10654" t="s">
        <v>173</v>
      </c>
      <c r="AT10654" t="s">
        <v>150</v>
      </c>
    </row>
    <row r="10655" spans="1:46" x14ac:dyDescent="0.2">
      <c r="A10655" t="s">
        <v>332</v>
      </c>
      <c r="B10655" t="s">
        <v>333</v>
      </c>
      <c r="C10655">
        <f>-70.04943933 / 41.70080837</f>
        <v>-1.6798101060408772</v>
      </c>
      <c r="D10655" t="s">
        <v>334</v>
      </c>
      <c r="E10655" t="s">
        <v>70</v>
      </c>
      <c r="F10655" s="1">
        <v>42236</v>
      </c>
      <c r="G10655">
        <v>8</v>
      </c>
      <c r="I10655">
        <v>17</v>
      </c>
      <c r="J10655" t="s">
        <v>150</v>
      </c>
      <c r="K10655" t="s">
        <v>173</v>
      </c>
      <c r="L10655" t="s">
        <v>150</v>
      </c>
      <c r="M10655">
        <v>4.45</v>
      </c>
      <c r="N10655" t="s">
        <v>150</v>
      </c>
      <c r="O10655">
        <v>16.899999999999999</v>
      </c>
      <c r="P10655" t="s">
        <v>150</v>
      </c>
      <c r="Q10655">
        <v>15</v>
      </c>
      <c r="R10655" t="s">
        <v>150</v>
      </c>
      <c r="S10655" t="s">
        <v>173</v>
      </c>
      <c r="T10655" t="s">
        <v>150</v>
      </c>
      <c r="W10655" t="s">
        <v>173</v>
      </c>
      <c r="X10655" t="s">
        <v>150</v>
      </c>
      <c r="AC10655">
        <v>38.49</v>
      </c>
      <c r="AE10655" t="s">
        <v>173</v>
      </c>
      <c r="AF10655" t="s">
        <v>150</v>
      </c>
      <c r="AG10655" t="s">
        <v>173</v>
      </c>
      <c r="AH10655" t="s">
        <v>150</v>
      </c>
      <c r="AI10655">
        <v>168</v>
      </c>
      <c r="AJ10655" t="s">
        <v>150</v>
      </c>
      <c r="AS10655" t="s">
        <v>173</v>
      </c>
      <c r="AT10655" t="s">
        <v>150</v>
      </c>
    </row>
    <row r="10656" spans="1:46" x14ac:dyDescent="0.2">
      <c r="A10656" t="s">
        <v>332</v>
      </c>
      <c r="B10656" t="s">
        <v>333</v>
      </c>
      <c r="C10656">
        <f>-70.04943933 / 41.70080837</f>
        <v>-1.6798101060408772</v>
      </c>
      <c r="D10656" t="s">
        <v>334</v>
      </c>
      <c r="E10656" t="s">
        <v>70</v>
      </c>
      <c r="F10656" s="1">
        <v>42236</v>
      </c>
      <c r="G10656">
        <v>9</v>
      </c>
      <c r="I10656">
        <v>17</v>
      </c>
      <c r="J10656" t="s">
        <v>150</v>
      </c>
      <c r="K10656">
        <v>2.8</v>
      </c>
      <c r="L10656" t="s">
        <v>150</v>
      </c>
      <c r="M10656">
        <v>4.45</v>
      </c>
      <c r="N10656" t="s">
        <v>150</v>
      </c>
      <c r="O10656">
        <v>16.47</v>
      </c>
      <c r="P10656" t="s">
        <v>150</v>
      </c>
      <c r="Q10656">
        <v>12.5</v>
      </c>
      <c r="R10656" t="s">
        <v>150</v>
      </c>
      <c r="S10656">
        <v>0.89</v>
      </c>
      <c r="T10656" t="s">
        <v>150</v>
      </c>
      <c r="U10656">
        <v>27.57</v>
      </c>
      <c r="V10656" t="s">
        <v>150</v>
      </c>
      <c r="W10656">
        <v>21.43</v>
      </c>
      <c r="X10656" t="s">
        <v>150</v>
      </c>
      <c r="Y10656">
        <v>51.98</v>
      </c>
      <c r="AA10656">
        <v>40.700000000000003</v>
      </c>
      <c r="AC10656">
        <v>38.49</v>
      </c>
      <c r="AE10656">
        <v>12.4</v>
      </c>
      <c r="AF10656" t="s">
        <v>150</v>
      </c>
      <c r="AG10656">
        <v>8.9700000000000006</v>
      </c>
      <c r="AH10656" t="s">
        <v>150</v>
      </c>
      <c r="AI10656">
        <v>155</v>
      </c>
      <c r="AJ10656" t="s">
        <v>150</v>
      </c>
      <c r="AS10656">
        <v>0</v>
      </c>
      <c r="AT10656" t="s">
        <v>150</v>
      </c>
    </row>
    <row r="10657" spans="1:46" x14ac:dyDescent="0.2">
      <c r="A10657" t="s">
        <v>332</v>
      </c>
      <c r="B10657" t="s">
        <v>333</v>
      </c>
      <c r="C10657">
        <f>-70.04943933 / 41.70080837</f>
        <v>-1.6798101060408772</v>
      </c>
      <c r="D10657" t="s">
        <v>334</v>
      </c>
      <c r="E10657" t="s">
        <v>70</v>
      </c>
      <c r="F10657" s="1">
        <v>42236</v>
      </c>
      <c r="G10657">
        <v>10</v>
      </c>
      <c r="I10657">
        <v>17</v>
      </c>
      <c r="J10657" t="s">
        <v>150</v>
      </c>
      <c r="K10657" t="s">
        <v>173</v>
      </c>
      <c r="L10657" t="s">
        <v>150</v>
      </c>
      <c r="M10657">
        <v>4.45</v>
      </c>
      <c r="N10657" t="s">
        <v>150</v>
      </c>
      <c r="O10657">
        <v>15.6</v>
      </c>
      <c r="P10657" t="s">
        <v>150</v>
      </c>
      <c r="Q10657">
        <v>10.6</v>
      </c>
      <c r="R10657" t="s">
        <v>150</v>
      </c>
      <c r="S10657" t="s">
        <v>173</v>
      </c>
      <c r="T10657" t="s">
        <v>150</v>
      </c>
      <c r="W10657" t="s">
        <v>173</v>
      </c>
      <c r="X10657" t="s">
        <v>150</v>
      </c>
      <c r="AC10657">
        <v>38.49</v>
      </c>
      <c r="AE10657" t="s">
        <v>173</v>
      </c>
      <c r="AF10657" t="s">
        <v>150</v>
      </c>
      <c r="AG10657" t="s">
        <v>173</v>
      </c>
      <c r="AH10657" t="s">
        <v>150</v>
      </c>
      <c r="AI10657">
        <v>140</v>
      </c>
      <c r="AJ10657" t="s">
        <v>150</v>
      </c>
      <c r="AS10657" t="s">
        <v>173</v>
      </c>
      <c r="AT10657" t="s">
        <v>150</v>
      </c>
    </row>
    <row r="10658" spans="1:46" x14ac:dyDescent="0.2">
      <c r="A10658" t="s">
        <v>332</v>
      </c>
      <c r="B10658" t="s">
        <v>333</v>
      </c>
      <c r="C10658">
        <f>-70.04943933 / 41.70080837</f>
        <v>-1.6798101060408772</v>
      </c>
      <c r="D10658" t="s">
        <v>334</v>
      </c>
      <c r="E10658" t="s">
        <v>70</v>
      </c>
      <c r="F10658" s="1">
        <v>42236</v>
      </c>
      <c r="G10658">
        <v>11</v>
      </c>
      <c r="I10658">
        <v>17</v>
      </c>
      <c r="J10658" t="s">
        <v>150</v>
      </c>
      <c r="K10658" t="s">
        <v>173</v>
      </c>
      <c r="L10658" t="s">
        <v>150</v>
      </c>
      <c r="M10658">
        <v>4.45</v>
      </c>
      <c r="N10658" t="s">
        <v>150</v>
      </c>
      <c r="O10658">
        <v>13.66</v>
      </c>
      <c r="P10658" t="s">
        <v>150</v>
      </c>
      <c r="Q10658">
        <v>9.5</v>
      </c>
      <c r="R10658" t="s">
        <v>150</v>
      </c>
      <c r="S10658" t="s">
        <v>173</v>
      </c>
      <c r="T10658" t="s">
        <v>150</v>
      </c>
      <c r="W10658" t="s">
        <v>173</v>
      </c>
      <c r="X10658" t="s">
        <v>150</v>
      </c>
      <c r="AC10658">
        <v>38.49</v>
      </c>
      <c r="AE10658" t="s">
        <v>173</v>
      </c>
      <c r="AF10658" t="s">
        <v>150</v>
      </c>
      <c r="AG10658" t="s">
        <v>173</v>
      </c>
      <c r="AH10658" t="s">
        <v>150</v>
      </c>
      <c r="AI10658">
        <v>120</v>
      </c>
      <c r="AJ10658" t="s">
        <v>150</v>
      </c>
      <c r="AS10658" t="s">
        <v>173</v>
      </c>
      <c r="AT10658" t="s">
        <v>150</v>
      </c>
    </row>
    <row r="10659" spans="1:46" x14ac:dyDescent="0.2">
      <c r="A10659" t="s">
        <v>332</v>
      </c>
      <c r="B10659" t="s">
        <v>333</v>
      </c>
      <c r="C10659">
        <f>-70.04943933 / 41.70080837</f>
        <v>-1.6798101060408772</v>
      </c>
      <c r="D10659" t="s">
        <v>334</v>
      </c>
      <c r="E10659" t="s">
        <v>70</v>
      </c>
      <c r="F10659" s="1">
        <v>42236</v>
      </c>
      <c r="G10659">
        <v>12</v>
      </c>
      <c r="I10659">
        <v>17</v>
      </c>
      <c r="J10659" t="s">
        <v>150</v>
      </c>
      <c r="K10659" t="s">
        <v>173</v>
      </c>
      <c r="L10659" t="s">
        <v>150</v>
      </c>
      <c r="M10659">
        <v>4.45</v>
      </c>
      <c r="N10659" t="s">
        <v>150</v>
      </c>
      <c r="O10659">
        <v>8.6</v>
      </c>
      <c r="P10659" t="s">
        <v>150</v>
      </c>
      <c r="Q10659">
        <v>8.9</v>
      </c>
      <c r="R10659" t="s">
        <v>150</v>
      </c>
      <c r="S10659" t="s">
        <v>173</v>
      </c>
      <c r="T10659" t="s">
        <v>150</v>
      </c>
      <c r="W10659" t="s">
        <v>173</v>
      </c>
      <c r="X10659" t="s">
        <v>150</v>
      </c>
      <c r="AC10659">
        <v>38.49</v>
      </c>
      <c r="AE10659" t="s">
        <v>173</v>
      </c>
      <c r="AF10659" t="s">
        <v>150</v>
      </c>
      <c r="AG10659" t="s">
        <v>173</v>
      </c>
      <c r="AH10659" t="s">
        <v>150</v>
      </c>
      <c r="AI10659">
        <v>74</v>
      </c>
      <c r="AJ10659" t="s">
        <v>150</v>
      </c>
      <c r="AS10659" t="s">
        <v>173</v>
      </c>
      <c r="AT10659" t="s">
        <v>150</v>
      </c>
    </row>
    <row r="10660" spans="1:46" x14ac:dyDescent="0.2">
      <c r="A10660" t="s">
        <v>332</v>
      </c>
      <c r="B10660" t="s">
        <v>333</v>
      </c>
      <c r="C10660">
        <f>-70.04943933 / 41.70080837</f>
        <v>-1.6798101060408772</v>
      </c>
      <c r="D10660" t="s">
        <v>334</v>
      </c>
      <c r="E10660" t="s">
        <v>70</v>
      </c>
      <c r="F10660" s="1">
        <v>42236</v>
      </c>
      <c r="G10660">
        <v>13</v>
      </c>
      <c r="I10660">
        <v>17</v>
      </c>
      <c r="J10660" t="s">
        <v>150</v>
      </c>
      <c r="K10660" t="s">
        <v>173</v>
      </c>
      <c r="L10660" t="s">
        <v>150</v>
      </c>
      <c r="M10660">
        <v>4.45</v>
      </c>
      <c r="N10660" t="s">
        <v>150</v>
      </c>
      <c r="O10660">
        <v>5.84</v>
      </c>
      <c r="P10660" t="s">
        <v>150</v>
      </c>
      <c r="Q10660">
        <v>8.6</v>
      </c>
      <c r="R10660" t="s">
        <v>150</v>
      </c>
      <c r="S10660" t="s">
        <v>173</v>
      </c>
      <c r="T10660" t="s">
        <v>150</v>
      </c>
      <c r="W10660" t="s">
        <v>173</v>
      </c>
      <c r="X10660" t="s">
        <v>150</v>
      </c>
      <c r="AC10660">
        <v>38.49</v>
      </c>
      <c r="AE10660" t="s">
        <v>173</v>
      </c>
      <c r="AF10660" t="s">
        <v>150</v>
      </c>
      <c r="AG10660" t="s">
        <v>173</v>
      </c>
      <c r="AH10660" t="s">
        <v>150</v>
      </c>
      <c r="AI10660">
        <v>50</v>
      </c>
      <c r="AJ10660" t="s">
        <v>150</v>
      </c>
      <c r="AS10660" t="s">
        <v>173</v>
      </c>
      <c r="AT10660" t="s">
        <v>150</v>
      </c>
    </row>
    <row r="10661" spans="1:46" x14ac:dyDescent="0.2">
      <c r="A10661" t="s">
        <v>332</v>
      </c>
      <c r="B10661" t="s">
        <v>333</v>
      </c>
      <c r="C10661">
        <f>-70.04943933 / 41.70080837</f>
        <v>-1.6798101060408772</v>
      </c>
      <c r="D10661" t="s">
        <v>334</v>
      </c>
      <c r="E10661" t="s">
        <v>70</v>
      </c>
      <c r="F10661" s="1">
        <v>42236</v>
      </c>
      <c r="G10661">
        <v>14</v>
      </c>
      <c r="I10661">
        <v>17</v>
      </c>
      <c r="J10661" t="s">
        <v>150</v>
      </c>
      <c r="K10661" t="s">
        <v>173</v>
      </c>
      <c r="L10661" t="s">
        <v>150</v>
      </c>
      <c r="M10661">
        <v>4.45</v>
      </c>
      <c r="N10661" t="s">
        <v>150</v>
      </c>
      <c r="O10661">
        <v>1.98</v>
      </c>
      <c r="P10661" t="s">
        <v>150</v>
      </c>
      <c r="Q10661">
        <v>8.3000000000000007</v>
      </c>
      <c r="R10661" t="s">
        <v>150</v>
      </c>
      <c r="S10661" t="s">
        <v>173</v>
      </c>
      <c r="T10661" t="s">
        <v>150</v>
      </c>
      <c r="W10661" t="s">
        <v>173</v>
      </c>
      <c r="X10661" t="s">
        <v>150</v>
      </c>
      <c r="AC10661">
        <v>38.49</v>
      </c>
      <c r="AE10661" t="s">
        <v>173</v>
      </c>
      <c r="AF10661" t="s">
        <v>150</v>
      </c>
      <c r="AG10661" t="s">
        <v>173</v>
      </c>
      <c r="AH10661" t="s">
        <v>150</v>
      </c>
      <c r="AI10661">
        <v>17</v>
      </c>
      <c r="AJ10661" t="s">
        <v>150</v>
      </c>
      <c r="AS10661" t="s">
        <v>173</v>
      </c>
      <c r="AT10661" t="s">
        <v>150</v>
      </c>
    </row>
    <row r="10662" spans="1:46" x14ac:dyDescent="0.2">
      <c r="A10662" t="s">
        <v>332</v>
      </c>
      <c r="B10662" t="s">
        <v>333</v>
      </c>
      <c r="C10662">
        <f>-70.04943933 / 41.70080837</f>
        <v>-1.6798101060408772</v>
      </c>
      <c r="D10662" t="s">
        <v>334</v>
      </c>
      <c r="E10662" t="s">
        <v>70</v>
      </c>
      <c r="F10662" s="1">
        <v>42236</v>
      </c>
      <c r="G10662">
        <v>15</v>
      </c>
      <c r="I10662">
        <v>17</v>
      </c>
      <c r="J10662" t="s">
        <v>150</v>
      </c>
      <c r="K10662" t="s">
        <v>173</v>
      </c>
      <c r="L10662" t="s">
        <v>150</v>
      </c>
      <c r="M10662">
        <v>4.45</v>
      </c>
      <c r="N10662" t="s">
        <v>150</v>
      </c>
      <c r="O10662">
        <v>1.94</v>
      </c>
      <c r="P10662" t="s">
        <v>150</v>
      </c>
      <c r="Q10662">
        <v>8.1</v>
      </c>
      <c r="R10662" t="s">
        <v>150</v>
      </c>
      <c r="S10662" t="s">
        <v>173</v>
      </c>
      <c r="T10662" t="s">
        <v>150</v>
      </c>
      <c r="W10662" t="s">
        <v>173</v>
      </c>
      <c r="X10662" t="s">
        <v>150</v>
      </c>
      <c r="AC10662">
        <v>38.49</v>
      </c>
      <c r="AE10662" t="s">
        <v>173</v>
      </c>
      <c r="AF10662" t="s">
        <v>150</v>
      </c>
      <c r="AG10662" t="s">
        <v>173</v>
      </c>
      <c r="AH10662" t="s">
        <v>150</v>
      </c>
      <c r="AI10662">
        <v>16</v>
      </c>
      <c r="AJ10662" t="s">
        <v>150</v>
      </c>
      <c r="AS10662" t="s">
        <v>173</v>
      </c>
      <c r="AT10662" t="s">
        <v>150</v>
      </c>
    </row>
    <row r="10663" spans="1:46" x14ac:dyDescent="0.2">
      <c r="A10663" t="s">
        <v>332</v>
      </c>
      <c r="B10663" t="s">
        <v>333</v>
      </c>
      <c r="C10663">
        <f>-70.04943933 / 41.70080837</f>
        <v>-1.6798101060408772</v>
      </c>
      <c r="D10663" t="s">
        <v>334</v>
      </c>
      <c r="E10663" t="s">
        <v>70</v>
      </c>
      <c r="F10663" s="1">
        <v>42236</v>
      </c>
      <c r="G10663">
        <v>16</v>
      </c>
      <c r="I10663">
        <v>17</v>
      </c>
      <c r="J10663" t="s">
        <v>150</v>
      </c>
      <c r="K10663" t="s">
        <v>173</v>
      </c>
      <c r="L10663" t="s">
        <v>150</v>
      </c>
      <c r="M10663">
        <v>4.45</v>
      </c>
      <c r="N10663" t="s">
        <v>150</v>
      </c>
      <c r="O10663">
        <v>1.95</v>
      </c>
      <c r="P10663" t="s">
        <v>150</v>
      </c>
      <c r="Q10663">
        <v>7.9</v>
      </c>
      <c r="R10663" t="s">
        <v>150</v>
      </c>
      <c r="S10663" t="s">
        <v>173</v>
      </c>
      <c r="T10663" t="s">
        <v>150</v>
      </c>
      <c r="W10663" t="s">
        <v>173</v>
      </c>
      <c r="X10663" t="s">
        <v>150</v>
      </c>
      <c r="AC10663">
        <v>38.49</v>
      </c>
      <c r="AE10663" t="s">
        <v>173</v>
      </c>
      <c r="AF10663" t="s">
        <v>150</v>
      </c>
      <c r="AG10663" t="s">
        <v>173</v>
      </c>
      <c r="AH10663" t="s">
        <v>150</v>
      </c>
      <c r="AI10663">
        <v>16</v>
      </c>
      <c r="AJ10663" t="s">
        <v>150</v>
      </c>
      <c r="AS10663" t="s">
        <v>173</v>
      </c>
      <c r="AT10663" t="s">
        <v>150</v>
      </c>
    </row>
    <row r="10664" spans="1:46" x14ac:dyDescent="0.2">
      <c r="A10664" t="s">
        <v>332</v>
      </c>
      <c r="B10664" t="s">
        <v>333</v>
      </c>
      <c r="C10664">
        <f>-70.04943933 / 41.70080837</f>
        <v>-1.6798101060408772</v>
      </c>
      <c r="D10664" t="s">
        <v>334</v>
      </c>
      <c r="E10664" t="s">
        <v>70</v>
      </c>
      <c r="F10664" s="1">
        <v>42236</v>
      </c>
      <c r="G10664">
        <v>17</v>
      </c>
      <c r="I10664">
        <v>17</v>
      </c>
      <c r="J10664" t="s">
        <v>150</v>
      </c>
      <c r="K10664">
        <v>4</v>
      </c>
      <c r="L10664" t="s">
        <v>150</v>
      </c>
      <c r="M10664">
        <v>4.45</v>
      </c>
      <c r="N10664" t="s">
        <v>150</v>
      </c>
      <c r="O10664">
        <v>1.94</v>
      </c>
      <c r="P10664" t="s">
        <v>150</v>
      </c>
      <c r="Q10664">
        <v>7.7</v>
      </c>
      <c r="R10664" t="s">
        <v>150</v>
      </c>
      <c r="S10664">
        <v>3.08</v>
      </c>
      <c r="T10664" t="s">
        <v>150</v>
      </c>
      <c r="U10664">
        <v>95.4</v>
      </c>
      <c r="V10664" t="s">
        <v>150</v>
      </c>
      <c r="W10664">
        <v>45.66</v>
      </c>
      <c r="X10664" t="s">
        <v>150</v>
      </c>
      <c r="Y10664">
        <v>69.88</v>
      </c>
      <c r="AA10664">
        <v>44.2</v>
      </c>
      <c r="AC10664">
        <v>38.49</v>
      </c>
      <c r="AE10664">
        <v>22.4</v>
      </c>
      <c r="AF10664" t="s">
        <v>150</v>
      </c>
      <c r="AG10664">
        <v>6.24</v>
      </c>
      <c r="AH10664" t="s">
        <v>150</v>
      </c>
      <c r="AI10664">
        <v>16</v>
      </c>
      <c r="AJ10664" t="s">
        <v>150</v>
      </c>
      <c r="AS10664">
        <v>7.9</v>
      </c>
      <c r="AT10664" t="s">
        <v>150</v>
      </c>
    </row>
    <row r="10665" spans="1:46" x14ac:dyDescent="0.2">
      <c r="A10665" t="s">
        <v>332</v>
      </c>
      <c r="B10665" t="s">
        <v>333</v>
      </c>
      <c r="C10665">
        <f>-70.04943933 / 41.70080837</f>
        <v>-1.6798101060408772</v>
      </c>
      <c r="D10665" t="s">
        <v>334</v>
      </c>
      <c r="E10665" t="s">
        <v>70</v>
      </c>
      <c r="F10665" s="1">
        <v>42563</v>
      </c>
      <c r="G10665">
        <v>0.5</v>
      </c>
      <c r="I10665">
        <v>18</v>
      </c>
      <c r="J10665" t="s">
        <v>150</v>
      </c>
      <c r="K10665">
        <v>1.56</v>
      </c>
      <c r="L10665" t="s">
        <v>150</v>
      </c>
      <c r="M10665">
        <v>6.65</v>
      </c>
      <c r="N10665" t="s">
        <v>150</v>
      </c>
      <c r="O10665">
        <v>8.5</v>
      </c>
      <c r="P10665" t="s">
        <v>150</v>
      </c>
      <c r="Q10665">
        <v>24</v>
      </c>
      <c r="R10665" t="s">
        <v>150</v>
      </c>
      <c r="S10665">
        <v>0.97</v>
      </c>
      <c r="T10665" t="s">
        <v>150</v>
      </c>
      <c r="U10665">
        <v>30.04</v>
      </c>
      <c r="V10665" t="s">
        <v>150</v>
      </c>
      <c r="W10665">
        <v>33.31</v>
      </c>
      <c r="X10665" t="s">
        <v>150</v>
      </c>
      <c r="Y10665">
        <v>53.21</v>
      </c>
      <c r="AA10665">
        <v>34.96</v>
      </c>
      <c r="AC10665">
        <v>32.700000000000003</v>
      </c>
      <c r="AE10665">
        <v>12</v>
      </c>
      <c r="AF10665" t="s">
        <v>150</v>
      </c>
      <c r="AG10665">
        <v>6.73</v>
      </c>
      <c r="AH10665" t="s">
        <v>150</v>
      </c>
      <c r="AI10665">
        <v>101</v>
      </c>
      <c r="AJ10665" t="s">
        <v>150</v>
      </c>
      <c r="AS10665">
        <v>0.97</v>
      </c>
      <c r="AT10665" t="s">
        <v>150</v>
      </c>
    </row>
    <row r="10666" spans="1:46" x14ac:dyDescent="0.2">
      <c r="A10666" t="s">
        <v>332</v>
      </c>
      <c r="B10666" t="s">
        <v>333</v>
      </c>
      <c r="C10666">
        <f>-70.04943933 / 41.70080837</f>
        <v>-1.6798101060408772</v>
      </c>
      <c r="D10666" t="s">
        <v>334</v>
      </c>
      <c r="E10666" t="s">
        <v>70</v>
      </c>
      <c r="F10666" s="1">
        <v>42563</v>
      </c>
      <c r="G10666">
        <v>2</v>
      </c>
      <c r="I10666">
        <v>18</v>
      </c>
      <c r="J10666" t="s">
        <v>150</v>
      </c>
      <c r="M10666">
        <v>6.65</v>
      </c>
      <c r="N10666" t="s">
        <v>150</v>
      </c>
      <c r="O10666">
        <v>8.6</v>
      </c>
      <c r="P10666" t="s">
        <v>150</v>
      </c>
      <c r="Q10666">
        <v>23.9</v>
      </c>
      <c r="R10666" t="s">
        <v>150</v>
      </c>
      <c r="AC10666">
        <v>32.700000000000003</v>
      </c>
      <c r="AI10666">
        <v>102</v>
      </c>
      <c r="AJ10666" t="s">
        <v>150</v>
      </c>
    </row>
    <row r="10667" spans="1:46" x14ac:dyDescent="0.2">
      <c r="A10667" t="s">
        <v>332</v>
      </c>
      <c r="B10667" t="s">
        <v>333</v>
      </c>
      <c r="C10667">
        <f>-70.04943933 / 41.70080837</f>
        <v>-1.6798101060408772</v>
      </c>
      <c r="D10667" t="s">
        <v>334</v>
      </c>
      <c r="E10667" t="s">
        <v>70</v>
      </c>
      <c r="F10667" s="1">
        <v>42563</v>
      </c>
      <c r="G10667">
        <v>3</v>
      </c>
      <c r="I10667">
        <v>18</v>
      </c>
      <c r="J10667" t="s">
        <v>150</v>
      </c>
      <c r="K10667">
        <v>2.04</v>
      </c>
      <c r="L10667" t="s">
        <v>150</v>
      </c>
      <c r="M10667">
        <v>6.65</v>
      </c>
      <c r="N10667" t="s">
        <v>150</v>
      </c>
      <c r="S10667">
        <v>0.87</v>
      </c>
      <c r="T10667" t="s">
        <v>150</v>
      </c>
      <c r="W10667">
        <v>35.090000000000003</v>
      </c>
      <c r="X10667" t="s">
        <v>150</v>
      </c>
      <c r="AE10667">
        <v>13.9</v>
      </c>
      <c r="AF10667" t="s">
        <v>150</v>
      </c>
      <c r="AG10667">
        <v>6.89</v>
      </c>
      <c r="AH10667" t="s">
        <v>150</v>
      </c>
      <c r="AS10667">
        <v>0.33</v>
      </c>
      <c r="AT10667" t="s">
        <v>150</v>
      </c>
    </row>
    <row r="10668" spans="1:46" x14ac:dyDescent="0.2">
      <c r="A10668" t="s">
        <v>332</v>
      </c>
      <c r="B10668" t="s">
        <v>333</v>
      </c>
      <c r="C10668">
        <f>-70.04943933 / 41.70080837</f>
        <v>-1.6798101060408772</v>
      </c>
      <c r="D10668" t="s">
        <v>334</v>
      </c>
      <c r="E10668" t="s">
        <v>70</v>
      </c>
      <c r="F10668" s="1">
        <v>42563</v>
      </c>
      <c r="G10668">
        <v>4</v>
      </c>
      <c r="I10668">
        <v>18</v>
      </c>
      <c r="J10668" t="s">
        <v>150</v>
      </c>
      <c r="M10668">
        <v>6.65</v>
      </c>
      <c r="N10668" t="s">
        <v>150</v>
      </c>
      <c r="O10668">
        <v>8.5</v>
      </c>
      <c r="P10668" t="s">
        <v>150</v>
      </c>
      <c r="Q10668">
        <v>23.9</v>
      </c>
      <c r="R10668" t="s">
        <v>150</v>
      </c>
      <c r="AI10668">
        <v>101</v>
      </c>
      <c r="AJ10668" t="s">
        <v>150</v>
      </c>
    </row>
    <row r="10669" spans="1:46" x14ac:dyDescent="0.2">
      <c r="A10669" t="s">
        <v>332</v>
      </c>
      <c r="B10669" t="s">
        <v>333</v>
      </c>
      <c r="C10669">
        <f>-70.04943933 / 41.70080837</f>
        <v>-1.6798101060408772</v>
      </c>
      <c r="D10669" t="s">
        <v>334</v>
      </c>
      <c r="E10669" t="s">
        <v>70</v>
      </c>
      <c r="F10669" s="1">
        <v>42563</v>
      </c>
      <c r="G10669">
        <v>6</v>
      </c>
      <c r="I10669">
        <v>18</v>
      </c>
      <c r="J10669" t="s">
        <v>150</v>
      </c>
      <c r="M10669">
        <v>6.65</v>
      </c>
      <c r="N10669" t="s">
        <v>150</v>
      </c>
      <c r="O10669">
        <v>11.6</v>
      </c>
      <c r="P10669" t="s">
        <v>150</v>
      </c>
      <c r="Q10669">
        <v>20.7</v>
      </c>
      <c r="R10669" t="s">
        <v>150</v>
      </c>
      <c r="AI10669">
        <v>129</v>
      </c>
      <c r="AJ10669" t="s">
        <v>150</v>
      </c>
    </row>
    <row r="10670" spans="1:46" x14ac:dyDescent="0.2">
      <c r="A10670" t="s">
        <v>332</v>
      </c>
      <c r="B10670" t="s">
        <v>333</v>
      </c>
      <c r="C10670">
        <f>-70.04943933 / 41.70080837</f>
        <v>-1.6798101060408772</v>
      </c>
      <c r="D10670" t="s">
        <v>334</v>
      </c>
      <c r="E10670" t="s">
        <v>70</v>
      </c>
      <c r="F10670" s="1">
        <v>42563</v>
      </c>
      <c r="G10670">
        <v>8</v>
      </c>
      <c r="I10670">
        <v>18</v>
      </c>
      <c r="J10670" t="s">
        <v>150</v>
      </c>
      <c r="M10670">
        <v>6.65</v>
      </c>
      <c r="N10670" t="s">
        <v>150</v>
      </c>
      <c r="O10670">
        <v>12.4</v>
      </c>
      <c r="P10670" t="s">
        <v>150</v>
      </c>
      <c r="Q10670">
        <v>15.3</v>
      </c>
      <c r="R10670" t="s">
        <v>150</v>
      </c>
      <c r="AI10670">
        <v>124</v>
      </c>
      <c r="AJ10670" t="s">
        <v>150</v>
      </c>
    </row>
    <row r="10671" spans="1:46" x14ac:dyDescent="0.2">
      <c r="A10671" t="s">
        <v>332</v>
      </c>
      <c r="B10671" t="s">
        <v>333</v>
      </c>
      <c r="C10671">
        <f>-70.04943933 / 41.70080837</f>
        <v>-1.6798101060408772</v>
      </c>
      <c r="D10671" t="s">
        <v>334</v>
      </c>
      <c r="E10671" t="s">
        <v>70</v>
      </c>
      <c r="F10671" s="1">
        <v>42563</v>
      </c>
      <c r="G10671">
        <v>9</v>
      </c>
      <c r="I10671">
        <v>18</v>
      </c>
      <c r="J10671" t="s">
        <v>150</v>
      </c>
      <c r="K10671">
        <v>0.91</v>
      </c>
      <c r="L10671" t="s">
        <v>150</v>
      </c>
      <c r="M10671">
        <v>6.65</v>
      </c>
      <c r="N10671" t="s">
        <v>150</v>
      </c>
      <c r="S10671">
        <v>0.94</v>
      </c>
      <c r="T10671" t="s">
        <v>150</v>
      </c>
      <c r="W10671">
        <v>41.17</v>
      </c>
      <c r="X10671" t="s">
        <v>150</v>
      </c>
      <c r="AE10671">
        <v>12.7</v>
      </c>
      <c r="AF10671" t="s">
        <v>150</v>
      </c>
      <c r="AG10671">
        <v>6.87</v>
      </c>
      <c r="AH10671" t="s">
        <v>150</v>
      </c>
      <c r="AS10671">
        <v>0.83</v>
      </c>
      <c r="AT10671" t="s">
        <v>150</v>
      </c>
    </row>
    <row r="10672" spans="1:46" x14ac:dyDescent="0.2">
      <c r="A10672" t="s">
        <v>332</v>
      </c>
      <c r="B10672" t="s">
        <v>333</v>
      </c>
      <c r="C10672">
        <f>-70.04943933 / 41.70080837</f>
        <v>-1.6798101060408772</v>
      </c>
      <c r="D10672" t="s">
        <v>334</v>
      </c>
      <c r="E10672" t="s">
        <v>70</v>
      </c>
      <c r="F10672" s="1">
        <v>42563</v>
      </c>
      <c r="G10672">
        <v>10</v>
      </c>
      <c r="I10672">
        <v>18</v>
      </c>
      <c r="J10672" t="s">
        <v>150</v>
      </c>
      <c r="M10672">
        <v>6.65</v>
      </c>
      <c r="N10672" t="s">
        <v>150</v>
      </c>
      <c r="O10672">
        <v>12.7</v>
      </c>
      <c r="P10672" t="s">
        <v>150</v>
      </c>
      <c r="Q10672">
        <v>12.5</v>
      </c>
      <c r="R10672" t="s">
        <v>150</v>
      </c>
      <c r="AC10672">
        <v>32.700000000000003</v>
      </c>
      <c r="AI10672">
        <v>120</v>
      </c>
      <c r="AJ10672" t="s">
        <v>150</v>
      </c>
    </row>
    <row r="10673" spans="1:46" x14ac:dyDescent="0.2">
      <c r="A10673" t="s">
        <v>332</v>
      </c>
      <c r="B10673" t="s">
        <v>333</v>
      </c>
      <c r="C10673">
        <f>-70.04943933 / 41.70080837</f>
        <v>-1.6798101060408772</v>
      </c>
      <c r="D10673" t="s">
        <v>334</v>
      </c>
      <c r="E10673" t="s">
        <v>70</v>
      </c>
      <c r="F10673" s="1">
        <v>42563</v>
      </c>
      <c r="G10673">
        <v>12</v>
      </c>
      <c r="I10673">
        <v>18</v>
      </c>
      <c r="J10673" t="s">
        <v>150</v>
      </c>
      <c r="M10673">
        <v>6.65</v>
      </c>
      <c r="N10673" t="s">
        <v>150</v>
      </c>
      <c r="O10673">
        <v>9.8000000000000007</v>
      </c>
      <c r="P10673" t="s">
        <v>150</v>
      </c>
      <c r="Q10673">
        <v>10.7</v>
      </c>
      <c r="R10673" t="s">
        <v>150</v>
      </c>
      <c r="AC10673">
        <v>32.700000000000003</v>
      </c>
      <c r="AI10673">
        <v>88</v>
      </c>
      <c r="AJ10673" t="s">
        <v>150</v>
      </c>
    </row>
    <row r="10674" spans="1:46" x14ac:dyDescent="0.2">
      <c r="A10674" t="s">
        <v>332</v>
      </c>
      <c r="B10674" t="s">
        <v>333</v>
      </c>
      <c r="C10674">
        <f>-70.04943933 / 41.70080837</f>
        <v>-1.6798101060408772</v>
      </c>
      <c r="D10674" t="s">
        <v>334</v>
      </c>
      <c r="E10674" t="s">
        <v>70</v>
      </c>
      <c r="F10674" s="1">
        <v>42563</v>
      </c>
      <c r="G10674">
        <v>14</v>
      </c>
      <c r="I10674">
        <v>18</v>
      </c>
      <c r="J10674" t="s">
        <v>150</v>
      </c>
      <c r="M10674">
        <v>6.65</v>
      </c>
      <c r="N10674" t="s">
        <v>150</v>
      </c>
      <c r="O10674">
        <v>3.8</v>
      </c>
      <c r="P10674" t="s">
        <v>150</v>
      </c>
      <c r="Q10674">
        <v>9.9</v>
      </c>
      <c r="R10674" t="s">
        <v>150</v>
      </c>
      <c r="AC10674">
        <v>32.700000000000003</v>
      </c>
      <c r="AI10674">
        <v>34</v>
      </c>
      <c r="AJ10674" t="s">
        <v>150</v>
      </c>
    </row>
    <row r="10675" spans="1:46" x14ac:dyDescent="0.2">
      <c r="A10675" t="s">
        <v>332</v>
      </c>
      <c r="B10675" t="s">
        <v>333</v>
      </c>
      <c r="C10675">
        <f>-70.04943933 / 41.70080837</f>
        <v>-1.6798101060408772</v>
      </c>
      <c r="D10675" t="s">
        <v>334</v>
      </c>
      <c r="E10675" t="s">
        <v>70</v>
      </c>
      <c r="F10675" s="1">
        <v>42563</v>
      </c>
      <c r="G10675">
        <v>16</v>
      </c>
      <c r="I10675">
        <v>18</v>
      </c>
      <c r="J10675" t="s">
        <v>150</v>
      </c>
      <c r="M10675">
        <v>6.65</v>
      </c>
      <c r="N10675" t="s">
        <v>150</v>
      </c>
      <c r="O10675">
        <v>3.5</v>
      </c>
      <c r="P10675" t="s">
        <v>150</v>
      </c>
      <c r="Q10675">
        <v>9.5</v>
      </c>
      <c r="R10675" t="s">
        <v>150</v>
      </c>
      <c r="AC10675">
        <v>32.700000000000003</v>
      </c>
      <c r="AI10675">
        <v>31</v>
      </c>
      <c r="AJ10675" t="s">
        <v>150</v>
      </c>
    </row>
    <row r="10676" spans="1:46" x14ac:dyDescent="0.2">
      <c r="A10676" t="s">
        <v>332</v>
      </c>
      <c r="B10676" t="s">
        <v>333</v>
      </c>
      <c r="C10676">
        <f>-70.04943933 / 41.70080837</f>
        <v>-1.6798101060408772</v>
      </c>
      <c r="D10676" t="s">
        <v>334</v>
      </c>
      <c r="E10676" t="s">
        <v>70</v>
      </c>
      <c r="F10676" s="1">
        <v>42563</v>
      </c>
      <c r="G10676">
        <v>17</v>
      </c>
      <c r="I10676">
        <v>18</v>
      </c>
      <c r="J10676" t="s">
        <v>150</v>
      </c>
      <c r="K10676">
        <v>0.03</v>
      </c>
      <c r="L10676" t="s">
        <v>150</v>
      </c>
      <c r="M10676">
        <v>6.65</v>
      </c>
      <c r="N10676" t="s">
        <v>150</v>
      </c>
      <c r="S10676">
        <v>1.07</v>
      </c>
      <c r="T10676" t="s">
        <v>150</v>
      </c>
      <c r="U10676">
        <v>33.14</v>
      </c>
      <c r="V10676" t="s">
        <v>150</v>
      </c>
      <c r="W10676">
        <v>75.72</v>
      </c>
      <c r="X10676" t="s">
        <v>150</v>
      </c>
      <c r="Y10676">
        <v>54.63</v>
      </c>
      <c r="AA10676">
        <v>-3.8</v>
      </c>
      <c r="AC10676">
        <v>32.700000000000003</v>
      </c>
      <c r="AE10676">
        <v>29.2</v>
      </c>
      <c r="AF10676" t="s">
        <v>150</v>
      </c>
      <c r="AG10676">
        <v>6.22</v>
      </c>
      <c r="AH10676" t="s">
        <v>150</v>
      </c>
      <c r="AS10676">
        <v>87.54</v>
      </c>
      <c r="AT10676" t="s">
        <v>150</v>
      </c>
    </row>
    <row r="10677" spans="1:46" x14ac:dyDescent="0.2">
      <c r="A10677" t="s">
        <v>332</v>
      </c>
      <c r="B10677" t="s">
        <v>333</v>
      </c>
      <c r="C10677">
        <f>-70.04943933 / 41.70080837</f>
        <v>-1.6798101060408772</v>
      </c>
      <c r="D10677" t="s">
        <v>334</v>
      </c>
      <c r="E10677" t="s">
        <v>70</v>
      </c>
      <c r="F10677" s="1">
        <v>42563</v>
      </c>
      <c r="G10677">
        <v>17.5</v>
      </c>
      <c r="I10677">
        <v>18</v>
      </c>
      <c r="J10677" t="s">
        <v>150</v>
      </c>
      <c r="M10677">
        <v>6.65</v>
      </c>
      <c r="N10677" t="s">
        <v>150</v>
      </c>
      <c r="O10677">
        <v>3.8</v>
      </c>
      <c r="P10677" t="s">
        <v>150</v>
      </c>
      <c r="Q10677">
        <v>9.1999999999999993</v>
      </c>
      <c r="R10677" t="s">
        <v>150</v>
      </c>
      <c r="AC10677">
        <v>32.700000000000003</v>
      </c>
      <c r="AI10677">
        <v>33</v>
      </c>
      <c r="AJ10677" t="s">
        <v>150</v>
      </c>
    </row>
    <row r="10678" spans="1:46" x14ac:dyDescent="0.2">
      <c r="A10678" t="s">
        <v>332</v>
      </c>
      <c r="B10678" t="s">
        <v>333</v>
      </c>
      <c r="C10678">
        <f>-70.04943933 / 41.70080837</f>
        <v>-1.6798101060408772</v>
      </c>
      <c r="D10678" t="s">
        <v>334</v>
      </c>
      <c r="E10678" t="s">
        <v>70</v>
      </c>
      <c r="F10678" s="1">
        <v>42577.333333333336</v>
      </c>
      <c r="G10678">
        <v>0.5</v>
      </c>
      <c r="I10678">
        <v>18</v>
      </c>
      <c r="J10678" t="s">
        <v>150</v>
      </c>
      <c r="K10678">
        <v>0.68</v>
      </c>
      <c r="L10678" t="s">
        <v>150</v>
      </c>
      <c r="M10678">
        <v>5.45</v>
      </c>
      <c r="N10678" t="s">
        <v>150</v>
      </c>
      <c r="O10678">
        <v>7.4</v>
      </c>
      <c r="P10678" t="s">
        <v>150</v>
      </c>
      <c r="Q10678">
        <v>27.3</v>
      </c>
      <c r="R10678" t="s">
        <v>150</v>
      </c>
      <c r="S10678">
        <v>1.24</v>
      </c>
      <c r="T10678" t="s">
        <v>150</v>
      </c>
      <c r="U10678">
        <v>38.409999999999997</v>
      </c>
      <c r="V10678" t="s">
        <v>150</v>
      </c>
      <c r="W10678">
        <v>30.94</v>
      </c>
      <c r="X10678" t="s">
        <v>150</v>
      </c>
      <c r="Y10678">
        <v>56.76</v>
      </c>
      <c r="AA10678">
        <v>26.82</v>
      </c>
      <c r="AC10678">
        <v>35.57</v>
      </c>
      <c r="AE10678">
        <v>12.7</v>
      </c>
      <c r="AF10678" t="s">
        <v>150</v>
      </c>
      <c r="AG10678">
        <v>6.69</v>
      </c>
      <c r="AH10678" t="s">
        <v>150</v>
      </c>
      <c r="AI10678">
        <v>94</v>
      </c>
      <c r="AJ10678" t="s">
        <v>150</v>
      </c>
      <c r="AS10678">
        <v>1.47</v>
      </c>
      <c r="AT10678" t="s">
        <v>150</v>
      </c>
    </row>
    <row r="10679" spans="1:46" x14ac:dyDescent="0.2">
      <c r="A10679" t="s">
        <v>332</v>
      </c>
      <c r="B10679" t="s">
        <v>333</v>
      </c>
      <c r="C10679">
        <f>-70.04943933 / 41.70080837</f>
        <v>-1.6798101060408772</v>
      </c>
      <c r="D10679" t="s">
        <v>334</v>
      </c>
      <c r="E10679" t="s">
        <v>70</v>
      </c>
      <c r="F10679" s="1">
        <v>42577.333333333336</v>
      </c>
      <c r="G10679">
        <v>2</v>
      </c>
      <c r="I10679">
        <v>18</v>
      </c>
      <c r="J10679" t="s">
        <v>150</v>
      </c>
      <c r="M10679">
        <v>5.45</v>
      </c>
      <c r="N10679" t="s">
        <v>150</v>
      </c>
      <c r="O10679">
        <v>7.5</v>
      </c>
      <c r="P10679" t="s">
        <v>150</v>
      </c>
      <c r="Q10679">
        <v>27.4</v>
      </c>
      <c r="R10679" t="s">
        <v>150</v>
      </c>
      <c r="AC10679">
        <v>35.57</v>
      </c>
      <c r="AI10679">
        <v>94</v>
      </c>
      <c r="AJ10679" t="s">
        <v>150</v>
      </c>
    </row>
    <row r="10680" spans="1:46" x14ac:dyDescent="0.2">
      <c r="A10680" t="s">
        <v>332</v>
      </c>
      <c r="B10680" t="s">
        <v>333</v>
      </c>
      <c r="C10680">
        <f>-70.04943933 / 41.70080837</f>
        <v>-1.6798101060408772</v>
      </c>
      <c r="D10680" t="s">
        <v>334</v>
      </c>
      <c r="E10680" t="s">
        <v>70</v>
      </c>
      <c r="F10680" s="1">
        <v>42577.333333333336</v>
      </c>
      <c r="G10680">
        <v>3</v>
      </c>
      <c r="I10680">
        <v>18</v>
      </c>
      <c r="J10680" t="s">
        <v>150</v>
      </c>
      <c r="K10680">
        <v>0.68</v>
      </c>
      <c r="L10680" t="s">
        <v>150</v>
      </c>
      <c r="M10680">
        <v>5.45</v>
      </c>
      <c r="N10680" t="s">
        <v>150</v>
      </c>
      <c r="S10680">
        <v>1.1399999999999999</v>
      </c>
      <c r="T10680" t="s">
        <v>150</v>
      </c>
      <c r="U10680">
        <v>35.31</v>
      </c>
      <c r="V10680" t="s">
        <v>150</v>
      </c>
      <c r="W10680">
        <v>30.5</v>
      </c>
      <c r="X10680" t="s">
        <v>150</v>
      </c>
      <c r="Y10680">
        <v>55.55</v>
      </c>
      <c r="AA10680">
        <v>26.82</v>
      </c>
      <c r="AC10680">
        <v>35.57</v>
      </c>
      <c r="AE10680">
        <v>12</v>
      </c>
      <c r="AF10680" t="s">
        <v>150</v>
      </c>
      <c r="AG10680">
        <v>6.72</v>
      </c>
      <c r="AH10680" t="s">
        <v>150</v>
      </c>
      <c r="AS10680">
        <v>0.68</v>
      </c>
      <c r="AT10680" t="s">
        <v>150</v>
      </c>
    </row>
    <row r="10681" spans="1:46" x14ac:dyDescent="0.2">
      <c r="A10681" t="s">
        <v>332</v>
      </c>
      <c r="B10681" t="s">
        <v>333</v>
      </c>
      <c r="C10681">
        <f>-70.04943933 / 41.70080837</f>
        <v>-1.6798101060408772</v>
      </c>
      <c r="D10681" t="s">
        <v>334</v>
      </c>
      <c r="E10681" t="s">
        <v>70</v>
      </c>
      <c r="F10681" s="1">
        <v>42577.333333333336</v>
      </c>
      <c r="G10681">
        <v>4</v>
      </c>
      <c r="I10681">
        <v>18</v>
      </c>
      <c r="J10681" t="s">
        <v>150</v>
      </c>
      <c r="M10681">
        <v>5.45</v>
      </c>
      <c r="N10681" t="s">
        <v>150</v>
      </c>
      <c r="O10681">
        <v>7.4</v>
      </c>
      <c r="P10681" t="s">
        <v>150</v>
      </c>
      <c r="Q10681">
        <v>27.4</v>
      </c>
      <c r="R10681" t="s">
        <v>150</v>
      </c>
      <c r="AI10681">
        <v>94</v>
      </c>
      <c r="AJ10681" t="s">
        <v>150</v>
      </c>
    </row>
    <row r="10682" spans="1:46" x14ac:dyDescent="0.2">
      <c r="A10682" t="s">
        <v>332</v>
      </c>
      <c r="B10682" t="s">
        <v>333</v>
      </c>
      <c r="C10682">
        <f>-70.04943933 / 41.70080837</f>
        <v>-1.6798101060408772</v>
      </c>
      <c r="D10682" t="s">
        <v>334</v>
      </c>
      <c r="E10682" t="s">
        <v>70</v>
      </c>
      <c r="F10682" s="1">
        <v>42577.333333333336</v>
      </c>
      <c r="G10682">
        <v>6</v>
      </c>
      <c r="I10682">
        <v>18</v>
      </c>
      <c r="J10682" t="s">
        <v>150</v>
      </c>
      <c r="M10682">
        <v>5.45</v>
      </c>
      <c r="N10682" t="s">
        <v>150</v>
      </c>
      <c r="O10682">
        <v>10.4</v>
      </c>
      <c r="P10682" t="s">
        <v>150</v>
      </c>
      <c r="Q10682">
        <v>22.8</v>
      </c>
      <c r="R10682" t="s">
        <v>150</v>
      </c>
      <c r="AI10682">
        <v>120</v>
      </c>
      <c r="AJ10682" t="s">
        <v>150</v>
      </c>
    </row>
    <row r="10683" spans="1:46" x14ac:dyDescent="0.2">
      <c r="A10683" t="s">
        <v>332</v>
      </c>
      <c r="B10683" t="s">
        <v>333</v>
      </c>
      <c r="C10683">
        <f>-70.04943933 / 41.70080837</f>
        <v>-1.6798101060408772</v>
      </c>
      <c r="D10683" t="s">
        <v>334</v>
      </c>
      <c r="E10683" t="s">
        <v>70</v>
      </c>
      <c r="F10683" s="1">
        <v>42577.333333333336</v>
      </c>
      <c r="G10683">
        <v>8</v>
      </c>
      <c r="I10683">
        <v>18</v>
      </c>
      <c r="J10683" t="s">
        <v>150</v>
      </c>
      <c r="M10683">
        <v>5.45</v>
      </c>
      <c r="N10683" t="s">
        <v>150</v>
      </c>
      <c r="O10683">
        <v>12.3</v>
      </c>
      <c r="P10683" t="s">
        <v>150</v>
      </c>
      <c r="Q10683">
        <v>16.100000000000001</v>
      </c>
      <c r="R10683" t="s">
        <v>150</v>
      </c>
      <c r="AI10683">
        <v>125</v>
      </c>
      <c r="AJ10683" t="s">
        <v>150</v>
      </c>
    </row>
    <row r="10684" spans="1:46" x14ac:dyDescent="0.2">
      <c r="A10684" t="s">
        <v>332</v>
      </c>
      <c r="B10684" t="s">
        <v>333</v>
      </c>
      <c r="C10684">
        <f>-70.04943933 / 41.70080837</f>
        <v>-1.6798101060408772</v>
      </c>
      <c r="D10684" t="s">
        <v>334</v>
      </c>
      <c r="E10684" t="s">
        <v>70</v>
      </c>
      <c r="F10684" s="1">
        <v>42577.333333333336</v>
      </c>
      <c r="G10684">
        <v>9</v>
      </c>
      <c r="I10684">
        <v>18</v>
      </c>
      <c r="J10684" t="s">
        <v>150</v>
      </c>
      <c r="K10684">
        <v>1.25</v>
      </c>
      <c r="L10684" t="s">
        <v>150</v>
      </c>
      <c r="M10684">
        <v>5.45</v>
      </c>
      <c r="N10684" t="s">
        <v>150</v>
      </c>
      <c r="S10684">
        <v>0.9</v>
      </c>
      <c r="T10684" t="s">
        <v>150</v>
      </c>
      <c r="W10684">
        <v>30.05</v>
      </c>
      <c r="X10684" t="s">
        <v>150</v>
      </c>
      <c r="AE10684">
        <v>10.8</v>
      </c>
      <c r="AF10684" t="s">
        <v>150</v>
      </c>
      <c r="AG10684">
        <v>6.68</v>
      </c>
      <c r="AH10684" t="s">
        <v>150</v>
      </c>
      <c r="AS10684">
        <v>0.36</v>
      </c>
      <c r="AT10684" t="s">
        <v>150</v>
      </c>
    </row>
    <row r="10685" spans="1:46" x14ac:dyDescent="0.2">
      <c r="A10685" t="s">
        <v>332</v>
      </c>
      <c r="B10685" t="s">
        <v>333</v>
      </c>
      <c r="C10685">
        <f>-70.04943933 / 41.70080837</f>
        <v>-1.6798101060408772</v>
      </c>
      <c r="D10685" t="s">
        <v>334</v>
      </c>
      <c r="E10685" t="s">
        <v>70</v>
      </c>
      <c r="F10685" s="1">
        <v>42577.333333333336</v>
      </c>
      <c r="G10685">
        <v>10</v>
      </c>
      <c r="I10685">
        <v>18</v>
      </c>
      <c r="J10685" t="s">
        <v>150</v>
      </c>
      <c r="M10685">
        <v>5.45</v>
      </c>
      <c r="N10685" t="s">
        <v>150</v>
      </c>
      <c r="O10685">
        <v>13</v>
      </c>
      <c r="P10685" t="s">
        <v>150</v>
      </c>
      <c r="Q10685">
        <v>12.7</v>
      </c>
      <c r="R10685" t="s">
        <v>150</v>
      </c>
      <c r="AC10685">
        <v>35.57</v>
      </c>
      <c r="AI10685">
        <v>122</v>
      </c>
      <c r="AJ10685" t="s">
        <v>150</v>
      </c>
    </row>
    <row r="10686" spans="1:46" x14ac:dyDescent="0.2">
      <c r="A10686" t="s">
        <v>332</v>
      </c>
      <c r="B10686" t="s">
        <v>333</v>
      </c>
      <c r="C10686">
        <f>-70.04943933 / 41.70080837</f>
        <v>-1.6798101060408772</v>
      </c>
      <c r="D10686" t="s">
        <v>334</v>
      </c>
      <c r="E10686" t="s">
        <v>70</v>
      </c>
      <c r="F10686" s="1">
        <v>42577.333333333336</v>
      </c>
      <c r="G10686">
        <v>12</v>
      </c>
      <c r="I10686">
        <v>18</v>
      </c>
      <c r="J10686" t="s">
        <v>150</v>
      </c>
      <c r="M10686">
        <v>5.45</v>
      </c>
      <c r="N10686" t="s">
        <v>150</v>
      </c>
      <c r="O10686">
        <v>14.1</v>
      </c>
      <c r="P10686" t="s">
        <v>150</v>
      </c>
      <c r="Q10686">
        <v>11.2</v>
      </c>
      <c r="R10686" t="s">
        <v>150</v>
      </c>
      <c r="AC10686">
        <v>35.57</v>
      </c>
      <c r="AI10686">
        <v>128</v>
      </c>
      <c r="AJ10686" t="s">
        <v>150</v>
      </c>
    </row>
    <row r="10687" spans="1:46" x14ac:dyDescent="0.2">
      <c r="A10687" t="s">
        <v>332</v>
      </c>
      <c r="B10687" t="s">
        <v>333</v>
      </c>
      <c r="C10687">
        <f>-70.04943933 / 41.70080837</f>
        <v>-1.6798101060408772</v>
      </c>
      <c r="D10687" t="s">
        <v>334</v>
      </c>
      <c r="E10687" t="s">
        <v>70</v>
      </c>
      <c r="F10687" s="1">
        <v>42577.333333333336</v>
      </c>
      <c r="G10687">
        <v>14</v>
      </c>
      <c r="I10687">
        <v>18</v>
      </c>
      <c r="J10687" t="s">
        <v>150</v>
      </c>
      <c r="M10687">
        <v>5.45</v>
      </c>
      <c r="N10687" t="s">
        <v>150</v>
      </c>
      <c r="O10687">
        <v>2.7</v>
      </c>
      <c r="P10687" t="s">
        <v>150</v>
      </c>
      <c r="Q10687">
        <v>10</v>
      </c>
      <c r="R10687" t="s">
        <v>150</v>
      </c>
      <c r="AC10687">
        <v>35.57</v>
      </c>
      <c r="AI10687">
        <v>24</v>
      </c>
      <c r="AJ10687" t="s">
        <v>150</v>
      </c>
    </row>
    <row r="10688" spans="1:46" x14ac:dyDescent="0.2">
      <c r="A10688" t="s">
        <v>332</v>
      </c>
      <c r="B10688" t="s">
        <v>333</v>
      </c>
      <c r="C10688">
        <f>-70.04943933 / 41.70080837</f>
        <v>-1.6798101060408772</v>
      </c>
      <c r="D10688" t="s">
        <v>334</v>
      </c>
      <c r="E10688" t="s">
        <v>70</v>
      </c>
      <c r="F10688" s="1">
        <v>42577.333333333336</v>
      </c>
      <c r="G10688">
        <v>16</v>
      </c>
      <c r="I10688">
        <v>18</v>
      </c>
      <c r="J10688" t="s">
        <v>150</v>
      </c>
      <c r="M10688">
        <v>5.45</v>
      </c>
      <c r="N10688" t="s">
        <v>150</v>
      </c>
      <c r="O10688">
        <v>2.8</v>
      </c>
      <c r="P10688" t="s">
        <v>150</v>
      </c>
      <c r="Q10688">
        <v>9.6</v>
      </c>
      <c r="R10688" t="s">
        <v>150</v>
      </c>
      <c r="AC10688">
        <v>35.57</v>
      </c>
      <c r="AI10688">
        <v>25</v>
      </c>
      <c r="AJ10688" t="s">
        <v>150</v>
      </c>
    </row>
    <row r="10689" spans="1:46" x14ac:dyDescent="0.2">
      <c r="A10689" t="s">
        <v>332</v>
      </c>
      <c r="B10689" t="s">
        <v>333</v>
      </c>
      <c r="C10689">
        <f>-70.04943933 / 41.70080837</f>
        <v>-1.6798101060408772</v>
      </c>
      <c r="D10689" t="s">
        <v>334</v>
      </c>
      <c r="E10689" t="s">
        <v>70</v>
      </c>
      <c r="F10689" s="1">
        <v>42577.333333333336</v>
      </c>
      <c r="G10689">
        <v>17</v>
      </c>
      <c r="I10689">
        <v>18</v>
      </c>
      <c r="J10689" t="s">
        <v>150</v>
      </c>
      <c r="K10689">
        <v>0.03</v>
      </c>
      <c r="L10689" t="s">
        <v>150</v>
      </c>
      <c r="M10689">
        <v>5.45</v>
      </c>
      <c r="N10689" t="s">
        <v>150</v>
      </c>
      <c r="S10689">
        <v>1.1399999999999999</v>
      </c>
      <c r="T10689" t="s">
        <v>150</v>
      </c>
      <c r="U10689">
        <v>35.31</v>
      </c>
      <c r="V10689" t="s">
        <v>150</v>
      </c>
      <c r="W10689">
        <v>83.43</v>
      </c>
      <c r="X10689" t="s">
        <v>150</v>
      </c>
      <c r="Y10689">
        <v>55.55</v>
      </c>
      <c r="AA10689">
        <v>-3.8</v>
      </c>
      <c r="AC10689">
        <v>35.57</v>
      </c>
      <c r="AE10689">
        <v>29.2</v>
      </c>
      <c r="AF10689" t="s">
        <v>150</v>
      </c>
      <c r="AG10689">
        <v>6.23</v>
      </c>
      <c r="AH10689" t="s">
        <v>150</v>
      </c>
      <c r="AS10689">
        <v>136.25</v>
      </c>
      <c r="AT10689" t="s">
        <v>150</v>
      </c>
    </row>
    <row r="10690" spans="1:46" x14ac:dyDescent="0.2">
      <c r="A10690" t="s">
        <v>332</v>
      </c>
      <c r="B10690" t="s">
        <v>333</v>
      </c>
      <c r="C10690">
        <f>-70.04943933 / 41.70080837</f>
        <v>-1.6798101060408772</v>
      </c>
      <c r="D10690" t="s">
        <v>334</v>
      </c>
      <c r="E10690" t="s">
        <v>70</v>
      </c>
      <c r="F10690" s="1">
        <v>42577.333333333336</v>
      </c>
      <c r="G10690">
        <v>17.5</v>
      </c>
      <c r="I10690">
        <v>18</v>
      </c>
      <c r="J10690" t="s">
        <v>150</v>
      </c>
      <c r="M10690">
        <v>5.45</v>
      </c>
      <c r="N10690" t="s">
        <v>150</v>
      </c>
      <c r="O10690">
        <v>3</v>
      </c>
      <c r="P10690" t="s">
        <v>150</v>
      </c>
      <c r="Q10690">
        <v>9.3000000000000007</v>
      </c>
      <c r="R10690" t="s">
        <v>150</v>
      </c>
      <c r="AC10690">
        <v>35.57</v>
      </c>
      <c r="AI10690">
        <v>26</v>
      </c>
      <c r="AJ10690" t="s">
        <v>150</v>
      </c>
    </row>
    <row r="10691" spans="1:46" x14ac:dyDescent="0.2">
      <c r="A10691" t="s">
        <v>332</v>
      </c>
      <c r="B10691" t="s">
        <v>333</v>
      </c>
      <c r="C10691">
        <f>-70.04943933 / 41.70080837</f>
        <v>-1.6798101060408772</v>
      </c>
      <c r="D10691" t="s">
        <v>334</v>
      </c>
      <c r="E10691" t="s">
        <v>70</v>
      </c>
      <c r="F10691" s="1">
        <v>42591</v>
      </c>
      <c r="G10691">
        <v>0.5</v>
      </c>
      <c r="I10691">
        <v>18</v>
      </c>
      <c r="J10691" t="s">
        <v>150</v>
      </c>
      <c r="K10691">
        <v>0.56999999999999995</v>
      </c>
      <c r="L10691" t="s">
        <v>150</v>
      </c>
      <c r="M10691">
        <v>6</v>
      </c>
      <c r="N10691" t="s">
        <v>150</v>
      </c>
      <c r="O10691">
        <v>8</v>
      </c>
      <c r="P10691" t="s">
        <v>150</v>
      </c>
      <c r="Q10691">
        <v>26.5</v>
      </c>
      <c r="R10691" t="s">
        <v>150</v>
      </c>
      <c r="S10691">
        <v>0.97</v>
      </c>
      <c r="T10691" t="s">
        <v>150</v>
      </c>
      <c r="U10691">
        <v>30.04</v>
      </c>
      <c r="V10691" t="s">
        <v>150</v>
      </c>
      <c r="W10691">
        <v>30.94</v>
      </c>
      <c r="X10691" t="s">
        <v>150</v>
      </c>
      <c r="Y10691">
        <v>53.21</v>
      </c>
      <c r="AA10691">
        <v>25.09</v>
      </c>
      <c r="AC10691">
        <v>34.18</v>
      </c>
      <c r="AE10691">
        <v>13.6</v>
      </c>
      <c r="AF10691" t="s">
        <v>150</v>
      </c>
      <c r="AG10691">
        <v>6.93</v>
      </c>
      <c r="AH10691" t="s">
        <v>150</v>
      </c>
      <c r="AI10691">
        <v>100</v>
      </c>
      <c r="AJ10691" t="s">
        <v>150</v>
      </c>
      <c r="AS10691">
        <v>1.68</v>
      </c>
      <c r="AT10691" t="s">
        <v>150</v>
      </c>
    </row>
    <row r="10692" spans="1:46" x14ac:dyDescent="0.2">
      <c r="A10692" t="s">
        <v>332</v>
      </c>
      <c r="B10692" t="s">
        <v>333</v>
      </c>
      <c r="C10692">
        <f>-70.04943933 / 41.70080837</f>
        <v>-1.6798101060408772</v>
      </c>
      <c r="D10692" t="s">
        <v>334</v>
      </c>
      <c r="E10692" t="s">
        <v>70</v>
      </c>
      <c r="F10692" s="1">
        <v>42591</v>
      </c>
      <c r="G10692">
        <v>2</v>
      </c>
      <c r="I10692">
        <v>18</v>
      </c>
      <c r="J10692" t="s">
        <v>150</v>
      </c>
      <c r="M10692">
        <v>6</v>
      </c>
      <c r="N10692" t="s">
        <v>150</v>
      </c>
      <c r="O10692">
        <v>8</v>
      </c>
      <c r="P10692" t="s">
        <v>150</v>
      </c>
      <c r="Q10692">
        <v>26.5</v>
      </c>
      <c r="R10692" t="s">
        <v>150</v>
      </c>
      <c r="AC10692">
        <v>34.18</v>
      </c>
      <c r="AI10692">
        <v>100</v>
      </c>
      <c r="AJ10692" t="s">
        <v>150</v>
      </c>
    </row>
    <row r="10693" spans="1:46" x14ac:dyDescent="0.2">
      <c r="A10693" t="s">
        <v>332</v>
      </c>
      <c r="B10693" t="s">
        <v>333</v>
      </c>
      <c r="C10693">
        <f>-70.04943933 / 41.70080837</f>
        <v>-1.6798101060408772</v>
      </c>
      <c r="D10693" t="s">
        <v>334</v>
      </c>
      <c r="E10693" t="s">
        <v>70</v>
      </c>
      <c r="F10693" s="1">
        <v>42591</v>
      </c>
      <c r="G10693">
        <v>3</v>
      </c>
      <c r="I10693">
        <v>18</v>
      </c>
      <c r="J10693" t="s">
        <v>150</v>
      </c>
      <c r="K10693">
        <v>1.25</v>
      </c>
      <c r="L10693" t="s">
        <v>150</v>
      </c>
      <c r="M10693">
        <v>6</v>
      </c>
      <c r="N10693" t="s">
        <v>150</v>
      </c>
      <c r="S10693">
        <v>0.94</v>
      </c>
      <c r="T10693" t="s">
        <v>150</v>
      </c>
      <c r="U10693">
        <v>29.12</v>
      </c>
      <c r="V10693" t="s">
        <v>150</v>
      </c>
      <c r="W10693">
        <v>30.35</v>
      </c>
      <c r="X10693" t="s">
        <v>150</v>
      </c>
      <c r="Y10693">
        <v>52.77</v>
      </c>
      <c r="AA10693">
        <v>32.79</v>
      </c>
      <c r="AC10693">
        <v>34.18</v>
      </c>
      <c r="AE10693">
        <v>12.5</v>
      </c>
      <c r="AF10693" t="s">
        <v>150</v>
      </c>
      <c r="AG10693">
        <v>6.86</v>
      </c>
      <c r="AH10693" t="s">
        <v>150</v>
      </c>
      <c r="AS10693">
        <v>0.5</v>
      </c>
      <c r="AT10693" t="s">
        <v>150</v>
      </c>
    </row>
    <row r="10694" spans="1:46" x14ac:dyDescent="0.2">
      <c r="A10694" t="s">
        <v>332</v>
      </c>
      <c r="B10694" t="s">
        <v>333</v>
      </c>
      <c r="C10694">
        <f>-70.04943933 / 41.70080837</f>
        <v>-1.6798101060408772</v>
      </c>
      <c r="D10694" t="s">
        <v>334</v>
      </c>
      <c r="E10694" t="s">
        <v>70</v>
      </c>
      <c r="F10694" s="1">
        <v>42591</v>
      </c>
      <c r="G10694">
        <v>4</v>
      </c>
      <c r="I10694">
        <v>18</v>
      </c>
      <c r="J10694" t="s">
        <v>150</v>
      </c>
      <c r="M10694">
        <v>6</v>
      </c>
      <c r="N10694" t="s">
        <v>150</v>
      </c>
      <c r="O10694">
        <v>8</v>
      </c>
      <c r="P10694" t="s">
        <v>150</v>
      </c>
      <c r="Q10694">
        <v>26.5</v>
      </c>
      <c r="R10694" t="s">
        <v>150</v>
      </c>
      <c r="AC10694">
        <v>34.18</v>
      </c>
      <c r="AI10694">
        <v>100</v>
      </c>
      <c r="AJ10694" t="s">
        <v>150</v>
      </c>
    </row>
    <row r="10695" spans="1:46" x14ac:dyDescent="0.2">
      <c r="A10695" t="s">
        <v>332</v>
      </c>
      <c r="B10695" t="s">
        <v>333</v>
      </c>
      <c r="C10695">
        <f>-70.04943933 / 41.70080837</f>
        <v>-1.6798101060408772</v>
      </c>
      <c r="D10695" t="s">
        <v>334</v>
      </c>
      <c r="E10695" t="s">
        <v>70</v>
      </c>
      <c r="F10695" s="1">
        <v>42591</v>
      </c>
      <c r="G10695">
        <v>6</v>
      </c>
      <c r="I10695">
        <v>18</v>
      </c>
      <c r="J10695" t="s">
        <v>150</v>
      </c>
      <c r="M10695">
        <v>6</v>
      </c>
      <c r="N10695" t="s">
        <v>150</v>
      </c>
      <c r="O10695">
        <v>8.1999999999999993</v>
      </c>
      <c r="P10695" t="s">
        <v>150</v>
      </c>
      <c r="Q10695">
        <v>25.6</v>
      </c>
      <c r="R10695" t="s">
        <v>150</v>
      </c>
      <c r="AC10695">
        <v>34.18</v>
      </c>
      <c r="AI10695">
        <v>101</v>
      </c>
      <c r="AJ10695" t="s">
        <v>150</v>
      </c>
    </row>
    <row r="10696" spans="1:46" x14ac:dyDescent="0.2">
      <c r="A10696" t="s">
        <v>332</v>
      </c>
      <c r="B10696" t="s">
        <v>333</v>
      </c>
      <c r="C10696">
        <f>-70.04943933 / 41.70080837</f>
        <v>-1.6798101060408772</v>
      </c>
      <c r="D10696" t="s">
        <v>334</v>
      </c>
      <c r="E10696" t="s">
        <v>70</v>
      </c>
      <c r="F10696" s="1">
        <v>42591</v>
      </c>
      <c r="G10696">
        <v>8</v>
      </c>
      <c r="I10696">
        <v>18</v>
      </c>
      <c r="J10696" t="s">
        <v>150</v>
      </c>
      <c r="M10696">
        <v>6</v>
      </c>
      <c r="N10696" t="s">
        <v>150</v>
      </c>
      <c r="O10696">
        <v>12.7</v>
      </c>
      <c r="P10696" t="s">
        <v>150</v>
      </c>
      <c r="Q10696">
        <v>16.899999999999999</v>
      </c>
      <c r="R10696" t="s">
        <v>150</v>
      </c>
      <c r="AC10696">
        <v>34.18</v>
      </c>
      <c r="AI10696">
        <v>132</v>
      </c>
      <c r="AJ10696" t="s">
        <v>150</v>
      </c>
    </row>
    <row r="10697" spans="1:46" x14ac:dyDescent="0.2">
      <c r="A10697" t="s">
        <v>332</v>
      </c>
      <c r="B10697" t="s">
        <v>333</v>
      </c>
      <c r="C10697">
        <f>-70.04943933 / 41.70080837</f>
        <v>-1.6798101060408772</v>
      </c>
      <c r="D10697" t="s">
        <v>334</v>
      </c>
      <c r="E10697" t="s">
        <v>70</v>
      </c>
      <c r="F10697" s="1">
        <v>42591</v>
      </c>
      <c r="G10697">
        <v>9</v>
      </c>
      <c r="I10697">
        <v>18</v>
      </c>
      <c r="J10697" t="s">
        <v>150</v>
      </c>
      <c r="K10697">
        <v>0.99</v>
      </c>
      <c r="L10697" t="s">
        <v>150</v>
      </c>
      <c r="M10697">
        <v>6</v>
      </c>
      <c r="N10697" t="s">
        <v>150</v>
      </c>
      <c r="S10697">
        <v>0.87</v>
      </c>
      <c r="T10697" t="s">
        <v>150</v>
      </c>
      <c r="U10697">
        <v>26.95</v>
      </c>
      <c r="V10697" t="s">
        <v>150</v>
      </c>
      <c r="W10697">
        <v>41.02</v>
      </c>
      <c r="X10697" t="s">
        <v>150</v>
      </c>
      <c r="Y10697">
        <v>51.65</v>
      </c>
      <c r="AA10697">
        <v>30.5</v>
      </c>
      <c r="AC10697">
        <v>34.18</v>
      </c>
      <c r="AE10697">
        <v>11.1</v>
      </c>
      <c r="AF10697" t="s">
        <v>150</v>
      </c>
      <c r="AG10697">
        <v>6.7</v>
      </c>
      <c r="AH10697" t="s">
        <v>150</v>
      </c>
      <c r="AS10697">
        <v>0.44</v>
      </c>
      <c r="AT10697" t="s">
        <v>150</v>
      </c>
    </row>
    <row r="10698" spans="1:46" x14ac:dyDescent="0.2">
      <c r="A10698" t="s">
        <v>332</v>
      </c>
      <c r="B10698" t="s">
        <v>333</v>
      </c>
      <c r="C10698">
        <f>-70.04943933 / 41.70080837</f>
        <v>-1.6798101060408772</v>
      </c>
      <c r="D10698" t="s">
        <v>334</v>
      </c>
      <c r="E10698" t="s">
        <v>70</v>
      </c>
      <c r="F10698" s="1">
        <v>42591</v>
      </c>
      <c r="G10698">
        <v>10</v>
      </c>
      <c r="I10698">
        <v>18</v>
      </c>
      <c r="J10698" t="s">
        <v>150</v>
      </c>
      <c r="M10698">
        <v>6</v>
      </c>
      <c r="N10698" t="s">
        <v>150</v>
      </c>
      <c r="O10698">
        <v>13</v>
      </c>
      <c r="P10698" t="s">
        <v>150</v>
      </c>
      <c r="Q10698">
        <v>13.4</v>
      </c>
      <c r="R10698" t="s">
        <v>150</v>
      </c>
      <c r="AC10698">
        <v>34.18</v>
      </c>
      <c r="AI10698">
        <v>125</v>
      </c>
      <c r="AJ10698" t="s">
        <v>150</v>
      </c>
    </row>
    <row r="10699" spans="1:46" x14ac:dyDescent="0.2">
      <c r="A10699" t="s">
        <v>332</v>
      </c>
      <c r="B10699" t="s">
        <v>333</v>
      </c>
      <c r="C10699">
        <f>-70.04943933 / 41.70080837</f>
        <v>-1.6798101060408772</v>
      </c>
      <c r="D10699" t="s">
        <v>334</v>
      </c>
      <c r="E10699" t="s">
        <v>70</v>
      </c>
      <c r="F10699" s="1">
        <v>42591</v>
      </c>
      <c r="G10699">
        <v>12</v>
      </c>
      <c r="I10699">
        <v>18</v>
      </c>
      <c r="J10699" t="s">
        <v>150</v>
      </c>
      <c r="M10699">
        <v>6</v>
      </c>
      <c r="N10699" t="s">
        <v>150</v>
      </c>
      <c r="O10699">
        <v>11.4</v>
      </c>
      <c r="P10699" t="s">
        <v>150</v>
      </c>
      <c r="Q10699">
        <v>11.3</v>
      </c>
      <c r="R10699" t="s">
        <v>150</v>
      </c>
      <c r="AC10699">
        <v>34.18</v>
      </c>
      <c r="AI10699">
        <v>104</v>
      </c>
      <c r="AJ10699" t="s">
        <v>150</v>
      </c>
    </row>
    <row r="10700" spans="1:46" x14ac:dyDescent="0.2">
      <c r="A10700" t="s">
        <v>332</v>
      </c>
      <c r="B10700" t="s">
        <v>333</v>
      </c>
      <c r="C10700">
        <f>-70.04943933 / 41.70080837</f>
        <v>-1.6798101060408772</v>
      </c>
      <c r="D10700" t="s">
        <v>334</v>
      </c>
      <c r="E10700" t="s">
        <v>70</v>
      </c>
      <c r="F10700" s="1">
        <v>42591</v>
      </c>
      <c r="G10700">
        <v>14</v>
      </c>
      <c r="I10700">
        <v>18</v>
      </c>
      <c r="J10700" t="s">
        <v>150</v>
      </c>
      <c r="M10700">
        <v>6</v>
      </c>
      <c r="N10700" t="s">
        <v>150</v>
      </c>
      <c r="O10700">
        <v>1.9</v>
      </c>
      <c r="P10700" t="s">
        <v>150</v>
      </c>
      <c r="Q10700">
        <v>10.199999999999999</v>
      </c>
      <c r="R10700" t="s">
        <v>150</v>
      </c>
      <c r="AC10700">
        <v>34.18</v>
      </c>
      <c r="AI10700">
        <v>17</v>
      </c>
      <c r="AJ10700" t="s">
        <v>150</v>
      </c>
    </row>
    <row r="10701" spans="1:46" x14ac:dyDescent="0.2">
      <c r="A10701" t="s">
        <v>332</v>
      </c>
      <c r="B10701" t="s">
        <v>333</v>
      </c>
      <c r="C10701">
        <f>-70.04943933 / 41.70080837</f>
        <v>-1.6798101060408772</v>
      </c>
      <c r="D10701" t="s">
        <v>334</v>
      </c>
      <c r="E10701" t="s">
        <v>70</v>
      </c>
      <c r="F10701" s="1">
        <v>42591</v>
      </c>
      <c r="G10701">
        <v>16</v>
      </c>
      <c r="I10701">
        <v>18</v>
      </c>
      <c r="J10701" t="s">
        <v>150</v>
      </c>
      <c r="M10701">
        <v>6</v>
      </c>
      <c r="N10701" t="s">
        <v>150</v>
      </c>
      <c r="O10701">
        <v>2.1</v>
      </c>
      <c r="P10701" t="s">
        <v>150</v>
      </c>
      <c r="Q10701">
        <v>9.8000000000000007</v>
      </c>
      <c r="R10701" t="s">
        <v>150</v>
      </c>
      <c r="AC10701">
        <v>34.18</v>
      </c>
      <c r="AI10701">
        <v>18</v>
      </c>
      <c r="AJ10701" t="s">
        <v>150</v>
      </c>
    </row>
    <row r="10702" spans="1:46" x14ac:dyDescent="0.2">
      <c r="A10702" t="s">
        <v>332</v>
      </c>
      <c r="B10702" t="s">
        <v>333</v>
      </c>
      <c r="C10702">
        <f>-70.04943933 / 41.70080837</f>
        <v>-1.6798101060408772</v>
      </c>
      <c r="D10702" t="s">
        <v>334</v>
      </c>
      <c r="E10702" t="s">
        <v>70</v>
      </c>
      <c r="F10702" s="1">
        <v>42591</v>
      </c>
      <c r="G10702">
        <v>17</v>
      </c>
      <c r="I10702">
        <v>18</v>
      </c>
      <c r="J10702" t="s">
        <v>150</v>
      </c>
      <c r="K10702">
        <v>0.03</v>
      </c>
      <c r="L10702" t="s">
        <v>150</v>
      </c>
      <c r="M10702">
        <v>6</v>
      </c>
      <c r="N10702" t="s">
        <v>150</v>
      </c>
      <c r="O10702">
        <v>2.2000000000000002</v>
      </c>
      <c r="P10702" t="s">
        <v>150</v>
      </c>
      <c r="Q10702">
        <v>9.4</v>
      </c>
      <c r="R10702" t="s">
        <v>150</v>
      </c>
      <c r="S10702">
        <v>1.04</v>
      </c>
      <c r="T10702" t="s">
        <v>150</v>
      </c>
      <c r="U10702">
        <v>32.21</v>
      </c>
      <c r="V10702" t="s">
        <v>150</v>
      </c>
      <c r="W10702">
        <v>81.36</v>
      </c>
      <c r="X10702" t="s">
        <v>150</v>
      </c>
      <c r="Y10702">
        <v>54.22</v>
      </c>
      <c r="AA10702">
        <v>-3.8</v>
      </c>
      <c r="AC10702">
        <v>34.18</v>
      </c>
      <c r="AE10702">
        <v>25.5</v>
      </c>
      <c r="AF10702" t="s">
        <v>150</v>
      </c>
      <c r="AG10702">
        <v>6.69</v>
      </c>
      <c r="AH10702" t="s">
        <v>150</v>
      </c>
      <c r="AI10702">
        <v>19</v>
      </c>
      <c r="AJ10702" t="s">
        <v>150</v>
      </c>
      <c r="AS10702">
        <v>179.67</v>
      </c>
      <c r="AT10702" t="s">
        <v>150</v>
      </c>
    </row>
    <row r="10703" spans="1:46" x14ac:dyDescent="0.2">
      <c r="A10703" t="s">
        <v>332</v>
      </c>
      <c r="B10703" t="s">
        <v>333</v>
      </c>
      <c r="C10703">
        <f>-70.04943933 / 41.70080837</f>
        <v>-1.6798101060408772</v>
      </c>
      <c r="D10703" t="s">
        <v>334</v>
      </c>
      <c r="E10703" t="s">
        <v>70</v>
      </c>
      <c r="F10703" s="1">
        <v>42620.364583333336</v>
      </c>
      <c r="G10703">
        <v>0.5</v>
      </c>
      <c r="I10703">
        <v>17</v>
      </c>
      <c r="J10703" t="s">
        <v>150</v>
      </c>
      <c r="M10703">
        <v>5.2</v>
      </c>
      <c r="N10703" t="s">
        <v>150</v>
      </c>
      <c r="O10703">
        <v>8</v>
      </c>
      <c r="P10703" t="s">
        <v>150</v>
      </c>
      <c r="Q10703">
        <v>23.2</v>
      </c>
      <c r="R10703" t="s">
        <v>150</v>
      </c>
      <c r="AC10703">
        <v>36.24</v>
      </c>
      <c r="AI10703">
        <v>94</v>
      </c>
      <c r="AJ10703" t="s">
        <v>150</v>
      </c>
    </row>
    <row r="10704" spans="1:46" x14ac:dyDescent="0.2">
      <c r="A10704" t="s">
        <v>332</v>
      </c>
      <c r="B10704" t="s">
        <v>333</v>
      </c>
      <c r="C10704">
        <f>-70.04943933 / 41.70080837</f>
        <v>-1.6798101060408772</v>
      </c>
      <c r="D10704" t="s">
        <v>334</v>
      </c>
      <c r="E10704" t="s">
        <v>70</v>
      </c>
      <c r="F10704" s="1">
        <v>42620.364583333336</v>
      </c>
      <c r="G10704">
        <v>2</v>
      </c>
      <c r="I10704">
        <v>17</v>
      </c>
      <c r="J10704" t="s">
        <v>150</v>
      </c>
      <c r="M10704">
        <v>5.2</v>
      </c>
      <c r="N10704" t="s">
        <v>150</v>
      </c>
      <c r="O10704">
        <v>8.1999999999999993</v>
      </c>
      <c r="P10704" t="s">
        <v>150</v>
      </c>
      <c r="Q10704">
        <v>23.2</v>
      </c>
      <c r="R10704" t="s">
        <v>150</v>
      </c>
      <c r="AC10704">
        <v>36.24</v>
      </c>
      <c r="AI10704">
        <v>96</v>
      </c>
      <c r="AJ10704" t="s">
        <v>150</v>
      </c>
    </row>
    <row r="10705" spans="1:46" x14ac:dyDescent="0.2">
      <c r="A10705" t="s">
        <v>332</v>
      </c>
      <c r="B10705" t="s">
        <v>333</v>
      </c>
      <c r="C10705">
        <f>-70.04943933 / 41.70080837</f>
        <v>-1.6798101060408772</v>
      </c>
      <c r="D10705" t="s">
        <v>334</v>
      </c>
      <c r="E10705" t="s">
        <v>70</v>
      </c>
      <c r="F10705" s="1">
        <v>42620.364583333336</v>
      </c>
      <c r="G10705">
        <v>4</v>
      </c>
      <c r="I10705">
        <v>17</v>
      </c>
      <c r="J10705" t="s">
        <v>150</v>
      </c>
      <c r="M10705">
        <v>5.2</v>
      </c>
      <c r="N10705" t="s">
        <v>150</v>
      </c>
      <c r="O10705">
        <v>8.1</v>
      </c>
      <c r="P10705" t="s">
        <v>150</v>
      </c>
      <c r="Q10705">
        <v>23.2</v>
      </c>
      <c r="R10705" t="s">
        <v>150</v>
      </c>
      <c r="AC10705">
        <v>36.24</v>
      </c>
      <c r="AI10705">
        <v>95</v>
      </c>
      <c r="AJ10705" t="s">
        <v>150</v>
      </c>
    </row>
    <row r="10706" spans="1:46" x14ac:dyDescent="0.2">
      <c r="A10706" t="s">
        <v>332</v>
      </c>
      <c r="B10706" t="s">
        <v>333</v>
      </c>
      <c r="C10706">
        <f>-70.04943933 / 41.70080837</f>
        <v>-1.6798101060408772</v>
      </c>
      <c r="D10706" t="s">
        <v>334</v>
      </c>
      <c r="E10706" t="s">
        <v>70</v>
      </c>
      <c r="F10706" s="1">
        <v>42620.364583333336</v>
      </c>
      <c r="G10706">
        <v>6</v>
      </c>
      <c r="I10706">
        <v>17</v>
      </c>
      <c r="J10706" t="s">
        <v>150</v>
      </c>
      <c r="M10706">
        <v>5.2</v>
      </c>
      <c r="N10706" t="s">
        <v>150</v>
      </c>
      <c r="O10706">
        <v>8</v>
      </c>
      <c r="P10706" t="s">
        <v>150</v>
      </c>
      <c r="Q10706">
        <v>23.1</v>
      </c>
      <c r="R10706" t="s">
        <v>150</v>
      </c>
      <c r="AC10706">
        <v>36.24</v>
      </c>
      <c r="AI10706">
        <v>94</v>
      </c>
      <c r="AJ10706" t="s">
        <v>150</v>
      </c>
    </row>
    <row r="10707" spans="1:46" x14ac:dyDescent="0.2">
      <c r="A10707" t="s">
        <v>332</v>
      </c>
      <c r="B10707" t="s">
        <v>333</v>
      </c>
      <c r="C10707">
        <f>-70.04943933 / 41.70080837</f>
        <v>-1.6798101060408772</v>
      </c>
      <c r="D10707" t="s">
        <v>334</v>
      </c>
      <c r="E10707" t="s">
        <v>70</v>
      </c>
      <c r="F10707" s="1">
        <v>42620.364583333336</v>
      </c>
      <c r="G10707">
        <v>8</v>
      </c>
      <c r="I10707">
        <v>17</v>
      </c>
      <c r="J10707" t="s">
        <v>150</v>
      </c>
      <c r="M10707">
        <v>5.2</v>
      </c>
      <c r="N10707" t="s">
        <v>150</v>
      </c>
      <c r="O10707">
        <v>10</v>
      </c>
      <c r="P10707" t="s">
        <v>150</v>
      </c>
      <c r="Q10707">
        <v>20</v>
      </c>
      <c r="R10707" t="s">
        <v>150</v>
      </c>
      <c r="AC10707">
        <v>36.24</v>
      </c>
      <c r="AI10707">
        <v>110</v>
      </c>
      <c r="AJ10707" t="s">
        <v>150</v>
      </c>
    </row>
    <row r="10708" spans="1:46" x14ac:dyDescent="0.2">
      <c r="A10708" t="s">
        <v>332</v>
      </c>
      <c r="B10708" t="s">
        <v>333</v>
      </c>
      <c r="C10708">
        <f>-70.04943933 / 41.70080837</f>
        <v>-1.6798101060408772</v>
      </c>
      <c r="D10708" t="s">
        <v>334</v>
      </c>
      <c r="E10708" t="s">
        <v>70</v>
      </c>
      <c r="F10708" s="1">
        <v>42620.364583333336</v>
      </c>
      <c r="G10708">
        <v>10</v>
      </c>
      <c r="I10708">
        <v>17</v>
      </c>
      <c r="J10708" t="s">
        <v>150</v>
      </c>
      <c r="M10708">
        <v>5.2</v>
      </c>
      <c r="N10708" t="s">
        <v>150</v>
      </c>
      <c r="O10708">
        <v>11.7</v>
      </c>
      <c r="P10708" t="s">
        <v>150</v>
      </c>
      <c r="Q10708">
        <v>14</v>
      </c>
      <c r="R10708" t="s">
        <v>150</v>
      </c>
      <c r="AC10708">
        <v>36.24</v>
      </c>
      <c r="AI10708">
        <v>114</v>
      </c>
      <c r="AJ10708" t="s">
        <v>150</v>
      </c>
    </row>
    <row r="10709" spans="1:46" x14ac:dyDescent="0.2">
      <c r="A10709" t="s">
        <v>332</v>
      </c>
      <c r="B10709" t="s">
        <v>333</v>
      </c>
      <c r="C10709">
        <f>-70.04943933 / 41.70080837</f>
        <v>-1.6798101060408772</v>
      </c>
      <c r="D10709" t="s">
        <v>334</v>
      </c>
      <c r="E10709" t="s">
        <v>70</v>
      </c>
      <c r="F10709" s="1">
        <v>42620.364583333336</v>
      </c>
      <c r="G10709">
        <v>12</v>
      </c>
      <c r="I10709">
        <v>17</v>
      </c>
      <c r="J10709" t="s">
        <v>150</v>
      </c>
      <c r="M10709">
        <v>5.2</v>
      </c>
      <c r="N10709" t="s">
        <v>150</v>
      </c>
      <c r="O10709">
        <v>5.4</v>
      </c>
      <c r="P10709" t="s">
        <v>150</v>
      </c>
      <c r="Q10709">
        <v>11.9</v>
      </c>
      <c r="R10709" t="s">
        <v>150</v>
      </c>
      <c r="AC10709">
        <v>36.24</v>
      </c>
      <c r="AI10709">
        <v>50</v>
      </c>
      <c r="AJ10709" t="s">
        <v>150</v>
      </c>
    </row>
    <row r="10710" spans="1:46" x14ac:dyDescent="0.2">
      <c r="A10710" t="s">
        <v>332</v>
      </c>
      <c r="B10710" t="s">
        <v>333</v>
      </c>
      <c r="C10710">
        <f>-70.04943933 / 41.70080837</f>
        <v>-1.6798101060408772</v>
      </c>
      <c r="D10710" t="s">
        <v>334</v>
      </c>
      <c r="E10710" t="s">
        <v>70</v>
      </c>
      <c r="F10710" s="1">
        <v>42620.364583333336</v>
      </c>
      <c r="G10710">
        <v>14</v>
      </c>
      <c r="I10710">
        <v>17</v>
      </c>
      <c r="J10710" t="s">
        <v>150</v>
      </c>
      <c r="M10710">
        <v>5.2</v>
      </c>
      <c r="N10710" t="s">
        <v>150</v>
      </c>
      <c r="O10710">
        <v>1</v>
      </c>
      <c r="P10710" t="s">
        <v>150</v>
      </c>
      <c r="Q10710">
        <v>10.6</v>
      </c>
      <c r="R10710" t="s">
        <v>150</v>
      </c>
      <c r="AC10710">
        <v>36.24</v>
      </c>
      <c r="AI10710">
        <v>9</v>
      </c>
      <c r="AJ10710" t="s">
        <v>150</v>
      </c>
    </row>
    <row r="10711" spans="1:46" x14ac:dyDescent="0.2">
      <c r="A10711" t="s">
        <v>332</v>
      </c>
      <c r="B10711" t="s">
        <v>333</v>
      </c>
      <c r="C10711">
        <f>-70.04943933 / 41.70080837</f>
        <v>-1.6798101060408772</v>
      </c>
      <c r="D10711" t="s">
        <v>334</v>
      </c>
      <c r="E10711" t="s">
        <v>70</v>
      </c>
      <c r="F10711" s="1">
        <v>42620.364583333336</v>
      </c>
      <c r="G10711">
        <v>16</v>
      </c>
      <c r="I10711">
        <v>17</v>
      </c>
      <c r="J10711" t="s">
        <v>150</v>
      </c>
      <c r="M10711">
        <v>5.2</v>
      </c>
      <c r="N10711" t="s">
        <v>150</v>
      </c>
      <c r="O10711">
        <v>1</v>
      </c>
      <c r="P10711" t="s">
        <v>150</v>
      </c>
      <c r="Q10711">
        <v>9.8000000000000007</v>
      </c>
      <c r="R10711" t="s">
        <v>150</v>
      </c>
      <c r="AC10711">
        <v>36.24</v>
      </c>
      <c r="AI10711">
        <v>9</v>
      </c>
      <c r="AJ10711" t="s">
        <v>150</v>
      </c>
    </row>
    <row r="10712" spans="1:46" x14ac:dyDescent="0.2">
      <c r="A10712" t="s">
        <v>332</v>
      </c>
      <c r="B10712" t="s">
        <v>333</v>
      </c>
      <c r="C10712">
        <f>-70.04943933 / 41.70080837</f>
        <v>-1.6798101060408772</v>
      </c>
      <c r="D10712" t="s">
        <v>334</v>
      </c>
      <c r="E10712" t="s">
        <v>70</v>
      </c>
      <c r="F10712" s="1">
        <v>42620.364583333336</v>
      </c>
      <c r="G10712">
        <v>16.5</v>
      </c>
      <c r="I10712">
        <v>17</v>
      </c>
      <c r="J10712" t="s">
        <v>150</v>
      </c>
      <c r="M10712">
        <v>5.2</v>
      </c>
      <c r="N10712" t="s">
        <v>150</v>
      </c>
      <c r="O10712">
        <v>1</v>
      </c>
      <c r="P10712" t="s">
        <v>150</v>
      </c>
      <c r="Q10712">
        <v>9.6</v>
      </c>
      <c r="R10712" t="s">
        <v>150</v>
      </c>
      <c r="AC10712">
        <v>36.24</v>
      </c>
      <c r="AI10712">
        <v>9</v>
      </c>
      <c r="AJ10712" t="s">
        <v>150</v>
      </c>
    </row>
    <row r="10713" spans="1:46" x14ac:dyDescent="0.2">
      <c r="A10713" t="s">
        <v>332</v>
      </c>
      <c r="B10713" t="s">
        <v>333</v>
      </c>
      <c r="C10713">
        <f>-70.04943933 / 41.70080837</f>
        <v>-1.6798101060408772</v>
      </c>
      <c r="D10713" t="s">
        <v>334</v>
      </c>
      <c r="E10713" t="s">
        <v>70</v>
      </c>
      <c r="F10713" s="1">
        <v>42929.34375</v>
      </c>
      <c r="G10713">
        <v>0.5</v>
      </c>
      <c r="I10713">
        <v>18</v>
      </c>
      <c r="J10713" t="s">
        <v>150</v>
      </c>
      <c r="K10713">
        <v>1.97</v>
      </c>
      <c r="L10713" t="s">
        <v>150</v>
      </c>
      <c r="M10713">
        <v>5.0999999999999996</v>
      </c>
      <c r="N10713" t="s">
        <v>150</v>
      </c>
      <c r="O10713">
        <v>7.95</v>
      </c>
      <c r="P10713" t="s">
        <v>150</v>
      </c>
      <c r="Q10713">
        <v>25.6</v>
      </c>
      <c r="R10713" t="s">
        <v>150</v>
      </c>
      <c r="S10713">
        <v>0.43</v>
      </c>
      <c r="T10713" t="s">
        <v>150</v>
      </c>
      <c r="U10713">
        <v>13.32</v>
      </c>
      <c r="V10713" t="s">
        <v>150</v>
      </c>
      <c r="W10713">
        <v>39.97</v>
      </c>
      <c r="X10713" t="s">
        <v>150</v>
      </c>
      <c r="Y10713">
        <v>41.49</v>
      </c>
      <c r="AA10713">
        <v>37.25</v>
      </c>
      <c r="AC10713">
        <v>36.520000000000003</v>
      </c>
      <c r="AE10713">
        <v>12.1</v>
      </c>
      <c r="AF10713" t="s">
        <v>150</v>
      </c>
      <c r="AG10713">
        <v>6.94</v>
      </c>
      <c r="AH10713" t="s">
        <v>150</v>
      </c>
      <c r="AS10713">
        <v>1.0900000000000001</v>
      </c>
      <c r="AT10713" t="s">
        <v>150</v>
      </c>
    </row>
    <row r="10714" spans="1:46" x14ac:dyDescent="0.2">
      <c r="A10714" t="s">
        <v>332</v>
      </c>
      <c r="B10714" t="s">
        <v>333</v>
      </c>
      <c r="C10714">
        <f>-70.04943933 / 41.70080837</f>
        <v>-1.6798101060408772</v>
      </c>
      <c r="D10714" t="s">
        <v>334</v>
      </c>
      <c r="E10714" t="s">
        <v>70</v>
      </c>
      <c r="F10714" s="1">
        <v>42929.34375</v>
      </c>
      <c r="G10714">
        <v>2</v>
      </c>
      <c r="I10714">
        <v>18</v>
      </c>
      <c r="J10714" t="s">
        <v>150</v>
      </c>
      <c r="K10714" t="s">
        <v>173</v>
      </c>
      <c r="L10714" t="s">
        <v>150</v>
      </c>
      <c r="M10714">
        <v>5.0999999999999996</v>
      </c>
      <c r="N10714" t="s">
        <v>150</v>
      </c>
      <c r="O10714">
        <v>8.02</v>
      </c>
      <c r="P10714" t="s">
        <v>150</v>
      </c>
      <c r="Q10714">
        <v>25.6</v>
      </c>
      <c r="R10714" t="s">
        <v>150</v>
      </c>
      <c r="S10714" t="s">
        <v>173</v>
      </c>
      <c r="T10714" t="s">
        <v>150</v>
      </c>
      <c r="W10714" t="s">
        <v>173</v>
      </c>
      <c r="X10714" t="s">
        <v>150</v>
      </c>
      <c r="AC10714">
        <v>36.520000000000003</v>
      </c>
      <c r="AE10714" t="s">
        <v>173</v>
      </c>
      <c r="AF10714" t="s">
        <v>150</v>
      </c>
      <c r="AG10714" t="s">
        <v>173</v>
      </c>
      <c r="AH10714" t="s">
        <v>150</v>
      </c>
      <c r="AS10714" t="s">
        <v>173</v>
      </c>
      <c r="AT10714" t="s">
        <v>150</v>
      </c>
    </row>
    <row r="10715" spans="1:46" x14ac:dyDescent="0.2">
      <c r="A10715" t="s">
        <v>332</v>
      </c>
      <c r="B10715" t="s">
        <v>333</v>
      </c>
      <c r="C10715">
        <f>-70.04943933 / 41.70080837</f>
        <v>-1.6798101060408772</v>
      </c>
      <c r="D10715" t="s">
        <v>334</v>
      </c>
      <c r="E10715" t="s">
        <v>70</v>
      </c>
      <c r="F10715" s="1">
        <v>42929.34375</v>
      </c>
      <c r="G10715">
        <v>3</v>
      </c>
      <c r="I10715">
        <v>18</v>
      </c>
      <c r="J10715" t="s">
        <v>150</v>
      </c>
      <c r="K10715">
        <v>3.6</v>
      </c>
      <c r="L10715" t="s">
        <v>150</v>
      </c>
      <c r="M10715">
        <v>5.0999999999999996</v>
      </c>
      <c r="N10715" t="s">
        <v>150</v>
      </c>
      <c r="S10715">
        <v>0.36</v>
      </c>
      <c r="T10715" t="s">
        <v>150</v>
      </c>
      <c r="U10715">
        <v>11.15</v>
      </c>
      <c r="V10715" t="s">
        <v>150</v>
      </c>
      <c r="W10715">
        <v>34.049999999999997</v>
      </c>
      <c r="X10715" t="s">
        <v>150</v>
      </c>
      <c r="Y10715">
        <v>38.92</v>
      </c>
      <c r="AA10715">
        <v>43.17</v>
      </c>
      <c r="AC10715">
        <v>36.520000000000003</v>
      </c>
      <c r="AE10715">
        <v>13.6</v>
      </c>
      <c r="AF10715" t="s">
        <v>150</v>
      </c>
      <c r="AG10715">
        <v>6.89</v>
      </c>
      <c r="AH10715" t="s">
        <v>150</v>
      </c>
      <c r="AS10715">
        <v>0.03</v>
      </c>
      <c r="AT10715" t="s">
        <v>150</v>
      </c>
    </row>
    <row r="10716" spans="1:46" x14ac:dyDescent="0.2">
      <c r="A10716" t="s">
        <v>332</v>
      </c>
      <c r="B10716" t="s">
        <v>333</v>
      </c>
      <c r="C10716">
        <f>-70.04943933 / 41.70080837</f>
        <v>-1.6798101060408772</v>
      </c>
      <c r="D10716" t="s">
        <v>334</v>
      </c>
      <c r="E10716" t="s">
        <v>70</v>
      </c>
      <c r="F10716" s="1">
        <v>42929.34375</v>
      </c>
      <c r="G10716">
        <v>4</v>
      </c>
      <c r="I10716">
        <v>18</v>
      </c>
      <c r="J10716" t="s">
        <v>150</v>
      </c>
      <c r="K10716" t="s">
        <v>173</v>
      </c>
      <c r="L10716" t="s">
        <v>150</v>
      </c>
      <c r="M10716">
        <v>5.0999999999999996</v>
      </c>
      <c r="N10716" t="s">
        <v>150</v>
      </c>
      <c r="O10716">
        <v>8.35</v>
      </c>
      <c r="P10716" t="s">
        <v>150</v>
      </c>
      <c r="Q10716">
        <v>25.4</v>
      </c>
      <c r="R10716" t="s">
        <v>150</v>
      </c>
      <c r="S10716" t="s">
        <v>173</v>
      </c>
      <c r="T10716" t="s">
        <v>150</v>
      </c>
      <c r="W10716" t="s">
        <v>173</v>
      </c>
      <c r="X10716" t="s">
        <v>150</v>
      </c>
      <c r="AC10716">
        <v>36.520000000000003</v>
      </c>
      <c r="AE10716" t="s">
        <v>173</v>
      </c>
      <c r="AF10716" t="s">
        <v>150</v>
      </c>
      <c r="AG10716" t="s">
        <v>173</v>
      </c>
      <c r="AH10716" t="s">
        <v>150</v>
      </c>
      <c r="AS10716" t="s">
        <v>173</v>
      </c>
      <c r="AT10716" t="s">
        <v>150</v>
      </c>
    </row>
    <row r="10717" spans="1:46" x14ac:dyDescent="0.2">
      <c r="A10717" t="s">
        <v>332</v>
      </c>
      <c r="B10717" t="s">
        <v>333</v>
      </c>
      <c r="C10717">
        <f>-70.04943933 / 41.70080837</f>
        <v>-1.6798101060408772</v>
      </c>
      <c r="D10717" t="s">
        <v>334</v>
      </c>
      <c r="E10717" t="s">
        <v>70</v>
      </c>
      <c r="F10717" s="1">
        <v>42929.34375</v>
      </c>
      <c r="G10717">
        <v>6</v>
      </c>
      <c r="I10717">
        <v>18</v>
      </c>
      <c r="J10717" t="s">
        <v>150</v>
      </c>
      <c r="K10717" t="s">
        <v>173</v>
      </c>
      <c r="L10717" t="s">
        <v>150</v>
      </c>
      <c r="M10717">
        <v>5.0999999999999996</v>
      </c>
      <c r="N10717" t="s">
        <v>150</v>
      </c>
      <c r="O10717">
        <v>11.31</v>
      </c>
      <c r="P10717" t="s">
        <v>150</v>
      </c>
      <c r="Q10717">
        <v>20.3</v>
      </c>
      <c r="R10717" t="s">
        <v>150</v>
      </c>
      <c r="S10717" t="s">
        <v>173</v>
      </c>
      <c r="T10717" t="s">
        <v>150</v>
      </c>
      <c r="W10717" t="s">
        <v>173</v>
      </c>
      <c r="X10717" t="s">
        <v>150</v>
      </c>
      <c r="AC10717">
        <v>36.520000000000003</v>
      </c>
      <c r="AE10717" t="s">
        <v>173</v>
      </c>
      <c r="AF10717" t="s">
        <v>150</v>
      </c>
      <c r="AG10717" t="s">
        <v>173</v>
      </c>
      <c r="AH10717" t="s">
        <v>150</v>
      </c>
      <c r="AS10717" t="s">
        <v>173</v>
      </c>
      <c r="AT10717" t="s">
        <v>150</v>
      </c>
    </row>
    <row r="10718" spans="1:46" x14ac:dyDescent="0.2">
      <c r="A10718" t="s">
        <v>332</v>
      </c>
      <c r="B10718" t="s">
        <v>333</v>
      </c>
      <c r="C10718">
        <f>-70.04943933 / 41.70080837</f>
        <v>-1.6798101060408772</v>
      </c>
      <c r="D10718" t="s">
        <v>334</v>
      </c>
      <c r="E10718" t="s">
        <v>70</v>
      </c>
      <c r="F10718" s="1">
        <v>42929.34375</v>
      </c>
      <c r="G10718">
        <v>8</v>
      </c>
      <c r="I10718">
        <v>18</v>
      </c>
      <c r="J10718" t="s">
        <v>150</v>
      </c>
      <c r="K10718" t="s">
        <v>173</v>
      </c>
      <c r="L10718" t="s">
        <v>150</v>
      </c>
      <c r="M10718">
        <v>5.0999999999999996</v>
      </c>
      <c r="N10718" t="s">
        <v>150</v>
      </c>
      <c r="O10718">
        <v>14.05</v>
      </c>
      <c r="P10718" t="s">
        <v>150</v>
      </c>
      <c r="Q10718">
        <v>14.4</v>
      </c>
      <c r="R10718" t="s">
        <v>150</v>
      </c>
      <c r="S10718" t="s">
        <v>173</v>
      </c>
      <c r="T10718" t="s">
        <v>150</v>
      </c>
      <c r="W10718" t="s">
        <v>173</v>
      </c>
      <c r="X10718" t="s">
        <v>150</v>
      </c>
      <c r="AC10718">
        <v>36.520000000000003</v>
      </c>
      <c r="AE10718" t="s">
        <v>173</v>
      </c>
      <c r="AF10718" t="s">
        <v>150</v>
      </c>
      <c r="AG10718" t="s">
        <v>173</v>
      </c>
      <c r="AH10718" t="s">
        <v>150</v>
      </c>
      <c r="AS10718" t="s">
        <v>173</v>
      </c>
      <c r="AT10718" t="s">
        <v>150</v>
      </c>
    </row>
    <row r="10719" spans="1:46" x14ac:dyDescent="0.2">
      <c r="A10719" t="s">
        <v>332</v>
      </c>
      <c r="B10719" t="s">
        <v>333</v>
      </c>
      <c r="C10719">
        <f>-70.04943933 / 41.70080837</f>
        <v>-1.6798101060408772</v>
      </c>
      <c r="D10719" t="s">
        <v>334</v>
      </c>
      <c r="E10719" t="s">
        <v>70</v>
      </c>
      <c r="F10719" s="1">
        <v>42929.34375</v>
      </c>
      <c r="G10719">
        <v>9</v>
      </c>
      <c r="I10719">
        <v>18</v>
      </c>
      <c r="J10719" t="s">
        <v>150</v>
      </c>
      <c r="K10719">
        <v>5.57</v>
      </c>
      <c r="L10719" t="s">
        <v>150</v>
      </c>
      <c r="M10719">
        <v>5.0999999999999996</v>
      </c>
      <c r="N10719" t="s">
        <v>150</v>
      </c>
      <c r="S10719">
        <v>0.5</v>
      </c>
      <c r="T10719" t="s">
        <v>150</v>
      </c>
      <c r="U10719">
        <v>15.49</v>
      </c>
      <c r="V10719" t="s">
        <v>150</v>
      </c>
      <c r="W10719">
        <v>43.41</v>
      </c>
      <c r="X10719" t="s">
        <v>150</v>
      </c>
      <c r="Y10719">
        <v>43.66</v>
      </c>
      <c r="AA10719">
        <v>47.45</v>
      </c>
      <c r="AC10719">
        <v>36.520000000000003</v>
      </c>
      <c r="AE10719">
        <v>12.3</v>
      </c>
      <c r="AF10719" t="s">
        <v>150</v>
      </c>
      <c r="AG10719">
        <v>7.18</v>
      </c>
      <c r="AH10719" t="s">
        <v>150</v>
      </c>
      <c r="AS10719">
        <v>2.08</v>
      </c>
      <c r="AT10719" t="s">
        <v>150</v>
      </c>
    </row>
    <row r="10720" spans="1:46" x14ac:dyDescent="0.2">
      <c r="A10720" t="s">
        <v>332</v>
      </c>
      <c r="B10720" t="s">
        <v>333</v>
      </c>
      <c r="C10720">
        <f>-70.04943933 / 41.70080837</f>
        <v>-1.6798101060408772</v>
      </c>
      <c r="D10720" t="s">
        <v>334</v>
      </c>
      <c r="E10720" t="s">
        <v>70</v>
      </c>
      <c r="F10720" s="1">
        <v>42929.34375</v>
      </c>
      <c r="G10720">
        <v>10</v>
      </c>
      <c r="I10720">
        <v>18</v>
      </c>
      <c r="J10720" t="s">
        <v>150</v>
      </c>
      <c r="K10720" t="s">
        <v>173</v>
      </c>
      <c r="L10720" t="s">
        <v>150</v>
      </c>
      <c r="M10720">
        <v>5.0999999999999996</v>
      </c>
      <c r="N10720" t="s">
        <v>150</v>
      </c>
      <c r="O10720">
        <v>13.47</v>
      </c>
      <c r="P10720" t="s">
        <v>150</v>
      </c>
      <c r="Q10720">
        <v>10.4</v>
      </c>
      <c r="R10720" t="s">
        <v>150</v>
      </c>
      <c r="S10720" t="s">
        <v>173</v>
      </c>
      <c r="T10720" t="s">
        <v>150</v>
      </c>
      <c r="W10720" t="s">
        <v>173</v>
      </c>
      <c r="X10720" t="s">
        <v>150</v>
      </c>
      <c r="AC10720">
        <v>36.520000000000003</v>
      </c>
      <c r="AE10720" t="s">
        <v>173</v>
      </c>
      <c r="AF10720" t="s">
        <v>150</v>
      </c>
      <c r="AG10720" t="s">
        <v>173</v>
      </c>
      <c r="AH10720" t="s">
        <v>150</v>
      </c>
      <c r="AS10720" t="s">
        <v>173</v>
      </c>
      <c r="AT10720" t="s">
        <v>150</v>
      </c>
    </row>
    <row r="10721" spans="1:46" x14ac:dyDescent="0.2">
      <c r="A10721" t="s">
        <v>332</v>
      </c>
      <c r="B10721" t="s">
        <v>333</v>
      </c>
      <c r="C10721">
        <f>-70.04943933 / 41.70080837</f>
        <v>-1.6798101060408772</v>
      </c>
      <c r="D10721" t="s">
        <v>334</v>
      </c>
      <c r="E10721" t="s">
        <v>70</v>
      </c>
      <c r="F10721" s="1">
        <v>42929.34375</v>
      </c>
      <c r="G10721">
        <v>12</v>
      </c>
      <c r="I10721">
        <v>18</v>
      </c>
      <c r="J10721" t="s">
        <v>150</v>
      </c>
      <c r="K10721" t="s">
        <v>173</v>
      </c>
      <c r="L10721" t="s">
        <v>150</v>
      </c>
      <c r="M10721">
        <v>5.0999999999999996</v>
      </c>
      <c r="N10721" t="s">
        <v>150</v>
      </c>
      <c r="O10721">
        <v>6.78</v>
      </c>
      <c r="P10721" t="s">
        <v>150</v>
      </c>
      <c r="Q10721">
        <v>8.8000000000000007</v>
      </c>
      <c r="R10721" t="s">
        <v>150</v>
      </c>
      <c r="S10721" t="s">
        <v>173</v>
      </c>
      <c r="T10721" t="s">
        <v>150</v>
      </c>
      <c r="W10721" t="s">
        <v>173</v>
      </c>
      <c r="X10721" t="s">
        <v>150</v>
      </c>
      <c r="AC10721">
        <v>36.520000000000003</v>
      </c>
      <c r="AE10721" t="s">
        <v>173</v>
      </c>
      <c r="AF10721" t="s">
        <v>150</v>
      </c>
      <c r="AG10721" t="s">
        <v>173</v>
      </c>
      <c r="AH10721" t="s">
        <v>150</v>
      </c>
      <c r="AS10721" t="s">
        <v>173</v>
      </c>
      <c r="AT10721" t="s">
        <v>150</v>
      </c>
    </row>
    <row r="10722" spans="1:46" x14ac:dyDescent="0.2">
      <c r="A10722" t="s">
        <v>332</v>
      </c>
      <c r="B10722" t="s">
        <v>333</v>
      </c>
      <c r="C10722">
        <f>-70.04943933 / 41.70080837</f>
        <v>-1.6798101060408772</v>
      </c>
      <c r="D10722" t="s">
        <v>334</v>
      </c>
      <c r="E10722" t="s">
        <v>70</v>
      </c>
      <c r="F10722" s="1">
        <v>42929.34375</v>
      </c>
      <c r="G10722">
        <v>14</v>
      </c>
      <c r="I10722">
        <v>18</v>
      </c>
      <c r="J10722" t="s">
        <v>150</v>
      </c>
      <c r="K10722" t="s">
        <v>173</v>
      </c>
      <c r="L10722" t="s">
        <v>150</v>
      </c>
      <c r="M10722">
        <v>5.0999999999999996</v>
      </c>
      <c r="N10722" t="s">
        <v>150</v>
      </c>
      <c r="O10722">
        <v>2.08</v>
      </c>
      <c r="P10722" t="s">
        <v>150</v>
      </c>
      <c r="Q10722">
        <v>8.1</v>
      </c>
      <c r="R10722" t="s">
        <v>150</v>
      </c>
      <c r="S10722" t="s">
        <v>173</v>
      </c>
      <c r="T10722" t="s">
        <v>150</v>
      </c>
      <c r="W10722" t="s">
        <v>173</v>
      </c>
      <c r="X10722" t="s">
        <v>150</v>
      </c>
      <c r="AC10722">
        <v>36.520000000000003</v>
      </c>
      <c r="AE10722" t="s">
        <v>173</v>
      </c>
      <c r="AF10722" t="s">
        <v>150</v>
      </c>
      <c r="AG10722" t="s">
        <v>173</v>
      </c>
      <c r="AH10722" t="s">
        <v>150</v>
      </c>
      <c r="AS10722" t="s">
        <v>173</v>
      </c>
      <c r="AT10722" t="s">
        <v>150</v>
      </c>
    </row>
    <row r="10723" spans="1:46" x14ac:dyDescent="0.2">
      <c r="A10723" t="s">
        <v>332</v>
      </c>
      <c r="B10723" t="s">
        <v>333</v>
      </c>
      <c r="C10723">
        <f>-70.04943933 / 41.70080837</f>
        <v>-1.6798101060408772</v>
      </c>
      <c r="D10723" t="s">
        <v>334</v>
      </c>
      <c r="E10723" t="s">
        <v>70</v>
      </c>
      <c r="F10723" s="1">
        <v>42929.34375</v>
      </c>
      <c r="G10723">
        <v>16</v>
      </c>
      <c r="I10723">
        <v>18</v>
      </c>
      <c r="J10723" t="s">
        <v>150</v>
      </c>
      <c r="K10723" t="s">
        <v>173</v>
      </c>
      <c r="L10723" t="s">
        <v>150</v>
      </c>
      <c r="M10723">
        <v>5.0999999999999996</v>
      </c>
      <c r="N10723" t="s">
        <v>150</v>
      </c>
      <c r="O10723">
        <v>2.34</v>
      </c>
      <c r="P10723" t="s">
        <v>150</v>
      </c>
      <c r="Q10723">
        <v>7.8</v>
      </c>
      <c r="R10723" t="s">
        <v>150</v>
      </c>
      <c r="S10723" t="s">
        <v>173</v>
      </c>
      <c r="T10723" t="s">
        <v>150</v>
      </c>
      <c r="W10723" t="s">
        <v>173</v>
      </c>
      <c r="X10723" t="s">
        <v>150</v>
      </c>
      <c r="AC10723">
        <v>36.520000000000003</v>
      </c>
      <c r="AE10723" t="s">
        <v>173</v>
      </c>
      <c r="AF10723" t="s">
        <v>150</v>
      </c>
      <c r="AG10723" t="s">
        <v>173</v>
      </c>
      <c r="AH10723" t="s">
        <v>150</v>
      </c>
      <c r="AS10723" t="s">
        <v>173</v>
      </c>
      <c r="AT10723" t="s">
        <v>150</v>
      </c>
    </row>
    <row r="10724" spans="1:46" x14ac:dyDescent="0.2">
      <c r="A10724" t="s">
        <v>332</v>
      </c>
      <c r="B10724" t="s">
        <v>333</v>
      </c>
      <c r="C10724">
        <f>-70.04943933 / 41.70080837</f>
        <v>-1.6798101060408772</v>
      </c>
      <c r="D10724" t="s">
        <v>334</v>
      </c>
      <c r="E10724" t="s">
        <v>70</v>
      </c>
      <c r="F10724" s="1">
        <v>42929.34375</v>
      </c>
      <c r="G10724">
        <v>18</v>
      </c>
      <c r="I10724">
        <v>18</v>
      </c>
      <c r="J10724" t="s">
        <v>150</v>
      </c>
      <c r="K10724">
        <v>0.03</v>
      </c>
      <c r="L10724" t="s">
        <v>150</v>
      </c>
      <c r="M10724">
        <v>5.0999999999999996</v>
      </c>
      <c r="N10724" t="s">
        <v>150</v>
      </c>
      <c r="O10724">
        <v>2.44</v>
      </c>
      <c r="P10724" t="s">
        <v>150</v>
      </c>
      <c r="Q10724">
        <v>7.5</v>
      </c>
      <c r="R10724" t="s">
        <v>150</v>
      </c>
      <c r="S10724">
        <v>1.18</v>
      </c>
      <c r="T10724" t="s">
        <v>150</v>
      </c>
      <c r="U10724">
        <v>36.549999999999997</v>
      </c>
      <c r="V10724" t="s">
        <v>150</v>
      </c>
      <c r="W10724">
        <v>74.92</v>
      </c>
      <c r="X10724" t="s">
        <v>150</v>
      </c>
      <c r="Y10724">
        <v>56.04</v>
      </c>
      <c r="AA10724">
        <v>-3.8</v>
      </c>
      <c r="AC10724">
        <v>36.520000000000003</v>
      </c>
      <c r="AE10724">
        <v>21</v>
      </c>
      <c r="AF10724" t="s">
        <v>150</v>
      </c>
      <c r="AG10724">
        <v>6.21</v>
      </c>
      <c r="AH10724" t="s">
        <v>150</v>
      </c>
      <c r="AS10724">
        <v>53.23</v>
      </c>
      <c r="AT10724" t="s">
        <v>150</v>
      </c>
    </row>
    <row r="10725" spans="1:46" x14ac:dyDescent="0.2">
      <c r="A10725" t="s">
        <v>332</v>
      </c>
      <c r="B10725" t="s">
        <v>333</v>
      </c>
      <c r="C10725">
        <f>-70.04943933 / 41.70080837</f>
        <v>-1.6798101060408772</v>
      </c>
      <c r="D10725" t="s">
        <v>334</v>
      </c>
      <c r="E10725" t="s">
        <v>70</v>
      </c>
      <c r="F10725" s="1">
        <v>42957</v>
      </c>
      <c r="G10725">
        <v>0.5</v>
      </c>
      <c r="I10725">
        <v>17</v>
      </c>
      <c r="J10725" t="s">
        <v>150</v>
      </c>
      <c r="K10725">
        <v>2.33</v>
      </c>
      <c r="L10725" t="s">
        <v>150</v>
      </c>
      <c r="M10725">
        <v>6.2</v>
      </c>
      <c r="N10725" t="s">
        <v>150</v>
      </c>
      <c r="O10725">
        <v>8.2899999999999991</v>
      </c>
      <c r="P10725" t="s">
        <v>150</v>
      </c>
      <c r="Q10725">
        <v>24.4</v>
      </c>
      <c r="R10725" t="s">
        <v>150</v>
      </c>
      <c r="S10725">
        <v>0.36</v>
      </c>
      <c r="T10725" t="s">
        <v>150</v>
      </c>
      <c r="U10725">
        <v>11.15</v>
      </c>
      <c r="V10725" t="s">
        <v>150</v>
      </c>
      <c r="W10725">
        <v>25.16</v>
      </c>
      <c r="X10725" t="s">
        <v>150</v>
      </c>
      <c r="Y10725">
        <v>38.92</v>
      </c>
      <c r="AA10725">
        <v>38.9</v>
      </c>
      <c r="AC10725">
        <v>33.71</v>
      </c>
      <c r="AE10725">
        <v>13.3</v>
      </c>
      <c r="AF10725" t="s">
        <v>150</v>
      </c>
      <c r="AG10725">
        <v>6.81</v>
      </c>
      <c r="AH10725" t="s">
        <v>150</v>
      </c>
      <c r="AS10725">
        <v>0.27</v>
      </c>
      <c r="AT10725" t="s">
        <v>150</v>
      </c>
    </row>
    <row r="10726" spans="1:46" x14ac:dyDescent="0.2">
      <c r="A10726" t="s">
        <v>332</v>
      </c>
      <c r="B10726" t="s">
        <v>333</v>
      </c>
      <c r="C10726">
        <f>-70.04943933 / 41.70080837</f>
        <v>-1.6798101060408772</v>
      </c>
      <c r="D10726" t="s">
        <v>334</v>
      </c>
      <c r="E10726" t="s">
        <v>70</v>
      </c>
      <c r="F10726" s="1">
        <v>42957</v>
      </c>
      <c r="G10726">
        <v>2</v>
      </c>
      <c r="I10726">
        <v>17</v>
      </c>
      <c r="J10726" t="s">
        <v>150</v>
      </c>
      <c r="K10726" t="s">
        <v>173</v>
      </c>
      <c r="L10726" t="s">
        <v>150</v>
      </c>
      <c r="M10726">
        <v>6.2</v>
      </c>
      <c r="N10726" t="s">
        <v>150</v>
      </c>
      <c r="O10726">
        <v>8.27</v>
      </c>
      <c r="P10726" t="s">
        <v>150</v>
      </c>
      <c r="Q10726">
        <v>24.3</v>
      </c>
      <c r="R10726" t="s">
        <v>150</v>
      </c>
      <c r="S10726" t="s">
        <v>173</v>
      </c>
      <c r="T10726" t="s">
        <v>150</v>
      </c>
      <c r="W10726" t="s">
        <v>173</v>
      </c>
      <c r="X10726" t="s">
        <v>150</v>
      </c>
      <c r="AC10726">
        <v>33.71</v>
      </c>
      <c r="AE10726" t="s">
        <v>173</v>
      </c>
      <c r="AF10726" t="s">
        <v>150</v>
      </c>
      <c r="AG10726" t="s">
        <v>173</v>
      </c>
      <c r="AH10726" t="s">
        <v>150</v>
      </c>
      <c r="AS10726" t="s">
        <v>173</v>
      </c>
      <c r="AT10726" t="s">
        <v>150</v>
      </c>
    </row>
    <row r="10727" spans="1:46" x14ac:dyDescent="0.2">
      <c r="A10727" t="s">
        <v>332</v>
      </c>
      <c r="B10727" t="s">
        <v>333</v>
      </c>
      <c r="C10727">
        <f>-70.04943933 / 41.70080837</f>
        <v>-1.6798101060408772</v>
      </c>
      <c r="D10727" t="s">
        <v>334</v>
      </c>
      <c r="E10727" t="s">
        <v>70</v>
      </c>
      <c r="F10727" s="1">
        <v>42957</v>
      </c>
      <c r="G10727">
        <v>3</v>
      </c>
      <c r="I10727">
        <v>17</v>
      </c>
      <c r="J10727" t="s">
        <v>150</v>
      </c>
      <c r="K10727">
        <v>1.62</v>
      </c>
      <c r="L10727" t="s">
        <v>150</v>
      </c>
      <c r="M10727">
        <v>6.2</v>
      </c>
      <c r="N10727" t="s">
        <v>150</v>
      </c>
      <c r="S10727">
        <v>0.28999999999999998</v>
      </c>
      <c r="T10727" t="s">
        <v>150</v>
      </c>
      <c r="U10727">
        <v>8.98</v>
      </c>
      <c r="V10727" t="s">
        <v>150</v>
      </c>
      <c r="W10727">
        <v>26.87</v>
      </c>
      <c r="X10727" t="s">
        <v>150</v>
      </c>
      <c r="Y10727">
        <v>35.799999999999997</v>
      </c>
      <c r="AA10727">
        <v>35.33</v>
      </c>
      <c r="AC10727">
        <v>33.71</v>
      </c>
      <c r="AE10727">
        <v>13.1</v>
      </c>
      <c r="AF10727" t="s">
        <v>150</v>
      </c>
      <c r="AG10727">
        <v>6.89</v>
      </c>
      <c r="AH10727" t="s">
        <v>150</v>
      </c>
      <c r="AS10727">
        <v>0.65</v>
      </c>
      <c r="AT10727" t="s">
        <v>150</v>
      </c>
    </row>
    <row r="10728" spans="1:46" x14ac:dyDescent="0.2">
      <c r="A10728" t="s">
        <v>332</v>
      </c>
      <c r="B10728" t="s">
        <v>333</v>
      </c>
      <c r="C10728">
        <f>-70.04943933 / 41.70080837</f>
        <v>-1.6798101060408772</v>
      </c>
      <c r="D10728" t="s">
        <v>334</v>
      </c>
      <c r="E10728" t="s">
        <v>70</v>
      </c>
      <c r="F10728" s="1">
        <v>42957</v>
      </c>
      <c r="G10728">
        <v>4</v>
      </c>
      <c r="I10728">
        <v>17</v>
      </c>
      <c r="J10728" t="s">
        <v>150</v>
      </c>
      <c r="K10728" t="s">
        <v>173</v>
      </c>
      <c r="L10728" t="s">
        <v>150</v>
      </c>
      <c r="M10728">
        <v>6.2</v>
      </c>
      <c r="N10728" t="s">
        <v>150</v>
      </c>
      <c r="O10728">
        <v>8.14</v>
      </c>
      <c r="P10728" t="s">
        <v>150</v>
      </c>
      <c r="Q10728">
        <v>24.3</v>
      </c>
      <c r="R10728" t="s">
        <v>150</v>
      </c>
      <c r="S10728" t="s">
        <v>173</v>
      </c>
      <c r="T10728" t="s">
        <v>150</v>
      </c>
      <c r="W10728" t="s">
        <v>173</v>
      </c>
      <c r="X10728" t="s">
        <v>150</v>
      </c>
      <c r="AC10728">
        <v>33.71</v>
      </c>
      <c r="AE10728" t="s">
        <v>173</v>
      </c>
      <c r="AF10728" t="s">
        <v>150</v>
      </c>
      <c r="AG10728" t="s">
        <v>173</v>
      </c>
      <c r="AH10728" t="s">
        <v>150</v>
      </c>
      <c r="AS10728" t="s">
        <v>173</v>
      </c>
      <c r="AT10728" t="s">
        <v>150</v>
      </c>
    </row>
    <row r="10729" spans="1:46" x14ac:dyDescent="0.2">
      <c r="A10729" t="s">
        <v>332</v>
      </c>
      <c r="B10729" t="s">
        <v>333</v>
      </c>
      <c r="C10729">
        <f>-70.04943933 / 41.70080837</f>
        <v>-1.6798101060408772</v>
      </c>
      <c r="D10729" t="s">
        <v>334</v>
      </c>
      <c r="E10729" t="s">
        <v>70</v>
      </c>
      <c r="F10729" s="1">
        <v>42957</v>
      </c>
      <c r="G10729">
        <v>6</v>
      </c>
      <c r="I10729">
        <v>17</v>
      </c>
      <c r="J10729" t="s">
        <v>150</v>
      </c>
      <c r="K10729" t="s">
        <v>173</v>
      </c>
      <c r="L10729" t="s">
        <v>150</v>
      </c>
      <c r="M10729">
        <v>6.2</v>
      </c>
      <c r="N10729" t="s">
        <v>150</v>
      </c>
      <c r="O10729">
        <v>8.18</v>
      </c>
      <c r="P10729" t="s">
        <v>150</v>
      </c>
      <c r="Q10729">
        <v>23.8</v>
      </c>
      <c r="R10729" t="s">
        <v>150</v>
      </c>
      <c r="S10729" t="s">
        <v>173</v>
      </c>
      <c r="T10729" t="s">
        <v>150</v>
      </c>
      <c r="W10729" t="s">
        <v>173</v>
      </c>
      <c r="X10729" t="s">
        <v>150</v>
      </c>
      <c r="AC10729">
        <v>33.71</v>
      </c>
      <c r="AE10729" t="s">
        <v>173</v>
      </c>
      <c r="AF10729" t="s">
        <v>150</v>
      </c>
      <c r="AG10729" t="s">
        <v>173</v>
      </c>
      <c r="AH10729" t="s">
        <v>150</v>
      </c>
      <c r="AS10729" t="s">
        <v>173</v>
      </c>
      <c r="AT10729" t="s">
        <v>150</v>
      </c>
    </row>
    <row r="10730" spans="1:46" x14ac:dyDescent="0.2">
      <c r="A10730" t="s">
        <v>332</v>
      </c>
      <c r="B10730" t="s">
        <v>333</v>
      </c>
      <c r="C10730">
        <f>-70.04943933 / 41.70080837</f>
        <v>-1.6798101060408772</v>
      </c>
      <c r="D10730" t="s">
        <v>334</v>
      </c>
      <c r="E10730" t="s">
        <v>70</v>
      </c>
      <c r="F10730" s="1">
        <v>42957</v>
      </c>
      <c r="G10730">
        <v>8</v>
      </c>
      <c r="I10730">
        <v>17</v>
      </c>
      <c r="J10730" t="s">
        <v>150</v>
      </c>
      <c r="K10730" t="s">
        <v>173</v>
      </c>
      <c r="L10730" t="s">
        <v>150</v>
      </c>
      <c r="M10730">
        <v>6.2</v>
      </c>
      <c r="N10730" t="s">
        <v>150</v>
      </c>
      <c r="O10730">
        <v>12.07</v>
      </c>
      <c r="P10730" t="s">
        <v>150</v>
      </c>
      <c r="Q10730">
        <v>16.2</v>
      </c>
      <c r="R10730" t="s">
        <v>150</v>
      </c>
      <c r="S10730" t="s">
        <v>173</v>
      </c>
      <c r="T10730" t="s">
        <v>150</v>
      </c>
      <c r="W10730" t="s">
        <v>173</v>
      </c>
      <c r="X10730" t="s">
        <v>150</v>
      </c>
      <c r="AC10730">
        <v>33.71</v>
      </c>
      <c r="AE10730" t="s">
        <v>173</v>
      </c>
      <c r="AF10730" t="s">
        <v>150</v>
      </c>
      <c r="AG10730" t="s">
        <v>173</v>
      </c>
      <c r="AH10730" t="s">
        <v>150</v>
      </c>
      <c r="AS10730" t="s">
        <v>173</v>
      </c>
      <c r="AT10730" t="s">
        <v>150</v>
      </c>
    </row>
    <row r="10731" spans="1:46" x14ac:dyDescent="0.2">
      <c r="A10731" t="s">
        <v>332</v>
      </c>
      <c r="B10731" t="s">
        <v>333</v>
      </c>
      <c r="C10731">
        <f>-70.04943933 / 41.70080837</f>
        <v>-1.6798101060408772</v>
      </c>
      <c r="D10731" t="s">
        <v>334</v>
      </c>
      <c r="E10731" t="s">
        <v>70</v>
      </c>
      <c r="F10731" s="1">
        <v>42957</v>
      </c>
      <c r="G10731">
        <v>9</v>
      </c>
      <c r="I10731">
        <v>17</v>
      </c>
      <c r="J10731" t="s">
        <v>150</v>
      </c>
      <c r="K10731">
        <v>4.3099999999999996</v>
      </c>
      <c r="L10731" t="s">
        <v>150</v>
      </c>
      <c r="M10731">
        <v>6.2</v>
      </c>
      <c r="N10731" t="s">
        <v>150</v>
      </c>
      <c r="S10731">
        <v>0.36</v>
      </c>
      <c r="T10731" t="s">
        <v>150</v>
      </c>
      <c r="U10731">
        <v>11.15</v>
      </c>
      <c r="V10731" t="s">
        <v>150</v>
      </c>
      <c r="W10731">
        <v>35.29</v>
      </c>
      <c r="X10731" t="s">
        <v>150</v>
      </c>
      <c r="Y10731">
        <v>38.92</v>
      </c>
      <c r="AA10731">
        <v>44.93</v>
      </c>
      <c r="AC10731">
        <v>33.71</v>
      </c>
      <c r="AE10731">
        <v>12.7</v>
      </c>
      <c r="AF10731" t="s">
        <v>150</v>
      </c>
      <c r="AG10731">
        <v>6.66</v>
      </c>
      <c r="AH10731" t="s">
        <v>150</v>
      </c>
      <c r="AS10731">
        <v>0.57999999999999996</v>
      </c>
      <c r="AT10731" t="s">
        <v>150</v>
      </c>
    </row>
    <row r="10732" spans="1:46" x14ac:dyDescent="0.2">
      <c r="A10732" t="s">
        <v>332</v>
      </c>
      <c r="B10732" t="s">
        <v>333</v>
      </c>
      <c r="C10732">
        <f>-70.04943933 / 41.70080837</f>
        <v>-1.6798101060408772</v>
      </c>
      <c r="D10732" t="s">
        <v>334</v>
      </c>
      <c r="E10732" t="s">
        <v>70</v>
      </c>
      <c r="F10732" s="1">
        <v>42957</v>
      </c>
      <c r="G10732">
        <v>10</v>
      </c>
      <c r="I10732">
        <v>17</v>
      </c>
      <c r="J10732" t="s">
        <v>150</v>
      </c>
      <c r="K10732" t="s">
        <v>173</v>
      </c>
      <c r="L10732" t="s">
        <v>150</v>
      </c>
      <c r="M10732">
        <v>6.2</v>
      </c>
      <c r="N10732" t="s">
        <v>150</v>
      </c>
      <c r="O10732">
        <v>12.61</v>
      </c>
      <c r="P10732" t="s">
        <v>150</v>
      </c>
      <c r="Q10732">
        <v>11.5</v>
      </c>
      <c r="R10732" t="s">
        <v>150</v>
      </c>
      <c r="S10732" t="s">
        <v>173</v>
      </c>
      <c r="T10732" t="s">
        <v>150</v>
      </c>
      <c r="W10732" t="s">
        <v>173</v>
      </c>
      <c r="X10732" t="s">
        <v>150</v>
      </c>
      <c r="AC10732">
        <v>33.71</v>
      </c>
      <c r="AE10732" t="s">
        <v>173</v>
      </c>
      <c r="AF10732" t="s">
        <v>150</v>
      </c>
      <c r="AG10732" t="s">
        <v>173</v>
      </c>
      <c r="AH10732" t="s">
        <v>150</v>
      </c>
      <c r="AS10732" t="s">
        <v>173</v>
      </c>
      <c r="AT10732" t="s">
        <v>150</v>
      </c>
    </row>
    <row r="10733" spans="1:46" x14ac:dyDescent="0.2">
      <c r="A10733" t="s">
        <v>332</v>
      </c>
      <c r="B10733" t="s">
        <v>333</v>
      </c>
      <c r="C10733">
        <f>-70.04943933 / 41.70080837</f>
        <v>-1.6798101060408772</v>
      </c>
      <c r="D10733" t="s">
        <v>334</v>
      </c>
      <c r="E10733" t="s">
        <v>70</v>
      </c>
      <c r="F10733" s="1">
        <v>42957</v>
      </c>
      <c r="G10733">
        <v>12</v>
      </c>
      <c r="I10733">
        <v>17</v>
      </c>
      <c r="J10733" t="s">
        <v>150</v>
      </c>
      <c r="K10733" t="s">
        <v>173</v>
      </c>
      <c r="L10733" t="s">
        <v>150</v>
      </c>
      <c r="M10733">
        <v>6.2</v>
      </c>
      <c r="N10733" t="s">
        <v>150</v>
      </c>
      <c r="O10733">
        <v>3.26</v>
      </c>
      <c r="P10733" t="s">
        <v>150</v>
      </c>
      <c r="Q10733">
        <v>9.3000000000000007</v>
      </c>
      <c r="R10733" t="s">
        <v>150</v>
      </c>
      <c r="S10733" t="s">
        <v>173</v>
      </c>
      <c r="T10733" t="s">
        <v>150</v>
      </c>
      <c r="W10733" t="s">
        <v>173</v>
      </c>
      <c r="X10733" t="s">
        <v>150</v>
      </c>
      <c r="AC10733">
        <v>33.71</v>
      </c>
      <c r="AE10733" t="s">
        <v>173</v>
      </c>
      <c r="AF10733" t="s">
        <v>150</v>
      </c>
      <c r="AG10733" t="s">
        <v>173</v>
      </c>
      <c r="AH10733" t="s">
        <v>150</v>
      </c>
      <c r="AS10733" t="s">
        <v>173</v>
      </c>
      <c r="AT10733" t="s">
        <v>150</v>
      </c>
    </row>
    <row r="10734" spans="1:46" x14ac:dyDescent="0.2">
      <c r="A10734" t="s">
        <v>332</v>
      </c>
      <c r="B10734" t="s">
        <v>333</v>
      </c>
      <c r="C10734">
        <f>-70.04943933 / 41.70080837</f>
        <v>-1.6798101060408772</v>
      </c>
      <c r="D10734" t="s">
        <v>334</v>
      </c>
      <c r="E10734" t="s">
        <v>70</v>
      </c>
      <c r="F10734" s="1">
        <v>42957</v>
      </c>
      <c r="G10734">
        <v>14</v>
      </c>
      <c r="I10734">
        <v>17</v>
      </c>
      <c r="J10734" t="s">
        <v>150</v>
      </c>
      <c r="K10734" t="s">
        <v>173</v>
      </c>
      <c r="L10734" t="s">
        <v>150</v>
      </c>
      <c r="M10734">
        <v>6.2</v>
      </c>
      <c r="N10734" t="s">
        <v>150</v>
      </c>
      <c r="O10734">
        <v>1.52</v>
      </c>
      <c r="P10734" t="s">
        <v>150</v>
      </c>
      <c r="Q10734">
        <v>8.6</v>
      </c>
      <c r="R10734" t="s">
        <v>150</v>
      </c>
      <c r="S10734" t="s">
        <v>173</v>
      </c>
      <c r="T10734" t="s">
        <v>150</v>
      </c>
      <c r="W10734" t="s">
        <v>173</v>
      </c>
      <c r="X10734" t="s">
        <v>150</v>
      </c>
      <c r="AC10734">
        <v>33.71</v>
      </c>
      <c r="AE10734" t="s">
        <v>173</v>
      </c>
      <c r="AF10734" t="s">
        <v>150</v>
      </c>
      <c r="AG10734" t="s">
        <v>173</v>
      </c>
      <c r="AH10734" t="s">
        <v>150</v>
      </c>
      <c r="AS10734" t="s">
        <v>173</v>
      </c>
      <c r="AT10734" t="s">
        <v>150</v>
      </c>
    </row>
    <row r="10735" spans="1:46" x14ac:dyDescent="0.2">
      <c r="A10735" t="s">
        <v>332</v>
      </c>
      <c r="B10735" t="s">
        <v>333</v>
      </c>
      <c r="C10735">
        <f>-70.04943933 / 41.70080837</f>
        <v>-1.6798101060408772</v>
      </c>
      <c r="D10735" t="s">
        <v>334</v>
      </c>
      <c r="E10735" t="s">
        <v>70</v>
      </c>
      <c r="F10735" s="1">
        <v>42957</v>
      </c>
      <c r="G10735">
        <v>16</v>
      </c>
      <c r="I10735">
        <v>17</v>
      </c>
      <c r="J10735" t="s">
        <v>150</v>
      </c>
      <c r="K10735" t="s">
        <v>173</v>
      </c>
      <c r="L10735" t="s">
        <v>150</v>
      </c>
      <c r="M10735">
        <v>6.2</v>
      </c>
      <c r="N10735" t="s">
        <v>150</v>
      </c>
      <c r="O10735">
        <v>1.52</v>
      </c>
      <c r="P10735" t="s">
        <v>150</v>
      </c>
      <c r="Q10735">
        <v>8.1</v>
      </c>
      <c r="R10735" t="s">
        <v>150</v>
      </c>
      <c r="S10735" t="s">
        <v>173</v>
      </c>
      <c r="T10735" t="s">
        <v>150</v>
      </c>
      <c r="W10735" t="s">
        <v>173</v>
      </c>
      <c r="X10735" t="s">
        <v>150</v>
      </c>
      <c r="AC10735">
        <v>33.71</v>
      </c>
      <c r="AE10735" t="s">
        <v>173</v>
      </c>
      <c r="AF10735" t="s">
        <v>150</v>
      </c>
      <c r="AG10735" t="s">
        <v>173</v>
      </c>
      <c r="AH10735" t="s">
        <v>150</v>
      </c>
      <c r="AS10735" t="s">
        <v>173</v>
      </c>
      <c r="AT10735" t="s">
        <v>150</v>
      </c>
    </row>
    <row r="10736" spans="1:46" x14ac:dyDescent="0.2">
      <c r="A10736" t="s">
        <v>332</v>
      </c>
      <c r="B10736" t="s">
        <v>333</v>
      </c>
      <c r="C10736">
        <f>-70.04943933 / 41.70080837</f>
        <v>-1.6798101060408772</v>
      </c>
      <c r="D10736" t="s">
        <v>334</v>
      </c>
      <c r="E10736" t="s">
        <v>70</v>
      </c>
      <c r="F10736" s="1">
        <v>42957</v>
      </c>
      <c r="G10736">
        <v>17</v>
      </c>
      <c r="I10736">
        <v>17</v>
      </c>
      <c r="J10736" t="s">
        <v>150</v>
      </c>
      <c r="K10736">
        <v>0.03</v>
      </c>
      <c r="L10736" t="s">
        <v>150</v>
      </c>
      <c r="M10736">
        <v>6.2</v>
      </c>
      <c r="N10736" t="s">
        <v>150</v>
      </c>
      <c r="O10736">
        <v>1.62</v>
      </c>
      <c r="P10736" t="s">
        <v>150</v>
      </c>
      <c r="Q10736">
        <v>7.8</v>
      </c>
      <c r="R10736" t="s">
        <v>150</v>
      </c>
      <c r="S10736">
        <v>1.32</v>
      </c>
      <c r="T10736" t="s">
        <v>150</v>
      </c>
      <c r="U10736">
        <v>40.89</v>
      </c>
      <c r="V10736" t="s">
        <v>150</v>
      </c>
      <c r="W10736">
        <v>112.67</v>
      </c>
      <c r="X10736" t="s">
        <v>150</v>
      </c>
      <c r="Y10736">
        <v>57.66</v>
      </c>
      <c r="AA10736">
        <v>-3.8</v>
      </c>
      <c r="AC10736">
        <v>33.71</v>
      </c>
      <c r="AE10736">
        <v>37.700000000000003</v>
      </c>
      <c r="AF10736" t="s">
        <v>150</v>
      </c>
      <c r="AG10736">
        <v>6.21</v>
      </c>
      <c r="AH10736" t="s">
        <v>150</v>
      </c>
      <c r="AS10736">
        <v>160.13</v>
      </c>
      <c r="AT10736" t="s">
        <v>150</v>
      </c>
    </row>
    <row r="10737" spans="1:46" x14ac:dyDescent="0.2">
      <c r="A10737" t="s">
        <v>332</v>
      </c>
      <c r="B10737" t="s">
        <v>333</v>
      </c>
      <c r="C10737">
        <f>-70.04943933 / 41.70080837</f>
        <v>-1.6798101060408772</v>
      </c>
      <c r="D10737" t="s">
        <v>334</v>
      </c>
      <c r="E10737" t="s">
        <v>70</v>
      </c>
      <c r="F10737" s="1">
        <v>42971.354166666664</v>
      </c>
      <c r="G10737">
        <v>0.5</v>
      </c>
      <c r="I10737">
        <v>17.5</v>
      </c>
      <c r="J10737" t="s">
        <v>150</v>
      </c>
      <c r="K10737">
        <v>1.19</v>
      </c>
      <c r="L10737" t="s">
        <v>150</v>
      </c>
      <c r="M10737">
        <v>6.75</v>
      </c>
      <c r="N10737" t="s">
        <v>150</v>
      </c>
      <c r="O10737">
        <v>8.0299999999999994</v>
      </c>
      <c r="P10737" t="s">
        <v>150</v>
      </c>
      <c r="Q10737">
        <v>24.8</v>
      </c>
      <c r="R10737" t="s">
        <v>150</v>
      </c>
      <c r="S10737">
        <v>0.43</v>
      </c>
      <c r="T10737" t="s">
        <v>150</v>
      </c>
      <c r="U10737">
        <v>13.32</v>
      </c>
      <c r="V10737" t="s">
        <v>150</v>
      </c>
      <c r="W10737">
        <v>25.94</v>
      </c>
      <c r="X10737" t="s">
        <v>150</v>
      </c>
      <c r="Y10737">
        <v>41.49</v>
      </c>
      <c r="AA10737">
        <v>32.31</v>
      </c>
      <c r="AC10737">
        <v>32.479999999999997</v>
      </c>
      <c r="AE10737">
        <v>12.3</v>
      </c>
      <c r="AF10737" t="s">
        <v>150</v>
      </c>
      <c r="AG10737">
        <v>6.87</v>
      </c>
      <c r="AH10737" t="s">
        <v>150</v>
      </c>
      <c r="AS10737">
        <v>0.82</v>
      </c>
      <c r="AT10737" t="s">
        <v>150</v>
      </c>
    </row>
    <row r="10738" spans="1:46" x14ac:dyDescent="0.2">
      <c r="A10738" t="s">
        <v>332</v>
      </c>
      <c r="B10738" t="s">
        <v>333</v>
      </c>
      <c r="C10738">
        <f>-70.04943933 / 41.70080837</f>
        <v>-1.6798101060408772</v>
      </c>
      <c r="D10738" t="s">
        <v>334</v>
      </c>
      <c r="E10738" t="s">
        <v>70</v>
      </c>
      <c r="F10738" s="1">
        <v>42971.354166666664</v>
      </c>
      <c r="G10738">
        <v>2</v>
      </c>
      <c r="I10738">
        <v>17.5</v>
      </c>
      <c r="J10738" t="s">
        <v>150</v>
      </c>
      <c r="K10738" t="s">
        <v>173</v>
      </c>
      <c r="L10738" t="s">
        <v>150</v>
      </c>
      <c r="M10738">
        <v>6.75</v>
      </c>
      <c r="N10738" t="s">
        <v>150</v>
      </c>
      <c r="O10738">
        <v>8.0299999999999994</v>
      </c>
      <c r="P10738" t="s">
        <v>150</v>
      </c>
      <c r="Q10738">
        <v>24.9</v>
      </c>
      <c r="R10738" t="s">
        <v>150</v>
      </c>
      <c r="S10738" t="s">
        <v>173</v>
      </c>
      <c r="T10738" t="s">
        <v>150</v>
      </c>
      <c r="W10738" t="s">
        <v>173</v>
      </c>
      <c r="X10738" t="s">
        <v>150</v>
      </c>
      <c r="AC10738">
        <v>32.479999999999997</v>
      </c>
      <c r="AE10738" t="s">
        <v>173</v>
      </c>
      <c r="AF10738" t="s">
        <v>150</v>
      </c>
      <c r="AG10738" t="s">
        <v>173</v>
      </c>
      <c r="AH10738" t="s">
        <v>150</v>
      </c>
      <c r="AS10738" t="s">
        <v>173</v>
      </c>
      <c r="AT10738" t="s">
        <v>150</v>
      </c>
    </row>
    <row r="10739" spans="1:46" x14ac:dyDescent="0.2">
      <c r="A10739" t="s">
        <v>332</v>
      </c>
      <c r="B10739" t="s">
        <v>333</v>
      </c>
      <c r="C10739">
        <f>-70.04943933 / 41.70080837</f>
        <v>-1.6798101060408772</v>
      </c>
      <c r="D10739" t="s">
        <v>334</v>
      </c>
      <c r="E10739" t="s">
        <v>70</v>
      </c>
      <c r="F10739" s="1">
        <v>42971.354166666664</v>
      </c>
      <c r="G10739">
        <v>3</v>
      </c>
      <c r="I10739">
        <v>17.5</v>
      </c>
      <c r="J10739" t="s">
        <v>150</v>
      </c>
      <c r="K10739">
        <v>1.06</v>
      </c>
      <c r="L10739" t="s">
        <v>150</v>
      </c>
      <c r="M10739">
        <v>6.75</v>
      </c>
      <c r="N10739" t="s">
        <v>150</v>
      </c>
      <c r="S10739">
        <v>0.4</v>
      </c>
      <c r="T10739" t="s">
        <v>150</v>
      </c>
      <c r="U10739">
        <v>12.39</v>
      </c>
      <c r="V10739" t="s">
        <v>150</v>
      </c>
      <c r="W10739">
        <v>20.6</v>
      </c>
      <c r="X10739" t="s">
        <v>150</v>
      </c>
      <c r="Y10739">
        <v>40.44</v>
      </c>
      <c r="AA10739">
        <v>31.17</v>
      </c>
      <c r="AC10739">
        <v>32.479999999999997</v>
      </c>
      <c r="AE10739">
        <v>12.8</v>
      </c>
      <c r="AF10739" t="s">
        <v>150</v>
      </c>
      <c r="AG10739">
        <v>6.86</v>
      </c>
      <c r="AH10739" t="s">
        <v>150</v>
      </c>
      <c r="AS10739">
        <v>1.4</v>
      </c>
      <c r="AT10739" t="s">
        <v>150</v>
      </c>
    </row>
    <row r="10740" spans="1:46" x14ac:dyDescent="0.2">
      <c r="A10740" t="s">
        <v>332</v>
      </c>
      <c r="B10740" t="s">
        <v>333</v>
      </c>
      <c r="C10740">
        <f>-70.04943933 / 41.70080837</f>
        <v>-1.6798101060408772</v>
      </c>
      <c r="D10740" t="s">
        <v>334</v>
      </c>
      <c r="E10740" t="s">
        <v>70</v>
      </c>
      <c r="F10740" s="1">
        <v>42971.354166666664</v>
      </c>
      <c r="G10740">
        <v>4</v>
      </c>
      <c r="I10740">
        <v>17.5</v>
      </c>
      <c r="J10740" t="s">
        <v>150</v>
      </c>
      <c r="K10740" t="s">
        <v>173</v>
      </c>
      <c r="L10740" t="s">
        <v>150</v>
      </c>
      <c r="M10740">
        <v>6.75</v>
      </c>
      <c r="N10740" t="s">
        <v>150</v>
      </c>
      <c r="O10740">
        <v>8.02</v>
      </c>
      <c r="P10740" t="s">
        <v>150</v>
      </c>
      <c r="Q10740">
        <v>24.9</v>
      </c>
      <c r="R10740" t="s">
        <v>150</v>
      </c>
      <c r="S10740" t="s">
        <v>173</v>
      </c>
      <c r="T10740" t="s">
        <v>150</v>
      </c>
      <c r="W10740" t="s">
        <v>173</v>
      </c>
      <c r="X10740" t="s">
        <v>150</v>
      </c>
      <c r="AC10740">
        <v>32.479999999999997</v>
      </c>
      <c r="AE10740" t="s">
        <v>173</v>
      </c>
      <c r="AF10740" t="s">
        <v>150</v>
      </c>
      <c r="AG10740" t="s">
        <v>173</v>
      </c>
      <c r="AH10740" t="s">
        <v>150</v>
      </c>
      <c r="AS10740" t="s">
        <v>173</v>
      </c>
      <c r="AT10740" t="s">
        <v>150</v>
      </c>
    </row>
    <row r="10741" spans="1:46" x14ac:dyDescent="0.2">
      <c r="A10741" t="s">
        <v>332</v>
      </c>
      <c r="B10741" t="s">
        <v>333</v>
      </c>
      <c r="C10741">
        <f>-70.04943933 / 41.70080837</f>
        <v>-1.6798101060408772</v>
      </c>
      <c r="D10741" t="s">
        <v>334</v>
      </c>
      <c r="E10741" t="s">
        <v>70</v>
      </c>
      <c r="F10741" s="1">
        <v>42971.354166666664</v>
      </c>
      <c r="G10741">
        <v>6</v>
      </c>
      <c r="I10741">
        <v>17.5</v>
      </c>
      <c r="J10741" t="s">
        <v>150</v>
      </c>
      <c r="K10741" t="s">
        <v>173</v>
      </c>
      <c r="L10741" t="s">
        <v>150</v>
      </c>
      <c r="M10741">
        <v>6.75</v>
      </c>
      <c r="N10741" t="s">
        <v>150</v>
      </c>
      <c r="O10741">
        <v>8.02</v>
      </c>
      <c r="P10741" t="s">
        <v>150</v>
      </c>
      <c r="Q10741">
        <v>24.7</v>
      </c>
      <c r="R10741" t="s">
        <v>150</v>
      </c>
      <c r="S10741" t="s">
        <v>173</v>
      </c>
      <c r="T10741" t="s">
        <v>150</v>
      </c>
      <c r="W10741" t="s">
        <v>173</v>
      </c>
      <c r="X10741" t="s">
        <v>150</v>
      </c>
      <c r="AC10741">
        <v>32.479999999999997</v>
      </c>
      <c r="AE10741" t="s">
        <v>173</v>
      </c>
      <c r="AF10741" t="s">
        <v>150</v>
      </c>
      <c r="AG10741" t="s">
        <v>173</v>
      </c>
      <c r="AH10741" t="s">
        <v>150</v>
      </c>
      <c r="AS10741" t="s">
        <v>173</v>
      </c>
      <c r="AT10741" t="s">
        <v>150</v>
      </c>
    </row>
    <row r="10742" spans="1:46" x14ac:dyDescent="0.2">
      <c r="A10742" t="s">
        <v>332</v>
      </c>
      <c r="B10742" t="s">
        <v>333</v>
      </c>
      <c r="C10742">
        <f>-70.04943933 / 41.70080837</f>
        <v>-1.6798101060408772</v>
      </c>
      <c r="D10742" t="s">
        <v>334</v>
      </c>
      <c r="E10742" t="s">
        <v>70</v>
      </c>
      <c r="F10742" s="1">
        <v>42971.354166666664</v>
      </c>
      <c r="G10742">
        <v>8</v>
      </c>
      <c r="I10742">
        <v>17.5</v>
      </c>
      <c r="J10742" t="s">
        <v>150</v>
      </c>
      <c r="K10742" t="s">
        <v>173</v>
      </c>
      <c r="L10742" t="s">
        <v>150</v>
      </c>
      <c r="M10742">
        <v>6.75</v>
      </c>
      <c r="N10742" t="s">
        <v>150</v>
      </c>
      <c r="O10742">
        <v>11.76</v>
      </c>
      <c r="P10742" t="s">
        <v>150</v>
      </c>
      <c r="Q10742">
        <v>17.600000000000001</v>
      </c>
      <c r="R10742" t="s">
        <v>150</v>
      </c>
      <c r="S10742" t="s">
        <v>173</v>
      </c>
      <c r="T10742" t="s">
        <v>150</v>
      </c>
      <c r="W10742" t="s">
        <v>173</v>
      </c>
      <c r="X10742" t="s">
        <v>150</v>
      </c>
      <c r="AC10742">
        <v>32.479999999999997</v>
      </c>
      <c r="AE10742" t="s">
        <v>173</v>
      </c>
      <c r="AF10742" t="s">
        <v>150</v>
      </c>
      <c r="AG10742" t="s">
        <v>173</v>
      </c>
      <c r="AH10742" t="s">
        <v>150</v>
      </c>
      <c r="AS10742" t="s">
        <v>173</v>
      </c>
      <c r="AT10742" t="s">
        <v>150</v>
      </c>
    </row>
    <row r="10743" spans="1:46" x14ac:dyDescent="0.2">
      <c r="A10743" t="s">
        <v>332</v>
      </c>
      <c r="B10743" t="s">
        <v>333</v>
      </c>
      <c r="C10743">
        <f>-70.04943933 / 41.70080837</f>
        <v>-1.6798101060408772</v>
      </c>
      <c r="D10743" t="s">
        <v>334</v>
      </c>
      <c r="E10743" t="s">
        <v>70</v>
      </c>
      <c r="F10743" s="1">
        <v>42971.354166666664</v>
      </c>
      <c r="G10743">
        <v>9</v>
      </c>
      <c r="I10743">
        <v>17.5</v>
      </c>
      <c r="J10743" t="s">
        <v>150</v>
      </c>
      <c r="K10743">
        <v>1.29</v>
      </c>
      <c r="L10743" t="s">
        <v>150</v>
      </c>
      <c r="M10743">
        <v>6.75</v>
      </c>
      <c r="N10743" t="s">
        <v>150</v>
      </c>
      <c r="S10743">
        <v>0.36</v>
      </c>
      <c r="T10743" t="s">
        <v>150</v>
      </c>
      <c r="U10743">
        <v>11.15</v>
      </c>
      <c r="V10743" t="s">
        <v>150</v>
      </c>
      <c r="W10743">
        <v>34.979999999999997</v>
      </c>
      <c r="X10743" t="s">
        <v>150</v>
      </c>
      <c r="Y10743">
        <v>38.92</v>
      </c>
      <c r="AA10743">
        <v>33.1</v>
      </c>
      <c r="AC10743">
        <v>32.479999999999997</v>
      </c>
      <c r="AE10743">
        <v>13</v>
      </c>
      <c r="AF10743" t="s">
        <v>150</v>
      </c>
      <c r="AG10743">
        <v>6.78</v>
      </c>
      <c r="AH10743" t="s">
        <v>150</v>
      </c>
      <c r="AS10743">
        <v>3.43</v>
      </c>
      <c r="AT10743" t="s">
        <v>150</v>
      </c>
    </row>
    <row r="10744" spans="1:46" x14ac:dyDescent="0.2">
      <c r="A10744" t="s">
        <v>332</v>
      </c>
      <c r="B10744" t="s">
        <v>333</v>
      </c>
      <c r="C10744">
        <f>-70.04943933 / 41.70080837</f>
        <v>-1.6798101060408772</v>
      </c>
      <c r="D10744" t="s">
        <v>334</v>
      </c>
      <c r="E10744" t="s">
        <v>70</v>
      </c>
      <c r="F10744" s="1">
        <v>42971.354166666664</v>
      </c>
      <c r="G10744">
        <v>10</v>
      </c>
      <c r="I10744">
        <v>17.5</v>
      </c>
      <c r="J10744" t="s">
        <v>150</v>
      </c>
      <c r="K10744" t="s">
        <v>173</v>
      </c>
      <c r="L10744" t="s">
        <v>150</v>
      </c>
      <c r="M10744">
        <v>6.75</v>
      </c>
      <c r="N10744" t="s">
        <v>150</v>
      </c>
      <c r="O10744">
        <v>11.9</v>
      </c>
      <c r="P10744" t="s">
        <v>150</v>
      </c>
      <c r="Q10744">
        <v>12.2</v>
      </c>
      <c r="R10744" t="s">
        <v>150</v>
      </c>
      <c r="S10744" t="s">
        <v>173</v>
      </c>
      <c r="T10744" t="s">
        <v>150</v>
      </c>
      <c r="W10744" t="s">
        <v>173</v>
      </c>
      <c r="X10744" t="s">
        <v>150</v>
      </c>
      <c r="AC10744">
        <v>32.479999999999997</v>
      </c>
      <c r="AE10744" t="s">
        <v>173</v>
      </c>
      <c r="AF10744" t="s">
        <v>150</v>
      </c>
      <c r="AG10744" t="s">
        <v>173</v>
      </c>
      <c r="AH10744" t="s">
        <v>150</v>
      </c>
      <c r="AS10744" t="s">
        <v>173</v>
      </c>
      <c r="AT10744" t="s">
        <v>150</v>
      </c>
    </row>
    <row r="10745" spans="1:46" x14ac:dyDescent="0.2">
      <c r="A10745" t="s">
        <v>332</v>
      </c>
      <c r="B10745" t="s">
        <v>333</v>
      </c>
      <c r="C10745">
        <f>-70.04943933 / 41.70080837</f>
        <v>-1.6798101060408772</v>
      </c>
      <c r="D10745" t="s">
        <v>334</v>
      </c>
      <c r="E10745" t="s">
        <v>70</v>
      </c>
      <c r="F10745" s="1">
        <v>42971.354166666664</v>
      </c>
      <c r="G10745">
        <v>12</v>
      </c>
      <c r="I10745">
        <v>17.5</v>
      </c>
      <c r="J10745" t="s">
        <v>150</v>
      </c>
      <c r="K10745" t="s">
        <v>173</v>
      </c>
      <c r="L10745" t="s">
        <v>150</v>
      </c>
      <c r="M10745">
        <v>6.75</v>
      </c>
      <c r="N10745" t="s">
        <v>150</v>
      </c>
      <c r="O10745">
        <v>4.2699999999999996</v>
      </c>
      <c r="P10745" t="s">
        <v>150</v>
      </c>
      <c r="Q10745">
        <v>9.9</v>
      </c>
      <c r="R10745" t="s">
        <v>150</v>
      </c>
      <c r="S10745" t="s">
        <v>173</v>
      </c>
      <c r="T10745" t="s">
        <v>150</v>
      </c>
      <c r="W10745" t="s">
        <v>173</v>
      </c>
      <c r="X10745" t="s">
        <v>150</v>
      </c>
      <c r="AC10745">
        <v>32.479999999999997</v>
      </c>
      <c r="AE10745" t="s">
        <v>173</v>
      </c>
      <c r="AF10745" t="s">
        <v>150</v>
      </c>
      <c r="AG10745" t="s">
        <v>173</v>
      </c>
      <c r="AH10745" t="s">
        <v>150</v>
      </c>
      <c r="AS10745" t="s">
        <v>173</v>
      </c>
      <c r="AT10745" t="s">
        <v>150</v>
      </c>
    </row>
    <row r="10746" spans="1:46" x14ac:dyDescent="0.2">
      <c r="A10746" t="s">
        <v>332</v>
      </c>
      <c r="B10746" t="s">
        <v>333</v>
      </c>
      <c r="C10746">
        <f>-70.04943933 / 41.70080837</f>
        <v>-1.6798101060408772</v>
      </c>
      <c r="D10746" t="s">
        <v>334</v>
      </c>
      <c r="E10746" t="s">
        <v>70</v>
      </c>
      <c r="F10746" s="1">
        <v>42971.354166666664</v>
      </c>
      <c r="G10746">
        <v>14</v>
      </c>
      <c r="I10746">
        <v>17.5</v>
      </c>
      <c r="J10746" t="s">
        <v>150</v>
      </c>
      <c r="K10746" t="s">
        <v>173</v>
      </c>
      <c r="L10746" t="s">
        <v>150</v>
      </c>
      <c r="M10746">
        <v>6.75</v>
      </c>
      <c r="N10746" t="s">
        <v>150</v>
      </c>
      <c r="O10746">
        <v>1.25</v>
      </c>
      <c r="P10746" t="s">
        <v>150</v>
      </c>
      <c r="Q10746">
        <v>8.8000000000000007</v>
      </c>
      <c r="R10746" t="s">
        <v>150</v>
      </c>
      <c r="S10746" t="s">
        <v>173</v>
      </c>
      <c r="T10746" t="s">
        <v>150</v>
      </c>
      <c r="W10746" t="s">
        <v>173</v>
      </c>
      <c r="X10746" t="s">
        <v>150</v>
      </c>
      <c r="AC10746">
        <v>32.479999999999997</v>
      </c>
      <c r="AE10746" t="s">
        <v>173</v>
      </c>
      <c r="AF10746" t="s">
        <v>150</v>
      </c>
      <c r="AG10746" t="s">
        <v>173</v>
      </c>
      <c r="AH10746" t="s">
        <v>150</v>
      </c>
      <c r="AS10746" t="s">
        <v>173</v>
      </c>
      <c r="AT10746" t="s">
        <v>150</v>
      </c>
    </row>
    <row r="10747" spans="1:46" x14ac:dyDescent="0.2">
      <c r="A10747" t="s">
        <v>332</v>
      </c>
      <c r="B10747" t="s">
        <v>333</v>
      </c>
      <c r="C10747">
        <f>-70.04943933 / 41.70080837</f>
        <v>-1.6798101060408772</v>
      </c>
      <c r="D10747" t="s">
        <v>334</v>
      </c>
      <c r="E10747" t="s">
        <v>70</v>
      </c>
      <c r="F10747" s="1">
        <v>42971.354166666664</v>
      </c>
      <c r="G10747">
        <v>16</v>
      </c>
      <c r="I10747">
        <v>17.5</v>
      </c>
      <c r="J10747" t="s">
        <v>150</v>
      </c>
      <c r="K10747" t="s">
        <v>173</v>
      </c>
      <c r="L10747" t="s">
        <v>150</v>
      </c>
      <c r="M10747">
        <v>6.75</v>
      </c>
      <c r="N10747" t="s">
        <v>150</v>
      </c>
      <c r="O10747">
        <v>1.29</v>
      </c>
      <c r="P10747" t="s">
        <v>150</v>
      </c>
      <c r="Q10747">
        <v>8.1999999999999993</v>
      </c>
      <c r="R10747" t="s">
        <v>150</v>
      </c>
      <c r="S10747" t="s">
        <v>173</v>
      </c>
      <c r="T10747" t="s">
        <v>150</v>
      </c>
      <c r="W10747" t="s">
        <v>173</v>
      </c>
      <c r="X10747" t="s">
        <v>150</v>
      </c>
      <c r="AC10747">
        <v>32.479999999999997</v>
      </c>
      <c r="AE10747" t="s">
        <v>173</v>
      </c>
      <c r="AF10747" t="s">
        <v>150</v>
      </c>
      <c r="AG10747" t="s">
        <v>173</v>
      </c>
      <c r="AH10747" t="s">
        <v>150</v>
      </c>
      <c r="AS10747" t="s">
        <v>173</v>
      </c>
      <c r="AT10747" t="s">
        <v>150</v>
      </c>
    </row>
    <row r="10748" spans="1:46" x14ac:dyDescent="0.2">
      <c r="A10748" t="s">
        <v>332</v>
      </c>
      <c r="B10748" t="s">
        <v>333</v>
      </c>
      <c r="C10748">
        <f>-70.04943933 / 41.70080837</f>
        <v>-1.6798101060408772</v>
      </c>
      <c r="D10748" t="s">
        <v>334</v>
      </c>
      <c r="E10748" t="s">
        <v>70</v>
      </c>
      <c r="F10748" s="1">
        <v>42971.354166666664</v>
      </c>
      <c r="G10748">
        <v>17</v>
      </c>
      <c r="I10748">
        <v>17.5</v>
      </c>
      <c r="J10748" t="s">
        <v>150</v>
      </c>
      <c r="K10748">
        <v>0.03</v>
      </c>
      <c r="L10748" t="s">
        <v>150</v>
      </c>
      <c r="M10748">
        <v>6.75</v>
      </c>
      <c r="N10748" t="s">
        <v>150</v>
      </c>
      <c r="O10748">
        <v>1.28</v>
      </c>
      <c r="P10748" t="s">
        <v>150</v>
      </c>
      <c r="Q10748">
        <v>8</v>
      </c>
      <c r="R10748" t="s">
        <v>150</v>
      </c>
      <c r="S10748">
        <v>1.4</v>
      </c>
      <c r="T10748" t="s">
        <v>150</v>
      </c>
      <c r="U10748">
        <v>43.36</v>
      </c>
      <c r="V10748" t="s">
        <v>150</v>
      </c>
      <c r="W10748">
        <v>115.47</v>
      </c>
      <c r="X10748" t="s">
        <v>150</v>
      </c>
      <c r="Y10748">
        <v>58.51</v>
      </c>
      <c r="AA10748">
        <v>-3.8</v>
      </c>
      <c r="AC10748">
        <v>32.479999999999997</v>
      </c>
      <c r="AE10748">
        <v>31.5</v>
      </c>
      <c r="AF10748" t="s">
        <v>150</v>
      </c>
      <c r="AG10748">
        <v>6.33</v>
      </c>
      <c r="AH10748" t="s">
        <v>150</v>
      </c>
      <c r="AS10748">
        <v>115.84</v>
      </c>
      <c r="AT10748" t="s">
        <v>150</v>
      </c>
    </row>
    <row r="10749" spans="1:46" x14ac:dyDescent="0.2">
      <c r="A10749" t="s">
        <v>332</v>
      </c>
      <c r="B10749" t="s">
        <v>333</v>
      </c>
      <c r="C10749">
        <f>-70.04943933 / 41.70080837</f>
        <v>-1.6798101060408772</v>
      </c>
      <c r="D10749" t="s">
        <v>334</v>
      </c>
      <c r="E10749" t="s">
        <v>70</v>
      </c>
      <c r="F10749" s="1">
        <v>42989.354166666664</v>
      </c>
      <c r="G10749">
        <v>0.5</v>
      </c>
      <c r="I10749">
        <v>18</v>
      </c>
      <c r="J10749" t="s">
        <v>150</v>
      </c>
      <c r="K10749" t="s">
        <v>173</v>
      </c>
      <c r="L10749" t="s">
        <v>150</v>
      </c>
      <c r="M10749">
        <v>4.9000000000000004</v>
      </c>
      <c r="N10749" t="s">
        <v>150</v>
      </c>
      <c r="O10749">
        <v>8.42</v>
      </c>
      <c r="P10749" t="s">
        <v>150</v>
      </c>
      <c r="Q10749">
        <v>21.6</v>
      </c>
      <c r="R10749" t="s">
        <v>150</v>
      </c>
      <c r="S10749" t="s">
        <v>173</v>
      </c>
      <c r="T10749" t="s">
        <v>150</v>
      </c>
      <c r="W10749" t="s">
        <v>173</v>
      </c>
      <c r="X10749" t="s">
        <v>150</v>
      </c>
      <c r="AC10749">
        <v>37.1</v>
      </c>
      <c r="AE10749" t="s">
        <v>173</v>
      </c>
      <c r="AF10749" t="s">
        <v>150</v>
      </c>
      <c r="AG10749" t="s">
        <v>173</v>
      </c>
      <c r="AH10749" t="s">
        <v>150</v>
      </c>
      <c r="AS10749" t="s">
        <v>173</v>
      </c>
      <c r="AT10749" t="s">
        <v>150</v>
      </c>
    </row>
    <row r="10750" spans="1:46" x14ac:dyDescent="0.2">
      <c r="A10750" t="s">
        <v>332</v>
      </c>
      <c r="B10750" t="s">
        <v>333</v>
      </c>
      <c r="C10750">
        <f>-70.04943933 / 41.70080837</f>
        <v>-1.6798101060408772</v>
      </c>
      <c r="D10750" t="s">
        <v>334</v>
      </c>
      <c r="E10750" t="s">
        <v>70</v>
      </c>
      <c r="F10750" s="1">
        <v>42989.354166666664</v>
      </c>
      <c r="G10750">
        <v>2</v>
      </c>
      <c r="I10750">
        <v>18</v>
      </c>
      <c r="J10750" t="s">
        <v>150</v>
      </c>
      <c r="K10750" t="s">
        <v>173</v>
      </c>
      <c r="L10750" t="s">
        <v>150</v>
      </c>
      <c r="M10750">
        <v>4.9000000000000004</v>
      </c>
      <c r="N10750" t="s">
        <v>150</v>
      </c>
      <c r="O10750">
        <v>8.5399999999999991</v>
      </c>
      <c r="P10750" t="s">
        <v>150</v>
      </c>
      <c r="Q10750">
        <v>21.6</v>
      </c>
      <c r="R10750" t="s">
        <v>150</v>
      </c>
      <c r="S10750" t="s">
        <v>173</v>
      </c>
      <c r="T10750" t="s">
        <v>150</v>
      </c>
      <c r="W10750" t="s">
        <v>173</v>
      </c>
      <c r="X10750" t="s">
        <v>150</v>
      </c>
      <c r="AC10750">
        <v>37.1</v>
      </c>
      <c r="AE10750" t="s">
        <v>173</v>
      </c>
      <c r="AF10750" t="s">
        <v>150</v>
      </c>
      <c r="AG10750" t="s">
        <v>173</v>
      </c>
      <c r="AH10750" t="s">
        <v>150</v>
      </c>
      <c r="AS10750" t="s">
        <v>173</v>
      </c>
      <c r="AT10750" t="s">
        <v>150</v>
      </c>
    </row>
    <row r="10751" spans="1:46" x14ac:dyDescent="0.2">
      <c r="A10751" t="s">
        <v>332</v>
      </c>
      <c r="B10751" t="s">
        <v>333</v>
      </c>
      <c r="C10751">
        <f>-70.04943933 / 41.70080837</f>
        <v>-1.6798101060408772</v>
      </c>
      <c r="D10751" t="s">
        <v>334</v>
      </c>
      <c r="E10751" t="s">
        <v>70</v>
      </c>
      <c r="F10751" s="1">
        <v>42989.354166666664</v>
      </c>
      <c r="G10751">
        <v>4</v>
      </c>
      <c r="I10751">
        <v>18</v>
      </c>
      <c r="J10751" t="s">
        <v>150</v>
      </c>
      <c r="K10751" t="s">
        <v>173</v>
      </c>
      <c r="L10751" t="s">
        <v>150</v>
      </c>
      <c r="M10751">
        <v>4.9000000000000004</v>
      </c>
      <c r="N10751" t="s">
        <v>150</v>
      </c>
      <c r="O10751">
        <v>8.48</v>
      </c>
      <c r="P10751" t="s">
        <v>150</v>
      </c>
      <c r="Q10751">
        <v>21.6</v>
      </c>
      <c r="R10751" t="s">
        <v>150</v>
      </c>
      <c r="S10751" t="s">
        <v>173</v>
      </c>
      <c r="T10751" t="s">
        <v>150</v>
      </c>
      <c r="W10751" t="s">
        <v>173</v>
      </c>
      <c r="X10751" t="s">
        <v>150</v>
      </c>
      <c r="AC10751">
        <v>37.1</v>
      </c>
      <c r="AE10751" t="s">
        <v>173</v>
      </c>
      <c r="AF10751" t="s">
        <v>150</v>
      </c>
      <c r="AG10751" t="s">
        <v>173</v>
      </c>
      <c r="AH10751" t="s">
        <v>150</v>
      </c>
      <c r="AS10751" t="s">
        <v>173</v>
      </c>
      <c r="AT10751" t="s">
        <v>150</v>
      </c>
    </row>
    <row r="10752" spans="1:46" x14ac:dyDescent="0.2">
      <c r="A10752" t="s">
        <v>332</v>
      </c>
      <c r="B10752" t="s">
        <v>333</v>
      </c>
      <c r="C10752">
        <f>-70.04943933 / 41.70080837</f>
        <v>-1.6798101060408772</v>
      </c>
      <c r="D10752" t="s">
        <v>334</v>
      </c>
      <c r="E10752" t="s">
        <v>70</v>
      </c>
      <c r="F10752" s="1">
        <v>42989.354166666664</v>
      </c>
      <c r="G10752">
        <v>6</v>
      </c>
      <c r="I10752">
        <v>18</v>
      </c>
      <c r="J10752" t="s">
        <v>150</v>
      </c>
      <c r="K10752" t="s">
        <v>173</v>
      </c>
      <c r="L10752" t="s">
        <v>150</v>
      </c>
      <c r="M10752">
        <v>4.9000000000000004</v>
      </c>
      <c r="N10752" t="s">
        <v>150</v>
      </c>
      <c r="O10752">
        <v>8.5500000000000007</v>
      </c>
      <c r="P10752" t="s">
        <v>150</v>
      </c>
      <c r="Q10752">
        <v>21.6</v>
      </c>
      <c r="R10752" t="s">
        <v>150</v>
      </c>
      <c r="S10752" t="s">
        <v>173</v>
      </c>
      <c r="T10752" t="s">
        <v>150</v>
      </c>
      <c r="W10752" t="s">
        <v>173</v>
      </c>
      <c r="X10752" t="s">
        <v>150</v>
      </c>
      <c r="AC10752">
        <v>37.1</v>
      </c>
      <c r="AE10752" t="s">
        <v>173</v>
      </c>
      <c r="AF10752" t="s">
        <v>150</v>
      </c>
      <c r="AG10752" t="s">
        <v>173</v>
      </c>
      <c r="AH10752" t="s">
        <v>150</v>
      </c>
      <c r="AS10752" t="s">
        <v>173</v>
      </c>
      <c r="AT10752" t="s">
        <v>150</v>
      </c>
    </row>
    <row r="10753" spans="1:46" x14ac:dyDescent="0.2">
      <c r="A10753" t="s">
        <v>332</v>
      </c>
      <c r="B10753" t="s">
        <v>333</v>
      </c>
      <c r="C10753">
        <f>-70.04943933 / 41.70080837</f>
        <v>-1.6798101060408772</v>
      </c>
      <c r="D10753" t="s">
        <v>334</v>
      </c>
      <c r="E10753" t="s">
        <v>70</v>
      </c>
      <c r="F10753" s="1">
        <v>42989.354166666664</v>
      </c>
      <c r="G10753">
        <v>8</v>
      </c>
      <c r="I10753">
        <v>18</v>
      </c>
      <c r="J10753" t="s">
        <v>150</v>
      </c>
      <c r="K10753" t="s">
        <v>173</v>
      </c>
      <c r="L10753" t="s">
        <v>150</v>
      </c>
      <c r="M10753">
        <v>4.9000000000000004</v>
      </c>
      <c r="N10753" t="s">
        <v>150</v>
      </c>
      <c r="O10753">
        <v>8.42</v>
      </c>
      <c r="P10753" t="s">
        <v>150</v>
      </c>
      <c r="Q10753">
        <v>21.3</v>
      </c>
      <c r="R10753" t="s">
        <v>150</v>
      </c>
      <c r="S10753" t="s">
        <v>173</v>
      </c>
      <c r="T10753" t="s">
        <v>150</v>
      </c>
      <c r="W10753" t="s">
        <v>173</v>
      </c>
      <c r="X10753" t="s">
        <v>150</v>
      </c>
      <c r="AC10753">
        <v>37.1</v>
      </c>
      <c r="AE10753" t="s">
        <v>173</v>
      </c>
      <c r="AF10753" t="s">
        <v>150</v>
      </c>
      <c r="AG10753" t="s">
        <v>173</v>
      </c>
      <c r="AH10753" t="s">
        <v>150</v>
      </c>
      <c r="AS10753" t="s">
        <v>173</v>
      </c>
      <c r="AT10753" t="s">
        <v>150</v>
      </c>
    </row>
    <row r="10754" spans="1:46" x14ac:dyDescent="0.2">
      <c r="A10754" t="s">
        <v>332</v>
      </c>
      <c r="B10754" t="s">
        <v>333</v>
      </c>
      <c r="C10754">
        <f>-70.04943933 / 41.70080837</f>
        <v>-1.6798101060408772</v>
      </c>
      <c r="D10754" t="s">
        <v>334</v>
      </c>
      <c r="E10754" t="s">
        <v>70</v>
      </c>
      <c r="F10754" s="1">
        <v>42989.354166666664</v>
      </c>
      <c r="G10754">
        <v>10</v>
      </c>
      <c r="I10754">
        <v>18</v>
      </c>
      <c r="J10754" t="s">
        <v>150</v>
      </c>
      <c r="K10754" t="s">
        <v>173</v>
      </c>
      <c r="L10754" t="s">
        <v>150</v>
      </c>
      <c r="M10754">
        <v>4.9000000000000004</v>
      </c>
      <c r="N10754" t="s">
        <v>150</v>
      </c>
      <c r="O10754">
        <v>10.97</v>
      </c>
      <c r="P10754" t="s">
        <v>150</v>
      </c>
      <c r="Q10754">
        <v>13.4</v>
      </c>
      <c r="R10754" t="s">
        <v>150</v>
      </c>
      <c r="S10754" t="s">
        <v>173</v>
      </c>
      <c r="T10754" t="s">
        <v>150</v>
      </c>
      <c r="W10754" t="s">
        <v>173</v>
      </c>
      <c r="X10754" t="s">
        <v>150</v>
      </c>
      <c r="AC10754">
        <v>37.1</v>
      </c>
      <c r="AE10754" t="s">
        <v>173</v>
      </c>
      <c r="AF10754" t="s">
        <v>150</v>
      </c>
      <c r="AG10754" t="s">
        <v>173</v>
      </c>
      <c r="AH10754" t="s">
        <v>150</v>
      </c>
      <c r="AS10754" t="s">
        <v>173</v>
      </c>
      <c r="AT10754" t="s">
        <v>150</v>
      </c>
    </row>
    <row r="10755" spans="1:46" x14ac:dyDescent="0.2">
      <c r="A10755" t="s">
        <v>332</v>
      </c>
      <c r="B10755" t="s">
        <v>333</v>
      </c>
      <c r="C10755">
        <f>-70.04943933 / 41.70080837</f>
        <v>-1.6798101060408772</v>
      </c>
      <c r="D10755" t="s">
        <v>334</v>
      </c>
      <c r="E10755" t="s">
        <v>70</v>
      </c>
      <c r="F10755" s="1">
        <v>42989.354166666664</v>
      </c>
      <c r="G10755">
        <v>12</v>
      </c>
      <c r="I10755">
        <v>18</v>
      </c>
      <c r="J10755" t="s">
        <v>150</v>
      </c>
      <c r="K10755" t="s">
        <v>173</v>
      </c>
      <c r="L10755" t="s">
        <v>150</v>
      </c>
      <c r="M10755">
        <v>4.9000000000000004</v>
      </c>
      <c r="N10755" t="s">
        <v>150</v>
      </c>
      <c r="O10755">
        <v>2.69</v>
      </c>
      <c r="P10755" t="s">
        <v>150</v>
      </c>
      <c r="Q10755">
        <v>10.3</v>
      </c>
      <c r="R10755" t="s">
        <v>150</v>
      </c>
      <c r="S10755" t="s">
        <v>173</v>
      </c>
      <c r="T10755" t="s">
        <v>150</v>
      </c>
      <c r="W10755" t="s">
        <v>173</v>
      </c>
      <c r="X10755" t="s">
        <v>150</v>
      </c>
      <c r="AC10755">
        <v>37.1</v>
      </c>
      <c r="AE10755" t="s">
        <v>173</v>
      </c>
      <c r="AF10755" t="s">
        <v>150</v>
      </c>
      <c r="AG10755" t="s">
        <v>173</v>
      </c>
      <c r="AH10755" t="s">
        <v>150</v>
      </c>
      <c r="AS10755" t="s">
        <v>173</v>
      </c>
      <c r="AT10755" t="s">
        <v>150</v>
      </c>
    </row>
    <row r="10756" spans="1:46" x14ac:dyDescent="0.2">
      <c r="A10756" t="s">
        <v>332</v>
      </c>
      <c r="B10756" t="s">
        <v>333</v>
      </c>
      <c r="C10756">
        <f>-70.04943933 / 41.70080837</f>
        <v>-1.6798101060408772</v>
      </c>
      <c r="D10756" t="s">
        <v>334</v>
      </c>
      <c r="E10756" t="s">
        <v>70</v>
      </c>
      <c r="F10756" s="1">
        <v>42989.354166666664</v>
      </c>
      <c r="G10756">
        <v>14</v>
      </c>
      <c r="I10756">
        <v>18</v>
      </c>
      <c r="J10756" t="s">
        <v>150</v>
      </c>
      <c r="K10756" t="s">
        <v>173</v>
      </c>
      <c r="L10756" t="s">
        <v>150</v>
      </c>
      <c r="M10756">
        <v>4.9000000000000004</v>
      </c>
      <c r="N10756" t="s">
        <v>150</v>
      </c>
      <c r="O10756">
        <v>0.89</v>
      </c>
      <c r="P10756" t="s">
        <v>150</v>
      </c>
      <c r="Q10756">
        <v>9.1999999999999993</v>
      </c>
      <c r="R10756" t="s">
        <v>150</v>
      </c>
      <c r="S10756" t="s">
        <v>173</v>
      </c>
      <c r="T10756" t="s">
        <v>150</v>
      </c>
      <c r="W10756" t="s">
        <v>173</v>
      </c>
      <c r="X10756" t="s">
        <v>150</v>
      </c>
      <c r="AC10756">
        <v>37.1</v>
      </c>
      <c r="AE10756" t="s">
        <v>173</v>
      </c>
      <c r="AF10756" t="s">
        <v>150</v>
      </c>
      <c r="AG10756" t="s">
        <v>173</v>
      </c>
      <c r="AH10756" t="s">
        <v>150</v>
      </c>
      <c r="AS10756" t="s">
        <v>173</v>
      </c>
      <c r="AT10756" t="s">
        <v>150</v>
      </c>
    </row>
    <row r="10757" spans="1:46" x14ac:dyDescent="0.2">
      <c r="A10757" t="s">
        <v>332</v>
      </c>
      <c r="B10757" t="s">
        <v>333</v>
      </c>
      <c r="C10757">
        <f>-70.04943933 / 41.70080837</f>
        <v>-1.6798101060408772</v>
      </c>
      <c r="D10757" t="s">
        <v>334</v>
      </c>
      <c r="E10757" t="s">
        <v>70</v>
      </c>
      <c r="F10757" s="1">
        <v>42989.354166666664</v>
      </c>
      <c r="G10757">
        <v>16</v>
      </c>
      <c r="I10757">
        <v>18</v>
      </c>
      <c r="J10757" t="s">
        <v>150</v>
      </c>
      <c r="K10757" t="s">
        <v>173</v>
      </c>
      <c r="L10757" t="s">
        <v>150</v>
      </c>
      <c r="M10757">
        <v>4.9000000000000004</v>
      </c>
      <c r="N10757" t="s">
        <v>150</v>
      </c>
      <c r="O10757">
        <v>0.95</v>
      </c>
      <c r="P10757" t="s">
        <v>150</v>
      </c>
      <c r="Q10757">
        <v>8.6</v>
      </c>
      <c r="R10757" t="s">
        <v>150</v>
      </c>
      <c r="S10757" t="s">
        <v>173</v>
      </c>
      <c r="T10757" t="s">
        <v>150</v>
      </c>
      <c r="W10757" t="s">
        <v>173</v>
      </c>
      <c r="X10757" t="s">
        <v>150</v>
      </c>
      <c r="AC10757">
        <v>37.1</v>
      </c>
      <c r="AE10757" t="s">
        <v>173</v>
      </c>
      <c r="AF10757" t="s">
        <v>150</v>
      </c>
      <c r="AG10757" t="s">
        <v>173</v>
      </c>
      <c r="AH10757" t="s">
        <v>150</v>
      </c>
      <c r="AS10757" t="s">
        <v>173</v>
      </c>
      <c r="AT10757" t="s">
        <v>150</v>
      </c>
    </row>
    <row r="10758" spans="1:46" x14ac:dyDescent="0.2">
      <c r="A10758" t="s">
        <v>332</v>
      </c>
      <c r="B10758" t="s">
        <v>333</v>
      </c>
      <c r="C10758">
        <f>-70.04943933 / 41.70080837</f>
        <v>-1.6798101060408772</v>
      </c>
      <c r="D10758" t="s">
        <v>334</v>
      </c>
      <c r="E10758" t="s">
        <v>70</v>
      </c>
      <c r="F10758" s="1">
        <v>42989.354166666664</v>
      </c>
      <c r="G10758">
        <v>17.5</v>
      </c>
      <c r="I10758">
        <v>18</v>
      </c>
      <c r="J10758" t="s">
        <v>150</v>
      </c>
      <c r="K10758" t="s">
        <v>173</v>
      </c>
      <c r="L10758" t="s">
        <v>150</v>
      </c>
      <c r="M10758">
        <v>4.9000000000000004</v>
      </c>
      <c r="N10758" t="s">
        <v>150</v>
      </c>
      <c r="O10758">
        <v>1.03</v>
      </c>
      <c r="P10758" t="s">
        <v>150</v>
      </c>
      <c r="Q10758">
        <v>8.1999999999999993</v>
      </c>
      <c r="R10758" t="s">
        <v>150</v>
      </c>
      <c r="S10758" t="s">
        <v>173</v>
      </c>
      <c r="T10758" t="s">
        <v>150</v>
      </c>
      <c r="W10758" t="s">
        <v>173</v>
      </c>
      <c r="X10758" t="s">
        <v>150</v>
      </c>
      <c r="AC10758">
        <v>37.1</v>
      </c>
      <c r="AE10758" t="s">
        <v>173</v>
      </c>
      <c r="AF10758" t="s">
        <v>150</v>
      </c>
      <c r="AG10758" t="s">
        <v>173</v>
      </c>
      <c r="AH10758" t="s">
        <v>150</v>
      </c>
      <c r="AS10758" t="s">
        <v>173</v>
      </c>
      <c r="AT10758" t="s">
        <v>150</v>
      </c>
    </row>
    <row r="10759" spans="1:46" x14ac:dyDescent="0.2">
      <c r="A10759" t="s">
        <v>332</v>
      </c>
      <c r="B10759" t="s">
        <v>333</v>
      </c>
      <c r="C10759">
        <f>-70.04943933 / 41.70080837</f>
        <v>-1.6798101060408772</v>
      </c>
      <c r="D10759" t="s">
        <v>334</v>
      </c>
      <c r="E10759" t="s">
        <v>70</v>
      </c>
      <c r="F10759" s="1">
        <v>43286.354166666664</v>
      </c>
      <c r="G10759">
        <v>0.5</v>
      </c>
      <c r="I10759">
        <v>19</v>
      </c>
      <c r="J10759" t="s">
        <v>150</v>
      </c>
      <c r="K10759">
        <v>0.61</v>
      </c>
      <c r="L10759" t="s">
        <v>150</v>
      </c>
      <c r="M10759">
        <v>3</v>
      </c>
      <c r="N10759" t="s">
        <v>150</v>
      </c>
      <c r="O10759">
        <v>7.11</v>
      </c>
      <c r="P10759" t="s">
        <v>150</v>
      </c>
      <c r="Q10759">
        <v>28.2</v>
      </c>
      <c r="R10759" t="s">
        <v>150</v>
      </c>
      <c r="S10759">
        <v>0.35</v>
      </c>
      <c r="T10759" t="s">
        <v>150</v>
      </c>
      <c r="U10759">
        <v>10.84</v>
      </c>
      <c r="V10759" t="s">
        <v>150</v>
      </c>
      <c r="W10759">
        <v>32.9</v>
      </c>
      <c r="X10759" t="s">
        <v>150</v>
      </c>
      <c r="Y10759">
        <v>38.520000000000003</v>
      </c>
      <c r="AA10759">
        <v>25.75</v>
      </c>
      <c r="AC10759">
        <v>44.17</v>
      </c>
      <c r="AE10759">
        <v>12.9</v>
      </c>
      <c r="AF10759" t="s">
        <v>150</v>
      </c>
      <c r="AG10759">
        <v>6.74</v>
      </c>
      <c r="AH10759" t="s">
        <v>150</v>
      </c>
      <c r="AI10759">
        <v>91.16</v>
      </c>
      <c r="AJ10759" t="s">
        <v>150</v>
      </c>
      <c r="AS10759">
        <v>0.38</v>
      </c>
      <c r="AT10759" t="s">
        <v>150</v>
      </c>
    </row>
    <row r="10760" spans="1:46" x14ac:dyDescent="0.2">
      <c r="A10760" t="s">
        <v>332</v>
      </c>
      <c r="B10760" t="s">
        <v>333</v>
      </c>
      <c r="C10760">
        <f>-70.04943933 / 41.70080837</f>
        <v>-1.6798101060408772</v>
      </c>
      <c r="D10760" t="s">
        <v>334</v>
      </c>
      <c r="E10760" t="s">
        <v>70</v>
      </c>
      <c r="F10760" s="1">
        <v>43286.354166666664</v>
      </c>
      <c r="G10760">
        <v>2</v>
      </c>
      <c r="I10760">
        <v>19</v>
      </c>
      <c r="J10760" t="s">
        <v>150</v>
      </c>
      <c r="K10760" t="s">
        <v>173</v>
      </c>
      <c r="L10760" t="s">
        <v>150</v>
      </c>
      <c r="M10760">
        <v>3</v>
      </c>
      <c r="N10760" t="s">
        <v>150</v>
      </c>
      <c r="O10760" t="s">
        <v>173</v>
      </c>
      <c r="P10760" t="s">
        <v>150</v>
      </c>
      <c r="Q10760" t="s">
        <v>173</v>
      </c>
      <c r="R10760" t="s">
        <v>150</v>
      </c>
      <c r="S10760" t="s">
        <v>173</v>
      </c>
      <c r="T10760" t="s">
        <v>150</v>
      </c>
      <c r="W10760" t="s">
        <v>173</v>
      </c>
      <c r="X10760" t="s">
        <v>150</v>
      </c>
      <c r="AC10760">
        <v>44.17</v>
      </c>
      <c r="AE10760" t="s">
        <v>173</v>
      </c>
      <c r="AF10760" t="s">
        <v>150</v>
      </c>
      <c r="AG10760" t="s">
        <v>173</v>
      </c>
      <c r="AH10760" t="s">
        <v>150</v>
      </c>
      <c r="AI10760" t="s">
        <v>173</v>
      </c>
      <c r="AJ10760" t="s">
        <v>150</v>
      </c>
      <c r="AS10760" t="s">
        <v>173</v>
      </c>
      <c r="AT10760" t="s">
        <v>150</v>
      </c>
    </row>
    <row r="10761" spans="1:46" x14ac:dyDescent="0.2">
      <c r="A10761" t="s">
        <v>332</v>
      </c>
      <c r="B10761" t="s">
        <v>333</v>
      </c>
      <c r="C10761">
        <f>-70.04943933 / 41.70080837</f>
        <v>-1.6798101060408772</v>
      </c>
      <c r="D10761" t="s">
        <v>334</v>
      </c>
      <c r="E10761" t="s">
        <v>70</v>
      </c>
      <c r="F10761" s="1">
        <v>43286.354166666664</v>
      </c>
      <c r="G10761">
        <v>3</v>
      </c>
      <c r="I10761">
        <v>19</v>
      </c>
      <c r="J10761" t="s">
        <v>150</v>
      </c>
      <c r="K10761">
        <v>6.23</v>
      </c>
      <c r="L10761" t="s">
        <v>150</v>
      </c>
      <c r="M10761">
        <v>3</v>
      </c>
      <c r="N10761" t="s">
        <v>150</v>
      </c>
      <c r="O10761">
        <v>9.58</v>
      </c>
      <c r="P10761" t="s">
        <v>150</v>
      </c>
      <c r="Q10761">
        <v>24.7</v>
      </c>
      <c r="R10761" t="s">
        <v>150</v>
      </c>
      <c r="S10761">
        <v>0.28000000000000003</v>
      </c>
      <c r="T10761" t="s">
        <v>150</v>
      </c>
      <c r="U10761">
        <v>8.67</v>
      </c>
      <c r="V10761" t="s">
        <v>150</v>
      </c>
      <c r="W10761">
        <v>31.07</v>
      </c>
      <c r="X10761" t="s">
        <v>150</v>
      </c>
      <c r="Y10761">
        <v>35.299999999999997</v>
      </c>
      <c r="AA10761">
        <v>48.55</v>
      </c>
      <c r="AC10761">
        <v>44.17</v>
      </c>
      <c r="AE10761">
        <v>12.7</v>
      </c>
      <c r="AF10761" t="s">
        <v>150</v>
      </c>
      <c r="AG10761">
        <v>6.95</v>
      </c>
      <c r="AH10761" t="s">
        <v>150</v>
      </c>
      <c r="AI10761">
        <v>115.31</v>
      </c>
      <c r="AJ10761" t="s">
        <v>150</v>
      </c>
      <c r="AS10761">
        <v>2.9</v>
      </c>
      <c r="AT10761" t="s">
        <v>150</v>
      </c>
    </row>
    <row r="10762" spans="1:46" x14ac:dyDescent="0.2">
      <c r="A10762" t="s">
        <v>332</v>
      </c>
      <c r="B10762" t="s">
        <v>333</v>
      </c>
      <c r="C10762">
        <f>-70.04943933 / 41.70080837</f>
        <v>-1.6798101060408772</v>
      </c>
      <c r="D10762" t="s">
        <v>334</v>
      </c>
      <c r="E10762" t="s">
        <v>70</v>
      </c>
      <c r="F10762" s="1">
        <v>43286.354166666664</v>
      </c>
      <c r="G10762">
        <v>4</v>
      </c>
      <c r="I10762">
        <v>19</v>
      </c>
      <c r="J10762" t="s">
        <v>150</v>
      </c>
      <c r="K10762" t="s">
        <v>173</v>
      </c>
      <c r="L10762" t="s">
        <v>150</v>
      </c>
      <c r="M10762">
        <v>3</v>
      </c>
      <c r="N10762" t="s">
        <v>150</v>
      </c>
      <c r="O10762">
        <v>8.07</v>
      </c>
      <c r="P10762" t="s">
        <v>150</v>
      </c>
      <c r="Q10762">
        <v>16</v>
      </c>
      <c r="R10762" t="s">
        <v>150</v>
      </c>
      <c r="S10762" t="s">
        <v>173</v>
      </c>
      <c r="T10762" t="s">
        <v>150</v>
      </c>
      <c r="W10762" t="s">
        <v>173</v>
      </c>
      <c r="X10762" t="s">
        <v>150</v>
      </c>
      <c r="AC10762">
        <v>44.17</v>
      </c>
      <c r="AE10762" t="s">
        <v>173</v>
      </c>
      <c r="AF10762" t="s">
        <v>150</v>
      </c>
      <c r="AG10762" t="s">
        <v>173</v>
      </c>
      <c r="AH10762" t="s">
        <v>150</v>
      </c>
      <c r="AI10762">
        <v>81.77</v>
      </c>
      <c r="AJ10762" t="s">
        <v>150</v>
      </c>
      <c r="AS10762" t="s">
        <v>173</v>
      </c>
      <c r="AT10762" t="s">
        <v>150</v>
      </c>
    </row>
    <row r="10763" spans="1:46" x14ac:dyDescent="0.2">
      <c r="A10763" t="s">
        <v>332</v>
      </c>
      <c r="B10763" t="s">
        <v>333</v>
      </c>
      <c r="C10763">
        <f>-70.04943933 / 41.70080837</f>
        <v>-1.6798101060408772</v>
      </c>
      <c r="D10763" t="s">
        <v>334</v>
      </c>
      <c r="E10763" t="s">
        <v>70</v>
      </c>
      <c r="F10763" s="1">
        <v>43286.354166666664</v>
      </c>
      <c r="G10763">
        <v>6</v>
      </c>
      <c r="I10763">
        <v>19</v>
      </c>
      <c r="J10763" t="s">
        <v>150</v>
      </c>
      <c r="K10763" t="s">
        <v>173</v>
      </c>
      <c r="L10763" t="s">
        <v>150</v>
      </c>
      <c r="M10763">
        <v>3</v>
      </c>
      <c r="N10763" t="s">
        <v>150</v>
      </c>
      <c r="O10763">
        <v>9.58</v>
      </c>
      <c r="P10763" t="s">
        <v>150</v>
      </c>
      <c r="Q10763">
        <v>10.4</v>
      </c>
      <c r="R10763" t="s">
        <v>150</v>
      </c>
      <c r="S10763" t="s">
        <v>173</v>
      </c>
      <c r="T10763" t="s">
        <v>150</v>
      </c>
      <c r="W10763" t="s">
        <v>173</v>
      </c>
      <c r="X10763" t="s">
        <v>150</v>
      </c>
      <c r="AC10763">
        <v>44.17</v>
      </c>
      <c r="AE10763" t="s">
        <v>173</v>
      </c>
      <c r="AF10763" t="s">
        <v>150</v>
      </c>
      <c r="AG10763" t="s">
        <v>173</v>
      </c>
      <c r="AH10763" t="s">
        <v>150</v>
      </c>
      <c r="AI10763">
        <v>85.69</v>
      </c>
      <c r="AJ10763" t="s">
        <v>150</v>
      </c>
      <c r="AS10763" t="s">
        <v>173</v>
      </c>
      <c r="AT10763" t="s">
        <v>150</v>
      </c>
    </row>
    <row r="10764" spans="1:46" x14ac:dyDescent="0.2">
      <c r="A10764" t="s">
        <v>332</v>
      </c>
      <c r="B10764" t="s">
        <v>333</v>
      </c>
      <c r="C10764">
        <f>-70.04943933 / 41.70080837</f>
        <v>-1.6798101060408772</v>
      </c>
      <c r="D10764" t="s">
        <v>334</v>
      </c>
      <c r="E10764" t="s">
        <v>70</v>
      </c>
      <c r="F10764" s="1">
        <v>43286.354166666664</v>
      </c>
      <c r="G10764">
        <v>8</v>
      </c>
      <c r="I10764">
        <v>19</v>
      </c>
      <c r="J10764" t="s">
        <v>150</v>
      </c>
      <c r="K10764" t="s">
        <v>173</v>
      </c>
      <c r="L10764" t="s">
        <v>150</v>
      </c>
      <c r="M10764">
        <v>3</v>
      </c>
      <c r="N10764" t="s">
        <v>150</v>
      </c>
      <c r="O10764">
        <v>8.84</v>
      </c>
      <c r="P10764" t="s">
        <v>150</v>
      </c>
      <c r="Q10764">
        <v>8.4</v>
      </c>
      <c r="R10764" t="s">
        <v>150</v>
      </c>
      <c r="S10764" t="s">
        <v>173</v>
      </c>
      <c r="T10764" t="s">
        <v>150</v>
      </c>
      <c r="W10764" t="s">
        <v>173</v>
      </c>
      <c r="X10764" t="s">
        <v>150</v>
      </c>
      <c r="AC10764">
        <v>44.17</v>
      </c>
      <c r="AE10764" t="s">
        <v>173</v>
      </c>
      <c r="AF10764" t="s">
        <v>150</v>
      </c>
      <c r="AG10764" t="s">
        <v>173</v>
      </c>
      <c r="AH10764" t="s">
        <v>150</v>
      </c>
      <c r="AI10764">
        <v>75.39</v>
      </c>
      <c r="AJ10764" t="s">
        <v>150</v>
      </c>
      <c r="AS10764" t="s">
        <v>173</v>
      </c>
      <c r="AT10764" t="s">
        <v>150</v>
      </c>
    </row>
    <row r="10765" spans="1:46" x14ac:dyDescent="0.2">
      <c r="A10765" t="s">
        <v>332</v>
      </c>
      <c r="B10765" t="s">
        <v>333</v>
      </c>
      <c r="C10765">
        <f>-70.04943933 / 41.70080837</f>
        <v>-1.6798101060408772</v>
      </c>
      <c r="D10765" t="s">
        <v>334</v>
      </c>
      <c r="E10765" t="s">
        <v>70</v>
      </c>
      <c r="F10765" s="1">
        <v>43286.354166666664</v>
      </c>
      <c r="G10765">
        <v>9</v>
      </c>
      <c r="I10765">
        <v>19</v>
      </c>
      <c r="J10765" t="s">
        <v>150</v>
      </c>
      <c r="K10765">
        <v>1.35</v>
      </c>
      <c r="L10765" t="s">
        <v>150</v>
      </c>
      <c r="M10765">
        <v>3</v>
      </c>
      <c r="N10765" t="s">
        <v>150</v>
      </c>
      <c r="S10765">
        <v>0.31</v>
      </c>
      <c r="T10765" t="s">
        <v>150</v>
      </c>
      <c r="U10765">
        <v>9.6</v>
      </c>
      <c r="V10765" t="s">
        <v>150</v>
      </c>
      <c r="W10765">
        <v>42.17</v>
      </c>
      <c r="X10765" t="s">
        <v>150</v>
      </c>
      <c r="Y10765">
        <v>36.76</v>
      </c>
      <c r="AA10765">
        <v>33.54</v>
      </c>
      <c r="AC10765">
        <v>44.17</v>
      </c>
      <c r="AE10765">
        <v>10.8</v>
      </c>
      <c r="AF10765" t="s">
        <v>150</v>
      </c>
      <c r="AG10765">
        <v>6.29</v>
      </c>
      <c r="AH10765" t="s">
        <v>150</v>
      </c>
      <c r="AS10765">
        <v>1</v>
      </c>
      <c r="AT10765" t="s">
        <v>150</v>
      </c>
    </row>
    <row r="10766" spans="1:46" x14ac:dyDescent="0.2">
      <c r="A10766" t="s">
        <v>332</v>
      </c>
      <c r="B10766" t="s">
        <v>333</v>
      </c>
      <c r="C10766">
        <f>-70.04943933 / 41.70080837</f>
        <v>-1.6798101060408772</v>
      </c>
      <c r="D10766" t="s">
        <v>334</v>
      </c>
      <c r="E10766" t="s">
        <v>70</v>
      </c>
      <c r="F10766" s="1">
        <v>43286.354166666664</v>
      </c>
      <c r="G10766">
        <v>10</v>
      </c>
      <c r="I10766">
        <v>19</v>
      </c>
      <c r="J10766" t="s">
        <v>150</v>
      </c>
      <c r="K10766" t="s">
        <v>173</v>
      </c>
      <c r="L10766" t="s">
        <v>150</v>
      </c>
      <c r="M10766">
        <v>3</v>
      </c>
      <c r="N10766" t="s">
        <v>150</v>
      </c>
      <c r="O10766">
        <v>10.59</v>
      </c>
      <c r="P10766" t="s">
        <v>150</v>
      </c>
      <c r="Q10766">
        <v>7.7</v>
      </c>
      <c r="R10766" t="s">
        <v>150</v>
      </c>
      <c r="S10766" t="s">
        <v>173</v>
      </c>
      <c r="T10766" t="s">
        <v>150</v>
      </c>
      <c r="W10766" t="s">
        <v>173</v>
      </c>
      <c r="X10766" t="s">
        <v>150</v>
      </c>
      <c r="AC10766">
        <v>44.17</v>
      </c>
      <c r="AE10766" t="s">
        <v>173</v>
      </c>
      <c r="AF10766" t="s">
        <v>150</v>
      </c>
      <c r="AG10766" t="s">
        <v>173</v>
      </c>
      <c r="AH10766" t="s">
        <v>150</v>
      </c>
      <c r="AI10766">
        <v>88.78</v>
      </c>
      <c r="AJ10766" t="s">
        <v>150</v>
      </c>
      <c r="AS10766" t="s">
        <v>173</v>
      </c>
      <c r="AT10766" t="s">
        <v>150</v>
      </c>
    </row>
    <row r="10767" spans="1:46" x14ac:dyDescent="0.2">
      <c r="A10767" t="s">
        <v>332</v>
      </c>
      <c r="B10767" t="s">
        <v>333</v>
      </c>
      <c r="C10767">
        <f>-70.04943933 / 41.70080837</f>
        <v>-1.6798101060408772</v>
      </c>
      <c r="D10767" t="s">
        <v>334</v>
      </c>
      <c r="E10767" t="s">
        <v>70</v>
      </c>
      <c r="F10767" s="1">
        <v>43286.354166666664</v>
      </c>
      <c r="G10767">
        <v>12</v>
      </c>
      <c r="I10767">
        <v>19</v>
      </c>
      <c r="J10767" t="s">
        <v>150</v>
      </c>
      <c r="K10767" t="s">
        <v>173</v>
      </c>
      <c r="L10767" t="s">
        <v>150</v>
      </c>
      <c r="M10767">
        <v>3</v>
      </c>
      <c r="N10767" t="s">
        <v>150</v>
      </c>
      <c r="O10767">
        <v>8.49</v>
      </c>
      <c r="P10767" t="s">
        <v>150</v>
      </c>
      <c r="Q10767">
        <v>7.1</v>
      </c>
      <c r="R10767" t="s">
        <v>150</v>
      </c>
      <c r="S10767" t="s">
        <v>173</v>
      </c>
      <c r="T10767" t="s">
        <v>150</v>
      </c>
      <c r="W10767" t="s">
        <v>173</v>
      </c>
      <c r="X10767" t="s">
        <v>150</v>
      </c>
      <c r="AC10767">
        <v>44.17</v>
      </c>
      <c r="AE10767" t="s">
        <v>173</v>
      </c>
      <c r="AF10767" t="s">
        <v>150</v>
      </c>
      <c r="AG10767" t="s">
        <v>173</v>
      </c>
      <c r="AH10767" t="s">
        <v>150</v>
      </c>
      <c r="AI10767">
        <v>70.13</v>
      </c>
      <c r="AJ10767" t="s">
        <v>150</v>
      </c>
      <c r="AS10767" t="s">
        <v>173</v>
      </c>
      <c r="AT10767" t="s">
        <v>150</v>
      </c>
    </row>
    <row r="10768" spans="1:46" x14ac:dyDescent="0.2">
      <c r="A10768" t="s">
        <v>332</v>
      </c>
      <c r="B10768" t="s">
        <v>333</v>
      </c>
      <c r="C10768">
        <f>-70.04943933 / 41.70080837</f>
        <v>-1.6798101060408772</v>
      </c>
      <c r="D10768" t="s">
        <v>334</v>
      </c>
      <c r="E10768" t="s">
        <v>70</v>
      </c>
      <c r="F10768" s="1">
        <v>43286.354166666664</v>
      </c>
      <c r="G10768">
        <v>14</v>
      </c>
      <c r="I10768">
        <v>19</v>
      </c>
      <c r="J10768" t="s">
        <v>150</v>
      </c>
      <c r="K10768" t="s">
        <v>173</v>
      </c>
      <c r="L10768" t="s">
        <v>150</v>
      </c>
      <c r="M10768">
        <v>3</v>
      </c>
      <c r="N10768" t="s">
        <v>150</v>
      </c>
      <c r="O10768">
        <v>4.51</v>
      </c>
      <c r="P10768" t="s">
        <v>150</v>
      </c>
      <c r="Q10768">
        <v>6.9</v>
      </c>
      <c r="R10768" t="s">
        <v>150</v>
      </c>
      <c r="S10768" t="s">
        <v>173</v>
      </c>
      <c r="T10768" t="s">
        <v>150</v>
      </c>
      <c r="W10768" t="s">
        <v>173</v>
      </c>
      <c r="X10768" t="s">
        <v>150</v>
      </c>
      <c r="AC10768">
        <v>44.17</v>
      </c>
      <c r="AE10768" t="s">
        <v>173</v>
      </c>
      <c r="AF10768" t="s">
        <v>150</v>
      </c>
      <c r="AG10768" t="s">
        <v>173</v>
      </c>
      <c r="AH10768" t="s">
        <v>150</v>
      </c>
      <c r="AI10768">
        <v>37.07</v>
      </c>
      <c r="AJ10768" t="s">
        <v>150</v>
      </c>
      <c r="AS10768" t="s">
        <v>173</v>
      </c>
      <c r="AT10768" t="s">
        <v>150</v>
      </c>
    </row>
    <row r="10769" spans="1:46" x14ac:dyDescent="0.2">
      <c r="A10769" t="s">
        <v>332</v>
      </c>
      <c r="B10769" t="s">
        <v>333</v>
      </c>
      <c r="C10769">
        <f>-70.04943933 / 41.70080837</f>
        <v>-1.6798101060408772</v>
      </c>
      <c r="D10769" t="s">
        <v>334</v>
      </c>
      <c r="E10769" t="s">
        <v>70</v>
      </c>
      <c r="F10769" s="1">
        <v>43286.354166666664</v>
      </c>
      <c r="G10769">
        <v>16</v>
      </c>
      <c r="I10769">
        <v>19</v>
      </c>
      <c r="J10769" t="s">
        <v>150</v>
      </c>
      <c r="K10769" t="s">
        <v>173</v>
      </c>
      <c r="L10769" t="s">
        <v>150</v>
      </c>
      <c r="M10769">
        <v>3</v>
      </c>
      <c r="N10769" t="s">
        <v>150</v>
      </c>
      <c r="O10769">
        <v>2.7</v>
      </c>
      <c r="P10769" t="s">
        <v>150</v>
      </c>
      <c r="Q10769">
        <v>6.8</v>
      </c>
      <c r="R10769" t="s">
        <v>150</v>
      </c>
      <c r="S10769" t="s">
        <v>173</v>
      </c>
      <c r="T10769" t="s">
        <v>150</v>
      </c>
      <c r="W10769" t="s">
        <v>173</v>
      </c>
      <c r="X10769" t="s">
        <v>150</v>
      </c>
      <c r="AC10769">
        <v>44.17</v>
      </c>
      <c r="AE10769" t="s">
        <v>173</v>
      </c>
      <c r="AF10769" t="s">
        <v>150</v>
      </c>
      <c r="AG10769" t="s">
        <v>173</v>
      </c>
      <c r="AH10769" t="s">
        <v>150</v>
      </c>
      <c r="AI10769">
        <v>22.14</v>
      </c>
      <c r="AJ10769" t="s">
        <v>150</v>
      </c>
      <c r="AS10769" t="s">
        <v>173</v>
      </c>
      <c r="AT10769" t="s">
        <v>150</v>
      </c>
    </row>
    <row r="10770" spans="1:46" x14ac:dyDescent="0.2">
      <c r="A10770" t="s">
        <v>332</v>
      </c>
      <c r="B10770" t="s">
        <v>333</v>
      </c>
      <c r="C10770">
        <f>-70.04943933 / 41.70080837</f>
        <v>-1.6798101060408772</v>
      </c>
      <c r="D10770" t="s">
        <v>334</v>
      </c>
      <c r="E10770" t="s">
        <v>70</v>
      </c>
      <c r="F10770" s="1">
        <v>43286.354166666664</v>
      </c>
      <c r="G10770">
        <v>18</v>
      </c>
      <c r="I10770">
        <v>19</v>
      </c>
      <c r="J10770" t="s">
        <v>150</v>
      </c>
      <c r="K10770">
        <v>2.96</v>
      </c>
      <c r="L10770" t="s">
        <v>150</v>
      </c>
      <c r="M10770">
        <v>3</v>
      </c>
      <c r="N10770" t="s">
        <v>150</v>
      </c>
      <c r="O10770">
        <v>1.94</v>
      </c>
      <c r="P10770" t="s">
        <v>150</v>
      </c>
      <c r="Q10770">
        <v>6.7</v>
      </c>
      <c r="R10770" t="s">
        <v>150</v>
      </c>
      <c r="S10770">
        <v>1.51</v>
      </c>
      <c r="T10770" t="s">
        <v>150</v>
      </c>
      <c r="U10770">
        <v>46.77</v>
      </c>
      <c r="V10770" t="s">
        <v>150</v>
      </c>
      <c r="W10770">
        <v>63.3</v>
      </c>
      <c r="X10770" t="s">
        <v>150</v>
      </c>
      <c r="Y10770">
        <v>59.6</v>
      </c>
      <c r="AA10770">
        <v>41.25</v>
      </c>
      <c r="AC10770">
        <v>44.17</v>
      </c>
      <c r="AE10770">
        <v>20.5</v>
      </c>
      <c r="AF10770" t="s">
        <v>150</v>
      </c>
      <c r="AG10770">
        <v>6.32</v>
      </c>
      <c r="AH10770" t="s">
        <v>150</v>
      </c>
      <c r="AI10770">
        <v>15.87</v>
      </c>
      <c r="AJ10770" t="s">
        <v>150</v>
      </c>
      <c r="AS10770">
        <v>0.55000000000000004</v>
      </c>
      <c r="AT10770" t="s">
        <v>150</v>
      </c>
    </row>
    <row r="10771" spans="1:46" x14ac:dyDescent="0.2">
      <c r="A10771" t="s">
        <v>332</v>
      </c>
      <c r="B10771" t="s">
        <v>333</v>
      </c>
      <c r="C10771">
        <f>-70.04943933 / 41.70080837</f>
        <v>-1.6798101060408772</v>
      </c>
      <c r="D10771" t="s">
        <v>334</v>
      </c>
      <c r="E10771" t="s">
        <v>70</v>
      </c>
      <c r="F10771" s="1">
        <v>43300</v>
      </c>
      <c r="G10771">
        <v>0.5</v>
      </c>
      <c r="I10771">
        <v>19</v>
      </c>
      <c r="J10771" t="s">
        <v>150</v>
      </c>
      <c r="K10771">
        <v>1.37</v>
      </c>
      <c r="L10771" t="s">
        <v>150</v>
      </c>
      <c r="M10771">
        <v>3.4</v>
      </c>
      <c r="N10771" t="s">
        <v>150</v>
      </c>
      <c r="O10771">
        <v>7.2</v>
      </c>
      <c r="P10771" t="s">
        <v>150</v>
      </c>
      <c r="Q10771">
        <v>26.1</v>
      </c>
      <c r="R10771" t="s">
        <v>150</v>
      </c>
      <c r="S10771">
        <v>0.42</v>
      </c>
      <c r="T10771" t="s">
        <v>150</v>
      </c>
      <c r="U10771">
        <v>13.01</v>
      </c>
      <c r="V10771" t="s">
        <v>150</v>
      </c>
      <c r="W10771">
        <v>29.25</v>
      </c>
      <c r="X10771" t="s">
        <v>150</v>
      </c>
      <c r="Y10771">
        <v>41.15</v>
      </c>
      <c r="AA10771">
        <v>33.69</v>
      </c>
      <c r="AC10771">
        <v>42.37</v>
      </c>
      <c r="AE10771">
        <v>13.1</v>
      </c>
      <c r="AF10771" t="s">
        <v>150</v>
      </c>
      <c r="AG10771">
        <v>6.85</v>
      </c>
      <c r="AH10771" t="s">
        <v>150</v>
      </c>
      <c r="AI10771">
        <v>88.91</v>
      </c>
      <c r="AJ10771" t="s">
        <v>150</v>
      </c>
      <c r="AS10771">
        <v>1.02</v>
      </c>
      <c r="AT10771" t="s">
        <v>150</v>
      </c>
    </row>
    <row r="10772" spans="1:46" x14ac:dyDescent="0.2">
      <c r="A10772" t="s">
        <v>332</v>
      </c>
      <c r="B10772" t="s">
        <v>333</v>
      </c>
      <c r="C10772">
        <f>-70.04943933 / 41.70080837</f>
        <v>-1.6798101060408772</v>
      </c>
      <c r="D10772" t="s">
        <v>334</v>
      </c>
      <c r="E10772" t="s">
        <v>70</v>
      </c>
      <c r="F10772" s="1">
        <v>43300</v>
      </c>
      <c r="G10772">
        <v>2</v>
      </c>
      <c r="I10772">
        <v>19</v>
      </c>
      <c r="J10772" t="s">
        <v>150</v>
      </c>
      <c r="K10772" t="s">
        <v>173</v>
      </c>
      <c r="L10772" t="s">
        <v>150</v>
      </c>
      <c r="M10772">
        <v>3.4</v>
      </c>
      <c r="N10772" t="s">
        <v>150</v>
      </c>
      <c r="O10772">
        <v>8.6300000000000008</v>
      </c>
      <c r="P10772" t="s">
        <v>150</v>
      </c>
      <c r="Q10772">
        <v>23.6</v>
      </c>
      <c r="R10772" t="s">
        <v>150</v>
      </c>
      <c r="S10772" t="s">
        <v>173</v>
      </c>
      <c r="T10772" t="s">
        <v>150</v>
      </c>
      <c r="W10772" t="s">
        <v>173</v>
      </c>
      <c r="X10772" t="s">
        <v>150</v>
      </c>
      <c r="AC10772">
        <v>42.37</v>
      </c>
      <c r="AE10772" t="s">
        <v>173</v>
      </c>
      <c r="AF10772" t="s">
        <v>150</v>
      </c>
      <c r="AG10772" t="s">
        <v>173</v>
      </c>
      <c r="AH10772" t="s">
        <v>150</v>
      </c>
      <c r="AI10772">
        <v>101.76</v>
      </c>
      <c r="AJ10772" t="s">
        <v>150</v>
      </c>
      <c r="AS10772" t="s">
        <v>173</v>
      </c>
      <c r="AT10772" t="s">
        <v>150</v>
      </c>
    </row>
    <row r="10773" spans="1:46" x14ac:dyDescent="0.2">
      <c r="A10773" t="s">
        <v>332</v>
      </c>
      <c r="B10773" t="s">
        <v>333</v>
      </c>
      <c r="C10773">
        <f>-70.04943933 / 41.70080837</f>
        <v>-1.6798101060408772</v>
      </c>
      <c r="D10773" t="s">
        <v>334</v>
      </c>
      <c r="E10773" t="s">
        <v>70</v>
      </c>
      <c r="F10773" s="1">
        <v>43300</v>
      </c>
      <c r="G10773">
        <v>3</v>
      </c>
      <c r="I10773">
        <v>19</v>
      </c>
      <c r="J10773" t="s">
        <v>150</v>
      </c>
      <c r="K10773">
        <v>1.4</v>
      </c>
      <c r="L10773" t="s">
        <v>150</v>
      </c>
      <c r="M10773">
        <v>3.4</v>
      </c>
      <c r="N10773" t="s">
        <v>150</v>
      </c>
      <c r="S10773">
        <v>0.47</v>
      </c>
      <c r="T10773" t="s">
        <v>150</v>
      </c>
      <c r="U10773">
        <v>14.56</v>
      </c>
      <c r="V10773" t="s">
        <v>150</v>
      </c>
      <c r="W10773">
        <v>29.55</v>
      </c>
      <c r="X10773" t="s">
        <v>150</v>
      </c>
      <c r="Y10773">
        <v>42.77</v>
      </c>
      <c r="AA10773">
        <v>33.9</v>
      </c>
      <c r="AC10773">
        <v>42.37</v>
      </c>
      <c r="AE10773">
        <v>13</v>
      </c>
      <c r="AF10773" t="s">
        <v>150</v>
      </c>
      <c r="AG10773">
        <v>6.82</v>
      </c>
      <c r="AH10773" t="s">
        <v>150</v>
      </c>
      <c r="AS10773">
        <v>2.69</v>
      </c>
      <c r="AT10773" t="s">
        <v>150</v>
      </c>
    </row>
    <row r="10774" spans="1:46" x14ac:dyDescent="0.2">
      <c r="A10774" t="s">
        <v>332</v>
      </c>
      <c r="B10774" t="s">
        <v>333</v>
      </c>
      <c r="C10774">
        <f>-70.04943933 / 41.70080837</f>
        <v>-1.6798101060408772</v>
      </c>
      <c r="D10774" t="s">
        <v>334</v>
      </c>
      <c r="E10774" t="s">
        <v>70</v>
      </c>
      <c r="F10774" s="1">
        <v>43300</v>
      </c>
      <c r="G10774">
        <v>4</v>
      </c>
      <c r="I10774">
        <v>19</v>
      </c>
      <c r="J10774" t="s">
        <v>150</v>
      </c>
      <c r="K10774" t="s">
        <v>173</v>
      </c>
      <c r="L10774" t="s">
        <v>150</v>
      </c>
      <c r="M10774">
        <v>3.4</v>
      </c>
      <c r="N10774" t="s">
        <v>150</v>
      </c>
      <c r="O10774">
        <v>8.57</v>
      </c>
      <c r="P10774" t="s">
        <v>150</v>
      </c>
      <c r="Q10774">
        <v>13</v>
      </c>
      <c r="R10774" t="s">
        <v>150</v>
      </c>
      <c r="S10774" t="s">
        <v>173</v>
      </c>
      <c r="T10774" t="s">
        <v>150</v>
      </c>
      <c r="W10774" t="s">
        <v>173</v>
      </c>
      <c r="X10774" t="s">
        <v>150</v>
      </c>
      <c r="AC10774">
        <v>42.37</v>
      </c>
      <c r="AE10774" t="s">
        <v>173</v>
      </c>
      <c r="AF10774" t="s">
        <v>150</v>
      </c>
      <c r="AG10774" t="s">
        <v>173</v>
      </c>
      <c r="AH10774" t="s">
        <v>150</v>
      </c>
      <c r="AI10774">
        <v>81.349999999999994</v>
      </c>
      <c r="AJ10774" t="s">
        <v>150</v>
      </c>
      <c r="AS10774" t="s">
        <v>173</v>
      </c>
      <c r="AT10774" t="s">
        <v>150</v>
      </c>
    </row>
    <row r="10775" spans="1:46" x14ac:dyDescent="0.2">
      <c r="A10775" t="s">
        <v>332</v>
      </c>
      <c r="B10775" t="s">
        <v>333</v>
      </c>
      <c r="C10775">
        <f>-70.04943933 / 41.70080837</f>
        <v>-1.6798101060408772</v>
      </c>
      <c r="D10775" t="s">
        <v>334</v>
      </c>
      <c r="E10775" t="s">
        <v>70</v>
      </c>
      <c r="F10775" s="1">
        <v>43300</v>
      </c>
      <c r="G10775">
        <v>6</v>
      </c>
      <c r="I10775">
        <v>19</v>
      </c>
      <c r="J10775" t="s">
        <v>150</v>
      </c>
      <c r="K10775" t="s">
        <v>173</v>
      </c>
      <c r="L10775" t="s">
        <v>150</v>
      </c>
      <c r="M10775">
        <v>3.4</v>
      </c>
      <c r="N10775" t="s">
        <v>150</v>
      </c>
      <c r="O10775">
        <v>8.3699999999999992</v>
      </c>
      <c r="P10775" t="s">
        <v>150</v>
      </c>
      <c r="Q10775">
        <v>9.1999999999999993</v>
      </c>
      <c r="R10775" t="s">
        <v>150</v>
      </c>
      <c r="S10775" t="s">
        <v>173</v>
      </c>
      <c r="T10775" t="s">
        <v>150</v>
      </c>
      <c r="W10775" t="s">
        <v>173</v>
      </c>
      <c r="X10775" t="s">
        <v>150</v>
      </c>
      <c r="AC10775">
        <v>42.37</v>
      </c>
      <c r="AE10775" t="s">
        <v>173</v>
      </c>
      <c r="AF10775" t="s">
        <v>150</v>
      </c>
      <c r="AG10775" t="s">
        <v>173</v>
      </c>
      <c r="AH10775" t="s">
        <v>150</v>
      </c>
      <c r="AI10775">
        <v>72.77</v>
      </c>
      <c r="AJ10775" t="s">
        <v>150</v>
      </c>
      <c r="AS10775" t="s">
        <v>173</v>
      </c>
      <c r="AT10775" t="s">
        <v>150</v>
      </c>
    </row>
    <row r="10776" spans="1:46" x14ac:dyDescent="0.2">
      <c r="A10776" t="s">
        <v>332</v>
      </c>
      <c r="B10776" t="s">
        <v>333</v>
      </c>
      <c r="C10776">
        <f>-70.04943933 / 41.70080837</f>
        <v>-1.6798101060408772</v>
      </c>
      <c r="D10776" t="s">
        <v>334</v>
      </c>
      <c r="E10776" t="s">
        <v>70</v>
      </c>
      <c r="F10776" s="1">
        <v>43300</v>
      </c>
      <c r="G10776">
        <v>8</v>
      </c>
      <c r="I10776">
        <v>19</v>
      </c>
      <c r="J10776" t="s">
        <v>150</v>
      </c>
      <c r="K10776" t="s">
        <v>173</v>
      </c>
      <c r="L10776" t="s">
        <v>150</v>
      </c>
      <c r="M10776">
        <v>3.4</v>
      </c>
      <c r="N10776" t="s">
        <v>150</v>
      </c>
      <c r="O10776">
        <v>10.220000000000001</v>
      </c>
      <c r="P10776" t="s">
        <v>150</v>
      </c>
      <c r="Q10776">
        <v>8</v>
      </c>
      <c r="R10776" t="s">
        <v>150</v>
      </c>
      <c r="S10776" t="s">
        <v>173</v>
      </c>
      <c r="T10776" t="s">
        <v>150</v>
      </c>
      <c r="W10776" t="s">
        <v>173</v>
      </c>
      <c r="X10776" t="s">
        <v>150</v>
      </c>
      <c r="AC10776">
        <v>42.37</v>
      </c>
      <c r="AE10776" t="s">
        <v>173</v>
      </c>
      <c r="AF10776" t="s">
        <v>150</v>
      </c>
      <c r="AG10776" t="s">
        <v>173</v>
      </c>
      <c r="AH10776" t="s">
        <v>150</v>
      </c>
      <c r="AI10776">
        <v>86.31</v>
      </c>
      <c r="AJ10776" t="s">
        <v>150</v>
      </c>
      <c r="AS10776" t="s">
        <v>173</v>
      </c>
      <c r="AT10776" t="s">
        <v>150</v>
      </c>
    </row>
    <row r="10777" spans="1:46" x14ac:dyDescent="0.2">
      <c r="A10777" t="s">
        <v>332</v>
      </c>
      <c r="B10777" t="s">
        <v>333</v>
      </c>
      <c r="C10777">
        <f>-70.04943933 / 41.70080837</f>
        <v>-1.6798101060408772</v>
      </c>
      <c r="D10777" t="s">
        <v>334</v>
      </c>
      <c r="E10777" t="s">
        <v>70</v>
      </c>
      <c r="F10777" s="1">
        <v>43300</v>
      </c>
      <c r="G10777">
        <v>9</v>
      </c>
      <c r="I10777">
        <v>19</v>
      </c>
      <c r="J10777" t="s">
        <v>150</v>
      </c>
      <c r="K10777">
        <v>0.7</v>
      </c>
      <c r="L10777" t="s">
        <v>150</v>
      </c>
      <c r="M10777">
        <v>3.4</v>
      </c>
      <c r="N10777" t="s">
        <v>150</v>
      </c>
      <c r="S10777">
        <v>0.54</v>
      </c>
      <c r="T10777" t="s">
        <v>150</v>
      </c>
      <c r="U10777">
        <v>16.73</v>
      </c>
      <c r="V10777" t="s">
        <v>150</v>
      </c>
      <c r="W10777">
        <v>42.32</v>
      </c>
      <c r="X10777" t="s">
        <v>150</v>
      </c>
      <c r="Y10777">
        <v>44.77</v>
      </c>
      <c r="AA10777">
        <v>27.1</v>
      </c>
      <c r="AC10777">
        <v>42.37</v>
      </c>
      <c r="AE10777">
        <v>10.9</v>
      </c>
      <c r="AF10777" t="s">
        <v>150</v>
      </c>
      <c r="AG10777">
        <v>6.21</v>
      </c>
      <c r="AH10777" t="s">
        <v>150</v>
      </c>
      <c r="AS10777">
        <v>1.1599999999999999</v>
      </c>
      <c r="AT10777" t="s">
        <v>150</v>
      </c>
    </row>
    <row r="10778" spans="1:46" x14ac:dyDescent="0.2">
      <c r="A10778" t="s">
        <v>332</v>
      </c>
      <c r="B10778" t="s">
        <v>333</v>
      </c>
      <c r="C10778">
        <f>-70.04943933 / 41.70080837</f>
        <v>-1.6798101060408772</v>
      </c>
      <c r="D10778" t="s">
        <v>334</v>
      </c>
      <c r="E10778" t="s">
        <v>70</v>
      </c>
      <c r="F10778" s="1">
        <v>43300</v>
      </c>
      <c r="G10778">
        <v>10</v>
      </c>
      <c r="I10778">
        <v>19</v>
      </c>
      <c r="J10778" t="s">
        <v>150</v>
      </c>
      <c r="K10778" t="s">
        <v>173</v>
      </c>
      <c r="L10778" t="s">
        <v>150</v>
      </c>
      <c r="M10778">
        <v>3.4</v>
      </c>
      <c r="N10778" t="s">
        <v>150</v>
      </c>
      <c r="O10778">
        <v>9.89</v>
      </c>
      <c r="P10778" t="s">
        <v>150</v>
      </c>
      <c r="Q10778">
        <v>7.4</v>
      </c>
      <c r="R10778" t="s">
        <v>150</v>
      </c>
      <c r="S10778" t="s">
        <v>173</v>
      </c>
      <c r="T10778" t="s">
        <v>150</v>
      </c>
      <c r="W10778" t="s">
        <v>173</v>
      </c>
      <c r="X10778" t="s">
        <v>150</v>
      </c>
      <c r="AC10778">
        <v>42.37</v>
      </c>
      <c r="AE10778" t="s">
        <v>173</v>
      </c>
      <c r="AF10778" t="s">
        <v>150</v>
      </c>
      <c r="AG10778" t="s">
        <v>173</v>
      </c>
      <c r="AH10778" t="s">
        <v>150</v>
      </c>
      <c r="AI10778">
        <v>82.3</v>
      </c>
      <c r="AJ10778" t="s">
        <v>150</v>
      </c>
      <c r="AS10778" t="s">
        <v>173</v>
      </c>
      <c r="AT10778" t="s">
        <v>150</v>
      </c>
    </row>
    <row r="10779" spans="1:46" x14ac:dyDescent="0.2">
      <c r="A10779" t="s">
        <v>332</v>
      </c>
      <c r="B10779" t="s">
        <v>333</v>
      </c>
      <c r="C10779">
        <f>-70.04943933 / 41.70080837</f>
        <v>-1.6798101060408772</v>
      </c>
      <c r="D10779" t="s">
        <v>334</v>
      </c>
      <c r="E10779" t="s">
        <v>70</v>
      </c>
      <c r="F10779" s="1">
        <v>43300</v>
      </c>
      <c r="G10779">
        <v>12</v>
      </c>
      <c r="I10779">
        <v>19</v>
      </c>
      <c r="J10779" t="s">
        <v>150</v>
      </c>
      <c r="K10779" t="s">
        <v>173</v>
      </c>
      <c r="L10779" t="s">
        <v>150</v>
      </c>
      <c r="M10779">
        <v>3.4</v>
      </c>
      <c r="N10779" t="s">
        <v>150</v>
      </c>
      <c r="O10779">
        <v>6.17</v>
      </c>
      <c r="P10779" t="s">
        <v>150</v>
      </c>
      <c r="Q10779">
        <v>7</v>
      </c>
      <c r="R10779" t="s">
        <v>150</v>
      </c>
      <c r="S10779" t="s">
        <v>173</v>
      </c>
      <c r="T10779" t="s">
        <v>150</v>
      </c>
      <c r="W10779" t="s">
        <v>173</v>
      </c>
      <c r="X10779" t="s">
        <v>150</v>
      </c>
      <c r="AC10779">
        <v>42.37</v>
      </c>
      <c r="AE10779" t="s">
        <v>173</v>
      </c>
      <c r="AF10779" t="s">
        <v>150</v>
      </c>
      <c r="AG10779" t="s">
        <v>173</v>
      </c>
      <c r="AH10779" t="s">
        <v>150</v>
      </c>
      <c r="AI10779">
        <v>50.84</v>
      </c>
      <c r="AJ10779" t="s">
        <v>150</v>
      </c>
      <c r="AS10779" t="s">
        <v>173</v>
      </c>
      <c r="AT10779" t="s">
        <v>150</v>
      </c>
    </row>
    <row r="10780" spans="1:46" x14ac:dyDescent="0.2">
      <c r="A10780" t="s">
        <v>332</v>
      </c>
      <c r="B10780" t="s">
        <v>333</v>
      </c>
      <c r="C10780">
        <f>-70.04943933 / 41.70080837</f>
        <v>-1.6798101060408772</v>
      </c>
      <c r="D10780" t="s">
        <v>334</v>
      </c>
      <c r="E10780" t="s">
        <v>70</v>
      </c>
      <c r="F10780" s="1">
        <v>43300</v>
      </c>
      <c r="G10780">
        <v>14</v>
      </c>
      <c r="I10780">
        <v>19</v>
      </c>
      <c r="J10780" t="s">
        <v>150</v>
      </c>
      <c r="K10780" t="s">
        <v>173</v>
      </c>
      <c r="L10780" t="s">
        <v>150</v>
      </c>
      <c r="M10780">
        <v>3.4</v>
      </c>
      <c r="N10780" t="s">
        <v>150</v>
      </c>
      <c r="O10780">
        <v>3.57</v>
      </c>
      <c r="P10780" t="s">
        <v>150</v>
      </c>
      <c r="Q10780">
        <v>6.9</v>
      </c>
      <c r="R10780" t="s">
        <v>150</v>
      </c>
      <c r="S10780" t="s">
        <v>173</v>
      </c>
      <c r="T10780" t="s">
        <v>150</v>
      </c>
      <c r="W10780" t="s">
        <v>173</v>
      </c>
      <c r="X10780" t="s">
        <v>150</v>
      </c>
      <c r="AC10780">
        <v>42.37</v>
      </c>
      <c r="AE10780" t="s">
        <v>173</v>
      </c>
      <c r="AF10780" t="s">
        <v>150</v>
      </c>
      <c r="AG10780" t="s">
        <v>173</v>
      </c>
      <c r="AH10780" t="s">
        <v>150</v>
      </c>
      <c r="AI10780">
        <v>29.34</v>
      </c>
      <c r="AJ10780" t="s">
        <v>150</v>
      </c>
      <c r="AS10780" t="s">
        <v>173</v>
      </c>
      <c r="AT10780" t="s">
        <v>150</v>
      </c>
    </row>
    <row r="10781" spans="1:46" x14ac:dyDescent="0.2">
      <c r="A10781" t="s">
        <v>332</v>
      </c>
      <c r="B10781" t="s">
        <v>333</v>
      </c>
      <c r="C10781">
        <f>-70.04943933 / 41.70080837</f>
        <v>-1.6798101060408772</v>
      </c>
      <c r="D10781" t="s">
        <v>334</v>
      </c>
      <c r="E10781" t="s">
        <v>70</v>
      </c>
      <c r="F10781" s="1">
        <v>43300</v>
      </c>
      <c r="G10781">
        <v>16</v>
      </c>
      <c r="I10781">
        <v>19</v>
      </c>
      <c r="J10781" t="s">
        <v>150</v>
      </c>
      <c r="K10781" t="s">
        <v>173</v>
      </c>
      <c r="L10781" t="s">
        <v>150</v>
      </c>
      <c r="M10781">
        <v>3.4</v>
      </c>
      <c r="N10781" t="s">
        <v>150</v>
      </c>
      <c r="O10781">
        <v>2.93</v>
      </c>
      <c r="P10781" t="s">
        <v>150</v>
      </c>
      <c r="Q10781">
        <v>6.8</v>
      </c>
      <c r="R10781" t="s">
        <v>150</v>
      </c>
      <c r="S10781" t="s">
        <v>173</v>
      </c>
      <c r="T10781" t="s">
        <v>150</v>
      </c>
      <c r="W10781" t="s">
        <v>173</v>
      </c>
      <c r="X10781" t="s">
        <v>150</v>
      </c>
      <c r="AC10781">
        <v>42.37</v>
      </c>
      <c r="AE10781" t="s">
        <v>173</v>
      </c>
      <c r="AF10781" t="s">
        <v>150</v>
      </c>
      <c r="AG10781" t="s">
        <v>173</v>
      </c>
      <c r="AH10781" t="s">
        <v>150</v>
      </c>
      <c r="AI10781">
        <v>24.02</v>
      </c>
      <c r="AJ10781" t="s">
        <v>150</v>
      </c>
      <c r="AS10781" t="s">
        <v>173</v>
      </c>
      <c r="AT10781" t="s">
        <v>150</v>
      </c>
    </row>
    <row r="10782" spans="1:46" x14ac:dyDescent="0.2">
      <c r="A10782" t="s">
        <v>332</v>
      </c>
      <c r="B10782" t="s">
        <v>333</v>
      </c>
      <c r="C10782">
        <f>-70.04943933 / 41.70080837</f>
        <v>-1.6798101060408772</v>
      </c>
      <c r="D10782" t="s">
        <v>334</v>
      </c>
      <c r="E10782" t="s">
        <v>70</v>
      </c>
      <c r="F10782" s="1">
        <v>43300</v>
      </c>
      <c r="G10782">
        <v>17</v>
      </c>
      <c r="I10782">
        <v>19</v>
      </c>
      <c r="J10782" t="s">
        <v>150</v>
      </c>
      <c r="K10782" t="s">
        <v>173</v>
      </c>
      <c r="L10782" t="s">
        <v>150</v>
      </c>
      <c r="M10782">
        <v>3.4</v>
      </c>
      <c r="N10782" t="s">
        <v>150</v>
      </c>
      <c r="O10782">
        <v>2.56</v>
      </c>
      <c r="P10782" t="s">
        <v>150</v>
      </c>
      <c r="Q10782">
        <v>6.8</v>
      </c>
      <c r="R10782" t="s">
        <v>150</v>
      </c>
      <c r="S10782" t="s">
        <v>173</v>
      </c>
      <c r="T10782" t="s">
        <v>150</v>
      </c>
      <c r="W10782" t="s">
        <v>173</v>
      </c>
      <c r="X10782" t="s">
        <v>150</v>
      </c>
      <c r="AC10782">
        <v>42.37</v>
      </c>
      <c r="AE10782" t="s">
        <v>173</v>
      </c>
      <c r="AF10782" t="s">
        <v>150</v>
      </c>
      <c r="AG10782" t="s">
        <v>173</v>
      </c>
      <c r="AH10782" t="s">
        <v>150</v>
      </c>
      <c r="AI10782">
        <v>20.99</v>
      </c>
      <c r="AJ10782" t="s">
        <v>150</v>
      </c>
      <c r="AS10782" t="s">
        <v>173</v>
      </c>
      <c r="AT10782" t="s">
        <v>150</v>
      </c>
    </row>
    <row r="10783" spans="1:46" x14ac:dyDescent="0.2">
      <c r="A10783" t="s">
        <v>332</v>
      </c>
      <c r="B10783" t="s">
        <v>333</v>
      </c>
      <c r="C10783">
        <f>-70.04943933 / 41.70080837</f>
        <v>-1.6798101060408772</v>
      </c>
      <c r="D10783" t="s">
        <v>334</v>
      </c>
      <c r="E10783" t="s">
        <v>70</v>
      </c>
      <c r="F10783" s="1">
        <v>43300</v>
      </c>
      <c r="G10783">
        <v>18</v>
      </c>
      <c r="I10783">
        <v>19</v>
      </c>
      <c r="J10783" t="s">
        <v>150</v>
      </c>
      <c r="K10783">
        <v>2.73</v>
      </c>
      <c r="L10783" t="s">
        <v>150</v>
      </c>
      <c r="M10783">
        <v>3.4</v>
      </c>
      <c r="N10783" t="s">
        <v>150</v>
      </c>
      <c r="S10783">
        <v>1.1499999999999999</v>
      </c>
      <c r="T10783" t="s">
        <v>150</v>
      </c>
      <c r="W10783">
        <v>74.849999999999994</v>
      </c>
      <c r="X10783" t="s">
        <v>150</v>
      </c>
      <c r="AE10783">
        <v>30.1</v>
      </c>
      <c r="AF10783" t="s">
        <v>150</v>
      </c>
      <c r="AG10783">
        <v>6.34</v>
      </c>
      <c r="AH10783" t="s">
        <v>150</v>
      </c>
      <c r="AS10783">
        <v>2.75</v>
      </c>
      <c r="AT10783" t="s">
        <v>150</v>
      </c>
    </row>
    <row r="10784" spans="1:46" x14ac:dyDescent="0.2">
      <c r="A10784" t="s">
        <v>332</v>
      </c>
      <c r="B10784" t="s">
        <v>333</v>
      </c>
      <c r="C10784">
        <f>-70.04943933 / 41.70080837</f>
        <v>-1.6798101060408772</v>
      </c>
      <c r="D10784" t="s">
        <v>334</v>
      </c>
      <c r="E10784" t="s">
        <v>70</v>
      </c>
      <c r="F10784" s="1">
        <v>43314.354166666664</v>
      </c>
      <c r="G10784">
        <v>0.5</v>
      </c>
      <c r="I10784">
        <v>19</v>
      </c>
      <c r="J10784" t="s">
        <v>150</v>
      </c>
      <c r="K10784">
        <v>4.57</v>
      </c>
      <c r="L10784" t="s">
        <v>150</v>
      </c>
      <c r="M10784">
        <v>2.9</v>
      </c>
      <c r="N10784" t="s">
        <v>150</v>
      </c>
      <c r="O10784">
        <v>7.55</v>
      </c>
      <c r="P10784" t="s">
        <v>150</v>
      </c>
      <c r="Q10784">
        <v>26.2</v>
      </c>
      <c r="R10784" t="s">
        <v>150</v>
      </c>
      <c r="S10784">
        <v>0.54</v>
      </c>
      <c r="T10784" t="s">
        <v>150</v>
      </c>
      <c r="U10784">
        <v>16.73</v>
      </c>
      <c r="V10784" t="s">
        <v>150</v>
      </c>
      <c r="W10784">
        <v>30.16</v>
      </c>
      <c r="X10784" t="s">
        <v>150</v>
      </c>
      <c r="Y10784">
        <v>44.77</v>
      </c>
      <c r="AA10784">
        <v>45.51</v>
      </c>
      <c r="AC10784">
        <v>44.66</v>
      </c>
      <c r="AE10784">
        <v>12.5</v>
      </c>
      <c r="AF10784" t="s">
        <v>150</v>
      </c>
      <c r="AG10784">
        <v>6.77</v>
      </c>
      <c r="AH10784" t="s">
        <v>150</v>
      </c>
      <c r="AI10784">
        <v>93.4</v>
      </c>
      <c r="AJ10784" t="s">
        <v>150</v>
      </c>
      <c r="AS10784">
        <v>0.03</v>
      </c>
      <c r="AT10784" t="s">
        <v>150</v>
      </c>
    </row>
    <row r="10785" spans="1:46" x14ac:dyDescent="0.2">
      <c r="A10785" t="s">
        <v>332</v>
      </c>
      <c r="B10785" t="s">
        <v>333</v>
      </c>
      <c r="C10785">
        <f>-70.04943933 / 41.70080837</f>
        <v>-1.6798101060408772</v>
      </c>
      <c r="D10785" t="s">
        <v>334</v>
      </c>
      <c r="E10785" t="s">
        <v>70</v>
      </c>
      <c r="F10785" s="1">
        <v>43314.354166666664</v>
      </c>
      <c r="G10785">
        <v>2</v>
      </c>
      <c r="I10785">
        <v>19</v>
      </c>
      <c r="J10785" t="s">
        <v>150</v>
      </c>
      <c r="K10785" t="s">
        <v>173</v>
      </c>
      <c r="L10785" t="s">
        <v>150</v>
      </c>
      <c r="M10785">
        <v>2.9</v>
      </c>
      <c r="N10785" t="s">
        <v>150</v>
      </c>
      <c r="O10785">
        <v>7.65</v>
      </c>
      <c r="P10785" t="s">
        <v>150</v>
      </c>
      <c r="Q10785">
        <v>26.2</v>
      </c>
      <c r="R10785" t="s">
        <v>150</v>
      </c>
      <c r="S10785" t="s">
        <v>173</v>
      </c>
      <c r="T10785" t="s">
        <v>150</v>
      </c>
      <c r="W10785" t="s">
        <v>173</v>
      </c>
      <c r="X10785" t="s">
        <v>150</v>
      </c>
      <c r="AC10785">
        <v>44.66</v>
      </c>
      <c r="AE10785" t="s">
        <v>173</v>
      </c>
      <c r="AF10785" t="s">
        <v>150</v>
      </c>
      <c r="AG10785" t="s">
        <v>173</v>
      </c>
      <c r="AH10785" t="s">
        <v>150</v>
      </c>
      <c r="AI10785">
        <v>94.64</v>
      </c>
      <c r="AJ10785" t="s">
        <v>150</v>
      </c>
      <c r="AS10785" t="s">
        <v>173</v>
      </c>
      <c r="AT10785" t="s">
        <v>150</v>
      </c>
    </row>
    <row r="10786" spans="1:46" x14ac:dyDescent="0.2">
      <c r="A10786" t="s">
        <v>332</v>
      </c>
      <c r="B10786" t="s">
        <v>333</v>
      </c>
      <c r="C10786">
        <f>-70.04943933 / 41.70080837</f>
        <v>-1.6798101060408772</v>
      </c>
      <c r="D10786" t="s">
        <v>334</v>
      </c>
      <c r="E10786" t="s">
        <v>70</v>
      </c>
      <c r="F10786" s="1">
        <v>43314.354166666664</v>
      </c>
      <c r="G10786">
        <v>3</v>
      </c>
      <c r="I10786">
        <v>19</v>
      </c>
      <c r="J10786" t="s">
        <v>150</v>
      </c>
      <c r="K10786">
        <v>3.32</v>
      </c>
      <c r="L10786" t="s">
        <v>150</v>
      </c>
      <c r="M10786">
        <v>2.9</v>
      </c>
      <c r="N10786" t="s">
        <v>150</v>
      </c>
      <c r="S10786">
        <v>0.56999999999999995</v>
      </c>
      <c r="T10786" t="s">
        <v>150</v>
      </c>
      <c r="U10786">
        <v>17.66</v>
      </c>
      <c r="V10786" t="s">
        <v>150</v>
      </c>
      <c r="W10786">
        <v>28.95</v>
      </c>
      <c r="X10786" t="s">
        <v>150</v>
      </c>
      <c r="Y10786">
        <v>45.55</v>
      </c>
      <c r="AA10786">
        <v>42.37</v>
      </c>
      <c r="AC10786">
        <v>44.66</v>
      </c>
      <c r="AE10786">
        <v>12.9</v>
      </c>
      <c r="AF10786" t="s">
        <v>150</v>
      </c>
      <c r="AG10786">
        <v>6.76</v>
      </c>
      <c r="AH10786" t="s">
        <v>150</v>
      </c>
      <c r="AS10786">
        <v>1.1000000000000001</v>
      </c>
      <c r="AT10786" t="s">
        <v>150</v>
      </c>
    </row>
    <row r="10787" spans="1:46" x14ac:dyDescent="0.2">
      <c r="A10787" t="s">
        <v>332</v>
      </c>
      <c r="B10787" t="s">
        <v>333</v>
      </c>
      <c r="C10787">
        <f>-70.04943933 / 41.70080837</f>
        <v>-1.6798101060408772</v>
      </c>
      <c r="D10787" t="s">
        <v>334</v>
      </c>
      <c r="E10787" t="s">
        <v>70</v>
      </c>
      <c r="F10787" s="1">
        <v>43314.354166666664</v>
      </c>
      <c r="G10787">
        <v>4</v>
      </c>
      <c r="I10787">
        <v>19</v>
      </c>
      <c r="J10787" t="s">
        <v>150</v>
      </c>
      <c r="K10787" t="s">
        <v>173</v>
      </c>
      <c r="L10787" t="s">
        <v>150</v>
      </c>
      <c r="M10787">
        <v>2.9</v>
      </c>
      <c r="N10787" t="s">
        <v>150</v>
      </c>
      <c r="O10787">
        <v>7.67</v>
      </c>
      <c r="P10787" t="s">
        <v>150</v>
      </c>
      <c r="Q10787">
        <v>18.399999999999999</v>
      </c>
      <c r="R10787" t="s">
        <v>150</v>
      </c>
      <c r="S10787" t="s">
        <v>173</v>
      </c>
      <c r="T10787" t="s">
        <v>150</v>
      </c>
      <c r="W10787" t="s">
        <v>173</v>
      </c>
      <c r="X10787" t="s">
        <v>150</v>
      </c>
      <c r="AC10787">
        <v>44.66</v>
      </c>
      <c r="AE10787" t="s">
        <v>173</v>
      </c>
      <c r="AF10787" t="s">
        <v>150</v>
      </c>
      <c r="AG10787" t="s">
        <v>173</v>
      </c>
      <c r="AH10787" t="s">
        <v>150</v>
      </c>
      <c r="AI10787">
        <v>81.7</v>
      </c>
      <c r="AJ10787" t="s">
        <v>150</v>
      </c>
      <c r="AS10787" t="s">
        <v>173</v>
      </c>
      <c r="AT10787" t="s">
        <v>150</v>
      </c>
    </row>
    <row r="10788" spans="1:46" x14ac:dyDescent="0.2">
      <c r="A10788" t="s">
        <v>332</v>
      </c>
      <c r="B10788" t="s">
        <v>333</v>
      </c>
      <c r="C10788">
        <f>-70.04943933 / 41.70080837</f>
        <v>-1.6798101060408772</v>
      </c>
      <c r="D10788" t="s">
        <v>334</v>
      </c>
      <c r="E10788" t="s">
        <v>70</v>
      </c>
      <c r="F10788" s="1">
        <v>43314.354166666664</v>
      </c>
      <c r="G10788">
        <v>6</v>
      </c>
      <c r="I10788">
        <v>19</v>
      </c>
      <c r="J10788" t="s">
        <v>150</v>
      </c>
      <c r="K10788" t="s">
        <v>173</v>
      </c>
      <c r="L10788" t="s">
        <v>150</v>
      </c>
      <c r="M10788">
        <v>2.9</v>
      </c>
      <c r="N10788" t="s">
        <v>150</v>
      </c>
      <c r="O10788">
        <v>8.48</v>
      </c>
      <c r="P10788" t="s">
        <v>150</v>
      </c>
      <c r="Q10788">
        <v>10.4</v>
      </c>
      <c r="R10788" t="s">
        <v>150</v>
      </c>
      <c r="S10788" t="s">
        <v>173</v>
      </c>
      <c r="T10788" t="s">
        <v>150</v>
      </c>
      <c r="W10788" t="s">
        <v>173</v>
      </c>
      <c r="X10788" t="s">
        <v>150</v>
      </c>
      <c r="AC10788">
        <v>44.66</v>
      </c>
      <c r="AE10788" t="s">
        <v>173</v>
      </c>
      <c r="AF10788" t="s">
        <v>150</v>
      </c>
      <c r="AG10788" t="s">
        <v>173</v>
      </c>
      <c r="AH10788" t="s">
        <v>150</v>
      </c>
      <c r="AI10788">
        <v>75.849999999999994</v>
      </c>
      <c r="AJ10788" t="s">
        <v>150</v>
      </c>
      <c r="AS10788" t="s">
        <v>173</v>
      </c>
      <c r="AT10788" t="s">
        <v>150</v>
      </c>
    </row>
    <row r="10789" spans="1:46" x14ac:dyDescent="0.2">
      <c r="A10789" t="s">
        <v>332</v>
      </c>
      <c r="B10789" t="s">
        <v>333</v>
      </c>
      <c r="C10789">
        <f>-70.04943933 / 41.70080837</f>
        <v>-1.6798101060408772</v>
      </c>
      <c r="D10789" t="s">
        <v>334</v>
      </c>
      <c r="E10789" t="s">
        <v>70</v>
      </c>
      <c r="F10789" s="1">
        <v>43314.354166666664</v>
      </c>
      <c r="G10789">
        <v>8</v>
      </c>
      <c r="I10789">
        <v>19</v>
      </c>
      <c r="J10789" t="s">
        <v>150</v>
      </c>
      <c r="K10789" t="s">
        <v>173</v>
      </c>
      <c r="L10789" t="s">
        <v>150</v>
      </c>
      <c r="M10789">
        <v>2.9</v>
      </c>
      <c r="N10789" t="s">
        <v>150</v>
      </c>
      <c r="O10789">
        <v>8.0399999999999991</v>
      </c>
      <c r="P10789" t="s">
        <v>150</v>
      </c>
      <c r="Q10789">
        <v>8.6999999999999993</v>
      </c>
      <c r="R10789" t="s">
        <v>150</v>
      </c>
      <c r="S10789" t="s">
        <v>173</v>
      </c>
      <c r="T10789" t="s">
        <v>150</v>
      </c>
      <c r="W10789" t="s">
        <v>173</v>
      </c>
      <c r="X10789" t="s">
        <v>150</v>
      </c>
      <c r="AC10789">
        <v>44.66</v>
      </c>
      <c r="AE10789" t="s">
        <v>173</v>
      </c>
      <c r="AF10789" t="s">
        <v>150</v>
      </c>
      <c r="AG10789" t="s">
        <v>173</v>
      </c>
      <c r="AH10789" t="s">
        <v>150</v>
      </c>
      <c r="AI10789">
        <v>69.06</v>
      </c>
      <c r="AJ10789" t="s">
        <v>150</v>
      </c>
      <c r="AS10789" t="s">
        <v>173</v>
      </c>
      <c r="AT10789" t="s">
        <v>150</v>
      </c>
    </row>
    <row r="10790" spans="1:46" x14ac:dyDescent="0.2">
      <c r="A10790" t="s">
        <v>332</v>
      </c>
      <c r="B10790" t="s">
        <v>333</v>
      </c>
      <c r="C10790">
        <f>-70.04943933 / 41.70080837</f>
        <v>-1.6798101060408772</v>
      </c>
      <c r="D10790" t="s">
        <v>334</v>
      </c>
      <c r="E10790" t="s">
        <v>70</v>
      </c>
      <c r="F10790" s="1">
        <v>43314.354166666664</v>
      </c>
      <c r="G10790">
        <v>9</v>
      </c>
      <c r="I10790">
        <v>19</v>
      </c>
      <c r="J10790" t="s">
        <v>150</v>
      </c>
      <c r="K10790">
        <v>1.27</v>
      </c>
      <c r="L10790" t="s">
        <v>150</v>
      </c>
      <c r="M10790">
        <v>2.9</v>
      </c>
      <c r="N10790" t="s">
        <v>150</v>
      </c>
      <c r="S10790">
        <v>0.42</v>
      </c>
      <c r="T10790" t="s">
        <v>150</v>
      </c>
      <c r="U10790">
        <v>13.01</v>
      </c>
      <c r="V10790" t="s">
        <v>150</v>
      </c>
      <c r="W10790">
        <v>42.32</v>
      </c>
      <c r="X10790" t="s">
        <v>150</v>
      </c>
      <c r="Y10790">
        <v>41.15</v>
      </c>
      <c r="AA10790">
        <v>32.94</v>
      </c>
      <c r="AC10790">
        <v>44.66</v>
      </c>
      <c r="AE10790">
        <v>11.2</v>
      </c>
      <c r="AF10790" t="s">
        <v>150</v>
      </c>
      <c r="AG10790">
        <v>6.28</v>
      </c>
      <c r="AH10790" t="s">
        <v>150</v>
      </c>
      <c r="AS10790">
        <v>1.84</v>
      </c>
      <c r="AT10790" t="s">
        <v>150</v>
      </c>
    </row>
    <row r="10791" spans="1:46" x14ac:dyDescent="0.2">
      <c r="A10791" t="s">
        <v>332</v>
      </c>
      <c r="B10791" t="s">
        <v>333</v>
      </c>
      <c r="C10791">
        <f>-70.04943933 / 41.70080837</f>
        <v>-1.6798101060408772</v>
      </c>
      <c r="D10791" t="s">
        <v>334</v>
      </c>
      <c r="E10791" t="s">
        <v>70</v>
      </c>
      <c r="F10791" s="1">
        <v>43314.354166666664</v>
      </c>
      <c r="G10791">
        <v>10</v>
      </c>
      <c r="I10791">
        <v>19</v>
      </c>
      <c r="J10791" t="s">
        <v>150</v>
      </c>
      <c r="K10791" t="s">
        <v>173</v>
      </c>
      <c r="L10791" t="s">
        <v>150</v>
      </c>
      <c r="M10791">
        <v>2.9</v>
      </c>
      <c r="N10791" t="s">
        <v>150</v>
      </c>
      <c r="O10791">
        <v>9.25</v>
      </c>
      <c r="P10791" t="s">
        <v>150</v>
      </c>
      <c r="Q10791">
        <v>7.8</v>
      </c>
      <c r="R10791" t="s">
        <v>150</v>
      </c>
      <c r="S10791" t="s">
        <v>173</v>
      </c>
      <c r="T10791" t="s">
        <v>150</v>
      </c>
      <c r="W10791" t="s">
        <v>173</v>
      </c>
      <c r="X10791" t="s">
        <v>150</v>
      </c>
      <c r="AC10791">
        <v>44.66</v>
      </c>
      <c r="AE10791" t="s">
        <v>173</v>
      </c>
      <c r="AF10791" t="s">
        <v>150</v>
      </c>
      <c r="AG10791" t="s">
        <v>173</v>
      </c>
      <c r="AH10791" t="s">
        <v>150</v>
      </c>
      <c r="AI10791">
        <v>77.739999999999995</v>
      </c>
      <c r="AJ10791" t="s">
        <v>150</v>
      </c>
      <c r="AS10791" t="s">
        <v>173</v>
      </c>
      <c r="AT10791" t="s">
        <v>150</v>
      </c>
    </row>
    <row r="10792" spans="1:46" x14ac:dyDescent="0.2">
      <c r="A10792" t="s">
        <v>332</v>
      </c>
      <c r="B10792" t="s">
        <v>333</v>
      </c>
      <c r="C10792">
        <f>-70.04943933 / 41.70080837</f>
        <v>-1.6798101060408772</v>
      </c>
      <c r="D10792" t="s">
        <v>334</v>
      </c>
      <c r="E10792" t="s">
        <v>70</v>
      </c>
      <c r="F10792" s="1">
        <v>43314.354166666664</v>
      </c>
      <c r="G10792">
        <v>12</v>
      </c>
      <c r="I10792">
        <v>19</v>
      </c>
      <c r="J10792" t="s">
        <v>150</v>
      </c>
      <c r="K10792" t="s">
        <v>173</v>
      </c>
      <c r="L10792" t="s">
        <v>150</v>
      </c>
      <c r="M10792">
        <v>2.9</v>
      </c>
      <c r="N10792" t="s">
        <v>150</v>
      </c>
      <c r="O10792">
        <v>7.86</v>
      </c>
      <c r="P10792" t="s">
        <v>150</v>
      </c>
      <c r="Q10792">
        <v>7.3</v>
      </c>
      <c r="R10792" t="s">
        <v>150</v>
      </c>
      <c r="S10792" t="s">
        <v>173</v>
      </c>
      <c r="T10792" t="s">
        <v>150</v>
      </c>
      <c r="W10792" t="s">
        <v>173</v>
      </c>
      <c r="X10792" t="s">
        <v>150</v>
      </c>
      <c r="AC10792">
        <v>44.66</v>
      </c>
      <c r="AE10792" t="s">
        <v>173</v>
      </c>
      <c r="AF10792" t="s">
        <v>150</v>
      </c>
      <c r="AG10792" t="s">
        <v>173</v>
      </c>
      <c r="AH10792" t="s">
        <v>150</v>
      </c>
      <c r="AI10792">
        <v>65.25</v>
      </c>
      <c r="AJ10792" t="s">
        <v>150</v>
      </c>
      <c r="AS10792" t="s">
        <v>173</v>
      </c>
      <c r="AT10792" t="s">
        <v>150</v>
      </c>
    </row>
    <row r="10793" spans="1:46" x14ac:dyDescent="0.2">
      <c r="A10793" t="s">
        <v>332</v>
      </c>
      <c r="B10793" t="s">
        <v>333</v>
      </c>
      <c r="C10793">
        <f>-70.04943933 / 41.70080837</f>
        <v>-1.6798101060408772</v>
      </c>
      <c r="D10793" t="s">
        <v>334</v>
      </c>
      <c r="E10793" t="s">
        <v>70</v>
      </c>
      <c r="F10793" s="1">
        <v>43314.354166666664</v>
      </c>
      <c r="G10793">
        <v>14</v>
      </c>
      <c r="I10793">
        <v>19</v>
      </c>
      <c r="J10793" t="s">
        <v>150</v>
      </c>
      <c r="K10793" t="s">
        <v>173</v>
      </c>
      <c r="L10793" t="s">
        <v>150</v>
      </c>
      <c r="M10793">
        <v>2.9</v>
      </c>
      <c r="N10793" t="s">
        <v>150</v>
      </c>
      <c r="O10793">
        <v>3.53</v>
      </c>
      <c r="P10793" t="s">
        <v>150</v>
      </c>
      <c r="Q10793">
        <v>7</v>
      </c>
      <c r="R10793" t="s">
        <v>150</v>
      </c>
      <c r="S10793" t="s">
        <v>173</v>
      </c>
      <c r="T10793" t="s">
        <v>150</v>
      </c>
      <c r="W10793" t="s">
        <v>173</v>
      </c>
      <c r="X10793" t="s">
        <v>150</v>
      </c>
      <c r="AC10793">
        <v>44.66</v>
      </c>
      <c r="AE10793" t="s">
        <v>173</v>
      </c>
      <c r="AF10793" t="s">
        <v>150</v>
      </c>
      <c r="AG10793" t="s">
        <v>173</v>
      </c>
      <c r="AH10793" t="s">
        <v>150</v>
      </c>
      <c r="AI10793">
        <v>29.09</v>
      </c>
      <c r="AJ10793" t="s">
        <v>150</v>
      </c>
      <c r="AS10793" t="s">
        <v>173</v>
      </c>
      <c r="AT10793" t="s">
        <v>150</v>
      </c>
    </row>
    <row r="10794" spans="1:46" x14ac:dyDescent="0.2">
      <c r="A10794" t="s">
        <v>332</v>
      </c>
      <c r="B10794" t="s">
        <v>333</v>
      </c>
      <c r="C10794">
        <f>-70.04943933 / 41.70080837</f>
        <v>-1.6798101060408772</v>
      </c>
      <c r="D10794" t="s">
        <v>334</v>
      </c>
      <c r="E10794" t="s">
        <v>70</v>
      </c>
      <c r="F10794" s="1">
        <v>43314.354166666664</v>
      </c>
      <c r="G10794">
        <v>16</v>
      </c>
      <c r="I10794">
        <v>19</v>
      </c>
      <c r="J10794" t="s">
        <v>150</v>
      </c>
      <c r="K10794" t="s">
        <v>173</v>
      </c>
      <c r="L10794" t="s">
        <v>150</v>
      </c>
      <c r="M10794">
        <v>2.9</v>
      </c>
      <c r="N10794" t="s">
        <v>150</v>
      </c>
      <c r="O10794">
        <v>2.67</v>
      </c>
      <c r="P10794" t="s">
        <v>150</v>
      </c>
      <c r="Q10794">
        <v>6.9</v>
      </c>
      <c r="R10794" t="s">
        <v>150</v>
      </c>
      <c r="S10794" t="s">
        <v>173</v>
      </c>
      <c r="T10794" t="s">
        <v>150</v>
      </c>
      <c r="W10794" t="s">
        <v>173</v>
      </c>
      <c r="X10794" t="s">
        <v>150</v>
      </c>
      <c r="AC10794">
        <v>44.66</v>
      </c>
      <c r="AE10794" t="s">
        <v>173</v>
      </c>
      <c r="AF10794" t="s">
        <v>150</v>
      </c>
      <c r="AG10794" t="s">
        <v>173</v>
      </c>
      <c r="AH10794" t="s">
        <v>150</v>
      </c>
      <c r="AI10794">
        <v>21.94</v>
      </c>
      <c r="AJ10794" t="s">
        <v>150</v>
      </c>
      <c r="AS10794" t="s">
        <v>173</v>
      </c>
      <c r="AT10794" t="s">
        <v>150</v>
      </c>
    </row>
    <row r="10795" spans="1:46" x14ac:dyDescent="0.2">
      <c r="A10795" t="s">
        <v>332</v>
      </c>
      <c r="B10795" t="s">
        <v>333</v>
      </c>
      <c r="C10795">
        <f>-70.04943933 / 41.70080837</f>
        <v>-1.6798101060408772</v>
      </c>
      <c r="D10795" t="s">
        <v>334</v>
      </c>
      <c r="E10795" t="s">
        <v>70</v>
      </c>
      <c r="F10795" s="1">
        <v>43314.354166666664</v>
      </c>
      <c r="G10795">
        <v>18</v>
      </c>
      <c r="I10795">
        <v>19</v>
      </c>
      <c r="J10795" t="s">
        <v>150</v>
      </c>
      <c r="K10795">
        <v>1.28</v>
      </c>
      <c r="L10795" t="s">
        <v>150</v>
      </c>
      <c r="M10795">
        <v>2.9</v>
      </c>
      <c r="N10795" t="s">
        <v>150</v>
      </c>
      <c r="O10795">
        <v>2.68</v>
      </c>
      <c r="P10795" t="s">
        <v>150</v>
      </c>
      <c r="Q10795">
        <v>6.8</v>
      </c>
      <c r="R10795" t="s">
        <v>150</v>
      </c>
      <c r="S10795">
        <v>1.1200000000000001</v>
      </c>
      <c r="T10795" t="s">
        <v>150</v>
      </c>
      <c r="U10795">
        <v>34.69</v>
      </c>
      <c r="V10795" t="s">
        <v>150</v>
      </c>
      <c r="W10795">
        <v>69.989999999999995</v>
      </c>
      <c r="X10795" t="s">
        <v>150</v>
      </c>
      <c r="Y10795">
        <v>55.29</v>
      </c>
      <c r="AA10795">
        <v>33.020000000000003</v>
      </c>
      <c r="AC10795">
        <v>44.66</v>
      </c>
      <c r="AE10795">
        <v>28.2</v>
      </c>
      <c r="AF10795" t="s">
        <v>150</v>
      </c>
      <c r="AG10795">
        <v>6.15</v>
      </c>
      <c r="AH10795" t="s">
        <v>150</v>
      </c>
      <c r="AI10795">
        <v>21.97</v>
      </c>
      <c r="AJ10795" t="s">
        <v>150</v>
      </c>
      <c r="AS10795">
        <v>3.61</v>
      </c>
      <c r="AT10795" t="s">
        <v>150</v>
      </c>
    </row>
    <row r="10796" spans="1:46" x14ac:dyDescent="0.2">
      <c r="A10796" t="s">
        <v>332</v>
      </c>
      <c r="B10796" t="s">
        <v>333</v>
      </c>
      <c r="C10796">
        <f>-70.04943933 / 41.70080837</f>
        <v>-1.6798101060408772</v>
      </c>
      <c r="D10796" t="s">
        <v>334</v>
      </c>
      <c r="E10796" t="s">
        <v>70</v>
      </c>
      <c r="F10796" s="1">
        <v>43314.354166666664</v>
      </c>
      <c r="G10796">
        <v>19</v>
      </c>
      <c r="I10796">
        <v>19</v>
      </c>
      <c r="J10796" t="s">
        <v>150</v>
      </c>
      <c r="K10796" t="s">
        <v>173</v>
      </c>
      <c r="L10796" t="s">
        <v>150</v>
      </c>
      <c r="M10796">
        <v>2.9</v>
      </c>
      <c r="N10796" t="s">
        <v>150</v>
      </c>
      <c r="O10796">
        <v>2.68</v>
      </c>
      <c r="P10796" t="s">
        <v>150</v>
      </c>
      <c r="Q10796">
        <v>6.8</v>
      </c>
      <c r="R10796" t="s">
        <v>150</v>
      </c>
      <c r="S10796" t="s">
        <v>173</v>
      </c>
      <c r="T10796" t="s">
        <v>150</v>
      </c>
      <c r="W10796" t="s">
        <v>173</v>
      </c>
      <c r="X10796" t="s">
        <v>150</v>
      </c>
      <c r="AC10796">
        <v>44.66</v>
      </c>
      <c r="AE10796" t="s">
        <v>173</v>
      </c>
      <c r="AF10796" t="s">
        <v>150</v>
      </c>
      <c r="AG10796" t="s">
        <v>173</v>
      </c>
      <c r="AH10796" t="s">
        <v>150</v>
      </c>
      <c r="AI10796">
        <v>21.97</v>
      </c>
      <c r="AJ10796" t="s">
        <v>150</v>
      </c>
      <c r="AS10796" t="s">
        <v>173</v>
      </c>
      <c r="AT10796" t="s">
        <v>150</v>
      </c>
    </row>
    <row r="10797" spans="1:46" x14ac:dyDescent="0.2">
      <c r="A10797" t="s">
        <v>332</v>
      </c>
      <c r="B10797" t="s">
        <v>333</v>
      </c>
      <c r="C10797">
        <f>-70.04943933 / 41.70080837</f>
        <v>-1.6798101060408772</v>
      </c>
      <c r="D10797" t="s">
        <v>334</v>
      </c>
      <c r="E10797" t="s">
        <v>70</v>
      </c>
      <c r="F10797" s="1">
        <v>43655.354166666664</v>
      </c>
      <c r="G10797">
        <v>0.5</v>
      </c>
      <c r="I10797">
        <v>19</v>
      </c>
      <c r="J10797" t="s">
        <v>150</v>
      </c>
      <c r="K10797">
        <v>1.76</v>
      </c>
      <c r="L10797" t="s">
        <v>150</v>
      </c>
      <c r="M10797">
        <v>4.5</v>
      </c>
      <c r="N10797" t="s">
        <v>150</v>
      </c>
      <c r="O10797">
        <v>7.83</v>
      </c>
      <c r="P10797" t="s">
        <v>150</v>
      </c>
      <c r="Q10797">
        <v>25.9</v>
      </c>
      <c r="R10797" t="s">
        <v>150</v>
      </c>
      <c r="S10797">
        <v>0.43</v>
      </c>
      <c r="T10797" t="s">
        <v>150</v>
      </c>
      <c r="U10797">
        <v>13.32</v>
      </c>
      <c r="V10797" t="s">
        <v>150</v>
      </c>
      <c r="W10797">
        <v>19.77</v>
      </c>
      <c r="X10797" t="s">
        <v>150</v>
      </c>
      <c r="Y10797">
        <v>41.49</v>
      </c>
      <c r="AA10797">
        <v>36.15</v>
      </c>
      <c r="AC10797">
        <v>38.33</v>
      </c>
      <c r="AE10797">
        <v>12.4</v>
      </c>
      <c r="AF10797" t="s">
        <v>150</v>
      </c>
      <c r="AG10797">
        <v>6.58</v>
      </c>
      <c r="AH10797" t="s">
        <v>150</v>
      </c>
      <c r="AI10797">
        <v>96</v>
      </c>
      <c r="AJ10797" t="s">
        <v>150</v>
      </c>
      <c r="AS10797">
        <v>0.32</v>
      </c>
      <c r="AT10797" t="s">
        <v>150</v>
      </c>
    </row>
    <row r="10798" spans="1:46" x14ac:dyDescent="0.2">
      <c r="A10798" t="s">
        <v>332</v>
      </c>
      <c r="B10798" t="s">
        <v>333</v>
      </c>
      <c r="C10798">
        <f>-70.04943933 / 41.70080837</f>
        <v>-1.6798101060408772</v>
      </c>
      <c r="D10798" t="s">
        <v>334</v>
      </c>
      <c r="E10798" t="s">
        <v>70</v>
      </c>
      <c r="F10798" s="1">
        <v>43655.354166666664</v>
      </c>
      <c r="G10798">
        <v>2</v>
      </c>
      <c r="I10798">
        <v>19</v>
      </c>
      <c r="J10798" t="s">
        <v>150</v>
      </c>
      <c r="K10798" t="s">
        <v>173</v>
      </c>
      <c r="L10798" t="s">
        <v>150</v>
      </c>
      <c r="M10798">
        <v>4.5</v>
      </c>
      <c r="N10798" t="s">
        <v>150</v>
      </c>
      <c r="O10798">
        <v>7.63</v>
      </c>
      <c r="P10798" t="s">
        <v>150</v>
      </c>
      <c r="Q10798">
        <v>25.9</v>
      </c>
      <c r="R10798" t="s">
        <v>150</v>
      </c>
      <c r="S10798" t="s">
        <v>173</v>
      </c>
      <c r="T10798" t="s">
        <v>150</v>
      </c>
      <c r="W10798" t="s">
        <v>173</v>
      </c>
      <c r="X10798" t="s">
        <v>150</v>
      </c>
      <c r="AC10798">
        <v>38.33</v>
      </c>
      <c r="AE10798" t="s">
        <v>173</v>
      </c>
      <c r="AF10798" t="s">
        <v>150</v>
      </c>
      <c r="AG10798" t="s">
        <v>173</v>
      </c>
      <c r="AH10798" t="s">
        <v>150</v>
      </c>
      <c r="AI10798">
        <v>94</v>
      </c>
      <c r="AJ10798" t="s">
        <v>150</v>
      </c>
      <c r="AS10798" t="s">
        <v>173</v>
      </c>
      <c r="AT10798" t="s">
        <v>150</v>
      </c>
    </row>
    <row r="10799" spans="1:46" x14ac:dyDescent="0.2">
      <c r="A10799" t="s">
        <v>332</v>
      </c>
      <c r="B10799" t="s">
        <v>333</v>
      </c>
      <c r="C10799">
        <f>-70.04943933 / 41.70080837</f>
        <v>-1.6798101060408772</v>
      </c>
      <c r="D10799" t="s">
        <v>334</v>
      </c>
      <c r="E10799" t="s">
        <v>70</v>
      </c>
      <c r="F10799" s="1">
        <v>43655.354166666664</v>
      </c>
      <c r="G10799">
        <v>3</v>
      </c>
      <c r="I10799">
        <v>19</v>
      </c>
      <c r="J10799" t="s">
        <v>150</v>
      </c>
      <c r="K10799">
        <v>1.44</v>
      </c>
      <c r="L10799" t="s">
        <v>150</v>
      </c>
      <c r="M10799">
        <v>4.5</v>
      </c>
      <c r="N10799" t="s">
        <v>150</v>
      </c>
      <c r="S10799">
        <v>0.43</v>
      </c>
      <c r="T10799" t="s">
        <v>150</v>
      </c>
      <c r="U10799">
        <v>13.32</v>
      </c>
      <c r="V10799" t="s">
        <v>150</v>
      </c>
      <c r="W10799">
        <v>20.329999999999998</v>
      </c>
      <c r="X10799" t="s">
        <v>150</v>
      </c>
      <c r="Y10799">
        <v>41.49</v>
      </c>
      <c r="AA10799">
        <v>34.18</v>
      </c>
      <c r="AC10799">
        <v>38.33</v>
      </c>
      <c r="AE10799">
        <v>12.5</v>
      </c>
      <c r="AF10799" t="s">
        <v>150</v>
      </c>
      <c r="AG10799">
        <v>6.5</v>
      </c>
      <c r="AH10799" t="s">
        <v>150</v>
      </c>
      <c r="AS10799">
        <v>0.5</v>
      </c>
      <c r="AT10799" t="s">
        <v>150</v>
      </c>
    </row>
    <row r="10800" spans="1:46" x14ac:dyDescent="0.2">
      <c r="A10800" t="s">
        <v>332</v>
      </c>
      <c r="B10800" t="s">
        <v>333</v>
      </c>
      <c r="C10800">
        <f>-70.04943933 / 41.70080837</f>
        <v>-1.6798101060408772</v>
      </c>
      <c r="D10800" t="s">
        <v>334</v>
      </c>
      <c r="E10800" t="s">
        <v>70</v>
      </c>
      <c r="F10800" s="1">
        <v>43655.354166666664</v>
      </c>
      <c r="G10800">
        <v>4</v>
      </c>
      <c r="I10800">
        <v>19</v>
      </c>
      <c r="J10800" t="s">
        <v>150</v>
      </c>
      <c r="K10800" t="s">
        <v>173</v>
      </c>
      <c r="L10800" t="s">
        <v>150</v>
      </c>
      <c r="M10800">
        <v>4.5</v>
      </c>
      <c r="N10800" t="s">
        <v>150</v>
      </c>
      <c r="O10800">
        <v>9</v>
      </c>
      <c r="P10800" t="s">
        <v>150</v>
      </c>
      <c r="Q10800">
        <v>21.8</v>
      </c>
      <c r="R10800" t="s">
        <v>150</v>
      </c>
      <c r="S10800" t="s">
        <v>173</v>
      </c>
      <c r="T10800" t="s">
        <v>150</v>
      </c>
      <c r="W10800" t="s">
        <v>173</v>
      </c>
      <c r="X10800" t="s">
        <v>150</v>
      </c>
      <c r="AC10800">
        <v>38.33</v>
      </c>
      <c r="AE10800" t="s">
        <v>173</v>
      </c>
      <c r="AF10800" t="s">
        <v>150</v>
      </c>
      <c r="AG10800" t="s">
        <v>173</v>
      </c>
      <c r="AH10800" t="s">
        <v>150</v>
      </c>
      <c r="AI10800">
        <v>103</v>
      </c>
      <c r="AJ10800" t="s">
        <v>150</v>
      </c>
      <c r="AS10800" t="s">
        <v>173</v>
      </c>
      <c r="AT10800" t="s">
        <v>150</v>
      </c>
    </row>
    <row r="10801" spans="1:46" x14ac:dyDescent="0.2">
      <c r="A10801" t="s">
        <v>332</v>
      </c>
      <c r="B10801" t="s">
        <v>333</v>
      </c>
      <c r="C10801">
        <f>-70.04943933 / 41.70080837</f>
        <v>-1.6798101060408772</v>
      </c>
      <c r="D10801" t="s">
        <v>334</v>
      </c>
      <c r="E10801" t="s">
        <v>70</v>
      </c>
      <c r="F10801" s="1">
        <v>43655.354166666664</v>
      </c>
      <c r="G10801">
        <v>6</v>
      </c>
      <c r="I10801">
        <v>19</v>
      </c>
      <c r="J10801" t="s">
        <v>150</v>
      </c>
      <c r="K10801" t="s">
        <v>173</v>
      </c>
      <c r="L10801" t="s">
        <v>150</v>
      </c>
      <c r="M10801">
        <v>4.5</v>
      </c>
      <c r="N10801" t="s">
        <v>150</v>
      </c>
      <c r="O10801">
        <v>10.53</v>
      </c>
      <c r="P10801" t="s">
        <v>150</v>
      </c>
      <c r="Q10801">
        <v>15.1</v>
      </c>
      <c r="R10801" t="s">
        <v>150</v>
      </c>
      <c r="S10801" t="s">
        <v>173</v>
      </c>
      <c r="T10801" t="s">
        <v>150</v>
      </c>
      <c r="W10801" t="s">
        <v>173</v>
      </c>
      <c r="X10801" t="s">
        <v>150</v>
      </c>
      <c r="AC10801">
        <v>38.33</v>
      </c>
      <c r="AE10801" t="s">
        <v>173</v>
      </c>
      <c r="AF10801" t="s">
        <v>150</v>
      </c>
      <c r="AG10801" t="s">
        <v>173</v>
      </c>
      <c r="AH10801" t="s">
        <v>150</v>
      </c>
      <c r="AI10801">
        <v>105</v>
      </c>
      <c r="AJ10801" t="s">
        <v>150</v>
      </c>
      <c r="AS10801" t="s">
        <v>173</v>
      </c>
      <c r="AT10801" t="s">
        <v>150</v>
      </c>
    </row>
    <row r="10802" spans="1:46" x14ac:dyDescent="0.2">
      <c r="A10802" t="s">
        <v>332</v>
      </c>
      <c r="B10802" t="s">
        <v>333</v>
      </c>
      <c r="C10802">
        <f>-70.04943933 / 41.70080837</f>
        <v>-1.6798101060408772</v>
      </c>
      <c r="D10802" t="s">
        <v>334</v>
      </c>
      <c r="E10802" t="s">
        <v>70</v>
      </c>
      <c r="F10802" s="1">
        <v>43655.354166666664</v>
      </c>
      <c r="G10802">
        <v>8</v>
      </c>
      <c r="I10802">
        <v>19</v>
      </c>
      <c r="J10802" t="s">
        <v>150</v>
      </c>
      <c r="K10802" t="s">
        <v>173</v>
      </c>
      <c r="L10802" t="s">
        <v>150</v>
      </c>
      <c r="M10802">
        <v>4.5</v>
      </c>
      <c r="N10802" t="s">
        <v>150</v>
      </c>
      <c r="O10802">
        <v>10.62</v>
      </c>
      <c r="P10802" t="s">
        <v>150</v>
      </c>
      <c r="Q10802">
        <v>11.1</v>
      </c>
      <c r="R10802" t="s">
        <v>150</v>
      </c>
      <c r="S10802" t="s">
        <v>173</v>
      </c>
      <c r="T10802" t="s">
        <v>150</v>
      </c>
      <c r="W10802" t="s">
        <v>173</v>
      </c>
      <c r="X10802" t="s">
        <v>150</v>
      </c>
      <c r="AC10802">
        <v>38.33</v>
      </c>
      <c r="AE10802" t="s">
        <v>173</v>
      </c>
      <c r="AF10802" t="s">
        <v>150</v>
      </c>
      <c r="AG10802" t="s">
        <v>173</v>
      </c>
      <c r="AH10802" t="s">
        <v>150</v>
      </c>
      <c r="AI10802">
        <v>97</v>
      </c>
      <c r="AJ10802" t="s">
        <v>150</v>
      </c>
      <c r="AS10802" t="s">
        <v>173</v>
      </c>
      <c r="AT10802" t="s">
        <v>150</v>
      </c>
    </row>
    <row r="10803" spans="1:46" x14ac:dyDescent="0.2">
      <c r="A10803" t="s">
        <v>332</v>
      </c>
      <c r="B10803" t="s">
        <v>333</v>
      </c>
      <c r="C10803">
        <f>-70.04943933 / 41.70080837</f>
        <v>-1.6798101060408772</v>
      </c>
      <c r="D10803" t="s">
        <v>334</v>
      </c>
      <c r="E10803" t="s">
        <v>70</v>
      </c>
      <c r="F10803" s="1">
        <v>43655.354166666664</v>
      </c>
      <c r="G10803">
        <v>9</v>
      </c>
      <c r="I10803">
        <v>19</v>
      </c>
      <c r="J10803" t="s">
        <v>150</v>
      </c>
      <c r="K10803">
        <v>2.97</v>
      </c>
      <c r="L10803" t="s">
        <v>150</v>
      </c>
      <c r="M10803">
        <v>4.5</v>
      </c>
      <c r="N10803" t="s">
        <v>150</v>
      </c>
      <c r="S10803">
        <v>0.43</v>
      </c>
      <c r="T10803" t="s">
        <v>150</v>
      </c>
      <c r="U10803">
        <v>13.32</v>
      </c>
      <c r="V10803" t="s">
        <v>150</v>
      </c>
      <c r="W10803">
        <v>32.64</v>
      </c>
      <c r="X10803" t="s">
        <v>150</v>
      </c>
      <c r="Y10803">
        <v>41.49</v>
      </c>
      <c r="AA10803">
        <v>41.28</v>
      </c>
      <c r="AC10803">
        <v>38.33</v>
      </c>
      <c r="AE10803">
        <v>10.6</v>
      </c>
      <c r="AF10803" t="s">
        <v>150</v>
      </c>
      <c r="AG10803">
        <v>6</v>
      </c>
      <c r="AH10803" t="s">
        <v>150</v>
      </c>
      <c r="AS10803">
        <v>2.09</v>
      </c>
      <c r="AT10803" t="s">
        <v>150</v>
      </c>
    </row>
    <row r="10804" spans="1:46" x14ac:dyDescent="0.2">
      <c r="A10804" t="s">
        <v>332</v>
      </c>
      <c r="B10804" t="s">
        <v>333</v>
      </c>
      <c r="C10804">
        <f>-70.04943933 / 41.70080837</f>
        <v>-1.6798101060408772</v>
      </c>
      <c r="D10804" t="s">
        <v>334</v>
      </c>
      <c r="E10804" t="s">
        <v>70</v>
      </c>
      <c r="F10804" s="1">
        <v>43655.354166666664</v>
      </c>
      <c r="G10804">
        <v>10</v>
      </c>
      <c r="I10804">
        <v>19</v>
      </c>
      <c r="J10804" t="s">
        <v>150</v>
      </c>
      <c r="K10804" t="s">
        <v>173</v>
      </c>
      <c r="L10804" t="s">
        <v>150</v>
      </c>
      <c r="M10804">
        <v>4.5</v>
      </c>
      <c r="N10804" t="s">
        <v>150</v>
      </c>
      <c r="O10804">
        <v>9.76</v>
      </c>
      <c r="P10804" t="s">
        <v>150</v>
      </c>
      <c r="Q10804">
        <v>8.1</v>
      </c>
      <c r="R10804" t="s">
        <v>150</v>
      </c>
      <c r="S10804" t="s">
        <v>173</v>
      </c>
      <c r="T10804" t="s">
        <v>150</v>
      </c>
      <c r="W10804" t="s">
        <v>173</v>
      </c>
      <c r="X10804" t="s">
        <v>150</v>
      </c>
      <c r="AC10804">
        <v>38.33</v>
      </c>
      <c r="AE10804" t="s">
        <v>173</v>
      </c>
      <c r="AF10804" t="s">
        <v>150</v>
      </c>
      <c r="AG10804" t="s">
        <v>173</v>
      </c>
      <c r="AH10804" t="s">
        <v>150</v>
      </c>
      <c r="AI10804">
        <v>83</v>
      </c>
      <c r="AJ10804" t="s">
        <v>150</v>
      </c>
      <c r="AS10804" t="s">
        <v>173</v>
      </c>
      <c r="AT10804" t="s">
        <v>150</v>
      </c>
    </row>
    <row r="10805" spans="1:46" x14ac:dyDescent="0.2">
      <c r="A10805" t="s">
        <v>332</v>
      </c>
      <c r="B10805" t="s">
        <v>333</v>
      </c>
      <c r="C10805">
        <f>-70.04943933 / 41.70080837</f>
        <v>-1.6798101060408772</v>
      </c>
      <c r="D10805" t="s">
        <v>334</v>
      </c>
      <c r="E10805" t="s">
        <v>70</v>
      </c>
      <c r="F10805" s="1">
        <v>43655.354166666664</v>
      </c>
      <c r="G10805">
        <v>12</v>
      </c>
      <c r="I10805">
        <v>19</v>
      </c>
      <c r="J10805" t="s">
        <v>150</v>
      </c>
      <c r="K10805" t="s">
        <v>173</v>
      </c>
      <c r="L10805" t="s">
        <v>150</v>
      </c>
      <c r="M10805">
        <v>4.5</v>
      </c>
      <c r="N10805" t="s">
        <v>150</v>
      </c>
      <c r="O10805">
        <v>7.69</v>
      </c>
      <c r="P10805" t="s">
        <v>150</v>
      </c>
      <c r="Q10805">
        <v>7.2</v>
      </c>
      <c r="R10805" t="s">
        <v>150</v>
      </c>
      <c r="S10805" t="s">
        <v>173</v>
      </c>
      <c r="T10805" t="s">
        <v>150</v>
      </c>
      <c r="W10805" t="s">
        <v>173</v>
      </c>
      <c r="X10805" t="s">
        <v>150</v>
      </c>
      <c r="AC10805">
        <v>38.33</v>
      </c>
      <c r="AE10805" t="s">
        <v>173</v>
      </c>
      <c r="AF10805" t="s">
        <v>150</v>
      </c>
      <c r="AG10805" t="s">
        <v>173</v>
      </c>
      <c r="AH10805" t="s">
        <v>150</v>
      </c>
      <c r="AI10805">
        <v>64</v>
      </c>
      <c r="AJ10805" t="s">
        <v>150</v>
      </c>
      <c r="AS10805" t="s">
        <v>173</v>
      </c>
      <c r="AT10805" t="s">
        <v>150</v>
      </c>
    </row>
    <row r="10806" spans="1:46" x14ac:dyDescent="0.2">
      <c r="A10806" t="s">
        <v>332</v>
      </c>
      <c r="B10806" t="s">
        <v>333</v>
      </c>
      <c r="C10806">
        <f>-70.04943933 / 41.70080837</f>
        <v>-1.6798101060408772</v>
      </c>
      <c r="D10806" t="s">
        <v>334</v>
      </c>
      <c r="E10806" t="s">
        <v>70</v>
      </c>
      <c r="F10806" s="1">
        <v>43655.354166666664</v>
      </c>
      <c r="G10806">
        <v>14</v>
      </c>
      <c r="I10806">
        <v>19</v>
      </c>
      <c r="J10806" t="s">
        <v>150</v>
      </c>
      <c r="K10806" t="s">
        <v>173</v>
      </c>
      <c r="L10806" t="s">
        <v>150</v>
      </c>
      <c r="M10806">
        <v>4.5</v>
      </c>
      <c r="N10806" t="s">
        <v>150</v>
      </c>
      <c r="O10806">
        <v>5.7</v>
      </c>
      <c r="P10806" t="s">
        <v>150</v>
      </c>
      <c r="Q10806">
        <v>6.9</v>
      </c>
      <c r="R10806" t="s">
        <v>150</v>
      </c>
      <c r="S10806" t="s">
        <v>173</v>
      </c>
      <c r="T10806" t="s">
        <v>150</v>
      </c>
      <c r="W10806" t="s">
        <v>173</v>
      </c>
      <c r="X10806" t="s">
        <v>150</v>
      </c>
      <c r="AC10806">
        <v>38.33</v>
      </c>
      <c r="AE10806" t="s">
        <v>173</v>
      </c>
      <c r="AF10806" t="s">
        <v>150</v>
      </c>
      <c r="AG10806" t="s">
        <v>173</v>
      </c>
      <c r="AH10806" t="s">
        <v>150</v>
      </c>
      <c r="AI10806">
        <v>47</v>
      </c>
      <c r="AJ10806" t="s">
        <v>150</v>
      </c>
      <c r="AS10806" t="s">
        <v>173</v>
      </c>
      <c r="AT10806" t="s">
        <v>150</v>
      </c>
    </row>
    <row r="10807" spans="1:46" x14ac:dyDescent="0.2">
      <c r="A10807" t="s">
        <v>332</v>
      </c>
      <c r="B10807" t="s">
        <v>333</v>
      </c>
      <c r="C10807">
        <f>-70.04943933 / 41.70080837</f>
        <v>-1.6798101060408772</v>
      </c>
      <c r="D10807" t="s">
        <v>334</v>
      </c>
      <c r="E10807" t="s">
        <v>70</v>
      </c>
      <c r="F10807" s="1">
        <v>43655.354166666664</v>
      </c>
      <c r="G10807">
        <v>16</v>
      </c>
      <c r="I10807">
        <v>19</v>
      </c>
      <c r="J10807" t="s">
        <v>150</v>
      </c>
      <c r="K10807" t="s">
        <v>173</v>
      </c>
      <c r="L10807" t="s">
        <v>150</v>
      </c>
      <c r="M10807">
        <v>4.5</v>
      </c>
      <c r="N10807" t="s">
        <v>150</v>
      </c>
      <c r="O10807">
        <v>2.7</v>
      </c>
      <c r="P10807" t="s">
        <v>150</v>
      </c>
      <c r="Q10807">
        <v>6.7</v>
      </c>
      <c r="R10807" t="s">
        <v>150</v>
      </c>
      <c r="S10807" t="s">
        <v>173</v>
      </c>
      <c r="T10807" t="s">
        <v>150</v>
      </c>
      <c r="W10807" t="s">
        <v>173</v>
      </c>
      <c r="X10807" t="s">
        <v>150</v>
      </c>
      <c r="AC10807">
        <v>38.33</v>
      </c>
      <c r="AE10807" t="s">
        <v>173</v>
      </c>
      <c r="AF10807" t="s">
        <v>150</v>
      </c>
      <c r="AG10807" t="s">
        <v>173</v>
      </c>
      <c r="AH10807" t="s">
        <v>150</v>
      </c>
      <c r="AI10807">
        <v>22</v>
      </c>
      <c r="AJ10807" t="s">
        <v>150</v>
      </c>
      <c r="AS10807" t="s">
        <v>173</v>
      </c>
      <c r="AT10807" t="s">
        <v>150</v>
      </c>
    </row>
    <row r="10808" spans="1:46" x14ac:dyDescent="0.2">
      <c r="A10808" t="s">
        <v>332</v>
      </c>
      <c r="B10808" t="s">
        <v>333</v>
      </c>
      <c r="C10808">
        <f>-70.04943933 / 41.70080837</f>
        <v>-1.6798101060408772</v>
      </c>
      <c r="D10808" t="s">
        <v>334</v>
      </c>
      <c r="E10808" t="s">
        <v>70</v>
      </c>
      <c r="F10808" s="1">
        <v>43655.354166666664</v>
      </c>
      <c r="G10808">
        <v>17</v>
      </c>
      <c r="I10808">
        <v>19</v>
      </c>
      <c r="J10808" t="s">
        <v>150</v>
      </c>
      <c r="K10808">
        <v>0.91</v>
      </c>
      <c r="L10808" t="s">
        <v>150</v>
      </c>
      <c r="M10808">
        <v>4.5</v>
      </c>
      <c r="N10808" t="s">
        <v>150</v>
      </c>
      <c r="O10808">
        <v>2.71</v>
      </c>
      <c r="P10808" t="s">
        <v>150</v>
      </c>
      <c r="Q10808">
        <v>6.6</v>
      </c>
      <c r="R10808" t="s">
        <v>150</v>
      </c>
      <c r="S10808">
        <v>0.64</v>
      </c>
      <c r="T10808" t="s">
        <v>150</v>
      </c>
      <c r="U10808">
        <v>19.82</v>
      </c>
      <c r="V10808" t="s">
        <v>150</v>
      </c>
      <c r="W10808">
        <v>43.99</v>
      </c>
      <c r="X10808" t="s">
        <v>150</v>
      </c>
      <c r="Y10808">
        <v>47.22</v>
      </c>
      <c r="AA10808">
        <v>29.67</v>
      </c>
      <c r="AC10808">
        <v>38.33</v>
      </c>
      <c r="AE10808">
        <v>16.7</v>
      </c>
      <c r="AF10808" t="s">
        <v>150</v>
      </c>
      <c r="AG10808">
        <v>6.05</v>
      </c>
      <c r="AH10808" t="s">
        <v>150</v>
      </c>
      <c r="AI10808">
        <v>22</v>
      </c>
      <c r="AJ10808" t="s">
        <v>150</v>
      </c>
      <c r="AS10808">
        <v>2.35</v>
      </c>
      <c r="AT10808" t="s">
        <v>150</v>
      </c>
    </row>
    <row r="10809" spans="1:46" x14ac:dyDescent="0.2">
      <c r="A10809" t="s">
        <v>332</v>
      </c>
      <c r="B10809" t="s">
        <v>333</v>
      </c>
      <c r="C10809">
        <f>-70.04943933 / 41.70080837</f>
        <v>-1.6798101060408772</v>
      </c>
      <c r="D10809" t="s">
        <v>334</v>
      </c>
      <c r="E10809" t="s">
        <v>70</v>
      </c>
      <c r="F10809" s="1">
        <v>43697.361111111109</v>
      </c>
      <c r="G10809">
        <v>0.5</v>
      </c>
      <c r="I10809">
        <v>19</v>
      </c>
      <c r="J10809" t="s">
        <v>150</v>
      </c>
      <c r="K10809">
        <v>1.9</v>
      </c>
      <c r="L10809" t="s">
        <v>150</v>
      </c>
      <c r="M10809">
        <v>3.97</v>
      </c>
      <c r="N10809" t="s">
        <v>150</v>
      </c>
      <c r="O10809">
        <v>7.86</v>
      </c>
      <c r="P10809" t="s">
        <v>150</v>
      </c>
      <c r="Q10809">
        <v>26.7</v>
      </c>
      <c r="R10809" t="s">
        <v>150</v>
      </c>
      <c r="S10809">
        <v>0.5</v>
      </c>
      <c r="T10809" t="s">
        <v>150</v>
      </c>
      <c r="U10809">
        <v>15.49</v>
      </c>
      <c r="V10809" t="s">
        <v>150</v>
      </c>
      <c r="W10809">
        <v>20.440000000000001</v>
      </c>
      <c r="X10809" t="s">
        <v>150</v>
      </c>
      <c r="Y10809">
        <v>43.66</v>
      </c>
      <c r="AA10809">
        <v>36.9</v>
      </c>
      <c r="AC10809">
        <v>40.130000000000003</v>
      </c>
      <c r="AE10809">
        <v>12.7</v>
      </c>
      <c r="AF10809" t="s">
        <v>150</v>
      </c>
      <c r="AG10809">
        <v>6.73</v>
      </c>
      <c r="AH10809" t="s">
        <v>150</v>
      </c>
      <c r="AI10809">
        <v>98</v>
      </c>
      <c r="AJ10809" t="s">
        <v>150</v>
      </c>
      <c r="AS10809">
        <v>1.01</v>
      </c>
      <c r="AT10809" t="s">
        <v>150</v>
      </c>
    </row>
    <row r="10810" spans="1:46" x14ac:dyDescent="0.2">
      <c r="A10810" t="s">
        <v>332</v>
      </c>
      <c r="B10810" t="s">
        <v>333</v>
      </c>
      <c r="C10810">
        <f>-70.04943933 / 41.70080837</f>
        <v>-1.6798101060408772</v>
      </c>
      <c r="D10810" t="s">
        <v>334</v>
      </c>
      <c r="E10810" t="s">
        <v>70</v>
      </c>
      <c r="F10810" s="1">
        <v>43697.361111111109</v>
      </c>
      <c r="G10810">
        <v>2</v>
      </c>
      <c r="I10810">
        <v>19</v>
      </c>
      <c r="J10810" t="s">
        <v>150</v>
      </c>
      <c r="K10810" t="s">
        <v>173</v>
      </c>
      <c r="L10810" t="s">
        <v>150</v>
      </c>
      <c r="M10810">
        <v>3.97</v>
      </c>
      <c r="N10810" t="s">
        <v>150</v>
      </c>
      <c r="O10810">
        <v>7.94</v>
      </c>
      <c r="P10810" t="s">
        <v>150</v>
      </c>
      <c r="Q10810">
        <v>26.8</v>
      </c>
      <c r="R10810" t="s">
        <v>150</v>
      </c>
      <c r="S10810" t="s">
        <v>173</v>
      </c>
      <c r="T10810" t="s">
        <v>150</v>
      </c>
      <c r="W10810" t="s">
        <v>173</v>
      </c>
      <c r="X10810" t="s">
        <v>150</v>
      </c>
      <c r="AE10810" t="s">
        <v>173</v>
      </c>
      <c r="AF10810" t="s">
        <v>150</v>
      </c>
      <c r="AG10810" t="s">
        <v>173</v>
      </c>
      <c r="AH10810" t="s">
        <v>150</v>
      </c>
      <c r="AI10810">
        <v>99</v>
      </c>
      <c r="AJ10810" t="s">
        <v>150</v>
      </c>
      <c r="AS10810" t="s">
        <v>173</v>
      </c>
      <c r="AT10810" t="s">
        <v>150</v>
      </c>
    </row>
    <row r="10811" spans="1:46" x14ac:dyDescent="0.2">
      <c r="A10811" t="s">
        <v>332</v>
      </c>
      <c r="B10811" t="s">
        <v>333</v>
      </c>
      <c r="C10811">
        <f>-70.04943933 / 41.70080837</f>
        <v>-1.6798101060408772</v>
      </c>
      <c r="D10811" t="s">
        <v>334</v>
      </c>
      <c r="E10811" t="s">
        <v>70</v>
      </c>
      <c r="F10811" s="1">
        <v>43697.361111111109</v>
      </c>
      <c r="G10811">
        <v>3</v>
      </c>
      <c r="I10811">
        <v>19</v>
      </c>
      <c r="J10811" t="s">
        <v>150</v>
      </c>
      <c r="K10811">
        <v>2.66</v>
      </c>
      <c r="L10811" t="s">
        <v>150</v>
      </c>
      <c r="M10811">
        <v>3.97</v>
      </c>
      <c r="N10811" t="s">
        <v>150</v>
      </c>
      <c r="S10811">
        <v>0.43</v>
      </c>
      <c r="T10811" t="s">
        <v>150</v>
      </c>
      <c r="W10811">
        <v>24.93</v>
      </c>
      <c r="X10811" t="s">
        <v>150</v>
      </c>
      <c r="AE10811">
        <v>12.1</v>
      </c>
      <c r="AF10811" t="s">
        <v>150</v>
      </c>
      <c r="AG10811">
        <v>6.63</v>
      </c>
      <c r="AH10811" t="s">
        <v>150</v>
      </c>
      <c r="AS10811">
        <v>2.4700000000000002</v>
      </c>
      <c r="AT10811" t="s">
        <v>150</v>
      </c>
    </row>
    <row r="10812" spans="1:46" x14ac:dyDescent="0.2">
      <c r="A10812" t="s">
        <v>332</v>
      </c>
      <c r="B10812" t="s">
        <v>333</v>
      </c>
      <c r="C10812">
        <f>-70.04943933 / 41.70080837</f>
        <v>-1.6798101060408772</v>
      </c>
      <c r="D10812" t="s">
        <v>334</v>
      </c>
      <c r="E10812" t="s">
        <v>70</v>
      </c>
      <c r="F10812" s="1">
        <v>43697.361111111109</v>
      </c>
      <c r="G10812">
        <v>4</v>
      </c>
      <c r="I10812">
        <v>19</v>
      </c>
      <c r="J10812" t="s">
        <v>150</v>
      </c>
      <c r="K10812" t="s">
        <v>173</v>
      </c>
      <c r="L10812" t="s">
        <v>150</v>
      </c>
      <c r="M10812">
        <v>3.97</v>
      </c>
      <c r="N10812" t="s">
        <v>150</v>
      </c>
      <c r="O10812">
        <v>7.99</v>
      </c>
      <c r="P10812" t="s">
        <v>150</v>
      </c>
      <c r="Q10812">
        <v>25.6</v>
      </c>
      <c r="R10812" t="s">
        <v>150</v>
      </c>
      <c r="S10812" t="s">
        <v>173</v>
      </c>
      <c r="T10812" t="s">
        <v>150</v>
      </c>
      <c r="W10812" t="s">
        <v>173</v>
      </c>
      <c r="X10812" t="s">
        <v>150</v>
      </c>
      <c r="AC10812">
        <v>40.130000000000003</v>
      </c>
      <c r="AE10812" t="s">
        <v>173</v>
      </c>
      <c r="AF10812" t="s">
        <v>150</v>
      </c>
      <c r="AG10812" t="s">
        <v>173</v>
      </c>
      <c r="AH10812" t="s">
        <v>150</v>
      </c>
      <c r="AI10812">
        <v>98</v>
      </c>
      <c r="AJ10812" t="s">
        <v>150</v>
      </c>
      <c r="AS10812" t="s">
        <v>173</v>
      </c>
      <c r="AT10812" t="s">
        <v>150</v>
      </c>
    </row>
    <row r="10813" spans="1:46" x14ac:dyDescent="0.2">
      <c r="A10813" t="s">
        <v>332</v>
      </c>
      <c r="B10813" t="s">
        <v>333</v>
      </c>
      <c r="C10813">
        <f>-70.04943933 / 41.70080837</f>
        <v>-1.6798101060408772</v>
      </c>
      <c r="D10813" t="s">
        <v>334</v>
      </c>
      <c r="E10813" t="s">
        <v>70</v>
      </c>
      <c r="F10813" s="1">
        <v>43697.361111111109</v>
      </c>
      <c r="G10813">
        <v>6</v>
      </c>
      <c r="I10813">
        <v>19</v>
      </c>
      <c r="J10813" t="s">
        <v>150</v>
      </c>
      <c r="K10813" t="s">
        <v>173</v>
      </c>
      <c r="L10813" t="s">
        <v>150</v>
      </c>
      <c r="M10813">
        <v>3.97</v>
      </c>
      <c r="N10813" t="s">
        <v>150</v>
      </c>
      <c r="O10813">
        <v>11.58</v>
      </c>
      <c r="P10813" t="s">
        <v>150</v>
      </c>
      <c r="Q10813">
        <v>17.7</v>
      </c>
      <c r="R10813" t="s">
        <v>150</v>
      </c>
      <c r="S10813" t="s">
        <v>173</v>
      </c>
      <c r="T10813" t="s">
        <v>150</v>
      </c>
      <c r="W10813" t="s">
        <v>173</v>
      </c>
      <c r="X10813" t="s">
        <v>150</v>
      </c>
      <c r="AC10813">
        <v>40.130000000000003</v>
      </c>
      <c r="AE10813" t="s">
        <v>173</v>
      </c>
      <c r="AF10813" t="s">
        <v>150</v>
      </c>
      <c r="AG10813" t="s">
        <v>173</v>
      </c>
      <c r="AH10813" t="s">
        <v>150</v>
      </c>
      <c r="AI10813">
        <v>122</v>
      </c>
      <c r="AJ10813" t="s">
        <v>150</v>
      </c>
      <c r="AS10813" t="s">
        <v>173</v>
      </c>
      <c r="AT10813" t="s">
        <v>150</v>
      </c>
    </row>
    <row r="10814" spans="1:46" x14ac:dyDescent="0.2">
      <c r="A10814" t="s">
        <v>332</v>
      </c>
      <c r="B10814" t="s">
        <v>333</v>
      </c>
      <c r="C10814">
        <f>-70.04943933 / 41.70080837</f>
        <v>-1.6798101060408772</v>
      </c>
      <c r="D10814" t="s">
        <v>334</v>
      </c>
      <c r="E10814" t="s">
        <v>70</v>
      </c>
      <c r="F10814" s="1">
        <v>43697.361111111109</v>
      </c>
      <c r="G10814">
        <v>8</v>
      </c>
      <c r="I10814">
        <v>19</v>
      </c>
      <c r="J10814" t="s">
        <v>150</v>
      </c>
      <c r="K10814" t="s">
        <v>173</v>
      </c>
      <c r="L10814" t="s">
        <v>150</v>
      </c>
      <c r="M10814">
        <v>3.97</v>
      </c>
      <c r="N10814" t="s">
        <v>150</v>
      </c>
      <c r="O10814">
        <v>9.6999999999999993</v>
      </c>
      <c r="P10814" t="s">
        <v>150</v>
      </c>
      <c r="Q10814">
        <v>11.7</v>
      </c>
      <c r="R10814" t="s">
        <v>150</v>
      </c>
      <c r="S10814" t="s">
        <v>173</v>
      </c>
      <c r="T10814" t="s">
        <v>150</v>
      </c>
      <c r="W10814" t="s">
        <v>173</v>
      </c>
      <c r="X10814" t="s">
        <v>150</v>
      </c>
      <c r="AC10814">
        <v>40.130000000000003</v>
      </c>
      <c r="AE10814" t="s">
        <v>173</v>
      </c>
      <c r="AF10814" t="s">
        <v>150</v>
      </c>
      <c r="AG10814" t="s">
        <v>173</v>
      </c>
      <c r="AH10814" t="s">
        <v>150</v>
      </c>
      <c r="AI10814">
        <v>89</v>
      </c>
      <c r="AJ10814" t="s">
        <v>150</v>
      </c>
      <c r="AS10814" t="s">
        <v>173</v>
      </c>
      <c r="AT10814" t="s">
        <v>150</v>
      </c>
    </row>
    <row r="10815" spans="1:46" x14ac:dyDescent="0.2">
      <c r="A10815" t="s">
        <v>332</v>
      </c>
      <c r="B10815" t="s">
        <v>333</v>
      </c>
      <c r="C10815">
        <f>-70.04943933 / 41.70080837</f>
        <v>-1.6798101060408772</v>
      </c>
      <c r="D10815" t="s">
        <v>334</v>
      </c>
      <c r="E10815" t="s">
        <v>70</v>
      </c>
      <c r="F10815" s="1">
        <v>43697.361111111109</v>
      </c>
      <c r="G10815">
        <v>9</v>
      </c>
      <c r="I10815">
        <v>19</v>
      </c>
      <c r="J10815" t="s">
        <v>150</v>
      </c>
      <c r="K10815">
        <v>2.21</v>
      </c>
      <c r="L10815" t="s">
        <v>150</v>
      </c>
      <c r="M10815">
        <v>3.97</v>
      </c>
      <c r="N10815" t="s">
        <v>150</v>
      </c>
      <c r="S10815">
        <v>0.39</v>
      </c>
      <c r="T10815" t="s">
        <v>150</v>
      </c>
      <c r="U10815">
        <v>12.08</v>
      </c>
      <c r="V10815" t="s">
        <v>150</v>
      </c>
      <c r="W10815">
        <v>32.64</v>
      </c>
      <c r="X10815" t="s">
        <v>150</v>
      </c>
      <c r="Y10815">
        <v>40.08</v>
      </c>
      <c r="AA10815">
        <v>38.380000000000003</v>
      </c>
      <c r="AC10815">
        <v>40.130000000000003</v>
      </c>
      <c r="AE10815">
        <v>11.5</v>
      </c>
      <c r="AF10815" t="s">
        <v>150</v>
      </c>
      <c r="AG10815">
        <v>6.13</v>
      </c>
      <c r="AH10815" t="s">
        <v>150</v>
      </c>
      <c r="AS10815">
        <v>1.41</v>
      </c>
      <c r="AT10815" t="s">
        <v>150</v>
      </c>
    </row>
    <row r="10816" spans="1:46" x14ac:dyDescent="0.2">
      <c r="A10816" t="s">
        <v>332</v>
      </c>
      <c r="B10816" t="s">
        <v>333</v>
      </c>
      <c r="C10816">
        <f>-70.04943933 / 41.70080837</f>
        <v>-1.6798101060408772</v>
      </c>
      <c r="D10816" t="s">
        <v>334</v>
      </c>
      <c r="E10816" t="s">
        <v>70</v>
      </c>
      <c r="F10816" s="1">
        <v>43697.361111111109</v>
      </c>
      <c r="G10816">
        <v>10</v>
      </c>
      <c r="I10816">
        <v>19</v>
      </c>
      <c r="J10816" t="s">
        <v>150</v>
      </c>
      <c r="K10816" t="s">
        <v>173</v>
      </c>
      <c r="L10816" t="s">
        <v>150</v>
      </c>
      <c r="M10816">
        <v>3.97</v>
      </c>
      <c r="N10816" t="s">
        <v>150</v>
      </c>
      <c r="O10816">
        <v>8.6999999999999993</v>
      </c>
      <c r="P10816" t="s">
        <v>150</v>
      </c>
      <c r="Q10816">
        <v>8.5</v>
      </c>
      <c r="R10816" t="s">
        <v>150</v>
      </c>
      <c r="S10816" t="s">
        <v>173</v>
      </c>
      <c r="T10816" t="s">
        <v>150</v>
      </c>
      <c r="W10816" t="s">
        <v>173</v>
      </c>
      <c r="X10816" t="s">
        <v>150</v>
      </c>
      <c r="AC10816">
        <v>40.130000000000003</v>
      </c>
      <c r="AE10816" t="s">
        <v>173</v>
      </c>
      <c r="AF10816" t="s">
        <v>150</v>
      </c>
      <c r="AG10816" t="s">
        <v>173</v>
      </c>
      <c r="AH10816" t="s">
        <v>150</v>
      </c>
      <c r="AI10816">
        <v>74</v>
      </c>
      <c r="AJ10816" t="s">
        <v>150</v>
      </c>
      <c r="AS10816" t="s">
        <v>173</v>
      </c>
      <c r="AT10816" t="s">
        <v>150</v>
      </c>
    </row>
    <row r="10817" spans="1:46" x14ac:dyDescent="0.2">
      <c r="A10817" t="s">
        <v>332</v>
      </c>
      <c r="B10817" t="s">
        <v>333</v>
      </c>
      <c r="C10817">
        <f>-70.04943933 / 41.70080837</f>
        <v>-1.6798101060408772</v>
      </c>
      <c r="D10817" t="s">
        <v>334</v>
      </c>
      <c r="E10817" t="s">
        <v>70</v>
      </c>
      <c r="F10817" s="1">
        <v>43697.361111111109</v>
      </c>
      <c r="G10817">
        <v>12</v>
      </c>
      <c r="I10817">
        <v>19</v>
      </c>
      <c r="J10817" t="s">
        <v>150</v>
      </c>
      <c r="K10817" t="s">
        <v>173</v>
      </c>
      <c r="L10817" t="s">
        <v>150</v>
      </c>
      <c r="M10817">
        <v>3.97</v>
      </c>
      <c r="N10817" t="s">
        <v>150</v>
      </c>
      <c r="O10817">
        <v>5.38</v>
      </c>
      <c r="P10817" t="s">
        <v>150</v>
      </c>
      <c r="Q10817">
        <v>7.5</v>
      </c>
      <c r="R10817" t="s">
        <v>150</v>
      </c>
      <c r="S10817" t="s">
        <v>173</v>
      </c>
      <c r="T10817" t="s">
        <v>150</v>
      </c>
      <c r="W10817" t="s">
        <v>173</v>
      </c>
      <c r="X10817" t="s">
        <v>150</v>
      </c>
      <c r="AC10817">
        <v>40.130000000000003</v>
      </c>
      <c r="AE10817" t="s">
        <v>173</v>
      </c>
      <c r="AF10817" t="s">
        <v>150</v>
      </c>
      <c r="AG10817" t="s">
        <v>173</v>
      </c>
      <c r="AH10817" t="s">
        <v>150</v>
      </c>
      <c r="AI10817">
        <v>45</v>
      </c>
      <c r="AJ10817" t="s">
        <v>150</v>
      </c>
      <c r="AS10817" t="s">
        <v>173</v>
      </c>
      <c r="AT10817" t="s">
        <v>150</v>
      </c>
    </row>
    <row r="10818" spans="1:46" x14ac:dyDescent="0.2">
      <c r="A10818" t="s">
        <v>332</v>
      </c>
      <c r="B10818" t="s">
        <v>333</v>
      </c>
      <c r="C10818">
        <f>-70.04943933 / 41.70080837</f>
        <v>-1.6798101060408772</v>
      </c>
      <c r="D10818" t="s">
        <v>334</v>
      </c>
      <c r="E10818" t="s">
        <v>70</v>
      </c>
      <c r="F10818" s="1">
        <v>43697.361111111109</v>
      </c>
      <c r="G10818">
        <v>14</v>
      </c>
      <c r="I10818">
        <v>19</v>
      </c>
      <c r="J10818" t="s">
        <v>150</v>
      </c>
      <c r="K10818" t="s">
        <v>173</v>
      </c>
      <c r="L10818" t="s">
        <v>150</v>
      </c>
      <c r="M10818">
        <v>3.97</v>
      </c>
      <c r="N10818" t="s">
        <v>150</v>
      </c>
      <c r="O10818">
        <v>2.31</v>
      </c>
      <c r="P10818" t="s">
        <v>150</v>
      </c>
      <c r="Q10818">
        <v>7</v>
      </c>
      <c r="R10818" t="s">
        <v>150</v>
      </c>
      <c r="S10818" t="s">
        <v>173</v>
      </c>
      <c r="T10818" t="s">
        <v>150</v>
      </c>
      <c r="W10818" t="s">
        <v>173</v>
      </c>
      <c r="X10818" t="s">
        <v>150</v>
      </c>
      <c r="AE10818" t="s">
        <v>173</v>
      </c>
      <c r="AF10818" t="s">
        <v>150</v>
      </c>
      <c r="AG10818" t="s">
        <v>173</v>
      </c>
      <c r="AH10818" t="s">
        <v>150</v>
      </c>
      <c r="AI10818">
        <v>19</v>
      </c>
      <c r="AJ10818" t="s">
        <v>150</v>
      </c>
      <c r="AS10818" t="s">
        <v>173</v>
      </c>
      <c r="AT10818" t="s">
        <v>150</v>
      </c>
    </row>
    <row r="10819" spans="1:46" x14ac:dyDescent="0.2">
      <c r="A10819" t="s">
        <v>332</v>
      </c>
      <c r="B10819" t="s">
        <v>333</v>
      </c>
      <c r="C10819">
        <f>-70.04943933 / 41.70080837</f>
        <v>-1.6798101060408772</v>
      </c>
      <c r="D10819" t="s">
        <v>334</v>
      </c>
      <c r="E10819" t="s">
        <v>70</v>
      </c>
      <c r="F10819" s="1">
        <v>43697.361111111109</v>
      </c>
      <c r="G10819">
        <v>16</v>
      </c>
      <c r="I10819">
        <v>19</v>
      </c>
      <c r="J10819" t="s">
        <v>150</v>
      </c>
      <c r="K10819" t="s">
        <v>173</v>
      </c>
      <c r="L10819" t="s">
        <v>150</v>
      </c>
      <c r="M10819">
        <v>3.97</v>
      </c>
      <c r="N10819" t="s">
        <v>150</v>
      </c>
      <c r="O10819">
        <v>2.2999999999999998</v>
      </c>
      <c r="P10819" t="s">
        <v>150</v>
      </c>
      <c r="Q10819">
        <v>6.9</v>
      </c>
      <c r="R10819" t="s">
        <v>150</v>
      </c>
      <c r="S10819" t="s">
        <v>173</v>
      </c>
      <c r="T10819" t="s">
        <v>150</v>
      </c>
      <c r="W10819" t="s">
        <v>173</v>
      </c>
      <c r="X10819" t="s">
        <v>150</v>
      </c>
      <c r="AE10819" t="s">
        <v>173</v>
      </c>
      <c r="AF10819" t="s">
        <v>150</v>
      </c>
      <c r="AG10819" t="s">
        <v>173</v>
      </c>
      <c r="AH10819" t="s">
        <v>150</v>
      </c>
      <c r="AI10819">
        <v>19</v>
      </c>
      <c r="AJ10819" t="s">
        <v>150</v>
      </c>
      <c r="AS10819" t="s">
        <v>173</v>
      </c>
      <c r="AT10819" t="s">
        <v>150</v>
      </c>
    </row>
    <row r="10820" spans="1:46" x14ac:dyDescent="0.2">
      <c r="A10820" t="s">
        <v>332</v>
      </c>
      <c r="B10820" t="s">
        <v>333</v>
      </c>
      <c r="C10820">
        <f>-70.04943933 / 41.70080837</f>
        <v>-1.6798101060408772</v>
      </c>
      <c r="D10820" t="s">
        <v>334</v>
      </c>
      <c r="E10820" t="s">
        <v>70</v>
      </c>
      <c r="F10820" s="1">
        <v>43697.361111111109</v>
      </c>
      <c r="G10820">
        <v>17</v>
      </c>
      <c r="I10820">
        <v>19</v>
      </c>
      <c r="J10820" t="s">
        <v>150</v>
      </c>
      <c r="K10820">
        <v>0.03</v>
      </c>
      <c r="L10820" t="s">
        <v>150</v>
      </c>
      <c r="M10820">
        <v>3.97</v>
      </c>
      <c r="N10820" t="s">
        <v>150</v>
      </c>
      <c r="O10820">
        <v>2.25</v>
      </c>
      <c r="P10820" t="s">
        <v>150</v>
      </c>
      <c r="Q10820">
        <v>6.9</v>
      </c>
      <c r="R10820" t="s">
        <v>150</v>
      </c>
      <c r="S10820">
        <v>2.06</v>
      </c>
      <c r="T10820" t="s">
        <v>150</v>
      </c>
      <c r="W10820">
        <v>91.72</v>
      </c>
      <c r="X10820" t="s">
        <v>150</v>
      </c>
      <c r="AE10820">
        <v>36.299999999999997</v>
      </c>
      <c r="AF10820" t="s">
        <v>150</v>
      </c>
      <c r="AG10820">
        <v>6.12</v>
      </c>
      <c r="AH10820" t="s">
        <v>150</v>
      </c>
      <c r="AI10820">
        <v>18</v>
      </c>
      <c r="AJ10820" t="s">
        <v>150</v>
      </c>
      <c r="AS10820">
        <v>18.059999999999999</v>
      </c>
      <c r="AT10820" t="s">
        <v>150</v>
      </c>
    </row>
    <row r="10821" spans="1:46" x14ac:dyDescent="0.2">
      <c r="A10821" t="s">
        <v>608</v>
      </c>
      <c r="B10821" t="s">
        <v>609</v>
      </c>
      <c r="C10821">
        <f>-70.04329917 / 41.70011211</f>
        <v>-1.6796909079101274</v>
      </c>
      <c r="D10821" t="s">
        <v>610</v>
      </c>
      <c r="E10821" t="s">
        <v>70</v>
      </c>
      <c r="F10821" s="1">
        <v>37143</v>
      </c>
      <c r="G10821">
        <v>0.5</v>
      </c>
      <c r="I10821">
        <v>8.4</v>
      </c>
      <c r="J10821" t="s">
        <v>71</v>
      </c>
      <c r="K10821">
        <v>2.35</v>
      </c>
      <c r="L10821" t="s">
        <v>71</v>
      </c>
      <c r="M10821">
        <v>4.5999999999999996</v>
      </c>
      <c r="N10821" t="s">
        <v>71</v>
      </c>
      <c r="O10821">
        <v>7.95</v>
      </c>
      <c r="P10821" t="s">
        <v>71</v>
      </c>
      <c r="Q10821">
        <v>23.5</v>
      </c>
      <c r="R10821" t="s">
        <v>71</v>
      </c>
      <c r="S10821">
        <v>0.27</v>
      </c>
      <c r="T10821" t="s">
        <v>71</v>
      </c>
      <c r="U10821">
        <v>8.36</v>
      </c>
      <c r="V10821" t="s">
        <v>71</v>
      </c>
      <c r="W10821">
        <v>21.4</v>
      </c>
      <c r="X10821" t="s">
        <v>71</v>
      </c>
      <c r="Y10821">
        <v>34.770000000000003</v>
      </c>
      <c r="AA10821">
        <v>38.979999999999997</v>
      </c>
      <c r="AC10821">
        <v>38.01</v>
      </c>
      <c r="AE10821">
        <v>7.7</v>
      </c>
      <c r="AF10821" t="s">
        <v>71</v>
      </c>
      <c r="AG10821">
        <v>6.68</v>
      </c>
      <c r="AH10821" t="s">
        <v>71</v>
      </c>
      <c r="AS10821">
        <v>0.55000000000000004</v>
      </c>
      <c r="AT10821" t="s">
        <v>71</v>
      </c>
    </row>
    <row r="10822" spans="1:46" x14ac:dyDescent="0.2">
      <c r="A10822" t="s">
        <v>608</v>
      </c>
      <c r="B10822" t="s">
        <v>609</v>
      </c>
      <c r="C10822">
        <f>-70.04329917 / 41.70011211</f>
        <v>-1.6796909079101274</v>
      </c>
      <c r="D10822" t="s">
        <v>610</v>
      </c>
      <c r="E10822" t="s">
        <v>70</v>
      </c>
      <c r="F10822" s="1">
        <v>37143</v>
      </c>
      <c r="G10822">
        <v>2</v>
      </c>
      <c r="O10822">
        <v>8.0399999999999991</v>
      </c>
      <c r="P10822" t="s">
        <v>71</v>
      </c>
      <c r="Q10822">
        <v>23.6</v>
      </c>
      <c r="R10822" t="s">
        <v>71</v>
      </c>
    </row>
    <row r="10823" spans="1:46" x14ac:dyDescent="0.2">
      <c r="A10823" t="s">
        <v>608</v>
      </c>
      <c r="B10823" t="s">
        <v>609</v>
      </c>
      <c r="C10823">
        <f>-70.04329917 / 41.70011211</f>
        <v>-1.6796909079101274</v>
      </c>
      <c r="D10823" t="s">
        <v>610</v>
      </c>
      <c r="E10823" t="s">
        <v>70</v>
      </c>
      <c r="F10823" s="1">
        <v>37143</v>
      </c>
      <c r="G10823">
        <v>4</v>
      </c>
      <c r="O10823">
        <v>8.15</v>
      </c>
      <c r="P10823" t="s">
        <v>71</v>
      </c>
      <c r="Q10823">
        <v>23.6</v>
      </c>
      <c r="R10823" t="s">
        <v>71</v>
      </c>
    </row>
    <row r="10824" spans="1:46" x14ac:dyDescent="0.2">
      <c r="A10824" t="s">
        <v>608</v>
      </c>
      <c r="B10824" t="s">
        <v>609</v>
      </c>
      <c r="C10824">
        <f>-70.04329917 / 41.70011211</f>
        <v>-1.6796909079101274</v>
      </c>
      <c r="D10824" t="s">
        <v>610</v>
      </c>
      <c r="E10824" t="s">
        <v>70</v>
      </c>
      <c r="F10824" s="1">
        <v>37143</v>
      </c>
      <c r="G10824">
        <v>6</v>
      </c>
      <c r="O10824">
        <v>8.11</v>
      </c>
      <c r="P10824" t="s">
        <v>71</v>
      </c>
      <c r="Q10824">
        <v>23.5</v>
      </c>
      <c r="R10824" t="s">
        <v>71</v>
      </c>
    </row>
    <row r="10825" spans="1:46" x14ac:dyDescent="0.2">
      <c r="A10825" t="s">
        <v>608</v>
      </c>
      <c r="B10825" t="s">
        <v>609</v>
      </c>
      <c r="C10825">
        <f>-70.04329917 / 41.70011211</f>
        <v>-1.6796909079101274</v>
      </c>
      <c r="D10825" t="s">
        <v>610</v>
      </c>
      <c r="E10825" t="s">
        <v>70</v>
      </c>
      <c r="F10825" s="1">
        <v>37143</v>
      </c>
      <c r="G10825">
        <v>7</v>
      </c>
      <c r="K10825">
        <v>3.15</v>
      </c>
      <c r="L10825" t="s">
        <v>71</v>
      </c>
      <c r="O10825">
        <v>7.1</v>
      </c>
      <c r="P10825" t="s">
        <v>71</v>
      </c>
      <c r="Q10825">
        <v>23.3</v>
      </c>
      <c r="R10825" t="s">
        <v>71</v>
      </c>
      <c r="S10825">
        <v>1.23</v>
      </c>
      <c r="T10825" t="s">
        <v>71</v>
      </c>
      <c r="U10825">
        <v>38.1</v>
      </c>
      <c r="V10825" t="s">
        <v>71</v>
      </c>
      <c r="W10825">
        <v>31.7</v>
      </c>
      <c r="X10825" t="s">
        <v>71</v>
      </c>
      <c r="Y10825">
        <v>56.64</v>
      </c>
      <c r="AA10825">
        <v>41.86</v>
      </c>
      <c r="AE10825">
        <v>9.1</v>
      </c>
      <c r="AF10825" t="s">
        <v>71</v>
      </c>
      <c r="AG10825">
        <v>6.9</v>
      </c>
      <c r="AH10825" t="s">
        <v>71</v>
      </c>
      <c r="AS10825">
        <v>4.25</v>
      </c>
      <c r="AT10825" t="s">
        <v>71</v>
      </c>
    </row>
    <row r="10826" spans="1:46" x14ac:dyDescent="0.2">
      <c r="A10826" t="s">
        <v>608</v>
      </c>
      <c r="B10826" t="s">
        <v>609</v>
      </c>
      <c r="C10826">
        <f>-70.04329917 / 41.70011211</f>
        <v>-1.6796909079101274</v>
      </c>
      <c r="D10826" t="s">
        <v>610</v>
      </c>
      <c r="E10826" t="s">
        <v>70</v>
      </c>
      <c r="F10826" s="1">
        <v>37143</v>
      </c>
      <c r="G10826">
        <v>7.5</v>
      </c>
      <c r="O10826">
        <v>6.2</v>
      </c>
      <c r="P10826" t="s">
        <v>71</v>
      </c>
      <c r="Q10826">
        <v>23.3</v>
      </c>
      <c r="R10826" t="s">
        <v>71</v>
      </c>
    </row>
    <row r="10827" spans="1:46" x14ac:dyDescent="0.2">
      <c r="A10827" t="s">
        <v>608</v>
      </c>
      <c r="B10827" t="s">
        <v>609</v>
      </c>
      <c r="C10827">
        <f>-70.04329917 / 41.70011211</f>
        <v>-1.6796909079101274</v>
      </c>
      <c r="D10827" t="s">
        <v>610</v>
      </c>
      <c r="E10827" t="s">
        <v>70</v>
      </c>
      <c r="F10827" s="1">
        <v>37873</v>
      </c>
      <c r="G10827">
        <v>0.5</v>
      </c>
      <c r="I10827">
        <v>8.3000000000000007</v>
      </c>
      <c r="J10827" t="s">
        <v>71</v>
      </c>
      <c r="K10827">
        <v>0.56999999999999995</v>
      </c>
      <c r="L10827" t="s">
        <v>71</v>
      </c>
      <c r="M10827">
        <v>4.4000000000000004</v>
      </c>
      <c r="N10827" t="s">
        <v>71</v>
      </c>
      <c r="O10827">
        <v>7.13</v>
      </c>
      <c r="P10827" t="s">
        <v>71</v>
      </c>
      <c r="Q10827">
        <v>26.1</v>
      </c>
      <c r="R10827" t="s">
        <v>71</v>
      </c>
      <c r="S10827">
        <v>0.1</v>
      </c>
      <c r="T10827" t="s">
        <v>71</v>
      </c>
      <c r="U10827">
        <v>3.1</v>
      </c>
      <c r="V10827" t="s">
        <v>71</v>
      </c>
      <c r="W10827">
        <v>20.9</v>
      </c>
      <c r="X10827" t="s">
        <v>71</v>
      </c>
      <c r="Y10827">
        <v>20.46</v>
      </c>
      <c r="AA10827">
        <v>25.09</v>
      </c>
      <c r="AC10827">
        <v>38.65</v>
      </c>
      <c r="AE10827">
        <v>0.66</v>
      </c>
      <c r="AF10827" t="s">
        <v>71</v>
      </c>
      <c r="AG10827">
        <v>6.73</v>
      </c>
      <c r="AH10827" t="s">
        <v>71</v>
      </c>
      <c r="AS10827">
        <v>0.1</v>
      </c>
      <c r="AT10827" t="s">
        <v>71</v>
      </c>
    </row>
    <row r="10828" spans="1:46" x14ac:dyDescent="0.2">
      <c r="A10828" t="s">
        <v>608</v>
      </c>
      <c r="B10828" t="s">
        <v>609</v>
      </c>
      <c r="C10828">
        <f>-70.04329917 / 41.70011211</f>
        <v>-1.6796909079101274</v>
      </c>
      <c r="D10828" t="s">
        <v>610</v>
      </c>
      <c r="E10828" t="s">
        <v>70</v>
      </c>
      <c r="F10828" s="1">
        <v>37873</v>
      </c>
      <c r="G10828">
        <v>2</v>
      </c>
      <c r="O10828">
        <v>6.8</v>
      </c>
      <c r="P10828" t="s">
        <v>71</v>
      </c>
      <c r="Q10828">
        <v>26.2</v>
      </c>
      <c r="R10828" t="s">
        <v>71</v>
      </c>
    </row>
    <row r="10829" spans="1:46" x14ac:dyDescent="0.2">
      <c r="A10829" t="s">
        <v>608</v>
      </c>
      <c r="B10829" t="s">
        <v>609</v>
      </c>
      <c r="C10829">
        <f>-70.04329917 / 41.70011211</f>
        <v>-1.6796909079101274</v>
      </c>
      <c r="D10829" t="s">
        <v>610</v>
      </c>
      <c r="E10829" t="s">
        <v>70</v>
      </c>
      <c r="F10829" s="1">
        <v>37873</v>
      </c>
      <c r="G10829">
        <v>4</v>
      </c>
      <c r="O10829">
        <v>7.04</v>
      </c>
      <c r="P10829" t="s">
        <v>71</v>
      </c>
      <c r="Q10829">
        <v>26.2</v>
      </c>
      <c r="R10829" t="s">
        <v>71</v>
      </c>
    </row>
    <row r="10830" spans="1:46" x14ac:dyDescent="0.2">
      <c r="A10830" t="s">
        <v>608</v>
      </c>
      <c r="B10830" t="s">
        <v>609</v>
      </c>
      <c r="C10830">
        <f>-70.04329917 / 41.70011211</f>
        <v>-1.6796909079101274</v>
      </c>
      <c r="D10830" t="s">
        <v>610</v>
      </c>
      <c r="E10830" t="s">
        <v>70</v>
      </c>
      <c r="F10830" s="1">
        <v>37873</v>
      </c>
      <c r="G10830">
        <v>6</v>
      </c>
      <c r="O10830">
        <v>4.9000000000000004</v>
      </c>
      <c r="P10830" t="s">
        <v>71</v>
      </c>
      <c r="Q10830">
        <v>23.7</v>
      </c>
      <c r="R10830" t="s">
        <v>71</v>
      </c>
    </row>
    <row r="10831" spans="1:46" x14ac:dyDescent="0.2">
      <c r="A10831" t="s">
        <v>608</v>
      </c>
      <c r="B10831" t="s">
        <v>609</v>
      </c>
      <c r="C10831">
        <f>-70.04329917 / 41.70011211</f>
        <v>-1.6796909079101274</v>
      </c>
      <c r="D10831" t="s">
        <v>610</v>
      </c>
      <c r="E10831" t="s">
        <v>70</v>
      </c>
      <c r="F10831" s="1">
        <v>37873</v>
      </c>
      <c r="G10831">
        <v>8</v>
      </c>
      <c r="K10831">
        <v>2.0299999999999998</v>
      </c>
      <c r="L10831" t="s">
        <v>71</v>
      </c>
      <c r="O10831">
        <v>4.5999999999999996</v>
      </c>
      <c r="P10831" t="s">
        <v>71</v>
      </c>
      <c r="Q10831">
        <v>18.8</v>
      </c>
      <c r="R10831" t="s">
        <v>71</v>
      </c>
      <c r="S10831">
        <v>0.1</v>
      </c>
      <c r="T10831" t="s">
        <v>71</v>
      </c>
      <c r="U10831">
        <v>3.1</v>
      </c>
      <c r="V10831" t="s">
        <v>71</v>
      </c>
      <c r="W10831">
        <v>31.6</v>
      </c>
      <c r="X10831" t="s">
        <v>71</v>
      </c>
      <c r="Y10831">
        <v>20.46</v>
      </c>
      <c r="AA10831">
        <v>37.549999999999997</v>
      </c>
      <c r="AE10831">
        <v>0.88</v>
      </c>
      <c r="AF10831" t="s">
        <v>71</v>
      </c>
      <c r="AG10831">
        <v>6.39</v>
      </c>
      <c r="AH10831" t="s">
        <v>71</v>
      </c>
      <c r="AS10831">
        <v>0.54</v>
      </c>
      <c r="AT10831" t="s">
        <v>71</v>
      </c>
    </row>
    <row r="10832" spans="1:46" x14ac:dyDescent="0.2">
      <c r="A10832" t="s">
        <v>608</v>
      </c>
      <c r="B10832" t="s">
        <v>609</v>
      </c>
      <c r="C10832">
        <f>-70.04329917 / 41.70011211</f>
        <v>-1.6796909079101274</v>
      </c>
      <c r="D10832" t="s">
        <v>610</v>
      </c>
      <c r="E10832" t="s">
        <v>70</v>
      </c>
      <c r="F10832" s="1">
        <v>38218</v>
      </c>
      <c r="G10832">
        <v>0.5</v>
      </c>
      <c r="I10832">
        <v>8.9</v>
      </c>
      <c r="J10832" t="s">
        <v>71</v>
      </c>
      <c r="K10832">
        <v>2.82</v>
      </c>
      <c r="L10832" t="s">
        <v>71</v>
      </c>
      <c r="M10832">
        <v>3.9</v>
      </c>
      <c r="N10832" t="s">
        <v>71</v>
      </c>
      <c r="O10832">
        <v>7.12</v>
      </c>
      <c r="P10832" t="s">
        <v>71</v>
      </c>
      <c r="Q10832">
        <v>23.7</v>
      </c>
      <c r="R10832" t="s">
        <v>71</v>
      </c>
      <c r="S10832">
        <v>0.37</v>
      </c>
      <c r="T10832" t="s">
        <v>71</v>
      </c>
      <c r="U10832">
        <v>11.46</v>
      </c>
      <c r="V10832" t="s">
        <v>71</v>
      </c>
      <c r="W10832">
        <v>27.6</v>
      </c>
      <c r="X10832" t="s">
        <v>71</v>
      </c>
      <c r="Y10832">
        <v>39.32</v>
      </c>
      <c r="AA10832">
        <v>40.770000000000003</v>
      </c>
      <c r="AC10832">
        <v>40.39</v>
      </c>
      <c r="AE10832">
        <v>12.92</v>
      </c>
      <c r="AF10832" t="s">
        <v>71</v>
      </c>
      <c r="AG10832">
        <v>6.53</v>
      </c>
      <c r="AH10832" t="s">
        <v>71</v>
      </c>
      <c r="AS10832">
        <v>0.6</v>
      </c>
      <c r="AT10832" t="s">
        <v>71</v>
      </c>
    </row>
    <row r="10833" spans="1:46" x14ac:dyDescent="0.2">
      <c r="A10833" t="s">
        <v>608</v>
      </c>
      <c r="B10833" t="s">
        <v>609</v>
      </c>
      <c r="C10833">
        <f>-70.04329917 / 41.70011211</f>
        <v>-1.6796909079101274</v>
      </c>
      <c r="D10833" t="s">
        <v>610</v>
      </c>
      <c r="E10833" t="s">
        <v>70</v>
      </c>
      <c r="F10833" s="1">
        <v>38218</v>
      </c>
      <c r="G10833">
        <v>1</v>
      </c>
      <c r="O10833">
        <v>6.95</v>
      </c>
      <c r="P10833" t="s">
        <v>71</v>
      </c>
      <c r="Q10833">
        <v>23.8</v>
      </c>
      <c r="R10833" t="s">
        <v>71</v>
      </c>
    </row>
    <row r="10834" spans="1:46" x14ac:dyDescent="0.2">
      <c r="A10834" t="s">
        <v>608</v>
      </c>
      <c r="B10834" t="s">
        <v>609</v>
      </c>
      <c r="C10834">
        <f>-70.04329917 / 41.70011211</f>
        <v>-1.6796909079101274</v>
      </c>
      <c r="D10834" t="s">
        <v>610</v>
      </c>
      <c r="E10834" t="s">
        <v>70</v>
      </c>
      <c r="F10834" s="1">
        <v>38218</v>
      </c>
      <c r="G10834">
        <v>2</v>
      </c>
      <c r="O10834">
        <v>6.85</v>
      </c>
      <c r="P10834" t="s">
        <v>71</v>
      </c>
      <c r="Q10834">
        <v>23.8</v>
      </c>
      <c r="R10834" t="s">
        <v>71</v>
      </c>
    </row>
    <row r="10835" spans="1:46" x14ac:dyDescent="0.2">
      <c r="A10835" t="s">
        <v>608</v>
      </c>
      <c r="B10835" t="s">
        <v>609</v>
      </c>
      <c r="C10835">
        <f>-70.04329917 / 41.70011211</f>
        <v>-1.6796909079101274</v>
      </c>
      <c r="D10835" t="s">
        <v>610</v>
      </c>
      <c r="E10835" t="s">
        <v>70</v>
      </c>
      <c r="F10835" s="1">
        <v>38218</v>
      </c>
      <c r="G10835">
        <v>3</v>
      </c>
      <c r="K10835">
        <v>3.03</v>
      </c>
      <c r="L10835" t="s">
        <v>71</v>
      </c>
      <c r="O10835">
        <v>7.2</v>
      </c>
      <c r="P10835" t="s">
        <v>71</v>
      </c>
      <c r="Q10835">
        <v>23.8</v>
      </c>
      <c r="R10835" t="s">
        <v>71</v>
      </c>
      <c r="S10835">
        <v>0.25</v>
      </c>
      <c r="T10835" t="s">
        <v>71</v>
      </c>
      <c r="W10835">
        <v>23.7</v>
      </c>
      <c r="X10835" t="s">
        <v>71</v>
      </c>
      <c r="AE10835">
        <v>12.92</v>
      </c>
      <c r="AF10835" t="s">
        <v>71</v>
      </c>
      <c r="AG10835">
        <v>6.79</v>
      </c>
      <c r="AH10835" t="s">
        <v>71</v>
      </c>
      <c r="AS10835">
        <v>0.52</v>
      </c>
      <c r="AT10835" t="s">
        <v>71</v>
      </c>
    </row>
    <row r="10836" spans="1:46" x14ac:dyDescent="0.2">
      <c r="A10836" t="s">
        <v>608</v>
      </c>
      <c r="B10836" t="s">
        <v>609</v>
      </c>
      <c r="C10836">
        <f>-70.04329917 / 41.70011211</f>
        <v>-1.6796909079101274</v>
      </c>
      <c r="D10836" t="s">
        <v>610</v>
      </c>
      <c r="E10836" t="s">
        <v>70</v>
      </c>
      <c r="F10836" s="1">
        <v>38218</v>
      </c>
      <c r="G10836">
        <v>4</v>
      </c>
      <c r="O10836">
        <v>7.28</v>
      </c>
      <c r="P10836" t="s">
        <v>71</v>
      </c>
      <c r="Q10836">
        <v>23.6</v>
      </c>
      <c r="R10836" t="s">
        <v>71</v>
      </c>
    </row>
    <row r="10837" spans="1:46" x14ac:dyDescent="0.2">
      <c r="A10837" t="s">
        <v>608</v>
      </c>
      <c r="B10837" t="s">
        <v>609</v>
      </c>
      <c r="C10837">
        <f>-70.04329917 / 41.70011211</f>
        <v>-1.6796909079101274</v>
      </c>
      <c r="D10837" t="s">
        <v>610</v>
      </c>
      <c r="E10837" t="s">
        <v>70</v>
      </c>
      <c r="F10837" s="1">
        <v>38218</v>
      </c>
      <c r="G10837">
        <v>5</v>
      </c>
      <c r="O10837">
        <v>6.7</v>
      </c>
      <c r="P10837" t="s">
        <v>71</v>
      </c>
      <c r="Q10837">
        <v>23.5</v>
      </c>
      <c r="R10837" t="s">
        <v>71</v>
      </c>
    </row>
    <row r="10838" spans="1:46" x14ac:dyDescent="0.2">
      <c r="A10838" t="s">
        <v>608</v>
      </c>
      <c r="B10838" t="s">
        <v>609</v>
      </c>
      <c r="C10838">
        <f>-70.04329917 / 41.70011211</f>
        <v>-1.6796909079101274</v>
      </c>
      <c r="D10838" t="s">
        <v>610</v>
      </c>
      <c r="E10838" t="s">
        <v>70</v>
      </c>
      <c r="F10838" s="1">
        <v>38218</v>
      </c>
      <c r="G10838">
        <v>6</v>
      </c>
      <c r="O10838">
        <v>6.75</v>
      </c>
      <c r="P10838" t="s">
        <v>71</v>
      </c>
      <c r="Q10838">
        <v>23.3</v>
      </c>
      <c r="R10838" t="s">
        <v>71</v>
      </c>
    </row>
    <row r="10839" spans="1:46" x14ac:dyDescent="0.2">
      <c r="A10839" t="s">
        <v>608</v>
      </c>
      <c r="B10839" t="s">
        <v>609</v>
      </c>
      <c r="C10839">
        <f>-70.04329917 / 41.70011211</f>
        <v>-1.6796909079101274</v>
      </c>
      <c r="D10839" t="s">
        <v>610</v>
      </c>
      <c r="E10839" t="s">
        <v>70</v>
      </c>
      <c r="F10839" s="1">
        <v>38218</v>
      </c>
      <c r="G10839">
        <v>7</v>
      </c>
      <c r="O10839">
        <v>5.86</v>
      </c>
      <c r="P10839" t="s">
        <v>71</v>
      </c>
      <c r="Q10839">
        <v>22.8</v>
      </c>
      <c r="R10839" t="s">
        <v>71</v>
      </c>
    </row>
    <row r="10840" spans="1:46" x14ac:dyDescent="0.2">
      <c r="A10840" t="s">
        <v>608</v>
      </c>
      <c r="B10840" t="s">
        <v>609</v>
      </c>
      <c r="C10840">
        <f>-70.04329917 / 41.70011211</f>
        <v>-1.6796909079101274</v>
      </c>
      <c r="D10840" t="s">
        <v>610</v>
      </c>
      <c r="E10840" t="s">
        <v>70</v>
      </c>
      <c r="F10840" s="1">
        <v>38218</v>
      </c>
      <c r="G10840">
        <v>8</v>
      </c>
      <c r="K10840">
        <v>7.78</v>
      </c>
      <c r="L10840" t="s">
        <v>71</v>
      </c>
      <c r="O10840">
        <v>0.62</v>
      </c>
      <c r="P10840" t="s">
        <v>71</v>
      </c>
      <c r="Q10840">
        <v>19.899999999999999</v>
      </c>
      <c r="R10840" t="s">
        <v>71</v>
      </c>
      <c r="S10840">
        <v>0.53</v>
      </c>
      <c r="T10840" t="s">
        <v>71</v>
      </c>
      <c r="W10840">
        <v>28.83</v>
      </c>
      <c r="X10840" t="s">
        <v>71</v>
      </c>
      <c r="AE10840">
        <v>19.170000000000002</v>
      </c>
      <c r="AF10840" t="s">
        <v>71</v>
      </c>
      <c r="AG10840">
        <v>6.21</v>
      </c>
      <c r="AH10840" t="s">
        <v>71</v>
      </c>
      <c r="AS10840">
        <v>2.85</v>
      </c>
      <c r="AT10840" t="s">
        <v>71</v>
      </c>
    </row>
    <row r="10841" spans="1:46" x14ac:dyDescent="0.2">
      <c r="A10841" t="s">
        <v>608</v>
      </c>
      <c r="B10841" t="s">
        <v>609</v>
      </c>
      <c r="C10841">
        <f>-70.04329917 / 41.70011211</f>
        <v>-1.6796909079101274</v>
      </c>
      <c r="D10841" t="s">
        <v>610</v>
      </c>
      <c r="E10841" t="s">
        <v>70</v>
      </c>
      <c r="F10841" s="1">
        <v>38588</v>
      </c>
      <c r="G10841">
        <v>0.5</v>
      </c>
      <c r="I10841">
        <v>9.6999999999999993</v>
      </c>
      <c r="J10841" t="s">
        <v>71</v>
      </c>
      <c r="K10841">
        <v>1.33</v>
      </c>
      <c r="L10841" t="s">
        <v>71</v>
      </c>
      <c r="M10841">
        <v>5.5</v>
      </c>
      <c r="N10841" t="s">
        <v>71</v>
      </c>
      <c r="O10841">
        <v>7.51</v>
      </c>
      <c r="P10841" t="s">
        <v>71</v>
      </c>
      <c r="Q10841">
        <v>25.3</v>
      </c>
      <c r="R10841" t="s">
        <v>71</v>
      </c>
      <c r="S10841">
        <v>0.2</v>
      </c>
      <c r="T10841" t="s">
        <v>71</v>
      </c>
      <c r="U10841">
        <v>6.19</v>
      </c>
      <c r="V10841" t="s">
        <v>71</v>
      </c>
      <c r="W10841">
        <v>23.49</v>
      </c>
      <c r="X10841" t="s">
        <v>71</v>
      </c>
      <c r="Y10841">
        <v>30.44</v>
      </c>
      <c r="AA10841">
        <v>33.4</v>
      </c>
      <c r="AC10841">
        <v>35.43</v>
      </c>
      <c r="AE10841">
        <v>12.92</v>
      </c>
      <c r="AF10841" t="s">
        <v>71</v>
      </c>
      <c r="AG10841">
        <v>6.58</v>
      </c>
      <c r="AH10841" t="s">
        <v>71</v>
      </c>
      <c r="AS10841">
        <v>0.4</v>
      </c>
      <c r="AT10841" t="s">
        <v>71</v>
      </c>
    </row>
    <row r="10842" spans="1:46" x14ac:dyDescent="0.2">
      <c r="A10842" t="s">
        <v>608</v>
      </c>
      <c r="B10842" t="s">
        <v>609</v>
      </c>
      <c r="C10842">
        <f>-70.04329917 / 41.70011211</f>
        <v>-1.6796909079101274</v>
      </c>
      <c r="D10842" t="s">
        <v>610</v>
      </c>
      <c r="E10842" t="s">
        <v>70</v>
      </c>
      <c r="F10842" s="1">
        <v>38588</v>
      </c>
      <c r="G10842">
        <v>2</v>
      </c>
      <c r="O10842">
        <v>7.52</v>
      </c>
      <c r="P10842" t="s">
        <v>71</v>
      </c>
      <c r="Q10842">
        <v>25.3</v>
      </c>
      <c r="R10842" t="s">
        <v>71</v>
      </c>
    </row>
    <row r="10843" spans="1:46" x14ac:dyDescent="0.2">
      <c r="A10843" t="s">
        <v>608</v>
      </c>
      <c r="B10843" t="s">
        <v>609</v>
      </c>
      <c r="C10843">
        <f>-70.04329917 / 41.70011211</f>
        <v>-1.6796909079101274</v>
      </c>
      <c r="D10843" t="s">
        <v>610</v>
      </c>
      <c r="E10843" t="s">
        <v>70</v>
      </c>
      <c r="F10843" s="1">
        <v>38588</v>
      </c>
      <c r="G10843">
        <v>4</v>
      </c>
      <c r="O10843">
        <v>7.56</v>
      </c>
      <c r="P10843" t="s">
        <v>71</v>
      </c>
      <c r="Q10843">
        <v>25.2</v>
      </c>
      <c r="R10843" t="s">
        <v>71</v>
      </c>
    </row>
    <row r="10844" spans="1:46" x14ac:dyDescent="0.2">
      <c r="A10844" t="s">
        <v>608</v>
      </c>
      <c r="B10844" t="s">
        <v>609</v>
      </c>
      <c r="C10844">
        <f>-70.04329917 / 41.70011211</f>
        <v>-1.6796909079101274</v>
      </c>
      <c r="D10844" t="s">
        <v>610</v>
      </c>
      <c r="E10844" t="s">
        <v>70</v>
      </c>
      <c r="F10844" s="1">
        <v>38588</v>
      </c>
      <c r="G10844">
        <v>6</v>
      </c>
      <c r="O10844">
        <v>8.75</v>
      </c>
      <c r="P10844" t="s">
        <v>71</v>
      </c>
      <c r="Q10844">
        <v>17.600000000000001</v>
      </c>
      <c r="R10844" t="s">
        <v>71</v>
      </c>
    </row>
    <row r="10845" spans="1:46" x14ac:dyDescent="0.2">
      <c r="A10845" t="s">
        <v>608</v>
      </c>
      <c r="B10845" t="s">
        <v>609</v>
      </c>
      <c r="C10845">
        <f>-70.04329917 / 41.70011211</f>
        <v>-1.6796909079101274</v>
      </c>
      <c r="D10845" t="s">
        <v>610</v>
      </c>
      <c r="E10845" t="s">
        <v>70</v>
      </c>
      <c r="F10845" s="1">
        <v>38588</v>
      </c>
      <c r="G10845">
        <v>8</v>
      </c>
      <c r="K10845">
        <v>5.25</v>
      </c>
      <c r="L10845" t="s">
        <v>71</v>
      </c>
      <c r="O10845">
        <v>6.28</v>
      </c>
      <c r="P10845" t="s">
        <v>71</v>
      </c>
      <c r="Q10845">
        <v>14.2</v>
      </c>
      <c r="R10845" t="s">
        <v>71</v>
      </c>
      <c r="S10845">
        <v>0.3</v>
      </c>
      <c r="T10845" t="s">
        <v>71</v>
      </c>
      <c r="U10845">
        <v>9.2899999999999991</v>
      </c>
      <c r="V10845" t="s">
        <v>71</v>
      </c>
      <c r="W10845">
        <v>18.64</v>
      </c>
      <c r="X10845" t="s">
        <v>71</v>
      </c>
      <c r="Y10845">
        <v>36.29</v>
      </c>
      <c r="AA10845">
        <v>46.87</v>
      </c>
      <c r="AE10845">
        <v>14.13</v>
      </c>
      <c r="AF10845" t="s">
        <v>71</v>
      </c>
      <c r="AG10845">
        <v>6.25</v>
      </c>
      <c r="AH10845" t="s">
        <v>71</v>
      </c>
      <c r="AS10845">
        <v>2.42</v>
      </c>
      <c r="AT10845" t="s">
        <v>71</v>
      </c>
    </row>
    <row r="10846" spans="1:46" x14ac:dyDescent="0.2">
      <c r="A10846" t="s">
        <v>608</v>
      </c>
      <c r="B10846" t="s">
        <v>609</v>
      </c>
      <c r="C10846">
        <f>-70.04329917 / 41.70011211</f>
        <v>-1.6796909079101274</v>
      </c>
      <c r="D10846" t="s">
        <v>610</v>
      </c>
      <c r="E10846" t="s">
        <v>70</v>
      </c>
      <c r="F10846" s="1">
        <v>38945</v>
      </c>
      <c r="G10846">
        <v>0.5</v>
      </c>
      <c r="I10846">
        <v>10.95</v>
      </c>
      <c r="J10846" t="s">
        <v>71</v>
      </c>
      <c r="K10846">
        <v>1.37</v>
      </c>
      <c r="L10846" t="s">
        <v>71</v>
      </c>
      <c r="M10846">
        <v>5</v>
      </c>
      <c r="N10846" t="s">
        <v>71</v>
      </c>
      <c r="O10846">
        <v>7.42</v>
      </c>
      <c r="P10846" t="s">
        <v>71</v>
      </c>
      <c r="Q10846">
        <v>24.6</v>
      </c>
      <c r="R10846" t="s">
        <v>71</v>
      </c>
      <c r="S10846">
        <v>0.26</v>
      </c>
      <c r="T10846" t="s">
        <v>71</v>
      </c>
      <c r="U10846">
        <v>7.98</v>
      </c>
      <c r="V10846" t="s">
        <v>71</v>
      </c>
      <c r="W10846">
        <v>26.22</v>
      </c>
      <c r="X10846" t="s">
        <v>71</v>
      </c>
      <c r="Y10846">
        <v>34.1</v>
      </c>
      <c r="AA10846">
        <v>33.69</v>
      </c>
      <c r="AC10846">
        <v>36.81</v>
      </c>
      <c r="AE10846">
        <v>13.12</v>
      </c>
      <c r="AF10846" t="s">
        <v>71</v>
      </c>
      <c r="AG10846">
        <v>6.57</v>
      </c>
      <c r="AH10846" t="s">
        <v>71</v>
      </c>
      <c r="AS10846">
        <v>0.66</v>
      </c>
      <c r="AT10846" t="s">
        <v>71</v>
      </c>
    </row>
    <row r="10847" spans="1:46" x14ac:dyDescent="0.2">
      <c r="A10847" t="s">
        <v>608</v>
      </c>
      <c r="B10847" t="s">
        <v>609</v>
      </c>
      <c r="C10847">
        <f>-70.04329917 / 41.70011211</f>
        <v>-1.6796909079101274</v>
      </c>
      <c r="D10847" t="s">
        <v>610</v>
      </c>
      <c r="E10847" t="s">
        <v>70</v>
      </c>
      <c r="F10847" s="1">
        <v>38945</v>
      </c>
      <c r="G10847">
        <v>1</v>
      </c>
      <c r="O10847">
        <v>7.4</v>
      </c>
      <c r="P10847" t="s">
        <v>71</v>
      </c>
      <c r="Q10847">
        <v>24.7</v>
      </c>
      <c r="R10847" t="s">
        <v>71</v>
      </c>
    </row>
    <row r="10848" spans="1:46" x14ac:dyDescent="0.2">
      <c r="A10848" t="s">
        <v>608</v>
      </c>
      <c r="B10848" t="s">
        <v>609</v>
      </c>
      <c r="C10848">
        <f>-70.04329917 / 41.70011211</f>
        <v>-1.6796909079101274</v>
      </c>
      <c r="D10848" t="s">
        <v>610</v>
      </c>
      <c r="E10848" t="s">
        <v>70</v>
      </c>
      <c r="F10848" s="1">
        <v>38945</v>
      </c>
      <c r="G10848">
        <v>2</v>
      </c>
      <c r="O10848">
        <v>7.43</v>
      </c>
      <c r="P10848" t="s">
        <v>71</v>
      </c>
      <c r="Q10848">
        <v>24.6</v>
      </c>
      <c r="R10848" t="s">
        <v>71</v>
      </c>
    </row>
    <row r="10849" spans="1:46" x14ac:dyDescent="0.2">
      <c r="A10849" t="s">
        <v>608</v>
      </c>
      <c r="B10849" t="s">
        <v>609</v>
      </c>
      <c r="C10849">
        <f>-70.04329917 / 41.70011211</f>
        <v>-1.6796909079101274</v>
      </c>
      <c r="D10849" t="s">
        <v>610</v>
      </c>
      <c r="E10849" t="s">
        <v>70</v>
      </c>
      <c r="F10849" s="1">
        <v>38945</v>
      </c>
      <c r="G10849">
        <v>3</v>
      </c>
      <c r="O10849">
        <v>7.37</v>
      </c>
      <c r="P10849" t="s">
        <v>71</v>
      </c>
      <c r="Q10849">
        <v>24.6</v>
      </c>
      <c r="R10849" t="s">
        <v>71</v>
      </c>
    </row>
    <row r="10850" spans="1:46" x14ac:dyDescent="0.2">
      <c r="A10850" t="s">
        <v>608</v>
      </c>
      <c r="B10850" t="s">
        <v>609</v>
      </c>
      <c r="C10850">
        <f>-70.04329917 / 41.70011211</f>
        <v>-1.6796909079101274</v>
      </c>
      <c r="D10850" t="s">
        <v>610</v>
      </c>
      <c r="E10850" t="s">
        <v>70</v>
      </c>
      <c r="F10850" s="1">
        <v>38945</v>
      </c>
      <c r="G10850">
        <v>4</v>
      </c>
      <c r="O10850">
        <v>7.26</v>
      </c>
      <c r="P10850" t="s">
        <v>71</v>
      </c>
      <c r="Q10850">
        <v>24.6</v>
      </c>
      <c r="R10850" t="s">
        <v>71</v>
      </c>
    </row>
    <row r="10851" spans="1:46" x14ac:dyDescent="0.2">
      <c r="A10851" t="s">
        <v>608</v>
      </c>
      <c r="B10851" t="s">
        <v>609</v>
      </c>
      <c r="C10851">
        <f>-70.04329917 / 41.70011211</f>
        <v>-1.6796909079101274</v>
      </c>
      <c r="D10851" t="s">
        <v>610</v>
      </c>
      <c r="E10851" t="s">
        <v>70</v>
      </c>
      <c r="F10851" s="1">
        <v>38945</v>
      </c>
      <c r="G10851">
        <v>5</v>
      </c>
      <c r="O10851">
        <v>7.07</v>
      </c>
      <c r="P10851" t="s">
        <v>71</v>
      </c>
      <c r="Q10851">
        <v>24.5</v>
      </c>
      <c r="R10851" t="s">
        <v>71</v>
      </c>
    </row>
    <row r="10852" spans="1:46" x14ac:dyDescent="0.2">
      <c r="A10852" t="s">
        <v>608</v>
      </c>
      <c r="B10852" t="s">
        <v>609</v>
      </c>
      <c r="C10852">
        <f>-70.04329917 / 41.70011211</f>
        <v>-1.6796909079101274</v>
      </c>
      <c r="D10852" t="s">
        <v>610</v>
      </c>
      <c r="E10852" t="s">
        <v>70</v>
      </c>
      <c r="F10852" s="1">
        <v>38945</v>
      </c>
      <c r="G10852">
        <v>6</v>
      </c>
      <c r="O10852">
        <v>6.05</v>
      </c>
      <c r="P10852" t="s">
        <v>71</v>
      </c>
      <c r="Q10852">
        <v>21.1</v>
      </c>
      <c r="R10852" t="s">
        <v>71</v>
      </c>
    </row>
    <row r="10853" spans="1:46" x14ac:dyDescent="0.2">
      <c r="A10853" t="s">
        <v>608</v>
      </c>
      <c r="B10853" t="s">
        <v>609</v>
      </c>
      <c r="C10853">
        <f>-70.04329917 / 41.70011211</f>
        <v>-1.6796909079101274</v>
      </c>
      <c r="D10853" t="s">
        <v>610</v>
      </c>
      <c r="E10853" t="s">
        <v>70</v>
      </c>
      <c r="F10853" s="1">
        <v>38945</v>
      </c>
      <c r="G10853">
        <v>7</v>
      </c>
      <c r="O10853">
        <v>4.8099999999999996</v>
      </c>
      <c r="P10853" t="s">
        <v>71</v>
      </c>
      <c r="Q10853">
        <v>18.7</v>
      </c>
      <c r="R10853" t="s">
        <v>71</v>
      </c>
    </row>
    <row r="10854" spans="1:46" x14ac:dyDescent="0.2">
      <c r="A10854" t="s">
        <v>608</v>
      </c>
      <c r="B10854" t="s">
        <v>609</v>
      </c>
      <c r="C10854">
        <f>-70.04329917 / 41.70011211</f>
        <v>-1.6796909079101274</v>
      </c>
      <c r="D10854" t="s">
        <v>610</v>
      </c>
      <c r="E10854" t="s">
        <v>70</v>
      </c>
      <c r="F10854" s="1">
        <v>38945</v>
      </c>
      <c r="G10854">
        <v>8</v>
      </c>
      <c r="O10854">
        <v>2.34</v>
      </c>
      <c r="P10854" t="s">
        <v>71</v>
      </c>
      <c r="Q10854">
        <v>16.7</v>
      </c>
      <c r="R10854" t="s">
        <v>71</v>
      </c>
    </row>
    <row r="10855" spans="1:46" x14ac:dyDescent="0.2">
      <c r="A10855" t="s">
        <v>608</v>
      </c>
      <c r="B10855" t="s">
        <v>609</v>
      </c>
      <c r="C10855">
        <f>-70.04329917 / 41.70011211</f>
        <v>-1.6796909079101274</v>
      </c>
      <c r="D10855" t="s">
        <v>610</v>
      </c>
      <c r="E10855" t="s">
        <v>70</v>
      </c>
      <c r="F10855" s="1">
        <v>38945</v>
      </c>
      <c r="G10855">
        <v>9</v>
      </c>
      <c r="O10855">
        <v>0.68</v>
      </c>
      <c r="P10855" t="s">
        <v>71</v>
      </c>
      <c r="Q10855">
        <v>15.6</v>
      </c>
      <c r="R10855" t="s">
        <v>71</v>
      </c>
    </row>
    <row r="10856" spans="1:46" x14ac:dyDescent="0.2">
      <c r="A10856" t="s">
        <v>608</v>
      </c>
      <c r="B10856" t="s">
        <v>609</v>
      </c>
      <c r="C10856">
        <f>-70.04329917 / 41.70011211</f>
        <v>-1.6796909079101274</v>
      </c>
      <c r="D10856" t="s">
        <v>610</v>
      </c>
      <c r="E10856" t="s">
        <v>70</v>
      </c>
      <c r="F10856" s="1">
        <v>38945</v>
      </c>
      <c r="G10856">
        <v>10</v>
      </c>
      <c r="K10856">
        <v>18.89</v>
      </c>
      <c r="L10856" t="s">
        <v>71</v>
      </c>
      <c r="S10856">
        <v>0.75</v>
      </c>
      <c r="T10856" t="s">
        <v>71</v>
      </c>
      <c r="U10856">
        <v>23.1</v>
      </c>
      <c r="V10856" t="s">
        <v>71</v>
      </c>
      <c r="W10856">
        <v>39.979999999999997</v>
      </c>
      <c r="X10856" t="s">
        <v>71</v>
      </c>
      <c r="Y10856">
        <v>49.43</v>
      </c>
      <c r="AA10856">
        <v>59.43</v>
      </c>
      <c r="AE10856">
        <v>21.39</v>
      </c>
      <c r="AF10856" t="s">
        <v>71</v>
      </c>
      <c r="AG10856">
        <v>6.27</v>
      </c>
      <c r="AH10856" t="s">
        <v>71</v>
      </c>
    </row>
    <row r="10857" spans="1:46" x14ac:dyDescent="0.2">
      <c r="A10857" t="s">
        <v>608</v>
      </c>
      <c r="B10857" t="s">
        <v>609</v>
      </c>
      <c r="C10857">
        <f>-70.04329917 / 41.70011211</f>
        <v>-1.6796909079101274</v>
      </c>
      <c r="D10857" t="s">
        <v>610</v>
      </c>
      <c r="E10857" t="s">
        <v>70</v>
      </c>
      <c r="F10857" s="1">
        <v>39315</v>
      </c>
      <c r="G10857">
        <v>0.5</v>
      </c>
      <c r="I10857">
        <v>10.199999999999999</v>
      </c>
      <c r="J10857" t="s">
        <v>71</v>
      </c>
      <c r="K10857">
        <v>1.0900000000000001</v>
      </c>
      <c r="L10857" t="s">
        <v>71</v>
      </c>
      <c r="M10857">
        <v>5</v>
      </c>
      <c r="N10857" t="s">
        <v>71</v>
      </c>
      <c r="O10857">
        <v>7.85</v>
      </c>
      <c r="P10857" t="s">
        <v>71</v>
      </c>
      <c r="Q10857">
        <v>23.4</v>
      </c>
      <c r="R10857" t="s">
        <v>71</v>
      </c>
      <c r="S10857">
        <v>0.14000000000000001</v>
      </c>
      <c r="T10857" t="s">
        <v>71</v>
      </c>
      <c r="U10857">
        <v>4.2</v>
      </c>
      <c r="V10857" t="s">
        <v>71</v>
      </c>
      <c r="W10857">
        <v>25.66</v>
      </c>
      <c r="X10857" t="s">
        <v>71</v>
      </c>
      <c r="Y10857">
        <v>24.84</v>
      </c>
      <c r="AA10857">
        <v>31.46</v>
      </c>
      <c r="AC10857">
        <v>36.81</v>
      </c>
      <c r="AE10857">
        <v>6.3</v>
      </c>
      <c r="AF10857" t="s">
        <v>71</v>
      </c>
      <c r="AG10857">
        <v>6.15</v>
      </c>
      <c r="AH10857" t="s">
        <v>71</v>
      </c>
      <c r="AS10857">
        <v>0.03</v>
      </c>
      <c r="AT10857" t="s">
        <v>71</v>
      </c>
    </row>
    <row r="10858" spans="1:46" x14ac:dyDescent="0.2">
      <c r="A10858" t="s">
        <v>608</v>
      </c>
      <c r="B10858" t="s">
        <v>609</v>
      </c>
      <c r="C10858">
        <f>-70.04329917 / 41.70011211</f>
        <v>-1.6796909079101274</v>
      </c>
      <c r="D10858" t="s">
        <v>610</v>
      </c>
      <c r="E10858" t="s">
        <v>70</v>
      </c>
      <c r="F10858" s="1">
        <v>39315</v>
      </c>
      <c r="G10858">
        <v>2</v>
      </c>
      <c r="O10858">
        <v>7.46</v>
      </c>
      <c r="P10858" t="s">
        <v>71</v>
      </c>
      <c r="Q10858">
        <v>23.5</v>
      </c>
      <c r="R10858" t="s">
        <v>71</v>
      </c>
    </row>
    <row r="10859" spans="1:46" x14ac:dyDescent="0.2">
      <c r="A10859" t="s">
        <v>608</v>
      </c>
      <c r="B10859" t="s">
        <v>609</v>
      </c>
      <c r="C10859">
        <f>-70.04329917 / 41.70011211</f>
        <v>-1.6796909079101274</v>
      </c>
      <c r="D10859" t="s">
        <v>610</v>
      </c>
      <c r="E10859" t="s">
        <v>70</v>
      </c>
      <c r="F10859" s="1">
        <v>39315</v>
      </c>
      <c r="G10859">
        <v>4</v>
      </c>
      <c r="O10859">
        <v>7.67</v>
      </c>
      <c r="P10859" t="s">
        <v>71</v>
      </c>
      <c r="Q10859">
        <v>23.5</v>
      </c>
      <c r="R10859" t="s">
        <v>71</v>
      </c>
    </row>
    <row r="10860" spans="1:46" x14ac:dyDescent="0.2">
      <c r="A10860" t="s">
        <v>608</v>
      </c>
      <c r="B10860" t="s">
        <v>609</v>
      </c>
      <c r="C10860">
        <f>-70.04329917 / 41.70011211</f>
        <v>-1.6796909079101274</v>
      </c>
      <c r="D10860" t="s">
        <v>610</v>
      </c>
      <c r="E10860" t="s">
        <v>70</v>
      </c>
      <c r="F10860" s="1">
        <v>39315</v>
      </c>
      <c r="G10860">
        <v>6</v>
      </c>
      <c r="O10860">
        <v>7.69</v>
      </c>
      <c r="P10860" t="s">
        <v>71</v>
      </c>
      <c r="Q10860">
        <v>23.4</v>
      </c>
      <c r="R10860" t="s">
        <v>71</v>
      </c>
    </row>
    <row r="10861" spans="1:46" x14ac:dyDescent="0.2">
      <c r="A10861" t="s">
        <v>608</v>
      </c>
      <c r="B10861" t="s">
        <v>609</v>
      </c>
      <c r="C10861">
        <f>-70.04329917 / 41.70011211</f>
        <v>-1.6796909079101274</v>
      </c>
      <c r="D10861" t="s">
        <v>610</v>
      </c>
      <c r="E10861" t="s">
        <v>70</v>
      </c>
      <c r="F10861" s="1">
        <v>39315</v>
      </c>
      <c r="G10861">
        <v>8</v>
      </c>
      <c r="O10861">
        <v>7.52</v>
      </c>
      <c r="P10861" t="s">
        <v>71</v>
      </c>
      <c r="Q10861">
        <v>17</v>
      </c>
      <c r="R10861" t="s">
        <v>71</v>
      </c>
    </row>
    <row r="10862" spans="1:46" x14ac:dyDescent="0.2">
      <c r="A10862" t="s">
        <v>608</v>
      </c>
      <c r="B10862" t="s">
        <v>609</v>
      </c>
      <c r="C10862">
        <f>-70.04329917 / 41.70011211</f>
        <v>-1.6796909079101274</v>
      </c>
      <c r="D10862" t="s">
        <v>610</v>
      </c>
      <c r="E10862" t="s">
        <v>70</v>
      </c>
      <c r="F10862" s="1">
        <v>39315</v>
      </c>
      <c r="G10862">
        <v>9.1999999999999993</v>
      </c>
      <c r="K10862">
        <v>2.86</v>
      </c>
      <c r="L10862" t="s">
        <v>71</v>
      </c>
      <c r="S10862">
        <v>0.47</v>
      </c>
      <c r="T10862" t="s">
        <v>71</v>
      </c>
      <c r="U10862">
        <v>14.64</v>
      </c>
      <c r="V10862" t="s">
        <v>71</v>
      </c>
      <c r="W10862">
        <v>22.12</v>
      </c>
      <c r="X10862" t="s">
        <v>71</v>
      </c>
      <c r="AA10862">
        <v>40.9</v>
      </c>
      <c r="AE10862">
        <v>11</v>
      </c>
      <c r="AF10862" t="s">
        <v>71</v>
      </c>
      <c r="AG10862">
        <v>5.95</v>
      </c>
      <c r="AH10862" t="s">
        <v>71</v>
      </c>
      <c r="AS10862">
        <v>0.03</v>
      </c>
      <c r="AT10862" t="s">
        <v>71</v>
      </c>
    </row>
    <row r="10863" spans="1:46" x14ac:dyDescent="0.2">
      <c r="A10863" t="s">
        <v>608</v>
      </c>
      <c r="B10863" t="s">
        <v>609</v>
      </c>
      <c r="C10863">
        <f>-70.04329917 / 41.70011211</f>
        <v>-1.6796909079101274</v>
      </c>
      <c r="D10863" t="s">
        <v>610</v>
      </c>
      <c r="E10863" t="s">
        <v>70</v>
      </c>
      <c r="F10863" s="1">
        <v>39686</v>
      </c>
      <c r="G10863">
        <v>0.5</v>
      </c>
      <c r="I10863">
        <v>10.3</v>
      </c>
      <c r="J10863" t="s">
        <v>71</v>
      </c>
      <c r="K10863">
        <v>53.5</v>
      </c>
      <c r="L10863" t="s">
        <v>71</v>
      </c>
      <c r="M10863">
        <v>4.5</v>
      </c>
      <c r="N10863" t="s">
        <v>71</v>
      </c>
      <c r="O10863">
        <v>7.42</v>
      </c>
      <c r="P10863" t="s">
        <v>71</v>
      </c>
      <c r="Q10863">
        <v>24.5</v>
      </c>
      <c r="R10863" t="s">
        <v>71</v>
      </c>
      <c r="S10863">
        <v>0.15</v>
      </c>
      <c r="T10863" t="s">
        <v>71</v>
      </c>
      <c r="U10863">
        <v>4.6500000000000004</v>
      </c>
      <c r="V10863" t="s">
        <v>71</v>
      </c>
      <c r="W10863">
        <v>24.79</v>
      </c>
      <c r="X10863" t="s">
        <v>71</v>
      </c>
      <c r="Y10863">
        <v>26.31</v>
      </c>
      <c r="AA10863">
        <v>69.64</v>
      </c>
      <c r="AC10863">
        <v>38.33</v>
      </c>
      <c r="AE10863">
        <v>7</v>
      </c>
      <c r="AF10863" t="s">
        <v>71</v>
      </c>
      <c r="AG10863">
        <v>6.67</v>
      </c>
      <c r="AH10863" t="s">
        <v>71</v>
      </c>
      <c r="AS10863">
        <v>1.1599999999999999</v>
      </c>
      <c r="AT10863" t="s">
        <v>71</v>
      </c>
    </row>
    <row r="10864" spans="1:46" x14ac:dyDescent="0.2">
      <c r="A10864" t="s">
        <v>608</v>
      </c>
      <c r="B10864" t="s">
        <v>609</v>
      </c>
      <c r="C10864">
        <f>-70.04329917 / 41.70011211</f>
        <v>-1.6796909079101274</v>
      </c>
      <c r="D10864" t="s">
        <v>610</v>
      </c>
      <c r="E10864" t="s">
        <v>70</v>
      </c>
      <c r="F10864" s="1">
        <v>39686</v>
      </c>
      <c r="G10864">
        <v>1</v>
      </c>
      <c r="O10864">
        <v>7.45</v>
      </c>
      <c r="P10864" t="s">
        <v>71</v>
      </c>
      <c r="Q10864">
        <v>24.6</v>
      </c>
      <c r="R10864" t="s">
        <v>71</v>
      </c>
    </row>
    <row r="10865" spans="1:46" x14ac:dyDescent="0.2">
      <c r="A10865" t="s">
        <v>608</v>
      </c>
      <c r="B10865" t="s">
        <v>609</v>
      </c>
      <c r="C10865">
        <f>-70.04329917 / 41.70011211</f>
        <v>-1.6796909079101274</v>
      </c>
      <c r="D10865" t="s">
        <v>610</v>
      </c>
      <c r="E10865" t="s">
        <v>70</v>
      </c>
      <c r="F10865" s="1">
        <v>39686</v>
      </c>
      <c r="G10865">
        <v>2</v>
      </c>
      <c r="O10865">
        <v>7.44</v>
      </c>
      <c r="P10865" t="s">
        <v>71</v>
      </c>
      <c r="Q10865">
        <v>24.6</v>
      </c>
      <c r="R10865" t="s">
        <v>71</v>
      </c>
    </row>
    <row r="10866" spans="1:46" x14ac:dyDescent="0.2">
      <c r="A10866" t="s">
        <v>608</v>
      </c>
      <c r="B10866" t="s">
        <v>609</v>
      </c>
      <c r="C10866">
        <f>-70.04329917 / 41.70011211</f>
        <v>-1.6796909079101274</v>
      </c>
      <c r="D10866" t="s">
        <v>610</v>
      </c>
      <c r="E10866" t="s">
        <v>70</v>
      </c>
      <c r="F10866" s="1">
        <v>39686</v>
      </c>
      <c r="G10866">
        <v>3</v>
      </c>
      <c r="O10866">
        <v>7.46</v>
      </c>
      <c r="P10866" t="s">
        <v>71</v>
      </c>
      <c r="Q10866">
        <v>24.6</v>
      </c>
      <c r="R10866" t="s">
        <v>71</v>
      </c>
    </row>
    <row r="10867" spans="1:46" x14ac:dyDescent="0.2">
      <c r="A10867" t="s">
        <v>608</v>
      </c>
      <c r="B10867" t="s">
        <v>609</v>
      </c>
      <c r="C10867">
        <f>-70.04329917 / 41.70011211</f>
        <v>-1.6796909079101274</v>
      </c>
      <c r="D10867" t="s">
        <v>610</v>
      </c>
      <c r="E10867" t="s">
        <v>70</v>
      </c>
      <c r="F10867" s="1">
        <v>39686</v>
      </c>
      <c r="G10867">
        <v>4</v>
      </c>
      <c r="O10867">
        <v>7.38</v>
      </c>
      <c r="P10867" t="s">
        <v>71</v>
      </c>
      <c r="Q10867">
        <v>24.6</v>
      </c>
      <c r="R10867" t="s">
        <v>71</v>
      </c>
    </row>
    <row r="10868" spans="1:46" x14ac:dyDescent="0.2">
      <c r="A10868" t="s">
        <v>608</v>
      </c>
      <c r="B10868" t="s">
        <v>609</v>
      </c>
      <c r="C10868">
        <f>-70.04329917 / 41.70011211</f>
        <v>-1.6796909079101274</v>
      </c>
      <c r="D10868" t="s">
        <v>610</v>
      </c>
      <c r="E10868" t="s">
        <v>70</v>
      </c>
      <c r="F10868" s="1">
        <v>39686</v>
      </c>
      <c r="G10868">
        <v>5</v>
      </c>
      <c r="O10868">
        <v>7.41</v>
      </c>
      <c r="P10868" t="s">
        <v>71</v>
      </c>
      <c r="Q10868">
        <v>24.6</v>
      </c>
      <c r="R10868" t="s">
        <v>71</v>
      </c>
    </row>
    <row r="10869" spans="1:46" x14ac:dyDescent="0.2">
      <c r="A10869" t="s">
        <v>608</v>
      </c>
      <c r="B10869" t="s">
        <v>609</v>
      </c>
      <c r="C10869">
        <f>-70.04329917 / 41.70011211</f>
        <v>-1.6796909079101274</v>
      </c>
      <c r="D10869" t="s">
        <v>610</v>
      </c>
      <c r="E10869" t="s">
        <v>70</v>
      </c>
      <c r="F10869" s="1">
        <v>39686</v>
      </c>
      <c r="G10869">
        <v>6</v>
      </c>
      <c r="O10869">
        <v>7.03</v>
      </c>
      <c r="P10869" t="s">
        <v>71</v>
      </c>
      <c r="Q10869">
        <v>24.3</v>
      </c>
      <c r="R10869" t="s">
        <v>71</v>
      </c>
    </row>
    <row r="10870" spans="1:46" x14ac:dyDescent="0.2">
      <c r="A10870" t="s">
        <v>608</v>
      </c>
      <c r="B10870" t="s">
        <v>609</v>
      </c>
      <c r="C10870">
        <f>-70.04329917 / 41.70011211</f>
        <v>-1.6796909079101274</v>
      </c>
      <c r="D10870" t="s">
        <v>610</v>
      </c>
      <c r="E10870" t="s">
        <v>70</v>
      </c>
      <c r="F10870" s="1">
        <v>39686</v>
      </c>
      <c r="G10870">
        <v>7</v>
      </c>
      <c r="O10870">
        <v>3.07</v>
      </c>
      <c r="P10870" t="s">
        <v>71</v>
      </c>
      <c r="Q10870">
        <v>22.9</v>
      </c>
      <c r="R10870" t="s">
        <v>71</v>
      </c>
    </row>
    <row r="10871" spans="1:46" x14ac:dyDescent="0.2">
      <c r="A10871" t="s">
        <v>608</v>
      </c>
      <c r="B10871" t="s">
        <v>609</v>
      </c>
      <c r="C10871">
        <f>-70.04329917 / 41.70011211</f>
        <v>-1.6796909079101274</v>
      </c>
      <c r="D10871" t="s">
        <v>610</v>
      </c>
      <c r="E10871" t="s">
        <v>70</v>
      </c>
      <c r="F10871" s="1">
        <v>39686</v>
      </c>
      <c r="G10871">
        <v>8</v>
      </c>
      <c r="O10871">
        <v>0.61</v>
      </c>
      <c r="P10871" t="s">
        <v>71</v>
      </c>
      <c r="Q10871">
        <v>19.600000000000001</v>
      </c>
      <c r="R10871" t="s">
        <v>71</v>
      </c>
    </row>
    <row r="10872" spans="1:46" x14ac:dyDescent="0.2">
      <c r="A10872" t="s">
        <v>608</v>
      </c>
      <c r="B10872" t="s">
        <v>609</v>
      </c>
      <c r="C10872">
        <f>-70.04329917 / 41.70011211</f>
        <v>-1.6796909079101274</v>
      </c>
      <c r="D10872" t="s">
        <v>610</v>
      </c>
      <c r="E10872" t="s">
        <v>70</v>
      </c>
      <c r="F10872" s="1">
        <v>39686</v>
      </c>
      <c r="G10872">
        <v>9</v>
      </c>
      <c r="O10872">
        <v>0.28000000000000003</v>
      </c>
      <c r="P10872" t="s">
        <v>71</v>
      </c>
      <c r="Q10872">
        <v>17.7</v>
      </c>
      <c r="R10872" t="s">
        <v>71</v>
      </c>
    </row>
    <row r="10873" spans="1:46" x14ac:dyDescent="0.2">
      <c r="A10873" t="s">
        <v>608</v>
      </c>
      <c r="B10873" t="s">
        <v>609</v>
      </c>
      <c r="C10873">
        <f>-70.04329917 / 41.70011211</f>
        <v>-1.6796909079101274</v>
      </c>
      <c r="D10873" t="s">
        <v>610</v>
      </c>
      <c r="E10873" t="s">
        <v>70</v>
      </c>
      <c r="F10873" s="1">
        <v>39686</v>
      </c>
      <c r="G10873">
        <v>9.3000000000000007</v>
      </c>
      <c r="K10873">
        <v>3.4</v>
      </c>
      <c r="L10873" t="s">
        <v>71</v>
      </c>
      <c r="S10873">
        <v>1.37</v>
      </c>
      <c r="T10873" t="s">
        <v>71</v>
      </c>
      <c r="U10873">
        <v>42.43</v>
      </c>
      <c r="V10873" t="s">
        <v>71</v>
      </c>
      <c r="W10873">
        <v>45.79</v>
      </c>
      <c r="X10873" t="s">
        <v>71</v>
      </c>
      <c r="Y10873">
        <v>58.19</v>
      </c>
      <c r="AA10873">
        <v>42.61</v>
      </c>
      <c r="AE10873">
        <v>22.2</v>
      </c>
      <c r="AF10873" t="s">
        <v>71</v>
      </c>
      <c r="AG10873">
        <v>6.27</v>
      </c>
      <c r="AH10873" t="s">
        <v>71</v>
      </c>
      <c r="AS10873">
        <v>0.38</v>
      </c>
      <c r="AT10873" t="s">
        <v>71</v>
      </c>
    </row>
    <row r="10874" spans="1:46" x14ac:dyDescent="0.2">
      <c r="A10874" t="s">
        <v>608</v>
      </c>
      <c r="B10874" t="s">
        <v>609</v>
      </c>
      <c r="C10874">
        <f>-70.04329917 / 41.70011211</f>
        <v>-1.6796909079101274</v>
      </c>
      <c r="D10874" t="s">
        <v>610</v>
      </c>
      <c r="E10874" t="s">
        <v>70</v>
      </c>
      <c r="F10874" s="1">
        <v>39686</v>
      </c>
      <c r="G10874">
        <v>10</v>
      </c>
      <c r="O10874">
        <v>0.25</v>
      </c>
      <c r="P10874" t="s">
        <v>71</v>
      </c>
      <c r="Q10874">
        <v>16.2</v>
      </c>
      <c r="R10874" t="s">
        <v>71</v>
      </c>
    </row>
    <row r="10875" spans="1:46" x14ac:dyDescent="0.2">
      <c r="A10875" t="s">
        <v>608</v>
      </c>
      <c r="B10875" t="s">
        <v>609</v>
      </c>
      <c r="C10875">
        <f>-70.04329917 / 41.70011211</f>
        <v>-1.6796909079101274</v>
      </c>
      <c r="D10875" t="s">
        <v>610</v>
      </c>
      <c r="E10875" t="s">
        <v>70</v>
      </c>
      <c r="F10875" s="1">
        <v>40051</v>
      </c>
      <c r="G10875">
        <v>0.5</v>
      </c>
      <c r="I10875">
        <v>10.3</v>
      </c>
      <c r="J10875" t="s">
        <v>71</v>
      </c>
      <c r="K10875">
        <v>3.02</v>
      </c>
      <c r="L10875" t="s">
        <v>71</v>
      </c>
      <c r="M10875">
        <v>3.6</v>
      </c>
      <c r="N10875" t="s">
        <v>71</v>
      </c>
      <c r="O10875">
        <v>7.21</v>
      </c>
      <c r="P10875" t="s">
        <v>71</v>
      </c>
      <c r="Q10875">
        <v>26.8</v>
      </c>
      <c r="R10875" t="s">
        <v>71</v>
      </c>
      <c r="S10875">
        <v>0.27</v>
      </c>
      <c r="T10875" t="s">
        <v>71</v>
      </c>
      <c r="U10875">
        <v>8.49</v>
      </c>
      <c r="V10875" t="s">
        <v>71</v>
      </c>
      <c r="W10875">
        <v>28.83</v>
      </c>
      <c r="X10875" t="s">
        <v>71</v>
      </c>
      <c r="Y10875">
        <v>34.99</v>
      </c>
      <c r="AA10875">
        <v>41.45</v>
      </c>
      <c r="AC10875">
        <v>41.54</v>
      </c>
      <c r="AE10875">
        <v>5.9</v>
      </c>
      <c r="AF10875" t="s">
        <v>71</v>
      </c>
      <c r="AG10875">
        <v>6.77</v>
      </c>
      <c r="AH10875" t="s">
        <v>71</v>
      </c>
    </row>
    <row r="10876" spans="1:46" x14ac:dyDescent="0.2">
      <c r="A10876" t="s">
        <v>608</v>
      </c>
      <c r="B10876" t="s">
        <v>609</v>
      </c>
      <c r="C10876">
        <f>-70.04329917 / 41.70011211</f>
        <v>-1.6796909079101274</v>
      </c>
      <c r="D10876" t="s">
        <v>610</v>
      </c>
      <c r="E10876" t="s">
        <v>70</v>
      </c>
      <c r="F10876" s="1">
        <v>40051</v>
      </c>
      <c r="G10876">
        <v>1</v>
      </c>
      <c r="O10876">
        <v>7.46</v>
      </c>
      <c r="P10876" t="s">
        <v>71</v>
      </c>
      <c r="Q10876">
        <v>26.9</v>
      </c>
      <c r="R10876" t="s">
        <v>71</v>
      </c>
    </row>
    <row r="10877" spans="1:46" x14ac:dyDescent="0.2">
      <c r="A10877" t="s">
        <v>608</v>
      </c>
      <c r="B10877" t="s">
        <v>609</v>
      </c>
      <c r="C10877">
        <f>-70.04329917 / 41.70011211</f>
        <v>-1.6796909079101274</v>
      </c>
      <c r="D10877" t="s">
        <v>610</v>
      </c>
      <c r="E10877" t="s">
        <v>70</v>
      </c>
      <c r="F10877" s="1">
        <v>40051</v>
      </c>
      <c r="G10877">
        <v>2</v>
      </c>
      <c r="O10877">
        <v>7.5</v>
      </c>
      <c r="P10877" t="s">
        <v>71</v>
      </c>
      <c r="Q10877">
        <v>26.9</v>
      </c>
      <c r="R10877" t="s">
        <v>71</v>
      </c>
    </row>
    <row r="10878" spans="1:46" x14ac:dyDescent="0.2">
      <c r="A10878" t="s">
        <v>608</v>
      </c>
      <c r="B10878" t="s">
        <v>609</v>
      </c>
      <c r="C10878">
        <f>-70.04329917 / 41.70011211</f>
        <v>-1.6796909079101274</v>
      </c>
      <c r="D10878" t="s">
        <v>610</v>
      </c>
      <c r="E10878" t="s">
        <v>70</v>
      </c>
      <c r="F10878" s="1">
        <v>40051</v>
      </c>
      <c r="G10878">
        <v>3</v>
      </c>
      <c r="O10878">
        <v>7.1</v>
      </c>
      <c r="P10878" t="s">
        <v>71</v>
      </c>
      <c r="Q10878">
        <v>26.9</v>
      </c>
      <c r="R10878" t="s">
        <v>71</v>
      </c>
    </row>
    <row r="10879" spans="1:46" x14ac:dyDescent="0.2">
      <c r="A10879" t="s">
        <v>608</v>
      </c>
      <c r="B10879" t="s">
        <v>609</v>
      </c>
      <c r="C10879">
        <f>-70.04329917 / 41.70011211</f>
        <v>-1.6796909079101274</v>
      </c>
      <c r="D10879" t="s">
        <v>610</v>
      </c>
      <c r="E10879" t="s">
        <v>70</v>
      </c>
      <c r="F10879" s="1">
        <v>40051</v>
      </c>
      <c r="G10879">
        <v>4</v>
      </c>
      <c r="O10879">
        <v>7.48</v>
      </c>
      <c r="P10879" t="s">
        <v>71</v>
      </c>
      <c r="Q10879">
        <v>26.9</v>
      </c>
      <c r="R10879" t="s">
        <v>71</v>
      </c>
    </row>
    <row r="10880" spans="1:46" x14ac:dyDescent="0.2">
      <c r="A10880" t="s">
        <v>608</v>
      </c>
      <c r="B10880" t="s">
        <v>609</v>
      </c>
      <c r="C10880">
        <f>-70.04329917 / 41.70011211</f>
        <v>-1.6796909079101274</v>
      </c>
      <c r="D10880" t="s">
        <v>610</v>
      </c>
      <c r="E10880" t="s">
        <v>70</v>
      </c>
      <c r="F10880" s="1">
        <v>40051</v>
      </c>
      <c r="G10880">
        <v>5</v>
      </c>
      <c r="O10880">
        <v>7.65</v>
      </c>
      <c r="P10880" t="s">
        <v>71</v>
      </c>
      <c r="Q10880">
        <v>26</v>
      </c>
      <c r="R10880" t="s">
        <v>71</v>
      </c>
    </row>
    <row r="10881" spans="1:46" x14ac:dyDescent="0.2">
      <c r="A10881" t="s">
        <v>608</v>
      </c>
      <c r="B10881" t="s">
        <v>609</v>
      </c>
      <c r="C10881">
        <f>-70.04329917 / 41.70011211</f>
        <v>-1.6796909079101274</v>
      </c>
      <c r="D10881" t="s">
        <v>610</v>
      </c>
      <c r="E10881" t="s">
        <v>70</v>
      </c>
      <c r="F10881" s="1">
        <v>40051</v>
      </c>
      <c r="G10881">
        <v>6</v>
      </c>
      <c r="O10881">
        <v>6.35</v>
      </c>
      <c r="P10881" t="s">
        <v>71</v>
      </c>
      <c r="Q10881">
        <v>24</v>
      </c>
      <c r="R10881" t="s">
        <v>71</v>
      </c>
    </row>
    <row r="10882" spans="1:46" x14ac:dyDescent="0.2">
      <c r="A10882" t="s">
        <v>608</v>
      </c>
      <c r="B10882" t="s">
        <v>609</v>
      </c>
      <c r="C10882">
        <f>-70.04329917 / 41.70011211</f>
        <v>-1.6796909079101274</v>
      </c>
      <c r="D10882" t="s">
        <v>610</v>
      </c>
      <c r="E10882" t="s">
        <v>70</v>
      </c>
      <c r="F10882" s="1">
        <v>40051</v>
      </c>
      <c r="G10882">
        <v>7</v>
      </c>
      <c r="O10882">
        <v>4.3</v>
      </c>
      <c r="P10882" t="s">
        <v>71</v>
      </c>
      <c r="Q10882">
        <v>20.8</v>
      </c>
      <c r="R10882" t="s">
        <v>71</v>
      </c>
    </row>
    <row r="10883" spans="1:46" x14ac:dyDescent="0.2">
      <c r="A10883" t="s">
        <v>608</v>
      </c>
      <c r="B10883" t="s">
        <v>609</v>
      </c>
      <c r="C10883">
        <f>-70.04329917 / 41.70011211</f>
        <v>-1.6796909079101274</v>
      </c>
      <c r="D10883" t="s">
        <v>610</v>
      </c>
      <c r="E10883" t="s">
        <v>70</v>
      </c>
      <c r="F10883" s="1">
        <v>40051</v>
      </c>
      <c r="G10883">
        <v>8</v>
      </c>
      <c r="O10883">
        <v>1.22</v>
      </c>
      <c r="P10883" t="s">
        <v>71</v>
      </c>
      <c r="Q10883">
        <v>18.100000000000001</v>
      </c>
      <c r="R10883" t="s">
        <v>71</v>
      </c>
    </row>
    <row r="10884" spans="1:46" x14ac:dyDescent="0.2">
      <c r="A10884" t="s">
        <v>608</v>
      </c>
      <c r="B10884" t="s">
        <v>609</v>
      </c>
      <c r="C10884">
        <f>-70.04329917 / 41.70011211</f>
        <v>-1.6796909079101274</v>
      </c>
      <c r="D10884" t="s">
        <v>610</v>
      </c>
      <c r="E10884" t="s">
        <v>70</v>
      </c>
      <c r="F10884" s="1">
        <v>40051</v>
      </c>
      <c r="G10884">
        <v>9</v>
      </c>
      <c r="O10884">
        <v>0.35</v>
      </c>
      <c r="P10884" t="s">
        <v>71</v>
      </c>
      <c r="Q10884">
        <v>16.399999999999999</v>
      </c>
      <c r="R10884" t="s">
        <v>71</v>
      </c>
    </row>
    <row r="10885" spans="1:46" x14ac:dyDescent="0.2">
      <c r="A10885" t="s">
        <v>608</v>
      </c>
      <c r="B10885" t="s">
        <v>609</v>
      </c>
      <c r="C10885">
        <f>-70.04329917 / 41.70011211</f>
        <v>-1.6796909079101274</v>
      </c>
      <c r="D10885" t="s">
        <v>610</v>
      </c>
      <c r="E10885" t="s">
        <v>70</v>
      </c>
      <c r="F10885" s="1">
        <v>40051</v>
      </c>
      <c r="G10885">
        <v>9.3000000000000007</v>
      </c>
      <c r="K10885">
        <v>75.989999999999995</v>
      </c>
      <c r="L10885" t="s">
        <v>71</v>
      </c>
      <c r="S10885">
        <v>0.53</v>
      </c>
      <c r="T10885" t="s">
        <v>71</v>
      </c>
      <c r="U10885">
        <v>16.309999999999999</v>
      </c>
      <c r="V10885" t="s">
        <v>71</v>
      </c>
      <c r="W10885">
        <v>29.14</v>
      </c>
      <c r="X10885" t="s">
        <v>71</v>
      </c>
      <c r="Y10885">
        <v>44.41</v>
      </c>
      <c r="AA10885">
        <v>73.08</v>
      </c>
      <c r="AE10885">
        <v>11</v>
      </c>
      <c r="AF10885" t="s">
        <v>71</v>
      </c>
      <c r="AG10885">
        <v>6.31</v>
      </c>
      <c r="AH10885" t="s">
        <v>71</v>
      </c>
      <c r="AS10885">
        <v>2.39</v>
      </c>
      <c r="AT10885" t="s">
        <v>71</v>
      </c>
    </row>
    <row r="10886" spans="1:46" x14ac:dyDescent="0.2">
      <c r="A10886" t="s">
        <v>608</v>
      </c>
      <c r="B10886" t="s">
        <v>609</v>
      </c>
      <c r="C10886">
        <f>-70.04329917 / 41.70011211</f>
        <v>-1.6796909079101274</v>
      </c>
      <c r="D10886" t="s">
        <v>610</v>
      </c>
      <c r="E10886" t="s">
        <v>70</v>
      </c>
      <c r="F10886" s="1">
        <v>40051</v>
      </c>
      <c r="G10886">
        <v>10</v>
      </c>
      <c r="O10886">
        <v>0.36</v>
      </c>
      <c r="P10886" t="s">
        <v>71</v>
      </c>
      <c r="Q10886">
        <v>14.6</v>
      </c>
      <c r="R10886" t="s">
        <v>71</v>
      </c>
    </row>
    <row r="10887" spans="1:46" x14ac:dyDescent="0.2">
      <c r="A10887" t="s">
        <v>608</v>
      </c>
      <c r="B10887" t="s">
        <v>609</v>
      </c>
      <c r="C10887">
        <f>-70.04329917 / 41.70011211</f>
        <v>-1.6796909079101274</v>
      </c>
      <c r="D10887" t="s">
        <v>610</v>
      </c>
      <c r="E10887" t="s">
        <v>70</v>
      </c>
      <c r="F10887" s="1">
        <v>41143</v>
      </c>
      <c r="G10887">
        <v>0.5</v>
      </c>
      <c r="I10887">
        <v>9.9</v>
      </c>
      <c r="J10887" t="s">
        <v>71</v>
      </c>
      <c r="K10887">
        <v>1.97</v>
      </c>
      <c r="L10887" t="s">
        <v>71</v>
      </c>
      <c r="M10887">
        <v>4.9000000000000004</v>
      </c>
      <c r="N10887" t="s">
        <v>71</v>
      </c>
      <c r="O10887">
        <v>7.36</v>
      </c>
      <c r="P10887" t="s">
        <v>71</v>
      </c>
      <c r="Q10887">
        <v>26</v>
      </c>
      <c r="R10887" t="s">
        <v>71</v>
      </c>
      <c r="S10887">
        <v>0.34</v>
      </c>
      <c r="T10887" t="s">
        <v>71</v>
      </c>
      <c r="U10887">
        <v>10.53</v>
      </c>
      <c r="V10887" t="s">
        <v>71</v>
      </c>
      <c r="W10887">
        <v>22.46</v>
      </c>
      <c r="X10887" t="s">
        <v>71</v>
      </c>
      <c r="Y10887">
        <v>38.1</v>
      </c>
      <c r="AA10887">
        <v>37.25</v>
      </c>
      <c r="AC10887">
        <v>37.1</v>
      </c>
      <c r="AE10887">
        <v>8.6</v>
      </c>
      <c r="AF10887" t="s">
        <v>71</v>
      </c>
      <c r="AG10887">
        <v>6.82</v>
      </c>
      <c r="AH10887" t="s">
        <v>71</v>
      </c>
      <c r="AS10887">
        <v>0.03</v>
      </c>
      <c r="AT10887" t="s">
        <v>71</v>
      </c>
    </row>
    <row r="10888" spans="1:46" x14ac:dyDescent="0.2">
      <c r="A10888" t="s">
        <v>608</v>
      </c>
      <c r="B10888" t="s">
        <v>609</v>
      </c>
      <c r="C10888">
        <f>-70.04329917 / 41.70011211</f>
        <v>-1.6796909079101274</v>
      </c>
      <c r="D10888" t="s">
        <v>610</v>
      </c>
      <c r="E10888" t="s">
        <v>70</v>
      </c>
      <c r="F10888" s="1">
        <v>41143</v>
      </c>
      <c r="G10888">
        <v>1</v>
      </c>
      <c r="O10888">
        <v>7.35</v>
      </c>
      <c r="P10888" t="s">
        <v>71</v>
      </c>
      <c r="Q10888">
        <v>26.1</v>
      </c>
      <c r="R10888" t="s">
        <v>71</v>
      </c>
    </row>
    <row r="10889" spans="1:46" x14ac:dyDescent="0.2">
      <c r="A10889" t="s">
        <v>608</v>
      </c>
      <c r="B10889" t="s">
        <v>609</v>
      </c>
      <c r="C10889">
        <f>-70.04329917 / 41.70011211</f>
        <v>-1.6796909079101274</v>
      </c>
      <c r="D10889" t="s">
        <v>610</v>
      </c>
      <c r="E10889" t="s">
        <v>70</v>
      </c>
      <c r="F10889" s="1">
        <v>41143</v>
      </c>
      <c r="G10889">
        <v>2</v>
      </c>
      <c r="O10889">
        <v>7.35</v>
      </c>
      <c r="P10889" t="s">
        <v>71</v>
      </c>
      <c r="Q10889">
        <v>26.1</v>
      </c>
      <c r="R10889" t="s">
        <v>71</v>
      </c>
    </row>
    <row r="10890" spans="1:46" x14ac:dyDescent="0.2">
      <c r="A10890" t="s">
        <v>608</v>
      </c>
      <c r="B10890" t="s">
        <v>609</v>
      </c>
      <c r="C10890">
        <f>-70.04329917 / 41.70011211</f>
        <v>-1.6796909079101274</v>
      </c>
      <c r="D10890" t="s">
        <v>610</v>
      </c>
      <c r="E10890" t="s">
        <v>70</v>
      </c>
      <c r="F10890" s="1">
        <v>41143</v>
      </c>
      <c r="G10890">
        <v>3</v>
      </c>
      <c r="O10890">
        <v>7.34</v>
      </c>
      <c r="P10890" t="s">
        <v>71</v>
      </c>
      <c r="Q10890">
        <v>26.1</v>
      </c>
      <c r="R10890" t="s">
        <v>71</v>
      </c>
    </row>
    <row r="10891" spans="1:46" x14ac:dyDescent="0.2">
      <c r="A10891" t="s">
        <v>608</v>
      </c>
      <c r="B10891" t="s">
        <v>609</v>
      </c>
      <c r="C10891">
        <f>-70.04329917 / 41.70011211</f>
        <v>-1.6796909079101274</v>
      </c>
      <c r="D10891" t="s">
        <v>610</v>
      </c>
      <c r="E10891" t="s">
        <v>70</v>
      </c>
      <c r="F10891" s="1">
        <v>41143</v>
      </c>
      <c r="G10891">
        <v>4</v>
      </c>
      <c r="O10891">
        <v>7.1</v>
      </c>
      <c r="P10891" t="s">
        <v>71</v>
      </c>
      <c r="Q10891">
        <v>26</v>
      </c>
      <c r="R10891" t="s">
        <v>71</v>
      </c>
    </row>
    <row r="10892" spans="1:46" x14ac:dyDescent="0.2">
      <c r="A10892" t="s">
        <v>608</v>
      </c>
      <c r="B10892" t="s">
        <v>609</v>
      </c>
      <c r="C10892">
        <f>-70.04329917 / 41.70011211</f>
        <v>-1.6796909079101274</v>
      </c>
      <c r="D10892" t="s">
        <v>610</v>
      </c>
      <c r="E10892" t="s">
        <v>70</v>
      </c>
      <c r="F10892" s="1">
        <v>41143</v>
      </c>
      <c r="G10892">
        <v>5</v>
      </c>
      <c r="O10892">
        <v>6.9</v>
      </c>
      <c r="P10892" t="s">
        <v>71</v>
      </c>
      <c r="Q10892">
        <v>26</v>
      </c>
      <c r="R10892" t="s">
        <v>71</v>
      </c>
    </row>
    <row r="10893" spans="1:46" x14ac:dyDescent="0.2">
      <c r="A10893" t="s">
        <v>608</v>
      </c>
      <c r="B10893" t="s">
        <v>609</v>
      </c>
      <c r="C10893">
        <f>-70.04329917 / 41.70011211</f>
        <v>-1.6796909079101274</v>
      </c>
      <c r="D10893" t="s">
        <v>610</v>
      </c>
      <c r="E10893" t="s">
        <v>70</v>
      </c>
      <c r="F10893" s="1">
        <v>41143</v>
      </c>
      <c r="G10893">
        <v>6</v>
      </c>
      <c r="O10893">
        <v>6.8</v>
      </c>
      <c r="P10893" t="s">
        <v>71</v>
      </c>
      <c r="Q10893">
        <v>25.9</v>
      </c>
      <c r="R10893" t="s">
        <v>71</v>
      </c>
    </row>
    <row r="10894" spans="1:46" x14ac:dyDescent="0.2">
      <c r="A10894" t="s">
        <v>608</v>
      </c>
      <c r="B10894" t="s">
        <v>609</v>
      </c>
      <c r="C10894">
        <f>-70.04329917 / 41.70011211</f>
        <v>-1.6796909079101274</v>
      </c>
      <c r="D10894" t="s">
        <v>610</v>
      </c>
      <c r="E10894" t="s">
        <v>70</v>
      </c>
      <c r="F10894" s="1">
        <v>41143</v>
      </c>
      <c r="G10894">
        <v>7</v>
      </c>
      <c r="O10894">
        <v>3.3</v>
      </c>
      <c r="P10894" t="s">
        <v>71</v>
      </c>
      <c r="Q10894">
        <v>24.5</v>
      </c>
      <c r="R10894" t="s">
        <v>71</v>
      </c>
    </row>
    <row r="10895" spans="1:46" x14ac:dyDescent="0.2">
      <c r="A10895" t="s">
        <v>608</v>
      </c>
      <c r="B10895" t="s">
        <v>609</v>
      </c>
      <c r="C10895">
        <f>-70.04329917 / 41.70011211</f>
        <v>-1.6796909079101274</v>
      </c>
      <c r="D10895" t="s">
        <v>610</v>
      </c>
      <c r="E10895" t="s">
        <v>70</v>
      </c>
      <c r="F10895" s="1">
        <v>41143</v>
      </c>
      <c r="G10895">
        <v>8</v>
      </c>
      <c r="O10895">
        <v>0.74</v>
      </c>
      <c r="P10895" t="s">
        <v>71</v>
      </c>
      <c r="Q10895">
        <v>22.5</v>
      </c>
      <c r="R10895" t="s">
        <v>71</v>
      </c>
    </row>
    <row r="10896" spans="1:46" x14ac:dyDescent="0.2">
      <c r="A10896" t="s">
        <v>608</v>
      </c>
      <c r="B10896" t="s">
        <v>609</v>
      </c>
      <c r="C10896">
        <f>-70.04329917 / 41.70011211</f>
        <v>-1.6796909079101274</v>
      </c>
      <c r="D10896" t="s">
        <v>610</v>
      </c>
      <c r="E10896" t="s">
        <v>70</v>
      </c>
      <c r="F10896" s="1">
        <v>41143</v>
      </c>
      <c r="G10896">
        <v>9</v>
      </c>
      <c r="K10896">
        <v>37.61</v>
      </c>
      <c r="L10896" t="s">
        <v>71</v>
      </c>
      <c r="O10896">
        <v>0.28000000000000003</v>
      </c>
      <c r="P10896" t="s">
        <v>71</v>
      </c>
      <c r="Q10896">
        <v>20.3</v>
      </c>
      <c r="R10896" t="s">
        <v>71</v>
      </c>
      <c r="S10896">
        <v>1.39</v>
      </c>
      <c r="T10896" t="s">
        <v>71</v>
      </c>
      <c r="U10896">
        <v>43.05</v>
      </c>
      <c r="V10896" t="s">
        <v>71</v>
      </c>
      <c r="W10896">
        <v>39.61</v>
      </c>
      <c r="X10896" t="s">
        <v>71</v>
      </c>
      <c r="Y10896">
        <v>58.4</v>
      </c>
      <c r="AA10896">
        <v>66.180000000000007</v>
      </c>
      <c r="AE10896">
        <v>19.899999999999999</v>
      </c>
      <c r="AF10896" t="s">
        <v>71</v>
      </c>
      <c r="AG10896">
        <v>6.34</v>
      </c>
      <c r="AH10896" t="s">
        <v>71</v>
      </c>
      <c r="AS10896">
        <v>2.13</v>
      </c>
      <c r="AT10896" t="s">
        <v>71</v>
      </c>
    </row>
    <row r="10897" spans="1:46" x14ac:dyDescent="0.2">
      <c r="A10897" t="s">
        <v>608</v>
      </c>
      <c r="B10897" t="s">
        <v>609</v>
      </c>
      <c r="C10897">
        <f>-70.04329917 / 41.70011211</f>
        <v>-1.6796909079101274</v>
      </c>
      <c r="D10897" t="s">
        <v>610</v>
      </c>
      <c r="E10897" t="s">
        <v>70</v>
      </c>
      <c r="F10897" s="1">
        <v>42193.333333333336</v>
      </c>
      <c r="G10897">
        <v>0.5</v>
      </c>
      <c r="I10897">
        <v>10.4</v>
      </c>
      <c r="J10897" t="s">
        <v>150</v>
      </c>
      <c r="K10897">
        <v>0.3</v>
      </c>
      <c r="L10897" t="s">
        <v>150</v>
      </c>
      <c r="M10897">
        <v>4</v>
      </c>
      <c r="N10897" t="s">
        <v>150</v>
      </c>
      <c r="O10897">
        <v>8.2200000000000006</v>
      </c>
      <c r="P10897" t="s">
        <v>150</v>
      </c>
      <c r="Q10897">
        <v>25.3</v>
      </c>
      <c r="R10897" t="s">
        <v>150</v>
      </c>
      <c r="S10897">
        <v>0.28999999999999998</v>
      </c>
      <c r="T10897" t="s">
        <v>150</v>
      </c>
      <c r="U10897">
        <v>8.98</v>
      </c>
      <c r="V10897" t="s">
        <v>150</v>
      </c>
      <c r="W10897">
        <v>22.4</v>
      </c>
      <c r="X10897" t="s">
        <v>150</v>
      </c>
      <c r="Y10897">
        <v>35.799999999999997</v>
      </c>
      <c r="AA10897">
        <v>18.79</v>
      </c>
      <c r="AC10897">
        <v>40.020000000000003</v>
      </c>
      <c r="AE10897">
        <v>13.3</v>
      </c>
      <c r="AF10897" t="s">
        <v>150</v>
      </c>
      <c r="AG10897">
        <v>7.19</v>
      </c>
      <c r="AH10897" t="s">
        <v>150</v>
      </c>
      <c r="AI10897">
        <v>100</v>
      </c>
      <c r="AJ10897" t="s">
        <v>150</v>
      </c>
      <c r="AS10897">
        <v>0.3</v>
      </c>
      <c r="AT10897" t="s">
        <v>150</v>
      </c>
    </row>
    <row r="10898" spans="1:46" x14ac:dyDescent="0.2">
      <c r="A10898" t="s">
        <v>608</v>
      </c>
      <c r="B10898" t="s">
        <v>609</v>
      </c>
      <c r="C10898">
        <f>-70.04329917 / 41.70011211</f>
        <v>-1.6796909079101274</v>
      </c>
      <c r="D10898" t="s">
        <v>610</v>
      </c>
      <c r="E10898" t="s">
        <v>70</v>
      </c>
      <c r="F10898" s="1">
        <v>42193.333333333336</v>
      </c>
      <c r="G10898">
        <v>2</v>
      </c>
      <c r="I10898">
        <v>10.4</v>
      </c>
      <c r="J10898" t="s">
        <v>150</v>
      </c>
      <c r="K10898" t="s">
        <v>173</v>
      </c>
      <c r="L10898" t="s">
        <v>150</v>
      </c>
      <c r="M10898">
        <v>4</v>
      </c>
      <c r="N10898" t="s">
        <v>150</v>
      </c>
      <c r="O10898">
        <v>8.27</v>
      </c>
      <c r="P10898" t="s">
        <v>150</v>
      </c>
      <c r="Q10898">
        <v>25.4</v>
      </c>
      <c r="R10898" t="s">
        <v>150</v>
      </c>
      <c r="S10898" t="s">
        <v>173</v>
      </c>
      <c r="T10898" t="s">
        <v>150</v>
      </c>
      <c r="W10898" t="s">
        <v>173</v>
      </c>
      <c r="X10898" t="s">
        <v>150</v>
      </c>
      <c r="AC10898">
        <v>40.020000000000003</v>
      </c>
      <c r="AE10898" t="s">
        <v>173</v>
      </c>
      <c r="AF10898" t="s">
        <v>150</v>
      </c>
      <c r="AG10898" t="s">
        <v>173</v>
      </c>
      <c r="AH10898" t="s">
        <v>150</v>
      </c>
      <c r="AI10898">
        <v>101</v>
      </c>
      <c r="AJ10898" t="s">
        <v>150</v>
      </c>
      <c r="AS10898" t="s">
        <v>173</v>
      </c>
      <c r="AT10898" t="s">
        <v>150</v>
      </c>
    </row>
    <row r="10899" spans="1:46" x14ac:dyDescent="0.2">
      <c r="A10899" t="s">
        <v>608</v>
      </c>
      <c r="B10899" t="s">
        <v>609</v>
      </c>
      <c r="C10899">
        <f>-70.04329917 / 41.70011211</f>
        <v>-1.6796909079101274</v>
      </c>
      <c r="D10899" t="s">
        <v>610</v>
      </c>
      <c r="E10899" t="s">
        <v>70</v>
      </c>
      <c r="F10899" s="1">
        <v>42193.333333333336</v>
      </c>
      <c r="G10899">
        <v>4</v>
      </c>
      <c r="I10899">
        <v>10.4</v>
      </c>
      <c r="J10899" t="s">
        <v>150</v>
      </c>
      <c r="K10899" t="s">
        <v>173</v>
      </c>
      <c r="L10899" t="s">
        <v>150</v>
      </c>
      <c r="M10899">
        <v>4</v>
      </c>
      <c r="N10899" t="s">
        <v>150</v>
      </c>
      <c r="O10899">
        <v>8.75</v>
      </c>
      <c r="P10899" t="s">
        <v>150</v>
      </c>
      <c r="Q10899">
        <v>24.1</v>
      </c>
      <c r="R10899" t="s">
        <v>150</v>
      </c>
      <c r="S10899" t="s">
        <v>173</v>
      </c>
      <c r="T10899" t="s">
        <v>150</v>
      </c>
      <c r="W10899" t="s">
        <v>173</v>
      </c>
      <c r="X10899" t="s">
        <v>150</v>
      </c>
      <c r="AC10899">
        <v>40.020000000000003</v>
      </c>
      <c r="AE10899" t="s">
        <v>173</v>
      </c>
      <c r="AF10899" t="s">
        <v>150</v>
      </c>
      <c r="AG10899" t="s">
        <v>173</v>
      </c>
      <c r="AH10899" t="s">
        <v>150</v>
      </c>
      <c r="AI10899">
        <v>104</v>
      </c>
      <c r="AJ10899" t="s">
        <v>150</v>
      </c>
      <c r="AS10899" t="s">
        <v>173</v>
      </c>
      <c r="AT10899" t="s">
        <v>150</v>
      </c>
    </row>
    <row r="10900" spans="1:46" x14ac:dyDescent="0.2">
      <c r="A10900" t="s">
        <v>608</v>
      </c>
      <c r="B10900" t="s">
        <v>609</v>
      </c>
      <c r="C10900">
        <f>-70.04329917 / 41.70011211</f>
        <v>-1.6796909079101274</v>
      </c>
      <c r="D10900" t="s">
        <v>610</v>
      </c>
      <c r="E10900" t="s">
        <v>70</v>
      </c>
      <c r="F10900" s="1">
        <v>42193.333333333336</v>
      </c>
      <c r="G10900">
        <v>6</v>
      </c>
      <c r="I10900">
        <v>10.4</v>
      </c>
      <c r="J10900" t="s">
        <v>150</v>
      </c>
      <c r="K10900" t="s">
        <v>173</v>
      </c>
      <c r="L10900" t="s">
        <v>150</v>
      </c>
      <c r="M10900">
        <v>4</v>
      </c>
      <c r="N10900" t="s">
        <v>150</v>
      </c>
      <c r="O10900">
        <v>8.5</v>
      </c>
      <c r="P10900" t="s">
        <v>150</v>
      </c>
      <c r="Q10900">
        <v>22.6</v>
      </c>
      <c r="R10900" t="s">
        <v>150</v>
      </c>
      <c r="S10900" t="s">
        <v>173</v>
      </c>
      <c r="T10900" t="s">
        <v>150</v>
      </c>
      <c r="W10900" t="s">
        <v>173</v>
      </c>
      <c r="X10900" t="s">
        <v>150</v>
      </c>
      <c r="AC10900">
        <v>40.020000000000003</v>
      </c>
      <c r="AE10900" t="s">
        <v>173</v>
      </c>
      <c r="AF10900" t="s">
        <v>150</v>
      </c>
      <c r="AG10900" t="s">
        <v>173</v>
      </c>
      <c r="AH10900" t="s">
        <v>150</v>
      </c>
      <c r="AI10900">
        <v>98</v>
      </c>
      <c r="AJ10900" t="s">
        <v>150</v>
      </c>
      <c r="AS10900" t="s">
        <v>173</v>
      </c>
      <c r="AT10900" t="s">
        <v>150</v>
      </c>
    </row>
    <row r="10901" spans="1:46" x14ac:dyDescent="0.2">
      <c r="A10901" t="s">
        <v>608</v>
      </c>
      <c r="B10901" t="s">
        <v>609</v>
      </c>
      <c r="C10901">
        <f>-70.04329917 / 41.70011211</f>
        <v>-1.6796909079101274</v>
      </c>
      <c r="D10901" t="s">
        <v>610</v>
      </c>
      <c r="E10901" t="s">
        <v>70</v>
      </c>
      <c r="F10901" s="1">
        <v>42193.333333333336</v>
      </c>
      <c r="G10901">
        <v>8</v>
      </c>
      <c r="I10901">
        <v>10.4</v>
      </c>
      <c r="J10901" t="s">
        <v>150</v>
      </c>
      <c r="K10901" t="s">
        <v>173</v>
      </c>
      <c r="L10901" t="s">
        <v>150</v>
      </c>
      <c r="M10901">
        <v>4</v>
      </c>
      <c r="N10901" t="s">
        <v>150</v>
      </c>
      <c r="O10901">
        <v>10.88</v>
      </c>
      <c r="P10901" t="s">
        <v>150</v>
      </c>
      <c r="Q10901">
        <v>17.7</v>
      </c>
      <c r="R10901" t="s">
        <v>150</v>
      </c>
      <c r="S10901" t="s">
        <v>173</v>
      </c>
      <c r="T10901" t="s">
        <v>150</v>
      </c>
      <c r="W10901" t="s">
        <v>173</v>
      </c>
      <c r="X10901" t="s">
        <v>150</v>
      </c>
      <c r="AC10901">
        <v>40.020000000000003</v>
      </c>
      <c r="AE10901" t="s">
        <v>173</v>
      </c>
      <c r="AF10901" t="s">
        <v>150</v>
      </c>
      <c r="AG10901" t="s">
        <v>173</v>
      </c>
      <c r="AH10901" t="s">
        <v>150</v>
      </c>
      <c r="AI10901">
        <v>114</v>
      </c>
      <c r="AJ10901" t="s">
        <v>150</v>
      </c>
      <c r="AS10901" t="s">
        <v>173</v>
      </c>
      <c r="AT10901" t="s">
        <v>150</v>
      </c>
    </row>
    <row r="10902" spans="1:46" x14ac:dyDescent="0.2">
      <c r="A10902" t="s">
        <v>608</v>
      </c>
      <c r="B10902" t="s">
        <v>609</v>
      </c>
      <c r="C10902">
        <f>-70.04329917 / 41.70011211</f>
        <v>-1.6796909079101274</v>
      </c>
      <c r="D10902" t="s">
        <v>610</v>
      </c>
      <c r="E10902" t="s">
        <v>70</v>
      </c>
      <c r="F10902" s="1">
        <v>42193.333333333336</v>
      </c>
      <c r="G10902">
        <v>9</v>
      </c>
      <c r="I10902">
        <v>10.4</v>
      </c>
      <c r="J10902" t="s">
        <v>150</v>
      </c>
      <c r="K10902">
        <v>1.7</v>
      </c>
      <c r="L10902" t="s">
        <v>150</v>
      </c>
      <c r="M10902">
        <v>4</v>
      </c>
      <c r="N10902" t="s">
        <v>150</v>
      </c>
      <c r="S10902">
        <v>0.43</v>
      </c>
      <c r="T10902" t="s">
        <v>150</v>
      </c>
      <c r="U10902">
        <v>13.32</v>
      </c>
      <c r="V10902" t="s">
        <v>150</v>
      </c>
      <c r="W10902">
        <v>22.16</v>
      </c>
      <c r="X10902" t="s">
        <v>150</v>
      </c>
      <c r="AA10902">
        <v>35.81</v>
      </c>
      <c r="AC10902">
        <v>40.020000000000003</v>
      </c>
      <c r="AE10902">
        <v>16.899999999999999</v>
      </c>
      <c r="AF10902" t="s">
        <v>150</v>
      </c>
      <c r="AG10902">
        <v>6.59</v>
      </c>
      <c r="AH10902" t="s">
        <v>150</v>
      </c>
      <c r="AS10902">
        <v>0.2</v>
      </c>
      <c r="AT10902" t="s">
        <v>150</v>
      </c>
    </row>
    <row r="10903" spans="1:46" x14ac:dyDescent="0.2">
      <c r="A10903" t="s">
        <v>608</v>
      </c>
      <c r="B10903" t="s">
        <v>609</v>
      </c>
      <c r="C10903">
        <f>-70.04329917 / 41.70011211</f>
        <v>-1.6796909079101274</v>
      </c>
      <c r="D10903" t="s">
        <v>610</v>
      </c>
      <c r="E10903" t="s">
        <v>70</v>
      </c>
      <c r="F10903" s="1">
        <v>42193.333333333336</v>
      </c>
      <c r="G10903">
        <v>10</v>
      </c>
      <c r="I10903">
        <v>10.4</v>
      </c>
      <c r="J10903" t="s">
        <v>150</v>
      </c>
      <c r="K10903" t="s">
        <v>173</v>
      </c>
      <c r="L10903" t="s">
        <v>150</v>
      </c>
      <c r="M10903">
        <v>4</v>
      </c>
      <c r="N10903" t="s">
        <v>150</v>
      </c>
      <c r="O10903">
        <v>9.07</v>
      </c>
      <c r="P10903" t="s">
        <v>150</v>
      </c>
      <c r="Q10903">
        <v>14.5</v>
      </c>
      <c r="R10903" t="s">
        <v>150</v>
      </c>
      <c r="S10903" t="s">
        <v>173</v>
      </c>
      <c r="T10903" t="s">
        <v>150</v>
      </c>
      <c r="W10903" t="s">
        <v>173</v>
      </c>
      <c r="X10903" t="s">
        <v>150</v>
      </c>
      <c r="AC10903">
        <v>40.020000000000003</v>
      </c>
      <c r="AE10903" t="s">
        <v>173</v>
      </c>
      <c r="AF10903" t="s">
        <v>150</v>
      </c>
      <c r="AG10903" t="s">
        <v>173</v>
      </c>
      <c r="AH10903" t="s">
        <v>150</v>
      </c>
      <c r="AI10903">
        <v>89</v>
      </c>
      <c r="AJ10903" t="s">
        <v>150</v>
      </c>
      <c r="AS10903" t="s">
        <v>173</v>
      </c>
      <c r="AT10903" t="s">
        <v>150</v>
      </c>
    </row>
    <row r="10904" spans="1:46" x14ac:dyDescent="0.2">
      <c r="A10904" t="s">
        <v>608</v>
      </c>
      <c r="B10904" t="s">
        <v>609</v>
      </c>
      <c r="C10904">
        <f>-70.04329917 / 41.70011211</f>
        <v>-1.6796909079101274</v>
      </c>
      <c r="D10904" t="s">
        <v>610</v>
      </c>
      <c r="E10904" t="s">
        <v>70</v>
      </c>
      <c r="F10904" s="1">
        <v>42207</v>
      </c>
      <c r="G10904">
        <v>0.5</v>
      </c>
      <c r="I10904">
        <v>10.1</v>
      </c>
      <c r="J10904" t="s">
        <v>150</v>
      </c>
      <c r="K10904">
        <v>1.2</v>
      </c>
      <c r="L10904" t="s">
        <v>150</v>
      </c>
      <c r="M10904">
        <v>5.0999999999999996</v>
      </c>
      <c r="N10904" t="s">
        <v>150</v>
      </c>
      <c r="O10904">
        <v>8.0299999999999994</v>
      </c>
      <c r="P10904" t="s">
        <v>150</v>
      </c>
      <c r="Q10904">
        <v>26.3</v>
      </c>
      <c r="R10904" t="s">
        <v>150</v>
      </c>
      <c r="S10904">
        <v>0.32</v>
      </c>
      <c r="T10904" t="s">
        <v>150</v>
      </c>
      <c r="U10904">
        <v>9.91</v>
      </c>
      <c r="V10904" t="s">
        <v>150</v>
      </c>
      <c r="W10904">
        <v>22.9</v>
      </c>
      <c r="X10904" t="s">
        <v>150</v>
      </c>
      <c r="Y10904">
        <v>37.22</v>
      </c>
      <c r="AA10904">
        <v>32.39</v>
      </c>
      <c r="AC10904">
        <v>36.520000000000003</v>
      </c>
      <c r="AE10904">
        <v>13.2</v>
      </c>
      <c r="AF10904" t="s">
        <v>150</v>
      </c>
      <c r="AG10904">
        <v>6.92</v>
      </c>
      <c r="AH10904" t="s">
        <v>150</v>
      </c>
      <c r="AI10904">
        <v>100</v>
      </c>
      <c r="AJ10904" t="s">
        <v>150</v>
      </c>
      <c r="AS10904">
        <v>0</v>
      </c>
      <c r="AT10904" t="s">
        <v>150</v>
      </c>
    </row>
    <row r="10905" spans="1:46" x14ac:dyDescent="0.2">
      <c r="A10905" t="s">
        <v>608</v>
      </c>
      <c r="B10905" t="s">
        <v>609</v>
      </c>
      <c r="C10905">
        <f>-70.04329917 / 41.70011211</f>
        <v>-1.6796909079101274</v>
      </c>
      <c r="D10905" t="s">
        <v>610</v>
      </c>
      <c r="E10905" t="s">
        <v>70</v>
      </c>
      <c r="F10905" s="1">
        <v>42207</v>
      </c>
      <c r="G10905">
        <v>2</v>
      </c>
      <c r="I10905">
        <v>10.1</v>
      </c>
      <c r="J10905" t="s">
        <v>150</v>
      </c>
      <c r="K10905" t="s">
        <v>173</v>
      </c>
      <c r="L10905" t="s">
        <v>150</v>
      </c>
      <c r="M10905">
        <v>5.0999999999999996</v>
      </c>
      <c r="N10905" t="s">
        <v>150</v>
      </c>
      <c r="O10905">
        <v>7.93</v>
      </c>
      <c r="P10905" t="s">
        <v>150</v>
      </c>
      <c r="Q10905">
        <v>26.3</v>
      </c>
      <c r="R10905" t="s">
        <v>150</v>
      </c>
      <c r="S10905" t="s">
        <v>173</v>
      </c>
      <c r="T10905" t="s">
        <v>150</v>
      </c>
      <c r="W10905" t="s">
        <v>173</v>
      </c>
      <c r="X10905" t="s">
        <v>150</v>
      </c>
      <c r="AC10905">
        <v>36.520000000000003</v>
      </c>
      <c r="AE10905" t="s">
        <v>173</v>
      </c>
      <c r="AF10905" t="s">
        <v>150</v>
      </c>
      <c r="AG10905" t="s">
        <v>173</v>
      </c>
      <c r="AH10905" t="s">
        <v>150</v>
      </c>
      <c r="AI10905">
        <v>98</v>
      </c>
      <c r="AJ10905" t="s">
        <v>150</v>
      </c>
      <c r="AS10905" t="s">
        <v>173</v>
      </c>
      <c r="AT10905" t="s">
        <v>150</v>
      </c>
    </row>
    <row r="10906" spans="1:46" x14ac:dyDescent="0.2">
      <c r="A10906" t="s">
        <v>608</v>
      </c>
      <c r="B10906" t="s">
        <v>609</v>
      </c>
      <c r="C10906">
        <f>-70.04329917 / 41.70011211</f>
        <v>-1.6796909079101274</v>
      </c>
      <c r="D10906" t="s">
        <v>610</v>
      </c>
      <c r="E10906" t="s">
        <v>70</v>
      </c>
      <c r="F10906" s="1">
        <v>42207</v>
      </c>
      <c r="G10906">
        <v>4</v>
      </c>
      <c r="I10906">
        <v>10.1</v>
      </c>
      <c r="J10906" t="s">
        <v>150</v>
      </c>
      <c r="K10906" t="s">
        <v>173</v>
      </c>
      <c r="L10906" t="s">
        <v>150</v>
      </c>
      <c r="M10906">
        <v>5.0999999999999996</v>
      </c>
      <c r="N10906" t="s">
        <v>150</v>
      </c>
      <c r="O10906">
        <v>7.87</v>
      </c>
      <c r="P10906" t="s">
        <v>150</v>
      </c>
      <c r="Q10906">
        <v>26.3</v>
      </c>
      <c r="R10906" t="s">
        <v>150</v>
      </c>
      <c r="S10906" t="s">
        <v>173</v>
      </c>
      <c r="T10906" t="s">
        <v>150</v>
      </c>
      <c r="W10906" t="s">
        <v>173</v>
      </c>
      <c r="X10906" t="s">
        <v>150</v>
      </c>
      <c r="AC10906">
        <v>36.520000000000003</v>
      </c>
      <c r="AE10906" t="s">
        <v>173</v>
      </c>
      <c r="AF10906" t="s">
        <v>150</v>
      </c>
      <c r="AG10906" t="s">
        <v>173</v>
      </c>
      <c r="AH10906" t="s">
        <v>150</v>
      </c>
      <c r="AI10906">
        <v>98</v>
      </c>
      <c r="AJ10906" t="s">
        <v>150</v>
      </c>
      <c r="AS10906" t="s">
        <v>173</v>
      </c>
      <c r="AT10906" t="s">
        <v>150</v>
      </c>
    </row>
    <row r="10907" spans="1:46" x14ac:dyDescent="0.2">
      <c r="A10907" t="s">
        <v>608</v>
      </c>
      <c r="B10907" t="s">
        <v>609</v>
      </c>
      <c r="C10907">
        <f>-70.04329917 / 41.70011211</f>
        <v>-1.6796909079101274</v>
      </c>
      <c r="D10907" t="s">
        <v>610</v>
      </c>
      <c r="E10907" t="s">
        <v>70</v>
      </c>
      <c r="F10907" s="1">
        <v>42207</v>
      </c>
      <c r="G10907">
        <v>6</v>
      </c>
      <c r="I10907">
        <v>10.1</v>
      </c>
      <c r="J10907" t="s">
        <v>150</v>
      </c>
      <c r="K10907" t="s">
        <v>173</v>
      </c>
      <c r="L10907" t="s">
        <v>150</v>
      </c>
      <c r="M10907">
        <v>5.0999999999999996</v>
      </c>
      <c r="N10907" t="s">
        <v>150</v>
      </c>
      <c r="O10907">
        <v>7.81</v>
      </c>
      <c r="P10907" t="s">
        <v>150</v>
      </c>
      <c r="Q10907">
        <v>24.1</v>
      </c>
      <c r="R10907" t="s">
        <v>150</v>
      </c>
      <c r="S10907" t="s">
        <v>173</v>
      </c>
      <c r="T10907" t="s">
        <v>150</v>
      </c>
      <c r="W10907" t="s">
        <v>173</v>
      </c>
      <c r="X10907" t="s">
        <v>150</v>
      </c>
      <c r="AC10907">
        <v>36.520000000000003</v>
      </c>
      <c r="AE10907" t="s">
        <v>173</v>
      </c>
      <c r="AF10907" t="s">
        <v>150</v>
      </c>
      <c r="AG10907" t="s">
        <v>173</v>
      </c>
      <c r="AH10907" t="s">
        <v>150</v>
      </c>
      <c r="AI10907">
        <v>93</v>
      </c>
      <c r="AJ10907" t="s">
        <v>150</v>
      </c>
      <c r="AS10907" t="s">
        <v>173</v>
      </c>
      <c r="AT10907" t="s">
        <v>150</v>
      </c>
    </row>
    <row r="10908" spans="1:46" x14ac:dyDescent="0.2">
      <c r="A10908" t="s">
        <v>608</v>
      </c>
      <c r="B10908" t="s">
        <v>609</v>
      </c>
      <c r="C10908">
        <f>-70.04329917 / 41.70011211</f>
        <v>-1.6796909079101274</v>
      </c>
      <c r="D10908" t="s">
        <v>610</v>
      </c>
      <c r="E10908" t="s">
        <v>70</v>
      </c>
      <c r="F10908" s="1">
        <v>42207</v>
      </c>
      <c r="G10908">
        <v>8</v>
      </c>
      <c r="I10908">
        <v>10.1</v>
      </c>
      <c r="J10908" t="s">
        <v>150</v>
      </c>
      <c r="K10908" t="s">
        <v>173</v>
      </c>
      <c r="L10908" t="s">
        <v>150</v>
      </c>
      <c r="M10908">
        <v>5.0999999999999996</v>
      </c>
      <c r="N10908" t="s">
        <v>150</v>
      </c>
      <c r="O10908">
        <v>9.66</v>
      </c>
      <c r="P10908" t="s">
        <v>150</v>
      </c>
      <c r="Q10908">
        <v>18.399999999999999</v>
      </c>
      <c r="R10908" t="s">
        <v>150</v>
      </c>
      <c r="S10908" t="s">
        <v>173</v>
      </c>
      <c r="T10908" t="s">
        <v>150</v>
      </c>
      <c r="W10908" t="s">
        <v>173</v>
      </c>
      <c r="X10908" t="s">
        <v>150</v>
      </c>
      <c r="AC10908">
        <v>36.520000000000003</v>
      </c>
      <c r="AE10908" t="s">
        <v>173</v>
      </c>
      <c r="AF10908" t="s">
        <v>150</v>
      </c>
      <c r="AG10908" t="s">
        <v>173</v>
      </c>
      <c r="AH10908" t="s">
        <v>150</v>
      </c>
      <c r="AI10908">
        <v>103</v>
      </c>
      <c r="AJ10908" t="s">
        <v>150</v>
      </c>
      <c r="AS10908" t="s">
        <v>173</v>
      </c>
      <c r="AT10908" t="s">
        <v>150</v>
      </c>
    </row>
    <row r="10909" spans="1:46" x14ac:dyDescent="0.2">
      <c r="A10909" t="s">
        <v>608</v>
      </c>
      <c r="B10909" t="s">
        <v>609</v>
      </c>
      <c r="C10909">
        <f>-70.04329917 / 41.70011211</f>
        <v>-1.6796909079101274</v>
      </c>
      <c r="D10909" t="s">
        <v>610</v>
      </c>
      <c r="E10909" t="s">
        <v>70</v>
      </c>
      <c r="F10909" s="1">
        <v>42207</v>
      </c>
      <c r="G10909">
        <v>9</v>
      </c>
      <c r="I10909">
        <v>10.1</v>
      </c>
      <c r="J10909" t="s">
        <v>150</v>
      </c>
      <c r="K10909">
        <v>6.3</v>
      </c>
      <c r="L10909" t="s">
        <v>150</v>
      </c>
      <c r="M10909">
        <v>5.0999999999999996</v>
      </c>
      <c r="N10909" t="s">
        <v>150</v>
      </c>
      <c r="S10909">
        <v>0.47</v>
      </c>
      <c r="T10909" t="s">
        <v>150</v>
      </c>
      <c r="U10909">
        <v>14.56</v>
      </c>
      <c r="V10909" t="s">
        <v>150</v>
      </c>
      <c r="W10909">
        <v>28.35</v>
      </c>
      <c r="X10909" t="s">
        <v>150</v>
      </c>
      <c r="AA10909">
        <v>48.66</v>
      </c>
      <c r="AC10909">
        <v>36.520000000000003</v>
      </c>
      <c r="AE10909">
        <v>18.3</v>
      </c>
      <c r="AF10909" t="s">
        <v>150</v>
      </c>
      <c r="AG10909">
        <v>6.48</v>
      </c>
      <c r="AH10909" t="s">
        <v>150</v>
      </c>
      <c r="AS10909">
        <v>0</v>
      </c>
      <c r="AT10909" t="s">
        <v>150</v>
      </c>
    </row>
    <row r="10910" spans="1:46" x14ac:dyDescent="0.2">
      <c r="A10910" t="s">
        <v>608</v>
      </c>
      <c r="B10910" t="s">
        <v>609</v>
      </c>
      <c r="C10910">
        <f>-70.04329917 / 41.70011211</f>
        <v>-1.6796909079101274</v>
      </c>
      <c r="D10910" t="s">
        <v>610</v>
      </c>
      <c r="E10910" t="s">
        <v>70</v>
      </c>
      <c r="F10910" s="1">
        <v>42221.333333333336</v>
      </c>
      <c r="G10910">
        <v>0.5</v>
      </c>
      <c r="I10910">
        <v>9.4</v>
      </c>
      <c r="J10910" t="s">
        <v>150</v>
      </c>
      <c r="K10910">
        <v>3.7</v>
      </c>
      <c r="L10910" t="s">
        <v>150</v>
      </c>
      <c r="M10910">
        <v>5.5</v>
      </c>
      <c r="N10910" t="s">
        <v>150</v>
      </c>
      <c r="O10910">
        <v>6.91</v>
      </c>
      <c r="P10910" t="s">
        <v>150</v>
      </c>
      <c r="Q10910">
        <v>27.4</v>
      </c>
      <c r="R10910" t="s">
        <v>150</v>
      </c>
      <c r="S10910">
        <v>0.28999999999999998</v>
      </c>
      <c r="T10910" t="s">
        <v>150</v>
      </c>
      <c r="U10910">
        <v>8.98</v>
      </c>
      <c r="V10910" t="s">
        <v>150</v>
      </c>
      <c r="W10910">
        <v>24.57</v>
      </c>
      <c r="X10910" t="s">
        <v>150</v>
      </c>
      <c r="Y10910">
        <v>35.799999999999997</v>
      </c>
      <c r="AA10910">
        <v>43.43</v>
      </c>
      <c r="AC10910">
        <v>35.43</v>
      </c>
      <c r="AE10910">
        <v>13.2</v>
      </c>
      <c r="AF10910" t="s">
        <v>150</v>
      </c>
      <c r="AG10910">
        <v>7.17</v>
      </c>
      <c r="AH10910" t="s">
        <v>150</v>
      </c>
      <c r="AI10910">
        <v>87</v>
      </c>
      <c r="AJ10910" t="s">
        <v>150</v>
      </c>
      <c r="AS10910">
        <v>2.2000000000000002</v>
      </c>
      <c r="AT10910" t="s">
        <v>150</v>
      </c>
    </row>
    <row r="10911" spans="1:46" x14ac:dyDescent="0.2">
      <c r="A10911" t="s">
        <v>608</v>
      </c>
      <c r="B10911" t="s">
        <v>609</v>
      </c>
      <c r="C10911">
        <f>-70.04329917 / 41.70011211</f>
        <v>-1.6796909079101274</v>
      </c>
      <c r="D10911" t="s">
        <v>610</v>
      </c>
      <c r="E10911" t="s">
        <v>70</v>
      </c>
      <c r="F10911" s="1">
        <v>42221.333333333336</v>
      </c>
      <c r="G10911">
        <v>2</v>
      </c>
      <c r="I10911">
        <v>9.4</v>
      </c>
      <c r="J10911" t="s">
        <v>150</v>
      </c>
      <c r="K10911" t="s">
        <v>173</v>
      </c>
      <c r="L10911" t="s">
        <v>150</v>
      </c>
      <c r="M10911">
        <v>5.5</v>
      </c>
      <c r="N10911" t="s">
        <v>150</v>
      </c>
      <c r="O10911">
        <v>7.11</v>
      </c>
      <c r="P10911" t="s">
        <v>150</v>
      </c>
      <c r="Q10911">
        <v>27.4</v>
      </c>
      <c r="R10911" t="s">
        <v>150</v>
      </c>
      <c r="S10911" t="s">
        <v>173</v>
      </c>
      <c r="T10911" t="s">
        <v>150</v>
      </c>
      <c r="W10911" t="s">
        <v>173</v>
      </c>
      <c r="X10911" t="s">
        <v>150</v>
      </c>
      <c r="AC10911">
        <v>35.43</v>
      </c>
      <c r="AE10911" t="s">
        <v>173</v>
      </c>
      <c r="AF10911" t="s">
        <v>150</v>
      </c>
      <c r="AG10911" t="s">
        <v>173</v>
      </c>
      <c r="AH10911" t="s">
        <v>150</v>
      </c>
      <c r="AI10911">
        <v>90</v>
      </c>
      <c r="AJ10911" t="s">
        <v>150</v>
      </c>
      <c r="AS10911" t="s">
        <v>173</v>
      </c>
      <c r="AT10911" t="s">
        <v>150</v>
      </c>
    </row>
    <row r="10912" spans="1:46" x14ac:dyDescent="0.2">
      <c r="A10912" t="s">
        <v>608</v>
      </c>
      <c r="B10912" t="s">
        <v>609</v>
      </c>
      <c r="C10912">
        <f>-70.04329917 / 41.70011211</f>
        <v>-1.6796909079101274</v>
      </c>
      <c r="D10912" t="s">
        <v>610</v>
      </c>
      <c r="E10912" t="s">
        <v>70</v>
      </c>
      <c r="F10912" s="1">
        <v>42221.333333333336</v>
      </c>
      <c r="G10912">
        <v>4</v>
      </c>
      <c r="I10912">
        <v>9.4</v>
      </c>
      <c r="J10912" t="s">
        <v>150</v>
      </c>
      <c r="K10912" t="s">
        <v>173</v>
      </c>
      <c r="L10912" t="s">
        <v>150</v>
      </c>
      <c r="M10912">
        <v>5.5</v>
      </c>
      <c r="N10912" t="s">
        <v>150</v>
      </c>
      <c r="O10912">
        <v>6.75</v>
      </c>
      <c r="P10912" t="s">
        <v>150</v>
      </c>
      <c r="Q10912">
        <v>27.4</v>
      </c>
      <c r="R10912" t="s">
        <v>150</v>
      </c>
      <c r="S10912" t="s">
        <v>173</v>
      </c>
      <c r="T10912" t="s">
        <v>150</v>
      </c>
      <c r="W10912" t="s">
        <v>173</v>
      </c>
      <c r="X10912" t="s">
        <v>150</v>
      </c>
      <c r="AC10912">
        <v>35.43</v>
      </c>
      <c r="AE10912" t="s">
        <v>173</v>
      </c>
      <c r="AF10912" t="s">
        <v>150</v>
      </c>
      <c r="AG10912" t="s">
        <v>173</v>
      </c>
      <c r="AH10912" t="s">
        <v>150</v>
      </c>
      <c r="AI10912">
        <v>85</v>
      </c>
      <c r="AJ10912" t="s">
        <v>150</v>
      </c>
      <c r="AS10912" t="s">
        <v>173</v>
      </c>
      <c r="AT10912" t="s">
        <v>150</v>
      </c>
    </row>
    <row r="10913" spans="1:46" x14ac:dyDescent="0.2">
      <c r="A10913" t="s">
        <v>608</v>
      </c>
      <c r="B10913" t="s">
        <v>609</v>
      </c>
      <c r="C10913">
        <f>-70.04329917 / 41.70011211</f>
        <v>-1.6796909079101274</v>
      </c>
      <c r="D10913" t="s">
        <v>610</v>
      </c>
      <c r="E10913" t="s">
        <v>70</v>
      </c>
      <c r="F10913" s="1">
        <v>42221.333333333336</v>
      </c>
      <c r="G10913">
        <v>6</v>
      </c>
      <c r="I10913">
        <v>9.4</v>
      </c>
      <c r="J10913" t="s">
        <v>150</v>
      </c>
      <c r="K10913" t="s">
        <v>173</v>
      </c>
      <c r="L10913" t="s">
        <v>150</v>
      </c>
      <c r="M10913">
        <v>5.5</v>
      </c>
      <c r="N10913" t="s">
        <v>150</v>
      </c>
      <c r="O10913">
        <v>6.97</v>
      </c>
      <c r="P10913" t="s">
        <v>150</v>
      </c>
      <c r="Q10913">
        <v>25.2</v>
      </c>
      <c r="R10913" t="s">
        <v>150</v>
      </c>
      <c r="S10913" t="s">
        <v>173</v>
      </c>
      <c r="T10913" t="s">
        <v>150</v>
      </c>
      <c r="W10913" t="s">
        <v>173</v>
      </c>
      <c r="X10913" t="s">
        <v>150</v>
      </c>
      <c r="AC10913">
        <v>35.43</v>
      </c>
      <c r="AE10913" t="s">
        <v>173</v>
      </c>
      <c r="AF10913" t="s">
        <v>150</v>
      </c>
      <c r="AG10913" t="s">
        <v>173</v>
      </c>
      <c r="AH10913" t="s">
        <v>150</v>
      </c>
      <c r="AI10913">
        <v>85</v>
      </c>
      <c r="AJ10913" t="s">
        <v>150</v>
      </c>
      <c r="AS10913" t="s">
        <v>173</v>
      </c>
      <c r="AT10913" t="s">
        <v>150</v>
      </c>
    </row>
    <row r="10914" spans="1:46" x14ac:dyDescent="0.2">
      <c r="A10914" t="s">
        <v>608</v>
      </c>
      <c r="B10914" t="s">
        <v>609</v>
      </c>
      <c r="C10914">
        <f>-70.04329917 / 41.70011211</f>
        <v>-1.6796909079101274</v>
      </c>
      <c r="D10914" t="s">
        <v>610</v>
      </c>
      <c r="E10914" t="s">
        <v>70</v>
      </c>
      <c r="F10914" s="1">
        <v>42221.333333333336</v>
      </c>
      <c r="G10914">
        <v>8</v>
      </c>
      <c r="I10914">
        <v>9.4</v>
      </c>
      <c r="J10914" t="s">
        <v>150</v>
      </c>
      <c r="K10914" t="s">
        <v>173</v>
      </c>
      <c r="L10914" t="s">
        <v>150</v>
      </c>
      <c r="M10914">
        <v>5.5</v>
      </c>
      <c r="N10914" t="s">
        <v>150</v>
      </c>
      <c r="O10914">
        <v>5.61</v>
      </c>
      <c r="P10914" t="s">
        <v>150</v>
      </c>
      <c r="Q10914">
        <v>18.8</v>
      </c>
      <c r="R10914" t="s">
        <v>150</v>
      </c>
      <c r="S10914" t="s">
        <v>173</v>
      </c>
      <c r="T10914" t="s">
        <v>150</v>
      </c>
      <c r="W10914" t="s">
        <v>173</v>
      </c>
      <c r="X10914" t="s">
        <v>150</v>
      </c>
      <c r="AC10914">
        <v>35.43</v>
      </c>
      <c r="AE10914" t="s">
        <v>173</v>
      </c>
      <c r="AF10914" t="s">
        <v>150</v>
      </c>
      <c r="AG10914" t="s">
        <v>173</v>
      </c>
      <c r="AH10914" t="s">
        <v>150</v>
      </c>
      <c r="AI10914">
        <v>60</v>
      </c>
      <c r="AJ10914" t="s">
        <v>150</v>
      </c>
      <c r="AS10914" t="s">
        <v>173</v>
      </c>
      <c r="AT10914" t="s">
        <v>150</v>
      </c>
    </row>
    <row r="10915" spans="1:46" x14ac:dyDescent="0.2">
      <c r="A10915" t="s">
        <v>608</v>
      </c>
      <c r="B10915" t="s">
        <v>609</v>
      </c>
      <c r="C10915">
        <f>-70.04329917 / 41.70011211</f>
        <v>-1.6796909079101274</v>
      </c>
      <c r="D10915" t="s">
        <v>610</v>
      </c>
      <c r="E10915" t="s">
        <v>70</v>
      </c>
      <c r="F10915" s="1">
        <v>42221.333333333336</v>
      </c>
      <c r="G10915">
        <v>9</v>
      </c>
      <c r="I10915">
        <v>9.4</v>
      </c>
      <c r="J10915" t="s">
        <v>150</v>
      </c>
      <c r="K10915">
        <v>7.2</v>
      </c>
      <c r="L10915" t="s">
        <v>150</v>
      </c>
      <c r="M10915">
        <v>5.5</v>
      </c>
      <c r="N10915" t="s">
        <v>150</v>
      </c>
      <c r="S10915">
        <v>0.85</v>
      </c>
      <c r="T10915" t="s">
        <v>150</v>
      </c>
      <c r="U10915">
        <v>26.33</v>
      </c>
      <c r="V10915" t="s">
        <v>150</v>
      </c>
      <c r="W10915">
        <v>39.19</v>
      </c>
      <c r="X10915" t="s">
        <v>150</v>
      </c>
      <c r="AA10915">
        <v>49.97</v>
      </c>
      <c r="AC10915">
        <v>35.43</v>
      </c>
      <c r="AE10915">
        <v>20.9</v>
      </c>
      <c r="AF10915" t="s">
        <v>150</v>
      </c>
      <c r="AG10915">
        <v>6.44</v>
      </c>
      <c r="AH10915" t="s">
        <v>150</v>
      </c>
      <c r="AS10915">
        <v>4.7</v>
      </c>
      <c r="AT10915" t="s">
        <v>150</v>
      </c>
    </row>
    <row r="10916" spans="1:46" x14ac:dyDescent="0.2">
      <c r="A10916" t="s">
        <v>608</v>
      </c>
      <c r="B10916" t="s">
        <v>609</v>
      </c>
      <c r="C10916">
        <f>-70.04329917 / 41.70011211</f>
        <v>-1.6796909079101274</v>
      </c>
      <c r="D10916" t="s">
        <v>610</v>
      </c>
      <c r="E10916" t="s">
        <v>70</v>
      </c>
      <c r="F10916" s="1">
        <v>42236.333333333336</v>
      </c>
      <c r="G10916">
        <v>0.5</v>
      </c>
      <c r="I10916">
        <v>10.1</v>
      </c>
      <c r="J10916" t="s">
        <v>150</v>
      </c>
      <c r="K10916">
        <v>1.9</v>
      </c>
      <c r="L10916" t="s">
        <v>150</v>
      </c>
      <c r="M10916">
        <v>5.2</v>
      </c>
      <c r="N10916" t="s">
        <v>150</v>
      </c>
      <c r="O10916">
        <v>7.5</v>
      </c>
      <c r="P10916" t="s">
        <v>150</v>
      </c>
      <c r="Q10916">
        <v>27.5</v>
      </c>
      <c r="R10916" t="s">
        <v>150</v>
      </c>
      <c r="S10916">
        <v>1.1599999999999999</v>
      </c>
      <c r="T10916" t="s">
        <v>150</v>
      </c>
      <c r="U10916">
        <v>35.93</v>
      </c>
      <c r="V10916" t="s">
        <v>150</v>
      </c>
      <c r="W10916">
        <v>22.69</v>
      </c>
      <c r="X10916" t="s">
        <v>150</v>
      </c>
      <c r="Y10916">
        <v>55.8</v>
      </c>
      <c r="AA10916">
        <v>36.9</v>
      </c>
      <c r="AC10916">
        <v>36.24</v>
      </c>
      <c r="AE10916">
        <v>4.9000000000000004</v>
      </c>
      <c r="AF10916" t="s">
        <v>150</v>
      </c>
      <c r="AG10916">
        <v>6.46</v>
      </c>
      <c r="AH10916" t="s">
        <v>150</v>
      </c>
      <c r="AI10916">
        <v>95</v>
      </c>
      <c r="AJ10916" t="s">
        <v>150</v>
      </c>
      <c r="AS10916">
        <v>0</v>
      </c>
      <c r="AT10916" t="s">
        <v>150</v>
      </c>
    </row>
    <row r="10917" spans="1:46" x14ac:dyDescent="0.2">
      <c r="A10917" t="s">
        <v>608</v>
      </c>
      <c r="B10917" t="s">
        <v>609</v>
      </c>
      <c r="C10917">
        <f>-70.04329917 / 41.70011211</f>
        <v>-1.6796909079101274</v>
      </c>
      <c r="D10917" t="s">
        <v>610</v>
      </c>
      <c r="E10917" t="s">
        <v>70</v>
      </c>
      <c r="F10917" s="1">
        <v>42236.333333333336</v>
      </c>
      <c r="G10917">
        <v>1</v>
      </c>
      <c r="I10917">
        <v>10.1</v>
      </c>
      <c r="J10917" t="s">
        <v>150</v>
      </c>
      <c r="K10917" t="s">
        <v>173</v>
      </c>
      <c r="L10917" t="s">
        <v>150</v>
      </c>
      <c r="M10917">
        <v>5.2</v>
      </c>
      <c r="N10917" t="s">
        <v>150</v>
      </c>
      <c r="O10917">
        <v>7.6</v>
      </c>
      <c r="P10917" t="s">
        <v>150</v>
      </c>
      <c r="Q10917">
        <v>27.5</v>
      </c>
      <c r="R10917" t="s">
        <v>150</v>
      </c>
      <c r="S10917" t="s">
        <v>173</v>
      </c>
      <c r="T10917" t="s">
        <v>150</v>
      </c>
      <c r="W10917" t="s">
        <v>173</v>
      </c>
      <c r="X10917" t="s">
        <v>150</v>
      </c>
      <c r="AC10917">
        <v>36.24</v>
      </c>
      <c r="AE10917" t="s">
        <v>173</v>
      </c>
      <c r="AF10917" t="s">
        <v>150</v>
      </c>
      <c r="AG10917" t="s">
        <v>173</v>
      </c>
      <c r="AH10917" t="s">
        <v>150</v>
      </c>
      <c r="AI10917">
        <v>96</v>
      </c>
      <c r="AJ10917" t="s">
        <v>150</v>
      </c>
      <c r="AS10917" t="s">
        <v>173</v>
      </c>
      <c r="AT10917" t="s">
        <v>150</v>
      </c>
    </row>
    <row r="10918" spans="1:46" x14ac:dyDescent="0.2">
      <c r="A10918" t="s">
        <v>608</v>
      </c>
      <c r="B10918" t="s">
        <v>609</v>
      </c>
      <c r="C10918">
        <f>-70.04329917 / 41.70011211</f>
        <v>-1.6796909079101274</v>
      </c>
      <c r="D10918" t="s">
        <v>610</v>
      </c>
      <c r="E10918" t="s">
        <v>70</v>
      </c>
      <c r="F10918" s="1">
        <v>42236.333333333336</v>
      </c>
      <c r="G10918">
        <v>2</v>
      </c>
      <c r="I10918">
        <v>10.1</v>
      </c>
      <c r="J10918" t="s">
        <v>150</v>
      </c>
      <c r="K10918" t="s">
        <v>173</v>
      </c>
      <c r="L10918" t="s">
        <v>150</v>
      </c>
      <c r="M10918">
        <v>5.2</v>
      </c>
      <c r="N10918" t="s">
        <v>150</v>
      </c>
      <c r="O10918">
        <v>7.3</v>
      </c>
      <c r="P10918" t="s">
        <v>150</v>
      </c>
      <c r="Q10918">
        <v>27.5</v>
      </c>
      <c r="R10918" t="s">
        <v>150</v>
      </c>
      <c r="S10918" t="s">
        <v>173</v>
      </c>
      <c r="T10918" t="s">
        <v>150</v>
      </c>
      <c r="W10918" t="s">
        <v>173</v>
      </c>
      <c r="X10918" t="s">
        <v>150</v>
      </c>
      <c r="AC10918">
        <v>36.24</v>
      </c>
      <c r="AE10918" t="s">
        <v>173</v>
      </c>
      <c r="AF10918" t="s">
        <v>150</v>
      </c>
      <c r="AG10918" t="s">
        <v>173</v>
      </c>
      <c r="AH10918" t="s">
        <v>150</v>
      </c>
      <c r="AI10918">
        <v>92</v>
      </c>
      <c r="AJ10918" t="s">
        <v>150</v>
      </c>
      <c r="AS10918" t="s">
        <v>173</v>
      </c>
      <c r="AT10918" t="s">
        <v>150</v>
      </c>
    </row>
    <row r="10919" spans="1:46" x14ac:dyDescent="0.2">
      <c r="A10919" t="s">
        <v>608</v>
      </c>
      <c r="B10919" t="s">
        <v>609</v>
      </c>
      <c r="C10919">
        <f>-70.04329917 / 41.70011211</f>
        <v>-1.6796909079101274</v>
      </c>
      <c r="D10919" t="s">
        <v>610</v>
      </c>
      <c r="E10919" t="s">
        <v>70</v>
      </c>
      <c r="F10919" s="1">
        <v>42236.333333333336</v>
      </c>
      <c r="G10919">
        <v>3</v>
      </c>
      <c r="I10919">
        <v>10.1</v>
      </c>
      <c r="J10919" t="s">
        <v>150</v>
      </c>
      <c r="K10919" t="s">
        <v>173</v>
      </c>
      <c r="L10919" t="s">
        <v>150</v>
      </c>
      <c r="M10919">
        <v>5.2</v>
      </c>
      <c r="N10919" t="s">
        <v>150</v>
      </c>
      <c r="O10919">
        <v>7.7</v>
      </c>
      <c r="P10919" t="s">
        <v>150</v>
      </c>
      <c r="Q10919">
        <v>27.5</v>
      </c>
      <c r="R10919" t="s">
        <v>150</v>
      </c>
      <c r="S10919" t="s">
        <v>173</v>
      </c>
      <c r="T10919" t="s">
        <v>150</v>
      </c>
      <c r="W10919" t="s">
        <v>173</v>
      </c>
      <c r="X10919" t="s">
        <v>150</v>
      </c>
      <c r="AC10919">
        <v>36.24</v>
      </c>
      <c r="AE10919" t="s">
        <v>173</v>
      </c>
      <c r="AF10919" t="s">
        <v>150</v>
      </c>
      <c r="AG10919" t="s">
        <v>173</v>
      </c>
      <c r="AH10919" t="s">
        <v>150</v>
      </c>
      <c r="AI10919">
        <v>98</v>
      </c>
      <c r="AJ10919" t="s">
        <v>150</v>
      </c>
      <c r="AS10919" t="s">
        <v>173</v>
      </c>
      <c r="AT10919" t="s">
        <v>150</v>
      </c>
    </row>
    <row r="10920" spans="1:46" x14ac:dyDescent="0.2">
      <c r="A10920" t="s">
        <v>608</v>
      </c>
      <c r="B10920" t="s">
        <v>609</v>
      </c>
      <c r="C10920">
        <f>-70.04329917 / 41.70011211</f>
        <v>-1.6796909079101274</v>
      </c>
      <c r="D10920" t="s">
        <v>610</v>
      </c>
      <c r="E10920" t="s">
        <v>70</v>
      </c>
      <c r="F10920" s="1">
        <v>42236.333333333336</v>
      </c>
      <c r="G10920">
        <v>4</v>
      </c>
      <c r="I10920">
        <v>10.1</v>
      </c>
      <c r="J10920" t="s">
        <v>150</v>
      </c>
      <c r="K10920" t="s">
        <v>173</v>
      </c>
      <c r="L10920" t="s">
        <v>150</v>
      </c>
      <c r="M10920">
        <v>5.2</v>
      </c>
      <c r="N10920" t="s">
        <v>150</v>
      </c>
      <c r="O10920">
        <v>7.8</v>
      </c>
      <c r="P10920" t="s">
        <v>150</v>
      </c>
      <c r="Q10920">
        <v>26.7</v>
      </c>
      <c r="R10920" t="s">
        <v>150</v>
      </c>
      <c r="S10920" t="s">
        <v>173</v>
      </c>
      <c r="T10920" t="s">
        <v>150</v>
      </c>
      <c r="W10920" t="s">
        <v>173</v>
      </c>
      <c r="X10920" t="s">
        <v>150</v>
      </c>
      <c r="AE10920" t="s">
        <v>173</v>
      </c>
      <c r="AF10920" t="s">
        <v>150</v>
      </c>
      <c r="AG10920" t="s">
        <v>173</v>
      </c>
      <c r="AH10920" t="s">
        <v>150</v>
      </c>
      <c r="AI10920">
        <v>97</v>
      </c>
      <c r="AJ10920" t="s">
        <v>150</v>
      </c>
      <c r="AS10920" t="s">
        <v>173</v>
      </c>
      <c r="AT10920" t="s">
        <v>150</v>
      </c>
    </row>
    <row r="10921" spans="1:46" x14ac:dyDescent="0.2">
      <c r="A10921" t="s">
        <v>608</v>
      </c>
      <c r="B10921" t="s">
        <v>609</v>
      </c>
      <c r="C10921">
        <f>-70.04329917 / 41.70011211</f>
        <v>-1.6796909079101274</v>
      </c>
      <c r="D10921" t="s">
        <v>610</v>
      </c>
      <c r="E10921" t="s">
        <v>70</v>
      </c>
      <c r="F10921" s="1">
        <v>42236.333333333336</v>
      </c>
      <c r="G10921">
        <v>5</v>
      </c>
      <c r="I10921">
        <v>10.1</v>
      </c>
      <c r="J10921" t="s">
        <v>150</v>
      </c>
      <c r="K10921" t="s">
        <v>173</v>
      </c>
      <c r="L10921" t="s">
        <v>150</v>
      </c>
      <c r="M10921">
        <v>5.2</v>
      </c>
      <c r="N10921" t="s">
        <v>150</v>
      </c>
      <c r="O10921">
        <v>8.1999999999999993</v>
      </c>
      <c r="P10921" t="s">
        <v>150</v>
      </c>
      <c r="Q10921">
        <v>26.2</v>
      </c>
      <c r="R10921" t="s">
        <v>150</v>
      </c>
      <c r="S10921" t="s">
        <v>173</v>
      </c>
      <c r="T10921" t="s">
        <v>150</v>
      </c>
      <c r="W10921" t="s">
        <v>173</v>
      </c>
      <c r="X10921" t="s">
        <v>150</v>
      </c>
      <c r="AC10921">
        <v>36.24</v>
      </c>
      <c r="AE10921" t="s">
        <v>173</v>
      </c>
      <c r="AF10921" t="s">
        <v>150</v>
      </c>
      <c r="AG10921" t="s">
        <v>173</v>
      </c>
      <c r="AH10921" t="s">
        <v>150</v>
      </c>
      <c r="AI10921">
        <v>101</v>
      </c>
      <c r="AJ10921" t="s">
        <v>150</v>
      </c>
      <c r="AS10921" t="s">
        <v>173</v>
      </c>
      <c r="AT10921" t="s">
        <v>150</v>
      </c>
    </row>
    <row r="10922" spans="1:46" x14ac:dyDescent="0.2">
      <c r="A10922" t="s">
        <v>608</v>
      </c>
      <c r="B10922" t="s">
        <v>609</v>
      </c>
      <c r="C10922">
        <f>-70.04329917 / 41.70011211</f>
        <v>-1.6796909079101274</v>
      </c>
      <c r="D10922" t="s">
        <v>610</v>
      </c>
      <c r="E10922" t="s">
        <v>70</v>
      </c>
      <c r="F10922" s="1">
        <v>42236.333333333336</v>
      </c>
      <c r="G10922">
        <v>6</v>
      </c>
      <c r="I10922">
        <v>10.1</v>
      </c>
      <c r="J10922" t="s">
        <v>150</v>
      </c>
      <c r="K10922" t="s">
        <v>173</v>
      </c>
      <c r="L10922" t="s">
        <v>150</v>
      </c>
      <c r="M10922">
        <v>5.2</v>
      </c>
      <c r="N10922" t="s">
        <v>150</v>
      </c>
      <c r="O10922">
        <v>7.2</v>
      </c>
      <c r="P10922" t="s">
        <v>150</v>
      </c>
      <c r="Q10922">
        <v>25.3</v>
      </c>
      <c r="R10922" t="s">
        <v>150</v>
      </c>
      <c r="S10922" t="s">
        <v>173</v>
      </c>
      <c r="T10922" t="s">
        <v>150</v>
      </c>
      <c r="W10922" t="s">
        <v>173</v>
      </c>
      <c r="X10922" t="s">
        <v>150</v>
      </c>
      <c r="AC10922">
        <v>36.24</v>
      </c>
      <c r="AE10922" t="s">
        <v>173</v>
      </c>
      <c r="AF10922" t="s">
        <v>150</v>
      </c>
      <c r="AG10922" t="s">
        <v>173</v>
      </c>
      <c r="AH10922" t="s">
        <v>150</v>
      </c>
      <c r="AI10922">
        <v>88</v>
      </c>
      <c r="AJ10922" t="s">
        <v>150</v>
      </c>
      <c r="AS10922" t="s">
        <v>173</v>
      </c>
      <c r="AT10922" t="s">
        <v>150</v>
      </c>
    </row>
    <row r="10923" spans="1:46" x14ac:dyDescent="0.2">
      <c r="A10923" t="s">
        <v>608</v>
      </c>
      <c r="B10923" t="s">
        <v>609</v>
      </c>
      <c r="C10923">
        <f>-70.04329917 / 41.70011211</f>
        <v>-1.6796909079101274</v>
      </c>
      <c r="D10923" t="s">
        <v>610</v>
      </c>
      <c r="E10923" t="s">
        <v>70</v>
      </c>
      <c r="F10923" s="1">
        <v>42236.333333333336</v>
      </c>
      <c r="G10923">
        <v>7</v>
      </c>
      <c r="I10923">
        <v>10.1</v>
      </c>
      <c r="J10923" t="s">
        <v>150</v>
      </c>
      <c r="K10923" t="s">
        <v>173</v>
      </c>
      <c r="L10923" t="s">
        <v>150</v>
      </c>
      <c r="M10923">
        <v>5.2</v>
      </c>
      <c r="N10923" t="s">
        <v>150</v>
      </c>
      <c r="O10923">
        <v>6.2</v>
      </c>
      <c r="P10923" t="s">
        <v>150</v>
      </c>
      <c r="Q10923">
        <v>23.3</v>
      </c>
      <c r="R10923" t="s">
        <v>150</v>
      </c>
      <c r="S10923" t="s">
        <v>173</v>
      </c>
      <c r="T10923" t="s">
        <v>150</v>
      </c>
      <c r="W10923" t="s">
        <v>173</v>
      </c>
      <c r="X10923" t="s">
        <v>150</v>
      </c>
      <c r="AC10923">
        <v>36.24</v>
      </c>
      <c r="AE10923" t="s">
        <v>173</v>
      </c>
      <c r="AF10923" t="s">
        <v>150</v>
      </c>
      <c r="AG10923" t="s">
        <v>173</v>
      </c>
      <c r="AH10923" t="s">
        <v>150</v>
      </c>
      <c r="AI10923">
        <v>73</v>
      </c>
      <c r="AJ10923" t="s">
        <v>150</v>
      </c>
      <c r="AS10923" t="s">
        <v>173</v>
      </c>
      <c r="AT10923" t="s">
        <v>150</v>
      </c>
    </row>
    <row r="10924" spans="1:46" x14ac:dyDescent="0.2">
      <c r="A10924" t="s">
        <v>608</v>
      </c>
      <c r="B10924" t="s">
        <v>609</v>
      </c>
      <c r="C10924">
        <f>-70.04329917 / 41.70011211</f>
        <v>-1.6796909079101274</v>
      </c>
      <c r="D10924" t="s">
        <v>610</v>
      </c>
      <c r="E10924" t="s">
        <v>70</v>
      </c>
      <c r="F10924" s="1">
        <v>42236.333333333336</v>
      </c>
      <c r="G10924">
        <v>8</v>
      </c>
      <c r="I10924">
        <v>10.1</v>
      </c>
      <c r="J10924" t="s">
        <v>150</v>
      </c>
      <c r="K10924" t="s">
        <v>173</v>
      </c>
      <c r="L10924" t="s">
        <v>150</v>
      </c>
      <c r="M10924">
        <v>5.2</v>
      </c>
      <c r="N10924" t="s">
        <v>150</v>
      </c>
      <c r="O10924">
        <v>4.9000000000000004</v>
      </c>
      <c r="P10924" t="s">
        <v>150</v>
      </c>
      <c r="Q10924">
        <v>20</v>
      </c>
      <c r="R10924" t="s">
        <v>150</v>
      </c>
      <c r="S10924" t="s">
        <v>173</v>
      </c>
      <c r="T10924" t="s">
        <v>150</v>
      </c>
      <c r="W10924" t="s">
        <v>173</v>
      </c>
      <c r="X10924" t="s">
        <v>150</v>
      </c>
      <c r="AC10924">
        <v>36.24</v>
      </c>
      <c r="AE10924" t="s">
        <v>173</v>
      </c>
      <c r="AF10924" t="s">
        <v>150</v>
      </c>
      <c r="AG10924" t="s">
        <v>173</v>
      </c>
      <c r="AH10924" t="s">
        <v>150</v>
      </c>
      <c r="AI10924">
        <v>54</v>
      </c>
      <c r="AJ10924" t="s">
        <v>150</v>
      </c>
      <c r="AS10924" t="s">
        <v>173</v>
      </c>
      <c r="AT10924" t="s">
        <v>150</v>
      </c>
    </row>
    <row r="10925" spans="1:46" x14ac:dyDescent="0.2">
      <c r="A10925" t="s">
        <v>608</v>
      </c>
      <c r="B10925" t="s">
        <v>609</v>
      </c>
      <c r="C10925">
        <f>-70.04329917 / 41.70011211</f>
        <v>-1.6796909079101274</v>
      </c>
      <c r="D10925" t="s">
        <v>610</v>
      </c>
      <c r="E10925" t="s">
        <v>70</v>
      </c>
      <c r="F10925" s="1">
        <v>42236.333333333336</v>
      </c>
      <c r="G10925">
        <v>9</v>
      </c>
      <c r="I10925">
        <v>10.1</v>
      </c>
      <c r="J10925" t="s">
        <v>150</v>
      </c>
      <c r="K10925">
        <v>13.7</v>
      </c>
      <c r="L10925" t="s">
        <v>150</v>
      </c>
      <c r="M10925">
        <v>5.2</v>
      </c>
      <c r="N10925" t="s">
        <v>150</v>
      </c>
      <c r="O10925">
        <v>3.9</v>
      </c>
      <c r="P10925" t="s">
        <v>150</v>
      </c>
      <c r="Q10925">
        <v>17.5</v>
      </c>
      <c r="R10925" t="s">
        <v>150</v>
      </c>
      <c r="S10925">
        <v>1.93</v>
      </c>
      <c r="T10925" t="s">
        <v>150</v>
      </c>
      <c r="U10925">
        <v>59.78</v>
      </c>
      <c r="V10925" t="s">
        <v>150</v>
      </c>
      <c r="W10925">
        <v>22.01</v>
      </c>
      <c r="X10925" t="s">
        <v>150</v>
      </c>
      <c r="Y10925">
        <v>63.14</v>
      </c>
      <c r="AA10925">
        <v>56.28</v>
      </c>
      <c r="AC10925">
        <v>36.24</v>
      </c>
      <c r="AE10925">
        <v>20.399999999999999</v>
      </c>
      <c r="AF10925" t="s">
        <v>150</v>
      </c>
      <c r="AG10925">
        <v>6.12</v>
      </c>
      <c r="AH10925" t="s">
        <v>150</v>
      </c>
      <c r="AI10925">
        <v>41</v>
      </c>
      <c r="AJ10925" t="s">
        <v>150</v>
      </c>
      <c r="AS10925">
        <v>0.6</v>
      </c>
      <c r="AT10925" t="s">
        <v>150</v>
      </c>
    </row>
    <row r="10926" spans="1:46" x14ac:dyDescent="0.2">
      <c r="A10926" t="s">
        <v>608</v>
      </c>
      <c r="B10926" t="s">
        <v>609</v>
      </c>
      <c r="C10926">
        <f>-70.04329917 / 41.70011211</f>
        <v>-1.6796909079101274</v>
      </c>
      <c r="D10926" t="s">
        <v>610</v>
      </c>
      <c r="E10926" t="s">
        <v>70</v>
      </c>
      <c r="F10926" s="1">
        <v>42563.291666666664</v>
      </c>
      <c r="G10926">
        <v>0.5</v>
      </c>
      <c r="I10926">
        <v>10.3</v>
      </c>
      <c r="J10926" t="s">
        <v>150</v>
      </c>
      <c r="K10926">
        <v>0.56999999999999995</v>
      </c>
      <c r="L10926" t="s">
        <v>150</v>
      </c>
      <c r="M10926">
        <v>4.2</v>
      </c>
      <c r="N10926" t="s">
        <v>150</v>
      </c>
      <c r="O10926">
        <v>7.7</v>
      </c>
      <c r="P10926" t="s">
        <v>150</v>
      </c>
      <c r="Q10926">
        <v>23.8</v>
      </c>
      <c r="R10926" t="s">
        <v>150</v>
      </c>
      <c r="S10926">
        <v>0.25</v>
      </c>
      <c r="T10926" t="s">
        <v>150</v>
      </c>
      <c r="U10926">
        <v>7.74</v>
      </c>
      <c r="V10926" t="s">
        <v>150</v>
      </c>
      <c r="W10926">
        <v>30.64</v>
      </c>
      <c r="X10926" t="s">
        <v>150</v>
      </c>
      <c r="Y10926">
        <v>33.659999999999997</v>
      </c>
      <c r="AA10926">
        <v>25.09</v>
      </c>
      <c r="AC10926">
        <v>39.32</v>
      </c>
      <c r="AE10926">
        <v>138.80000000000001</v>
      </c>
      <c r="AF10926" t="s">
        <v>150</v>
      </c>
      <c r="AG10926">
        <v>5.96</v>
      </c>
      <c r="AH10926" t="s">
        <v>150</v>
      </c>
      <c r="AI10926">
        <v>91</v>
      </c>
      <c r="AJ10926" t="s">
        <v>150</v>
      </c>
      <c r="AS10926">
        <v>0.34</v>
      </c>
      <c r="AT10926" t="s">
        <v>150</v>
      </c>
    </row>
    <row r="10927" spans="1:46" x14ac:dyDescent="0.2">
      <c r="A10927" t="s">
        <v>608</v>
      </c>
      <c r="B10927" t="s">
        <v>609</v>
      </c>
      <c r="C10927">
        <f>-70.04329917 / 41.70011211</f>
        <v>-1.6796909079101274</v>
      </c>
      <c r="D10927" t="s">
        <v>610</v>
      </c>
      <c r="E10927" t="s">
        <v>70</v>
      </c>
      <c r="F10927" s="1">
        <v>42563.291666666664</v>
      </c>
      <c r="G10927">
        <v>2</v>
      </c>
      <c r="I10927">
        <v>10.3</v>
      </c>
      <c r="J10927" t="s">
        <v>150</v>
      </c>
      <c r="M10927">
        <v>4.2</v>
      </c>
      <c r="N10927" t="s">
        <v>150</v>
      </c>
      <c r="O10927">
        <v>7.9</v>
      </c>
      <c r="P10927" t="s">
        <v>150</v>
      </c>
      <c r="Q10927">
        <v>24</v>
      </c>
      <c r="R10927" t="s">
        <v>150</v>
      </c>
      <c r="AC10927">
        <v>39.32</v>
      </c>
      <c r="AI10927">
        <v>94</v>
      </c>
      <c r="AJ10927" t="s">
        <v>150</v>
      </c>
    </row>
    <row r="10928" spans="1:46" x14ac:dyDescent="0.2">
      <c r="A10928" t="s">
        <v>608</v>
      </c>
      <c r="B10928" t="s">
        <v>609</v>
      </c>
      <c r="C10928">
        <f>-70.04329917 / 41.70011211</f>
        <v>-1.6796909079101274</v>
      </c>
      <c r="D10928" t="s">
        <v>610</v>
      </c>
      <c r="E10928" t="s">
        <v>70</v>
      </c>
      <c r="F10928" s="1">
        <v>42563.291666666664</v>
      </c>
      <c r="G10928">
        <v>4</v>
      </c>
      <c r="I10928">
        <v>10.3</v>
      </c>
      <c r="J10928" t="s">
        <v>150</v>
      </c>
      <c r="M10928">
        <v>4.2</v>
      </c>
      <c r="N10928" t="s">
        <v>150</v>
      </c>
      <c r="O10928">
        <v>7.4</v>
      </c>
      <c r="P10928" t="s">
        <v>150</v>
      </c>
      <c r="Q10928">
        <v>24</v>
      </c>
      <c r="R10928" t="s">
        <v>150</v>
      </c>
      <c r="AC10928">
        <v>39.32</v>
      </c>
      <c r="AI10928">
        <v>88</v>
      </c>
      <c r="AJ10928" t="s">
        <v>150</v>
      </c>
    </row>
    <row r="10929" spans="1:46" x14ac:dyDescent="0.2">
      <c r="A10929" t="s">
        <v>608</v>
      </c>
      <c r="B10929" t="s">
        <v>609</v>
      </c>
      <c r="C10929">
        <f>-70.04329917 / 41.70011211</f>
        <v>-1.6796909079101274</v>
      </c>
      <c r="D10929" t="s">
        <v>610</v>
      </c>
      <c r="E10929" t="s">
        <v>70</v>
      </c>
      <c r="F10929" s="1">
        <v>42563.291666666664</v>
      </c>
      <c r="G10929">
        <v>6</v>
      </c>
      <c r="I10929">
        <v>10.3</v>
      </c>
      <c r="J10929" t="s">
        <v>150</v>
      </c>
      <c r="M10929">
        <v>4.2</v>
      </c>
      <c r="N10929" t="s">
        <v>150</v>
      </c>
      <c r="O10929">
        <v>7.8</v>
      </c>
      <c r="P10929" t="s">
        <v>150</v>
      </c>
      <c r="Q10929">
        <v>23.9</v>
      </c>
      <c r="R10929" t="s">
        <v>150</v>
      </c>
      <c r="AC10929">
        <v>39.32</v>
      </c>
      <c r="AI10929">
        <v>93</v>
      </c>
      <c r="AJ10929" t="s">
        <v>150</v>
      </c>
    </row>
    <row r="10930" spans="1:46" x14ac:dyDescent="0.2">
      <c r="A10930" t="s">
        <v>608</v>
      </c>
      <c r="B10930" t="s">
        <v>609</v>
      </c>
      <c r="C10930">
        <f>-70.04329917 / 41.70011211</f>
        <v>-1.6796909079101274</v>
      </c>
      <c r="D10930" t="s">
        <v>610</v>
      </c>
      <c r="E10930" t="s">
        <v>70</v>
      </c>
      <c r="F10930" s="1">
        <v>42563.291666666664</v>
      </c>
      <c r="G10930">
        <v>8</v>
      </c>
      <c r="I10930">
        <v>10.3</v>
      </c>
      <c r="J10930" t="s">
        <v>150</v>
      </c>
      <c r="M10930">
        <v>4.2</v>
      </c>
      <c r="N10930" t="s">
        <v>150</v>
      </c>
      <c r="O10930">
        <v>10.5</v>
      </c>
      <c r="P10930" t="s">
        <v>150</v>
      </c>
      <c r="Q10930">
        <v>19.2</v>
      </c>
      <c r="R10930" t="s">
        <v>150</v>
      </c>
      <c r="AC10930">
        <v>39.32</v>
      </c>
      <c r="AI10930">
        <v>113</v>
      </c>
      <c r="AJ10930" t="s">
        <v>150</v>
      </c>
    </row>
    <row r="10931" spans="1:46" x14ac:dyDescent="0.2">
      <c r="A10931" t="s">
        <v>608</v>
      </c>
      <c r="B10931" t="s">
        <v>609</v>
      </c>
      <c r="C10931">
        <f>-70.04329917 / 41.70011211</f>
        <v>-1.6796909079101274</v>
      </c>
      <c r="D10931" t="s">
        <v>610</v>
      </c>
      <c r="E10931" t="s">
        <v>70</v>
      </c>
      <c r="F10931" s="1">
        <v>42563.291666666664</v>
      </c>
      <c r="G10931">
        <v>9</v>
      </c>
      <c r="I10931">
        <v>10.3</v>
      </c>
      <c r="J10931" t="s">
        <v>150</v>
      </c>
      <c r="K10931">
        <v>2.1</v>
      </c>
      <c r="L10931" t="s">
        <v>150</v>
      </c>
      <c r="M10931">
        <v>4.2</v>
      </c>
      <c r="N10931" t="s">
        <v>150</v>
      </c>
      <c r="S10931">
        <v>0.32</v>
      </c>
      <c r="T10931" t="s">
        <v>150</v>
      </c>
      <c r="U10931">
        <v>9.91</v>
      </c>
      <c r="V10931" t="s">
        <v>150</v>
      </c>
      <c r="W10931">
        <v>29.16</v>
      </c>
      <c r="X10931" t="s">
        <v>150</v>
      </c>
      <c r="AA10931">
        <v>37.880000000000003</v>
      </c>
      <c r="AC10931">
        <v>39.32</v>
      </c>
      <c r="AE10931">
        <v>14.6</v>
      </c>
      <c r="AF10931" t="s">
        <v>150</v>
      </c>
      <c r="AG10931">
        <v>6.08</v>
      </c>
      <c r="AH10931" t="s">
        <v>150</v>
      </c>
      <c r="AS10931">
        <v>1.23</v>
      </c>
      <c r="AT10931" t="s">
        <v>150</v>
      </c>
    </row>
    <row r="10932" spans="1:46" x14ac:dyDescent="0.2">
      <c r="A10932" t="s">
        <v>608</v>
      </c>
      <c r="B10932" t="s">
        <v>609</v>
      </c>
      <c r="C10932">
        <f>-70.04329917 / 41.70011211</f>
        <v>-1.6796909079101274</v>
      </c>
      <c r="D10932" t="s">
        <v>610</v>
      </c>
      <c r="E10932" t="s">
        <v>70</v>
      </c>
      <c r="F10932" s="1">
        <v>42577.291666666664</v>
      </c>
      <c r="G10932">
        <v>0.5</v>
      </c>
      <c r="I10932">
        <v>10.4</v>
      </c>
      <c r="J10932" t="s">
        <v>150</v>
      </c>
      <c r="K10932">
        <v>4.12</v>
      </c>
      <c r="L10932" t="s">
        <v>150</v>
      </c>
      <c r="M10932">
        <v>4.1500000000000004</v>
      </c>
      <c r="N10932" t="s">
        <v>150</v>
      </c>
      <c r="O10932">
        <v>7.4</v>
      </c>
      <c r="P10932" t="s">
        <v>150</v>
      </c>
      <c r="Q10932">
        <v>27.5</v>
      </c>
      <c r="R10932" t="s">
        <v>150</v>
      </c>
      <c r="S10932">
        <v>1.07</v>
      </c>
      <c r="T10932" t="s">
        <v>150</v>
      </c>
      <c r="U10932">
        <v>33.14</v>
      </c>
      <c r="V10932" t="s">
        <v>150</v>
      </c>
      <c r="W10932">
        <v>31.83</v>
      </c>
      <c r="X10932" t="s">
        <v>150</v>
      </c>
      <c r="Y10932">
        <v>54.63</v>
      </c>
      <c r="AA10932">
        <v>44.49</v>
      </c>
      <c r="AC10932">
        <v>39.49</v>
      </c>
      <c r="AE10932">
        <v>12.2</v>
      </c>
      <c r="AF10932" t="s">
        <v>150</v>
      </c>
      <c r="AG10932">
        <v>6.59</v>
      </c>
      <c r="AH10932" t="s">
        <v>150</v>
      </c>
      <c r="AI10932">
        <v>93</v>
      </c>
      <c r="AJ10932" t="s">
        <v>150</v>
      </c>
      <c r="AS10932">
        <v>0.03</v>
      </c>
      <c r="AT10932" t="s">
        <v>150</v>
      </c>
    </row>
    <row r="10933" spans="1:46" x14ac:dyDescent="0.2">
      <c r="A10933" t="s">
        <v>608</v>
      </c>
      <c r="B10933" t="s">
        <v>609</v>
      </c>
      <c r="C10933">
        <f>-70.04329917 / 41.70011211</f>
        <v>-1.6796909079101274</v>
      </c>
      <c r="D10933" t="s">
        <v>610</v>
      </c>
      <c r="E10933" t="s">
        <v>70</v>
      </c>
      <c r="F10933" s="1">
        <v>42577.291666666664</v>
      </c>
      <c r="G10933">
        <v>2</v>
      </c>
      <c r="I10933">
        <v>10.4</v>
      </c>
      <c r="J10933" t="s">
        <v>150</v>
      </c>
      <c r="M10933">
        <v>4.1500000000000004</v>
      </c>
      <c r="N10933" t="s">
        <v>150</v>
      </c>
      <c r="O10933">
        <v>7.6</v>
      </c>
      <c r="P10933" t="s">
        <v>150</v>
      </c>
      <c r="Q10933">
        <v>27.5</v>
      </c>
      <c r="R10933" t="s">
        <v>150</v>
      </c>
      <c r="AC10933">
        <v>39.49</v>
      </c>
      <c r="AI10933">
        <v>97</v>
      </c>
      <c r="AJ10933" t="s">
        <v>150</v>
      </c>
    </row>
    <row r="10934" spans="1:46" x14ac:dyDescent="0.2">
      <c r="A10934" t="s">
        <v>608</v>
      </c>
      <c r="B10934" t="s">
        <v>609</v>
      </c>
      <c r="C10934">
        <f>-70.04329917 / 41.70011211</f>
        <v>-1.6796909079101274</v>
      </c>
      <c r="D10934" t="s">
        <v>610</v>
      </c>
      <c r="E10934" t="s">
        <v>70</v>
      </c>
      <c r="F10934" s="1">
        <v>42577.291666666664</v>
      </c>
      <c r="G10934">
        <v>4</v>
      </c>
      <c r="I10934">
        <v>10.4</v>
      </c>
      <c r="J10934" t="s">
        <v>150</v>
      </c>
      <c r="M10934">
        <v>4.1500000000000004</v>
      </c>
      <c r="N10934" t="s">
        <v>150</v>
      </c>
      <c r="O10934">
        <v>7.7</v>
      </c>
      <c r="P10934" t="s">
        <v>150</v>
      </c>
      <c r="Q10934">
        <v>27.4</v>
      </c>
      <c r="R10934" t="s">
        <v>150</v>
      </c>
      <c r="AC10934">
        <v>39.49</v>
      </c>
      <c r="AI10934">
        <v>97</v>
      </c>
      <c r="AJ10934" t="s">
        <v>150</v>
      </c>
    </row>
    <row r="10935" spans="1:46" x14ac:dyDescent="0.2">
      <c r="A10935" t="s">
        <v>608</v>
      </c>
      <c r="B10935" t="s">
        <v>609</v>
      </c>
      <c r="C10935">
        <f>-70.04329917 / 41.70011211</f>
        <v>-1.6796909079101274</v>
      </c>
      <c r="D10935" t="s">
        <v>610</v>
      </c>
      <c r="E10935" t="s">
        <v>70</v>
      </c>
      <c r="F10935" s="1">
        <v>42577.291666666664</v>
      </c>
      <c r="G10935">
        <v>6</v>
      </c>
      <c r="I10935">
        <v>10.4</v>
      </c>
      <c r="J10935" t="s">
        <v>150</v>
      </c>
      <c r="M10935">
        <v>4.1500000000000004</v>
      </c>
      <c r="N10935" t="s">
        <v>150</v>
      </c>
      <c r="O10935">
        <v>7.4</v>
      </c>
      <c r="P10935" t="s">
        <v>150</v>
      </c>
      <c r="Q10935">
        <v>25.2</v>
      </c>
      <c r="R10935" t="s">
        <v>150</v>
      </c>
      <c r="AC10935">
        <v>39.49</v>
      </c>
      <c r="AI10935">
        <v>89</v>
      </c>
      <c r="AJ10935" t="s">
        <v>150</v>
      </c>
    </row>
    <row r="10936" spans="1:46" x14ac:dyDescent="0.2">
      <c r="A10936" t="s">
        <v>608</v>
      </c>
      <c r="B10936" t="s">
        <v>609</v>
      </c>
      <c r="C10936">
        <f>-70.04329917 / 41.70011211</f>
        <v>-1.6796909079101274</v>
      </c>
      <c r="D10936" t="s">
        <v>610</v>
      </c>
      <c r="E10936" t="s">
        <v>70</v>
      </c>
      <c r="F10936" s="1">
        <v>42577.291666666664</v>
      </c>
      <c r="G10936">
        <v>8</v>
      </c>
      <c r="I10936">
        <v>10.4</v>
      </c>
      <c r="J10936" t="s">
        <v>150</v>
      </c>
      <c r="M10936">
        <v>4.1500000000000004</v>
      </c>
      <c r="N10936" t="s">
        <v>150</v>
      </c>
      <c r="O10936">
        <v>8.9</v>
      </c>
      <c r="P10936" t="s">
        <v>150</v>
      </c>
      <c r="Q10936">
        <v>20.8</v>
      </c>
      <c r="R10936" t="s">
        <v>150</v>
      </c>
      <c r="AC10936">
        <v>39.49</v>
      </c>
      <c r="AI10936">
        <v>100</v>
      </c>
      <c r="AJ10936" t="s">
        <v>150</v>
      </c>
    </row>
    <row r="10937" spans="1:46" x14ac:dyDescent="0.2">
      <c r="A10937" t="s">
        <v>608</v>
      </c>
      <c r="B10937" t="s">
        <v>609</v>
      </c>
      <c r="C10937">
        <f>-70.04329917 / 41.70011211</f>
        <v>-1.6796909079101274</v>
      </c>
      <c r="D10937" t="s">
        <v>610</v>
      </c>
      <c r="E10937" t="s">
        <v>70</v>
      </c>
      <c r="F10937" s="1">
        <v>42577.291666666664</v>
      </c>
      <c r="G10937">
        <v>9</v>
      </c>
      <c r="I10937">
        <v>10.4</v>
      </c>
      <c r="J10937" t="s">
        <v>150</v>
      </c>
      <c r="K10937">
        <v>18.91</v>
      </c>
      <c r="L10937" t="s">
        <v>150</v>
      </c>
      <c r="M10937">
        <v>4.1500000000000004</v>
      </c>
      <c r="N10937" t="s">
        <v>150</v>
      </c>
      <c r="O10937">
        <v>3.7</v>
      </c>
      <c r="P10937" t="s">
        <v>150</v>
      </c>
      <c r="Q10937">
        <v>18.5</v>
      </c>
      <c r="R10937" t="s">
        <v>150</v>
      </c>
      <c r="S10937">
        <v>0.9</v>
      </c>
      <c r="T10937" t="s">
        <v>150</v>
      </c>
      <c r="U10937">
        <v>27.88</v>
      </c>
      <c r="V10937" t="s">
        <v>150</v>
      </c>
      <c r="W10937">
        <v>41.62</v>
      </c>
      <c r="X10937" t="s">
        <v>150</v>
      </c>
      <c r="AA10937">
        <v>59.44</v>
      </c>
      <c r="AC10937">
        <v>39.49</v>
      </c>
      <c r="AE10937">
        <v>20.7</v>
      </c>
      <c r="AF10937" t="s">
        <v>150</v>
      </c>
      <c r="AG10937">
        <v>6.15</v>
      </c>
      <c r="AH10937" t="s">
        <v>150</v>
      </c>
      <c r="AI10937">
        <v>40</v>
      </c>
      <c r="AJ10937" t="s">
        <v>150</v>
      </c>
      <c r="AS10937">
        <v>0.03</v>
      </c>
      <c r="AT10937" t="s">
        <v>150</v>
      </c>
    </row>
    <row r="10938" spans="1:46" x14ac:dyDescent="0.2">
      <c r="A10938" t="s">
        <v>608</v>
      </c>
      <c r="B10938" t="s">
        <v>609</v>
      </c>
      <c r="C10938">
        <f>-70.04329917 / 41.70011211</f>
        <v>-1.6796909079101274</v>
      </c>
      <c r="D10938" t="s">
        <v>610</v>
      </c>
      <c r="E10938" t="s">
        <v>70</v>
      </c>
      <c r="F10938" s="1">
        <v>42591.291666666664</v>
      </c>
      <c r="G10938">
        <v>0.5</v>
      </c>
      <c r="I10938">
        <v>10</v>
      </c>
      <c r="J10938" t="s">
        <v>150</v>
      </c>
      <c r="K10938">
        <v>2.09</v>
      </c>
      <c r="L10938" t="s">
        <v>150</v>
      </c>
      <c r="M10938">
        <v>4.0999999999999996</v>
      </c>
      <c r="N10938" t="s">
        <v>150</v>
      </c>
      <c r="O10938">
        <v>7.4</v>
      </c>
      <c r="P10938" t="s">
        <v>150</v>
      </c>
      <c r="Q10938">
        <v>26.6</v>
      </c>
      <c r="R10938" t="s">
        <v>150</v>
      </c>
      <c r="S10938">
        <v>1.54</v>
      </c>
      <c r="T10938" t="s">
        <v>150</v>
      </c>
      <c r="U10938">
        <v>47.7</v>
      </c>
      <c r="V10938" t="s">
        <v>150</v>
      </c>
      <c r="W10938">
        <v>30.94</v>
      </c>
      <c r="X10938" t="s">
        <v>150</v>
      </c>
      <c r="Y10938">
        <v>59.88</v>
      </c>
      <c r="AA10938">
        <v>37.83</v>
      </c>
      <c r="AC10938">
        <v>39.67</v>
      </c>
      <c r="AE10938">
        <v>13.2</v>
      </c>
      <c r="AF10938" t="s">
        <v>150</v>
      </c>
      <c r="AG10938">
        <v>6.77</v>
      </c>
      <c r="AH10938" t="s">
        <v>150</v>
      </c>
      <c r="AI10938">
        <v>92</v>
      </c>
      <c r="AJ10938" t="s">
        <v>150</v>
      </c>
      <c r="AS10938">
        <v>1.02</v>
      </c>
      <c r="AT10938" t="s">
        <v>150</v>
      </c>
    </row>
    <row r="10939" spans="1:46" x14ac:dyDescent="0.2">
      <c r="A10939" t="s">
        <v>608</v>
      </c>
      <c r="B10939" t="s">
        <v>609</v>
      </c>
      <c r="C10939">
        <f>-70.04329917 / 41.70011211</f>
        <v>-1.6796909079101274</v>
      </c>
      <c r="D10939" t="s">
        <v>610</v>
      </c>
      <c r="E10939" t="s">
        <v>70</v>
      </c>
      <c r="F10939" s="1">
        <v>42591.291666666664</v>
      </c>
      <c r="G10939">
        <v>2</v>
      </c>
      <c r="I10939">
        <v>10</v>
      </c>
      <c r="J10939" t="s">
        <v>150</v>
      </c>
      <c r="M10939">
        <v>4.0999999999999996</v>
      </c>
      <c r="N10939" t="s">
        <v>150</v>
      </c>
      <c r="O10939">
        <v>7.6</v>
      </c>
      <c r="P10939" t="s">
        <v>150</v>
      </c>
      <c r="Q10939">
        <v>26.6</v>
      </c>
      <c r="R10939" t="s">
        <v>150</v>
      </c>
      <c r="AC10939">
        <v>39.67</v>
      </c>
      <c r="AI10939">
        <v>95</v>
      </c>
      <c r="AJ10939" t="s">
        <v>150</v>
      </c>
    </row>
    <row r="10940" spans="1:46" x14ac:dyDescent="0.2">
      <c r="A10940" t="s">
        <v>608</v>
      </c>
      <c r="B10940" t="s">
        <v>609</v>
      </c>
      <c r="C10940">
        <f>-70.04329917 / 41.70011211</f>
        <v>-1.6796909079101274</v>
      </c>
      <c r="D10940" t="s">
        <v>610</v>
      </c>
      <c r="E10940" t="s">
        <v>70</v>
      </c>
      <c r="F10940" s="1">
        <v>42591.291666666664</v>
      </c>
      <c r="G10940">
        <v>4</v>
      </c>
      <c r="I10940">
        <v>10</v>
      </c>
      <c r="J10940" t="s">
        <v>150</v>
      </c>
      <c r="M10940">
        <v>4.0999999999999996</v>
      </c>
      <c r="N10940" t="s">
        <v>150</v>
      </c>
      <c r="O10940">
        <v>7.1</v>
      </c>
      <c r="P10940" t="s">
        <v>150</v>
      </c>
      <c r="Q10940">
        <v>26.6</v>
      </c>
      <c r="R10940" t="s">
        <v>150</v>
      </c>
      <c r="AC10940">
        <v>39.67</v>
      </c>
      <c r="AI10940">
        <v>89</v>
      </c>
      <c r="AJ10940" t="s">
        <v>150</v>
      </c>
    </row>
    <row r="10941" spans="1:46" x14ac:dyDescent="0.2">
      <c r="A10941" t="s">
        <v>608</v>
      </c>
      <c r="B10941" t="s">
        <v>609</v>
      </c>
      <c r="C10941">
        <f>-70.04329917 / 41.70011211</f>
        <v>-1.6796909079101274</v>
      </c>
      <c r="D10941" t="s">
        <v>610</v>
      </c>
      <c r="E10941" t="s">
        <v>70</v>
      </c>
      <c r="F10941" s="1">
        <v>42591.291666666664</v>
      </c>
      <c r="G10941">
        <v>6</v>
      </c>
      <c r="I10941">
        <v>10</v>
      </c>
      <c r="J10941" t="s">
        <v>150</v>
      </c>
      <c r="M10941">
        <v>4.0999999999999996</v>
      </c>
      <c r="N10941" t="s">
        <v>150</v>
      </c>
      <c r="O10941">
        <v>7</v>
      </c>
      <c r="P10941" t="s">
        <v>150</v>
      </c>
      <c r="Q10941">
        <v>26.2</v>
      </c>
      <c r="R10941" t="s">
        <v>150</v>
      </c>
      <c r="AC10941">
        <v>39.67</v>
      </c>
      <c r="AI10941">
        <v>86</v>
      </c>
      <c r="AJ10941" t="s">
        <v>150</v>
      </c>
    </row>
    <row r="10942" spans="1:46" x14ac:dyDescent="0.2">
      <c r="A10942" t="s">
        <v>608</v>
      </c>
      <c r="B10942" t="s">
        <v>609</v>
      </c>
      <c r="C10942">
        <f>-70.04329917 / 41.70011211</f>
        <v>-1.6796909079101274</v>
      </c>
      <c r="D10942" t="s">
        <v>610</v>
      </c>
      <c r="E10942" t="s">
        <v>70</v>
      </c>
      <c r="F10942" s="1">
        <v>42591.291666666664</v>
      </c>
      <c r="G10942">
        <v>8</v>
      </c>
      <c r="I10942">
        <v>10</v>
      </c>
      <c r="J10942" t="s">
        <v>150</v>
      </c>
      <c r="M10942">
        <v>4.0999999999999996</v>
      </c>
      <c r="N10942" t="s">
        <v>150</v>
      </c>
      <c r="O10942">
        <v>7.2</v>
      </c>
      <c r="P10942" t="s">
        <v>150</v>
      </c>
      <c r="Q10942">
        <v>21.6</v>
      </c>
      <c r="R10942" t="s">
        <v>150</v>
      </c>
      <c r="AI10942">
        <v>81</v>
      </c>
      <c r="AJ10942" t="s">
        <v>150</v>
      </c>
    </row>
    <row r="10943" spans="1:46" x14ac:dyDescent="0.2">
      <c r="A10943" t="s">
        <v>608</v>
      </c>
      <c r="B10943" t="s">
        <v>609</v>
      </c>
      <c r="C10943">
        <f>-70.04329917 / 41.70011211</f>
        <v>-1.6796909079101274</v>
      </c>
      <c r="D10943" t="s">
        <v>610</v>
      </c>
      <c r="E10943" t="s">
        <v>70</v>
      </c>
      <c r="F10943" s="1">
        <v>42591.291666666664</v>
      </c>
      <c r="G10943">
        <v>9</v>
      </c>
      <c r="I10943">
        <v>10</v>
      </c>
      <c r="J10943" t="s">
        <v>150</v>
      </c>
      <c r="K10943">
        <v>12.67</v>
      </c>
      <c r="L10943" t="s">
        <v>150</v>
      </c>
      <c r="M10943">
        <v>4.0999999999999996</v>
      </c>
      <c r="N10943" t="s">
        <v>150</v>
      </c>
      <c r="O10943">
        <v>0.5</v>
      </c>
      <c r="P10943" t="s">
        <v>150</v>
      </c>
      <c r="Q10943">
        <v>18.600000000000001</v>
      </c>
      <c r="R10943" t="s">
        <v>150</v>
      </c>
      <c r="S10943">
        <v>1.04</v>
      </c>
      <c r="T10943" t="s">
        <v>150</v>
      </c>
      <c r="U10943">
        <v>32.21</v>
      </c>
      <c r="V10943" t="s">
        <v>150</v>
      </c>
      <c r="W10943">
        <v>35.39</v>
      </c>
      <c r="X10943" t="s">
        <v>150</v>
      </c>
      <c r="AA10943">
        <v>55.51</v>
      </c>
      <c r="AC10943">
        <v>39.67</v>
      </c>
      <c r="AE10943">
        <v>20.8</v>
      </c>
      <c r="AF10943" t="s">
        <v>150</v>
      </c>
      <c r="AG10943">
        <v>6.07</v>
      </c>
      <c r="AH10943" t="s">
        <v>150</v>
      </c>
      <c r="AI10943">
        <v>6</v>
      </c>
      <c r="AJ10943" t="s">
        <v>150</v>
      </c>
      <c r="AS10943">
        <v>3.89</v>
      </c>
      <c r="AT10943" t="s">
        <v>150</v>
      </c>
    </row>
    <row r="10944" spans="1:46" x14ac:dyDescent="0.2">
      <c r="A10944" t="s">
        <v>608</v>
      </c>
      <c r="B10944" t="s">
        <v>609</v>
      </c>
      <c r="C10944">
        <f>-70.04329917 / 41.70011211</f>
        <v>-1.6796909079101274</v>
      </c>
      <c r="D10944" t="s">
        <v>610</v>
      </c>
      <c r="E10944" t="s">
        <v>70</v>
      </c>
      <c r="F10944" s="1">
        <v>42605.291666666664</v>
      </c>
      <c r="G10944">
        <v>0.5</v>
      </c>
      <c r="I10944">
        <v>10</v>
      </c>
      <c r="J10944" t="s">
        <v>150</v>
      </c>
      <c r="K10944">
        <v>1.65</v>
      </c>
      <c r="L10944" t="s">
        <v>150</v>
      </c>
      <c r="M10944">
        <v>5.5</v>
      </c>
      <c r="N10944" t="s">
        <v>150</v>
      </c>
      <c r="O10944">
        <v>6.7</v>
      </c>
      <c r="P10944" t="s">
        <v>150</v>
      </c>
      <c r="Q10944">
        <v>26.2</v>
      </c>
      <c r="R10944" t="s">
        <v>150</v>
      </c>
      <c r="S10944">
        <v>0.94</v>
      </c>
      <c r="T10944" t="s">
        <v>150</v>
      </c>
      <c r="U10944">
        <v>29.12</v>
      </c>
      <c r="V10944" t="s">
        <v>150</v>
      </c>
      <c r="W10944">
        <v>28.27</v>
      </c>
      <c r="X10944" t="s">
        <v>150</v>
      </c>
      <c r="Y10944">
        <v>52.77</v>
      </c>
      <c r="AA10944">
        <v>35.51</v>
      </c>
      <c r="AC10944">
        <v>35.43</v>
      </c>
      <c r="AE10944">
        <v>13.6</v>
      </c>
      <c r="AF10944" t="s">
        <v>150</v>
      </c>
      <c r="AG10944">
        <v>6.84</v>
      </c>
      <c r="AH10944" t="s">
        <v>150</v>
      </c>
      <c r="AI10944">
        <v>83</v>
      </c>
      <c r="AJ10944" t="s">
        <v>150</v>
      </c>
      <c r="AS10944">
        <v>1.3</v>
      </c>
      <c r="AT10944" t="s">
        <v>150</v>
      </c>
    </row>
    <row r="10945" spans="1:46" x14ac:dyDescent="0.2">
      <c r="A10945" t="s">
        <v>608</v>
      </c>
      <c r="B10945" t="s">
        <v>609</v>
      </c>
      <c r="C10945">
        <f>-70.04329917 / 41.70011211</f>
        <v>-1.6796909079101274</v>
      </c>
      <c r="D10945" t="s">
        <v>610</v>
      </c>
      <c r="E10945" t="s">
        <v>70</v>
      </c>
      <c r="F10945" s="1">
        <v>42605.291666666664</v>
      </c>
      <c r="G10945">
        <v>1</v>
      </c>
      <c r="I10945">
        <v>10</v>
      </c>
      <c r="J10945" t="s">
        <v>150</v>
      </c>
      <c r="M10945">
        <v>5.5</v>
      </c>
      <c r="N10945" t="s">
        <v>150</v>
      </c>
      <c r="O10945">
        <v>6.6</v>
      </c>
      <c r="P10945" t="s">
        <v>150</v>
      </c>
      <c r="Q10945">
        <v>26.2</v>
      </c>
      <c r="R10945" t="s">
        <v>150</v>
      </c>
      <c r="AC10945">
        <v>35.43</v>
      </c>
      <c r="AI10945">
        <v>82</v>
      </c>
      <c r="AJ10945" t="s">
        <v>150</v>
      </c>
    </row>
    <row r="10946" spans="1:46" x14ac:dyDescent="0.2">
      <c r="A10946" t="s">
        <v>608</v>
      </c>
      <c r="B10946" t="s">
        <v>609</v>
      </c>
      <c r="C10946">
        <f>-70.04329917 / 41.70011211</f>
        <v>-1.6796909079101274</v>
      </c>
      <c r="D10946" t="s">
        <v>610</v>
      </c>
      <c r="E10946" t="s">
        <v>70</v>
      </c>
      <c r="F10946" s="1">
        <v>42605.291666666664</v>
      </c>
      <c r="G10946">
        <v>2</v>
      </c>
      <c r="I10946">
        <v>10</v>
      </c>
      <c r="J10946" t="s">
        <v>150</v>
      </c>
      <c r="M10946">
        <v>5.5</v>
      </c>
      <c r="N10946" t="s">
        <v>150</v>
      </c>
      <c r="O10946">
        <v>6.6</v>
      </c>
      <c r="P10946" t="s">
        <v>150</v>
      </c>
      <c r="Q10946">
        <v>26.3</v>
      </c>
      <c r="R10946" t="s">
        <v>150</v>
      </c>
      <c r="AC10946">
        <v>35.43</v>
      </c>
      <c r="AI10946">
        <v>82</v>
      </c>
      <c r="AJ10946" t="s">
        <v>150</v>
      </c>
    </row>
    <row r="10947" spans="1:46" x14ac:dyDescent="0.2">
      <c r="A10947" t="s">
        <v>608</v>
      </c>
      <c r="B10947" t="s">
        <v>609</v>
      </c>
      <c r="C10947">
        <f>-70.04329917 / 41.70011211</f>
        <v>-1.6796909079101274</v>
      </c>
      <c r="D10947" t="s">
        <v>610</v>
      </c>
      <c r="E10947" t="s">
        <v>70</v>
      </c>
      <c r="F10947" s="1">
        <v>42605.291666666664</v>
      </c>
      <c r="G10947">
        <v>3</v>
      </c>
      <c r="I10947">
        <v>10</v>
      </c>
      <c r="J10947" t="s">
        <v>150</v>
      </c>
      <c r="M10947">
        <v>5.5</v>
      </c>
      <c r="N10947" t="s">
        <v>150</v>
      </c>
      <c r="O10947">
        <v>6.5</v>
      </c>
      <c r="P10947" t="s">
        <v>150</v>
      </c>
      <c r="Q10947">
        <v>26.3</v>
      </c>
      <c r="R10947" t="s">
        <v>150</v>
      </c>
      <c r="AC10947">
        <v>35.43</v>
      </c>
      <c r="AI10947">
        <v>80</v>
      </c>
      <c r="AJ10947" t="s">
        <v>150</v>
      </c>
    </row>
    <row r="10948" spans="1:46" x14ac:dyDescent="0.2">
      <c r="A10948" t="s">
        <v>608</v>
      </c>
      <c r="B10948" t="s">
        <v>609</v>
      </c>
      <c r="C10948">
        <f>-70.04329917 / 41.70011211</f>
        <v>-1.6796909079101274</v>
      </c>
      <c r="D10948" t="s">
        <v>610</v>
      </c>
      <c r="E10948" t="s">
        <v>70</v>
      </c>
      <c r="F10948" s="1">
        <v>42605.291666666664</v>
      </c>
      <c r="G10948">
        <v>4</v>
      </c>
      <c r="I10948">
        <v>10</v>
      </c>
      <c r="J10948" t="s">
        <v>150</v>
      </c>
      <c r="M10948">
        <v>5.5</v>
      </c>
      <c r="N10948" t="s">
        <v>150</v>
      </c>
      <c r="O10948">
        <v>6.5</v>
      </c>
      <c r="P10948" t="s">
        <v>150</v>
      </c>
      <c r="Q10948">
        <v>26.3</v>
      </c>
      <c r="R10948" t="s">
        <v>150</v>
      </c>
      <c r="AC10948">
        <v>35.43</v>
      </c>
      <c r="AI10948">
        <v>80</v>
      </c>
      <c r="AJ10948" t="s">
        <v>150</v>
      </c>
    </row>
    <row r="10949" spans="1:46" x14ac:dyDescent="0.2">
      <c r="A10949" t="s">
        <v>608</v>
      </c>
      <c r="B10949" t="s">
        <v>609</v>
      </c>
      <c r="C10949">
        <f>-70.04329917 / 41.70011211</f>
        <v>-1.6796909079101274</v>
      </c>
      <c r="D10949" t="s">
        <v>610</v>
      </c>
      <c r="E10949" t="s">
        <v>70</v>
      </c>
      <c r="F10949" s="1">
        <v>42605.291666666664</v>
      </c>
      <c r="G10949">
        <v>5</v>
      </c>
      <c r="I10949">
        <v>10</v>
      </c>
      <c r="J10949" t="s">
        <v>150</v>
      </c>
      <c r="M10949">
        <v>5.5</v>
      </c>
      <c r="N10949" t="s">
        <v>150</v>
      </c>
      <c r="O10949">
        <v>6.7</v>
      </c>
      <c r="P10949" t="s">
        <v>150</v>
      </c>
      <c r="Q10949">
        <v>26.3</v>
      </c>
      <c r="R10949" t="s">
        <v>150</v>
      </c>
      <c r="AC10949">
        <v>35.43</v>
      </c>
      <c r="AI10949">
        <v>83</v>
      </c>
      <c r="AJ10949" t="s">
        <v>150</v>
      </c>
    </row>
    <row r="10950" spans="1:46" x14ac:dyDescent="0.2">
      <c r="A10950" t="s">
        <v>608</v>
      </c>
      <c r="B10950" t="s">
        <v>609</v>
      </c>
      <c r="C10950">
        <f>-70.04329917 / 41.70011211</f>
        <v>-1.6796909079101274</v>
      </c>
      <c r="D10950" t="s">
        <v>610</v>
      </c>
      <c r="E10950" t="s">
        <v>70</v>
      </c>
      <c r="F10950" s="1">
        <v>42605.291666666664</v>
      </c>
      <c r="G10950">
        <v>6</v>
      </c>
      <c r="I10950">
        <v>10</v>
      </c>
      <c r="J10950" t="s">
        <v>150</v>
      </c>
      <c r="M10950">
        <v>5.5</v>
      </c>
      <c r="N10950" t="s">
        <v>150</v>
      </c>
      <c r="O10950">
        <v>6.9</v>
      </c>
      <c r="P10950" t="s">
        <v>150</v>
      </c>
      <c r="Q10950">
        <v>26.2</v>
      </c>
      <c r="R10950" t="s">
        <v>150</v>
      </c>
      <c r="AC10950">
        <v>35.43</v>
      </c>
      <c r="AI10950">
        <v>85</v>
      </c>
      <c r="AJ10950" t="s">
        <v>150</v>
      </c>
    </row>
    <row r="10951" spans="1:46" x14ac:dyDescent="0.2">
      <c r="A10951" t="s">
        <v>608</v>
      </c>
      <c r="B10951" t="s">
        <v>609</v>
      </c>
      <c r="C10951">
        <f>-70.04329917 / 41.70011211</f>
        <v>-1.6796909079101274</v>
      </c>
      <c r="D10951" t="s">
        <v>610</v>
      </c>
      <c r="E10951" t="s">
        <v>70</v>
      </c>
      <c r="F10951" s="1">
        <v>42605.291666666664</v>
      </c>
      <c r="G10951">
        <v>7</v>
      </c>
      <c r="I10951">
        <v>10</v>
      </c>
      <c r="J10951" t="s">
        <v>150</v>
      </c>
      <c r="M10951">
        <v>5.5</v>
      </c>
      <c r="N10951" t="s">
        <v>150</v>
      </c>
      <c r="O10951">
        <v>4.9000000000000004</v>
      </c>
      <c r="P10951" t="s">
        <v>150</v>
      </c>
      <c r="Q10951">
        <v>24.1</v>
      </c>
      <c r="R10951" t="s">
        <v>150</v>
      </c>
      <c r="AC10951">
        <v>35.43</v>
      </c>
      <c r="AI10951">
        <v>58</v>
      </c>
      <c r="AJ10951" t="s">
        <v>150</v>
      </c>
    </row>
    <row r="10952" spans="1:46" x14ac:dyDescent="0.2">
      <c r="A10952" t="s">
        <v>608</v>
      </c>
      <c r="B10952" t="s">
        <v>609</v>
      </c>
      <c r="C10952">
        <f>-70.04329917 / 41.70011211</f>
        <v>-1.6796909079101274</v>
      </c>
      <c r="D10952" t="s">
        <v>610</v>
      </c>
      <c r="E10952" t="s">
        <v>70</v>
      </c>
      <c r="F10952" s="1">
        <v>42605.291666666664</v>
      </c>
      <c r="G10952">
        <v>8</v>
      </c>
      <c r="I10952">
        <v>10</v>
      </c>
      <c r="J10952" t="s">
        <v>150</v>
      </c>
      <c r="M10952">
        <v>5.5</v>
      </c>
      <c r="N10952" t="s">
        <v>150</v>
      </c>
      <c r="O10952">
        <v>2.1</v>
      </c>
      <c r="P10952" t="s">
        <v>150</v>
      </c>
      <c r="Q10952">
        <v>21.5</v>
      </c>
      <c r="R10952" t="s">
        <v>150</v>
      </c>
      <c r="AC10952">
        <v>35.43</v>
      </c>
      <c r="AI10952">
        <v>24</v>
      </c>
      <c r="AJ10952" t="s">
        <v>150</v>
      </c>
    </row>
    <row r="10953" spans="1:46" x14ac:dyDescent="0.2">
      <c r="A10953" t="s">
        <v>608</v>
      </c>
      <c r="B10953" t="s">
        <v>609</v>
      </c>
      <c r="C10953">
        <f>-70.04329917 / 41.70011211</f>
        <v>-1.6796909079101274</v>
      </c>
      <c r="D10953" t="s">
        <v>610</v>
      </c>
      <c r="E10953" t="s">
        <v>70</v>
      </c>
      <c r="F10953" s="1">
        <v>42605.291666666664</v>
      </c>
      <c r="G10953">
        <v>9</v>
      </c>
      <c r="I10953">
        <v>10</v>
      </c>
      <c r="J10953" t="s">
        <v>150</v>
      </c>
      <c r="K10953">
        <v>26.22</v>
      </c>
      <c r="L10953" t="s">
        <v>150</v>
      </c>
      <c r="M10953">
        <v>5.5</v>
      </c>
      <c r="N10953" t="s">
        <v>150</v>
      </c>
      <c r="O10953">
        <v>0.5</v>
      </c>
      <c r="P10953" t="s">
        <v>150</v>
      </c>
      <c r="Q10953">
        <v>19</v>
      </c>
      <c r="R10953" t="s">
        <v>150</v>
      </c>
      <c r="S10953">
        <v>0.8</v>
      </c>
      <c r="T10953" t="s">
        <v>150</v>
      </c>
      <c r="U10953">
        <v>24.78</v>
      </c>
      <c r="V10953" t="s">
        <v>150</v>
      </c>
      <c r="W10953">
        <v>39.54</v>
      </c>
      <c r="X10953" t="s">
        <v>150</v>
      </c>
      <c r="Y10953">
        <v>50.44</v>
      </c>
      <c r="AA10953">
        <v>62.64</v>
      </c>
      <c r="AC10953">
        <v>35.43</v>
      </c>
      <c r="AE10953">
        <v>24.7</v>
      </c>
      <c r="AF10953" t="s">
        <v>150</v>
      </c>
      <c r="AG10953">
        <v>6.17</v>
      </c>
      <c r="AH10953" t="s">
        <v>150</v>
      </c>
      <c r="AI10953">
        <v>5</v>
      </c>
      <c r="AJ10953" t="s">
        <v>150</v>
      </c>
      <c r="AS10953">
        <v>11.47</v>
      </c>
      <c r="AT10953" t="s">
        <v>150</v>
      </c>
    </row>
    <row r="10954" spans="1:46" x14ac:dyDescent="0.2">
      <c r="A10954" t="s">
        <v>608</v>
      </c>
      <c r="B10954" t="s">
        <v>609</v>
      </c>
      <c r="C10954">
        <f>-70.04329917 / 41.70011211</f>
        <v>-1.6796909079101274</v>
      </c>
      <c r="D10954" t="s">
        <v>610</v>
      </c>
      <c r="E10954" t="s">
        <v>70</v>
      </c>
      <c r="F10954" s="1">
        <v>42620.291666666664</v>
      </c>
      <c r="G10954">
        <v>0.5</v>
      </c>
      <c r="I10954">
        <v>10</v>
      </c>
      <c r="J10954" t="s">
        <v>150</v>
      </c>
      <c r="M10954">
        <v>4.3</v>
      </c>
      <c r="N10954" t="s">
        <v>150</v>
      </c>
      <c r="O10954">
        <v>7.3</v>
      </c>
      <c r="P10954" t="s">
        <v>150</v>
      </c>
      <c r="Q10954">
        <v>23.2</v>
      </c>
      <c r="R10954" t="s">
        <v>150</v>
      </c>
      <c r="AC10954">
        <v>38.979999999999997</v>
      </c>
      <c r="AI10954">
        <v>86</v>
      </c>
      <c r="AJ10954" t="s">
        <v>150</v>
      </c>
    </row>
    <row r="10955" spans="1:46" x14ac:dyDescent="0.2">
      <c r="A10955" t="s">
        <v>608</v>
      </c>
      <c r="B10955" t="s">
        <v>609</v>
      </c>
      <c r="C10955">
        <f>-70.04329917 / 41.70011211</f>
        <v>-1.6796909079101274</v>
      </c>
      <c r="D10955" t="s">
        <v>610</v>
      </c>
      <c r="E10955" t="s">
        <v>70</v>
      </c>
      <c r="F10955" s="1">
        <v>42620.291666666664</v>
      </c>
      <c r="G10955">
        <v>2</v>
      </c>
      <c r="I10955">
        <v>10</v>
      </c>
      <c r="J10955" t="s">
        <v>150</v>
      </c>
      <c r="M10955">
        <v>4.3</v>
      </c>
      <c r="N10955" t="s">
        <v>150</v>
      </c>
      <c r="O10955">
        <v>7.5</v>
      </c>
      <c r="P10955" t="s">
        <v>150</v>
      </c>
      <c r="Q10955">
        <v>23.2</v>
      </c>
      <c r="R10955" t="s">
        <v>150</v>
      </c>
      <c r="AI10955">
        <v>87</v>
      </c>
      <c r="AJ10955" t="s">
        <v>150</v>
      </c>
    </row>
    <row r="10956" spans="1:46" x14ac:dyDescent="0.2">
      <c r="A10956" t="s">
        <v>608</v>
      </c>
      <c r="B10956" t="s">
        <v>609</v>
      </c>
      <c r="C10956">
        <f>-70.04329917 / 41.70011211</f>
        <v>-1.6796909079101274</v>
      </c>
      <c r="D10956" t="s">
        <v>610</v>
      </c>
      <c r="E10956" t="s">
        <v>70</v>
      </c>
      <c r="F10956" s="1">
        <v>42620.291666666664</v>
      </c>
      <c r="G10956">
        <v>4</v>
      </c>
      <c r="I10956">
        <v>10</v>
      </c>
      <c r="J10956" t="s">
        <v>150</v>
      </c>
      <c r="M10956">
        <v>4.3</v>
      </c>
      <c r="N10956" t="s">
        <v>150</v>
      </c>
      <c r="O10956">
        <v>7.3</v>
      </c>
      <c r="P10956" t="s">
        <v>150</v>
      </c>
      <c r="Q10956">
        <v>23.2</v>
      </c>
      <c r="R10956" t="s">
        <v>150</v>
      </c>
      <c r="AC10956">
        <v>38.979999999999997</v>
      </c>
      <c r="AI10956">
        <v>86</v>
      </c>
      <c r="AJ10956" t="s">
        <v>150</v>
      </c>
    </row>
    <row r="10957" spans="1:46" x14ac:dyDescent="0.2">
      <c r="A10957" t="s">
        <v>608</v>
      </c>
      <c r="B10957" t="s">
        <v>609</v>
      </c>
      <c r="C10957">
        <f>-70.04329917 / 41.70011211</f>
        <v>-1.6796909079101274</v>
      </c>
      <c r="D10957" t="s">
        <v>610</v>
      </c>
      <c r="E10957" t="s">
        <v>70</v>
      </c>
      <c r="F10957" s="1">
        <v>42620.291666666664</v>
      </c>
      <c r="G10957">
        <v>6</v>
      </c>
      <c r="I10957">
        <v>10</v>
      </c>
      <c r="J10957" t="s">
        <v>150</v>
      </c>
      <c r="M10957">
        <v>4.3</v>
      </c>
      <c r="N10957" t="s">
        <v>150</v>
      </c>
      <c r="O10957">
        <v>7.3</v>
      </c>
      <c r="P10957" t="s">
        <v>150</v>
      </c>
      <c r="Q10957">
        <v>23.2</v>
      </c>
      <c r="R10957" t="s">
        <v>150</v>
      </c>
      <c r="AC10957">
        <v>38.979999999999997</v>
      </c>
      <c r="AI10957">
        <v>85</v>
      </c>
      <c r="AJ10957" t="s">
        <v>150</v>
      </c>
    </row>
    <row r="10958" spans="1:46" x14ac:dyDescent="0.2">
      <c r="A10958" t="s">
        <v>608</v>
      </c>
      <c r="B10958" t="s">
        <v>609</v>
      </c>
      <c r="C10958">
        <f>-70.04329917 / 41.70011211</f>
        <v>-1.6796909079101274</v>
      </c>
      <c r="D10958" t="s">
        <v>610</v>
      </c>
      <c r="E10958" t="s">
        <v>70</v>
      </c>
      <c r="F10958" s="1">
        <v>42620.291666666664</v>
      </c>
      <c r="G10958">
        <v>8</v>
      </c>
      <c r="I10958">
        <v>10</v>
      </c>
      <c r="J10958" t="s">
        <v>150</v>
      </c>
      <c r="M10958">
        <v>4.3</v>
      </c>
      <c r="N10958" t="s">
        <v>150</v>
      </c>
      <c r="O10958">
        <v>6.5</v>
      </c>
      <c r="P10958" t="s">
        <v>150</v>
      </c>
      <c r="Q10958">
        <v>23</v>
      </c>
      <c r="R10958" t="s">
        <v>150</v>
      </c>
      <c r="AC10958">
        <v>38.979999999999997</v>
      </c>
      <c r="AI10958">
        <v>76</v>
      </c>
      <c r="AJ10958" t="s">
        <v>150</v>
      </c>
    </row>
    <row r="10959" spans="1:46" x14ac:dyDescent="0.2">
      <c r="A10959" t="s">
        <v>608</v>
      </c>
      <c r="B10959" t="s">
        <v>609</v>
      </c>
      <c r="C10959">
        <f>-70.04329917 / 41.70011211</f>
        <v>-1.6796909079101274</v>
      </c>
      <c r="D10959" t="s">
        <v>610</v>
      </c>
      <c r="E10959" t="s">
        <v>70</v>
      </c>
      <c r="F10959" s="1">
        <v>42620.291666666664</v>
      </c>
      <c r="G10959">
        <v>9</v>
      </c>
      <c r="I10959">
        <v>10</v>
      </c>
      <c r="J10959" t="s">
        <v>150</v>
      </c>
      <c r="M10959">
        <v>4.3</v>
      </c>
      <c r="N10959" t="s">
        <v>150</v>
      </c>
      <c r="O10959">
        <v>6</v>
      </c>
      <c r="P10959" t="s">
        <v>150</v>
      </c>
      <c r="Q10959">
        <v>22.5</v>
      </c>
      <c r="R10959" t="s">
        <v>150</v>
      </c>
      <c r="AC10959">
        <v>38.979999999999997</v>
      </c>
      <c r="AI10959">
        <v>69</v>
      </c>
      <c r="AJ10959" t="s">
        <v>150</v>
      </c>
    </row>
    <row r="10960" spans="1:46" x14ac:dyDescent="0.2">
      <c r="A10960" t="s">
        <v>608</v>
      </c>
      <c r="B10960" t="s">
        <v>609</v>
      </c>
      <c r="C10960">
        <f>-70.04329917 / 41.70011211</f>
        <v>-1.6796909079101274</v>
      </c>
      <c r="D10960" t="s">
        <v>610</v>
      </c>
      <c r="E10960" t="s">
        <v>70</v>
      </c>
      <c r="F10960" s="1">
        <v>42929.291666666664</v>
      </c>
      <c r="G10960">
        <v>0.5</v>
      </c>
      <c r="I10960">
        <v>9.6999999999999993</v>
      </c>
      <c r="J10960" t="s">
        <v>150</v>
      </c>
      <c r="K10960">
        <v>1.91</v>
      </c>
      <c r="L10960" t="s">
        <v>150</v>
      </c>
      <c r="M10960">
        <v>5.2</v>
      </c>
      <c r="N10960" t="s">
        <v>150</v>
      </c>
      <c r="O10960">
        <v>8.1</v>
      </c>
      <c r="P10960" t="s">
        <v>150</v>
      </c>
      <c r="Q10960">
        <v>25.3</v>
      </c>
      <c r="R10960" t="s">
        <v>150</v>
      </c>
      <c r="S10960">
        <v>0.43</v>
      </c>
      <c r="T10960" t="s">
        <v>150</v>
      </c>
      <c r="U10960">
        <v>13.32</v>
      </c>
      <c r="V10960" t="s">
        <v>150</v>
      </c>
      <c r="W10960">
        <v>23.75</v>
      </c>
      <c r="X10960" t="s">
        <v>150</v>
      </c>
      <c r="Y10960">
        <v>41.49</v>
      </c>
      <c r="AA10960">
        <v>36.950000000000003</v>
      </c>
      <c r="AC10960">
        <v>36.24</v>
      </c>
      <c r="AE10960">
        <v>13.8</v>
      </c>
      <c r="AF10960" t="s">
        <v>150</v>
      </c>
      <c r="AG10960">
        <v>7.05</v>
      </c>
      <c r="AH10960" t="s">
        <v>150</v>
      </c>
      <c r="AS10960">
        <v>0.02</v>
      </c>
      <c r="AT10960" t="s">
        <v>150</v>
      </c>
    </row>
    <row r="10961" spans="1:46" x14ac:dyDescent="0.2">
      <c r="A10961" t="s">
        <v>608</v>
      </c>
      <c r="B10961" t="s">
        <v>609</v>
      </c>
      <c r="C10961">
        <f>-70.04329917 / 41.70011211</f>
        <v>-1.6796909079101274</v>
      </c>
      <c r="D10961" t="s">
        <v>610</v>
      </c>
      <c r="E10961" t="s">
        <v>70</v>
      </c>
      <c r="F10961" s="1">
        <v>42929.291666666664</v>
      </c>
      <c r="G10961">
        <v>2</v>
      </c>
      <c r="I10961">
        <v>9.6999999999999993</v>
      </c>
      <c r="J10961" t="s">
        <v>150</v>
      </c>
      <c r="K10961" t="s">
        <v>173</v>
      </c>
      <c r="L10961" t="s">
        <v>150</v>
      </c>
      <c r="M10961">
        <v>5.2</v>
      </c>
      <c r="N10961" t="s">
        <v>150</v>
      </c>
      <c r="O10961">
        <v>7.99</v>
      </c>
      <c r="P10961" t="s">
        <v>150</v>
      </c>
      <c r="Q10961">
        <v>25.6</v>
      </c>
      <c r="R10961" t="s">
        <v>150</v>
      </c>
      <c r="S10961" t="s">
        <v>173</v>
      </c>
      <c r="T10961" t="s">
        <v>150</v>
      </c>
      <c r="W10961" t="s">
        <v>173</v>
      </c>
      <c r="X10961" t="s">
        <v>150</v>
      </c>
      <c r="AC10961">
        <v>36.24</v>
      </c>
      <c r="AE10961" t="s">
        <v>173</v>
      </c>
      <c r="AF10961" t="s">
        <v>150</v>
      </c>
      <c r="AG10961" t="s">
        <v>173</v>
      </c>
      <c r="AH10961" t="s">
        <v>150</v>
      </c>
      <c r="AS10961" t="s">
        <v>173</v>
      </c>
      <c r="AT10961" t="s">
        <v>150</v>
      </c>
    </row>
    <row r="10962" spans="1:46" x14ac:dyDescent="0.2">
      <c r="A10962" t="s">
        <v>608</v>
      </c>
      <c r="B10962" t="s">
        <v>609</v>
      </c>
      <c r="C10962">
        <f>-70.04329917 / 41.70011211</f>
        <v>-1.6796909079101274</v>
      </c>
      <c r="D10962" t="s">
        <v>610</v>
      </c>
      <c r="E10962" t="s">
        <v>70</v>
      </c>
      <c r="F10962" s="1">
        <v>42929.291666666664</v>
      </c>
      <c r="G10962">
        <v>4</v>
      </c>
      <c r="I10962">
        <v>9.6999999999999993</v>
      </c>
      <c r="J10962" t="s">
        <v>150</v>
      </c>
      <c r="K10962" t="s">
        <v>173</v>
      </c>
      <c r="L10962" t="s">
        <v>150</v>
      </c>
      <c r="M10962">
        <v>5.2</v>
      </c>
      <c r="N10962" t="s">
        <v>150</v>
      </c>
      <c r="O10962">
        <v>8.1999999999999993</v>
      </c>
      <c r="P10962" t="s">
        <v>150</v>
      </c>
      <c r="Q10962">
        <v>25.4</v>
      </c>
      <c r="R10962" t="s">
        <v>150</v>
      </c>
      <c r="S10962" t="s">
        <v>173</v>
      </c>
      <c r="T10962" t="s">
        <v>150</v>
      </c>
      <c r="W10962" t="s">
        <v>173</v>
      </c>
      <c r="X10962" t="s">
        <v>150</v>
      </c>
      <c r="AC10962">
        <v>36.24</v>
      </c>
      <c r="AE10962" t="s">
        <v>173</v>
      </c>
      <c r="AF10962" t="s">
        <v>150</v>
      </c>
      <c r="AG10962" t="s">
        <v>173</v>
      </c>
      <c r="AH10962" t="s">
        <v>150</v>
      </c>
      <c r="AS10962" t="s">
        <v>173</v>
      </c>
      <c r="AT10962" t="s">
        <v>150</v>
      </c>
    </row>
    <row r="10963" spans="1:46" x14ac:dyDescent="0.2">
      <c r="A10963" t="s">
        <v>608</v>
      </c>
      <c r="B10963" t="s">
        <v>609</v>
      </c>
      <c r="C10963">
        <f>-70.04329917 / 41.70011211</f>
        <v>-1.6796909079101274</v>
      </c>
      <c r="D10963" t="s">
        <v>610</v>
      </c>
      <c r="E10963" t="s">
        <v>70</v>
      </c>
      <c r="F10963" s="1">
        <v>42929.291666666664</v>
      </c>
      <c r="G10963">
        <v>6</v>
      </c>
      <c r="I10963">
        <v>9.6999999999999993</v>
      </c>
      <c r="J10963" t="s">
        <v>150</v>
      </c>
      <c r="K10963" t="s">
        <v>173</v>
      </c>
      <c r="L10963" t="s">
        <v>150</v>
      </c>
      <c r="M10963">
        <v>5.2</v>
      </c>
      <c r="N10963" t="s">
        <v>150</v>
      </c>
      <c r="O10963">
        <v>11.21</v>
      </c>
      <c r="P10963" t="s">
        <v>150</v>
      </c>
      <c r="Q10963">
        <v>22.7</v>
      </c>
      <c r="R10963" t="s">
        <v>150</v>
      </c>
      <c r="S10963" t="s">
        <v>173</v>
      </c>
      <c r="T10963" t="s">
        <v>150</v>
      </c>
      <c r="W10963" t="s">
        <v>173</v>
      </c>
      <c r="X10963" t="s">
        <v>150</v>
      </c>
      <c r="AC10963">
        <v>36.24</v>
      </c>
      <c r="AE10963" t="s">
        <v>173</v>
      </c>
      <c r="AF10963" t="s">
        <v>150</v>
      </c>
      <c r="AG10963" t="s">
        <v>173</v>
      </c>
      <c r="AH10963" t="s">
        <v>150</v>
      </c>
      <c r="AS10963" t="s">
        <v>173</v>
      </c>
      <c r="AT10963" t="s">
        <v>150</v>
      </c>
    </row>
    <row r="10964" spans="1:46" x14ac:dyDescent="0.2">
      <c r="A10964" t="s">
        <v>608</v>
      </c>
      <c r="B10964" t="s">
        <v>609</v>
      </c>
      <c r="C10964">
        <f>-70.04329917 / 41.70011211</f>
        <v>-1.6796909079101274</v>
      </c>
      <c r="D10964" t="s">
        <v>610</v>
      </c>
      <c r="E10964" t="s">
        <v>70</v>
      </c>
      <c r="F10964" s="1">
        <v>42929.291666666664</v>
      </c>
      <c r="G10964">
        <v>8</v>
      </c>
      <c r="I10964">
        <v>9.6999999999999993</v>
      </c>
      <c r="J10964" t="s">
        <v>150</v>
      </c>
      <c r="K10964" t="s">
        <v>173</v>
      </c>
      <c r="L10964" t="s">
        <v>150</v>
      </c>
      <c r="M10964">
        <v>5.2</v>
      </c>
      <c r="N10964" t="s">
        <v>150</v>
      </c>
      <c r="O10964">
        <v>9.2899999999999991</v>
      </c>
      <c r="P10964" t="s">
        <v>150</v>
      </c>
      <c r="Q10964">
        <v>19.8</v>
      </c>
      <c r="R10964" t="s">
        <v>150</v>
      </c>
      <c r="S10964" t="s">
        <v>173</v>
      </c>
      <c r="T10964" t="s">
        <v>150</v>
      </c>
      <c r="W10964" t="s">
        <v>173</v>
      </c>
      <c r="X10964" t="s">
        <v>150</v>
      </c>
      <c r="AC10964">
        <v>36.24</v>
      </c>
      <c r="AE10964" t="s">
        <v>173</v>
      </c>
      <c r="AF10964" t="s">
        <v>150</v>
      </c>
      <c r="AG10964" t="s">
        <v>173</v>
      </c>
      <c r="AH10964" t="s">
        <v>150</v>
      </c>
      <c r="AS10964" t="s">
        <v>173</v>
      </c>
      <c r="AT10964" t="s">
        <v>150</v>
      </c>
    </row>
    <row r="10965" spans="1:46" x14ac:dyDescent="0.2">
      <c r="A10965" t="s">
        <v>608</v>
      </c>
      <c r="B10965" t="s">
        <v>609</v>
      </c>
      <c r="C10965">
        <f>-70.04329917 / 41.70011211</f>
        <v>-1.6796909079101274</v>
      </c>
      <c r="D10965" t="s">
        <v>610</v>
      </c>
      <c r="E10965" t="s">
        <v>70</v>
      </c>
      <c r="F10965" s="1">
        <v>42929.291666666664</v>
      </c>
      <c r="G10965">
        <v>9</v>
      </c>
      <c r="I10965">
        <v>9.6999999999999993</v>
      </c>
      <c r="J10965" t="s">
        <v>150</v>
      </c>
      <c r="K10965">
        <v>7.16</v>
      </c>
      <c r="L10965" t="s">
        <v>150</v>
      </c>
      <c r="M10965">
        <v>5.2</v>
      </c>
      <c r="N10965" t="s">
        <v>150</v>
      </c>
      <c r="O10965">
        <v>6.34</v>
      </c>
      <c r="P10965" t="s">
        <v>150</v>
      </c>
      <c r="Q10965">
        <v>18.5</v>
      </c>
      <c r="R10965" t="s">
        <v>150</v>
      </c>
      <c r="S10965">
        <v>1.1000000000000001</v>
      </c>
      <c r="T10965" t="s">
        <v>150</v>
      </c>
      <c r="U10965">
        <v>34.07</v>
      </c>
      <c r="V10965" t="s">
        <v>150</v>
      </c>
      <c r="W10965">
        <v>32.49</v>
      </c>
      <c r="X10965" t="s">
        <v>150</v>
      </c>
      <c r="AA10965">
        <v>49.91</v>
      </c>
      <c r="AC10965">
        <v>36.24</v>
      </c>
      <c r="AE10965" t="s">
        <v>314</v>
      </c>
      <c r="AF10965" t="s">
        <v>150</v>
      </c>
      <c r="AG10965">
        <v>6.37</v>
      </c>
      <c r="AH10965" t="s">
        <v>150</v>
      </c>
      <c r="AS10965">
        <v>2.87</v>
      </c>
      <c r="AT10965" t="s">
        <v>150</v>
      </c>
    </row>
    <row r="10966" spans="1:46" x14ac:dyDescent="0.2">
      <c r="A10966" t="s">
        <v>608</v>
      </c>
      <c r="B10966" t="s">
        <v>609</v>
      </c>
      <c r="C10966">
        <f>-70.04329917 / 41.70011211</f>
        <v>-1.6796909079101274</v>
      </c>
      <c r="D10966" t="s">
        <v>610</v>
      </c>
      <c r="E10966" t="s">
        <v>70</v>
      </c>
      <c r="F10966" s="1">
        <v>42942.291666666664</v>
      </c>
      <c r="G10966">
        <v>0.5</v>
      </c>
      <c r="I10966">
        <v>9.8000000000000007</v>
      </c>
      <c r="J10966" t="s">
        <v>150</v>
      </c>
      <c r="K10966">
        <v>1.53</v>
      </c>
      <c r="L10966" t="s">
        <v>150</v>
      </c>
      <c r="M10966">
        <v>5.9</v>
      </c>
      <c r="N10966" t="s">
        <v>150</v>
      </c>
      <c r="O10966">
        <v>7.52</v>
      </c>
      <c r="P10966" t="s">
        <v>150</v>
      </c>
      <c r="Q10966">
        <v>23.8</v>
      </c>
      <c r="R10966" t="s">
        <v>150</v>
      </c>
      <c r="S10966">
        <v>0.56999999999999995</v>
      </c>
      <c r="T10966" t="s">
        <v>150</v>
      </c>
      <c r="U10966">
        <v>17.66</v>
      </c>
      <c r="V10966" t="s">
        <v>150</v>
      </c>
      <c r="W10966">
        <v>36.85</v>
      </c>
      <c r="X10966" t="s">
        <v>150</v>
      </c>
      <c r="Y10966">
        <v>45.55</v>
      </c>
      <c r="AA10966">
        <v>34.770000000000003</v>
      </c>
      <c r="AC10966">
        <v>34.42</v>
      </c>
      <c r="AE10966">
        <v>14</v>
      </c>
      <c r="AF10966" t="s">
        <v>150</v>
      </c>
      <c r="AG10966">
        <v>6.87</v>
      </c>
      <c r="AH10966" t="s">
        <v>150</v>
      </c>
      <c r="AS10966">
        <v>1.1499999999999999</v>
      </c>
      <c r="AT10966" t="s">
        <v>150</v>
      </c>
    </row>
    <row r="10967" spans="1:46" x14ac:dyDescent="0.2">
      <c r="A10967" t="s">
        <v>608</v>
      </c>
      <c r="B10967" t="s">
        <v>609</v>
      </c>
      <c r="C10967">
        <f>-70.04329917 / 41.70011211</f>
        <v>-1.6796909079101274</v>
      </c>
      <c r="D10967" t="s">
        <v>610</v>
      </c>
      <c r="E10967" t="s">
        <v>70</v>
      </c>
      <c r="F10967" s="1">
        <v>42942.291666666664</v>
      </c>
      <c r="G10967">
        <v>2</v>
      </c>
      <c r="I10967">
        <v>9.8000000000000007</v>
      </c>
      <c r="J10967" t="s">
        <v>150</v>
      </c>
      <c r="K10967" t="s">
        <v>173</v>
      </c>
      <c r="L10967" t="s">
        <v>150</v>
      </c>
      <c r="M10967">
        <v>5.9</v>
      </c>
      <c r="N10967" t="s">
        <v>150</v>
      </c>
      <c r="O10967">
        <v>7.6</v>
      </c>
      <c r="P10967" t="s">
        <v>150</v>
      </c>
      <c r="Q10967">
        <v>23.9</v>
      </c>
      <c r="R10967" t="s">
        <v>150</v>
      </c>
      <c r="S10967" t="s">
        <v>173</v>
      </c>
      <c r="T10967" t="s">
        <v>150</v>
      </c>
      <c r="W10967" t="s">
        <v>173</v>
      </c>
      <c r="X10967" t="s">
        <v>150</v>
      </c>
      <c r="AC10967">
        <v>34.42</v>
      </c>
      <c r="AE10967" t="s">
        <v>173</v>
      </c>
      <c r="AF10967" t="s">
        <v>150</v>
      </c>
      <c r="AG10967" t="s">
        <v>173</v>
      </c>
      <c r="AH10967" t="s">
        <v>150</v>
      </c>
      <c r="AS10967" t="s">
        <v>173</v>
      </c>
      <c r="AT10967" t="s">
        <v>150</v>
      </c>
    </row>
    <row r="10968" spans="1:46" x14ac:dyDescent="0.2">
      <c r="A10968" t="s">
        <v>608</v>
      </c>
      <c r="B10968" t="s">
        <v>609</v>
      </c>
      <c r="C10968">
        <f>-70.04329917 / 41.70011211</f>
        <v>-1.6796909079101274</v>
      </c>
      <c r="D10968" t="s">
        <v>610</v>
      </c>
      <c r="E10968" t="s">
        <v>70</v>
      </c>
      <c r="F10968" s="1">
        <v>42942.291666666664</v>
      </c>
      <c r="G10968">
        <v>4</v>
      </c>
      <c r="I10968">
        <v>9.8000000000000007</v>
      </c>
      <c r="J10968" t="s">
        <v>150</v>
      </c>
      <c r="K10968" t="s">
        <v>173</v>
      </c>
      <c r="L10968" t="s">
        <v>150</v>
      </c>
      <c r="M10968">
        <v>5.9</v>
      </c>
      <c r="N10968" t="s">
        <v>150</v>
      </c>
      <c r="O10968">
        <v>7.3</v>
      </c>
      <c r="P10968" t="s">
        <v>150</v>
      </c>
      <c r="Q10968">
        <v>23.8</v>
      </c>
      <c r="R10968" t="s">
        <v>150</v>
      </c>
      <c r="S10968" t="s">
        <v>173</v>
      </c>
      <c r="T10968" t="s">
        <v>150</v>
      </c>
      <c r="W10968" t="s">
        <v>173</v>
      </c>
      <c r="X10968" t="s">
        <v>150</v>
      </c>
      <c r="AC10968">
        <v>34.42</v>
      </c>
      <c r="AE10968" t="s">
        <v>173</v>
      </c>
      <c r="AF10968" t="s">
        <v>150</v>
      </c>
      <c r="AG10968" t="s">
        <v>173</v>
      </c>
      <c r="AH10968" t="s">
        <v>150</v>
      </c>
      <c r="AS10968" t="s">
        <v>173</v>
      </c>
      <c r="AT10968" t="s">
        <v>150</v>
      </c>
    </row>
    <row r="10969" spans="1:46" x14ac:dyDescent="0.2">
      <c r="A10969" t="s">
        <v>608</v>
      </c>
      <c r="B10969" t="s">
        <v>609</v>
      </c>
      <c r="C10969">
        <f>-70.04329917 / 41.70011211</f>
        <v>-1.6796909079101274</v>
      </c>
      <c r="D10969" t="s">
        <v>610</v>
      </c>
      <c r="E10969" t="s">
        <v>70</v>
      </c>
      <c r="F10969" s="1">
        <v>42942.291666666664</v>
      </c>
      <c r="G10969">
        <v>6</v>
      </c>
      <c r="I10969">
        <v>9.8000000000000007</v>
      </c>
      <c r="J10969" t="s">
        <v>150</v>
      </c>
      <c r="K10969" t="s">
        <v>173</v>
      </c>
      <c r="L10969" t="s">
        <v>150</v>
      </c>
      <c r="M10969">
        <v>5.9</v>
      </c>
      <c r="N10969" t="s">
        <v>150</v>
      </c>
      <c r="O10969">
        <v>7.51</v>
      </c>
      <c r="P10969" t="s">
        <v>150</v>
      </c>
      <c r="Q10969">
        <v>23.5</v>
      </c>
      <c r="R10969" t="s">
        <v>150</v>
      </c>
      <c r="S10969" t="s">
        <v>173</v>
      </c>
      <c r="T10969" t="s">
        <v>150</v>
      </c>
      <c r="W10969" t="s">
        <v>173</v>
      </c>
      <c r="X10969" t="s">
        <v>150</v>
      </c>
      <c r="AC10969">
        <v>34.42</v>
      </c>
      <c r="AE10969" t="s">
        <v>173</v>
      </c>
      <c r="AF10969" t="s">
        <v>150</v>
      </c>
      <c r="AG10969" t="s">
        <v>173</v>
      </c>
      <c r="AH10969" t="s">
        <v>150</v>
      </c>
      <c r="AS10969" t="s">
        <v>173</v>
      </c>
      <c r="AT10969" t="s">
        <v>150</v>
      </c>
    </row>
    <row r="10970" spans="1:46" x14ac:dyDescent="0.2">
      <c r="A10970" t="s">
        <v>608</v>
      </c>
      <c r="B10970" t="s">
        <v>609</v>
      </c>
      <c r="C10970">
        <f>-70.04329917 / 41.70011211</f>
        <v>-1.6796909079101274</v>
      </c>
      <c r="D10970" t="s">
        <v>610</v>
      </c>
      <c r="E10970" t="s">
        <v>70</v>
      </c>
      <c r="F10970" s="1">
        <v>42942.291666666664</v>
      </c>
      <c r="G10970">
        <v>8</v>
      </c>
      <c r="I10970">
        <v>9.8000000000000007</v>
      </c>
      <c r="J10970" t="s">
        <v>150</v>
      </c>
      <c r="K10970" t="s">
        <v>173</v>
      </c>
      <c r="L10970" t="s">
        <v>150</v>
      </c>
      <c r="M10970">
        <v>5.9</v>
      </c>
      <c r="N10970" t="s">
        <v>150</v>
      </c>
      <c r="O10970">
        <v>5.16</v>
      </c>
      <c r="P10970" t="s">
        <v>150</v>
      </c>
      <c r="Q10970">
        <v>19.8</v>
      </c>
      <c r="R10970" t="s">
        <v>150</v>
      </c>
      <c r="S10970" t="s">
        <v>173</v>
      </c>
      <c r="T10970" t="s">
        <v>150</v>
      </c>
      <c r="W10970" t="s">
        <v>173</v>
      </c>
      <c r="X10970" t="s">
        <v>150</v>
      </c>
      <c r="AC10970">
        <v>34.42</v>
      </c>
      <c r="AE10970" t="s">
        <v>173</v>
      </c>
      <c r="AF10970" t="s">
        <v>150</v>
      </c>
      <c r="AG10970" t="s">
        <v>173</v>
      </c>
      <c r="AH10970" t="s">
        <v>150</v>
      </c>
      <c r="AS10970" t="s">
        <v>173</v>
      </c>
      <c r="AT10970" t="s">
        <v>150</v>
      </c>
    </row>
    <row r="10971" spans="1:46" x14ac:dyDescent="0.2">
      <c r="A10971" t="s">
        <v>608</v>
      </c>
      <c r="B10971" t="s">
        <v>609</v>
      </c>
      <c r="C10971">
        <f>-70.04329917 / 41.70011211</f>
        <v>-1.6796909079101274</v>
      </c>
      <c r="D10971" t="s">
        <v>610</v>
      </c>
      <c r="E10971" t="s">
        <v>70</v>
      </c>
      <c r="F10971" s="1">
        <v>42942.291666666664</v>
      </c>
      <c r="G10971">
        <v>9</v>
      </c>
      <c r="I10971">
        <v>9.8000000000000007</v>
      </c>
      <c r="J10971" t="s">
        <v>150</v>
      </c>
      <c r="K10971">
        <v>11.29</v>
      </c>
      <c r="L10971" t="s">
        <v>150</v>
      </c>
      <c r="M10971">
        <v>5.9</v>
      </c>
      <c r="N10971" t="s">
        <v>150</v>
      </c>
      <c r="O10971">
        <v>0.25</v>
      </c>
      <c r="P10971" t="s">
        <v>150</v>
      </c>
      <c r="Q10971">
        <v>18.399999999999999</v>
      </c>
      <c r="R10971" t="s">
        <v>150</v>
      </c>
      <c r="S10971">
        <v>0.96</v>
      </c>
      <c r="T10971" t="s">
        <v>150</v>
      </c>
      <c r="U10971">
        <v>29.73</v>
      </c>
      <c r="V10971" t="s">
        <v>150</v>
      </c>
      <c r="W10971">
        <v>62.75</v>
      </c>
      <c r="X10971" t="s">
        <v>150</v>
      </c>
      <c r="Y10971">
        <v>53.06</v>
      </c>
      <c r="AA10971">
        <v>54.38</v>
      </c>
      <c r="AC10971">
        <v>34.42</v>
      </c>
      <c r="AE10971">
        <v>28.1</v>
      </c>
      <c r="AF10971" t="s">
        <v>150</v>
      </c>
      <c r="AG10971">
        <v>6.28</v>
      </c>
      <c r="AH10971" t="s">
        <v>150</v>
      </c>
      <c r="AS10971">
        <v>3.9</v>
      </c>
      <c r="AT10971" t="s">
        <v>150</v>
      </c>
    </row>
    <row r="10972" spans="1:46" x14ac:dyDescent="0.2">
      <c r="A10972" t="s">
        <v>608</v>
      </c>
      <c r="B10972" t="s">
        <v>609</v>
      </c>
      <c r="C10972">
        <f>-70.04329917 / 41.70011211</f>
        <v>-1.6796909079101274</v>
      </c>
      <c r="D10972" t="s">
        <v>610</v>
      </c>
      <c r="E10972" t="s">
        <v>70</v>
      </c>
      <c r="F10972" s="1">
        <v>42957.291666666664</v>
      </c>
      <c r="G10972">
        <v>0.5</v>
      </c>
      <c r="I10972">
        <v>9.8000000000000007</v>
      </c>
      <c r="J10972" t="s">
        <v>150</v>
      </c>
      <c r="K10972">
        <v>2.36</v>
      </c>
      <c r="L10972" t="s">
        <v>150</v>
      </c>
      <c r="M10972">
        <v>5.25</v>
      </c>
      <c r="N10972" t="s">
        <v>150</v>
      </c>
      <c r="O10972">
        <v>7.64</v>
      </c>
      <c r="P10972" t="s">
        <v>150</v>
      </c>
      <c r="Q10972">
        <v>24.4</v>
      </c>
      <c r="R10972" t="s">
        <v>150</v>
      </c>
      <c r="S10972">
        <v>0.5</v>
      </c>
      <c r="T10972" t="s">
        <v>150</v>
      </c>
      <c r="U10972">
        <v>15.49</v>
      </c>
      <c r="V10972" t="s">
        <v>150</v>
      </c>
      <c r="W10972">
        <v>25.94</v>
      </c>
      <c r="X10972" t="s">
        <v>150</v>
      </c>
      <c r="Y10972">
        <v>43.66</v>
      </c>
      <c r="AA10972">
        <v>39.020000000000003</v>
      </c>
      <c r="AC10972">
        <v>36.1</v>
      </c>
      <c r="AE10972">
        <v>14.8</v>
      </c>
      <c r="AF10972" t="s">
        <v>150</v>
      </c>
      <c r="AG10972">
        <v>6.81</v>
      </c>
      <c r="AH10972" t="s">
        <v>150</v>
      </c>
      <c r="AS10972">
        <v>0.48</v>
      </c>
      <c r="AT10972" t="s">
        <v>150</v>
      </c>
    </row>
    <row r="10973" spans="1:46" x14ac:dyDescent="0.2">
      <c r="A10973" t="s">
        <v>608</v>
      </c>
      <c r="B10973" t="s">
        <v>609</v>
      </c>
      <c r="C10973">
        <f>-70.04329917 / 41.70011211</f>
        <v>-1.6796909079101274</v>
      </c>
      <c r="D10973" t="s">
        <v>610</v>
      </c>
      <c r="E10973" t="s">
        <v>70</v>
      </c>
      <c r="F10973" s="1">
        <v>42957.291666666664</v>
      </c>
      <c r="G10973">
        <v>2</v>
      </c>
      <c r="I10973">
        <v>9.8000000000000007</v>
      </c>
      <c r="J10973" t="s">
        <v>150</v>
      </c>
      <c r="K10973" t="s">
        <v>173</v>
      </c>
      <c r="L10973" t="s">
        <v>150</v>
      </c>
      <c r="M10973">
        <v>5.25</v>
      </c>
      <c r="N10973" t="s">
        <v>150</v>
      </c>
      <c r="O10973">
        <v>7.92</v>
      </c>
      <c r="P10973" t="s">
        <v>150</v>
      </c>
      <c r="Q10973">
        <v>24.5</v>
      </c>
      <c r="R10973" t="s">
        <v>150</v>
      </c>
      <c r="S10973" t="s">
        <v>173</v>
      </c>
      <c r="T10973" t="s">
        <v>150</v>
      </c>
      <c r="W10973" t="s">
        <v>173</v>
      </c>
      <c r="X10973" t="s">
        <v>150</v>
      </c>
      <c r="AC10973">
        <v>36.1</v>
      </c>
      <c r="AE10973" t="s">
        <v>173</v>
      </c>
      <c r="AF10973" t="s">
        <v>150</v>
      </c>
      <c r="AG10973" t="s">
        <v>173</v>
      </c>
      <c r="AH10973" t="s">
        <v>150</v>
      </c>
      <c r="AS10973" t="s">
        <v>173</v>
      </c>
      <c r="AT10973" t="s">
        <v>150</v>
      </c>
    </row>
    <row r="10974" spans="1:46" x14ac:dyDescent="0.2">
      <c r="A10974" t="s">
        <v>608</v>
      </c>
      <c r="B10974" t="s">
        <v>609</v>
      </c>
      <c r="C10974">
        <f>-70.04329917 / 41.70011211</f>
        <v>-1.6796909079101274</v>
      </c>
      <c r="D10974" t="s">
        <v>610</v>
      </c>
      <c r="E10974" t="s">
        <v>70</v>
      </c>
      <c r="F10974" s="1">
        <v>42957.291666666664</v>
      </c>
      <c r="G10974">
        <v>4</v>
      </c>
      <c r="I10974">
        <v>9.8000000000000007</v>
      </c>
      <c r="J10974" t="s">
        <v>150</v>
      </c>
      <c r="K10974" t="s">
        <v>173</v>
      </c>
      <c r="L10974" t="s">
        <v>150</v>
      </c>
      <c r="M10974">
        <v>5.25</v>
      </c>
      <c r="N10974" t="s">
        <v>150</v>
      </c>
      <c r="O10974">
        <v>7.54</v>
      </c>
      <c r="P10974" t="s">
        <v>150</v>
      </c>
      <c r="Q10974">
        <v>24.3</v>
      </c>
      <c r="R10974" t="s">
        <v>150</v>
      </c>
      <c r="S10974" t="s">
        <v>173</v>
      </c>
      <c r="T10974" t="s">
        <v>150</v>
      </c>
      <c r="W10974" t="s">
        <v>173</v>
      </c>
      <c r="X10974" t="s">
        <v>150</v>
      </c>
      <c r="AC10974">
        <v>36.1</v>
      </c>
      <c r="AE10974" t="s">
        <v>173</v>
      </c>
      <c r="AF10974" t="s">
        <v>150</v>
      </c>
      <c r="AG10974" t="s">
        <v>173</v>
      </c>
      <c r="AH10974" t="s">
        <v>150</v>
      </c>
      <c r="AS10974" t="s">
        <v>173</v>
      </c>
      <c r="AT10974" t="s">
        <v>150</v>
      </c>
    </row>
    <row r="10975" spans="1:46" x14ac:dyDescent="0.2">
      <c r="A10975" t="s">
        <v>608</v>
      </c>
      <c r="B10975" t="s">
        <v>609</v>
      </c>
      <c r="C10975">
        <f>-70.04329917 / 41.70011211</f>
        <v>-1.6796909079101274</v>
      </c>
      <c r="D10975" t="s">
        <v>610</v>
      </c>
      <c r="E10975" t="s">
        <v>70</v>
      </c>
      <c r="F10975" s="1">
        <v>42957.291666666664</v>
      </c>
      <c r="G10975">
        <v>6</v>
      </c>
      <c r="I10975">
        <v>9.8000000000000007</v>
      </c>
      <c r="J10975" t="s">
        <v>150</v>
      </c>
      <c r="K10975" t="s">
        <v>173</v>
      </c>
      <c r="L10975" t="s">
        <v>150</v>
      </c>
      <c r="M10975">
        <v>5.25</v>
      </c>
      <c r="N10975" t="s">
        <v>150</v>
      </c>
      <c r="O10975">
        <v>7.37</v>
      </c>
      <c r="P10975" t="s">
        <v>150</v>
      </c>
      <c r="Q10975">
        <v>24</v>
      </c>
      <c r="R10975" t="s">
        <v>150</v>
      </c>
      <c r="S10975" t="s">
        <v>173</v>
      </c>
      <c r="T10975" t="s">
        <v>150</v>
      </c>
      <c r="W10975" t="s">
        <v>173</v>
      </c>
      <c r="X10975" t="s">
        <v>150</v>
      </c>
      <c r="AC10975">
        <v>36.1</v>
      </c>
      <c r="AE10975" t="s">
        <v>173</v>
      </c>
      <c r="AF10975" t="s">
        <v>150</v>
      </c>
      <c r="AG10975" t="s">
        <v>173</v>
      </c>
      <c r="AH10975" t="s">
        <v>150</v>
      </c>
      <c r="AS10975" t="s">
        <v>173</v>
      </c>
      <c r="AT10975" t="s">
        <v>150</v>
      </c>
    </row>
    <row r="10976" spans="1:46" x14ac:dyDescent="0.2">
      <c r="A10976" t="s">
        <v>608</v>
      </c>
      <c r="B10976" t="s">
        <v>609</v>
      </c>
      <c r="C10976">
        <f>-70.04329917 / 41.70011211</f>
        <v>-1.6796909079101274</v>
      </c>
      <c r="D10976" t="s">
        <v>610</v>
      </c>
      <c r="E10976" t="s">
        <v>70</v>
      </c>
      <c r="F10976" s="1">
        <v>42957.291666666664</v>
      </c>
      <c r="G10976">
        <v>8</v>
      </c>
      <c r="I10976">
        <v>9.8000000000000007</v>
      </c>
      <c r="J10976" t="s">
        <v>150</v>
      </c>
      <c r="K10976" t="s">
        <v>173</v>
      </c>
      <c r="L10976" t="s">
        <v>150</v>
      </c>
      <c r="M10976">
        <v>5.25</v>
      </c>
      <c r="N10976" t="s">
        <v>150</v>
      </c>
      <c r="O10976">
        <v>1.87</v>
      </c>
      <c r="P10976" t="s">
        <v>150</v>
      </c>
      <c r="Q10976">
        <v>20.8</v>
      </c>
      <c r="R10976" t="s">
        <v>150</v>
      </c>
      <c r="S10976" t="s">
        <v>173</v>
      </c>
      <c r="T10976" t="s">
        <v>150</v>
      </c>
      <c r="W10976" t="s">
        <v>173</v>
      </c>
      <c r="X10976" t="s">
        <v>150</v>
      </c>
      <c r="AC10976">
        <v>36.1</v>
      </c>
      <c r="AE10976" t="s">
        <v>173</v>
      </c>
      <c r="AF10976" t="s">
        <v>150</v>
      </c>
      <c r="AG10976" t="s">
        <v>173</v>
      </c>
      <c r="AH10976" t="s">
        <v>150</v>
      </c>
      <c r="AS10976" t="s">
        <v>173</v>
      </c>
      <c r="AT10976" t="s">
        <v>150</v>
      </c>
    </row>
    <row r="10977" spans="1:46" x14ac:dyDescent="0.2">
      <c r="A10977" t="s">
        <v>608</v>
      </c>
      <c r="B10977" t="s">
        <v>609</v>
      </c>
      <c r="C10977">
        <f>-70.04329917 / 41.70011211</f>
        <v>-1.6796909079101274</v>
      </c>
      <c r="D10977" t="s">
        <v>610</v>
      </c>
      <c r="E10977" t="s">
        <v>70</v>
      </c>
      <c r="F10977" s="1">
        <v>42957.291666666664</v>
      </c>
      <c r="G10977">
        <v>9</v>
      </c>
      <c r="I10977">
        <v>9.8000000000000007</v>
      </c>
      <c r="J10977" t="s">
        <v>150</v>
      </c>
      <c r="K10977">
        <v>7.74</v>
      </c>
      <c r="L10977" t="s">
        <v>150</v>
      </c>
      <c r="M10977">
        <v>5.25</v>
      </c>
      <c r="N10977" t="s">
        <v>150</v>
      </c>
      <c r="O10977">
        <v>0.26</v>
      </c>
      <c r="P10977" t="s">
        <v>150</v>
      </c>
      <c r="Q10977">
        <v>18.899999999999999</v>
      </c>
      <c r="R10977" t="s">
        <v>150</v>
      </c>
      <c r="S10977">
        <v>1.1000000000000001</v>
      </c>
      <c r="T10977" t="s">
        <v>150</v>
      </c>
      <c r="W10977">
        <v>50.27</v>
      </c>
      <c r="X10977" t="s">
        <v>150</v>
      </c>
      <c r="AE10977">
        <v>28.5</v>
      </c>
      <c r="AF10977" t="s">
        <v>150</v>
      </c>
      <c r="AG10977">
        <v>6.39</v>
      </c>
      <c r="AH10977" t="s">
        <v>150</v>
      </c>
      <c r="AS10977">
        <v>30.4</v>
      </c>
      <c r="AT10977" t="s">
        <v>150</v>
      </c>
    </row>
    <row r="10978" spans="1:46" x14ac:dyDescent="0.2">
      <c r="A10978" t="s">
        <v>608</v>
      </c>
      <c r="B10978" t="s">
        <v>609</v>
      </c>
      <c r="C10978">
        <f>-70.04329917 / 41.70011211</f>
        <v>-1.6796909079101274</v>
      </c>
      <c r="D10978" t="s">
        <v>610</v>
      </c>
      <c r="E10978" t="s">
        <v>70</v>
      </c>
      <c r="F10978" s="1">
        <v>42971.291666666664</v>
      </c>
      <c r="G10978">
        <v>0.5</v>
      </c>
      <c r="I10978">
        <v>9.8000000000000007</v>
      </c>
      <c r="J10978" t="s">
        <v>150</v>
      </c>
      <c r="K10978">
        <v>2.27</v>
      </c>
      <c r="L10978" t="s">
        <v>150</v>
      </c>
      <c r="M10978">
        <v>5</v>
      </c>
      <c r="N10978" t="s">
        <v>150</v>
      </c>
      <c r="O10978">
        <v>7.37</v>
      </c>
      <c r="P10978" t="s">
        <v>150</v>
      </c>
      <c r="Q10978">
        <v>24.7</v>
      </c>
      <c r="R10978" t="s">
        <v>150</v>
      </c>
      <c r="S10978">
        <v>0.43</v>
      </c>
      <c r="T10978" t="s">
        <v>150</v>
      </c>
      <c r="U10978">
        <v>13.32</v>
      </c>
      <c r="V10978" t="s">
        <v>150</v>
      </c>
      <c r="W10978">
        <v>22.82</v>
      </c>
      <c r="X10978" t="s">
        <v>150</v>
      </c>
      <c r="Y10978">
        <v>41.49</v>
      </c>
      <c r="AA10978">
        <v>38.64</v>
      </c>
      <c r="AC10978">
        <v>36.81</v>
      </c>
      <c r="AE10978">
        <v>13.2</v>
      </c>
      <c r="AF10978" t="s">
        <v>150</v>
      </c>
      <c r="AG10978">
        <v>6.85</v>
      </c>
      <c r="AH10978" t="s">
        <v>150</v>
      </c>
      <c r="AS10978">
        <v>2.84</v>
      </c>
      <c r="AT10978" t="s">
        <v>150</v>
      </c>
    </row>
    <row r="10979" spans="1:46" x14ac:dyDescent="0.2">
      <c r="A10979" t="s">
        <v>608</v>
      </c>
      <c r="B10979" t="s">
        <v>609</v>
      </c>
      <c r="C10979">
        <f>-70.04329917 / 41.70011211</f>
        <v>-1.6796909079101274</v>
      </c>
      <c r="D10979" t="s">
        <v>610</v>
      </c>
      <c r="E10979" t="s">
        <v>70</v>
      </c>
      <c r="F10979" s="1">
        <v>42971.291666666664</v>
      </c>
      <c r="G10979">
        <v>2</v>
      </c>
      <c r="I10979">
        <v>9.8000000000000007</v>
      </c>
      <c r="J10979" t="s">
        <v>150</v>
      </c>
      <c r="K10979" t="s">
        <v>173</v>
      </c>
      <c r="L10979" t="s">
        <v>150</v>
      </c>
      <c r="M10979">
        <v>5</v>
      </c>
      <c r="N10979" t="s">
        <v>150</v>
      </c>
      <c r="O10979">
        <v>7.16</v>
      </c>
      <c r="P10979" t="s">
        <v>150</v>
      </c>
      <c r="Q10979">
        <v>25</v>
      </c>
      <c r="R10979" t="s">
        <v>150</v>
      </c>
      <c r="S10979" t="s">
        <v>173</v>
      </c>
      <c r="T10979" t="s">
        <v>150</v>
      </c>
      <c r="W10979" t="s">
        <v>173</v>
      </c>
      <c r="X10979" t="s">
        <v>150</v>
      </c>
      <c r="AC10979">
        <v>36.81</v>
      </c>
      <c r="AE10979" t="s">
        <v>173</v>
      </c>
      <c r="AF10979" t="s">
        <v>150</v>
      </c>
      <c r="AG10979" t="s">
        <v>173</v>
      </c>
      <c r="AH10979" t="s">
        <v>150</v>
      </c>
      <c r="AS10979" t="s">
        <v>173</v>
      </c>
      <c r="AT10979" t="s">
        <v>150</v>
      </c>
    </row>
    <row r="10980" spans="1:46" x14ac:dyDescent="0.2">
      <c r="A10980" t="s">
        <v>608</v>
      </c>
      <c r="B10980" t="s">
        <v>609</v>
      </c>
      <c r="C10980">
        <f>-70.04329917 / 41.70011211</f>
        <v>-1.6796909079101274</v>
      </c>
      <c r="D10980" t="s">
        <v>610</v>
      </c>
      <c r="E10980" t="s">
        <v>70</v>
      </c>
      <c r="F10980" s="1">
        <v>42971.291666666664</v>
      </c>
      <c r="G10980">
        <v>4</v>
      </c>
      <c r="I10980">
        <v>9.8000000000000007</v>
      </c>
      <c r="J10980" t="s">
        <v>150</v>
      </c>
      <c r="K10980" t="s">
        <v>173</v>
      </c>
      <c r="L10980" t="s">
        <v>150</v>
      </c>
      <c r="M10980">
        <v>5</v>
      </c>
      <c r="N10980" t="s">
        <v>150</v>
      </c>
      <c r="O10980">
        <v>7.29</v>
      </c>
      <c r="P10980" t="s">
        <v>150</v>
      </c>
      <c r="Q10980">
        <v>25.1</v>
      </c>
      <c r="R10980" t="s">
        <v>150</v>
      </c>
      <c r="S10980" t="s">
        <v>173</v>
      </c>
      <c r="T10980" t="s">
        <v>150</v>
      </c>
      <c r="W10980" t="s">
        <v>173</v>
      </c>
      <c r="X10980" t="s">
        <v>150</v>
      </c>
      <c r="AC10980">
        <v>36.81</v>
      </c>
      <c r="AE10980" t="s">
        <v>173</v>
      </c>
      <c r="AF10980" t="s">
        <v>150</v>
      </c>
      <c r="AG10980" t="s">
        <v>173</v>
      </c>
      <c r="AH10980" t="s">
        <v>150</v>
      </c>
      <c r="AS10980" t="s">
        <v>173</v>
      </c>
      <c r="AT10980" t="s">
        <v>150</v>
      </c>
    </row>
    <row r="10981" spans="1:46" x14ac:dyDescent="0.2">
      <c r="A10981" t="s">
        <v>608</v>
      </c>
      <c r="B10981" t="s">
        <v>609</v>
      </c>
      <c r="C10981">
        <f>-70.04329917 / 41.70011211</f>
        <v>-1.6796909079101274</v>
      </c>
      <c r="D10981" t="s">
        <v>610</v>
      </c>
      <c r="E10981" t="s">
        <v>70</v>
      </c>
      <c r="F10981" s="1">
        <v>42971.291666666664</v>
      </c>
      <c r="G10981">
        <v>6</v>
      </c>
      <c r="I10981">
        <v>9.8000000000000007</v>
      </c>
      <c r="J10981" t="s">
        <v>150</v>
      </c>
      <c r="K10981" t="s">
        <v>173</v>
      </c>
      <c r="L10981" t="s">
        <v>150</v>
      </c>
      <c r="M10981">
        <v>5</v>
      </c>
      <c r="N10981" t="s">
        <v>150</v>
      </c>
      <c r="O10981">
        <v>6.92</v>
      </c>
      <c r="P10981" t="s">
        <v>150</v>
      </c>
      <c r="Q10981">
        <v>24.9</v>
      </c>
      <c r="R10981" t="s">
        <v>150</v>
      </c>
      <c r="S10981" t="s">
        <v>173</v>
      </c>
      <c r="T10981" t="s">
        <v>150</v>
      </c>
      <c r="W10981" t="s">
        <v>173</v>
      </c>
      <c r="X10981" t="s">
        <v>150</v>
      </c>
      <c r="AC10981">
        <v>36.81</v>
      </c>
      <c r="AE10981" t="s">
        <v>173</v>
      </c>
      <c r="AF10981" t="s">
        <v>150</v>
      </c>
      <c r="AG10981" t="s">
        <v>173</v>
      </c>
      <c r="AH10981" t="s">
        <v>150</v>
      </c>
      <c r="AS10981" t="s">
        <v>173</v>
      </c>
      <c r="AT10981" t="s">
        <v>150</v>
      </c>
    </row>
    <row r="10982" spans="1:46" x14ac:dyDescent="0.2">
      <c r="A10982" t="s">
        <v>608</v>
      </c>
      <c r="B10982" t="s">
        <v>609</v>
      </c>
      <c r="C10982">
        <f>-70.04329917 / 41.70011211</f>
        <v>-1.6796909079101274</v>
      </c>
      <c r="D10982" t="s">
        <v>610</v>
      </c>
      <c r="E10982" t="s">
        <v>70</v>
      </c>
      <c r="F10982" s="1">
        <v>42971.291666666664</v>
      </c>
      <c r="G10982">
        <v>8</v>
      </c>
      <c r="I10982">
        <v>9.8000000000000007</v>
      </c>
      <c r="J10982" t="s">
        <v>150</v>
      </c>
      <c r="K10982" t="s">
        <v>173</v>
      </c>
      <c r="L10982" t="s">
        <v>150</v>
      </c>
      <c r="M10982">
        <v>5</v>
      </c>
      <c r="N10982" t="s">
        <v>150</v>
      </c>
      <c r="O10982">
        <v>1.21</v>
      </c>
      <c r="P10982" t="s">
        <v>150</v>
      </c>
      <c r="Q10982">
        <v>22.2</v>
      </c>
      <c r="R10982" t="s">
        <v>150</v>
      </c>
      <c r="S10982" t="s">
        <v>173</v>
      </c>
      <c r="T10982" t="s">
        <v>150</v>
      </c>
      <c r="W10982" t="s">
        <v>173</v>
      </c>
      <c r="X10982" t="s">
        <v>150</v>
      </c>
      <c r="AC10982">
        <v>36.81</v>
      </c>
      <c r="AE10982" t="s">
        <v>173</v>
      </c>
      <c r="AF10982" t="s">
        <v>150</v>
      </c>
      <c r="AG10982" t="s">
        <v>173</v>
      </c>
      <c r="AH10982" t="s">
        <v>150</v>
      </c>
      <c r="AS10982" t="s">
        <v>173</v>
      </c>
      <c r="AT10982" t="s">
        <v>150</v>
      </c>
    </row>
    <row r="10983" spans="1:46" x14ac:dyDescent="0.2">
      <c r="A10983" t="s">
        <v>608</v>
      </c>
      <c r="B10983" t="s">
        <v>609</v>
      </c>
      <c r="C10983">
        <f>-70.04329917 / 41.70011211</f>
        <v>-1.6796909079101274</v>
      </c>
      <c r="D10983" t="s">
        <v>610</v>
      </c>
      <c r="E10983" t="s">
        <v>70</v>
      </c>
      <c r="F10983" s="1">
        <v>42971.291666666664</v>
      </c>
      <c r="G10983">
        <v>9</v>
      </c>
      <c r="I10983">
        <v>9.8000000000000007</v>
      </c>
      <c r="J10983" t="s">
        <v>150</v>
      </c>
      <c r="K10983">
        <v>26.5</v>
      </c>
      <c r="L10983" t="s">
        <v>150</v>
      </c>
      <c r="M10983">
        <v>5</v>
      </c>
      <c r="N10983" t="s">
        <v>150</v>
      </c>
      <c r="O10983">
        <v>0.3</v>
      </c>
      <c r="P10983" t="s">
        <v>150</v>
      </c>
      <c r="Q10983">
        <v>20.3</v>
      </c>
      <c r="R10983" t="s">
        <v>150</v>
      </c>
      <c r="S10983">
        <v>1.03</v>
      </c>
      <c r="T10983" t="s">
        <v>150</v>
      </c>
      <c r="U10983">
        <v>31.9</v>
      </c>
      <c r="V10983" t="s">
        <v>150</v>
      </c>
      <c r="W10983">
        <v>41.22</v>
      </c>
      <c r="X10983" t="s">
        <v>150</v>
      </c>
      <c r="Y10983">
        <v>54.08</v>
      </c>
      <c r="AA10983">
        <v>62.75</v>
      </c>
      <c r="AC10983">
        <v>36.81</v>
      </c>
      <c r="AE10983">
        <v>28.1</v>
      </c>
      <c r="AF10983" t="s">
        <v>150</v>
      </c>
      <c r="AG10983">
        <v>6.52</v>
      </c>
      <c r="AH10983" t="s">
        <v>150</v>
      </c>
      <c r="AS10983">
        <v>25.43</v>
      </c>
      <c r="AT10983" t="s">
        <v>150</v>
      </c>
    </row>
    <row r="10984" spans="1:46" x14ac:dyDescent="0.2">
      <c r="A10984" t="s">
        <v>608</v>
      </c>
      <c r="B10984" t="s">
        <v>609</v>
      </c>
      <c r="C10984">
        <f>-70.04329917 / 41.70011211</f>
        <v>-1.6796909079101274</v>
      </c>
      <c r="D10984" t="s">
        <v>610</v>
      </c>
      <c r="E10984" t="s">
        <v>70</v>
      </c>
      <c r="F10984" s="1">
        <v>42989.34375</v>
      </c>
      <c r="G10984">
        <v>0.5</v>
      </c>
      <c r="I10984">
        <v>10.5</v>
      </c>
      <c r="J10984" t="s">
        <v>150</v>
      </c>
      <c r="K10984" t="s">
        <v>173</v>
      </c>
      <c r="L10984" t="s">
        <v>150</v>
      </c>
      <c r="M10984">
        <v>4.3499999999999996</v>
      </c>
      <c r="N10984" t="s">
        <v>150</v>
      </c>
      <c r="O10984">
        <v>8.3000000000000007</v>
      </c>
      <c r="P10984" t="s">
        <v>150</v>
      </c>
      <c r="Q10984">
        <v>21.6</v>
      </c>
      <c r="R10984" t="s">
        <v>150</v>
      </c>
      <c r="S10984" t="s">
        <v>173</v>
      </c>
      <c r="T10984" t="s">
        <v>150</v>
      </c>
      <c r="W10984" t="s">
        <v>173</v>
      </c>
      <c r="X10984" t="s">
        <v>150</v>
      </c>
      <c r="AC10984">
        <v>38.81</v>
      </c>
      <c r="AE10984" t="s">
        <v>173</v>
      </c>
      <c r="AF10984" t="s">
        <v>150</v>
      </c>
      <c r="AG10984" t="s">
        <v>173</v>
      </c>
      <c r="AH10984" t="s">
        <v>150</v>
      </c>
      <c r="AS10984" t="s">
        <v>173</v>
      </c>
      <c r="AT10984" t="s">
        <v>150</v>
      </c>
    </row>
    <row r="10985" spans="1:46" x14ac:dyDescent="0.2">
      <c r="A10985" t="s">
        <v>608</v>
      </c>
      <c r="B10985" t="s">
        <v>609</v>
      </c>
      <c r="C10985">
        <f>-70.04329917 / 41.70011211</f>
        <v>-1.6796909079101274</v>
      </c>
      <c r="D10985" t="s">
        <v>610</v>
      </c>
      <c r="E10985" t="s">
        <v>70</v>
      </c>
      <c r="F10985" s="1">
        <v>42989.34375</v>
      </c>
      <c r="G10985">
        <v>2</v>
      </c>
      <c r="I10985">
        <v>10.5</v>
      </c>
      <c r="J10985" t="s">
        <v>150</v>
      </c>
      <c r="K10985" t="s">
        <v>173</v>
      </c>
      <c r="L10985" t="s">
        <v>150</v>
      </c>
      <c r="M10985">
        <v>4.3499999999999996</v>
      </c>
      <c r="N10985" t="s">
        <v>150</v>
      </c>
      <c r="O10985">
        <v>9.11</v>
      </c>
      <c r="P10985" t="s">
        <v>150</v>
      </c>
      <c r="Q10985">
        <v>21.6</v>
      </c>
      <c r="R10985" t="s">
        <v>150</v>
      </c>
      <c r="S10985" t="s">
        <v>173</v>
      </c>
      <c r="T10985" t="s">
        <v>150</v>
      </c>
      <c r="W10985" t="s">
        <v>173</v>
      </c>
      <c r="X10985" t="s">
        <v>150</v>
      </c>
      <c r="AC10985">
        <v>38.81</v>
      </c>
      <c r="AE10985" t="s">
        <v>173</v>
      </c>
      <c r="AF10985" t="s">
        <v>150</v>
      </c>
      <c r="AG10985" t="s">
        <v>173</v>
      </c>
      <c r="AH10985" t="s">
        <v>150</v>
      </c>
      <c r="AS10985" t="s">
        <v>173</v>
      </c>
      <c r="AT10985" t="s">
        <v>150</v>
      </c>
    </row>
    <row r="10986" spans="1:46" x14ac:dyDescent="0.2">
      <c r="A10986" t="s">
        <v>608</v>
      </c>
      <c r="B10986" t="s">
        <v>609</v>
      </c>
      <c r="C10986">
        <f>-70.04329917 / 41.70011211</f>
        <v>-1.6796909079101274</v>
      </c>
      <c r="D10986" t="s">
        <v>610</v>
      </c>
      <c r="E10986" t="s">
        <v>70</v>
      </c>
      <c r="F10986" s="1">
        <v>42989.34375</v>
      </c>
      <c r="G10986">
        <v>4</v>
      </c>
      <c r="I10986">
        <v>10.5</v>
      </c>
      <c r="J10986" t="s">
        <v>150</v>
      </c>
      <c r="K10986" t="s">
        <v>173</v>
      </c>
      <c r="L10986" t="s">
        <v>150</v>
      </c>
      <c r="M10986">
        <v>4.3499999999999996</v>
      </c>
      <c r="N10986" t="s">
        <v>150</v>
      </c>
      <c r="O10986">
        <v>7.85</v>
      </c>
      <c r="P10986" t="s">
        <v>150</v>
      </c>
      <c r="Q10986">
        <v>21.6</v>
      </c>
      <c r="R10986" t="s">
        <v>150</v>
      </c>
      <c r="S10986" t="s">
        <v>173</v>
      </c>
      <c r="T10986" t="s">
        <v>150</v>
      </c>
      <c r="W10986" t="s">
        <v>173</v>
      </c>
      <c r="X10986" t="s">
        <v>150</v>
      </c>
      <c r="AC10986">
        <v>38.81</v>
      </c>
      <c r="AE10986" t="s">
        <v>173</v>
      </c>
      <c r="AF10986" t="s">
        <v>150</v>
      </c>
      <c r="AG10986" t="s">
        <v>173</v>
      </c>
      <c r="AH10986" t="s">
        <v>150</v>
      </c>
      <c r="AS10986" t="s">
        <v>173</v>
      </c>
      <c r="AT10986" t="s">
        <v>150</v>
      </c>
    </row>
    <row r="10987" spans="1:46" x14ac:dyDescent="0.2">
      <c r="A10987" t="s">
        <v>608</v>
      </c>
      <c r="B10987" t="s">
        <v>609</v>
      </c>
      <c r="C10987">
        <f>-70.04329917 / 41.70011211</f>
        <v>-1.6796909079101274</v>
      </c>
      <c r="D10987" t="s">
        <v>610</v>
      </c>
      <c r="E10987" t="s">
        <v>70</v>
      </c>
      <c r="F10987" s="1">
        <v>42989.34375</v>
      </c>
      <c r="G10987">
        <v>6</v>
      </c>
      <c r="I10987">
        <v>10.5</v>
      </c>
      <c r="J10987" t="s">
        <v>150</v>
      </c>
      <c r="K10987" t="s">
        <v>173</v>
      </c>
      <c r="L10987" t="s">
        <v>150</v>
      </c>
      <c r="M10987">
        <v>4.3499999999999996</v>
      </c>
      <c r="N10987" t="s">
        <v>150</v>
      </c>
      <c r="O10987">
        <v>8.2200000000000006</v>
      </c>
      <c r="P10987" t="s">
        <v>150</v>
      </c>
      <c r="Q10987">
        <v>21.6</v>
      </c>
      <c r="R10987" t="s">
        <v>150</v>
      </c>
      <c r="S10987" t="s">
        <v>173</v>
      </c>
      <c r="T10987" t="s">
        <v>150</v>
      </c>
      <c r="W10987" t="s">
        <v>173</v>
      </c>
      <c r="X10987" t="s">
        <v>150</v>
      </c>
      <c r="AC10987">
        <v>38.81</v>
      </c>
      <c r="AE10987" t="s">
        <v>173</v>
      </c>
      <c r="AF10987" t="s">
        <v>150</v>
      </c>
      <c r="AG10987" t="s">
        <v>173</v>
      </c>
      <c r="AH10987" t="s">
        <v>150</v>
      </c>
      <c r="AS10987" t="s">
        <v>173</v>
      </c>
      <c r="AT10987" t="s">
        <v>150</v>
      </c>
    </row>
    <row r="10988" spans="1:46" x14ac:dyDescent="0.2">
      <c r="A10988" t="s">
        <v>608</v>
      </c>
      <c r="B10988" t="s">
        <v>609</v>
      </c>
      <c r="C10988">
        <f>-70.04329917 / 41.70011211</f>
        <v>-1.6796909079101274</v>
      </c>
      <c r="D10988" t="s">
        <v>610</v>
      </c>
      <c r="E10988" t="s">
        <v>70</v>
      </c>
      <c r="F10988" s="1">
        <v>42989.34375</v>
      </c>
      <c r="G10988">
        <v>8</v>
      </c>
      <c r="I10988">
        <v>10.5</v>
      </c>
      <c r="J10988" t="s">
        <v>150</v>
      </c>
      <c r="K10988" t="s">
        <v>173</v>
      </c>
      <c r="L10988" t="s">
        <v>150</v>
      </c>
      <c r="M10988">
        <v>4.3499999999999996</v>
      </c>
      <c r="N10988" t="s">
        <v>150</v>
      </c>
      <c r="O10988">
        <v>7.84</v>
      </c>
      <c r="P10988" t="s">
        <v>150</v>
      </c>
      <c r="Q10988">
        <v>21.5</v>
      </c>
      <c r="R10988" t="s">
        <v>150</v>
      </c>
      <c r="S10988" t="s">
        <v>173</v>
      </c>
      <c r="T10988" t="s">
        <v>150</v>
      </c>
      <c r="W10988" t="s">
        <v>173</v>
      </c>
      <c r="X10988" t="s">
        <v>150</v>
      </c>
      <c r="AC10988">
        <v>38.81</v>
      </c>
      <c r="AE10988" t="s">
        <v>173</v>
      </c>
      <c r="AF10988" t="s">
        <v>150</v>
      </c>
      <c r="AG10988" t="s">
        <v>173</v>
      </c>
      <c r="AH10988" t="s">
        <v>150</v>
      </c>
      <c r="AS10988" t="s">
        <v>173</v>
      </c>
      <c r="AT10988" t="s">
        <v>150</v>
      </c>
    </row>
    <row r="10989" spans="1:46" x14ac:dyDescent="0.2">
      <c r="A10989" t="s">
        <v>608</v>
      </c>
      <c r="B10989" t="s">
        <v>609</v>
      </c>
      <c r="C10989">
        <f>-70.04329917 / 41.70011211</f>
        <v>-1.6796909079101274</v>
      </c>
      <c r="D10989" t="s">
        <v>610</v>
      </c>
      <c r="E10989" t="s">
        <v>70</v>
      </c>
      <c r="F10989" s="1">
        <v>42989.34375</v>
      </c>
      <c r="G10989">
        <v>9</v>
      </c>
      <c r="I10989">
        <v>10.5</v>
      </c>
      <c r="J10989" t="s">
        <v>150</v>
      </c>
      <c r="K10989" t="s">
        <v>173</v>
      </c>
      <c r="L10989" t="s">
        <v>150</v>
      </c>
      <c r="M10989">
        <v>4.3499999999999996</v>
      </c>
      <c r="N10989" t="s">
        <v>150</v>
      </c>
      <c r="O10989">
        <v>2.2200000000000002</v>
      </c>
      <c r="P10989" t="s">
        <v>150</v>
      </c>
      <c r="Q10989">
        <v>21</v>
      </c>
      <c r="R10989" t="s">
        <v>150</v>
      </c>
      <c r="S10989" t="s">
        <v>173</v>
      </c>
      <c r="T10989" t="s">
        <v>150</v>
      </c>
      <c r="W10989" t="s">
        <v>173</v>
      </c>
      <c r="X10989" t="s">
        <v>150</v>
      </c>
      <c r="AE10989" t="s">
        <v>173</v>
      </c>
      <c r="AF10989" t="s">
        <v>150</v>
      </c>
      <c r="AG10989" t="s">
        <v>173</v>
      </c>
      <c r="AH10989" t="s">
        <v>150</v>
      </c>
      <c r="AS10989" t="s">
        <v>173</v>
      </c>
      <c r="AT10989" t="s">
        <v>150</v>
      </c>
    </row>
    <row r="10990" spans="1:46" x14ac:dyDescent="0.2">
      <c r="A10990" t="s">
        <v>608</v>
      </c>
      <c r="B10990" t="s">
        <v>609</v>
      </c>
      <c r="C10990">
        <f>-70.04329917 / 41.70011211</f>
        <v>-1.6796909079101274</v>
      </c>
      <c r="D10990" t="s">
        <v>610</v>
      </c>
      <c r="E10990" t="s">
        <v>70</v>
      </c>
      <c r="F10990" s="1">
        <v>43286.291666666664</v>
      </c>
      <c r="G10990">
        <v>0.5</v>
      </c>
      <c r="I10990">
        <v>10.6</v>
      </c>
      <c r="J10990" t="s">
        <v>150</v>
      </c>
      <c r="K10990">
        <v>2.0099999999999998</v>
      </c>
      <c r="L10990" t="s">
        <v>150</v>
      </c>
      <c r="M10990">
        <v>3.5</v>
      </c>
      <c r="N10990" t="s">
        <v>150</v>
      </c>
      <c r="O10990">
        <v>7.71</v>
      </c>
      <c r="P10990" t="s">
        <v>150</v>
      </c>
      <c r="Q10990">
        <v>27.8</v>
      </c>
      <c r="R10990" t="s">
        <v>150</v>
      </c>
      <c r="S10990">
        <v>0.91</v>
      </c>
      <c r="T10990" t="s">
        <v>150</v>
      </c>
      <c r="U10990">
        <v>28.19</v>
      </c>
      <c r="V10990" t="s">
        <v>150</v>
      </c>
      <c r="W10990">
        <v>31.07</v>
      </c>
      <c r="X10990" t="s">
        <v>150</v>
      </c>
      <c r="Y10990">
        <v>52.3</v>
      </c>
      <c r="AA10990">
        <v>37.450000000000003</v>
      </c>
      <c r="AC10990">
        <v>41.95</v>
      </c>
      <c r="AE10990">
        <v>14.2</v>
      </c>
      <c r="AF10990" t="s">
        <v>150</v>
      </c>
      <c r="AG10990">
        <v>6.89</v>
      </c>
      <c r="AH10990" t="s">
        <v>150</v>
      </c>
      <c r="AI10990">
        <v>98.16</v>
      </c>
      <c r="AJ10990" t="s">
        <v>150</v>
      </c>
      <c r="AS10990">
        <v>0.01</v>
      </c>
      <c r="AT10990" t="s">
        <v>150</v>
      </c>
    </row>
    <row r="10991" spans="1:46" x14ac:dyDescent="0.2">
      <c r="A10991" t="s">
        <v>608</v>
      </c>
      <c r="B10991" t="s">
        <v>609</v>
      </c>
      <c r="C10991">
        <f>-70.04329917 / 41.70011211</f>
        <v>-1.6796909079101274</v>
      </c>
      <c r="D10991" t="s">
        <v>610</v>
      </c>
      <c r="E10991" t="s">
        <v>70</v>
      </c>
      <c r="F10991" s="1">
        <v>43286.291666666664</v>
      </c>
      <c r="G10991">
        <v>2</v>
      </c>
      <c r="I10991">
        <v>10.6</v>
      </c>
      <c r="J10991" t="s">
        <v>150</v>
      </c>
      <c r="K10991" t="s">
        <v>173</v>
      </c>
      <c r="L10991" t="s">
        <v>150</v>
      </c>
      <c r="M10991">
        <v>3.5</v>
      </c>
      <c r="N10991" t="s">
        <v>150</v>
      </c>
      <c r="O10991">
        <v>9.23</v>
      </c>
      <c r="P10991" t="s">
        <v>150</v>
      </c>
      <c r="Q10991">
        <v>26.7</v>
      </c>
      <c r="R10991" t="s">
        <v>150</v>
      </c>
      <c r="S10991" t="s">
        <v>173</v>
      </c>
      <c r="T10991" t="s">
        <v>150</v>
      </c>
      <c r="W10991" t="s">
        <v>173</v>
      </c>
      <c r="X10991" t="s">
        <v>150</v>
      </c>
      <c r="AC10991">
        <v>41.95</v>
      </c>
      <c r="AE10991" t="s">
        <v>173</v>
      </c>
      <c r="AF10991" t="s">
        <v>150</v>
      </c>
      <c r="AG10991" t="s">
        <v>173</v>
      </c>
      <c r="AH10991" t="s">
        <v>150</v>
      </c>
      <c r="AI10991">
        <v>115.22</v>
      </c>
      <c r="AJ10991" t="s">
        <v>150</v>
      </c>
      <c r="AS10991" t="s">
        <v>173</v>
      </c>
      <c r="AT10991" t="s">
        <v>150</v>
      </c>
    </row>
    <row r="10992" spans="1:46" x14ac:dyDescent="0.2">
      <c r="A10992" t="s">
        <v>608</v>
      </c>
      <c r="B10992" t="s">
        <v>609</v>
      </c>
      <c r="C10992">
        <f>-70.04329917 / 41.70011211</f>
        <v>-1.6796909079101274</v>
      </c>
      <c r="D10992" t="s">
        <v>610</v>
      </c>
      <c r="E10992" t="s">
        <v>70</v>
      </c>
      <c r="F10992" s="1">
        <v>43286.291666666664</v>
      </c>
      <c r="G10992">
        <v>4</v>
      </c>
      <c r="I10992">
        <v>10.6</v>
      </c>
      <c r="J10992" t="s">
        <v>150</v>
      </c>
      <c r="K10992" t="s">
        <v>173</v>
      </c>
      <c r="L10992" t="s">
        <v>150</v>
      </c>
      <c r="M10992">
        <v>3.5</v>
      </c>
      <c r="N10992" t="s">
        <v>150</v>
      </c>
      <c r="O10992">
        <v>9.08</v>
      </c>
      <c r="P10992" t="s">
        <v>150</v>
      </c>
      <c r="Q10992">
        <v>21.5</v>
      </c>
      <c r="R10992" t="s">
        <v>150</v>
      </c>
      <c r="S10992" t="s">
        <v>173</v>
      </c>
      <c r="T10992" t="s">
        <v>150</v>
      </c>
      <c r="W10992" t="s">
        <v>173</v>
      </c>
      <c r="X10992" t="s">
        <v>150</v>
      </c>
      <c r="AC10992">
        <v>41.95</v>
      </c>
      <c r="AE10992" t="s">
        <v>173</v>
      </c>
      <c r="AF10992" t="s">
        <v>150</v>
      </c>
      <c r="AG10992" t="s">
        <v>173</v>
      </c>
      <c r="AH10992" t="s">
        <v>150</v>
      </c>
      <c r="AI10992">
        <v>102.86</v>
      </c>
      <c r="AJ10992" t="s">
        <v>150</v>
      </c>
      <c r="AS10992" t="s">
        <v>173</v>
      </c>
      <c r="AT10992" t="s">
        <v>150</v>
      </c>
    </row>
    <row r="10993" spans="1:46" x14ac:dyDescent="0.2">
      <c r="A10993" t="s">
        <v>608</v>
      </c>
      <c r="B10993" t="s">
        <v>609</v>
      </c>
      <c r="C10993">
        <f>-70.04329917 / 41.70011211</f>
        <v>-1.6796909079101274</v>
      </c>
      <c r="D10993" t="s">
        <v>610</v>
      </c>
      <c r="E10993" t="s">
        <v>70</v>
      </c>
      <c r="F10993" s="1">
        <v>43286.291666666664</v>
      </c>
      <c r="G10993">
        <v>6</v>
      </c>
      <c r="I10993">
        <v>10.6</v>
      </c>
      <c r="J10993" t="s">
        <v>150</v>
      </c>
      <c r="K10993" t="s">
        <v>173</v>
      </c>
      <c r="L10993" t="s">
        <v>150</v>
      </c>
      <c r="M10993">
        <v>3.5</v>
      </c>
      <c r="N10993" t="s">
        <v>150</v>
      </c>
      <c r="O10993">
        <v>9.94</v>
      </c>
      <c r="P10993" t="s">
        <v>150</v>
      </c>
      <c r="Q10993">
        <v>12.8</v>
      </c>
      <c r="R10993" t="s">
        <v>150</v>
      </c>
      <c r="S10993" t="s">
        <v>173</v>
      </c>
      <c r="T10993" t="s">
        <v>150</v>
      </c>
      <c r="W10993" t="s">
        <v>173</v>
      </c>
      <c r="X10993" t="s">
        <v>150</v>
      </c>
      <c r="AC10993">
        <v>41.95</v>
      </c>
      <c r="AE10993" t="s">
        <v>173</v>
      </c>
      <c r="AF10993" t="s">
        <v>150</v>
      </c>
      <c r="AG10993" t="s">
        <v>173</v>
      </c>
      <c r="AH10993" t="s">
        <v>150</v>
      </c>
      <c r="AI10993">
        <v>93.93</v>
      </c>
      <c r="AJ10993" t="s">
        <v>150</v>
      </c>
      <c r="AS10993" t="s">
        <v>173</v>
      </c>
      <c r="AT10993" t="s">
        <v>150</v>
      </c>
    </row>
    <row r="10994" spans="1:46" x14ac:dyDescent="0.2">
      <c r="A10994" t="s">
        <v>608</v>
      </c>
      <c r="B10994" t="s">
        <v>609</v>
      </c>
      <c r="C10994">
        <f>-70.04329917 / 41.70011211</f>
        <v>-1.6796909079101274</v>
      </c>
      <c r="D10994" t="s">
        <v>610</v>
      </c>
      <c r="E10994" t="s">
        <v>70</v>
      </c>
      <c r="F10994" s="1">
        <v>43286.291666666664</v>
      </c>
      <c r="G10994">
        <v>8</v>
      </c>
      <c r="I10994">
        <v>10.6</v>
      </c>
      <c r="J10994" t="s">
        <v>150</v>
      </c>
      <c r="K10994" t="s">
        <v>173</v>
      </c>
      <c r="L10994" t="s">
        <v>150</v>
      </c>
      <c r="M10994">
        <v>3.5</v>
      </c>
      <c r="N10994" t="s">
        <v>150</v>
      </c>
      <c r="O10994">
        <v>8.94</v>
      </c>
      <c r="P10994" t="s">
        <v>150</v>
      </c>
      <c r="Q10994">
        <v>10.8</v>
      </c>
      <c r="R10994" t="s">
        <v>150</v>
      </c>
      <c r="S10994" t="s">
        <v>173</v>
      </c>
      <c r="T10994" t="s">
        <v>150</v>
      </c>
      <c r="W10994" t="s">
        <v>173</v>
      </c>
      <c r="X10994" t="s">
        <v>150</v>
      </c>
      <c r="AC10994">
        <v>41.95</v>
      </c>
      <c r="AE10994" t="s">
        <v>173</v>
      </c>
      <c r="AF10994" t="s">
        <v>150</v>
      </c>
      <c r="AG10994" t="s">
        <v>173</v>
      </c>
      <c r="AH10994" t="s">
        <v>150</v>
      </c>
      <c r="AI10994">
        <v>80.709999999999994</v>
      </c>
      <c r="AJ10994" t="s">
        <v>150</v>
      </c>
      <c r="AS10994" t="s">
        <v>173</v>
      </c>
      <c r="AT10994" t="s">
        <v>150</v>
      </c>
    </row>
    <row r="10995" spans="1:46" x14ac:dyDescent="0.2">
      <c r="A10995" t="s">
        <v>608</v>
      </c>
      <c r="B10995" t="s">
        <v>609</v>
      </c>
      <c r="C10995">
        <f>-70.04329917 / 41.70011211</f>
        <v>-1.6796909079101274</v>
      </c>
      <c r="D10995" t="s">
        <v>610</v>
      </c>
      <c r="E10995" t="s">
        <v>70</v>
      </c>
      <c r="F10995" s="1">
        <v>43286.291666666664</v>
      </c>
      <c r="G10995">
        <v>9</v>
      </c>
      <c r="I10995">
        <v>10.6</v>
      </c>
      <c r="J10995" t="s">
        <v>150</v>
      </c>
      <c r="K10995">
        <v>1.68</v>
      </c>
      <c r="L10995" t="s">
        <v>150</v>
      </c>
      <c r="M10995">
        <v>3.5</v>
      </c>
      <c r="N10995" t="s">
        <v>150</v>
      </c>
      <c r="Q10995">
        <v>10.5</v>
      </c>
      <c r="R10995" t="s">
        <v>150</v>
      </c>
      <c r="S10995">
        <v>0.98</v>
      </c>
      <c r="T10995" t="s">
        <v>150</v>
      </c>
      <c r="U10995">
        <v>30.35</v>
      </c>
      <c r="V10995" t="s">
        <v>150</v>
      </c>
      <c r="W10995">
        <v>44.76</v>
      </c>
      <c r="X10995" t="s">
        <v>150</v>
      </c>
      <c r="Y10995">
        <v>53.36</v>
      </c>
      <c r="AA10995">
        <v>35.69</v>
      </c>
      <c r="AC10995">
        <v>41.95</v>
      </c>
      <c r="AE10995">
        <v>20.399999999999999</v>
      </c>
      <c r="AF10995" t="s">
        <v>150</v>
      </c>
      <c r="AG10995">
        <v>6.38</v>
      </c>
      <c r="AH10995" t="s">
        <v>150</v>
      </c>
      <c r="AS10995">
        <v>0.81</v>
      </c>
      <c r="AT10995" t="s">
        <v>150</v>
      </c>
    </row>
    <row r="10996" spans="1:46" x14ac:dyDescent="0.2">
      <c r="A10996" t="s">
        <v>608</v>
      </c>
      <c r="B10996" t="s">
        <v>609</v>
      </c>
      <c r="C10996">
        <f>-70.04329917 / 41.70011211</f>
        <v>-1.6796909079101274</v>
      </c>
      <c r="D10996" t="s">
        <v>610</v>
      </c>
      <c r="E10996" t="s">
        <v>70</v>
      </c>
      <c r="F10996" s="1">
        <v>43286.291666666664</v>
      </c>
      <c r="G10996">
        <v>10</v>
      </c>
      <c r="I10996">
        <v>10.6</v>
      </c>
      <c r="J10996" t="s">
        <v>150</v>
      </c>
      <c r="K10996" t="s">
        <v>173</v>
      </c>
      <c r="L10996" t="s">
        <v>150</v>
      </c>
      <c r="M10996">
        <v>3.5</v>
      </c>
      <c r="N10996" t="s">
        <v>150</v>
      </c>
      <c r="O10996">
        <v>5.91</v>
      </c>
      <c r="P10996" t="s">
        <v>150</v>
      </c>
      <c r="Q10996">
        <v>10.1</v>
      </c>
      <c r="R10996" t="s">
        <v>150</v>
      </c>
      <c r="S10996" t="s">
        <v>173</v>
      </c>
      <c r="T10996" t="s">
        <v>150</v>
      </c>
      <c r="W10996" t="s">
        <v>173</v>
      </c>
      <c r="X10996" t="s">
        <v>150</v>
      </c>
      <c r="AC10996">
        <v>41.95</v>
      </c>
      <c r="AE10996" t="s">
        <v>173</v>
      </c>
      <c r="AF10996" t="s">
        <v>150</v>
      </c>
      <c r="AG10996" t="s">
        <v>173</v>
      </c>
      <c r="AH10996" t="s">
        <v>150</v>
      </c>
      <c r="AI10996">
        <v>52.49</v>
      </c>
      <c r="AJ10996" t="s">
        <v>150</v>
      </c>
      <c r="AS10996" t="s">
        <v>173</v>
      </c>
      <c r="AT10996" t="s">
        <v>150</v>
      </c>
    </row>
    <row r="10997" spans="1:46" x14ac:dyDescent="0.2">
      <c r="A10997" t="s">
        <v>608</v>
      </c>
      <c r="B10997" t="s">
        <v>609</v>
      </c>
      <c r="C10997">
        <f>-70.04329917 / 41.70011211</f>
        <v>-1.6796909079101274</v>
      </c>
      <c r="D10997" t="s">
        <v>610</v>
      </c>
      <c r="E10997" t="s">
        <v>70</v>
      </c>
      <c r="F10997" s="1">
        <v>43300.291666666664</v>
      </c>
      <c r="G10997">
        <v>0.5</v>
      </c>
      <c r="I10997">
        <v>9.4</v>
      </c>
      <c r="J10997" t="s">
        <v>150</v>
      </c>
      <c r="K10997">
        <v>1.89</v>
      </c>
      <c r="L10997" t="s">
        <v>150</v>
      </c>
      <c r="M10997">
        <v>3.2</v>
      </c>
      <c r="N10997" t="s">
        <v>150</v>
      </c>
      <c r="O10997">
        <v>7.41</v>
      </c>
      <c r="P10997" t="s">
        <v>150</v>
      </c>
      <c r="Q10997">
        <v>25.8</v>
      </c>
      <c r="R10997" t="s">
        <v>150</v>
      </c>
      <c r="S10997">
        <v>0.38</v>
      </c>
      <c r="T10997" t="s">
        <v>150</v>
      </c>
      <c r="U10997">
        <v>11.77</v>
      </c>
      <c r="V10997" t="s">
        <v>150</v>
      </c>
      <c r="W10997">
        <v>28.34</v>
      </c>
      <c r="X10997" t="s">
        <v>150</v>
      </c>
      <c r="Y10997">
        <v>39.700000000000003</v>
      </c>
      <c r="AA10997">
        <v>36.840000000000003</v>
      </c>
      <c r="AC10997">
        <v>43.24</v>
      </c>
      <c r="AE10997">
        <v>13.8</v>
      </c>
      <c r="AF10997" t="s">
        <v>150</v>
      </c>
      <c r="AG10997">
        <v>6.85</v>
      </c>
      <c r="AH10997" t="s">
        <v>150</v>
      </c>
      <c r="AI10997">
        <v>91.01</v>
      </c>
      <c r="AJ10997" t="s">
        <v>150</v>
      </c>
      <c r="AS10997">
        <v>0.03</v>
      </c>
      <c r="AT10997" t="s">
        <v>150</v>
      </c>
    </row>
    <row r="10998" spans="1:46" x14ac:dyDescent="0.2">
      <c r="A10998" t="s">
        <v>608</v>
      </c>
      <c r="B10998" t="s">
        <v>609</v>
      </c>
      <c r="C10998">
        <f>-70.04329917 / 41.70011211</f>
        <v>-1.6796909079101274</v>
      </c>
      <c r="D10998" t="s">
        <v>610</v>
      </c>
      <c r="E10998" t="s">
        <v>70</v>
      </c>
      <c r="F10998" s="1">
        <v>43300.291666666664</v>
      </c>
      <c r="G10998">
        <v>2</v>
      </c>
      <c r="I10998">
        <v>9.4</v>
      </c>
      <c r="J10998" t="s">
        <v>150</v>
      </c>
      <c r="K10998" t="s">
        <v>173</v>
      </c>
      <c r="L10998" t="s">
        <v>150</v>
      </c>
      <c r="M10998">
        <v>3.2</v>
      </c>
      <c r="N10998" t="s">
        <v>150</v>
      </c>
      <c r="O10998">
        <v>7.67</v>
      </c>
      <c r="P10998" t="s">
        <v>150</v>
      </c>
      <c r="Q10998">
        <v>26.2</v>
      </c>
      <c r="R10998" t="s">
        <v>150</v>
      </c>
      <c r="S10998" t="s">
        <v>173</v>
      </c>
      <c r="T10998" t="s">
        <v>150</v>
      </c>
      <c r="W10998" t="s">
        <v>173</v>
      </c>
      <c r="X10998" t="s">
        <v>150</v>
      </c>
      <c r="AC10998">
        <v>43.24</v>
      </c>
      <c r="AE10998" t="s">
        <v>173</v>
      </c>
      <c r="AF10998" t="s">
        <v>150</v>
      </c>
      <c r="AG10998" t="s">
        <v>173</v>
      </c>
      <c r="AH10998" t="s">
        <v>150</v>
      </c>
      <c r="AI10998">
        <v>94.89</v>
      </c>
      <c r="AJ10998" t="s">
        <v>150</v>
      </c>
      <c r="AS10998" t="s">
        <v>173</v>
      </c>
      <c r="AT10998" t="s">
        <v>150</v>
      </c>
    </row>
    <row r="10999" spans="1:46" x14ac:dyDescent="0.2">
      <c r="A10999" t="s">
        <v>608</v>
      </c>
      <c r="B10999" t="s">
        <v>609</v>
      </c>
      <c r="C10999">
        <f>-70.04329917 / 41.70011211</f>
        <v>-1.6796909079101274</v>
      </c>
      <c r="D10999" t="s">
        <v>610</v>
      </c>
      <c r="E10999" t="s">
        <v>70</v>
      </c>
      <c r="F10999" s="1">
        <v>43300.291666666664</v>
      </c>
      <c r="G10999">
        <v>4</v>
      </c>
      <c r="I10999">
        <v>9.4</v>
      </c>
      <c r="J10999" t="s">
        <v>150</v>
      </c>
      <c r="K10999" t="s">
        <v>173</v>
      </c>
      <c r="L10999" t="s">
        <v>150</v>
      </c>
      <c r="M10999">
        <v>3.2</v>
      </c>
      <c r="N10999" t="s">
        <v>150</v>
      </c>
      <c r="O10999">
        <v>10.51</v>
      </c>
      <c r="P10999" t="s">
        <v>150</v>
      </c>
      <c r="Q10999">
        <v>22.4</v>
      </c>
      <c r="R10999" t="s">
        <v>150</v>
      </c>
      <c r="S10999" t="s">
        <v>173</v>
      </c>
      <c r="T10999" t="s">
        <v>150</v>
      </c>
      <c r="W10999" t="s">
        <v>173</v>
      </c>
      <c r="X10999" t="s">
        <v>150</v>
      </c>
      <c r="AC10999">
        <v>43.24</v>
      </c>
      <c r="AE10999" t="s">
        <v>173</v>
      </c>
      <c r="AF10999" t="s">
        <v>150</v>
      </c>
      <c r="AG10999" t="s">
        <v>173</v>
      </c>
      <c r="AH10999" t="s">
        <v>150</v>
      </c>
      <c r="AI10999">
        <v>121.15</v>
      </c>
      <c r="AJ10999" t="s">
        <v>150</v>
      </c>
      <c r="AS10999" t="s">
        <v>173</v>
      </c>
      <c r="AT10999" t="s">
        <v>150</v>
      </c>
    </row>
    <row r="11000" spans="1:46" x14ac:dyDescent="0.2">
      <c r="A11000" t="s">
        <v>608</v>
      </c>
      <c r="B11000" t="s">
        <v>609</v>
      </c>
      <c r="C11000">
        <f>-70.04329917 / 41.70011211</f>
        <v>-1.6796909079101274</v>
      </c>
      <c r="D11000" t="s">
        <v>610</v>
      </c>
      <c r="E11000" t="s">
        <v>70</v>
      </c>
      <c r="F11000" s="1">
        <v>43300.291666666664</v>
      </c>
      <c r="G11000">
        <v>6</v>
      </c>
      <c r="I11000">
        <v>9.4</v>
      </c>
      <c r="J11000" t="s">
        <v>150</v>
      </c>
      <c r="K11000" t="s">
        <v>173</v>
      </c>
      <c r="L11000" t="s">
        <v>150</v>
      </c>
      <c r="M11000">
        <v>3.2</v>
      </c>
      <c r="N11000" t="s">
        <v>150</v>
      </c>
      <c r="O11000">
        <v>9.5299999999999994</v>
      </c>
      <c r="P11000" t="s">
        <v>150</v>
      </c>
      <c r="Q11000">
        <v>12.9</v>
      </c>
      <c r="R11000" t="s">
        <v>150</v>
      </c>
      <c r="S11000" t="s">
        <v>173</v>
      </c>
      <c r="T11000" t="s">
        <v>150</v>
      </c>
      <c r="W11000" t="s">
        <v>173</v>
      </c>
      <c r="X11000" t="s">
        <v>150</v>
      </c>
      <c r="AC11000">
        <v>43.24</v>
      </c>
      <c r="AE11000" t="s">
        <v>173</v>
      </c>
      <c r="AF11000" t="s">
        <v>150</v>
      </c>
      <c r="AG11000" t="s">
        <v>173</v>
      </c>
      <c r="AH11000" t="s">
        <v>150</v>
      </c>
      <c r="AI11000">
        <v>90.26</v>
      </c>
      <c r="AJ11000" t="s">
        <v>150</v>
      </c>
      <c r="AS11000" t="s">
        <v>173</v>
      </c>
      <c r="AT11000" t="s">
        <v>150</v>
      </c>
    </row>
    <row r="11001" spans="1:46" x14ac:dyDescent="0.2">
      <c r="A11001" t="s">
        <v>608</v>
      </c>
      <c r="B11001" t="s">
        <v>609</v>
      </c>
      <c r="C11001">
        <f>-70.04329917 / 41.70011211</f>
        <v>-1.6796909079101274</v>
      </c>
      <c r="D11001" t="s">
        <v>610</v>
      </c>
      <c r="E11001" t="s">
        <v>70</v>
      </c>
      <c r="F11001" s="1">
        <v>43300.291666666664</v>
      </c>
      <c r="G11001">
        <v>8</v>
      </c>
      <c r="I11001">
        <v>9.4</v>
      </c>
      <c r="J11001" t="s">
        <v>150</v>
      </c>
      <c r="K11001" t="s">
        <v>173</v>
      </c>
      <c r="L11001" t="s">
        <v>150</v>
      </c>
      <c r="M11001">
        <v>3.2</v>
      </c>
      <c r="N11001" t="s">
        <v>150</v>
      </c>
      <c r="O11001">
        <v>5.36</v>
      </c>
      <c r="P11001" t="s">
        <v>150</v>
      </c>
      <c r="Q11001">
        <v>10.5</v>
      </c>
      <c r="R11001" t="s">
        <v>150</v>
      </c>
      <c r="S11001" t="s">
        <v>173</v>
      </c>
      <c r="T11001" t="s">
        <v>150</v>
      </c>
      <c r="W11001" t="s">
        <v>173</v>
      </c>
      <c r="X11001" t="s">
        <v>150</v>
      </c>
      <c r="AC11001">
        <v>43.24</v>
      </c>
      <c r="AE11001" t="s">
        <v>173</v>
      </c>
      <c r="AF11001" t="s">
        <v>150</v>
      </c>
      <c r="AG11001" t="s">
        <v>173</v>
      </c>
      <c r="AH11001" t="s">
        <v>150</v>
      </c>
      <c r="AI11001">
        <v>48.05</v>
      </c>
      <c r="AJ11001" t="s">
        <v>150</v>
      </c>
      <c r="AS11001" t="s">
        <v>173</v>
      </c>
      <c r="AT11001" t="s">
        <v>150</v>
      </c>
    </row>
    <row r="11002" spans="1:46" x14ac:dyDescent="0.2">
      <c r="A11002" t="s">
        <v>608</v>
      </c>
      <c r="B11002" t="s">
        <v>609</v>
      </c>
      <c r="C11002">
        <f>-70.04329917 / 41.70011211</f>
        <v>-1.6796909079101274</v>
      </c>
      <c r="D11002" t="s">
        <v>610</v>
      </c>
      <c r="E11002" t="s">
        <v>70</v>
      </c>
      <c r="F11002" s="1">
        <v>43300.291666666664</v>
      </c>
      <c r="G11002">
        <v>8.5</v>
      </c>
      <c r="I11002">
        <v>9.4</v>
      </c>
      <c r="J11002" t="s">
        <v>150</v>
      </c>
      <c r="K11002">
        <v>1.86</v>
      </c>
      <c r="L11002" t="s">
        <v>150</v>
      </c>
      <c r="M11002">
        <v>3.2</v>
      </c>
      <c r="N11002" t="s">
        <v>150</v>
      </c>
      <c r="S11002">
        <v>0.35</v>
      </c>
      <c r="T11002" t="s">
        <v>150</v>
      </c>
      <c r="U11002">
        <v>10.84</v>
      </c>
      <c r="V11002" t="s">
        <v>150</v>
      </c>
      <c r="W11002">
        <v>41.11</v>
      </c>
      <c r="X11002" t="s">
        <v>150</v>
      </c>
      <c r="Y11002">
        <v>38.520000000000003</v>
      </c>
      <c r="AA11002">
        <v>36.69</v>
      </c>
      <c r="AC11002">
        <v>43.24</v>
      </c>
      <c r="AE11002">
        <v>17</v>
      </c>
      <c r="AF11002" t="s">
        <v>150</v>
      </c>
      <c r="AG11002">
        <v>6.31</v>
      </c>
      <c r="AH11002" t="s">
        <v>150</v>
      </c>
      <c r="AS11002">
        <v>0.49</v>
      </c>
      <c r="AT11002" t="s">
        <v>150</v>
      </c>
    </row>
    <row r="11003" spans="1:46" x14ac:dyDescent="0.2">
      <c r="A11003" t="s">
        <v>608</v>
      </c>
      <c r="B11003" t="s">
        <v>609</v>
      </c>
      <c r="C11003">
        <f>-70.04329917 / 41.70011211</f>
        <v>-1.6796909079101274</v>
      </c>
      <c r="D11003" t="s">
        <v>610</v>
      </c>
      <c r="E11003" t="s">
        <v>70</v>
      </c>
      <c r="F11003" s="1">
        <v>43314.3125</v>
      </c>
      <c r="G11003">
        <v>0.5</v>
      </c>
      <c r="I11003">
        <v>10.7</v>
      </c>
      <c r="J11003" t="s">
        <v>150</v>
      </c>
      <c r="K11003">
        <v>4.3499999999999996</v>
      </c>
      <c r="L11003" t="s">
        <v>150</v>
      </c>
      <c r="M11003">
        <v>2.75</v>
      </c>
      <c r="N11003" t="s">
        <v>150</v>
      </c>
      <c r="O11003">
        <v>7.6</v>
      </c>
      <c r="P11003" t="s">
        <v>150</v>
      </c>
      <c r="Q11003">
        <v>26.1</v>
      </c>
      <c r="R11003" t="s">
        <v>150</v>
      </c>
      <c r="S11003">
        <v>0.5</v>
      </c>
      <c r="T11003" t="s">
        <v>150</v>
      </c>
      <c r="U11003">
        <v>15.49</v>
      </c>
      <c r="V11003" t="s">
        <v>150</v>
      </c>
      <c r="W11003">
        <v>28.95</v>
      </c>
      <c r="X11003" t="s">
        <v>150</v>
      </c>
      <c r="Y11003">
        <v>43.66</v>
      </c>
      <c r="AA11003">
        <v>45.02</v>
      </c>
      <c r="AC11003">
        <v>45.42</v>
      </c>
      <c r="AE11003">
        <v>14.7</v>
      </c>
      <c r="AF11003" t="s">
        <v>150</v>
      </c>
      <c r="AG11003">
        <v>6.98</v>
      </c>
      <c r="AH11003" t="s">
        <v>150</v>
      </c>
      <c r="AI11003">
        <v>93.85</v>
      </c>
      <c r="AJ11003" t="s">
        <v>150</v>
      </c>
      <c r="AS11003">
        <v>0.03</v>
      </c>
      <c r="AT11003" t="s">
        <v>150</v>
      </c>
    </row>
    <row r="11004" spans="1:46" x14ac:dyDescent="0.2">
      <c r="A11004" t="s">
        <v>608</v>
      </c>
      <c r="B11004" t="s">
        <v>609</v>
      </c>
      <c r="C11004">
        <f>-70.04329917 / 41.70011211</f>
        <v>-1.6796909079101274</v>
      </c>
      <c r="D11004" t="s">
        <v>610</v>
      </c>
      <c r="E11004" t="s">
        <v>70</v>
      </c>
      <c r="F11004" s="1">
        <v>43314.3125</v>
      </c>
      <c r="G11004">
        <v>2</v>
      </c>
      <c r="I11004">
        <v>10.7</v>
      </c>
      <c r="J11004" t="s">
        <v>150</v>
      </c>
      <c r="K11004" t="s">
        <v>173</v>
      </c>
      <c r="L11004" t="s">
        <v>150</v>
      </c>
      <c r="M11004">
        <v>2.75</v>
      </c>
      <c r="N11004" t="s">
        <v>150</v>
      </c>
      <c r="O11004">
        <v>7.79</v>
      </c>
      <c r="P11004" t="s">
        <v>150</v>
      </c>
      <c r="Q11004">
        <v>26.1</v>
      </c>
      <c r="R11004" t="s">
        <v>150</v>
      </c>
      <c r="S11004" t="s">
        <v>173</v>
      </c>
      <c r="T11004" t="s">
        <v>150</v>
      </c>
      <c r="W11004" t="s">
        <v>173</v>
      </c>
      <c r="X11004" t="s">
        <v>150</v>
      </c>
      <c r="AC11004">
        <v>45.42</v>
      </c>
      <c r="AE11004" t="s">
        <v>173</v>
      </c>
      <c r="AF11004" t="s">
        <v>150</v>
      </c>
      <c r="AG11004" t="s">
        <v>173</v>
      </c>
      <c r="AH11004" t="s">
        <v>150</v>
      </c>
      <c r="AI11004">
        <v>96.2</v>
      </c>
      <c r="AJ11004" t="s">
        <v>150</v>
      </c>
      <c r="AS11004" t="s">
        <v>173</v>
      </c>
      <c r="AT11004" t="s">
        <v>150</v>
      </c>
    </row>
    <row r="11005" spans="1:46" x14ac:dyDescent="0.2">
      <c r="A11005" t="s">
        <v>608</v>
      </c>
      <c r="B11005" t="s">
        <v>609</v>
      </c>
      <c r="C11005">
        <f>-70.04329917 / 41.70011211</f>
        <v>-1.6796909079101274</v>
      </c>
      <c r="D11005" t="s">
        <v>610</v>
      </c>
      <c r="E11005" t="s">
        <v>70</v>
      </c>
      <c r="F11005" s="1">
        <v>43314.3125</v>
      </c>
      <c r="G11005">
        <v>4</v>
      </c>
      <c r="I11005">
        <v>10.7</v>
      </c>
      <c r="J11005" t="s">
        <v>150</v>
      </c>
      <c r="K11005" t="s">
        <v>173</v>
      </c>
      <c r="L11005" t="s">
        <v>150</v>
      </c>
      <c r="M11005">
        <v>2.75</v>
      </c>
      <c r="N11005" t="s">
        <v>150</v>
      </c>
      <c r="O11005">
        <v>8.57</v>
      </c>
      <c r="P11005" t="s">
        <v>150</v>
      </c>
      <c r="Q11005">
        <v>23.9</v>
      </c>
      <c r="R11005" t="s">
        <v>150</v>
      </c>
      <c r="S11005" t="s">
        <v>173</v>
      </c>
      <c r="T11005" t="s">
        <v>150</v>
      </c>
      <c r="W11005" t="s">
        <v>173</v>
      </c>
      <c r="X11005" t="s">
        <v>150</v>
      </c>
      <c r="AC11005">
        <v>45.42</v>
      </c>
      <c r="AE11005" t="s">
        <v>173</v>
      </c>
      <c r="AF11005" t="s">
        <v>150</v>
      </c>
      <c r="AG11005" t="s">
        <v>173</v>
      </c>
      <c r="AH11005" t="s">
        <v>150</v>
      </c>
      <c r="AI11005">
        <v>101.63</v>
      </c>
      <c r="AJ11005" t="s">
        <v>150</v>
      </c>
      <c r="AS11005" t="s">
        <v>173</v>
      </c>
      <c r="AT11005" t="s">
        <v>150</v>
      </c>
    </row>
    <row r="11006" spans="1:46" x14ac:dyDescent="0.2">
      <c r="A11006" t="s">
        <v>608</v>
      </c>
      <c r="B11006" t="s">
        <v>609</v>
      </c>
      <c r="C11006">
        <f>-70.04329917 / 41.70011211</f>
        <v>-1.6796909079101274</v>
      </c>
      <c r="D11006" t="s">
        <v>610</v>
      </c>
      <c r="E11006" t="s">
        <v>70</v>
      </c>
      <c r="F11006" s="1">
        <v>43314.3125</v>
      </c>
      <c r="G11006">
        <v>6</v>
      </c>
      <c r="I11006">
        <v>10.7</v>
      </c>
      <c r="J11006" t="s">
        <v>150</v>
      </c>
      <c r="K11006" t="s">
        <v>173</v>
      </c>
      <c r="L11006" t="s">
        <v>150</v>
      </c>
      <c r="M11006">
        <v>2.75</v>
      </c>
      <c r="N11006" t="s">
        <v>150</v>
      </c>
      <c r="O11006">
        <v>10.55</v>
      </c>
      <c r="P11006" t="s">
        <v>150</v>
      </c>
      <c r="Q11006">
        <v>13.8</v>
      </c>
      <c r="R11006" t="s">
        <v>150</v>
      </c>
      <c r="S11006" t="s">
        <v>173</v>
      </c>
      <c r="T11006" t="s">
        <v>150</v>
      </c>
      <c r="W11006" t="s">
        <v>173</v>
      </c>
      <c r="X11006" t="s">
        <v>150</v>
      </c>
      <c r="AC11006">
        <v>45.42</v>
      </c>
      <c r="AE11006" t="s">
        <v>173</v>
      </c>
      <c r="AF11006" t="s">
        <v>150</v>
      </c>
      <c r="AG11006" t="s">
        <v>173</v>
      </c>
      <c r="AH11006" t="s">
        <v>150</v>
      </c>
      <c r="AI11006">
        <v>101.94</v>
      </c>
      <c r="AJ11006" t="s">
        <v>150</v>
      </c>
      <c r="AS11006" t="s">
        <v>173</v>
      </c>
      <c r="AT11006" t="s">
        <v>150</v>
      </c>
    </row>
    <row r="11007" spans="1:46" x14ac:dyDescent="0.2">
      <c r="A11007" t="s">
        <v>608</v>
      </c>
      <c r="B11007" t="s">
        <v>609</v>
      </c>
      <c r="C11007">
        <f>-70.04329917 / 41.70011211</f>
        <v>-1.6796909079101274</v>
      </c>
      <c r="D11007" t="s">
        <v>610</v>
      </c>
      <c r="E11007" t="s">
        <v>70</v>
      </c>
      <c r="F11007" s="1">
        <v>43314.3125</v>
      </c>
      <c r="G11007">
        <v>8</v>
      </c>
      <c r="I11007">
        <v>10.7</v>
      </c>
      <c r="J11007" t="s">
        <v>150</v>
      </c>
      <c r="K11007" t="s">
        <v>173</v>
      </c>
      <c r="L11007" t="s">
        <v>150</v>
      </c>
      <c r="M11007">
        <v>2.75</v>
      </c>
      <c r="N11007" t="s">
        <v>150</v>
      </c>
      <c r="O11007">
        <v>3.77</v>
      </c>
      <c r="P11007" t="s">
        <v>150</v>
      </c>
      <c r="Q11007">
        <v>10.6</v>
      </c>
      <c r="R11007" t="s">
        <v>150</v>
      </c>
      <c r="S11007" t="s">
        <v>173</v>
      </c>
      <c r="T11007" t="s">
        <v>150</v>
      </c>
      <c r="W11007" t="s">
        <v>173</v>
      </c>
      <c r="X11007" t="s">
        <v>150</v>
      </c>
      <c r="AC11007">
        <v>45.42</v>
      </c>
      <c r="AE11007" t="s">
        <v>173</v>
      </c>
      <c r="AF11007" t="s">
        <v>150</v>
      </c>
      <c r="AG11007" t="s">
        <v>173</v>
      </c>
      <c r="AH11007" t="s">
        <v>150</v>
      </c>
      <c r="AI11007">
        <v>33.880000000000003</v>
      </c>
      <c r="AJ11007" t="s">
        <v>150</v>
      </c>
      <c r="AS11007" t="s">
        <v>173</v>
      </c>
      <c r="AT11007" t="s">
        <v>150</v>
      </c>
    </row>
    <row r="11008" spans="1:46" x14ac:dyDescent="0.2">
      <c r="A11008" t="s">
        <v>608</v>
      </c>
      <c r="B11008" t="s">
        <v>609</v>
      </c>
      <c r="C11008">
        <f>-70.04329917 / 41.70011211</f>
        <v>-1.6796909079101274</v>
      </c>
      <c r="D11008" t="s">
        <v>610</v>
      </c>
      <c r="E11008" t="s">
        <v>70</v>
      </c>
      <c r="F11008" s="1">
        <v>43314.3125</v>
      </c>
      <c r="G11008">
        <v>10</v>
      </c>
      <c r="I11008">
        <v>10.7</v>
      </c>
      <c r="J11008" t="s">
        <v>150</v>
      </c>
      <c r="K11008">
        <v>11.78</v>
      </c>
      <c r="L11008" t="s">
        <v>150</v>
      </c>
      <c r="M11008">
        <v>2.75</v>
      </c>
      <c r="N11008" t="s">
        <v>150</v>
      </c>
      <c r="O11008">
        <v>0.34</v>
      </c>
      <c r="P11008" t="s">
        <v>150</v>
      </c>
      <c r="Q11008">
        <v>10</v>
      </c>
      <c r="R11008" t="s">
        <v>150</v>
      </c>
      <c r="S11008">
        <v>0.89</v>
      </c>
      <c r="T11008" t="s">
        <v>150</v>
      </c>
      <c r="U11008">
        <v>27.57</v>
      </c>
      <c r="V11008" t="s">
        <v>150</v>
      </c>
      <c r="W11008">
        <v>63.91</v>
      </c>
      <c r="X11008" t="s">
        <v>150</v>
      </c>
      <c r="Y11008">
        <v>51.98</v>
      </c>
      <c r="AA11008">
        <v>54.8</v>
      </c>
      <c r="AC11008">
        <v>45.42</v>
      </c>
      <c r="AE11008">
        <v>27.1</v>
      </c>
      <c r="AF11008" t="s">
        <v>150</v>
      </c>
      <c r="AG11008">
        <v>6.59</v>
      </c>
      <c r="AH11008" t="s">
        <v>150</v>
      </c>
      <c r="AI11008">
        <v>3.01</v>
      </c>
      <c r="AJ11008" t="s">
        <v>150</v>
      </c>
      <c r="AS11008">
        <v>23.84</v>
      </c>
      <c r="AT11008" t="s">
        <v>150</v>
      </c>
    </row>
    <row r="11009" spans="1:46" x14ac:dyDescent="0.2">
      <c r="A11009" t="s">
        <v>608</v>
      </c>
      <c r="B11009" t="s">
        <v>609</v>
      </c>
      <c r="C11009">
        <f>-70.04329917 / 41.70011211</f>
        <v>-1.6796909079101274</v>
      </c>
      <c r="D11009" t="s">
        <v>610</v>
      </c>
      <c r="E11009" t="s">
        <v>70</v>
      </c>
      <c r="F11009" s="1">
        <v>43328.291666666664</v>
      </c>
      <c r="G11009">
        <v>0.5</v>
      </c>
      <c r="I11009">
        <v>10.6</v>
      </c>
      <c r="J11009" t="s">
        <v>150</v>
      </c>
      <c r="K11009">
        <v>9.51</v>
      </c>
      <c r="L11009" t="s">
        <v>150</v>
      </c>
      <c r="M11009">
        <v>3.8</v>
      </c>
      <c r="N11009" t="s">
        <v>150</v>
      </c>
      <c r="O11009">
        <v>7.5</v>
      </c>
      <c r="P11009" t="s">
        <v>150</v>
      </c>
      <c r="Q11009">
        <v>27.1</v>
      </c>
      <c r="R11009" t="s">
        <v>150</v>
      </c>
      <c r="S11009">
        <v>0.7</v>
      </c>
      <c r="T11009" t="s">
        <v>150</v>
      </c>
      <c r="U11009">
        <v>21.68</v>
      </c>
      <c r="V11009" t="s">
        <v>150</v>
      </c>
      <c r="W11009">
        <v>28.79</v>
      </c>
      <c r="X11009" t="s">
        <v>150</v>
      </c>
      <c r="Y11009">
        <v>48.51</v>
      </c>
      <c r="AA11009">
        <v>52.7</v>
      </c>
      <c r="AC11009">
        <v>40.76</v>
      </c>
      <c r="AE11009">
        <v>14.7</v>
      </c>
      <c r="AF11009" t="s">
        <v>150</v>
      </c>
      <c r="AG11009">
        <v>6.89</v>
      </c>
      <c r="AH11009" t="s">
        <v>150</v>
      </c>
      <c r="AI11009">
        <v>94.3</v>
      </c>
      <c r="AJ11009" t="s">
        <v>150</v>
      </c>
      <c r="AS11009">
        <v>0.03</v>
      </c>
      <c r="AT11009" t="s">
        <v>150</v>
      </c>
    </row>
    <row r="11010" spans="1:46" x14ac:dyDescent="0.2">
      <c r="A11010" t="s">
        <v>608</v>
      </c>
      <c r="B11010" t="s">
        <v>609</v>
      </c>
      <c r="C11010">
        <f>-70.04329917 / 41.70011211</f>
        <v>-1.6796909079101274</v>
      </c>
      <c r="D11010" t="s">
        <v>610</v>
      </c>
      <c r="E11010" t="s">
        <v>70</v>
      </c>
      <c r="F11010" s="1">
        <v>43328.291666666664</v>
      </c>
      <c r="G11010">
        <v>2</v>
      </c>
      <c r="I11010">
        <v>10.6</v>
      </c>
      <c r="J11010" t="s">
        <v>150</v>
      </c>
      <c r="K11010" t="s">
        <v>173</v>
      </c>
      <c r="L11010" t="s">
        <v>150</v>
      </c>
      <c r="M11010">
        <v>3.8</v>
      </c>
      <c r="N11010" t="s">
        <v>150</v>
      </c>
      <c r="O11010">
        <v>7.85</v>
      </c>
      <c r="P11010" t="s">
        <v>150</v>
      </c>
      <c r="Q11010">
        <v>27.1</v>
      </c>
      <c r="R11010" t="s">
        <v>150</v>
      </c>
      <c r="S11010" t="s">
        <v>173</v>
      </c>
      <c r="T11010" t="s">
        <v>150</v>
      </c>
      <c r="W11010" t="s">
        <v>173</v>
      </c>
      <c r="X11010" t="s">
        <v>150</v>
      </c>
      <c r="AC11010">
        <v>40.76</v>
      </c>
      <c r="AE11010" t="s">
        <v>173</v>
      </c>
      <c r="AF11010" t="s">
        <v>150</v>
      </c>
      <c r="AG11010" t="s">
        <v>173</v>
      </c>
      <c r="AH11010" t="s">
        <v>150</v>
      </c>
      <c r="AI11010">
        <v>98.7</v>
      </c>
      <c r="AJ11010" t="s">
        <v>150</v>
      </c>
      <c r="AS11010" t="s">
        <v>173</v>
      </c>
      <c r="AT11010" t="s">
        <v>150</v>
      </c>
    </row>
    <row r="11011" spans="1:46" x14ac:dyDescent="0.2">
      <c r="A11011" t="s">
        <v>608</v>
      </c>
      <c r="B11011" t="s">
        <v>609</v>
      </c>
      <c r="C11011">
        <f>-70.04329917 / 41.70011211</f>
        <v>-1.6796909079101274</v>
      </c>
      <c r="D11011" t="s">
        <v>610</v>
      </c>
      <c r="E11011" t="s">
        <v>70</v>
      </c>
      <c r="F11011" s="1">
        <v>43328.291666666664</v>
      </c>
      <c r="G11011">
        <v>4</v>
      </c>
      <c r="I11011">
        <v>10.6</v>
      </c>
      <c r="J11011" t="s">
        <v>150</v>
      </c>
      <c r="K11011" t="s">
        <v>173</v>
      </c>
      <c r="L11011" t="s">
        <v>150</v>
      </c>
      <c r="M11011">
        <v>3.8</v>
      </c>
      <c r="N11011" t="s">
        <v>150</v>
      </c>
      <c r="O11011">
        <v>8.3000000000000007</v>
      </c>
      <c r="P11011" t="s">
        <v>150</v>
      </c>
      <c r="Q11011">
        <v>25</v>
      </c>
      <c r="R11011" t="s">
        <v>150</v>
      </c>
      <c r="S11011" t="s">
        <v>173</v>
      </c>
      <c r="T11011" t="s">
        <v>150</v>
      </c>
      <c r="W11011" t="s">
        <v>173</v>
      </c>
      <c r="X11011" t="s">
        <v>150</v>
      </c>
      <c r="AC11011">
        <v>40.76</v>
      </c>
      <c r="AE11011" t="s">
        <v>173</v>
      </c>
      <c r="AF11011" t="s">
        <v>150</v>
      </c>
      <c r="AG11011" t="s">
        <v>173</v>
      </c>
      <c r="AH11011" t="s">
        <v>150</v>
      </c>
      <c r="AI11011">
        <v>100.46</v>
      </c>
      <c r="AJ11011" t="s">
        <v>150</v>
      </c>
      <c r="AS11011" t="s">
        <v>173</v>
      </c>
      <c r="AT11011" t="s">
        <v>150</v>
      </c>
    </row>
    <row r="11012" spans="1:46" x14ac:dyDescent="0.2">
      <c r="A11012" t="s">
        <v>608</v>
      </c>
      <c r="B11012" t="s">
        <v>609</v>
      </c>
      <c r="C11012">
        <f>-70.04329917 / 41.70011211</f>
        <v>-1.6796909079101274</v>
      </c>
      <c r="D11012" t="s">
        <v>610</v>
      </c>
      <c r="E11012" t="s">
        <v>70</v>
      </c>
      <c r="F11012" s="1">
        <v>43328.291666666664</v>
      </c>
      <c r="G11012">
        <v>6</v>
      </c>
      <c r="I11012">
        <v>10.6</v>
      </c>
      <c r="J11012" t="s">
        <v>150</v>
      </c>
      <c r="K11012" t="s">
        <v>173</v>
      </c>
      <c r="L11012" t="s">
        <v>150</v>
      </c>
      <c r="M11012">
        <v>3.8</v>
      </c>
      <c r="N11012" t="s">
        <v>150</v>
      </c>
      <c r="O11012">
        <v>10.95</v>
      </c>
      <c r="P11012" t="s">
        <v>150</v>
      </c>
      <c r="Q11012">
        <v>14.2</v>
      </c>
      <c r="R11012" t="s">
        <v>150</v>
      </c>
      <c r="S11012" t="s">
        <v>173</v>
      </c>
      <c r="T11012" t="s">
        <v>150</v>
      </c>
      <c r="W11012" t="s">
        <v>173</v>
      </c>
      <c r="X11012" t="s">
        <v>150</v>
      </c>
      <c r="AC11012">
        <v>40.76</v>
      </c>
      <c r="AE11012" t="s">
        <v>173</v>
      </c>
      <c r="AF11012" t="s">
        <v>150</v>
      </c>
      <c r="AG11012" t="s">
        <v>173</v>
      </c>
      <c r="AH11012" t="s">
        <v>150</v>
      </c>
      <c r="AI11012">
        <v>106.74</v>
      </c>
      <c r="AJ11012" t="s">
        <v>150</v>
      </c>
      <c r="AS11012" t="s">
        <v>173</v>
      </c>
      <c r="AT11012" t="s">
        <v>150</v>
      </c>
    </row>
    <row r="11013" spans="1:46" x14ac:dyDescent="0.2">
      <c r="A11013" t="s">
        <v>608</v>
      </c>
      <c r="B11013" t="s">
        <v>609</v>
      </c>
      <c r="C11013">
        <f>-70.04329917 / 41.70011211</f>
        <v>-1.6796909079101274</v>
      </c>
      <c r="D11013" t="s">
        <v>610</v>
      </c>
      <c r="E11013" t="s">
        <v>70</v>
      </c>
      <c r="F11013" s="1">
        <v>43328.291666666664</v>
      </c>
      <c r="G11013">
        <v>8</v>
      </c>
      <c r="I11013">
        <v>10.6</v>
      </c>
      <c r="J11013" t="s">
        <v>150</v>
      </c>
      <c r="K11013" t="s">
        <v>173</v>
      </c>
      <c r="L11013" t="s">
        <v>150</v>
      </c>
      <c r="M11013">
        <v>3.8</v>
      </c>
      <c r="N11013" t="s">
        <v>150</v>
      </c>
      <c r="O11013">
        <v>3.25</v>
      </c>
      <c r="P11013" t="s">
        <v>150</v>
      </c>
      <c r="Q11013">
        <v>10.9</v>
      </c>
      <c r="R11013" t="s">
        <v>150</v>
      </c>
      <c r="S11013" t="s">
        <v>173</v>
      </c>
      <c r="T11013" t="s">
        <v>150</v>
      </c>
      <c r="W11013" t="s">
        <v>173</v>
      </c>
      <c r="X11013" t="s">
        <v>150</v>
      </c>
      <c r="AC11013">
        <v>40.76</v>
      </c>
      <c r="AE11013" t="s">
        <v>173</v>
      </c>
      <c r="AF11013" t="s">
        <v>150</v>
      </c>
      <c r="AG11013" t="s">
        <v>173</v>
      </c>
      <c r="AH11013" t="s">
        <v>150</v>
      </c>
      <c r="AI11013">
        <v>29.41</v>
      </c>
      <c r="AJ11013" t="s">
        <v>150</v>
      </c>
      <c r="AS11013" t="s">
        <v>173</v>
      </c>
      <c r="AT11013" t="s">
        <v>150</v>
      </c>
    </row>
    <row r="11014" spans="1:46" x14ac:dyDescent="0.2">
      <c r="A11014" t="s">
        <v>608</v>
      </c>
      <c r="B11014" t="s">
        <v>609</v>
      </c>
      <c r="C11014">
        <f>-70.04329917 / 41.70011211</f>
        <v>-1.6796909079101274</v>
      </c>
      <c r="D11014" t="s">
        <v>610</v>
      </c>
      <c r="E11014" t="s">
        <v>70</v>
      </c>
      <c r="F11014" s="1">
        <v>43328.291666666664</v>
      </c>
      <c r="G11014">
        <v>9</v>
      </c>
      <c r="I11014">
        <v>10.6</v>
      </c>
      <c r="J11014" t="s">
        <v>150</v>
      </c>
      <c r="K11014">
        <v>2.04</v>
      </c>
      <c r="L11014" t="s">
        <v>150</v>
      </c>
      <c r="M11014">
        <v>3.8</v>
      </c>
      <c r="N11014" t="s">
        <v>150</v>
      </c>
      <c r="S11014">
        <v>0.64</v>
      </c>
      <c r="T11014" t="s">
        <v>150</v>
      </c>
      <c r="U11014">
        <v>19.82</v>
      </c>
      <c r="V11014" t="s">
        <v>150</v>
      </c>
      <c r="W11014">
        <v>45.36</v>
      </c>
      <c r="X11014" t="s">
        <v>150</v>
      </c>
      <c r="AA11014">
        <v>37.590000000000003</v>
      </c>
      <c r="AC11014">
        <v>40.76</v>
      </c>
      <c r="AE11014">
        <v>21.2</v>
      </c>
      <c r="AF11014" t="s">
        <v>150</v>
      </c>
      <c r="AG11014">
        <v>6.18</v>
      </c>
      <c r="AH11014" t="s">
        <v>150</v>
      </c>
      <c r="AS11014">
        <v>18.190000000000001</v>
      </c>
      <c r="AT11014" t="s">
        <v>150</v>
      </c>
    </row>
    <row r="11015" spans="1:46" x14ac:dyDescent="0.2">
      <c r="A11015" t="s">
        <v>608</v>
      </c>
      <c r="B11015" t="s">
        <v>609</v>
      </c>
      <c r="C11015">
        <f>-70.04329917 / 41.70011211</f>
        <v>-1.6796909079101274</v>
      </c>
      <c r="D11015" t="s">
        <v>610</v>
      </c>
      <c r="E11015" t="s">
        <v>70</v>
      </c>
      <c r="F11015" s="1">
        <v>43328.291666666664</v>
      </c>
      <c r="G11015">
        <v>10</v>
      </c>
      <c r="I11015">
        <v>10.6</v>
      </c>
      <c r="J11015" t="s">
        <v>150</v>
      </c>
      <c r="K11015" t="s">
        <v>173</v>
      </c>
      <c r="L11015" t="s">
        <v>150</v>
      </c>
      <c r="M11015">
        <v>3.8</v>
      </c>
      <c r="N11015" t="s">
        <v>150</v>
      </c>
      <c r="O11015">
        <v>0.25</v>
      </c>
      <c r="P11015" t="s">
        <v>150</v>
      </c>
      <c r="Q11015">
        <v>10.1</v>
      </c>
      <c r="R11015" t="s">
        <v>150</v>
      </c>
      <c r="S11015" t="s">
        <v>173</v>
      </c>
      <c r="T11015" t="s">
        <v>150</v>
      </c>
      <c r="W11015" t="s">
        <v>173</v>
      </c>
      <c r="X11015" t="s">
        <v>150</v>
      </c>
      <c r="AE11015" t="s">
        <v>173</v>
      </c>
      <c r="AF11015" t="s">
        <v>150</v>
      </c>
      <c r="AG11015" t="s">
        <v>173</v>
      </c>
      <c r="AH11015" t="s">
        <v>150</v>
      </c>
      <c r="AI11015">
        <v>2.2200000000000002</v>
      </c>
      <c r="AJ11015" t="s">
        <v>150</v>
      </c>
      <c r="AS11015" t="s">
        <v>173</v>
      </c>
      <c r="AT11015" t="s">
        <v>150</v>
      </c>
    </row>
    <row r="11016" spans="1:46" x14ac:dyDescent="0.2">
      <c r="A11016" t="s">
        <v>608</v>
      </c>
      <c r="B11016" t="s">
        <v>609</v>
      </c>
      <c r="C11016">
        <f>-70.04329917 / 41.70011211</f>
        <v>-1.6796909079101274</v>
      </c>
      <c r="D11016" t="s">
        <v>610</v>
      </c>
      <c r="E11016" t="s">
        <v>70</v>
      </c>
      <c r="F11016" s="1">
        <v>43355.295138888891</v>
      </c>
      <c r="G11016">
        <v>2</v>
      </c>
      <c r="I11016">
        <v>10.3</v>
      </c>
      <c r="J11016" t="s">
        <v>150</v>
      </c>
      <c r="K11016" t="s">
        <v>173</v>
      </c>
      <c r="L11016" t="s">
        <v>150</v>
      </c>
      <c r="M11016">
        <v>4.9000000000000004</v>
      </c>
      <c r="N11016" t="s">
        <v>150</v>
      </c>
      <c r="O11016">
        <v>9.0399999999999991</v>
      </c>
      <c r="P11016" t="s">
        <v>150</v>
      </c>
      <c r="Q11016">
        <v>22.2</v>
      </c>
      <c r="R11016" t="s">
        <v>150</v>
      </c>
      <c r="S11016" t="s">
        <v>173</v>
      </c>
      <c r="T11016" t="s">
        <v>150</v>
      </c>
      <c r="W11016" t="s">
        <v>173</v>
      </c>
      <c r="X11016" t="s">
        <v>150</v>
      </c>
      <c r="AC11016">
        <v>37.1</v>
      </c>
      <c r="AE11016" t="s">
        <v>173</v>
      </c>
      <c r="AF11016" t="s">
        <v>150</v>
      </c>
      <c r="AG11016" t="s">
        <v>173</v>
      </c>
      <c r="AH11016" t="s">
        <v>150</v>
      </c>
      <c r="AI11016">
        <v>103.8</v>
      </c>
      <c r="AJ11016" t="s">
        <v>150</v>
      </c>
      <c r="AS11016" t="s">
        <v>173</v>
      </c>
      <c r="AT11016" t="s">
        <v>150</v>
      </c>
    </row>
    <row r="11017" spans="1:46" x14ac:dyDescent="0.2">
      <c r="A11017" t="s">
        <v>608</v>
      </c>
      <c r="B11017" t="s">
        <v>609</v>
      </c>
      <c r="C11017">
        <f>-70.04329917 / 41.70011211</f>
        <v>-1.6796909079101274</v>
      </c>
      <c r="D11017" t="s">
        <v>610</v>
      </c>
      <c r="E11017" t="s">
        <v>70</v>
      </c>
      <c r="F11017" s="1">
        <v>43355.295138888891</v>
      </c>
      <c r="G11017">
        <v>4</v>
      </c>
      <c r="I11017">
        <v>10.3</v>
      </c>
      <c r="J11017" t="s">
        <v>150</v>
      </c>
      <c r="K11017" t="s">
        <v>173</v>
      </c>
      <c r="L11017" t="s">
        <v>150</v>
      </c>
      <c r="M11017">
        <v>4.9000000000000004</v>
      </c>
      <c r="N11017" t="s">
        <v>150</v>
      </c>
      <c r="O11017">
        <v>8.7799999999999994</v>
      </c>
      <c r="P11017" t="s">
        <v>150</v>
      </c>
      <c r="Q11017">
        <v>21.8</v>
      </c>
      <c r="R11017" t="s">
        <v>150</v>
      </c>
      <c r="S11017" t="s">
        <v>173</v>
      </c>
      <c r="T11017" t="s">
        <v>150</v>
      </c>
      <c r="W11017" t="s">
        <v>173</v>
      </c>
      <c r="X11017" t="s">
        <v>150</v>
      </c>
      <c r="AC11017">
        <v>37.1</v>
      </c>
      <c r="AE11017" t="s">
        <v>173</v>
      </c>
      <c r="AF11017" t="s">
        <v>150</v>
      </c>
      <c r="AG11017" t="s">
        <v>173</v>
      </c>
      <c r="AH11017" t="s">
        <v>150</v>
      </c>
      <c r="AI11017">
        <v>100.04</v>
      </c>
      <c r="AJ11017" t="s">
        <v>150</v>
      </c>
      <c r="AS11017" t="s">
        <v>173</v>
      </c>
      <c r="AT11017" t="s">
        <v>150</v>
      </c>
    </row>
    <row r="11018" spans="1:46" x14ac:dyDescent="0.2">
      <c r="A11018" t="s">
        <v>608</v>
      </c>
      <c r="B11018" t="s">
        <v>609</v>
      </c>
      <c r="C11018">
        <f>-70.04329917 / 41.70011211</f>
        <v>-1.6796909079101274</v>
      </c>
      <c r="D11018" t="s">
        <v>610</v>
      </c>
      <c r="E11018" t="s">
        <v>70</v>
      </c>
      <c r="F11018" s="1">
        <v>43355.295138888891</v>
      </c>
      <c r="G11018">
        <v>6</v>
      </c>
      <c r="I11018">
        <v>10.3</v>
      </c>
      <c r="J11018" t="s">
        <v>150</v>
      </c>
      <c r="K11018" t="s">
        <v>173</v>
      </c>
      <c r="L11018" t="s">
        <v>150</v>
      </c>
      <c r="M11018">
        <v>4.9000000000000004</v>
      </c>
      <c r="N11018" t="s">
        <v>150</v>
      </c>
      <c r="O11018">
        <v>11.59</v>
      </c>
      <c r="P11018" t="s">
        <v>150</v>
      </c>
      <c r="Q11018">
        <v>15.7</v>
      </c>
      <c r="R11018" t="s">
        <v>150</v>
      </c>
      <c r="S11018" t="s">
        <v>173</v>
      </c>
      <c r="T11018" t="s">
        <v>150</v>
      </c>
      <c r="W11018" t="s">
        <v>173</v>
      </c>
      <c r="X11018" t="s">
        <v>150</v>
      </c>
      <c r="AC11018">
        <v>37.1</v>
      </c>
      <c r="AE11018" t="s">
        <v>173</v>
      </c>
      <c r="AF11018" t="s">
        <v>150</v>
      </c>
      <c r="AG11018" t="s">
        <v>173</v>
      </c>
      <c r="AH11018" t="s">
        <v>150</v>
      </c>
      <c r="AI11018">
        <v>116.7</v>
      </c>
      <c r="AJ11018" t="s">
        <v>150</v>
      </c>
      <c r="AS11018" t="s">
        <v>173</v>
      </c>
      <c r="AT11018" t="s">
        <v>150</v>
      </c>
    </row>
    <row r="11019" spans="1:46" x14ac:dyDescent="0.2">
      <c r="A11019" t="s">
        <v>608</v>
      </c>
      <c r="B11019" t="s">
        <v>609</v>
      </c>
      <c r="C11019">
        <f>-70.04329917 / 41.70011211</f>
        <v>-1.6796909079101274</v>
      </c>
      <c r="D11019" t="s">
        <v>610</v>
      </c>
      <c r="E11019" t="s">
        <v>70</v>
      </c>
      <c r="F11019" s="1">
        <v>43355.295138888891</v>
      </c>
      <c r="G11019">
        <v>8</v>
      </c>
      <c r="I11019">
        <v>10.3</v>
      </c>
      <c r="J11019" t="s">
        <v>150</v>
      </c>
      <c r="K11019" t="s">
        <v>173</v>
      </c>
      <c r="L11019" t="s">
        <v>150</v>
      </c>
      <c r="M11019">
        <v>4.9000000000000004</v>
      </c>
      <c r="N11019" t="s">
        <v>150</v>
      </c>
      <c r="O11019">
        <v>1.32</v>
      </c>
      <c r="P11019" t="s">
        <v>150</v>
      </c>
      <c r="Q11019">
        <v>11.5</v>
      </c>
      <c r="R11019" t="s">
        <v>150</v>
      </c>
      <c r="S11019" t="s">
        <v>173</v>
      </c>
      <c r="T11019" t="s">
        <v>150</v>
      </c>
      <c r="W11019" t="s">
        <v>173</v>
      </c>
      <c r="X11019" t="s">
        <v>150</v>
      </c>
      <c r="AC11019">
        <v>37.1</v>
      </c>
      <c r="AE11019" t="s">
        <v>173</v>
      </c>
      <c r="AF11019" t="s">
        <v>150</v>
      </c>
      <c r="AG11019" t="s">
        <v>173</v>
      </c>
      <c r="AH11019" t="s">
        <v>150</v>
      </c>
      <c r="AI11019">
        <v>12.11</v>
      </c>
      <c r="AJ11019" t="s">
        <v>150</v>
      </c>
      <c r="AS11019" t="s">
        <v>173</v>
      </c>
      <c r="AT11019" t="s">
        <v>150</v>
      </c>
    </row>
    <row r="11020" spans="1:46" x14ac:dyDescent="0.2">
      <c r="A11020" t="s">
        <v>608</v>
      </c>
      <c r="B11020" t="s">
        <v>609</v>
      </c>
      <c r="C11020">
        <f>-70.04329917 / 41.70011211</f>
        <v>-1.6796909079101274</v>
      </c>
      <c r="D11020" t="s">
        <v>610</v>
      </c>
      <c r="E11020" t="s">
        <v>70</v>
      </c>
      <c r="F11020" s="1">
        <v>43355.295138888891</v>
      </c>
      <c r="G11020">
        <v>9</v>
      </c>
      <c r="I11020">
        <v>10.3</v>
      </c>
      <c r="J11020" t="s">
        <v>150</v>
      </c>
      <c r="K11020" t="s">
        <v>173</v>
      </c>
      <c r="L11020" t="s">
        <v>150</v>
      </c>
      <c r="M11020">
        <v>4.9000000000000004</v>
      </c>
      <c r="N11020" t="s">
        <v>150</v>
      </c>
      <c r="O11020">
        <v>0.61</v>
      </c>
      <c r="P11020" t="s">
        <v>150</v>
      </c>
      <c r="Q11020">
        <v>11</v>
      </c>
      <c r="R11020" t="s">
        <v>150</v>
      </c>
      <c r="S11020" t="s">
        <v>173</v>
      </c>
      <c r="T11020" t="s">
        <v>150</v>
      </c>
      <c r="W11020" t="s">
        <v>173</v>
      </c>
      <c r="X11020" t="s">
        <v>150</v>
      </c>
      <c r="AC11020">
        <v>37.1</v>
      </c>
      <c r="AE11020" t="s">
        <v>173</v>
      </c>
      <c r="AF11020" t="s">
        <v>150</v>
      </c>
      <c r="AG11020" t="s">
        <v>173</v>
      </c>
      <c r="AH11020" t="s">
        <v>150</v>
      </c>
      <c r="AI11020">
        <v>5.53</v>
      </c>
      <c r="AJ11020" t="s">
        <v>150</v>
      </c>
      <c r="AS11020" t="s">
        <v>173</v>
      </c>
      <c r="AT11020" t="s">
        <v>150</v>
      </c>
    </row>
    <row r="11021" spans="1:46" x14ac:dyDescent="0.2">
      <c r="A11021" t="s">
        <v>608</v>
      </c>
      <c r="B11021" t="s">
        <v>609</v>
      </c>
      <c r="C11021">
        <f>-70.04329917 / 41.70011211</f>
        <v>-1.6796909079101274</v>
      </c>
      <c r="D11021" t="s">
        <v>610</v>
      </c>
      <c r="E11021" t="s">
        <v>70</v>
      </c>
      <c r="F11021" s="1">
        <v>43655.298611111109</v>
      </c>
      <c r="G11021">
        <v>0.5</v>
      </c>
      <c r="I11021">
        <v>10.199999999999999</v>
      </c>
      <c r="J11021" t="s">
        <v>150</v>
      </c>
      <c r="K11021">
        <v>1.64</v>
      </c>
      <c r="L11021" t="s">
        <v>150</v>
      </c>
      <c r="M11021">
        <v>4.0999999999999996</v>
      </c>
      <c r="N11021" t="s">
        <v>150</v>
      </c>
      <c r="O11021">
        <v>8.02</v>
      </c>
      <c r="P11021" t="s">
        <v>150</v>
      </c>
      <c r="Q11021">
        <v>25.9</v>
      </c>
      <c r="R11021" t="s">
        <v>150</v>
      </c>
      <c r="S11021">
        <v>0.43</v>
      </c>
      <c r="T11021" t="s">
        <v>150</v>
      </c>
      <c r="U11021">
        <v>13.32</v>
      </c>
      <c r="V11021" t="s">
        <v>150</v>
      </c>
      <c r="W11021">
        <v>22.36</v>
      </c>
      <c r="X11021" t="s">
        <v>150</v>
      </c>
      <c r="Y11021">
        <v>41.49</v>
      </c>
      <c r="AA11021">
        <v>35.450000000000003</v>
      </c>
      <c r="AC11021">
        <v>39.67</v>
      </c>
      <c r="AE11021">
        <v>16.399999999999999</v>
      </c>
      <c r="AF11021" t="s">
        <v>150</v>
      </c>
      <c r="AG11021">
        <v>6.9</v>
      </c>
      <c r="AH11021" t="s">
        <v>150</v>
      </c>
      <c r="AI11021">
        <v>99</v>
      </c>
      <c r="AJ11021" t="s">
        <v>150</v>
      </c>
      <c r="AS11021">
        <v>1.55</v>
      </c>
      <c r="AT11021" t="s">
        <v>150</v>
      </c>
    </row>
    <row r="11022" spans="1:46" x14ac:dyDescent="0.2">
      <c r="A11022" t="s">
        <v>608</v>
      </c>
      <c r="B11022" t="s">
        <v>609</v>
      </c>
      <c r="C11022">
        <f>-70.04329917 / 41.70011211</f>
        <v>-1.6796909079101274</v>
      </c>
      <c r="D11022" t="s">
        <v>610</v>
      </c>
      <c r="E11022" t="s">
        <v>70</v>
      </c>
      <c r="F11022" s="1">
        <v>43655.298611111109</v>
      </c>
      <c r="G11022">
        <v>2</v>
      </c>
      <c r="I11022">
        <v>10.199999999999999</v>
      </c>
      <c r="J11022" t="s">
        <v>150</v>
      </c>
      <c r="K11022" t="s">
        <v>173</v>
      </c>
      <c r="L11022" t="s">
        <v>150</v>
      </c>
      <c r="M11022">
        <v>4.0999999999999996</v>
      </c>
      <c r="N11022" t="s">
        <v>150</v>
      </c>
      <c r="O11022">
        <v>8.16</v>
      </c>
      <c r="P11022" t="s">
        <v>150</v>
      </c>
      <c r="Q11022">
        <v>25.9</v>
      </c>
      <c r="R11022" t="s">
        <v>150</v>
      </c>
      <c r="S11022" t="s">
        <v>173</v>
      </c>
      <c r="T11022" t="s">
        <v>150</v>
      </c>
      <c r="W11022" t="s">
        <v>173</v>
      </c>
      <c r="X11022" t="s">
        <v>150</v>
      </c>
      <c r="AC11022">
        <v>39.67</v>
      </c>
      <c r="AE11022" t="s">
        <v>173</v>
      </c>
      <c r="AF11022" t="s">
        <v>150</v>
      </c>
      <c r="AG11022" t="s">
        <v>173</v>
      </c>
      <c r="AH11022" t="s">
        <v>150</v>
      </c>
      <c r="AI11022">
        <v>100</v>
      </c>
      <c r="AJ11022" t="s">
        <v>150</v>
      </c>
      <c r="AS11022" t="s">
        <v>173</v>
      </c>
      <c r="AT11022" t="s">
        <v>150</v>
      </c>
    </row>
    <row r="11023" spans="1:46" x14ac:dyDescent="0.2">
      <c r="A11023" t="s">
        <v>608</v>
      </c>
      <c r="B11023" t="s">
        <v>609</v>
      </c>
      <c r="C11023">
        <f>-70.04329917 / 41.70011211</f>
        <v>-1.6796909079101274</v>
      </c>
      <c r="D11023" t="s">
        <v>610</v>
      </c>
      <c r="E11023" t="s">
        <v>70</v>
      </c>
      <c r="F11023" s="1">
        <v>43655.298611111109</v>
      </c>
      <c r="G11023">
        <v>4</v>
      </c>
      <c r="I11023">
        <v>10.199999999999999</v>
      </c>
      <c r="J11023" t="s">
        <v>150</v>
      </c>
      <c r="K11023" t="s">
        <v>173</v>
      </c>
      <c r="L11023" t="s">
        <v>150</v>
      </c>
      <c r="M11023">
        <v>4.0999999999999996</v>
      </c>
      <c r="N11023" t="s">
        <v>150</v>
      </c>
      <c r="O11023">
        <v>9.66</v>
      </c>
      <c r="P11023" t="s">
        <v>150</v>
      </c>
      <c r="Q11023">
        <v>24</v>
      </c>
      <c r="R11023" t="s">
        <v>150</v>
      </c>
      <c r="S11023" t="s">
        <v>173</v>
      </c>
      <c r="T11023" t="s">
        <v>150</v>
      </c>
      <c r="W11023" t="s">
        <v>173</v>
      </c>
      <c r="X11023" t="s">
        <v>150</v>
      </c>
      <c r="AC11023">
        <v>39.67</v>
      </c>
      <c r="AE11023" t="s">
        <v>173</v>
      </c>
      <c r="AF11023" t="s">
        <v>150</v>
      </c>
      <c r="AG11023" t="s">
        <v>173</v>
      </c>
      <c r="AH11023" t="s">
        <v>150</v>
      </c>
      <c r="AI11023">
        <v>115</v>
      </c>
      <c r="AJ11023" t="s">
        <v>150</v>
      </c>
      <c r="AS11023" t="s">
        <v>173</v>
      </c>
      <c r="AT11023" t="s">
        <v>150</v>
      </c>
    </row>
    <row r="11024" spans="1:46" x14ac:dyDescent="0.2">
      <c r="A11024" t="s">
        <v>608</v>
      </c>
      <c r="B11024" t="s">
        <v>609</v>
      </c>
      <c r="C11024">
        <f>-70.04329917 / 41.70011211</f>
        <v>-1.6796909079101274</v>
      </c>
      <c r="D11024" t="s">
        <v>610</v>
      </c>
      <c r="E11024" t="s">
        <v>70</v>
      </c>
      <c r="F11024" s="1">
        <v>43655.298611111109</v>
      </c>
      <c r="G11024">
        <v>6</v>
      </c>
      <c r="I11024">
        <v>10.199999999999999</v>
      </c>
      <c r="J11024" t="s">
        <v>150</v>
      </c>
      <c r="K11024" t="s">
        <v>173</v>
      </c>
      <c r="L11024" t="s">
        <v>150</v>
      </c>
      <c r="M11024">
        <v>4.0999999999999996</v>
      </c>
      <c r="N11024" t="s">
        <v>150</v>
      </c>
      <c r="O11024">
        <v>10.35</v>
      </c>
      <c r="P11024" t="s">
        <v>150</v>
      </c>
      <c r="Q11024">
        <v>18.600000000000001</v>
      </c>
      <c r="R11024" t="s">
        <v>150</v>
      </c>
      <c r="S11024" t="s">
        <v>173</v>
      </c>
      <c r="T11024" t="s">
        <v>150</v>
      </c>
      <c r="W11024" t="s">
        <v>173</v>
      </c>
      <c r="X11024" t="s">
        <v>150</v>
      </c>
      <c r="AC11024">
        <v>39.67</v>
      </c>
      <c r="AE11024" t="s">
        <v>173</v>
      </c>
      <c r="AF11024" t="s">
        <v>150</v>
      </c>
      <c r="AG11024" t="s">
        <v>173</v>
      </c>
      <c r="AH11024" t="s">
        <v>150</v>
      </c>
      <c r="AI11024">
        <v>111</v>
      </c>
      <c r="AJ11024" t="s">
        <v>150</v>
      </c>
      <c r="AS11024" t="s">
        <v>173</v>
      </c>
      <c r="AT11024" t="s">
        <v>150</v>
      </c>
    </row>
    <row r="11025" spans="1:46" x14ac:dyDescent="0.2">
      <c r="A11025" t="s">
        <v>608</v>
      </c>
      <c r="B11025" t="s">
        <v>609</v>
      </c>
      <c r="C11025">
        <f>-70.04329917 / 41.70011211</f>
        <v>-1.6796909079101274</v>
      </c>
      <c r="D11025" t="s">
        <v>610</v>
      </c>
      <c r="E11025" t="s">
        <v>70</v>
      </c>
      <c r="F11025" s="1">
        <v>43655.298611111109</v>
      </c>
      <c r="G11025">
        <v>8</v>
      </c>
      <c r="I11025">
        <v>10.199999999999999</v>
      </c>
      <c r="J11025" t="s">
        <v>150</v>
      </c>
      <c r="K11025" t="s">
        <v>173</v>
      </c>
      <c r="L11025" t="s">
        <v>150</v>
      </c>
      <c r="M11025">
        <v>4.0999999999999996</v>
      </c>
      <c r="N11025" t="s">
        <v>150</v>
      </c>
      <c r="O11025">
        <v>9.81</v>
      </c>
      <c r="P11025" t="s">
        <v>150</v>
      </c>
      <c r="Q11025">
        <v>14.3</v>
      </c>
      <c r="R11025" t="s">
        <v>150</v>
      </c>
      <c r="S11025" t="s">
        <v>173</v>
      </c>
      <c r="T11025" t="s">
        <v>150</v>
      </c>
      <c r="W11025" t="s">
        <v>173</v>
      </c>
      <c r="X11025" t="s">
        <v>150</v>
      </c>
      <c r="AC11025">
        <v>39.67</v>
      </c>
      <c r="AE11025" t="s">
        <v>173</v>
      </c>
      <c r="AF11025" t="s">
        <v>150</v>
      </c>
      <c r="AG11025" t="s">
        <v>173</v>
      </c>
      <c r="AH11025" t="s">
        <v>150</v>
      </c>
      <c r="AI11025">
        <v>96</v>
      </c>
      <c r="AJ11025" t="s">
        <v>150</v>
      </c>
      <c r="AS11025" t="s">
        <v>173</v>
      </c>
      <c r="AT11025" t="s">
        <v>150</v>
      </c>
    </row>
    <row r="11026" spans="1:46" x14ac:dyDescent="0.2">
      <c r="A11026" t="s">
        <v>608</v>
      </c>
      <c r="B11026" t="s">
        <v>609</v>
      </c>
      <c r="C11026">
        <f>-70.04329917 / 41.70011211</f>
        <v>-1.6796909079101274</v>
      </c>
      <c r="D11026" t="s">
        <v>610</v>
      </c>
      <c r="E11026" t="s">
        <v>70</v>
      </c>
      <c r="F11026" s="1">
        <v>43655.298611111109</v>
      </c>
      <c r="G11026">
        <v>9</v>
      </c>
      <c r="I11026">
        <v>10.199999999999999</v>
      </c>
      <c r="J11026" t="s">
        <v>150</v>
      </c>
      <c r="K11026">
        <v>2.56</v>
      </c>
      <c r="L11026" t="s">
        <v>150</v>
      </c>
      <c r="M11026">
        <v>4.0999999999999996</v>
      </c>
      <c r="N11026" t="s">
        <v>150</v>
      </c>
      <c r="S11026">
        <v>0.5</v>
      </c>
      <c r="T11026" t="s">
        <v>150</v>
      </c>
      <c r="U11026">
        <v>15.49</v>
      </c>
      <c r="V11026" t="s">
        <v>150</v>
      </c>
      <c r="W11026">
        <v>20.71</v>
      </c>
      <c r="X11026" t="s">
        <v>150</v>
      </c>
      <c r="Y11026">
        <v>43.66</v>
      </c>
      <c r="AA11026">
        <v>39.82</v>
      </c>
      <c r="AC11026">
        <v>39.67</v>
      </c>
      <c r="AE11026">
        <v>19.3</v>
      </c>
      <c r="AF11026" t="s">
        <v>150</v>
      </c>
      <c r="AG11026">
        <v>6.81</v>
      </c>
      <c r="AH11026" t="s">
        <v>150</v>
      </c>
      <c r="AS11026">
        <v>2.44</v>
      </c>
      <c r="AT11026" t="s">
        <v>150</v>
      </c>
    </row>
    <row r="11027" spans="1:46" x14ac:dyDescent="0.2">
      <c r="A11027" t="s">
        <v>608</v>
      </c>
      <c r="B11027" t="s">
        <v>609</v>
      </c>
      <c r="C11027">
        <f>-70.04329917 / 41.70011211</f>
        <v>-1.6796909079101274</v>
      </c>
      <c r="D11027" t="s">
        <v>610</v>
      </c>
      <c r="E11027" t="s">
        <v>70</v>
      </c>
      <c r="F11027" s="1">
        <v>43655.298611111109</v>
      </c>
      <c r="G11027">
        <v>10</v>
      </c>
      <c r="I11027">
        <v>10.199999999999999</v>
      </c>
      <c r="J11027" t="s">
        <v>150</v>
      </c>
      <c r="K11027" t="s">
        <v>173</v>
      </c>
      <c r="L11027" t="s">
        <v>150</v>
      </c>
      <c r="M11027">
        <v>4.0999999999999996</v>
      </c>
      <c r="N11027" t="s">
        <v>150</v>
      </c>
      <c r="O11027">
        <v>1.18</v>
      </c>
      <c r="P11027" t="s">
        <v>150</v>
      </c>
      <c r="Q11027">
        <v>11.9</v>
      </c>
      <c r="R11027" t="s">
        <v>150</v>
      </c>
      <c r="S11027" t="s">
        <v>173</v>
      </c>
      <c r="T11027" t="s">
        <v>150</v>
      </c>
      <c r="W11027" t="s">
        <v>173</v>
      </c>
      <c r="X11027" t="s">
        <v>150</v>
      </c>
      <c r="AE11027" t="s">
        <v>173</v>
      </c>
      <c r="AF11027" t="s">
        <v>150</v>
      </c>
      <c r="AG11027" t="s">
        <v>173</v>
      </c>
      <c r="AH11027" t="s">
        <v>150</v>
      </c>
      <c r="AI11027">
        <v>11</v>
      </c>
      <c r="AJ11027" t="s">
        <v>150</v>
      </c>
      <c r="AS11027" t="s">
        <v>173</v>
      </c>
      <c r="AT11027" t="s">
        <v>150</v>
      </c>
    </row>
    <row r="11028" spans="1:46" x14ac:dyDescent="0.2">
      <c r="A11028" t="s">
        <v>608</v>
      </c>
      <c r="B11028" t="s">
        <v>609</v>
      </c>
      <c r="C11028">
        <f>-70.04329917 / 41.70011211</f>
        <v>-1.6796909079101274</v>
      </c>
      <c r="D11028" t="s">
        <v>610</v>
      </c>
      <c r="E11028" t="s">
        <v>70</v>
      </c>
      <c r="F11028" s="1">
        <v>43669</v>
      </c>
      <c r="G11028">
        <v>0.5</v>
      </c>
      <c r="I11028">
        <v>10.3</v>
      </c>
      <c r="J11028" t="s">
        <v>150</v>
      </c>
      <c r="K11028">
        <v>1.97</v>
      </c>
      <c r="L11028" t="s">
        <v>150</v>
      </c>
      <c r="M11028">
        <v>3.8</v>
      </c>
      <c r="N11028" t="s">
        <v>150</v>
      </c>
      <c r="O11028">
        <v>7.88</v>
      </c>
      <c r="P11028" t="s">
        <v>150</v>
      </c>
      <c r="Q11028">
        <v>28.1</v>
      </c>
      <c r="R11028" t="s">
        <v>150</v>
      </c>
      <c r="S11028">
        <v>0.43</v>
      </c>
      <c r="T11028" t="s">
        <v>150</v>
      </c>
      <c r="U11028">
        <v>13.32</v>
      </c>
      <c r="V11028" t="s">
        <v>150</v>
      </c>
      <c r="W11028">
        <v>23.62</v>
      </c>
      <c r="X11028" t="s">
        <v>150</v>
      </c>
      <c r="Y11028">
        <v>41.49</v>
      </c>
      <c r="AA11028">
        <v>37.25</v>
      </c>
      <c r="AC11028">
        <v>40.76</v>
      </c>
      <c r="AE11028">
        <v>15</v>
      </c>
      <c r="AF11028" t="s">
        <v>150</v>
      </c>
      <c r="AG11028">
        <v>6.74</v>
      </c>
      <c r="AH11028" t="s">
        <v>150</v>
      </c>
      <c r="AI11028">
        <v>101</v>
      </c>
      <c r="AJ11028" t="s">
        <v>150</v>
      </c>
      <c r="AS11028">
        <v>0.77</v>
      </c>
      <c r="AT11028" t="s">
        <v>150</v>
      </c>
    </row>
    <row r="11029" spans="1:46" x14ac:dyDescent="0.2">
      <c r="A11029" t="s">
        <v>608</v>
      </c>
      <c r="B11029" t="s">
        <v>609</v>
      </c>
      <c r="C11029">
        <f>-70.04329917 / 41.70011211</f>
        <v>-1.6796909079101274</v>
      </c>
      <c r="D11029" t="s">
        <v>610</v>
      </c>
      <c r="E11029" t="s">
        <v>70</v>
      </c>
      <c r="F11029" s="1">
        <v>43669</v>
      </c>
      <c r="G11029">
        <v>2</v>
      </c>
      <c r="I11029">
        <v>10.3</v>
      </c>
      <c r="J11029" t="s">
        <v>150</v>
      </c>
      <c r="K11029" t="s">
        <v>173</v>
      </c>
      <c r="L11029" t="s">
        <v>150</v>
      </c>
      <c r="M11029">
        <v>3.8</v>
      </c>
      <c r="N11029" t="s">
        <v>150</v>
      </c>
      <c r="O11029">
        <v>7.83</v>
      </c>
      <c r="P11029" t="s">
        <v>150</v>
      </c>
      <c r="Q11029">
        <v>28.1</v>
      </c>
      <c r="R11029" t="s">
        <v>150</v>
      </c>
      <c r="S11029" t="s">
        <v>173</v>
      </c>
      <c r="T11029" t="s">
        <v>150</v>
      </c>
      <c r="W11029" t="s">
        <v>173</v>
      </c>
      <c r="X11029" t="s">
        <v>150</v>
      </c>
      <c r="AC11029">
        <v>40.76</v>
      </c>
      <c r="AE11029" t="s">
        <v>173</v>
      </c>
      <c r="AF11029" t="s">
        <v>150</v>
      </c>
      <c r="AG11029" t="s">
        <v>173</v>
      </c>
      <c r="AH11029" t="s">
        <v>150</v>
      </c>
      <c r="AI11029">
        <v>100</v>
      </c>
      <c r="AJ11029" t="s">
        <v>150</v>
      </c>
      <c r="AS11029" t="s">
        <v>173</v>
      </c>
      <c r="AT11029" t="s">
        <v>150</v>
      </c>
    </row>
    <row r="11030" spans="1:46" x14ac:dyDescent="0.2">
      <c r="A11030" t="s">
        <v>608</v>
      </c>
      <c r="B11030" t="s">
        <v>609</v>
      </c>
      <c r="C11030">
        <f>-70.04329917 / 41.70011211</f>
        <v>-1.6796909079101274</v>
      </c>
      <c r="D11030" t="s">
        <v>610</v>
      </c>
      <c r="E11030" t="s">
        <v>70</v>
      </c>
      <c r="F11030" s="1">
        <v>43669</v>
      </c>
      <c r="G11030">
        <v>4</v>
      </c>
      <c r="I11030">
        <v>10.3</v>
      </c>
      <c r="J11030" t="s">
        <v>150</v>
      </c>
      <c r="K11030" t="s">
        <v>173</v>
      </c>
      <c r="L11030" t="s">
        <v>150</v>
      </c>
      <c r="M11030">
        <v>3.8</v>
      </c>
      <c r="N11030" t="s">
        <v>150</v>
      </c>
      <c r="O11030">
        <v>8.25</v>
      </c>
      <c r="P11030" t="s">
        <v>150</v>
      </c>
      <c r="Q11030">
        <v>26.5</v>
      </c>
      <c r="R11030" t="s">
        <v>150</v>
      </c>
      <c r="S11030" t="s">
        <v>173</v>
      </c>
      <c r="T11030" t="s">
        <v>150</v>
      </c>
      <c r="W11030" t="s">
        <v>173</v>
      </c>
      <c r="X11030" t="s">
        <v>150</v>
      </c>
      <c r="AC11030">
        <v>40.76</v>
      </c>
      <c r="AE11030" t="s">
        <v>173</v>
      </c>
      <c r="AF11030" t="s">
        <v>150</v>
      </c>
      <c r="AG11030" t="s">
        <v>173</v>
      </c>
      <c r="AH11030" t="s">
        <v>150</v>
      </c>
      <c r="AI11030">
        <v>103</v>
      </c>
      <c r="AJ11030" t="s">
        <v>150</v>
      </c>
      <c r="AS11030" t="s">
        <v>173</v>
      </c>
      <c r="AT11030" t="s">
        <v>150</v>
      </c>
    </row>
    <row r="11031" spans="1:46" x14ac:dyDescent="0.2">
      <c r="A11031" t="s">
        <v>608</v>
      </c>
      <c r="B11031" t="s">
        <v>609</v>
      </c>
      <c r="C11031">
        <f>-70.04329917 / 41.70011211</f>
        <v>-1.6796909079101274</v>
      </c>
      <c r="D11031" t="s">
        <v>610</v>
      </c>
      <c r="E11031" t="s">
        <v>70</v>
      </c>
      <c r="F11031" s="1">
        <v>43669</v>
      </c>
      <c r="G11031">
        <v>6</v>
      </c>
      <c r="I11031">
        <v>10.3</v>
      </c>
      <c r="J11031" t="s">
        <v>150</v>
      </c>
      <c r="K11031" t="s">
        <v>173</v>
      </c>
      <c r="L11031" t="s">
        <v>150</v>
      </c>
      <c r="M11031">
        <v>3.8</v>
      </c>
      <c r="N11031" t="s">
        <v>150</v>
      </c>
      <c r="O11031">
        <v>9.67</v>
      </c>
      <c r="P11031" t="s">
        <v>150</v>
      </c>
      <c r="Q11031">
        <v>19.5</v>
      </c>
      <c r="R11031" t="s">
        <v>150</v>
      </c>
      <c r="S11031" t="s">
        <v>173</v>
      </c>
      <c r="T11031" t="s">
        <v>150</v>
      </c>
      <c r="W11031" t="s">
        <v>173</v>
      </c>
      <c r="X11031" t="s">
        <v>150</v>
      </c>
      <c r="AC11031">
        <v>40.76</v>
      </c>
      <c r="AE11031" t="s">
        <v>173</v>
      </c>
      <c r="AF11031" t="s">
        <v>150</v>
      </c>
      <c r="AG11031" t="s">
        <v>173</v>
      </c>
      <c r="AH11031" t="s">
        <v>150</v>
      </c>
      <c r="AI11031">
        <v>105</v>
      </c>
      <c r="AJ11031" t="s">
        <v>150</v>
      </c>
      <c r="AS11031" t="s">
        <v>173</v>
      </c>
      <c r="AT11031" t="s">
        <v>150</v>
      </c>
    </row>
    <row r="11032" spans="1:46" x14ac:dyDescent="0.2">
      <c r="A11032" t="s">
        <v>608</v>
      </c>
      <c r="B11032" t="s">
        <v>609</v>
      </c>
      <c r="C11032">
        <f>-70.04329917 / 41.70011211</f>
        <v>-1.6796909079101274</v>
      </c>
      <c r="D11032" t="s">
        <v>610</v>
      </c>
      <c r="E11032" t="s">
        <v>70</v>
      </c>
      <c r="F11032" s="1">
        <v>43669</v>
      </c>
      <c r="G11032">
        <v>8</v>
      </c>
      <c r="I11032">
        <v>10.3</v>
      </c>
      <c r="J11032" t="s">
        <v>150</v>
      </c>
      <c r="K11032" t="s">
        <v>173</v>
      </c>
      <c r="L11032" t="s">
        <v>150</v>
      </c>
      <c r="M11032">
        <v>3.8</v>
      </c>
      <c r="N11032" t="s">
        <v>150</v>
      </c>
      <c r="O11032">
        <v>8.5500000000000007</v>
      </c>
      <c r="P11032" t="s">
        <v>150</v>
      </c>
      <c r="Q11032">
        <v>14.5</v>
      </c>
      <c r="R11032" t="s">
        <v>150</v>
      </c>
      <c r="S11032" t="s">
        <v>173</v>
      </c>
      <c r="T11032" t="s">
        <v>150</v>
      </c>
      <c r="W11032" t="s">
        <v>173</v>
      </c>
      <c r="X11032" t="s">
        <v>150</v>
      </c>
      <c r="AC11032">
        <v>40.76</v>
      </c>
      <c r="AE11032" t="s">
        <v>173</v>
      </c>
      <c r="AF11032" t="s">
        <v>150</v>
      </c>
      <c r="AG11032" t="s">
        <v>173</v>
      </c>
      <c r="AH11032" t="s">
        <v>150</v>
      </c>
      <c r="AI11032">
        <v>84</v>
      </c>
      <c r="AJ11032" t="s">
        <v>150</v>
      </c>
      <c r="AS11032" t="s">
        <v>173</v>
      </c>
      <c r="AT11032" t="s">
        <v>150</v>
      </c>
    </row>
    <row r="11033" spans="1:46" x14ac:dyDescent="0.2">
      <c r="A11033" t="s">
        <v>608</v>
      </c>
      <c r="B11033" t="s">
        <v>609</v>
      </c>
      <c r="C11033">
        <f>-70.04329917 / 41.70011211</f>
        <v>-1.6796909079101274</v>
      </c>
      <c r="D11033" t="s">
        <v>610</v>
      </c>
      <c r="E11033" t="s">
        <v>70</v>
      </c>
      <c r="F11033" s="1">
        <v>43669</v>
      </c>
      <c r="G11033">
        <v>10</v>
      </c>
      <c r="I11033">
        <v>10.3</v>
      </c>
      <c r="J11033" t="s">
        <v>150</v>
      </c>
      <c r="K11033">
        <v>4.8899999999999997</v>
      </c>
      <c r="L11033" t="s">
        <v>150</v>
      </c>
      <c r="M11033">
        <v>3.8</v>
      </c>
      <c r="N11033" t="s">
        <v>150</v>
      </c>
      <c r="O11033">
        <v>1.05</v>
      </c>
      <c r="P11033" t="s">
        <v>150</v>
      </c>
      <c r="Q11033">
        <v>11.9</v>
      </c>
      <c r="R11033" t="s">
        <v>150</v>
      </c>
      <c r="S11033">
        <v>0.56999999999999995</v>
      </c>
      <c r="T11033" t="s">
        <v>150</v>
      </c>
      <c r="U11033">
        <v>17.66</v>
      </c>
      <c r="V11033" t="s">
        <v>150</v>
      </c>
      <c r="W11033">
        <v>17.149999999999999</v>
      </c>
      <c r="X11033" t="s">
        <v>150</v>
      </c>
      <c r="AA11033">
        <v>46.17</v>
      </c>
      <c r="AC11033">
        <v>40.76</v>
      </c>
      <c r="AE11033">
        <v>22</v>
      </c>
      <c r="AF11033" t="s">
        <v>150</v>
      </c>
      <c r="AG11033">
        <v>6.06</v>
      </c>
      <c r="AH11033" t="s">
        <v>150</v>
      </c>
      <c r="AI11033">
        <v>10</v>
      </c>
      <c r="AJ11033" t="s">
        <v>150</v>
      </c>
      <c r="AS11033">
        <v>2.19</v>
      </c>
      <c r="AT11033" t="s">
        <v>150</v>
      </c>
    </row>
    <row r="11034" spans="1:46" x14ac:dyDescent="0.2">
      <c r="A11034" t="s">
        <v>608</v>
      </c>
      <c r="B11034" t="s">
        <v>609</v>
      </c>
      <c r="C11034">
        <f>-70.04329917 / 41.70011211</f>
        <v>-1.6796909079101274</v>
      </c>
      <c r="D11034" t="s">
        <v>610</v>
      </c>
      <c r="E11034" t="s">
        <v>70</v>
      </c>
      <c r="F11034" s="1">
        <v>43683.291666666664</v>
      </c>
      <c r="G11034">
        <v>0.5</v>
      </c>
      <c r="I11034">
        <v>10.199999999999999</v>
      </c>
      <c r="J11034" t="s">
        <v>150</v>
      </c>
      <c r="K11034">
        <v>1.86</v>
      </c>
      <c r="L11034" t="s">
        <v>150</v>
      </c>
      <c r="M11034">
        <v>4.55</v>
      </c>
      <c r="N11034" t="s">
        <v>150</v>
      </c>
      <c r="O11034">
        <v>7.95</v>
      </c>
      <c r="P11034" t="s">
        <v>150</v>
      </c>
      <c r="Q11034">
        <v>27.4</v>
      </c>
      <c r="R11034" t="s">
        <v>150</v>
      </c>
      <c r="S11034">
        <v>0.43</v>
      </c>
      <c r="T11034" t="s">
        <v>150</v>
      </c>
      <c r="U11034">
        <v>13.32</v>
      </c>
      <c r="V11034" t="s">
        <v>150</v>
      </c>
      <c r="W11034">
        <v>22.25</v>
      </c>
      <c r="X11034" t="s">
        <v>150</v>
      </c>
      <c r="Y11034">
        <v>41.49</v>
      </c>
      <c r="AA11034">
        <v>36.69</v>
      </c>
      <c r="AC11034">
        <v>38.17</v>
      </c>
      <c r="AE11034">
        <v>15.6</v>
      </c>
      <c r="AF11034" t="s">
        <v>150</v>
      </c>
      <c r="AG11034">
        <v>6.7</v>
      </c>
      <c r="AH11034" t="s">
        <v>150</v>
      </c>
      <c r="AI11034">
        <v>100</v>
      </c>
      <c r="AJ11034" t="s">
        <v>150</v>
      </c>
      <c r="AS11034">
        <v>0.13</v>
      </c>
      <c r="AT11034" t="s">
        <v>150</v>
      </c>
    </row>
    <row r="11035" spans="1:46" x14ac:dyDescent="0.2">
      <c r="A11035" t="s">
        <v>608</v>
      </c>
      <c r="B11035" t="s">
        <v>609</v>
      </c>
      <c r="C11035">
        <f>-70.04329917 / 41.70011211</f>
        <v>-1.6796909079101274</v>
      </c>
      <c r="D11035" t="s">
        <v>610</v>
      </c>
      <c r="E11035" t="s">
        <v>70</v>
      </c>
      <c r="F11035" s="1">
        <v>43683.291666666664</v>
      </c>
      <c r="G11035">
        <v>2</v>
      </c>
      <c r="I11035">
        <v>10.199999999999999</v>
      </c>
      <c r="J11035" t="s">
        <v>150</v>
      </c>
      <c r="K11035" t="s">
        <v>173</v>
      </c>
      <c r="L11035" t="s">
        <v>150</v>
      </c>
      <c r="M11035">
        <v>4.55</v>
      </c>
      <c r="N11035" t="s">
        <v>150</v>
      </c>
      <c r="O11035">
        <v>7.86</v>
      </c>
      <c r="P11035" t="s">
        <v>150</v>
      </c>
      <c r="Q11035">
        <v>27.4</v>
      </c>
      <c r="R11035" t="s">
        <v>150</v>
      </c>
      <c r="S11035" t="s">
        <v>173</v>
      </c>
      <c r="T11035" t="s">
        <v>150</v>
      </c>
      <c r="W11035" t="s">
        <v>173</v>
      </c>
      <c r="X11035" t="s">
        <v>150</v>
      </c>
      <c r="AC11035">
        <v>38.17</v>
      </c>
      <c r="AE11035" t="s">
        <v>173</v>
      </c>
      <c r="AF11035" t="s">
        <v>150</v>
      </c>
      <c r="AG11035" t="s">
        <v>173</v>
      </c>
      <c r="AH11035" t="s">
        <v>150</v>
      </c>
      <c r="AI11035">
        <v>99</v>
      </c>
      <c r="AJ11035" t="s">
        <v>150</v>
      </c>
      <c r="AS11035" t="s">
        <v>173</v>
      </c>
      <c r="AT11035" t="s">
        <v>150</v>
      </c>
    </row>
    <row r="11036" spans="1:46" x14ac:dyDescent="0.2">
      <c r="A11036" t="s">
        <v>608</v>
      </c>
      <c r="B11036" t="s">
        <v>609</v>
      </c>
      <c r="C11036">
        <f>-70.04329917 / 41.70011211</f>
        <v>-1.6796909079101274</v>
      </c>
      <c r="D11036" t="s">
        <v>610</v>
      </c>
      <c r="E11036" t="s">
        <v>70</v>
      </c>
      <c r="F11036" s="1">
        <v>43683.291666666664</v>
      </c>
      <c r="G11036">
        <v>4</v>
      </c>
      <c r="I11036">
        <v>10.199999999999999</v>
      </c>
      <c r="J11036" t="s">
        <v>150</v>
      </c>
      <c r="K11036" t="s">
        <v>173</v>
      </c>
      <c r="L11036" t="s">
        <v>150</v>
      </c>
      <c r="M11036">
        <v>4.55</v>
      </c>
      <c r="N11036" t="s">
        <v>150</v>
      </c>
      <c r="O11036">
        <v>7.22</v>
      </c>
      <c r="P11036" t="s">
        <v>150</v>
      </c>
      <c r="Q11036">
        <v>27.3</v>
      </c>
      <c r="R11036" t="s">
        <v>150</v>
      </c>
      <c r="S11036" t="s">
        <v>173</v>
      </c>
      <c r="T11036" t="s">
        <v>150</v>
      </c>
      <c r="W11036" t="s">
        <v>173</v>
      </c>
      <c r="X11036" t="s">
        <v>150</v>
      </c>
      <c r="AC11036">
        <v>38.17</v>
      </c>
      <c r="AE11036" t="s">
        <v>173</v>
      </c>
      <c r="AF11036" t="s">
        <v>150</v>
      </c>
      <c r="AG11036" t="s">
        <v>173</v>
      </c>
      <c r="AH11036" t="s">
        <v>150</v>
      </c>
      <c r="AI11036">
        <v>91</v>
      </c>
      <c r="AJ11036" t="s">
        <v>150</v>
      </c>
      <c r="AS11036" t="s">
        <v>173</v>
      </c>
      <c r="AT11036" t="s">
        <v>150</v>
      </c>
    </row>
    <row r="11037" spans="1:46" x14ac:dyDescent="0.2">
      <c r="A11037" t="s">
        <v>608</v>
      </c>
      <c r="B11037" t="s">
        <v>609</v>
      </c>
      <c r="C11037">
        <f>-70.04329917 / 41.70011211</f>
        <v>-1.6796909079101274</v>
      </c>
      <c r="D11037" t="s">
        <v>610</v>
      </c>
      <c r="E11037" t="s">
        <v>70</v>
      </c>
      <c r="F11037" s="1">
        <v>43683.291666666664</v>
      </c>
      <c r="G11037">
        <v>6</v>
      </c>
      <c r="I11037">
        <v>10.199999999999999</v>
      </c>
      <c r="J11037" t="s">
        <v>150</v>
      </c>
      <c r="K11037" t="s">
        <v>173</v>
      </c>
      <c r="L11037" t="s">
        <v>150</v>
      </c>
      <c r="M11037">
        <v>4.55</v>
      </c>
      <c r="N11037" t="s">
        <v>150</v>
      </c>
      <c r="O11037">
        <v>8.4</v>
      </c>
      <c r="P11037" t="s">
        <v>150</v>
      </c>
      <c r="Q11037">
        <v>20.399999999999999</v>
      </c>
      <c r="R11037" t="s">
        <v>150</v>
      </c>
      <c r="S11037" t="s">
        <v>173</v>
      </c>
      <c r="T11037" t="s">
        <v>150</v>
      </c>
      <c r="W11037" t="s">
        <v>173</v>
      </c>
      <c r="X11037" t="s">
        <v>150</v>
      </c>
      <c r="AC11037">
        <v>38.17</v>
      </c>
      <c r="AE11037" t="s">
        <v>173</v>
      </c>
      <c r="AF11037" t="s">
        <v>150</v>
      </c>
      <c r="AG11037" t="s">
        <v>173</v>
      </c>
      <c r="AH11037" t="s">
        <v>150</v>
      </c>
      <c r="AI11037">
        <v>93</v>
      </c>
      <c r="AJ11037" t="s">
        <v>150</v>
      </c>
      <c r="AS11037" t="s">
        <v>173</v>
      </c>
      <c r="AT11037" t="s">
        <v>150</v>
      </c>
    </row>
    <row r="11038" spans="1:46" x14ac:dyDescent="0.2">
      <c r="A11038" t="s">
        <v>608</v>
      </c>
      <c r="B11038" t="s">
        <v>609</v>
      </c>
      <c r="C11038">
        <f>-70.04329917 / 41.70011211</f>
        <v>-1.6796909079101274</v>
      </c>
      <c r="D11038" t="s">
        <v>610</v>
      </c>
      <c r="E11038" t="s">
        <v>70</v>
      </c>
      <c r="F11038" s="1">
        <v>43683.291666666664</v>
      </c>
      <c r="G11038">
        <v>8</v>
      </c>
      <c r="I11038">
        <v>10.199999999999999</v>
      </c>
      <c r="J11038" t="s">
        <v>150</v>
      </c>
      <c r="K11038" t="s">
        <v>173</v>
      </c>
      <c r="L11038" t="s">
        <v>150</v>
      </c>
      <c r="M11038">
        <v>4.55</v>
      </c>
      <c r="N11038" t="s">
        <v>150</v>
      </c>
      <c r="O11038">
        <v>6.1</v>
      </c>
      <c r="P11038" t="s">
        <v>150</v>
      </c>
      <c r="Q11038">
        <v>14.8</v>
      </c>
      <c r="R11038" t="s">
        <v>150</v>
      </c>
      <c r="S11038" t="s">
        <v>173</v>
      </c>
      <c r="T11038" t="s">
        <v>150</v>
      </c>
      <c r="W11038" t="s">
        <v>173</v>
      </c>
      <c r="X11038" t="s">
        <v>150</v>
      </c>
      <c r="AC11038">
        <v>38.17</v>
      </c>
      <c r="AE11038" t="s">
        <v>173</v>
      </c>
      <c r="AF11038" t="s">
        <v>150</v>
      </c>
      <c r="AG11038" t="s">
        <v>173</v>
      </c>
      <c r="AH11038" t="s">
        <v>150</v>
      </c>
      <c r="AI11038">
        <v>60</v>
      </c>
      <c r="AJ11038" t="s">
        <v>150</v>
      </c>
      <c r="AS11038" t="s">
        <v>173</v>
      </c>
      <c r="AT11038" t="s">
        <v>150</v>
      </c>
    </row>
    <row r="11039" spans="1:46" x14ac:dyDescent="0.2">
      <c r="A11039" t="s">
        <v>608</v>
      </c>
      <c r="B11039" t="s">
        <v>609</v>
      </c>
      <c r="C11039">
        <f>-70.04329917 / 41.70011211</f>
        <v>-1.6796909079101274</v>
      </c>
      <c r="D11039" t="s">
        <v>610</v>
      </c>
      <c r="E11039" t="s">
        <v>70</v>
      </c>
      <c r="F11039" s="1">
        <v>43683.291666666664</v>
      </c>
      <c r="G11039">
        <v>9</v>
      </c>
      <c r="I11039">
        <v>10.199999999999999</v>
      </c>
      <c r="J11039" t="s">
        <v>150</v>
      </c>
      <c r="K11039">
        <v>2.94</v>
      </c>
      <c r="L11039" t="s">
        <v>150</v>
      </c>
      <c r="M11039">
        <v>4.55</v>
      </c>
      <c r="N11039" t="s">
        <v>150</v>
      </c>
      <c r="S11039">
        <v>0.85</v>
      </c>
      <c r="T11039" t="s">
        <v>150</v>
      </c>
      <c r="U11039">
        <v>26.33</v>
      </c>
      <c r="V11039" t="s">
        <v>150</v>
      </c>
      <c r="W11039">
        <v>21.17</v>
      </c>
      <c r="X11039" t="s">
        <v>150</v>
      </c>
      <c r="Y11039">
        <v>51.31</v>
      </c>
      <c r="AA11039">
        <v>41.18</v>
      </c>
      <c r="AC11039">
        <v>38.17</v>
      </c>
      <c r="AE11039">
        <v>18.100000000000001</v>
      </c>
      <c r="AF11039" t="s">
        <v>150</v>
      </c>
      <c r="AG11039">
        <v>6.32</v>
      </c>
      <c r="AH11039" t="s">
        <v>150</v>
      </c>
      <c r="AS11039">
        <v>1.1599999999999999</v>
      </c>
      <c r="AT11039" t="s">
        <v>150</v>
      </c>
    </row>
    <row r="11040" spans="1:46" x14ac:dyDescent="0.2">
      <c r="A11040" t="s">
        <v>608</v>
      </c>
      <c r="B11040" t="s">
        <v>609</v>
      </c>
      <c r="C11040">
        <f>-70.04329917 / 41.70011211</f>
        <v>-1.6796909079101274</v>
      </c>
      <c r="D11040" t="s">
        <v>610</v>
      </c>
      <c r="E11040" t="s">
        <v>70</v>
      </c>
      <c r="F11040" s="1">
        <v>43683.291666666664</v>
      </c>
      <c r="G11040">
        <v>10</v>
      </c>
      <c r="I11040">
        <v>10.199999999999999</v>
      </c>
      <c r="J11040" t="s">
        <v>150</v>
      </c>
      <c r="K11040" t="s">
        <v>173</v>
      </c>
      <c r="L11040" t="s">
        <v>150</v>
      </c>
      <c r="M11040">
        <v>4.55</v>
      </c>
      <c r="N11040" t="s">
        <v>150</v>
      </c>
      <c r="O11040">
        <v>0.73</v>
      </c>
      <c r="P11040" t="s">
        <v>150</v>
      </c>
      <c r="Q11040">
        <v>12.3</v>
      </c>
      <c r="R11040" t="s">
        <v>150</v>
      </c>
      <c r="S11040" t="s">
        <v>173</v>
      </c>
      <c r="T11040" t="s">
        <v>150</v>
      </c>
      <c r="W11040" t="s">
        <v>173</v>
      </c>
      <c r="X11040" t="s">
        <v>150</v>
      </c>
      <c r="AC11040">
        <v>38.17</v>
      </c>
      <c r="AE11040" t="s">
        <v>173</v>
      </c>
      <c r="AF11040" t="s">
        <v>150</v>
      </c>
      <c r="AG11040" t="s">
        <v>173</v>
      </c>
      <c r="AH11040" t="s">
        <v>150</v>
      </c>
      <c r="AI11040">
        <v>7</v>
      </c>
      <c r="AJ11040" t="s">
        <v>150</v>
      </c>
      <c r="AS11040" t="s">
        <v>173</v>
      </c>
      <c r="AT11040" t="s">
        <v>150</v>
      </c>
    </row>
    <row r="11041" spans="1:46" x14ac:dyDescent="0.2">
      <c r="A11041" t="s">
        <v>608</v>
      </c>
      <c r="B11041" t="s">
        <v>609</v>
      </c>
      <c r="C11041">
        <f>-70.04329917 / 41.70011211</f>
        <v>-1.6796909079101274</v>
      </c>
      <c r="D11041" t="s">
        <v>610</v>
      </c>
      <c r="E11041" t="s">
        <v>70</v>
      </c>
      <c r="F11041" s="1">
        <v>43697.302083333336</v>
      </c>
      <c r="G11041">
        <v>0.5</v>
      </c>
      <c r="I11041">
        <v>9.8000000000000007</v>
      </c>
      <c r="J11041" t="s">
        <v>150</v>
      </c>
      <c r="K11041">
        <v>1.67</v>
      </c>
      <c r="L11041" t="s">
        <v>150</v>
      </c>
      <c r="M11041">
        <v>4.4000000000000004</v>
      </c>
      <c r="N11041" t="s">
        <v>150</v>
      </c>
      <c r="O11041">
        <v>8.1300000000000008</v>
      </c>
      <c r="P11041" t="s">
        <v>150</v>
      </c>
      <c r="Q11041">
        <v>26.6</v>
      </c>
      <c r="R11041" t="s">
        <v>150</v>
      </c>
      <c r="S11041">
        <v>0.36</v>
      </c>
      <c r="T11041" t="s">
        <v>150</v>
      </c>
      <c r="U11041">
        <v>11.15</v>
      </c>
      <c r="V11041" t="s">
        <v>150</v>
      </c>
      <c r="W11041">
        <v>24.78</v>
      </c>
      <c r="X11041" t="s">
        <v>150</v>
      </c>
      <c r="Y11041">
        <v>38.92</v>
      </c>
      <c r="AA11041">
        <v>35.630000000000003</v>
      </c>
      <c r="AC11041">
        <v>38.65</v>
      </c>
      <c r="AE11041">
        <v>16</v>
      </c>
      <c r="AF11041" t="s">
        <v>150</v>
      </c>
      <c r="AG11041">
        <v>6.76</v>
      </c>
      <c r="AH11041" t="s">
        <v>150</v>
      </c>
      <c r="AI11041">
        <v>101</v>
      </c>
      <c r="AJ11041" t="s">
        <v>150</v>
      </c>
      <c r="AS11041">
        <v>0.96</v>
      </c>
      <c r="AT11041" t="s">
        <v>150</v>
      </c>
    </row>
    <row r="11042" spans="1:46" x14ac:dyDescent="0.2">
      <c r="A11042" t="s">
        <v>608</v>
      </c>
      <c r="B11042" t="s">
        <v>609</v>
      </c>
      <c r="C11042">
        <f>-70.04329917 / 41.70011211</f>
        <v>-1.6796909079101274</v>
      </c>
      <c r="D11042" t="s">
        <v>610</v>
      </c>
      <c r="E11042" t="s">
        <v>70</v>
      </c>
      <c r="F11042" s="1">
        <v>43697.302083333336</v>
      </c>
      <c r="G11042">
        <v>2</v>
      </c>
      <c r="I11042">
        <v>9.8000000000000007</v>
      </c>
      <c r="J11042" t="s">
        <v>150</v>
      </c>
      <c r="K11042" t="s">
        <v>173</v>
      </c>
      <c r="L11042" t="s">
        <v>150</v>
      </c>
      <c r="M11042">
        <v>4.4000000000000004</v>
      </c>
      <c r="N11042" t="s">
        <v>150</v>
      </c>
      <c r="O11042">
        <v>8</v>
      </c>
      <c r="P11042" t="s">
        <v>150</v>
      </c>
      <c r="Q11042">
        <v>26.7</v>
      </c>
      <c r="R11042" t="s">
        <v>150</v>
      </c>
      <c r="S11042" t="s">
        <v>173</v>
      </c>
      <c r="T11042" t="s">
        <v>150</v>
      </c>
      <c r="W11042" t="s">
        <v>173</v>
      </c>
      <c r="X11042" t="s">
        <v>150</v>
      </c>
      <c r="AC11042">
        <v>38.65</v>
      </c>
      <c r="AE11042" t="s">
        <v>173</v>
      </c>
      <c r="AF11042" t="s">
        <v>150</v>
      </c>
      <c r="AG11042" t="s">
        <v>173</v>
      </c>
      <c r="AH11042" t="s">
        <v>150</v>
      </c>
      <c r="AI11042">
        <v>100</v>
      </c>
      <c r="AJ11042" t="s">
        <v>150</v>
      </c>
      <c r="AS11042" t="s">
        <v>173</v>
      </c>
      <c r="AT11042" t="s">
        <v>150</v>
      </c>
    </row>
    <row r="11043" spans="1:46" x14ac:dyDescent="0.2">
      <c r="A11043" t="s">
        <v>608</v>
      </c>
      <c r="B11043" t="s">
        <v>609</v>
      </c>
      <c r="C11043">
        <f>-70.04329917 / 41.70011211</f>
        <v>-1.6796909079101274</v>
      </c>
      <c r="D11043" t="s">
        <v>610</v>
      </c>
      <c r="E11043" t="s">
        <v>70</v>
      </c>
      <c r="F11043" s="1">
        <v>43697.302083333336</v>
      </c>
      <c r="G11043">
        <v>4</v>
      </c>
      <c r="I11043">
        <v>9.8000000000000007</v>
      </c>
      <c r="J11043" t="s">
        <v>150</v>
      </c>
      <c r="K11043" t="s">
        <v>173</v>
      </c>
      <c r="L11043" t="s">
        <v>150</v>
      </c>
      <c r="M11043">
        <v>4.4000000000000004</v>
      </c>
      <c r="N11043" t="s">
        <v>150</v>
      </c>
      <c r="O11043">
        <v>7.6</v>
      </c>
      <c r="P11043" t="s">
        <v>150</v>
      </c>
      <c r="Q11043">
        <v>25.7</v>
      </c>
      <c r="R11043" t="s">
        <v>150</v>
      </c>
      <c r="S11043" t="s">
        <v>173</v>
      </c>
      <c r="T11043" t="s">
        <v>150</v>
      </c>
      <c r="W11043" t="s">
        <v>173</v>
      </c>
      <c r="X11043" t="s">
        <v>150</v>
      </c>
      <c r="AC11043">
        <v>38.65</v>
      </c>
      <c r="AE11043" t="s">
        <v>173</v>
      </c>
      <c r="AF11043" t="s">
        <v>150</v>
      </c>
      <c r="AG11043" t="s">
        <v>173</v>
      </c>
      <c r="AH11043" t="s">
        <v>150</v>
      </c>
      <c r="AI11043">
        <v>93</v>
      </c>
      <c r="AJ11043" t="s">
        <v>150</v>
      </c>
      <c r="AS11043" t="s">
        <v>173</v>
      </c>
      <c r="AT11043" t="s">
        <v>150</v>
      </c>
    </row>
    <row r="11044" spans="1:46" x14ac:dyDescent="0.2">
      <c r="A11044" t="s">
        <v>608</v>
      </c>
      <c r="B11044" t="s">
        <v>609</v>
      </c>
      <c r="C11044">
        <f>-70.04329917 / 41.70011211</f>
        <v>-1.6796909079101274</v>
      </c>
      <c r="D11044" t="s">
        <v>610</v>
      </c>
      <c r="E11044" t="s">
        <v>70</v>
      </c>
      <c r="F11044" s="1">
        <v>43697.302083333336</v>
      </c>
      <c r="G11044">
        <v>6</v>
      </c>
      <c r="I11044">
        <v>9.8000000000000007</v>
      </c>
      <c r="J11044" t="s">
        <v>150</v>
      </c>
      <c r="K11044" t="s">
        <v>173</v>
      </c>
      <c r="L11044" t="s">
        <v>150</v>
      </c>
      <c r="M11044">
        <v>4.4000000000000004</v>
      </c>
      <c r="N11044" t="s">
        <v>150</v>
      </c>
      <c r="O11044">
        <v>7.41</v>
      </c>
      <c r="P11044" t="s">
        <v>150</v>
      </c>
      <c r="Q11044">
        <v>21.4</v>
      </c>
      <c r="R11044" t="s">
        <v>150</v>
      </c>
      <c r="S11044" t="s">
        <v>173</v>
      </c>
      <c r="T11044" t="s">
        <v>150</v>
      </c>
      <c r="W11044" t="s">
        <v>173</v>
      </c>
      <c r="X11044" t="s">
        <v>150</v>
      </c>
      <c r="AC11044">
        <v>38.65</v>
      </c>
      <c r="AE11044" t="s">
        <v>173</v>
      </c>
      <c r="AF11044" t="s">
        <v>150</v>
      </c>
      <c r="AG11044" t="s">
        <v>173</v>
      </c>
      <c r="AH11044" t="s">
        <v>150</v>
      </c>
      <c r="AI11044">
        <v>84</v>
      </c>
      <c r="AJ11044" t="s">
        <v>150</v>
      </c>
      <c r="AS11044" t="s">
        <v>173</v>
      </c>
      <c r="AT11044" t="s">
        <v>150</v>
      </c>
    </row>
    <row r="11045" spans="1:46" x14ac:dyDescent="0.2">
      <c r="A11045" t="s">
        <v>608</v>
      </c>
      <c r="B11045" t="s">
        <v>609</v>
      </c>
      <c r="C11045">
        <f>-70.04329917 / 41.70011211</f>
        <v>-1.6796909079101274</v>
      </c>
      <c r="D11045" t="s">
        <v>610</v>
      </c>
      <c r="E11045" t="s">
        <v>70</v>
      </c>
      <c r="F11045" s="1">
        <v>43697.302083333336</v>
      </c>
      <c r="G11045">
        <v>8</v>
      </c>
      <c r="I11045">
        <v>9.8000000000000007</v>
      </c>
      <c r="J11045" t="s">
        <v>150</v>
      </c>
      <c r="K11045" t="s">
        <v>173</v>
      </c>
      <c r="L11045" t="s">
        <v>150</v>
      </c>
      <c r="M11045">
        <v>4.4000000000000004</v>
      </c>
      <c r="N11045" t="s">
        <v>150</v>
      </c>
      <c r="O11045">
        <v>4.4000000000000004</v>
      </c>
      <c r="P11045" t="s">
        <v>150</v>
      </c>
      <c r="Q11045">
        <v>15.1</v>
      </c>
      <c r="R11045" t="s">
        <v>150</v>
      </c>
      <c r="S11045" t="s">
        <v>173</v>
      </c>
      <c r="T11045" t="s">
        <v>150</v>
      </c>
      <c r="W11045" t="s">
        <v>173</v>
      </c>
      <c r="X11045" t="s">
        <v>150</v>
      </c>
      <c r="AC11045">
        <v>38.65</v>
      </c>
      <c r="AE11045" t="s">
        <v>173</v>
      </c>
      <c r="AF11045" t="s">
        <v>150</v>
      </c>
      <c r="AG11045" t="s">
        <v>173</v>
      </c>
      <c r="AH11045" t="s">
        <v>150</v>
      </c>
      <c r="AI11045">
        <v>44</v>
      </c>
      <c r="AJ11045" t="s">
        <v>150</v>
      </c>
      <c r="AS11045" t="s">
        <v>173</v>
      </c>
      <c r="AT11045" t="s">
        <v>150</v>
      </c>
    </row>
    <row r="11046" spans="1:46" x14ac:dyDescent="0.2">
      <c r="A11046" t="s">
        <v>608</v>
      </c>
      <c r="B11046" t="s">
        <v>609</v>
      </c>
      <c r="C11046">
        <f>-70.04329917 / 41.70011211</f>
        <v>-1.6796909079101274</v>
      </c>
      <c r="D11046" t="s">
        <v>610</v>
      </c>
      <c r="E11046" t="s">
        <v>70</v>
      </c>
      <c r="F11046" s="1">
        <v>43697.302083333336</v>
      </c>
      <c r="G11046">
        <v>9</v>
      </c>
      <c r="I11046">
        <v>9.8000000000000007</v>
      </c>
      <c r="J11046" t="s">
        <v>150</v>
      </c>
      <c r="K11046">
        <v>3.92</v>
      </c>
      <c r="L11046" t="s">
        <v>150</v>
      </c>
      <c r="M11046">
        <v>4.4000000000000004</v>
      </c>
      <c r="N11046" t="s">
        <v>150</v>
      </c>
      <c r="O11046">
        <v>0.56000000000000005</v>
      </c>
      <c r="P11046" t="s">
        <v>150</v>
      </c>
      <c r="Q11046">
        <v>13.5</v>
      </c>
      <c r="R11046" t="s">
        <v>150</v>
      </c>
      <c r="S11046">
        <v>0.43</v>
      </c>
      <c r="T11046" t="s">
        <v>150</v>
      </c>
      <c r="U11046">
        <v>13.32</v>
      </c>
      <c r="V11046" t="s">
        <v>150</v>
      </c>
      <c r="W11046">
        <v>21.26</v>
      </c>
      <c r="X11046" t="s">
        <v>150</v>
      </c>
      <c r="Y11046">
        <v>41.49</v>
      </c>
      <c r="AA11046">
        <v>44</v>
      </c>
      <c r="AC11046">
        <v>38.65</v>
      </c>
      <c r="AE11046">
        <v>20.399999999999999</v>
      </c>
      <c r="AF11046" t="s">
        <v>150</v>
      </c>
      <c r="AG11046">
        <v>6.42</v>
      </c>
      <c r="AH11046" t="s">
        <v>150</v>
      </c>
      <c r="AI11046">
        <v>5</v>
      </c>
      <c r="AJ11046" t="s">
        <v>150</v>
      </c>
      <c r="AS11046">
        <v>1.99</v>
      </c>
      <c r="AT11046" t="s">
        <v>150</v>
      </c>
    </row>
    <row r="11047" spans="1:46" x14ac:dyDescent="0.2">
      <c r="A11047" t="s">
        <v>349</v>
      </c>
      <c r="B11047" t="s">
        <v>350</v>
      </c>
      <c r="C11047">
        <f>-70.08035819 / 41.69817443</f>
        <v>-1.6806577061939734</v>
      </c>
      <c r="D11047" t="s">
        <v>351</v>
      </c>
      <c r="E11047" t="s">
        <v>70</v>
      </c>
      <c r="F11047" s="1">
        <v>37143</v>
      </c>
      <c r="G11047">
        <v>0.5</v>
      </c>
      <c r="I11047">
        <v>8.35</v>
      </c>
      <c r="J11047" t="s">
        <v>71</v>
      </c>
      <c r="K11047">
        <v>3.41</v>
      </c>
      <c r="L11047" t="s">
        <v>71</v>
      </c>
      <c r="M11047">
        <v>3.82</v>
      </c>
      <c r="N11047" t="s">
        <v>71</v>
      </c>
      <c r="O11047">
        <v>6.02</v>
      </c>
      <c r="P11047" t="s">
        <v>71</v>
      </c>
      <c r="Q11047">
        <v>24.2</v>
      </c>
      <c r="R11047" t="s">
        <v>71</v>
      </c>
      <c r="S11047">
        <v>0.33</v>
      </c>
      <c r="T11047" t="s">
        <v>71</v>
      </c>
      <c r="U11047">
        <v>10.220000000000001</v>
      </c>
      <c r="V11047" t="s">
        <v>71</v>
      </c>
      <c r="W11047">
        <v>42.8</v>
      </c>
      <c r="X11047" t="s">
        <v>71</v>
      </c>
      <c r="Y11047">
        <v>37.67</v>
      </c>
      <c r="AA11047">
        <v>42.63</v>
      </c>
      <c r="AC11047">
        <v>40.69</v>
      </c>
      <c r="AE11047">
        <v>6.7</v>
      </c>
      <c r="AF11047" t="s">
        <v>71</v>
      </c>
      <c r="AG11047">
        <v>6.73</v>
      </c>
      <c r="AH11047" t="s">
        <v>71</v>
      </c>
      <c r="AS11047">
        <v>1.89</v>
      </c>
      <c r="AT11047" t="s">
        <v>71</v>
      </c>
    </row>
    <row r="11048" spans="1:46" x14ac:dyDescent="0.2">
      <c r="A11048" t="s">
        <v>349</v>
      </c>
      <c r="B11048" t="s">
        <v>350</v>
      </c>
      <c r="C11048">
        <f>-70.08035819 / 41.69817443</f>
        <v>-1.6806577061939734</v>
      </c>
      <c r="D11048" t="s">
        <v>351</v>
      </c>
      <c r="E11048" t="s">
        <v>70</v>
      </c>
      <c r="F11048" s="1">
        <v>37143</v>
      </c>
      <c r="G11048">
        <v>2</v>
      </c>
      <c r="O11048">
        <v>5.65</v>
      </c>
      <c r="P11048" t="s">
        <v>71</v>
      </c>
      <c r="Q11048">
        <v>24.2</v>
      </c>
      <c r="R11048" t="s">
        <v>71</v>
      </c>
    </row>
    <row r="11049" spans="1:46" x14ac:dyDescent="0.2">
      <c r="A11049" t="s">
        <v>349</v>
      </c>
      <c r="B11049" t="s">
        <v>350</v>
      </c>
      <c r="C11049">
        <f>-70.08035819 / 41.69817443</f>
        <v>-1.6806577061939734</v>
      </c>
      <c r="D11049" t="s">
        <v>351</v>
      </c>
      <c r="E11049" t="s">
        <v>70</v>
      </c>
      <c r="F11049" s="1">
        <v>37143</v>
      </c>
      <c r="G11049">
        <v>4</v>
      </c>
      <c r="O11049">
        <v>5.03</v>
      </c>
      <c r="P11049" t="s">
        <v>71</v>
      </c>
      <c r="Q11049">
        <v>24.2</v>
      </c>
      <c r="R11049" t="s">
        <v>71</v>
      </c>
    </row>
    <row r="11050" spans="1:46" x14ac:dyDescent="0.2">
      <c r="A11050" t="s">
        <v>349</v>
      </c>
      <c r="B11050" t="s">
        <v>350</v>
      </c>
      <c r="C11050">
        <f>-70.08035819 / 41.69817443</f>
        <v>-1.6806577061939734</v>
      </c>
      <c r="D11050" t="s">
        <v>351</v>
      </c>
      <c r="E11050" t="s">
        <v>70</v>
      </c>
      <c r="F11050" s="1">
        <v>37143</v>
      </c>
      <c r="G11050">
        <v>6</v>
      </c>
      <c r="O11050">
        <v>4.03</v>
      </c>
      <c r="P11050" t="s">
        <v>71</v>
      </c>
      <c r="Q11050">
        <v>23.8</v>
      </c>
      <c r="R11050" t="s">
        <v>71</v>
      </c>
    </row>
    <row r="11051" spans="1:46" x14ac:dyDescent="0.2">
      <c r="A11051" t="s">
        <v>349</v>
      </c>
      <c r="B11051" t="s">
        <v>350</v>
      </c>
      <c r="C11051">
        <f>-70.08035819 / 41.69817443</f>
        <v>-1.6806577061939734</v>
      </c>
      <c r="D11051" t="s">
        <v>351</v>
      </c>
      <c r="E11051" t="s">
        <v>70</v>
      </c>
      <c r="F11051" s="1">
        <v>37143</v>
      </c>
      <c r="G11051">
        <v>7</v>
      </c>
      <c r="K11051">
        <v>6.17</v>
      </c>
      <c r="L11051" t="s">
        <v>71</v>
      </c>
      <c r="S11051">
        <v>0.17</v>
      </c>
      <c r="T11051" t="s">
        <v>71</v>
      </c>
      <c r="W11051">
        <v>40.1</v>
      </c>
      <c r="X11051" t="s">
        <v>71</v>
      </c>
      <c r="AE11051">
        <v>8.8000000000000007</v>
      </c>
      <c r="AF11051" t="s">
        <v>71</v>
      </c>
      <c r="AG11051">
        <v>6.54</v>
      </c>
      <c r="AH11051" t="s">
        <v>71</v>
      </c>
      <c r="AS11051">
        <v>0.61</v>
      </c>
      <c r="AT11051" t="s">
        <v>71</v>
      </c>
    </row>
    <row r="11052" spans="1:46" x14ac:dyDescent="0.2">
      <c r="A11052" t="s">
        <v>349</v>
      </c>
      <c r="B11052" t="s">
        <v>350</v>
      </c>
      <c r="C11052">
        <f>-70.08035819 / 41.69817443</f>
        <v>-1.6806577061939734</v>
      </c>
      <c r="D11052" t="s">
        <v>351</v>
      </c>
      <c r="E11052" t="s">
        <v>70</v>
      </c>
      <c r="F11052" s="1">
        <v>37143</v>
      </c>
      <c r="G11052">
        <v>8</v>
      </c>
      <c r="O11052">
        <v>0.02</v>
      </c>
      <c r="P11052" t="s">
        <v>71</v>
      </c>
      <c r="Q11052">
        <v>23.9</v>
      </c>
      <c r="R11052" t="s">
        <v>71</v>
      </c>
    </row>
    <row r="11053" spans="1:46" x14ac:dyDescent="0.2">
      <c r="A11053" t="s">
        <v>349</v>
      </c>
      <c r="B11053" t="s">
        <v>350</v>
      </c>
      <c r="C11053">
        <f>-70.08035819 / 41.69817443</f>
        <v>-1.6806577061939734</v>
      </c>
      <c r="D11053" t="s">
        <v>351</v>
      </c>
      <c r="E11053" t="s">
        <v>70</v>
      </c>
      <c r="F11053" s="1">
        <v>37873</v>
      </c>
      <c r="G11053">
        <v>0.5</v>
      </c>
      <c r="I11053">
        <v>8.6999999999999993</v>
      </c>
      <c r="J11053" t="s">
        <v>71</v>
      </c>
      <c r="K11053">
        <v>2.58</v>
      </c>
      <c r="L11053" t="s">
        <v>71</v>
      </c>
      <c r="M11053">
        <v>6.4</v>
      </c>
      <c r="N11053" t="s">
        <v>71</v>
      </c>
      <c r="O11053">
        <v>7.45</v>
      </c>
      <c r="P11053" t="s">
        <v>71</v>
      </c>
      <c r="Q11053">
        <v>26.2</v>
      </c>
      <c r="R11053" t="s">
        <v>71</v>
      </c>
      <c r="S11053">
        <v>0.1</v>
      </c>
      <c r="T11053" t="s">
        <v>71</v>
      </c>
      <c r="U11053">
        <v>3.1</v>
      </c>
      <c r="V11053" t="s">
        <v>71</v>
      </c>
      <c r="W11053">
        <v>97</v>
      </c>
      <c r="X11053" t="s">
        <v>71</v>
      </c>
      <c r="Y11053">
        <v>20.46</v>
      </c>
      <c r="AA11053">
        <v>39.9</v>
      </c>
      <c r="AC11053">
        <v>33.25</v>
      </c>
      <c r="AE11053">
        <v>1.1200000000000001</v>
      </c>
      <c r="AF11053" t="s">
        <v>71</v>
      </c>
      <c r="AG11053">
        <v>6.83</v>
      </c>
      <c r="AH11053" t="s">
        <v>71</v>
      </c>
      <c r="AS11053">
        <v>0.03</v>
      </c>
      <c r="AT11053" t="s">
        <v>71</v>
      </c>
    </row>
    <row r="11054" spans="1:46" x14ac:dyDescent="0.2">
      <c r="A11054" t="s">
        <v>349</v>
      </c>
      <c r="B11054" t="s">
        <v>350</v>
      </c>
      <c r="C11054">
        <f>-70.08035819 / 41.69817443</f>
        <v>-1.6806577061939734</v>
      </c>
      <c r="D11054" t="s">
        <v>351</v>
      </c>
      <c r="E11054" t="s">
        <v>70</v>
      </c>
      <c r="F11054" s="1">
        <v>37873</v>
      </c>
      <c r="G11054">
        <v>2</v>
      </c>
      <c r="O11054">
        <v>7.6</v>
      </c>
      <c r="P11054" t="s">
        <v>71</v>
      </c>
      <c r="Q11054">
        <v>26.1</v>
      </c>
      <c r="R11054" t="s">
        <v>71</v>
      </c>
    </row>
    <row r="11055" spans="1:46" x14ac:dyDescent="0.2">
      <c r="A11055" t="s">
        <v>349</v>
      </c>
      <c r="B11055" t="s">
        <v>350</v>
      </c>
      <c r="C11055">
        <f>-70.08035819 / 41.69817443</f>
        <v>-1.6806577061939734</v>
      </c>
      <c r="D11055" t="s">
        <v>351</v>
      </c>
      <c r="E11055" t="s">
        <v>70</v>
      </c>
      <c r="F11055" s="1">
        <v>37873</v>
      </c>
      <c r="G11055">
        <v>4</v>
      </c>
      <c r="O11055">
        <v>7.54</v>
      </c>
      <c r="P11055" t="s">
        <v>71</v>
      </c>
      <c r="Q11055">
        <v>26</v>
      </c>
      <c r="R11055" t="s">
        <v>71</v>
      </c>
    </row>
    <row r="11056" spans="1:46" x14ac:dyDescent="0.2">
      <c r="A11056" t="s">
        <v>349</v>
      </c>
      <c r="B11056" t="s">
        <v>350</v>
      </c>
      <c r="C11056">
        <f>-70.08035819 / 41.69817443</f>
        <v>-1.6806577061939734</v>
      </c>
      <c r="D11056" t="s">
        <v>351</v>
      </c>
      <c r="E11056" t="s">
        <v>70</v>
      </c>
      <c r="F11056" s="1">
        <v>37873</v>
      </c>
      <c r="G11056">
        <v>6</v>
      </c>
      <c r="K11056">
        <v>4.7</v>
      </c>
      <c r="L11056" t="s">
        <v>71</v>
      </c>
      <c r="O11056">
        <v>12.8</v>
      </c>
      <c r="P11056" t="s">
        <v>71</v>
      </c>
      <c r="Q11056">
        <v>20.2</v>
      </c>
      <c r="R11056" t="s">
        <v>71</v>
      </c>
      <c r="S11056">
        <v>0.6</v>
      </c>
      <c r="T11056" t="s">
        <v>71</v>
      </c>
      <c r="U11056">
        <v>18.579999999999998</v>
      </c>
      <c r="V11056" t="s">
        <v>71</v>
      </c>
      <c r="W11056">
        <v>35.299999999999997</v>
      </c>
      <c r="X11056" t="s">
        <v>71</v>
      </c>
      <c r="Y11056">
        <v>46.29</v>
      </c>
      <c r="AA11056">
        <v>45.78</v>
      </c>
      <c r="AE11056">
        <v>1.43</v>
      </c>
      <c r="AF11056" t="s">
        <v>71</v>
      </c>
      <c r="AG11056">
        <v>6.68</v>
      </c>
      <c r="AH11056" t="s">
        <v>71</v>
      </c>
      <c r="AS11056">
        <v>0.03</v>
      </c>
      <c r="AT11056" t="s">
        <v>71</v>
      </c>
    </row>
    <row r="11057" spans="1:46" x14ac:dyDescent="0.2">
      <c r="A11057" t="s">
        <v>349</v>
      </c>
      <c r="B11057" t="s">
        <v>350</v>
      </c>
      <c r="C11057">
        <f>-70.08035819 / 41.69817443</f>
        <v>-1.6806577061939734</v>
      </c>
      <c r="D11057" t="s">
        <v>351</v>
      </c>
      <c r="E11057" t="s">
        <v>70</v>
      </c>
      <c r="F11057" s="1">
        <v>38218</v>
      </c>
      <c r="G11057">
        <v>0.5</v>
      </c>
      <c r="I11057">
        <v>8.5</v>
      </c>
      <c r="J11057" t="s">
        <v>71</v>
      </c>
      <c r="K11057">
        <v>9.0399999999999991</v>
      </c>
      <c r="L11057" t="s">
        <v>71</v>
      </c>
      <c r="M11057">
        <v>5.6</v>
      </c>
      <c r="N11057" t="s">
        <v>71</v>
      </c>
      <c r="O11057">
        <v>6.8</v>
      </c>
      <c r="P11057" t="s">
        <v>71</v>
      </c>
      <c r="Q11057">
        <v>24.2</v>
      </c>
      <c r="R11057" t="s">
        <v>71</v>
      </c>
      <c r="S11057">
        <v>0.06</v>
      </c>
      <c r="T11057" t="s">
        <v>71</v>
      </c>
      <c r="U11057">
        <v>1.86</v>
      </c>
      <c r="V11057" t="s">
        <v>71</v>
      </c>
      <c r="W11057">
        <v>81.040000000000006</v>
      </c>
      <c r="X11057" t="s">
        <v>71</v>
      </c>
      <c r="Y11057">
        <v>13.1</v>
      </c>
      <c r="AA11057">
        <v>52.2</v>
      </c>
      <c r="AC11057">
        <v>35.17</v>
      </c>
      <c r="AE11057">
        <v>25.22</v>
      </c>
      <c r="AF11057" t="s">
        <v>71</v>
      </c>
      <c r="AG11057">
        <v>6.89</v>
      </c>
      <c r="AH11057" t="s">
        <v>71</v>
      </c>
      <c r="AS11057">
        <v>2.31</v>
      </c>
      <c r="AT11057" t="s">
        <v>71</v>
      </c>
    </row>
    <row r="11058" spans="1:46" x14ac:dyDescent="0.2">
      <c r="A11058" t="s">
        <v>349</v>
      </c>
      <c r="B11058" t="s">
        <v>350</v>
      </c>
      <c r="C11058">
        <f>-70.08035819 / 41.69817443</f>
        <v>-1.6806577061939734</v>
      </c>
      <c r="D11058" t="s">
        <v>351</v>
      </c>
      <c r="E11058" t="s">
        <v>70</v>
      </c>
      <c r="F11058" s="1">
        <v>38218</v>
      </c>
      <c r="G11058">
        <v>2</v>
      </c>
      <c r="O11058">
        <v>6.8</v>
      </c>
      <c r="P11058" t="s">
        <v>71</v>
      </c>
      <c r="Q11058">
        <v>24.2</v>
      </c>
      <c r="R11058" t="s">
        <v>71</v>
      </c>
    </row>
    <row r="11059" spans="1:46" x14ac:dyDescent="0.2">
      <c r="A11059" t="s">
        <v>349</v>
      </c>
      <c r="B11059" t="s">
        <v>350</v>
      </c>
      <c r="C11059">
        <f>-70.08035819 / 41.69817443</f>
        <v>-1.6806577061939734</v>
      </c>
      <c r="D11059" t="s">
        <v>351</v>
      </c>
      <c r="E11059" t="s">
        <v>70</v>
      </c>
      <c r="F11059" s="1">
        <v>38218</v>
      </c>
      <c r="G11059">
        <v>4</v>
      </c>
      <c r="O11059">
        <v>6.6</v>
      </c>
      <c r="P11059" t="s">
        <v>71</v>
      </c>
      <c r="Q11059">
        <v>24</v>
      </c>
      <c r="R11059" t="s">
        <v>71</v>
      </c>
    </row>
    <row r="11060" spans="1:46" x14ac:dyDescent="0.2">
      <c r="A11060" t="s">
        <v>349</v>
      </c>
      <c r="B11060" t="s">
        <v>350</v>
      </c>
      <c r="C11060">
        <f>-70.08035819 / 41.69817443</f>
        <v>-1.6806577061939734</v>
      </c>
      <c r="D11060" t="s">
        <v>351</v>
      </c>
      <c r="E11060" t="s">
        <v>70</v>
      </c>
      <c r="F11060" s="1">
        <v>38218</v>
      </c>
      <c r="G11060">
        <v>6</v>
      </c>
      <c r="O11060">
        <v>6.6</v>
      </c>
      <c r="P11060" t="s">
        <v>71</v>
      </c>
      <c r="Q11060">
        <v>23.8</v>
      </c>
      <c r="R11060" t="s">
        <v>71</v>
      </c>
    </row>
    <row r="11061" spans="1:46" x14ac:dyDescent="0.2">
      <c r="A11061" t="s">
        <v>349</v>
      </c>
      <c r="B11061" t="s">
        <v>350</v>
      </c>
      <c r="C11061">
        <f>-70.08035819 / 41.69817443</f>
        <v>-1.6806577061939734</v>
      </c>
      <c r="D11061" t="s">
        <v>351</v>
      </c>
      <c r="E11061" t="s">
        <v>70</v>
      </c>
      <c r="F11061" s="1">
        <v>38218</v>
      </c>
      <c r="G11061">
        <v>7</v>
      </c>
      <c r="O11061">
        <v>6.2</v>
      </c>
      <c r="P11061" t="s">
        <v>71</v>
      </c>
      <c r="Q11061">
        <v>23.7</v>
      </c>
      <c r="R11061" t="s">
        <v>71</v>
      </c>
    </row>
    <row r="11062" spans="1:46" x14ac:dyDescent="0.2">
      <c r="A11062" t="s">
        <v>349</v>
      </c>
      <c r="B11062" t="s">
        <v>350</v>
      </c>
      <c r="C11062">
        <f>-70.08035819 / 41.69817443</f>
        <v>-1.6806577061939734</v>
      </c>
      <c r="D11062" t="s">
        <v>351</v>
      </c>
      <c r="E11062" t="s">
        <v>70</v>
      </c>
      <c r="F11062" s="1">
        <v>38218</v>
      </c>
      <c r="G11062">
        <v>8</v>
      </c>
      <c r="K11062">
        <v>1.57</v>
      </c>
      <c r="L11062" t="s">
        <v>71</v>
      </c>
      <c r="S11062">
        <v>0.13</v>
      </c>
      <c r="T11062" t="s">
        <v>71</v>
      </c>
      <c r="U11062">
        <v>4.03</v>
      </c>
      <c r="V11062" t="s">
        <v>71</v>
      </c>
      <c r="W11062">
        <v>80.14</v>
      </c>
      <c r="X11062" t="s">
        <v>71</v>
      </c>
      <c r="Y11062">
        <v>24.25</v>
      </c>
      <c r="AA11062">
        <v>35.03</v>
      </c>
      <c r="AE11062">
        <v>27.44</v>
      </c>
      <c r="AF11062" t="s">
        <v>71</v>
      </c>
      <c r="AG11062">
        <v>6.65</v>
      </c>
      <c r="AH11062" t="s">
        <v>71</v>
      </c>
      <c r="AS11062">
        <v>0.78</v>
      </c>
      <c r="AT11062" t="s">
        <v>71</v>
      </c>
    </row>
    <row r="11063" spans="1:46" x14ac:dyDescent="0.2">
      <c r="A11063" t="s">
        <v>349</v>
      </c>
      <c r="B11063" t="s">
        <v>350</v>
      </c>
      <c r="C11063">
        <f>-70.08035819 / 41.69817443</f>
        <v>-1.6806577061939734</v>
      </c>
      <c r="D11063" t="s">
        <v>351</v>
      </c>
      <c r="E11063" t="s">
        <v>70</v>
      </c>
      <c r="F11063" s="1">
        <v>38588</v>
      </c>
      <c r="G11063">
        <v>0.5</v>
      </c>
      <c r="I11063">
        <v>8.6</v>
      </c>
      <c r="J11063" t="s">
        <v>71</v>
      </c>
      <c r="K11063">
        <v>3.75</v>
      </c>
      <c r="L11063" t="s">
        <v>71</v>
      </c>
      <c r="M11063">
        <v>4.4000000000000004</v>
      </c>
      <c r="N11063" t="s">
        <v>71</v>
      </c>
      <c r="O11063">
        <v>8.2799999999999994</v>
      </c>
      <c r="P11063" t="s">
        <v>71</v>
      </c>
      <c r="Q11063">
        <v>25.5</v>
      </c>
      <c r="R11063" t="s">
        <v>71</v>
      </c>
      <c r="S11063">
        <v>0.2</v>
      </c>
      <c r="T11063" t="s">
        <v>71</v>
      </c>
      <c r="U11063">
        <v>6.19</v>
      </c>
      <c r="V11063" t="s">
        <v>71</v>
      </c>
      <c r="W11063">
        <v>78.260000000000005</v>
      </c>
      <c r="X11063" t="s">
        <v>71</v>
      </c>
      <c r="Y11063">
        <v>30.44</v>
      </c>
      <c r="AA11063">
        <v>43.57</v>
      </c>
      <c r="AC11063">
        <v>38.65</v>
      </c>
      <c r="AE11063">
        <v>22</v>
      </c>
      <c r="AF11063" t="s">
        <v>71</v>
      </c>
      <c r="AG11063">
        <v>7.12</v>
      </c>
      <c r="AH11063" t="s">
        <v>71</v>
      </c>
      <c r="AS11063">
        <v>0.03</v>
      </c>
      <c r="AT11063" t="s">
        <v>71</v>
      </c>
    </row>
    <row r="11064" spans="1:46" x14ac:dyDescent="0.2">
      <c r="A11064" t="s">
        <v>349</v>
      </c>
      <c r="B11064" t="s">
        <v>350</v>
      </c>
      <c r="C11064">
        <f>-70.08035819 / 41.69817443</f>
        <v>-1.6806577061939734</v>
      </c>
      <c r="D11064" t="s">
        <v>351</v>
      </c>
      <c r="E11064" t="s">
        <v>70</v>
      </c>
      <c r="F11064" s="1">
        <v>38588</v>
      </c>
      <c r="G11064">
        <v>2</v>
      </c>
      <c r="O11064">
        <v>8.35</v>
      </c>
      <c r="P11064" t="s">
        <v>71</v>
      </c>
      <c r="Q11064">
        <v>25.6</v>
      </c>
      <c r="R11064" t="s">
        <v>71</v>
      </c>
    </row>
    <row r="11065" spans="1:46" x14ac:dyDescent="0.2">
      <c r="A11065" t="s">
        <v>349</v>
      </c>
      <c r="B11065" t="s">
        <v>350</v>
      </c>
      <c r="C11065">
        <f>-70.08035819 / 41.69817443</f>
        <v>-1.6806577061939734</v>
      </c>
      <c r="D11065" t="s">
        <v>351</v>
      </c>
      <c r="E11065" t="s">
        <v>70</v>
      </c>
      <c r="F11065" s="1">
        <v>38588</v>
      </c>
      <c r="G11065">
        <v>4</v>
      </c>
      <c r="O11065">
        <v>8.35</v>
      </c>
      <c r="P11065" t="s">
        <v>71</v>
      </c>
      <c r="Q11065">
        <v>25.6</v>
      </c>
      <c r="R11065" t="s">
        <v>71</v>
      </c>
    </row>
    <row r="11066" spans="1:46" x14ac:dyDescent="0.2">
      <c r="A11066" t="s">
        <v>349</v>
      </c>
      <c r="B11066" t="s">
        <v>350</v>
      </c>
      <c r="C11066">
        <f>-70.08035819 / 41.69817443</f>
        <v>-1.6806577061939734</v>
      </c>
      <c r="D11066" t="s">
        <v>351</v>
      </c>
      <c r="E11066" t="s">
        <v>70</v>
      </c>
      <c r="F11066" s="1">
        <v>38588</v>
      </c>
      <c r="G11066">
        <v>5</v>
      </c>
      <c r="K11066">
        <v>6.08</v>
      </c>
      <c r="L11066" t="s">
        <v>71</v>
      </c>
      <c r="S11066">
        <v>0.6</v>
      </c>
      <c r="T11066" t="s">
        <v>71</v>
      </c>
      <c r="W11066">
        <v>55.36</v>
      </c>
      <c r="X11066" t="s">
        <v>71</v>
      </c>
      <c r="Y11066">
        <v>-3.22</v>
      </c>
      <c r="AA11066">
        <v>48.31</v>
      </c>
      <c r="AE11066">
        <v>32.49</v>
      </c>
      <c r="AF11066" t="s">
        <v>71</v>
      </c>
      <c r="AG11066">
        <v>6.4</v>
      </c>
      <c r="AH11066" t="s">
        <v>71</v>
      </c>
      <c r="AS11066">
        <v>4.5999999999999996</v>
      </c>
      <c r="AT11066" t="s">
        <v>71</v>
      </c>
    </row>
    <row r="11067" spans="1:46" x14ac:dyDescent="0.2">
      <c r="A11067" t="s">
        <v>349</v>
      </c>
      <c r="B11067" t="s">
        <v>350</v>
      </c>
      <c r="C11067">
        <f>-70.08035819 / 41.69817443</f>
        <v>-1.6806577061939734</v>
      </c>
      <c r="D11067" t="s">
        <v>351</v>
      </c>
      <c r="E11067" t="s">
        <v>70</v>
      </c>
      <c r="F11067" s="1">
        <v>38588</v>
      </c>
      <c r="G11067">
        <v>6</v>
      </c>
      <c r="O11067">
        <v>8.31</v>
      </c>
      <c r="P11067" t="s">
        <v>71</v>
      </c>
      <c r="Q11067">
        <v>25.5</v>
      </c>
      <c r="R11067" t="s">
        <v>71</v>
      </c>
    </row>
    <row r="11068" spans="1:46" x14ac:dyDescent="0.2">
      <c r="A11068" t="s">
        <v>349</v>
      </c>
      <c r="B11068" t="s">
        <v>350</v>
      </c>
      <c r="C11068">
        <f>-70.08035819 / 41.69817443</f>
        <v>-1.6806577061939734</v>
      </c>
      <c r="D11068" t="s">
        <v>351</v>
      </c>
      <c r="E11068" t="s">
        <v>70</v>
      </c>
      <c r="F11068" s="1">
        <v>38588</v>
      </c>
      <c r="G11068">
        <v>8</v>
      </c>
      <c r="O11068">
        <v>2.86</v>
      </c>
      <c r="P11068" t="s">
        <v>71</v>
      </c>
      <c r="Q11068">
        <v>23.1</v>
      </c>
      <c r="R11068" t="s">
        <v>71</v>
      </c>
    </row>
    <row r="11069" spans="1:46" x14ac:dyDescent="0.2">
      <c r="A11069" t="s">
        <v>349</v>
      </c>
      <c r="B11069" t="s">
        <v>350</v>
      </c>
      <c r="C11069">
        <f>-70.08035819 / 41.69817443</f>
        <v>-1.6806577061939734</v>
      </c>
      <c r="D11069" t="s">
        <v>351</v>
      </c>
      <c r="E11069" t="s">
        <v>70</v>
      </c>
      <c r="F11069" s="1">
        <v>38588</v>
      </c>
      <c r="G11069">
        <v>10</v>
      </c>
      <c r="O11069">
        <v>2.14</v>
      </c>
      <c r="P11069" t="s">
        <v>71</v>
      </c>
      <c r="Q11069">
        <v>24</v>
      </c>
      <c r="R11069" t="s">
        <v>71</v>
      </c>
    </row>
    <row r="11070" spans="1:46" x14ac:dyDescent="0.2">
      <c r="A11070" t="s">
        <v>349</v>
      </c>
      <c r="B11070" t="s">
        <v>350</v>
      </c>
      <c r="C11070">
        <f>-70.08035819 / 41.69817443</f>
        <v>-1.6806577061939734</v>
      </c>
      <c r="D11070" t="s">
        <v>351</v>
      </c>
      <c r="E11070" t="s">
        <v>70</v>
      </c>
      <c r="F11070" s="1">
        <v>38945</v>
      </c>
      <c r="G11070">
        <v>0.5</v>
      </c>
      <c r="K11070">
        <v>0.75</v>
      </c>
      <c r="L11070" t="s">
        <v>71</v>
      </c>
      <c r="S11070">
        <v>0.14000000000000001</v>
      </c>
      <c r="T11070" t="s">
        <v>71</v>
      </c>
      <c r="U11070">
        <v>4.4400000000000004</v>
      </c>
      <c r="V11070" t="s">
        <v>71</v>
      </c>
      <c r="W11070">
        <v>86.79</v>
      </c>
      <c r="X11070" t="s">
        <v>71</v>
      </c>
      <c r="Y11070">
        <v>25.65</v>
      </c>
      <c r="AA11070">
        <v>27.78</v>
      </c>
      <c r="AE11070">
        <v>20.38</v>
      </c>
      <c r="AF11070" t="s">
        <v>71</v>
      </c>
      <c r="AG11070">
        <v>6.83</v>
      </c>
      <c r="AH11070" t="s">
        <v>71</v>
      </c>
    </row>
    <row r="11071" spans="1:46" x14ac:dyDescent="0.2">
      <c r="A11071" t="s">
        <v>349</v>
      </c>
      <c r="B11071" t="s">
        <v>350</v>
      </c>
      <c r="C11071">
        <f>-70.08035819 / 41.69817443</f>
        <v>-1.6806577061939734</v>
      </c>
      <c r="D11071" t="s">
        <v>351</v>
      </c>
      <c r="E11071" t="s">
        <v>70</v>
      </c>
      <c r="F11071" s="1">
        <v>38945</v>
      </c>
      <c r="G11071">
        <v>7.5</v>
      </c>
      <c r="K11071">
        <v>0.97</v>
      </c>
      <c r="L11071" t="s">
        <v>71</v>
      </c>
      <c r="S11071">
        <v>0.5</v>
      </c>
      <c r="T11071" t="s">
        <v>71</v>
      </c>
      <c r="U11071">
        <v>15.43</v>
      </c>
      <c r="V11071" t="s">
        <v>71</v>
      </c>
      <c r="W11071">
        <v>38.46</v>
      </c>
      <c r="X11071" t="s">
        <v>71</v>
      </c>
      <c r="Y11071">
        <v>43.61</v>
      </c>
      <c r="AA11071">
        <v>30.3</v>
      </c>
      <c r="AE11071">
        <v>26.44</v>
      </c>
      <c r="AF11071" t="s">
        <v>71</v>
      </c>
      <c r="AG11071">
        <v>6.73</v>
      </c>
      <c r="AH11071" t="s">
        <v>71</v>
      </c>
      <c r="AS11071">
        <v>1.23</v>
      </c>
      <c r="AT11071" t="s">
        <v>71</v>
      </c>
    </row>
    <row r="11072" spans="1:46" x14ac:dyDescent="0.2">
      <c r="A11072" t="s">
        <v>349</v>
      </c>
      <c r="B11072" t="s">
        <v>350</v>
      </c>
      <c r="C11072">
        <f>-70.08035819 / 41.69817443</f>
        <v>-1.6806577061939734</v>
      </c>
      <c r="D11072" t="s">
        <v>351</v>
      </c>
      <c r="E11072" t="s">
        <v>70</v>
      </c>
      <c r="F11072" s="1">
        <v>39315</v>
      </c>
      <c r="G11072">
        <v>0.5</v>
      </c>
      <c r="I11072">
        <v>7.45</v>
      </c>
      <c r="J11072" t="s">
        <v>71</v>
      </c>
      <c r="K11072">
        <v>1.22</v>
      </c>
      <c r="L11072" t="s">
        <v>71</v>
      </c>
      <c r="M11072">
        <v>6.2</v>
      </c>
      <c r="N11072" t="s">
        <v>71</v>
      </c>
      <c r="O11072">
        <v>7.47</v>
      </c>
      <c r="P11072" t="s">
        <v>71</v>
      </c>
      <c r="Q11072">
        <v>23.8</v>
      </c>
      <c r="R11072" t="s">
        <v>71</v>
      </c>
      <c r="S11072">
        <v>0.3</v>
      </c>
      <c r="T11072" t="s">
        <v>71</v>
      </c>
      <c r="U11072">
        <v>9.19</v>
      </c>
      <c r="V11072" t="s">
        <v>71</v>
      </c>
      <c r="W11072">
        <v>66.08</v>
      </c>
      <c r="X11072" t="s">
        <v>71</v>
      </c>
      <c r="Y11072">
        <v>36.14</v>
      </c>
      <c r="AA11072">
        <v>32.520000000000003</v>
      </c>
      <c r="AC11072">
        <v>33.71</v>
      </c>
      <c r="AE11072">
        <v>11</v>
      </c>
      <c r="AF11072" t="s">
        <v>71</v>
      </c>
      <c r="AG11072">
        <v>6.37</v>
      </c>
      <c r="AH11072" t="s">
        <v>71</v>
      </c>
      <c r="AS11072">
        <v>0.55000000000000004</v>
      </c>
      <c r="AT11072" t="s">
        <v>71</v>
      </c>
    </row>
    <row r="11073" spans="1:46" x14ac:dyDescent="0.2">
      <c r="A11073" t="s">
        <v>349</v>
      </c>
      <c r="B11073" t="s">
        <v>350</v>
      </c>
      <c r="C11073">
        <f>-70.08035819 / 41.69817443</f>
        <v>-1.6806577061939734</v>
      </c>
      <c r="D11073" t="s">
        <v>351</v>
      </c>
      <c r="E11073" t="s">
        <v>70</v>
      </c>
      <c r="F11073" s="1">
        <v>39315</v>
      </c>
      <c r="G11073">
        <v>2</v>
      </c>
      <c r="O11073">
        <v>7.26</v>
      </c>
      <c r="P11073" t="s">
        <v>71</v>
      </c>
      <c r="Q11073">
        <v>23.9</v>
      </c>
      <c r="R11073" t="s">
        <v>71</v>
      </c>
    </row>
    <row r="11074" spans="1:46" x14ac:dyDescent="0.2">
      <c r="A11074" t="s">
        <v>349</v>
      </c>
      <c r="B11074" t="s">
        <v>350</v>
      </c>
      <c r="C11074">
        <f>-70.08035819 / 41.69817443</f>
        <v>-1.6806577061939734</v>
      </c>
      <c r="D11074" t="s">
        <v>351</v>
      </c>
      <c r="E11074" t="s">
        <v>70</v>
      </c>
      <c r="F11074" s="1">
        <v>39315</v>
      </c>
      <c r="G11074">
        <v>4</v>
      </c>
      <c r="O11074">
        <v>7.3</v>
      </c>
      <c r="P11074" t="s">
        <v>71</v>
      </c>
      <c r="Q11074">
        <v>23.9</v>
      </c>
      <c r="R11074" t="s">
        <v>71</v>
      </c>
    </row>
    <row r="11075" spans="1:46" x14ac:dyDescent="0.2">
      <c r="A11075" t="s">
        <v>349</v>
      </c>
      <c r="B11075" t="s">
        <v>350</v>
      </c>
      <c r="C11075">
        <f>-70.08035819 / 41.69817443</f>
        <v>-1.6806577061939734</v>
      </c>
      <c r="D11075" t="s">
        <v>351</v>
      </c>
      <c r="E11075" t="s">
        <v>70</v>
      </c>
      <c r="F11075" s="1">
        <v>39315</v>
      </c>
      <c r="G11075">
        <v>6</v>
      </c>
      <c r="O11075">
        <v>7.35</v>
      </c>
      <c r="P11075" t="s">
        <v>71</v>
      </c>
      <c r="Q11075">
        <v>23.9</v>
      </c>
      <c r="R11075" t="s">
        <v>71</v>
      </c>
    </row>
    <row r="11076" spans="1:46" x14ac:dyDescent="0.2">
      <c r="A11076" t="s">
        <v>349</v>
      </c>
      <c r="B11076" t="s">
        <v>350</v>
      </c>
      <c r="C11076">
        <f>-70.08035819 / 41.69817443</f>
        <v>-1.6806577061939734</v>
      </c>
      <c r="D11076" t="s">
        <v>351</v>
      </c>
      <c r="E11076" t="s">
        <v>70</v>
      </c>
      <c r="F11076" s="1">
        <v>39315</v>
      </c>
      <c r="G11076">
        <v>6.5</v>
      </c>
      <c r="K11076">
        <v>1.08</v>
      </c>
      <c r="L11076" t="s">
        <v>71</v>
      </c>
      <c r="S11076">
        <v>0.25</v>
      </c>
      <c r="T11076" t="s">
        <v>71</v>
      </c>
      <c r="U11076">
        <v>7.83</v>
      </c>
      <c r="V11076" t="s">
        <v>71</v>
      </c>
      <c r="W11076">
        <v>64.83</v>
      </c>
      <c r="X11076" t="s">
        <v>71</v>
      </c>
      <c r="Y11076">
        <v>33.83</v>
      </c>
      <c r="AA11076">
        <v>31.32</v>
      </c>
      <c r="AE11076">
        <v>10.8</v>
      </c>
      <c r="AF11076" t="s">
        <v>71</v>
      </c>
      <c r="AG11076">
        <v>6.4</v>
      </c>
      <c r="AH11076" t="s">
        <v>71</v>
      </c>
      <c r="AS11076">
        <v>0.27</v>
      </c>
      <c r="AT11076" t="s">
        <v>71</v>
      </c>
    </row>
    <row r="11077" spans="1:46" x14ac:dyDescent="0.2">
      <c r="A11077" t="s">
        <v>349</v>
      </c>
      <c r="B11077" t="s">
        <v>350</v>
      </c>
      <c r="C11077">
        <f>-70.08035819 / 41.69817443</f>
        <v>-1.6806577061939734</v>
      </c>
      <c r="D11077" t="s">
        <v>351</v>
      </c>
      <c r="E11077" t="s">
        <v>70</v>
      </c>
      <c r="F11077" s="1">
        <v>39686</v>
      </c>
      <c r="G11077">
        <v>0.5</v>
      </c>
      <c r="I11077">
        <v>8.4</v>
      </c>
      <c r="J11077" t="s">
        <v>71</v>
      </c>
      <c r="K11077">
        <v>4.17</v>
      </c>
      <c r="L11077" t="s">
        <v>71</v>
      </c>
      <c r="M11077">
        <v>4.63</v>
      </c>
      <c r="N11077" t="s">
        <v>71</v>
      </c>
      <c r="O11077">
        <v>7.56</v>
      </c>
      <c r="P11077" t="s">
        <v>71</v>
      </c>
      <c r="Q11077">
        <v>24.4</v>
      </c>
      <c r="R11077" t="s">
        <v>71</v>
      </c>
      <c r="S11077">
        <v>0.16</v>
      </c>
      <c r="T11077" t="s">
        <v>71</v>
      </c>
      <c r="U11077">
        <v>4.96</v>
      </c>
      <c r="V11077" t="s">
        <v>71</v>
      </c>
      <c r="W11077">
        <v>52.58</v>
      </c>
      <c r="X11077" t="s">
        <v>71</v>
      </c>
      <c r="Y11077">
        <v>27.24</v>
      </c>
      <c r="AA11077">
        <v>44.61</v>
      </c>
      <c r="AC11077">
        <v>37.92</v>
      </c>
      <c r="AE11077">
        <v>11.4</v>
      </c>
      <c r="AF11077" t="s">
        <v>71</v>
      </c>
      <c r="AG11077">
        <v>6.74</v>
      </c>
      <c r="AH11077" t="s">
        <v>71</v>
      </c>
      <c r="AS11077">
        <v>0.25</v>
      </c>
      <c r="AT11077" t="s">
        <v>71</v>
      </c>
    </row>
    <row r="11078" spans="1:46" x14ac:dyDescent="0.2">
      <c r="A11078" t="s">
        <v>349</v>
      </c>
      <c r="B11078" t="s">
        <v>350</v>
      </c>
      <c r="C11078">
        <f>-70.08035819 / 41.69817443</f>
        <v>-1.6806577061939734</v>
      </c>
      <c r="D11078" t="s">
        <v>351</v>
      </c>
      <c r="E11078" t="s">
        <v>70</v>
      </c>
      <c r="F11078" s="1">
        <v>39686</v>
      </c>
      <c r="G11078">
        <v>2</v>
      </c>
      <c r="O11078">
        <v>7.25</v>
      </c>
      <c r="P11078" t="s">
        <v>71</v>
      </c>
      <c r="Q11078">
        <v>24.6</v>
      </c>
      <c r="R11078" t="s">
        <v>71</v>
      </c>
    </row>
    <row r="11079" spans="1:46" x14ac:dyDescent="0.2">
      <c r="A11079" t="s">
        <v>349</v>
      </c>
      <c r="B11079" t="s">
        <v>350</v>
      </c>
      <c r="C11079">
        <f>-70.08035819 / 41.69817443</f>
        <v>-1.6806577061939734</v>
      </c>
      <c r="D11079" t="s">
        <v>351</v>
      </c>
      <c r="E11079" t="s">
        <v>70</v>
      </c>
      <c r="F11079" s="1">
        <v>39686</v>
      </c>
      <c r="G11079">
        <v>4</v>
      </c>
      <c r="O11079">
        <v>7.74</v>
      </c>
      <c r="P11079" t="s">
        <v>71</v>
      </c>
      <c r="Q11079">
        <v>24.6</v>
      </c>
      <c r="R11079" t="s">
        <v>71</v>
      </c>
    </row>
    <row r="11080" spans="1:46" x14ac:dyDescent="0.2">
      <c r="A11080" t="s">
        <v>349</v>
      </c>
      <c r="B11080" t="s">
        <v>350</v>
      </c>
      <c r="C11080">
        <f>-70.08035819 / 41.69817443</f>
        <v>-1.6806577061939734</v>
      </c>
      <c r="D11080" t="s">
        <v>351</v>
      </c>
      <c r="E11080" t="s">
        <v>70</v>
      </c>
      <c r="F11080" s="1">
        <v>39686</v>
      </c>
      <c r="G11080">
        <v>6</v>
      </c>
      <c r="O11080">
        <v>7.06</v>
      </c>
      <c r="P11080" t="s">
        <v>71</v>
      </c>
      <c r="Q11080">
        <v>24.6</v>
      </c>
      <c r="R11080" t="s">
        <v>71</v>
      </c>
    </row>
    <row r="11081" spans="1:46" x14ac:dyDescent="0.2">
      <c r="A11081" t="s">
        <v>349</v>
      </c>
      <c r="B11081" t="s">
        <v>350</v>
      </c>
      <c r="C11081">
        <f>-70.08035819 / 41.69817443</f>
        <v>-1.6806577061939734</v>
      </c>
      <c r="D11081" t="s">
        <v>351</v>
      </c>
      <c r="E11081" t="s">
        <v>70</v>
      </c>
      <c r="F11081" s="1">
        <v>39686</v>
      </c>
      <c r="G11081">
        <v>7.5</v>
      </c>
      <c r="K11081">
        <v>1.6</v>
      </c>
      <c r="L11081" t="s">
        <v>71</v>
      </c>
      <c r="S11081">
        <v>0.16</v>
      </c>
      <c r="T11081" t="s">
        <v>71</v>
      </c>
      <c r="W11081">
        <v>58.48</v>
      </c>
      <c r="X11081" t="s">
        <v>71</v>
      </c>
      <c r="Y11081">
        <v>-22.28</v>
      </c>
      <c r="AA11081">
        <v>35.21</v>
      </c>
      <c r="AE11081">
        <v>12.9</v>
      </c>
      <c r="AF11081" t="s">
        <v>71</v>
      </c>
      <c r="AG11081">
        <v>6.65</v>
      </c>
      <c r="AH11081" t="s">
        <v>71</v>
      </c>
      <c r="AS11081">
        <v>0.3</v>
      </c>
      <c r="AT11081" t="s">
        <v>71</v>
      </c>
    </row>
    <row r="11082" spans="1:46" x14ac:dyDescent="0.2">
      <c r="A11082" t="s">
        <v>349</v>
      </c>
      <c r="B11082" t="s">
        <v>350</v>
      </c>
      <c r="C11082">
        <f>-70.08035819 / 41.69817443</f>
        <v>-1.6806577061939734</v>
      </c>
      <c r="D11082" t="s">
        <v>351</v>
      </c>
      <c r="E11082" t="s">
        <v>70</v>
      </c>
      <c r="F11082" s="1">
        <v>39686</v>
      </c>
      <c r="G11082">
        <v>8</v>
      </c>
      <c r="O11082">
        <v>0.25</v>
      </c>
      <c r="P11082" t="s">
        <v>71</v>
      </c>
      <c r="Q11082">
        <v>23.2</v>
      </c>
      <c r="R11082" t="s">
        <v>71</v>
      </c>
    </row>
    <row r="11083" spans="1:46" x14ac:dyDescent="0.2">
      <c r="A11083" t="s">
        <v>387</v>
      </c>
      <c r="B11083" t="s">
        <v>388</v>
      </c>
      <c r="C11083">
        <f>-70.09713706 / 41.6919354</f>
        <v>-1.6813116586571319</v>
      </c>
      <c r="D11083" t="s">
        <v>303</v>
      </c>
      <c r="E11083" t="s">
        <v>70</v>
      </c>
      <c r="F11083" s="1">
        <v>37873</v>
      </c>
      <c r="G11083">
        <v>0.5</v>
      </c>
      <c r="I11083">
        <v>4.1500000000000004</v>
      </c>
      <c r="J11083" t="s">
        <v>71</v>
      </c>
      <c r="K11083">
        <v>2.66</v>
      </c>
      <c r="L11083" t="s">
        <v>71</v>
      </c>
      <c r="M11083">
        <v>3</v>
      </c>
      <c r="N11083" t="s">
        <v>71</v>
      </c>
      <c r="O11083">
        <v>7.17</v>
      </c>
      <c r="P11083" t="s">
        <v>71</v>
      </c>
      <c r="Q11083">
        <v>26</v>
      </c>
      <c r="R11083" t="s">
        <v>71</v>
      </c>
      <c r="S11083">
        <v>0.3</v>
      </c>
      <c r="T11083" t="s">
        <v>71</v>
      </c>
      <c r="U11083">
        <v>9.2899999999999991</v>
      </c>
      <c r="V11083" t="s">
        <v>71</v>
      </c>
      <c r="W11083">
        <v>45.7</v>
      </c>
      <c r="X11083" t="s">
        <v>71</v>
      </c>
      <c r="Y11083">
        <v>36.29</v>
      </c>
      <c r="AA11083">
        <v>40.200000000000003</v>
      </c>
      <c r="AC11083">
        <v>44.17</v>
      </c>
      <c r="AE11083">
        <v>3.88</v>
      </c>
      <c r="AF11083" t="s">
        <v>71</v>
      </c>
      <c r="AG11083">
        <v>6.99</v>
      </c>
      <c r="AH11083" t="s">
        <v>71</v>
      </c>
      <c r="AS11083">
        <v>0.03</v>
      </c>
      <c r="AT11083" t="s">
        <v>71</v>
      </c>
    </row>
    <row r="11084" spans="1:46" x14ac:dyDescent="0.2">
      <c r="A11084" t="s">
        <v>387</v>
      </c>
      <c r="B11084" t="s">
        <v>388</v>
      </c>
      <c r="C11084">
        <f>-70.09713706 / 41.6919354</f>
        <v>-1.6813116586571319</v>
      </c>
      <c r="D11084" t="s">
        <v>303</v>
      </c>
      <c r="E11084" t="s">
        <v>70</v>
      </c>
      <c r="F11084" s="1">
        <v>37873</v>
      </c>
      <c r="G11084">
        <v>2</v>
      </c>
      <c r="K11084">
        <v>3.86</v>
      </c>
      <c r="L11084" t="s">
        <v>71</v>
      </c>
      <c r="O11084">
        <v>6.96</v>
      </c>
      <c r="P11084" t="s">
        <v>71</v>
      </c>
      <c r="Q11084">
        <v>26</v>
      </c>
      <c r="R11084" t="s">
        <v>71</v>
      </c>
      <c r="S11084">
        <v>0.5</v>
      </c>
      <c r="T11084" t="s">
        <v>71</v>
      </c>
      <c r="U11084">
        <v>15.49</v>
      </c>
      <c r="V11084" t="s">
        <v>71</v>
      </c>
      <c r="W11084">
        <v>49.5</v>
      </c>
      <c r="X11084" t="s">
        <v>71</v>
      </c>
      <c r="Y11084">
        <v>43.66</v>
      </c>
      <c r="AA11084">
        <v>43.85</v>
      </c>
      <c r="AE11084">
        <v>3.96</v>
      </c>
      <c r="AF11084" t="s">
        <v>71</v>
      </c>
      <c r="AG11084">
        <v>6.89</v>
      </c>
      <c r="AH11084" t="s">
        <v>71</v>
      </c>
      <c r="AS11084">
        <v>0.03</v>
      </c>
      <c r="AT11084" t="s">
        <v>71</v>
      </c>
    </row>
    <row r="11085" spans="1:46" x14ac:dyDescent="0.2">
      <c r="A11085" t="s">
        <v>387</v>
      </c>
      <c r="B11085" t="s">
        <v>388</v>
      </c>
      <c r="C11085">
        <f>-70.09713706 / 41.6919354</f>
        <v>-1.6813116586571319</v>
      </c>
      <c r="D11085" t="s">
        <v>303</v>
      </c>
      <c r="E11085" t="s">
        <v>70</v>
      </c>
      <c r="F11085" s="1">
        <v>37873</v>
      </c>
      <c r="G11085">
        <v>4</v>
      </c>
      <c r="O11085">
        <v>1.03</v>
      </c>
      <c r="P11085" t="s">
        <v>71</v>
      </c>
      <c r="Q11085">
        <v>20.5</v>
      </c>
      <c r="R11085" t="s">
        <v>71</v>
      </c>
    </row>
    <row r="11086" spans="1:46" x14ac:dyDescent="0.2">
      <c r="A11086" t="s">
        <v>387</v>
      </c>
      <c r="B11086" t="s">
        <v>388</v>
      </c>
      <c r="C11086">
        <f>-70.09713706 / 41.6919354</f>
        <v>-1.6813116586571319</v>
      </c>
      <c r="D11086" t="s">
        <v>303</v>
      </c>
      <c r="E11086" t="s">
        <v>70</v>
      </c>
      <c r="F11086" s="1">
        <v>38218</v>
      </c>
      <c r="G11086">
        <v>0.5</v>
      </c>
      <c r="I11086">
        <v>2.4</v>
      </c>
      <c r="J11086" t="s">
        <v>71</v>
      </c>
      <c r="K11086">
        <v>8.69</v>
      </c>
      <c r="L11086" t="s">
        <v>71</v>
      </c>
      <c r="M11086">
        <v>1.3</v>
      </c>
      <c r="N11086" t="s">
        <v>71</v>
      </c>
      <c r="O11086">
        <v>8.59</v>
      </c>
      <c r="P11086" t="s">
        <v>71</v>
      </c>
      <c r="Q11086">
        <v>23.4</v>
      </c>
      <c r="R11086" t="s">
        <v>71</v>
      </c>
      <c r="S11086">
        <v>1.69</v>
      </c>
      <c r="T11086" t="s">
        <v>71</v>
      </c>
      <c r="U11086">
        <v>52.35</v>
      </c>
      <c r="V11086" t="s">
        <v>71</v>
      </c>
      <c r="W11086">
        <v>51.77</v>
      </c>
      <c r="X11086" t="s">
        <v>71</v>
      </c>
      <c r="Y11086">
        <v>61.22</v>
      </c>
      <c r="AA11086">
        <v>51.81</v>
      </c>
      <c r="AC11086">
        <v>56.22</v>
      </c>
      <c r="AE11086">
        <v>93.64</v>
      </c>
      <c r="AF11086" t="s">
        <v>71</v>
      </c>
      <c r="AG11086">
        <v>7.33</v>
      </c>
      <c r="AH11086" t="s">
        <v>71</v>
      </c>
      <c r="AS11086">
        <v>0.03</v>
      </c>
      <c r="AT11086" t="s">
        <v>71</v>
      </c>
    </row>
    <row r="11087" spans="1:46" x14ac:dyDescent="0.2">
      <c r="A11087" t="s">
        <v>387</v>
      </c>
      <c r="B11087" t="s">
        <v>388</v>
      </c>
      <c r="C11087">
        <f>-70.09713706 / 41.6919354</f>
        <v>-1.6813116586571319</v>
      </c>
      <c r="D11087" t="s">
        <v>303</v>
      </c>
      <c r="E11087" t="s">
        <v>70</v>
      </c>
      <c r="F11087" s="1">
        <v>38218</v>
      </c>
      <c r="G11087">
        <v>2</v>
      </c>
      <c r="O11087">
        <v>2.5</v>
      </c>
      <c r="P11087" t="s">
        <v>71</v>
      </c>
      <c r="Q11087">
        <v>22.2</v>
      </c>
      <c r="R11087" t="s">
        <v>71</v>
      </c>
    </row>
    <row r="11088" spans="1:46" x14ac:dyDescent="0.2">
      <c r="A11088" t="s">
        <v>387</v>
      </c>
      <c r="B11088" t="s">
        <v>388</v>
      </c>
      <c r="C11088">
        <f>-70.09713706 / 41.6919354</f>
        <v>-1.6813116586571319</v>
      </c>
      <c r="D11088" t="s">
        <v>303</v>
      </c>
      <c r="E11088" t="s">
        <v>70</v>
      </c>
      <c r="F11088" s="1">
        <v>38588</v>
      </c>
      <c r="G11088">
        <v>0.5</v>
      </c>
      <c r="I11088">
        <v>1.6</v>
      </c>
      <c r="J11088" t="s">
        <v>71</v>
      </c>
      <c r="K11088">
        <v>3.76</v>
      </c>
      <c r="L11088" t="s">
        <v>71</v>
      </c>
      <c r="M11088">
        <v>0.75</v>
      </c>
      <c r="N11088" t="s">
        <v>71</v>
      </c>
      <c r="O11088">
        <v>7.78</v>
      </c>
      <c r="P11088" t="s">
        <v>71</v>
      </c>
      <c r="Q11088">
        <v>25</v>
      </c>
      <c r="R11088" t="s">
        <v>71</v>
      </c>
      <c r="AA11088">
        <v>43.59</v>
      </c>
      <c r="AC11088">
        <v>64.150000000000006</v>
      </c>
      <c r="AE11088">
        <v>63.16</v>
      </c>
      <c r="AF11088" t="s">
        <v>71</v>
      </c>
      <c r="AG11088">
        <v>6.81</v>
      </c>
      <c r="AH11088" t="s">
        <v>71</v>
      </c>
      <c r="AS11088">
        <v>0.21</v>
      </c>
      <c r="AT11088" t="s">
        <v>71</v>
      </c>
    </row>
    <row r="11089" spans="1:46" x14ac:dyDescent="0.2">
      <c r="A11089" t="s">
        <v>387</v>
      </c>
      <c r="B11089" t="s">
        <v>388</v>
      </c>
      <c r="C11089">
        <f>-70.09713706 / 41.6919354</f>
        <v>-1.6813116586571319</v>
      </c>
      <c r="D11089" t="s">
        <v>303</v>
      </c>
      <c r="E11089" t="s">
        <v>70</v>
      </c>
      <c r="F11089" s="1">
        <v>38588</v>
      </c>
      <c r="G11089">
        <v>1.5</v>
      </c>
      <c r="O11089">
        <v>6.11</v>
      </c>
      <c r="P11089" t="s">
        <v>71</v>
      </c>
      <c r="Q11089">
        <v>24.8</v>
      </c>
      <c r="R11089" t="s">
        <v>71</v>
      </c>
    </row>
    <row r="11090" spans="1:46" x14ac:dyDescent="0.2">
      <c r="A11090" t="s">
        <v>387</v>
      </c>
      <c r="B11090" t="s">
        <v>388</v>
      </c>
      <c r="C11090">
        <f>-70.09713706 / 41.6919354</f>
        <v>-1.6813116586571319</v>
      </c>
      <c r="D11090" t="s">
        <v>303</v>
      </c>
      <c r="E11090" t="s">
        <v>70</v>
      </c>
      <c r="F11090" s="1">
        <v>38945</v>
      </c>
      <c r="G11090">
        <v>0.5</v>
      </c>
      <c r="I11090">
        <v>1.3</v>
      </c>
      <c r="J11090" t="s">
        <v>71</v>
      </c>
      <c r="K11090">
        <v>1.57</v>
      </c>
      <c r="L11090" t="s">
        <v>71</v>
      </c>
      <c r="M11090">
        <v>1.3</v>
      </c>
      <c r="N11090" t="s">
        <v>71</v>
      </c>
      <c r="O11090">
        <v>5.43</v>
      </c>
      <c r="P11090" t="s">
        <v>71</v>
      </c>
      <c r="Q11090">
        <v>24.3</v>
      </c>
      <c r="R11090" t="s">
        <v>71</v>
      </c>
      <c r="S11090">
        <v>0.28999999999999998</v>
      </c>
      <c r="T11090" t="s">
        <v>71</v>
      </c>
      <c r="U11090">
        <v>9.0500000000000007</v>
      </c>
      <c r="V11090" t="s">
        <v>71</v>
      </c>
      <c r="W11090">
        <v>39.979999999999997</v>
      </c>
      <c r="X11090" t="s">
        <v>71</v>
      </c>
      <c r="Y11090">
        <v>35.909999999999997</v>
      </c>
      <c r="AA11090">
        <v>35.03</v>
      </c>
      <c r="AC11090">
        <v>56.22</v>
      </c>
      <c r="AE11090">
        <v>49.44</v>
      </c>
      <c r="AF11090" t="s">
        <v>71</v>
      </c>
      <c r="AG11090">
        <v>6.94</v>
      </c>
      <c r="AH11090" t="s">
        <v>71</v>
      </c>
      <c r="AS11090">
        <v>0.14000000000000001</v>
      </c>
      <c r="AT11090" t="s">
        <v>71</v>
      </c>
    </row>
    <row r="11091" spans="1:46" x14ac:dyDescent="0.2">
      <c r="A11091" t="s">
        <v>387</v>
      </c>
      <c r="B11091" t="s">
        <v>388</v>
      </c>
      <c r="C11091">
        <f>-70.09713706 / 41.6919354</f>
        <v>-1.6813116586571319</v>
      </c>
      <c r="D11091" t="s">
        <v>303</v>
      </c>
      <c r="E11091" t="s">
        <v>70</v>
      </c>
      <c r="F11091" s="1">
        <v>39343</v>
      </c>
      <c r="G11091">
        <v>0.5</v>
      </c>
      <c r="K11091">
        <v>4.26</v>
      </c>
      <c r="L11091" t="s">
        <v>71</v>
      </c>
      <c r="S11091">
        <v>0.19</v>
      </c>
      <c r="T11091" t="s">
        <v>71</v>
      </c>
      <c r="U11091">
        <v>6.01</v>
      </c>
      <c r="V11091" t="s">
        <v>71</v>
      </c>
      <c r="W11091">
        <v>38.82</v>
      </c>
      <c r="X11091" t="s">
        <v>71</v>
      </c>
      <c r="Y11091">
        <v>30.01</v>
      </c>
      <c r="AA11091">
        <v>44.82</v>
      </c>
      <c r="AE11091">
        <v>30.2</v>
      </c>
      <c r="AF11091" t="s">
        <v>71</v>
      </c>
      <c r="AG11091">
        <v>6.91</v>
      </c>
      <c r="AH11091" t="s">
        <v>71</v>
      </c>
      <c r="AS11091">
        <v>1.33</v>
      </c>
      <c r="AT11091" t="s">
        <v>71</v>
      </c>
    </row>
    <row r="11092" spans="1:46" x14ac:dyDescent="0.2">
      <c r="A11092" t="s">
        <v>387</v>
      </c>
      <c r="B11092" t="s">
        <v>388</v>
      </c>
      <c r="C11092">
        <f>-70.09713706 / 41.6919354</f>
        <v>-1.6813116586571319</v>
      </c>
      <c r="D11092" t="s">
        <v>303</v>
      </c>
      <c r="E11092" t="s">
        <v>70</v>
      </c>
      <c r="F11092" s="1">
        <v>39686</v>
      </c>
      <c r="G11092">
        <v>0.5</v>
      </c>
      <c r="I11092">
        <v>1.7</v>
      </c>
      <c r="J11092" t="s">
        <v>71</v>
      </c>
      <c r="K11092">
        <v>3.98</v>
      </c>
      <c r="L11092" t="s">
        <v>71</v>
      </c>
      <c r="M11092">
        <v>1.7</v>
      </c>
      <c r="N11092" t="s">
        <v>71</v>
      </c>
      <c r="O11092">
        <v>6.97</v>
      </c>
      <c r="P11092" t="s">
        <v>71</v>
      </c>
      <c r="Q11092">
        <v>24</v>
      </c>
      <c r="R11092" t="s">
        <v>71</v>
      </c>
      <c r="S11092">
        <v>0.15</v>
      </c>
      <c r="T11092" t="s">
        <v>71</v>
      </c>
      <c r="U11092">
        <v>4.6500000000000004</v>
      </c>
      <c r="V11092" t="s">
        <v>71</v>
      </c>
      <c r="W11092">
        <v>34.29</v>
      </c>
      <c r="X11092" t="s">
        <v>71</v>
      </c>
      <c r="Y11092">
        <v>26.31</v>
      </c>
      <c r="AA11092">
        <v>44.15</v>
      </c>
      <c r="AC11092">
        <v>52.35</v>
      </c>
      <c r="AE11092">
        <v>29.7</v>
      </c>
      <c r="AF11092" t="s">
        <v>71</v>
      </c>
      <c r="AG11092">
        <v>7.15</v>
      </c>
      <c r="AH11092" t="s">
        <v>71</v>
      </c>
      <c r="AS11092">
        <v>0.03</v>
      </c>
      <c r="AT11092" t="s">
        <v>71</v>
      </c>
    </row>
    <row r="11093" spans="1:46" x14ac:dyDescent="0.2">
      <c r="A11093" t="s">
        <v>387</v>
      </c>
      <c r="B11093" t="s">
        <v>388</v>
      </c>
      <c r="C11093">
        <f>-70.09713706 / 41.6919354</f>
        <v>-1.6813116586571319</v>
      </c>
      <c r="D11093" t="s">
        <v>303</v>
      </c>
      <c r="E11093" t="s">
        <v>70</v>
      </c>
      <c r="F11093" s="1">
        <v>40051</v>
      </c>
      <c r="G11093">
        <v>0.5</v>
      </c>
      <c r="I11093">
        <v>1.1000000000000001</v>
      </c>
      <c r="J11093" t="s">
        <v>71</v>
      </c>
      <c r="K11093">
        <v>9.6300000000000008</v>
      </c>
      <c r="L11093" t="s">
        <v>71</v>
      </c>
      <c r="O11093">
        <v>5.58</v>
      </c>
      <c r="P11093" t="s">
        <v>71</v>
      </c>
      <c r="Q11093">
        <v>26.6</v>
      </c>
      <c r="R11093" t="s">
        <v>71</v>
      </c>
      <c r="S11093">
        <v>0.39</v>
      </c>
      <c r="T11093" t="s">
        <v>71</v>
      </c>
      <c r="U11093">
        <v>12.07</v>
      </c>
      <c r="V11093" t="s">
        <v>71</v>
      </c>
      <c r="W11093">
        <v>36.119999999999997</v>
      </c>
      <c r="X11093" t="s">
        <v>71</v>
      </c>
      <c r="Y11093">
        <v>40.07</v>
      </c>
      <c r="AA11093">
        <v>52.82</v>
      </c>
      <c r="AE11093">
        <v>27.4</v>
      </c>
      <c r="AF11093" t="s">
        <v>71</v>
      </c>
      <c r="AG11093">
        <v>6.51</v>
      </c>
      <c r="AH11093" t="s">
        <v>71</v>
      </c>
      <c r="AS11093">
        <v>1.71</v>
      </c>
      <c r="AT11093" t="s">
        <v>71</v>
      </c>
    </row>
    <row r="11094" spans="1:46" x14ac:dyDescent="0.2">
      <c r="A11094" t="s">
        <v>387</v>
      </c>
      <c r="B11094" t="s">
        <v>388</v>
      </c>
      <c r="C11094">
        <f>-70.09713706 / 41.6919354</f>
        <v>-1.6813116586571319</v>
      </c>
      <c r="D11094" t="s">
        <v>303</v>
      </c>
      <c r="E11094" t="s">
        <v>70</v>
      </c>
      <c r="F11094" s="1">
        <v>41143</v>
      </c>
      <c r="G11094">
        <v>0.5</v>
      </c>
      <c r="I11094">
        <v>0.77</v>
      </c>
      <c r="J11094" t="s">
        <v>71</v>
      </c>
      <c r="K11094">
        <v>2.64</v>
      </c>
      <c r="L11094" t="s">
        <v>71</v>
      </c>
      <c r="M11094">
        <v>0.77</v>
      </c>
      <c r="N11094" t="s">
        <v>71</v>
      </c>
      <c r="O11094">
        <v>6.34</v>
      </c>
      <c r="P11094" t="s">
        <v>71</v>
      </c>
      <c r="Q11094">
        <v>25.8</v>
      </c>
      <c r="R11094" t="s">
        <v>71</v>
      </c>
      <c r="S11094">
        <v>0.46</v>
      </c>
      <c r="T11094" t="s">
        <v>71</v>
      </c>
      <c r="U11094">
        <v>14.25</v>
      </c>
      <c r="V11094" t="s">
        <v>71</v>
      </c>
      <c r="W11094">
        <v>34.200000000000003</v>
      </c>
      <c r="X11094" t="s">
        <v>71</v>
      </c>
      <c r="Y11094">
        <v>42.46</v>
      </c>
      <c r="AA11094">
        <v>40.119999999999997</v>
      </c>
      <c r="AC11094">
        <v>63.77</v>
      </c>
      <c r="AE11094">
        <v>33.6</v>
      </c>
      <c r="AF11094" t="s">
        <v>71</v>
      </c>
      <c r="AG11094">
        <v>7.27</v>
      </c>
      <c r="AH11094" t="s">
        <v>71</v>
      </c>
      <c r="AS11094">
        <v>1.68</v>
      </c>
      <c r="AT11094" t="s">
        <v>71</v>
      </c>
    </row>
    <row r="11095" spans="1:46" x14ac:dyDescent="0.2">
      <c r="A11095" t="s">
        <v>403</v>
      </c>
      <c r="B11095" t="s">
        <v>404</v>
      </c>
      <c r="C11095">
        <f>-70.11225496 / 41.68930926</f>
        <v>-1.6817802022752919</v>
      </c>
      <c r="D11095" t="s">
        <v>405</v>
      </c>
      <c r="E11095" t="s">
        <v>70</v>
      </c>
      <c r="F11095" s="1">
        <v>37143</v>
      </c>
      <c r="G11095">
        <v>0.5</v>
      </c>
      <c r="I11095">
        <v>3.41</v>
      </c>
      <c r="J11095" t="s">
        <v>71</v>
      </c>
      <c r="K11095">
        <v>6.17</v>
      </c>
      <c r="L11095" t="s">
        <v>71</v>
      </c>
      <c r="M11095">
        <v>2.6</v>
      </c>
      <c r="N11095" t="s">
        <v>71</v>
      </c>
      <c r="O11095">
        <v>7.36</v>
      </c>
      <c r="P11095" t="s">
        <v>71</v>
      </c>
      <c r="Q11095">
        <v>23.4</v>
      </c>
      <c r="R11095" t="s">
        <v>71</v>
      </c>
      <c r="S11095">
        <v>0.49</v>
      </c>
      <c r="T11095" t="s">
        <v>71</v>
      </c>
      <c r="U11095">
        <v>15.18</v>
      </c>
      <c r="V11095" t="s">
        <v>71</v>
      </c>
      <c r="W11095">
        <v>27.3</v>
      </c>
      <c r="X11095" t="s">
        <v>71</v>
      </c>
      <c r="Y11095">
        <v>43.37</v>
      </c>
      <c r="AA11095">
        <v>48.45</v>
      </c>
      <c r="AC11095">
        <v>46.23</v>
      </c>
      <c r="AE11095">
        <v>3.9</v>
      </c>
      <c r="AF11095" t="s">
        <v>71</v>
      </c>
      <c r="AG11095">
        <v>6.29</v>
      </c>
      <c r="AH11095" t="s">
        <v>71</v>
      </c>
      <c r="AS11095">
        <v>1.37</v>
      </c>
      <c r="AT11095" t="s">
        <v>71</v>
      </c>
    </row>
    <row r="11096" spans="1:46" x14ac:dyDescent="0.2">
      <c r="A11096" t="s">
        <v>403</v>
      </c>
      <c r="B11096" t="s">
        <v>404</v>
      </c>
      <c r="C11096">
        <f>-70.11225496 / 41.68930926</f>
        <v>-1.6817802022752919</v>
      </c>
      <c r="D11096" t="s">
        <v>405</v>
      </c>
      <c r="E11096" t="s">
        <v>70</v>
      </c>
      <c r="F11096" s="1">
        <v>37143</v>
      </c>
      <c r="G11096">
        <v>2</v>
      </c>
      <c r="K11096">
        <v>4.53</v>
      </c>
      <c r="L11096" t="s">
        <v>71</v>
      </c>
      <c r="O11096">
        <v>7.29</v>
      </c>
      <c r="P11096" t="s">
        <v>71</v>
      </c>
      <c r="Q11096">
        <v>23.4</v>
      </c>
      <c r="R11096" t="s">
        <v>71</v>
      </c>
      <c r="S11096">
        <v>0.7</v>
      </c>
      <c r="T11096" t="s">
        <v>71</v>
      </c>
      <c r="U11096">
        <v>21.68</v>
      </c>
      <c r="V11096" t="s">
        <v>71</v>
      </c>
      <c r="W11096">
        <v>29.9</v>
      </c>
      <c r="X11096" t="s">
        <v>71</v>
      </c>
      <c r="Y11096">
        <v>48.51</v>
      </c>
      <c r="AA11096">
        <v>45.42</v>
      </c>
      <c r="AE11096">
        <v>3.4</v>
      </c>
      <c r="AF11096" t="s">
        <v>71</v>
      </c>
      <c r="AG11096">
        <v>6.27</v>
      </c>
      <c r="AH11096" t="s">
        <v>71</v>
      </c>
      <c r="AS11096">
        <v>2</v>
      </c>
      <c r="AT11096" t="s">
        <v>71</v>
      </c>
    </row>
    <row r="11097" spans="1:46" x14ac:dyDescent="0.2">
      <c r="A11097" t="s">
        <v>403</v>
      </c>
      <c r="B11097" t="s">
        <v>404</v>
      </c>
      <c r="C11097">
        <f>-70.11225496 / 41.68930926</f>
        <v>-1.6817802022752919</v>
      </c>
      <c r="D11097" t="s">
        <v>405</v>
      </c>
      <c r="E11097" t="s">
        <v>70</v>
      </c>
      <c r="F11097" s="1">
        <v>37873</v>
      </c>
      <c r="G11097">
        <v>0.5</v>
      </c>
      <c r="I11097">
        <v>6</v>
      </c>
      <c r="J11097" t="s">
        <v>71</v>
      </c>
      <c r="K11097">
        <v>1.54</v>
      </c>
      <c r="L11097" t="s">
        <v>71</v>
      </c>
      <c r="M11097">
        <v>3.6</v>
      </c>
      <c r="N11097" t="s">
        <v>71</v>
      </c>
      <c r="O11097">
        <v>5.22</v>
      </c>
      <c r="P11097" t="s">
        <v>71</v>
      </c>
      <c r="Q11097">
        <v>26.1</v>
      </c>
      <c r="R11097" t="s">
        <v>71</v>
      </c>
      <c r="W11097">
        <v>18.7</v>
      </c>
      <c r="X11097" t="s">
        <v>71</v>
      </c>
      <c r="AA11097">
        <v>34.840000000000003</v>
      </c>
      <c r="AC11097">
        <v>41.54</v>
      </c>
      <c r="AE11097">
        <v>0.18</v>
      </c>
      <c r="AF11097" t="s">
        <v>71</v>
      </c>
      <c r="AG11097">
        <v>5.98</v>
      </c>
      <c r="AH11097" t="s">
        <v>71</v>
      </c>
      <c r="AS11097">
        <v>1.47</v>
      </c>
      <c r="AT11097" t="s">
        <v>71</v>
      </c>
    </row>
    <row r="11098" spans="1:46" x14ac:dyDescent="0.2">
      <c r="A11098" t="s">
        <v>403</v>
      </c>
      <c r="B11098" t="s">
        <v>404</v>
      </c>
      <c r="C11098">
        <f>-70.11225496 / 41.68930926</f>
        <v>-1.6817802022752919</v>
      </c>
      <c r="D11098" t="s">
        <v>405</v>
      </c>
      <c r="E11098" t="s">
        <v>70</v>
      </c>
      <c r="F11098" s="1">
        <v>37873</v>
      </c>
      <c r="G11098">
        <v>2</v>
      </c>
      <c r="O11098">
        <v>6.88</v>
      </c>
      <c r="P11098" t="s">
        <v>71</v>
      </c>
      <c r="Q11098">
        <v>26.1</v>
      </c>
      <c r="R11098" t="s">
        <v>71</v>
      </c>
    </row>
    <row r="11099" spans="1:46" x14ac:dyDescent="0.2">
      <c r="A11099" t="s">
        <v>403</v>
      </c>
      <c r="B11099" t="s">
        <v>404</v>
      </c>
      <c r="C11099">
        <f>-70.11225496 / 41.68930926</f>
        <v>-1.6817802022752919</v>
      </c>
      <c r="D11099" t="s">
        <v>405</v>
      </c>
      <c r="E11099" t="s">
        <v>70</v>
      </c>
      <c r="F11099" s="1">
        <v>37873</v>
      </c>
      <c r="G11099">
        <v>4</v>
      </c>
      <c r="O11099">
        <v>6.56</v>
      </c>
      <c r="P11099" t="s">
        <v>71</v>
      </c>
      <c r="Q11099">
        <v>21.8</v>
      </c>
      <c r="R11099" t="s">
        <v>71</v>
      </c>
    </row>
    <row r="11100" spans="1:46" x14ac:dyDescent="0.2">
      <c r="A11100" t="s">
        <v>403</v>
      </c>
      <c r="B11100" t="s">
        <v>404</v>
      </c>
      <c r="C11100">
        <f>-70.11225496 / 41.68930926</f>
        <v>-1.6817802022752919</v>
      </c>
      <c r="D11100" t="s">
        <v>405</v>
      </c>
      <c r="E11100" t="s">
        <v>70</v>
      </c>
      <c r="F11100" s="1">
        <v>37873</v>
      </c>
      <c r="G11100">
        <v>5</v>
      </c>
      <c r="K11100">
        <v>12.26</v>
      </c>
      <c r="L11100" t="s">
        <v>71</v>
      </c>
      <c r="S11100">
        <v>0.6</v>
      </c>
      <c r="T11100" t="s">
        <v>71</v>
      </c>
      <c r="U11100">
        <v>18.579999999999998</v>
      </c>
      <c r="V11100" t="s">
        <v>71</v>
      </c>
      <c r="W11100">
        <v>25.5</v>
      </c>
      <c r="X11100" t="s">
        <v>71</v>
      </c>
      <c r="Y11100">
        <v>46.29</v>
      </c>
      <c r="AA11100">
        <v>55.19</v>
      </c>
      <c r="AE11100">
        <v>0.97</v>
      </c>
      <c r="AF11100" t="s">
        <v>71</v>
      </c>
      <c r="AG11100">
        <v>6.02</v>
      </c>
      <c r="AH11100" t="s">
        <v>71</v>
      </c>
      <c r="AS11100">
        <v>2.5299999999999998</v>
      </c>
      <c r="AT11100" t="s">
        <v>71</v>
      </c>
    </row>
    <row r="11101" spans="1:46" x14ac:dyDescent="0.2">
      <c r="A11101" t="s">
        <v>403</v>
      </c>
      <c r="B11101" t="s">
        <v>404</v>
      </c>
      <c r="C11101">
        <f>-70.11225496 / 41.68930926</f>
        <v>-1.6817802022752919</v>
      </c>
      <c r="D11101" t="s">
        <v>405</v>
      </c>
      <c r="E11101" t="s">
        <v>70</v>
      </c>
      <c r="F11101" s="1">
        <v>38217</v>
      </c>
      <c r="G11101">
        <v>0.5</v>
      </c>
      <c r="I11101">
        <v>6.4</v>
      </c>
      <c r="J11101" t="s">
        <v>71</v>
      </c>
      <c r="K11101">
        <v>3.76</v>
      </c>
      <c r="L11101" t="s">
        <v>71</v>
      </c>
      <c r="M11101">
        <v>3.3</v>
      </c>
      <c r="N11101" t="s">
        <v>71</v>
      </c>
      <c r="O11101">
        <v>6.75</v>
      </c>
      <c r="P11101" t="s">
        <v>71</v>
      </c>
      <c r="Q11101">
        <v>23.9</v>
      </c>
      <c r="R11101" t="s">
        <v>71</v>
      </c>
      <c r="S11101">
        <v>0.33</v>
      </c>
      <c r="T11101" t="s">
        <v>71</v>
      </c>
      <c r="U11101">
        <v>10.220000000000001</v>
      </c>
      <c r="V11101" t="s">
        <v>71</v>
      </c>
      <c r="W11101">
        <v>29.73</v>
      </c>
      <c r="X11101" t="s">
        <v>71</v>
      </c>
      <c r="Y11101">
        <v>37.67</v>
      </c>
      <c r="AA11101">
        <v>43.59</v>
      </c>
      <c r="AC11101">
        <v>42.8</v>
      </c>
      <c r="AE11101">
        <v>3.63</v>
      </c>
      <c r="AF11101" t="s">
        <v>71</v>
      </c>
      <c r="AG11101">
        <v>6.02</v>
      </c>
      <c r="AH11101" t="s">
        <v>71</v>
      </c>
      <c r="AS11101">
        <v>0.37</v>
      </c>
      <c r="AT11101" t="s">
        <v>71</v>
      </c>
    </row>
    <row r="11102" spans="1:46" x14ac:dyDescent="0.2">
      <c r="A11102" t="s">
        <v>403</v>
      </c>
      <c r="B11102" t="s">
        <v>404</v>
      </c>
      <c r="C11102">
        <f>-70.11225496 / 41.68930926</f>
        <v>-1.6817802022752919</v>
      </c>
      <c r="D11102" t="s">
        <v>405</v>
      </c>
      <c r="E11102" t="s">
        <v>70</v>
      </c>
      <c r="F11102" s="1">
        <v>38217</v>
      </c>
      <c r="G11102">
        <v>2</v>
      </c>
      <c r="O11102">
        <v>7.52</v>
      </c>
      <c r="P11102" t="s">
        <v>71</v>
      </c>
      <c r="Q11102">
        <v>23.9</v>
      </c>
      <c r="R11102" t="s">
        <v>71</v>
      </c>
    </row>
    <row r="11103" spans="1:46" x14ac:dyDescent="0.2">
      <c r="A11103" t="s">
        <v>403</v>
      </c>
      <c r="B11103" t="s">
        <v>404</v>
      </c>
      <c r="C11103">
        <f>-70.11225496 / 41.68930926</f>
        <v>-1.6817802022752919</v>
      </c>
      <c r="D11103" t="s">
        <v>405</v>
      </c>
      <c r="E11103" t="s">
        <v>70</v>
      </c>
      <c r="F11103" s="1">
        <v>38217</v>
      </c>
      <c r="G11103">
        <v>4</v>
      </c>
      <c r="O11103">
        <v>6.52</v>
      </c>
      <c r="P11103" t="s">
        <v>71</v>
      </c>
      <c r="Q11103">
        <v>23.2</v>
      </c>
      <c r="R11103" t="s">
        <v>71</v>
      </c>
    </row>
    <row r="11104" spans="1:46" x14ac:dyDescent="0.2">
      <c r="A11104" t="s">
        <v>403</v>
      </c>
      <c r="B11104" t="s">
        <v>404</v>
      </c>
      <c r="C11104">
        <f>-70.11225496 / 41.68930926</f>
        <v>-1.6817802022752919</v>
      </c>
      <c r="D11104" t="s">
        <v>405</v>
      </c>
      <c r="E11104" t="s">
        <v>70</v>
      </c>
      <c r="F11104" s="1">
        <v>38217</v>
      </c>
      <c r="G11104">
        <v>6</v>
      </c>
      <c r="K11104">
        <v>11.58</v>
      </c>
      <c r="L11104" t="s">
        <v>71</v>
      </c>
      <c r="O11104">
        <v>1.03</v>
      </c>
      <c r="P11104" t="s">
        <v>71</v>
      </c>
      <c r="Q11104">
        <v>13.7</v>
      </c>
      <c r="R11104" t="s">
        <v>71</v>
      </c>
      <c r="S11104">
        <v>0.63</v>
      </c>
      <c r="T11104" t="s">
        <v>71</v>
      </c>
      <c r="U11104">
        <v>19.510000000000002</v>
      </c>
      <c r="V11104" t="s">
        <v>71</v>
      </c>
      <c r="W11104">
        <v>21.83</v>
      </c>
      <c r="X11104" t="s">
        <v>71</v>
      </c>
      <c r="Y11104">
        <v>46.99</v>
      </c>
      <c r="AA11104">
        <v>54.63</v>
      </c>
      <c r="AE11104">
        <v>4.84</v>
      </c>
      <c r="AF11104" t="s">
        <v>71</v>
      </c>
      <c r="AG11104">
        <v>5.49</v>
      </c>
      <c r="AH11104" t="s">
        <v>71</v>
      </c>
      <c r="AS11104">
        <v>2.02</v>
      </c>
      <c r="AT11104" t="s">
        <v>71</v>
      </c>
    </row>
    <row r="11105" spans="1:46" x14ac:dyDescent="0.2">
      <c r="A11105" t="s">
        <v>403</v>
      </c>
      <c r="B11105" t="s">
        <v>404</v>
      </c>
      <c r="C11105">
        <f>-70.11225496 / 41.68930926</f>
        <v>-1.6817802022752919</v>
      </c>
      <c r="D11105" t="s">
        <v>405</v>
      </c>
      <c r="E11105" t="s">
        <v>70</v>
      </c>
      <c r="F11105" s="1">
        <v>38588</v>
      </c>
      <c r="G11105">
        <v>0.5</v>
      </c>
      <c r="I11105">
        <v>6.2</v>
      </c>
      <c r="J11105" t="s">
        <v>71</v>
      </c>
      <c r="K11105">
        <v>3.85</v>
      </c>
      <c r="L11105" t="s">
        <v>71</v>
      </c>
      <c r="M11105">
        <v>3.9</v>
      </c>
      <c r="N11105" t="s">
        <v>71</v>
      </c>
      <c r="O11105">
        <v>6.8</v>
      </c>
      <c r="P11105" t="s">
        <v>71</v>
      </c>
      <c r="Q11105">
        <v>25.3</v>
      </c>
      <c r="R11105" t="s">
        <v>71</v>
      </c>
      <c r="S11105">
        <v>0.3</v>
      </c>
      <c r="T11105" t="s">
        <v>71</v>
      </c>
      <c r="U11105">
        <v>9.2899999999999991</v>
      </c>
      <c r="V11105" t="s">
        <v>71</v>
      </c>
      <c r="W11105">
        <v>18.64</v>
      </c>
      <c r="X11105" t="s">
        <v>71</v>
      </c>
      <c r="Y11105">
        <v>36.29</v>
      </c>
      <c r="AA11105">
        <v>43.82</v>
      </c>
      <c r="AC11105">
        <v>40.39</v>
      </c>
      <c r="AE11105">
        <v>4.6399999999999997</v>
      </c>
      <c r="AF11105" t="s">
        <v>71</v>
      </c>
      <c r="AG11105">
        <v>6.18</v>
      </c>
      <c r="AH11105" t="s">
        <v>71</v>
      </c>
      <c r="AS11105">
        <v>1.1499999999999999</v>
      </c>
      <c r="AT11105" t="s">
        <v>71</v>
      </c>
    </row>
    <row r="11106" spans="1:46" x14ac:dyDescent="0.2">
      <c r="A11106" t="s">
        <v>403</v>
      </c>
      <c r="B11106" t="s">
        <v>404</v>
      </c>
      <c r="C11106">
        <f>-70.11225496 / 41.68930926</f>
        <v>-1.6817802022752919</v>
      </c>
      <c r="D11106" t="s">
        <v>405</v>
      </c>
      <c r="E11106" t="s">
        <v>70</v>
      </c>
      <c r="F11106" s="1">
        <v>38588</v>
      </c>
      <c r="G11106">
        <v>2</v>
      </c>
      <c r="O11106">
        <v>6.63</v>
      </c>
      <c r="P11106" t="s">
        <v>71</v>
      </c>
      <c r="Q11106">
        <v>25.2</v>
      </c>
      <c r="R11106" t="s">
        <v>71</v>
      </c>
    </row>
    <row r="11107" spans="1:46" x14ac:dyDescent="0.2">
      <c r="A11107" t="s">
        <v>403</v>
      </c>
      <c r="B11107" t="s">
        <v>404</v>
      </c>
      <c r="C11107">
        <f>-70.11225496 / 41.68930926</f>
        <v>-1.6817802022752919</v>
      </c>
      <c r="D11107" t="s">
        <v>405</v>
      </c>
      <c r="E11107" t="s">
        <v>70</v>
      </c>
      <c r="F11107" s="1">
        <v>38588</v>
      </c>
      <c r="G11107">
        <v>4</v>
      </c>
      <c r="O11107">
        <v>4.0999999999999996</v>
      </c>
      <c r="P11107" t="s">
        <v>71</v>
      </c>
      <c r="Q11107">
        <v>21.1</v>
      </c>
      <c r="R11107" t="s">
        <v>71</v>
      </c>
    </row>
    <row r="11108" spans="1:46" x14ac:dyDescent="0.2">
      <c r="A11108" t="s">
        <v>403</v>
      </c>
      <c r="B11108" t="s">
        <v>404</v>
      </c>
      <c r="C11108">
        <f>-70.11225496 / 41.68930926</f>
        <v>-1.6817802022752919</v>
      </c>
      <c r="D11108" t="s">
        <v>405</v>
      </c>
      <c r="E11108" t="s">
        <v>70</v>
      </c>
      <c r="F11108" s="1">
        <v>38588</v>
      </c>
      <c r="G11108">
        <v>5.2</v>
      </c>
      <c r="K11108">
        <v>20.55</v>
      </c>
      <c r="L11108" t="s">
        <v>71</v>
      </c>
      <c r="S11108">
        <v>0.7</v>
      </c>
      <c r="T11108" t="s">
        <v>71</v>
      </c>
      <c r="W11108">
        <v>18.02</v>
      </c>
      <c r="X11108" t="s">
        <v>71</v>
      </c>
      <c r="AE11108">
        <v>7.87</v>
      </c>
      <c r="AF11108" t="s">
        <v>71</v>
      </c>
      <c r="AG11108">
        <v>5.65</v>
      </c>
      <c r="AH11108" t="s">
        <v>71</v>
      </c>
      <c r="AS11108">
        <v>0.46</v>
      </c>
      <c r="AT11108" t="s">
        <v>71</v>
      </c>
    </row>
    <row r="11109" spans="1:46" x14ac:dyDescent="0.2">
      <c r="A11109" t="s">
        <v>403</v>
      </c>
      <c r="B11109" t="s">
        <v>404</v>
      </c>
      <c r="C11109">
        <f>-70.11225496 / 41.68930926</f>
        <v>-1.6817802022752919</v>
      </c>
      <c r="D11109" t="s">
        <v>405</v>
      </c>
      <c r="E11109" t="s">
        <v>70</v>
      </c>
      <c r="F11109" s="1">
        <v>38588</v>
      </c>
      <c r="G11109">
        <v>6</v>
      </c>
      <c r="O11109">
        <v>0.11</v>
      </c>
      <c r="P11109" t="s">
        <v>71</v>
      </c>
      <c r="Q11109">
        <v>12</v>
      </c>
      <c r="R11109" t="s">
        <v>71</v>
      </c>
    </row>
    <row r="11110" spans="1:46" x14ac:dyDescent="0.2">
      <c r="A11110" t="s">
        <v>403</v>
      </c>
      <c r="B11110" t="s">
        <v>404</v>
      </c>
      <c r="C11110">
        <f>-70.11225496 / 41.68930926</f>
        <v>-1.6817802022752919</v>
      </c>
      <c r="D11110" t="s">
        <v>405</v>
      </c>
      <c r="E11110" t="s">
        <v>70</v>
      </c>
      <c r="F11110" s="1">
        <v>38958</v>
      </c>
      <c r="G11110">
        <v>0.5</v>
      </c>
      <c r="I11110">
        <v>6.5</v>
      </c>
      <c r="J11110" t="s">
        <v>71</v>
      </c>
      <c r="K11110">
        <v>10.81</v>
      </c>
      <c r="L11110" t="s">
        <v>71</v>
      </c>
      <c r="M11110">
        <v>1.65</v>
      </c>
      <c r="N11110" t="s">
        <v>71</v>
      </c>
      <c r="O11110">
        <v>7.53</v>
      </c>
      <c r="P11110" t="s">
        <v>71</v>
      </c>
      <c r="Q11110">
        <v>21.9</v>
      </c>
      <c r="R11110" t="s">
        <v>71</v>
      </c>
      <c r="S11110">
        <v>0.64</v>
      </c>
      <c r="T11110" t="s">
        <v>71</v>
      </c>
      <c r="U11110">
        <v>19.87</v>
      </c>
      <c r="V11110" t="s">
        <v>71</v>
      </c>
      <c r="W11110">
        <v>46.67</v>
      </c>
      <c r="X11110" t="s">
        <v>71</v>
      </c>
      <c r="Y11110">
        <v>47.25</v>
      </c>
      <c r="AA11110">
        <v>53.95</v>
      </c>
      <c r="AC11110">
        <v>52.78</v>
      </c>
      <c r="AE11110">
        <v>4.84</v>
      </c>
      <c r="AF11110" t="s">
        <v>71</v>
      </c>
      <c r="AG11110">
        <v>6.13</v>
      </c>
      <c r="AH11110" t="s">
        <v>71</v>
      </c>
      <c r="AS11110">
        <v>2.74</v>
      </c>
      <c r="AT11110" t="s">
        <v>71</v>
      </c>
    </row>
    <row r="11111" spans="1:46" x14ac:dyDescent="0.2">
      <c r="A11111" t="s">
        <v>403</v>
      </c>
      <c r="B11111" t="s">
        <v>404</v>
      </c>
      <c r="C11111">
        <f>-70.11225496 / 41.68930926</f>
        <v>-1.6817802022752919</v>
      </c>
      <c r="D11111" t="s">
        <v>405</v>
      </c>
      <c r="E11111" t="s">
        <v>70</v>
      </c>
      <c r="F11111" s="1">
        <v>38958</v>
      </c>
      <c r="G11111">
        <v>5</v>
      </c>
      <c r="O11111">
        <v>0.85</v>
      </c>
      <c r="P11111" t="s">
        <v>71</v>
      </c>
      <c r="Q11111">
        <v>13.8</v>
      </c>
      <c r="R11111" t="s">
        <v>71</v>
      </c>
    </row>
    <row r="11112" spans="1:46" x14ac:dyDescent="0.2">
      <c r="A11112" t="s">
        <v>403</v>
      </c>
      <c r="B11112" t="s">
        <v>404</v>
      </c>
      <c r="C11112">
        <f>-70.11225496 / 41.68930926</f>
        <v>-1.6817802022752919</v>
      </c>
      <c r="D11112" t="s">
        <v>405</v>
      </c>
      <c r="E11112" t="s">
        <v>70</v>
      </c>
      <c r="F11112" s="1">
        <v>38958</v>
      </c>
      <c r="G11112">
        <v>5.5</v>
      </c>
      <c r="K11112">
        <v>56.39</v>
      </c>
      <c r="L11112" t="s">
        <v>71</v>
      </c>
      <c r="S11112">
        <v>1.27</v>
      </c>
      <c r="T11112" t="s">
        <v>71</v>
      </c>
      <c r="U11112">
        <v>39.39</v>
      </c>
      <c r="V11112" t="s">
        <v>71</v>
      </c>
      <c r="W11112">
        <v>32.69</v>
      </c>
      <c r="X11112" t="s">
        <v>71</v>
      </c>
      <c r="Y11112">
        <v>57.12</v>
      </c>
      <c r="AA11112">
        <v>70.16</v>
      </c>
      <c r="AE11112">
        <v>13.12</v>
      </c>
      <c r="AF11112" t="s">
        <v>71</v>
      </c>
      <c r="AG11112">
        <v>5.76</v>
      </c>
      <c r="AH11112" t="s">
        <v>71</v>
      </c>
      <c r="AS11112">
        <v>16.100000000000001</v>
      </c>
      <c r="AT11112" t="s">
        <v>71</v>
      </c>
    </row>
    <row r="11113" spans="1:46" x14ac:dyDescent="0.2">
      <c r="A11113" t="s">
        <v>403</v>
      </c>
      <c r="B11113" t="s">
        <v>404</v>
      </c>
      <c r="C11113">
        <f>-70.11225496 / 41.68930926</f>
        <v>-1.6817802022752919</v>
      </c>
      <c r="D11113" t="s">
        <v>405</v>
      </c>
      <c r="E11113" t="s">
        <v>70</v>
      </c>
      <c r="F11113" s="1">
        <v>39315</v>
      </c>
      <c r="G11113">
        <v>0.5</v>
      </c>
      <c r="I11113">
        <v>6.2</v>
      </c>
      <c r="J11113" t="s">
        <v>71</v>
      </c>
      <c r="K11113">
        <v>1.89</v>
      </c>
      <c r="L11113" t="s">
        <v>71</v>
      </c>
      <c r="M11113">
        <v>3.57</v>
      </c>
      <c r="N11113" t="s">
        <v>71</v>
      </c>
      <c r="O11113">
        <v>5.98</v>
      </c>
      <c r="P11113" t="s">
        <v>71</v>
      </c>
      <c r="Q11113">
        <v>23.2</v>
      </c>
      <c r="R11113" t="s">
        <v>71</v>
      </c>
      <c r="S11113">
        <v>0.28999999999999998</v>
      </c>
      <c r="T11113" t="s">
        <v>71</v>
      </c>
      <c r="U11113">
        <v>8.9600000000000009</v>
      </c>
      <c r="V11113" t="s">
        <v>71</v>
      </c>
      <c r="W11113">
        <v>21.99</v>
      </c>
      <c r="X11113" t="s">
        <v>71</v>
      </c>
      <c r="Y11113">
        <v>35.770000000000003</v>
      </c>
      <c r="AA11113">
        <v>36.86</v>
      </c>
      <c r="AC11113">
        <v>41.66</v>
      </c>
      <c r="AE11113">
        <v>1.1000000000000001</v>
      </c>
      <c r="AF11113" t="s">
        <v>71</v>
      </c>
      <c r="AG11113">
        <v>5.55</v>
      </c>
      <c r="AH11113" t="s">
        <v>71</v>
      </c>
      <c r="AS11113">
        <v>0.64</v>
      </c>
      <c r="AT11113" t="s">
        <v>71</v>
      </c>
    </row>
    <row r="11114" spans="1:46" x14ac:dyDescent="0.2">
      <c r="A11114" t="s">
        <v>403</v>
      </c>
      <c r="B11114" t="s">
        <v>404</v>
      </c>
      <c r="C11114">
        <f>-70.11225496 / 41.68930926</f>
        <v>-1.6817802022752919</v>
      </c>
      <c r="D11114" t="s">
        <v>405</v>
      </c>
      <c r="E11114" t="s">
        <v>70</v>
      </c>
      <c r="F11114" s="1">
        <v>39315</v>
      </c>
      <c r="G11114">
        <v>2</v>
      </c>
      <c r="O11114">
        <v>6.05</v>
      </c>
      <c r="P11114" t="s">
        <v>71</v>
      </c>
      <c r="Q11114">
        <v>23.2</v>
      </c>
      <c r="R11114" t="s">
        <v>71</v>
      </c>
    </row>
    <row r="11115" spans="1:46" x14ac:dyDescent="0.2">
      <c r="A11115" t="s">
        <v>403</v>
      </c>
      <c r="B11115" t="s">
        <v>404</v>
      </c>
      <c r="C11115">
        <f>-70.11225496 / 41.68930926</f>
        <v>-1.6817802022752919</v>
      </c>
      <c r="D11115" t="s">
        <v>405</v>
      </c>
      <c r="E11115" t="s">
        <v>70</v>
      </c>
      <c r="F11115" s="1">
        <v>39315</v>
      </c>
      <c r="G11115">
        <v>4</v>
      </c>
      <c r="O11115">
        <v>6.52</v>
      </c>
      <c r="P11115" t="s">
        <v>71</v>
      </c>
      <c r="Q11115">
        <v>23</v>
      </c>
      <c r="R11115" t="s">
        <v>71</v>
      </c>
    </row>
    <row r="11116" spans="1:46" x14ac:dyDescent="0.2">
      <c r="A11116" t="s">
        <v>403</v>
      </c>
      <c r="B11116" t="s">
        <v>404</v>
      </c>
      <c r="C11116">
        <f>-70.11225496 / 41.68930926</f>
        <v>-1.6817802022752919</v>
      </c>
      <c r="D11116" t="s">
        <v>405</v>
      </c>
      <c r="E11116" t="s">
        <v>70</v>
      </c>
      <c r="F11116" s="1">
        <v>39315</v>
      </c>
      <c r="G11116">
        <v>5.5</v>
      </c>
      <c r="K11116">
        <v>12.39</v>
      </c>
      <c r="L11116" t="s">
        <v>71</v>
      </c>
      <c r="S11116">
        <v>0.47</v>
      </c>
      <c r="T11116" t="s">
        <v>71</v>
      </c>
      <c r="U11116">
        <v>14.41</v>
      </c>
      <c r="V11116" t="s">
        <v>71</v>
      </c>
      <c r="W11116">
        <v>19.7</v>
      </c>
      <c r="X11116" t="s">
        <v>71</v>
      </c>
      <c r="Y11116">
        <v>42.62</v>
      </c>
      <c r="AA11116">
        <v>55.29</v>
      </c>
      <c r="AE11116">
        <v>1.8</v>
      </c>
      <c r="AF11116" t="s">
        <v>71</v>
      </c>
      <c r="AG11116">
        <v>5.12</v>
      </c>
      <c r="AH11116" t="s">
        <v>71</v>
      </c>
      <c r="AS11116">
        <v>3.18</v>
      </c>
      <c r="AT11116" t="s">
        <v>71</v>
      </c>
    </row>
    <row r="11117" spans="1:46" x14ac:dyDescent="0.2">
      <c r="A11117" t="s">
        <v>403</v>
      </c>
      <c r="B11117" t="s">
        <v>404</v>
      </c>
      <c r="C11117">
        <f>-70.11225496 / 41.68930926</f>
        <v>-1.6817802022752919</v>
      </c>
      <c r="D11117" t="s">
        <v>405</v>
      </c>
      <c r="E11117" t="s">
        <v>70</v>
      </c>
      <c r="F11117" s="1">
        <v>39315</v>
      </c>
      <c r="G11117">
        <v>6</v>
      </c>
      <c r="O11117">
        <v>0.04</v>
      </c>
      <c r="P11117" t="s">
        <v>71</v>
      </c>
      <c r="Q11117">
        <v>12.4</v>
      </c>
      <c r="R11117" t="s">
        <v>71</v>
      </c>
    </row>
    <row r="11118" spans="1:46" x14ac:dyDescent="0.2">
      <c r="A11118" t="s">
        <v>403</v>
      </c>
      <c r="B11118" t="s">
        <v>404</v>
      </c>
      <c r="C11118">
        <f>-70.11225496 / 41.68930926</f>
        <v>-1.6817802022752919</v>
      </c>
      <c r="D11118" t="s">
        <v>405</v>
      </c>
      <c r="E11118" t="s">
        <v>70</v>
      </c>
      <c r="F11118" s="1">
        <v>39686</v>
      </c>
      <c r="G11118">
        <v>0.5</v>
      </c>
      <c r="I11118">
        <v>6.3</v>
      </c>
      <c r="J11118" t="s">
        <v>71</v>
      </c>
      <c r="K11118">
        <v>1.35</v>
      </c>
      <c r="L11118" t="s">
        <v>71</v>
      </c>
      <c r="M11118">
        <v>4.4000000000000004</v>
      </c>
      <c r="N11118" t="s">
        <v>71</v>
      </c>
      <c r="O11118">
        <v>6.02</v>
      </c>
      <c r="P11118" t="s">
        <v>71</v>
      </c>
      <c r="Q11118">
        <v>24.3</v>
      </c>
      <c r="R11118" t="s">
        <v>71</v>
      </c>
      <c r="S11118">
        <v>0.26</v>
      </c>
      <c r="T11118" t="s">
        <v>71</v>
      </c>
      <c r="U11118">
        <v>8.0500000000000007</v>
      </c>
      <c r="V11118" t="s">
        <v>71</v>
      </c>
      <c r="W11118">
        <v>22.1</v>
      </c>
      <c r="X11118" t="s">
        <v>71</v>
      </c>
      <c r="Y11118">
        <v>34.229999999999997</v>
      </c>
      <c r="AA11118">
        <v>33.54</v>
      </c>
      <c r="AC11118">
        <v>38.65</v>
      </c>
      <c r="AE11118">
        <v>2.7</v>
      </c>
      <c r="AF11118" t="s">
        <v>71</v>
      </c>
      <c r="AG11118">
        <v>6.3</v>
      </c>
      <c r="AH11118" t="s">
        <v>71</v>
      </c>
      <c r="AS11118">
        <v>0.88</v>
      </c>
      <c r="AT11118" t="s">
        <v>71</v>
      </c>
    </row>
    <row r="11119" spans="1:46" x14ac:dyDescent="0.2">
      <c r="A11119" t="s">
        <v>403</v>
      </c>
      <c r="B11119" t="s">
        <v>404</v>
      </c>
      <c r="C11119">
        <f>-70.11225496 / 41.68930926</f>
        <v>-1.6817802022752919</v>
      </c>
      <c r="D11119" t="s">
        <v>405</v>
      </c>
      <c r="E11119" t="s">
        <v>70</v>
      </c>
      <c r="F11119" s="1">
        <v>39686</v>
      </c>
      <c r="G11119">
        <v>1</v>
      </c>
      <c r="O11119">
        <v>6.09</v>
      </c>
      <c r="P11119" t="s">
        <v>71</v>
      </c>
      <c r="Q11119">
        <v>24.3</v>
      </c>
      <c r="R11119" t="s">
        <v>71</v>
      </c>
    </row>
    <row r="11120" spans="1:46" x14ac:dyDescent="0.2">
      <c r="A11120" t="s">
        <v>403</v>
      </c>
      <c r="B11120" t="s">
        <v>404</v>
      </c>
      <c r="C11120">
        <f>-70.11225496 / 41.68930926</f>
        <v>-1.6817802022752919</v>
      </c>
      <c r="D11120" t="s">
        <v>405</v>
      </c>
      <c r="E11120" t="s">
        <v>70</v>
      </c>
      <c r="F11120" s="1">
        <v>39686</v>
      </c>
      <c r="G11120">
        <v>2</v>
      </c>
      <c r="O11120">
        <v>6.69</v>
      </c>
      <c r="P11120" t="s">
        <v>71</v>
      </c>
      <c r="Q11120">
        <v>24.3</v>
      </c>
      <c r="R11120" t="s">
        <v>71</v>
      </c>
    </row>
    <row r="11121" spans="1:46" x14ac:dyDescent="0.2">
      <c r="A11121" t="s">
        <v>403</v>
      </c>
      <c r="B11121" t="s">
        <v>404</v>
      </c>
      <c r="C11121">
        <f>-70.11225496 / 41.68930926</f>
        <v>-1.6817802022752919</v>
      </c>
      <c r="D11121" t="s">
        <v>405</v>
      </c>
      <c r="E11121" t="s">
        <v>70</v>
      </c>
      <c r="F11121" s="1">
        <v>39686</v>
      </c>
      <c r="G11121">
        <v>3</v>
      </c>
      <c r="O11121">
        <v>6.78</v>
      </c>
      <c r="P11121" t="s">
        <v>71</v>
      </c>
      <c r="Q11121">
        <v>24.2</v>
      </c>
      <c r="R11121" t="s">
        <v>71</v>
      </c>
    </row>
    <row r="11122" spans="1:46" x14ac:dyDescent="0.2">
      <c r="A11122" t="s">
        <v>403</v>
      </c>
      <c r="B11122" t="s">
        <v>404</v>
      </c>
      <c r="C11122">
        <f>-70.11225496 / 41.68930926</f>
        <v>-1.6817802022752919</v>
      </c>
      <c r="D11122" t="s">
        <v>405</v>
      </c>
      <c r="E11122" t="s">
        <v>70</v>
      </c>
      <c r="F11122" s="1">
        <v>39686</v>
      </c>
      <c r="G11122">
        <v>4</v>
      </c>
      <c r="O11122">
        <v>6.64</v>
      </c>
      <c r="P11122" t="s">
        <v>71</v>
      </c>
      <c r="Q11122">
        <v>24</v>
      </c>
      <c r="R11122" t="s">
        <v>71</v>
      </c>
    </row>
    <row r="11123" spans="1:46" x14ac:dyDescent="0.2">
      <c r="A11123" t="s">
        <v>403</v>
      </c>
      <c r="B11123" t="s">
        <v>404</v>
      </c>
      <c r="C11123">
        <f>-70.11225496 / 41.68930926</f>
        <v>-1.6817802022752919</v>
      </c>
      <c r="D11123" t="s">
        <v>405</v>
      </c>
      <c r="E11123" t="s">
        <v>70</v>
      </c>
      <c r="F11123" s="1">
        <v>39686</v>
      </c>
      <c r="G11123">
        <v>5</v>
      </c>
      <c r="O11123">
        <v>2.88</v>
      </c>
      <c r="P11123" t="s">
        <v>71</v>
      </c>
      <c r="Q11123">
        <v>18.7</v>
      </c>
      <c r="R11123" t="s">
        <v>71</v>
      </c>
    </row>
    <row r="11124" spans="1:46" x14ac:dyDescent="0.2">
      <c r="A11124" t="s">
        <v>403</v>
      </c>
      <c r="B11124" t="s">
        <v>404</v>
      </c>
      <c r="C11124">
        <f>-70.11225496 / 41.68930926</f>
        <v>-1.6817802022752919</v>
      </c>
      <c r="D11124" t="s">
        <v>405</v>
      </c>
      <c r="E11124" t="s">
        <v>70</v>
      </c>
      <c r="F11124" s="1">
        <v>39686</v>
      </c>
      <c r="G11124">
        <v>5.3</v>
      </c>
      <c r="S11124">
        <v>0.57999999999999996</v>
      </c>
      <c r="T11124" t="s">
        <v>71</v>
      </c>
      <c r="U11124">
        <v>17.96</v>
      </c>
      <c r="V11124" t="s">
        <v>71</v>
      </c>
      <c r="W11124">
        <v>23.9</v>
      </c>
      <c r="X11124" t="s">
        <v>71</v>
      </c>
      <c r="Y11124">
        <v>45.8</v>
      </c>
      <c r="AE11124">
        <v>5.2</v>
      </c>
      <c r="AF11124" t="s">
        <v>71</v>
      </c>
      <c r="AG11124">
        <v>5.95</v>
      </c>
      <c r="AH11124" t="s">
        <v>71</v>
      </c>
    </row>
    <row r="11125" spans="1:46" x14ac:dyDescent="0.2">
      <c r="A11125" t="s">
        <v>403</v>
      </c>
      <c r="B11125" t="s">
        <v>404</v>
      </c>
      <c r="C11125">
        <f>-70.11225496 / 41.68930926</f>
        <v>-1.6817802022752919</v>
      </c>
      <c r="D11125" t="s">
        <v>405</v>
      </c>
      <c r="E11125" t="s">
        <v>70</v>
      </c>
      <c r="F11125" s="1">
        <v>39686</v>
      </c>
      <c r="G11125">
        <v>5.8</v>
      </c>
      <c r="O11125">
        <v>0.35</v>
      </c>
      <c r="P11125" t="s">
        <v>71</v>
      </c>
      <c r="Q11125">
        <v>15.4</v>
      </c>
      <c r="R11125" t="s">
        <v>71</v>
      </c>
    </row>
    <row r="11126" spans="1:46" x14ac:dyDescent="0.2">
      <c r="A11126" t="s">
        <v>403</v>
      </c>
      <c r="B11126" t="s">
        <v>404</v>
      </c>
      <c r="C11126">
        <f>-70.11225496 / 41.68930926</f>
        <v>-1.6817802022752919</v>
      </c>
      <c r="D11126" t="s">
        <v>405</v>
      </c>
      <c r="E11126" t="s">
        <v>70</v>
      </c>
      <c r="F11126" s="1">
        <v>40051</v>
      </c>
      <c r="G11126">
        <v>0.5</v>
      </c>
      <c r="K11126">
        <v>2.48</v>
      </c>
      <c r="L11126" t="s">
        <v>71</v>
      </c>
      <c r="M11126">
        <v>4.45</v>
      </c>
      <c r="N11126" t="s">
        <v>71</v>
      </c>
      <c r="O11126">
        <v>5.71</v>
      </c>
      <c r="P11126" t="s">
        <v>71</v>
      </c>
      <c r="Q11126">
        <v>27</v>
      </c>
      <c r="R11126" t="s">
        <v>71</v>
      </c>
      <c r="S11126">
        <v>0.1</v>
      </c>
      <c r="T11126" t="s">
        <v>71</v>
      </c>
      <c r="U11126">
        <v>3.13</v>
      </c>
      <c r="V11126" t="s">
        <v>71</v>
      </c>
      <c r="W11126">
        <v>23.5</v>
      </c>
      <c r="X11126" t="s">
        <v>71</v>
      </c>
      <c r="Y11126">
        <v>20.6</v>
      </c>
      <c r="AA11126">
        <v>39.49</v>
      </c>
      <c r="AC11126">
        <v>38.49</v>
      </c>
      <c r="AE11126">
        <v>2.2000000000000002</v>
      </c>
      <c r="AF11126" t="s">
        <v>71</v>
      </c>
      <c r="AG11126">
        <v>6.28</v>
      </c>
      <c r="AH11126" t="s">
        <v>71</v>
      </c>
      <c r="AS11126">
        <v>2.13</v>
      </c>
      <c r="AT11126" t="s">
        <v>71</v>
      </c>
    </row>
    <row r="11127" spans="1:46" x14ac:dyDescent="0.2">
      <c r="A11127" t="s">
        <v>403</v>
      </c>
      <c r="B11127" t="s">
        <v>404</v>
      </c>
      <c r="C11127">
        <f>-70.11225496 / 41.68930926</f>
        <v>-1.6817802022752919</v>
      </c>
      <c r="D11127" t="s">
        <v>405</v>
      </c>
      <c r="E11127" t="s">
        <v>70</v>
      </c>
      <c r="F11127" s="1">
        <v>40051</v>
      </c>
      <c r="G11127">
        <v>1</v>
      </c>
      <c r="O11127">
        <v>5.85</v>
      </c>
      <c r="P11127" t="s">
        <v>71</v>
      </c>
      <c r="Q11127">
        <v>27</v>
      </c>
      <c r="R11127" t="s">
        <v>71</v>
      </c>
    </row>
    <row r="11128" spans="1:46" x14ac:dyDescent="0.2">
      <c r="A11128" t="s">
        <v>403</v>
      </c>
      <c r="B11128" t="s">
        <v>404</v>
      </c>
      <c r="C11128">
        <f>-70.11225496 / 41.68930926</f>
        <v>-1.6817802022752919</v>
      </c>
      <c r="D11128" t="s">
        <v>405</v>
      </c>
      <c r="E11128" t="s">
        <v>70</v>
      </c>
      <c r="F11128" s="1">
        <v>40051</v>
      </c>
      <c r="G11128">
        <v>2</v>
      </c>
      <c r="O11128">
        <v>5.68</v>
      </c>
      <c r="P11128" t="s">
        <v>71</v>
      </c>
      <c r="Q11128">
        <v>27</v>
      </c>
      <c r="R11128" t="s">
        <v>71</v>
      </c>
    </row>
    <row r="11129" spans="1:46" x14ac:dyDescent="0.2">
      <c r="A11129" t="s">
        <v>403</v>
      </c>
      <c r="B11129" t="s">
        <v>404</v>
      </c>
      <c r="C11129">
        <f>-70.11225496 / 41.68930926</f>
        <v>-1.6817802022752919</v>
      </c>
      <c r="D11129" t="s">
        <v>405</v>
      </c>
      <c r="E11129" t="s">
        <v>70</v>
      </c>
      <c r="F11129" s="1">
        <v>40051</v>
      </c>
      <c r="G11129">
        <v>3</v>
      </c>
      <c r="O11129">
        <v>5.56</v>
      </c>
      <c r="P11129" t="s">
        <v>71</v>
      </c>
      <c r="Q11129">
        <v>26.9</v>
      </c>
      <c r="R11129" t="s">
        <v>71</v>
      </c>
    </row>
    <row r="11130" spans="1:46" x14ac:dyDescent="0.2">
      <c r="A11130" t="s">
        <v>403</v>
      </c>
      <c r="B11130" t="s">
        <v>404</v>
      </c>
      <c r="C11130">
        <f>-70.11225496 / 41.68930926</f>
        <v>-1.6817802022752919</v>
      </c>
      <c r="D11130" t="s">
        <v>405</v>
      </c>
      <c r="E11130" t="s">
        <v>70</v>
      </c>
      <c r="F11130" s="1">
        <v>40051</v>
      </c>
      <c r="G11130">
        <v>4</v>
      </c>
      <c r="O11130">
        <v>5.38</v>
      </c>
      <c r="P11130" t="s">
        <v>71</v>
      </c>
      <c r="Q11130">
        <v>23.9</v>
      </c>
      <c r="R11130" t="s">
        <v>71</v>
      </c>
    </row>
    <row r="11131" spans="1:46" x14ac:dyDescent="0.2">
      <c r="A11131" t="s">
        <v>403</v>
      </c>
      <c r="B11131" t="s">
        <v>404</v>
      </c>
      <c r="C11131">
        <f>-70.11225496 / 41.68930926</f>
        <v>-1.6817802022752919</v>
      </c>
      <c r="D11131" t="s">
        <v>405</v>
      </c>
      <c r="E11131" t="s">
        <v>70</v>
      </c>
      <c r="F11131" s="1">
        <v>40051</v>
      </c>
      <c r="G11131">
        <v>5</v>
      </c>
      <c r="O11131">
        <v>1.59</v>
      </c>
      <c r="P11131" t="s">
        <v>71</v>
      </c>
      <c r="Q11131">
        <v>19.8</v>
      </c>
      <c r="R11131" t="s">
        <v>71</v>
      </c>
    </row>
    <row r="11132" spans="1:46" x14ac:dyDescent="0.2">
      <c r="A11132" t="s">
        <v>403</v>
      </c>
      <c r="B11132" t="s">
        <v>404</v>
      </c>
      <c r="C11132">
        <f>-70.11225496 / 41.68930926</f>
        <v>-1.6817802022752919</v>
      </c>
      <c r="D11132" t="s">
        <v>405</v>
      </c>
      <c r="E11132" t="s">
        <v>70</v>
      </c>
      <c r="F11132" s="1">
        <v>40051</v>
      </c>
      <c r="G11132">
        <v>5.5</v>
      </c>
      <c r="K11132">
        <v>68.709999999999994</v>
      </c>
      <c r="L11132" t="s">
        <v>71</v>
      </c>
      <c r="S11132">
        <v>1.17</v>
      </c>
      <c r="T11132" t="s">
        <v>71</v>
      </c>
      <c r="W11132">
        <v>30.96</v>
      </c>
      <c r="X11132" t="s">
        <v>71</v>
      </c>
      <c r="AE11132">
        <v>7.7</v>
      </c>
      <c r="AF11132" t="s">
        <v>71</v>
      </c>
      <c r="AG11132">
        <v>5.74</v>
      </c>
      <c r="AH11132" t="s">
        <v>71</v>
      </c>
      <c r="AS11132">
        <v>12.93</v>
      </c>
      <c r="AT11132" t="s">
        <v>71</v>
      </c>
    </row>
    <row r="11133" spans="1:46" x14ac:dyDescent="0.2">
      <c r="A11133" t="s">
        <v>403</v>
      </c>
      <c r="B11133" t="s">
        <v>404</v>
      </c>
      <c r="C11133">
        <f>-70.11225496 / 41.68930926</f>
        <v>-1.6817802022752919</v>
      </c>
      <c r="D11133" t="s">
        <v>405</v>
      </c>
      <c r="E11133" t="s">
        <v>70</v>
      </c>
      <c r="F11133" s="1">
        <v>40051</v>
      </c>
      <c r="G11133">
        <v>6</v>
      </c>
      <c r="M11133">
        <v>4.45</v>
      </c>
      <c r="N11133" t="s">
        <v>71</v>
      </c>
      <c r="Q11133">
        <v>16.8</v>
      </c>
      <c r="R11133" t="s">
        <v>71</v>
      </c>
    </row>
    <row r="11134" spans="1:46" x14ac:dyDescent="0.2">
      <c r="A11134" t="s">
        <v>403</v>
      </c>
      <c r="B11134" t="s">
        <v>404</v>
      </c>
      <c r="C11134">
        <f>-70.11225496 / 41.68930926</f>
        <v>-1.6817802022752919</v>
      </c>
      <c r="D11134" t="s">
        <v>405</v>
      </c>
      <c r="E11134" t="s">
        <v>70</v>
      </c>
      <c r="F11134" s="1">
        <v>41143</v>
      </c>
      <c r="G11134">
        <v>0.5</v>
      </c>
      <c r="K11134">
        <v>6.31</v>
      </c>
      <c r="L11134" t="s">
        <v>71</v>
      </c>
      <c r="S11134">
        <v>0.4</v>
      </c>
      <c r="T11134" t="s">
        <v>71</v>
      </c>
      <c r="U11134">
        <v>12.39</v>
      </c>
      <c r="V11134" t="s">
        <v>71</v>
      </c>
      <c r="W11134">
        <v>21.43</v>
      </c>
      <c r="X11134" t="s">
        <v>71</v>
      </c>
      <c r="Y11134">
        <v>40.44</v>
      </c>
      <c r="AA11134">
        <v>48.67</v>
      </c>
      <c r="AE11134">
        <v>5.6</v>
      </c>
      <c r="AF11134" t="s">
        <v>71</v>
      </c>
      <c r="AG11134">
        <v>6.52</v>
      </c>
      <c r="AH11134" t="s">
        <v>71</v>
      </c>
      <c r="AS11134">
        <v>0.03</v>
      </c>
      <c r="AT11134" t="s">
        <v>71</v>
      </c>
    </row>
    <row r="11135" spans="1:46" x14ac:dyDescent="0.2">
      <c r="A11135" t="s">
        <v>403</v>
      </c>
      <c r="B11135" t="s">
        <v>404</v>
      </c>
      <c r="C11135">
        <f>-70.11225496 / 41.68930926</f>
        <v>-1.6817802022752919</v>
      </c>
      <c r="D11135" t="s">
        <v>405</v>
      </c>
      <c r="E11135" t="s">
        <v>70</v>
      </c>
      <c r="F11135" s="1">
        <v>41143</v>
      </c>
      <c r="G11135">
        <v>5.7</v>
      </c>
      <c r="K11135">
        <v>88.23</v>
      </c>
      <c r="L11135" t="s">
        <v>71</v>
      </c>
      <c r="S11135">
        <v>2.6</v>
      </c>
      <c r="T11135" t="s">
        <v>71</v>
      </c>
      <c r="U11135">
        <v>80.53</v>
      </c>
      <c r="V11135" t="s">
        <v>71</v>
      </c>
      <c r="W11135">
        <v>59.55</v>
      </c>
      <c r="X11135" t="s">
        <v>71</v>
      </c>
      <c r="Y11135">
        <v>67.430000000000007</v>
      </c>
      <c r="AA11135">
        <v>74.55</v>
      </c>
      <c r="AE11135">
        <v>25.6</v>
      </c>
      <c r="AF11135" t="s">
        <v>71</v>
      </c>
      <c r="AG11135">
        <v>6.01</v>
      </c>
      <c r="AH11135" t="s">
        <v>71</v>
      </c>
      <c r="AS11135">
        <v>11.11</v>
      </c>
      <c r="AT11135" t="s">
        <v>71</v>
      </c>
    </row>
    <row r="11136" spans="1:46" x14ac:dyDescent="0.2">
      <c r="A11136" t="s">
        <v>403</v>
      </c>
      <c r="B11136" t="s">
        <v>404</v>
      </c>
      <c r="C11136">
        <f>-70.11225496 / 41.68930926</f>
        <v>-1.6817802022752919</v>
      </c>
      <c r="D11136" t="s">
        <v>405</v>
      </c>
      <c r="E11136" t="s">
        <v>70</v>
      </c>
      <c r="F11136" s="1">
        <v>42193.291666666664</v>
      </c>
      <c r="G11136">
        <v>0.5</v>
      </c>
      <c r="I11136">
        <v>6.4</v>
      </c>
      <c r="J11136" t="s">
        <v>150</v>
      </c>
      <c r="K11136">
        <v>0.4</v>
      </c>
      <c r="L11136" t="s">
        <v>150</v>
      </c>
      <c r="M11136">
        <v>4.3499999999999996</v>
      </c>
      <c r="N11136" t="s">
        <v>150</v>
      </c>
      <c r="O11136">
        <v>6.52</v>
      </c>
      <c r="P11136" t="s">
        <v>150</v>
      </c>
      <c r="Q11136">
        <v>25.8</v>
      </c>
      <c r="R11136" t="s">
        <v>150</v>
      </c>
      <c r="S11136">
        <v>0.66</v>
      </c>
      <c r="T11136" t="s">
        <v>150</v>
      </c>
      <c r="U11136">
        <v>20.440000000000001</v>
      </c>
      <c r="V11136" t="s">
        <v>150</v>
      </c>
      <c r="W11136">
        <v>19.760000000000002</v>
      </c>
      <c r="X11136" t="s">
        <v>150</v>
      </c>
      <c r="Y11136">
        <v>47.66</v>
      </c>
      <c r="AA11136">
        <v>21.61</v>
      </c>
      <c r="AC11136">
        <v>38.81</v>
      </c>
      <c r="AE11136">
        <v>5.4</v>
      </c>
      <c r="AF11136" t="s">
        <v>150</v>
      </c>
      <c r="AG11136">
        <v>6.38</v>
      </c>
      <c r="AH11136" t="s">
        <v>150</v>
      </c>
      <c r="AI11136">
        <v>80</v>
      </c>
      <c r="AJ11136" t="s">
        <v>150</v>
      </c>
      <c r="AS11136">
        <v>0.3</v>
      </c>
      <c r="AT11136" t="s">
        <v>150</v>
      </c>
    </row>
    <row r="11137" spans="1:46" x14ac:dyDescent="0.2">
      <c r="A11137" t="s">
        <v>403</v>
      </c>
      <c r="B11137" t="s">
        <v>404</v>
      </c>
      <c r="C11137">
        <f>-70.11225496 / 41.68930926</f>
        <v>-1.6817802022752919</v>
      </c>
      <c r="D11137" t="s">
        <v>405</v>
      </c>
      <c r="E11137" t="s">
        <v>70</v>
      </c>
      <c r="F11137" s="1">
        <v>42193.291666666664</v>
      </c>
      <c r="G11137">
        <v>2</v>
      </c>
      <c r="I11137">
        <v>6.4</v>
      </c>
      <c r="J11137" t="s">
        <v>150</v>
      </c>
      <c r="K11137" t="s">
        <v>173</v>
      </c>
      <c r="L11137" t="s">
        <v>150</v>
      </c>
      <c r="M11137">
        <v>4.3499999999999996</v>
      </c>
      <c r="N11137" t="s">
        <v>150</v>
      </c>
      <c r="O11137">
        <v>6.3</v>
      </c>
      <c r="P11137" t="s">
        <v>150</v>
      </c>
      <c r="Q11137">
        <v>24.9</v>
      </c>
      <c r="R11137" t="s">
        <v>150</v>
      </c>
      <c r="S11137" t="s">
        <v>173</v>
      </c>
      <c r="T11137" t="s">
        <v>150</v>
      </c>
      <c r="W11137" t="s">
        <v>173</v>
      </c>
      <c r="X11137" t="s">
        <v>150</v>
      </c>
      <c r="AC11137">
        <v>38.81</v>
      </c>
      <c r="AE11137" t="s">
        <v>173</v>
      </c>
      <c r="AF11137" t="s">
        <v>150</v>
      </c>
      <c r="AG11137" t="s">
        <v>173</v>
      </c>
      <c r="AH11137" t="s">
        <v>150</v>
      </c>
      <c r="AI11137">
        <v>76</v>
      </c>
      <c r="AJ11137" t="s">
        <v>150</v>
      </c>
      <c r="AS11137" t="s">
        <v>173</v>
      </c>
      <c r="AT11137" t="s">
        <v>150</v>
      </c>
    </row>
    <row r="11138" spans="1:46" x14ac:dyDescent="0.2">
      <c r="A11138" t="s">
        <v>403</v>
      </c>
      <c r="B11138" t="s">
        <v>404</v>
      </c>
      <c r="C11138">
        <f>-70.11225496 / 41.68930926</f>
        <v>-1.6817802022752919</v>
      </c>
      <c r="D11138" t="s">
        <v>405</v>
      </c>
      <c r="E11138" t="s">
        <v>70</v>
      </c>
      <c r="F11138" s="1">
        <v>42193.291666666664</v>
      </c>
      <c r="G11138">
        <v>4</v>
      </c>
      <c r="I11138">
        <v>6.4</v>
      </c>
      <c r="J11138" t="s">
        <v>150</v>
      </c>
      <c r="K11138" t="s">
        <v>173</v>
      </c>
      <c r="L11138" t="s">
        <v>150</v>
      </c>
      <c r="M11138">
        <v>4.3499999999999996</v>
      </c>
      <c r="N11138" t="s">
        <v>150</v>
      </c>
      <c r="O11138">
        <v>6.38</v>
      </c>
      <c r="P11138" t="s">
        <v>150</v>
      </c>
      <c r="Q11138">
        <v>21.1</v>
      </c>
      <c r="R11138" t="s">
        <v>150</v>
      </c>
      <c r="S11138" t="s">
        <v>173</v>
      </c>
      <c r="T11138" t="s">
        <v>150</v>
      </c>
      <c r="W11138" t="s">
        <v>173</v>
      </c>
      <c r="X11138" t="s">
        <v>150</v>
      </c>
      <c r="AE11138" t="s">
        <v>173</v>
      </c>
      <c r="AF11138" t="s">
        <v>150</v>
      </c>
      <c r="AG11138" t="s">
        <v>173</v>
      </c>
      <c r="AH11138" t="s">
        <v>150</v>
      </c>
      <c r="AI11138">
        <v>72</v>
      </c>
      <c r="AJ11138" t="s">
        <v>150</v>
      </c>
      <c r="AS11138" t="s">
        <v>173</v>
      </c>
      <c r="AT11138" t="s">
        <v>150</v>
      </c>
    </row>
    <row r="11139" spans="1:46" x14ac:dyDescent="0.2">
      <c r="A11139" t="s">
        <v>403</v>
      </c>
      <c r="B11139" t="s">
        <v>404</v>
      </c>
      <c r="C11139">
        <f>-70.11225496 / 41.68930926</f>
        <v>-1.6817802022752919</v>
      </c>
      <c r="D11139" t="s">
        <v>405</v>
      </c>
      <c r="E11139" t="s">
        <v>70</v>
      </c>
      <c r="F11139" s="1">
        <v>42193.291666666664</v>
      </c>
      <c r="G11139">
        <v>5.4</v>
      </c>
      <c r="I11139">
        <v>6.4</v>
      </c>
      <c r="J11139" t="s">
        <v>150</v>
      </c>
      <c r="K11139">
        <v>6.3</v>
      </c>
      <c r="L11139" t="s">
        <v>150</v>
      </c>
      <c r="M11139">
        <v>4.3499999999999996</v>
      </c>
      <c r="N11139" t="s">
        <v>150</v>
      </c>
      <c r="S11139">
        <v>0.85</v>
      </c>
      <c r="T11139" t="s">
        <v>150</v>
      </c>
      <c r="W11139">
        <v>20.78</v>
      </c>
      <c r="X11139" t="s">
        <v>150</v>
      </c>
      <c r="AE11139">
        <v>9.1999999999999993</v>
      </c>
      <c r="AF11139" t="s">
        <v>150</v>
      </c>
      <c r="AG11139">
        <v>6</v>
      </c>
      <c r="AH11139" t="s">
        <v>150</v>
      </c>
      <c r="AS11139">
        <v>1.2</v>
      </c>
      <c r="AT11139" t="s">
        <v>150</v>
      </c>
    </row>
    <row r="11140" spans="1:46" x14ac:dyDescent="0.2">
      <c r="A11140" t="s">
        <v>403</v>
      </c>
      <c r="B11140" t="s">
        <v>404</v>
      </c>
      <c r="C11140">
        <f>-70.11225496 / 41.68930926</f>
        <v>-1.6817802022752919</v>
      </c>
      <c r="D11140" t="s">
        <v>405</v>
      </c>
      <c r="E11140" t="s">
        <v>70</v>
      </c>
      <c r="F11140" s="1">
        <v>42193.291666666664</v>
      </c>
      <c r="G11140">
        <v>6</v>
      </c>
      <c r="I11140">
        <v>6.4</v>
      </c>
      <c r="J11140" t="s">
        <v>150</v>
      </c>
      <c r="K11140" t="s">
        <v>173</v>
      </c>
      <c r="L11140" t="s">
        <v>150</v>
      </c>
      <c r="M11140">
        <v>4.3499999999999996</v>
      </c>
      <c r="N11140" t="s">
        <v>150</v>
      </c>
      <c r="O11140">
        <v>1.66</v>
      </c>
      <c r="P11140" t="s">
        <v>150</v>
      </c>
      <c r="Q11140">
        <v>12.4</v>
      </c>
      <c r="R11140" t="s">
        <v>150</v>
      </c>
      <c r="S11140" t="s">
        <v>173</v>
      </c>
      <c r="T11140" t="s">
        <v>150</v>
      </c>
      <c r="W11140" t="s">
        <v>173</v>
      </c>
      <c r="X11140" t="s">
        <v>150</v>
      </c>
      <c r="AE11140" t="s">
        <v>173</v>
      </c>
      <c r="AF11140" t="s">
        <v>150</v>
      </c>
      <c r="AG11140" t="s">
        <v>173</v>
      </c>
      <c r="AH11140" t="s">
        <v>150</v>
      </c>
      <c r="AI11140">
        <v>16</v>
      </c>
      <c r="AJ11140" t="s">
        <v>150</v>
      </c>
      <c r="AS11140" t="s">
        <v>173</v>
      </c>
      <c r="AT11140" t="s">
        <v>150</v>
      </c>
    </row>
    <row r="11141" spans="1:46" x14ac:dyDescent="0.2">
      <c r="A11141" t="s">
        <v>403</v>
      </c>
      <c r="B11141" t="s">
        <v>404</v>
      </c>
      <c r="C11141">
        <f>-70.11225496 / 41.68930926</f>
        <v>-1.6817802022752919</v>
      </c>
      <c r="D11141" t="s">
        <v>405</v>
      </c>
      <c r="E11141" t="s">
        <v>70</v>
      </c>
      <c r="F11141" s="1">
        <v>42207.3125</v>
      </c>
      <c r="G11141">
        <v>0.5</v>
      </c>
      <c r="I11141">
        <v>6.2</v>
      </c>
      <c r="J11141" t="s">
        <v>150</v>
      </c>
      <c r="K11141">
        <v>1.3</v>
      </c>
      <c r="L11141" t="s">
        <v>150</v>
      </c>
      <c r="M11141">
        <v>4.5999999999999996</v>
      </c>
      <c r="N11141" t="s">
        <v>150</v>
      </c>
      <c r="O11141">
        <v>6.38</v>
      </c>
      <c r="P11141" t="s">
        <v>150</v>
      </c>
      <c r="Q11141">
        <v>26.8</v>
      </c>
      <c r="R11141" t="s">
        <v>150</v>
      </c>
      <c r="S11141">
        <v>0.36</v>
      </c>
      <c r="T11141" t="s">
        <v>150</v>
      </c>
      <c r="U11141">
        <v>11.15</v>
      </c>
      <c r="V11141" t="s">
        <v>150</v>
      </c>
      <c r="W11141">
        <v>19.350000000000001</v>
      </c>
      <c r="X11141" t="s">
        <v>150</v>
      </c>
      <c r="Y11141">
        <v>38.92</v>
      </c>
      <c r="AA11141">
        <v>33.17</v>
      </c>
      <c r="AC11141">
        <v>38.01</v>
      </c>
      <c r="AE11141">
        <v>5.2</v>
      </c>
      <c r="AF11141" t="s">
        <v>150</v>
      </c>
      <c r="AG11141">
        <v>6.33</v>
      </c>
      <c r="AH11141" t="s">
        <v>150</v>
      </c>
      <c r="AI11141">
        <v>80</v>
      </c>
      <c r="AJ11141" t="s">
        <v>150</v>
      </c>
      <c r="AS11141">
        <v>0.8</v>
      </c>
      <c r="AT11141" t="s">
        <v>150</v>
      </c>
    </row>
    <row r="11142" spans="1:46" x14ac:dyDescent="0.2">
      <c r="A11142" t="s">
        <v>403</v>
      </c>
      <c r="B11142" t="s">
        <v>404</v>
      </c>
      <c r="C11142">
        <f>-70.11225496 / 41.68930926</f>
        <v>-1.6817802022752919</v>
      </c>
      <c r="D11142" t="s">
        <v>405</v>
      </c>
      <c r="E11142" t="s">
        <v>70</v>
      </c>
      <c r="F11142" s="1">
        <v>42207.3125</v>
      </c>
      <c r="G11142">
        <v>2</v>
      </c>
      <c r="I11142">
        <v>6.2</v>
      </c>
      <c r="J11142" t="s">
        <v>150</v>
      </c>
      <c r="K11142" t="s">
        <v>173</v>
      </c>
      <c r="L11142" t="s">
        <v>150</v>
      </c>
      <c r="M11142">
        <v>4.5999999999999996</v>
      </c>
      <c r="N11142" t="s">
        <v>150</v>
      </c>
      <c r="O11142">
        <v>5.45</v>
      </c>
      <c r="P11142" t="s">
        <v>150</v>
      </c>
      <c r="Q11142">
        <v>26.6</v>
      </c>
      <c r="R11142" t="s">
        <v>150</v>
      </c>
      <c r="S11142" t="s">
        <v>173</v>
      </c>
      <c r="T11142" t="s">
        <v>150</v>
      </c>
      <c r="W11142" t="s">
        <v>173</v>
      </c>
      <c r="X11142" t="s">
        <v>150</v>
      </c>
      <c r="AC11142">
        <v>38.01</v>
      </c>
      <c r="AE11142" t="s">
        <v>173</v>
      </c>
      <c r="AF11142" t="s">
        <v>150</v>
      </c>
      <c r="AG11142" t="s">
        <v>173</v>
      </c>
      <c r="AH11142" t="s">
        <v>150</v>
      </c>
      <c r="AI11142">
        <v>68</v>
      </c>
      <c r="AJ11142" t="s">
        <v>150</v>
      </c>
      <c r="AS11142" t="s">
        <v>173</v>
      </c>
      <c r="AT11142" t="s">
        <v>150</v>
      </c>
    </row>
    <row r="11143" spans="1:46" x14ac:dyDescent="0.2">
      <c r="A11143" t="s">
        <v>403</v>
      </c>
      <c r="B11143" t="s">
        <v>404</v>
      </c>
      <c r="C11143">
        <f>-70.11225496 / 41.68930926</f>
        <v>-1.6817802022752919</v>
      </c>
      <c r="D11143" t="s">
        <v>405</v>
      </c>
      <c r="E11143" t="s">
        <v>70</v>
      </c>
      <c r="F11143" s="1">
        <v>42207.3125</v>
      </c>
      <c r="G11143">
        <v>4</v>
      </c>
      <c r="I11143">
        <v>6.2</v>
      </c>
      <c r="J11143" t="s">
        <v>150</v>
      </c>
      <c r="K11143" t="s">
        <v>173</v>
      </c>
      <c r="L11143" t="s">
        <v>150</v>
      </c>
      <c r="M11143">
        <v>4.5999999999999996</v>
      </c>
      <c r="N11143" t="s">
        <v>150</v>
      </c>
      <c r="O11143">
        <v>7.95</v>
      </c>
      <c r="P11143" t="s">
        <v>150</v>
      </c>
      <c r="Q11143">
        <v>22.6</v>
      </c>
      <c r="R11143" t="s">
        <v>150</v>
      </c>
      <c r="S11143" t="s">
        <v>173</v>
      </c>
      <c r="T11143" t="s">
        <v>150</v>
      </c>
      <c r="W11143" t="s">
        <v>173</v>
      </c>
      <c r="X11143" t="s">
        <v>150</v>
      </c>
      <c r="AC11143">
        <v>38.01</v>
      </c>
      <c r="AE11143" t="s">
        <v>173</v>
      </c>
      <c r="AF11143" t="s">
        <v>150</v>
      </c>
      <c r="AG11143" t="s">
        <v>173</v>
      </c>
      <c r="AH11143" t="s">
        <v>150</v>
      </c>
      <c r="AI11143">
        <v>92</v>
      </c>
      <c r="AJ11143" t="s">
        <v>150</v>
      </c>
      <c r="AS11143" t="s">
        <v>173</v>
      </c>
      <c r="AT11143" t="s">
        <v>150</v>
      </c>
    </row>
    <row r="11144" spans="1:46" x14ac:dyDescent="0.2">
      <c r="A11144" t="s">
        <v>403</v>
      </c>
      <c r="B11144" t="s">
        <v>404</v>
      </c>
      <c r="C11144">
        <f>-70.11225496 / 41.68930926</f>
        <v>-1.6817802022752919</v>
      </c>
      <c r="D11144" t="s">
        <v>405</v>
      </c>
      <c r="E11144" t="s">
        <v>70</v>
      </c>
      <c r="F11144" s="1">
        <v>42207.3125</v>
      </c>
      <c r="G11144">
        <v>5.2</v>
      </c>
      <c r="I11144">
        <v>6.2</v>
      </c>
      <c r="J11144" t="s">
        <v>150</v>
      </c>
      <c r="K11144">
        <v>12.7</v>
      </c>
      <c r="L11144" t="s">
        <v>150</v>
      </c>
      <c r="M11144">
        <v>4.5999999999999996</v>
      </c>
      <c r="N11144" t="s">
        <v>150</v>
      </c>
      <c r="S11144">
        <v>0.69</v>
      </c>
      <c r="T11144" t="s">
        <v>150</v>
      </c>
      <c r="U11144">
        <v>21.37</v>
      </c>
      <c r="V11144" t="s">
        <v>150</v>
      </c>
      <c r="W11144">
        <v>19.95</v>
      </c>
      <c r="X11144" t="s">
        <v>150</v>
      </c>
      <c r="Y11144">
        <v>48.3</v>
      </c>
      <c r="AA11144">
        <v>55.53</v>
      </c>
      <c r="AC11144">
        <v>38.01</v>
      </c>
      <c r="AE11144">
        <v>8.6999999999999993</v>
      </c>
      <c r="AF11144" t="s">
        <v>150</v>
      </c>
      <c r="AG11144">
        <v>5.96</v>
      </c>
      <c r="AH11144" t="s">
        <v>150</v>
      </c>
      <c r="AS11144">
        <v>0</v>
      </c>
      <c r="AT11144" t="s">
        <v>150</v>
      </c>
    </row>
    <row r="11145" spans="1:46" x14ac:dyDescent="0.2">
      <c r="A11145" t="s">
        <v>403</v>
      </c>
      <c r="B11145" t="s">
        <v>404</v>
      </c>
      <c r="C11145">
        <f>-70.11225496 / 41.68930926</f>
        <v>-1.6817802022752919</v>
      </c>
      <c r="D11145" t="s">
        <v>405</v>
      </c>
      <c r="E11145" t="s">
        <v>70</v>
      </c>
      <c r="F11145" s="1">
        <v>42207.3125</v>
      </c>
      <c r="G11145">
        <v>6</v>
      </c>
      <c r="I11145">
        <v>6.2</v>
      </c>
      <c r="J11145" t="s">
        <v>150</v>
      </c>
      <c r="K11145" t="s">
        <v>173</v>
      </c>
      <c r="L11145" t="s">
        <v>150</v>
      </c>
      <c r="M11145">
        <v>4.5999999999999996</v>
      </c>
      <c r="N11145" t="s">
        <v>150</v>
      </c>
      <c r="O11145">
        <v>0.9</v>
      </c>
      <c r="P11145" t="s">
        <v>150</v>
      </c>
      <c r="Q11145">
        <v>13.5</v>
      </c>
      <c r="R11145" t="s">
        <v>150</v>
      </c>
      <c r="S11145" t="s">
        <v>173</v>
      </c>
      <c r="T11145" t="s">
        <v>150</v>
      </c>
      <c r="W11145" t="s">
        <v>173</v>
      </c>
      <c r="X11145" t="s">
        <v>150</v>
      </c>
      <c r="AC11145">
        <v>38.01</v>
      </c>
      <c r="AE11145" t="s">
        <v>173</v>
      </c>
      <c r="AF11145" t="s">
        <v>150</v>
      </c>
      <c r="AG11145" t="s">
        <v>173</v>
      </c>
      <c r="AH11145" t="s">
        <v>150</v>
      </c>
      <c r="AI11145">
        <v>9</v>
      </c>
      <c r="AJ11145" t="s">
        <v>150</v>
      </c>
      <c r="AS11145" t="s">
        <v>173</v>
      </c>
      <c r="AT11145" t="s">
        <v>150</v>
      </c>
    </row>
    <row r="11146" spans="1:46" x14ac:dyDescent="0.2">
      <c r="A11146" t="s">
        <v>403</v>
      </c>
      <c r="B11146" t="s">
        <v>404</v>
      </c>
      <c r="C11146">
        <f>-70.11225496 / 41.68930926</f>
        <v>-1.6817802022752919</v>
      </c>
      <c r="D11146" t="s">
        <v>405</v>
      </c>
      <c r="E11146" t="s">
        <v>70</v>
      </c>
      <c r="F11146" s="1">
        <v>42221.3125</v>
      </c>
      <c r="G11146">
        <v>0.5</v>
      </c>
      <c r="I11146">
        <v>6.3</v>
      </c>
      <c r="J11146" t="s">
        <v>150</v>
      </c>
      <c r="K11146">
        <v>1</v>
      </c>
      <c r="L11146" t="s">
        <v>150</v>
      </c>
      <c r="M11146">
        <v>4.55</v>
      </c>
      <c r="N11146" t="s">
        <v>150</v>
      </c>
      <c r="O11146">
        <v>6</v>
      </c>
      <c r="P11146" t="s">
        <v>150</v>
      </c>
      <c r="Q11146">
        <v>27.5</v>
      </c>
      <c r="R11146" t="s">
        <v>150</v>
      </c>
      <c r="S11146">
        <v>0.32</v>
      </c>
      <c r="T11146" t="s">
        <v>150</v>
      </c>
      <c r="U11146">
        <v>9.91</v>
      </c>
      <c r="V11146" t="s">
        <v>150</v>
      </c>
      <c r="W11146">
        <v>19.55</v>
      </c>
      <c r="X11146" t="s">
        <v>150</v>
      </c>
      <c r="Y11146">
        <v>37.22</v>
      </c>
      <c r="AA11146">
        <v>30.6</v>
      </c>
      <c r="AC11146">
        <v>38.17</v>
      </c>
      <c r="AE11146">
        <v>5.2</v>
      </c>
      <c r="AF11146" t="s">
        <v>150</v>
      </c>
      <c r="AG11146">
        <v>6.4</v>
      </c>
      <c r="AH11146" t="s">
        <v>150</v>
      </c>
      <c r="AI11146">
        <v>76</v>
      </c>
      <c r="AJ11146" t="s">
        <v>150</v>
      </c>
      <c r="AS11146">
        <v>0.5</v>
      </c>
      <c r="AT11146" t="s">
        <v>150</v>
      </c>
    </row>
    <row r="11147" spans="1:46" x14ac:dyDescent="0.2">
      <c r="A11147" t="s">
        <v>403</v>
      </c>
      <c r="B11147" t="s">
        <v>404</v>
      </c>
      <c r="C11147">
        <f>-70.11225496 / 41.68930926</f>
        <v>-1.6817802022752919</v>
      </c>
      <c r="D11147" t="s">
        <v>405</v>
      </c>
      <c r="E11147" t="s">
        <v>70</v>
      </c>
      <c r="F11147" s="1">
        <v>42221.3125</v>
      </c>
      <c r="G11147">
        <v>2</v>
      </c>
      <c r="I11147">
        <v>6.3</v>
      </c>
      <c r="J11147" t="s">
        <v>150</v>
      </c>
      <c r="K11147" t="s">
        <v>173</v>
      </c>
      <c r="L11147" t="s">
        <v>150</v>
      </c>
      <c r="M11147">
        <v>4.55</v>
      </c>
      <c r="N11147" t="s">
        <v>150</v>
      </c>
      <c r="O11147">
        <v>6.06</v>
      </c>
      <c r="P11147" t="s">
        <v>150</v>
      </c>
      <c r="Q11147">
        <v>27.5</v>
      </c>
      <c r="R11147" t="s">
        <v>150</v>
      </c>
      <c r="S11147" t="s">
        <v>173</v>
      </c>
      <c r="T11147" t="s">
        <v>150</v>
      </c>
      <c r="W11147" t="s">
        <v>173</v>
      </c>
      <c r="X11147" t="s">
        <v>150</v>
      </c>
      <c r="AC11147">
        <v>38.17</v>
      </c>
      <c r="AE11147" t="s">
        <v>173</v>
      </c>
      <c r="AF11147" t="s">
        <v>150</v>
      </c>
      <c r="AG11147" t="s">
        <v>173</v>
      </c>
      <c r="AH11147" t="s">
        <v>150</v>
      </c>
      <c r="AI11147">
        <v>77</v>
      </c>
      <c r="AJ11147" t="s">
        <v>150</v>
      </c>
      <c r="AS11147" t="s">
        <v>173</v>
      </c>
      <c r="AT11147" t="s">
        <v>150</v>
      </c>
    </row>
    <row r="11148" spans="1:46" x14ac:dyDescent="0.2">
      <c r="A11148" t="s">
        <v>403</v>
      </c>
      <c r="B11148" t="s">
        <v>404</v>
      </c>
      <c r="C11148">
        <f>-70.11225496 / 41.68930926</f>
        <v>-1.6817802022752919</v>
      </c>
      <c r="D11148" t="s">
        <v>405</v>
      </c>
      <c r="E11148" t="s">
        <v>70</v>
      </c>
      <c r="F11148" s="1">
        <v>42221.3125</v>
      </c>
      <c r="G11148">
        <v>4</v>
      </c>
      <c r="I11148">
        <v>6.3</v>
      </c>
      <c r="J11148" t="s">
        <v>150</v>
      </c>
      <c r="K11148" t="s">
        <v>173</v>
      </c>
      <c r="L11148" t="s">
        <v>150</v>
      </c>
      <c r="M11148">
        <v>4.55</v>
      </c>
      <c r="N11148" t="s">
        <v>150</v>
      </c>
      <c r="O11148">
        <v>6.66</v>
      </c>
      <c r="P11148" t="s">
        <v>150</v>
      </c>
      <c r="Q11148">
        <v>24.7</v>
      </c>
      <c r="R11148" t="s">
        <v>150</v>
      </c>
      <c r="S11148" t="s">
        <v>173</v>
      </c>
      <c r="T11148" t="s">
        <v>150</v>
      </c>
      <c r="W11148" t="s">
        <v>173</v>
      </c>
      <c r="X11148" t="s">
        <v>150</v>
      </c>
      <c r="AC11148">
        <v>38.17</v>
      </c>
      <c r="AE11148" t="s">
        <v>173</v>
      </c>
      <c r="AF11148" t="s">
        <v>150</v>
      </c>
      <c r="AG11148" t="s">
        <v>173</v>
      </c>
      <c r="AH11148" t="s">
        <v>150</v>
      </c>
      <c r="AI11148">
        <v>80</v>
      </c>
      <c r="AJ11148" t="s">
        <v>150</v>
      </c>
      <c r="AS11148" t="s">
        <v>173</v>
      </c>
      <c r="AT11148" t="s">
        <v>150</v>
      </c>
    </row>
    <row r="11149" spans="1:46" x14ac:dyDescent="0.2">
      <c r="A11149" t="s">
        <v>403</v>
      </c>
      <c r="B11149" t="s">
        <v>404</v>
      </c>
      <c r="C11149">
        <f>-70.11225496 / 41.68930926</f>
        <v>-1.6817802022752919</v>
      </c>
      <c r="D11149" t="s">
        <v>405</v>
      </c>
      <c r="E11149" t="s">
        <v>70</v>
      </c>
      <c r="F11149" s="1">
        <v>42221.3125</v>
      </c>
      <c r="G11149">
        <v>5.3</v>
      </c>
      <c r="I11149">
        <v>6.3</v>
      </c>
      <c r="J11149" t="s">
        <v>150</v>
      </c>
      <c r="K11149">
        <v>4</v>
      </c>
      <c r="L11149" t="s">
        <v>150</v>
      </c>
      <c r="M11149">
        <v>4.55</v>
      </c>
      <c r="N11149" t="s">
        <v>150</v>
      </c>
      <c r="S11149">
        <v>0.56999999999999995</v>
      </c>
      <c r="T11149" t="s">
        <v>150</v>
      </c>
      <c r="U11149">
        <v>17.66</v>
      </c>
      <c r="V11149" t="s">
        <v>150</v>
      </c>
      <c r="W11149">
        <v>20.29</v>
      </c>
      <c r="X11149" t="s">
        <v>150</v>
      </c>
      <c r="Y11149">
        <v>45.55</v>
      </c>
      <c r="AA11149">
        <v>44.2</v>
      </c>
      <c r="AC11149">
        <v>38.17</v>
      </c>
      <c r="AE11149">
        <v>11.8</v>
      </c>
      <c r="AF11149" t="s">
        <v>150</v>
      </c>
      <c r="AG11149">
        <v>6.16</v>
      </c>
      <c r="AH11149" t="s">
        <v>150</v>
      </c>
      <c r="AS11149">
        <v>3.8</v>
      </c>
      <c r="AT11149" t="s">
        <v>150</v>
      </c>
    </row>
    <row r="11150" spans="1:46" x14ac:dyDescent="0.2">
      <c r="A11150" t="s">
        <v>403</v>
      </c>
      <c r="B11150" t="s">
        <v>404</v>
      </c>
      <c r="C11150">
        <f>-70.11225496 / 41.68930926</f>
        <v>-1.6817802022752919</v>
      </c>
      <c r="D11150" t="s">
        <v>405</v>
      </c>
      <c r="E11150" t="s">
        <v>70</v>
      </c>
      <c r="F11150" s="1">
        <v>42221.3125</v>
      </c>
      <c r="G11150">
        <v>6</v>
      </c>
      <c r="I11150">
        <v>6.3</v>
      </c>
      <c r="J11150" t="s">
        <v>150</v>
      </c>
      <c r="K11150" t="s">
        <v>173</v>
      </c>
      <c r="L11150" t="s">
        <v>150</v>
      </c>
      <c r="M11150">
        <v>4.55</v>
      </c>
      <c r="N11150" t="s">
        <v>150</v>
      </c>
      <c r="O11150">
        <v>0.95</v>
      </c>
      <c r="P11150" t="s">
        <v>150</v>
      </c>
      <c r="Q11150">
        <v>14.9</v>
      </c>
      <c r="R11150" t="s">
        <v>150</v>
      </c>
      <c r="S11150" t="s">
        <v>173</v>
      </c>
      <c r="T11150" t="s">
        <v>150</v>
      </c>
      <c r="W11150" t="s">
        <v>173</v>
      </c>
      <c r="X11150" t="s">
        <v>150</v>
      </c>
      <c r="AC11150">
        <v>38.17</v>
      </c>
      <c r="AE11150" t="s">
        <v>173</v>
      </c>
      <c r="AF11150" t="s">
        <v>150</v>
      </c>
      <c r="AG11150" t="s">
        <v>173</v>
      </c>
      <c r="AH11150" t="s">
        <v>150</v>
      </c>
      <c r="AI11150">
        <v>9</v>
      </c>
      <c r="AJ11150" t="s">
        <v>150</v>
      </c>
      <c r="AS11150" t="s">
        <v>173</v>
      </c>
      <c r="AT11150" t="s">
        <v>150</v>
      </c>
    </row>
    <row r="11151" spans="1:46" x14ac:dyDescent="0.2">
      <c r="A11151" t="s">
        <v>403</v>
      </c>
      <c r="B11151" t="s">
        <v>404</v>
      </c>
      <c r="C11151">
        <f>-70.11225496 / 41.68930926</f>
        <v>-1.6817802022752919</v>
      </c>
      <c r="D11151" t="s">
        <v>405</v>
      </c>
      <c r="E11151" t="s">
        <v>70</v>
      </c>
      <c r="F11151" s="1">
        <v>42236.322916666664</v>
      </c>
      <c r="G11151">
        <v>0.5</v>
      </c>
      <c r="I11151">
        <v>6.4</v>
      </c>
      <c r="J11151" t="s">
        <v>150</v>
      </c>
      <c r="K11151">
        <v>1</v>
      </c>
      <c r="L11151" t="s">
        <v>150</v>
      </c>
      <c r="M11151">
        <v>4.9000000000000004</v>
      </c>
      <c r="N11151" t="s">
        <v>150</v>
      </c>
      <c r="O11151">
        <v>6.46</v>
      </c>
      <c r="P11151" t="s">
        <v>150</v>
      </c>
      <c r="Q11151">
        <v>28</v>
      </c>
      <c r="R11151" t="s">
        <v>150</v>
      </c>
      <c r="S11151">
        <v>0.43</v>
      </c>
      <c r="T11151" t="s">
        <v>150</v>
      </c>
      <c r="U11151">
        <v>13.32</v>
      </c>
      <c r="V11151" t="s">
        <v>150</v>
      </c>
      <c r="W11151">
        <v>17.579999999999998</v>
      </c>
      <c r="X11151" t="s">
        <v>150</v>
      </c>
      <c r="Y11151">
        <v>41.49</v>
      </c>
      <c r="AA11151">
        <v>30.6</v>
      </c>
      <c r="AC11151">
        <v>37.1</v>
      </c>
      <c r="AE11151">
        <v>6.8</v>
      </c>
      <c r="AF11151" t="s">
        <v>150</v>
      </c>
      <c r="AG11151">
        <v>6.68</v>
      </c>
      <c r="AH11151" t="s">
        <v>150</v>
      </c>
      <c r="AI11151">
        <v>83</v>
      </c>
      <c r="AJ11151" t="s">
        <v>150</v>
      </c>
      <c r="AS11151">
        <v>0.4</v>
      </c>
      <c r="AT11151" t="s">
        <v>150</v>
      </c>
    </row>
    <row r="11152" spans="1:46" x14ac:dyDescent="0.2">
      <c r="A11152" t="s">
        <v>403</v>
      </c>
      <c r="B11152" t="s">
        <v>404</v>
      </c>
      <c r="C11152">
        <f>-70.11225496 / 41.68930926</f>
        <v>-1.6817802022752919</v>
      </c>
      <c r="D11152" t="s">
        <v>405</v>
      </c>
      <c r="E11152" t="s">
        <v>70</v>
      </c>
      <c r="F11152" s="1">
        <v>42236.322916666664</v>
      </c>
      <c r="G11152">
        <v>1</v>
      </c>
      <c r="I11152">
        <v>6.4</v>
      </c>
      <c r="J11152" t="s">
        <v>150</v>
      </c>
      <c r="K11152" t="s">
        <v>173</v>
      </c>
      <c r="L11152" t="s">
        <v>150</v>
      </c>
      <c r="M11152">
        <v>4.9000000000000004</v>
      </c>
      <c r="N11152" t="s">
        <v>150</v>
      </c>
      <c r="O11152">
        <v>6.17</v>
      </c>
      <c r="P11152" t="s">
        <v>150</v>
      </c>
      <c r="Q11152">
        <v>28</v>
      </c>
      <c r="R11152" t="s">
        <v>150</v>
      </c>
      <c r="S11152" t="s">
        <v>173</v>
      </c>
      <c r="T11152" t="s">
        <v>150</v>
      </c>
      <c r="W11152" t="s">
        <v>173</v>
      </c>
      <c r="X11152" t="s">
        <v>150</v>
      </c>
      <c r="AC11152">
        <v>37.1</v>
      </c>
      <c r="AE11152" t="s">
        <v>173</v>
      </c>
      <c r="AF11152" t="s">
        <v>150</v>
      </c>
      <c r="AG11152" t="s">
        <v>173</v>
      </c>
      <c r="AH11152" t="s">
        <v>150</v>
      </c>
      <c r="AI11152">
        <v>79</v>
      </c>
      <c r="AJ11152" t="s">
        <v>150</v>
      </c>
      <c r="AS11152" t="s">
        <v>173</v>
      </c>
      <c r="AT11152" t="s">
        <v>150</v>
      </c>
    </row>
    <row r="11153" spans="1:46" x14ac:dyDescent="0.2">
      <c r="A11153" t="s">
        <v>403</v>
      </c>
      <c r="B11153" t="s">
        <v>404</v>
      </c>
      <c r="C11153">
        <f>-70.11225496 / 41.68930926</f>
        <v>-1.6817802022752919</v>
      </c>
      <c r="D11153" t="s">
        <v>405</v>
      </c>
      <c r="E11153" t="s">
        <v>70</v>
      </c>
      <c r="F11153" s="1">
        <v>42236.322916666664</v>
      </c>
      <c r="G11153">
        <v>2</v>
      </c>
      <c r="I11153">
        <v>6.4</v>
      </c>
      <c r="J11153" t="s">
        <v>150</v>
      </c>
      <c r="K11153" t="s">
        <v>173</v>
      </c>
      <c r="L11153" t="s">
        <v>150</v>
      </c>
      <c r="M11153">
        <v>4.9000000000000004</v>
      </c>
      <c r="N11153" t="s">
        <v>150</v>
      </c>
      <c r="O11153">
        <v>6.08</v>
      </c>
      <c r="P11153" t="s">
        <v>150</v>
      </c>
      <c r="Q11153">
        <v>28</v>
      </c>
      <c r="R11153" t="s">
        <v>150</v>
      </c>
      <c r="S11153" t="s">
        <v>173</v>
      </c>
      <c r="T11153" t="s">
        <v>150</v>
      </c>
      <c r="W11153" t="s">
        <v>173</v>
      </c>
      <c r="X11153" t="s">
        <v>150</v>
      </c>
      <c r="AC11153">
        <v>37.1</v>
      </c>
      <c r="AE11153" t="s">
        <v>173</v>
      </c>
      <c r="AF11153" t="s">
        <v>150</v>
      </c>
      <c r="AG11153" t="s">
        <v>173</v>
      </c>
      <c r="AH11153" t="s">
        <v>150</v>
      </c>
      <c r="AI11153">
        <v>78</v>
      </c>
      <c r="AJ11153" t="s">
        <v>150</v>
      </c>
      <c r="AS11153" t="s">
        <v>173</v>
      </c>
      <c r="AT11153" t="s">
        <v>150</v>
      </c>
    </row>
    <row r="11154" spans="1:46" x14ac:dyDescent="0.2">
      <c r="A11154" t="s">
        <v>403</v>
      </c>
      <c r="B11154" t="s">
        <v>404</v>
      </c>
      <c r="C11154">
        <f>-70.11225496 / 41.68930926</f>
        <v>-1.6817802022752919</v>
      </c>
      <c r="D11154" t="s">
        <v>405</v>
      </c>
      <c r="E11154" t="s">
        <v>70</v>
      </c>
      <c r="F11154" s="1">
        <v>42236.322916666664</v>
      </c>
      <c r="G11154">
        <v>3</v>
      </c>
      <c r="I11154">
        <v>6.4</v>
      </c>
      <c r="J11154" t="s">
        <v>150</v>
      </c>
      <c r="K11154" t="s">
        <v>173</v>
      </c>
      <c r="L11154" t="s">
        <v>150</v>
      </c>
      <c r="M11154">
        <v>4.9000000000000004</v>
      </c>
      <c r="N11154" t="s">
        <v>150</v>
      </c>
      <c r="O11154">
        <v>6.58</v>
      </c>
      <c r="P11154" t="s">
        <v>150</v>
      </c>
      <c r="Q11154">
        <v>27</v>
      </c>
      <c r="R11154" t="s">
        <v>150</v>
      </c>
      <c r="S11154" t="s">
        <v>173</v>
      </c>
      <c r="T11154" t="s">
        <v>150</v>
      </c>
      <c r="W11154" t="s">
        <v>173</v>
      </c>
      <c r="X11154" t="s">
        <v>150</v>
      </c>
      <c r="AC11154">
        <v>37.1</v>
      </c>
      <c r="AE11154" t="s">
        <v>173</v>
      </c>
      <c r="AF11154" t="s">
        <v>150</v>
      </c>
      <c r="AG11154" t="s">
        <v>173</v>
      </c>
      <c r="AH11154" t="s">
        <v>150</v>
      </c>
      <c r="AI11154">
        <v>83</v>
      </c>
      <c r="AJ11154" t="s">
        <v>150</v>
      </c>
      <c r="AS11154" t="s">
        <v>173</v>
      </c>
      <c r="AT11154" t="s">
        <v>150</v>
      </c>
    </row>
    <row r="11155" spans="1:46" x14ac:dyDescent="0.2">
      <c r="A11155" t="s">
        <v>403</v>
      </c>
      <c r="B11155" t="s">
        <v>404</v>
      </c>
      <c r="C11155">
        <f>-70.11225496 / 41.68930926</f>
        <v>-1.6817802022752919</v>
      </c>
      <c r="D11155" t="s">
        <v>405</v>
      </c>
      <c r="E11155" t="s">
        <v>70</v>
      </c>
      <c r="F11155" s="1">
        <v>42236.322916666664</v>
      </c>
      <c r="G11155">
        <v>4</v>
      </c>
      <c r="I11155">
        <v>6.4</v>
      </c>
      <c r="J11155" t="s">
        <v>150</v>
      </c>
      <c r="K11155" t="s">
        <v>173</v>
      </c>
      <c r="L11155" t="s">
        <v>150</v>
      </c>
      <c r="M11155">
        <v>4.9000000000000004</v>
      </c>
      <c r="N11155" t="s">
        <v>150</v>
      </c>
      <c r="O11155">
        <v>5.93</v>
      </c>
      <c r="P11155" t="s">
        <v>150</v>
      </c>
      <c r="Q11155">
        <v>25.3</v>
      </c>
      <c r="R11155" t="s">
        <v>150</v>
      </c>
      <c r="S11155" t="s">
        <v>173</v>
      </c>
      <c r="T11155" t="s">
        <v>150</v>
      </c>
      <c r="W11155" t="s">
        <v>173</v>
      </c>
      <c r="X11155" t="s">
        <v>150</v>
      </c>
      <c r="AC11155">
        <v>37.1</v>
      </c>
      <c r="AE11155" t="s">
        <v>173</v>
      </c>
      <c r="AF11155" t="s">
        <v>150</v>
      </c>
      <c r="AG11155" t="s">
        <v>173</v>
      </c>
      <c r="AH11155" t="s">
        <v>150</v>
      </c>
      <c r="AI11155">
        <v>72</v>
      </c>
      <c r="AJ11155" t="s">
        <v>150</v>
      </c>
      <c r="AS11155" t="s">
        <v>173</v>
      </c>
      <c r="AT11155" t="s">
        <v>150</v>
      </c>
    </row>
    <row r="11156" spans="1:46" x14ac:dyDescent="0.2">
      <c r="A11156" t="s">
        <v>403</v>
      </c>
      <c r="B11156" t="s">
        <v>404</v>
      </c>
      <c r="C11156">
        <f>-70.11225496 / 41.68930926</f>
        <v>-1.6817802022752919</v>
      </c>
      <c r="D11156" t="s">
        <v>405</v>
      </c>
      <c r="E11156" t="s">
        <v>70</v>
      </c>
      <c r="F11156" s="1">
        <v>42236.322916666664</v>
      </c>
      <c r="G11156">
        <v>5</v>
      </c>
      <c r="I11156">
        <v>6.4</v>
      </c>
      <c r="J11156" t="s">
        <v>150</v>
      </c>
      <c r="K11156" t="s">
        <v>173</v>
      </c>
      <c r="L11156" t="s">
        <v>150</v>
      </c>
      <c r="M11156">
        <v>4.9000000000000004</v>
      </c>
      <c r="N11156" t="s">
        <v>150</v>
      </c>
      <c r="O11156">
        <v>3.6</v>
      </c>
      <c r="P11156" t="s">
        <v>150</v>
      </c>
      <c r="Q11156">
        <v>26.5</v>
      </c>
      <c r="R11156" t="s">
        <v>150</v>
      </c>
      <c r="S11156" t="s">
        <v>173</v>
      </c>
      <c r="T11156" t="s">
        <v>150</v>
      </c>
      <c r="W11156" t="s">
        <v>173</v>
      </c>
      <c r="X11156" t="s">
        <v>150</v>
      </c>
      <c r="AC11156">
        <v>37.1</v>
      </c>
      <c r="AE11156" t="s">
        <v>173</v>
      </c>
      <c r="AF11156" t="s">
        <v>150</v>
      </c>
      <c r="AG11156" t="s">
        <v>173</v>
      </c>
      <c r="AH11156" t="s">
        <v>150</v>
      </c>
      <c r="AI11156">
        <v>45</v>
      </c>
      <c r="AJ11156" t="s">
        <v>150</v>
      </c>
      <c r="AS11156" t="s">
        <v>173</v>
      </c>
      <c r="AT11156" t="s">
        <v>150</v>
      </c>
    </row>
    <row r="11157" spans="1:46" x14ac:dyDescent="0.2">
      <c r="A11157" t="s">
        <v>403</v>
      </c>
      <c r="B11157" t="s">
        <v>404</v>
      </c>
      <c r="C11157">
        <f>-70.11225496 / 41.68930926</f>
        <v>-1.6817802022752919</v>
      </c>
      <c r="D11157" t="s">
        <v>405</v>
      </c>
      <c r="E11157" t="s">
        <v>70</v>
      </c>
      <c r="F11157" s="1">
        <v>42236.322916666664</v>
      </c>
      <c r="G11157">
        <v>5.4</v>
      </c>
      <c r="I11157">
        <v>6.4</v>
      </c>
      <c r="J11157" t="s">
        <v>150</v>
      </c>
      <c r="K11157">
        <v>6.1</v>
      </c>
      <c r="L11157" t="s">
        <v>150</v>
      </c>
      <c r="M11157">
        <v>4.9000000000000004</v>
      </c>
      <c r="N11157" t="s">
        <v>150</v>
      </c>
      <c r="O11157">
        <v>2.08</v>
      </c>
      <c r="P11157" t="s">
        <v>150</v>
      </c>
      <c r="Q11157">
        <v>19.5</v>
      </c>
      <c r="R11157" t="s">
        <v>150</v>
      </c>
      <c r="S11157">
        <v>0.66</v>
      </c>
      <c r="T11157" t="s">
        <v>150</v>
      </c>
      <c r="U11157">
        <v>20.440000000000001</v>
      </c>
      <c r="V11157" t="s">
        <v>150</v>
      </c>
      <c r="W11157">
        <v>17.21</v>
      </c>
      <c r="X11157" t="s">
        <v>150</v>
      </c>
      <c r="Y11157">
        <v>47.66</v>
      </c>
      <c r="AA11157">
        <v>48.34</v>
      </c>
      <c r="AC11157">
        <v>37.1</v>
      </c>
      <c r="AE11157">
        <v>12.2</v>
      </c>
      <c r="AF11157" t="s">
        <v>150</v>
      </c>
      <c r="AG11157">
        <v>6.14</v>
      </c>
      <c r="AH11157" t="s">
        <v>150</v>
      </c>
      <c r="AI11157">
        <v>23</v>
      </c>
      <c r="AJ11157" t="s">
        <v>150</v>
      </c>
      <c r="AS11157">
        <v>0</v>
      </c>
      <c r="AT11157" t="s">
        <v>150</v>
      </c>
    </row>
    <row r="11158" spans="1:46" x14ac:dyDescent="0.2">
      <c r="A11158" t="s">
        <v>403</v>
      </c>
      <c r="B11158" t="s">
        <v>404</v>
      </c>
      <c r="C11158">
        <f>-70.11225496 / 41.68930926</f>
        <v>-1.6817802022752919</v>
      </c>
      <c r="D11158" t="s">
        <v>405</v>
      </c>
      <c r="E11158" t="s">
        <v>70</v>
      </c>
      <c r="F11158" s="1">
        <v>42563.302083333336</v>
      </c>
      <c r="G11158">
        <v>0.5</v>
      </c>
      <c r="I11158">
        <v>6.35</v>
      </c>
      <c r="J11158" t="s">
        <v>150</v>
      </c>
      <c r="K11158">
        <v>1.59</v>
      </c>
      <c r="L11158" t="s">
        <v>150</v>
      </c>
      <c r="M11158">
        <v>4.05</v>
      </c>
      <c r="N11158" t="s">
        <v>150</v>
      </c>
      <c r="O11158">
        <v>6.6</v>
      </c>
      <c r="P11158" t="s">
        <v>150</v>
      </c>
      <c r="Q11158">
        <v>23.9</v>
      </c>
      <c r="R11158" t="s">
        <v>150</v>
      </c>
      <c r="S11158">
        <v>0.47</v>
      </c>
      <c r="T11158" t="s">
        <v>150</v>
      </c>
      <c r="U11158">
        <v>14.56</v>
      </c>
      <c r="V11158" t="s">
        <v>150</v>
      </c>
      <c r="W11158">
        <v>28.87</v>
      </c>
      <c r="X11158" t="s">
        <v>150</v>
      </c>
      <c r="Y11158">
        <v>42.77</v>
      </c>
      <c r="AA11158">
        <v>35.15</v>
      </c>
      <c r="AC11158">
        <v>39.840000000000003</v>
      </c>
      <c r="AE11158">
        <v>5.5</v>
      </c>
      <c r="AF11158" t="s">
        <v>150</v>
      </c>
      <c r="AG11158">
        <v>5.77</v>
      </c>
      <c r="AH11158" t="s">
        <v>150</v>
      </c>
      <c r="AI11158">
        <v>79</v>
      </c>
      <c r="AJ11158" t="s">
        <v>150</v>
      </c>
      <c r="AS11158">
        <v>1.44</v>
      </c>
      <c r="AT11158" t="s">
        <v>150</v>
      </c>
    </row>
    <row r="11159" spans="1:46" x14ac:dyDescent="0.2">
      <c r="A11159" t="s">
        <v>403</v>
      </c>
      <c r="B11159" t="s">
        <v>404</v>
      </c>
      <c r="C11159">
        <f>-70.11225496 / 41.68930926</f>
        <v>-1.6817802022752919</v>
      </c>
      <c r="D11159" t="s">
        <v>405</v>
      </c>
      <c r="E11159" t="s">
        <v>70</v>
      </c>
      <c r="F11159" s="1">
        <v>42563.302083333336</v>
      </c>
      <c r="G11159">
        <v>2</v>
      </c>
      <c r="I11159">
        <v>6.35</v>
      </c>
      <c r="J11159" t="s">
        <v>150</v>
      </c>
      <c r="M11159">
        <v>4.05</v>
      </c>
      <c r="N11159" t="s">
        <v>150</v>
      </c>
      <c r="O11159">
        <v>6.3</v>
      </c>
      <c r="P11159" t="s">
        <v>150</v>
      </c>
      <c r="Q11159">
        <v>23.9</v>
      </c>
      <c r="R11159" t="s">
        <v>150</v>
      </c>
      <c r="AC11159">
        <v>39.840000000000003</v>
      </c>
      <c r="AI11159">
        <v>75</v>
      </c>
      <c r="AJ11159" t="s">
        <v>150</v>
      </c>
    </row>
    <row r="11160" spans="1:46" x14ac:dyDescent="0.2">
      <c r="A11160" t="s">
        <v>403</v>
      </c>
      <c r="B11160" t="s">
        <v>404</v>
      </c>
      <c r="C11160">
        <f>-70.11225496 / 41.68930926</f>
        <v>-1.6817802022752919</v>
      </c>
      <c r="D11160" t="s">
        <v>405</v>
      </c>
      <c r="E11160" t="s">
        <v>70</v>
      </c>
      <c r="F11160" s="1">
        <v>42563.302083333336</v>
      </c>
      <c r="G11160">
        <v>4</v>
      </c>
      <c r="I11160">
        <v>6.35</v>
      </c>
      <c r="J11160" t="s">
        <v>150</v>
      </c>
      <c r="M11160">
        <v>4.05</v>
      </c>
      <c r="N11160" t="s">
        <v>150</v>
      </c>
      <c r="O11160">
        <v>6.5</v>
      </c>
      <c r="P11160" t="s">
        <v>150</v>
      </c>
      <c r="Q11160">
        <v>20.6</v>
      </c>
      <c r="R11160" t="s">
        <v>150</v>
      </c>
      <c r="AC11160">
        <v>39.840000000000003</v>
      </c>
      <c r="AI11160">
        <v>72</v>
      </c>
      <c r="AJ11160" t="s">
        <v>150</v>
      </c>
    </row>
    <row r="11161" spans="1:46" x14ac:dyDescent="0.2">
      <c r="A11161" t="s">
        <v>403</v>
      </c>
      <c r="B11161" t="s">
        <v>404</v>
      </c>
      <c r="C11161">
        <f>-70.11225496 / 41.68930926</f>
        <v>-1.6817802022752919</v>
      </c>
      <c r="D11161" t="s">
        <v>405</v>
      </c>
      <c r="E11161" t="s">
        <v>70</v>
      </c>
      <c r="F11161" s="1">
        <v>42563.302083333336</v>
      </c>
      <c r="G11161">
        <v>5.9</v>
      </c>
      <c r="I11161">
        <v>6.35</v>
      </c>
      <c r="J11161" t="s">
        <v>150</v>
      </c>
      <c r="K11161">
        <v>79.62</v>
      </c>
      <c r="L11161" t="s">
        <v>150</v>
      </c>
      <c r="M11161">
        <v>4.05</v>
      </c>
      <c r="N11161" t="s">
        <v>150</v>
      </c>
      <c r="S11161">
        <v>1.07</v>
      </c>
      <c r="T11161" t="s">
        <v>150</v>
      </c>
      <c r="U11161">
        <v>33.14</v>
      </c>
      <c r="V11161" t="s">
        <v>150</v>
      </c>
      <c r="W11161">
        <v>39.24</v>
      </c>
      <c r="X11161" t="s">
        <v>150</v>
      </c>
      <c r="Y11161">
        <v>54.63</v>
      </c>
      <c r="AA11161">
        <v>73.540000000000006</v>
      </c>
      <c r="AC11161">
        <v>39.840000000000003</v>
      </c>
      <c r="AE11161">
        <v>10.3</v>
      </c>
      <c r="AF11161" t="s">
        <v>150</v>
      </c>
      <c r="AG11161">
        <v>5.78</v>
      </c>
      <c r="AH11161" t="s">
        <v>150</v>
      </c>
      <c r="AS11161">
        <v>0.31</v>
      </c>
      <c r="AT11161" t="s">
        <v>150</v>
      </c>
    </row>
    <row r="11162" spans="1:46" x14ac:dyDescent="0.2">
      <c r="A11162" t="s">
        <v>403</v>
      </c>
      <c r="B11162" t="s">
        <v>404</v>
      </c>
      <c r="C11162">
        <f>-70.11225496 / 41.68930926</f>
        <v>-1.6817802022752919</v>
      </c>
      <c r="D11162" t="s">
        <v>405</v>
      </c>
      <c r="E11162" t="s">
        <v>70</v>
      </c>
      <c r="F11162" s="1">
        <v>42563.302083333336</v>
      </c>
      <c r="G11162">
        <v>6</v>
      </c>
      <c r="I11162">
        <v>6.35</v>
      </c>
      <c r="J11162" t="s">
        <v>150</v>
      </c>
      <c r="M11162">
        <v>4.05</v>
      </c>
      <c r="N11162" t="s">
        <v>150</v>
      </c>
      <c r="O11162">
        <v>2</v>
      </c>
      <c r="P11162" t="s">
        <v>150</v>
      </c>
      <c r="Q11162">
        <v>13.4</v>
      </c>
      <c r="R11162" t="s">
        <v>150</v>
      </c>
      <c r="AC11162">
        <v>39.840000000000003</v>
      </c>
      <c r="AI11162">
        <v>19</v>
      </c>
      <c r="AJ11162" t="s">
        <v>150</v>
      </c>
    </row>
    <row r="11163" spans="1:46" x14ac:dyDescent="0.2">
      <c r="A11163" t="s">
        <v>403</v>
      </c>
      <c r="B11163" t="s">
        <v>404</v>
      </c>
      <c r="C11163">
        <f>-70.11225496 / 41.68930926</f>
        <v>-1.6817802022752919</v>
      </c>
      <c r="D11163" t="s">
        <v>405</v>
      </c>
      <c r="E11163" t="s">
        <v>70</v>
      </c>
      <c r="F11163" s="1">
        <v>42577.322916666664</v>
      </c>
      <c r="G11163">
        <v>0.5</v>
      </c>
      <c r="I11163">
        <v>6.3</v>
      </c>
      <c r="J11163" t="s">
        <v>150</v>
      </c>
      <c r="K11163">
        <v>1.32</v>
      </c>
      <c r="L11163" t="s">
        <v>150</v>
      </c>
      <c r="M11163">
        <v>4.2</v>
      </c>
      <c r="N11163" t="s">
        <v>150</v>
      </c>
      <c r="O11163">
        <v>6.6</v>
      </c>
      <c r="P11163" t="s">
        <v>150</v>
      </c>
      <c r="Q11163">
        <v>27.7</v>
      </c>
      <c r="R11163" t="s">
        <v>150</v>
      </c>
      <c r="S11163">
        <v>1.07</v>
      </c>
      <c r="T11163" t="s">
        <v>150</v>
      </c>
      <c r="U11163">
        <v>33.14</v>
      </c>
      <c r="V11163" t="s">
        <v>150</v>
      </c>
      <c r="W11163">
        <v>26.11</v>
      </c>
      <c r="X11163" t="s">
        <v>150</v>
      </c>
      <c r="Y11163">
        <v>54.63</v>
      </c>
      <c r="AA11163">
        <v>33.32</v>
      </c>
      <c r="AC11163">
        <v>39.32</v>
      </c>
      <c r="AE11163">
        <v>4.4000000000000004</v>
      </c>
      <c r="AF11163" t="s">
        <v>150</v>
      </c>
      <c r="AG11163">
        <v>6.09</v>
      </c>
      <c r="AH11163" t="s">
        <v>150</v>
      </c>
      <c r="AI11163">
        <v>84</v>
      </c>
      <c r="AJ11163" t="s">
        <v>150</v>
      </c>
      <c r="AS11163">
        <v>1.08</v>
      </c>
      <c r="AT11163" t="s">
        <v>150</v>
      </c>
    </row>
    <row r="11164" spans="1:46" x14ac:dyDescent="0.2">
      <c r="A11164" t="s">
        <v>403</v>
      </c>
      <c r="B11164" t="s">
        <v>404</v>
      </c>
      <c r="C11164">
        <f>-70.11225496 / 41.68930926</f>
        <v>-1.6817802022752919</v>
      </c>
      <c r="D11164" t="s">
        <v>405</v>
      </c>
      <c r="E11164" t="s">
        <v>70</v>
      </c>
      <c r="F11164" s="1">
        <v>42577.322916666664</v>
      </c>
      <c r="G11164">
        <v>2</v>
      </c>
      <c r="I11164">
        <v>6.3</v>
      </c>
      <c r="J11164" t="s">
        <v>150</v>
      </c>
      <c r="M11164">
        <v>4.2</v>
      </c>
      <c r="N11164" t="s">
        <v>150</v>
      </c>
      <c r="O11164">
        <v>6.5</v>
      </c>
      <c r="P11164" t="s">
        <v>150</v>
      </c>
      <c r="Q11164">
        <v>27.7</v>
      </c>
      <c r="R11164" t="s">
        <v>150</v>
      </c>
      <c r="AI11164">
        <v>82</v>
      </c>
      <c r="AJ11164" t="s">
        <v>150</v>
      </c>
    </row>
    <row r="11165" spans="1:46" x14ac:dyDescent="0.2">
      <c r="A11165" t="s">
        <v>403</v>
      </c>
      <c r="B11165" t="s">
        <v>404</v>
      </c>
      <c r="C11165">
        <f>-70.11225496 / 41.68930926</f>
        <v>-1.6817802022752919</v>
      </c>
      <c r="D11165" t="s">
        <v>405</v>
      </c>
      <c r="E11165" t="s">
        <v>70</v>
      </c>
      <c r="F11165" s="1">
        <v>42577.322916666664</v>
      </c>
      <c r="G11165">
        <v>4</v>
      </c>
      <c r="I11165">
        <v>6.3</v>
      </c>
      <c r="J11165" t="s">
        <v>150</v>
      </c>
      <c r="M11165">
        <v>4.2</v>
      </c>
      <c r="N11165" t="s">
        <v>150</v>
      </c>
      <c r="O11165">
        <v>6.4</v>
      </c>
      <c r="P11165" t="s">
        <v>150</v>
      </c>
      <c r="Q11165">
        <v>22.8</v>
      </c>
      <c r="R11165" t="s">
        <v>150</v>
      </c>
      <c r="AC11165">
        <v>39.32</v>
      </c>
      <c r="AI11165">
        <v>74</v>
      </c>
      <c r="AJ11165" t="s">
        <v>150</v>
      </c>
    </row>
    <row r="11166" spans="1:46" x14ac:dyDescent="0.2">
      <c r="A11166" t="s">
        <v>403</v>
      </c>
      <c r="B11166" t="s">
        <v>404</v>
      </c>
      <c r="C11166">
        <f>-70.11225496 / 41.68930926</f>
        <v>-1.6817802022752919</v>
      </c>
      <c r="D11166" t="s">
        <v>405</v>
      </c>
      <c r="E11166" t="s">
        <v>70</v>
      </c>
      <c r="F11166" s="1">
        <v>42577.322916666664</v>
      </c>
      <c r="G11166">
        <v>5.5</v>
      </c>
      <c r="I11166">
        <v>6.3</v>
      </c>
      <c r="J11166" t="s">
        <v>150</v>
      </c>
      <c r="K11166">
        <v>28.68</v>
      </c>
      <c r="L11166" t="s">
        <v>150</v>
      </c>
      <c r="M11166">
        <v>4.2</v>
      </c>
      <c r="N11166" t="s">
        <v>150</v>
      </c>
      <c r="S11166">
        <v>1.41</v>
      </c>
      <c r="T11166" t="s">
        <v>150</v>
      </c>
      <c r="U11166">
        <v>43.67</v>
      </c>
      <c r="V11166" t="s">
        <v>150</v>
      </c>
      <c r="W11166">
        <v>33.61</v>
      </c>
      <c r="X11166" t="s">
        <v>150</v>
      </c>
      <c r="Y11166">
        <v>58.61</v>
      </c>
      <c r="AA11166">
        <v>63.52</v>
      </c>
      <c r="AC11166">
        <v>39.32</v>
      </c>
      <c r="AE11166">
        <v>10.8</v>
      </c>
      <c r="AF11166" t="s">
        <v>150</v>
      </c>
      <c r="AG11166">
        <v>5.76</v>
      </c>
      <c r="AH11166" t="s">
        <v>150</v>
      </c>
      <c r="AS11166">
        <v>0.03</v>
      </c>
      <c r="AT11166" t="s">
        <v>150</v>
      </c>
    </row>
    <row r="11167" spans="1:46" x14ac:dyDescent="0.2">
      <c r="A11167" t="s">
        <v>403</v>
      </c>
      <c r="B11167" t="s">
        <v>404</v>
      </c>
      <c r="C11167">
        <f>-70.11225496 / 41.68930926</f>
        <v>-1.6817802022752919</v>
      </c>
      <c r="D11167" t="s">
        <v>405</v>
      </c>
      <c r="E11167" t="s">
        <v>70</v>
      </c>
      <c r="F11167" s="1">
        <v>42577.322916666664</v>
      </c>
      <c r="G11167">
        <v>6</v>
      </c>
      <c r="I11167">
        <v>6.3</v>
      </c>
      <c r="J11167" t="s">
        <v>150</v>
      </c>
      <c r="M11167">
        <v>4.2</v>
      </c>
      <c r="N11167" t="s">
        <v>150</v>
      </c>
      <c r="O11167">
        <v>0.2</v>
      </c>
      <c r="P11167" t="s">
        <v>150</v>
      </c>
      <c r="Q11167">
        <v>14.1</v>
      </c>
      <c r="R11167" t="s">
        <v>150</v>
      </c>
      <c r="AC11167">
        <v>39.32</v>
      </c>
      <c r="AI11167">
        <v>2</v>
      </c>
      <c r="AJ11167" t="s">
        <v>150</v>
      </c>
    </row>
    <row r="11168" spans="1:46" x14ac:dyDescent="0.2">
      <c r="A11168" t="s">
        <v>403</v>
      </c>
      <c r="B11168" t="s">
        <v>404</v>
      </c>
      <c r="C11168">
        <f>-70.11225496 / 41.68930926</f>
        <v>-1.6817802022752919</v>
      </c>
      <c r="D11168" t="s">
        <v>405</v>
      </c>
      <c r="E11168" t="s">
        <v>70</v>
      </c>
      <c r="F11168" s="1">
        <v>42591.340277777781</v>
      </c>
      <c r="G11168">
        <v>0.5</v>
      </c>
      <c r="I11168">
        <v>6.3</v>
      </c>
      <c r="J11168" t="s">
        <v>150</v>
      </c>
      <c r="K11168">
        <v>1.86</v>
      </c>
      <c r="L11168" t="s">
        <v>150</v>
      </c>
      <c r="M11168">
        <v>4.5</v>
      </c>
      <c r="N11168" t="s">
        <v>150</v>
      </c>
      <c r="O11168">
        <v>6.5</v>
      </c>
      <c r="P11168" t="s">
        <v>150</v>
      </c>
      <c r="Q11168">
        <v>26.6</v>
      </c>
      <c r="R11168" t="s">
        <v>150</v>
      </c>
      <c r="S11168">
        <v>1.07</v>
      </c>
      <c r="T11168" t="s">
        <v>150</v>
      </c>
      <c r="U11168">
        <v>33.14</v>
      </c>
      <c r="V11168" t="s">
        <v>150</v>
      </c>
      <c r="W11168">
        <v>23.82</v>
      </c>
      <c r="X11168" t="s">
        <v>150</v>
      </c>
      <c r="Y11168">
        <v>54.63</v>
      </c>
      <c r="AA11168">
        <v>36.69</v>
      </c>
      <c r="AC11168">
        <v>38.33</v>
      </c>
      <c r="AE11168">
        <v>2.9</v>
      </c>
      <c r="AF11168" t="s">
        <v>150</v>
      </c>
      <c r="AG11168">
        <v>5.91</v>
      </c>
      <c r="AH11168" t="s">
        <v>150</v>
      </c>
      <c r="AI11168">
        <v>81</v>
      </c>
      <c r="AJ11168" t="s">
        <v>150</v>
      </c>
      <c r="AS11168">
        <v>1.79</v>
      </c>
      <c r="AT11168" t="s">
        <v>150</v>
      </c>
    </row>
    <row r="11169" spans="1:46" x14ac:dyDescent="0.2">
      <c r="A11169" t="s">
        <v>403</v>
      </c>
      <c r="B11169" t="s">
        <v>404</v>
      </c>
      <c r="C11169">
        <f>-70.11225496 / 41.68930926</f>
        <v>-1.6817802022752919</v>
      </c>
      <c r="D11169" t="s">
        <v>405</v>
      </c>
      <c r="E11169" t="s">
        <v>70</v>
      </c>
      <c r="F11169" s="1">
        <v>42591.340277777781</v>
      </c>
      <c r="G11169">
        <v>2</v>
      </c>
      <c r="I11169">
        <v>6.3</v>
      </c>
      <c r="J11169" t="s">
        <v>150</v>
      </c>
      <c r="M11169">
        <v>4.5</v>
      </c>
      <c r="N11169" t="s">
        <v>150</v>
      </c>
      <c r="O11169">
        <v>6.6</v>
      </c>
      <c r="P11169" t="s">
        <v>150</v>
      </c>
      <c r="Q11169">
        <v>26.6</v>
      </c>
      <c r="R11169" t="s">
        <v>150</v>
      </c>
      <c r="AI11169">
        <v>82</v>
      </c>
      <c r="AJ11169" t="s">
        <v>150</v>
      </c>
    </row>
    <row r="11170" spans="1:46" x14ac:dyDescent="0.2">
      <c r="A11170" t="s">
        <v>403</v>
      </c>
      <c r="B11170" t="s">
        <v>404</v>
      </c>
      <c r="C11170">
        <f>-70.11225496 / 41.68930926</f>
        <v>-1.6817802022752919</v>
      </c>
      <c r="D11170" t="s">
        <v>405</v>
      </c>
      <c r="E11170" t="s">
        <v>70</v>
      </c>
      <c r="F11170" s="1">
        <v>42591.340277777781</v>
      </c>
      <c r="G11170">
        <v>4</v>
      </c>
      <c r="I11170">
        <v>6.3</v>
      </c>
      <c r="J11170" t="s">
        <v>150</v>
      </c>
      <c r="M11170">
        <v>4.5</v>
      </c>
      <c r="N11170" t="s">
        <v>150</v>
      </c>
      <c r="O11170">
        <v>4.9000000000000004</v>
      </c>
      <c r="P11170" t="s">
        <v>150</v>
      </c>
      <c r="Q11170">
        <v>25.1</v>
      </c>
      <c r="R11170" t="s">
        <v>150</v>
      </c>
      <c r="AC11170">
        <v>38.33</v>
      </c>
      <c r="AI11170">
        <v>60</v>
      </c>
      <c r="AJ11170" t="s">
        <v>150</v>
      </c>
    </row>
    <row r="11171" spans="1:46" x14ac:dyDescent="0.2">
      <c r="A11171" t="s">
        <v>403</v>
      </c>
      <c r="B11171" t="s">
        <v>404</v>
      </c>
      <c r="C11171">
        <f>-70.11225496 / 41.68930926</f>
        <v>-1.6817802022752919</v>
      </c>
      <c r="D11171" t="s">
        <v>405</v>
      </c>
      <c r="E11171" t="s">
        <v>70</v>
      </c>
      <c r="F11171" s="1">
        <v>42591.340277777781</v>
      </c>
      <c r="G11171">
        <v>5.3</v>
      </c>
      <c r="I11171">
        <v>6.3</v>
      </c>
      <c r="J11171" t="s">
        <v>150</v>
      </c>
      <c r="K11171">
        <v>25.84</v>
      </c>
      <c r="L11171" t="s">
        <v>150</v>
      </c>
      <c r="M11171">
        <v>4.5</v>
      </c>
      <c r="N11171" t="s">
        <v>150</v>
      </c>
      <c r="S11171">
        <v>1.31</v>
      </c>
      <c r="T11171" t="s">
        <v>150</v>
      </c>
      <c r="W11171">
        <v>32.130000000000003</v>
      </c>
      <c r="X11171" t="s">
        <v>150</v>
      </c>
      <c r="AE11171">
        <v>5.0999999999999996</v>
      </c>
      <c r="AF11171" t="s">
        <v>150</v>
      </c>
      <c r="AG11171">
        <v>6.1</v>
      </c>
      <c r="AH11171" t="s">
        <v>150</v>
      </c>
      <c r="AS11171">
        <v>0.01</v>
      </c>
      <c r="AT11171" t="s">
        <v>150</v>
      </c>
    </row>
    <row r="11172" spans="1:46" x14ac:dyDescent="0.2">
      <c r="A11172" t="s">
        <v>403</v>
      </c>
      <c r="B11172" t="s">
        <v>404</v>
      </c>
      <c r="C11172">
        <f>-70.11225496 / 41.68930926</f>
        <v>-1.6817802022752919</v>
      </c>
      <c r="D11172" t="s">
        <v>405</v>
      </c>
      <c r="E11172" t="s">
        <v>70</v>
      </c>
      <c r="F11172" s="1">
        <v>42591.340277777781</v>
      </c>
      <c r="G11172">
        <v>6</v>
      </c>
      <c r="I11172">
        <v>6.3</v>
      </c>
      <c r="J11172" t="s">
        <v>150</v>
      </c>
      <c r="M11172">
        <v>4.5</v>
      </c>
      <c r="N11172" t="s">
        <v>150</v>
      </c>
      <c r="O11172">
        <v>0.1</v>
      </c>
      <c r="P11172" t="s">
        <v>150</v>
      </c>
      <c r="Q11172">
        <v>14.7</v>
      </c>
      <c r="R11172" t="s">
        <v>150</v>
      </c>
      <c r="AI11172">
        <v>1</v>
      </c>
      <c r="AJ11172" t="s">
        <v>150</v>
      </c>
    </row>
    <row r="11173" spans="1:46" x14ac:dyDescent="0.2">
      <c r="A11173" t="s">
        <v>403</v>
      </c>
      <c r="B11173" t="s">
        <v>404</v>
      </c>
      <c r="C11173">
        <f>-70.11225496 / 41.68930926</f>
        <v>-1.6817802022752919</v>
      </c>
      <c r="D11173" t="s">
        <v>405</v>
      </c>
      <c r="E11173" t="s">
        <v>70</v>
      </c>
      <c r="F11173" s="1">
        <v>42591.34375</v>
      </c>
      <c r="G11173">
        <v>0.5</v>
      </c>
      <c r="I11173">
        <v>6.2</v>
      </c>
      <c r="J11173" t="s">
        <v>150</v>
      </c>
      <c r="K11173">
        <v>1.65</v>
      </c>
      <c r="L11173" t="s">
        <v>150</v>
      </c>
      <c r="M11173">
        <v>4.3</v>
      </c>
      <c r="N11173" t="s">
        <v>150</v>
      </c>
      <c r="O11173">
        <v>6.4</v>
      </c>
      <c r="P11173" t="s">
        <v>150</v>
      </c>
      <c r="Q11173">
        <v>26.5</v>
      </c>
      <c r="R11173" t="s">
        <v>150</v>
      </c>
      <c r="S11173">
        <v>1.04</v>
      </c>
      <c r="T11173" t="s">
        <v>150</v>
      </c>
      <c r="U11173">
        <v>32.21</v>
      </c>
      <c r="V11173" t="s">
        <v>150</v>
      </c>
      <c r="W11173">
        <v>29.46</v>
      </c>
      <c r="X11173" t="s">
        <v>150</v>
      </c>
      <c r="Y11173">
        <v>54.22</v>
      </c>
      <c r="AA11173">
        <v>35.51</v>
      </c>
      <c r="AC11173">
        <v>38.979999999999997</v>
      </c>
      <c r="AE11173">
        <v>5</v>
      </c>
      <c r="AF11173" t="s">
        <v>150</v>
      </c>
      <c r="AG11173">
        <v>6.24</v>
      </c>
      <c r="AH11173" t="s">
        <v>150</v>
      </c>
      <c r="AI11173">
        <v>79</v>
      </c>
      <c r="AJ11173" t="s">
        <v>150</v>
      </c>
      <c r="AS11173">
        <v>2.11</v>
      </c>
      <c r="AT11173" t="s">
        <v>150</v>
      </c>
    </row>
    <row r="11174" spans="1:46" x14ac:dyDescent="0.2">
      <c r="A11174" t="s">
        <v>403</v>
      </c>
      <c r="B11174" t="s">
        <v>404</v>
      </c>
      <c r="C11174">
        <f>-70.11225496 / 41.68930926</f>
        <v>-1.6817802022752919</v>
      </c>
      <c r="D11174" t="s">
        <v>405</v>
      </c>
      <c r="E11174" t="s">
        <v>70</v>
      </c>
      <c r="F11174" s="1">
        <v>42591.34375</v>
      </c>
      <c r="G11174">
        <v>1</v>
      </c>
      <c r="I11174">
        <v>6.2</v>
      </c>
      <c r="J11174" t="s">
        <v>150</v>
      </c>
      <c r="M11174">
        <v>4.3</v>
      </c>
      <c r="N11174" t="s">
        <v>150</v>
      </c>
      <c r="O11174">
        <v>6.5</v>
      </c>
      <c r="P11174" t="s">
        <v>150</v>
      </c>
      <c r="Q11174">
        <v>26.5</v>
      </c>
      <c r="R11174" t="s">
        <v>150</v>
      </c>
      <c r="AI11174">
        <v>81</v>
      </c>
      <c r="AJ11174" t="s">
        <v>150</v>
      </c>
    </row>
    <row r="11175" spans="1:46" x14ac:dyDescent="0.2">
      <c r="A11175" t="s">
        <v>403</v>
      </c>
      <c r="B11175" t="s">
        <v>404</v>
      </c>
      <c r="C11175">
        <f>-70.11225496 / 41.68930926</f>
        <v>-1.6817802022752919</v>
      </c>
      <c r="D11175" t="s">
        <v>405</v>
      </c>
      <c r="E11175" t="s">
        <v>70</v>
      </c>
      <c r="F11175" s="1">
        <v>42605.34375</v>
      </c>
      <c r="G11175">
        <v>2</v>
      </c>
      <c r="I11175">
        <v>6.2</v>
      </c>
      <c r="J11175" t="s">
        <v>150</v>
      </c>
      <c r="M11175">
        <v>4.3</v>
      </c>
      <c r="N11175" t="s">
        <v>150</v>
      </c>
      <c r="O11175">
        <v>6.4</v>
      </c>
      <c r="P11175" t="s">
        <v>150</v>
      </c>
      <c r="Q11175">
        <v>26.5</v>
      </c>
      <c r="R11175" t="s">
        <v>150</v>
      </c>
      <c r="AC11175">
        <v>38.979999999999997</v>
      </c>
      <c r="AI11175">
        <v>79</v>
      </c>
      <c r="AJ11175" t="s">
        <v>150</v>
      </c>
    </row>
    <row r="11176" spans="1:46" x14ac:dyDescent="0.2">
      <c r="A11176" t="s">
        <v>403</v>
      </c>
      <c r="B11176" t="s">
        <v>404</v>
      </c>
      <c r="C11176">
        <f>-70.11225496 / 41.68930926</f>
        <v>-1.6817802022752919</v>
      </c>
      <c r="D11176" t="s">
        <v>405</v>
      </c>
      <c r="E11176" t="s">
        <v>70</v>
      </c>
      <c r="F11176" s="1">
        <v>42605.34375</v>
      </c>
      <c r="G11176">
        <v>3</v>
      </c>
      <c r="I11176">
        <v>6.2</v>
      </c>
      <c r="J11176" t="s">
        <v>150</v>
      </c>
      <c r="M11176">
        <v>4.3</v>
      </c>
      <c r="N11176" t="s">
        <v>150</v>
      </c>
      <c r="O11176">
        <v>6.4</v>
      </c>
      <c r="P11176" t="s">
        <v>150</v>
      </c>
      <c r="Q11176">
        <v>26.5</v>
      </c>
      <c r="R11176" t="s">
        <v>150</v>
      </c>
      <c r="AI11176">
        <v>79</v>
      </c>
      <c r="AJ11176" t="s">
        <v>150</v>
      </c>
    </row>
    <row r="11177" spans="1:46" x14ac:dyDescent="0.2">
      <c r="A11177" t="s">
        <v>403</v>
      </c>
      <c r="B11177" t="s">
        <v>404</v>
      </c>
      <c r="C11177">
        <f>-70.11225496 / 41.68930926</f>
        <v>-1.6817802022752919</v>
      </c>
      <c r="D11177" t="s">
        <v>405</v>
      </c>
      <c r="E11177" t="s">
        <v>70</v>
      </c>
      <c r="F11177" s="1">
        <v>42605.34375</v>
      </c>
      <c r="G11177">
        <v>4</v>
      </c>
      <c r="I11177">
        <v>6.2</v>
      </c>
      <c r="J11177" t="s">
        <v>150</v>
      </c>
      <c r="M11177">
        <v>4.3</v>
      </c>
      <c r="N11177" t="s">
        <v>150</v>
      </c>
      <c r="O11177">
        <v>6.5</v>
      </c>
      <c r="P11177" t="s">
        <v>150</v>
      </c>
      <c r="Q11177">
        <v>26.4</v>
      </c>
      <c r="R11177" t="s">
        <v>150</v>
      </c>
      <c r="AC11177">
        <v>38.979999999999997</v>
      </c>
      <c r="AI11177">
        <v>81</v>
      </c>
      <c r="AJ11177" t="s">
        <v>150</v>
      </c>
    </row>
    <row r="11178" spans="1:46" x14ac:dyDescent="0.2">
      <c r="A11178" t="s">
        <v>403</v>
      </c>
      <c r="B11178" t="s">
        <v>404</v>
      </c>
      <c r="C11178">
        <f>-70.11225496 / 41.68930926</f>
        <v>-1.6817802022752919</v>
      </c>
      <c r="D11178" t="s">
        <v>405</v>
      </c>
      <c r="E11178" t="s">
        <v>70</v>
      </c>
      <c r="F11178" s="1">
        <v>42605.34375</v>
      </c>
      <c r="G11178">
        <v>5</v>
      </c>
      <c r="I11178">
        <v>6.2</v>
      </c>
      <c r="J11178" t="s">
        <v>150</v>
      </c>
      <c r="M11178">
        <v>4.3</v>
      </c>
      <c r="N11178" t="s">
        <v>150</v>
      </c>
      <c r="O11178">
        <v>1.4</v>
      </c>
      <c r="P11178" t="s">
        <v>150</v>
      </c>
      <c r="Q11178">
        <v>20.5</v>
      </c>
      <c r="R11178" t="s">
        <v>150</v>
      </c>
      <c r="AC11178">
        <v>38.979999999999997</v>
      </c>
      <c r="AI11178">
        <v>15</v>
      </c>
      <c r="AJ11178" t="s">
        <v>150</v>
      </c>
    </row>
    <row r="11179" spans="1:46" x14ac:dyDescent="0.2">
      <c r="A11179" t="s">
        <v>403</v>
      </c>
      <c r="B11179" t="s">
        <v>404</v>
      </c>
      <c r="C11179">
        <f>-70.11225496 / 41.68930926</f>
        <v>-1.6817802022752919</v>
      </c>
      <c r="D11179" t="s">
        <v>405</v>
      </c>
      <c r="E11179" t="s">
        <v>70</v>
      </c>
      <c r="F11179" s="1">
        <v>42605.34375</v>
      </c>
      <c r="G11179">
        <v>5.2</v>
      </c>
      <c r="I11179">
        <v>6.2</v>
      </c>
      <c r="J11179" t="s">
        <v>150</v>
      </c>
      <c r="K11179">
        <v>11.51</v>
      </c>
      <c r="L11179" t="s">
        <v>150</v>
      </c>
      <c r="M11179">
        <v>4.3</v>
      </c>
      <c r="N11179" t="s">
        <v>150</v>
      </c>
      <c r="S11179">
        <v>1.1399999999999999</v>
      </c>
      <c r="T11179" t="s">
        <v>150</v>
      </c>
      <c r="W11179">
        <v>27.98</v>
      </c>
      <c r="X11179" t="s">
        <v>150</v>
      </c>
      <c r="AE11179">
        <v>12.1</v>
      </c>
      <c r="AF11179" t="s">
        <v>150</v>
      </c>
      <c r="AG11179">
        <v>5.93</v>
      </c>
      <c r="AH11179" t="s">
        <v>150</v>
      </c>
      <c r="AS11179">
        <v>2.97</v>
      </c>
      <c r="AT11179" t="s">
        <v>150</v>
      </c>
    </row>
    <row r="11180" spans="1:46" x14ac:dyDescent="0.2">
      <c r="A11180" t="s">
        <v>403</v>
      </c>
      <c r="B11180" t="s">
        <v>404</v>
      </c>
      <c r="C11180">
        <f>-70.11225496 / 41.68930926</f>
        <v>-1.6817802022752919</v>
      </c>
      <c r="D11180" t="s">
        <v>405</v>
      </c>
      <c r="E11180" t="s">
        <v>70</v>
      </c>
      <c r="F11180" s="1">
        <v>42605.34375</v>
      </c>
      <c r="G11180">
        <v>6</v>
      </c>
      <c r="I11180">
        <v>6.2</v>
      </c>
      <c r="J11180" t="s">
        <v>150</v>
      </c>
      <c r="M11180">
        <v>4.3</v>
      </c>
      <c r="N11180" t="s">
        <v>150</v>
      </c>
      <c r="O11180">
        <v>0.1</v>
      </c>
      <c r="P11180" t="s">
        <v>150</v>
      </c>
      <c r="Q11180">
        <v>15.5</v>
      </c>
      <c r="R11180" t="s">
        <v>150</v>
      </c>
      <c r="AI11180">
        <v>1</v>
      </c>
      <c r="AJ11180" t="s">
        <v>150</v>
      </c>
    </row>
    <row r="11181" spans="1:46" x14ac:dyDescent="0.2">
      <c r="A11181" t="s">
        <v>403</v>
      </c>
      <c r="B11181" t="s">
        <v>404</v>
      </c>
      <c r="C11181">
        <f>-70.11225496 / 41.68930926</f>
        <v>-1.6817802022752919</v>
      </c>
      <c r="D11181" t="s">
        <v>405</v>
      </c>
      <c r="E11181" t="s">
        <v>70</v>
      </c>
      <c r="F11181" s="1">
        <v>42620.340277777781</v>
      </c>
      <c r="G11181">
        <v>0.5</v>
      </c>
      <c r="I11181">
        <v>6.2</v>
      </c>
      <c r="J11181" t="s">
        <v>150</v>
      </c>
      <c r="M11181">
        <v>3.85</v>
      </c>
      <c r="N11181" t="s">
        <v>150</v>
      </c>
      <c r="O11181">
        <v>6.7</v>
      </c>
      <c r="P11181" t="s">
        <v>150</v>
      </c>
      <c r="Q11181">
        <v>23.4</v>
      </c>
      <c r="R11181" t="s">
        <v>150</v>
      </c>
      <c r="AC11181">
        <v>40.57</v>
      </c>
      <c r="AI11181">
        <v>78</v>
      </c>
      <c r="AJ11181" t="s">
        <v>150</v>
      </c>
    </row>
    <row r="11182" spans="1:46" x14ac:dyDescent="0.2">
      <c r="A11182" t="s">
        <v>403</v>
      </c>
      <c r="B11182" t="s">
        <v>404</v>
      </c>
      <c r="C11182">
        <f>-70.11225496 / 41.68930926</f>
        <v>-1.6817802022752919</v>
      </c>
      <c r="D11182" t="s">
        <v>405</v>
      </c>
      <c r="E11182" t="s">
        <v>70</v>
      </c>
      <c r="F11182" s="1">
        <v>42620.340277777781</v>
      </c>
      <c r="G11182">
        <v>2</v>
      </c>
      <c r="I11182">
        <v>6.2</v>
      </c>
      <c r="J11182" t="s">
        <v>150</v>
      </c>
      <c r="M11182">
        <v>3.85</v>
      </c>
      <c r="N11182" t="s">
        <v>150</v>
      </c>
      <c r="O11182">
        <v>6.6</v>
      </c>
      <c r="P11182" t="s">
        <v>150</v>
      </c>
      <c r="Q11182">
        <v>23.4</v>
      </c>
      <c r="R11182" t="s">
        <v>150</v>
      </c>
      <c r="AC11182">
        <v>40.57</v>
      </c>
      <c r="AI11182">
        <v>78</v>
      </c>
      <c r="AJ11182" t="s">
        <v>150</v>
      </c>
    </row>
    <row r="11183" spans="1:46" x14ac:dyDescent="0.2">
      <c r="A11183" t="s">
        <v>403</v>
      </c>
      <c r="B11183" t="s">
        <v>404</v>
      </c>
      <c r="C11183">
        <f>-70.11225496 / 41.68930926</f>
        <v>-1.6817802022752919</v>
      </c>
      <c r="D11183" t="s">
        <v>405</v>
      </c>
      <c r="E11183" t="s">
        <v>70</v>
      </c>
      <c r="F11183" s="1">
        <v>42620.340277777781</v>
      </c>
      <c r="G11183">
        <v>4</v>
      </c>
      <c r="I11183">
        <v>6.2</v>
      </c>
      <c r="J11183" t="s">
        <v>150</v>
      </c>
      <c r="M11183">
        <v>3.85</v>
      </c>
      <c r="N11183" t="s">
        <v>150</v>
      </c>
      <c r="O11183">
        <v>6.9</v>
      </c>
      <c r="P11183" t="s">
        <v>150</v>
      </c>
      <c r="Q11183">
        <v>23.4</v>
      </c>
      <c r="R11183" t="s">
        <v>150</v>
      </c>
      <c r="AC11183">
        <v>40.57</v>
      </c>
      <c r="AI11183">
        <v>81</v>
      </c>
      <c r="AJ11183" t="s">
        <v>150</v>
      </c>
    </row>
    <row r="11184" spans="1:46" x14ac:dyDescent="0.2">
      <c r="A11184" t="s">
        <v>403</v>
      </c>
      <c r="B11184" t="s">
        <v>404</v>
      </c>
      <c r="C11184">
        <f>-70.11225496 / 41.68930926</f>
        <v>-1.6817802022752919</v>
      </c>
      <c r="D11184" t="s">
        <v>405</v>
      </c>
      <c r="E11184" t="s">
        <v>70</v>
      </c>
      <c r="F11184" s="1">
        <v>42620.340277777781</v>
      </c>
      <c r="G11184">
        <v>6</v>
      </c>
      <c r="I11184">
        <v>6.2</v>
      </c>
      <c r="J11184" t="s">
        <v>150</v>
      </c>
      <c r="M11184">
        <v>3.85</v>
      </c>
      <c r="N11184" t="s">
        <v>150</v>
      </c>
      <c r="O11184">
        <v>0.1</v>
      </c>
      <c r="P11184" t="s">
        <v>150</v>
      </c>
      <c r="Q11184">
        <v>16.5</v>
      </c>
      <c r="R11184" t="s">
        <v>150</v>
      </c>
      <c r="AC11184">
        <v>40.57</v>
      </c>
      <c r="AI11184">
        <v>1</v>
      </c>
      <c r="AJ11184" t="s">
        <v>150</v>
      </c>
    </row>
    <row r="11185" spans="1:46" x14ac:dyDescent="0.2">
      <c r="A11185" t="s">
        <v>403</v>
      </c>
      <c r="B11185" t="s">
        <v>404</v>
      </c>
      <c r="C11185">
        <f>-70.11225496 / 41.68930926</f>
        <v>-1.6817802022752919</v>
      </c>
      <c r="D11185" t="s">
        <v>405</v>
      </c>
      <c r="E11185" t="s">
        <v>70</v>
      </c>
      <c r="F11185" s="1">
        <v>42929.354166666664</v>
      </c>
      <c r="G11185">
        <v>0.5</v>
      </c>
      <c r="I11185">
        <v>6.6</v>
      </c>
      <c r="J11185" t="s">
        <v>150</v>
      </c>
      <c r="K11185">
        <v>3.26</v>
      </c>
      <c r="L11185" t="s">
        <v>150</v>
      </c>
      <c r="M11185">
        <v>3.3</v>
      </c>
      <c r="N11185" t="s">
        <v>150</v>
      </c>
      <c r="O11185">
        <v>5.9</v>
      </c>
      <c r="P11185" t="s">
        <v>150</v>
      </c>
      <c r="Q11185">
        <v>26</v>
      </c>
      <c r="R11185" t="s">
        <v>150</v>
      </c>
      <c r="S11185">
        <v>0.74</v>
      </c>
      <c r="T11185" t="s">
        <v>150</v>
      </c>
      <c r="U11185">
        <v>22.92</v>
      </c>
      <c r="V11185" t="s">
        <v>150</v>
      </c>
      <c r="W11185">
        <v>22.11</v>
      </c>
      <c r="X11185" t="s">
        <v>150</v>
      </c>
      <c r="Y11185">
        <v>49.31</v>
      </c>
      <c r="AA11185">
        <v>42.19</v>
      </c>
      <c r="AC11185">
        <v>42.8</v>
      </c>
      <c r="AE11185">
        <v>5.4</v>
      </c>
      <c r="AF11185" t="s">
        <v>150</v>
      </c>
      <c r="AG11185">
        <v>6.37</v>
      </c>
      <c r="AH11185" t="s">
        <v>150</v>
      </c>
      <c r="AS11185">
        <v>0.03</v>
      </c>
      <c r="AT11185" t="s">
        <v>150</v>
      </c>
    </row>
    <row r="11186" spans="1:46" x14ac:dyDescent="0.2">
      <c r="A11186" t="s">
        <v>403</v>
      </c>
      <c r="B11186" t="s">
        <v>404</v>
      </c>
      <c r="C11186">
        <f>-70.11225496 / 41.68930926</f>
        <v>-1.6817802022752919</v>
      </c>
      <c r="D11186" t="s">
        <v>405</v>
      </c>
      <c r="E11186" t="s">
        <v>70</v>
      </c>
      <c r="F11186" s="1">
        <v>42929.354166666664</v>
      </c>
      <c r="G11186">
        <v>2</v>
      </c>
      <c r="I11186">
        <v>6.6</v>
      </c>
      <c r="J11186" t="s">
        <v>150</v>
      </c>
      <c r="K11186" t="s">
        <v>173</v>
      </c>
      <c r="L11186" t="s">
        <v>150</v>
      </c>
      <c r="M11186">
        <v>3.3</v>
      </c>
      <c r="N11186" t="s">
        <v>150</v>
      </c>
      <c r="O11186">
        <v>5.55</v>
      </c>
      <c r="P11186" t="s">
        <v>150</v>
      </c>
      <c r="Q11186">
        <v>25.7</v>
      </c>
      <c r="R11186" t="s">
        <v>150</v>
      </c>
      <c r="S11186" t="s">
        <v>173</v>
      </c>
      <c r="T11186" t="s">
        <v>150</v>
      </c>
      <c r="W11186" t="s">
        <v>173</v>
      </c>
      <c r="X11186" t="s">
        <v>150</v>
      </c>
      <c r="AC11186">
        <v>42.8</v>
      </c>
      <c r="AE11186" t="s">
        <v>173</v>
      </c>
      <c r="AF11186" t="s">
        <v>150</v>
      </c>
      <c r="AG11186" t="s">
        <v>173</v>
      </c>
      <c r="AH11186" t="s">
        <v>150</v>
      </c>
      <c r="AS11186" t="s">
        <v>173</v>
      </c>
      <c r="AT11186" t="s">
        <v>150</v>
      </c>
    </row>
    <row r="11187" spans="1:46" x14ac:dyDescent="0.2">
      <c r="A11187" t="s">
        <v>403</v>
      </c>
      <c r="B11187" t="s">
        <v>404</v>
      </c>
      <c r="C11187">
        <f>-70.11225496 / 41.68930926</f>
        <v>-1.6817802022752919</v>
      </c>
      <c r="D11187" t="s">
        <v>405</v>
      </c>
      <c r="E11187" t="s">
        <v>70</v>
      </c>
      <c r="F11187" s="1">
        <v>42929.354166666664</v>
      </c>
      <c r="G11187">
        <v>4</v>
      </c>
      <c r="I11187">
        <v>6.6</v>
      </c>
      <c r="J11187" t="s">
        <v>150</v>
      </c>
      <c r="K11187" t="s">
        <v>173</v>
      </c>
      <c r="L11187" t="s">
        <v>150</v>
      </c>
      <c r="M11187">
        <v>3.3</v>
      </c>
      <c r="N11187" t="s">
        <v>150</v>
      </c>
      <c r="O11187">
        <v>4.33</v>
      </c>
      <c r="P11187" t="s">
        <v>150</v>
      </c>
      <c r="Q11187">
        <v>17</v>
      </c>
      <c r="R11187" t="s">
        <v>150</v>
      </c>
      <c r="S11187" t="s">
        <v>173</v>
      </c>
      <c r="T11187" t="s">
        <v>150</v>
      </c>
      <c r="W11187" t="s">
        <v>173</v>
      </c>
      <c r="X11187" t="s">
        <v>150</v>
      </c>
      <c r="AC11187">
        <v>42.8</v>
      </c>
      <c r="AE11187" t="s">
        <v>173</v>
      </c>
      <c r="AF11187" t="s">
        <v>150</v>
      </c>
      <c r="AG11187" t="s">
        <v>173</v>
      </c>
      <c r="AH11187" t="s">
        <v>150</v>
      </c>
      <c r="AS11187" t="s">
        <v>173</v>
      </c>
      <c r="AT11187" t="s">
        <v>150</v>
      </c>
    </row>
    <row r="11188" spans="1:46" x14ac:dyDescent="0.2">
      <c r="A11188" t="s">
        <v>403</v>
      </c>
      <c r="B11188" t="s">
        <v>404</v>
      </c>
      <c r="C11188">
        <f>-70.11225496 / 41.68930926</f>
        <v>-1.6817802022752919</v>
      </c>
      <c r="D11188" t="s">
        <v>405</v>
      </c>
      <c r="E11188" t="s">
        <v>70</v>
      </c>
      <c r="F11188" s="1">
        <v>42929.354166666664</v>
      </c>
      <c r="G11188">
        <v>5.6</v>
      </c>
      <c r="I11188">
        <v>6.6</v>
      </c>
      <c r="J11188" t="s">
        <v>150</v>
      </c>
      <c r="K11188">
        <v>7.22</v>
      </c>
      <c r="L11188" t="s">
        <v>150</v>
      </c>
      <c r="M11188">
        <v>3.3</v>
      </c>
      <c r="N11188" t="s">
        <v>150</v>
      </c>
      <c r="S11188">
        <v>0.88</v>
      </c>
      <c r="T11188" t="s">
        <v>150</v>
      </c>
      <c r="U11188">
        <v>27.26</v>
      </c>
      <c r="V11188" t="s">
        <v>150</v>
      </c>
      <c r="W11188">
        <v>22.66</v>
      </c>
      <c r="X11188" t="s">
        <v>150</v>
      </c>
      <c r="Y11188">
        <v>51.81</v>
      </c>
      <c r="AA11188">
        <v>49.99</v>
      </c>
      <c r="AC11188">
        <v>42.8</v>
      </c>
      <c r="AE11188">
        <v>10.199999999999999</v>
      </c>
      <c r="AF11188" t="s">
        <v>150</v>
      </c>
      <c r="AG11188">
        <v>6</v>
      </c>
      <c r="AH11188" t="s">
        <v>150</v>
      </c>
      <c r="AS11188">
        <v>0.31</v>
      </c>
      <c r="AT11188" t="s">
        <v>150</v>
      </c>
    </row>
    <row r="11189" spans="1:46" x14ac:dyDescent="0.2">
      <c r="A11189" t="s">
        <v>403</v>
      </c>
      <c r="B11189" t="s">
        <v>404</v>
      </c>
      <c r="C11189">
        <f>-70.11225496 / 41.68930926</f>
        <v>-1.6817802022752919</v>
      </c>
      <c r="D11189" t="s">
        <v>405</v>
      </c>
      <c r="E11189" t="s">
        <v>70</v>
      </c>
      <c r="F11189" s="1">
        <v>42929.354166666664</v>
      </c>
      <c r="G11189">
        <v>6</v>
      </c>
      <c r="I11189">
        <v>6.6</v>
      </c>
      <c r="J11189" t="s">
        <v>150</v>
      </c>
      <c r="K11189" t="s">
        <v>173</v>
      </c>
      <c r="L11189" t="s">
        <v>150</v>
      </c>
      <c r="M11189">
        <v>3.3</v>
      </c>
      <c r="N11189" t="s">
        <v>150</v>
      </c>
      <c r="O11189">
        <v>0.1</v>
      </c>
      <c r="P11189" t="s">
        <v>150</v>
      </c>
      <c r="Q11189">
        <v>11.6</v>
      </c>
      <c r="R11189" t="s">
        <v>150</v>
      </c>
      <c r="S11189" t="s">
        <v>173</v>
      </c>
      <c r="T11189" t="s">
        <v>150</v>
      </c>
      <c r="W11189" t="s">
        <v>173</v>
      </c>
      <c r="X11189" t="s">
        <v>150</v>
      </c>
      <c r="AE11189" t="s">
        <v>173</v>
      </c>
      <c r="AF11189" t="s">
        <v>150</v>
      </c>
      <c r="AG11189" t="s">
        <v>173</v>
      </c>
      <c r="AH11189" t="s">
        <v>150</v>
      </c>
      <c r="AS11189" t="s">
        <v>173</v>
      </c>
      <c r="AT11189" t="s">
        <v>150</v>
      </c>
    </row>
    <row r="11190" spans="1:46" x14ac:dyDescent="0.2">
      <c r="A11190" t="s">
        <v>403</v>
      </c>
      <c r="B11190" t="s">
        <v>404</v>
      </c>
      <c r="C11190">
        <f>-70.11225496 / 41.68930926</f>
        <v>-1.6817802022752919</v>
      </c>
      <c r="D11190" t="s">
        <v>405</v>
      </c>
      <c r="E11190" t="s">
        <v>70</v>
      </c>
      <c r="F11190" s="1">
        <v>42957.322916666664</v>
      </c>
      <c r="G11190">
        <v>0.5</v>
      </c>
      <c r="I11190">
        <v>6.5</v>
      </c>
      <c r="J11190" t="s">
        <v>150</v>
      </c>
      <c r="K11190">
        <v>2.08</v>
      </c>
      <c r="L11190" t="s">
        <v>150</v>
      </c>
      <c r="M11190">
        <v>4.25</v>
      </c>
      <c r="N11190" t="s">
        <v>150</v>
      </c>
      <c r="O11190">
        <v>6.64</v>
      </c>
      <c r="P11190" t="s">
        <v>150</v>
      </c>
      <c r="Q11190">
        <v>24.2</v>
      </c>
      <c r="R11190" t="s">
        <v>150</v>
      </c>
      <c r="S11190">
        <v>0.5</v>
      </c>
      <c r="T11190" t="s">
        <v>150</v>
      </c>
      <c r="U11190">
        <v>15.49</v>
      </c>
      <c r="V11190" t="s">
        <v>150</v>
      </c>
      <c r="W11190">
        <v>27.5</v>
      </c>
      <c r="X11190" t="s">
        <v>150</v>
      </c>
      <c r="Y11190">
        <v>43.66</v>
      </c>
      <c r="AA11190">
        <v>37.78</v>
      </c>
      <c r="AC11190">
        <v>39.15</v>
      </c>
      <c r="AE11190">
        <v>5.8</v>
      </c>
      <c r="AF11190" t="s">
        <v>150</v>
      </c>
      <c r="AG11190">
        <v>6.21</v>
      </c>
      <c r="AH11190" t="s">
        <v>150</v>
      </c>
      <c r="AS11190">
        <v>1.07</v>
      </c>
      <c r="AT11190" t="s">
        <v>150</v>
      </c>
    </row>
    <row r="11191" spans="1:46" x14ac:dyDescent="0.2">
      <c r="A11191" t="s">
        <v>403</v>
      </c>
      <c r="B11191" t="s">
        <v>404</v>
      </c>
      <c r="C11191">
        <f>-70.11225496 / 41.68930926</f>
        <v>-1.6817802022752919</v>
      </c>
      <c r="D11191" t="s">
        <v>405</v>
      </c>
      <c r="E11191" t="s">
        <v>70</v>
      </c>
      <c r="F11191" s="1">
        <v>42957.322916666664</v>
      </c>
      <c r="G11191">
        <v>2</v>
      </c>
      <c r="I11191">
        <v>6.5</v>
      </c>
      <c r="J11191" t="s">
        <v>150</v>
      </c>
      <c r="K11191" t="s">
        <v>173</v>
      </c>
      <c r="L11191" t="s">
        <v>150</v>
      </c>
      <c r="M11191">
        <v>4.25</v>
      </c>
      <c r="N11191" t="s">
        <v>150</v>
      </c>
      <c r="O11191">
        <v>6.76</v>
      </c>
      <c r="P11191" t="s">
        <v>150</v>
      </c>
      <c r="Q11191">
        <v>24.1</v>
      </c>
      <c r="R11191" t="s">
        <v>150</v>
      </c>
      <c r="S11191" t="s">
        <v>173</v>
      </c>
      <c r="T11191" t="s">
        <v>150</v>
      </c>
      <c r="W11191" t="s">
        <v>173</v>
      </c>
      <c r="X11191" t="s">
        <v>150</v>
      </c>
      <c r="AC11191">
        <v>39.15</v>
      </c>
      <c r="AE11191" t="s">
        <v>173</v>
      </c>
      <c r="AF11191" t="s">
        <v>150</v>
      </c>
      <c r="AG11191" t="s">
        <v>173</v>
      </c>
      <c r="AH11191" t="s">
        <v>150</v>
      </c>
      <c r="AS11191" t="s">
        <v>173</v>
      </c>
      <c r="AT11191" t="s">
        <v>150</v>
      </c>
    </row>
    <row r="11192" spans="1:46" x14ac:dyDescent="0.2">
      <c r="A11192" t="s">
        <v>403</v>
      </c>
      <c r="B11192" t="s">
        <v>404</v>
      </c>
      <c r="C11192">
        <f>-70.11225496 / 41.68930926</f>
        <v>-1.6817802022752919</v>
      </c>
      <c r="D11192" t="s">
        <v>405</v>
      </c>
      <c r="E11192" t="s">
        <v>70</v>
      </c>
      <c r="F11192" s="1">
        <v>42957.322916666664</v>
      </c>
      <c r="G11192">
        <v>4</v>
      </c>
      <c r="I11192">
        <v>6.5</v>
      </c>
      <c r="J11192" t="s">
        <v>150</v>
      </c>
      <c r="K11192" t="s">
        <v>173</v>
      </c>
      <c r="L11192" t="s">
        <v>150</v>
      </c>
      <c r="M11192">
        <v>4.25</v>
      </c>
      <c r="N11192" t="s">
        <v>150</v>
      </c>
      <c r="O11192">
        <v>4.18</v>
      </c>
      <c r="P11192" t="s">
        <v>150</v>
      </c>
      <c r="Q11192">
        <v>19.899999999999999</v>
      </c>
      <c r="R11192" t="s">
        <v>150</v>
      </c>
      <c r="S11192" t="s">
        <v>173</v>
      </c>
      <c r="T11192" t="s">
        <v>150</v>
      </c>
      <c r="W11192" t="s">
        <v>173</v>
      </c>
      <c r="X11192" t="s">
        <v>150</v>
      </c>
      <c r="AC11192">
        <v>39.15</v>
      </c>
      <c r="AE11192" t="s">
        <v>173</v>
      </c>
      <c r="AF11192" t="s">
        <v>150</v>
      </c>
      <c r="AG11192" t="s">
        <v>173</v>
      </c>
      <c r="AH11192" t="s">
        <v>150</v>
      </c>
      <c r="AS11192" t="s">
        <v>173</v>
      </c>
      <c r="AT11192" t="s">
        <v>150</v>
      </c>
    </row>
    <row r="11193" spans="1:46" x14ac:dyDescent="0.2">
      <c r="A11193" t="s">
        <v>403</v>
      </c>
      <c r="B11193" t="s">
        <v>404</v>
      </c>
      <c r="C11193">
        <f>-70.11225496 / 41.68930926</f>
        <v>-1.6817802022752919</v>
      </c>
      <c r="D11193" t="s">
        <v>405</v>
      </c>
      <c r="E11193" t="s">
        <v>70</v>
      </c>
      <c r="F11193" s="1">
        <v>42957.322916666664</v>
      </c>
      <c r="G11193">
        <v>5.5</v>
      </c>
      <c r="I11193">
        <v>6.5</v>
      </c>
      <c r="J11193" t="s">
        <v>150</v>
      </c>
      <c r="K11193">
        <v>7.8</v>
      </c>
      <c r="L11193" t="s">
        <v>150</v>
      </c>
      <c r="M11193">
        <v>4.25</v>
      </c>
      <c r="N11193" t="s">
        <v>150</v>
      </c>
      <c r="S11193">
        <v>0.65</v>
      </c>
      <c r="T11193" t="s">
        <v>150</v>
      </c>
      <c r="U11193">
        <v>20.13</v>
      </c>
      <c r="V11193" t="s">
        <v>150</v>
      </c>
      <c r="W11193">
        <v>20.85</v>
      </c>
      <c r="X11193" t="s">
        <v>150</v>
      </c>
      <c r="Y11193">
        <v>47.44</v>
      </c>
      <c r="AA11193">
        <v>50.75</v>
      </c>
      <c r="AC11193">
        <v>39.15</v>
      </c>
      <c r="AE11193">
        <v>11.7</v>
      </c>
      <c r="AF11193" t="s">
        <v>150</v>
      </c>
      <c r="AG11193">
        <v>5.96</v>
      </c>
      <c r="AH11193" t="s">
        <v>150</v>
      </c>
      <c r="AS11193">
        <v>2.77</v>
      </c>
      <c r="AT11193" t="s">
        <v>150</v>
      </c>
    </row>
    <row r="11194" spans="1:46" x14ac:dyDescent="0.2">
      <c r="A11194" t="s">
        <v>403</v>
      </c>
      <c r="B11194" t="s">
        <v>404</v>
      </c>
      <c r="C11194">
        <f>-70.11225496 / 41.68930926</f>
        <v>-1.6817802022752919</v>
      </c>
      <c r="D11194" t="s">
        <v>405</v>
      </c>
      <c r="E11194" t="s">
        <v>70</v>
      </c>
      <c r="F11194" s="1">
        <v>42957.322916666664</v>
      </c>
      <c r="G11194">
        <v>6</v>
      </c>
      <c r="I11194">
        <v>6.5</v>
      </c>
      <c r="J11194" t="s">
        <v>150</v>
      </c>
      <c r="K11194" t="s">
        <v>173</v>
      </c>
      <c r="L11194" t="s">
        <v>150</v>
      </c>
      <c r="M11194">
        <v>4.25</v>
      </c>
      <c r="N11194" t="s">
        <v>150</v>
      </c>
      <c r="O11194">
        <v>0.33</v>
      </c>
      <c r="P11194" t="s">
        <v>150</v>
      </c>
      <c r="Q11194">
        <v>12.7</v>
      </c>
      <c r="R11194" t="s">
        <v>150</v>
      </c>
      <c r="S11194" t="s">
        <v>173</v>
      </c>
      <c r="T11194" t="s">
        <v>150</v>
      </c>
      <c r="W11194" t="s">
        <v>173</v>
      </c>
      <c r="X11194" t="s">
        <v>150</v>
      </c>
      <c r="AC11194">
        <v>39.15</v>
      </c>
      <c r="AE11194" t="s">
        <v>173</v>
      </c>
      <c r="AF11194" t="s">
        <v>150</v>
      </c>
      <c r="AG11194" t="s">
        <v>173</v>
      </c>
      <c r="AH11194" t="s">
        <v>150</v>
      </c>
      <c r="AS11194" t="s">
        <v>173</v>
      </c>
      <c r="AT11194" t="s">
        <v>150</v>
      </c>
    </row>
    <row r="11195" spans="1:46" x14ac:dyDescent="0.2">
      <c r="A11195" t="s">
        <v>403</v>
      </c>
      <c r="B11195" t="s">
        <v>404</v>
      </c>
      <c r="C11195">
        <f>-70.11225496 / 41.68930926</f>
        <v>-1.6817802022752919</v>
      </c>
      <c r="D11195" t="s">
        <v>405</v>
      </c>
      <c r="E11195" t="s">
        <v>70</v>
      </c>
      <c r="F11195" s="1">
        <v>42971.333333333336</v>
      </c>
      <c r="G11195">
        <v>0.5</v>
      </c>
      <c r="I11195">
        <v>6.6</v>
      </c>
      <c r="J11195" t="s">
        <v>150</v>
      </c>
      <c r="K11195">
        <v>7.48</v>
      </c>
      <c r="L11195" t="s">
        <v>150</v>
      </c>
      <c r="M11195">
        <v>3.3</v>
      </c>
      <c r="N11195" t="s">
        <v>150</v>
      </c>
      <c r="O11195">
        <v>5.96</v>
      </c>
      <c r="P11195" t="s">
        <v>150</v>
      </c>
      <c r="Q11195">
        <v>24.9</v>
      </c>
      <c r="R11195" t="s">
        <v>150</v>
      </c>
      <c r="S11195">
        <v>0.74</v>
      </c>
      <c r="T11195" t="s">
        <v>150</v>
      </c>
      <c r="U11195">
        <v>22.92</v>
      </c>
      <c r="V11195" t="s">
        <v>150</v>
      </c>
      <c r="W11195">
        <v>24.41</v>
      </c>
      <c r="X11195" t="s">
        <v>150</v>
      </c>
      <c r="Y11195">
        <v>49.31</v>
      </c>
      <c r="AA11195">
        <v>50.34</v>
      </c>
      <c r="AC11195">
        <v>42.8</v>
      </c>
      <c r="AE11195">
        <v>5.8</v>
      </c>
      <c r="AF11195" t="s">
        <v>150</v>
      </c>
      <c r="AG11195">
        <v>6.3</v>
      </c>
      <c r="AH11195" t="s">
        <v>150</v>
      </c>
      <c r="AS11195">
        <v>3.08</v>
      </c>
      <c r="AT11195" t="s">
        <v>150</v>
      </c>
    </row>
    <row r="11196" spans="1:46" x14ac:dyDescent="0.2">
      <c r="A11196" t="s">
        <v>403</v>
      </c>
      <c r="B11196" t="s">
        <v>404</v>
      </c>
      <c r="C11196">
        <f>-70.11225496 / 41.68930926</f>
        <v>-1.6817802022752919</v>
      </c>
      <c r="D11196" t="s">
        <v>405</v>
      </c>
      <c r="E11196" t="s">
        <v>70</v>
      </c>
      <c r="F11196" s="1">
        <v>42971.333333333336</v>
      </c>
      <c r="G11196">
        <v>2</v>
      </c>
      <c r="I11196">
        <v>6.6</v>
      </c>
      <c r="J11196" t="s">
        <v>150</v>
      </c>
      <c r="K11196" t="s">
        <v>173</v>
      </c>
      <c r="L11196" t="s">
        <v>150</v>
      </c>
      <c r="M11196">
        <v>3.3</v>
      </c>
      <c r="N11196" t="s">
        <v>150</v>
      </c>
      <c r="O11196">
        <v>6.41</v>
      </c>
      <c r="P11196" t="s">
        <v>150</v>
      </c>
      <c r="Q11196">
        <v>24.8</v>
      </c>
      <c r="R11196" t="s">
        <v>150</v>
      </c>
      <c r="S11196" t="s">
        <v>173</v>
      </c>
      <c r="T11196" t="s">
        <v>150</v>
      </c>
      <c r="W11196" t="s">
        <v>173</v>
      </c>
      <c r="X11196" t="s">
        <v>150</v>
      </c>
      <c r="AC11196">
        <v>42.8</v>
      </c>
      <c r="AE11196" t="s">
        <v>173</v>
      </c>
      <c r="AF11196" t="s">
        <v>150</v>
      </c>
      <c r="AG11196" t="s">
        <v>173</v>
      </c>
      <c r="AH11196" t="s">
        <v>150</v>
      </c>
      <c r="AS11196" t="s">
        <v>173</v>
      </c>
      <c r="AT11196" t="s">
        <v>150</v>
      </c>
    </row>
    <row r="11197" spans="1:46" x14ac:dyDescent="0.2">
      <c r="A11197" t="s">
        <v>403</v>
      </c>
      <c r="B11197" t="s">
        <v>404</v>
      </c>
      <c r="C11197">
        <f>-70.11225496 / 41.68930926</f>
        <v>-1.6817802022752919</v>
      </c>
      <c r="D11197" t="s">
        <v>405</v>
      </c>
      <c r="E11197" t="s">
        <v>70</v>
      </c>
      <c r="F11197" s="1">
        <v>42971.333333333336</v>
      </c>
      <c r="G11197">
        <v>4</v>
      </c>
      <c r="I11197">
        <v>6.6</v>
      </c>
      <c r="J11197" t="s">
        <v>150</v>
      </c>
      <c r="K11197" t="s">
        <v>173</v>
      </c>
      <c r="L11197" t="s">
        <v>150</v>
      </c>
      <c r="M11197">
        <v>3.3</v>
      </c>
      <c r="N11197" t="s">
        <v>150</v>
      </c>
      <c r="O11197">
        <v>4.55</v>
      </c>
      <c r="P11197" t="s">
        <v>150</v>
      </c>
      <c r="Q11197">
        <v>22.1</v>
      </c>
      <c r="R11197" t="s">
        <v>150</v>
      </c>
      <c r="S11197" t="s">
        <v>173</v>
      </c>
      <c r="T11197" t="s">
        <v>150</v>
      </c>
      <c r="W11197" t="s">
        <v>173</v>
      </c>
      <c r="X11197" t="s">
        <v>150</v>
      </c>
      <c r="AC11197">
        <v>42.8</v>
      </c>
      <c r="AE11197" t="s">
        <v>173</v>
      </c>
      <c r="AF11197" t="s">
        <v>150</v>
      </c>
      <c r="AG11197" t="s">
        <v>173</v>
      </c>
      <c r="AH11197" t="s">
        <v>150</v>
      </c>
      <c r="AS11197" t="s">
        <v>173</v>
      </c>
      <c r="AT11197" t="s">
        <v>150</v>
      </c>
    </row>
    <row r="11198" spans="1:46" x14ac:dyDescent="0.2">
      <c r="A11198" t="s">
        <v>403</v>
      </c>
      <c r="B11198" t="s">
        <v>404</v>
      </c>
      <c r="C11198">
        <f>-70.11225496 / 41.68930926</f>
        <v>-1.6817802022752919</v>
      </c>
      <c r="D11198" t="s">
        <v>405</v>
      </c>
      <c r="E11198" t="s">
        <v>70</v>
      </c>
      <c r="F11198" s="1">
        <v>42971.333333333336</v>
      </c>
      <c r="G11198">
        <v>5.6</v>
      </c>
      <c r="I11198">
        <v>6.6</v>
      </c>
      <c r="J11198" t="s">
        <v>150</v>
      </c>
      <c r="K11198">
        <v>14.93</v>
      </c>
      <c r="L11198" t="s">
        <v>150</v>
      </c>
      <c r="M11198">
        <v>3.3</v>
      </c>
      <c r="N11198" t="s">
        <v>150</v>
      </c>
      <c r="S11198">
        <v>0.88</v>
      </c>
      <c r="T11198" t="s">
        <v>150</v>
      </c>
      <c r="U11198">
        <v>27.26</v>
      </c>
      <c r="V11198" t="s">
        <v>150</v>
      </c>
      <c r="W11198">
        <v>18.79</v>
      </c>
      <c r="X11198" t="s">
        <v>150</v>
      </c>
      <c r="Y11198">
        <v>51.81</v>
      </c>
      <c r="AA11198">
        <v>57.12</v>
      </c>
      <c r="AC11198">
        <v>42.8</v>
      </c>
      <c r="AE11198">
        <v>12.9</v>
      </c>
      <c r="AF11198" t="s">
        <v>150</v>
      </c>
      <c r="AG11198">
        <v>5.98</v>
      </c>
      <c r="AH11198" t="s">
        <v>150</v>
      </c>
      <c r="AS11198">
        <v>3.66</v>
      </c>
      <c r="AT11198" t="s">
        <v>150</v>
      </c>
    </row>
    <row r="11199" spans="1:46" x14ac:dyDescent="0.2">
      <c r="A11199" t="s">
        <v>403</v>
      </c>
      <c r="B11199" t="s">
        <v>404</v>
      </c>
      <c r="C11199">
        <f>-70.11225496 / 41.68930926</f>
        <v>-1.6817802022752919</v>
      </c>
      <c r="D11199" t="s">
        <v>405</v>
      </c>
      <c r="E11199" t="s">
        <v>70</v>
      </c>
      <c r="F11199" s="1">
        <v>42971.333333333336</v>
      </c>
      <c r="G11199">
        <v>6</v>
      </c>
      <c r="I11199">
        <v>6.6</v>
      </c>
      <c r="J11199" t="s">
        <v>150</v>
      </c>
      <c r="K11199" t="s">
        <v>173</v>
      </c>
      <c r="L11199" t="s">
        <v>150</v>
      </c>
      <c r="M11199">
        <v>3.3</v>
      </c>
      <c r="N11199" t="s">
        <v>150</v>
      </c>
      <c r="O11199">
        <v>0.06</v>
      </c>
      <c r="P11199" t="s">
        <v>150</v>
      </c>
      <c r="Q11199">
        <v>13.4</v>
      </c>
      <c r="R11199" t="s">
        <v>150</v>
      </c>
      <c r="S11199" t="s">
        <v>173</v>
      </c>
      <c r="T11199" t="s">
        <v>150</v>
      </c>
      <c r="W11199" t="s">
        <v>173</v>
      </c>
      <c r="X11199" t="s">
        <v>150</v>
      </c>
      <c r="AC11199">
        <v>42.8</v>
      </c>
      <c r="AE11199" t="s">
        <v>173</v>
      </c>
      <c r="AF11199" t="s">
        <v>150</v>
      </c>
      <c r="AG11199" t="s">
        <v>173</v>
      </c>
      <c r="AH11199" t="s">
        <v>150</v>
      </c>
      <c r="AS11199" t="s">
        <v>173</v>
      </c>
      <c r="AT11199" t="s">
        <v>150</v>
      </c>
    </row>
    <row r="11200" spans="1:46" x14ac:dyDescent="0.2">
      <c r="A11200" t="s">
        <v>403</v>
      </c>
      <c r="B11200" t="s">
        <v>404</v>
      </c>
      <c r="C11200">
        <f>-70.11225496 / 41.68930926</f>
        <v>-1.6817802022752919</v>
      </c>
      <c r="D11200" t="s">
        <v>405</v>
      </c>
      <c r="E11200" t="s">
        <v>70</v>
      </c>
      <c r="F11200" s="1">
        <v>43286.375</v>
      </c>
      <c r="G11200">
        <v>0.5</v>
      </c>
      <c r="I11200">
        <v>6.5</v>
      </c>
      <c r="J11200" t="s">
        <v>150</v>
      </c>
      <c r="K11200">
        <v>0.82</v>
      </c>
      <c r="L11200" t="s">
        <v>150</v>
      </c>
      <c r="M11200">
        <v>4.25</v>
      </c>
      <c r="N11200" t="s">
        <v>150</v>
      </c>
      <c r="O11200">
        <v>6.92</v>
      </c>
      <c r="P11200" t="s">
        <v>150</v>
      </c>
      <c r="Q11200">
        <v>28.2</v>
      </c>
      <c r="R11200" t="s">
        <v>150</v>
      </c>
      <c r="S11200">
        <v>0.38</v>
      </c>
      <c r="T11200" t="s">
        <v>150</v>
      </c>
      <c r="U11200">
        <v>11.77</v>
      </c>
      <c r="V11200" t="s">
        <v>150</v>
      </c>
      <c r="W11200">
        <v>18.37</v>
      </c>
      <c r="X11200" t="s">
        <v>150</v>
      </c>
      <c r="Y11200">
        <v>39.700000000000003</v>
      </c>
      <c r="AA11200">
        <v>28.65</v>
      </c>
      <c r="AC11200">
        <v>39.15</v>
      </c>
      <c r="AE11200">
        <v>5.8</v>
      </c>
      <c r="AF11200" t="s">
        <v>150</v>
      </c>
      <c r="AG11200">
        <v>6.49</v>
      </c>
      <c r="AH11200" t="s">
        <v>150</v>
      </c>
      <c r="AI11200">
        <v>88.73</v>
      </c>
      <c r="AJ11200" t="s">
        <v>150</v>
      </c>
      <c r="AS11200">
        <v>0.05</v>
      </c>
      <c r="AT11200" t="s">
        <v>150</v>
      </c>
    </row>
    <row r="11201" spans="1:46" x14ac:dyDescent="0.2">
      <c r="A11201" t="s">
        <v>403</v>
      </c>
      <c r="B11201" t="s">
        <v>404</v>
      </c>
      <c r="C11201">
        <f>-70.11225496 / 41.68930926</f>
        <v>-1.6817802022752919</v>
      </c>
      <c r="D11201" t="s">
        <v>405</v>
      </c>
      <c r="E11201" t="s">
        <v>70</v>
      </c>
      <c r="F11201" s="1">
        <v>43286.375</v>
      </c>
      <c r="G11201">
        <v>2</v>
      </c>
      <c r="I11201">
        <v>6.5</v>
      </c>
      <c r="J11201" t="s">
        <v>150</v>
      </c>
      <c r="K11201" t="s">
        <v>173</v>
      </c>
      <c r="L11201" t="s">
        <v>150</v>
      </c>
      <c r="M11201">
        <v>4.25</v>
      </c>
      <c r="N11201" t="s">
        <v>150</v>
      </c>
      <c r="O11201">
        <v>6.88</v>
      </c>
      <c r="P11201" t="s">
        <v>150</v>
      </c>
      <c r="Q11201">
        <v>25.7</v>
      </c>
      <c r="R11201" t="s">
        <v>150</v>
      </c>
      <c r="S11201" t="s">
        <v>173</v>
      </c>
      <c r="T11201" t="s">
        <v>150</v>
      </c>
      <c r="W11201" t="s">
        <v>173</v>
      </c>
      <c r="X11201" t="s">
        <v>150</v>
      </c>
      <c r="AC11201">
        <v>39.15</v>
      </c>
      <c r="AE11201" t="s">
        <v>173</v>
      </c>
      <c r="AF11201" t="s">
        <v>150</v>
      </c>
      <c r="AG11201" t="s">
        <v>173</v>
      </c>
      <c r="AH11201" t="s">
        <v>150</v>
      </c>
      <c r="AI11201">
        <v>84.35</v>
      </c>
      <c r="AJ11201" t="s">
        <v>150</v>
      </c>
      <c r="AS11201" t="s">
        <v>173</v>
      </c>
      <c r="AT11201" t="s">
        <v>150</v>
      </c>
    </row>
    <row r="11202" spans="1:46" x14ac:dyDescent="0.2">
      <c r="A11202" t="s">
        <v>403</v>
      </c>
      <c r="B11202" t="s">
        <v>404</v>
      </c>
      <c r="C11202">
        <f>-70.11225496 / 41.68930926</f>
        <v>-1.6817802022752919</v>
      </c>
      <c r="D11202" t="s">
        <v>405</v>
      </c>
      <c r="E11202" t="s">
        <v>70</v>
      </c>
      <c r="F11202" s="1">
        <v>43286.375</v>
      </c>
      <c r="G11202">
        <v>4</v>
      </c>
      <c r="I11202">
        <v>6.5</v>
      </c>
      <c r="J11202" t="s">
        <v>150</v>
      </c>
      <c r="K11202">
        <v>11.33</v>
      </c>
      <c r="L11202" t="s">
        <v>150</v>
      </c>
      <c r="M11202">
        <v>4.25</v>
      </c>
      <c r="N11202" t="s">
        <v>150</v>
      </c>
      <c r="O11202">
        <v>9.2799999999999994</v>
      </c>
      <c r="P11202" t="s">
        <v>150</v>
      </c>
      <c r="Q11202">
        <v>16.5</v>
      </c>
      <c r="R11202" t="s">
        <v>150</v>
      </c>
      <c r="S11202">
        <v>0.63</v>
      </c>
      <c r="T11202" t="s">
        <v>150</v>
      </c>
      <c r="U11202">
        <v>19.510000000000002</v>
      </c>
      <c r="V11202" t="s">
        <v>150</v>
      </c>
      <c r="W11202">
        <v>19.07</v>
      </c>
      <c r="X11202" t="s">
        <v>150</v>
      </c>
      <c r="Y11202">
        <v>46.99</v>
      </c>
      <c r="AA11202">
        <v>54.41</v>
      </c>
      <c r="AC11202">
        <v>39.15</v>
      </c>
      <c r="AE11202">
        <v>7.2</v>
      </c>
      <c r="AF11202" t="s">
        <v>150</v>
      </c>
      <c r="AG11202">
        <v>6.39</v>
      </c>
      <c r="AH11202" t="s">
        <v>150</v>
      </c>
      <c r="AI11202">
        <v>95.03</v>
      </c>
      <c r="AJ11202" t="s">
        <v>150</v>
      </c>
      <c r="AS11202">
        <v>4.78</v>
      </c>
      <c r="AT11202" t="s">
        <v>150</v>
      </c>
    </row>
    <row r="11203" spans="1:46" x14ac:dyDescent="0.2">
      <c r="A11203" t="s">
        <v>403</v>
      </c>
      <c r="B11203" t="s">
        <v>404</v>
      </c>
      <c r="C11203">
        <f>-70.11225496 / 41.68930926</f>
        <v>-1.6817802022752919</v>
      </c>
      <c r="D11203" t="s">
        <v>405</v>
      </c>
      <c r="E11203" t="s">
        <v>70</v>
      </c>
      <c r="F11203" s="1">
        <v>43286.375</v>
      </c>
      <c r="G11203">
        <v>6</v>
      </c>
      <c r="I11203">
        <v>6.5</v>
      </c>
      <c r="J11203" t="s">
        <v>150</v>
      </c>
      <c r="K11203">
        <v>11.33</v>
      </c>
      <c r="L11203" t="s">
        <v>150</v>
      </c>
      <c r="M11203">
        <v>4.25</v>
      </c>
      <c r="N11203" t="s">
        <v>150</v>
      </c>
      <c r="O11203">
        <v>1.22</v>
      </c>
      <c r="P11203" t="s">
        <v>150</v>
      </c>
      <c r="Q11203">
        <v>10.5</v>
      </c>
      <c r="R11203" t="s">
        <v>150</v>
      </c>
      <c r="S11203">
        <v>0.63</v>
      </c>
      <c r="T11203" t="s">
        <v>150</v>
      </c>
      <c r="W11203">
        <v>19.07</v>
      </c>
      <c r="X11203" t="s">
        <v>150</v>
      </c>
      <c r="AE11203">
        <v>7.2</v>
      </c>
      <c r="AF11203" t="s">
        <v>150</v>
      </c>
      <c r="AG11203">
        <v>6.39</v>
      </c>
      <c r="AH11203" t="s">
        <v>150</v>
      </c>
      <c r="AI11203">
        <v>10.94</v>
      </c>
      <c r="AJ11203" t="s">
        <v>150</v>
      </c>
      <c r="AS11203">
        <v>4.78</v>
      </c>
      <c r="AT11203" t="s">
        <v>150</v>
      </c>
    </row>
    <row r="11204" spans="1:46" x14ac:dyDescent="0.2">
      <c r="A11204" t="s">
        <v>403</v>
      </c>
      <c r="B11204" t="s">
        <v>404</v>
      </c>
      <c r="C11204">
        <f>-70.11225496 / 41.68930926</f>
        <v>-1.6817802022752919</v>
      </c>
      <c r="D11204" t="s">
        <v>405</v>
      </c>
      <c r="E11204" t="s">
        <v>70</v>
      </c>
      <c r="F11204" s="1">
        <v>43300</v>
      </c>
      <c r="G11204">
        <v>0.5</v>
      </c>
      <c r="I11204">
        <v>6.5</v>
      </c>
      <c r="J11204" t="s">
        <v>150</v>
      </c>
      <c r="K11204">
        <v>0.84</v>
      </c>
      <c r="L11204" t="s">
        <v>150</v>
      </c>
      <c r="M11204">
        <v>4.5</v>
      </c>
      <c r="N11204" t="s">
        <v>150</v>
      </c>
      <c r="O11204">
        <v>6.7</v>
      </c>
      <c r="P11204" t="s">
        <v>150</v>
      </c>
      <c r="Q11204">
        <v>26.3</v>
      </c>
      <c r="R11204" t="s">
        <v>150</v>
      </c>
      <c r="S11204">
        <v>0.2</v>
      </c>
      <c r="T11204" t="s">
        <v>150</v>
      </c>
      <c r="U11204">
        <v>6.19</v>
      </c>
      <c r="V11204" t="s">
        <v>150</v>
      </c>
      <c r="W11204">
        <v>17.149999999999999</v>
      </c>
      <c r="X11204" t="s">
        <v>150</v>
      </c>
      <c r="Y11204">
        <v>30.44</v>
      </c>
      <c r="AA11204">
        <v>28.89</v>
      </c>
      <c r="AC11204">
        <v>38.33</v>
      </c>
      <c r="AE11204">
        <v>5.6</v>
      </c>
      <c r="AF11204" t="s">
        <v>150</v>
      </c>
      <c r="AG11204">
        <v>6.41</v>
      </c>
      <c r="AH11204" t="s">
        <v>150</v>
      </c>
      <c r="AI11204">
        <v>83.04</v>
      </c>
      <c r="AJ11204" t="s">
        <v>150</v>
      </c>
      <c r="AS11204">
        <v>0.28999999999999998</v>
      </c>
      <c r="AT11204" t="s">
        <v>150</v>
      </c>
    </row>
    <row r="11205" spans="1:46" x14ac:dyDescent="0.2">
      <c r="A11205" t="s">
        <v>403</v>
      </c>
      <c r="B11205" t="s">
        <v>404</v>
      </c>
      <c r="C11205">
        <f>-70.11225496 / 41.68930926</f>
        <v>-1.6817802022752919</v>
      </c>
      <c r="D11205" t="s">
        <v>405</v>
      </c>
      <c r="E11205" t="s">
        <v>70</v>
      </c>
      <c r="F11205" s="1">
        <v>43300</v>
      </c>
      <c r="G11205">
        <v>2</v>
      </c>
      <c r="I11205">
        <v>6.5</v>
      </c>
      <c r="J11205" t="s">
        <v>150</v>
      </c>
      <c r="K11205" t="s">
        <v>173</v>
      </c>
      <c r="L11205" t="s">
        <v>150</v>
      </c>
      <c r="M11205">
        <v>4.5</v>
      </c>
      <c r="N11205" t="s">
        <v>150</v>
      </c>
      <c r="O11205">
        <v>6.8</v>
      </c>
      <c r="P11205" t="s">
        <v>150</v>
      </c>
      <c r="Q11205">
        <v>26.3</v>
      </c>
      <c r="R11205" t="s">
        <v>150</v>
      </c>
      <c r="S11205" t="s">
        <v>173</v>
      </c>
      <c r="T11205" t="s">
        <v>150</v>
      </c>
      <c r="W11205" t="s">
        <v>173</v>
      </c>
      <c r="X11205" t="s">
        <v>150</v>
      </c>
      <c r="AC11205">
        <v>38.33</v>
      </c>
      <c r="AE11205" t="s">
        <v>173</v>
      </c>
      <c r="AF11205" t="s">
        <v>150</v>
      </c>
      <c r="AG11205" t="s">
        <v>173</v>
      </c>
      <c r="AH11205" t="s">
        <v>150</v>
      </c>
      <c r="AI11205">
        <v>84.28</v>
      </c>
      <c r="AJ11205" t="s">
        <v>150</v>
      </c>
      <c r="AS11205" t="s">
        <v>173</v>
      </c>
      <c r="AT11205" t="s">
        <v>150</v>
      </c>
    </row>
    <row r="11206" spans="1:46" x14ac:dyDescent="0.2">
      <c r="A11206" t="s">
        <v>403</v>
      </c>
      <c r="B11206" t="s">
        <v>404</v>
      </c>
      <c r="C11206">
        <f>-70.11225496 / 41.68930926</f>
        <v>-1.6817802022752919</v>
      </c>
      <c r="D11206" t="s">
        <v>405</v>
      </c>
      <c r="E11206" t="s">
        <v>70</v>
      </c>
      <c r="F11206" s="1">
        <v>43300</v>
      </c>
      <c r="G11206">
        <v>4</v>
      </c>
      <c r="I11206">
        <v>6.5</v>
      </c>
      <c r="J11206" t="s">
        <v>150</v>
      </c>
      <c r="K11206" t="s">
        <v>173</v>
      </c>
      <c r="L11206" t="s">
        <v>150</v>
      </c>
      <c r="M11206">
        <v>4.5</v>
      </c>
      <c r="N11206" t="s">
        <v>150</v>
      </c>
      <c r="O11206">
        <v>8.4</v>
      </c>
      <c r="P11206" t="s">
        <v>150</v>
      </c>
      <c r="Q11206">
        <v>17.899999999999999</v>
      </c>
      <c r="R11206" t="s">
        <v>150</v>
      </c>
      <c r="S11206" t="s">
        <v>173</v>
      </c>
      <c r="T11206" t="s">
        <v>150</v>
      </c>
      <c r="W11206" t="s">
        <v>173</v>
      </c>
      <c r="X11206" t="s">
        <v>150</v>
      </c>
      <c r="AC11206">
        <v>38.33</v>
      </c>
      <c r="AE11206" t="s">
        <v>173</v>
      </c>
      <c r="AF11206" t="s">
        <v>150</v>
      </c>
      <c r="AG11206" t="s">
        <v>173</v>
      </c>
      <c r="AH11206" t="s">
        <v>150</v>
      </c>
      <c r="AI11206">
        <v>88.56</v>
      </c>
      <c r="AJ11206" t="s">
        <v>150</v>
      </c>
      <c r="AS11206" t="s">
        <v>173</v>
      </c>
      <c r="AT11206" t="s">
        <v>150</v>
      </c>
    </row>
    <row r="11207" spans="1:46" x14ac:dyDescent="0.2">
      <c r="A11207" t="s">
        <v>403</v>
      </c>
      <c r="B11207" t="s">
        <v>404</v>
      </c>
      <c r="C11207">
        <f>-70.11225496 / 41.68930926</f>
        <v>-1.6817802022752919</v>
      </c>
      <c r="D11207" t="s">
        <v>405</v>
      </c>
      <c r="E11207" t="s">
        <v>70</v>
      </c>
      <c r="F11207" s="1">
        <v>43300</v>
      </c>
      <c r="G11207">
        <v>5.5</v>
      </c>
      <c r="I11207">
        <v>6.5</v>
      </c>
      <c r="J11207" t="s">
        <v>150</v>
      </c>
      <c r="K11207">
        <v>3.92</v>
      </c>
      <c r="L11207" t="s">
        <v>150</v>
      </c>
      <c r="M11207">
        <v>4.5</v>
      </c>
      <c r="N11207" t="s">
        <v>150</v>
      </c>
      <c r="S11207">
        <v>1.0900000000000001</v>
      </c>
      <c r="T11207" t="s">
        <v>150</v>
      </c>
      <c r="W11207">
        <v>18.309999999999999</v>
      </c>
      <c r="X11207" t="s">
        <v>150</v>
      </c>
      <c r="AE11207">
        <v>10.5</v>
      </c>
      <c r="AF11207" t="s">
        <v>150</v>
      </c>
      <c r="AG11207">
        <v>6.2</v>
      </c>
      <c r="AH11207" t="s">
        <v>150</v>
      </c>
      <c r="AS11207">
        <v>0.98</v>
      </c>
      <c r="AT11207" t="s">
        <v>150</v>
      </c>
    </row>
    <row r="11208" spans="1:46" x14ac:dyDescent="0.2">
      <c r="A11208" t="s">
        <v>403</v>
      </c>
      <c r="B11208" t="s">
        <v>404</v>
      </c>
      <c r="C11208">
        <f>-70.11225496 / 41.68930926</f>
        <v>-1.6817802022752919</v>
      </c>
      <c r="D11208" t="s">
        <v>405</v>
      </c>
      <c r="E11208" t="s">
        <v>70</v>
      </c>
      <c r="F11208" s="1">
        <v>43300</v>
      </c>
      <c r="G11208">
        <v>6</v>
      </c>
      <c r="I11208">
        <v>6.5</v>
      </c>
      <c r="J11208" t="s">
        <v>150</v>
      </c>
      <c r="K11208" t="s">
        <v>173</v>
      </c>
      <c r="L11208" t="s">
        <v>150</v>
      </c>
      <c r="M11208">
        <v>4.5</v>
      </c>
      <c r="N11208" t="s">
        <v>150</v>
      </c>
      <c r="O11208">
        <v>0.09</v>
      </c>
      <c r="P11208" t="s">
        <v>150</v>
      </c>
      <c r="Q11208">
        <v>11.1</v>
      </c>
      <c r="R11208" t="s">
        <v>150</v>
      </c>
      <c r="S11208" t="s">
        <v>173</v>
      </c>
      <c r="T11208" t="s">
        <v>150</v>
      </c>
      <c r="W11208" t="s">
        <v>173</v>
      </c>
      <c r="X11208" t="s">
        <v>150</v>
      </c>
      <c r="AE11208" t="s">
        <v>173</v>
      </c>
      <c r="AF11208" t="s">
        <v>150</v>
      </c>
      <c r="AG11208" t="s">
        <v>173</v>
      </c>
      <c r="AH11208" t="s">
        <v>150</v>
      </c>
      <c r="AI11208">
        <v>0.82</v>
      </c>
      <c r="AJ11208" t="s">
        <v>150</v>
      </c>
      <c r="AS11208" t="s">
        <v>173</v>
      </c>
      <c r="AT11208" t="s">
        <v>150</v>
      </c>
    </row>
    <row r="11209" spans="1:46" x14ac:dyDescent="0.2">
      <c r="A11209" t="s">
        <v>403</v>
      </c>
      <c r="B11209" t="s">
        <v>404</v>
      </c>
      <c r="C11209">
        <f>-70.11225496 / 41.68930926</f>
        <v>-1.6817802022752919</v>
      </c>
      <c r="D11209" t="s">
        <v>405</v>
      </c>
      <c r="E11209" t="s">
        <v>70</v>
      </c>
      <c r="F11209" s="1">
        <v>43314.34375</v>
      </c>
      <c r="G11209">
        <v>0.5</v>
      </c>
      <c r="I11209">
        <v>6.5</v>
      </c>
      <c r="J11209" t="s">
        <v>150</v>
      </c>
      <c r="K11209">
        <v>4.41</v>
      </c>
      <c r="L11209" t="s">
        <v>150</v>
      </c>
      <c r="M11209">
        <v>3.8</v>
      </c>
      <c r="N11209" t="s">
        <v>150</v>
      </c>
      <c r="O11209">
        <v>6.67</v>
      </c>
      <c r="P11209" t="s">
        <v>150</v>
      </c>
      <c r="Q11209">
        <v>26.6</v>
      </c>
      <c r="R11209" t="s">
        <v>150</v>
      </c>
      <c r="S11209">
        <v>0.49</v>
      </c>
      <c r="T11209" t="s">
        <v>150</v>
      </c>
      <c r="U11209">
        <v>15.18</v>
      </c>
      <c r="V11209" t="s">
        <v>150</v>
      </c>
      <c r="W11209">
        <v>20.65</v>
      </c>
      <c r="X11209" t="s">
        <v>150</v>
      </c>
      <c r="Y11209">
        <v>43.37</v>
      </c>
      <c r="AA11209">
        <v>45.16</v>
      </c>
      <c r="AC11209">
        <v>40.76</v>
      </c>
      <c r="AE11209">
        <v>6.5</v>
      </c>
      <c r="AF11209" t="s">
        <v>150</v>
      </c>
      <c r="AG11209">
        <v>5.91</v>
      </c>
      <c r="AH11209" t="s">
        <v>150</v>
      </c>
      <c r="AI11209">
        <v>83.12</v>
      </c>
      <c r="AJ11209" t="s">
        <v>150</v>
      </c>
      <c r="AS11209">
        <v>0.03</v>
      </c>
      <c r="AT11209" t="s">
        <v>150</v>
      </c>
    </row>
    <row r="11210" spans="1:46" x14ac:dyDescent="0.2">
      <c r="A11210" t="s">
        <v>403</v>
      </c>
      <c r="B11210" t="s">
        <v>404</v>
      </c>
      <c r="C11210">
        <f>-70.11225496 / 41.68930926</f>
        <v>-1.6817802022752919</v>
      </c>
      <c r="D11210" t="s">
        <v>405</v>
      </c>
      <c r="E11210" t="s">
        <v>70</v>
      </c>
      <c r="F11210" s="1">
        <v>43314.34375</v>
      </c>
      <c r="G11210">
        <v>2</v>
      </c>
      <c r="I11210">
        <v>6.5</v>
      </c>
      <c r="J11210" t="s">
        <v>150</v>
      </c>
      <c r="K11210" t="s">
        <v>173</v>
      </c>
      <c r="L11210" t="s">
        <v>150</v>
      </c>
      <c r="M11210">
        <v>3.8</v>
      </c>
      <c r="N11210" t="s">
        <v>150</v>
      </c>
      <c r="O11210">
        <v>6.99</v>
      </c>
      <c r="P11210" t="s">
        <v>150</v>
      </c>
      <c r="Q11210">
        <v>26.6</v>
      </c>
      <c r="R11210" t="s">
        <v>150</v>
      </c>
      <c r="S11210" t="s">
        <v>173</v>
      </c>
      <c r="T11210" t="s">
        <v>150</v>
      </c>
      <c r="W11210" t="s">
        <v>173</v>
      </c>
      <c r="X11210" t="s">
        <v>150</v>
      </c>
      <c r="AE11210" t="s">
        <v>173</v>
      </c>
      <c r="AF11210" t="s">
        <v>150</v>
      </c>
      <c r="AG11210" t="s">
        <v>173</v>
      </c>
      <c r="AH11210" t="s">
        <v>150</v>
      </c>
      <c r="AI11210">
        <v>87.1</v>
      </c>
      <c r="AJ11210" t="s">
        <v>150</v>
      </c>
      <c r="AS11210" t="s">
        <v>173</v>
      </c>
      <c r="AT11210" t="s">
        <v>150</v>
      </c>
    </row>
    <row r="11211" spans="1:46" x14ac:dyDescent="0.2">
      <c r="A11211" t="s">
        <v>403</v>
      </c>
      <c r="B11211" t="s">
        <v>404</v>
      </c>
      <c r="C11211">
        <f>-70.11225496 / 41.68930926</f>
        <v>-1.6817802022752919</v>
      </c>
      <c r="D11211" t="s">
        <v>405</v>
      </c>
      <c r="E11211" t="s">
        <v>70</v>
      </c>
      <c r="F11211" s="1">
        <v>43314.34375</v>
      </c>
      <c r="G11211">
        <v>4</v>
      </c>
      <c r="I11211">
        <v>6.5</v>
      </c>
      <c r="J11211" t="s">
        <v>150</v>
      </c>
      <c r="K11211" t="s">
        <v>173</v>
      </c>
      <c r="L11211" t="s">
        <v>150</v>
      </c>
      <c r="M11211">
        <v>3.8</v>
      </c>
      <c r="N11211" t="s">
        <v>150</v>
      </c>
      <c r="O11211">
        <v>7.58</v>
      </c>
      <c r="P11211" t="s">
        <v>150</v>
      </c>
      <c r="Q11211">
        <v>19.899999999999999</v>
      </c>
      <c r="R11211" t="s">
        <v>150</v>
      </c>
      <c r="S11211" t="s">
        <v>173</v>
      </c>
      <c r="T11211" t="s">
        <v>150</v>
      </c>
      <c r="W11211" t="s">
        <v>173</v>
      </c>
      <c r="X11211" t="s">
        <v>150</v>
      </c>
      <c r="AC11211">
        <v>40.76</v>
      </c>
      <c r="AE11211" t="s">
        <v>173</v>
      </c>
      <c r="AF11211" t="s">
        <v>150</v>
      </c>
      <c r="AG11211" t="s">
        <v>173</v>
      </c>
      <c r="AH11211" t="s">
        <v>150</v>
      </c>
      <c r="AI11211">
        <v>83.21</v>
      </c>
      <c r="AJ11211" t="s">
        <v>150</v>
      </c>
      <c r="AS11211" t="s">
        <v>173</v>
      </c>
      <c r="AT11211" t="s">
        <v>150</v>
      </c>
    </row>
    <row r="11212" spans="1:46" x14ac:dyDescent="0.2">
      <c r="A11212" t="s">
        <v>403</v>
      </c>
      <c r="B11212" t="s">
        <v>404</v>
      </c>
      <c r="C11212">
        <f>-70.11225496 / 41.68930926</f>
        <v>-1.6817802022752919</v>
      </c>
      <c r="D11212" t="s">
        <v>405</v>
      </c>
      <c r="E11212" t="s">
        <v>70</v>
      </c>
      <c r="F11212" s="1">
        <v>43314.34375</v>
      </c>
      <c r="G11212">
        <v>5.5</v>
      </c>
      <c r="I11212">
        <v>6.5</v>
      </c>
      <c r="J11212" t="s">
        <v>150</v>
      </c>
      <c r="K11212">
        <v>20.85</v>
      </c>
      <c r="L11212" t="s">
        <v>150</v>
      </c>
      <c r="M11212">
        <v>3.8</v>
      </c>
      <c r="N11212" t="s">
        <v>150</v>
      </c>
      <c r="S11212">
        <v>1.53</v>
      </c>
      <c r="T11212" t="s">
        <v>150</v>
      </c>
      <c r="U11212">
        <v>47.39</v>
      </c>
      <c r="V11212" t="s">
        <v>150</v>
      </c>
      <c r="W11212">
        <v>25.91</v>
      </c>
      <c r="X11212" t="s">
        <v>150</v>
      </c>
      <c r="Y11212">
        <v>59.79</v>
      </c>
      <c r="AA11212">
        <v>60.4</v>
      </c>
      <c r="AC11212">
        <v>40.76</v>
      </c>
      <c r="AE11212">
        <v>12.9</v>
      </c>
      <c r="AF11212" t="s">
        <v>150</v>
      </c>
      <c r="AG11212">
        <v>6.09</v>
      </c>
      <c r="AH11212" t="s">
        <v>150</v>
      </c>
      <c r="AS11212">
        <v>6.45</v>
      </c>
      <c r="AT11212" t="s">
        <v>150</v>
      </c>
    </row>
    <row r="11213" spans="1:46" x14ac:dyDescent="0.2">
      <c r="A11213" t="s">
        <v>403</v>
      </c>
      <c r="B11213" t="s">
        <v>404</v>
      </c>
      <c r="C11213">
        <f>-70.11225496 / 41.68930926</f>
        <v>-1.6817802022752919</v>
      </c>
      <c r="D11213" t="s">
        <v>405</v>
      </c>
      <c r="E11213" t="s">
        <v>70</v>
      </c>
      <c r="F11213" s="1">
        <v>43314.34375</v>
      </c>
      <c r="G11213">
        <v>6</v>
      </c>
      <c r="I11213">
        <v>6.5</v>
      </c>
      <c r="J11213" t="s">
        <v>150</v>
      </c>
      <c r="K11213" t="s">
        <v>173</v>
      </c>
      <c r="L11213" t="s">
        <v>150</v>
      </c>
      <c r="M11213">
        <v>3.8</v>
      </c>
      <c r="N11213" t="s">
        <v>150</v>
      </c>
      <c r="O11213">
        <v>7.0000000000000007E-2</v>
      </c>
      <c r="P11213" t="s">
        <v>150</v>
      </c>
      <c r="Q11213">
        <v>11.9</v>
      </c>
      <c r="R11213" t="s">
        <v>150</v>
      </c>
      <c r="S11213" t="s">
        <v>173</v>
      </c>
      <c r="T11213" t="s">
        <v>150</v>
      </c>
      <c r="W11213" t="s">
        <v>173</v>
      </c>
      <c r="X11213" t="s">
        <v>150</v>
      </c>
      <c r="AC11213">
        <v>40.76</v>
      </c>
      <c r="AE11213" t="s">
        <v>173</v>
      </c>
      <c r="AF11213" t="s">
        <v>150</v>
      </c>
      <c r="AG11213" t="s">
        <v>173</v>
      </c>
      <c r="AH11213" t="s">
        <v>150</v>
      </c>
      <c r="AI11213">
        <v>0.65</v>
      </c>
      <c r="AJ11213" t="s">
        <v>150</v>
      </c>
      <c r="AS11213" t="s">
        <v>173</v>
      </c>
      <c r="AT11213" t="s">
        <v>150</v>
      </c>
    </row>
    <row r="11214" spans="1:46" x14ac:dyDescent="0.2">
      <c r="A11214" t="s">
        <v>403</v>
      </c>
      <c r="B11214" t="s">
        <v>404</v>
      </c>
      <c r="C11214">
        <f>-70.11225496 / 41.68930926</f>
        <v>-1.6817802022752919</v>
      </c>
      <c r="D11214" t="s">
        <v>405</v>
      </c>
      <c r="E11214" t="s">
        <v>70</v>
      </c>
      <c r="F11214" s="1">
        <v>43328.34375</v>
      </c>
      <c r="G11214">
        <v>0.5</v>
      </c>
      <c r="I11214">
        <v>6.5</v>
      </c>
      <c r="J11214" t="s">
        <v>150</v>
      </c>
      <c r="K11214">
        <v>2.62</v>
      </c>
      <c r="L11214" t="s">
        <v>150</v>
      </c>
      <c r="M11214">
        <v>3.5</v>
      </c>
      <c r="N11214" t="s">
        <v>150</v>
      </c>
      <c r="O11214">
        <v>6.79</v>
      </c>
      <c r="P11214" t="s">
        <v>150</v>
      </c>
      <c r="Q11214">
        <v>27.2</v>
      </c>
      <c r="R11214" t="s">
        <v>150</v>
      </c>
      <c r="S11214">
        <v>0.5</v>
      </c>
      <c r="T11214" t="s">
        <v>150</v>
      </c>
      <c r="U11214">
        <v>15.49</v>
      </c>
      <c r="V11214" t="s">
        <v>150</v>
      </c>
      <c r="W11214">
        <v>20.98</v>
      </c>
      <c r="X11214" t="s">
        <v>150</v>
      </c>
      <c r="Y11214">
        <v>43.66</v>
      </c>
      <c r="AA11214">
        <v>40.049999999999997</v>
      </c>
      <c r="AC11214">
        <v>41.95</v>
      </c>
      <c r="AE11214">
        <v>5.9</v>
      </c>
      <c r="AF11214" t="s">
        <v>150</v>
      </c>
      <c r="AG11214">
        <v>6.45</v>
      </c>
      <c r="AH11214" t="s">
        <v>150</v>
      </c>
      <c r="AI11214">
        <v>85.53</v>
      </c>
      <c r="AJ11214" t="s">
        <v>150</v>
      </c>
      <c r="AS11214">
        <v>3.25</v>
      </c>
      <c r="AT11214" t="s">
        <v>150</v>
      </c>
    </row>
    <row r="11215" spans="1:46" x14ac:dyDescent="0.2">
      <c r="A11215" t="s">
        <v>403</v>
      </c>
      <c r="B11215" t="s">
        <v>404</v>
      </c>
      <c r="C11215">
        <f>-70.11225496 / 41.68930926</f>
        <v>-1.6817802022752919</v>
      </c>
      <c r="D11215" t="s">
        <v>405</v>
      </c>
      <c r="E11215" t="s">
        <v>70</v>
      </c>
      <c r="F11215" s="1">
        <v>43328.34375</v>
      </c>
      <c r="G11215">
        <v>2</v>
      </c>
      <c r="I11215">
        <v>6.5</v>
      </c>
      <c r="J11215" t="s">
        <v>150</v>
      </c>
      <c r="K11215" t="s">
        <v>173</v>
      </c>
      <c r="L11215" t="s">
        <v>150</v>
      </c>
      <c r="M11215">
        <v>3.5</v>
      </c>
      <c r="N11215" t="s">
        <v>150</v>
      </c>
      <c r="O11215">
        <v>6.92</v>
      </c>
      <c r="P11215" t="s">
        <v>150</v>
      </c>
      <c r="Q11215">
        <v>27.1</v>
      </c>
      <c r="R11215" t="s">
        <v>150</v>
      </c>
      <c r="S11215" t="s">
        <v>173</v>
      </c>
      <c r="T11215" t="s">
        <v>150</v>
      </c>
      <c r="W11215" t="s">
        <v>173</v>
      </c>
      <c r="X11215" t="s">
        <v>150</v>
      </c>
      <c r="AC11215">
        <v>41.95</v>
      </c>
      <c r="AE11215" t="s">
        <v>173</v>
      </c>
      <c r="AF11215" t="s">
        <v>150</v>
      </c>
      <c r="AG11215" t="s">
        <v>173</v>
      </c>
      <c r="AH11215" t="s">
        <v>150</v>
      </c>
      <c r="AI11215">
        <v>87.01</v>
      </c>
      <c r="AJ11215" t="s">
        <v>150</v>
      </c>
      <c r="AS11215" t="s">
        <v>173</v>
      </c>
      <c r="AT11215" t="s">
        <v>150</v>
      </c>
    </row>
    <row r="11216" spans="1:46" x14ac:dyDescent="0.2">
      <c r="A11216" t="s">
        <v>403</v>
      </c>
      <c r="B11216" t="s">
        <v>404</v>
      </c>
      <c r="C11216">
        <f>-70.11225496 / 41.68930926</f>
        <v>-1.6817802022752919</v>
      </c>
      <c r="D11216" t="s">
        <v>405</v>
      </c>
      <c r="E11216" t="s">
        <v>70</v>
      </c>
      <c r="F11216" s="1">
        <v>43328.34375</v>
      </c>
      <c r="G11216">
        <v>4</v>
      </c>
      <c r="I11216">
        <v>6.5</v>
      </c>
      <c r="J11216" t="s">
        <v>150</v>
      </c>
      <c r="K11216" t="s">
        <v>173</v>
      </c>
      <c r="L11216" t="s">
        <v>150</v>
      </c>
      <c r="M11216">
        <v>3.5</v>
      </c>
      <c r="N11216" t="s">
        <v>150</v>
      </c>
      <c r="O11216">
        <v>9.61</v>
      </c>
      <c r="P11216" t="s">
        <v>150</v>
      </c>
      <c r="Q11216">
        <v>22.5</v>
      </c>
      <c r="R11216" t="s">
        <v>150</v>
      </c>
      <c r="S11216" t="s">
        <v>173</v>
      </c>
      <c r="T11216" t="s">
        <v>150</v>
      </c>
      <c r="W11216" t="s">
        <v>173</v>
      </c>
      <c r="X11216" t="s">
        <v>150</v>
      </c>
      <c r="AC11216">
        <v>41.95</v>
      </c>
      <c r="AE11216" t="s">
        <v>173</v>
      </c>
      <c r="AF11216" t="s">
        <v>150</v>
      </c>
      <c r="AG11216" t="s">
        <v>173</v>
      </c>
      <c r="AH11216" t="s">
        <v>150</v>
      </c>
      <c r="AI11216">
        <v>110.98</v>
      </c>
      <c r="AJ11216" t="s">
        <v>150</v>
      </c>
      <c r="AS11216" t="s">
        <v>173</v>
      </c>
      <c r="AT11216" t="s">
        <v>150</v>
      </c>
    </row>
    <row r="11217" spans="1:46" x14ac:dyDescent="0.2">
      <c r="A11217" t="s">
        <v>403</v>
      </c>
      <c r="B11217" t="s">
        <v>404</v>
      </c>
      <c r="C11217">
        <f>-70.11225496 / 41.68930926</f>
        <v>-1.6817802022752919</v>
      </c>
      <c r="D11217" t="s">
        <v>405</v>
      </c>
      <c r="E11217" t="s">
        <v>70</v>
      </c>
      <c r="F11217" s="1">
        <v>43328.34375</v>
      </c>
      <c r="G11217">
        <v>5.5</v>
      </c>
      <c r="I11217">
        <v>6.5</v>
      </c>
      <c r="J11217" t="s">
        <v>150</v>
      </c>
      <c r="K11217">
        <v>7.93</v>
      </c>
      <c r="L11217" t="s">
        <v>150</v>
      </c>
      <c r="M11217">
        <v>3.5</v>
      </c>
      <c r="N11217" t="s">
        <v>150</v>
      </c>
      <c r="S11217">
        <v>1.47</v>
      </c>
      <c r="T11217" t="s">
        <v>150</v>
      </c>
      <c r="U11217">
        <v>45.53</v>
      </c>
      <c r="V11217" t="s">
        <v>150</v>
      </c>
      <c r="W11217">
        <v>31.38</v>
      </c>
      <c r="X11217" t="s">
        <v>150</v>
      </c>
      <c r="Y11217">
        <v>59.21</v>
      </c>
      <c r="AA11217">
        <v>50.91</v>
      </c>
      <c r="AC11217">
        <v>41.95</v>
      </c>
      <c r="AE11217">
        <v>14.1</v>
      </c>
      <c r="AF11217" t="s">
        <v>150</v>
      </c>
      <c r="AG11217">
        <v>6.09</v>
      </c>
      <c r="AH11217" t="s">
        <v>150</v>
      </c>
      <c r="AS11217">
        <v>5.67</v>
      </c>
      <c r="AT11217" t="s">
        <v>150</v>
      </c>
    </row>
    <row r="11218" spans="1:46" x14ac:dyDescent="0.2">
      <c r="A11218" t="s">
        <v>403</v>
      </c>
      <c r="B11218" t="s">
        <v>404</v>
      </c>
      <c r="C11218">
        <f>-70.11225496 / 41.68930926</f>
        <v>-1.6817802022752919</v>
      </c>
      <c r="D11218" t="s">
        <v>405</v>
      </c>
      <c r="E11218" t="s">
        <v>70</v>
      </c>
      <c r="F11218" s="1">
        <v>43328.34375</v>
      </c>
      <c r="G11218">
        <v>6</v>
      </c>
      <c r="I11218">
        <v>6.5</v>
      </c>
      <c r="J11218" t="s">
        <v>150</v>
      </c>
      <c r="K11218" t="s">
        <v>173</v>
      </c>
      <c r="L11218" t="s">
        <v>150</v>
      </c>
      <c r="M11218">
        <v>3.5</v>
      </c>
      <c r="N11218" t="s">
        <v>150</v>
      </c>
      <c r="O11218">
        <v>0.08</v>
      </c>
      <c r="P11218" t="s">
        <v>150</v>
      </c>
      <c r="Q11218">
        <v>12.3</v>
      </c>
      <c r="R11218" t="s">
        <v>150</v>
      </c>
      <c r="S11218" t="s">
        <v>173</v>
      </c>
      <c r="T11218" t="s">
        <v>150</v>
      </c>
      <c r="W11218" t="s">
        <v>173</v>
      </c>
      <c r="X11218" t="s">
        <v>150</v>
      </c>
      <c r="AC11218">
        <v>41.95</v>
      </c>
      <c r="AE11218" t="s">
        <v>173</v>
      </c>
      <c r="AF11218" t="s">
        <v>150</v>
      </c>
      <c r="AG11218" t="s">
        <v>173</v>
      </c>
      <c r="AH11218" t="s">
        <v>150</v>
      </c>
      <c r="AI11218">
        <v>0.75</v>
      </c>
      <c r="AJ11218" t="s">
        <v>150</v>
      </c>
      <c r="AS11218" t="s">
        <v>173</v>
      </c>
      <c r="AT11218" t="s">
        <v>150</v>
      </c>
    </row>
    <row r="11219" spans="1:46" x14ac:dyDescent="0.2">
      <c r="A11219" t="s">
        <v>403</v>
      </c>
      <c r="B11219" t="s">
        <v>404</v>
      </c>
      <c r="C11219">
        <f>-70.11225496 / 41.68930926</f>
        <v>-1.6817802022752919</v>
      </c>
      <c r="D11219" t="s">
        <v>405</v>
      </c>
      <c r="E11219" t="s">
        <v>70</v>
      </c>
      <c r="F11219" s="1">
        <v>43355.347222222219</v>
      </c>
      <c r="G11219">
        <v>0.5</v>
      </c>
      <c r="I11219">
        <v>6.25</v>
      </c>
      <c r="J11219" t="s">
        <v>150</v>
      </c>
      <c r="K11219" t="s">
        <v>173</v>
      </c>
      <c r="L11219" t="s">
        <v>150</v>
      </c>
      <c r="M11219">
        <v>2.7</v>
      </c>
      <c r="N11219" t="s">
        <v>150</v>
      </c>
      <c r="O11219">
        <v>6.77</v>
      </c>
      <c r="P11219" t="s">
        <v>150</v>
      </c>
      <c r="Q11219">
        <v>23.6</v>
      </c>
      <c r="R11219" t="s">
        <v>150</v>
      </c>
      <c r="S11219" t="s">
        <v>173</v>
      </c>
      <c r="T11219" t="s">
        <v>150</v>
      </c>
      <c r="W11219" t="s">
        <v>173</v>
      </c>
      <c r="X11219" t="s">
        <v>150</v>
      </c>
      <c r="AC11219">
        <v>45.69</v>
      </c>
      <c r="AE11219" t="s">
        <v>173</v>
      </c>
      <c r="AF11219" t="s">
        <v>150</v>
      </c>
      <c r="AG11219" t="s">
        <v>173</v>
      </c>
      <c r="AH11219" t="s">
        <v>150</v>
      </c>
      <c r="AI11219">
        <v>79.83</v>
      </c>
      <c r="AJ11219" t="s">
        <v>150</v>
      </c>
      <c r="AS11219" t="s">
        <v>173</v>
      </c>
      <c r="AT11219" t="s">
        <v>150</v>
      </c>
    </row>
    <row r="11220" spans="1:46" x14ac:dyDescent="0.2">
      <c r="A11220" t="s">
        <v>403</v>
      </c>
      <c r="B11220" t="s">
        <v>404</v>
      </c>
      <c r="C11220">
        <f>-70.11225496 / 41.68930926</f>
        <v>-1.6817802022752919</v>
      </c>
      <c r="D11220" t="s">
        <v>405</v>
      </c>
      <c r="E11220" t="s">
        <v>70</v>
      </c>
      <c r="F11220" s="1">
        <v>43355.347222222219</v>
      </c>
      <c r="G11220">
        <v>2</v>
      </c>
      <c r="I11220">
        <v>6.25</v>
      </c>
      <c r="J11220" t="s">
        <v>150</v>
      </c>
      <c r="K11220" t="s">
        <v>173</v>
      </c>
      <c r="L11220" t="s">
        <v>150</v>
      </c>
      <c r="M11220">
        <v>2.7</v>
      </c>
      <c r="N11220" t="s">
        <v>150</v>
      </c>
      <c r="O11220">
        <v>6.72</v>
      </c>
      <c r="P11220" t="s">
        <v>150</v>
      </c>
      <c r="Q11220">
        <v>22.4</v>
      </c>
      <c r="R11220" t="s">
        <v>150</v>
      </c>
      <c r="S11220" t="s">
        <v>173</v>
      </c>
      <c r="T11220" t="s">
        <v>150</v>
      </c>
      <c r="W11220" t="s">
        <v>173</v>
      </c>
      <c r="X11220" t="s">
        <v>150</v>
      </c>
      <c r="AC11220">
        <v>45.69</v>
      </c>
      <c r="AE11220" t="s">
        <v>173</v>
      </c>
      <c r="AF11220" t="s">
        <v>150</v>
      </c>
      <c r="AG11220" t="s">
        <v>173</v>
      </c>
      <c r="AH11220" t="s">
        <v>150</v>
      </c>
      <c r="AI11220">
        <v>77.459999999999994</v>
      </c>
      <c r="AJ11220" t="s">
        <v>150</v>
      </c>
      <c r="AS11220" t="s">
        <v>173</v>
      </c>
      <c r="AT11220" t="s">
        <v>150</v>
      </c>
    </row>
    <row r="11221" spans="1:46" x14ac:dyDescent="0.2">
      <c r="A11221" t="s">
        <v>403</v>
      </c>
      <c r="B11221" t="s">
        <v>404</v>
      </c>
      <c r="C11221">
        <f>-70.11225496 / 41.68930926</f>
        <v>-1.6817802022752919</v>
      </c>
      <c r="D11221" t="s">
        <v>405</v>
      </c>
      <c r="E11221" t="s">
        <v>70</v>
      </c>
      <c r="F11221" s="1">
        <v>43355.347222222219</v>
      </c>
      <c r="G11221">
        <v>4</v>
      </c>
      <c r="I11221">
        <v>6.25</v>
      </c>
      <c r="J11221" t="s">
        <v>150</v>
      </c>
      <c r="K11221" t="s">
        <v>173</v>
      </c>
      <c r="L11221" t="s">
        <v>150</v>
      </c>
      <c r="M11221">
        <v>2.7</v>
      </c>
      <c r="N11221" t="s">
        <v>150</v>
      </c>
      <c r="O11221">
        <v>6.45</v>
      </c>
      <c r="P11221" t="s">
        <v>150</v>
      </c>
      <c r="Q11221">
        <v>22.1</v>
      </c>
      <c r="R11221" t="s">
        <v>150</v>
      </c>
      <c r="S11221" t="s">
        <v>173</v>
      </c>
      <c r="T11221" t="s">
        <v>150</v>
      </c>
      <c r="W11221" t="s">
        <v>173</v>
      </c>
      <c r="X11221" t="s">
        <v>150</v>
      </c>
      <c r="AC11221">
        <v>45.69</v>
      </c>
      <c r="AE11221" t="s">
        <v>173</v>
      </c>
      <c r="AF11221" t="s">
        <v>150</v>
      </c>
      <c r="AG11221" t="s">
        <v>173</v>
      </c>
      <c r="AH11221" t="s">
        <v>150</v>
      </c>
      <c r="AI11221">
        <v>73.92</v>
      </c>
      <c r="AJ11221" t="s">
        <v>150</v>
      </c>
      <c r="AS11221" t="s">
        <v>173</v>
      </c>
      <c r="AT11221" t="s">
        <v>150</v>
      </c>
    </row>
    <row r="11222" spans="1:46" x14ac:dyDescent="0.2">
      <c r="A11222" t="s">
        <v>403</v>
      </c>
      <c r="B11222" t="s">
        <v>404</v>
      </c>
      <c r="C11222">
        <f>-70.11225496 / 41.68930926</f>
        <v>-1.6817802022752919</v>
      </c>
      <c r="D11222" t="s">
        <v>405</v>
      </c>
      <c r="E11222" t="s">
        <v>70</v>
      </c>
      <c r="F11222" s="1">
        <v>43355.347222222219</v>
      </c>
      <c r="G11222">
        <v>6</v>
      </c>
      <c r="I11222">
        <v>6.25</v>
      </c>
      <c r="J11222" t="s">
        <v>150</v>
      </c>
      <c r="K11222" t="s">
        <v>173</v>
      </c>
      <c r="L11222" t="s">
        <v>150</v>
      </c>
      <c r="M11222">
        <v>2.7</v>
      </c>
      <c r="N11222" t="s">
        <v>150</v>
      </c>
      <c r="O11222">
        <v>0.08</v>
      </c>
      <c r="P11222" t="s">
        <v>150</v>
      </c>
      <c r="Q11222">
        <v>13.3</v>
      </c>
      <c r="R11222" t="s">
        <v>150</v>
      </c>
      <c r="S11222" t="s">
        <v>173</v>
      </c>
      <c r="T11222" t="s">
        <v>150</v>
      </c>
      <c r="W11222" t="s">
        <v>173</v>
      </c>
      <c r="X11222" t="s">
        <v>150</v>
      </c>
      <c r="AC11222">
        <v>45.69</v>
      </c>
      <c r="AE11222" t="s">
        <v>173</v>
      </c>
      <c r="AF11222" t="s">
        <v>150</v>
      </c>
      <c r="AG11222" t="s">
        <v>173</v>
      </c>
      <c r="AH11222" t="s">
        <v>150</v>
      </c>
      <c r="AI11222">
        <v>0.76</v>
      </c>
      <c r="AJ11222" t="s">
        <v>150</v>
      </c>
      <c r="AS11222" t="s">
        <v>173</v>
      </c>
      <c r="AT11222" t="s">
        <v>150</v>
      </c>
    </row>
    <row r="11223" spans="1:46" x14ac:dyDescent="0.2">
      <c r="A11223" t="s">
        <v>403</v>
      </c>
      <c r="B11223" t="s">
        <v>404</v>
      </c>
      <c r="C11223">
        <f>-70.11225496 / 41.68930926</f>
        <v>-1.6817802022752919</v>
      </c>
      <c r="D11223" t="s">
        <v>405</v>
      </c>
      <c r="E11223" t="s">
        <v>70</v>
      </c>
      <c r="F11223" s="1">
        <v>43655.333333333336</v>
      </c>
      <c r="G11223">
        <v>0.5</v>
      </c>
      <c r="I11223">
        <v>6.6</v>
      </c>
      <c r="J11223" t="s">
        <v>150</v>
      </c>
      <c r="K11223">
        <v>3.06</v>
      </c>
      <c r="L11223" t="s">
        <v>150</v>
      </c>
      <c r="M11223">
        <v>3.2</v>
      </c>
      <c r="N11223" t="s">
        <v>150</v>
      </c>
      <c r="O11223">
        <v>6.97</v>
      </c>
      <c r="P11223" t="s">
        <v>150</v>
      </c>
      <c r="Q11223">
        <v>26</v>
      </c>
      <c r="R11223" t="s">
        <v>150</v>
      </c>
      <c r="S11223">
        <v>0.56999999999999995</v>
      </c>
      <c r="T11223" t="s">
        <v>150</v>
      </c>
      <c r="U11223">
        <v>17.66</v>
      </c>
      <c r="V11223" t="s">
        <v>150</v>
      </c>
      <c r="W11223">
        <v>13.63</v>
      </c>
      <c r="X11223" t="s">
        <v>150</v>
      </c>
      <c r="Y11223">
        <v>45.55</v>
      </c>
      <c r="AA11223">
        <v>41.57</v>
      </c>
      <c r="AC11223">
        <v>43.24</v>
      </c>
      <c r="AE11223">
        <v>5.5</v>
      </c>
      <c r="AF11223" t="s">
        <v>150</v>
      </c>
      <c r="AG11223">
        <v>6.1</v>
      </c>
      <c r="AH11223" t="s">
        <v>150</v>
      </c>
      <c r="AI11223">
        <v>86</v>
      </c>
      <c r="AJ11223" t="s">
        <v>150</v>
      </c>
      <c r="AS11223">
        <v>0.74</v>
      </c>
      <c r="AT11223" t="s">
        <v>150</v>
      </c>
    </row>
    <row r="11224" spans="1:46" x14ac:dyDescent="0.2">
      <c r="A11224" t="s">
        <v>403</v>
      </c>
      <c r="B11224" t="s">
        <v>404</v>
      </c>
      <c r="C11224">
        <f>-70.11225496 / 41.68930926</f>
        <v>-1.6817802022752919</v>
      </c>
      <c r="D11224" t="s">
        <v>405</v>
      </c>
      <c r="E11224" t="s">
        <v>70</v>
      </c>
      <c r="F11224" s="1">
        <v>43655.333333333336</v>
      </c>
      <c r="G11224">
        <v>2</v>
      </c>
      <c r="I11224">
        <v>6.6</v>
      </c>
      <c r="J11224" t="s">
        <v>150</v>
      </c>
      <c r="K11224" t="s">
        <v>173</v>
      </c>
      <c r="L11224" t="s">
        <v>150</v>
      </c>
      <c r="M11224">
        <v>3.2</v>
      </c>
      <c r="N11224" t="s">
        <v>150</v>
      </c>
      <c r="O11224">
        <v>6.76</v>
      </c>
      <c r="P11224" t="s">
        <v>150</v>
      </c>
      <c r="Q11224">
        <v>25.8</v>
      </c>
      <c r="R11224" t="s">
        <v>150</v>
      </c>
      <c r="S11224" t="s">
        <v>173</v>
      </c>
      <c r="T11224" t="s">
        <v>150</v>
      </c>
      <c r="W11224" t="s">
        <v>173</v>
      </c>
      <c r="X11224" t="s">
        <v>150</v>
      </c>
      <c r="AC11224">
        <v>43.24</v>
      </c>
      <c r="AE11224" t="s">
        <v>173</v>
      </c>
      <c r="AF11224" t="s">
        <v>150</v>
      </c>
      <c r="AG11224" t="s">
        <v>173</v>
      </c>
      <c r="AH11224" t="s">
        <v>150</v>
      </c>
      <c r="AI11224">
        <v>83</v>
      </c>
      <c r="AJ11224" t="s">
        <v>150</v>
      </c>
      <c r="AS11224" t="s">
        <v>173</v>
      </c>
      <c r="AT11224" t="s">
        <v>150</v>
      </c>
    </row>
    <row r="11225" spans="1:46" x14ac:dyDescent="0.2">
      <c r="A11225" t="s">
        <v>403</v>
      </c>
      <c r="B11225" t="s">
        <v>404</v>
      </c>
      <c r="C11225">
        <f>-70.11225496 / 41.68930926</f>
        <v>-1.6817802022752919</v>
      </c>
      <c r="D11225" t="s">
        <v>405</v>
      </c>
      <c r="E11225" t="s">
        <v>70</v>
      </c>
      <c r="F11225" s="1">
        <v>43655.333333333336</v>
      </c>
      <c r="G11225">
        <v>4</v>
      </c>
      <c r="I11225">
        <v>6.6</v>
      </c>
      <c r="J11225" t="s">
        <v>150</v>
      </c>
      <c r="K11225" t="s">
        <v>173</v>
      </c>
      <c r="L11225" t="s">
        <v>150</v>
      </c>
      <c r="M11225">
        <v>3.2</v>
      </c>
      <c r="N11225" t="s">
        <v>150</v>
      </c>
      <c r="O11225">
        <v>7.96</v>
      </c>
      <c r="P11225" t="s">
        <v>150</v>
      </c>
      <c r="Q11225">
        <v>16.600000000000001</v>
      </c>
      <c r="R11225" t="s">
        <v>150</v>
      </c>
      <c r="S11225" t="s">
        <v>173</v>
      </c>
      <c r="T11225" t="s">
        <v>150</v>
      </c>
      <c r="W11225" t="s">
        <v>173</v>
      </c>
      <c r="X11225" t="s">
        <v>150</v>
      </c>
      <c r="AE11225" t="s">
        <v>173</v>
      </c>
      <c r="AF11225" t="s">
        <v>150</v>
      </c>
      <c r="AG11225" t="s">
        <v>173</v>
      </c>
      <c r="AH11225" t="s">
        <v>150</v>
      </c>
      <c r="AI11225">
        <v>82</v>
      </c>
      <c r="AJ11225" t="s">
        <v>150</v>
      </c>
      <c r="AS11225" t="s">
        <v>173</v>
      </c>
      <c r="AT11225" t="s">
        <v>150</v>
      </c>
    </row>
    <row r="11226" spans="1:46" x14ac:dyDescent="0.2">
      <c r="A11226" t="s">
        <v>403</v>
      </c>
      <c r="B11226" t="s">
        <v>404</v>
      </c>
      <c r="C11226">
        <f>-70.11225496 / 41.68930926</f>
        <v>-1.6817802022752919</v>
      </c>
      <c r="D11226" t="s">
        <v>405</v>
      </c>
      <c r="E11226" t="s">
        <v>70</v>
      </c>
      <c r="F11226" s="1">
        <v>43655.333333333336</v>
      </c>
      <c r="G11226">
        <v>5.6</v>
      </c>
      <c r="I11226">
        <v>6.6</v>
      </c>
      <c r="J11226" t="s">
        <v>150</v>
      </c>
      <c r="K11226">
        <v>15.58</v>
      </c>
      <c r="L11226" t="s">
        <v>150</v>
      </c>
      <c r="M11226">
        <v>3.2</v>
      </c>
      <c r="N11226" t="s">
        <v>150</v>
      </c>
      <c r="S11226">
        <v>0.92</v>
      </c>
      <c r="T11226" t="s">
        <v>150</v>
      </c>
      <c r="W11226">
        <v>18.14</v>
      </c>
      <c r="X11226" t="s">
        <v>150</v>
      </c>
      <c r="AE11226">
        <v>12.6</v>
      </c>
      <c r="AF11226" t="s">
        <v>150</v>
      </c>
      <c r="AG11226">
        <v>5.86</v>
      </c>
      <c r="AH11226" t="s">
        <v>150</v>
      </c>
      <c r="AS11226">
        <v>10.94</v>
      </c>
      <c r="AT11226" t="s">
        <v>150</v>
      </c>
    </row>
    <row r="11227" spans="1:46" x14ac:dyDescent="0.2">
      <c r="A11227" t="s">
        <v>403</v>
      </c>
      <c r="B11227" t="s">
        <v>404</v>
      </c>
      <c r="C11227">
        <f>-70.11225496 / 41.68930926</f>
        <v>-1.6817802022752919</v>
      </c>
      <c r="D11227" t="s">
        <v>405</v>
      </c>
      <c r="E11227" t="s">
        <v>70</v>
      </c>
      <c r="F11227" s="1">
        <v>43655.333333333336</v>
      </c>
      <c r="G11227">
        <v>6</v>
      </c>
      <c r="I11227">
        <v>6.6</v>
      </c>
      <c r="J11227" t="s">
        <v>150</v>
      </c>
      <c r="K11227" t="s">
        <v>173</v>
      </c>
      <c r="L11227" t="s">
        <v>150</v>
      </c>
      <c r="M11227">
        <v>3.2</v>
      </c>
      <c r="N11227" t="s">
        <v>150</v>
      </c>
      <c r="O11227">
        <v>0.06</v>
      </c>
      <c r="P11227" t="s">
        <v>150</v>
      </c>
      <c r="Q11227">
        <v>10.4</v>
      </c>
      <c r="R11227" t="s">
        <v>150</v>
      </c>
      <c r="S11227" t="s">
        <v>173</v>
      </c>
      <c r="T11227" t="s">
        <v>150</v>
      </c>
      <c r="W11227" t="s">
        <v>173</v>
      </c>
      <c r="X11227" t="s">
        <v>150</v>
      </c>
      <c r="AE11227" t="s">
        <v>173</v>
      </c>
      <c r="AF11227" t="s">
        <v>150</v>
      </c>
      <c r="AG11227" t="s">
        <v>173</v>
      </c>
      <c r="AH11227" t="s">
        <v>150</v>
      </c>
      <c r="AI11227">
        <v>1</v>
      </c>
      <c r="AJ11227" t="s">
        <v>150</v>
      </c>
      <c r="AS11227" t="s">
        <v>173</v>
      </c>
      <c r="AT11227" t="s">
        <v>150</v>
      </c>
    </row>
    <row r="11228" spans="1:46" x14ac:dyDescent="0.2">
      <c r="A11228" t="s">
        <v>403</v>
      </c>
      <c r="B11228" t="s">
        <v>404</v>
      </c>
      <c r="C11228">
        <f>-70.11225496 / 41.68930926</f>
        <v>-1.6817802022752919</v>
      </c>
      <c r="D11228" t="s">
        <v>405</v>
      </c>
      <c r="E11228" t="s">
        <v>70</v>
      </c>
      <c r="F11228" s="1">
        <v>43669.34375</v>
      </c>
      <c r="G11228">
        <v>0.5</v>
      </c>
      <c r="I11228">
        <v>6.6</v>
      </c>
      <c r="J11228" t="s">
        <v>150</v>
      </c>
      <c r="K11228">
        <v>2.5499999999999998</v>
      </c>
      <c r="L11228" t="s">
        <v>150</v>
      </c>
      <c r="M11228">
        <v>3</v>
      </c>
      <c r="N11228" t="s">
        <v>150</v>
      </c>
      <c r="O11228">
        <v>6.42</v>
      </c>
      <c r="P11228" t="s">
        <v>150</v>
      </c>
      <c r="Q11228">
        <v>28.3</v>
      </c>
      <c r="R11228" t="s">
        <v>150</v>
      </c>
      <c r="S11228">
        <v>0.75</v>
      </c>
      <c r="T11228" t="s">
        <v>150</v>
      </c>
      <c r="U11228">
        <v>23.23</v>
      </c>
      <c r="V11228" t="s">
        <v>150</v>
      </c>
      <c r="W11228">
        <v>17.010000000000002</v>
      </c>
      <c r="X11228" t="s">
        <v>150</v>
      </c>
      <c r="Y11228">
        <v>49.51</v>
      </c>
      <c r="AA11228">
        <v>39.78</v>
      </c>
      <c r="AC11228">
        <v>44.17</v>
      </c>
      <c r="AE11228">
        <v>6.1</v>
      </c>
      <c r="AF11228" t="s">
        <v>150</v>
      </c>
      <c r="AG11228">
        <v>6.18</v>
      </c>
      <c r="AH11228" t="s">
        <v>150</v>
      </c>
      <c r="AI11228">
        <v>82</v>
      </c>
      <c r="AJ11228" t="s">
        <v>150</v>
      </c>
      <c r="AS11228">
        <v>1.03</v>
      </c>
      <c r="AT11228" t="s">
        <v>150</v>
      </c>
    </row>
    <row r="11229" spans="1:46" x14ac:dyDescent="0.2">
      <c r="A11229" t="s">
        <v>403</v>
      </c>
      <c r="B11229" t="s">
        <v>404</v>
      </c>
      <c r="C11229">
        <f>-70.11225496 / 41.68930926</f>
        <v>-1.6817802022752919</v>
      </c>
      <c r="D11229" t="s">
        <v>405</v>
      </c>
      <c r="E11229" t="s">
        <v>70</v>
      </c>
      <c r="F11229" s="1">
        <v>43669.34375</v>
      </c>
      <c r="G11229">
        <v>2</v>
      </c>
      <c r="I11229">
        <v>6.6</v>
      </c>
      <c r="J11229" t="s">
        <v>150</v>
      </c>
      <c r="K11229" t="s">
        <v>173</v>
      </c>
      <c r="L11229" t="s">
        <v>150</v>
      </c>
      <c r="M11229">
        <v>3</v>
      </c>
      <c r="N11229" t="s">
        <v>150</v>
      </c>
      <c r="O11229">
        <v>6.44</v>
      </c>
      <c r="P11229" t="s">
        <v>150</v>
      </c>
      <c r="Q11229">
        <v>28.3</v>
      </c>
      <c r="R11229" t="s">
        <v>150</v>
      </c>
      <c r="S11229" t="s">
        <v>173</v>
      </c>
      <c r="T11229" t="s">
        <v>150</v>
      </c>
      <c r="W11229" t="s">
        <v>173</v>
      </c>
      <c r="X11229" t="s">
        <v>150</v>
      </c>
      <c r="AC11229">
        <v>44.17</v>
      </c>
      <c r="AE11229" t="s">
        <v>173</v>
      </c>
      <c r="AF11229" t="s">
        <v>150</v>
      </c>
      <c r="AG11229" t="s">
        <v>173</v>
      </c>
      <c r="AH11229" t="s">
        <v>150</v>
      </c>
      <c r="AI11229">
        <v>83</v>
      </c>
      <c r="AJ11229" t="s">
        <v>150</v>
      </c>
      <c r="AS11229" t="s">
        <v>173</v>
      </c>
      <c r="AT11229" t="s">
        <v>150</v>
      </c>
    </row>
    <row r="11230" spans="1:46" x14ac:dyDescent="0.2">
      <c r="A11230" t="s">
        <v>403</v>
      </c>
      <c r="B11230" t="s">
        <v>404</v>
      </c>
      <c r="C11230">
        <f>-70.11225496 / 41.68930926</f>
        <v>-1.6817802022752919</v>
      </c>
      <c r="D11230" t="s">
        <v>405</v>
      </c>
      <c r="E11230" t="s">
        <v>70</v>
      </c>
      <c r="F11230" s="1">
        <v>43669.34375</v>
      </c>
      <c r="G11230">
        <v>4</v>
      </c>
      <c r="I11230">
        <v>6.6</v>
      </c>
      <c r="J11230" t="s">
        <v>150</v>
      </c>
      <c r="K11230" t="s">
        <v>173</v>
      </c>
      <c r="L11230" t="s">
        <v>150</v>
      </c>
      <c r="M11230">
        <v>3</v>
      </c>
      <c r="N11230" t="s">
        <v>150</v>
      </c>
      <c r="O11230">
        <v>6.72</v>
      </c>
      <c r="P11230" t="s">
        <v>150</v>
      </c>
      <c r="Q11230">
        <v>17.3</v>
      </c>
      <c r="R11230" t="s">
        <v>150</v>
      </c>
      <c r="S11230" t="s">
        <v>173</v>
      </c>
      <c r="T11230" t="s">
        <v>150</v>
      </c>
      <c r="W11230" t="s">
        <v>173</v>
      </c>
      <c r="X11230" t="s">
        <v>150</v>
      </c>
      <c r="AC11230">
        <v>44.17</v>
      </c>
      <c r="AE11230" t="s">
        <v>173</v>
      </c>
      <c r="AF11230" t="s">
        <v>150</v>
      </c>
      <c r="AG11230" t="s">
        <v>173</v>
      </c>
      <c r="AH11230" t="s">
        <v>150</v>
      </c>
      <c r="AI11230">
        <v>70</v>
      </c>
      <c r="AJ11230" t="s">
        <v>150</v>
      </c>
      <c r="AS11230" t="s">
        <v>173</v>
      </c>
      <c r="AT11230" t="s">
        <v>150</v>
      </c>
    </row>
    <row r="11231" spans="1:46" x14ac:dyDescent="0.2">
      <c r="A11231" t="s">
        <v>403</v>
      </c>
      <c r="B11231" t="s">
        <v>404</v>
      </c>
      <c r="C11231">
        <f>-70.11225496 / 41.68930926</f>
        <v>-1.6817802022752919</v>
      </c>
      <c r="D11231" t="s">
        <v>405</v>
      </c>
      <c r="E11231" t="s">
        <v>70</v>
      </c>
      <c r="F11231" s="1">
        <v>43669.34375</v>
      </c>
      <c r="G11231">
        <v>6</v>
      </c>
      <c r="I11231">
        <v>6.6</v>
      </c>
      <c r="J11231" t="s">
        <v>150</v>
      </c>
      <c r="K11231">
        <v>14.74</v>
      </c>
      <c r="L11231" t="s">
        <v>150</v>
      </c>
      <c r="M11231">
        <v>3</v>
      </c>
      <c r="N11231" t="s">
        <v>150</v>
      </c>
      <c r="O11231">
        <v>0.06</v>
      </c>
      <c r="P11231" t="s">
        <v>150</v>
      </c>
      <c r="Q11231">
        <v>11</v>
      </c>
      <c r="R11231" t="s">
        <v>150</v>
      </c>
      <c r="S11231">
        <v>0.99</v>
      </c>
      <c r="T11231" t="s">
        <v>150</v>
      </c>
      <c r="U11231">
        <v>30.66</v>
      </c>
      <c r="V11231" t="s">
        <v>150</v>
      </c>
      <c r="W11231">
        <v>19.190000000000001</v>
      </c>
      <c r="X11231" t="s">
        <v>150</v>
      </c>
      <c r="Y11231">
        <v>53.51</v>
      </c>
      <c r="AA11231">
        <v>56.99</v>
      </c>
      <c r="AC11231">
        <v>44.17</v>
      </c>
      <c r="AE11231">
        <v>12.6</v>
      </c>
      <c r="AF11231" t="s">
        <v>150</v>
      </c>
      <c r="AG11231">
        <v>5.86</v>
      </c>
      <c r="AH11231" t="s">
        <v>150</v>
      </c>
      <c r="AI11231">
        <v>1</v>
      </c>
      <c r="AJ11231" t="s">
        <v>150</v>
      </c>
      <c r="AS11231">
        <v>5.9</v>
      </c>
      <c r="AT11231" t="s">
        <v>150</v>
      </c>
    </row>
    <row r="11232" spans="1:46" x14ac:dyDescent="0.2">
      <c r="A11232" t="s">
        <v>403</v>
      </c>
      <c r="B11232" t="s">
        <v>404</v>
      </c>
      <c r="C11232">
        <f>-70.11225496 / 41.68930926</f>
        <v>-1.6817802022752919</v>
      </c>
      <c r="D11232" t="s">
        <v>405</v>
      </c>
      <c r="E11232" t="s">
        <v>70</v>
      </c>
      <c r="F11232" s="1">
        <v>43683.34375</v>
      </c>
      <c r="G11232">
        <v>0.5</v>
      </c>
      <c r="I11232">
        <v>6.6</v>
      </c>
      <c r="J11232" t="s">
        <v>150</v>
      </c>
      <c r="K11232">
        <v>2.87</v>
      </c>
      <c r="L11232" t="s">
        <v>150</v>
      </c>
      <c r="M11232">
        <v>3.3</v>
      </c>
      <c r="N11232" t="s">
        <v>150</v>
      </c>
      <c r="O11232">
        <v>6.59</v>
      </c>
      <c r="P11232" t="s">
        <v>150</v>
      </c>
      <c r="Q11232">
        <v>27.5</v>
      </c>
      <c r="R11232" t="s">
        <v>150</v>
      </c>
      <c r="S11232">
        <v>0.43</v>
      </c>
      <c r="T11232" t="s">
        <v>150</v>
      </c>
      <c r="U11232">
        <v>13.32</v>
      </c>
      <c r="V11232" t="s">
        <v>150</v>
      </c>
      <c r="W11232">
        <v>15.87</v>
      </c>
      <c r="X11232" t="s">
        <v>150</v>
      </c>
      <c r="Y11232">
        <v>41.49</v>
      </c>
      <c r="AA11232">
        <v>40.94</v>
      </c>
      <c r="AC11232">
        <v>42.8</v>
      </c>
      <c r="AE11232">
        <v>6.1</v>
      </c>
      <c r="AF11232" t="s">
        <v>150</v>
      </c>
      <c r="AG11232">
        <v>6.15</v>
      </c>
      <c r="AH11232" t="s">
        <v>150</v>
      </c>
      <c r="AI11232">
        <v>83</v>
      </c>
      <c r="AJ11232" t="s">
        <v>150</v>
      </c>
      <c r="AS11232">
        <v>0.17</v>
      </c>
      <c r="AT11232" t="s">
        <v>150</v>
      </c>
    </row>
    <row r="11233" spans="1:46" x14ac:dyDescent="0.2">
      <c r="A11233" t="s">
        <v>403</v>
      </c>
      <c r="B11233" t="s">
        <v>404</v>
      </c>
      <c r="C11233">
        <f>-70.11225496 / 41.68930926</f>
        <v>-1.6817802022752919</v>
      </c>
      <c r="D11233" t="s">
        <v>405</v>
      </c>
      <c r="E11233" t="s">
        <v>70</v>
      </c>
      <c r="F11233" s="1">
        <v>43683.34375</v>
      </c>
      <c r="G11233">
        <v>2</v>
      </c>
      <c r="I11233">
        <v>6.6</v>
      </c>
      <c r="J11233" t="s">
        <v>150</v>
      </c>
      <c r="K11233" t="s">
        <v>173</v>
      </c>
      <c r="L11233" t="s">
        <v>150</v>
      </c>
      <c r="M11233">
        <v>3.3</v>
      </c>
      <c r="N11233" t="s">
        <v>150</v>
      </c>
      <c r="O11233">
        <v>6.53</v>
      </c>
      <c r="P11233" t="s">
        <v>150</v>
      </c>
      <c r="Q11233">
        <v>27.5</v>
      </c>
      <c r="R11233" t="s">
        <v>150</v>
      </c>
      <c r="S11233" t="s">
        <v>173</v>
      </c>
      <c r="T11233" t="s">
        <v>150</v>
      </c>
      <c r="W11233" t="s">
        <v>173</v>
      </c>
      <c r="X11233" t="s">
        <v>150</v>
      </c>
      <c r="AE11233" t="s">
        <v>173</v>
      </c>
      <c r="AF11233" t="s">
        <v>150</v>
      </c>
      <c r="AG11233" t="s">
        <v>173</v>
      </c>
      <c r="AH11233" t="s">
        <v>150</v>
      </c>
      <c r="AI11233">
        <v>83</v>
      </c>
      <c r="AJ11233" t="s">
        <v>150</v>
      </c>
      <c r="AS11233" t="s">
        <v>173</v>
      </c>
      <c r="AT11233" t="s">
        <v>150</v>
      </c>
    </row>
    <row r="11234" spans="1:46" x14ac:dyDescent="0.2">
      <c r="A11234" t="s">
        <v>403</v>
      </c>
      <c r="B11234" t="s">
        <v>404</v>
      </c>
      <c r="C11234">
        <f>-70.11225496 / 41.68930926</f>
        <v>-1.6817802022752919</v>
      </c>
      <c r="D11234" t="s">
        <v>405</v>
      </c>
      <c r="E11234" t="s">
        <v>70</v>
      </c>
      <c r="F11234" s="1">
        <v>43683.34375</v>
      </c>
      <c r="G11234">
        <v>4</v>
      </c>
      <c r="I11234">
        <v>6.6</v>
      </c>
      <c r="J11234" t="s">
        <v>150</v>
      </c>
      <c r="K11234" t="s">
        <v>173</v>
      </c>
      <c r="L11234" t="s">
        <v>150</v>
      </c>
      <c r="M11234">
        <v>3.3</v>
      </c>
      <c r="N11234" t="s">
        <v>150</v>
      </c>
      <c r="O11234">
        <v>8.1</v>
      </c>
      <c r="P11234" t="s">
        <v>150</v>
      </c>
      <c r="Q11234">
        <v>18.600000000000001</v>
      </c>
      <c r="R11234" t="s">
        <v>150</v>
      </c>
      <c r="S11234" t="s">
        <v>173</v>
      </c>
      <c r="T11234" t="s">
        <v>150</v>
      </c>
      <c r="W11234" t="s">
        <v>173</v>
      </c>
      <c r="X11234" t="s">
        <v>150</v>
      </c>
      <c r="AE11234" t="s">
        <v>173</v>
      </c>
      <c r="AF11234" t="s">
        <v>150</v>
      </c>
      <c r="AG11234" t="s">
        <v>173</v>
      </c>
      <c r="AH11234" t="s">
        <v>150</v>
      </c>
      <c r="AI11234">
        <v>87</v>
      </c>
      <c r="AJ11234" t="s">
        <v>150</v>
      </c>
      <c r="AS11234" t="s">
        <v>173</v>
      </c>
      <c r="AT11234" t="s">
        <v>150</v>
      </c>
    </row>
    <row r="11235" spans="1:46" x14ac:dyDescent="0.2">
      <c r="A11235" t="s">
        <v>403</v>
      </c>
      <c r="B11235" t="s">
        <v>404</v>
      </c>
      <c r="C11235">
        <f>-70.11225496 / 41.68930926</f>
        <v>-1.6817802022752919</v>
      </c>
      <c r="D11235" t="s">
        <v>405</v>
      </c>
      <c r="E11235" t="s">
        <v>70</v>
      </c>
      <c r="F11235" s="1">
        <v>43683.34375</v>
      </c>
      <c r="G11235">
        <v>5.6</v>
      </c>
      <c r="I11235">
        <v>6.6</v>
      </c>
      <c r="J11235" t="s">
        <v>150</v>
      </c>
      <c r="K11235">
        <v>41.29</v>
      </c>
      <c r="L11235" t="s">
        <v>150</v>
      </c>
      <c r="M11235">
        <v>3.3</v>
      </c>
      <c r="N11235" t="s">
        <v>150</v>
      </c>
      <c r="S11235">
        <v>1.21</v>
      </c>
      <c r="T11235" t="s">
        <v>150</v>
      </c>
      <c r="W11235">
        <v>11.77</v>
      </c>
      <c r="X11235" t="s">
        <v>150</v>
      </c>
      <c r="AE11235">
        <v>15</v>
      </c>
      <c r="AF11235" t="s">
        <v>150</v>
      </c>
      <c r="AG11235">
        <v>5.86</v>
      </c>
      <c r="AH11235" t="s">
        <v>150</v>
      </c>
      <c r="AS11235">
        <v>10.66</v>
      </c>
      <c r="AT11235" t="s">
        <v>150</v>
      </c>
    </row>
    <row r="11236" spans="1:46" x14ac:dyDescent="0.2">
      <c r="A11236" t="s">
        <v>403</v>
      </c>
      <c r="B11236" t="s">
        <v>404</v>
      </c>
      <c r="C11236">
        <f>-70.11225496 / 41.68930926</f>
        <v>-1.6817802022752919</v>
      </c>
      <c r="D11236" t="s">
        <v>405</v>
      </c>
      <c r="E11236" t="s">
        <v>70</v>
      </c>
      <c r="F11236" s="1">
        <v>43683.34375</v>
      </c>
      <c r="G11236">
        <v>6</v>
      </c>
      <c r="I11236">
        <v>6.6</v>
      </c>
      <c r="J11236" t="s">
        <v>150</v>
      </c>
      <c r="K11236" t="s">
        <v>173</v>
      </c>
      <c r="L11236" t="s">
        <v>150</v>
      </c>
      <c r="M11236">
        <v>3.3</v>
      </c>
      <c r="N11236" t="s">
        <v>150</v>
      </c>
      <c r="O11236">
        <v>0.06</v>
      </c>
      <c r="P11236" t="s">
        <v>150</v>
      </c>
      <c r="Q11236">
        <v>11.5</v>
      </c>
      <c r="R11236" t="s">
        <v>150</v>
      </c>
      <c r="S11236" t="s">
        <v>173</v>
      </c>
      <c r="T11236" t="s">
        <v>150</v>
      </c>
      <c r="W11236" t="s">
        <v>173</v>
      </c>
      <c r="X11236" t="s">
        <v>150</v>
      </c>
      <c r="AE11236" t="s">
        <v>173</v>
      </c>
      <c r="AF11236" t="s">
        <v>150</v>
      </c>
      <c r="AG11236" t="s">
        <v>173</v>
      </c>
      <c r="AH11236" t="s">
        <v>150</v>
      </c>
      <c r="AI11236">
        <v>1</v>
      </c>
      <c r="AJ11236" t="s">
        <v>150</v>
      </c>
      <c r="AS11236" t="s">
        <v>173</v>
      </c>
      <c r="AT11236" t="s">
        <v>150</v>
      </c>
    </row>
    <row r="11237" spans="1:46" x14ac:dyDescent="0.2">
      <c r="A11237" t="s">
        <v>403</v>
      </c>
      <c r="B11237" t="s">
        <v>404</v>
      </c>
      <c r="C11237">
        <f>-70.11225496 / 41.68930926</f>
        <v>-1.6817802022752919</v>
      </c>
      <c r="D11237" t="s">
        <v>405</v>
      </c>
      <c r="E11237" t="s">
        <v>70</v>
      </c>
      <c r="F11237" s="1">
        <v>43697.340277777781</v>
      </c>
      <c r="G11237">
        <v>0.5</v>
      </c>
      <c r="I11237">
        <v>6.5</v>
      </c>
      <c r="J11237" t="s">
        <v>150</v>
      </c>
      <c r="K11237">
        <v>1.9</v>
      </c>
      <c r="L11237" t="s">
        <v>150</v>
      </c>
      <c r="M11237">
        <v>3.6</v>
      </c>
      <c r="N11237" t="s">
        <v>150</v>
      </c>
      <c r="O11237">
        <v>6.86</v>
      </c>
      <c r="P11237" t="s">
        <v>150</v>
      </c>
      <c r="Q11237">
        <v>26.8</v>
      </c>
      <c r="R11237" t="s">
        <v>150</v>
      </c>
      <c r="S11237">
        <v>0.5</v>
      </c>
      <c r="T11237" t="s">
        <v>150</v>
      </c>
      <c r="U11237">
        <v>15.49</v>
      </c>
      <c r="V11237" t="s">
        <v>150</v>
      </c>
      <c r="W11237">
        <v>12.88</v>
      </c>
      <c r="X11237" t="s">
        <v>150</v>
      </c>
      <c r="Y11237">
        <v>43.66</v>
      </c>
      <c r="AA11237">
        <v>36.9</v>
      </c>
      <c r="AC11237">
        <v>41.54</v>
      </c>
      <c r="AE11237">
        <v>6.5</v>
      </c>
      <c r="AF11237" t="s">
        <v>150</v>
      </c>
      <c r="AG11237">
        <v>6.28</v>
      </c>
      <c r="AH11237" t="s">
        <v>150</v>
      </c>
      <c r="AI11237">
        <v>86</v>
      </c>
      <c r="AJ11237" t="s">
        <v>150</v>
      </c>
      <c r="AS11237">
        <v>1.39</v>
      </c>
      <c r="AT11237" t="s">
        <v>150</v>
      </c>
    </row>
    <row r="11238" spans="1:46" x14ac:dyDescent="0.2">
      <c r="A11238" t="s">
        <v>403</v>
      </c>
      <c r="B11238" t="s">
        <v>404</v>
      </c>
      <c r="C11238">
        <f>-70.11225496 / 41.68930926</f>
        <v>-1.6817802022752919</v>
      </c>
      <c r="D11238" t="s">
        <v>405</v>
      </c>
      <c r="E11238" t="s">
        <v>70</v>
      </c>
      <c r="F11238" s="1">
        <v>43697.340277777781</v>
      </c>
      <c r="G11238">
        <v>1</v>
      </c>
      <c r="I11238">
        <v>6.5</v>
      </c>
      <c r="J11238" t="s">
        <v>150</v>
      </c>
      <c r="K11238" t="s">
        <v>173</v>
      </c>
      <c r="L11238" t="s">
        <v>150</v>
      </c>
      <c r="M11238">
        <v>3.6</v>
      </c>
      <c r="N11238" t="s">
        <v>150</v>
      </c>
      <c r="O11238">
        <v>6.36</v>
      </c>
      <c r="P11238" t="s">
        <v>150</v>
      </c>
      <c r="Q11238">
        <v>26.7</v>
      </c>
      <c r="R11238" t="s">
        <v>150</v>
      </c>
      <c r="S11238" t="s">
        <v>173</v>
      </c>
      <c r="T11238" t="s">
        <v>150</v>
      </c>
      <c r="W11238" t="s">
        <v>173</v>
      </c>
      <c r="X11238" t="s">
        <v>150</v>
      </c>
      <c r="AC11238">
        <v>41.54</v>
      </c>
      <c r="AE11238" t="s">
        <v>173</v>
      </c>
      <c r="AF11238" t="s">
        <v>150</v>
      </c>
      <c r="AG11238" t="s">
        <v>173</v>
      </c>
      <c r="AH11238" t="s">
        <v>150</v>
      </c>
      <c r="AI11238">
        <v>79</v>
      </c>
      <c r="AJ11238" t="s">
        <v>150</v>
      </c>
      <c r="AS11238" t="s">
        <v>173</v>
      </c>
      <c r="AT11238" t="s">
        <v>150</v>
      </c>
    </row>
    <row r="11239" spans="1:46" x14ac:dyDescent="0.2">
      <c r="A11239" t="s">
        <v>403</v>
      </c>
      <c r="B11239" t="s">
        <v>404</v>
      </c>
      <c r="C11239">
        <f>-70.11225496 / 41.68930926</f>
        <v>-1.6817802022752919</v>
      </c>
      <c r="D11239" t="s">
        <v>405</v>
      </c>
      <c r="E11239" t="s">
        <v>70</v>
      </c>
      <c r="F11239" s="1">
        <v>43697.340277777781</v>
      </c>
      <c r="G11239">
        <v>2</v>
      </c>
      <c r="I11239">
        <v>6.5</v>
      </c>
      <c r="J11239" t="s">
        <v>150</v>
      </c>
      <c r="K11239" t="s">
        <v>173</v>
      </c>
      <c r="L11239" t="s">
        <v>150</v>
      </c>
      <c r="M11239">
        <v>3.6</v>
      </c>
      <c r="N11239" t="s">
        <v>150</v>
      </c>
      <c r="O11239">
        <v>6.79</v>
      </c>
      <c r="P11239" t="s">
        <v>150</v>
      </c>
      <c r="Q11239">
        <v>26.5</v>
      </c>
      <c r="R11239" t="s">
        <v>150</v>
      </c>
      <c r="S11239" t="s">
        <v>173</v>
      </c>
      <c r="T11239" t="s">
        <v>150</v>
      </c>
      <c r="W11239" t="s">
        <v>173</v>
      </c>
      <c r="X11239" t="s">
        <v>150</v>
      </c>
      <c r="AE11239" t="s">
        <v>173</v>
      </c>
      <c r="AF11239" t="s">
        <v>150</v>
      </c>
      <c r="AG11239" t="s">
        <v>173</v>
      </c>
      <c r="AH11239" t="s">
        <v>150</v>
      </c>
      <c r="AI11239">
        <v>84</v>
      </c>
      <c r="AJ11239" t="s">
        <v>150</v>
      </c>
      <c r="AS11239" t="s">
        <v>173</v>
      </c>
      <c r="AT11239" t="s">
        <v>150</v>
      </c>
    </row>
    <row r="11240" spans="1:46" x14ac:dyDescent="0.2">
      <c r="A11240" t="s">
        <v>403</v>
      </c>
      <c r="B11240" t="s">
        <v>404</v>
      </c>
      <c r="C11240">
        <f>-70.11225496 / 41.68930926</f>
        <v>-1.6817802022752919</v>
      </c>
      <c r="D11240" t="s">
        <v>405</v>
      </c>
      <c r="E11240" t="s">
        <v>70</v>
      </c>
      <c r="F11240" s="1">
        <v>43697.340277777781</v>
      </c>
      <c r="G11240">
        <v>3</v>
      </c>
      <c r="I11240">
        <v>6.5</v>
      </c>
      <c r="J11240" t="s">
        <v>150</v>
      </c>
      <c r="K11240" t="s">
        <v>173</v>
      </c>
      <c r="L11240" t="s">
        <v>150</v>
      </c>
      <c r="M11240">
        <v>3.6</v>
      </c>
      <c r="N11240" t="s">
        <v>150</v>
      </c>
      <c r="O11240">
        <v>6.17</v>
      </c>
      <c r="P11240" t="s">
        <v>150</v>
      </c>
      <c r="Q11240">
        <v>25.3</v>
      </c>
      <c r="R11240" t="s">
        <v>150</v>
      </c>
      <c r="S11240" t="s">
        <v>173</v>
      </c>
      <c r="T11240" t="s">
        <v>150</v>
      </c>
      <c r="W11240" t="s">
        <v>173</v>
      </c>
      <c r="X11240" t="s">
        <v>150</v>
      </c>
      <c r="AE11240" t="s">
        <v>173</v>
      </c>
      <c r="AF11240" t="s">
        <v>150</v>
      </c>
      <c r="AG11240" t="s">
        <v>173</v>
      </c>
      <c r="AH11240" t="s">
        <v>150</v>
      </c>
      <c r="AI11240">
        <v>75</v>
      </c>
      <c r="AJ11240" t="s">
        <v>150</v>
      </c>
      <c r="AS11240" t="s">
        <v>173</v>
      </c>
      <c r="AT11240" t="s">
        <v>150</v>
      </c>
    </row>
    <row r="11241" spans="1:46" x14ac:dyDescent="0.2">
      <c r="A11241" t="s">
        <v>403</v>
      </c>
      <c r="B11241" t="s">
        <v>404</v>
      </c>
      <c r="C11241">
        <f>-70.11225496 / 41.68930926</f>
        <v>-1.6817802022752919</v>
      </c>
      <c r="D11241" t="s">
        <v>405</v>
      </c>
      <c r="E11241" t="s">
        <v>70</v>
      </c>
      <c r="F11241" s="1">
        <v>43697.340277777781</v>
      </c>
      <c r="G11241">
        <v>4</v>
      </c>
      <c r="I11241">
        <v>6.5</v>
      </c>
      <c r="J11241" t="s">
        <v>150</v>
      </c>
      <c r="K11241" t="s">
        <v>173</v>
      </c>
      <c r="L11241" t="s">
        <v>150</v>
      </c>
      <c r="M11241">
        <v>3.6</v>
      </c>
      <c r="N11241" t="s">
        <v>150</v>
      </c>
      <c r="O11241">
        <v>8.59</v>
      </c>
      <c r="P11241" t="s">
        <v>150</v>
      </c>
      <c r="Q11241">
        <v>20.399999999999999</v>
      </c>
      <c r="R11241" t="s">
        <v>150</v>
      </c>
      <c r="S11241" t="s">
        <v>173</v>
      </c>
      <c r="T11241" t="s">
        <v>150</v>
      </c>
      <c r="W11241" t="s">
        <v>173</v>
      </c>
      <c r="X11241" t="s">
        <v>150</v>
      </c>
      <c r="AE11241" t="s">
        <v>173</v>
      </c>
      <c r="AF11241" t="s">
        <v>150</v>
      </c>
      <c r="AG11241" t="s">
        <v>173</v>
      </c>
      <c r="AH11241" t="s">
        <v>150</v>
      </c>
      <c r="AI11241">
        <v>95</v>
      </c>
      <c r="AJ11241" t="s">
        <v>150</v>
      </c>
      <c r="AS11241" t="s">
        <v>173</v>
      </c>
      <c r="AT11241" t="s">
        <v>150</v>
      </c>
    </row>
    <row r="11242" spans="1:46" x14ac:dyDescent="0.2">
      <c r="A11242" t="s">
        <v>403</v>
      </c>
      <c r="B11242" t="s">
        <v>404</v>
      </c>
      <c r="C11242">
        <f>-70.11225496 / 41.68930926</f>
        <v>-1.6817802022752919</v>
      </c>
      <c r="D11242" t="s">
        <v>405</v>
      </c>
      <c r="E11242" t="s">
        <v>70</v>
      </c>
      <c r="F11242" s="1">
        <v>43697.340277777781</v>
      </c>
      <c r="G11242">
        <v>5</v>
      </c>
      <c r="I11242">
        <v>6.5</v>
      </c>
      <c r="J11242" t="s">
        <v>150</v>
      </c>
      <c r="K11242" t="s">
        <v>173</v>
      </c>
      <c r="L11242" t="s">
        <v>150</v>
      </c>
      <c r="M11242">
        <v>3.6</v>
      </c>
      <c r="N11242" t="s">
        <v>150</v>
      </c>
      <c r="O11242">
        <v>0.33</v>
      </c>
      <c r="P11242" t="s">
        <v>150</v>
      </c>
      <c r="Q11242">
        <v>14.7</v>
      </c>
      <c r="R11242" t="s">
        <v>150</v>
      </c>
      <c r="S11242" t="s">
        <v>173</v>
      </c>
      <c r="T11242" t="s">
        <v>150</v>
      </c>
      <c r="W11242" t="s">
        <v>173</v>
      </c>
      <c r="X11242" t="s">
        <v>150</v>
      </c>
      <c r="AC11242">
        <v>41.54</v>
      </c>
      <c r="AE11242" t="s">
        <v>173</v>
      </c>
      <c r="AF11242" t="s">
        <v>150</v>
      </c>
      <c r="AG11242" t="s">
        <v>173</v>
      </c>
      <c r="AH11242" t="s">
        <v>150</v>
      </c>
      <c r="AI11242">
        <v>3</v>
      </c>
      <c r="AJ11242" t="s">
        <v>150</v>
      </c>
      <c r="AS11242" t="s">
        <v>173</v>
      </c>
      <c r="AT11242" t="s">
        <v>150</v>
      </c>
    </row>
    <row r="11243" spans="1:46" x14ac:dyDescent="0.2">
      <c r="A11243" t="s">
        <v>403</v>
      </c>
      <c r="B11243" t="s">
        <v>404</v>
      </c>
      <c r="C11243">
        <f>-70.11225496 / 41.68930926</f>
        <v>-1.6817802022752919</v>
      </c>
      <c r="D11243" t="s">
        <v>405</v>
      </c>
      <c r="E11243" t="s">
        <v>70</v>
      </c>
      <c r="F11243" s="1">
        <v>43697.340277777781</v>
      </c>
      <c r="G11243">
        <v>5.5</v>
      </c>
      <c r="I11243">
        <v>6.5</v>
      </c>
      <c r="J11243" t="s">
        <v>150</v>
      </c>
      <c r="K11243">
        <v>18.25</v>
      </c>
      <c r="L11243" t="s">
        <v>150</v>
      </c>
      <c r="M11243">
        <v>3.6</v>
      </c>
      <c r="N11243" t="s">
        <v>150</v>
      </c>
      <c r="S11243">
        <v>588.46</v>
      </c>
      <c r="T11243" t="s">
        <v>150</v>
      </c>
      <c r="U11243">
        <v>18226.78</v>
      </c>
      <c r="V11243" t="s">
        <v>150</v>
      </c>
      <c r="W11243">
        <v>11.25</v>
      </c>
      <c r="X11243" t="s">
        <v>150</v>
      </c>
      <c r="Y11243">
        <v>145.62</v>
      </c>
      <c r="AA11243">
        <v>59.09</v>
      </c>
      <c r="AC11243">
        <v>41.54</v>
      </c>
      <c r="AE11243">
        <v>16.8</v>
      </c>
      <c r="AF11243" t="s">
        <v>150</v>
      </c>
      <c r="AG11243">
        <v>5.91</v>
      </c>
      <c r="AH11243" t="s">
        <v>150</v>
      </c>
      <c r="AS11243">
        <v>13.02</v>
      </c>
      <c r="AT11243" t="s">
        <v>150</v>
      </c>
    </row>
    <row r="11244" spans="1:46" x14ac:dyDescent="0.2">
      <c r="A11244" t="s">
        <v>403</v>
      </c>
      <c r="B11244" t="s">
        <v>404</v>
      </c>
      <c r="C11244">
        <f>-70.11225496 / 41.68930926</f>
        <v>-1.6817802022752919</v>
      </c>
      <c r="D11244" t="s">
        <v>405</v>
      </c>
      <c r="E11244" t="s">
        <v>70</v>
      </c>
      <c r="F11244" s="1">
        <v>43697.340277777781</v>
      </c>
      <c r="G11244">
        <v>6</v>
      </c>
      <c r="I11244">
        <v>6.5</v>
      </c>
      <c r="J11244" t="s">
        <v>150</v>
      </c>
      <c r="K11244" t="s">
        <v>173</v>
      </c>
      <c r="L11244" t="s">
        <v>150</v>
      </c>
      <c r="M11244">
        <v>3.6</v>
      </c>
      <c r="N11244" t="s">
        <v>150</v>
      </c>
      <c r="O11244">
        <v>0.05</v>
      </c>
      <c r="P11244" t="s">
        <v>150</v>
      </c>
      <c r="Q11244">
        <v>12.2</v>
      </c>
      <c r="R11244" t="s">
        <v>150</v>
      </c>
      <c r="S11244" t="s">
        <v>173</v>
      </c>
      <c r="T11244" t="s">
        <v>150</v>
      </c>
      <c r="W11244" t="s">
        <v>173</v>
      </c>
      <c r="X11244" t="s">
        <v>150</v>
      </c>
      <c r="AC11244">
        <v>41.54</v>
      </c>
      <c r="AE11244" t="s">
        <v>173</v>
      </c>
      <c r="AF11244" t="s">
        <v>150</v>
      </c>
      <c r="AG11244" t="s">
        <v>173</v>
      </c>
      <c r="AH11244" t="s">
        <v>150</v>
      </c>
      <c r="AI11244">
        <v>0</v>
      </c>
      <c r="AJ11244" t="s">
        <v>150</v>
      </c>
      <c r="AS11244" t="s">
        <v>173</v>
      </c>
      <c r="AT11244" t="s">
        <v>150</v>
      </c>
    </row>
    <row r="11245" spans="1:46" x14ac:dyDescent="0.2">
      <c r="A11245" t="s">
        <v>435</v>
      </c>
      <c r="B11245" t="s">
        <v>436</v>
      </c>
      <c r="C11245">
        <f>-70.07603195 / 41.67920361</f>
        <v>-1.6813188804113044</v>
      </c>
      <c r="D11245" t="s">
        <v>144</v>
      </c>
      <c r="E11245" t="s">
        <v>70</v>
      </c>
      <c r="F11245" s="1">
        <v>40051</v>
      </c>
      <c r="G11245">
        <v>0.5</v>
      </c>
      <c r="K11245">
        <v>15.16</v>
      </c>
      <c r="L11245" t="s">
        <v>71</v>
      </c>
      <c r="S11245">
        <v>1.89</v>
      </c>
      <c r="T11245" t="s">
        <v>71</v>
      </c>
      <c r="U11245">
        <v>58.48</v>
      </c>
      <c r="V11245" t="s">
        <v>71</v>
      </c>
      <c r="W11245">
        <v>66.78</v>
      </c>
      <c r="X11245" t="s">
        <v>71</v>
      </c>
      <c r="Y11245">
        <v>62.82</v>
      </c>
      <c r="AA11245">
        <v>57.27</v>
      </c>
      <c r="AS11245">
        <v>9.18</v>
      </c>
      <c r="AT11245" t="s">
        <v>71</v>
      </c>
    </row>
    <row r="11246" spans="1:46" x14ac:dyDescent="0.2">
      <c r="A11246" t="s">
        <v>435</v>
      </c>
      <c r="B11246" t="s">
        <v>436</v>
      </c>
      <c r="C11246">
        <f>-70.07603195 / 41.67920361</f>
        <v>-1.6813188804113044</v>
      </c>
      <c r="D11246" t="s">
        <v>144</v>
      </c>
      <c r="E11246" t="s">
        <v>70</v>
      </c>
      <c r="F11246" s="1">
        <v>41143</v>
      </c>
      <c r="K11246">
        <v>51.74</v>
      </c>
      <c r="L11246" t="s">
        <v>71</v>
      </c>
      <c r="S11246">
        <v>5.38</v>
      </c>
      <c r="T11246" t="s">
        <v>71</v>
      </c>
      <c r="U11246">
        <v>166.64</v>
      </c>
      <c r="V11246" t="s">
        <v>71</v>
      </c>
      <c r="W11246">
        <v>84.56</v>
      </c>
      <c r="X11246" t="s">
        <v>71</v>
      </c>
      <c r="Y11246">
        <v>77.92</v>
      </c>
      <c r="AA11246">
        <v>69.31</v>
      </c>
      <c r="AE11246">
        <v>18.5</v>
      </c>
      <c r="AF11246" t="s">
        <v>71</v>
      </c>
      <c r="AG11246">
        <v>6.1</v>
      </c>
      <c r="AH11246" t="s">
        <v>71</v>
      </c>
      <c r="AS11246">
        <v>16.149999999999999</v>
      </c>
      <c r="AT11246" t="s">
        <v>71</v>
      </c>
    </row>
    <row r="11247" spans="1:46" x14ac:dyDescent="0.2">
      <c r="A11247" t="s">
        <v>459</v>
      </c>
      <c r="B11247" t="s">
        <v>460</v>
      </c>
      <c r="C11247">
        <f>-70.0428959 / 41.67377321</f>
        <v>-1.6807428390763661</v>
      </c>
      <c r="D11247" t="s">
        <v>461</v>
      </c>
      <c r="E11247" t="s">
        <v>70</v>
      </c>
      <c r="F11247" s="1">
        <v>37143</v>
      </c>
      <c r="G11247">
        <v>0.5</v>
      </c>
      <c r="I11247">
        <v>9</v>
      </c>
      <c r="J11247" t="s">
        <v>71</v>
      </c>
      <c r="K11247">
        <v>7.35</v>
      </c>
      <c r="L11247" t="s">
        <v>71</v>
      </c>
      <c r="M11247">
        <v>2</v>
      </c>
      <c r="N11247" t="s">
        <v>71</v>
      </c>
      <c r="O11247">
        <v>9.2100000000000009</v>
      </c>
      <c r="P11247" t="s">
        <v>71</v>
      </c>
      <c r="Q11247">
        <v>23</v>
      </c>
      <c r="R11247" t="s">
        <v>71</v>
      </c>
      <c r="S11247">
        <v>0.97</v>
      </c>
      <c r="T11247" t="s">
        <v>71</v>
      </c>
      <c r="U11247">
        <v>30.04</v>
      </c>
      <c r="V11247" t="s">
        <v>71</v>
      </c>
      <c r="W11247">
        <v>28.4</v>
      </c>
      <c r="X11247" t="s">
        <v>71</v>
      </c>
      <c r="Y11247">
        <v>53.21</v>
      </c>
      <c r="AA11247">
        <v>50.17</v>
      </c>
      <c r="AC11247">
        <v>50.01</v>
      </c>
      <c r="AE11247">
        <v>15.6</v>
      </c>
      <c r="AF11247" t="s">
        <v>71</v>
      </c>
      <c r="AG11247">
        <v>7.41</v>
      </c>
      <c r="AH11247" t="s">
        <v>71</v>
      </c>
      <c r="AS11247">
        <v>0.16</v>
      </c>
      <c r="AT11247" t="s">
        <v>71</v>
      </c>
    </row>
    <row r="11248" spans="1:46" x14ac:dyDescent="0.2">
      <c r="A11248" t="s">
        <v>459</v>
      </c>
      <c r="B11248" t="s">
        <v>460</v>
      </c>
      <c r="C11248">
        <f>-70.0428959 / 41.67377321</f>
        <v>-1.6807428390763661</v>
      </c>
      <c r="D11248" t="s">
        <v>461</v>
      </c>
      <c r="E11248" t="s">
        <v>70</v>
      </c>
      <c r="F11248" s="1">
        <v>37143</v>
      </c>
      <c r="G11248">
        <v>2</v>
      </c>
      <c r="O11248">
        <v>9.17</v>
      </c>
      <c r="P11248" t="s">
        <v>71</v>
      </c>
      <c r="Q11248">
        <v>23.4</v>
      </c>
      <c r="R11248" t="s">
        <v>71</v>
      </c>
    </row>
    <row r="11249" spans="1:46" x14ac:dyDescent="0.2">
      <c r="A11249" t="s">
        <v>459</v>
      </c>
      <c r="B11249" t="s">
        <v>460</v>
      </c>
      <c r="C11249">
        <f>-70.0428959 / 41.67377321</f>
        <v>-1.6807428390763661</v>
      </c>
      <c r="D11249" t="s">
        <v>461</v>
      </c>
      <c r="E11249" t="s">
        <v>70</v>
      </c>
      <c r="F11249" s="1">
        <v>37143</v>
      </c>
      <c r="G11249">
        <v>4</v>
      </c>
      <c r="O11249">
        <v>4.5</v>
      </c>
      <c r="P11249" t="s">
        <v>71</v>
      </c>
      <c r="Q11249">
        <v>22.5</v>
      </c>
      <c r="R11249" t="s">
        <v>71</v>
      </c>
    </row>
    <row r="11250" spans="1:46" x14ac:dyDescent="0.2">
      <c r="A11250" t="s">
        <v>459</v>
      </c>
      <c r="B11250" t="s">
        <v>460</v>
      </c>
      <c r="C11250">
        <f>-70.0428959 / 41.67377321</f>
        <v>-1.6807428390763661</v>
      </c>
      <c r="D11250" t="s">
        <v>461</v>
      </c>
      <c r="E11250" t="s">
        <v>70</v>
      </c>
      <c r="F11250" s="1">
        <v>37143</v>
      </c>
      <c r="G11250">
        <v>6</v>
      </c>
      <c r="O11250">
        <v>0.3</v>
      </c>
      <c r="P11250" t="s">
        <v>71</v>
      </c>
      <c r="Q11250">
        <v>14.7</v>
      </c>
      <c r="R11250" t="s">
        <v>71</v>
      </c>
    </row>
    <row r="11251" spans="1:46" x14ac:dyDescent="0.2">
      <c r="A11251" t="s">
        <v>459</v>
      </c>
      <c r="B11251" t="s">
        <v>460</v>
      </c>
      <c r="C11251">
        <f>-70.0428959 / 41.67377321</f>
        <v>-1.6807428390763661</v>
      </c>
      <c r="D11251" t="s">
        <v>461</v>
      </c>
      <c r="E11251" t="s">
        <v>70</v>
      </c>
      <c r="F11251" s="1">
        <v>37143</v>
      </c>
      <c r="G11251">
        <v>8</v>
      </c>
      <c r="K11251">
        <v>58.74</v>
      </c>
      <c r="L11251" t="s">
        <v>71</v>
      </c>
      <c r="O11251">
        <v>0.23</v>
      </c>
      <c r="P11251" t="s">
        <v>71</v>
      </c>
      <c r="Q11251">
        <v>10.8</v>
      </c>
      <c r="R11251" t="s">
        <v>71</v>
      </c>
      <c r="S11251">
        <v>10.029999999999999</v>
      </c>
      <c r="T11251" t="s">
        <v>71</v>
      </c>
      <c r="W11251">
        <v>160.19999999999999</v>
      </c>
      <c r="X11251" t="s">
        <v>71</v>
      </c>
      <c r="AE11251">
        <v>48.7</v>
      </c>
      <c r="AF11251" t="s">
        <v>71</v>
      </c>
      <c r="AG11251">
        <v>6.94</v>
      </c>
      <c r="AH11251" t="s">
        <v>71</v>
      </c>
      <c r="AS11251">
        <v>41</v>
      </c>
      <c r="AT11251" t="s">
        <v>71</v>
      </c>
    </row>
    <row r="11252" spans="1:46" x14ac:dyDescent="0.2">
      <c r="A11252" t="s">
        <v>459</v>
      </c>
      <c r="B11252" t="s">
        <v>460</v>
      </c>
      <c r="C11252">
        <f>-70.0428959 / 41.67377321</f>
        <v>-1.6807428390763661</v>
      </c>
      <c r="D11252" t="s">
        <v>461</v>
      </c>
      <c r="E11252" t="s">
        <v>70</v>
      </c>
      <c r="F11252" s="1">
        <v>37873</v>
      </c>
      <c r="G11252">
        <v>0.5</v>
      </c>
      <c r="I11252">
        <v>6.4</v>
      </c>
      <c r="J11252" t="s">
        <v>71</v>
      </c>
      <c r="K11252">
        <v>5.47</v>
      </c>
      <c r="L11252" t="s">
        <v>71</v>
      </c>
      <c r="M11252">
        <v>1.85</v>
      </c>
      <c r="N11252" t="s">
        <v>71</v>
      </c>
      <c r="O11252">
        <v>7.5</v>
      </c>
      <c r="P11252" t="s">
        <v>71</v>
      </c>
      <c r="Q11252">
        <v>25.1</v>
      </c>
      <c r="R11252" t="s">
        <v>71</v>
      </c>
      <c r="S11252">
        <v>0.3</v>
      </c>
      <c r="T11252" t="s">
        <v>71</v>
      </c>
      <c r="U11252">
        <v>9.2899999999999991</v>
      </c>
      <c r="V11252" t="s">
        <v>71</v>
      </c>
      <c r="W11252">
        <v>26.6</v>
      </c>
      <c r="X11252" t="s">
        <v>71</v>
      </c>
      <c r="Y11252">
        <v>36.29</v>
      </c>
      <c r="AA11252">
        <v>47.27</v>
      </c>
      <c r="AC11252">
        <v>51.14</v>
      </c>
      <c r="AE11252">
        <v>1.28</v>
      </c>
      <c r="AF11252" t="s">
        <v>71</v>
      </c>
      <c r="AG11252">
        <v>6.5</v>
      </c>
      <c r="AH11252" t="s">
        <v>71</v>
      </c>
      <c r="AS11252">
        <v>0.03</v>
      </c>
      <c r="AT11252" t="s">
        <v>71</v>
      </c>
    </row>
    <row r="11253" spans="1:46" x14ac:dyDescent="0.2">
      <c r="A11253" t="s">
        <v>459</v>
      </c>
      <c r="B11253" t="s">
        <v>460</v>
      </c>
      <c r="C11253">
        <f>-70.0428959 / 41.67377321</f>
        <v>-1.6807428390763661</v>
      </c>
      <c r="D11253" t="s">
        <v>461</v>
      </c>
      <c r="E11253" t="s">
        <v>70</v>
      </c>
      <c r="F11253" s="1">
        <v>37873</v>
      </c>
      <c r="G11253">
        <v>2</v>
      </c>
      <c r="O11253">
        <v>7.3</v>
      </c>
      <c r="P11253" t="s">
        <v>71</v>
      </c>
      <c r="Q11253">
        <v>25.2</v>
      </c>
      <c r="R11253" t="s">
        <v>71</v>
      </c>
    </row>
    <row r="11254" spans="1:46" x14ac:dyDescent="0.2">
      <c r="A11254" t="s">
        <v>459</v>
      </c>
      <c r="B11254" t="s">
        <v>460</v>
      </c>
      <c r="C11254">
        <f>-70.0428959 / 41.67377321</f>
        <v>-1.6807428390763661</v>
      </c>
      <c r="D11254" t="s">
        <v>461</v>
      </c>
      <c r="E11254" t="s">
        <v>70</v>
      </c>
      <c r="F11254" s="1">
        <v>37873</v>
      </c>
      <c r="G11254">
        <v>4</v>
      </c>
      <c r="O11254">
        <v>3.9</v>
      </c>
      <c r="P11254" t="s">
        <v>71</v>
      </c>
      <c r="Q11254">
        <v>19.7</v>
      </c>
      <c r="R11254" t="s">
        <v>71</v>
      </c>
    </row>
    <row r="11255" spans="1:46" x14ac:dyDescent="0.2">
      <c r="A11255" t="s">
        <v>459</v>
      </c>
      <c r="B11255" t="s">
        <v>460</v>
      </c>
      <c r="C11255">
        <f>-70.0428959 / 41.67377321</f>
        <v>-1.6807428390763661</v>
      </c>
      <c r="D11255" t="s">
        <v>461</v>
      </c>
      <c r="E11255" t="s">
        <v>70</v>
      </c>
      <c r="F11255" s="1">
        <v>37873</v>
      </c>
      <c r="G11255">
        <v>5.5</v>
      </c>
      <c r="K11255">
        <v>4.5999999999999996</v>
      </c>
      <c r="L11255" t="s">
        <v>71</v>
      </c>
      <c r="O11255">
        <v>0.25</v>
      </c>
      <c r="P11255" t="s">
        <v>71</v>
      </c>
      <c r="Q11255">
        <v>14</v>
      </c>
      <c r="R11255" t="s">
        <v>71</v>
      </c>
      <c r="S11255">
        <v>0.2</v>
      </c>
      <c r="T11255" t="s">
        <v>71</v>
      </c>
      <c r="U11255">
        <v>6.19</v>
      </c>
      <c r="V11255" t="s">
        <v>71</v>
      </c>
      <c r="W11255">
        <v>25.7</v>
      </c>
      <c r="X11255" t="s">
        <v>71</v>
      </c>
      <c r="Y11255">
        <v>30.44</v>
      </c>
      <c r="AA11255">
        <v>45.57</v>
      </c>
      <c r="AE11255">
        <v>1.53</v>
      </c>
      <c r="AF11255" t="s">
        <v>71</v>
      </c>
      <c r="AG11255">
        <v>6.81</v>
      </c>
      <c r="AH11255" t="s">
        <v>71</v>
      </c>
      <c r="AS11255">
        <v>0.03</v>
      </c>
      <c r="AT11255" t="s">
        <v>71</v>
      </c>
    </row>
    <row r="11256" spans="1:46" x14ac:dyDescent="0.2">
      <c r="A11256" t="s">
        <v>459</v>
      </c>
      <c r="B11256" t="s">
        <v>460</v>
      </c>
      <c r="C11256">
        <f>-70.0428959 / 41.67377321</f>
        <v>-1.6807428390763661</v>
      </c>
      <c r="D11256" t="s">
        <v>461</v>
      </c>
      <c r="E11256" t="s">
        <v>70</v>
      </c>
      <c r="F11256" s="1">
        <v>38218</v>
      </c>
      <c r="G11256">
        <v>0.5</v>
      </c>
      <c r="I11256">
        <v>6.2</v>
      </c>
      <c r="J11256" t="s">
        <v>71</v>
      </c>
      <c r="K11256">
        <v>22.7</v>
      </c>
      <c r="L11256" t="s">
        <v>71</v>
      </c>
      <c r="M11256">
        <v>0.87</v>
      </c>
      <c r="N11256" t="s">
        <v>71</v>
      </c>
      <c r="O11256">
        <v>8.1999999999999993</v>
      </c>
      <c r="P11256" t="s">
        <v>71</v>
      </c>
      <c r="Q11256">
        <v>23.2</v>
      </c>
      <c r="R11256" t="s">
        <v>71</v>
      </c>
      <c r="S11256">
        <v>0.63</v>
      </c>
      <c r="T11256" t="s">
        <v>71</v>
      </c>
      <c r="U11256">
        <v>19.510000000000002</v>
      </c>
      <c r="V11256" t="s">
        <v>71</v>
      </c>
      <c r="W11256">
        <v>43.01</v>
      </c>
      <c r="X11256" t="s">
        <v>71</v>
      </c>
      <c r="Y11256">
        <v>46.99</v>
      </c>
      <c r="AA11256">
        <v>61.23</v>
      </c>
      <c r="AC11256">
        <v>62.01</v>
      </c>
      <c r="AE11256">
        <v>35.72</v>
      </c>
      <c r="AF11256" t="s">
        <v>71</v>
      </c>
      <c r="AG11256">
        <v>7.36</v>
      </c>
      <c r="AH11256" t="s">
        <v>71</v>
      </c>
      <c r="AS11256">
        <v>0.03</v>
      </c>
      <c r="AT11256" t="s">
        <v>71</v>
      </c>
    </row>
    <row r="11257" spans="1:46" x14ac:dyDescent="0.2">
      <c r="A11257" t="s">
        <v>459</v>
      </c>
      <c r="B11257" t="s">
        <v>460</v>
      </c>
      <c r="C11257">
        <f>-70.0428959 / 41.67377321</f>
        <v>-1.6807428390763661</v>
      </c>
      <c r="D11257" t="s">
        <v>461</v>
      </c>
      <c r="E11257" t="s">
        <v>70</v>
      </c>
      <c r="F11257" s="1">
        <v>38218</v>
      </c>
      <c r="G11257">
        <v>2</v>
      </c>
      <c r="O11257">
        <v>8.1999999999999993</v>
      </c>
      <c r="P11257" t="s">
        <v>71</v>
      </c>
      <c r="Q11257">
        <v>23.3</v>
      </c>
      <c r="R11257" t="s">
        <v>71</v>
      </c>
    </row>
    <row r="11258" spans="1:46" x14ac:dyDescent="0.2">
      <c r="A11258" t="s">
        <v>459</v>
      </c>
      <c r="B11258" t="s">
        <v>460</v>
      </c>
      <c r="C11258">
        <f>-70.0428959 / 41.67377321</f>
        <v>-1.6807428390763661</v>
      </c>
      <c r="D11258" t="s">
        <v>461</v>
      </c>
      <c r="E11258" t="s">
        <v>70</v>
      </c>
      <c r="F11258" s="1">
        <v>38218</v>
      </c>
      <c r="G11258">
        <v>4</v>
      </c>
      <c r="O11258">
        <v>0.06</v>
      </c>
      <c r="P11258" t="s">
        <v>71</v>
      </c>
      <c r="Q11258">
        <v>14.2</v>
      </c>
      <c r="R11258" t="s">
        <v>71</v>
      </c>
    </row>
    <row r="11259" spans="1:46" x14ac:dyDescent="0.2">
      <c r="A11259" t="s">
        <v>459</v>
      </c>
      <c r="B11259" t="s">
        <v>460</v>
      </c>
      <c r="C11259">
        <f>-70.0428959 / 41.67377321</f>
        <v>-1.6807428390763661</v>
      </c>
      <c r="D11259" t="s">
        <v>461</v>
      </c>
      <c r="E11259" t="s">
        <v>70</v>
      </c>
      <c r="F11259" s="1">
        <v>38218</v>
      </c>
      <c r="G11259">
        <v>5</v>
      </c>
      <c r="K11259">
        <v>19.690000000000001</v>
      </c>
      <c r="L11259" t="s">
        <v>71</v>
      </c>
      <c r="S11259">
        <v>1.4</v>
      </c>
      <c r="T11259" t="s">
        <v>71</v>
      </c>
      <c r="U11259">
        <v>43.36</v>
      </c>
      <c r="V11259" t="s">
        <v>71</v>
      </c>
      <c r="W11259">
        <v>33.96</v>
      </c>
      <c r="X11259" t="s">
        <v>71</v>
      </c>
      <c r="Y11259">
        <v>0</v>
      </c>
      <c r="AA11259">
        <v>59.83</v>
      </c>
      <c r="AE11259">
        <v>41.17</v>
      </c>
      <c r="AF11259" t="s">
        <v>71</v>
      </c>
      <c r="AG11259">
        <v>6.45</v>
      </c>
      <c r="AH11259" t="s">
        <v>71</v>
      </c>
      <c r="AS11259">
        <v>1.32</v>
      </c>
      <c r="AT11259" t="s">
        <v>71</v>
      </c>
    </row>
    <row r="11260" spans="1:46" x14ac:dyDescent="0.2">
      <c r="A11260" t="s">
        <v>459</v>
      </c>
      <c r="B11260" t="s">
        <v>460</v>
      </c>
      <c r="C11260">
        <f>-70.0428959 / 41.67377321</f>
        <v>-1.6807428390763661</v>
      </c>
      <c r="D11260" t="s">
        <v>461</v>
      </c>
      <c r="E11260" t="s">
        <v>70</v>
      </c>
      <c r="F11260" s="1">
        <v>38218</v>
      </c>
      <c r="G11260">
        <v>6</v>
      </c>
      <c r="O11260">
        <v>0.01</v>
      </c>
      <c r="P11260" t="s">
        <v>71</v>
      </c>
      <c r="Q11260">
        <v>12.7</v>
      </c>
      <c r="R11260" t="s">
        <v>71</v>
      </c>
    </row>
    <row r="11261" spans="1:46" x14ac:dyDescent="0.2">
      <c r="A11261" t="s">
        <v>459</v>
      </c>
      <c r="B11261" t="s">
        <v>460</v>
      </c>
      <c r="C11261">
        <f>-70.0428959 / 41.67377321</f>
        <v>-1.6807428390763661</v>
      </c>
      <c r="D11261" t="s">
        <v>461</v>
      </c>
      <c r="E11261" t="s">
        <v>70</v>
      </c>
      <c r="F11261" s="1">
        <v>38588</v>
      </c>
      <c r="G11261">
        <v>0.5</v>
      </c>
      <c r="I11261">
        <v>9.5</v>
      </c>
      <c r="J11261" t="s">
        <v>71</v>
      </c>
      <c r="K11261">
        <v>14.52</v>
      </c>
      <c r="L11261" t="s">
        <v>71</v>
      </c>
      <c r="M11261">
        <v>1.55</v>
      </c>
      <c r="N11261" t="s">
        <v>71</v>
      </c>
      <c r="O11261">
        <v>8.5</v>
      </c>
      <c r="P11261" t="s">
        <v>71</v>
      </c>
      <c r="Q11261">
        <v>24.7</v>
      </c>
      <c r="R11261" t="s">
        <v>71</v>
      </c>
      <c r="S11261">
        <v>0.6</v>
      </c>
      <c r="T11261" t="s">
        <v>71</v>
      </c>
      <c r="U11261">
        <v>18.579999999999998</v>
      </c>
      <c r="V11261" t="s">
        <v>71</v>
      </c>
      <c r="W11261">
        <v>24.66</v>
      </c>
      <c r="X11261" t="s">
        <v>71</v>
      </c>
      <c r="Y11261">
        <v>46.29</v>
      </c>
      <c r="AA11261">
        <v>56.85</v>
      </c>
      <c r="AC11261">
        <v>53.68</v>
      </c>
      <c r="AE11261">
        <v>31.48</v>
      </c>
      <c r="AF11261" t="s">
        <v>71</v>
      </c>
      <c r="AG11261">
        <v>7.19</v>
      </c>
      <c r="AH11261" t="s">
        <v>71</v>
      </c>
      <c r="AS11261">
        <v>0.72</v>
      </c>
      <c r="AT11261" t="s">
        <v>71</v>
      </c>
    </row>
    <row r="11262" spans="1:46" x14ac:dyDescent="0.2">
      <c r="A11262" t="s">
        <v>459</v>
      </c>
      <c r="B11262" t="s">
        <v>460</v>
      </c>
      <c r="C11262">
        <f>-70.0428959 / 41.67377321</f>
        <v>-1.6807428390763661</v>
      </c>
      <c r="D11262" t="s">
        <v>461</v>
      </c>
      <c r="E11262" t="s">
        <v>70</v>
      </c>
      <c r="F11262" s="1">
        <v>38588</v>
      </c>
      <c r="G11262">
        <v>1</v>
      </c>
      <c r="O11262">
        <v>8.5</v>
      </c>
      <c r="P11262" t="s">
        <v>71</v>
      </c>
      <c r="Q11262">
        <v>24.7</v>
      </c>
      <c r="R11262" t="s">
        <v>71</v>
      </c>
    </row>
    <row r="11263" spans="1:46" x14ac:dyDescent="0.2">
      <c r="A11263" t="s">
        <v>459</v>
      </c>
      <c r="B11263" t="s">
        <v>460</v>
      </c>
      <c r="C11263">
        <f>-70.0428959 / 41.67377321</f>
        <v>-1.6807428390763661</v>
      </c>
      <c r="D11263" t="s">
        <v>461</v>
      </c>
      <c r="E11263" t="s">
        <v>70</v>
      </c>
      <c r="F11263" s="1">
        <v>38588</v>
      </c>
      <c r="G11263">
        <v>2</v>
      </c>
      <c r="O11263">
        <v>8.5</v>
      </c>
      <c r="P11263" t="s">
        <v>71</v>
      </c>
      <c r="Q11263">
        <v>24.7</v>
      </c>
      <c r="R11263" t="s">
        <v>71</v>
      </c>
    </row>
    <row r="11264" spans="1:46" x14ac:dyDescent="0.2">
      <c r="A11264" t="s">
        <v>459</v>
      </c>
      <c r="B11264" t="s">
        <v>460</v>
      </c>
      <c r="C11264">
        <f>-70.0428959 / 41.67377321</f>
        <v>-1.6807428390763661</v>
      </c>
      <c r="D11264" t="s">
        <v>461</v>
      </c>
      <c r="E11264" t="s">
        <v>70</v>
      </c>
      <c r="F11264" s="1">
        <v>38588</v>
      </c>
      <c r="G11264">
        <v>3</v>
      </c>
      <c r="O11264">
        <v>6.6</v>
      </c>
      <c r="P11264" t="s">
        <v>71</v>
      </c>
      <c r="Q11264">
        <v>22.8</v>
      </c>
      <c r="R11264" t="s">
        <v>71</v>
      </c>
    </row>
    <row r="11265" spans="1:46" x14ac:dyDescent="0.2">
      <c r="A11265" t="s">
        <v>459</v>
      </c>
      <c r="B11265" t="s">
        <v>460</v>
      </c>
      <c r="C11265">
        <f>-70.0428959 / 41.67377321</f>
        <v>-1.6807428390763661</v>
      </c>
      <c r="D11265" t="s">
        <v>461</v>
      </c>
      <c r="E11265" t="s">
        <v>70</v>
      </c>
      <c r="F11265" s="1">
        <v>38588</v>
      </c>
      <c r="G11265">
        <v>4</v>
      </c>
      <c r="O11265">
        <v>0.5</v>
      </c>
      <c r="P11265" t="s">
        <v>71</v>
      </c>
      <c r="Q11265">
        <v>18.8</v>
      </c>
      <c r="R11265" t="s">
        <v>71</v>
      </c>
    </row>
    <row r="11266" spans="1:46" x14ac:dyDescent="0.2">
      <c r="A11266" t="s">
        <v>459</v>
      </c>
      <c r="B11266" t="s">
        <v>460</v>
      </c>
      <c r="C11266">
        <f>-70.0428959 / 41.67377321</f>
        <v>-1.6807428390763661</v>
      </c>
      <c r="D11266" t="s">
        <v>461</v>
      </c>
      <c r="E11266" t="s">
        <v>70</v>
      </c>
      <c r="F11266" s="1">
        <v>38588</v>
      </c>
      <c r="G11266">
        <v>5</v>
      </c>
      <c r="O11266">
        <v>0.1</v>
      </c>
      <c r="P11266" t="s">
        <v>71</v>
      </c>
      <c r="Q11266">
        <v>14.6</v>
      </c>
      <c r="R11266" t="s">
        <v>71</v>
      </c>
    </row>
    <row r="11267" spans="1:46" x14ac:dyDescent="0.2">
      <c r="A11267" t="s">
        <v>459</v>
      </c>
      <c r="B11267" t="s">
        <v>460</v>
      </c>
      <c r="C11267">
        <f>-70.0428959 / 41.67377321</f>
        <v>-1.6807428390763661</v>
      </c>
      <c r="D11267" t="s">
        <v>461</v>
      </c>
      <c r="E11267" t="s">
        <v>70</v>
      </c>
      <c r="F11267" s="1">
        <v>38588</v>
      </c>
      <c r="G11267">
        <v>6</v>
      </c>
      <c r="O11267">
        <v>7.0000000000000007E-2</v>
      </c>
      <c r="P11267" t="s">
        <v>71</v>
      </c>
      <c r="Q11267">
        <v>11.9</v>
      </c>
      <c r="R11267" t="s">
        <v>71</v>
      </c>
    </row>
    <row r="11268" spans="1:46" x14ac:dyDescent="0.2">
      <c r="A11268" t="s">
        <v>459</v>
      </c>
      <c r="B11268" t="s">
        <v>460</v>
      </c>
      <c r="C11268">
        <f>-70.0428959 / 41.67377321</f>
        <v>-1.6807428390763661</v>
      </c>
      <c r="D11268" t="s">
        <v>461</v>
      </c>
      <c r="E11268" t="s">
        <v>70</v>
      </c>
      <c r="F11268" s="1">
        <v>38588</v>
      </c>
      <c r="G11268">
        <v>8</v>
      </c>
      <c r="K11268">
        <v>18.5</v>
      </c>
      <c r="L11268" t="s">
        <v>71</v>
      </c>
      <c r="S11268">
        <v>29.2</v>
      </c>
      <c r="T11268" t="s">
        <v>71</v>
      </c>
      <c r="U11268">
        <v>904.43</v>
      </c>
      <c r="V11268" t="s">
        <v>71</v>
      </c>
      <c r="W11268">
        <v>288.60000000000002</v>
      </c>
      <c r="X11268" t="s">
        <v>71</v>
      </c>
      <c r="Y11268">
        <v>102.31</v>
      </c>
      <c r="AA11268">
        <v>59.22</v>
      </c>
      <c r="AE11268">
        <v>115.03</v>
      </c>
      <c r="AF11268" t="s">
        <v>71</v>
      </c>
      <c r="AG11268">
        <v>6.52</v>
      </c>
      <c r="AH11268" t="s">
        <v>71</v>
      </c>
      <c r="AS11268">
        <v>7.43</v>
      </c>
      <c r="AT11268" t="s">
        <v>71</v>
      </c>
    </row>
    <row r="11269" spans="1:46" x14ac:dyDescent="0.2">
      <c r="A11269" t="s">
        <v>459</v>
      </c>
      <c r="B11269" t="s">
        <v>460</v>
      </c>
      <c r="C11269">
        <f>-70.0428959 / 41.67377321</f>
        <v>-1.6807428390763661</v>
      </c>
      <c r="D11269" t="s">
        <v>461</v>
      </c>
      <c r="E11269" t="s">
        <v>70</v>
      </c>
      <c r="F11269" s="1">
        <v>38945</v>
      </c>
      <c r="G11269">
        <v>0.5</v>
      </c>
      <c r="I11269">
        <v>9.4</v>
      </c>
      <c r="J11269" t="s">
        <v>71</v>
      </c>
      <c r="K11269">
        <v>8.8800000000000008</v>
      </c>
      <c r="L11269" t="s">
        <v>71</v>
      </c>
      <c r="M11269">
        <v>1.85</v>
      </c>
      <c r="N11269" t="s">
        <v>71</v>
      </c>
      <c r="O11269">
        <v>8</v>
      </c>
      <c r="P11269" t="s">
        <v>71</v>
      </c>
      <c r="Q11269">
        <v>23.4</v>
      </c>
      <c r="R11269" t="s">
        <v>71</v>
      </c>
      <c r="S11269">
        <v>0.77</v>
      </c>
      <c r="T11269" t="s">
        <v>71</v>
      </c>
      <c r="U11269">
        <v>23.99</v>
      </c>
      <c r="V11269" t="s">
        <v>71</v>
      </c>
      <c r="W11269">
        <v>27.19</v>
      </c>
      <c r="X11269" t="s">
        <v>71</v>
      </c>
      <c r="Y11269">
        <v>49.97</v>
      </c>
      <c r="AA11269">
        <v>52.02</v>
      </c>
      <c r="AC11269">
        <v>51.14</v>
      </c>
      <c r="AE11269">
        <v>29.87</v>
      </c>
      <c r="AF11269" t="s">
        <v>71</v>
      </c>
      <c r="AG11269">
        <v>6.85</v>
      </c>
      <c r="AH11269" t="s">
        <v>71</v>
      </c>
      <c r="AS11269">
        <v>1.1299999999999999</v>
      </c>
      <c r="AT11269" t="s">
        <v>71</v>
      </c>
    </row>
    <row r="11270" spans="1:46" x14ac:dyDescent="0.2">
      <c r="A11270" t="s">
        <v>459</v>
      </c>
      <c r="B11270" t="s">
        <v>460</v>
      </c>
      <c r="C11270">
        <f>-70.0428959 / 41.67377321</f>
        <v>-1.6807428390763661</v>
      </c>
      <c r="D11270" t="s">
        <v>461</v>
      </c>
      <c r="E11270" t="s">
        <v>70</v>
      </c>
      <c r="F11270" s="1">
        <v>38945</v>
      </c>
      <c r="G11270">
        <v>1</v>
      </c>
      <c r="O11270">
        <v>7.9</v>
      </c>
      <c r="P11270" t="s">
        <v>71</v>
      </c>
      <c r="Q11270">
        <v>23.4</v>
      </c>
      <c r="R11270" t="s">
        <v>71</v>
      </c>
    </row>
    <row r="11271" spans="1:46" x14ac:dyDescent="0.2">
      <c r="A11271" t="s">
        <v>459</v>
      </c>
      <c r="B11271" t="s">
        <v>460</v>
      </c>
      <c r="C11271">
        <f>-70.0428959 / 41.67377321</f>
        <v>-1.6807428390763661</v>
      </c>
      <c r="D11271" t="s">
        <v>461</v>
      </c>
      <c r="E11271" t="s">
        <v>70</v>
      </c>
      <c r="F11271" s="1">
        <v>38945</v>
      </c>
      <c r="G11271">
        <v>2</v>
      </c>
      <c r="O11271">
        <v>7.7</v>
      </c>
      <c r="P11271" t="s">
        <v>71</v>
      </c>
      <c r="Q11271">
        <v>23.4</v>
      </c>
      <c r="R11271" t="s">
        <v>71</v>
      </c>
    </row>
    <row r="11272" spans="1:46" x14ac:dyDescent="0.2">
      <c r="A11272" t="s">
        <v>459</v>
      </c>
      <c r="B11272" t="s">
        <v>460</v>
      </c>
      <c r="C11272">
        <f>-70.0428959 / 41.67377321</f>
        <v>-1.6807428390763661</v>
      </c>
      <c r="D11272" t="s">
        <v>461</v>
      </c>
      <c r="E11272" t="s">
        <v>70</v>
      </c>
      <c r="F11272" s="1">
        <v>38945</v>
      </c>
      <c r="G11272">
        <v>3</v>
      </c>
      <c r="O11272">
        <v>7.3</v>
      </c>
      <c r="P11272" t="s">
        <v>71</v>
      </c>
      <c r="Q11272">
        <v>23.2</v>
      </c>
      <c r="R11272" t="s">
        <v>71</v>
      </c>
    </row>
    <row r="11273" spans="1:46" x14ac:dyDescent="0.2">
      <c r="A11273" t="s">
        <v>459</v>
      </c>
      <c r="B11273" t="s">
        <v>460</v>
      </c>
      <c r="C11273">
        <f>-70.0428959 / 41.67377321</f>
        <v>-1.6807428390763661</v>
      </c>
      <c r="D11273" t="s">
        <v>461</v>
      </c>
      <c r="E11273" t="s">
        <v>70</v>
      </c>
      <c r="F11273" s="1">
        <v>38945</v>
      </c>
      <c r="G11273">
        <v>4</v>
      </c>
      <c r="O11273">
        <v>2.2000000000000002</v>
      </c>
      <c r="P11273" t="s">
        <v>71</v>
      </c>
      <c r="Q11273">
        <v>17.5</v>
      </c>
      <c r="R11273" t="s">
        <v>71</v>
      </c>
    </row>
    <row r="11274" spans="1:46" x14ac:dyDescent="0.2">
      <c r="A11274" t="s">
        <v>459</v>
      </c>
      <c r="B11274" t="s">
        <v>460</v>
      </c>
      <c r="C11274">
        <f>-70.0428959 / 41.67377321</f>
        <v>-1.6807428390763661</v>
      </c>
      <c r="D11274" t="s">
        <v>461</v>
      </c>
      <c r="E11274" t="s">
        <v>70</v>
      </c>
      <c r="F11274" s="1">
        <v>38945</v>
      </c>
      <c r="G11274">
        <v>8</v>
      </c>
      <c r="K11274">
        <v>37.11</v>
      </c>
      <c r="L11274" t="s">
        <v>71</v>
      </c>
      <c r="S11274">
        <v>13.6</v>
      </c>
      <c r="T11274" t="s">
        <v>71</v>
      </c>
      <c r="W11274">
        <v>297.31</v>
      </c>
      <c r="X11274" t="s">
        <v>71</v>
      </c>
      <c r="AE11274">
        <v>102.92</v>
      </c>
      <c r="AF11274" t="s">
        <v>71</v>
      </c>
      <c r="AG11274">
        <v>6.6</v>
      </c>
      <c r="AH11274" t="s">
        <v>71</v>
      </c>
      <c r="AS11274">
        <v>9.99</v>
      </c>
      <c r="AT11274" t="s">
        <v>71</v>
      </c>
    </row>
    <row r="11275" spans="1:46" x14ac:dyDescent="0.2">
      <c r="A11275" t="s">
        <v>459</v>
      </c>
      <c r="B11275" t="s">
        <v>460</v>
      </c>
      <c r="C11275">
        <f>-70.0428959 / 41.67377321</f>
        <v>-1.6807428390763661</v>
      </c>
      <c r="D11275" t="s">
        <v>461</v>
      </c>
      <c r="E11275" t="s">
        <v>70</v>
      </c>
      <c r="F11275" s="1">
        <v>39315</v>
      </c>
      <c r="G11275">
        <v>0.5</v>
      </c>
      <c r="I11275">
        <v>9</v>
      </c>
      <c r="J11275" t="s">
        <v>71</v>
      </c>
      <c r="M11275">
        <v>1.8</v>
      </c>
      <c r="N11275" t="s">
        <v>71</v>
      </c>
      <c r="O11275">
        <v>8.14</v>
      </c>
      <c r="P11275" t="s">
        <v>71</v>
      </c>
      <c r="Q11275">
        <v>22.6</v>
      </c>
      <c r="R11275" t="s">
        <v>71</v>
      </c>
      <c r="S11275">
        <v>1.0900000000000001</v>
      </c>
      <c r="T11275" t="s">
        <v>71</v>
      </c>
      <c r="U11275">
        <v>33.799999999999997</v>
      </c>
      <c r="V11275" t="s">
        <v>71</v>
      </c>
      <c r="W11275">
        <v>28.82</v>
      </c>
      <c r="X11275" t="s">
        <v>71</v>
      </c>
      <c r="Y11275">
        <v>54.92</v>
      </c>
      <c r="AC11275">
        <v>51.53</v>
      </c>
      <c r="AE11275">
        <v>15.4</v>
      </c>
      <c r="AF11275" t="s">
        <v>71</v>
      </c>
      <c r="AG11275">
        <v>6.5</v>
      </c>
      <c r="AH11275" t="s">
        <v>71</v>
      </c>
      <c r="AS11275">
        <v>0.08</v>
      </c>
      <c r="AT11275" t="s">
        <v>71</v>
      </c>
    </row>
    <row r="11276" spans="1:46" x14ac:dyDescent="0.2">
      <c r="A11276" t="s">
        <v>459</v>
      </c>
      <c r="B11276" t="s">
        <v>460</v>
      </c>
      <c r="C11276">
        <f>-70.0428959 / 41.67377321</f>
        <v>-1.6807428390763661</v>
      </c>
      <c r="D11276" t="s">
        <v>461</v>
      </c>
      <c r="E11276" t="s">
        <v>70</v>
      </c>
      <c r="F11276" s="1">
        <v>39315</v>
      </c>
      <c r="G11276">
        <v>2</v>
      </c>
      <c r="O11276">
        <v>8.3699999999999992</v>
      </c>
      <c r="P11276" t="s">
        <v>71</v>
      </c>
      <c r="Q11276">
        <v>22.6</v>
      </c>
      <c r="R11276" t="s">
        <v>71</v>
      </c>
    </row>
    <row r="11277" spans="1:46" x14ac:dyDescent="0.2">
      <c r="A11277" t="s">
        <v>459</v>
      </c>
      <c r="B11277" t="s">
        <v>460</v>
      </c>
      <c r="C11277">
        <f>-70.0428959 / 41.67377321</f>
        <v>-1.6807428390763661</v>
      </c>
      <c r="D11277" t="s">
        <v>461</v>
      </c>
      <c r="E11277" t="s">
        <v>70</v>
      </c>
      <c r="F11277" s="1">
        <v>39315</v>
      </c>
      <c r="G11277">
        <v>4</v>
      </c>
      <c r="O11277">
        <v>2.4900000000000002</v>
      </c>
      <c r="P11277" t="s">
        <v>71</v>
      </c>
      <c r="Q11277">
        <v>20.6</v>
      </c>
      <c r="R11277" t="s">
        <v>71</v>
      </c>
    </row>
    <row r="11278" spans="1:46" x14ac:dyDescent="0.2">
      <c r="A11278" t="s">
        <v>459</v>
      </c>
      <c r="B11278" t="s">
        <v>460</v>
      </c>
      <c r="C11278">
        <f>-70.0428959 / 41.67377321</f>
        <v>-1.6807428390763661</v>
      </c>
      <c r="D11278" t="s">
        <v>461</v>
      </c>
      <c r="E11278" t="s">
        <v>70</v>
      </c>
      <c r="F11278" s="1">
        <v>39315</v>
      </c>
      <c r="G11278">
        <v>6</v>
      </c>
      <c r="O11278">
        <v>0</v>
      </c>
      <c r="P11278" t="s">
        <v>71</v>
      </c>
      <c r="Q11278">
        <v>11.8</v>
      </c>
      <c r="R11278" t="s">
        <v>71</v>
      </c>
    </row>
    <row r="11279" spans="1:46" x14ac:dyDescent="0.2">
      <c r="A11279" t="s">
        <v>459</v>
      </c>
      <c r="B11279" t="s">
        <v>460</v>
      </c>
      <c r="C11279">
        <f>-70.0428959 / 41.67377321</f>
        <v>-1.6807428390763661</v>
      </c>
      <c r="D11279" t="s">
        <v>461</v>
      </c>
      <c r="E11279" t="s">
        <v>70</v>
      </c>
      <c r="F11279" s="1">
        <v>39315</v>
      </c>
      <c r="G11279">
        <v>8</v>
      </c>
      <c r="K11279">
        <v>35.61</v>
      </c>
      <c r="L11279" t="s">
        <v>71</v>
      </c>
      <c r="S11279">
        <v>0.76</v>
      </c>
      <c r="T11279" t="s">
        <v>71</v>
      </c>
      <c r="U11279">
        <v>23.65</v>
      </c>
      <c r="V11279" t="s">
        <v>71</v>
      </c>
      <c r="W11279">
        <v>249.22</v>
      </c>
      <c r="X11279" t="s">
        <v>71</v>
      </c>
      <c r="Y11279">
        <v>49.77</v>
      </c>
      <c r="AA11279">
        <v>65.650000000000006</v>
      </c>
      <c r="AE11279">
        <v>53.7</v>
      </c>
      <c r="AF11279" t="s">
        <v>71</v>
      </c>
      <c r="AG11279">
        <v>6.31</v>
      </c>
      <c r="AH11279" t="s">
        <v>71</v>
      </c>
      <c r="AS11279">
        <v>14.47</v>
      </c>
      <c r="AT11279" t="s">
        <v>71</v>
      </c>
    </row>
    <row r="11280" spans="1:46" x14ac:dyDescent="0.2">
      <c r="A11280" t="s">
        <v>459</v>
      </c>
      <c r="B11280" t="s">
        <v>460</v>
      </c>
      <c r="C11280">
        <f>-70.0428959 / 41.67377321</f>
        <v>-1.6807428390763661</v>
      </c>
      <c r="D11280" t="s">
        <v>461</v>
      </c>
      <c r="E11280" t="s">
        <v>70</v>
      </c>
      <c r="F11280" s="1">
        <v>39686</v>
      </c>
      <c r="G11280">
        <v>0.5</v>
      </c>
      <c r="I11280">
        <v>8.3000000000000007</v>
      </c>
      <c r="J11280" t="s">
        <v>71</v>
      </c>
      <c r="K11280">
        <v>41.2</v>
      </c>
      <c r="L11280" t="s">
        <v>71</v>
      </c>
      <c r="M11280">
        <v>0.5</v>
      </c>
      <c r="N11280" t="s">
        <v>71</v>
      </c>
      <c r="O11280">
        <v>8.44</v>
      </c>
      <c r="P11280" t="s">
        <v>71</v>
      </c>
      <c r="Q11280">
        <v>23.6</v>
      </c>
      <c r="R11280" t="s">
        <v>71</v>
      </c>
      <c r="S11280">
        <v>0.85</v>
      </c>
      <c r="T11280" t="s">
        <v>71</v>
      </c>
      <c r="U11280">
        <v>26.33</v>
      </c>
      <c r="V11280" t="s">
        <v>71</v>
      </c>
      <c r="W11280">
        <v>75</v>
      </c>
      <c r="X11280" t="s">
        <v>71</v>
      </c>
      <c r="Y11280">
        <v>51.31</v>
      </c>
      <c r="AA11280">
        <v>67.08</v>
      </c>
      <c r="AC11280">
        <v>69.989999999999995</v>
      </c>
      <c r="AE11280">
        <v>17.600000000000001</v>
      </c>
      <c r="AF11280" t="s">
        <v>71</v>
      </c>
      <c r="AG11280">
        <v>9.6300000000000008</v>
      </c>
      <c r="AH11280" t="s">
        <v>71</v>
      </c>
      <c r="AS11280">
        <v>2.67</v>
      </c>
      <c r="AT11280" t="s">
        <v>71</v>
      </c>
    </row>
    <row r="11281" spans="1:46" x14ac:dyDescent="0.2">
      <c r="A11281" t="s">
        <v>459</v>
      </c>
      <c r="B11281" t="s">
        <v>460</v>
      </c>
      <c r="C11281">
        <f>-70.0428959 / 41.67377321</f>
        <v>-1.6807428390763661</v>
      </c>
      <c r="D11281" t="s">
        <v>461</v>
      </c>
      <c r="E11281" t="s">
        <v>70</v>
      </c>
      <c r="F11281" s="1">
        <v>39686</v>
      </c>
      <c r="G11281">
        <v>1</v>
      </c>
      <c r="O11281">
        <v>8.1199999999999992</v>
      </c>
      <c r="P11281" t="s">
        <v>71</v>
      </c>
      <c r="Q11281">
        <v>23.7</v>
      </c>
      <c r="R11281" t="s">
        <v>71</v>
      </c>
    </row>
    <row r="11282" spans="1:46" x14ac:dyDescent="0.2">
      <c r="A11282" t="s">
        <v>459</v>
      </c>
      <c r="B11282" t="s">
        <v>460</v>
      </c>
      <c r="C11282">
        <f>-70.0428959 / 41.67377321</f>
        <v>-1.6807428390763661</v>
      </c>
      <c r="D11282" t="s">
        <v>461</v>
      </c>
      <c r="E11282" t="s">
        <v>70</v>
      </c>
      <c r="F11282" s="1">
        <v>39686</v>
      </c>
      <c r="G11282">
        <v>2</v>
      </c>
      <c r="O11282">
        <v>7.87</v>
      </c>
      <c r="P11282" t="s">
        <v>71</v>
      </c>
      <c r="Q11282">
        <v>23.7</v>
      </c>
      <c r="R11282" t="s">
        <v>71</v>
      </c>
    </row>
    <row r="11283" spans="1:46" x14ac:dyDescent="0.2">
      <c r="A11283" t="s">
        <v>459</v>
      </c>
      <c r="B11283" t="s">
        <v>460</v>
      </c>
      <c r="C11283">
        <f>-70.0428959 / 41.67377321</f>
        <v>-1.6807428390763661</v>
      </c>
      <c r="D11283" t="s">
        <v>461</v>
      </c>
      <c r="E11283" t="s">
        <v>70</v>
      </c>
      <c r="F11283" s="1">
        <v>39686</v>
      </c>
      <c r="G11283">
        <v>3</v>
      </c>
      <c r="O11283">
        <v>1.3</v>
      </c>
      <c r="P11283" t="s">
        <v>71</v>
      </c>
      <c r="Q11283">
        <v>22.9</v>
      </c>
      <c r="R11283" t="s">
        <v>71</v>
      </c>
    </row>
    <row r="11284" spans="1:46" x14ac:dyDescent="0.2">
      <c r="A11284" t="s">
        <v>459</v>
      </c>
      <c r="B11284" t="s">
        <v>460</v>
      </c>
      <c r="C11284">
        <f>-70.0428959 / 41.67377321</f>
        <v>-1.6807428390763661</v>
      </c>
      <c r="D11284" t="s">
        <v>461</v>
      </c>
      <c r="E11284" t="s">
        <v>70</v>
      </c>
      <c r="F11284" s="1">
        <v>39686</v>
      </c>
      <c r="G11284">
        <v>4</v>
      </c>
      <c r="O11284">
        <v>7.0000000000000007E-2</v>
      </c>
      <c r="P11284" t="s">
        <v>71</v>
      </c>
      <c r="Q11284">
        <v>20.2</v>
      </c>
      <c r="R11284" t="s">
        <v>71</v>
      </c>
    </row>
    <row r="11285" spans="1:46" x14ac:dyDescent="0.2">
      <c r="A11285" t="s">
        <v>459</v>
      </c>
      <c r="B11285" t="s">
        <v>460</v>
      </c>
      <c r="C11285">
        <f>-70.0428959 / 41.67377321</f>
        <v>-1.6807428390763661</v>
      </c>
      <c r="D11285" t="s">
        <v>461</v>
      </c>
      <c r="E11285" t="s">
        <v>70</v>
      </c>
      <c r="F11285" s="1">
        <v>39686</v>
      </c>
      <c r="G11285">
        <v>5</v>
      </c>
      <c r="O11285">
        <v>0.02</v>
      </c>
      <c r="P11285" t="s">
        <v>71</v>
      </c>
      <c r="Q11285">
        <v>15.7</v>
      </c>
      <c r="R11285" t="s">
        <v>71</v>
      </c>
    </row>
    <row r="11286" spans="1:46" x14ac:dyDescent="0.2">
      <c r="A11286" t="s">
        <v>459</v>
      </c>
      <c r="B11286" t="s">
        <v>460</v>
      </c>
      <c r="C11286">
        <f>-70.0428959 / 41.67377321</f>
        <v>-1.6807428390763661</v>
      </c>
      <c r="D11286" t="s">
        <v>461</v>
      </c>
      <c r="E11286" t="s">
        <v>70</v>
      </c>
      <c r="F11286" s="1">
        <v>39686</v>
      </c>
      <c r="G11286">
        <v>6</v>
      </c>
      <c r="O11286">
        <v>0.01</v>
      </c>
      <c r="P11286" t="s">
        <v>71</v>
      </c>
      <c r="Q11286">
        <v>12.4</v>
      </c>
      <c r="R11286" t="s">
        <v>71</v>
      </c>
    </row>
    <row r="11287" spans="1:46" x14ac:dyDescent="0.2">
      <c r="A11287" t="s">
        <v>459</v>
      </c>
      <c r="B11287" t="s">
        <v>460</v>
      </c>
      <c r="C11287">
        <f>-70.0428959 / 41.67377321</f>
        <v>-1.6807428390763661</v>
      </c>
      <c r="D11287" t="s">
        <v>461</v>
      </c>
      <c r="E11287" t="s">
        <v>70</v>
      </c>
      <c r="F11287" s="1">
        <v>39686</v>
      </c>
      <c r="G11287">
        <v>7.3</v>
      </c>
      <c r="K11287">
        <v>83.86</v>
      </c>
      <c r="L11287" t="s">
        <v>71</v>
      </c>
      <c r="S11287">
        <v>10.16</v>
      </c>
      <c r="T11287" t="s">
        <v>71</v>
      </c>
      <c r="U11287">
        <v>314.69</v>
      </c>
      <c r="V11287" t="s">
        <v>71</v>
      </c>
      <c r="W11287">
        <v>238.74</v>
      </c>
      <c r="X11287" t="s">
        <v>71</v>
      </c>
      <c r="Y11287">
        <v>87.09</v>
      </c>
      <c r="AA11287">
        <v>74.05</v>
      </c>
      <c r="AE11287">
        <v>60.7</v>
      </c>
      <c r="AF11287" t="s">
        <v>71</v>
      </c>
      <c r="AG11287">
        <v>6.72</v>
      </c>
      <c r="AH11287" t="s">
        <v>71</v>
      </c>
      <c r="AS11287">
        <v>42.49</v>
      </c>
      <c r="AT11287" t="s">
        <v>71</v>
      </c>
    </row>
    <row r="11288" spans="1:46" x14ac:dyDescent="0.2">
      <c r="A11288" t="s">
        <v>459</v>
      </c>
      <c r="B11288" t="s">
        <v>460</v>
      </c>
      <c r="C11288">
        <f>-70.0428959 / 41.67377321</f>
        <v>-1.6807428390763661</v>
      </c>
      <c r="D11288" t="s">
        <v>461</v>
      </c>
      <c r="E11288" t="s">
        <v>70</v>
      </c>
      <c r="F11288" s="1">
        <v>40051</v>
      </c>
      <c r="G11288">
        <v>0.5</v>
      </c>
      <c r="I11288">
        <v>8.8000000000000007</v>
      </c>
      <c r="J11288" t="s">
        <v>71</v>
      </c>
      <c r="K11288">
        <v>15.9</v>
      </c>
      <c r="L11288" t="s">
        <v>71</v>
      </c>
      <c r="M11288">
        <v>1.5</v>
      </c>
      <c r="N11288" t="s">
        <v>71</v>
      </c>
      <c r="O11288">
        <v>7.33</v>
      </c>
      <c r="P11288" t="s">
        <v>71</v>
      </c>
      <c r="Q11288">
        <v>26.3</v>
      </c>
      <c r="R11288" t="s">
        <v>71</v>
      </c>
      <c r="S11288">
        <v>0.26</v>
      </c>
      <c r="T11288" t="s">
        <v>71</v>
      </c>
      <c r="U11288">
        <v>8.0399999999999991</v>
      </c>
      <c r="V11288" t="s">
        <v>71</v>
      </c>
      <c r="W11288">
        <v>57.37</v>
      </c>
      <c r="X11288" t="s">
        <v>71</v>
      </c>
      <c r="Y11288">
        <v>34.21</v>
      </c>
      <c r="AA11288">
        <v>57.74</v>
      </c>
      <c r="AC11288">
        <v>54.16</v>
      </c>
      <c r="AE11288">
        <v>15.5</v>
      </c>
      <c r="AF11288" t="s">
        <v>71</v>
      </c>
      <c r="AG11288">
        <v>9.42</v>
      </c>
      <c r="AH11288" t="s">
        <v>71</v>
      </c>
      <c r="AS11288">
        <v>6.4</v>
      </c>
      <c r="AT11288" t="s">
        <v>71</v>
      </c>
    </row>
    <row r="11289" spans="1:46" x14ac:dyDescent="0.2">
      <c r="A11289" t="s">
        <v>459</v>
      </c>
      <c r="B11289" t="s">
        <v>460</v>
      </c>
      <c r="C11289">
        <f>-70.0428959 / 41.67377321</f>
        <v>-1.6807428390763661</v>
      </c>
      <c r="D11289" t="s">
        <v>461</v>
      </c>
      <c r="E11289" t="s">
        <v>70</v>
      </c>
      <c r="F11289" s="1">
        <v>40051</v>
      </c>
      <c r="G11289">
        <v>1</v>
      </c>
      <c r="O11289">
        <v>7.33</v>
      </c>
      <c r="P11289" t="s">
        <v>71</v>
      </c>
      <c r="Q11289">
        <v>26.4</v>
      </c>
      <c r="R11289" t="s">
        <v>71</v>
      </c>
    </row>
    <row r="11290" spans="1:46" x14ac:dyDescent="0.2">
      <c r="A11290" t="s">
        <v>459</v>
      </c>
      <c r="B11290" t="s">
        <v>460</v>
      </c>
      <c r="C11290">
        <f>-70.0428959 / 41.67377321</f>
        <v>-1.6807428390763661</v>
      </c>
      <c r="D11290" t="s">
        <v>461</v>
      </c>
      <c r="E11290" t="s">
        <v>70</v>
      </c>
      <c r="F11290" s="1">
        <v>40051</v>
      </c>
      <c r="G11290">
        <v>2</v>
      </c>
      <c r="O11290">
        <v>6.8</v>
      </c>
      <c r="P11290" t="s">
        <v>71</v>
      </c>
      <c r="Q11290">
        <v>25.5</v>
      </c>
      <c r="R11290" t="s">
        <v>71</v>
      </c>
    </row>
    <row r="11291" spans="1:46" x14ac:dyDescent="0.2">
      <c r="A11291" t="s">
        <v>459</v>
      </c>
      <c r="B11291" t="s">
        <v>460</v>
      </c>
      <c r="C11291">
        <f>-70.0428959 / 41.67377321</f>
        <v>-1.6807428390763661</v>
      </c>
      <c r="D11291" t="s">
        <v>461</v>
      </c>
      <c r="E11291" t="s">
        <v>70</v>
      </c>
      <c r="F11291" s="1">
        <v>40051</v>
      </c>
      <c r="G11291">
        <v>3</v>
      </c>
      <c r="O11291">
        <v>0.3</v>
      </c>
      <c r="P11291" t="s">
        <v>71</v>
      </c>
      <c r="Q11291">
        <v>20.6</v>
      </c>
      <c r="R11291" t="s">
        <v>71</v>
      </c>
    </row>
    <row r="11292" spans="1:46" x14ac:dyDescent="0.2">
      <c r="A11292" t="s">
        <v>459</v>
      </c>
      <c r="B11292" t="s">
        <v>460</v>
      </c>
      <c r="C11292">
        <f>-70.0428959 / 41.67377321</f>
        <v>-1.6807428390763661</v>
      </c>
      <c r="D11292" t="s">
        <v>461</v>
      </c>
      <c r="E11292" t="s">
        <v>70</v>
      </c>
      <c r="F11292" s="1">
        <v>40051</v>
      </c>
      <c r="G11292">
        <v>4</v>
      </c>
      <c r="Q11292">
        <v>16.899999999999999</v>
      </c>
      <c r="R11292" t="s">
        <v>71</v>
      </c>
    </row>
    <row r="11293" spans="1:46" x14ac:dyDescent="0.2">
      <c r="A11293" t="s">
        <v>459</v>
      </c>
      <c r="B11293" t="s">
        <v>460</v>
      </c>
      <c r="C11293">
        <f>-70.0428959 / 41.67377321</f>
        <v>-1.6807428390763661</v>
      </c>
      <c r="D11293" t="s">
        <v>461</v>
      </c>
      <c r="E11293" t="s">
        <v>70</v>
      </c>
      <c r="F11293" s="1">
        <v>40051</v>
      </c>
      <c r="G11293">
        <v>5</v>
      </c>
      <c r="Q11293">
        <v>14.3</v>
      </c>
      <c r="R11293" t="s">
        <v>71</v>
      </c>
    </row>
    <row r="11294" spans="1:46" x14ac:dyDescent="0.2">
      <c r="A11294" t="s">
        <v>459</v>
      </c>
      <c r="B11294" t="s">
        <v>460</v>
      </c>
      <c r="C11294">
        <f>-70.0428959 / 41.67377321</f>
        <v>-1.6807428390763661</v>
      </c>
      <c r="D11294" t="s">
        <v>461</v>
      </c>
      <c r="E11294" t="s">
        <v>70</v>
      </c>
      <c r="F11294" s="1">
        <v>40051</v>
      </c>
      <c r="G11294">
        <v>6</v>
      </c>
      <c r="Q11294">
        <v>11.9</v>
      </c>
      <c r="R11294" t="s">
        <v>71</v>
      </c>
    </row>
    <row r="11295" spans="1:46" x14ac:dyDescent="0.2">
      <c r="A11295" t="s">
        <v>459</v>
      </c>
      <c r="B11295" t="s">
        <v>460</v>
      </c>
      <c r="C11295">
        <f>-70.0428959 / 41.67377321</f>
        <v>-1.6807428390763661</v>
      </c>
      <c r="D11295" t="s">
        <v>461</v>
      </c>
      <c r="E11295" t="s">
        <v>70</v>
      </c>
      <c r="F11295" s="1">
        <v>40051</v>
      </c>
      <c r="G11295">
        <v>7.5</v>
      </c>
      <c r="K11295">
        <v>68.45</v>
      </c>
      <c r="L11295" t="s">
        <v>71</v>
      </c>
      <c r="S11295">
        <v>23.38</v>
      </c>
      <c r="T11295" t="s">
        <v>71</v>
      </c>
      <c r="U11295">
        <v>724.09</v>
      </c>
      <c r="V11295" t="s">
        <v>71</v>
      </c>
      <c r="W11295">
        <v>295.06</v>
      </c>
      <c r="X11295" t="s">
        <v>71</v>
      </c>
      <c r="Y11295">
        <v>99.1</v>
      </c>
      <c r="AA11295">
        <v>72.06</v>
      </c>
      <c r="AE11295">
        <v>56.5</v>
      </c>
      <c r="AF11295" t="s">
        <v>71</v>
      </c>
      <c r="AG11295">
        <v>6.4</v>
      </c>
      <c r="AH11295" t="s">
        <v>71</v>
      </c>
      <c r="AS11295">
        <v>56.37</v>
      </c>
      <c r="AT11295" t="s">
        <v>71</v>
      </c>
    </row>
    <row r="11296" spans="1:46" x14ac:dyDescent="0.2">
      <c r="A11296" t="s">
        <v>459</v>
      </c>
      <c r="B11296" t="s">
        <v>460</v>
      </c>
      <c r="C11296">
        <f>-70.0428959 / 41.67377321</f>
        <v>-1.6807428390763661</v>
      </c>
      <c r="D11296" t="s">
        <v>461</v>
      </c>
      <c r="E11296" t="s">
        <v>70</v>
      </c>
      <c r="F11296" s="1">
        <v>41143</v>
      </c>
      <c r="G11296">
        <v>0.5</v>
      </c>
      <c r="I11296">
        <v>7.65</v>
      </c>
      <c r="J11296" t="s">
        <v>71</v>
      </c>
      <c r="K11296">
        <v>38.07</v>
      </c>
      <c r="L11296" t="s">
        <v>71</v>
      </c>
      <c r="M11296">
        <v>0.5</v>
      </c>
      <c r="N11296" t="s">
        <v>71</v>
      </c>
      <c r="O11296">
        <v>9.61</v>
      </c>
      <c r="P11296" t="s">
        <v>71</v>
      </c>
      <c r="Q11296">
        <v>25.1</v>
      </c>
      <c r="R11296" t="s">
        <v>71</v>
      </c>
      <c r="S11296">
        <v>1.68</v>
      </c>
      <c r="T11296" t="s">
        <v>71</v>
      </c>
      <c r="U11296">
        <v>52.04</v>
      </c>
      <c r="V11296" t="s">
        <v>71</v>
      </c>
      <c r="W11296">
        <v>82.69</v>
      </c>
      <c r="X11296" t="s">
        <v>71</v>
      </c>
      <c r="Y11296">
        <v>61.14</v>
      </c>
      <c r="AA11296">
        <v>66.3</v>
      </c>
      <c r="AC11296">
        <v>69.989999999999995</v>
      </c>
      <c r="AE11296">
        <v>21.5</v>
      </c>
      <c r="AF11296" t="s">
        <v>71</v>
      </c>
      <c r="AG11296">
        <v>9.34</v>
      </c>
      <c r="AH11296" t="s">
        <v>71</v>
      </c>
      <c r="AS11296">
        <v>25.3</v>
      </c>
      <c r="AT11296" t="s">
        <v>71</v>
      </c>
    </row>
    <row r="11297" spans="1:46" x14ac:dyDescent="0.2">
      <c r="A11297" t="s">
        <v>459</v>
      </c>
      <c r="B11297" t="s">
        <v>460</v>
      </c>
      <c r="C11297">
        <f>-70.0428959 / 41.67377321</f>
        <v>-1.6807428390763661</v>
      </c>
      <c r="D11297" t="s">
        <v>461</v>
      </c>
      <c r="E11297" t="s">
        <v>70</v>
      </c>
      <c r="F11297" s="1">
        <v>41143</v>
      </c>
      <c r="G11297">
        <v>1</v>
      </c>
      <c r="Q11297">
        <v>25.1</v>
      </c>
      <c r="R11297" t="s">
        <v>71</v>
      </c>
    </row>
    <row r="11298" spans="1:46" x14ac:dyDescent="0.2">
      <c r="A11298" t="s">
        <v>459</v>
      </c>
      <c r="B11298" t="s">
        <v>460</v>
      </c>
      <c r="C11298">
        <f>-70.0428959 / 41.67377321</f>
        <v>-1.6807428390763661</v>
      </c>
      <c r="D11298" t="s">
        <v>461</v>
      </c>
      <c r="E11298" t="s">
        <v>70</v>
      </c>
      <c r="F11298" s="1">
        <v>41143</v>
      </c>
      <c r="G11298">
        <v>2</v>
      </c>
      <c r="O11298">
        <v>6.5</v>
      </c>
      <c r="P11298" t="s">
        <v>71</v>
      </c>
      <c r="Q11298">
        <v>24.7</v>
      </c>
      <c r="R11298" t="s">
        <v>71</v>
      </c>
    </row>
    <row r="11299" spans="1:46" x14ac:dyDescent="0.2">
      <c r="A11299" t="s">
        <v>459</v>
      </c>
      <c r="B11299" t="s">
        <v>460</v>
      </c>
      <c r="C11299">
        <f>-70.0428959 / 41.67377321</f>
        <v>-1.6807428390763661</v>
      </c>
      <c r="D11299" t="s">
        <v>461</v>
      </c>
      <c r="E11299" t="s">
        <v>70</v>
      </c>
      <c r="F11299" s="1">
        <v>41143</v>
      </c>
      <c r="G11299">
        <v>3</v>
      </c>
      <c r="Q11299">
        <v>23.4</v>
      </c>
      <c r="R11299" t="s">
        <v>71</v>
      </c>
    </row>
    <row r="11300" spans="1:46" x14ac:dyDescent="0.2">
      <c r="A11300" t="s">
        <v>459</v>
      </c>
      <c r="B11300" t="s">
        <v>460</v>
      </c>
      <c r="C11300">
        <f>-70.0428959 / 41.67377321</f>
        <v>-1.6807428390763661</v>
      </c>
      <c r="D11300" t="s">
        <v>461</v>
      </c>
      <c r="E11300" t="s">
        <v>70</v>
      </c>
      <c r="F11300" s="1">
        <v>41143</v>
      </c>
      <c r="G11300">
        <v>4</v>
      </c>
      <c r="O11300">
        <v>0.05</v>
      </c>
      <c r="P11300" t="s">
        <v>71</v>
      </c>
      <c r="Q11300">
        <v>19.600000000000001</v>
      </c>
      <c r="R11300" t="s">
        <v>71</v>
      </c>
    </row>
    <row r="11301" spans="1:46" x14ac:dyDescent="0.2">
      <c r="A11301" t="s">
        <v>459</v>
      </c>
      <c r="B11301" t="s">
        <v>460</v>
      </c>
      <c r="C11301">
        <f>-70.0428959 / 41.67377321</f>
        <v>-1.6807428390763661</v>
      </c>
      <c r="D11301" t="s">
        <v>461</v>
      </c>
      <c r="E11301" t="s">
        <v>70</v>
      </c>
      <c r="F11301" s="1">
        <v>41143</v>
      </c>
      <c r="G11301">
        <v>5</v>
      </c>
      <c r="Q11301">
        <v>16</v>
      </c>
      <c r="R11301" t="s">
        <v>71</v>
      </c>
    </row>
    <row r="11302" spans="1:46" x14ac:dyDescent="0.2">
      <c r="A11302" t="s">
        <v>459</v>
      </c>
      <c r="B11302" t="s">
        <v>460</v>
      </c>
      <c r="C11302">
        <f>-70.0428959 / 41.67377321</f>
        <v>-1.6807428390763661</v>
      </c>
      <c r="D11302" t="s">
        <v>461</v>
      </c>
      <c r="E11302" t="s">
        <v>70</v>
      </c>
      <c r="F11302" s="1">
        <v>41143</v>
      </c>
      <c r="G11302">
        <v>6</v>
      </c>
      <c r="O11302">
        <v>0.04</v>
      </c>
      <c r="P11302" t="s">
        <v>71</v>
      </c>
      <c r="Q11302">
        <v>13.3</v>
      </c>
      <c r="R11302" t="s">
        <v>71</v>
      </c>
    </row>
    <row r="11303" spans="1:46" x14ac:dyDescent="0.2">
      <c r="A11303" t="s">
        <v>459</v>
      </c>
      <c r="B11303" t="s">
        <v>460</v>
      </c>
      <c r="C11303">
        <f>-70.0428959 / 41.67377321</f>
        <v>-1.6807428390763661</v>
      </c>
      <c r="D11303" t="s">
        <v>461</v>
      </c>
      <c r="E11303" t="s">
        <v>70</v>
      </c>
      <c r="F11303" s="1">
        <v>41143</v>
      </c>
      <c r="G11303">
        <v>6.7</v>
      </c>
      <c r="K11303">
        <v>8.99</v>
      </c>
      <c r="L11303" t="s">
        <v>71</v>
      </c>
      <c r="S11303">
        <v>17.04</v>
      </c>
      <c r="T11303" t="s">
        <v>71</v>
      </c>
      <c r="U11303">
        <v>527.79</v>
      </c>
      <c r="V11303" t="s">
        <v>71</v>
      </c>
      <c r="W11303">
        <v>114.97</v>
      </c>
      <c r="X11303" t="s">
        <v>71</v>
      </c>
      <c r="Y11303">
        <v>94.54</v>
      </c>
      <c r="AA11303">
        <v>52.14</v>
      </c>
      <c r="AE11303">
        <v>59.1</v>
      </c>
      <c r="AF11303" t="s">
        <v>71</v>
      </c>
      <c r="AG11303">
        <v>6.7</v>
      </c>
      <c r="AH11303" t="s">
        <v>71</v>
      </c>
      <c r="AS11303">
        <v>22.66</v>
      </c>
      <c r="AT11303" t="s">
        <v>71</v>
      </c>
    </row>
    <row r="11304" spans="1:46" x14ac:dyDescent="0.2">
      <c r="A11304" t="s">
        <v>459</v>
      </c>
      <c r="B11304" t="s">
        <v>460</v>
      </c>
      <c r="C11304">
        <f>-70.0428959 / 41.67377321</f>
        <v>-1.6807428390763661</v>
      </c>
      <c r="D11304" t="s">
        <v>461</v>
      </c>
      <c r="E11304" t="s">
        <v>70</v>
      </c>
      <c r="F11304" s="1">
        <v>42193.322916666664</v>
      </c>
      <c r="G11304">
        <v>0.5</v>
      </c>
      <c r="I11304">
        <v>7.5</v>
      </c>
      <c r="J11304" t="s">
        <v>150</v>
      </c>
      <c r="K11304">
        <v>5.0999999999999996</v>
      </c>
      <c r="L11304" t="s">
        <v>150</v>
      </c>
      <c r="M11304">
        <v>1.4</v>
      </c>
      <c r="N11304" t="s">
        <v>150</v>
      </c>
      <c r="O11304">
        <v>9</v>
      </c>
      <c r="P11304" t="s">
        <v>150</v>
      </c>
      <c r="Q11304">
        <v>25.4</v>
      </c>
      <c r="R11304" t="s">
        <v>150</v>
      </c>
      <c r="S11304">
        <v>1.1599999999999999</v>
      </c>
      <c r="T11304" t="s">
        <v>150</v>
      </c>
      <c r="U11304">
        <v>35.93</v>
      </c>
      <c r="V11304" t="s">
        <v>150</v>
      </c>
      <c r="W11304">
        <v>36.729999999999997</v>
      </c>
      <c r="X11304" t="s">
        <v>150</v>
      </c>
      <c r="Y11304">
        <v>55.8</v>
      </c>
      <c r="AA11304">
        <v>46.58</v>
      </c>
      <c r="AC11304">
        <v>55.15</v>
      </c>
      <c r="AE11304">
        <v>28.9</v>
      </c>
      <c r="AF11304" t="s">
        <v>150</v>
      </c>
      <c r="AG11304">
        <v>7.97</v>
      </c>
      <c r="AH11304" t="s">
        <v>150</v>
      </c>
      <c r="AI11304">
        <v>110</v>
      </c>
      <c r="AJ11304" t="s">
        <v>150</v>
      </c>
      <c r="AS11304">
        <v>2.9</v>
      </c>
      <c r="AT11304" t="s">
        <v>150</v>
      </c>
    </row>
    <row r="11305" spans="1:46" x14ac:dyDescent="0.2">
      <c r="A11305" t="s">
        <v>459</v>
      </c>
      <c r="B11305" t="s">
        <v>460</v>
      </c>
      <c r="C11305">
        <f>-70.0428959 / 41.67377321</f>
        <v>-1.6807428390763661</v>
      </c>
      <c r="D11305" t="s">
        <v>461</v>
      </c>
      <c r="E11305" t="s">
        <v>70</v>
      </c>
      <c r="F11305" s="1">
        <v>42193.322916666664</v>
      </c>
      <c r="G11305">
        <v>2</v>
      </c>
      <c r="I11305">
        <v>7.5</v>
      </c>
      <c r="J11305" t="s">
        <v>150</v>
      </c>
      <c r="K11305" t="s">
        <v>173</v>
      </c>
      <c r="L11305" t="s">
        <v>150</v>
      </c>
      <c r="M11305">
        <v>1.4</v>
      </c>
      <c r="N11305" t="s">
        <v>150</v>
      </c>
      <c r="O11305">
        <v>9.35</v>
      </c>
      <c r="P11305" t="s">
        <v>150</v>
      </c>
      <c r="Q11305">
        <v>24.5</v>
      </c>
      <c r="R11305" t="s">
        <v>150</v>
      </c>
      <c r="S11305" t="s">
        <v>173</v>
      </c>
      <c r="T11305" t="s">
        <v>150</v>
      </c>
      <c r="W11305" t="s">
        <v>173</v>
      </c>
      <c r="X11305" t="s">
        <v>150</v>
      </c>
      <c r="AC11305">
        <v>55.15</v>
      </c>
      <c r="AE11305" t="s">
        <v>173</v>
      </c>
      <c r="AF11305" t="s">
        <v>150</v>
      </c>
      <c r="AG11305" t="s">
        <v>173</v>
      </c>
      <c r="AH11305" t="s">
        <v>150</v>
      </c>
      <c r="AI11305">
        <v>112</v>
      </c>
      <c r="AJ11305" t="s">
        <v>150</v>
      </c>
      <c r="AS11305" t="s">
        <v>173</v>
      </c>
      <c r="AT11305" t="s">
        <v>150</v>
      </c>
    </row>
    <row r="11306" spans="1:46" x14ac:dyDescent="0.2">
      <c r="A11306" t="s">
        <v>459</v>
      </c>
      <c r="B11306" t="s">
        <v>460</v>
      </c>
      <c r="C11306">
        <f>-70.0428959 / 41.67377321</f>
        <v>-1.6807428390763661</v>
      </c>
      <c r="D11306" t="s">
        <v>461</v>
      </c>
      <c r="E11306" t="s">
        <v>70</v>
      </c>
      <c r="F11306" s="1">
        <v>42193.322916666664</v>
      </c>
      <c r="G11306">
        <v>4</v>
      </c>
      <c r="I11306">
        <v>7.5</v>
      </c>
      <c r="J11306" t="s">
        <v>150</v>
      </c>
      <c r="K11306" t="s">
        <v>173</v>
      </c>
      <c r="L11306" t="s">
        <v>150</v>
      </c>
      <c r="M11306">
        <v>1.4</v>
      </c>
      <c r="N11306" t="s">
        <v>150</v>
      </c>
      <c r="O11306">
        <v>3.9</v>
      </c>
      <c r="P11306" t="s">
        <v>150</v>
      </c>
      <c r="Q11306">
        <v>18.8</v>
      </c>
      <c r="R11306" t="s">
        <v>150</v>
      </c>
      <c r="S11306" t="s">
        <v>173</v>
      </c>
      <c r="T11306" t="s">
        <v>150</v>
      </c>
      <c r="W11306" t="s">
        <v>173</v>
      </c>
      <c r="X11306" t="s">
        <v>150</v>
      </c>
      <c r="AC11306">
        <v>55.15</v>
      </c>
      <c r="AE11306" t="s">
        <v>173</v>
      </c>
      <c r="AF11306" t="s">
        <v>150</v>
      </c>
      <c r="AG11306" t="s">
        <v>173</v>
      </c>
      <c r="AH11306" t="s">
        <v>150</v>
      </c>
      <c r="AI11306">
        <v>42</v>
      </c>
      <c r="AJ11306" t="s">
        <v>150</v>
      </c>
      <c r="AS11306" t="s">
        <v>173</v>
      </c>
      <c r="AT11306" t="s">
        <v>150</v>
      </c>
    </row>
    <row r="11307" spans="1:46" x14ac:dyDescent="0.2">
      <c r="A11307" t="s">
        <v>459</v>
      </c>
      <c r="B11307" t="s">
        <v>460</v>
      </c>
      <c r="C11307">
        <f>-70.0428959 / 41.67377321</f>
        <v>-1.6807428390763661</v>
      </c>
      <c r="D11307" t="s">
        <v>461</v>
      </c>
      <c r="E11307" t="s">
        <v>70</v>
      </c>
      <c r="F11307" s="1">
        <v>42193.322916666664</v>
      </c>
      <c r="G11307">
        <v>6</v>
      </c>
      <c r="I11307">
        <v>7.5</v>
      </c>
      <c r="J11307" t="s">
        <v>150</v>
      </c>
      <c r="K11307">
        <v>6</v>
      </c>
      <c r="L11307" t="s">
        <v>150</v>
      </c>
      <c r="M11307">
        <v>1.4</v>
      </c>
      <c r="N11307" t="s">
        <v>150</v>
      </c>
      <c r="O11307">
        <v>0.15</v>
      </c>
      <c r="P11307" t="s">
        <v>150</v>
      </c>
      <c r="Q11307">
        <v>11.8</v>
      </c>
      <c r="R11307" t="s">
        <v>150</v>
      </c>
      <c r="S11307">
        <v>11.48</v>
      </c>
      <c r="T11307" t="s">
        <v>150</v>
      </c>
      <c r="U11307">
        <v>355.58</v>
      </c>
      <c r="V11307" t="s">
        <v>150</v>
      </c>
      <c r="W11307">
        <v>126.6</v>
      </c>
      <c r="X11307" t="s">
        <v>150</v>
      </c>
      <c r="Y11307">
        <v>88.85</v>
      </c>
      <c r="AA11307">
        <v>48.18</v>
      </c>
      <c r="AC11307">
        <v>55.15</v>
      </c>
      <c r="AE11307">
        <v>76.7</v>
      </c>
      <c r="AF11307" t="s">
        <v>150</v>
      </c>
      <c r="AG11307">
        <v>6.76</v>
      </c>
      <c r="AH11307" t="s">
        <v>150</v>
      </c>
      <c r="AI11307">
        <v>1</v>
      </c>
      <c r="AJ11307" t="s">
        <v>150</v>
      </c>
      <c r="AS11307">
        <v>11.9</v>
      </c>
      <c r="AT11307" t="s">
        <v>150</v>
      </c>
    </row>
    <row r="11308" spans="1:46" x14ac:dyDescent="0.2">
      <c r="A11308" t="s">
        <v>459</v>
      </c>
      <c r="B11308" t="s">
        <v>460</v>
      </c>
      <c r="C11308">
        <f>-70.0428959 / 41.67377321</f>
        <v>-1.6807428390763661</v>
      </c>
      <c r="D11308" t="s">
        <v>461</v>
      </c>
      <c r="E11308" t="s">
        <v>70</v>
      </c>
      <c r="F11308" s="1">
        <v>42207</v>
      </c>
      <c r="G11308">
        <v>0.5</v>
      </c>
      <c r="I11308">
        <v>7</v>
      </c>
      <c r="J11308" t="s">
        <v>150</v>
      </c>
      <c r="K11308">
        <v>4.9000000000000004</v>
      </c>
      <c r="L11308" t="s">
        <v>150</v>
      </c>
      <c r="M11308">
        <v>1.6</v>
      </c>
      <c r="N11308" t="s">
        <v>150</v>
      </c>
      <c r="O11308">
        <v>7.8</v>
      </c>
      <c r="P11308" t="s">
        <v>150</v>
      </c>
      <c r="Q11308">
        <v>25.8</v>
      </c>
      <c r="R11308" t="s">
        <v>150</v>
      </c>
      <c r="S11308">
        <v>0.77</v>
      </c>
      <c r="T11308" t="s">
        <v>150</v>
      </c>
      <c r="U11308">
        <v>23.85</v>
      </c>
      <c r="V11308" t="s">
        <v>150</v>
      </c>
      <c r="W11308">
        <v>26.57</v>
      </c>
      <c r="X11308" t="s">
        <v>150</v>
      </c>
      <c r="Y11308">
        <v>49.89</v>
      </c>
      <c r="AA11308">
        <v>46.19</v>
      </c>
      <c r="AC11308">
        <v>53.23</v>
      </c>
      <c r="AE11308">
        <v>30.5</v>
      </c>
      <c r="AF11308" t="s">
        <v>150</v>
      </c>
      <c r="AG11308">
        <v>7.63</v>
      </c>
      <c r="AH11308" t="s">
        <v>150</v>
      </c>
      <c r="AI11308">
        <v>96</v>
      </c>
      <c r="AJ11308" t="s">
        <v>150</v>
      </c>
      <c r="AS11308">
        <v>0.8</v>
      </c>
      <c r="AT11308" t="s">
        <v>150</v>
      </c>
    </row>
    <row r="11309" spans="1:46" x14ac:dyDescent="0.2">
      <c r="A11309" t="s">
        <v>459</v>
      </c>
      <c r="B11309" t="s">
        <v>460</v>
      </c>
      <c r="C11309">
        <f>-70.0428959 / 41.67377321</f>
        <v>-1.6807428390763661</v>
      </c>
      <c r="D11309" t="s">
        <v>461</v>
      </c>
      <c r="E11309" t="s">
        <v>70</v>
      </c>
      <c r="F11309" s="1">
        <v>42207</v>
      </c>
      <c r="G11309">
        <v>2</v>
      </c>
      <c r="I11309">
        <v>7</v>
      </c>
      <c r="J11309" t="s">
        <v>150</v>
      </c>
      <c r="K11309" t="s">
        <v>173</v>
      </c>
      <c r="L11309" t="s">
        <v>150</v>
      </c>
      <c r="M11309">
        <v>1.6</v>
      </c>
      <c r="N11309" t="s">
        <v>150</v>
      </c>
      <c r="O11309">
        <v>8.3000000000000007</v>
      </c>
      <c r="P11309" t="s">
        <v>150</v>
      </c>
      <c r="Q11309">
        <v>25.7</v>
      </c>
      <c r="R11309" t="s">
        <v>150</v>
      </c>
      <c r="S11309" t="s">
        <v>173</v>
      </c>
      <c r="T11309" t="s">
        <v>150</v>
      </c>
      <c r="W11309" t="s">
        <v>173</v>
      </c>
      <c r="X11309" t="s">
        <v>150</v>
      </c>
      <c r="AC11309">
        <v>53.23</v>
      </c>
      <c r="AE11309" t="s">
        <v>173</v>
      </c>
      <c r="AF11309" t="s">
        <v>150</v>
      </c>
      <c r="AG11309" t="s">
        <v>173</v>
      </c>
      <c r="AH11309" t="s">
        <v>150</v>
      </c>
      <c r="AI11309">
        <v>102</v>
      </c>
      <c r="AJ11309" t="s">
        <v>150</v>
      </c>
      <c r="AS11309" t="s">
        <v>173</v>
      </c>
      <c r="AT11309" t="s">
        <v>150</v>
      </c>
    </row>
    <row r="11310" spans="1:46" x14ac:dyDescent="0.2">
      <c r="A11310" t="s">
        <v>459</v>
      </c>
      <c r="B11310" t="s">
        <v>460</v>
      </c>
      <c r="C11310">
        <f>-70.0428959 / 41.67377321</f>
        <v>-1.6807428390763661</v>
      </c>
      <c r="D11310" t="s">
        <v>461</v>
      </c>
      <c r="E11310" t="s">
        <v>70</v>
      </c>
      <c r="F11310" s="1">
        <v>42207</v>
      </c>
      <c r="G11310">
        <v>4</v>
      </c>
      <c r="I11310">
        <v>7</v>
      </c>
      <c r="J11310" t="s">
        <v>150</v>
      </c>
      <c r="K11310" t="s">
        <v>173</v>
      </c>
      <c r="L11310" t="s">
        <v>150</v>
      </c>
      <c r="M11310">
        <v>1.6</v>
      </c>
      <c r="N11310" t="s">
        <v>150</v>
      </c>
      <c r="O11310">
        <v>0.9</v>
      </c>
      <c r="P11310" t="s">
        <v>150</v>
      </c>
      <c r="Q11310">
        <v>19.8</v>
      </c>
      <c r="R11310" t="s">
        <v>150</v>
      </c>
      <c r="S11310" t="s">
        <v>173</v>
      </c>
      <c r="T11310" t="s">
        <v>150</v>
      </c>
      <c r="W11310" t="s">
        <v>173</v>
      </c>
      <c r="X11310" t="s">
        <v>150</v>
      </c>
      <c r="AC11310">
        <v>53.23</v>
      </c>
      <c r="AE11310" t="s">
        <v>173</v>
      </c>
      <c r="AF11310" t="s">
        <v>150</v>
      </c>
      <c r="AG11310" t="s">
        <v>173</v>
      </c>
      <c r="AH11310" t="s">
        <v>150</v>
      </c>
      <c r="AI11310">
        <v>10</v>
      </c>
      <c r="AJ11310" t="s">
        <v>150</v>
      </c>
      <c r="AS11310" t="s">
        <v>173</v>
      </c>
      <c r="AT11310" t="s">
        <v>150</v>
      </c>
    </row>
    <row r="11311" spans="1:46" x14ac:dyDescent="0.2">
      <c r="A11311" t="s">
        <v>459</v>
      </c>
      <c r="B11311" t="s">
        <v>460</v>
      </c>
      <c r="C11311">
        <f>-70.0428959 / 41.67377321</f>
        <v>-1.6807428390763661</v>
      </c>
      <c r="D11311" t="s">
        <v>461</v>
      </c>
      <c r="E11311" t="s">
        <v>70</v>
      </c>
      <c r="F11311" s="1">
        <v>42207</v>
      </c>
      <c r="G11311">
        <v>6</v>
      </c>
      <c r="I11311">
        <v>7</v>
      </c>
      <c r="J11311" t="s">
        <v>150</v>
      </c>
      <c r="K11311" t="s">
        <v>173</v>
      </c>
      <c r="L11311" t="s">
        <v>150</v>
      </c>
      <c r="M11311">
        <v>1.6</v>
      </c>
      <c r="N11311" t="s">
        <v>150</v>
      </c>
      <c r="O11311">
        <v>0.13</v>
      </c>
      <c r="P11311" t="s">
        <v>150</v>
      </c>
      <c r="Q11311">
        <v>12.1</v>
      </c>
      <c r="R11311" t="s">
        <v>150</v>
      </c>
      <c r="S11311" t="s">
        <v>173</v>
      </c>
      <c r="T11311" t="s">
        <v>150</v>
      </c>
      <c r="W11311" t="s">
        <v>173</v>
      </c>
      <c r="X11311" t="s">
        <v>150</v>
      </c>
      <c r="AC11311">
        <v>53.23</v>
      </c>
      <c r="AE11311" t="s">
        <v>173</v>
      </c>
      <c r="AF11311" t="s">
        <v>150</v>
      </c>
      <c r="AG11311" t="s">
        <v>173</v>
      </c>
      <c r="AH11311" t="s">
        <v>150</v>
      </c>
      <c r="AI11311">
        <v>1</v>
      </c>
      <c r="AJ11311" t="s">
        <v>150</v>
      </c>
      <c r="AS11311" t="s">
        <v>173</v>
      </c>
      <c r="AT11311" t="s">
        <v>150</v>
      </c>
    </row>
    <row r="11312" spans="1:46" x14ac:dyDescent="0.2">
      <c r="A11312" t="s">
        <v>459</v>
      </c>
      <c r="B11312" t="s">
        <v>460</v>
      </c>
      <c r="C11312">
        <f>-70.0428959 / 41.67377321</f>
        <v>-1.6807428390763661</v>
      </c>
      <c r="D11312" t="s">
        <v>461</v>
      </c>
      <c r="E11312" t="s">
        <v>70</v>
      </c>
      <c r="F11312" s="1">
        <v>42207</v>
      </c>
      <c r="G11312">
        <v>6.5</v>
      </c>
      <c r="I11312">
        <v>7</v>
      </c>
      <c r="J11312" t="s">
        <v>150</v>
      </c>
      <c r="K11312">
        <v>39.200000000000003</v>
      </c>
      <c r="L11312" t="s">
        <v>150</v>
      </c>
      <c r="M11312">
        <v>1.6</v>
      </c>
      <c r="N11312" t="s">
        <v>150</v>
      </c>
      <c r="S11312">
        <v>2.31</v>
      </c>
      <c r="T11312" t="s">
        <v>150</v>
      </c>
      <c r="U11312">
        <v>71.55</v>
      </c>
      <c r="V11312" t="s">
        <v>150</v>
      </c>
      <c r="W11312">
        <v>43.66</v>
      </c>
      <c r="X11312" t="s">
        <v>150</v>
      </c>
      <c r="Y11312">
        <v>65.73</v>
      </c>
      <c r="AA11312">
        <v>66.59</v>
      </c>
      <c r="AC11312">
        <v>53.23</v>
      </c>
      <c r="AE11312">
        <v>47.4</v>
      </c>
      <c r="AF11312" t="s">
        <v>150</v>
      </c>
      <c r="AG11312">
        <v>6.84</v>
      </c>
      <c r="AH11312" t="s">
        <v>150</v>
      </c>
      <c r="AS11312">
        <v>0</v>
      </c>
      <c r="AT11312" t="s">
        <v>150</v>
      </c>
    </row>
    <row r="11313" spans="1:46" x14ac:dyDescent="0.2">
      <c r="A11313" t="s">
        <v>459</v>
      </c>
      <c r="B11313" t="s">
        <v>460</v>
      </c>
      <c r="C11313">
        <f>-70.0428959 / 41.67377321</f>
        <v>-1.6807428390763661</v>
      </c>
      <c r="D11313" t="s">
        <v>461</v>
      </c>
      <c r="E11313" t="s">
        <v>70</v>
      </c>
      <c r="F11313" s="1">
        <v>42221.333333333336</v>
      </c>
      <c r="G11313">
        <v>0.5</v>
      </c>
      <c r="I11313">
        <v>7.25</v>
      </c>
      <c r="J11313" t="s">
        <v>150</v>
      </c>
      <c r="K11313">
        <v>9.4</v>
      </c>
      <c r="L11313" t="s">
        <v>150</v>
      </c>
      <c r="M11313">
        <v>1.5</v>
      </c>
      <c r="N11313" t="s">
        <v>150</v>
      </c>
      <c r="O11313">
        <v>7.77</v>
      </c>
      <c r="P11313" t="s">
        <v>150</v>
      </c>
      <c r="Q11313">
        <v>27</v>
      </c>
      <c r="R11313" t="s">
        <v>150</v>
      </c>
      <c r="S11313">
        <v>0.56999999999999995</v>
      </c>
      <c r="T11313" t="s">
        <v>150</v>
      </c>
      <c r="U11313">
        <v>17.66</v>
      </c>
      <c r="V11313" t="s">
        <v>150</v>
      </c>
      <c r="W11313">
        <v>30.11</v>
      </c>
      <c r="X11313" t="s">
        <v>150</v>
      </c>
      <c r="Y11313">
        <v>45.55</v>
      </c>
      <c r="AA11313">
        <v>52.58</v>
      </c>
      <c r="AC11313">
        <v>54.16</v>
      </c>
      <c r="AE11313">
        <v>37.200000000000003</v>
      </c>
      <c r="AF11313" t="s">
        <v>150</v>
      </c>
      <c r="AG11313">
        <v>8.1199999999999992</v>
      </c>
      <c r="AH11313" t="s">
        <v>150</v>
      </c>
      <c r="AI11313">
        <v>98</v>
      </c>
      <c r="AJ11313" t="s">
        <v>150</v>
      </c>
      <c r="AS11313">
        <v>3.4</v>
      </c>
      <c r="AT11313" t="s">
        <v>150</v>
      </c>
    </row>
    <row r="11314" spans="1:46" x14ac:dyDescent="0.2">
      <c r="A11314" t="s">
        <v>459</v>
      </c>
      <c r="B11314" t="s">
        <v>460</v>
      </c>
      <c r="C11314">
        <f>-70.0428959 / 41.67377321</f>
        <v>-1.6807428390763661</v>
      </c>
      <c r="D11314" t="s">
        <v>461</v>
      </c>
      <c r="E11314" t="s">
        <v>70</v>
      </c>
      <c r="F11314" s="1">
        <v>42221.333333333336</v>
      </c>
      <c r="G11314">
        <v>2</v>
      </c>
      <c r="I11314">
        <v>7.25</v>
      </c>
      <c r="J11314" t="s">
        <v>150</v>
      </c>
      <c r="K11314" t="s">
        <v>173</v>
      </c>
      <c r="L11314" t="s">
        <v>150</v>
      </c>
      <c r="M11314">
        <v>1.5</v>
      </c>
      <c r="N11314" t="s">
        <v>150</v>
      </c>
      <c r="O11314">
        <v>6.78</v>
      </c>
      <c r="P11314" t="s">
        <v>150</v>
      </c>
      <c r="Q11314">
        <v>27.1</v>
      </c>
      <c r="R11314" t="s">
        <v>150</v>
      </c>
      <c r="S11314" t="s">
        <v>173</v>
      </c>
      <c r="T11314" t="s">
        <v>150</v>
      </c>
      <c r="W11314" t="s">
        <v>173</v>
      </c>
      <c r="X11314" t="s">
        <v>150</v>
      </c>
      <c r="AC11314">
        <v>54.16</v>
      </c>
      <c r="AE11314" t="s">
        <v>173</v>
      </c>
      <c r="AF11314" t="s">
        <v>150</v>
      </c>
      <c r="AG11314" t="s">
        <v>173</v>
      </c>
      <c r="AH11314" t="s">
        <v>150</v>
      </c>
      <c r="AI11314">
        <v>85</v>
      </c>
      <c r="AJ11314" t="s">
        <v>150</v>
      </c>
      <c r="AS11314" t="s">
        <v>173</v>
      </c>
      <c r="AT11314" t="s">
        <v>150</v>
      </c>
    </row>
    <row r="11315" spans="1:46" x14ac:dyDescent="0.2">
      <c r="A11315" t="s">
        <v>459</v>
      </c>
      <c r="B11315" t="s">
        <v>460</v>
      </c>
      <c r="C11315">
        <f>-70.0428959 / 41.67377321</f>
        <v>-1.6807428390763661</v>
      </c>
      <c r="D11315" t="s">
        <v>461</v>
      </c>
      <c r="E11315" t="s">
        <v>70</v>
      </c>
      <c r="F11315" s="1">
        <v>42221.333333333336</v>
      </c>
      <c r="G11315">
        <v>4</v>
      </c>
      <c r="I11315">
        <v>7.25</v>
      </c>
      <c r="J11315" t="s">
        <v>150</v>
      </c>
      <c r="K11315" t="s">
        <v>173</v>
      </c>
      <c r="L11315" t="s">
        <v>150</v>
      </c>
      <c r="M11315">
        <v>1.5</v>
      </c>
      <c r="N11315" t="s">
        <v>150</v>
      </c>
      <c r="O11315">
        <v>0.45</v>
      </c>
      <c r="P11315" t="s">
        <v>150</v>
      </c>
      <c r="Q11315">
        <v>21.3</v>
      </c>
      <c r="R11315" t="s">
        <v>150</v>
      </c>
      <c r="S11315" t="s">
        <v>173</v>
      </c>
      <c r="T11315" t="s">
        <v>150</v>
      </c>
      <c r="W11315" t="s">
        <v>173</v>
      </c>
      <c r="X11315" t="s">
        <v>150</v>
      </c>
      <c r="AC11315">
        <v>54.16</v>
      </c>
      <c r="AE11315" t="s">
        <v>173</v>
      </c>
      <c r="AF11315" t="s">
        <v>150</v>
      </c>
      <c r="AG11315" t="s">
        <v>173</v>
      </c>
      <c r="AH11315" t="s">
        <v>150</v>
      </c>
      <c r="AI11315">
        <v>5</v>
      </c>
      <c r="AJ11315" t="s">
        <v>150</v>
      </c>
      <c r="AS11315" t="s">
        <v>173</v>
      </c>
      <c r="AT11315" t="s">
        <v>150</v>
      </c>
    </row>
    <row r="11316" spans="1:46" x14ac:dyDescent="0.2">
      <c r="A11316" t="s">
        <v>459</v>
      </c>
      <c r="B11316" t="s">
        <v>460</v>
      </c>
      <c r="C11316">
        <f>-70.0428959 / 41.67377321</f>
        <v>-1.6807428390763661</v>
      </c>
      <c r="D11316" t="s">
        <v>461</v>
      </c>
      <c r="E11316" t="s">
        <v>70</v>
      </c>
      <c r="F11316" s="1">
        <v>42221.333333333336</v>
      </c>
      <c r="G11316">
        <v>6</v>
      </c>
      <c r="I11316">
        <v>7.25</v>
      </c>
      <c r="J11316" t="s">
        <v>150</v>
      </c>
      <c r="K11316" t="s">
        <v>173</v>
      </c>
      <c r="L11316" t="s">
        <v>150</v>
      </c>
      <c r="M11316">
        <v>1.5</v>
      </c>
      <c r="N11316" t="s">
        <v>150</v>
      </c>
      <c r="O11316">
        <v>0.08</v>
      </c>
      <c r="P11316" t="s">
        <v>150</v>
      </c>
      <c r="Q11316">
        <v>12.9</v>
      </c>
      <c r="R11316" t="s">
        <v>150</v>
      </c>
      <c r="S11316" t="s">
        <v>173</v>
      </c>
      <c r="T11316" t="s">
        <v>150</v>
      </c>
      <c r="W11316" t="s">
        <v>173</v>
      </c>
      <c r="X11316" t="s">
        <v>150</v>
      </c>
      <c r="AC11316">
        <v>54.16</v>
      </c>
      <c r="AE11316" t="s">
        <v>173</v>
      </c>
      <c r="AF11316" t="s">
        <v>150</v>
      </c>
      <c r="AG11316" t="s">
        <v>173</v>
      </c>
      <c r="AH11316" t="s">
        <v>150</v>
      </c>
      <c r="AI11316">
        <v>1</v>
      </c>
      <c r="AJ11316" t="s">
        <v>150</v>
      </c>
      <c r="AS11316" t="s">
        <v>173</v>
      </c>
      <c r="AT11316" t="s">
        <v>150</v>
      </c>
    </row>
    <row r="11317" spans="1:46" x14ac:dyDescent="0.2">
      <c r="A11317" t="s">
        <v>459</v>
      </c>
      <c r="B11317" t="s">
        <v>460</v>
      </c>
      <c r="C11317">
        <f>-70.0428959 / 41.67377321</f>
        <v>-1.6807428390763661</v>
      </c>
      <c r="D11317" t="s">
        <v>461</v>
      </c>
      <c r="E11317" t="s">
        <v>70</v>
      </c>
      <c r="F11317" s="1">
        <v>42221.333333333336</v>
      </c>
      <c r="G11317">
        <v>6.7</v>
      </c>
      <c r="I11317">
        <v>7.25</v>
      </c>
      <c r="J11317" t="s">
        <v>150</v>
      </c>
      <c r="K11317">
        <v>5.3</v>
      </c>
      <c r="L11317" t="s">
        <v>150</v>
      </c>
      <c r="M11317">
        <v>1.5</v>
      </c>
      <c r="N11317" t="s">
        <v>150</v>
      </c>
      <c r="S11317">
        <v>4.32</v>
      </c>
      <c r="T11317" t="s">
        <v>150</v>
      </c>
      <c r="U11317">
        <v>133.81</v>
      </c>
      <c r="V11317" t="s">
        <v>150</v>
      </c>
      <c r="W11317">
        <v>120.9</v>
      </c>
      <c r="X11317" t="s">
        <v>150</v>
      </c>
      <c r="Y11317">
        <v>74.760000000000005</v>
      </c>
      <c r="AA11317">
        <v>46.96</v>
      </c>
      <c r="AC11317">
        <v>54.16</v>
      </c>
      <c r="AE11317">
        <v>83.8</v>
      </c>
      <c r="AF11317" t="s">
        <v>150</v>
      </c>
      <c r="AG11317">
        <v>6.92</v>
      </c>
      <c r="AH11317" t="s">
        <v>150</v>
      </c>
      <c r="AS11317">
        <v>46.5</v>
      </c>
      <c r="AT11317" t="s">
        <v>150</v>
      </c>
    </row>
    <row r="11318" spans="1:46" x14ac:dyDescent="0.2">
      <c r="A11318" t="s">
        <v>459</v>
      </c>
      <c r="B11318" t="s">
        <v>460</v>
      </c>
      <c r="C11318">
        <f>-70.0428959 / 41.67377321</f>
        <v>-1.6807428390763661</v>
      </c>
      <c r="D11318" t="s">
        <v>461</v>
      </c>
      <c r="E11318" t="s">
        <v>70</v>
      </c>
      <c r="F11318" s="1">
        <v>42236.333333333336</v>
      </c>
      <c r="G11318">
        <v>0.5</v>
      </c>
      <c r="I11318">
        <v>7.75</v>
      </c>
      <c r="J11318" t="s">
        <v>150</v>
      </c>
      <c r="K11318">
        <v>29.1</v>
      </c>
      <c r="L11318" t="s">
        <v>150</v>
      </c>
      <c r="M11318">
        <v>0.6</v>
      </c>
      <c r="N11318" t="s">
        <v>150</v>
      </c>
      <c r="O11318">
        <v>9.3000000000000007</v>
      </c>
      <c r="P11318" t="s">
        <v>150</v>
      </c>
      <c r="Q11318">
        <v>27.5</v>
      </c>
      <c r="R11318" t="s">
        <v>150</v>
      </c>
      <c r="S11318">
        <v>1</v>
      </c>
      <c r="T11318" t="s">
        <v>150</v>
      </c>
      <c r="U11318">
        <v>30.97</v>
      </c>
      <c r="V11318" t="s">
        <v>150</v>
      </c>
      <c r="W11318">
        <v>55.66</v>
      </c>
      <c r="X11318" t="s">
        <v>150</v>
      </c>
      <c r="Y11318">
        <v>53.65</v>
      </c>
      <c r="AA11318">
        <v>63.67</v>
      </c>
      <c r="AC11318">
        <v>67.36</v>
      </c>
      <c r="AE11318">
        <v>34.200000000000003</v>
      </c>
      <c r="AF11318" t="s">
        <v>150</v>
      </c>
      <c r="AG11318">
        <v>7.42</v>
      </c>
      <c r="AH11318" t="s">
        <v>150</v>
      </c>
      <c r="AI11318">
        <v>118</v>
      </c>
      <c r="AJ11318" t="s">
        <v>150</v>
      </c>
      <c r="AS11318">
        <v>7.8</v>
      </c>
      <c r="AT11318" t="s">
        <v>150</v>
      </c>
    </row>
    <row r="11319" spans="1:46" x14ac:dyDescent="0.2">
      <c r="A11319" t="s">
        <v>459</v>
      </c>
      <c r="B11319" t="s">
        <v>460</v>
      </c>
      <c r="C11319">
        <f>-70.0428959 / 41.67377321</f>
        <v>-1.6807428390763661</v>
      </c>
      <c r="D11319" t="s">
        <v>461</v>
      </c>
      <c r="E11319" t="s">
        <v>70</v>
      </c>
      <c r="F11319" s="1">
        <v>42236.333333333336</v>
      </c>
      <c r="G11319">
        <v>1</v>
      </c>
      <c r="I11319">
        <v>7.75</v>
      </c>
      <c r="J11319" t="s">
        <v>150</v>
      </c>
      <c r="K11319" t="s">
        <v>173</v>
      </c>
      <c r="L11319" t="s">
        <v>150</v>
      </c>
      <c r="M11319">
        <v>0.6</v>
      </c>
      <c r="N11319" t="s">
        <v>150</v>
      </c>
      <c r="O11319">
        <v>9.1999999999999993</v>
      </c>
      <c r="P11319" t="s">
        <v>150</v>
      </c>
      <c r="Q11319">
        <v>27.5</v>
      </c>
      <c r="R11319" t="s">
        <v>150</v>
      </c>
      <c r="S11319" t="s">
        <v>173</v>
      </c>
      <c r="T11319" t="s">
        <v>150</v>
      </c>
      <c r="W11319" t="s">
        <v>173</v>
      </c>
      <c r="X11319" t="s">
        <v>150</v>
      </c>
      <c r="AC11319">
        <v>67.36</v>
      </c>
      <c r="AE11319" t="s">
        <v>173</v>
      </c>
      <c r="AF11319" t="s">
        <v>150</v>
      </c>
      <c r="AG11319" t="s">
        <v>173</v>
      </c>
      <c r="AH11319" t="s">
        <v>150</v>
      </c>
      <c r="AI11319">
        <v>117</v>
      </c>
      <c r="AJ11319" t="s">
        <v>150</v>
      </c>
      <c r="AS11319" t="s">
        <v>173</v>
      </c>
      <c r="AT11319" t="s">
        <v>150</v>
      </c>
    </row>
    <row r="11320" spans="1:46" x14ac:dyDescent="0.2">
      <c r="A11320" t="s">
        <v>459</v>
      </c>
      <c r="B11320" t="s">
        <v>460</v>
      </c>
      <c r="C11320">
        <f>-70.0428959 / 41.67377321</f>
        <v>-1.6807428390763661</v>
      </c>
      <c r="D11320" t="s">
        <v>461</v>
      </c>
      <c r="E11320" t="s">
        <v>70</v>
      </c>
      <c r="F11320" s="1">
        <v>42236.333333333336</v>
      </c>
      <c r="G11320">
        <v>2</v>
      </c>
      <c r="I11320">
        <v>7.75</v>
      </c>
      <c r="J11320" t="s">
        <v>150</v>
      </c>
      <c r="K11320" t="s">
        <v>173</v>
      </c>
      <c r="L11320" t="s">
        <v>150</v>
      </c>
      <c r="M11320">
        <v>0.6</v>
      </c>
      <c r="N11320" t="s">
        <v>150</v>
      </c>
      <c r="O11320">
        <v>11.8</v>
      </c>
      <c r="P11320" t="s">
        <v>150</v>
      </c>
      <c r="Q11320">
        <v>26.4</v>
      </c>
      <c r="R11320" t="s">
        <v>150</v>
      </c>
      <c r="S11320" t="s">
        <v>173</v>
      </c>
      <c r="T11320" t="s">
        <v>150</v>
      </c>
      <c r="W11320" t="s">
        <v>173</v>
      </c>
      <c r="X11320" t="s">
        <v>150</v>
      </c>
      <c r="AC11320">
        <v>67.36</v>
      </c>
      <c r="AE11320" t="s">
        <v>173</v>
      </c>
      <c r="AF11320" t="s">
        <v>150</v>
      </c>
      <c r="AG11320" t="s">
        <v>173</v>
      </c>
      <c r="AH11320" t="s">
        <v>150</v>
      </c>
      <c r="AI11320">
        <v>147</v>
      </c>
      <c r="AJ11320" t="s">
        <v>150</v>
      </c>
      <c r="AS11320" t="s">
        <v>173</v>
      </c>
      <c r="AT11320" t="s">
        <v>150</v>
      </c>
    </row>
    <row r="11321" spans="1:46" x14ac:dyDescent="0.2">
      <c r="A11321" t="s">
        <v>459</v>
      </c>
      <c r="B11321" t="s">
        <v>460</v>
      </c>
      <c r="C11321">
        <f>-70.0428959 / 41.67377321</f>
        <v>-1.6807428390763661</v>
      </c>
      <c r="D11321" t="s">
        <v>461</v>
      </c>
      <c r="E11321" t="s">
        <v>70</v>
      </c>
      <c r="F11321" s="1">
        <v>42236.333333333336</v>
      </c>
      <c r="G11321">
        <v>3</v>
      </c>
      <c r="I11321">
        <v>7.75</v>
      </c>
      <c r="J11321" t="s">
        <v>150</v>
      </c>
      <c r="K11321" t="s">
        <v>173</v>
      </c>
      <c r="L11321" t="s">
        <v>150</v>
      </c>
      <c r="M11321">
        <v>0.6</v>
      </c>
      <c r="N11321" t="s">
        <v>150</v>
      </c>
      <c r="O11321">
        <v>5.2</v>
      </c>
      <c r="P11321" t="s">
        <v>150</v>
      </c>
      <c r="Q11321">
        <v>23.4</v>
      </c>
      <c r="R11321" t="s">
        <v>150</v>
      </c>
      <c r="S11321" t="s">
        <v>173</v>
      </c>
      <c r="T11321" t="s">
        <v>150</v>
      </c>
      <c r="W11321" t="s">
        <v>173</v>
      </c>
      <c r="X11321" t="s">
        <v>150</v>
      </c>
      <c r="AC11321">
        <v>67.36</v>
      </c>
      <c r="AE11321" t="s">
        <v>173</v>
      </c>
      <c r="AF11321" t="s">
        <v>150</v>
      </c>
      <c r="AG11321" t="s">
        <v>173</v>
      </c>
      <c r="AH11321" t="s">
        <v>150</v>
      </c>
      <c r="AI11321">
        <v>61</v>
      </c>
      <c r="AJ11321" t="s">
        <v>150</v>
      </c>
      <c r="AS11321" t="s">
        <v>173</v>
      </c>
      <c r="AT11321" t="s">
        <v>150</v>
      </c>
    </row>
    <row r="11322" spans="1:46" x14ac:dyDescent="0.2">
      <c r="A11322" t="s">
        <v>459</v>
      </c>
      <c r="B11322" t="s">
        <v>460</v>
      </c>
      <c r="C11322">
        <f>-70.0428959 / 41.67377321</f>
        <v>-1.6807428390763661</v>
      </c>
      <c r="D11322" t="s">
        <v>461</v>
      </c>
      <c r="E11322" t="s">
        <v>70</v>
      </c>
      <c r="F11322" s="1">
        <v>42236.333333333336</v>
      </c>
      <c r="G11322">
        <v>4</v>
      </c>
      <c r="I11322">
        <v>7.75</v>
      </c>
      <c r="J11322" t="s">
        <v>150</v>
      </c>
      <c r="K11322" t="s">
        <v>173</v>
      </c>
      <c r="L11322" t="s">
        <v>150</v>
      </c>
      <c r="M11322">
        <v>0.6</v>
      </c>
      <c r="N11322" t="s">
        <v>150</v>
      </c>
      <c r="O11322">
        <v>0.15</v>
      </c>
      <c r="P11322" t="s">
        <v>150</v>
      </c>
      <c r="Q11322">
        <v>21.4</v>
      </c>
      <c r="R11322" t="s">
        <v>150</v>
      </c>
      <c r="S11322" t="s">
        <v>173</v>
      </c>
      <c r="T11322" t="s">
        <v>150</v>
      </c>
      <c r="W11322" t="s">
        <v>173</v>
      </c>
      <c r="X11322" t="s">
        <v>150</v>
      </c>
      <c r="AC11322">
        <v>67.36</v>
      </c>
      <c r="AE11322" t="s">
        <v>173</v>
      </c>
      <c r="AF11322" t="s">
        <v>150</v>
      </c>
      <c r="AG11322" t="s">
        <v>173</v>
      </c>
      <c r="AH11322" t="s">
        <v>150</v>
      </c>
      <c r="AI11322">
        <v>2</v>
      </c>
      <c r="AJ11322" t="s">
        <v>150</v>
      </c>
      <c r="AS11322" t="s">
        <v>173</v>
      </c>
      <c r="AT11322" t="s">
        <v>150</v>
      </c>
    </row>
    <row r="11323" spans="1:46" x14ac:dyDescent="0.2">
      <c r="A11323" t="s">
        <v>459</v>
      </c>
      <c r="B11323" t="s">
        <v>460</v>
      </c>
      <c r="C11323">
        <f>-70.0428959 / 41.67377321</f>
        <v>-1.6807428390763661</v>
      </c>
      <c r="D11323" t="s">
        <v>461</v>
      </c>
      <c r="E11323" t="s">
        <v>70</v>
      </c>
      <c r="F11323" s="1">
        <v>42236.333333333336</v>
      </c>
      <c r="G11323">
        <v>5</v>
      </c>
      <c r="I11323">
        <v>7.75</v>
      </c>
      <c r="J11323" t="s">
        <v>150</v>
      </c>
      <c r="K11323" t="s">
        <v>173</v>
      </c>
      <c r="L11323" t="s">
        <v>150</v>
      </c>
      <c r="M11323">
        <v>0.6</v>
      </c>
      <c r="N11323" t="s">
        <v>150</v>
      </c>
      <c r="O11323">
        <v>0.08</v>
      </c>
      <c r="P11323" t="s">
        <v>150</v>
      </c>
      <c r="Q11323">
        <v>17</v>
      </c>
      <c r="R11323" t="s">
        <v>150</v>
      </c>
      <c r="S11323" t="s">
        <v>173</v>
      </c>
      <c r="T11323" t="s">
        <v>150</v>
      </c>
      <c r="W11323" t="s">
        <v>173</v>
      </c>
      <c r="X11323" t="s">
        <v>150</v>
      </c>
      <c r="AC11323">
        <v>67.36</v>
      </c>
      <c r="AE11323" t="s">
        <v>173</v>
      </c>
      <c r="AF11323" t="s">
        <v>150</v>
      </c>
      <c r="AG11323" t="s">
        <v>173</v>
      </c>
      <c r="AH11323" t="s">
        <v>150</v>
      </c>
      <c r="AI11323">
        <v>1</v>
      </c>
      <c r="AJ11323" t="s">
        <v>150</v>
      </c>
      <c r="AS11323" t="s">
        <v>173</v>
      </c>
      <c r="AT11323" t="s">
        <v>150</v>
      </c>
    </row>
    <row r="11324" spans="1:46" x14ac:dyDescent="0.2">
      <c r="A11324" t="s">
        <v>459</v>
      </c>
      <c r="B11324" t="s">
        <v>460</v>
      </c>
      <c r="C11324">
        <f>-70.0428959 / 41.67377321</f>
        <v>-1.6807428390763661</v>
      </c>
      <c r="D11324" t="s">
        <v>461</v>
      </c>
      <c r="E11324" t="s">
        <v>70</v>
      </c>
      <c r="F11324" s="1">
        <v>42236.333333333336</v>
      </c>
      <c r="G11324">
        <v>6</v>
      </c>
      <c r="I11324">
        <v>7.75</v>
      </c>
      <c r="J11324" t="s">
        <v>150</v>
      </c>
      <c r="K11324" t="s">
        <v>173</v>
      </c>
      <c r="L11324" t="s">
        <v>150</v>
      </c>
      <c r="M11324">
        <v>0.6</v>
      </c>
      <c r="N11324" t="s">
        <v>150</v>
      </c>
      <c r="O11324">
        <v>0.06</v>
      </c>
      <c r="P11324" t="s">
        <v>150</v>
      </c>
      <c r="Q11324">
        <v>13</v>
      </c>
      <c r="R11324" t="s">
        <v>150</v>
      </c>
      <c r="S11324" t="s">
        <v>173</v>
      </c>
      <c r="T11324" t="s">
        <v>150</v>
      </c>
      <c r="W11324" t="s">
        <v>173</v>
      </c>
      <c r="X11324" t="s">
        <v>150</v>
      </c>
      <c r="AC11324">
        <v>67.36</v>
      </c>
      <c r="AE11324" t="s">
        <v>173</v>
      </c>
      <c r="AF11324" t="s">
        <v>150</v>
      </c>
      <c r="AG11324" t="s">
        <v>173</v>
      </c>
      <c r="AH11324" t="s">
        <v>150</v>
      </c>
      <c r="AI11324">
        <v>1</v>
      </c>
      <c r="AJ11324" t="s">
        <v>150</v>
      </c>
      <c r="AS11324" t="s">
        <v>173</v>
      </c>
      <c r="AT11324" t="s">
        <v>150</v>
      </c>
    </row>
    <row r="11325" spans="1:46" x14ac:dyDescent="0.2">
      <c r="A11325" t="s">
        <v>459</v>
      </c>
      <c r="B11325" t="s">
        <v>460</v>
      </c>
      <c r="C11325">
        <f>-70.0428959 / 41.67377321</f>
        <v>-1.6807428390763661</v>
      </c>
      <c r="D11325" t="s">
        <v>461</v>
      </c>
      <c r="E11325" t="s">
        <v>70</v>
      </c>
      <c r="F11325" s="1">
        <v>42236.333333333336</v>
      </c>
      <c r="G11325">
        <v>7.2</v>
      </c>
      <c r="I11325">
        <v>7.75</v>
      </c>
      <c r="J11325" t="s">
        <v>150</v>
      </c>
      <c r="K11325">
        <v>2.2000000000000002</v>
      </c>
      <c r="L11325" t="s">
        <v>150</v>
      </c>
      <c r="M11325">
        <v>0.6</v>
      </c>
      <c r="N11325" t="s">
        <v>150</v>
      </c>
      <c r="S11325">
        <v>10.27</v>
      </c>
      <c r="T11325" t="s">
        <v>150</v>
      </c>
      <c r="U11325">
        <v>318.10000000000002</v>
      </c>
      <c r="V11325" t="s">
        <v>150</v>
      </c>
      <c r="W11325">
        <v>140.07</v>
      </c>
      <c r="X11325" t="s">
        <v>150</v>
      </c>
      <c r="Y11325">
        <v>87.24</v>
      </c>
      <c r="AA11325">
        <v>38.33</v>
      </c>
      <c r="AC11325">
        <v>67.36</v>
      </c>
      <c r="AE11325">
        <v>107.7</v>
      </c>
      <c r="AF11325" t="s">
        <v>150</v>
      </c>
      <c r="AG11325">
        <v>6.73</v>
      </c>
      <c r="AH11325" t="s">
        <v>150</v>
      </c>
      <c r="AS11325">
        <v>28.3</v>
      </c>
      <c r="AT11325" t="s">
        <v>150</v>
      </c>
    </row>
    <row r="11326" spans="1:46" x14ac:dyDescent="0.2">
      <c r="A11326" t="s">
        <v>459</v>
      </c>
      <c r="B11326" t="s">
        <v>460</v>
      </c>
      <c r="C11326">
        <f>-70.0428959 / 41.67377321</f>
        <v>-1.6807428390763661</v>
      </c>
      <c r="D11326" t="s">
        <v>461</v>
      </c>
      <c r="E11326" t="s">
        <v>70</v>
      </c>
      <c r="F11326" s="1">
        <v>42563.333333333336</v>
      </c>
      <c r="G11326">
        <v>0.5</v>
      </c>
      <c r="I11326">
        <v>8</v>
      </c>
      <c r="J11326" t="s">
        <v>150</v>
      </c>
      <c r="K11326">
        <v>8.77</v>
      </c>
      <c r="L11326" t="s">
        <v>150</v>
      </c>
      <c r="M11326">
        <v>1.9</v>
      </c>
      <c r="N11326" t="s">
        <v>150</v>
      </c>
      <c r="O11326">
        <v>7.6</v>
      </c>
      <c r="P11326" t="s">
        <v>150</v>
      </c>
      <c r="Q11326">
        <v>23</v>
      </c>
      <c r="R11326" t="s">
        <v>150</v>
      </c>
      <c r="S11326">
        <v>1.24</v>
      </c>
      <c r="T11326" t="s">
        <v>150</v>
      </c>
      <c r="U11326">
        <v>38.409999999999997</v>
      </c>
      <c r="V11326" t="s">
        <v>150</v>
      </c>
      <c r="W11326">
        <v>34.5</v>
      </c>
      <c r="X11326" t="s">
        <v>150</v>
      </c>
      <c r="Y11326">
        <v>56.76</v>
      </c>
      <c r="AA11326">
        <v>51.9</v>
      </c>
      <c r="AC11326">
        <v>50.75</v>
      </c>
      <c r="AE11326">
        <v>31.6</v>
      </c>
      <c r="AF11326" t="s">
        <v>150</v>
      </c>
      <c r="AG11326">
        <v>6.45</v>
      </c>
      <c r="AH11326" t="s">
        <v>150</v>
      </c>
      <c r="AI11326">
        <v>89</v>
      </c>
      <c r="AJ11326" t="s">
        <v>150</v>
      </c>
      <c r="AS11326">
        <v>3.76</v>
      </c>
      <c r="AT11326" t="s">
        <v>150</v>
      </c>
    </row>
    <row r="11327" spans="1:46" x14ac:dyDescent="0.2">
      <c r="A11327" t="s">
        <v>459</v>
      </c>
      <c r="B11327" t="s">
        <v>460</v>
      </c>
      <c r="C11327">
        <f>-70.0428959 / 41.67377321</f>
        <v>-1.6807428390763661</v>
      </c>
      <c r="D11327" t="s">
        <v>461</v>
      </c>
      <c r="E11327" t="s">
        <v>70</v>
      </c>
      <c r="F11327" s="1">
        <v>42563.333333333336</v>
      </c>
      <c r="G11327">
        <v>2</v>
      </c>
      <c r="I11327">
        <v>8</v>
      </c>
      <c r="J11327" t="s">
        <v>150</v>
      </c>
      <c r="M11327">
        <v>1.9</v>
      </c>
      <c r="N11327" t="s">
        <v>150</v>
      </c>
      <c r="O11327">
        <v>7.3</v>
      </c>
      <c r="P11327" t="s">
        <v>150</v>
      </c>
      <c r="Q11327">
        <v>23</v>
      </c>
      <c r="R11327" t="s">
        <v>150</v>
      </c>
      <c r="AC11327">
        <v>50.75</v>
      </c>
      <c r="AI11327">
        <v>85</v>
      </c>
      <c r="AJ11327" t="s">
        <v>150</v>
      </c>
    </row>
    <row r="11328" spans="1:46" x14ac:dyDescent="0.2">
      <c r="A11328" t="s">
        <v>459</v>
      </c>
      <c r="B11328" t="s">
        <v>460</v>
      </c>
      <c r="C11328">
        <f>-70.0428959 / 41.67377321</f>
        <v>-1.6807428390763661</v>
      </c>
      <c r="D11328" t="s">
        <v>461</v>
      </c>
      <c r="E11328" t="s">
        <v>70</v>
      </c>
      <c r="F11328" s="1">
        <v>42563.333333333336</v>
      </c>
      <c r="G11328">
        <v>4</v>
      </c>
      <c r="I11328">
        <v>8</v>
      </c>
      <c r="J11328" t="s">
        <v>150</v>
      </c>
      <c r="M11328">
        <v>1.9</v>
      </c>
      <c r="N11328" t="s">
        <v>150</v>
      </c>
      <c r="O11328">
        <v>1.6</v>
      </c>
      <c r="P11328" t="s">
        <v>150</v>
      </c>
      <c r="Q11328">
        <v>19.100000000000001</v>
      </c>
      <c r="R11328" t="s">
        <v>150</v>
      </c>
      <c r="AC11328">
        <v>50.75</v>
      </c>
      <c r="AI11328">
        <v>17</v>
      </c>
      <c r="AJ11328" t="s">
        <v>150</v>
      </c>
    </row>
    <row r="11329" spans="1:46" x14ac:dyDescent="0.2">
      <c r="A11329" t="s">
        <v>459</v>
      </c>
      <c r="B11329" t="s">
        <v>460</v>
      </c>
      <c r="C11329">
        <f>-70.0428959 / 41.67377321</f>
        <v>-1.6807428390763661</v>
      </c>
      <c r="D11329" t="s">
        <v>461</v>
      </c>
      <c r="E11329" t="s">
        <v>70</v>
      </c>
      <c r="F11329" s="1">
        <v>42563.333333333336</v>
      </c>
      <c r="G11329">
        <v>6</v>
      </c>
      <c r="I11329">
        <v>8</v>
      </c>
      <c r="J11329" t="s">
        <v>150</v>
      </c>
      <c r="M11329">
        <v>1.9</v>
      </c>
      <c r="N11329" t="s">
        <v>150</v>
      </c>
      <c r="O11329">
        <v>0.1</v>
      </c>
      <c r="P11329" t="s">
        <v>150</v>
      </c>
      <c r="Q11329">
        <v>12.4</v>
      </c>
      <c r="R11329" t="s">
        <v>150</v>
      </c>
      <c r="AC11329">
        <v>50.75</v>
      </c>
      <c r="AI11329">
        <v>1</v>
      </c>
      <c r="AJ11329" t="s">
        <v>150</v>
      </c>
    </row>
    <row r="11330" spans="1:46" x14ac:dyDescent="0.2">
      <c r="A11330" t="s">
        <v>459</v>
      </c>
      <c r="B11330" t="s">
        <v>460</v>
      </c>
      <c r="C11330">
        <f>-70.0428959 / 41.67377321</f>
        <v>-1.6807428390763661</v>
      </c>
      <c r="D11330" t="s">
        <v>461</v>
      </c>
      <c r="E11330" t="s">
        <v>70</v>
      </c>
      <c r="F11330" s="1">
        <v>42563.333333333336</v>
      </c>
      <c r="G11330">
        <v>7.5</v>
      </c>
      <c r="I11330">
        <v>8</v>
      </c>
      <c r="J11330" t="s">
        <v>150</v>
      </c>
      <c r="K11330">
        <v>0.03</v>
      </c>
      <c r="L11330" t="s">
        <v>150</v>
      </c>
      <c r="M11330">
        <v>1.9</v>
      </c>
      <c r="N11330" t="s">
        <v>150</v>
      </c>
      <c r="S11330">
        <v>1.37</v>
      </c>
      <c r="T11330" t="s">
        <v>150</v>
      </c>
      <c r="U11330">
        <v>42.43</v>
      </c>
      <c r="V11330" t="s">
        <v>150</v>
      </c>
      <c r="W11330">
        <v>199.98</v>
      </c>
      <c r="X11330" t="s">
        <v>150</v>
      </c>
      <c r="Y11330">
        <v>58.19</v>
      </c>
      <c r="AA11330">
        <v>-3.8</v>
      </c>
      <c r="AC11330">
        <v>50.75</v>
      </c>
      <c r="AE11330">
        <v>71.2</v>
      </c>
      <c r="AF11330" t="s">
        <v>150</v>
      </c>
      <c r="AG11330">
        <v>6.31</v>
      </c>
      <c r="AH11330" t="s">
        <v>150</v>
      </c>
      <c r="AS11330">
        <v>147.04</v>
      </c>
      <c r="AT11330" t="s">
        <v>150</v>
      </c>
    </row>
    <row r="11331" spans="1:46" x14ac:dyDescent="0.2">
      <c r="A11331" t="s">
        <v>459</v>
      </c>
      <c r="B11331" t="s">
        <v>460</v>
      </c>
      <c r="C11331">
        <f>-70.0428959 / 41.67377321</f>
        <v>-1.6807428390763661</v>
      </c>
      <c r="D11331" t="s">
        <v>461</v>
      </c>
      <c r="E11331" t="s">
        <v>70</v>
      </c>
      <c r="F11331" s="1">
        <v>42577.333333333336</v>
      </c>
      <c r="G11331">
        <v>0.5</v>
      </c>
      <c r="I11331">
        <v>8</v>
      </c>
      <c r="J11331" t="s">
        <v>150</v>
      </c>
      <c r="K11331">
        <v>7.25</v>
      </c>
      <c r="L11331" t="s">
        <v>150</v>
      </c>
      <c r="M11331">
        <v>1.2</v>
      </c>
      <c r="N11331" t="s">
        <v>150</v>
      </c>
      <c r="O11331">
        <v>7.5</v>
      </c>
      <c r="P11331" t="s">
        <v>150</v>
      </c>
      <c r="Q11331">
        <v>27.1</v>
      </c>
      <c r="R11331" t="s">
        <v>150</v>
      </c>
      <c r="S11331">
        <v>0.77</v>
      </c>
      <c r="T11331" t="s">
        <v>150</v>
      </c>
      <c r="U11331">
        <v>23.85</v>
      </c>
      <c r="V11331" t="s">
        <v>150</v>
      </c>
      <c r="W11331">
        <v>38.65</v>
      </c>
      <c r="X11331" t="s">
        <v>150</v>
      </c>
      <c r="Y11331">
        <v>49.89</v>
      </c>
      <c r="AA11331">
        <v>50.03</v>
      </c>
      <c r="AC11331">
        <v>57.37</v>
      </c>
      <c r="AE11331">
        <v>31.9</v>
      </c>
      <c r="AF11331" t="s">
        <v>150</v>
      </c>
      <c r="AG11331">
        <v>7.43</v>
      </c>
      <c r="AH11331" t="s">
        <v>150</v>
      </c>
      <c r="AI11331">
        <v>94</v>
      </c>
      <c r="AJ11331" t="s">
        <v>150</v>
      </c>
      <c r="AS11331">
        <v>2.98</v>
      </c>
      <c r="AT11331" t="s">
        <v>150</v>
      </c>
    </row>
    <row r="11332" spans="1:46" x14ac:dyDescent="0.2">
      <c r="A11332" t="s">
        <v>459</v>
      </c>
      <c r="B11332" t="s">
        <v>460</v>
      </c>
      <c r="C11332">
        <f>-70.0428959 / 41.67377321</f>
        <v>-1.6807428390763661</v>
      </c>
      <c r="D11332" t="s">
        <v>461</v>
      </c>
      <c r="E11332" t="s">
        <v>70</v>
      </c>
      <c r="F11332" s="1">
        <v>42577.333333333336</v>
      </c>
      <c r="G11332">
        <v>2</v>
      </c>
      <c r="I11332">
        <v>8</v>
      </c>
      <c r="J11332" t="s">
        <v>150</v>
      </c>
      <c r="M11332">
        <v>1.2</v>
      </c>
      <c r="N11332" t="s">
        <v>150</v>
      </c>
      <c r="O11332">
        <v>7.6</v>
      </c>
      <c r="P11332" t="s">
        <v>150</v>
      </c>
      <c r="Q11332">
        <v>27.2</v>
      </c>
      <c r="R11332" t="s">
        <v>150</v>
      </c>
      <c r="AC11332">
        <v>57.37</v>
      </c>
      <c r="AI11332">
        <v>96</v>
      </c>
      <c r="AJ11332" t="s">
        <v>150</v>
      </c>
    </row>
    <row r="11333" spans="1:46" x14ac:dyDescent="0.2">
      <c r="A11333" t="s">
        <v>459</v>
      </c>
      <c r="B11333" t="s">
        <v>460</v>
      </c>
      <c r="C11333">
        <f>-70.0428959 / 41.67377321</f>
        <v>-1.6807428390763661</v>
      </c>
      <c r="D11333" t="s">
        <v>461</v>
      </c>
      <c r="E11333" t="s">
        <v>70</v>
      </c>
      <c r="F11333" s="1">
        <v>42577.333333333336</v>
      </c>
      <c r="G11333">
        <v>4</v>
      </c>
      <c r="I11333">
        <v>8</v>
      </c>
      <c r="J11333" t="s">
        <v>150</v>
      </c>
      <c r="M11333">
        <v>1.2</v>
      </c>
      <c r="N11333" t="s">
        <v>150</v>
      </c>
      <c r="O11333">
        <v>1.4</v>
      </c>
      <c r="P11333" t="s">
        <v>150</v>
      </c>
      <c r="Q11333">
        <v>20.5</v>
      </c>
      <c r="R11333" t="s">
        <v>150</v>
      </c>
      <c r="AC11333">
        <v>57.37</v>
      </c>
      <c r="AI11333">
        <v>16</v>
      </c>
      <c r="AJ11333" t="s">
        <v>150</v>
      </c>
    </row>
    <row r="11334" spans="1:46" x14ac:dyDescent="0.2">
      <c r="A11334" t="s">
        <v>459</v>
      </c>
      <c r="B11334" t="s">
        <v>460</v>
      </c>
      <c r="C11334">
        <f>-70.0428959 / 41.67377321</f>
        <v>-1.6807428390763661</v>
      </c>
      <c r="D11334" t="s">
        <v>461</v>
      </c>
      <c r="E11334" t="s">
        <v>70</v>
      </c>
      <c r="F11334" s="1">
        <v>42577.333333333336</v>
      </c>
      <c r="G11334">
        <v>6</v>
      </c>
      <c r="I11334">
        <v>8</v>
      </c>
      <c r="J11334" t="s">
        <v>150</v>
      </c>
      <c r="M11334">
        <v>1.2</v>
      </c>
      <c r="N11334" t="s">
        <v>150</v>
      </c>
      <c r="O11334">
        <v>0.1</v>
      </c>
      <c r="P11334" t="s">
        <v>150</v>
      </c>
      <c r="Q11334">
        <v>12.7</v>
      </c>
      <c r="R11334" t="s">
        <v>150</v>
      </c>
      <c r="AC11334">
        <v>57.37</v>
      </c>
      <c r="AI11334">
        <v>1</v>
      </c>
      <c r="AJ11334" t="s">
        <v>150</v>
      </c>
    </row>
    <row r="11335" spans="1:46" x14ac:dyDescent="0.2">
      <c r="A11335" t="s">
        <v>459</v>
      </c>
      <c r="B11335" t="s">
        <v>460</v>
      </c>
      <c r="C11335">
        <f>-70.0428959 / 41.67377321</f>
        <v>-1.6807428390763661</v>
      </c>
      <c r="D11335" t="s">
        <v>461</v>
      </c>
      <c r="E11335" t="s">
        <v>70</v>
      </c>
      <c r="F11335" s="1">
        <v>42577.333333333336</v>
      </c>
      <c r="G11335">
        <v>7.5</v>
      </c>
      <c r="I11335">
        <v>8</v>
      </c>
      <c r="J11335" t="s">
        <v>150</v>
      </c>
      <c r="K11335">
        <v>20.95</v>
      </c>
      <c r="L11335" t="s">
        <v>150</v>
      </c>
      <c r="M11335">
        <v>1.2</v>
      </c>
      <c r="N11335" t="s">
        <v>150</v>
      </c>
      <c r="S11335">
        <v>0.74</v>
      </c>
      <c r="T11335" t="s">
        <v>150</v>
      </c>
      <c r="U11335">
        <v>22.92</v>
      </c>
      <c r="V11335" t="s">
        <v>150</v>
      </c>
      <c r="W11335">
        <v>262.56</v>
      </c>
      <c r="X11335" t="s">
        <v>150</v>
      </c>
      <c r="Y11335">
        <v>49.31</v>
      </c>
      <c r="AA11335">
        <v>60.44</v>
      </c>
      <c r="AC11335">
        <v>57.37</v>
      </c>
      <c r="AE11335">
        <v>99.5</v>
      </c>
      <c r="AF11335" t="s">
        <v>150</v>
      </c>
      <c r="AG11335">
        <v>6.52</v>
      </c>
      <c r="AH11335" t="s">
        <v>150</v>
      </c>
      <c r="AS11335">
        <v>125.78</v>
      </c>
      <c r="AT11335" t="s">
        <v>150</v>
      </c>
    </row>
    <row r="11336" spans="1:46" x14ac:dyDescent="0.2">
      <c r="A11336" t="s">
        <v>459</v>
      </c>
      <c r="B11336" t="s">
        <v>460</v>
      </c>
      <c r="C11336">
        <f>-70.0428959 / 41.67377321</f>
        <v>-1.6807428390763661</v>
      </c>
      <c r="D11336" t="s">
        <v>461</v>
      </c>
      <c r="E11336" t="s">
        <v>70</v>
      </c>
      <c r="F11336" s="1">
        <v>42591.333333333336</v>
      </c>
      <c r="G11336">
        <v>0.5</v>
      </c>
      <c r="I11336">
        <v>7.5</v>
      </c>
      <c r="J11336" t="s">
        <v>150</v>
      </c>
      <c r="K11336">
        <v>69.98</v>
      </c>
      <c r="L11336" t="s">
        <v>150</v>
      </c>
      <c r="M11336">
        <v>0.44</v>
      </c>
      <c r="N11336" t="s">
        <v>150</v>
      </c>
      <c r="O11336">
        <v>9.1999999999999993</v>
      </c>
      <c r="P11336" t="s">
        <v>150</v>
      </c>
      <c r="Q11336">
        <v>25.8</v>
      </c>
      <c r="R11336" t="s">
        <v>150</v>
      </c>
      <c r="S11336">
        <v>1.31</v>
      </c>
      <c r="T11336" t="s">
        <v>150</v>
      </c>
      <c r="U11336">
        <v>40.58</v>
      </c>
      <c r="V11336" t="s">
        <v>150</v>
      </c>
      <c r="W11336">
        <v>90.55</v>
      </c>
      <c r="X11336" t="s">
        <v>150</v>
      </c>
      <c r="Y11336">
        <v>57.55</v>
      </c>
      <c r="AA11336">
        <v>72.27</v>
      </c>
      <c r="AC11336">
        <v>71.83</v>
      </c>
      <c r="AE11336">
        <v>34.299999999999997</v>
      </c>
      <c r="AF11336" t="s">
        <v>150</v>
      </c>
      <c r="AG11336">
        <v>6.22</v>
      </c>
      <c r="AH11336" t="s">
        <v>150</v>
      </c>
      <c r="AI11336">
        <v>113</v>
      </c>
      <c r="AJ11336" t="s">
        <v>150</v>
      </c>
      <c r="AS11336">
        <v>2.48</v>
      </c>
      <c r="AT11336" t="s">
        <v>150</v>
      </c>
    </row>
    <row r="11337" spans="1:46" x14ac:dyDescent="0.2">
      <c r="A11337" t="s">
        <v>459</v>
      </c>
      <c r="B11337" t="s">
        <v>460</v>
      </c>
      <c r="C11337">
        <f>-70.0428959 / 41.67377321</f>
        <v>-1.6807428390763661</v>
      </c>
      <c r="D11337" t="s">
        <v>461</v>
      </c>
      <c r="E11337" t="s">
        <v>70</v>
      </c>
      <c r="F11337" s="1">
        <v>42591.333333333336</v>
      </c>
      <c r="G11337">
        <v>2</v>
      </c>
      <c r="I11337">
        <v>7.5</v>
      </c>
      <c r="J11337" t="s">
        <v>150</v>
      </c>
      <c r="M11337">
        <v>0.44</v>
      </c>
      <c r="N11337" t="s">
        <v>150</v>
      </c>
      <c r="O11337">
        <v>8.5</v>
      </c>
      <c r="P11337" t="s">
        <v>150</v>
      </c>
      <c r="Q11337">
        <v>25.5</v>
      </c>
      <c r="R11337" t="s">
        <v>150</v>
      </c>
      <c r="AC11337">
        <v>71.83</v>
      </c>
      <c r="AI11337">
        <v>104</v>
      </c>
      <c r="AJ11337" t="s">
        <v>150</v>
      </c>
    </row>
    <row r="11338" spans="1:46" x14ac:dyDescent="0.2">
      <c r="A11338" t="s">
        <v>459</v>
      </c>
      <c r="B11338" t="s">
        <v>460</v>
      </c>
      <c r="C11338">
        <f>-70.0428959 / 41.67377321</f>
        <v>-1.6807428390763661</v>
      </c>
      <c r="D11338" t="s">
        <v>461</v>
      </c>
      <c r="E11338" t="s">
        <v>70</v>
      </c>
      <c r="F11338" s="1">
        <v>42591.333333333336</v>
      </c>
      <c r="G11338">
        <v>4</v>
      </c>
      <c r="I11338">
        <v>7.5</v>
      </c>
      <c r="J11338" t="s">
        <v>150</v>
      </c>
      <c r="M11338">
        <v>0.44</v>
      </c>
      <c r="N11338" t="s">
        <v>150</v>
      </c>
      <c r="O11338">
        <v>0.1</v>
      </c>
      <c r="P11338" t="s">
        <v>150</v>
      </c>
      <c r="Q11338">
        <v>21.4</v>
      </c>
      <c r="R11338" t="s">
        <v>150</v>
      </c>
      <c r="AC11338">
        <v>71.83</v>
      </c>
      <c r="AI11338">
        <v>1</v>
      </c>
      <c r="AJ11338" t="s">
        <v>150</v>
      </c>
    </row>
    <row r="11339" spans="1:46" x14ac:dyDescent="0.2">
      <c r="A11339" t="s">
        <v>459</v>
      </c>
      <c r="B11339" t="s">
        <v>460</v>
      </c>
      <c r="C11339">
        <f>-70.0428959 / 41.67377321</f>
        <v>-1.6807428390763661</v>
      </c>
      <c r="D11339" t="s">
        <v>461</v>
      </c>
      <c r="E11339" t="s">
        <v>70</v>
      </c>
      <c r="F11339" s="1">
        <v>42591.333333333336</v>
      </c>
      <c r="G11339">
        <v>6</v>
      </c>
      <c r="I11339">
        <v>7.5</v>
      </c>
      <c r="J11339" t="s">
        <v>150</v>
      </c>
      <c r="M11339">
        <v>0.44</v>
      </c>
      <c r="N11339" t="s">
        <v>150</v>
      </c>
      <c r="O11339">
        <v>0</v>
      </c>
      <c r="P11339" t="s">
        <v>150</v>
      </c>
      <c r="Q11339">
        <v>12.7</v>
      </c>
      <c r="R11339" t="s">
        <v>150</v>
      </c>
      <c r="AC11339">
        <v>71.83</v>
      </c>
      <c r="AI11339">
        <v>0</v>
      </c>
      <c r="AJ11339" t="s">
        <v>150</v>
      </c>
    </row>
    <row r="11340" spans="1:46" x14ac:dyDescent="0.2">
      <c r="A11340" t="s">
        <v>459</v>
      </c>
      <c r="B11340" t="s">
        <v>460</v>
      </c>
      <c r="C11340">
        <f>-70.0428959 / 41.67377321</f>
        <v>-1.6807428390763661</v>
      </c>
      <c r="D11340" t="s">
        <v>461</v>
      </c>
      <c r="E11340" t="s">
        <v>70</v>
      </c>
      <c r="F11340" s="1">
        <v>42591.333333333336</v>
      </c>
      <c r="G11340">
        <v>7</v>
      </c>
      <c r="I11340">
        <v>7.5</v>
      </c>
      <c r="J11340" t="s">
        <v>150</v>
      </c>
      <c r="K11340">
        <v>2.62</v>
      </c>
      <c r="L11340" t="s">
        <v>150</v>
      </c>
      <c r="M11340">
        <v>0.44</v>
      </c>
      <c r="N11340" t="s">
        <v>150</v>
      </c>
      <c r="S11340">
        <v>1.41</v>
      </c>
      <c r="T11340" t="s">
        <v>150</v>
      </c>
      <c r="U11340">
        <v>43.67</v>
      </c>
      <c r="V11340" t="s">
        <v>150</v>
      </c>
      <c r="W11340">
        <v>222.82</v>
      </c>
      <c r="X11340" t="s">
        <v>150</v>
      </c>
      <c r="Y11340">
        <v>58.61</v>
      </c>
      <c r="AA11340">
        <v>40.049999999999997</v>
      </c>
      <c r="AC11340">
        <v>71.83</v>
      </c>
      <c r="AE11340">
        <v>83.6</v>
      </c>
      <c r="AF11340" t="s">
        <v>150</v>
      </c>
      <c r="AG11340">
        <v>6.42</v>
      </c>
      <c r="AH11340" t="s">
        <v>150</v>
      </c>
      <c r="AS11340">
        <v>56.89</v>
      </c>
      <c r="AT11340" t="s">
        <v>150</v>
      </c>
    </row>
    <row r="11341" spans="1:46" x14ac:dyDescent="0.2">
      <c r="A11341" t="s">
        <v>459</v>
      </c>
      <c r="B11341" t="s">
        <v>460</v>
      </c>
      <c r="C11341">
        <f>-70.0428959 / 41.67377321</f>
        <v>-1.6807428390763661</v>
      </c>
      <c r="D11341" t="s">
        <v>461</v>
      </c>
      <c r="E11341" t="s">
        <v>70</v>
      </c>
      <c r="F11341" s="1">
        <v>42605.333333333336</v>
      </c>
      <c r="G11341">
        <v>0.5</v>
      </c>
      <c r="I11341">
        <v>7.6</v>
      </c>
      <c r="J11341" t="s">
        <v>150</v>
      </c>
      <c r="K11341">
        <v>38.909999999999997</v>
      </c>
      <c r="L11341" t="s">
        <v>150</v>
      </c>
      <c r="M11341">
        <v>0.55000000000000004</v>
      </c>
      <c r="N11341" t="s">
        <v>150</v>
      </c>
      <c r="O11341">
        <v>4.5999999999999996</v>
      </c>
      <c r="P11341" t="s">
        <v>150</v>
      </c>
      <c r="Q11341">
        <v>25.1</v>
      </c>
      <c r="R11341" t="s">
        <v>150</v>
      </c>
      <c r="S11341">
        <v>1.98</v>
      </c>
      <c r="T11341" t="s">
        <v>150</v>
      </c>
      <c r="U11341">
        <v>61.33</v>
      </c>
      <c r="V11341" t="s">
        <v>150</v>
      </c>
      <c r="W11341">
        <v>94.41</v>
      </c>
      <c r="X11341" t="s">
        <v>150</v>
      </c>
      <c r="Y11341">
        <v>63.51</v>
      </c>
      <c r="AA11341">
        <v>66.52</v>
      </c>
      <c r="AC11341">
        <v>68.61</v>
      </c>
      <c r="AE11341">
        <v>33.700000000000003</v>
      </c>
      <c r="AF11341" t="s">
        <v>150</v>
      </c>
      <c r="AG11341">
        <v>7.29</v>
      </c>
      <c r="AH11341" t="s">
        <v>150</v>
      </c>
      <c r="AI11341">
        <v>56</v>
      </c>
      <c r="AJ11341" t="s">
        <v>150</v>
      </c>
      <c r="AS11341">
        <v>18.93</v>
      </c>
      <c r="AT11341" t="s">
        <v>150</v>
      </c>
    </row>
    <row r="11342" spans="1:46" x14ac:dyDescent="0.2">
      <c r="A11342" t="s">
        <v>459</v>
      </c>
      <c r="B11342" t="s">
        <v>460</v>
      </c>
      <c r="C11342">
        <f>-70.0428959 / 41.67377321</f>
        <v>-1.6807428390763661</v>
      </c>
      <c r="D11342" t="s">
        <v>461</v>
      </c>
      <c r="E11342" t="s">
        <v>70</v>
      </c>
      <c r="F11342" s="1">
        <v>42605.333333333336</v>
      </c>
      <c r="G11342">
        <v>1</v>
      </c>
      <c r="I11342">
        <v>7.6</v>
      </c>
      <c r="J11342" t="s">
        <v>150</v>
      </c>
      <c r="M11342">
        <v>0.55000000000000004</v>
      </c>
      <c r="N11342" t="s">
        <v>150</v>
      </c>
      <c r="O11342">
        <v>4.9000000000000004</v>
      </c>
      <c r="P11342" t="s">
        <v>150</v>
      </c>
      <c r="Q11342">
        <v>25.2</v>
      </c>
      <c r="R11342" t="s">
        <v>150</v>
      </c>
      <c r="AC11342">
        <v>68.61</v>
      </c>
      <c r="AI11342">
        <v>60</v>
      </c>
      <c r="AJ11342" t="s">
        <v>150</v>
      </c>
    </row>
    <row r="11343" spans="1:46" x14ac:dyDescent="0.2">
      <c r="A11343" t="s">
        <v>459</v>
      </c>
      <c r="B11343" t="s">
        <v>460</v>
      </c>
      <c r="C11343">
        <f>-70.0428959 / 41.67377321</f>
        <v>-1.6807428390763661</v>
      </c>
      <c r="D11343" t="s">
        <v>461</v>
      </c>
      <c r="E11343" t="s">
        <v>70</v>
      </c>
      <c r="F11343" s="1">
        <v>42605.333333333336</v>
      </c>
      <c r="G11343">
        <v>2</v>
      </c>
      <c r="I11343">
        <v>7.6</v>
      </c>
      <c r="J11343" t="s">
        <v>150</v>
      </c>
      <c r="M11343">
        <v>0.55000000000000004</v>
      </c>
      <c r="N11343" t="s">
        <v>150</v>
      </c>
      <c r="O11343">
        <v>4.5</v>
      </c>
      <c r="P11343" t="s">
        <v>150</v>
      </c>
      <c r="Q11343">
        <v>25.2</v>
      </c>
      <c r="R11343" t="s">
        <v>150</v>
      </c>
      <c r="AC11343">
        <v>68.61</v>
      </c>
      <c r="AI11343">
        <v>55</v>
      </c>
      <c r="AJ11343" t="s">
        <v>150</v>
      </c>
    </row>
    <row r="11344" spans="1:46" x14ac:dyDescent="0.2">
      <c r="A11344" t="s">
        <v>459</v>
      </c>
      <c r="B11344" t="s">
        <v>460</v>
      </c>
      <c r="C11344">
        <f>-70.0428959 / 41.67377321</f>
        <v>-1.6807428390763661</v>
      </c>
      <c r="D11344" t="s">
        <v>461</v>
      </c>
      <c r="E11344" t="s">
        <v>70</v>
      </c>
      <c r="F11344" s="1">
        <v>42605.333333333336</v>
      </c>
      <c r="G11344">
        <v>3</v>
      </c>
      <c r="I11344">
        <v>7.6</v>
      </c>
      <c r="J11344" t="s">
        <v>150</v>
      </c>
      <c r="M11344">
        <v>0.55000000000000004</v>
      </c>
      <c r="N11344" t="s">
        <v>150</v>
      </c>
      <c r="O11344">
        <v>0.2</v>
      </c>
      <c r="P11344" t="s">
        <v>150</v>
      </c>
      <c r="Q11344">
        <v>24.4</v>
      </c>
      <c r="R11344" t="s">
        <v>150</v>
      </c>
      <c r="AC11344">
        <v>68.61</v>
      </c>
      <c r="AI11344">
        <v>2</v>
      </c>
      <c r="AJ11344" t="s">
        <v>150</v>
      </c>
    </row>
    <row r="11345" spans="1:46" x14ac:dyDescent="0.2">
      <c r="A11345" t="s">
        <v>459</v>
      </c>
      <c r="B11345" t="s">
        <v>460</v>
      </c>
      <c r="C11345">
        <f>-70.0428959 / 41.67377321</f>
        <v>-1.6807428390763661</v>
      </c>
      <c r="D11345" t="s">
        <v>461</v>
      </c>
      <c r="E11345" t="s">
        <v>70</v>
      </c>
      <c r="F11345" s="1">
        <v>42605.333333333336</v>
      </c>
      <c r="G11345">
        <v>4</v>
      </c>
      <c r="I11345">
        <v>7.6</v>
      </c>
      <c r="J11345" t="s">
        <v>150</v>
      </c>
      <c r="M11345">
        <v>0.55000000000000004</v>
      </c>
      <c r="N11345" t="s">
        <v>150</v>
      </c>
      <c r="O11345">
        <v>0.1</v>
      </c>
      <c r="P11345" t="s">
        <v>150</v>
      </c>
      <c r="Q11345">
        <v>20.7</v>
      </c>
      <c r="R11345" t="s">
        <v>150</v>
      </c>
      <c r="AC11345">
        <v>68.61</v>
      </c>
      <c r="AI11345">
        <v>1</v>
      </c>
      <c r="AJ11345" t="s">
        <v>150</v>
      </c>
    </row>
    <row r="11346" spans="1:46" x14ac:dyDescent="0.2">
      <c r="A11346" t="s">
        <v>459</v>
      </c>
      <c r="B11346" t="s">
        <v>460</v>
      </c>
      <c r="C11346">
        <f>-70.0428959 / 41.67377321</f>
        <v>-1.6807428390763661</v>
      </c>
      <c r="D11346" t="s">
        <v>461</v>
      </c>
      <c r="E11346" t="s">
        <v>70</v>
      </c>
      <c r="F11346" s="1">
        <v>42605.333333333336</v>
      </c>
      <c r="G11346">
        <v>5</v>
      </c>
      <c r="I11346">
        <v>7.6</v>
      </c>
      <c r="J11346" t="s">
        <v>150</v>
      </c>
      <c r="M11346">
        <v>0.55000000000000004</v>
      </c>
      <c r="N11346" t="s">
        <v>150</v>
      </c>
      <c r="O11346">
        <v>0.1</v>
      </c>
      <c r="P11346" t="s">
        <v>150</v>
      </c>
      <c r="Q11346">
        <v>16.399999999999999</v>
      </c>
      <c r="R11346" t="s">
        <v>150</v>
      </c>
      <c r="AC11346">
        <v>68.61</v>
      </c>
      <c r="AI11346">
        <v>1</v>
      </c>
      <c r="AJ11346" t="s">
        <v>150</v>
      </c>
    </row>
    <row r="11347" spans="1:46" x14ac:dyDescent="0.2">
      <c r="A11347" t="s">
        <v>459</v>
      </c>
      <c r="B11347" t="s">
        <v>460</v>
      </c>
      <c r="C11347">
        <f>-70.0428959 / 41.67377321</f>
        <v>-1.6807428390763661</v>
      </c>
      <c r="D11347" t="s">
        <v>461</v>
      </c>
      <c r="E11347" t="s">
        <v>70</v>
      </c>
      <c r="F11347" s="1">
        <v>42605.333333333336</v>
      </c>
      <c r="G11347">
        <v>6</v>
      </c>
      <c r="I11347">
        <v>7.6</v>
      </c>
      <c r="J11347" t="s">
        <v>150</v>
      </c>
      <c r="M11347">
        <v>0.55000000000000004</v>
      </c>
      <c r="N11347" t="s">
        <v>150</v>
      </c>
      <c r="O11347">
        <v>0.1</v>
      </c>
      <c r="P11347" t="s">
        <v>150</v>
      </c>
      <c r="Q11347">
        <v>13.1</v>
      </c>
      <c r="R11347" t="s">
        <v>150</v>
      </c>
      <c r="AC11347">
        <v>68.61</v>
      </c>
      <c r="AI11347">
        <v>0</v>
      </c>
      <c r="AJ11347" t="s">
        <v>150</v>
      </c>
    </row>
    <row r="11348" spans="1:46" x14ac:dyDescent="0.2">
      <c r="A11348" t="s">
        <v>459</v>
      </c>
      <c r="B11348" t="s">
        <v>460</v>
      </c>
      <c r="C11348">
        <f>-70.0428959 / 41.67377321</f>
        <v>-1.6807428390763661</v>
      </c>
      <c r="D11348" t="s">
        <v>461</v>
      </c>
      <c r="E11348" t="s">
        <v>70</v>
      </c>
      <c r="F11348" s="1">
        <v>42605.333333333336</v>
      </c>
      <c r="G11348">
        <v>7.1</v>
      </c>
      <c r="I11348">
        <v>7.6</v>
      </c>
      <c r="J11348" t="s">
        <v>150</v>
      </c>
      <c r="K11348">
        <v>30.55</v>
      </c>
      <c r="L11348" t="s">
        <v>150</v>
      </c>
      <c r="M11348">
        <v>0.55000000000000004</v>
      </c>
      <c r="N11348" t="s">
        <v>150</v>
      </c>
      <c r="S11348">
        <v>1.47</v>
      </c>
      <c r="T11348" t="s">
        <v>150</v>
      </c>
      <c r="U11348">
        <v>45.53</v>
      </c>
      <c r="V11348" t="s">
        <v>150</v>
      </c>
      <c r="W11348">
        <v>373.48</v>
      </c>
      <c r="X11348" t="s">
        <v>150</v>
      </c>
      <c r="Y11348">
        <v>59.21</v>
      </c>
      <c r="AA11348">
        <v>64.14</v>
      </c>
      <c r="AC11348">
        <v>68.61</v>
      </c>
      <c r="AE11348">
        <v>97.3</v>
      </c>
      <c r="AF11348" t="s">
        <v>150</v>
      </c>
      <c r="AG11348">
        <v>6.6</v>
      </c>
      <c r="AH11348" t="s">
        <v>150</v>
      </c>
      <c r="AS11348">
        <v>74.290000000000006</v>
      </c>
      <c r="AT11348" t="s">
        <v>150</v>
      </c>
    </row>
    <row r="11349" spans="1:46" x14ac:dyDescent="0.2">
      <c r="A11349" t="s">
        <v>459</v>
      </c>
      <c r="B11349" t="s">
        <v>460</v>
      </c>
      <c r="C11349">
        <f>-70.0428959 / 41.67377321</f>
        <v>-1.6807428390763661</v>
      </c>
      <c r="D11349" t="s">
        <v>461</v>
      </c>
      <c r="E11349" t="s">
        <v>70</v>
      </c>
      <c r="F11349" s="1">
        <v>42620.333333333336</v>
      </c>
      <c r="G11349">
        <v>0.5</v>
      </c>
      <c r="I11349">
        <v>8</v>
      </c>
      <c r="J11349" t="s">
        <v>150</v>
      </c>
      <c r="M11349">
        <v>0.6</v>
      </c>
      <c r="N11349" t="s">
        <v>150</v>
      </c>
      <c r="O11349">
        <v>8.9</v>
      </c>
      <c r="P11349" t="s">
        <v>150</v>
      </c>
      <c r="Q11349">
        <v>23.4</v>
      </c>
      <c r="R11349" t="s">
        <v>150</v>
      </c>
      <c r="AC11349">
        <v>67.36</v>
      </c>
      <c r="AI11349">
        <v>105</v>
      </c>
      <c r="AJ11349" t="s">
        <v>150</v>
      </c>
    </row>
    <row r="11350" spans="1:46" x14ac:dyDescent="0.2">
      <c r="A11350" t="s">
        <v>459</v>
      </c>
      <c r="B11350" t="s">
        <v>460</v>
      </c>
      <c r="C11350">
        <f>-70.0428959 / 41.67377321</f>
        <v>-1.6807428390763661</v>
      </c>
      <c r="D11350" t="s">
        <v>461</v>
      </c>
      <c r="E11350" t="s">
        <v>70</v>
      </c>
      <c r="F11350" s="1">
        <v>42620.333333333336</v>
      </c>
      <c r="G11350">
        <v>2</v>
      </c>
      <c r="I11350">
        <v>8</v>
      </c>
      <c r="J11350" t="s">
        <v>150</v>
      </c>
      <c r="M11350">
        <v>0.6</v>
      </c>
      <c r="N11350" t="s">
        <v>150</v>
      </c>
      <c r="O11350">
        <v>5.5</v>
      </c>
      <c r="P11350" t="s">
        <v>150</v>
      </c>
      <c r="Q11350">
        <v>22.5</v>
      </c>
      <c r="R11350" t="s">
        <v>150</v>
      </c>
      <c r="AC11350">
        <v>67.36</v>
      </c>
      <c r="AI11350">
        <v>64</v>
      </c>
      <c r="AJ11350" t="s">
        <v>150</v>
      </c>
    </row>
    <row r="11351" spans="1:46" x14ac:dyDescent="0.2">
      <c r="A11351" t="s">
        <v>459</v>
      </c>
      <c r="B11351" t="s">
        <v>460</v>
      </c>
      <c r="C11351">
        <f>-70.0428959 / 41.67377321</f>
        <v>-1.6807428390763661</v>
      </c>
      <c r="D11351" t="s">
        <v>461</v>
      </c>
      <c r="E11351" t="s">
        <v>70</v>
      </c>
      <c r="F11351" s="1">
        <v>42620.333333333336</v>
      </c>
      <c r="G11351">
        <v>4</v>
      </c>
      <c r="I11351">
        <v>8</v>
      </c>
      <c r="J11351" t="s">
        <v>150</v>
      </c>
      <c r="M11351">
        <v>0.6</v>
      </c>
      <c r="N11351" t="s">
        <v>150</v>
      </c>
      <c r="O11351">
        <v>2.2999999999999998</v>
      </c>
      <c r="P11351" t="s">
        <v>150</v>
      </c>
      <c r="Q11351">
        <v>21.7</v>
      </c>
      <c r="R11351" t="s">
        <v>150</v>
      </c>
      <c r="AC11351">
        <v>67.36</v>
      </c>
      <c r="AI11351">
        <v>26</v>
      </c>
      <c r="AJ11351" t="s">
        <v>150</v>
      </c>
    </row>
    <row r="11352" spans="1:46" x14ac:dyDescent="0.2">
      <c r="A11352" t="s">
        <v>459</v>
      </c>
      <c r="B11352" t="s">
        <v>460</v>
      </c>
      <c r="C11352">
        <f>-70.0428959 / 41.67377321</f>
        <v>-1.6807428390763661</v>
      </c>
      <c r="D11352" t="s">
        <v>461</v>
      </c>
      <c r="E11352" t="s">
        <v>70</v>
      </c>
      <c r="F11352" s="1">
        <v>42620.333333333336</v>
      </c>
      <c r="G11352">
        <v>6</v>
      </c>
      <c r="I11352">
        <v>8</v>
      </c>
      <c r="J11352" t="s">
        <v>150</v>
      </c>
      <c r="M11352">
        <v>0.6</v>
      </c>
      <c r="N11352" t="s">
        <v>150</v>
      </c>
      <c r="O11352">
        <v>0.2</v>
      </c>
      <c r="P11352" t="s">
        <v>150</v>
      </c>
      <c r="Q11352">
        <v>14</v>
      </c>
      <c r="R11352" t="s">
        <v>150</v>
      </c>
      <c r="AC11352">
        <v>67.36</v>
      </c>
      <c r="AI11352">
        <v>2</v>
      </c>
      <c r="AJ11352" t="s">
        <v>150</v>
      </c>
    </row>
    <row r="11353" spans="1:46" x14ac:dyDescent="0.2">
      <c r="A11353" t="s">
        <v>459</v>
      </c>
      <c r="B11353" t="s">
        <v>460</v>
      </c>
      <c r="C11353">
        <f>-70.0428959 / 41.67377321</f>
        <v>-1.6807428390763661</v>
      </c>
      <c r="D11353" t="s">
        <v>461</v>
      </c>
      <c r="E11353" t="s">
        <v>70</v>
      </c>
      <c r="F11353" s="1">
        <v>42929.3125</v>
      </c>
      <c r="G11353">
        <v>0.5</v>
      </c>
      <c r="I11353">
        <v>8.26</v>
      </c>
      <c r="J11353" t="s">
        <v>150</v>
      </c>
      <c r="K11353">
        <v>13.96</v>
      </c>
      <c r="L11353" t="s">
        <v>150</v>
      </c>
      <c r="M11353">
        <v>1.35</v>
      </c>
      <c r="N11353" t="s">
        <v>150</v>
      </c>
      <c r="O11353">
        <v>8.6199999999999992</v>
      </c>
      <c r="P11353" t="s">
        <v>150</v>
      </c>
      <c r="Q11353">
        <v>25.3</v>
      </c>
      <c r="R11353" t="s">
        <v>150</v>
      </c>
      <c r="S11353">
        <v>0.88</v>
      </c>
      <c r="T11353" t="s">
        <v>150</v>
      </c>
      <c r="U11353">
        <v>27.26</v>
      </c>
      <c r="V11353" t="s">
        <v>150</v>
      </c>
      <c r="W11353">
        <v>38.1</v>
      </c>
      <c r="X11353" t="s">
        <v>150</v>
      </c>
      <c r="Y11353">
        <v>51.81</v>
      </c>
      <c r="AA11353">
        <v>56.46</v>
      </c>
      <c r="AC11353">
        <v>55.68</v>
      </c>
      <c r="AE11353">
        <v>30.2</v>
      </c>
      <c r="AF11353" t="s">
        <v>150</v>
      </c>
      <c r="AG11353">
        <v>8.43</v>
      </c>
      <c r="AH11353" t="s">
        <v>150</v>
      </c>
      <c r="AS11353">
        <v>6.3</v>
      </c>
      <c r="AT11353" t="s">
        <v>150</v>
      </c>
    </row>
    <row r="11354" spans="1:46" x14ac:dyDescent="0.2">
      <c r="A11354" t="s">
        <v>459</v>
      </c>
      <c r="B11354" t="s">
        <v>460</v>
      </c>
      <c r="C11354">
        <f>-70.0428959 / 41.67377321</f>
        <v>-1.6807428390763661</v>
      </c>
      <c r="D11354" t="s">
        <v>461</v>
      </c>
      <c r="E11354" t="s">
        <v>70</v>
      </c>
      <c r="F11354" s="1">
        <v>42929.3125</v>
      </c>
      <c r="G11354">
        <v>2</v>
      </c>
      <c r="I11354">
        <v>8.26</v>
      </c>
      <c r="J11354" t="s">
        <v>150</v>
      </c>
      <c r="K11354" t="s">
        <v>173</v>
      </c>
      <c r="L11354" t="s">
        <v>150</v>
      </c>
      <c r="M11354">
        <v>1.35</v>
      </c>
      <c r="N11354" t="s">
        <v>150</v>
      </c>
      <c r="O11354">
        <v>8.56</v>
      </c>
      <c r="P11354" t="s">
        <v>150</v>
      </c>
      <c r="Q11354">
        <v>25.1</v>
      </c>
      <c r="R11354" t="s">
        <v>150</v>
      </c>
      <c r="S11354" t="s">
        <v>173</v>
      </c>
      <c r="T11354" t="s">
        <v>150</v>
      </c>
      <c r="W11354" t="s">
        <v>173</v>
      </c>
      <c r="X11354" t="s">
        <v>150</v>
      </c>
      <c r="AC11354">
        <v>55.68</v>
      </c>
      <c r="AE11354" t="s">
        <v>173</v>
      </c>
      <c r="AF11354" t="s">
        <v>150</v>
      </c>
      <c r="AG11354" t="s">
        <v>173</v>
      </c>
      <c r="AH11354" t="s">
        <v>150</v>
      </c>
      <c r="AS11354" t="s">
        <v>173</v>
      </c>
      <c r="AT11354" t="s">
        <v>150</v>
      </c>
    </row>
    <row r="11355" spans="1:46" x14ac:dyDescent="0.2">
      <c r="A11355" t="s">
        <v>459</v>
      </c>
      <c r="B11355" t="s">
        <v>460</v>
      </c>
      <c r="C11355">
        <f>-70.0428959 / 41.67377321</f>
        <v>-1.6807428390763661</v>
      </c>
      <c r="D11355" t="s">
        <v>461</v>
      </c>
      <c r="E11355" t="s">
        <v>70</v>
      </c>
      <c r="F11355" s="1">
        <v>42929.3125</v>
      </c>
      <c r="G11355">
        <v>4</v>
      </c>
      <c r="I11355">
        <v>8.26</v>
      </c>
      <c r="J11355" t="s">
        <v>150</v>
      </c>
      <c r="K11355" t="s">
        <v>173</v>
      </c>
      <c r="L11355" t="s">
        <v>150</v>
      </c>
      <c r="M11355">
        <v>1.35</v>
      </c>
      <c r="N11355" t="s">
        <v>150</v>
      </c>
      <c r="O11355">
        <v>3.48</v>
      </c>
      <c r="P11355" t="s">
        <v>150</v>
      </c>
      <c r="Q11355">
        <v>16.399999999999999</v>
      </c>
      <c r="R11355" t="s">
        <v>150</v>
      </c>
      <c r="S11355" t="s">
        <v>173</v>
      </c>
      <c r="T11355" t="s">
        <v>150</v>
      </c>
      <c r="W11355" t="s">
        <v>173</v>
      </c>
      <c r="X11355" t="s">
        <v>150</v>
      </c>
      <c r="AC11355">
        <v>55.68</v>
      </c>
      <c r="AE11355" t="s">
        <v>173</v>
      </c>
      <c r="AF11355" t="s">
        <v>150</v>
      </c>
      <c r="AG11355" t="s">
        <v>173</v>
      </c>
      <c r="AH11355" t="s">
        <v>150</v>
      </c>
      <c r="AS11355" t="s">
        <v>173</v>
      </c>
      <c r="AT11355" t="s">
        <v>150</v>
      </c>
    </row>
    <row r="11356" spans="1:46" x14ac:dyDescent="0.2">
      <c r="A11356" t="s">
        <v>459</v>
      </c>
      <c r="B11356" t="s">
        <v>460</v>
      </c>
      <c r="C11356">
        <f>-70.0428959 / 41.67377321</f>
        <v>-1.6807428390763661</v>
      </c>
      <c r="D11356" t="s">
        <v>461</v>
      </c>
      <c r="E11356" t="s">
        <v>70</v>
      </c>
      <c r="F11356" s="1">
        <v>42929.3125</v>
      </c>
      <c r="G11356">
        <v>6</v>
      </c>
      <c r="I11356">
        <v>8.26</v>
      </c>
      <c r="J11356" t="s">
        <v>150</v>
      </c>
      <c r="K11356" t="s">
        <v>173</v>
      </c>
      <c r="L11356" t="s">
        <v>150</v>
      </c>
      <c r="M11356">
        <v>1.35</v>
      </c>
      <c r="N11356" t="s">
        <v>150</v>
      </c>
      <c r="O11356">
        <v>0.08</v>
      </c>
      <c r="P11356" t="s">
        <v>150</v>
      </c>
      <c r="Q11356">
        <v>9.8000000000000007</v>
      </c>
      <c r="R11356" t="s">
        <v>150</v>
      </c>
      <c r="S11356" t="s">
        <v>173</v>
      </c>
      <c r="T11356" t="s">
        <v>150</v>
      </c>
      <c r="W11356" t="s">
        <v>173</v>
      </c>
      <c r="X11356" t="s">
        <v>150</v>
      </c>
      <c r="AC11356">
        <v>55.68</v>
      </c>
      <c r="AE11356" t="s">
        <v>173</v>
      </c>
      <c r="AF11356" t="s">
        <v>150</v>
      </c>
      <c r="AG11356" t="s">
        <v>173</v>
      </c>
      <c r="AH11356" t="s">
        <v>150</v>
      </c>
      <c r="AS11356" t="s">
        <v>173</v>
      </c>
      <c r="AT11356" t="s">
        <v>150</v>
      </c>
    </row>
    <row r="11357" spans="1:46" x14ac:dyDescent="0.2">
      <c r="A11357" t="s">
        <v>459</v>
      </c>
      <c r="B11357" t="s">
        <v>460</v>
      </c>
      <c r="C11357">
        <f>-70.0428959 / 41.67377321</f>
        <v>-1.6807428390763661</v>
      </c>
      <c r="D11357" t="s">
        <v>461</v>
      </c>
      <c r="E11357" t="s">
        <v>70</v>
      </c>
      <c r="F11357" s="1">
        <v>42929.3125</v>
      </c>
      <c r="G11357">
        <v>7.5</v>
      </c>
      <c r="I11357">
        <v>8.26</v>
      </c>
      <c r="J11357" t="s">
        <v>150</v>
      </c>
      <c r="K11357">
        <v>4.12</v>
      </c>
      <c r="L11357" t="s">
        <v>150</v>
      </c>
      <c r="M11357">
        <v>1.35</v>
      </c>
      <c r="N11357" t="s">
        <v>150</v>
      </c>
      <c r="S11357">
        <v>8.08</v>
      </c>
      <c r="T11357" t="s">
        <v>150</v>
      </c>
      <c r="U11357">
        <v>250.27</v>
      </c>
      <c r="V11357" t="s">
        <v>150</v>
      </c>
      <c r="W11357">
        <v>219.67</v>
      </c>
      <c r="X11357" t="s">
        <v>150</v>
      </c>
      <c r="Y11357">
        <v>83.79</v>
      </c>
      <c r="AA11357">
        <v>44.49</v>
      </c>
      <c r="AC11357">
        <v>55.68</v>
      </c>
      <c r="AE11357">
        <v>89.5</v>
      </c>
      <c r="AF11357" t="s">
        <v>150</v>
      </c>
      <c r="AG11357">
        <v>6.7</v>
      </c>
      <c r="AH11357" t="s">
        <v>150</v>
      </c>
      <c r="AS11357">
        <v>25.28</v>
      </c>
      <c r="AT11357" t="s">
        <v>150</v>
      </c>
    </row>
    <row r="11358" spans="1:46" x14ac:dyDescent="0.2">
      <c r="A11358" t="s">
        <v>459</v>
      </c>
      <c r="B11358" t="s">
        <v>460</v>
      </c>
      <c r="C11358">
        <f>-70.0428959 / 41.67377321</f>
        <v>-1.6807428390763661</v>
      </c>
      <c r="D11358" t="s">
        <v>461</v>
      </c>
      <c r="E11358" t="s">
        <v>70</v>
      </c>
      <c r="F11358" s="1">
        <v>42943</v>
      </c>
      <c r="G11358">
        <v>0.5</v>
      </c>
      <c r="I11358">
        <v>8.4</v>
      </c>
      <c r="J11358" t="s">
        <v>150</v>
      </c>
      <c r="K11358">
        <v>16.059999999999999</v>
      </c>
      <c r="L11358" t="s">
        <v>150</v>
      </c>
      <c r="M11358">
        <v>1.25</v>
      </c>
      <c r="N11358" t="s">
        <v>150</v>
      </c>
      <c r="O11358">
        <v>8.07</v>
      </c>
      <c r="P11358" t="s">
        <v>150</v>
      </c>
      <c r="Q11358">
        <v>22.6</v>
      </c>
      <c r="R11358" t="s">
        <v>150</v>
      </c>
      <c r="S11358">
        <v>0.88</v>
      </c>
      <c r="T11358" t="s">
        <v>150</v>
      </c>
      <c r="U11358">
        <v>27.26</v>
      </c>
      <c r="V11358" t="s">
        <v>150</v>
      </c>
      <c r="W11358">
        <v>29.99</v>
      </c>
      <c r="X11358" t="s">
        <v>150</v>
      </c>
      <c r="Y11358">
        <v>51.81</v>
      </c>
      <c r="AA11358">
        <v>57.84</v>
      </c>
      <c r="AC11358">
        <v>56.78</v>
      </c>
      <c r="AE11358">
        <v>31.7</v>
      </c>
      <c r="AF11358" t="s">
        <v>150</v>
      </c>
      <c r="AG11358">
        <v>7.35</v>
      </c>
      <c r="AH11358" t="s">
        <v>150</v>
      </c>
      <c r="AS11358">
        <v>0.03</v>
      </c>
      <c r="AT11358" t="s">
        <v>150</v>
      </c>
    </row>
    <row r="11359" spans="1:46" x14ac:dyDescent="0.2">
      <c r="A11359" t="s">
        <v>459</v>
      </c>
      <c r="B11359" t="s">
        <v>460</v>
      </c>
      <c r="C11359">
        <f>-70.0428959 / 41.67377321</f>
        <v>-1.6807428390763661</v>
      </c>
      <c r="D11359" t="s">
        <v>461</v>
      </c>
      <c r="E11359" t="s">
        <v>70</v>
      </c>
      <c r="F11359" s="1">
        <v>42943</v>
      </c>
      <c r="G11359">
        <v>2</v>
      </c>
      <c r="I11359">
        <v>8.4</v>
      </c>
      <c r="J11359" t="s">
        <v>150</v>
      </c>
      <c r="K11359" t="s">
        <v>173</v>
      </c>
      <c r="L11359" t="s">
        <v>150</v>
      </c>
      <c r="M11359">
        <v>1.25</v>
      </c>
      <c r="N11359" t="s">
        <v>150</v>
      </c>
      <c r="O11359">
        <v>8.2799999999999994</v>
      </c>
      <c r="P11359" t="s">
        <v>150</v>
      </c>
      <c r="Q11359">
        <v>22.6</v>
      </c>
      <c r="R11359" t="s">
        <v>150</v>
      </c>
      <c r="S11359" t="s">
        <v>173</v>
      </c>
      <c r="T11359" t="s">
        <v>150</v>
      </c>
      <c r="W11359" t="s">
        <v>173</v>
      </c>
      <c r="X11359" t="s">
        <v>150</v>
      </c>
      <c r="AC11359">
        <v>56.78</v>
      </c>
      <c r="AE11359" t="s">
        <v>173</v>
      </c>
      <c r="AF11359" t="s">
        <v>150</v>
      </c>
      <c r="AG11359" t="s">
        <v>173</v>
      </c>
      <c r="AH11359" t="s">
        <v>150</v>
      </c>
      <c r="AS11359" t="s">
        <v>173</v>
      </c>
      <c r="AT11359" t="s">
        <v>150</v>
      </c>
    </row>
    <row r="11360" spans="1:46" x14ac:dyDescent="0.2">
      <c r="A11360" t="s">
        <v>459</v>
      </c>
      <c r="B11360" t="s">
        <v>460</v>
      </c>
      <c r="C11360">
        <f>-70.0428959 / 41.67377321</f>
        <v>-1.6807428390763661</v>
      </c>
      <c r="D11360" t="s">
        <v>461</v>
      </c>
      <c r="E11360" t="s">
        <v>70</v>
      </c>
      <c r="F11360" s="1">
        <v>42943</v>
      </c>
      <c r="G11360">
        <v>4</v>
      </c>
      <c r="I11360">
        <v>8.4</v>
      </c>
      <c r="J11360" t="s">
        <v>150</v>
      </c>
      <c r="K11360" t="s">
        <v>173</v>
      </c>
      <c r="L11360" t="s">
        <v>150</v>
      </c>
      <c r="M11360">
        <v>1.25</v>
      </c>
      <c r="N11360" t="s">
        <v>150</v>
      </c>
      <c r="O11360">
        <v>0.69</v>
      </c>
      <c r="P11360" t="s">
        <v>150</v>
      </c>
      <c r="Q11360">
        <v>17.8</v>
      </c>
      <c r="R11360" t="s">
        <v>150</v>
      </c>
      <c r="S11360" t="s">
        <v>173</v>
      </c>
      <c r="T11360" t="s">
        <v>150</v>
      </c>
      <c r="W11360" t="s">
        <v>173</v>
      </c>
      <c r="X11360" t="s">
        <v>150</v>
      </c>
      <c r="AC11360">
        <v>56.78</v>
      </c>
      <c r="AE11360" t="s">
        <v>173</v>
      </c>
      <c r="AF11360" t="s">
        <v>150</v>
      </c>
      <c r="AG11360" t="s">
        <v>173</v>
      </c>
      <c r="AH11360" t="s">
        <v>150</v>
      </c>
      <c r="AS11360" t="s">
        <v>173</v>
      </c>
      <c r="AT11360" t="s">
        <v>150</v>
      </c>
    </row>
    <row r="11361" spans="1:46" x14ac:dyDescent="0.2">
      <c r="A11361" t="s">
        <v>459</v>
      </c>
      <c r="B11361" t="s">
        <v>460</v>
      </c>
      <c r="C11361">
        <f>-70.0428959 / 41.67377321</f>
        <v>-1.6807428390763661</v>
      </c>
      <c r="D11361" t="s">
        <v>461</v>
      </c>
      <c r="E11361" t="s">
        <v>70</v>
      </c>
      <c r="F11361" s="1">
        <v>42943</v>
      </c>
      <c r="G11361">
        <v>6</v>
      </c>
      <c r="I11361">
        <v>8.4</v>
      </c>
      <c r="J11361" t="s">
        <v>150</v>
      </c>
      <c r="K11361" t="s">
        <v>173</v>
      </c>
      <c r="L11361" t="s">
        <v>150</v>
      </c>
      <c r="M11361">
        <v>1.25</v>
      </c>
      <c r="N11361" t="s">
        <v>150</v>
      </c>
      <c r="O11361">
        <v>0.11</v>
      </c>
      <c r="P11361" t="s">
        <v>150</v>
      </c>
      <c r="Q11361">
        <v>10.3</v>
      </c>
      <c r="R11361" t="s">
        <v>150</v>
      </c>
      <c r="S11361" t="s">
        <v>173</v>
      </c>
      <c r="T11361" t="s">
        <v>150</v>
      </c>
      <c r="W11361" t="s">
        <v>173</v>
      </c>
      <c r="X11361" t="s">
        <v>150</v>
      </c>
      <c r="AC11361">
        <v>56.78</v>
      </c>
      <c r="AE11361" t="s">
        <v>173</v>
      </c>
      <c r="AF11361" t="s">
        <v>150</v>
      </c>
      <c r="AG11361" t="s">
        <v>173</v>
      </c>
      <c r="AH11361" t="s">
        <v>150</v>
      </c>
      <c r="AS11361" t="s">
        <v>173</v>
      </c>
      <c r="AT11361" t="s">
        <v>150</v>
      </c>
    </row>
    <row r="11362" spans="1:46" x14ac:dyDescent="0.2">
      <c r="A11362" t="s">
        <v>459</v>
      </c>
      <c r="B11362" t="s">
        <v>460</v>
      </c>
      <c r="C11362">
        <f>-70.0428959 / 41.67377321</f>
        <v>-1.6807428390763661</v>
      </c>
      <c r="D11362" t="s">
        <v>461</v>
      </c>
      <c r="E11362" t="s">
        <v>70</v>
      </c>
      <c r="F11362" s="1">
        <v>42943</v>
      </c>
      <c r="G11362">
        <v>7.9</v>
      </c>
      <c r="I11362">
        <v>8.4</v>
      </c>
      <c r="J11362" t="s">
        <v>150</v>
      </c>
      <c r="K11362">
        <v>5.76</v>
      </c>
      <c r="L11362" t="s">
        <v>150</v>
      </c>
      <c r="M11362">
        <v>1.25</v>
      </c>
      <c r="N11362" t="s">
        <v>150</v>
      </c>
      <c r="S11362">
        <v>9.39</v>
      </c>
      <c r="T11362" t="s">
        <v>150</v>
      </c>
      <c r="U11362">
        <v>290.83999999999997</v>
      </c>
      <c r="V11362" t="s">
        <v>150</v>
      </c>
      <c r="W11362">
        <v>248.69</v>
      </c>
      <c r="X11362" t="s">
        <v>150</v>
      </c>
      <c r="Y11362">
        <v>85.95</v>
      </c>
      <c r="AA11362">
        <v>47.78</v>
      </c>
      <c r="AC11362">
        <v>56.78</v>
      </c>
      <c r="AE11362">
        <v>102.7</v>
      </c>
      <c r="AF11362" t="s">
        <v>150</v>
      </c>
      <c r="AG11362">
        <v>6.65</v>
      </c>
      <c r="AH11362" t="s">
        <v>150</v>
      </c>
      <c r="AS11362">
        <v>35.78</v>
      </c>
      <c r="AT11362" t="s">
        <v>150</v>
      </c>
    </row>
    <row r="11363" spans="1:46" x14ac:dyDescent="0.2">
      <c r="A11363" t="s">
        <v>459</v>
      </c>
      <c r="B11363" t="s">
        <v>460</v>
      </c>
      <c r="C11363">
        <f>-70.0428959 / 41.67377321</f>
        <v>-1.6807428390763661</v>
      </c>
      <c r="D11363" t="s">
        <v>461</v>
      </c>
      <c r="E11363" t="s">
        <v>70</v>
      </c>
      <c r="F11363" s="1">
        <v>42957.338888888888</v>
      </c>
      <c r="G11363">
        <v>0.5</v>
      </c>
      <c r="I11363">
        <v>7.85</v>
      </c>
      <c r="J11363" t="s">
        <v>150</v>
      </c>
      <c r="K11363">
        <v>12.39</v>
      </c>
      <c r="L11363" t="s">
        <v>150</v>
      </c>
      <c r="M11363">
        <v>2</v>
      </c>
      <c r="N11363" t="s">
        <v>150</v>
      </c>
      <c r="O11363">
        <v>8.18</v>
      </c>
      <c r="P11363" t="s">
        <v>150</v>
      </c>
      <c r="Q11363">
        <v>23.5</v>
      </c>
      <c r="R11363" t="s">
        <v>150</v>
      </c>
      <c r="S11363">
        <v>1.03</v>
      </c>
      <c r="T11363" t="s">
        <v>150</v>
      </c>
      <c r="U11363">
        <v>31.9</v>
      </c>
      <c r="V11363" t="s">
        <v>150</v>
      </c>
      <c r="W11363">
        <v>28.12</v>
      </c>
      <c r="X11363" t="s">
        <v>150</v>
      </c>
      <c r="Y11363">
        <v>54.08</v>
      </c>
      <c r="AA11363">
        <v>55.29</v>
      </c>
      <c r="AC11363">
        <v>50.01</v>
      </c>
      <c r="AE11363">
        <v>13</v>
      </c>
      <c r="AF11363" t="s">
        <v>150</v>
      </c>
      <c r="AG11363">
        <v>7.47</v>
      </c>
      <c r="AH11363" t="s">
        <v>150</v>
      </c>
      <c r="AS11363">
        <v>2.84</v>
      </c>
      <c r="AT11363" t="s">
        <v>150</v>
      </c>
    </row>
    <row r="11364" spans="1:46" x14ac:dyDescent="0.2">
      <c r="A11364" t="s">
        <v>459</v>
      </c>
      <c r="B11364" t="s">
        <v>460</v>
      </c>
      <c r="C11364">
        <f>-70.0428959 / 41.67377321</f>
        <v>-1.6807428390763661</v>
      </c>
      <c r="D11364" t="s">
        <v>461</v>
      </c>
      <c r="E11364" t="s">
        <v>70</v>
      </c>
      <c r="F11364" s="1">
        <v>42957.338888888888</v>
      </c>
      <c r="G11364">
        <v>2</v>
      </c>
      <c r="I11364">
        <v>7.85</v>
      </c>
      <c r="J11364" t="s">
        <v>150</v>
      </c>
      <c r="K11364" t="s">
        <v>173</v>
      </c>
      <c r="L11364" t="s">
        <v>150</v>
      </c>
      <c r="M11364">
        <v>2</v>
      </c>
      <c r="N11364" t="s">
        <v>150</v>
      </c>
      <c r="O11364">
        <v>8.74</v>
      </c>
      <c r="P11364" t="s">
        <v>150</v>
      </c>
      <c r="Q11364">
        <v>23.6</v>
      </c>
      <c r="R11364" t="s">
        <v>150</v>
      </c>
      <c r="S11364" t="s">
        <v>173</v>
      </c>
      <c r="T11364" t="s">
        <v>150</v>
      </c>
      <c r="W11364" t="s">
        <v>173</v>
      </c>
      <c r="X11364" t="s">
        <v>150</v>
      </c>
      <c r="AC11364">
        <v>50.01</v>
      </c>
      <c r="AE11364" t="s">
        <v>173</v>
      </c>
      <c r="AF11364" t="s">
        <v>150</v>
      </c>
      <c r="AG11364" t="s">
        <v>173</v>
      </c>
      <c r="AH11364" t="s">
        <v>150</v>
      </c>
      <c r="AS11364" t="s">
        <v>173</v>
      </c>
      <c r="AT11364" t="s">
        <v>150</v>
      </c>
    </row>
    <row r="11365" spans="1:46" x14ac:dyDescent="0.2">
      <c r="A11365" t="s">
        <v>459</v>
      </c>
      <c r="B11365" t="s">
        <v>460</v>
      </c>
      <c r="C11365">
        <f>-70.0428959 / 41.67377321</f>
        <v>-1.6807428390763661</v>
      </c>
      <c r="D11365" t="s">
        <v>461</v>
      </c>
      <c r="E11365" t="s">
        <v>70</v>
      </c>
      <c r="F11365" s="1">
        <v>42957.338888888888</v>
      </c>
      <c r="G11365">
        <v>4</v>
      </c>
      <c r="I11365">
        <v>7.85</v>
      </c>
      <c r="J11365" t="s">
        <v>150</v>
      </c>
      <c r="K11365" t="s">
        <v>173</v>
      </c>
      <c r="L11365" t="s">
        <v>150</v>
      </c>
      <c r="M11365">
        <v>2</v>
      </c>
      <c r="N11365" t="s">
        <v>150</v>
      </c>
      <c r="O11365">
        <v>1.2</v>
      </c>
      <c r="P11365" t="s">
        <v>150</v>
      </c>
      <c r="Q11365">
        <v>18.600000000000001</v>
      </c>
      <c r="R11365" t="s">
        <v>150</v>
      </c>
      <c r="S11365" t="s">
        <v>173</v>
      </c>
      <c r="T11365" t="s">
        <v>150</v>
      </c>
      <c r="W11365" t="s">
        <v>173</v>
      </c>
      <c r="X11365" t="s">
        <v>150</v>
      </c>
      <c r="AC11365">
        <v>50.01</v>
      </c>
      <c r="AE11365" t="s">
        <v>173</v>
      </c>
      <c r="AF11365" t="s">
        <v>150</v>
      </c>
      <c r="AG11365" t="s">
        <v>173</v>
      </c>
      <c r="AH11365" t="s">
        <v>150</v>
      </c>
      <c r="AS11365" t="s">
        <v>173</v>
      </c>
      <c r="AT11365" t="s">
        <v>150</v>
      </c>
    </row>
    <row r="11366" spans="1:46" x14ac:dyDescent="0.2">
      <c r="A11366" t="s">
        <v>459</v>
      </c>
      <c r="B11366" t="s">
        <v>460</v>
      </c>
      <c r="C11366">
        <f>-70.0428959 / 41.67377321</f>
        <v>-1.6807428390763661</v>
      </c>
      <c r="D11366" t="s">
        <v>461</v>
      </c>
      <c r="E11366" t="s">
        <v>70</v>
      </c>
      <c r="F11366" s="1">
        <v>42957.338888888888</v>
      </c>
      <c r="G11366">
        <v>6</v>
      </c>
      <c r="I11366">
        <v>7.85</v>
      </c>
      <c r="J11366" t="s">
        <v>150</v>
      </c>
      <c r="K11366" t="s">
        <v>173</v>
      </c>
      <c r="L11366" t="s">
        <v>150</v>
      </c>
      <c r="M11366">
        <v>2</v>
      </c>
      <c r="N11366" t="s">
        <v>150</v>
      </c>
      <c r="O11366">
        <v>0.13</v>
      </c>
      <c r="P11366" t="s">
        <v>150</v>
      </c>
      <c r="Q11366">
        <v>10.7</v>
      </c>
      <c r="R11366" t="s">
        <v>150</v>
      </c>
      <c r="S11366" t="s">
        <v>173</v>
      </c>
      <c r="T11366" t="s">
        <v>150</v>
      </c>
      <c r="W11366" t="s">
        <v>173</v>
      </c>
      <c r="X11366" t="s">
        <v>150</v>
      </c>
      <c r="AC11366">
        <v>50.01</v>
      </c>
      <c r="AE11366" t="s">
        <v>173</v>
      </c>
      <c r="AF11366" t="s">
        <v>150</v>
      </c>
      <c r="AG11366" t="s">
        <v>173</v>
      </c>
      <c r="AH11366" t="s">
        <v>150</v>
      </c>
      <c r="AS11366" t="s">
        <v>173</v>
      </c>
      <c r="AT11366" t="s">
        <v>150</v>
      </c>
    </row>
    <row r="11367" spans="1:46" x14ac:dyDescent="0.2">
      <c r="A11367" t="s">
        <v>459</v>
      </c>
      <c r="B11367" t="s">
        <v>460</v>
      </c>
      <c r="C11367">
        <f>-70.0428959 / 41.67377321</f>
        <v>-1.6807428390763661</v>
      </c>
      <c r="D11367" t="s">
        <v>461</v>
      </c>
      <c r="E11367" t="s">
        <v>70</v>
      </c>
      <c r="F11367" s="1">
        <v>42957.338888888888</v>
      </c>
      <c r="G11367">
        <v>6.8</v>
      </c>
      <c r="I11367">
        <v>7.85</v>
      </c>
      <c r="J11367" t="s">
        <v>150</v>
      </c>
      <c r="K11367">
        <v>10.89</v>
      </c>
      <c r="L11367" t="s">
        <v>150</v>
      </c>
      <c r="M11367">
        <v>2</v>
      </c>
      <c r="N11367" t="s">
        <v>150</v>
      </c>
      <c r="S11367">
        <v>11.76</v>
      </c>
      <c r="T11367" t="s">
        <v>150</v>
      </c>
      <c r="W11367">
        <v>266.47000000000003</v>
      </c>
      <c r="X11367" t="s">
        <v>150</v>
      </c>
      <c r="AE11367">
        <v>109.6</v>
      </c>
      <c r="AF11367" t="s">
        <v>150</v>
      </c>
      <c r="AG11367">
        <v>6.65</v>
      </c>
      <c r="AH11367" t="s">
        <v>150</v>
      </c>
      <c r="AS11367">
        <v>52.52</v>
      </c>
      <c r="AT11367" t="s">
        <v>150</v>
      </c>
    </row>
    <row r="11368" spans="1:46" x14ac:dyDescent="0.2">
      <c r="A11368" t="s">
        <v>459</v>
      </c>
      <c r="B11368" t="s">
        <v>460</v>
      </c>
      <c r="C11368">
        <f>-70.0428959 / 41.67377321</f>
        <v>-1.6807428390763661</v>
      </c>
      <c r="D11368" t="s">
        <v>461</v>
      </c>
      <c r="E11368" t="s">
        <v>70</v>
      </c>
      <c r="F11368" s="1">
        <v>42971.333333333336</v>
      </c>
      <c r="G11368">
        <v>0.5</v>
      </c>
      <c r="I11368">
        <v>7.6</v>
      </c>
      <c r="J11368" t="s">
        <v>150</v>
      </c>
      <c r="K11368">
        <v>7.19</v>
      </c>
      <c r="L11368" t="s">
        <v>150</v>
      </c>
      <c r="M11368">
        <v>2.1</v>
      </c>
      <c r="N11368" t="s">
        <v>150</v>
      </c>
      <c r="O11368">
        <v>6.8</v>
      </c>
      <c r="P11368" t="s">
        <v>150</v>
      </c>
      <c r="Q11368">
        <v>24.3</v>
      </c>
      <c r="R11368" t="s">
        <v>150</v>
      </c>
      <c r="S11368">
        <v>0.74</v>
      </c>
      <c r="T11368" t="s">
        <v>150</v>
      </c>
      <c r="U11368">
        <v>22.92</v>
      </c>
      <c r="V11368" t="s">
        <v>150</v>
      </c>
      <c r="W11368">
        <v>28.43</v>
      </c>
      <c r="X11368" t="s">
        <v>150</v>
      </c>
      <c r="Y11368">
        <v>49.31</v>
      </c>
      <c r="AA11368">
        <v>49.95</v>
      </c>
      <c r="AC11368">
        <v>49.31</v>
      </c>
      <c r="AE11368">
        <v>31.3</v>
      </c>
      <c r="AF11368" t="s">
        <v>150</v>
      </c>
      <c r="AG11368">
        <v>7.26</v>
      </c>
      <c r="AH11368" t="s">
        <v>150</v>
      </c>
      <c r="AS11368">
        <v>3</v>
      </c>
      <c r="AT11368" t="s">
        <v>150</v>
      </c>
    </row>
    <row r="11369" spans="1:46" x14ac:dyDescent="0.2">
      <c r="A11369" t="s">
        <v>459</v>
      </c>
      <c r="B11369" t="s">
        <v>460</v>
      </c>
      <c r="C11369">
        <f>-70.0428959 / 41.67377321</f>
        <v>-1.6807428390763661</v>
      </c>
      <c r="D11369" t="s">
        <v>461</v>
      </c>
      <c r="E11369" t="s">
        <v>70</v>
      </c>
      <c r="F11369" s="1">
        <v>42971.333333333336</v>
      </c>
      <c r="G11369">
        <v>2</v>
      </c>
      <c r="I11369">
        <v>7.6</v>
      </c>
      <c r="J11369" t="s">
        <v>150</v>
      </c>
      <c r="K11369" t="s">
        <v>173</v>
      </c>
      <c r="L11369" t="s">
        <v>150</v>
      </c>
      <c r="M11369">
        <v>2.1</v>
      </c>
      <c r="N11369" t="s">
        <v>150</v>
      </c>
      <c r="O11369">
        <v>6.5</v>
      </c>
      <c r="P11369" t="s">
        <v>150</v>
      </c>
      <c r="Q11369">
        <v>24.4</v>
      </c>
      <c r="R11369" t="s">
        <v>150</v>
      </c>
      <c r="S11369" t="s">
        <v>173</v>
      </c>
      <c r="T11369" t="s">
        <v>150</v>
      </c>
      <c r="W11369" t="s">
        <v>173</v>
      </c>
      <c r="X11369" t="s">
        <v>150</v>
      </c>
      <c r="AC11369">
        <v>49.31</v>
      </c>
      <c r="AE11369" t="s">
        <v>173</v>
      </c>
      <c r="AF11369" t="s">
        <v>150</v>
      </c>
      <c r="AG11369" t="s">
        <v>173</v>
      </c>
      <c r="AH11369" t="s">
        <v>150</v>
      </c>
      <c r="AS11369" t="s">
        <v>173</v>
      </c>
      <c r="AT11369" t="s">
        <v>150</v>
      </c>
    </row>
    <row r="11370" spans="1:46" x14ac:dyDescent="0.2">
      <c r="A11370" t="s">
        <v>459</v>
      </c>
      <c r="B11370" t="s">
        <v>460</v>
      </c>
      <c r="C11370">
        <f>-70.0428959 / 41.67377321</f>
        <v>-1.6807428390763661</v>
      </c>
      <c r="D11370" t="s">
        <v>461</v>
      </c>
      <c r="E11370" t="s">
        <v>70</v>
      </c>
      <c r="F11370" s="1">
        <v>42971.333333333336</v>
      </c>
      <c r="G11370">
        <v>4</v>
      </c>
      <c r="I11370">
        <v>7.6</v>
      </c>
      <c r="J11370" t="s">
        <v>150</v>
      </c>
      <c r="K11370" t="s">
        <v>173</v>
      </c>
      <c r="L11370" t="s">
        <v>150</v>
      </c>
      <c r="M11370">
        <v>2.1</v>
      </c>
      <c r="N11370" t="s">
        <v>150</v>
      </c>
      <c r="O11370">
        <v>0.1</v>
      </c>
      <c r="P11370" t="s">
        <v>150</v>
      </c>
      <c r="Q11370">
        <v>20</v>
      </c>
      <c r="R11370" t="s">
        <v>150</v>
      </c>
      <c r="S11370" t="s">
        <v>173</v>
      </c>
      <c r="T11370" t="s">
        <v>150</v>
      </c>
      <c r="W11370" t="s">
        <v>173</v>
      </c>
      <c r="X11370" t="s">
        <v>150</v>
      </c>
      <c r="AC11370">
        <v>49.31</v>
      </c>
      <c r="AE11370" t="s">
        <v>173</v>
      </c>
      <c r="AF11370" t="s">
        <v>150</v>
      </c>
      <c r="AG11370" t="s">
        <v>173</v>
      </c>
      <c r="AH11370" t="s">
        <v>150</v>
      </c>
      <c r="AS11370" t="s">
        <v>173</v>
      </c>
      <c r="AT11370" t="s">
        <v>150</v>
      </c>
    </row>
    <row r="11371" spans="1:46" x14ac:dyDescent="0.2">
      <c r="A11371" t="s">
        <v>459</v>
      </c>
      <c r="B11371" t="s">
        <v>460</v>
      </c>
      <c r="C11371">
        <f>-70.0428959 / 41.67377321</f>
        <v>-1.6807428390763661</v>
      </c>
      <c r="D11371" t="s">
        <v>461</v>
      </c>
      <c r="E11371" t="s">
        <v>70</v>
      </c>
      <c r="F11371" s="1">
        <v>42971.333333333336</v>
      </c>
      <c r="G11371">
        <v>6</v>
      </c>
      <c r="I11371">
        <v>7.6</v>
      </c>
      <c r="J11371" t="s">
        <v>150</v>
      </c>
      <c r="K11371" t="s">
        <v>173</v>
      </c>
      <c r="L11371" t="s">
        <v>150</v>
      </c>
      <c r="M11371">
        <v>2.1</v>
      </c>
      <c r="N11371" t="s">
        <v>150</v>
      </c>
      <c r="O11371">
        <v>0.1</v>
      </c>
      <c r="P11371" t="s">
        <v>150</v>
      </c>
      <c r="Q11371">
        <v>11.2</v>
      </c>
      <c r="R11371" t="s">
        <v>150</v>
      </c>
      <c r="S11371" t="s">
        <v>173</v>
      </c>
      <c r="T11371" t="s">
        <v>150</v>
      </c>
      <c r="W11371" t="s">
        <v>173</v>
      </c>
      <c r="X11371" t="s">
        <v>150</v>
      </c>
      <c r="AC11371">
        <v>49.31</v>
      </c>
      <c r="AE11371" t="s">
        <v>173</v>
      </c>
      <c r="AF11371" t="s">
        <v>150</v>
      </c>
      <c r="AG11371" t="s">
        <v>173</v>
      </c>
      <c r="AH11371" t="s">
        <v>150</v>
      </c>
      <c r="AS11371" t="s">
        <v>173</v>
      </c>
      <c r="AT11371" t="s">
        <v>150</v>
      </c>
    </row>
    <row r="11372" spans="1:46" x14ac:dyDescent="0.2">
      <c r="A11372" t="s">
        <v>459</v>
      </c>
      <c r="B11372" t="s">
        <v>460</v>
      </c>
      <c r="C11372">
        <f>-70.0428959 / 41.67377321</f>
        <v>-1.6807428390763661</v>
      </c>
      <c r="D11372" t="s">
        <v>461</v>
      </c>
      <c r="E11372" t="s">
        <v>70</v>
      </c>
      <c r="F11372" s="1">
        <v>42971.333333333336</v>
      </c>
      <c r="G11372">
        <v>7</v>
      </c>
      <c r="I11372">
        <v>7.6</v>
      </c>
      <c r="J11372" t="s">
        <v>150</v>
      </c>
      <c r="K11372">
        <v>11.55</v>
      </c>
      <c r="L11372" t="s">
        <v>150</v>
      </c>
      <c r="M11372">
        <v>2.1</v>
      </c>
      <c r="N11372" t="s">
        <v>150</v>
      </c>
      <c r="S11372">
        <v>8.35</v>
      </c>
      <c r="T11372" t="s">
        <v>150</v>
      </c>
      <c r="U11372">
        <v>258.63</v>
      </c>
      <c r="V11372" t="s">
        <v>150</v>
      </c>
      <c r="W11372">
        <v>257.74</v>
      </c>
      <c r="X11372" t="s">
        <v>150</v>
      </c>
      <c r="Y11372">
        <v>84.26</v>
      </c>
      <c r="AA11372">
        <v>54.6</v>
      </c>
      <c r="AC11372">
        <v>49.31</v>
      </c>
      <c r="AE11372">
        <v>114.4</v>
      </c>
      <c r="AF11372" t="s">
        <v>150</v>
      </c>
      <c r="AG11372">
        <v>6.78</v>
      </c>
      <c r="AH11372" t="s">
        <v>150</v>
      </c>
      <c r="AS11372">
        <v>44.58</v>
      </c>
      <c r="AT11372" t="s">
        <v>150</v>
      </c>
    </row>
    <row r="11373" spans="1:46" x14ac:dyDescent="0.2">
      <c r="A11373" t="s">
        <v>459</v>
      </c>
      <c r="B11373" t="s">
        <v>460</v>
      </c>
      <c r="C11373">
        <f>-70.0428959 / 41.67377321</f>
        <v>-1.6807428390763661</v>
      </c>
      <c r="D11373" t="s">
        <v>461</v>
      </c>
      <c r="E11373" t="s">
        <v>70</v>
      </c>
      <c r="F11373" s="1">
        <v>42989</v>
      </c>
      <c r="G11373">
        <v>0.5</v>
      </c>
      <c r="I11373">
        <v>7.6</v>
      </c>
      <c r="J11373" t="s">
        <v>150</v>
      </c>
      <c r="K11373" t="s">
        <v>173</v>
      </c>
      <c r="L11373" t="s">
        <v>150</v>
      </c>
      <c r="M11373">
        <v>1.4</v>
      </c>
      <c r="N11373" t="s">
        <v>150</v>
      </c>
      <c r="O11373">
        <v>8.36</v>
      </c>
      <c r="P11373" t="s">
        <v>150</v>
      </c>
      <c r="Q11373">
        <v>20.8</v>
      </c>
      <c r="R11373" t="s">
        <v>150</v>
      </c>
      <c r="S11373" t="s">
        <v>173</v>
      </c>
      <c r="T11373" t="s">
        <v>150</v>
      </c>
      <c r="W11373" t="s">
        <v>173</v>
      </c>
      <c r="X11373" t="s">
        <v>150</v>
      </c>
      <c r="AC11373">
        <v>55.15</v>
      </c>
      <c r="AE11373" t="s">
        <v>173</v>
      </c>
      <c r="AF11373" t="s">
        <v>150</v>
      </c>
      <c r="AG11373" t="s">
        <v>173</v>
      </c>
      <c r="AH11373" t="s">
        <v>150</v>
      </c>
      <c r="AS11373" t="s">
        <v>173</v>
      </c>
      <c r="AT11373" t="s">
        <v>150</v>
      </c>
    </row>
    <row r="11374" spans="1:46" x14ac:dyDescent="0.2">
      <c r="A11374" t="s">
        <v>459</v>
      </c>
      <c r="B11374" t="s">
        <v>460</v>
      </c>
      <c r="C11374">
        <f>-70.0428959 / 41.67377321</f>
        <v>-1.6807428390763661</v>
      </c>
      <c r="D11374" t="s">
        <v>461</v>
      </c>
      <c r="E11374" t="s">
        <v>70</v>
      </c>
      <c r="F11374" s="1">
        <v>42989</v>
      </c>
      <c r="G11374">
        <v>2</v>
      </c>
      <c r="I11374">
        <v>7.6</v>
      </c>
      <c r="J11374" t="s">
        <v>150</v>
      </c>
      <c r="K11374" t="s">
        <v>173</v>
      </c>
      <c r="L11374" t="s">
        <v>150</v>
      </c>
      <c r="M11374">
        <v>1.4</v>
      </c>
      <c r="N11374" t="s">
        <v>150</v>
      </c>
      <c r="O11374">
        <v>8.6</v>
      </c>
      <c r="P11374" t="s">
        <v>150</v>
      </c>
      <c r="Q11374">
        <v>20.9</v>
      </c>
      <c r="R11374" t="s">
        <v>150</v>
      </c>
      <c r="S11374" t="s">
        <v>173</v>
      </c>
      <c r="T11374" t="s">
        <v>150</v>
      </c>
      <c r="W11374" t="s">
        <v>173</v>
      </c>
      <c r="X11374" t="s">
        <v>150</v>
      </c>
      <c r="AC11374">
        <v>55.15</v>
      </c>
      <c r="AE11374" t="s">
        <v>173</v>
      </c>
      <c r="AF11374" t="s">
        <v>150</v>
      </c>
      <c r="AG11374" t="s">
        <v>173</v>
      </c>
      <c r="AH11374" t="s">
        <v>150</v>
      </c>
      <c r="AS11374" t="s">
        <v>173</v>
      </c>
      <c r="AT11374" t="s">
        <v>150</v>
      </c>
    </row>
    <row r="11375" spans="1:46" x14ac:dyDescent="0.2">
      <c r="A11375" t="s">
        <v>459</v>
      </c>
      <c r="B11375" t="s">
        <v>460</v>
      </c>
      <c r="C11375">
        <f>-70.0428959 / 41.67377321</f>
        <v>-1.6807428390763661</v>
      </c>
      <c r="D11375" t="s">
        <v>461</v>
      </c>
      <c r="E11375" t="s">
        <v>70</v>
      </c>
      <c r="F11375" s="1">
        <v>42989</v>
      </c>
      <c r="G11375">
        <v>4</v>
      </c>
      <c r="I11375">
        <v>7.6</v>
      </c>
      <c r="J11375" t="s">
        <v>150</v>
      </c>
      <c r="K11375" t="s">
        <v>173</v>
      </c>
      <c r="L11375" t="s">
        <v>150</v>
      </c>
      <c r="M11375">
        <v>1.4</v>
      </c>
      <c r="N11375" t="s">
        <v>150</v>
      </c>
      <c r="O11375">
        <v>1.85</v>
      </c>
      <c r="P11375" t="s">
        <v>150</v>
      </c>
      <c r="Q11375">
        <v>19.7</v>
      </c>
      <c r="R11375" t="s">
        <v>150</v>
      </c>
      <c r="S11375" t="s">
        <v>173</v>
      </c>
      <c r="T11375" t="s">
        <v>150</v>
      </c>
      <c r="W11375" t="s">
        <v>173</v>
      </c>
      <c r="X11375" t="s">
        <v>150</v>
      </c>
      <c r="AC11375">
        <v>55.15</v>
      </c>
      <c r="AE11375" t="s">
        <v>173</v>
      </c>
      <c r="AF11375" t="s">
        <v>150</v>
      </c>
      <c r="AG11375" t="s">
        <v>173</v>
      </c>
      <c r="AH11375" t="s">
        <v>150</v>
      </c>
      <c r="AS11375" t="s">
        <v>173</v>
      </c>
      <c r="AT11375" t="s">
        <v>150</v>
      </c>
    </row>
    <row r="11376" spans="1:46" x14ac:dyDescent="0.2">
      <c r="A11376" t="s">
        <v>459</v>
      </c>
      <c r="B11376" t="s">
        <v>460</v>
      </c>
      <c r="C11376">
        <f>-70.0428959 / 41.67377321</f>
        <v>-1.6807428390763661</v>
      </c>
      <c r="D11376" t="s">
        <v>461</v>
      </c>
      <c r="E11376" t="s">
        <v>70</v>
      </c>
      <c r="F11376" s="1">
        <v>42989</v>
      </c>
      <c r="G11376">
        <v>6</v>
      </c>
      <c r="I11376">
        <v>7.6</v>
      </c>
      <c r="J11376" t="s">
        <v>150</v>
      </c>
      <c r="K11376" t="s">
        <v>173</v>
      </c>
      <c r="L11376" t="s">
        <v>150</v>
      </c>
      <c r="M11376">
        <v>1.4</v>
      </c>
      <c r="N11376" t="s">
        <v>150</v>
      </c>
      <c r="O11376">
        <v>1</v>
      </c>
      <c r="P11376" t="s">
        <v>150</v>
      </c>
      <c r="Q11376">
        <v>12</v>
      </c>
      <c r="R11376" t="s">
        <v>150</v>
      </c>
      <c r="S11376" t="s">
        <v>173</v>
      </c>
      <c r="T11376" t="s">
        <v>150</v>
      </c>
      <c r="W11376" t="s">
        <v>173</v>
      </c>
      <c r="X11376" t="s">
        <v>150</v>
      </c>
      <c r="AC11376">
        <v>55.15</v>
      </c>
      <c r="AE11376" t="s">
        <v>173</v>
      </c>
      <c r="AF11376" t="s">
        <v>150</v>
      </c>
      <c r="AG11376" t="s">
        <v>173</v>
      </c>
      <c r="AH11376" t="s">
        <v>150</v>
      </c>
      <c r="AS11376" t="s">
        <v>173</v>
      </c>
      <c r="AT11376" t="s">
        <v>150</v>
      </c>
    </row>
    <row r="11377" spans="1:46" x14ac:dyDescent="0.2">
      <c r="A11377" t="s">
        <v>459</v>
      </c>
      <c r="B11377" t="s">
        <v>460</v>
      </c>
      <c r="C11377">
        <f>-70.0428959 / 41.67377321</f>
        <v>-1.6807428390763661</v>
      </c>
      <c r="D11377" t="s">
        <v>461</v>
      </c>
      <c r="E11377" t="s">
        <v>70</v>
      </c>
      <c r="F11377" s="1">
        <v>43300.3125</v>
      </c>
      <c r="G11377">
        <v>0.5</v>
      </c>
      <c r="I11377">
        <v>8.5</v>
      </c>
      <c r="J11377" t="s">
        <v>150</v>
      </c>
      <c r="K11377">
        <v>13.71</v>
      </c>
      <c r="L11377" t="s">
        <v>150</v>
      </c>
      <c r="M11377">
        <v>1.73</v>
      </c>
      <c r="N11377" t="s">
        <v>150</v>
      </c>
      <c r="O11377">
        <v>8.32</v>
      </c>
      <c r="P11377" t="s">
        <v>150</v>
      </c>
      <c r="Q11377">
        <v>25.2</v>
      </c>
      <c r="R11377" t="s">
        <v>150</v>
      </c>
      <c r="S11377">
        <v>0.83</v>
      </c>
      <c r="T11377" t="s">
        <v>150</v>
      </c>
      <c r="U11377">
        <v>25.71</v>
      </c>
      <c r="V11377" t="s">
        <v>150</v>
      </c>
      <c r="W11377">
        <v>33.200000000000003</v>
      </c>
      <c r="X11377" t="s">
        <v>150</v>
      </c>
      <c r="Y11377">
        <v>50.97</v>
      </c>
      <c r="AA11377">
        <v>56.28</v>
      </c>
      <c r="AC11377">
        <v>52.1</v>
      </c>
      <c r="AE11377">
        <v>27.9</v>
      </c>
      <c r="AF11377" t="s">
        <v>150</v>
      </c>
      <c r="AG11377">
        <v>6.78</v>
      </c>
      <c r="AH11377" t="s">
        <v>150</v>
      </c>
      <c r="AI11377">
        <v>101.07</v>
      </c>
      <c r="AJ11377" t="s">
        <v>150</v>
      </c>
      <c r="AS11377">
        <v>0.03</v>
      </c>
      <c r="AT11377" t="s">
        <v>150</v>
      </c>
    </row>
    <row r="11378" spans="1:46" x14ac:dyDescent="0.2">
      <c r="A11378" t="s">
        <v>459</v>
      </c>
      <c r="B11378" t="s">
        <v>460</v>
      </c>
      <c r="C11378">
        <f>-70.0428959 / 41.67377321</f>
        <v>-1.6807428390763661</v>
      </c>
      <c r="D11378" t="s">
        <v>461</v>
      </c>
      <c r="E11378" t="s">
        <v>70</v>
      </c>
      <c r="F11378" s="1">
        <v>43300.3125</v>
      </c>
      <c r="G11378">
        <v>2</v>
      </c>
      <c r="I11378">
        <v>8.5</v>
      </c>
      <c r="J11378" t="s">
        <v>150</v>
      </c>
      <c r="K11378" t="s">
        <v>173</v>
      </c>
      <c r="L11378" t="s">
        <v>150</v>
      </c>
      <c r="M11378">
        <v>1.73</v>
      </c>
      <c r="N11378" t="s">
        <v>150</v>
      </c>
      <c r="O11378">
        <v>8.07</v>
      </c>
      <c r="P11378" t="s">
        <v>150</v>
      </c>
      <c r="Q11378">
        <v>25.2</v>
      </c>
      <c r="R11378" t="s">
        <v>150</v>
      </c>
      <c r="S11378" t="s">
        <v>173</v>
      </c>
      <c r="T11378" t="s">
        <v>150</v>
      </c>
      <c r="W11378" t="s">
        <v>173</v>
      </c>
      <c r="X11378" t="s">
        <v>150</v>
      </c>
      <c r="AC11378">
        <v>52.1</v>
      </c>
      <c r="AE11378" t="s">
        <v>173</v>
      </c>
      <c r="AF11378" t="s">
        <v>150</v>
      </c>
      <c r="AG11378" t="s">
        <v>173</v>
      </c>
      <c r="AH11378" t="s">
        <v>150</v>
      </c>
      <c r="AI11378">
        <v>98.03</v>
      </c>
      <c r="AJ11378" t="s">
        <v>150</v>
      </c>
      <c r="AS11378" t="s">
        <v>173</v>
      </c>
      <c r="AT11378" t="s">
        <v>150</v>
      </c>
    </row>
    <row r="11379" spans="1:46" x14ac:dyDescent="0.2">
      <c r="A11379" t="s">
        <v>459</v>
      </c>
      <c r="B11379" t="s">
        <v>460</v>
      </c>
      <c r="C11379">
        <f>-70.0428959 / 41.67377321</f>
        <v>-1.6807428390763661</v>
      </c>
      <c r="D11379" t="s">
        <v>461</v>
      </c>
      <c r="E11379" t="s">
        <v>70</v>
      </c>
      <c r="F11379" s="1">
        <v>43300.3125</v>
      </c>
      <c r="G11379">
        <v>4</v>
      </c>
      <c r="I11379">
        <v>8.5</v>
      </c>
      <c r="J11379" t="s">
        <v>150</v>
      </c>
      <c r="K11379" t="s">
        <v>173</v>
      </c>
      <c r="L11379" t="s">
        <v>150</v>
      </c>
      <c r="M11379">
        <v>1.73</v>
      </c>
      <c r="N11379" t="s">
        <v>150</v>
      </c>
      <c r="O11379">
        <v>0.14000000000000001</v>
      </c>
      <c r="P11379" t="s">
        <v>150</v>
      </c>
      <c r="Q11379">
        <v>15.4</v>
      </c>
      <c r="R11379" t="s">
        <v>150</v>
      </c>
      <c r="S11379" t="s">
        <v>173</v>
      </c>
      <c r="T11379" t="s">
        <v>150</v>
      </c>
      <c r="W11379" t="s">
        <v>173</v>
      </c>
      <c r="X11379" t="s">
        <v>150</v>
      </c>
      <c r="AC11379">
        <v>52.1</v>
      </c>
      <c r="AE11379" t="s">
        <v>173</v>
      </c>
      <c r="AF11379" t="s">
        <v>150</v>
      </c>
      <c r="AG11379" t="s">
        <v>173</v>
      </c>
      <c r="AH11379" t="s">
        <v>150</v>
      </c>
      <c r="AI11379">
        <v>1.4</v>
      </c>
      <c r="AJ11379" t="s">
        <v>150</v>
      </c>
      <c r="AS11379" t="s">
        <v>173</v>
      </c>
      <c r="AT11379" t="s">
        <v>150</v>
      </c>
    </row>
    <row r="11380" spans="1:46" x14ac:dyDescent="0.2">
      <c r="A11380" t="s">
        <v>459</v>
      </c>
      <c r="B11380" t="s">
        <v>460</v>
      </c>
      <c r="C11380">
        <f>-70.0428959 / 41.67377321</f>
        <v>-1.6807428390763661</v>
      </c>
      <c r="D11380" t="s">
        <v>461</v>
      </c>
      <c r="E11380" t="s">
        <v>70</v>
      </c>
      <c r="F11380" s="1">
        <v>43300.3125</v>
      </c>
      <c r="G11380">
        <v>6</v>
      </c>
      <c r="I11380">
        <v>8.5</v>
      </c>
      <c r="J11380" t="s">
        <v>150</v>
      </c>
      <c r="K11380" t="s">
        <v>173</v>
      </c>
      <c r="L11380" t="s">
        <v>150</v>
      </c>
      <c r="M11380">
        <v>1.73</v>
      </c>
      <c r="N11380" t="s">
        <v>150</v>
      </c>
      <c r="O11380">
        <v>0.09</v>
      </c>
      <c r="P11380" t="s">
        <v>150</v>
      </c>
      <c r="Q11380">
        <v>10.199999999999999</v>
      </c>
      <c r="R11380" t="s">
        <v>150</v>
      </c>
      <c r="S11380" t="s">
        <v>173</v>
      </c>
      <c r="T11380" t="s">
        <v>150</v>
      </c>
      <c r="W11380" t="s">
        <v>173</v>
      </c>
      <c r="X11380" t="s">
        <v>150</v>
      </c>
      <c r="AC11380">
        <v>52.1</v>
      </c>
      <c r="AE11380" t="s">
        <v>173</v>
      </c>
      <c r="AF11380" t="s">
        <v>150</v>
      </c>
      <c r="AG11380" t="s">
        <v>173</v>
      </c>
      <c r="AH11380" t="s">
        <v>150</v>
      </c>
      <c r="AI11380">
        <v>0.8</v>
      </c>
      <c r="AJ11380" t="s">
        <v>150</v>
      </c>
      <c r="AS11380" t="s">
        <v>173</v>
      </c>
      <c r="AT11380" t="s">
        <v>150</v>
      </c>
    </row>
    <row r="11381" spans="1:46" x14ac:dyDescent="0.2">
      <c r="A11381" t="s">
        <v>459</v>
      </c>
      <c r="B11381" t="s">
        <v>460</v>
      </c>
      <c r="C11381">
        <f>-70.0428959 / 41.67377321</f>
        <v>-1.6807428390763661</v>
      </c>
      <c r="D11381" t="s">
        <v>461</v>
      </c>
      <c r="E11381" t="s">
        <v>70</v>
      </c>
      <c r="F11381" s="1">
        <v>43300.3125</v>
      </c>
      <c r="G11381">
        <v>8</v>
      </c>
      <c r="I11381">
        <v>8.5</v>
      </c>
      <c r="J11381" t="s">
        <v>150</v>
      </c>
      <c r="K11381">
        <v>13.21</v>
      </c>
      <c r="L11381" t="s">
        <v>150</v>
      </c>
      <c r="M11381">
        <v>1.73</v>
      </c>
      <c r="N11381" t="s">
        <v>150</v>
      </c>
      <c r="S11381">
        <v>13.56</v>
      </c>
      <c r="T11381" t="s">
        <v>150</v>
      </c>
      <c r="U11381">
        <v>420</v>
      </c>
      <c r="V11381" t="s">
        <v>150</v>
      </c>
      <c r="W11381">
        <v>197.98</v>
      </c>
      <c r="X11381" t="s">
        <v>150</v>
      </c>
      <c r="Y11381">
        <v>91.25</v>
      </c>
      <c r="AA11381">
        <v>55.92</v>
      </c>
      <c r="AC11381">
        <v>52.1</v>
      </c>
      <c r="AE11381">
        <v>79.5</v>
      </c>
      <c r="AF11381" t="s">
        <v>150</v>
      </c>
      <c r="AG11381">
        <v>6.66</v>
      </c>
      <c r="AH11381" t="s">
        <v>150</v>
      </c>
      <c r="AS11381">
        <v>1.41</v>
      </c>
      <c r="AT11381" t="s">
        <v>150</v>
      </c>
    </row>
    <row r="11382" spans="1:46" x14ac:dyDescent="0.2">
      <c r="A11382" t="s">
        <v>459</v>
      </c>
      <c r="B11382" t="s">
        <v>460</v>
      </c>
      <c r="C11382">
        <f>-70.0428959 / 41.67377321</f>
        <v>-1.6807428390763661</v>
      </c>
      <c r="D11382" t="s">
        <v>461</v>
      </c>
      <c r="E11382" t="s">
        <v>70</v>
      </c>
      <c r="F11382" s="1">
        <v>43314.322916666664</v>
      </c>
      <c r="G11382">
        <v>0.5</v>
      </c>
      <c r="I11382">
        <v>6.9</v>
      </c>
      <c r="J11382" t="s">
        <v>150</v>
      </c>
      <c r="K11382">
        <v>7.65</v>
      </c>
      <c r="L11382" t="s">
        <v>150</v>
      </c>
      <c r="M11382">
        <v>1.36</v>
      </c>
      <c r="N11382" t="s">
        <v>150</v>
      </c>
      <c r="O11382">
        <v>7.54</v>
      </c>
      <c r="P11382" t="s">
        <v>150</v>
      </c>
      <c r="Q11382">
        <v>25.6</v>
      </c>
      <c r="R11382" t="s">
        <v>150</v>
      </c>
      <c r="S11382">
        <v>0.7</v>
      </c>
      <c r="T11382" t="s">
        <v>150</v>
      </c>
      <c r="U11382">
        <v>21.68</v>
      </c>
      <c r="V11382" t="s">
        <v>150</v>
      </c>
      <c r="W11382">
        <v>30.47</v>
      </c>
      <c r="X11382" t="s">
        <v>150</v>
      </c>
      <c r="Y11382">
        <v>48.51</v>
      </c>
      <c r="AA11382">
        <v>50.56</v>
      </c>
      <c r="AC11382">
        <v>55.57</v>
      </c>
      <c r="AE11382">
        <v>28.5</v>
      </c>
      <c r="AF11382" t="s">
        <v>150</v>
      </c>
      <c r="AG11382">
        <v>6.82</v>
      </c>
      <c r="AH11382" t="s">
        <v>150</v>
      </c>
      <c r="AI11382">
        <v>92.27</v>
      </c>
      <c r="AJ11382" t="s">
        <v>150</v>
      </c>
      <c r="AS11382">
        <v>0.45</v>
      </c>
      <c r="AT11382" t="s">
        <v>150</v>
      </c>
    </row>
    <row r="11383" spans="1:46" x14ac:dyDescent="0.2">
      <c r="A11383" t="s">
        <v>459</v>
      </c>
      <c r="B11383" t="s">
        <v>460</v>
      </c>
      <c r="C11383">
        <f>-70.0428959 / 41.67377321</f>
        <v>-1.6807428390763661</v>
      </c>
      <c r="D11383" t="s">
        <v>461</v>
      </c>
      <c r="E11383" t="s">
        <v>70</v>
      </c>
      <c r="F11383" s="1">
        <v>43314.322916666664</v>
      </c>
      <c r="G11383">
        <v>2</v>
      </c>
      <c r="I11383">
        <v>6.9</v>
      </c>
      <c r="J11383" t="s">
        <v>150</v>
      </c>
      <c r="K11383" t="s">
        <v>173</v>
      </c>
      <c r="L11383" t="s">
        <v>150</v>
      </c>
      <c r="M11383">
        <v>1.36</v>
      </c>
      <c r="N11383" t="s">
        <v>150</v>
      </c>
      <c r="O11383">
        <v>7.45</v>
      </c>
      <c r="P11383" t="s">
        <v>150</v>
      </c>
      <c r="Q11383">
        <v>25.6</v>
      </c>
      <c r="R11383" t="s">
        <v>150</v>
      </c>
      <c r="S11383" t="s">
        <v>173</v>
      </c>
      <c r="T11383" t="s">
        <v>150</v>
      </c>
      <c r="W11383" t="s">
        <v>173</v>
      </c>
      <c r="X11383" t="s">
        <v>150</v>
      </c>
      <c r="AC11383">
        <v>55.57</v>
      </c>
      <c r="AE11383" t="s">
        <v>173</v>
      </c>
      <c r="AF11383" t="s">
        <v>150</v>
      </c>
      <c r="AG11383" t="s">
        <v>173</v>
      </c>
      <c r="AH11383" t="s">
        <v>150</v>
      </c>
      <c r="AI11383">
        <v>91.17</v>
      </c>
      <c r="AJ11383" t="s">
        <v>150</v>
      </c>
      <c r="AS11383" t="s">
        <v>173</v>
      </c>
      <c r="AT11383" t="s">
        <v>150</v>
      </c>
    </row>
    <row r="11384" spans="1:46" x14ac:dyDescent="0.2">
      <c r="A11384" t="s">
        <v>459</v>
      </c>
      <c r="B11384" t="s">
        <v>460</v>
      </c>
      <c r="C11384">
        <f>-70.0428959 / 41.67377321</f>
        <v>-1.6807428390763661</v>
      </c>
      <c r="D11384" t="s">
        <v>461</v>
      </c>
      <c r="E11384" t="s">
        <v>70</v>
      </c>
      <c r="F11384" s="1">
        <v>43314.322916666664</v>
      </c>
      <c r="G11384">
        <v>4</v>
      </c>
      <c r="I11384">
        <v>6.9</v>
      </c>
      <c r="J11384" t="s">
        <v>150</v>
      </c>
      <c r="K11384" t="s">
        <v>173</v>
      </c>
      <c r="L11384" t="s">
        <v>150</v>
      </c>
      <c r="M11384">
        <v>1.36</v>
      </c>
      <c r="N11384" t="s">
        <v>150</v>
      </c>
      <c r="O11384">
        <v>0.12</v>
      </c>
      <c r="P11384" t="s">
        <v>150</v>
      </c>
      <c r="Q11384">
        <v>16.2</v>
      </c>
      <c r="R11384" t="s">
        <v>150</v>
      </c>
      <c r="S11384" t="s">
        <v>173</v>
      </c>
      <c r="T11384" t="s">
        <v>150</v>
      </c>
      <c r="W11384" t="s">
        <v>173</v>
      </c>
      <c r="X11384" t="s">
        <v>150</v>
      </c>
      <c r="AC11384">
        <v>55.57</v>
      </c>
      <c r="AE11384" t="s">
        <v>173</v>
      </c>
      <c r="AF11384" t="s">
        <v>150</v>
      </c>
      <c r="AG11384" t="s">
        <v>173</v>
      </c>
      <c r="AH11384" t="s">
        <v>150</v>
      </c>
      <c r="AI11384">
        <v>1.22</v>
      </c>
      <c r="AJ11384" t="s">
        <v>150</v>
      </c>
      <c r="AS11384" t="s">
        <v>173</v>
      </c>
      <c r="AT11384" t="s">
        <v>150</v>
      </c>
    </row>
    <row r="11385" spans="1:46" x14ac:dyDescent="0.2">
      <c r="A11385" t="s">
        <v>459</v>
      </c>
      <c r="B11385" t="s">
        <v>460</v>
      </c>
      <c r="C11385">
        <f>-70.0428959 / 41.67377321</f>
        <v>-1.6807428390763661</v>
      </c>
      <c r="D11385" t="s">
        <v>461</v>
      </c>
      <c r="E11385" t="s">
        <v>70</v>
      </c>
      <c r="F11385" s="1">
        <v>43314.322916666664</v>
      </c>
      <c r="G11385">
        <v>6</v>
      </c>
      <c r="I11385">
        <v>6.9</v>
      </c>
      <c r="J11385" t="s">
        <v>150</v>
      </c>
      <c r="K11385">
        <v>16.54</v>
      </c>
      <c r="L11385" t="s">
        <v>150</v>
      </c>
      <c r="M11385">
        <v>1.36</v>
      </c>
      <c r="N11385" t="s">
        <v>150</v>
      </c>
      <c r="O11385">
        <v>0.06</v>
      </c>
      <c r="P11385" t="s">
        <v>150</v>
      </c>
      <c r="Q11385">
        <v>10.4</v>
      </c>
      <c r="R11385" t="s">
        <v>150</v>
      </c>
      <c r="S11385">
        <v>8.94</v>
      </c>
      <c r="T11385" t="s">
        <v>150</v>
      </c>
      <c r="U11385">
        <v>276.89999999999998</v>
      </c>
      <c r="V11385" t="s">
        <v>150</v>
      </c>
      <c r="W11385">
        <v>186.12</v>
      </c>
      <c r="X11385" t="s">
        <v>150</v>
      </c>
      <c r="Y11385">
        <v>85.24</v>
      </c>
      <c r="AA11385">
        <v>58.12</v>
      </c>
      <c r="AC11385">
        <v>55.57</v>
      </c>
      <c r="AE11385" t="s">
        <v>173</v>
      </c>
      <c r="AF11385" t="s">
        <v>150</v>
      </c>
      <c r="AG11385" t="s">
        <v>173</v>
      </c>
      <c r="AH11385" t="s">
        <v>150</v>
      </c>
      <c r="AI11385">
        <v>0.54</v>
      </c>
      <c r="AJ11385" t="s">
        <v>150</v>
      </c>
      <c r="AS11385">
        <v>14.43</v>
      </c>
      <c r="AT11385" t="s">
        <v>150</v>
      </c>
    </row>
    <row r="11386" spans="1:46" x14ac:dyDescent="0.2">
      <c r="A11386" t="s">
        <v>459</v>
      </c>
      <c r="B11386" t="s">
        <v>460</v>
      </c>
      <c r="C11386">
        <f>-70.0428959 / 41.67377321</f>
        <v>-1.6807428390763661</v>
      </c>
      <c r="D11386" t="s">
        <v>461</v>
      </c>
      <c r="E11386" t="s">
        <v>70</v>
      </c>
      <c r="F11386" s="1">
        <v>43314.322916666664</v>
      </c>
      <c r="G11386">
        <v>6.4</v>
      </c>
      <c r="I11386">
        <v>6.9</v>
      </c>
      <c r="J11386" t="s">
        <v>150</v>
      </c>
      <c r="K11386" t="s">
        <v>173</v>
      </c>
      <c r="L11386" t="s">
        <v>150</v>
      </c>
      <c r="M11386">
        <v>1.36</v>
      </c>
      <c r="N11386" t="s">
        <v>150</v>
      </c>
      <c r="S11386" t="s">
        <v>173</v>
      </c>
      <c r="T11386" t="s">
        <v>150</v>
      </c>
      <c r="W11386" t="s">
        <v>173</v>
      </c>
      <c r="X11386" t="s">
        <v>150</v>
      </c>
      <c r="AC11386">
        <v>55.57</v>
      </c>
      <c r="AE11386">
        <v>73.400000000000006</v>
      </c>
      <c r="AF11386" t="s">
        <v>150</v>
      </c>
      <c r="AG11386">
        <v>6.69</v>
      </c>
      <c r="AH11386" t="s">
        <v>150</v>
      </c>
      <c r="AS11386" t="s">
        <v>173</v>
      </c>
      <c r="AT11386" t="s">
        <v>150</v>
      </c>
    </row>
    <row r="11387" spans="1:46" x14ac:dyDescent="0.2">
      <c r="A11387" t="s">
        <v>459</v>
      </c>
      <c r="B11387" t="s">
        <v>460</v>
      </c>
      <c r="C11387">
        <f>-70.0428959 / 41.67377321</f>
        <v>-1.6807428390763661</v>
      </c>
      <c r="D11387" t="s">
        <v>461</v>
      </c>
      <c r="E11387" t="s">
        <v>70</v>
      </c>
      <c r="F11387" s="1">
        <v>43328.322916666664</v>
      </c>
      <c r="G11387">
        <v>0.5</v>
      </c>
      <c r="I11387">
        <v>8.6999999999999993</v>
      </c>
      <c r="J11387" t="s">
        <v>150</v>
      </c>
      <c r="K11387">
        <v>16.88</v>
      </c>
      <c r="L11387" t="s">
        <v>150</v>
      </c>
      <c r="M11387">
        <v>1</v>
      </c>
      <c r="N11387" t="s">
        <v>150</v>
      </c>
      <c r="O11387">
        <v>7.25</v>
      </c>
      <c r="P11387" t="s">
        <v>150</v>
      </c>
      <c r="Q11387">
        <v>26.8</v>
      </c>
      <c r="R11387" t="s">
        <v>150</v>
      </c>
      <c r="S11387">
        <v>1.1200000000000001</v>
      </c>
      <c r="T11387" t="s">
        <v>150</v>
      </c>
      <c r="U11387">
        <v>34.69</v>
      </c>
      <c r="V11387" t="s">
        <v>150</v>
      </c>
      <c r="W11387">
        <v>40.799999999999997</v>
      </c>
      <c r="X11387" t="s">
        <v>150</v>
      </c>
      <c r="Y11387">
        <v>55.29</v>
      </c>
      <c r="AA11387">
        <v>58.32</v>
      </c>
      <c r="AC11387">
        <v>60</v>
      </c>
      <c r="AE11387">
        <v>28.8</v>
      </c>
      <c r="AF11387" t="s">
        <v>150</v>
      </c>
      <c r="AG11387">
        <v>6.91</v>
      </c>
      <c r="AH11387" t="s">
        <v>150</v>
      </c>
      <c r="AI11387">
        <v>90.67</v>
      </c>
      <c r="AJ11387" t="s">
        <v>150</v>
      </c>
      <c r="AS11387">
        <v>1.1100000000000001</v>
      </c>
      <c r="AT11387" t="s">
        <v>150</v>
      </c>
    </row>
    <row r="11388" spans="1:46" x14ac:dyDescent="0.2">
      <c r="A11388" t="s">
        <v>459</v>
      </c>
      <c r="B11388" t="s">
        <v>460</v>
      </c>
      <c r="C11388">
        <f>-70.0428959 / 41.67377321</f>
        <v>-1.6807428390763661</v>
      </c>
      <c r="D11388" t="s">
        <v>461</v>
      </c>
      <c r="E11388" t="s">
        <v>70</v>
      </c>
      <c r="F11388" s="1">
        <v>43328.322916666664</v>
      </c>
      <c r="G11388">
        <v>1</v>
      </c>
      <c r="I11388">
        <v>8.6999999999999993</v>
      </c>
      <c r="J11388" t="s">
        <v>150</v>
      </c>
      <c r="K11388" t="s">
        <v>173</v>
      </c>
      <c r="L11388" t="s">
        <v>150</v>
      </c>
      <c r="M11388">
        <v>1</v>
      </c>
      <c r="N11388" t="s">
        <v>150</v>
      </c>
      <c r="O11388">
        <v>7.38</v>
      </c>
      <c r="P11388" t="s">
        <v>150</v>
      </c>
      <c r="Q11388">
        <v>26.8</v>
      </c>
      <c r="R11388" t="s">
        <v>150</v>
      </c>
      <c r="S11388" t="s">
        <v>173</v>
      </c>
      <c r="T11388" t="s">
        <v>150</v>
      </c>
      <c r="W11388" t="s">
        <v>173</v>
      </c>
      <c r="X11388" t="s">
        <v>150</v>
      </c>
      <c r="AC11388">
        <v>60</v>
      </c>
      <c r="AE11388" t="s">
        <v>173</v>
      </c>
      <c r="AF11388" t="s">
        <v>150</v>
      </c>
      <c r="AG11388" t="s">
        <v>173</v>
      </c>
      <c r="AH11388" t="s">
        <v>150</v>
      </c>
      <c r="AI11388">
        <v>92.3</v>
      </c>
      <c r="AJ11388" t="s">
        <v>150</v>
      </c>
      <c r="AS11388" t="s">
        <v>173</v>
      </c>
      <c r="AT11388" t="s">
        <v>150</v>
      </c>
    </row>
    <row r="11389" spans="1:46" x14ac:dyDescent="0.2">
      <c r="A11389" t="s">
        <v>459</v>
      </c>
      <c r="B11389" t="s">
        <v>460</v>
      </c>
      <c r="C11389">
        <f>-70.0428959 / 41.67377321</f>
        <v>-1.6807428390763661</v>
      </c>
      <c r="D11389" t="s">
        <v>461</v>
      </c>
      <c r="E11389" t="s">
        <v>70</v>
      </c>
      <c r="F11389" s="1">
        <v>43328.322916666664</v>
      </c>
      <c r="G11389">
        <v>2</v>
      </c>
      <c r="I11389">
        <v>8.6999999999999993</v>
      </c>
      <c r="J11389" t="s">
        <v>150</v>
      </c>
      <c r="K11389" t="s">
        <v>173</v>
      </c>
      <c r="L11389" t="s">
        <v>150</v>
      </c>
      <c r="M11389">
        <v>1</v>
      </c>
      <c r="N11389" t="s">
        <v>150</v>
      </c>
      <c r="O11389">
        <v>7.85</v>
      </c>
      <c r="P11389" t="s">
        <v>150</v>
      </c>
      <c r="Q11389">
        <v>26.5</v>
      </c>
      <c r="R11389" t="s">
        <v>150</v>
      </c>
      <c r="S11389" t="s">
        <v>173</v>
      </c>
      <c r="T11389" t="s">
        <v>150</v>
      </c>
      <c r="W11389" t="s">
        <v>173</v>
      </c>
      <c r="X11389" t="s">
        <v>150</v>
      </c>
      <c r="AC11389">
        <v>60</v>
      </c>
      <c r="AE11389" t="s">
        <v>173</v>
      </c>
      <c r="AF11389" t="s">
        <v>150</v>
      </c>
      <c r="AG11389" t="s">
        <v>173</v>
      </c>
      <c r="AH11389" t="s">
        <v>150</v>
      </c>
      <c r="AI11389">
        <v>97.64</v>
      </c>
      <c r="AJ11389" t="s">
        <v>150</v>
      </c>
      <c r="AS11389" t="s">
        <v>173</v>
      </c>
      <c r="AT11389" t="s">
        <v>150</v>
      </c>
    </row>
    <row r="11390" spans="1:46" x14ac:dyDescent="0.2">
      <c r="A11390" t="s">
        <v>459</v>
      </c>
      <c r="B11390" t="s">
        <v>460</v>
      </c>
      <c r="C11390">
        <f>-70.0428959 / 41.67377321</f>
        <v>-1.6807428390763661</v>
      </c>
      <c r="D11390" t="s">
        <v>461</v>
      </c>
      <c r="E11390" t="s">
        <v>70</v>
      </c>
      <c r="F11390" s="1">
        <v>43328.322916666664</v>
      </c>
      <c r="G11390">
        <v>3</v>
      </c>
      <c r="I11390">
        <v>8.6999999999999993</v>
      </c>
      <c r="J11390" t="s">
        <v>150</v>
      </c>
      <c r="K11390" t="s">
        <v>173</v>
      </c>
      <c r="L11390" t="s">
        <v>150</v>
      </c>
      <c r="M11390">
        <v>1</v>
      </c>
      <c r="N11390" t="s">
        <v>150</v>
      </c>
      <c r="O11390">
        <v>2.8</v>
      </c>
      <c r="P11390" t="s">
        <v>150</v>
      </c>
      <c r="Q11390">
        <v>23.2</v>
      </c>
      <c r="R11390" t="s">
        <v>150</v>
      </c>
      <c r="S11390" t="s">
        <v>173</v>
      </c>
      <c r="T11390" t="s">
        <v>150</v>
      </c>
      <c r="W11390" t="s">
        <v>173</v>
      </c>
      <c r="X11390" t="s">
        <v>150</v>
      </c>
      <c r="AC11390">
        <v>60</v>
      </c>
      <c r="AE11390" t="s">
        <v>173</v>
      </c>
      <c r="AF11390" t="s">
        <v>150</v>
      </c>
      <c r="AG11390" t="s">
        <v>173</v>
      </c>
      <c r="AH11390" t="s">
        <v>150</v>
      </c>
      <c r="AI11390">
        <v>32.770000000000003</v>
      </c>
      <c r="AJ11390" t="s">
        <v>150</v>
      </c>
      <c r="AS11390" t="s">
        <v>173</v>
      </c>
      <c r="AT11390" t="s">
        <v>150</v>
      </c>
    </row>
    <row r="11391" spans="1:46" x14ac:dyDescent="0.2">
      <c r="A11391" t="s">
        <v>459</v>
      </c>
      <c r="B11391" t="s">
        <v>460</v>
      </c>
      <c r="C11391">
        <f>-70.0428959 / 41.67377321</f>
        <v>-1.6807428390763661</v>
      </c>
      <c r="D11391" t="s">
        <v>461</v>
      </c>
      <c r="E11391" t="s">
        <v>70</v>
      </c>
      <c r="F11391" s="1">
        <v>43328.322916666664</v>
      </c>
      <c r="G11391">
        <v>4</v>
      </c>
      <c r="I11391">
        <v>8.6999999999999993</v>
      </c>
      <c r="J11391" t="s">
        <v>150</v>
      </c>
      <c r="K11391" t="s">
        <v>173</v>
      </c>
      <c r="L11391" t="s">
        <v>150</v>
      </c>
      <c r="M11391">
        <v>1</v>
      </c>
      <c r="N11391" t="s">
        <v>150</v>
      </c>
      <c r="O11391">
        <v>0.09</v>
      </c>
      <c r="P11391" t="s">
        <v>150</v>
      </c>
      <c r="Q11391">
        <v>12.6</v>
      </c>
      <c r="R11391" t="s">
        <v>150</v>
      </c>
      <c r="S11391" t="s">
        <v>173</v>
      </c>
      <c r="T11391" t="s">
        <v>150</v>
      </c>
      <c r="W11391" t="s">
        <v>173</v>
      </c>
      <c r="X11391" t="s">
        <v>150</v>
      </c>
      <c r="AC11391">
        <v>60</v>
      </c>
      <c r="AE11391" t="s">
        <v>173</v>
      </c>
      <c r="AF11391" t="s">
        <v>150</v>
      </c>
      <c r="AG11391" t="s">
        <v>173</v>
      </c>
      <c r="AH11391" t="s">
        <v>150</v>
      </c>
      <c r="AI11391">
        <v>0.85</v>
      </c>
      <c r="AJ11391" t="s">
        <v>150</v>
      </c>
      <c r="AS11391" t="s">
        <v>173</v>
      </c>
      <c r="AT11391" t="s">
        <v>150</v>
      </c>
    </row>
    <row r="11392" spans="1:46" x14ac:dyDescent="0.2">
      <c r="A11392" t="s">
        <v>459</v>
      </c>
      <c r="B11392" t="s">
        <v>460</v>
      </c>
      <c r="C11392">
        <f>-70.0428959 / 41.67377321</f>
        <v>-1.6807428390763661</v>
      </c>
      <c r="D11392" t="s">
        <v>461</v>
      </c>
      <c r="E11392" t="s">
        <v>70</v>
      </c>
      <c r="F11392" s="1">
        <v>43328.322916666664</v>
      </c>
      <c r="G11392">
        <v>5</v>
      </c>
      <c r="I11392">
        <v>8.6999999999999993</v>
      </c>
      <c r="J11392" t="s">
        <v>150</v>
      </c>
      <c r="K11392" t="s">
        <v>173</v>
      </c>
      <c r="L11392" t="s">
        <v>150</v>
      </c>
      <c r="M11392">
        <v>1</v>
      </c>
      <c r="N11392" t="s">
        <v>150</v>
      </c>
      <c r="O11392">
        <v>0.06</v>
      </c>
      <c r="P11392" t="s">
        <v>150</v>
      </c>
      <c r="Q11392">
        <v>12.5</v>
      </c>
      <c r="R11392" t="s">
        <v>150</v>
      </c>
      <c r="S11392" t="s">
        <v>173</v>
      </c>
      <c r="T11392" t="s">
        <v>150</v>
      </c>
      <c r="W11392" t="s">
        <v>173</v>
      </c>
      <c r="X11392" t="s">
        <v>150</v>
      </c>
      <c r="AC11392">
        <v>60</v>
      </c>
      <c r="AE11392" t="s">
        <v>173</v>
      </c>
      <c r="AF11392" t="s">
        <v>150</v>
      </c>
      <c r="AG11392" t="s">
        <v>173</v>
      </c>
      <c r="AH11392" t="s">
        <v>150</v>
      </c>
      <c r="AI11392">
        <v>0.56000000000000005</v>
      </c>
      <c r="AJ11392" t="s">
        <v>150</v>
      </c>
      <c r="AS11392" t="s">
        <v>173</v>
      </c>
      <c r="AT11392" t="s">
        <v>150</v>
      </c>
    </row>
    <row r="11393" spans="1:46" x14ac:dyDescent="0.2">
      <c r="A11393" t="s">
        <v>459</v>
      </c>
      <c r="B11393" t="s">
        <v>460</v>
      </c>
      <c r="C11393">
        <f>-70.0428959 / 41.67377321</f>
        <v>-1.6807428390763661</v>
      </c>
      <c r="D11393" t="s">
        <v>461</v>
      </c>
      <c r="E11393" t="s">
        <v>70</v>
      </c>
      <c r="F11393" s="1">
        <v>43328.322916666664</v>
      </c>
      <c r="G11393">
        <v>6</v>
      </c>
      <c r="I11393">
        <v>8.6999999999999993</v>
      </c>
      <c r="J11393" t="s">
        <v>150</v>
      </c>
      <c r="K11393" t="s">
        <v>173</v>
      </c>
      <c r="L11393" t="s">
        <v>150</v>
      </c>
      <c r="M11393">
        <v>1</v>
      </c>
      <c r="N11393" t="s">
        <v>150</v>
      </c>
      <c r="O11393">
        <v>0.05</v>
      </c>
      <c r="P11393" t="s">
        <v>150</v>
      </c>
      <c r="Q11393">
        <v>10.5</v>
      </c>
      <c r="R11393" t="s">
        <v>150</v>
      </c>
      <c r="S11393" t="s">
        <v>173</v>
      </c>
      <c r="T11393" t="s">
        <v>150</v>
      </c>
      <c r="W11393" t="s">
        <v>173</v>
      </c>
      <c r="X11393" t="s">
        <v>150</v>
      </c>
      <c r="AC11393">
        <v>60</v>
      </c>
      <c r="AE11393" t="s">
        <v>173</v>
      </c>
      <c r="AF11393" t="s">
        <v>150</v>
      </c>
      <c r="AG11393" t="s">
        <v>173</v>
      </c>
      <c r="AH11393" t="s">
        <v>150</v>
      </c>
      <c r="AI11393">
        <v>0.45</v>
      </c>
      <c r="AJ11393" t="s">
        <v>150</v>
      </c>
      <c r="AS11393" t="s">
        <v>173</v>
      </c>
      <c r="AT11393" t="s">
        <v>150</v>
      </c>
    </row>
    <row r="11394" spans="1:46" x14ac:dyDescent="0.2">
      <c r="A11394" t="s">
        <v>459</v>
      </c>
      <c r="B11394" t="s">
        <v>460</v>
      </c>
      <c r="C11394">
        <f>-70.0428959 / 41.67377321</f>
        <v>-1.6807428390763661</v>
      </c>
      <c r="D11394" t="s">
        <v>461</v>
      </c>
      <c r="E11394" t="s">
        <v>70</v>
      </c>
      <c r="F11394" s="1">
        <v>43328.322916666664</v>
      </c>
      <c r="G11394">
        <v>8.1999999999999993</v>
      </c>
      <c r="I11394">
        <v>8.6999999999999993</v>
      </c>
      <c r="J11394" t="s">
        <v>150</v>
      </c>
      <c r="K11394">
        <v>17.22</v>
      </c>
      <c r="L11394" t="s">
        <v>150</v>
      </c>
      <c r="M11394">
        <v>1</v>
      </c>
      <c r="N11394" t="s">
        <v>150</v>
      </c>
      <c r="O11394">
        <v>0.05</v>
      </c>
      <c r="P11394" t="s">
        <v>150</v>
      </c>
      <c r="Q11394">
        <v>10.5</v>
      </c>
      <c r="R11394" t="s">
        <v>150</v>
      </c>
      <c r="S11394">
        <v>14.85</v>
      </c>
      <c r="T11394" t="s">
        <v>150</v>
      </c>
      <c r="U11394">
        <v>459.96</v>
      </c>
      <c r="V11394" t="s">
        <v>150</v>
      </c>
      <c r="W11394">
        <v>304.69</v>
      </c>
      <c r="X11394" t="s">
        <v>150</v>
      </c>
      <c r="Y11394">
        <v>92.56</v>
      </c>
      <c r="AA11394">
        <v>58.52</v>
      </c>
      <c r="AC11394">
        <v>60</v>
      </c>
      <c r="AE11394">
        <v>98</v>
      </c>
      <c r="AF11394" t="s">
        <v>150</v>
      </c>
      <c r="AG11394">
        <v>6.65</v>
      </c>
      <c r="AH11394" t="s">
        <v>150</v>
      </c>
      <c r="AI11394">
        <v>0.45</v>
      </c>
      <c r="AJ11394" t="s">
        <v>150</v>
      </c>
      <c r="AS11394">
        <v>25.2</v>
      </c>
      <c r="AT11394" t="s">
        <v>150</v>
      </c>
    </row>
    <row r="11395" spans="1:46" x14ac:dyDescent="0.2">
      <c r="A11395" t="s">
        <v>459</v>
      </c>
      <c r="B11395" t="s">
        <v>460</v>
      </c>
      <c r="C11395">
        <f>-70.0428959 / 41.67377321</f>
        <v>-1.6807428390763661</v>
      </c>
      <c r="D11395" t="s">
        <v>461</v>
      </c>
      <c r="E11395" t="s">
        <v>70</v>
      </c>
      <c r="F11395" s="1">
        <v>43355.322916666664</v>
      </c>
      <c r="G11395">
        <v>0.5</v>
      </c>
      <c r="I11395">
        <v>8.8000000000000007</v>
      </c>
      <c r="J11395" t="s">
        <v>150</v>
      </c>
      <c r="K11395" t="s">
        <v>173</v>
      </c>
      <c r="L11395" t="s">
        <v>150</v>
      </c>
      <c r="M11395">
        <v>1.5</v>
      </c>
      <c r="N11395" t="s">
        <v>150</v>
      </c>
      <c r="O11395">
        <v>9</v>
      </c>
      <c r="P11395" t="s">
        <v>150</v>
      </c>
      <c r="Q11395">
        <v>22.3</v>
      </c>
      <c r="R11395" t="s">
        <v>150</v>
      </c>
      <c r="S11395" t="s">
        <v>173</v>
      </c>
      <c r="T11395" t="s">
        <v>150</v>
      </c>
      <c r="W11395" t="s">
        <v>173</v>
      </c>
      <c r="X11395" t="s">
        <v>150</v>
      </c>
      <c r="AC11395">
        <v>54.16</v>
      </c>
      <c r="AE11395" t="s">
        <v>173</v>
      </c>
      <c r="AF11395" t="s">
        <v>150</v>
      </c>
      <c r="AG11395" t="s">
        <v>173</v>
      </c>
      <c r="AH11395" t="s">
        <v>150</v>
      </c>
      <c r="AI11395">
        <v>103.54</v>
      </c>
      <c r="AJ11395" t="s">
        <v>150</v>
      </c>
      <c r="AS11395" t="s">
        <v>173</v>
      </c>
      <c r="AT11395" t="s">
        <v>150</v>
      </c>
    </row>
    <row r="11396" spans="1:46" x14ac:dyDescent="0.2">
      <c r="A11396" t="s">
        <v>459</v>
      </c>
      <c r="B11396" t="s">
        <v>460</v>
      </c>
      <c r="C11396">
        <f>-70.0428959 / 41.67377321</f>
        <v>-1.6807428390763661</v>
      </c>
      <c r="D11396" t="s">
        <v>461</v>
      </c>
      <c r="E11396" t="s">
        <v>70</v>
      </c>
      <c r="F11396" s="1">
        <v>43355.322916666664</v>
      </c>
      <c r="G11396">
        <v>2</v>
      </c>
      <c r="I11396">
        <v>8.8000000000000007</v>
      </c>
      <c r="J11396" t="s">
        <v>150</v>
      </c>
      <c r="K11396" t="s">
        <v>173</v>
      </c>
      <c r="L11396" t="s">
        <v>150</v>
      </c>
      <c r="M11396">
        <v>1.5</v>
      </c>
      <c r="N11396" t="s">
        <v>150</v>
      </c>
      <c r="O11396">
        <v>7.45</v>
      </c>
      <c r="P11396" t="s">
        <v>150</v>
      </c>
      <c r="Q11396">
        <v>21.2</v>
      </c>
      <c r="R11396" t="s">
        <v>150</v>
      </c>
      <c r="S11396" t="s">
        <v>173</v>
      </c>
      <c r="T11396" t="s">
        <v>150</v>
      </c>
      <c r="W11396" t="s">
        <v>173</v>
      </c>
      <c r="X11396" t="s">
        <v>150</v>
      </c>
      <c r="AC11396">
        <v>54.16</v>
      </c>
      <c r="AE11396" t="s">
        <v>173</v>
      </c>
      <c r="AF11396" t="s">
        <v>150</v>
      </c>
      <c r="AG11396" t="s">
        <v>173</v>
      </c>
      <c r="AH11396" t="s">
        <v>150</v>
      </c>
      <c r="AI11396">
        <v>83.91</v>
      </c>
      <c r="AJ11396" t="s">
        <v>150</v>
      </c>
      <c r="AS11396" t="s">
        <v>173</v>
      </c>
      <c r="AT11396" t="s">
        <v>150</v>
      </c>
    </row>
    <row r="11397" spans="1:46" x14ac:dyDescent="0.2">
      <c r="A11397" t="s">
        <v>459</v>
      </c>
      <c r="B11397" t="s">
        <v>460</v>
      </c>
      <c r="C11397">
        <f>-70.0428959 / 41.67377321</f>
        <v>-1.6807428390763661</v>
      </c>
      <c r="D11397" t="s">
        <v>461</v>
      </c>
      <c r="E11397" t="s">
        <v>70</v>
      </c>
      <c r="F11397" s="1">
        <v>43355.322916666664</v>
      </c>
      <c r="G11397">
        <v>4</v>
      </c>
      <c r="I11397">
        <v>8.8000000000000007</v>
      </c>
      <c r="J11397" t="s">
        <v>150</v>
      </c>
      <c r="K11397" t="s">
        <v>173</v>
      </c>
      <c r="L11397" t="s">
        <v>150</v>
      </c>
      <c r="M11397">
        <v>1.5</v>
      </c>
      <c r="N11397" t="s">
        <v>150</v>
      </c>
      <c r="O11397">
        <v>0.18</v>
      </c>
      <c r="P11397" t="s">
        <v>150</v>
      </c>
      <c r="Q11397">
        <v>19.5</v>
      </c>
      <c r="R11397" t="s">
        <v>150</v>
      </c>
      <c r="S11397" t="s">
        <v>173</v>
      </c>
      <c r="T11397" t="s">
        <v>150</v>
      </c>
      <c r="W11397" t="s">
        <v>173</v>
      </c>
      <c r="X11397" t="s">
        <v>150</v>
      </c>
      <c r="AC11397">
        <v>54.16</v>
      </c>
      <c r="AE11397" t="s">
        <v>173</v>
      </c>
      <c r="AF11397" t="s">
        <v>150</v>
      </c>
      <c r="AG11397" t="s">
        <v>173</v>
      </c>
      <c r="AH11397" t="s">
        <v>150</v>
      </c>
      <c r="AI11397">
        <v>1.96</v>
      </c>
      <c r="AJ11397" t="s">
        <v>150</v>
      </c>
      <c r="AS11397" t="s">
        <v>173</v>
      </c>
      <c r="AT11397" t="s">
        <v>150</v>
      </c>
    </row>
    <row r="11398" spans="1:46" x14ac:dyDescent="0.2">
      <c r="A11398" t="s">
        <v>459</v>
      </c>
      <c r="B11398" t="s">
        <v>460</v>
      </c>
      <c r="C11398">
        <f>-70.0428959 / 41.67377321</f>
        <v>-1.6807428390763661</v>
      </c>
      <c r="D11398" t="s">
        <v>461</v>
      </c>
      <c r="E11398" t="s">
        <v>70</v>
      </c>
      <c r="F11398" s="1">
        <v>43355.322916666664</v>
      </c>
      <c r="G11398">
        <v>6</v>
      </c>
      <c r="I11398">
        <v>8.8000000000000007</v>
      </c>
      <c r="J11398" t="s">
        <v>150</v>
      </c>
      <c r="K11398" t="s">
        <v>173</v>
      </c>
      <c r="L11398" t="s">
        <v>150</v>
      </c>
      <c r="M11398">
        <v>1.5</v>
      </c>
      <c r="N11398" t="s">
        <v>150</v>
      </c>
      <c r="O11398">
        <v>0.08</v>
      </c>
      <c r="P11398" t="s">
        <v>150</v>
      </c>
      <c r="Q11398">
        <v>11.5</v>
      </c>
      <c r="R11398" t="s">
        <v>150</v>
      </c>
      <c r="S11398" t="s">
        <v>173</v>
      </c>
      <c r="T11398" t="s">
        <v>150</v>
      </c>
      <c r="W11398" t="s">
        <v>173</v>
      </c>
      <c r="X11398" t="s">
        <v>150</v>
      </c>
      <c r="AC11398">
        <v>54.16</v>
      </c>
      <c r="AE11398" t="s">
        <v>173</v>
      </c>
      <c r="AF11398" t="s">
        <v>150</v>
      </c>
      <c r="AG11398" t="s">
        <v>173</v>
      </c>
      <c r="AH11398" t="s">
        <v>150</v>
      </c>
      <c r="AI11398">
        <v>0.73</v>
      </c>
      <c r="AJ11398" t="s">
        <v>150</v>
      </c>
      <c r="AS11398" t="s">
        <v>173</v>
      </c>
      <c r="AT11398" t="s">
        <v>150</v>
      </c>
    </row>
    <row r="11399" spans="1:46" x14ac:dyDescent="0.2">
      <c r="A11399" t="s">
        <v>459</v>
      </c>
      <c r="B11399" t="s">
        <v>460</v>
      </c>
      <c r="C11399">
        <f>-70.0428959 / 41.67377321</f>
        <v>-1.6807428390763661</v>
      </c>
      <c r="D11399" t="s">
        <v>461</v>
      </c>
      <c r="E11399" t="s">
        <v>70</v>
      </c>
      <c r="F11399" s="1">
        <v>43655.333333333336</v>
      </c>
      <c r="G11399">
        <v>0.5</v>
      </c>
      <c r="I11399">
        <v>8.1</v>
      </c>
      <c r="J11399" t="s">
        <v>150</v>
      </c>
      <c r="K11399">
        <v>20.190000000000001</v>
      </c>
      <c r="L11399" t="s">
        <v>150</v>
      </c>
      <c r="M11399">
        <v>0.95</v>
      </c>
      <c r="N11399" t="s">
        <v>150</v>
      </c>
      <c r="O11399">
        <v>8.61</v>
      </c>
      <c r="P11399" t="s">
        <v>150</v>
      </c>
      <c r="Q11399">
        <v>25</v>
      </c>
      <c r="R11399" t="s">
        <v>150</v>
      </c>
      <c r="S11399">
        <v>1.35</v>
      </c>
      <c r="T11399" t="s">
        <v>150</v>
      </c>
      <c r="U11399">
        <v>41.81</v>
      </c>
      <c r="V11399" t="s">
        <v>150</v>
      </c>
      <c r="W11399">
        <v>32.35</v>
      </c>
      <c r="X11399" t="s">
        <v>150</v>
      </c>
      <c r="Y11399">
        <v>57.98</v>
      </c>
      <c r="AA11399">
        <v>60.08</v>
      </c>
      <c r="AC11399">
        <v>60.74</v>
      </c>
      <c r="AE11399">
        <v>25.9</v>
      </c>
      <c r="AF11399" t="s">
        <v>150</v>
      </c>
      <c r="AG11399">
        <v>7.03</v>
      </c>
      <c r="AH11399" t="s">
        <v>150</v>
      </c>
      <c r="AI11399">
        <v>104</v>
      </c>
      <c r="AJ11399" t="s">
        <v>150</v>
      </c>
      <c r="AS11399">
        <v>8.2899999999999991</v>
      </c>
      <c r="AT11399" t="s">
        <v>150</v>
      </c>
    </row>
    <row r="11400" spans="1:46" x14ac:dyDescent="0.2">
      <c r="A11400" t="s">
        <v>459</v>
      </c>
      <c r="B11400" t="s">
        <v>460</v>
      </c>
      <c r="C11400">
        <f>-70.0428959 / 41.67377321</f>
        <v>-1.6807428390763661</v>
      </c>
      <c r="D11400" t="s">
        <v>461</v>
      </c>
      <c r="E11400" t="s">
        <v>70</v>
      </c>
      <c r="F11400" s="1">
        <v>43655.333333333336</v>
      </c>
      <c r="G11400">
        <v>2</v>
      </c>
      <c r="I11400">
        <v>8.1</v>
      </c>
      <c r="J11400" t="s">
        <v>150</v>
      </c>
      <c r="K11400" t="s">
        <v>173</v>
      </c>
      <c r="L11400" t="s">
        <v>150</v>
      </c>
      <c r="M11400">
        <v>0.95</v>
      </c>
      <c r="N11400" t="s">
        <v>150</v>
      </c>
      <c r="O11400">
        <v>7.5</v>
      </c>
      <c r="P11400" t="s">
        <v>150</v>
      </c>
      <c r="Q11400">
        <v>24.2</v>
      </c>
      <c r="R11400" t="s">
        <v>150</v>
      </c>
      <c r="S11400" t="s">
        <v>173</v>
      </c>
      <c r="T11400" t="s">
        <v>150</v>
      </c>
      <c r="W11400" t="s">
        <v>173</v>
      </c>
      <c r="X11400" t="s">
        <v>150</v>
      </c>
      <c r="AC11400">
        <v>60.74</v>
      </c>
      <c r="AE11400" t="s">
        <v>173</v>
      </c>
      <c r="AF11400" t="s">
        <v>150</v>
      </c>
      <c r="AG11400" t="s">
        <v>173</v>
      </c>
      <c r="AH11400" t="s">
        <v>150</v>
      </c>
      <c r="AI11400">
        <v>89</v>
      </c>
      <c r="AJ11400" t="s">
        <v>150</v>
      </c>
      <c r="AS11400" t="s">
        <v>173</v>
      </c>
      <c r="AT11400" t="s">
        <v>150</v>
      </c>
    </row>
    <row r="11401" spans="1:46" x14ac:dyDescent="0.2">
      <c r="A11401" t="s">
        <v>459</v>
      </c>
      <c r="B11401" t="s">
        <v>460</v>
      </c>
      <c r="C11401">
        <f>-70.0428959 / 41.67377321</f>
        <v>-1.6807428390763661</v>
      </c>
      <c r="D11401" t="s">
        <v>461</v>
      </c>
      <c r="E11401" t="s">
        <v>70</v>
      </c>
      <c r="F11401" s="1">
        <v>43655.333333333336</v>
      </c>
      <c r="G11401">
        <v>4</v>
      </c>
      <c r="I11401">
        <v>8.1</v>
      </c>
      <c r="J11401" t="s">
        <v>150</v>
      </c>
      <c r="K11401" t="s">
        <v>173</v>
      </c>
      <c r="L11401" t="s">
        <v>150</v>
      </c>
      <c r="M11401">
        <v>0.95</v>
      </c>
      <c r="N11401" t="s">
        <v>150</v>
      </c>
      <c r="O11401">
        <v>0.11</v>
      </c>
      <c r="P11401" t="s">
        <v>150</v>
      </c>
      <c r="Q11401">
        <v>15.4</v>
      </c>
      <c r="R11401" t="s">
        <v>150</v>
      </c>
      <c r="S11401" t="s">
        <v>173</v>
      </c>
      <c r="T11401" t="s">
        <v>150</v>
      </c>
      <c r="W11401" t="s">
        <v>173</v>
      </c>
      <c r="X11401" t="s">
        <v>150</v>
      </c>
      <c r="AC11401">
        <v>60.74</v>
      </c>
      <c r="AE11401" t="s">
        <v>173</v>
      </c>
      <c r="AF11401" t="s">
        <v>150</v>
      </c>
      <c r="AG11401" t="s">
        <v>173</v>
      </c>
      <c r="AH11401" t="s">
        <v>150</v>
      </c>
      <c r="AI11401">
        <v>1</v>
      </c>
      <c r="AJ11401" t="s">
        <v>150</v>
      </c>
      <c r="AS11401" t="s">
        <v>173</v>
      </c>
      <c r="AT11401" t="s">
        <v>150</v>
      </c>
    </row>
    <row r="11402" spans="1:46" x14ac:dyDescent="0.2">
      <c r="A11402" t="s">
        <v>459</v>
      </c>
      <c r="B11402" t="s">
        <v>460</v>
      </c>
      <c r="C11402">
        <f>-70.0428959 / 41.67377321</f>
        <v>-1.6807428390763661</v>
      </c>
      <c r="D11402" t="s">
        <v>461</v>
      </c>
      <c r="E11402" t="s">
        <v>70</v>
      </c>
      <c r="F11402" s="1">
        <v>43655.333333333336</v>
      </c>
      <c r="G11402">
        <v>6</v>
      </c>
      <c r="I11402">
        <v>8.1</v>
      </c>
      <c r="J11402" t="s">
        <v>150</v>
      </c>
      <c r="K11402" t="s">
        <v>173</v>
      </c>
      <c r="L11402" t="s">
        <v>150</v>
      </c>
      <c r="M11402">
        <v>0.95</v>
      </c>
      <c r="N11402" t="s">
        <v>150</v>
      </c>
      <c r="O11402">
        <v>0.09</v>
      </c>
      <c r="P11402" t="s">
        <v>150</v>
      </c>
      <c r="Q11402">
        <v>11.6</v>
      </c>
      <c r="R11402" t="s">
        <v>150</v>
      </c>
      <c r="S11402" t="s">
        <v>173</v>
      </c>
      <c r="T11402" t="s">
        <v>150</v>
      </c>
      <c r="W11402" t="s">
        <v>173</v>
      </c>
      <c r="X11402" t="s">
        <v>150</v>
      </c>
      <c r="AC11402">
        <v>60.74</v>
      </c>
      <c r="AE11402" t="s">
        <v>173</v>
      </c>
      <c r="AF11402" t="s">
        <v>150</v>
      </c>
      <c r="AG11402" t="s">
        <v>173</v>
      </c>
      <c r="AH11402" t="s">
        <v>150</v>
      </c>
      <c r="AI11402">
        <v>1</v>
      </c>
      <c r="AJ11402" t="s">
        <v>150</v>
      </c>
      <c r="AS11402" t="s">
        <v>173</v>
      </c>
      <c r="AT11402" t="s">
        <v>150</v>
      </c>
    </row>
    <row r="11403" spans="1:46" x14ac:dyDescent="0.2">
      <c r="A11403" t="s">
        <v>459</v>
      </c>
      <c r="B11403" t="s">
        <v>460</v>
      </c>
      <c r="C11403">
        <f>-70.0428959 / 41.67377321</f>
        <v>-1.6807428390763661</v>
      </c>
      <c r="D11403" t="s">
        <v>461</v>
      </c>
      <c r="E11403" t="s">
        <v>70</v>
      </c>
      <c r="F11403" s="1">
        <v>43655.333333333336</v>
      </c>
      <c r="G11403">
        <v>7.4</v>
      </c>
      <c r="I11403">
        <v>8.1</v>
      </c>
      <c r="J11403" t="s">
        <v>150</v>
      </c>
      <c r="K11403">
        <v>9.86</v>
      </c>
      <c r="L11403" t="s">
        <v>150</v>
      </c>
      <c r="M11403">
        <v>0.95</v>
      </c>
      <c r="N11403" t="s">
        <v>150</v>
      </c>
      <c r="S11403">
        <v>17.57</v>
      </c>
      <c r="T11403" t="s">
        <v>150</v>
      </c>
      <c r="U11403">
        <v>544.21</v>
      </c>
      <c r="V11403" t="s">
        <v>150</v>
      </c>
      <c r="W11403">
        <v>218.91</v>
      </c>
      <c r="X11403" t="s">
        <v>150</v>
      </c>
      <c r="Y11403">
        <v>94.99</v>
      </c>
      <c r="AA11403">
        <v>53.05</v>
      </c>
      <c r="AC11403">
        <v>60.74</v>
      </c>
      <c r="AE11403">
        <v>81.400000000000006</v>
      </c>
      <c r="AF11403" t="s">
        <v>150</v>
      </c>
      <c r="AG11403">
        <v>6.62</v>
      </c>
      <c r="AH11403" t="s">
        <v>150</v>
      </c>
      <c r="AS11403">
        <v>18</v>
      </c>
      <c r="AT11403" t="s">
        <v>150</v>
      </c>
    </row>
    <row r="11404" spans="1:46" x14ac:dyDescent="0.2">
      <c r="A11404" t="s">
        <v>459</v>
      </c>
      <c r="B11404" t="s">
        <v>460</v>
      </c>
      <c r="C11404">
        <f>-70.0428959 / 41.67377321</f>
        <v>-1.6807428390763661</v>
      </c>
      <c r="D11404" t="s">
        <v>461</v>
      </c>
      <c r="E11404" t="s">
        <v>70</v>
      </c>
      <c r="F11404" s="1">
        <v>43683.333333333336</v>
      </c>
      <c r="G11404">
        <v>0.5</v>
      </c>
      <c r="I11404">
        <v>7.5</v>
      </c>
      <c r="J11404" t="s">
        <v>150</v>
      </c>
      <c r="K11404">
        <v>14.5</v>
      </c>
      <c r="L11404" t="s">
        <v>150</v>
      </c>
      <c r="M11404">
        <v>1.45</v>
      </c>
      <c r="N11404" t="s">
        <v>150</v>
      </c>
      <c r="O11404">
        <v>8.24</v>
      </c>
      <c r="P11404" t="s">
        <v>150</v>
      </c>
      <c r="Q11404">
        <v>26.1</v>
      </c>
      <c r="R11404" t="s">
        <v>150</v>
      </c>
      <c r="S11404">
        <v>1.1399999999999999</v>
      </c>
      <c r="T11404" t="s">
        <v>150</v>
      </c>
      <c r="U11404">
        <v>35.31</v>
      </c>
      <c r="V11404" t="s">
        <v>150</v>
      </c>
      <c r="W11404">
        <v>25.65</v>
      </c>
      <c r="X11404" t="s">
        <v>150</v>
      </c>
      <c r="Y11404">
        <v>55.55</v>
      </c>
      <c r="AA11404">
        <v>56.83</v>
      </c>
      <c r="AC11404">
        <v>54.65</v>
      </c>
      <c r="AE11404">
        <v>29.1</v>
      </c>
      <c r="AF11404" t="s">
        <v>150</v>
      </c>
      <c r="AG11404">
        <v>7.14</v>
      </c>
      <c r="AH11404" t="s">
        <v>150</v>
      </c>
      <c r="AI11404">
        <v>102</v>
      </c>
      <c r="AJ11404" t="s">
        <v>150</v>
      </c>
      <c r="AS11404">
        <v>4.87</v>
      </c>
      <c r="AT11404" t="s">
        <v>150</v>
      </c>
    </row>
    <row r="11405" spans="1:46" x14ac:dyDescent="0.2">
      <c r="A11405" t="s">
        <v>459</v>
      </c>
      <c r="B11405" t="s">
        <v>460</v>
      </c>
      <c r="C11405">
        <f>-70.0428959 / 41.67377321</f>
        <v>-1.6807428390763661</v>
      </c>
      <c r="D11405" t="s">
        <v>461</v>
      </c>
      <c r="E11405" t="s">
        <v>70</v>
      </c>
      <c r="F11405" s="1">
        <v>43683.333333333336</v>
      </c>
      <c r="G11405">
        <v>2</v>
      </c>
      <c r="I11405">
        <v>7.5</v>
      </c>
      <c r="J11405" t="s">
        <v>150</v>
      </c>
      <c r="K11405" t="s">
        <v>173</v>
      </c>
      <c r="L11405" t="s">
        <v>150</v>
      </c>
      <c r="M11405">
        <v>1.45</v>
      </c>
      <c r="N11405" t="s">
        <v>150</v>
      </c>
      <c r="O11405">
        <v>8.11</v>
      </c>
      <c r="P11405" t="s">
        <v>150</v>
      </c>
      <c r="Q11405">
        <v>26.2</v>
      </c>
      <c r="R11405" t="s">
        <v>150</v>
      </c>
      <c r="S11405" t="s">
        <v>173</v>
      </c>
      <c r="T11405" t="s">
        <v>150</v>
      </c>
      <c r="W11405" t="s">
        <v>173</v>
      </c>
      <c r="X11405" t="s">
        <v>150</v>
      </c>
      <c r="AC11405">
        <v>54.65</v>
      </c>
      <c r="AE11405" t="s">
        <v>173</v>
      </c>
      <c r="AF11405" t="s">
        <v>150</v>
      </c>
      <c r="AG11405" t="s">
        <v>173</v>
      </c>
      <c r="AH11405" t="s">
        <v>150</v>
      </c>
      <c r="AI11405">
        <v>100</v>
      </c>
      <c r="AJ11405" t="s">
        <v>150</v>
      </c>
      <c r="AS11405" t="s">
        <v>173</v>
      </c>
      <c r="AT11405" t="s">
        <v>150</v>
      </c>
    </row>
    <row r="11406" spans="1:46" x14ac:dyDescent="0.2">
      <c r="A11406" t="s">
        <v>459</v>
      </c>
      <c r="B11406" t="s">
        <v>460</v>
      </c>
      <c r="C11406">
        <f>-70.0428959 / 41.67377321</f>
        <v>-1.6807428390763661</v>
      </c>
      <c r="D11406" t="s">
        <v>461</v>
      </c>
      <c r="E11406" t="s">
        <v>70</v>
      </c>
      <c r="F11406" s="1">
        <v>43683.333333333336</v>
      </c>
      <c r="G11406">
        <v>4</v>
      </c>
      <c r="I11406">
        <v>7.5</v>
      </c>
      <c r="J11406" t="s">
        <v>150</v>
      </c>
      <c r="K11406" t="s">
        <v>173</v>
      </c>
      <c r="L11406" t="s">
        <v>150</v>
      </c>
      <c r="M11406">
        <v>1.45</v>
      </c>
      <c r="N11406" t="s">
        <v>150</v>
      </c>
      <c r="O11406">
        <v>0.16</v>
      </c>
      <c r="P11406" t="s">
        <v>150</v>
      </c>
      <c r="Q11406">
        <v>16.3</v>
      </c>
      <c r="R11406" t="s">
        <v>150</v>
      </c>
      <c r="S11406" t="s">
        <v>173</v>
      </c>
      <c r="T11406" t="s">
        <v>150</v>
      </c>
      <c r="W11406" t="s">
        <v>173</v>
      </c>
      <c r="X11406" t="s">
        <v>150</v>
      </c>
      <c r="AC11406">
        <v>54.65</v>
      </c>
      <c r="AE11406" t="s">
        <v>173</v>
      </c>
      <c r="AF11406" t="s">
        <v>150</v>
      </c>
      <c r="AG11406" t="s">
        <v>173</v>
      </c>
      <c r="AH11406" t="s">
        <v>150</v>
      </c>
      <c r="AI11406">
        <v>2</v>
      </c>
      <c r="AJ11406" t="s">
        <v>150</v>
      </c>
      <c r="AS11406" t="s">
        <v>173</v>
      </c>
      <c r="AT11406" t="s">
        <v>150</v>
      </c>
    </row>
    <row r="11407" spans="1:46" x14ac:dyDescent="0.2">
      <c r="A11407" t="s">
        <v>459</v>
      </c>
      <c r="B11407" t="s">
        <v>460</v>
      </c>
      <c r="C11407">
        <f>-70.0428959 / 41.67377321</f>
        <v>-1.6807428390763661</v>
      </c>
      <c r="D11407" t="s">
        <v>461</v>
      </c>
      <c r="E11407" t="s">
        <v>70</v>
      </c>
      <c r="F11407" s="1">
        <v>43683.333333333336</v>
      </c>
      <c r="G11407">
        <v>6</v>
      </c>
      <c r="I11407">
        <v>7.5</v>
      </c>
      <c r="J11407" t="s">
        <v>150</v>
      </c>
      <c r="K11407" t="s">
        <v>173</v>
      </c>
      <c r="L11407" t="s">
        <v>150</v>
      </c>
      <c r="M11407">
        <v>1.45</v>
      </c>
      <c r="N11407" t="s">
        <v>150</v>
      </c>
      <c r="O11407">
        <v>0.08</v>
      </c>
      <c r="P11407" t="s">
        <v>150</v>
      </c>
      <c r="Q11407">
        <v>11.8</v>
      </c>
      <c r="R11407" t="s">
        <v>150</v>
      </c>
      <c r="S11407" t="s">
        <v>173</v>
      </c>
      <c r="T11407" t="s">
        <v>150</v>
      </c>
      <c r="W11407" t="s">
        <v>173</v>
      </c>
      <c r="X11407" t="s">
        <v>150</v>
      </c>
      <c r="AC11407">
        <v>54.65</v>
      </c>
      <c r="AE11407" t="s">
        <v>173</v>
      </c>
      <c r="AF11407" t="s">
        <v>150</v>
      </c>
      <c r="AG11407" t="s">
        <v>173</v>
      </c>
      <c r="AH11407" t="s">
        <v>150</v>
      </c>
      <c r="AI11407">
        <v>1</v>
      </c>
      <c r="AJ11407" t="s">
        <v>150</v>
      </c>
      <c r="AS11407" t="s">
        <v>173</v>
      </c>
      <c r="AT11407" t="s">
        <v>150</v>
      </c>
    </row>
    <row r="11408" spans="1:46" x14ac:dyDescent="0.2">
      <c r="A11408" t="s">
        <v>459</v>
      </c>
      <c r="B11408" t="s">
        <v>460</v>
      </c>
      <c r="C11408">
        <f>-70.0428959 / 41.67377321</f>
        <v>-1.6807428390763661</v>
      </c>
      <c r="D11408" t="s">
        <v>461</v>
      </c>
      <c r="E11408" t="s">
        <v>70</v>
      </c>
      <c r="F11408" s="1">
        <v>43683.333333333336</v>
      </c>
      <c r="G11408">
        <v>7</v>
      </c>
      <c r="I11408">
        <v>7.5</v>
      </c>
      <c r="J11408" t="s">
        <v>150</v>
      </c>
      <c r="K11408">
        <v>19.75</v>
      </c>
      <c r="L11408" t="s">
        <v>150</v>
      </c>
      <c r="M11408">
        <v>1.45</v>
      </c>
      <c r="N11408" t="s">
        <v>150</v>
      </c>
      <c r="S11408">
        <v>11.62</v>
      </c>
      <c r="T11408" t="s">
        <v>150</v>
      </c>
      <c r="U11408">
        <v>359.91</v>
      </c>
      <c r="V11408" t="s">
        <v>150</v>
      </c>
      <c r="W11408">
        <v>186.9</v>
      </c>
      <c r="X11408" t="s">
        <v>150</v>
      </c>
      <c r="Y11408">
        <v>89.02</v>
      </c>
      <c r="AA11408">
        <v>59.86</v>
      </c>
      <c r="AC11408">
        <v>54.65</v>
      </c>
      <c r="AE11408">
        <v>79.3</v>
      </c>
      <c r="AF11408" t="s">
        <v>150</v>
      </c>
      <c r="AG11408">
        <v>6.47</v>
      </c>
      <c r="AH11408" t="s">
        <v>150</v>
      </c>
      <c r="AS11408">
        <v>29.99</v>
      </c>
      <c r="AT11408" t="s">
        <v>150</v>
      </c>
    </row>
    <row r="11409" spans="1:46" x14ac:dyDescent="0.2">
      <c r="A11409" t="s">
        <v>459</v>
      </c>
      <c r="B11409" t="s">
        <v>460</v>
      </c>
      <c r="C11409">
        <f>-70.0428959 / 41.67377321</f>
        <v>-1.6807428390763661</v>
      </c>
      <c r="D11409" t="s">
        <v>461</v>
      </c>
      <c r="E11409" t="s">
        <v>70</v>
      </c>
      <c r="F11409" s="1">
        <v>43697.333333333336</v>
      </c>
      <c r="G11409">
        <v>0.5</v>
      </c>
      <c r="I11409">
        <v>7.7</v>
      </c>
      <c r="J11409" t="s">
        <v>150</v>
      </c>
      <c r="K11409">
        <v>18.78</v>
      </c>
      <c r="L11409" t="s">
        <v>150</v>
      </c>
      <c r="M11409">
        <v>1.1499999999999999</v>
      </c>
      <c r="N11409" t="s">
        <v>150</v>
      </c>
      <c r="O11409">
        <v>8.01</v>
      </c>
      <c r="P11409" t="s">
        <v>150</v>
      </c>
      <c r="Q11409">
        <v>26.3</v>
      </c>
      <c r="R11409" t="s">
        <v>150</v>
      </c>
      <c r="S11409">
        <v>0.99</v>
      </c>
      <c r="T11409" t="s">
        <v>150</v>
      </c>
      <c r="U11409">
        <v>30.66</v>
      </c>
      <c r="V11409" t="s">
        <v>150</v>
      </c>
      <c r="W11409">
        <v>36.71</v>
      </c>
      <c r="X11409" t="s">
        <v>150</v>
      </c>
      <c r="Y11409">
        <v>53.51</v>
      </c>
      <c r="AA11409">
        <v>59.37</v>
      </c>
      <c r="AC11409">
        <v>57.99</v>
      </c>
      <c r="AE11409">
        <v>29.6</v>
      </c>
      <c r="AF11409" t="s">
        <v>150</v>
      </c>
      <c r="AG11409">
        <v>7.52</v>
      </c>
      <c r="AH11409" t="s">
        <v>150</v>
      </c>
      <c r="AI11409">
        <v>99</v>
      </c>
      <c r="AJ11409" t="s">
        <v>150</v>
      </c>
      <c r="AS11409">
        <v>5.98</v>
      </c>
      <c r="AT11409" t="s">
        <v>150</v>
      </c>
    </row>
    <row r="11410" spans="1:46" x14ac:dyDescent="0.2">
      <c r="A11410" t="s">
        <v>459</v>
      </c>
      <c r="B11410" t="s">
        <v>460</v>
      </c>
      <c r="C11410">
        <f>-70.0428959 / 41.67377321</f>
        <v>-1.6807428390763661</v>
      </c>
      <c r="D11410" t="s">
        <v>461</v>
      </c>
      <c r="E11410" t="s">
        <v>70</v>
      </c>
      <c r="F11410" s="1">
        <v>43697.333333333336</v>
      </c>
      <c r="G11410">
        <v>1</v>
      </c>
      <c r="I11410">
        <v>7.7</v>
      </c>
      <c r="J11410" t="s">
        <v>150</v>
      </c>
      <c r="K11410" t="s">
        <v>173</v>
      </c>
      <c r="L11410" t="s">
        <v>150</v>
      </c>
      <c r="M11410">
        <v>1.1499999999999999</v>
      </c>
      <c r="N11410" t="s">
        <v>150</v>
      </c>
      <c r="O11410">
        <v>8.1999999999999993</v>
      </c>
      <c r="P11410" t="s">
        <v>150</v>
      </c>
      <c r="Q11410">
        <v>26.2</v>
      </c>
      <c r="R11410" t="s">
        <v>150</v>
      </c>
      <c r="S11410" t="s">
        <v>173</v>
      </c>
      <c r="T11410" t="s">
        <v>150</v>
      </c>
      <c r="W11410" t="s">
        <v>173</v>
      </c>
      <c r="X11410" t="s">
        <v>150</v>
      </c>
      <c r="AC11410">
        <v>57.99</v>
      </c>
      <c r="AE11410" t="s">
        <v>173</v>
      </c>
      <c r="AF11410" t="s">
        <v>150</v>
      </c>
      <c r="AG11410" t="s">
        <v>173</v>
      </c>
      <c r="AH11410" t="s">
        <v>150</v>
      </c>
      <c r="AI11410">
        <v>101</v>
      </c>
      <c r="AJ11410" t="s">
        <v>150</v>
      </c>
      <c r="AS11410" t="s">
        <v>173</v>
      </c>
      <c r="AT11410" t="s">
        <v>150</v>
      </c>
    </row>
    <row r="11411" spans="1:46" x14ac:dyDescent="0.2">
      <c r="A11411" t="s">
        <v>459</v>
      </c>
      <c r="B11411" t="s">
        <v>460</v>
      </c>
      <c r="C11411">
        <f>-70.0428959 / 41.67377321</f>
        <v>-1.6807428390763661</v>
      </c>
      <c r="D11411" t="s">
        <v>461</v>
      </c>
      <c r="E11411" t="s">
        <v>70</v>
      </c>
      <c r="F11411" s="1">
        <v>43697.333333333336</v>
      </c>
      <c r="G11411">
        <v>2</v>
      </c>
      <c r="I11411">
        <v>7.7</v>
      </c>
      <c r="J11411" t="s">
        <v>150</v>
      </c>
      <c r="K11411" t="s">
        <v>173</v>
      </c>
      <c r="L11411" t="s">
        <v>150</v>
      </c>
      <c r="M11411">
        <v>1.1499999999999999</v>
      </c>
      <c r="N11411" t="s">
        <v>150</v>
      </c>
      <c r="O11411">
        <v>9.86</v>
      </c>
      <c r="P11411" t="s">
        <v>150</v>
      </c>
      <c r="Q11411">
        <v>25</v>
      </c>
      <c r="R11411" t="s">
        <v>150</v>
      </c>
      <c r="S11411" t="s">
        <v>173</v>
      </c>
      <c r="T11411" t="s">
        <v>150</v>
      </c>
      <c r="W11411" t="s">
        <v>173</v>
      </c>
      <c r="X11411" t="s">
        <v>150</v>
      </c>
      <c r="AC11411">
        <v>57.99</v>
      </c>
      <c r="AE11411" t="s">
        <v>173</v>
      </c>
      <c r="AF11411" t="s">
        <v>150</v>
      </c>
      <c r="AG11411" t="s">
        <v>173</v>
      </c>
      <c r="AH11411" t="s">
        <v>150</v>
      </c>
      <c r="AI11411">
        <v>119</v>
      </c>
      <c r="AJ11411" t="s">
        <v>150</v>
      </c>
      <c r="AS11411" t="s">
        <v>173</v>
      </c>
      <c r="AT11411" t="s">
        <v>150</v>
      </c>
    </row>
    <row r="11412" spans="1:46" x14ac:dyDescent="0.2">
      <c r="A11412" t="s">
        <v>459</v>
      </c>
      <c r="B11412" t="s">
        <v>460</v>
      </c>
      <c r="C11412">
        <f>-70.0428959 / 41.67377321</f>
        <v>-1.6807428390763661</v>
      </c>
      <c r="D11412" t="s">
        <v>461</v>
      </c>
      <c r="E11412" t="s">
        <v>70</v>
      </c>
      <c r="F11412" s="1">
        <v>43697.333333333336</v>
      </c>
      <c r="G11412">
        <v>3</v>
      </c>
      <c r="I11412">
        <v>7.7</v>
      </c>
      <c r="J11412" t="s">
        <v>150</v>
      </c>
      <c r="K11412" t="s">
        <v>173</v>
      </c>
      <c r="L11412" t="s">
        <v>150</v>
      </c>
      <c r="M11412">
        <v>1.1499999999999999</v>
      </c>
      <c r="N11412" t="s">
        <v>150</v>
      </c>
      <c r="O11412">
        <v>5.0999999999999996</v>
      </c>
      <c r="P11412" t="s">
        <v>150</v>
      </c>
      <c r="Q11412">
        <v>22.1</v>
      </c>
      <c r="R11412" t="s">
        <v>150</v>
      </c>
      <c r="S11412" t="s">
        <v>173</v>
      </c>
      <c r="T11412" t="s">
        <v>150</v>
      </c>
      <c r="W11412" t="s">
        <v>173</v>
      </c>
      <c r="X11412" t="s">
        <v>150</v>
      </c>
      <c r="AC11412">
        <v>57.99</v>
      </c>
      <c r="AE11412" t="s">
        <v>173</v>
      </c>
      <c r="AF11412" t="s">
        <v>150</v>
      </c>
      <c r="AG11412" t="s">
        <v>173</v>
      </c>
      <c r="AH11412" t="s">
        <v>150</v>
      </c>
      <c r="AI11412">
        <v>58</v>
      </c>
      <c r="AJ11412" t="s">
        <v>150</v>
      </c>
      <c r="AS11412" t="s">
        <v>173</v>
      </c>
      <c r="AT11412" t="s">
        <v>150</v>
      </c>
    </row>
    <row r="11413" spans="1:46" x14ac:dyDescent="0.2">
      <c r="A11413" t="s">
        <v>459</v>
      </c>
      <c r="B11413" t="s">
        <v>460</v>
      </c>
      <c r="C11413">
        <f>-70.0428959 / 41.67377321</f>
        <v>-1.6807428390763661</v>
      </c>
      <c r="D11413" t="s">
        <v>461</v>
      </c>
      <c r="E11413" t="s">
        <v>70</v>
      </c>
      <c r="F11413" s="1">
        <v>43697.333333333336</v>
      </c>
      <c r="G11413">
        <v>4</v>
      </c>
      <c r="I11413">
        <v>7.7</v>
      </c>
      <c r="J11413" t="s">
        <v>150</v>
      </c>
      <c r="K11413" t="s">
        <v>173</v>
      </c>
      <c r="L11413" t="s">
        <v>150</v>
      </c>
      <c r="M11413">
        <v>1.1499999999999999</v>
      </c>
      <c r="N11413" t="s">
        <v>150</v>
      </c>
      <c r="O11413">
        <v>0.12</v>
      </c>
      <c r="P11413" t="s">
        <v>150</v>
      </c>
      <c r="Q11413">
        <v>16.899999999999999</v>
      </c>
      <c r="R11413" t="s">
        <v>150</v>
      </c>
      <c r="S11413" t="s">
        <v>173</v>
      </c>
      <c r="T11413" t="s">
        <v>150</v>
      </c>
      <c r="W11413" t="s">
        <v>173</v>
      </c>
      <c r="X11413" t="s">
        <v>150</v>
      </c>
      <c r="AC11413">
        <v>57.99</v>
      </c>
      <c r="AE11413" t="s">
        <v>173</v>
      </c>
      <c r="AF11413" t="s">
        <v>150</v>
      </c>
      <c r="AG11413" t="s">
        <v>173</v>
      </c>
      <c r="AH11413" t="s">
        <v>150</v>
      </c>
      <c r="AI11413">
        <v>1</v>
      </c>
      <c r="AJ11413" t="s">
        <v>150</v>
      </c>
      <c r="AS11413" t="s">
        <v>173</v>
      </c>
      <c r="AT11413" t="s">
        <v>150</v>
      </c>
    </row>
    <row r="11414" spans="1:46" x14ac:dyDescent="0.2">
      <c r="A11414" t="s">
        <v>459</v>
      </c>
      <c r="B11414" t="s">
        <v>460</v>
      </c>
      <c r="C11414">
        <f>-70.0428959 / 41.67377321</f>
        <v>-1.6807428390763661</v>
      </c>
      <c r="D11414" t="s">
        <v>461</v>
      </c>
      <c r="E11414" t="s">
        <v>70</v>
      </c>
      <c r="F11414" s="1">
        <v>43697.333333333336</v>
      </c>
      <c r="G11414">
        <v>5</v>
      </c>
      <c r="I11414">
        <v>7.7</v>
      </c>
      <c r="J11414" t="s">
        <v>150</v>
      </c>
      <c r="K11414" t="s">
        <v>173</v>
      </c>
      <c r="L11414" t="s">
        <v>150</v>
      </c>
      <c r="M11414">
        <v>1.1499999999999999</v>
      </c>
      <c r="N11414" t="s">
        <v>150</v>
      </c>
      <c r="O11414">
        <v>0.09</v>
      </c>
      <c r="P11414" t="s">
        <v>150</v>
      </c>
      <c r="Q11414">
        <v>13.3</v>
      </c>
      <c r="R11414" t="s">
        <v>150</v>
      </c>
      <c r="S11414" t="s">
        <v>173</v>
      </c>
      <c r="T11414" t="s">
        <v>150</v>
      </c>
      <c r="W11414" t="s">
        <v>173</v>
      </c>
      <c r="X11414" t="s">
        <v>150</v>
      </c>
      <c r="AC11414">
        <v>57.99</v>
      </c>
      <c r="AE11414" t="s">
        <v>173</v>
      </c>
      <c r="AF11414" t="s">
        <v>150</v>
      </c>
      <c r="AG11414" t="s">
        <v>173</v>
      </c>
      <c r="AH11414" t="s">
        <v>150</v>
      </c>
      <c r="AI11414">
        <v>1</v>
      </c>
      <c r="AJ11414" t="s">
        <v>150</v>
      </c>
      <c r="AS11414" t="s">
        <v>173</v>
      </c>
      <c r="AT11414" t="s">
        <v>150</v>
      </c>
    </row>
    <row r="11415" spans="1:46" x14ac:dyDescent="0.2">
      <c r="A11415" t="s">
        <v>459</v>
      </c>
      <c r="B11415" t="s">
        <v>460</v>
      </c>
      <c r="C11415">
        <f>-70.0428959 / 41.67377321</f>
        <v>-1.6807428390763661</v>
      </c>
      <c r="D11415" t="s">
        <v>461</v>
      </c>
      <c r="E11415" t="s">
        <v>70</v>
      </c>
      <c r="F11415" s="1">
        <v>43697.333333333336</v>
      </c>
      <c r="G11415">
        <v>6</v>
      </c>
      <c r="I11415">
        <v>7.7</v>
      </c>
      <c r="J11415" t="s">
        <v>150</v>
      </c>
      <c r="K11415" t="s">
        <v>173</v>
      </c>
      <c r="L11415" t="s">
        <v>150</v>
      </c>
      <c r="M11415">
        <v>1.1499999999999999</v>
      </c>
      <c r="N11415" t="s">
        <v>150</v>
      </c>
      <c r="O11415">
        <v>7.0000000000000007E-2</v>
      </c>
      <c r="P11415" t="s">
        <v>150</v>
      </c>
      <c r="Q11415">
        <v>12</v>
      </c>
      <c r="R11415" t="s">
        <v>150</v>
      </c>
      <c r="S11415" t="s">
        <v>173</v>
      </c>
      <c r="T11415" t="s">
        <v>150</v>
      </c>
      <c r="W11415" t="s">
        <v>173</v>
      </c>
      <c r="X11415" t="s">
        <v>150</v>
      </c>
      <c r="AC11415">
        <v>57.99</v>
      </c>
      <c r="AE11415" t="s">
        <v>173</v>
      </c>
      <c r="AF11415" t="s">
        <v>150</v>
      </c>
      <c r="AG11415" t="s">
        <v>173</v>
      </c>
      <c r="AH11415" t="s">
        <v>150</v>
      </c>
      <c r="AI11415">
        <v>1</v>
      </c>
      <c r="AJ11415" t="s">
        <v>150</v>
      </c>
      <c r="AS11415" t="s">
        <v>173</v>
      </c>
      <c r="AT11415" t="s">
        <v>150</v>
      </c>
    </row>
    <row r="11416" spans="1:46" x14ac:dyDescent="0.2">
      <c r="A11416" t="s">
        <v>459</v>
      </c>
      <c r="B11416" t="s">
        <v>460</v>
      </c>
      <c r="C11416">
        <f>-70.0428959 / 41.67377321</f>
        <v>-1.6807428390763661</v>
      </c>
      <c r="D11416" t="s">
        <v>461</v>
      </c>
      <c r="E11416" t="s">
        <v>70</v>
      </c>
      <c r="F11416" s="1">
        <v>43697.333333333336</v>
      </c>
      <c r="G11416">
        <v>7.2</v>
      </c>
      <c r="I11416">
        <v>7.7</v>
      </c>
      <c r="J11416" t="s">
        <v>150</v>
      </c>
      <c r="K11416">
        <v>7.41</v>
      </c>
      <c r="L11416" t="s">
        <v>150</v>
      </c>
      <c r="M11416">
        <v>1.1499999999999999</v>
      </c>
      <c r="N11416" t="s">
        <v>150</v>
      </c>
      <c r="S11416">
        <v>19.329999999999998</v>
      </c>
      <c r="T11416" t="s">
        <v>150</v>
      </c>
      <c r="U11416">
        <v>598.72</v>
      </c>
      <c r="V11416" t="s">
        <v>150</v>
      </c>
      <c r="W11416">
        <v>307.68</v>
      </c>
      <c r="X11416" t="s">
        <v>150</v>
      </c>
      <c r="Y11416">
        <v>96.36</v>
      </c>
      <c r="AA11416">
        <v>50.25</v>
      </c>
      <c r="AC11416">
        <v>57.99</v>
      </c>
      <c r="AE11416">
        <v>100.8</v>
      </c>
      <c r="AF11416" t="s">
        <v>150</v>
      </c>
      <c r="AG11416">
        <v>6.43</v>
      </c>
      <c r="AH11416" t="s">
        <v>150</v>
      </c>
      <c r="AS11416">
        <v>14.37</v>
      </c>
      <c r="AT11416" t="s">
        <v>150</v>
      </c>
    </row>
    <row r="11417" spans="1:46" x14ac:dyDescent="0.2">
      <c r="A11417" t="s">
        <v>706</v>
      </c>
      <c r="B11417" t="s">
        <v>707</v>
      </c>
      <c r="C11417">
        <f>-70.485594 / 41.675655</f>
        <v>-1.6912894110482488</v>
      </c>
      <c r="D11417" t="s">
        <v>464</v>
      </c>
      <c r="E11417" t="s">
        <v>70</v>
      </c>
      <c r="F11417" s="1">
        <v>37143</v>
      </c>
      <c r="G11417">
        <v>0.5</v>
      </c>
      <c r="I11417">
        <v>29</v>
      </c>
      <c r="J11417" t="s">
        <v>71</v>
      </c>
      <c r="M11417">
        <v>3.9</v>
      </c>
      <c r="N11417" t="s">
        <v>71</v>
      </c>
      <c r="O11417">
        <v>9.4</v>
      </c>
      <c r="P11417" t="s">
        <v>71</v>
      </c>
      <c r="Q11417">
        <v>18.7</v>
      </c>
      <c r="R11417" t="s">
        <v>71</v>
      </c>
      <c r="AC11417">
        <v>40.39</v>
      </c>
    </row>
    <row r="11418" spans="1:46" x14ac:dyDescent="0.2">
      <c r="A11418" t="s">
        <v>706</v>
      </c>
      <c r="B11418" t="s">
        <v>707</v>
      </c>
      <c r="C11418">
        <f>-70.485594 / 41.675655</f>
        <v>-1.6912894110482488</v>
      </c>
      <c r="D11418" t="s">
        <v>464</v>
      </c>
      <c r="E11418" t="s">
        <v>70</v>
      </c>
      <c r="F11418" s="1">
        <v>37143</v>
      </c>
      <c r="G11418">
        <v>2</v>
      </c>
      <c r="O11418">
        <v>8.9</v>
      </c>
      <c r="P11418" t="s">
        <v>71</v>
      </c>
      <c r="Q11418">
        <v>18.8</v>
      </c>
      <c r="R11418" t="s">
        <v>71</v>
      </c>
    </row>
    <row r="11419" spans="1:46" x14ac:dyDescent="0.2">
      <c r="A11419" t="s">
        <v>706</v>
      </c>
      <c r="B11419" t="s">
        <v>707</v>
      </c>
      <c r="C11419">
        <f>-70.485594 / 41.675655</f>
        <v>-1.6912894110482488</v>
      </c>
      <c r="D11419" t="s">
        <v>464</v>
      </c>
      <c r="E11419" t="s">
        <v>70</v>
      </c>
      <c r="F11419" s="1">
        <v>37143</v>
      </c>
      <c r="G11419">
        <v>4</v>
      </c>
      <c r="O11419">
        <v>9.1</v>
      </c>
      <c r="P11419" t="s">
        <v>71</v>
      </c>
      <c r="Q11419">
        <v>18.8</v>
      </c>
      <c r="R11419" t="s">
        <v>71</v>
      </c>
    </row>
    <row r="11420" spans="1:46" x14ac:dyDescent="0.2">
      <c r="A11420" t="s">
        <v>706</v>
      </c>
      <c r="B11420" t="s">
        <v>707</v>
      </c>
      <c r="C11420">
        <f>-70.485594 / 41.675655</f>
        <v>-1.6912894110482488</v>
      </c>
      <c r="D11420" t="s">
        <v>464</v>
      </c>
      <c r="E11420" t="s">
        <v>70</v>
      </c>
      <c r="F11420" s="1">
        <v>37143</v>
      </c>
      <c r="G11420">
        <v>6</v>
      </c>
      <c r="O11420">
        <v>8.98</v>
      </c>
      <c r="P11420" t="s">
        <v>71</v>
      </c>
      <c r="Q11420">
        <v>18.7</v>
      </c>
      <c r="R11420" t="s">
        <v>71</v>
      </c>
    </row>
    <row r="11421" spans="1:46" x14ac:dyDescent="0.2">
      <c r="A11421" t="s">
        <v>706</v>
      </c>
      <c r="B11421" t="s">
        <v>707</v>
      </c>
      <c r="C11421">
        <f>-70.485594 / 41.675655</f>
        <v>-1.6912894110482488</v>
      </c>
      <c r="D11421" t="s">
        <v>464</v>
      </c>
      <c r="E11421" t="s">
        <v>70</v>
      </c>
      <c r="F11421" s="1">
        <v>37143</v>
      </c>
      <c r="G11421">
        <v>7</v>
      </c>
      <c r="O11421">
        <v>8.4499999999999993</v>
      </c>
      <c r="P11421" t="s">
        <v>71</v>
      </c>
      <c r="Q11421">
        <v>18.5</v>
      </c>
      <c r="R11421" t="s">
        <v>71</v>
      </c>
    </row>
    <row r="11422" spans="1:46" x14ac:dyDescent="0.2">
      <c r="A11422" t="s">
        <v>706</v>
      </c>
      <c r="B11422" t="s">
        <v>707</v>
      </c>
      <c r="C11422">
        <f>-70.485594 / 41.675655</f>
        <v>-1.6912894110482488</v>
      </c>
      <c r="D11422" t="s">
        <v>464</v>
      </c>
      <c r="E11422" t="s">
        <v>70</v>
      </c>
      <c r="F11422" s="1">
        <v>37143</v>
      </c>
      <c r="G11422">
        <v>8</v>
      </c>
      <c r="O11422">
        <v>7.86</v>
      </c>
      <c r="P11422" t="s">
        <v>71</v>
      </c>
      <c r="Q11422">
        <v>18.7</v>
      </c>
      <c r="R11422" t="s">
        <v>71</v>
      </c>
    </row>
    <row r="11423" spans="1:46" x14ac:dyDescent="0.2">
      <c r="A11423" t="s">
        <v>706</v>
      </c>
      <c r="B11423" t="s">
        <v>707</v>
      </c>
      <c r="C11423">
        <f>-70.485594 / 41.675655</f>
        <v>-1.6912894110482488</v>
      </c>
      <c r="D11423" t="s">
        <v>464</v>
      </c>
      <c r="E11423" t="s">
        <v>70</v>
      </c>
      <c r="F11423" s="1">
        <v>37143</v>
      </c>
      <c r="G11423">
        <v>9</v>
      </c>
      <c r="O11423">
        <v>7.39</v>
      </c>
      <c r="P11423" t="s">
        <v>71</v>
      </c>
      <c r="Q11423">
        <v>18</v>
      </c>
      <c r="R11423" t="s">
        <v>71</v>
      </c>
    </row>
    <row r="11424" spans="1:46" x14ac:dyDescent="0.2">
      <c r="A11424" t="s">
        <v>706</v>
      </c>
      <c r="B11424" t="s">
        <v>707</v>
      </c>
      <c r="C11424">
        <f>-70.485594 / 41.675655</f>
        <v>-1.6912894110482488</v>
      </c>
      <c r="D11424" t="s">
        <v>464</v>
      </c>
      <c r="E11424" t="s">
        <v>70</v>
      </c>
      <c r="F11424" s="1">
        <v>37143</v>
      </c>
      <c r="G11424">
        <v>10</v>
      </c>
      <c r="O11424">
        <v>6.53</v>
      </c>
      <c r="P11424" t="s">
        <v>71</v>
      </c>
      <c r="Q11424">
        <v>17.600000000000001</v>
      </c>
      <c r="R11424" t="s">
        <v>71</v>
      </c>
    </row>
    <row r="11425" spans="1:46" x14ac:dyDescent="0.2">
      <c r="A11425" t="s">
        <v>706</v>
      </c>
      <c r="B11425" t="s">
        <v>707</v>
      </c>
      <c r="C11425">
        <f>-70.485594 / 41.675655</f>
        <v>-1.6912894110482488</v>
      </c>
      <c r="D11425" t="s">
        <v>464</v>
      </c>
      <c r="E11425" t="s">
        <v>70</v>
      </c>
      <c r="F11425" s="1">
        <v>37143</v>
      </c>
      <c r="G11425">
        <v>12</v>
      </c>
      <c r="O11425">
        <v>5.7</v>
      </c>
      <c r="P11425" t="s">
        <v>71</v>
      </c>
      <c r="Q11425">
        <v>17.600000000000001</v>
      </c>
      <c r="R11425" t="s">
        <v>71</v>
      </c>
    </row>
    <row r="11426" spans="1:46" x14ac:dyDescent="0.2">
      <c r="A11426" t="s">
        <v>706</v>
      </c>
      <c r="B11426" t="s">
        <v>707</v>
      </c>
      <c r="C11426">
        <f>-70.485594 / 41.675655</f>
        <v>-1.6912894110482488</v>
      </c>
      <c r="D11426" t="s">
        <v>464</v>
      </c>
      <c r="E11426" t="s">
        <v>70</v>
      </c>
      <c r="F11426" s="1">
        <v>37143</v>
      </c>
      <c r="G11426">
        <v>13</v>
      </c>
      <c r="O11426">
        <v>0.19</v>
      </c>
      <c r="P11426" t="s">
        <v>71</v>
      </c>
      <c r="Q11426">
        <v>11.7</v>
      </c>
      <c r="R11426" t="s">
        <v>71</v>
      </c>
    </row>
    <row r="11427" spans="1:46" x14ac:dyDescent="0.2">
      <c r="A11427" t="s">
        <v>706</v>
      </c>
      <c r="B11427" t="s">
        <v>707</v>
      </c>
      <c r="C11427">
        <f>-70.485594 / 41.675655</f>
        <v>-1.6912894110482488</v>
      </c>
      <c r="D11427" t="s">
        <v>464</v>
      </c>
      <c r="E11427" t="s">
        <v>70</v>
      </c>
      <c r="F11427" s="1">
        <v>37143</v>
      </c>
      <c r="G11427">
        <v>14</v>
      </c>
      <c r="O11427">
        <v>0.19</v>
      </c>
      <c r="P11427" t="s">
        <v>71</v>
      </c>
      <c r="Q11427">
        <v>11.7</v>
      </c>
      <c r="R11427" t="s">
        <v>71</v>
      </c>
    </row>
    <row r="11428" spans="1:46" x14ac:dyDescent="0.2">
      <c r="A11428" t="s">
        <v>706</v>
      </c>
      <c r="B11428" t="s">
        <v>707</v>
      </c>
      <c r="C11428">
        <f>-70.485594 / 41.675655</f>
        <v>-1.6912894110482488</v>
      </c>
      <c r="D11428" t="s">
        <v>464</v>
      </c>
      <c r="E11428" t="s">
        <v>70</v>
      </c>
      <c r="F11428" s="1">
        <v>37143</v>
      </c>
      <c r="G11428">
        <v>16</v>
      </c>
      <c r="Q11428">
        <v>10.9</v>
      </c>
      <c r="R11428" t="s">
        <v>71</v>
      </c>
    </row>
    <row r="11429" spans="1:46" x14ac:dyDescent="0.2">
      <c r="A11429" t="s">
        <v>706</v>
      </c>
      <c r="B11429" t="s">
        <v>707</v>
      </c>
      <c r="C11429">
        <f>-70.485594 / 41.675655</f>
        <v>-1.6912894110482488</v>
      </c>
      <c r="D11429" t="s">
        <v>464</v>
      </c>
      <c r="E11429" t="s">
        <v>70</v>
      </c>
      <c r="F11429" s="1">
        <v>37143</v>
      </c>
      <c r="G11429">
        <v>20</v>
      </c>
      <c r="Q11429">
        <v>9.9</v>
      </c>
      <c r="R11429" t="s">
        <v>71</v>
      </c>
    </row>
    <row r="11430" spans="1:46" x14ac:dyDescent="0.2">
      <c r="A11430" t="s">
        <v>706</v>
      </c>
      <c r="B11430" t="s">
        <v>707</v>
      </c>
      <c r="C11430">
        <f>-70.485594 / 41.675655</f>
        <v>-1.6912894110482488</v>
      </c>
      <c r="D11430" t="s">
        <v>464</v>
      </c>
      <c r="E11430" t="s">
        <v>70</v>
      </c>
      <c r="F11430" s="1">
        <v>37143</v>
      </c>
      <c r="G11430">
        <v>28</v>
      </c>
      <c r="Q11430">
        <v>9.9</v>
      </c>
      <c r="R11430" t="s">
        <v>71</v>
      </c>
    </row>
    <row r="11431" spans="1:46" x14ac:dyDescent="0.2">
      <c r="A11431" t="s">
        <v>706</v>
      </c>
      <c r="B11431" t="s">
        <v>707</v>
      </c>
      <c r="C11431">
        <f>-70.485594 / 41.675655</f>
        <v>-1.6912894110482488</v>
      </c>
      <c r="D11431" t="s">
        <v>464</v>
      </c>
      <c r="E11431" t="s">
        <v>70</v>
      </c>
      <c r="F11431" s="1">
        <v>37873</v>
      </c>
      <c r="G11431">
        <v>0.5</v>
      </c>
      <c r="I11431">
        <v>30</v>
      </c>
      <c r="J11431" t="s">
        <v>71</v>
      </c>
      <c r="K11431">
        <v>3.75</v>
      </c>
      <c r="L11431" t="s">
        <v>71</v>
      </c>
      <c r="O11431">
        <v>8.0399999999999991</v>
      </c>
      <c r="P11431" t="s">
        <v>71</v>
      </c>
      <c r="Q11431">
        <v>23.9</v>
      </c>
      <c r="R11431" t="s">
        <v>71</v>
      </c>
      <c r="S11431">
        <v>0.3</v>
      </c>
      <c r="T11431" t="s">
        <v>71</v>
      </c>
      <c r="U11431">
        <v>9.2899999999999991</v>
      </c>
      <c r="V11431" t="s">
        <v>71</v>
      </c>
      <c r="W11431">
        <v>24.2</v>
      </c>
      <c r="X11431" t="s">
        <v>71</v>
      </c>
      <c r="Y11431">
        <v>36.29</v>
      </c>
      <c r="AA11431">
        <v>43.57</v>
      </c>
      <c r="AE11431">
        <v>1.21</v>
      </c>
      <c r="AF11431" t="s">
        <v>71</v>
      </c>
      <c r="AG11431">
        <v>6.74</v>
      </c>
      <c r="AH11431" t="s">
        <v>71</v>
      </c>
      <c r="AS11431">
        <v>0.03</v>
      </c>
      <c r="AT11431" t="s">
        <v>71</v>
      </c>
    </row>
    <row r="11432" spans="1:46" x14ac:dyDescent="0.2">
      <c r="A11432" t="s">
        <v>706</v>
      </c>
      <c r="B11432" t="s">
        <v>707</v>
      </c>
      <c r="C11432">
        <f>-70.485594 / 41.675655</f>
        <v>-1.6912894110482488</v>
      </c>
      <c r="D11432" t="s">
        <v>464</v>
      </c>
      <c r="E11432" t="s">
        <v>70</v>
      </c>
      <c r="F11432" s="1">
        <v>37873</v>
      </c>
      <c r="G11432">
        <v>2</v>
      </c>
      <c r="O11432">
        <v>7.95</v>
      </c>
      <c r="P11432" t="s">
        <v>71</v>
      </c>
      <c r="Q11432">
        <v>23.9</v>
      </c>
      <c r="R11432" t="s">
        <v>71</v>
      </c>
    </row>
    <row r="11433" spans="1:46" x14ac:dyDescent="0.2">
      <c r="A11433" t="s">
        <v>706</v>
      </c>
      <c r="B11433" t="s">
        <v>707</v>
      </c>
      <c r="C11433">
        <f>-70.485594 / 41.675655</f>
        <v>-1.6912894110482488</v>
      </c>
      <c r="D11433" t="s">
        <v>464</v>
      </c>
      <c r="E11433" t="s">
        <v>70</v>
      </c>
      <c r="F11433" s="1">
        <v>37873</v>
      </c>
      <c r="G11433">
        <v>3</v>
      </c>
      <c r="K11433">
        <v>5.92</v>
      </c>
      <c r="L11433" t="s">
        <v>71</v>
      </c>
      <c r="S11433">
        <v>0.1</v>
      </c>
      <c r="T11433" t="s">
        <v>71</v>
      </c>
      <c r="U11433">
        <v>3.1</v>
      </c>
      <c r="V11433" t="s">
        <v>71</v>
      </c>
      <c r="W11433">
        <v>20.399999999999999</v>
      </c>
      <c r="X11433" t="s">
        <v>71</v>
      </c>
      <c r="Y11433">
        <v>0</v>
      </c>
      <c r="AA11433">
        <v>48.05</v>
      </c>
      <c r="AE11433">
        <v>1.18</v>
      </c>
      <c r="AF11433" t="s">
        <v>71</v>
      </c>
      <c r="AG11433">
        <v>6.73</v>
      </c>
      <c r="AH11433" t="s">
        <v>71</v>
      </c>
      <c r="AS11433">
        <v>0.03</v>
      </c>
      <c r="AT11433" t="s">
        <v>71</v>
      </c>
    </row>
    <row r="11434" spans="1:46" x14ac:dyDescent="0.2">
      <c r="A11434" t="s">
        <v>706</v>
      </c>
      <c r="B11434" t="s">
        <v>707</v>
      </c>
      <c r="C11434">
        <f>-70.485594 / 41.675655</f>
        <v>-1.6912894110482488</v>
      </c>
      <c r="D11434" t="s">
        <v>464</v>
      </c>
      <c r="E11434" t="s">
        <v>70</v>
      </c>
      <c r="F11434" s="1">
        <v>37873</v>
      </c>
      <c r="G11434">
        <v>4</v>
      </c>
      <c r="O11434">
        <v>8.02</v>
      </c>
      <c r="P11434" t="s">
        <v>71</v>
      </c>
      <c r="Q11434">
        <v>23.9</v>
      </c>
      <c r="R11434" t="s">
        <v>71</v>
      </c>
    </row>
    <row r="11435" spans="1:46" x14ac:dyDescent="0.2">
      <c r="A11435" t="s">
        <v>706</v>
      </c>
      <c r="B11435" t="s">
        <v>707</v>
      </c>
      <c r="C11435">
        <f>-70.485594 / 41.675655</f>
        <v>-1.6912894110482488</v>
      </c>
      <c r="D11435" t="s">
        <v>464</v>
      </c>
      <c r="E11435" t="s">
        <v>70</v>
      </c>
      <c r="F11435" s="1">
        <v>37873</v>
      </c>
      <c r="G11435">
        <v>6</v>
      </c>
      <c r="O11435">
        <v>7.96</v>
      </c>
      <c r="P11435" t="s">
        <v>71</v>
      </c>
      <c r="Q11435">
        <v>23.9</v>
      </c>
      <c r="R11435" t="s">
        <v>71</v>
      </c>
    </row>
    <row r="11436" spans="1:46" x14ac:dyDescent="0.2">
      <c r="A11436" t="s">
        <v>706</v>
      </c>
      <c r="B11436" t="s">
        <v>707</v>
      </c>
      <c r="C11436">
        <f>-70.485594 / 41.675655</f>
        <v>-1.6912894110482488</v>
      </c>
      <c r="D11436" t="s">
        <v>464</v>
      </c>
      <c r="E11436" t="s">
        <v>70</v>
      </c>
      <c r="F11436" s="1">
        <v>37873</v>
      </c>
      <c r="G11436">
        <v>8</v>
      </c>
      <c r="O11436">
        <v>3.57</v>
      </c>
      <c r="P11436" t="s">
        <v>71</v>
      </c>
      <c r="Q11436">
        <v>22</v>
      </c>
      <c r="R11436" t="s">
        <v>71</v>
      </c>
    </row>
    <row r="11437" spans="1:46" x14ac:dyDescent="0.2">
      <c r="A11437" t="s">
        <v>706</v>
      </c>
      <c r="B11437" t="s">
        <v>707</v>
      </c>
      <c r="C11437">
        <f>-70.485594 / 41.675655</f>
        <v>-1.6912894110482488</v>
      </c>
      <c r="D11437" t="s">
        <v>464</v>
      </c>
      <c r="E11437" t="s">
        <v>70</v>
      </c>
      <c r="F11437" s="1">
        <v>37873</v>
      </c>
      <c r="G11437">
        <v>9</v>
      </c>
      <c r="K11437">
        <v>10.82</v>
      </c>
      <c r="L11437" t="s">
        <v>71</v>
      </c>
      <c r="S11437">
        <v>0.4</v>
      </c>
      <c r="T11437" t="s">
        <v>71</v>
      </c>
      <c r="U11437">
        <v>12.39</v>
      </c>
      <c r="V11437" t="s">
        <v>71</v>
      </c>
      <c r="W11437">
        <v>23.2</v>
      </c>
      <c r="X11437" t="s">
        <v>71</v>
      </c>
      <c r="Y11437">
        <v>40.44</v>
      </c>
      <c r="AA11437">
        <v>53.96</v>
      </c>
      <c r="AE11437">
        <v>1.24</v>
      </c>
      <c r="AF11437" t="s">
        <v>71</v>
      </c>
      <c r="AG11437">
        <v>6.45</v>
      </c>
      <c r="AH11437" t="s">
        <v>71</v>
      </c>
      <c r="AS11437">
        <v>1.64</v>
      </c>
      <c r="AT11437" t="s">
        <v>71</v>
      </c>
    </row>
    <row r="11438" spans="1:46" x14ac:dyDescent="0.2">
      <c r="A11438" t="s">
        <v>706</v>
      </c>
      <c r="B11438" t="s">
        <v>707</v>
      </c>
      <c r="C11438">
        <f>-70.485594 / 41.675655</f>
        <v>-1.6912894110482488</v>
      </c>
      <c r="D11438" t="s">
        <v>464</v>
      </c>
      <c r="E11438" t="s">
        <v>70</v>
      </c>
      <c r="F11438" s="1">
        <v>37873</v>
      </c>
      <c r="G11438">
        <v>10</v>
      </c>
      <c r="O11438">
        <v>0.55000000000000004</v>
      </c>
      <c r="P11438" t="s">
        <v>71</v>
      </c>
      <c r="Q11438">
        <v>15.2</v>
      </c>
      <c r="R11438" t="s">
        <v>71</v>
      </c>
    </row>
    <row r="11439" spans="1:46" x14ac:dyDescent="0.2">
      <c r="A11439" t="s">
        <v>706</v>
      </c>
      <c r="B11439" t="s">
        <v>707</v>
      </c>
      <c r="C11439">
        <f>-70.485594 / 41.675655</f>
        <v>-1.6912894110482488</v>
      </c>
      <c r="D11439" t="s">
        <v>464</v>
      </c>
      <c r="E11439" t="s">
        <v>70</v>
      </c>
      <c r="F11439" s="1">
        <v>37873</v>
      </c>
      <c r="G11439">
        <v>12</v>
      </c>
      <c r="O11439">
        <v>0.23</v>
      </c>
      <c r="P11439" t="s">
        <v>71</v>
      </c>
      <c r="Q11439">
        <v>13.1</v>
      </c>
      <c r="R11439" t="s">
        <v>71</v>
      </c>
    </row>
    <row r="11440" spans="1:46" x14ac:dyDescent="0.2">
      <c r="A11440" t="s">
        <v>706</v>
      </c>
      <c r="B11440" t="s">
        <v>707</v>
      </c>
      <c r="C11440">
        <f>-70.485594 / 41.675655</f>
        <v>-1.6912894110482488</v>
      </c>
      <c r="D11440" t="s">
        <v>464</v>
      </c>
      <c r="E11440" t="s">
        <v>70</v>
      </c>
      <c r="F11440" s="1">
        <v>37873</v>
      </c>
      <c r="G11440">
        <v>14</v>
      </c>
      <c r="O11440">
        <v>0.2</v>
      </c>
      <c r="P11440" t="s">
        <v>71</v>
      </c>
      <c r="Q11440">
        <v>12.1</v>
      </c>
      <c r="R11440" t="s">
        <v>71</v>
      </c>
    </row>
    <row r="11441" spans="1:46" x14ac:dyDescent="0.2">
      <c r="A11441" t="s">
        <v>706</v>
      </c>
      <c r="B11441" t="s">
        <v>707</v>
      </c>
      <c r="C11441">
        <f>-70.485594 / 41.675655</f>
        <v>-1.6912894110482488</v>
      </c>
      <c r="D11441" t="s">
        <v>464</v>
      </c>
      <c r="E11441" t="s">
        <v>70</v>
      </c>
      <c r="F11441" s="1">
        <v>37873</v>
      </c>
      <c r="G11441">
        <v>16</v>
      </c>
      <c r="O11441">
        <v>0.21</v>
      </c>
      <c r="P11441" t="s">
        <v>71</v>
      </c>
      <c r="Q11441">
        <v>11.7</v>
      </c>
      <c r="R11441" t="s">
        <v>71</v>
      </c>
    </row>
    <row r="11442" spans="1:46" x14ac:dyDescent="0.2">
      <c r="A11442" t="s">
        <v>706</v>
      </c>
      <c r="B11442" t="s">
        <v>707</v>
      </c>
      <c r="C11442">
        <f>-70.485594 / 41.675655</f>
        <v>-1.6912894110482488</v>
      </c>
      <c r="D11442" t="s">
        <v>464</v>
      </c>
      <c r="E11442" t="s">
        <v>70</v>
      </c>
      <c r="F11442" s="1">
        <v>37873</v>
      </c>
      <c r="G11442">
        <v>18</v>
      </c>
      <c r="O11442">
        <v>0.2</v>
      </c>
      <c r="P11442" t="s">
        <v>71</v>
      </c>
      <c r="Q11442">
        <v>11.1</v>
      </c>
      <c r="R11442" t="s">
        <v>71</v>
      </c>
    </row>
    <row r="11443" spans="1:46" x14ac:dyDescent="0.2">
      <c r="A11443" t="s">
        <v>706</v>
      </c>
      <c r="B11443" t="s">
        <v>707</v>
      </c>
      <c r="C11443">
        <f>-70.485594 / 41.675655</f>
        <v>-1.6912894110482488</v>
      </c>
      <c r="D11443" t="s">
        <v>464</v>
      </c>
      <c r="E11443" t="s">
        <v>70</v>
      </c>
      <c r="F11443" s="1">
        <v>37873</v>
      </c>
      <c r="G11443">
        <v>20</v>
      </c>
      <c r="O11443">
        <v>0.19</v>
      </c>
      <c r="P11443" t="s">
        <v>71</v>
      </c>
      <c r="Q11443">
        <v>10.9</v>
      </c>
      <c r="R11443" t="s">
        <v>71</v>
      </c>
    </row>
    <row r="11444" spans="1:46" x14ac:dyDescent="0.2">
      <c r="A11444" t="s">
        <v>706</v>
      </c>
      <c r="B11444" t="s">
        <v>707</v>
      </c>
      <c r="C11444">
        <f>-70.485594 / 41.675655</f>
        <v>-1.6912894110482488</v>
      </c>
      <c r="D11444" t="s">
        <v>464</v>
      </c>
      <c r="E11444" t="s">
        <v>70</v>
      </c>
      <c r="F11444" s="1">
        <v>37873</v>
      </c>
      <c r="G11444">
        <v>30</v>
      </c>
      <c r="K11444">
        <v>13.36</v>
      </c>
      <c r="L11444" t="s">
        <v>71</v>
      </c>
      <c r="S11444">
        <v>84.1</v>
      </c>
      <c r="T11444" t="s">
        <v>71</v>
      </c>
      <c r="U11444">
        <v>2604.89</v>
      </c>
      <c r="V11444" t="s">
        <v>71</v>
      </c>
      <c r="W11444">
        <v>447</v>
      </c>
      <c r="X11444" t="s">
        <v>71</v>
      </c>
      <c r="Y11444">
        <v>0</v>
      </c>
      <c r="AA11444">
        <v>56.03</v>
      </c>
      <c r="AE11444">
        <v>2.88</v>
      </c>
      <c r="AF11444" t="s">
        <v>71</v>
      </c>
      <c r="AG11444">
        <v>6.46</v>
      </c>
      <c r="AH11444" t="s">
        <v>71</v>
      </c>
      <c r="AS11444">
        <v>232.03</v>
      </c>
      <c r="AT11444" t="s">
        <v>71</v>
      </c>
    </row>
    <row r="11445" spans="1:46" x14ac:dyDescent="0.2">
      <c r="A11445" t="s">
        <v>706</v>
      </c>
      <c r="B11445" t="s">
        <v>707</v>
      </c>
      <c r="C11445">
        <f>-70.485594 / 41.675655</f>
        <v>-1.6912894110482488</v>
      </c>
      <c r="D11445" t="s">
        <v>464</v>
      </c>
      <c r="E11445" t="s">
        <v>70</v>
      </c>
      <c r="F11445" s="1">
        <v>38218</v>
      </c>
      <c r="G11445">
        <v>0.5</v>
      </c>
      <c r="I11445">
        <v>30</v>
      </c>
      <c r="J11445" t="s">
        <v>71</v>
      </c>
      <c r="M11445">
        <v>3.8</v>
      </c>
      <c r="N11445" t="s">
        <v>71</v>
      </c>
      <c r="O11445">
        <v>8.94</v>
      </c>
      <c r="P11445" t="s">
        <v>71</v>
      </c>
      <c r="Q11445">
        <v>23.4</v>
      </c>
      <c r="R11445" t="s">
        <v>71</v>
      </c>
      <c r="AC11445">
        <v>40.76</v>
      </c>
      <c r="AE11445">
        <v>25.83</v>
      </c>
      <c r="AF11445" t="s">
        <v>71</v>
      </c>
      <c r="AG11445">
        <v>6.94</v>
      </c>
      <c r="AH11445" t="s">
        <v>71</v>
      </c>
    </row>
    <row r="11446" spans="1:46" x14ac:dyDescent="0.2">
      <c r="A11446" t="s">
        <v>706</v>
      </c>
      <c r="B11446" t="s">
        <v>707</v>
      </c>
      <c r="C11446">
        <f>-70.485594 / 41.675655</f>
        <v>-1.6912894110482488</v>
      </c>
      <c r="D11446" t="s">
        <v>464</v>
      </c>
      <c r="E11446" t="s">
        <v>70</v>
      </c>
      <c r="F11446" s="1">
        <v>38218</v>
      </c>
      <c r="G11446">
        <v>1</v>
      </c>
      <c r="K11446">
        <v>5.01</v>
      </c>
      <c r="L11446" t="s">
        <v>71</v>
      </c>
      <c r="O11446">
        <v>9.0399999999999991</v>
      </c>
      <c r="P11446" t="s">
        <v>71</v>
      </c>
      <c r="Q11446">
        <v>23.3</v>
      </c>
      <c r="R11446" t="s">
        <v>71</v>
      </c>
      <c r="S11446">
        <v>0.28999999999999998</v>
      </c>
      <c r="T11446" t="s">
        <v>71</v>
      </c>
      <c r="U11446">
        <v>8.98</v>
      </c>
      <c r="V11446" t="s">
        <v>71</v>
      </c>
      <c r="W11446">
        <v>18.57</v>
      </c>
      <c r="X11446" t="s">
        <v>71</v>
      </c>
      <c r="Y11446">
        <v>35.799999999999997</v>
      </c>
      <c r="AA11446">
        <v>46.41</v>
      </c>
      <c r="AS11446">
        <v>0.03</v>
      </c>
      <c r="AT11446" t="s">
        <v>71</v>
      </c>
    </row>
    <row r="11447" spans="1:46" x14ac:dyDescent="0.2">
      <c r="A11447" t="s">
        <v>706</v>
      </c>
      <c r="B11447" t="s">
        <v>707</v>
      </c>
      <c r="C11447">
        <f>-70.485594 / 41.675655</f>
        <v>-1.6912894110482488</v>
      </c>
      <c r="D11447" t="s">
        <v>464</v>
      </c>
      <c r="E11447" t="s">
        <v>70</v>
      </c>
      <c r="F11447" s="1">
        <v>38218</v>
      </c>
      <c r="G11447">
        <v>2</v>
      </c>
      <c r="O11447">
        <v>9.1300000000000008</v>
      </c>
      <c r="P11447" t="s">
        <v>71</v>
      </c>
      <c r="Q11447">
        <v>23.3</v>
      </c>
      <c r="R11447" t="s">
        <v>71</v>
      </c>
    </row>
    <row r="11448" spans="1:46" x14ac:dyDescent="0.2">
      <c r="A11448" t="s">
        <v>706</v>
      </c>
      <c r="B11448" t="s">
        <v>707</v>
      </c>
      <c r="C11448">
        <f>-70.485594 / 41.675655</f>
        <v>-1.6912894110482488</v>
      </c>
      <c r="D11448" t="s">
        <v>464</v>
      </c>
      <c r="E11448" t="s">
        <v>70</v>
      </c>
      <c r="F11448" s="1">
        <v>38218</v>
      </c>
      <c r="G11448">
        <v>3</v>
      </c>
      <c r="K11448">
        <v>4.75</v>
      </c>
      <c r="L11448" t="s">
        <v>71</v>
      </c>
      <c r="O11448">
        <v>8.84</v>
      </c>
      <c r="P11448" t="s">
        <v>71</v>
      </c>
      <c r="Q11448">
        <v>23.3</v>
      </c>
      <c r="R11448" t="s">
        <v>71</v>
      </c>
      <c r="S11448">
        <v>0.59</v>
      </c>
      <c r="T11448" t="s">
        <v>71</v>
      </c>
      <c r="U11448">
        <v>18.27</v>
      </c>
      <c r="V11448" t="s">
        <v>71</v>
      </c>
      <c r="W11448">
        <v>20.2</v>
      </c>
      <c r="X11448" t="s">
        <v>71</v>
      </c>
      <c r="Y11448">
        <v>46.04</v>
      </c>
      <c r="AA11448">
        <v>45.89</v>
      </c>
      <c r="AE11448">
        <v>25.83</v>
      </c>
      <c r="AF11448" t="s">
        <v>71</v>
      </c>
      <c r="AG11448">
        <v>6.77</v>
      </c>
      <c r="AH11448" t="s">
        <v>71</v>
      </c>
      <c r="AS11448">
        <v>0.81</v>
      </c>
      <c r="AT11448" t="s">
        <v>71</v>
      </c>
    </row>
    <row r="11449" spans="1:46" x14ac:dyDescent="0.2">
      <c r="A11449" t="s">
        <v>706</v>
      </c>
      <c r="B11449" t="s">
        <v>707</v>
      </c>
      <c r="C11449">
        <f>-70.485594 / 41.675655</f>
        <v>-1.6912894110482488</v>
      </c>
      <c r="D11449" t="s">
        <v>464</v>
      </c>
      <c r="E11449" t="s">
        <v>70</v>
      </c>
      <c r="F11449" s="1">
        <v>38218</v>
      </c>
      <c r="G11449">
        <v>4</v>
      </c>
      <c r="O11449">
        <v>8.15</v>
      </c>
      <c r="P11449" t="s">
        <v>71</v>
      </c>
      <c r="Q11449">
        <v>23.3</v>
      </c>
      <c r="R11449" t="s">
        <v>71</v>
      </c>
    </row>
    <row r="11450" spans="1:46" x14ac:dyDescent="0.2">
      <c r="A11450" t="s">
        <v>706</v>
      </c>
      <c r="B11450" t="s">
        <v>707</v>
      </c>
      <c r="C11450">
        <f>-70.485594 / 41.675655</f>
        <v>-1.6912894110482488</v>
      </c>
      <c r="D11450" t="s">
        <v>464</v>
      </c>
      <c r="E11450" t="s">
        <v>70</v>
      </c>
      <c r="F11450" s="1">
        <v>38218</v>
      </c>
      <c r="G11450">
        <v>5</v>
      </c>
      <c r="O11450">
        <v>9.16</v>
      </c>
      <c r="P11450" t="s">
        <v>71</v>
      </c>
      <c r="Q11450">
        <v>23.3</v>
      </c>
      <c r="R11450" t="s">
        <v>71</v>
      </c>
    </row>
    <row r="11451" spans="1:46" x14ac:dyDescent="0.2">
      <c r="A11451" t="s">
        <v>706</v>
      </c>
      <c r="B11451" t="s">
        <v>707</v>
      </c>
      <c r="C11451">
        <f>-70.485594 / 41.675655</f>
        <v>-1.6912894110482488</v>
      </c>
      <c r="D11451" t="s">
        <v>464</v>
      </c>
      <c r="E11451" t="s">
        <v>70</v>
      </c>
      <c r="F11451" s="1">
        <v>38218</v>
      </c>
      <c r="G11451">
        <v>6</v>
      </c>
      <c r="O11451">
        <v>9.16</v>
      </c>
      <c r="P11451" t="s">
        <v>71</v>
      </c>
      <c r="Q11451">
        <v>23.2</v>
      </c>
      <c r="R11451" t="s">
        <v>71</v>
      </c>
    </row>
    <row r="11452" spans="1:46" x14ac:dyDescent="0.2">
      <c r="A11452" t="s">
        <v>706</v>
      </c>
      <c r="B11452" t="s">
        <v>707</v>
      </c>
      <c r="C11452">
        <f>-70.485594 / 41.675655</f>
        <v>-1.6912894110482488</v>
      </c>
      <c r="D11452" t="s">
        <v>464</v>
      </c>
      <c r="E11452" t="s">
        <v>70</v>
      </c>
      <c r="F11452" s="1">
        <v>38218</v>
      </c>
      <c r="G11452">
        <v>7</v>
      </c>
      <c r="O11452">
        <v>8.83</v>
      </c>
      <c r="P11452" t="s">
        <v>71</v>
      </c>
      <c r="Q11452">
        <v>22.9</v>
      </c>
      <c r="R11452" t="s">
        <v>71</v>
      </c>
    </row>
    <row r="11453" spans="1:46" x14ac:dyDescent="0.2">
      <c r="A11453" t="s">
        <v>706</v>
      </c>
      <c r="B11453" t="s">
        <v>707</v>
      </c>
      <c r="C11453">
        <f>-70.485594 / 41.675655</f>
        <v>-1.6912894110482488</v>
      </c>
      <c r="D11453" t="s">
        <v>464</v>
      </c>
      <c r="E11453" t="s">
        <v>70</v>
      </c>
      <c r="F11453" s="1">
        <v>38218</v>
      </c>
      <c r="G11453">
        <v>8</v>
      </c>
      <c r="O11453">
        <v>8.52</v>
      </c>
      <c r="P11453" t="s">
        <v>71</v>
      </c>
      <c r="Q11453">
        <v>22.8</v>
      </c>
      <c r="R11453" t="s">
        <v>71</v>
      </c>
    </row>
    <row r="11454" spans="1:46" x14ac:dyDescent="0.2">
      <c r="A11454" t="s">
        <v>706</v>
      </c>
      <c r="B11454" t="s">
        <v>707</v>
      </c>
      <c r="C11454">
        <f>-70.485594 / 41.675655</f>
        <v>-1.6912894110482488</v>
      </c>
      <c r="D11454" t="s">
        <v>464</v>
      </c>
      <c r="E11454" t="s">
        <v>70</v>
      </c>
      <c r="F11454" s="1">
        <v>38218</v>
      </c>
      <c r="G11454">
        <v>9</v>
      </c>
      <c r="K11454">
        <v>8.5500000000000007</v>
      </c>
      <c r="L11454" t="s">
        <v>71</v>
      </c>
      <c r="O11454">
        <v>7.42</v>
      </c>
      <c r="P11454" t="s">
        <v>71</v>
      </c>
      <c r="Q11454">
        <v>22.4</v>
      </c>
      <c r="R11454" t="s">
        <v>71</v>
      </c>
      <c r="S11454">
        <v>0.69</v>
      </c>
      <c r="T11454" t="s">
        <v>71</v>
      </c>
      <c r="U11454">
        <v>21.37</v>
      </c>
      <c r="V11454" t="s">
        <v>71</v>
      </c>
      <c r="W11454">
        <v>24.91</v>
      </c>
      <c r="X11454" t="s">
        <v>71</v>
      </c>
      <c r="Y11454">
        <v>48.3</v>
      </c>
      <c r="AA11454">
        <v>51.65</v>
      </c>
      <c r="AE11454">
        <v>26.03</v>
      </c>
      <c r="AF11454" t="s">
        <v>71</v>
      </c>
      <c r="AG11454">
        <v>6.45</v>
      </c>
      <c r="AH11454" t="s">
        <v>71</v>
      </c>
      <c r="AS11454">
        <v>1.97</v>
      </c>
      <c r="AT11454" t="s">
        <v>71</v>
      </c>
    </row>
    <row r="11455" spans="1:46" x14ac:dyDescent="0.2">
      <c r="A11455" t="s">
        <v>706</v>
      </c>
      <c r="B11455" t="s">
        <v>707</v>
      </c>
      <c r="C11455">
        <f>-70.485594 / 41.675655</f>
        <v>-1.6912894110482488</v>
      </c>
      <c r="D11455" t="s">
        <v>464</v>
      </c>
      <c r="E11455" t="s">
        <v>70</v>
      </c>
      <c r="F11455" s="1">
        <v>38218</v>
      </c>
      <c r="G11455">
        <v>10</v>
      </c>
      <c r="O11455">
        <v>1.62</v>
      </c>
      <c r="P11455" t="s">
        <v>71</v>
      </c>
      <c r="Q11455">
        <v>17.100000000000001</v>
      </c>
      <c r="R11455" t="s">
        <v>71</v>
      </c>
    </row>
    <row r="11456" spans="1:46" x14ac:dyDescent="0.2">
      <c r="A11456" t="s">
        <v>706</v>
      </c>
      <c r="B11456" t="s">
        <v>707</v>
      </c>
      <c r="C11456">
        <f>-70.485594 / 41.675655</f>
        <v>-1.6912894110482488</v>
      </c>
      <c r="D11456" t="s">
        <v>464</v>
      </c>
      <c r="E11456" t="s">
        <v>70</v>
      </c>
      <c r="F11456" s="1">
        <v>38218</v>
      </c>
      <c r="G11456">
        <v>11</v>
      </c>
      <c r="O11456">
        <v>1.46</v>
      </c>
      <c r="P11456" t="s">
        <v>71</v>
      </c>
      <c r="Q11456">
        <v>15.9</v>
      </c>
      <c r="R11456" t="s">
        <v>71</v>
      </c>
    </row>
    <row r="11457" spans="1:46" x14ac:dyDescent="0.2">
      <c r="A11457" t="s">
        <v>706</v>
      </c>
      <c r="B11457" t="s">
        <v>707</v>
      </c>
      <c r="C11457">
        <f>-70.485594 / 41.675655</f>
        <v>-1.6912894110482488</v>
      </c>
      <c r="D11457" t="s">
        <v>464</v>
      </c>
      <c r="E11457" t="s">
        <v>70</v>
      </c>
      <c r="F11457" s="1">
        <v>38218</v>
      </c>
      <c r="G11457">
        <v>12</v>
      </c>
      <c r="O11457">
        <v>0.84</v>
      </c>
      <c r="P11457" t="s">
        <v>71</v>
      </c>
      <c r="Q11457">
        <v>13.7</v>
      </c>
      <c r="R11457" t="s">
        <v>71</v>
      </c>
    </row>
    <row r="11458" spans="1:46" x14ac:dyDescent="0.2">
      <c r="A11458" t="s">
        <v>706</v>
      </c>
      <c r="B11458" t="s">
        <v>707</v>
      </c>
      <c r="C11458">
        <f>-70.485594 / 41.675655</f>
        <v>-1.6912894110482488</v>
      </c>
      <c r="D11458" t="s">
        <v>464</v>
      </c>
      <c r="E11458" t="s">
        <v>70</v>
      </c>
      <c r="F11458" s="1">
        <v>38218</v>
      </c>
      <c r="G11458">
        <v>13</v>
      </c>
      <c r="O11458">
        <v>0.4</v>
      </c>
      <c r="P11458" t="s">
        <v>71</v>
      </c>
      <c r="Q11458">
        <v>11.9</v>
      </c>
      <c r="R11458" t="s">
        <v>71</v>
      </c>
    </row>
    <row r="11459" spans="1:46" x14ac:dyDescent="0.2">
      <c r="A11459" t="s">
        <v>706</v>
      </c>
      <c r="B11459" t="s">
        <v>707</v>
      </c>
      <c r="C11459">
        <f>-70.485594 / 41.675655</f>
        <v>-1.6912894110482488</v>
      </c>
      <c r="D11459" t="s">
        <v>464</v>
      </c>
      <c r="E11459" t="s">
        <v>70</v>
      </c>
      <c r="F11459" s="1">
        <v>38218</v>
      </c>
      <c r="G11459">
        <v>14</v>
      </c>
      <c r="O11459">
        <v>0.34</v>
      </c>
      <c r="P11459" t="s">
        <v>71</v>
      </c>
      <c r="Q11459">
        <v>11.4</v>
      </c>
      <c r="R11459" t="s">
        <v>71</v>
      </c>
    </row>
    <row r="11460" spans="1:46" x14ac:dyDescent="0.2">
      <c r="A11460" t="s">
        <v>706</v>
      </c>
      <c r="B11460" t="s">
        <v>707</v>
      </c>
      <c r="C11460">
        <f>-70.485594 / 41.675655</f>
        <v>-1.6912894110482488</v>
      </c>
      <c r="D11460" t="s">
        <v>464</v>
      </c>
      <c r="E11460" t="s">
        <v>70</v>
      </c>
      <c r="F11460" s="1">
        <v>38218</v>
      </c>
      <c r="G11460">
        <v>15</v>
      </c>
      <c r="O11460">
        <v>0.28999999999999998</v>
      </c>
      <c r="P11460" t="s">
        <v>71</v>
      </c>
      <c r="Q11460">
        <v>11.1</v>
      </c>
      <c r="R11460" t="s">
        <v>71</v>
      </c>
    </row>
    <row r="11461" spans="1:46" x14ac:dyDescent="0.2">
      <c r="A11461" t="s">
        <v>706</v>
      </c>
      <c r="B11461" t="s">
        <v>707</v>
      </c>
      <c r="C11461">
        <f>-70.485594 / 41.675655</f>
        <v>-1.6912894110482488</v>
      </c>
      <c r="D11461" t="s">
        <v>464</v>
      </c>
      <c r="E11461" t="s">
        <v>70</v>
      </c>
      <c r="F11461" s="1">
        <v>38218</v>
      </c>
      <c r="G11461">
        <v>16</v>
      </c>
      <c r="O11461">
        <v>0.26</v>
      </c>
      <c r="P11461" t="s">
        <v>71</v>
      </c>
      <c r="Q11461">
        <v>10.6</v>
      </c>
      <c r="R11461" t="s">
        <v>71</v>
      </c>
    </row>
    <row r="11462" spans="1:46" x14ac:dyDescent="0.2">
      <c r="A11462" t="s">
        <v>706</v>
      </c>
      <c r="B11462" t="s">
        <v>707</v>
      </c>
      <c r="C11462">
        <f>-70.485594 / 41.675655</f>
        <v>-1.6912894110482488</v>
      </c>
      <c r="D11462" t="s">
        <v>464</v>
      </c>
      <c r="E11462" t="s">
        <v>70</v>
      </c>
      <c r="F11462" s="1">
        <v>38218</v>
      </c>
      <c r="G11462">
        <v>17</v>
      </c>
      <c r="O11462">
        <v>0.26</v>
      </c>
      <c r="P11462" t="s">
        <v>71</v>
      </c>
      <c r="Q11462">
        <v>10.4</v>
      </c>
      <c r="R11462" t="s">
        <v>71</v>
      </c>
    </row>
    <row r="11463" spans="1:46" x14ac:dyDescent="0.2">
      <c r="A11463" t="s">
        <v>706</v>
      </c>
      <c r="B11463" t="s">
        <v>707</v>
      </c>
      <c r="C11463">
        <f>-70.485594 / 41.675655</f>
        <v>-1.6912894110482488</v>
      </c>
      <c r="D11463" t="s">
        <v>464</v>
      </c>
      <c r="E11463" t="s">
        <v>70</v>
      </c>
      <c r="F11463" s="1">
        <v>38218</v>
      </c>
      <c r="G11463">
        <v>18</v>
      </c>
      <c r="O11463">
        <v>0.24</v>
      </c>
      <c r="P11463" t="s">
        <v>71</v>
      </c>
      <c r="Q11463">
        <v>9.6</v>
      </c>
      <c r="R11463" t="s">
        <v>71</v>
      </c>
    </row>
    <row r="11464" spans="1:46" x14ac:dyDescent="0.2">
      <c r="A11464" t="s">
        <v>706</v>
      </c>
      <c r="B11464" t="s">
        <v>707</v>
      </c>
      <c r="C11464">
        <f>-70.485594 / 41.675655</f>
        <v>-1.6912894110482488</v>
      </c>
      <c r="D11464" t="s">
        <v>464</v>
      </c>
      <c r="E11464" t="s">
        <v>70</v>
      </c>
      <c r="F11464" s="1">
        <v>38218</v>
      </c>
      <c r="G11464">
        <v>19</v>
      </c>
      <c r="O11464">
        <v>0.23</v>
      </c>
      <c r="P11464" t="s">
        <v>71</v>
      </c>
      <c r="Q11464">
        <v>9.4</v>
      </c>
      <c r="R11464" t="s">
        <v>71</v>
      </c>
    </row>
    <row r="11465" spans="1:46" x14ac:dyDescent="0.2">
      <c r="A11465" t="s">
        <v>706</v>
      </c>
      <c r="B11465" t="s">
        <v>707</v>
      </c>
      <c r="C11465">
        <f>-70.485594 / 41.675655</f>
        <v>-1.6912894110482488</v>
      </c>
      <c r="D11465" t="s">
        <v>464</v>
      </c>
      <c r="E11465" t="s">
        <v>70</v>
      </c>
      <c r="F11465" s="1">
        <v>38218</v>
      </c>
      <c r="G11465">
        <v>20</v>
      </c>
      <c r="O11465">
        <v>0.22</v>
      </c>
      <c r="P11465" t="s">
        <v>71</v>
      </c>
      <c r="Q11465">
        <v>9.3000000000000007</v>
      </c>
      <c r="R11465" t="s">
        <v>71</v>
      </c>
    </row>
    <row r="11466" spans="1:46" x14ac:dyDescent="0.2">
      <c r="A11466" t="s">
        <v>706</v>
      </c>
      <c r="B11466" t="s">
        <v>707</v>
      </c>
      <c r="C11466">
        <f>-70.485594 / 41.675655</f>
        <v>-1.6912894110482488</v>
      </c>
      <c r="D11466" t="s">
        <v>464</v>
      </c>
      <c r="E11466" t="s">
        <v>70</v>
      </c>
      <c r="F11466" s="1">
        <v>38218</v>
      </c>
      <c r="G11466">
        <v>29</v>
      </c>
      <c r="K11466">
        <v>0.93</v>
      </c>
      <c r="L11466" t="s">
        <v>71</v>
      </c>
      <c r="S11466">
        <v>5.52</v>
      </c>
      <c r="T11466" t="s">
        <v>71</v>
      </c>
      <c r="U11466">
        <v>170.97</v>
      </c>
      <c r="V11466" t="s">
        <v>71</v>
      </c>
      <c r="W11466">
        <v>89.19</v>
      </c>
      <c r="X11466" t="s">
        <v>71</v>
      </c>
      <c r="Y11466">
        <v>78.290000000000006</v>
      </c>
      <c r="AA11466">
        <v>29.89</v>
      </c>
      <c r="AE11466">
        <v>48.43</v>
      </c>
      <c r="AF11466" t="s">
        <v>71</v>
      </c>
      <c r="AG11466">
        <v>6.59</v>
      </c>
      <c r="AH11466" t="s">
        <v>71</v>
      </c>
      <c r="AS11466">
        <v>9.01</v>
      </c>
      <c r="AT11466" t="s">
        <v>71</v>
      </c>
    </row>
    <row r="11467" spans="1:46" x14ac:dyDescent="0.2">
      <c r="A11467" t="s">
        <v>706</v>
      </c>
      <c r="B11467" t="s">
        <v>707</v>
      </c>
      <c r="C11467">
        <f>-70.485594 / 41.675655</f>
        <v>-1.6912894110482488</v>
      </c>
      <c r="D11467" t="s">
        <v>464</v>
      </c>
      <c r="E11467" t="s">
        <v>70</v>
      </c>
      <c r="F11467" s="1">
        <v>38218</v>
      </c>
      <c r="G11467">
        <v>30</v>
      </c>
      <c r="O11467">
        <v>0.16</v>
      </c>
      <c r="P11467" t="s">
        <v>71</v>
      </c>
      <c r="Q11467">
        <v>8.9</v>
      </c>
      <c r="R11467" t="s">
        <v>71</v>
      </c>
    </row>
    <row r="11468" spans="1:46" x14ac:dyDescent="0.2">
      <c r="A11468" t="s">
        <v>706</v>
      </c>
      <c r="B11468" t="s">
        <v>707</v>
      </c>
      <c r="C11468">
        <f>-70.485594 / 41.675655</f>
        <v>-1.6912894110482488</v>
      </c>
      <c r="D11468" t="s">
        <v>464</v>
      </c>
      <c r="E11468" t="s">
        <v>70</v>
      </c>
      <c r="F11468" s="1">
        <v>38582</v>
      </c>
      <c r="G11468">
        <v>0.5</v>
      </c>
      <c r="I11468">
        <v>30</v>
      </c>
      <c r="J11468" t="s">
        <v>71</v>
      </c>
      <c r="K11468">
        <v>5.43</v>
      </c>
      <c r="L11468" t="s">
        <v>71</v>
      </c>
      <c r="M11468">
        <v>3.43</v>
      </c>
      <c r="N11468" t="s">
        <v>71</v>
      </c>
      <c r="O11468">
        <v>8.01</v>
      </c>
      <c r="P11468" t="s">
        <v>71</v>
      </c>
      <c r="Q11468">
        <v>25.6</v>
      </c>
      <c r="R11468" t="s">
        <v>71</v>
      </c>
      <c r="S11468">
        <v>0.3</v>
      </c>
      <c r="T11468" t="s">
        <v>71</v>
      </c>
      <c r="U11468">
        <v>9.2899999999999991</v>
      </c>
      <c r="V11468" t="s">
        <v>71</v>
      </c>
      <c r="W11468">
        <v>21.12</v>
      </c>
      <c r="X11468" t="s">
        <v>71</v>
      </c>
      <c r="Y11468">
        <v>36.29</v>
      </c>
      <c r="AA11468">
        <v>47.2</v>
      </c>
      <c r="AC11468">
        <v>42.24</v>
      </c>
      <c r="AE11468">
        <v>23.61</v>
      </c>
      <c r="AF11468" t="s">
        <v>71</v>
      </c>
      <c r="AG11468">
        <v>6.81</v>
      </c>
      <c r="AH11468" t="s">
        <v>71</v>
      </c>
      <c r="AS11468">
        <v>0.91</v>
      </c>
      <c r="AT11468" t="s">
        <v>71</v>
      </c>
    </row>
    <row r="11469" spans="1:46" x14ac:dyDescent="0.2">
      <c r="A11469" t="s">
        <v>706</v>
      </c>
      <c r="B11469" t="s">
        <v>707</v>
      </c>
      <c r="C11469">
        <f>-70.485594 / 41.675655</f>
        <v>-1.6912894110482488</v>
      </c>
      <c r="D11469" t="s">
        <v>464</v>
      </c>
      <c r="E11469" t="s">
        <v>70</v>
      </c>
      <c r="F11469" s="1">
        <v>38582</v>
      </c>
      <c r="G11469">
        <v>1</v>
      </c>
      <c r="O11469">
        <v>8.0299999999999994</v>
      </c>
      <c r="P11469" t="s">
        <v>71</v>
      </c>
      <c r="Q11469">
        <v>25.6</v>
      </c>
      <c r="R11469" t="s">
        <v>71</v>
      </c>
    </row>
    <row r="11470" spans="1:46" x14ac:dyDescent="0.2">
      <c r="A11470" t="s">
        <v>706</v>
      </c>
      <c r="B11470" t="s">
        <v>707</v>
      </c>
      <c r="C11470">
        <f>-70.485594 / 41.675655</f>
        <v>-1.6912894110482488</v>
      </c>
      <c r="D11470" t="s">
        <v>464</v>
      </c>
      <c r="E11470" t="s">
        <v>70</v>
      </c>
      <c r="F11470" s="1">
        <v>38582</v>
      </c>
      <c r="G11470">
        <v>2</v>
      </c>
      <c r="O11470">
        <v>8.16</v>
      </c>
      <c r="P11470" t="s">
        <v>71</v>
      </c>
      <c r="Q11470">
        <v>25.3</v>
      </c>
      <c r="R11470" t="s">
        <v>71</v>
      </c>
    </row>
    <row r="11471" spans="1:46" x14ac:dyDescent="0.2">
      <c r="A11471" t="s">
        <v>706</v>
      </c>
      <c r="B11471" t="s">
        <v>707</v>
      </c>
      <c r="C11471">
        <f>-70.485594 / 41.675655</f>
        <v>-1.6912894110482488</v>
      </c>
      <c r="D11471" t="s">
        <v>464</v>
      </c>
      <c r="E11471" t="s">
        <v>70</v>
      </c>
      <c r="F11471" s="1">
        <v>38582</v>
      </c>
      <c r="G11471">
        <v>3</v>
      </c>
      <c r="K11471">
        <v>5.45</v>
      </c>
      <c r="L11471" t="s">
        <v>71</v>
      </c>
      <c r="O11471">
        <v>8.16</v>
      </c>
      <c r="P11471" t="s">
        <v>71</v>
      </c>
      <c r="Q11471">
        <v>25.3</v>
      </c>
      <c r="R11471" t="s">
        <v>71</v>
      </c>
      <c r="S11471">
        <v>0.6</v>
      </c>
      <c r="T11471" t="s">
        <v>71</v>
      </c>
      <c r="U11471">
        <v>18.579999999999998</v>
      </c>
      <c r="V11471" t="s">
        <v>71</v>
      </c>
      <c r="W11471">
        <v>18.2</v>
      </c>
      <c r="X11471" t="s">
        <v>71</v>
      </c>
      <c r="Y11471">
        <v>0</v>
      </c>
      <c r="AA11471">
        <v>47.23</v>
      </c>
      <c r="AE11471">
        <v>23.61</v>
      </c>
      <c r="AF11471" t="s">
        <v>71</v>
      </c>
      <c r="AG11471">
        <v>7.04</v>
      </c>
      <c r="AH11471" t="s">
        <v>71</v>
      </c>
      <c r="AS11471">
        <v>2.1</v>
      </c>
      <c r="AT11471" t="s">
        <v>71</v>
      </c>
    </row>
    <row r="11472" spans="1:46" x14ac:dyDescent="0.2">
      <c r="A11472" t="s">
        <v>706</v>
      </c>
      <c r="B11472" t="s">
        <v>707</v>
      </c>
      <c r="C11472">
        <f>-70.485594 / 41.675655</f>
        <v>-1.6912894110482488</v>
      </c>
      <c r="D11472" t="s">
        <v>464</v>
      </c>
      <c r="E11472" t="s">
        <v>70</v>
      </c>
      <c r="F11472" s="1">
        <v>38582</v>
      </c>
      <c r="G11472">
        <v>4</v>
      </c>
      <c r="O11472">
        <v>8.08</v>
      </c>
      <c r="P11472" t="s">
        <v>71</v>
      </c>
      <c r="Q11472">
        <v>25.2</v>
      </c>
      <c r="R11472" t="s">
        <v>71</v>
      </c>
    </row>
    <row r="11473" spans="1:46" x14ac:dyDescent="0.2">
      <c r="A11473" t="s">
        <v>706</v>
      </c>
      <c r="B11473" t="s">
        <v>707</v>
      </c>
      <c r="C11473">
        <f>-70.485594 / 41.675655</f>
        <v>-1.6912894110482488</v>
      </c>
      <c r="D11473" t="s">
        <v>464</v>
      </c>
      <c r="E11473" t="s">
        <v>70</v>
      </c>
      <c r="F11473" s="1">
        <v>38582</v>
      </c>
      <c r="G11473">
        <v>5</v>
      </c>
      <c r="O11473">
        <v>8.01</v>
      </c>
      <c r="P11473" t="s">
        <v>71</v>
      </c>
      <c r="Q11473">
        <v>25.2</v>
      </c>
      <c r="R11473" t="s">
        <v>71</v>
      </c>
    </row>
    <row r="11474" spans="1:46" x14ac:dyDescent="0.2">
      <c r="A11474" t="s">
        <v>706</v>
      </c>
      <c r="B11474" t="s">
        <v>707</v>
      </c>
      <c r="C11474">
        <f>-70.485594 / 41.675655</f>
        <v>-1.6912894110482488</v>
      </c>
      <c r="D11474" t="s">
        <v>464</v>
      </c>
      <c r="E11474" t="s">
        <v>70</v>
      </c>
      <c r="F11474" s="1">
        <v>38582</v>
      </c>
      <c r="G11474">
        <v>6</v>
      </c>
      <c r="O11474">
        <v>7.85</v>
      </c>
      <c r="P11474" t="s">
        <v>71</v>
      </c>
      <c r="Q11474">
        <v>25</v>
      </c>
      <c r="R11474" t="s">
        <v>71</v>
      </c>
    </row>
    <row r="11475" spans="1:46" x14ac:dyDescent="0.2">
      <c r="A11475" t="s">
        <v>706</v>
      </c>
      <c r="B11475" t="s">
        <v>707</v>
      </c>
      <c r="C11475">
        <f>-70.485594 / 41.675655</f>
        <v>-1.6912894110482488</v>
      </c>
      <c r="D11475" t="s">
        <v>464</v>
      </c>
      <c r="E11475" t="s">
        <v>70</v>
      </c>
      <c r="F11475" s="1">
        <v>38582</v>
      </c>
      <c r="G11475">
        <v>7</v>
      </c>
      <c r="O11475">
        <v>6.7</v>
      </c>
      <c r="P11475" t="s">
        <v>71</v>
      </c>
      <c r="Q11475">
        <v>20.6</v>
      </c>
      <c r="R11475" t="s">
        <v>71</v>
      </c>
    </row>
    <row r="11476" spans="1:46" x14ac:dyDescent="0.2">
      <c r="A11476" t="s">
        <v>706</v>
      </c>
      <c r="B11476" t="s">
        <v>707</v>
      </c>
      <c r="C11476">
        <f>-70.485594 / 41.675655</f>
        <v>-1.6912894110482488</v>
      </c>
      <c r="D11476" t="s">
        <v>464</v>
      </c>
      <c r="E11476" t="s">
        <v>70</v>
      </c>
      <c r="F11476" s="1">
        <v>38582</v>
      </c>
      <c r="G11476">
        <v>8</v>
      </c>
      <c r="O11476">
        <v>5.77</v>
      </c>
      <c r="P11476" t="s">
        <v>71</v>
      </c>
      <c r="Q11476">
        <v>18.600000000000001</v>
      </c>
      <c r="R11476" t="s">
        <v>71</v>
      </c>
    </row>
    <row r="11477" spans="1:46" x14ac:dyDescent="0.2">
      <c r="A11477" t="s">
        <v>706</v>
      </c>
      <c r="B11477" t="s">
        <v>707</v>
      </c>
      <c r="C11477">
        <f>-70.485594 / 41.675655</f>
        <v>-1.6912894110482488</v>
      </c>
      <c r="D11477" t="s">
        <v>464</v>
      </c>
      <c r="E11477" t="s">
        <v>70</v>
      </c>
      <c r="F11477" s="1">
        <v>38582</v>
      </c>
      <c r="G11477">
        <v>9</v>
      </c>
      <c r="K11477">
        <v>14.54</v>
      </c>
      <c r="L11477" t="s">
        <v>71</v>
      </c>
      <c r="O11477">
        <v>2.2999999999999998</v>
      </c>
      <c r="P11477" t="s">
        <v>71</v>
      </c>
      <c r="Q11477">
        <v>15.3</v>
      </c>
      <c r="R11477" t="s">
        <v>71</v>
      </c>
      <c r="S11477">
        <v>0.7</v>
      </c>
      <c r="T11477" t="s">
        <v>71</v>
      </c>
      <c r="U11477">
        <v>21.68</v>
      </c>
      <c r="V11477" t="s">
        <v>71</v>
      </c>
      <c r="W11477">
        <v>17.52</v>
      </c>
      <c r="X11477" t="s">
        <v>71</v>
      </c>
      <c r="Y11477">
        <v>48.51</v>
      </c>
      <c r="AA11477">
        <v>56.86</v>
      </c>
      <c r="AE11477">
        <v>24.22</v>
      </c>
      <c r="AF11477" t="s">
        <v>71</v>
      </c>
      <c r="AG11477">
        <v>6.45</v>
      </c>
      <c r="AH11477" t="s">
        <v>71</v>
      </c>
      <c r="AS11477">
        <v>6.85</v>
      </c>
      <c r="AT11477" t="s">
        <v>71</v>
      </c>
    </row>
    <row r="11478" spans="1:46" x14ac:dyDescent="0.2">
      <c r="A11478" t="s">
        <v>706</v>
      </c>
      <c r="B11478" t="s">
        <v>707</v>
      </c>
      <c r="C11478">
        <f>-70.485594 / 41.675655</f>
        <v>-1.6912894110482488</v>
      </c>
      <c r="D11478" t="s">
        <v>464</v>
      </c>
      <c r="E11478" t="s">
        <v>70</v>
      </c>
      <c r="F11478" s="1">
        <v>38582</v>
      </c>
      <c r="G11478">
        <v>10</v>
      </c>
      <c r="O11478">
        <v>0.8</v>
      </c>
      <c r="P11478" t="s">
        <v>71</v>
      </c>
      <c r="Q11478">
        <v>13.8</v>
      </c>
      <c r="R11478" t="s">
        <v>71</v>
      </c>
    </row>
    <row r="11479" spans="1:46" x14ac:dyDescent="0.2">
      <c r="A11479" t="s">
        <v>706</v>
      </c>
      <c r="B11479" t="s">
        <v>707</v>
      </c>
      <c r="C11479">
        <f>-70.485594 / 41.675655</f>
        <v>-1.6912894110482488</v>
      </c>
      <c r="D11479" t="s">
        <v>464</v>
      </c>
      <c r="E11479" t="s">
        <v>70</v>
      </c>
      <c r="F11479" s="1">
        <v>38582</v>
      </c>
      <c r="G11479">
        <v>11</v>
      </c>
      <c r="O11479">
        <v>0.46</v>
      </c>
      <c r="P11479" t="s">
        <v>71</v>
      </c>
      <c r="Q11479">
        <v>12.6</v>
      </c>
      <c r="R11479" t="s">
        <v>71</v>
      </c>
    </row>
    <row r="11480" spans="1:46" x14ac:dyDescent="0.2">
      <c r="A11480" t="s">
        <v>706</v>
      </c>
      <c r="B11480" t="s">
        <v>707</v>
      </c>
      <c r="C11480">
        <f>-70.485594 / 41.675655</f>
        <v>-1.6912894110482488</v>
      </c>
      <c r="D11480" t="s">
        <v>464</v>
      </c>
      <c r="E11480" t="s">
        <v>70</v>
      </c>
      <c r="F11480" s="1">
        <v>38582</v>
      </c>
      <c r="G11480">
        <v>12</v>
      </c>
      <c r="O11480">
        <v>0.36</v>
      </c>
      <c r="P11480" t="s">
        <v>71</v>
      </c>
      <c r="Q11480">
        <v>12.3</v>
      </c>
      <c r="R11480" t="s">
        <v>71</v>
      </c>
    </row>
    <row r="11481" spans="1:46" x14ac:dyDescent="0.2">
      <c r="A11481" t="s">
        <v>706</v>
      </c>
      <c r="B11481" t="s">
        <v>707</v>
      </c>
      <c r="C11481">
        <f>-70.485594 / 41.675655</f>
        <v>-1.6912894110482488</v>
      </c>
      <c r="D11481" t="s">
        <v>464</v>
      </c>
      <c r="E11481" t="s">
        <v>70</v>
      </c>
      <c r="F11481" s="1">
        <v>38582</v>
      </c>
      <c r="G11481">
        <v>13</v>
      </c>
      <c r="O11481">
        <v>0.33</v>
      </c>
      <c r="P11481" t="s">
        <v>71</v>
      </c>
      <c r="Q11481">
        <v>11.8</v>
      </c>
      <c r="R11481" t="s">
        <v>71</v>
      </c>
    </row>
    <row r="11482" spans="1:46" x14ac:dyDescent="0.2">
      <c r="A11482" t="s">
        <v>706</v>
      </c>
      <c r="B11482" t="s">
        <v>707</v>
      </c>
      <c r="C11482">
        <f>-70.485594 / 41.675655</f>
        <v>-1.6912894110482488</v>
      </c>
      <c r="D11482" t="s">
        <v>464</v>
      </c>
      <c r="E11482" t="s">
        <v>70</v>
      </c>
      <c r="F11482" s="1">
        <v>38582</v>
      </c>
      <c r="G11482">
        <v>14</v>
      </c>
      <c r="O11482">
        <v>0.33</v>
      </c>
      <c r="P11482" t="s">
        <v>71</v>
      </c>
      <c r="Q11482">
        <v>11.7</v>
      </c>
      <c r="R11482" t="s">
        <v>71</v>
      </c>
    </row>
    <row r="11483" spans="1:46" x14ac:dyDescent="0.2">
      <c r="A11483" t="s">
        <v>706</v>
      </c>
      <c r="B11483" t="s">
        <v>707</v>
      </c>
      <c r="C11483">
        <f>-70.485594 / 41.675655</f>
        <v>-1.6912894110482488</v>
      </c>
      <c r="D11483" t="s">
        <v>464</v>
      </c>
      <c r="E11483" t="s">
        <v>70</v>
      </c>
      <c r="F11483" s="1">
        <v>38582</v>
      </c>
      <c r="G11483">
        <v>15</v>
      </c>
      <c r="O11483">
        <v>0.32</v>
      </c>
      <c r="P11483" t="s">
        <v>71</v>
      </c>
      <c r="Q11483">
        <v>11.6</v>
      </c>
      <c r="R11483" t="s">
        <v>71</v>
      </c>
    </row>
    <row r="11484" spans="1:46" x14ac:dyDescent="0.2">
      <c r="A11484" t="s">
        <v>706</v>
      </c>
      <c r="B11484" t="s">
        <v>707</v>
      </c>
      <c r="C11484">
        <f>-70.485594 / 41.675655</f>
        <v>-1.6912894110482488</v>
      </c>
      <c r="D11484" t="s">
        <v>464</v>
      </c>
      <c r="E11484" t="s">
        <v>70</v>
      </c>
      <c r="F11484" s="1">
        <v>38582</v>
      </c>
      <c r="G11484">
        <v>16</v>
      </c>
      <c r="O11484">
        <v>0.03</v>
      </c>
      <c r="P11484" t="s">
        <v>71</v>
      </c>
      <c r="Q11484">
        <v>11.6</v>
      </c>
      <c r="R11484" t="s">
        <v>71</v>
      </c>
    </row>
    <row r="11485" spans="1:46" x14ac:dyDescent="0.2">
      <c r="A11485" t="s">
        <v>706</v>
      </c>
      <c r="B11485" t="s">
        <v>707</v>
      </c>
      <c r="C11485">
        <f>-70.485594 / 41.675655</f>
        <v>-1.6912894110482488</v>
      </c>
      <c r="D11485" t="s">
        <v>464</v>
      </c>
      <c r="E11485" t="s">
        <v>70</v>
      </c>
      <c r="F11485" s="1">
        <v>38582</v>
      </c>
      <c r="G11485">
        <v>17</v>
      </c>
      <c r="O11485">
        <v>0.28999999999999998</v>
      </c>
      <c r="P11485" t="s">
        <v>71</v>
      </c>
      <c r="Q11485">
        <v>11.5</v>
      </c>
      <c r="R11485" t="s">
        <v>71</v>
      </c>
    </row>
    <row r="11486" spans="1:46" x14ac:dyDescent="0.2">
      <c r="A11486" t="s">
        <v>706</v>
      </c>
      <c r="B11486" t="s">
        <v>707</v>
      </c>
      <c r="C11486">
        <f>-70.485594 / 41.675655</f>
        <v>-1.6912894110482488</v>
      </c>
      <c r="D11486" t="s">
        <v>464</v>
      </c>
      <c r="E11486" t="s">
        <v>70</v>
      </c>
      <c r="F11486" s="1">
        <v>38582</v>
      </c>
      <c r="G11486">
        <v>18</v>
      </c>
      <c r="O11486">
        <v>0.28999999999999998</v>
      </c>
      <c r="P11486" t="s">
        <v>71</v>
      </c>
      <c r="Q11486">
        <v>11.5</v>
      </c>
      <c r="R11486" t="s">
        <v>71</v>
      </c>
    </row>
    <row r="11487" spans="1:46" x14ac:dyDescent="0.2">
      <c r="A11487" t="s">
        <v>706</v>
      </c>
      <c r="B11487" t="s">
        <v>707</v>
      </c>
      <c r="C11487">
        <f>-70.485594 / 41.675655</f>
        <v>-1.6912894110482488</v>
      </c>
      <c r="D11487" t="s">
        <v>464</v>
      </c>
      <c r="E11487" t="s">
        <v>70</v>
      </c>
      <c r="F11487" s="1">
        <v>38582</v>
      </c>
      <c r="G11487">
        <v>19</v>
      </c>
      <c r="O11487">
        <v>0.27</v>
      </c>
      <c r="P11487" t="s">
        <v>71</v>
      </c>
      <c r="Q11487">
        <v>11.5</v>
      </c>
      <c r="R11487" t="s">
        <v>71</v>
      </c>
    </row>
    <row r="11488" spans="1:46" x14ac:dyDescent="0.2">
      <c r="A11488" t="s">
        <v>706</v>
      </c>
      <c r="B11488" t="s">
        <v>707</v>
      </c>
      <c r="C11488">
        <f>-70.485594 / 41.675655</f>
        <v>-1.6912894110482488</v>
      </c>
      <c r="D11488" t="s">
        <v>464</v>
      </c>
      <c r="E11488" t="s">
        <v>70</v>
      </c>
      <c r="F11488" s="1">
        <v>38582</v>
      </c>
      <c r="G11488">
        <v>20</v>
      </c>
      <c r="O11488">
        <v>0.25</v>
      </c>
      <c r="P11488" t="s">
        <v>71</v>
      </c>
      <c r="Q11488">
        <v>11.4</v>
      </c>
      <c r="R11488" t="s">
        <v>71</v>
      </c>
    </row>
    <row r="11489" spans="1:46" x14ac:dyDescent="0.2">
      <c r="A11489" t="s">
        <v>706</v>
      </c>
      <c r="B11489" t="s">
        <v>707</v>
      </c>
      <c r="C11489">
        <f>-70.485594 / 41.675655</f>
        <v>-1.6912894110482488</v>
      </c>
      <c r="D11489" t="s">
        <v>464</v>
      </c>
      <c r="E11489" t="s">
        <v>70</v>
      </c>
      <c r="F11489" s="1">
        <v>38582</v>
      </c>
      <c r="G11489">
        <v>21</v>
      </c>
      <c r="O11489">
        <v>0.24</v>
      </c>
      <c r="P11489" t="s">
        <v>71</v>
      </c>
      <c r="Q11489">
        <v>11.4</v>
      </c>
      <c r="R11489" t="s">
        <v>71</v>
      </c>
    </row>
    <row r="11490" spans="1:46" x14ac:dyDescent="0.2">
      <c r="A11490" t="s">
        <v>706</v>
      </c>
      <c r="B11490" t="s">
        <v>707</v>
      </c>
      <c r="C11490">
        <f>-70.485594 / 41.675655</f>
        <v>-1.6912894110482488</v>
      </c>
      <c r="D11490" t="s">
        <v>464</v>
      </c>
      <c r="E11490" t="s">
        <v>70</v>
      </c>
      <c r="F11490" s="1">
        <v>38582</v>
      </c>
      <c r="G11490">
        <v>22</v>
      </c>
      <c r="O11490">
        <v>0.25</v>
      </c>
      <c r="P11490" t="s">
        <v>71</v>
      </c>
      <c r="Q11490">
        <v>11.4</v>
      </c>
      <c r="R11490" t="s">
        <v>71</v>
      </c>
    </row>
    <row r="11491" spans="1:46" x14ac:dyDescent="0.2">
      <c r="A11491" t="s">
        <v>706</v>
      </c>
      <c r="B11491" t="s">
        <v>707</v>
      </c>
      <c r="C11491">
        <f>-70.485594 / 41.675655</f>
        <v>-1.6912894110482488</v>
      </c>
      <c r="D11491" t="s">
        <v>464</v>
      </c>
      <c r="E11491" t="s">
        <v>70</v>
      </c>
      <c r="F11491" s="1">
        <v>38582</v>
      </c>
      <c r="G11491">
        <v>23</v>
      </c>
      <c r="O11491">
        <v>0.26</v>
      </c>
      <c r="P11491" t="s">
        <v>71</v>
      </c>
      <c r="Q11491">
        <v>11.3</v>
      </c>
      <c r="R11491" t="s">
        <v>71</v>
      </c>
    </row>
    <row r="11492" spans="1:46" x14ac:dyDescent="0.2">
      <c r="A11492" t="s">
        <v>706</v>
      </c>
      <c r="B11492" t="s">
        <v>707</v>
      </c>
      <c r="C11492">
        <f>-70.485594 / 41.675655</f>
        <v>-1.6912894110482488</v>
      </c>
      <c r="D11492" t="s">
        <v>464</v>
      </c>
      <c r="E11492" t="s">
        <v>70</v>
      </c>
      <c r="F11492" s="1">
        <v>38582</v>
      </c>
      <c r="G11492">
        <v>24</v>
      </c>
      <c r="O11492">
        <v>0.26</v>
      </c>
      <c r="P11492" t="s">
        <v>71</v>
      </c>
      <c r="Q11492">
        <v>11.3</v>
      </c>
      <c r="R11492" t="s">
        <v>71</v>
      </c>
    </row>
    <row r="11493" spans="1:46" x14ac:dyDescent="0.2">
      <c r="A11493" t="s">
        <v>706</v>
      </c>
      <c r="B11493" t="s">
        <v>707</v>
      </c>
      <c r="C11493">
        <f>-70.485594 / 41.675655</f>
        <v>-1.6912894110482488</v>
      </c>
      <c r="D11493" t="s">
        <v>464</v>
      </c>
      <c r="E11493" t="s">
        <v>70</v>
      </c>
      <c r="F11493" s="1">
        <v>38582</v>
      </c>
      <c r="G11493">
        <v>25</v>
      </c>
      <c r="O11493">
        <v>0.26</v>
      </c>
      <c r="P11493" t="s">
        <v>71</v>
      </c>
      <c r="Q11493">
        <v>11.3</v>
      </c>
      <c r="R11493" t="s">
        <v>71</v>
      </c>
    </row>
    <row r="11494" spans="1:46" x14ac:dyDescent="0.2">
      <c r="A11494" t="s">
        <v>706</v>
      </c>
      <c r="B11494" t="s">
        <v>707</v>
      </c>
      <c r="C11494">
        <f>-70.485594 / 41.675655</f>
        <v>-1.6912894110482488</v>
      </c>
      <c r="D11494" t="s">
        <v>464</v>
      </c>
      <c r="E11494" t="s">
        <v>70</v>
      </c>
      <c r="F11494" s="1">
        <v>38582</v>
      </c>
      <c r="G11494">
        <v>26</v>
      </c>
      <c r="O11494">
        <v>0.26</v>
      </c>
      <c r="P11494" t="s">
        <v>71</v>
      </c>
      <c r="Q11494">
        <v>11.3</v>
      </c>
      <c r="R11494" t="s">
        <v>71</v>
      </c>
    </row>
    <row r="11495" spans="1:46" x14ac:dyDescent="0.2">
      <c r="A11495" t="s">
        <v>706</v>
      </c>
      <c r="B11495" t="s">
        <v>707</v>
      </c>
      <c r="C11495">
        <f>-70.485594 / 41.675655</f>
        <v>-1.6912894110482488</v>
      </c>
      <c r="D11495" t="s">
        <v>464</v>
      </c>
      <c r="E11495" t="s">
        <v>70</v>
      </c>
      <c r="F11495" s="1">
        <v>38582</v>
      </c>
      <c r="G11495">
        <v>27</v>
      </c>
      <c r="O11495">
        <v>0.25</v>
      </c>
      <c r="P11495" t="s">
        <v>71</v>
      </c>
      <c r="Q11495">
        <v>11.3</v>
      </c>
      <c r="R11495" t="s">
        <v>71</v>
      </c>
    </row>
    <row r="11496" spans="1:46" x14ac:dyDescent="0.2">
      <c r="A11496" t="s">
        <v>706</v>
      </c>
      <c r="B11496" t="s">
        <v>707</v>
      </c>
      <c r="C11496">
        <f>-70.485594 / 41.675655</f>
        <v>-1.6912894110482488</v>
      </c>
      <c r="D11496" t="s">
        <v>464</v>
      </c>
      <c r="E11496" t="s">
        <v>70</v>
      </c>
      <c r="F11496" s="1">
        <v>38582</v>
      </c>
      <c r="G11496">
        <v>28</v>
      </c>
      <c r="O11496">
        <v>0.24</v>
      </c>
      <c r="P11496" t="s">
        <v>71</v>
      </c>
      <c r="Q11496">
        <v>11.3</v>
      </c>
      <c r="R11496" t="s">
        <v>71</v>
      </c>
    </row>
    <row r="11497" spans="1:46" x14ac:dyDescent="0.2">
      <c r="A11497" t="s">
        <v>706</v>
      </c>
      <c r="B11497" t="s">
        <v>707</v>
      </c>
      <c r="C11497">
        <f>-70.485594 / 41.675655</f>
        <v>-1.6912894110482488</v>
      </c>
      <c r="D11497" t="s">
        <v>464</v>
      </c>
      <c r="E11497" t="s">
        <v>70</v>
      </c>
      <c r="F11497" s="1">
        <v>38582</v>
      </c>
      <c r="G11497">
        <v>29</v>
      </c>
      <c r="K11497">
        <v>3.73</v>
      </c>
      <c r="L11497" t="s">
        <v>71</v>
      </c>
      <c r="O11497">
        <v>0.23</v>
      </c>
      <c r="P11497" t="s">
        <v>71</v>
      </c>
      <c r="Q11497">
        <v>11.3</v>
      </c>
      <c r="R11497" t="s">
        <v>71</v>
      </c>
      <c r="S11497">
        <v>8.6</v>
      </c>
      <c r="T11497" t="s">
        <v>71</v>
      </c>
      <c r="U11497">
        <v>266.37</v>
      </c>
      <c r="V11497" t="s">
        <v>71</v>
      </c>
      <c r="W11497">
        <v>95.76</v>
      </c>
      <c r="X11497" t="s">
        <v>71</v>
      </c>
      <c r="Y11497">
        <v>84.68</v>
      </c>
      <c r="AA11497">
        <v>43.51</v>
      </c>
      <c r="AE11497">
        <v>51.26</v>
      </c>
      <c r="AF11497" t="s">
        <v>71</v>
      </c>
      <c r="AG11497">
        <v>6.68</v>
      </c>
      <c r="AH11497" t="s">
        <v>71</v>
      </c>
      <c r="AS11497">
        <v>27.23</v>
      </c>
      <c r="AT11497" t="s">
        <v>71</v>
      </c>
    </row>
    <row r="11498" spans="1:46" x14ac:dyDescent="0.2">
      <c r="A11498" t="s">
        <v>706</v>
      </c>
      <c r="B11498" t="s">
        <v>707</v>
      </c>
      <c r="C11498">
        <f>-70.485594 / 41.675655</f>
        <v>-1.6912894110482488</v>
      </c>
      <c r="D11498" t="s">
        <v>464</v>
      </c>
      <c r="E11498" t="s">
        <v>70</v>
      </c>
      <c r="F11498" s="1">
        <v>38582</v>
      </c>
      <c r="G11498">
        <v>30</v>
      </c>
      <c r="O11498">
        <v>0.23</v>
      </c>
      <c r="P11498" t="s">
        <v>71</v>
      </c>
      <c r="Q11498">
        <v>11.3</v>
      </c>
      <c r="R11498" t="s">
        <v>71</v>
      </c>
    </row>
    <row r="11499" spans="1:46" x14ac:dyDescent="0.2">
      <c r="A11499" t="s">
        <v>706</v>
      </c>
      <c r="B11499" t="s">
        <v>707</v>
      </c>
      <c r="C11499">
        <f>-70.485594 / 41.675655</f>
        <v>-1.6912894110482488</v>
      </c>
      <c r="D11499" t="s">
        <v>464</v>
      </c>
      <c r="E11499" t="s">
        <v>70</v>
      </c>
      <c r="F11499" s="1">
        <v>38946</v>
      </c>
      <c r="G11499">
        <v>0.5</v>
      </c>
      <c r="I11499">
        <v>29.3</v>
      </c>
      <c r="J11499" t="s">
        <v>71</v>
      </c>
      <c r="K11499">
        <v>6.34</v>
      </c>
      <c r="L11499" t="s">
        <v>71</v>
      </c>
      <c r="M11499">
        <v>2.2000000000000002</v>
      </c>
      <c r="N11499" t="s">
        <v>71</v>
      </c>
      <c r="O11499">
        <v>8.6</v>
      </c>
      <c r="P11499" t="s">
        <v>71</v>
      </c>
      <c r="Q11499">
        <v>24.2</v>
      </c>
      <c r="R11499" t="s">
        <v>71</v>
      </c>
      <c r="S11499">
        <v>0.39</v>
      </c>
      <c r="T11499" t="s">
        <v>71</v>
      </c>
      <c r="U11499">
        <v>11.93</v>
      </c>
      <c r="V11499" t="s">
        <v>71</v>
      </c>
      <c r="W11499">
        <v>38.89</v>
      </c>
      <c r="X11499" t="s">
        <v>71</v>
      </c>
      <c r="Y11499">
        <v>39.9</v>
      </c>
      <c r="AA11499">
        <v>48.72</v>
      </c>
      <c r="AC11499">
        <v>48.64</v>
      </c>
      <c r="AE11499">
        <v>25.22</v>
      </c>
      <c r="AF11499" t="s">
        <v>71</v>
      </c>
      <c r="AG11499">
        <v>7.31</v>
      </c>
      <c r="AH11499" t="s">
        <v>71</v>
      </c>
      <c r="AS11499">
        <v>1.0900000000000001</v>
      </c>
      <c r="AT11499" t="s">
        <v>71</v>
      </c>
    </row>
    <row r="11500" spans="1:46" x14ac:dyDescent="0.2">
      <c r="A11500" t="s">
        <v>706</v>
      </c>
      <c r="B11500" t="s">
        <v>707</v>
      </c>
      <c r="C11500">
        <f>-70.485594 / 41.675655</f>
        <v>-1.6912894110482488</v>
      </c>
      <c r="D11500" t="s">
        <v>464</v>
      </c>
      <c r="E11500" t="s">
        <v>70</v>
      </c>
      <c r="F11500" s="1">
        <v>38946</v>
      </c>
      <c r="G11500">
        <v>1</v>
      </c>
      <c r="O11500">
        <v>9.5</v>
      </c>
      <c r="P11500" t="s">
        <v>71</v>
      </c>
      <c r="Q11500">
        <v>24.2</v>
      </c>
      <c r="R11500" t="s">
        <v>71</v>
      </c>
    </row>
    <row r="11501" spans="1:46" x14ac:dyDescent="0.2">
      <c r="A11501" t="s">
        <v>706</v>
      </c>
      <c r="B11501" t="s">
        <v>707</v>
      </c>
      <c r="C11501">
        <f>-70.485594 / 41.675655</f>
        <v>-1.6912894110482488</v>
      </c>
      <c r="D11501" t="s">
        <v>464</v>
      </c>
      <c r="E11501" t="s">
        <v>70</v>
      </c>
      <c r="F11501" s="1">
        <v>38946</v>
      </c>
      <c r="G11501">
        <v>2</v>
      </c>
      <c r="O11501">
        <v>8.8000000000000007</v>
      </c>
      <c r="P11501" t="s">
        <v>71</v>
      </c>
      <c r="Q11501">
        <v>24.1</v>
      </c>
      <c r="R11501" t="s">
        <v>71</v>
      </c>
    </row>
    <row r="11502" spans="1:46" x14ac:dyDescent="0.2">
      <c r="A11502" t="s">
        <v>706</v>
      </c>
      <c r="B11502" t="s">
        <v>707</v>
      </c>
      <c r="C11502">
        <f>-70.485594 / 41.675655</f>
        <v>-1.6912894110482488</v>
      </c>
      <c r="D11502" t="s">
        <v>464</v>
      </c>
      <c r="E11502" t="s">
        <v>70</v>
      </c>
      <c r="F11502" s="1">
        <v>38946</v>
      </c>
      <c r="G11502">
        <v>3</v>
      </c>
      <c r="K11502">
        <v>5.88</v>
      </c>
      <c r="L11502" t="s">
        <v>71</v>
      </c>
      <c r="O11502">
        <v>9.1</v>
      </c>
      <c r="P11502" t="s">
        <v>71</v>
      </c>
      <c r="Q11502">
        <v>24.1</v>
      </c>
      <c r="R11502" t="s">
        <v>71</v>
      </c>
      <c r="S11502">
        <v>0.59</v>
      </c>
      <c r="T11502" t="s">
        <v>71</v>
      </c>
      <c r="U11502">
        <v>18.260000000000002</v>
      </c>
      <c r="V11502" t="s">
        <v>71</v>
      </c>
      <c r="W11502">
        <v>27.5</v>
      </c>
      <c r="X11502" t="s">
        <v>71</v>
      </c>
      <c r="Y11502">
        <v>46.04</v>
      </c>
      <c r="AA11502">
        <v>47.98</v>
      </c>
      <c r="AE11502">
        <v>24.22</v>
      </c>
      <c r="AF11502" t="s">
        <v>71</v>
      </c>
      <c r="AG11502">
        <v>6.9</v>
      </c>
      <c r="AH11502" t="s">
        <v>71</v>
      </c>
      <c r="AS11502">
        <v>1.31</v>
      </c>
      <c r="AT11502" t="s">
        <v>71</v>
      </c>
    </row>
    <row r="11503" spans="1:46" x14ac:dyDescent="0.2">
      <c r="A11503" t="s">
        <v>706</v>
      </c>
      <c r="B11503" t="s">
        <v>707</v>
      </c>
      <c r="C11503">
        <f>-70.485594 / 41.675655</f>
        <v>-1.6912894110482488</v>
      </c>
      <c r="D11503" t="s">
        <v>464</v>
      </c>
      <c r="E11503" t="s">
        <v>70</v>
      </c>
      <c r="F11503" s="1">
        <v>38946</v>
      </c>
      <c r="G11503">
        <v>4</v>
      </c>
      <c r="O11503">
        <v>8.8000000000000007</v>
      </c>
      <c r="P11503" t="s">
        <v>71</v>
      </c>
      <c r="Q11503">
        <v>24</v>
      </c>
      <c r="R11503" t="s">
        <v>71</v>
      </c>
    </row>
    <row r="11504" spans="1:46" x14ac:dyDescent="0.2">
      <c r="A11504" t="s">
        <v>706</v>
      </c>
      <c r="B11504" t="s">
        <v>707</v>
      </c>
      <c r="C11504">
        <f>-70.485594 / 41.675655</f>
        <v>-1.6912894110482488</v>
      </c>
      <c r="D11504" t="s">
        <v>464</v>
      </c>
      <c r="E11504" t="s">
        <v>70</v>
      </c>
      <c r="F11504" s="1">
        <v>38946</v>
      </c>
      <c r="G11504">
        <v>5</v>
      </c>
      <c r="O11504">
        <v>8.6</v>
      </c>
      <c r="P11504" t="s">
        <v>71</v>
      </c>
      <c r="Q11504">
        <v>23.9</v>
      </c>
      <c r="R11504" t="s">
        <v>71</v>
      </c>
    </row>
    <row r="11505" spans="1:46" x14ac:dyDescent="0.2">
      <c r="A11505" t="s">
        <v>706</v>
      </c>
      <c r="B11505" t="s">
        <v>707</v>
      </c>
      <c r="C11505">
        <f>-70.485594 / 41.675655</f>
        <v>-1.6912894110482488</v>
      </c>
      <c r="D11505" t="s">
        <v>464</v>
      </c>
      <c r="E11505" t="s">
        <v>70</v>
      </c>
      <c r="F11505" s="1">
        <v>38946</v>
      </c>
      <c r="G11505">
        <v>6</v>
      </c>
      <c r="O11505">
        <v>8.4</v>
      </c>
      <c r="P11505" t="s">
        <v>71</v>
      </c>
      <c r="Q11505">
        <v>23.9</v>
      </c>
      <c r="R11505" t="s">
        <v>71</v>
      </c>
    </row>
    <row r="11506" spans="1:46" x14ac:dyDescent="0.2">
      <c r="A11506" t="s">
        <v>706</v>
      </c>
      <c r="B11506" t="s">
        <v>707</v>
      </c>
      <c r="C11506">
        <f>-70.485594 / 41.675655</f>
        <v>-1.6912894110482488</v>
      </c>
      <c r="D11506" t="s">
        <v>464</v>
      </c>
      <c r="E11506" t="s">
        <v>70</v>
      </c>
      <c r="F11506" s="1">
        <v>38946</v>
      </c>
      <c r="G11506">
        <v>7</v>
      </c>
      <c r="O11506">
        <v>8.3000000000000007</v>
      </c>
      <c r="P11506" t="s">
        <v>71</v>
      </c>
      <c r="Q11506">
        <v>23.8</v>
      </c>
      <c r="R11506" t="s">
        <v>71</v>
      </c>
    </row>
    <row r="11507" spans="1:46" x14ac:dyDescent="0.2">
      <c r="A11507" t="s">
        <v>706</v>
      </c>
      <c r="B11507" t="s">
        <v>707</v>
      </c>
      <c r="C11507">
        <f>-70.485594 / 41.675655</f>
        <v>-1.6912894110482488</v>
      </c>
      <c r="D11507" t="s">
        <v>464</v>
      </c>
      <c r="E11507" t="s">
        <v>70</v>
      </c>
      <c r="F11507" s="1">
        <v>38946</v>
      </c>
      <c r="G11507">
        <v>8</v>
      </c>
      <c r="O11507">
        <v>3</v>
      </c>
      <c r="P11507" t="s">
        <v>71</v>
      </c>
      <c r="Q11507">
        <v>21.9</v>
      </c>
      <c r="R11507" t="s">
        <v>71</v>
      </c>
    </row>
    <row r="11508" spans="1:46" x14ac:dyDescent="0.2">
      <c r="A11508" t="s">
        <v>706</v>
      </c>
      <c r="B11508" t="s">
        <v>707</v>
      </c>
      <c r="C11508">
        <f>-70.485594 / 41.675655</f>
        <v>-1.6912894110482488</v>
      </c>
      <c r="D11508" t="s">
        <v>464</v>
      </c>
      <c r="E11508" t="s">
        <v>70</v>
      </c>
      <c r="F11508" s="1">
        <v>38946</v>
      </c>
      <c r="G11508">
        <v>9</v>
      </c>
      <c r="K11508">
        <v>5.0199999999999996</v>
      </c>
      <c r="L11508" t="s">
        <v>71</v>
      </c>
      <c r="O11508">
        <v>0.67</v>
      </c>
      <c r="P11508" t="s">
        <v>71</v>
      </c>
      <c r="Q11508">
        <v>17.7</v>
      </c>
      <c r="R11508" t="s">
        <v>71</v>
      </c>
      <c r="S11508">
        <v>0.43</v>
      </c>
      <c r="T11508" t="s">
        <v>71</v>
      </c>
      <c r="U11508">
        <v>13.47</v>
      </c>
      <c r="V11508" t="s">
        <v>71</v>
      </c>
      <c r="W11508">
        <v>21.5</v>
      </c>
      <c r="X11508" t="s">
        <v>71</v>
      </c>
      <c r="Y11508">
        <v>41.65</v>
      </c>
      <c r="AA11508">
        <v>46.43</v>
      </c>
      <c r="AE11508">
        <v>26.44</v>
      </c>
      <c r="AF11508" t="s">
        <v>71</v>
      </c>
      <c r="AG11508">
        <v>6.43</v>
      </c>
      <c r="AH11508" t="s">
        <v>71</v>
      </c>
      <c r="AS11508">
        <v>3.4</v>
      </c>
      <c r="AT11508" t="s">
        <v>71</v>
      </c>
    </row>
    <row r="11509" spans="1:46" x14ac:dyDescent="0.2">
      <c r="A11509" t="s">
        <v>706</v>
      </c>
      <c r="B11509" t="s">
        <v>707</v>
      </c>
      <c r="C11509">
        <f>-70.485594 / 41.675655</f>
        <v>-1.6912894110482488</v>
      </c>
      <c r="D11509" t="s">
        <v>464</v>
      </c>
      <c r="E11509" t="s">
        <v>70</v>
      </c>
      <c r="F11509" s="1">
        <v>38946</v>
      </c>
      <c r="G11509">
        <v>10</v>
      </c>
      <c r="O11509">
        <v>1.3</v>
      </c>
      <c r="P11509" t="s">
        <v>71</v>
      </c>
      <c r="Q11509">
        <v>15.9</v>
      </c>
      <c r="R11509" t="s">
        <v>71</v>
      </c>
    </row>
    <row r="11510" spans="1:46" x14ac:dyDescent="0.2">
      <c r="A11510" t="s">
        <v>706</v>
      </c>
      <c r="B11510" t="s">
        <v>707</v>
      </c>
      <c r="C11510">
        <f>-70.485594 / 41.675655</f>
        <v>-1.6912894110482488</v>
      </c>
      <c r="D11510" t="s">
        <v>464</v>
      </c>
      <c r="E11510" t="s">
        <v>70</v>
      </c>
      <c r="F11510" s="1">
        <v>38946</v>
      </c>
      <c r="G11510">
        <v>11</v>
      </c>
      <c r="O11510">
        <v>0.51</v>
      </c>
      <c r="P11510" t="s">
        <v>71</v>
      </c>
      <c r="Q11510">
        <v>14.4</v>
      </c>
      <c r="R11510" t="s">
        <v>71</v>
      </c>
    </row>
    <row r="11511" spans="1:46" x14ac:dyDescent="0.2">
      <c r="A11511" t="s">
        <v>706</v>
      </c>
      <c r="B11511" t="s">
        <v>707</v>
      </c>
      <c r="C11511">
        <f>-70.485594 / 41.675655</f>
        <v>-1.6912894110482488</v>
      </c>
      <c r="D11511" t="s">
        <v>464</v>
      </c>
      <c r="E11511" t="s">
        <v>70</v>
      </c>
      <c r="F11511" s="1">
        <v>38946</v>
      </c>
      <c r="G11511">
        <v>12</v>
      </c>
      <c r="O11511">
        <v>0.38</v>
      </c>
      <c r="P11511" t="s">
        <v>71</v>
      </c>
      <c r="Q11511">
        <v>13.4</v>
      </c>
      <c r="R11511" t="s">
        <v>71</v>
      </c>
    </row>
    <row r="11512" spans="1:46" x14ac:dyDescent="0.2">
      <c r="A11512" t="s">
        <v>706</v>
      </c>
      <c r="B11512" t="s">
        <v>707</v>
      </c>
      <c r="C11512">
        <f>-70.485594 / 41.675655</f>
        <v>-1.6912894110482488</v>
      </c>
      <c r="D11512" t="s">
        <v>464</v>
      </c>
      <c r="E11512" t="s">
        <v>70</v>
      </c>
      <c r="F11512" s="1">
        <v>38946</v>
      </c>
      <c r="G11512">
        <v>13</v>
      </c>
      <c r="O11512">
        <v>0.42</v>
      </c>
      <c r="P11512" t="s">
        <v>71</v>
      </c>
      <c r="Q11512">
        <v>13.1</v>
      </c>
      <c r="R11512" t="s">
        <v>71</v>
      </c>
    </row>
    <row r="11513" spans="1:46" x14ac:dyDescent="0.2">
      <c r="A11513" t="s">
        <v>706</v>
      </c>
      <c r="B11513" t="s">
        <v>707</v>
      </c>
      <c r="C11513">
        <f>-70.485594 / 41.675655</f>
        <v>-1.6912894110482488</v>
      </c>
      <c r="D11513" t="s">
        <v>464</v>
      </c>
      <c r="E11513" t="s">
        <v>70</v>
      </c>
      <c r="F11513" s="1">
        <v>38946</v>
      </c>
      <c r="G11513">
        <v>14</v>
      </c>
      <c r="O11513">
        <v>0.45</v>
      </c>
      <c r="P11513" t="s">
        <v>71</v>
      </c>
      <c r="Q11513">
        <v>12.8</v>
      </c>
      <c r="R11513" t="s">
        <v>71</v>
      </c>
    </row>
    <row r="11514" spans="1:46" x14ac:dyDescent="0.2">
      <c r="A11514" t="s">
        <v>706</v>
      </c>
      <c r="B11514" t="s">
        <v>707</v>
      </c>
      <c r="C11514">
        <f>-70.485594 / 41.675655</f>
        <v>-1.6912894110482488</v>
      </c>
      <c r="D11514" t="s">
        <v>464</v>
      </c>
      <c r="E11514" t="s">
        <v>70</v>
      </c>
      <c r="F11514" s="1">
        <v>38946</v>
      </c>
      <c r="G11514">
        <v>15</v>
      </c>
      <c r="O11514">
        <v>0.33</v>
      </c>
      <c r="P11514" t="s">
        <v>71</v>
      </c>
      <c r="Q11514">
        <v>12.6</v>
      </c>
      <c r="R11514" t="s">
        <v>71</v>
      </c>
    </row>
    <row r="11515" spans="1:46" x14ac:dyDescent="0.2">
      <c r="A11515" t="s">
        <v>706</v>
      </c>
      <c r="B11515" t="s">
        <v>707</v>
      </c>
      <c r="C11515">
        <f>-70.485594 / 41.675655</f>
        <v>-1.6912894110482488</v>
      </c>
      <c r="D11515" t="s">
        <v>464</v>
      </c>
      <c r="E11515" t="s">
        <v>70</v>
      </c>
      <c r="F11515" s="1">
        <v>38946</v>
      </c>
      <c r="G11515">
        <v>16</v>
      </c>
      <c r="O11515">
        <v>0.33</v>
      </c>
      <c r="P11515" t="s">
        <v>71</v>
      </c>
      <c r="Q11515">
        <v>12.4</v>
      </c>
      <c r="R11515" t="s">
        <v>71</v>
      </c>
    </row>
    <row r="11516" spans="1:46" x14ac:dyDescent="0.2">
      <c r="A11516" t="s">
        <v>706</v>
      </c>
      <c r="B11516" t="s">
        <v>707</v>
      </c>
      <c r="C11516">
        <f>-70.485594 / 41.675655</f>
        <v>-1.6912894110482488</v>
      </c>
      <c r="D11516" t="s">
        <v>464</v>
      </c>
      <c r="E11516" t="s">
        <v>70</v>
      </c>
      <c r="F11516" s="1">
        <v>38946</v>
      </c>
      <c r="G11516">
        <v>17</v>
      </c>
      <c r="O11516">
        <v>0.25</v>
      </c>
      <c r="P11516" t="s">
        <v>71</v>
      </c>
      <c r="Q11516">
        <v>12</v>
      </c>
      <c r="R11516" t="s">
        <v>71</v>
      </c>
    </row>
    <row r="11517" spans="1:46" x14ac:dyDescent="0.2">
      <c r="A11517" t="s">
        <v>706</v>
      </c>
      <c r="B11517" t="s">
        <v>707</v>
      </c>
      <c r="C11517">
        <f>-70.485594 / 41.675655</f>
        <v>-1.6912894110482488</v>
      </c>
      <c r="D11517" t="s">
        <v>464</v>
      </c>
      <c r="E11517" t="s">
        <v>70</v>
      </c>
      <c r="F11517" s="1">
        <v>38946</v>
      </c>
      <c r="G11517">
        <v>18</v>
      </c>
      <c r="O11517">
        <v>0.31</v>
      </c>
      <c r="P11517" t="s">
        <v>71</v>
      </c>
      <c r="Q11517">
        <v>11.8</v>
      </c>
      <c r="R11517" t="s">
        <v>71</v>
      </c>
    </row>
    <row r="11518" spans="1:46" x14ac:dyDescent="0.2">
      <c r="A11518" t="s">
        <v>706</v>
      </c>
      <c r="B11518" t="s">
        <v>707</v>
      </c>
      <c r="C11518">
        <f>-70.485594 / 41.675655</f>
        <v>-1.6912894110482488</v>
      </c>
      <c r="D11518" t="s">
        <v>464</v>
      </c>
      <c r="E11518" t="s">
        <v>70</v>
      </c>
      <c r="F11518" s="1">
        <v>38946</v>
      </c>
      <c r="G11518">
        <v>19</v>
      </c>
      <c r="O11518">
        <v>0.31</v>
      </c>
      <c r="P11518" t="s">
        <v>71</v>
      </c>
      <c r="Q11518">
        <v>11</v>
      </c>
      <c r="R11518" t="s">
        <v>71</v>
      </c>
    </row>
    <row r="11519" spans="1:46" x14ac:dyDescent="0.2">
      <c r="A11519" t="s">
        <v>706</v>
      </c>
      <c r="B11519" t="s">
        <v>707</v>
      </c>
      <c r="C11519">
        <f>-70.485594 / 41.675655</f>
        <v>-1.6912894110482488</v>
      </c>
      <c r="D11519" t="s">
        <v>464</v>
      </c>
      <c r="E11519" t="s">
        <v>70</v>
      </c>
      <c r="F11519" s="1">
        <v>38946</v>
      </c>
      <c r="G11519">
        <v>20</v>
      </c>
      <c r="O11519">
        <v>0.37</v>
      </c>
      <c r="P11519" t="s">
        <v>71</v>
      </c>
      <c r="Q11519">
        <v>10.9</v>
      </c>
      <c r="R11519" t="s">
        <v>71</v>
      </c>
    </row>
    <row r="11520" spans="1:46" x14ac:dyDescent="0.2">
      <c r="A11520" t="s">
        <v>706</v>
      </c>
      <c r="B11520" t="s">
        <v>707</v>
      </c>
      <c r="C11520">
        <f>-70.485594 / 41.675655</f>
        <v>-1.6912894110482488</v>
      </c>
      <c r="D11520" t="s">
        <v>464</v>
      </c>
      <c r="E11520" t="s">
        <v>70</v>
      </c>
      <c r="F11520" s="1">
        <v>38946</v>
      </c>
      <c r="G11520">
        <v>21</v>
      </c>
      <c r="O11520">
        <v>0.31</v>
      </c>
      <c r="P11520" t="s">
        <v>71</v>
      </c>
      <c r="Q11520">
        <v>10.7</v>
      </c>
      <c r="R11520" t="s">
        <v>71</v>
      </c>
    </row>
    <row r="11521" spans="1:46" x14ac:dyDescent="0.2">
      <c r="A11521" t="s">
        <v>706</v>
      </c>
      <c r="B11521" t="s">
        <v>707</v>
      </c>
      <c r="C11521">
        <f>-70.485594 / 41.675655</f>
        <v>-1.6912894110482488</v>
      </c>
      <c r="D11521" t="s">
        <v>464</v>
      </c>
      <c r="E11521" t="s">
        <v>70</v>
      </c>
      <c r="F11521" s="1">
        <v>38946</v>
      </c>
      <c r="G11521">
        <v>22</v>
      </c>
      <c r="O11521">
        <v>0.3</v>
      </c>
      <c r="P11521" t="s">
        <v>71</v>
      </c>
      <c r="Q11521">
        <v>10.3</v>
      </c>
      <c r="R11521" t="s">
        <v>71</v>
      </c>
    </row>
    <row r="11522" spans="1:46" x14ac:dyDescent="0.2">
      <c r="A11522" t="s">
        <v>706</v>
      </c>
      <c r="B11522" t="s">
        <v>707</v>
      </c>
      <c r="C11522">
        <f>-70.485594 / 41.675655</f>
        <v>-1.6912894110482488</v>
      </c>
      <c r="D11522" t="s">
        <v>464</v>
      </c>
      <c r="E11522" t="s">
        <v>70</v>
      </c>
      <c r="F11522" s="1">
        <v>38946</v>
      </c>
      <c r="G11522">
        <v>23</v>
      </c>
      <c r="O11522">
        <v>0.32</v>
      </c>
      <c r="P11522" t="s">
        <v>71</v>
      </c>
      <c r="Q11522">
        <v>10.199999999999999</v>
      </c>
      <c r="R11522" t="s">
        <v>71</v>
      </c>
    </row>
    <row r="11523" spans="1:46" x14ac:dyDescent="0.2">
      <c r="A11523" t="s">
        <v>706</v>
      </c>
      <c r="B11523" t="s">
        <v>707</v>
      </c>
      <c r="C11523">
        <f>-70.485594 / 41.675655</f>
        <v>-1.6912894110482488</v>
      </c>
      <c r="D11523" t="s">
        <v>464</v>
      </c>
      <c r="E11523" t="s">
        <v>70</v>
      </c>
      <c r="F11523" s="1">
        <v>38946</v>
      </c>
      <c r="G11523">
        <v>24</v>
      </c>
      <c r="O11523">
        <v>0.27</v>
      </c>
      <c r="P11523" t="s">
        <v>71</v>
      </c>
      <c r="Q11523">
        <v>10.1</v>
      </c>
      <c r="R11523" t="s">
        <v>71</v>
      </c>
    </row>
    <row r="11524" spans="1:46" x14ac:dyDescent="0.2">
      <c r="A11524" t="s">
        <v>706</v>
      </c>
      <c r="B11524" t="s">
        <v>707</v>
      </c>
      <c r="C11524">
        <f>-70.485594 / 41.675655</f>
        <v>-1.6912894110482488</v>
      </c>
      <c r="D11524" t="s">
        <v>464</v>
      </c>
      <c r="E11524" t="s">
        <v>70</v>
      </c>
      <c r="F11524" s="1">
        <v>38946</v>
      </c>
      <c r="G11524">
        <v>25</v>
      </c>
      <c r="O11524">
        <v>0.28000000000000003</v>
      </c>
      <c r="P11524" t="s">
        <v>71</v>
      </c>
      <c r="Q11524">
        <v>10.1</v>
      </c>
      <c r="R11524" t="s">
        <v>71</v>
      </c>
    </row>
    <row r="11525" spans="1:46" x14ac:dyDescent="0.2">
      <c r="A11525" t="s">
        <v>706</v>
      </c>
      <c r="B11525" t="s">
        <v>707</v>
      </c>
      <c r="C11525">
        <f>-70.485594 / 41.675655</f>
        <v>-1.6912894110482488</v>
      </c>
      <c r="D11525" t="s">
        <v>464</v>
      </c>
      <c r="E11525" t="s">
        <v>70</v>
      </c>
      <c r="F11525" s="1">
        <v>38946</v>
      </c>
      <c r="G11525">
        <v>26</v>
      </c>
      <c r="O11525">
        <v>0.32</v>
      </c>
      <c r="P11525" t="s">
        <v>71</v>
      </c>
      <c r="Q11525">
        <v>9.9</v>
      </c>
      <c r="R11525" t="s">
        <v>71</v>
      </c>
    </row>
    <row r="11526" spans="1:46" x14ac:dyDescent="0.2">
      <c r="A11526" t="s">
        <v>706</v>
      </c>
      <c r="B11526" t="s">
        <v>707</v>
      </c>
      <c r="C11526">
        <f>-70.485594 / 41.675655</f>
        <v>-1.6912894110482488</v>
      </c>
      <c r="D11526" t="s">
        <v>464</v>
      </c>
      <c r="E11526" t="s">
        <v>70</v>
      </c>
      <c r="F11526" s="1">
        <v>38946</v>
      </c>
      <c r="G11526">
        <v>27</v>
      </c>
      <c r="O11526">
        <v>0.21</v>
      </c>
      <c r="P11526" t="s">
        <v>71</v>
      </c>
      <c r="Q11526">
        <v>9.9</v>
      </c>
      <c r="R11526" t="s">
        <v>71</v>
      </c>
    </row>
    <row r="11527" spans="1:46" x14ac:dyDescent="0.2">
      <c r="A11527" t="s">
        <v>706</v>
      </c>
      <c r="B11527" t="s">
        <v>707</v>
      </c>
      <c r="C11527">
        <f>-70.485594 / 41.675655</f>
        <v>-1.6912894110482488</v>
      </c>
      <c r="D11527" t="s">
        <v>464</v>
      </c>
      <c r="E11527" t="s">
        <v>70</v>
      </c>
      <c r="F11527" s="1">
        <v>38946</v>
      </c>
      <c r="G11527">
        <v>28</v>
      </c>
      <c r="K11527">
        <v>2.94</v>
      </c>
      <c r="L11527" t="s">
        <v>71</v>
      </c>
      <c r="O11527">
        <v>0.2</v>
      </c>
      <c r="P11527" t="s">
        <v>71</v>
      </c>
      <c r="Q11527">
        <v>10</v>
      </c>
      <c r="R11527" t="s">
        <v>71</v>
      </c>
      <c r="S11527">
        <v>6.42</v>
      </c>
      <c r="T11527" t="s">
        <v>71</v>
      </c>
      <c r="U11527">
        <v>198.83</v>
      </c>
      <c r="V11527" t="s">
        <v>71</v>
      </c>
      <c r="W11527">
        <v>127.09</v>
      </c>
      <c r="X11527" t="s">
        <v>71</v>
      </c>
      <c r="Y11527">
        <v>80.47</v>
      </c>
      <c r="AA11527">
        <v>41.18</v>
      </c>
      <c r="AE11527">
        <v>59.53</v>
      </c>
      <c r="AF11527" t="s">
        <v>71</v>
      </c>
      <c r="AG11527">
        <v>6.55</v>
      </c>
      <c r="AH11527" t="s">
        <v>71</v>
      </c>
      <c r="AS11527">
        <v>3.51</v>
      </c>
      <c r="AT11527" t="s">
        <v>71</v>
      </c>
    </row>
    <row r="11528" spans="1:46" x14ac:dyDescent="0.2">
      <c r="A11528" t="s">
        <v>706</v>
      </c>
      <c r="B11528" t="s">
        <v>707</v>
      </c>
      <c r="C11528">
        <f>-70.485594 / 41.675655</f>
        <v>-1.6912894110482488</v>
      </c>
      <c r="D11528" t="s">
        <v>464</v>
      </c>
      <c r="E11528" t="s">
        <v>70</v>
      </c>
      <c r="F11528" s="1">
        <v>38946</v>
      </c>
      <c r="G11528">
        <v>29</v>
      </c>
      <c r="O11528">
        <v>0.21</v>
      </c>
      <c r="P11528" t="s">
        <v>71</v>
      </c>
      <c r="Q11528">
        <v>10</v>
      </c>
      <c r="R11528" t="s">
        <v>71</v>
      </c>
    </row>
    <row r="11529" spans="1:46" x14ac:dyDescent="0.2">
      <c r="A11529" t="s">
        <v>706</v>
      </c>
      <c r="B11529" t="s">
        <v>707</v>
      </c>
      <c r="C11529">
        <f>-70.485594 / 41.675655</f>
        <v>-1.6912894110482488</v>
      </c>
      <c r="D11529" t="s">
        <v>464</v>
      </c>
      <c r="E11529" t="s">
        <v>70</v>
      </c>
      <c r="F11529" s="1">
        <v>38946</v>
      </c>
      <c r="G11529">
        <v>30</v>
      </c>
      <c r="O11529">
        <v>0.19</v>
      </c>
      <c r="P11529" t="s">
        <v>71</v>
      </c>
      <c r="Q11529">
        <v>10</v>
      </c>
      <c r="R11529" t="s">
        <v>71</v>
      </c>
    </row>
    <row r="11530" spans="1:46" x14ac:dyDescent="0.2">
      <c r="A11530" t="s">
        <v>706</v>
      </c>
      <c r="B11530" t="s">
        <v>707</v>
      </c>
      <c r="C11530">
        <f>-70.485594 / 41.675655</f>
        <v>-1.6912894110482488</v>
      </c>
      <c r="D11530" t="s">
        <v>464</v>
      </c>
      <c r="E11530" t="s">
        <v>70</v>
      </c>
      <c r="F11530" s="1">
        <v>39309</v>
      </c>
      <c r="G11530">
        <v>0.5</v>
      </c>
      <c r="I11530">
        <v>30</v>
      </c>
      <c r="J11530" t="s">
        <v>71</v>
      </c>
      <c r="K11530">
        <v>2.15</v>
      </c>
      <c r="L11530" t="s">
        <v>71</v>
      </c>
      <c r="M11530">
        <v>3</v>
      </c>
      <c r="N11530" t="s">
        <v>71</v>
      </c>
      <c r="O11530">
        <v>8.9</v>
      </c>
      <c r="P11530" t="s">
        <v>71</v>
      </c>
      <c r="Q11530">
        <v>24.4</v>
      </c>
      <c r="R11530" t="s">
        <v>71</v>
      </c>
      <c r="S11530">
        <v>0.38</v>
      </c>
      <c r="T11530" t="s">
        <v>71</v>
      </c>
      <c r="U11530">
        <v>11.9</v>
      </c>
      <c r="V11530" t="s">
        <v>71</v>
      </c>
      <c r="W11530">
        <v>22.71</v>
      </c>
      <c r="X11530" t="s">
        <v>71</v>
      </c>
      <c r="Y11530">
        <v>39.86</v>
      </c>
      <c r="AA11530">
        <v>38.119999999999997</v>
      </c>
      <c r="AC11530">
        <v>44.17</v>
      </c>
      <c r="AE11530">
        <v>12.4</v>
      </c>
      <c r="AF11530" t="s">
        <v>71</v>
      </c>
      <c r="AG11530">
        <v>6.6</v>
      </c>
      <c r="AH11530" t="s">
        <v>71</v>
      </c>
      <c r="AS11530">
        <v>0.7</v>
      </c>
      <c r="AT11530" t="s">
        <v>71</v>
      </c>
    </row>
    <row r="11531" spans="1:46" x14ac:dyDescent="0.2">
      <c r="A11531" t="s">
        <v>706</v>
      </c>
      <c r="B11531" t="s">
        <v>707</v>
      </c>
      <c r="C11531">
        <f>-70.485594 / 41.675655</f>
        <v>-1.6912894110482488</v>
      </c>
      <c r="D11531" t="s">
        <v>464</v>
      </c>
      <c r="E11531" t="s">
        <v>70</v>
      </c>
      <c r="F11531" s="1">
        <v>39309</v>
      </c>
      <c r="G11531">
        <v>1</v>
      </c>
      <c r="O11531">
        <v>9</v>
      </c>
      <c r="P11531" t="s">
        <v>71</v>
      </c>
      <c r="Q11531">
        <v>24.4</v>
      </c>
      <c r="R11531" t="s">
        <v>71</v>
      </c>
    </row>
    <row r="11532" spans="1:46" x14ac:dyDescent="0.2">
      <c r="A11532" t="s">
        <v>706</v>
      </c>
      <c r="B11532" t="s">
        <v>707</v>
      </c>
      <c r="C11532">
        <f>-70.485594 / 41.675655</f>
        <v>-1.6912894110482488</v>
      </c>
      <c r="D11532" t="s">
        <v>464</v>
      </c>
      <c r="E11532" t="s">
        <v>70</v>
      </c>
      <c r="F11532" s="1">
        <v>39309</v>
      </c>
      <c r="G11532">
        <v>2</v>
      </c>
      <c r="O11532">
        <v>9.1999999999999993</v>
      </c>
      <c r="P11532" t="s">
        <v>71</v>
      </c>
      <c r="Q11532">
        <v>24.3</v>
      </c>
      <c r="R11532" t="s">
        <v>71</v>
      </c>
    </row>
    <row r="11533" spans="1:46" x14ac:dyDescent="0.2">
      <c r="A11533" t="s">
        <v>706</v>
      </c>
      <c r="B11533" t="s">
        <v>707</v>
      </c>
      <c r="C11533">
        <f>-70.485594 / 41.675655</f>
        <v>-1.6912894110482488</v>
      </c>
      <c r="D11533" t="s">
        <v>464</v>
      </c>
      <c r="E11533" t="s">
        <v>70</v>
      </c>
      <c r="F11533" s="1">
        <v>39309</v>
      </c>
      <c r="G11533">
        <v>3</v>
      </c>
      <c r="K11533">
        <v>1.74</v>
      </c>
      <c r="L11533" t="s">
        <v>71</v>
      </c>
      <c r="O11533">
        <v>8.9</v>
      </c>
      <c r="P11533" t="s">
        <v>71</v>
      </c>
      <c r="Q11533">
        <v>24.3</v>
      </c>
      <c r="R11533" t="s">
        <v>71</v>
      </c>
      <c r="S11533">
        <v>0.77</v>
      </c>
      <c r="T11533" t="s">
        <v>71</v>
      </c>
      <c r="U11533">
        <v>23.84</v>
      </c>
      <c r="V11533" t="s">
        <v>71</v>
      </c>
      <c r="W11533">
        <v>23.55</v>
      </c>
      <c r="X11533" t="s">
        <v>71</v>
      </c>
      <c r="Y11533">
        <v>49.88</v>
      </c>
      <c r="AA11533">
        <v>36.049999999999997</v>
      </c>
      <c r="AE11533">
        <v>12.4</v>
      </c>
      <c r="AF11533" t="s">
        <v>71</v>
      </c>
      <c r="AG11533">
        <v>6.59</v>
      </c>
      <c r="AH11533" t="s">
        <v>71</v>
      </c>
      <c r="AS11533">
        <v>0.27</v>
      </c>
      <c r="AT11533" t="s">
        <v>71</v>
      </c>
    </row>
    <row r="11534" spans="1:46" x14ac:dyDescent="0.2">
      <c r="A11534" t="s">
        <v>706</v>
      </c>
      <c r="B11534" t="s">
        <v>707</v>
      </c>
      <c r="C11534">
        <f>-70.485594 / 41.675655</f>
        <v>-1.6912894110482488</v>
      </c>
      <c r="D11534" t="s">
        <v>464</v>
      </c>
      <c r="E11534" t="s">
        <v>70</v>
      </c>
      <c r="F11534" s="1">
        <v>39309</v>
      </c>
      <c r="G11534">
        <v>4</v>
      </c>
      <c r="O11534">
        <v>8.9</v>
      </c>
      <c r="P11534" t="s">
        <v>71</v>
      </c>
      <c r="Q11534">
        <v>24.3</v>
      </c>
      <c r="R11534" t="s">
        <v>71</v>
      </c>
    </row>
    <row r="11535" spans="1:46" x14ac:dyDescent="0.2">
      <c r="A11535" t="s">
        <v>706</v>
      </c>
      <c r="B11535" t="s">
        <v>707</v>
      </c>
      <c r="C11535">
        <f>-70.485594 / 41.675655</f>
        <v>-1.6912894110482488</v>
      </c>
      <c r="D11535" t="s">
        <v>464</v>
      </c>
      <c r="E11535" t="s">
        <v>70</v>
      </c>
      <c r="F11535" s="1">
        <v>39309</v>
      </c>
      <c r="G11535">
        <v>5</v>
      </c>
      <c r="O11535">
        <v>8.9</v>
      </c>
      <c r="P11535" t="s">
        <v>71</v>
      </c>
      <c r="Q11535">
        <v>24.3</v>
      </c>
      <c r="R11535" t="s">
        <v>71</v>
      </c>
    </row>
    <row r="11536" spans="1:46" x14ac:dyDescent="0.2">
      <c r="A11536" t="s">
        <v>706</v>
      </c>
      <c r="B11536" t="s">
        <v>707</v>
      </c>
      <c r="C11536">
        <f>-70.485594 / 41.675655</f>
        <v>-1.6912894110482488</v>
      </c>
      <c r="D11536" t="s">
        <v>464</v>
      </c>
      <c r="E11536" t="s">
        <v>70</v>
      </c>
      <c r="F11536" s="1">
        <v>39309</v>
      </c>
      <c r="G11536">
        <v>6</v>
      </c>
      <c r="O11536">
        <v>9</v>
      </c>
      <c r="P11536" t="s">
        <v>71</v>
      </c>
      <c r="Q11536">
        <v>24.3</v>
      </c>
      <c r="R11536" t="s">
        <v>71</v>
      </c>
    </row>
    <row r="11537" spans="1:46" x14ac:dyDescent="0.2">
      <c r="A11537" t="s">
        <v>706</v>
      </c>
      <c r="B11537" t="s">
        <v>707</v>
      </c>
      <c r="C11537">
        <f>-70.485594 / 41.675655</f>
        <v>-1.6912894110482488</v>
      </c>
      <c r="D11537" t="s">
        <v>464</v>
      </c>
      <c r="E11537" t="s">
        <v>70</v>
      </c>
      <c r="F11537" s="1">
        <v>39309</v>
      </c>
      <c r="G11537">
        <v>7</v>
      </c>
      <c r="O11537">
        <v>8.8000000000000007</v>
      </c>
      <c r="P11537" t="s">
        <v>71</v>
      </c>
      <c r="Q11537">
        <v>24.2</v>
      </c>
      <c r="R11537" t="s">
        <v>71</v>
      </c>
    </row>
    <row r="11538" spans="1:46" x14ac:dyDescent="0.2">
      <c r="A11538" t="s">
        <v>706</v>
      </c>
      <c r="B11538" t="s">
        <v>707</v>
      </c>
      <c r="C11538">
        <f>-70.485594 / 41.675655</f>
        <v>-1.6912894110482488</v>
      </c>
      <c r="D11538" t="s">
        <v>464</v>
      </c>
      <c r="E11538" t="s">
        <v>70</v>
      </c>
      <c r="F11538" s="1">
        <v>39309</v>
      </c>
      <c r="G11538">
        <v>8</v>
      </c>
      <c r="O11538">
        <v>4.0999999999999996</v>
      </c>
      <c r="P11538" t="s">
        <v>71</v>
      </c>
      <c r="Q11538">
        <v>20.2</v>
      </c>
      <c r="R11538" t="s">
        <v>71</v>
      </c>
    </row>
    <row r="11539" spans="1:46" x14ac:dyDescent="0.2">
      <c r="A11539" t="s">
        <v>706</v>
      </c>
      <c r="B11539" t="s">
        <v>707</v>
      </c>
      <c r="C11539">
        <f>-70.485594 / 41.675655</f>
        <v>-1.6912894110482488</v>
      </c>
      <c r="D11539" t="s">
        <v>464</v>
      </c>
      <c r="E11539" t="s">
        <v>70</v>
      </c>
      <c r="F11539" s="1">
        <v>39309</v>
      </c>
      <c r="G11539">
        <v>9</v>
      </c>
      <c r="K11539">
        <v>8.07</v>
      </c>
      <c r="L11539" t="s">
        <v>71</v>
      </c>
      <c r="O11539">
        <v>1.6</v>
      </c>
      <c r="P11539" t="s">
        <v>71</v>
      </c>
      <c r="Q11539">
        <v>16.8</v>
      </c>
      <c r="R11539" t="s">
        <v>71</v>
      </c>
      <c r="S11539">
        <v>0.76</v>
      </c>
      <c r="T11539" t="s">
        <v>71</v>
      </c>
      <c r="U11539">
        <v>23.64</v>
      </c>
      <c r="V11539" t="s">
        <v>71</v>
      </c>
      <c r="W11539">
        <v>22.69</v>
      </c>
      <c r="X11539" t="s">
        <v>71</v>
      </c>
      <c r="Y11539">
        <v>49.76</v>
      </c>
      <c r="AA11539">
        <v>51.09</v>
      </c>
      <c r="AE11539">
        <v>13.7</v>
      </c>
      <c r="AF11539" t="s">
        <v>71</v>
      </c>
      <c r="AG11539">
        <v>6.2</v>
      </c>
      <c r="AH11539" t="s">
        <v>71</v>
      </c>
      <c r="AS11539">
        <v>4.7300000000000004</v>
      </c>
      <c r="AT11539" t="s">
        <v>71</v>
      </c>
    </row>
    <row r="11540" spans="1:46" x14ac:dyDescent="0.2">
      <c r="A11540" t="s">
        <v>706</v>
      </c>
      <c r="B11540" t="s">
        <v>707</v>
      </c>
      <c r="C11540">
        <f>-70.485594 / 41.675655</f>
        <v>-1.6912894110482488</v>
      </c>
      <c r="D11540" t="s">
        <v>464</v>
      </c>
      <c r="E11540" t="s">
        <v>70</v>
      </c>
      <c r="F11540" s="1">
        <v>39309</v>
      </c>
      <c r="G11540">
        <v>10</v>
      </c>
      <c r="O11540">
        <v>0.8</v>
      </c>
      <c r="P11540" t="s">
        <v>71</v>
      </c>
      <c r="Q11540">
        <v>15</v>
      </c>
      <c r="R11540" t="s">
        <v>71</v>
      </c>
    </row>
    <row r="11541" spans="1:46" x14ac:dyDescent="0.2">
      <c r="A11541" t="s">
        <v>706</v>
      </c>
      <c r="B11541" t="s">
        <v>707</v>
      </c>
      <c r="C11541">
        <f>-70.485594 / 41.675655</f>
        <v>-1.6912894110482488</v>
      </c>
      <c r="D11541" t="s">
        <v>464</v>
      </c>
      <c r="E11541" t="s">
        <v>70</v>
      </c>
      <c r="F11541" s="1">
        <v>39309</v>
      </c>
      <c r="G11541">
        <v>11</v>
      </c>
      <c r="O11541">
        <v>0.44</v>
      </c>
      <c r="P11541" t="s">
        <v>71</v>
      </c>
      <c r="Q11541">
        <v>12.8</v>
      </c>
      <c r="R11541" t="s">
        <v>71</v>
      </c>
    </row>
    <row r="11542" spans="1:46" x14ac:dyDescent="0.2">
      <c r="A11542" t="s">
        <v>706</v>
      </c>
      <c r="B11542" t="s">
        <v>707</v>
      </c>
      <c r="C11542">
        <f>-70.485594 / 41.675655</f>
        <v>-1.6912894110482488</v>
      </c>
      <c r="D11542" t="s">
        <v>464</v>
      </c>
      <c r="E11542" t="s">
        <v>70</v>
      </c>
      <c r="F11542" s="1">
        <v>39309</v>
      </c>
      <c r="G11542">
        <v>12</v>
      </c>
      <c r="O11542">
        <v>0.33</v>
      </c>
      <c r="P11542" t="s">
        <v>71</v>
      </c>
      <c r="Q11542">
        <v>11</v>
      </c>
      <c r="R11542" t="s">
        <v>71</v>
      </c>
    </row>
    <row r="11543" spans="1:46" x14ac:dyDescent="0.2">
      <c r="A11543" t="s">
        <v>706</v>
      </c>
      <c r="B11543" t="s">
        <v>707</v>
      </c>
      <c r="C11543">
        <f>-70.485594 / 41.675655</f>
        <v>-1.6912894110482488</v>
      </c>
      <c r="D11543" t="s">
        <v>464</v>
      </c>
      <c r="E11543" t="s">
        <v>70</v>
      </c>
      <c r="F11543" s="1">
        <v>39309</v>
      </c>
      <c r="G11543">
        <v>13</v>
      </c>
      <c r="O11543">
        <v>0.27</v>
      </c>
      <c r="P11543" t="s">
        <v>71</v>
      </c>
      <c r="Q11543">
        <v>10.199999999999999</v>
      </c>
      <c r="R11543" t="s">
        <v>71</v>
      </c>
    </row>
    <row r="11544" spans="1:46" x14ac:dyDescent="0.2">
      <c r="A11544" t="s">
        <v>706</v>
      </c>
      <c r="B11544" t="s">
        <v>707</v>
      </c>
      <c r="C11544">
        <f>-70.485594 / 41.675655</f>
        <v>-1.6912894110482488</v>
      </c>
      <c r="D11544" t="s">
        <v>464</v>
      </c>
      <c r="E11544" t="s">
        <v>70</v>
      </c>
      <c r="F11544" s="1">
        <v>39309</v>
      </c>
      <c r="G11544">
        <v>14</v>
      </c>
      <c r="O11544">
        <v>0.27</v>
      </c>
      <c r="P11544" t="s">
        <v>71</v>
      </c>
      <c r="Q11544">
        <v>10</v>
      </c>
      <c r="R11544" t="s">
        <v>71</v>
      </c>
    </row>
    <row r="11545" spans="1:46" x14ac:dyDescent="0.2">
      <c r="A11545" t="s">
        <v>706</v>
      </c>
      <c r="B11545" t="s">
        <v>707</v>
      </c>
      <c r="C11545">
        <f>-70.485594 / 41.675655</f>
        <v>-1.6912894110482488</v>
      </c>
      <c r="D11545" t="s">
        <v>464</v>
      </c>
      <c r="E11545" t="s">
        <v>70</v>
      </c>
      <c r="F11545" s="1">
        <v>39309</v>
      </c>
      <c r="G11545">
        <v>15</v>
      </c>
      <c r="O11545">
        <v>0.26</v>
      </c>
      <c r="P11545" t="s">
        <v>71</v>
      </c>
      <c r="Q11545">
        <v>9.6999999999999993</v>
      </c>
      <c r="R11545" t="s">
        <v>71</v>
      </c>
    </row>
    <row r="11546" spans="1:46" x14ac:dyDescent="0.2">
      <c r="A11546" t="s">
        <v>706</v>
      </c>
      <c r="B11546" t="s">
        <v>707</v>
      </c>
      <c r="C11546">
        <f>-70.485594 / 41.675655</f>
        <v>-1.6912894110482488</v>
      </c>
      <c r="D11546" t="s">
        <v>464</v>
      </c>
      <c r="E11546" t="s">
        <v>70</v>
      </c>
      <c r="F11546" s="1">
        <v>39309</v>
      </c>
      <c r="G11546">
        <v>16</v>
      </c>
      <c r="O11546">
        <v>0.26</v>
      </c>
      <c r="P11546" t="s">
        <v>71</v>
      </c>
      <c r="Q11546">
        <v>9.5</v>
      </c>
      <c r="R11546" t="s">
        <v>71</v>
      </c>
    </row>
    <row r="11547" spans="1:46" x14ac:dyDescent="0.2">
      <c r="A11547" t="s">
        <v>706</v>
      </c>
      <c r="B11547" t="s">
        <v>707</v>
      </c>
      <c r="C11547">
        <f>-70.485594 / 41.675655</f>
        <v>-1.6912894110482488</v>
      </c>
      <c r="D11547" t="s">
        <v>464</v>
      </c>
      <c r="E11547" t="s">
        <v>70</v>
      </c>
      <c r="F11547" s="1">
        <v>39309</v>
      </c>
      <c r="G11547">
        <v>17</v>
      </c>
      <c r="O11547">
        <v>0.26</v>
      </c>
      <c r="P11547" t="s">
        <v>71</v>
      </c>
      <c r="Q11547">
        <v>9.4</v>
      </c>
      <c r="R11547" t="s">
        <v>71</v>
      </c>
    </row>
    <row r="11548" spans="1:46" x14ac:dyDescent="0.2">
      <c r="A11548" t="s">
        <v>706</v>
      </c>
      <c r="B11548" t="s">
        <v>707</v>
      </c>
      <c r="C11548">
        <f>-70.485594 / 41.675655</f>
        <v>-1.6912894110482488</v>
      </c>
      <c r="D11548" t="s">
        <v>464</v>
      </c>
      <c r="E11548" t="s">
        <v>70</v>
      </c>
      <c r="F11548" s="1">
        <v>39309</v>
      </c>
      <c r="G11548">
        <v>18</v>
      </c>
      <c r="O11548">
        <v>0.24</v>
      </c>
      <c r="P11548" t="s">
        <v>71</v>
      </c>
      <c r="Q11548">
        <v>9.1</v>
      </c>
      <c r="R11548" t="s">
        <v>71</v>
      </c>
    </row>
    <row r="11549" spans="1:46" x14ac:dyDescent="0.2">
      <c r="A11549" t="s">
        <v>706</v>
      </c>
      <c r="B11549" t="s">
        <v>707</v>
      </c>
      <c r="C11549">
        <f>-70.485594 / 41.675655</f>
        <v>-1.6912894110482488</v>
      </c>
      <c r="D11549" t="s">
        <v>464</v>
      </c>
      <c r="E11549" t="s">
        <v>70</v>
      </c>
      <c r="F11549" s="1">
        <v>39309</v>
      </c>
      <c r="G11549">
        <v>19</v>
      </c>
      <c r="O11549">
        <v>0.24</v>
      </c>
      <c r="P11549" t="s">
        <v>71</v>
      </c>
      <c r="Q11549">
        <v>9</v>
      </c>
      <c r="R11549" t="s">
        <v>71</v>
      </c>
    </row>
    <row r="11550" spans="1:46" x14ac:dyDescent="0.2">
      <c r="A11550" t="s">
        <v>706</v>
      </c>
      <c r="B11550" t="s">
        <v>707</v>
      </c>
      <c r="C11550">
        <f>-70.485594 / 41.675655</f>
        <v>-1.6912894110482488</v>
      </c>
      <c r="D11550" t="s">
        <v>464</v>
      </c>
      <c r="E11550" t="s">
        <v>70</v>
      </c>
      <c r="F11550" s="1">
        <v>39309</v>
      </c>
      <c r="G11550">
        <v>20</v>
      </c>
      <c r="O11550">
        <v>0.23</v>
      </c>
      <c r="P11550" t="s">
        <v>71</v>
      </c>
      <c r="Q11550">
        <v>8.9</v>
      </c>
      <c r="R11550" t="s">
        <v>71</v>
      </c>
    </row>
    <row r="11551" spans="1:46" x14ac:dyDescent="0.2">
      <c r="A11551" t="s">
        <v>706</v>
      </c>
      <c r="B11551" t="s">
        <v>707</v>
      </c>
      <c r="C11551">
        <f>-70.485594 / 41.675655</f>
        <v>-1.6912894110482488</v>
      </c>
      <c r="D11551" t="s">
        <v>464</v>
      </c>
      <c r="E11551" t="s">
        <v>70</v>
      </c>
      <c r="F11551" s="1">
        <v>39309</v>
      </c>
      <c r="G11551">
        <v>21</v>
      </c>
      <c r="O11551">
        <v>0.23</v>
      </c>
      <c r="P11551" t="s">
        <v>71</v>
      </c>
      <c r="Q11551">
        <v>8.8000000000000007</v>
      </c>
      <c r="R11551" t="s">
        <v>71</v>
      </c>
    </row>
    <row r="11552" spans="1:46" x14ac:dyDescent="0.2">
      <c r="A11552" t="s">
        <v>706</v>
      </c>
      <c r="B11552" t="s">
        <v>707</v>
      </c>
      <c r="C11552">
        <f>-70.485594 / 41.675655</f>
        <v>-1.6912894110482488</v>
      </c>
      <c r="D11552" t="s">
        <v>464</v>
      </c>
      <c r="E11552" t="s">
        <v>70</v>
      </c>
      <c r="F11552" s="1">
        <v>39309</v>
      </c>
      <c r="G11552">
        <v>22</v>
      </c>
      <c r="O11552">
        <v>0.22</v>
      </c>
      <c r="P11552" t="s">
        <v>71</v>
      </c>
      <c r="Q11552">
        <v>8.8000000000000007</v>
      </c>
      <c r="R11552" t="s">
        <v>71</v>
      </c>
    </row>
    <row r="11553" spans="1:46" x14ac:dyDescent="0.2">
      <c r="A11553" t="s">
        <v>706</v>
      </c>
      <c r="B11553" t="s">
        <v>707</v>
      </c>
      <c r="C11553">
        <f>-70.485594 / 41.675655</f>
        <v>-1.6912894110482488</v>
      </c>
      <c r="D11553" t="s">
        <v>464</v>
      </c>
      <c r="E11553" t="s">
        <v>70</v>
      </c>
      <c r="F11553" s="1">
        <v>39309</v>
      </c>
      <c r="G11553">
        <v>23</v>
      </c>
      <c r="O11553">
        <v>0.22</v>
      </c>
      <c r="P11553" t="s">
        <v>71</v>
      </c>
      <c r="Q11553">
        <v>8.6999999999999993</v>
      </c>
      <c r="R11553" t="s">
        <v>71</v>
      </c>
    </row>
    <row r="11554" spans="1:46" x14ac:dyDescent="0.2">
      <c r="A11554" t="s">
        <v>706</v>
      </c>
      <c r="B11554" t="s">
        <v>707</v>
      </c>
      <c r="C11554">
        <f>-70.485594 / 41.675655</f>
        <v>-1.6912894110482488</v>
      </c>
      <c r="D11554" t="s">
        <v>464</v>
      </c>
      <c r="E11554" t="s">
        <v>70</v>
      </c>
      <c r="F11554" s="1">
        <v>39309</v>
      </c>
      <c r="G11554">
        <v>24</v>
      </c>
      <c r="O11554">
        <v>0.22</v>
      </c>
      <c r="P11554" t="s">
        <v>71</v>
      </c>
      <c r="Q11554">
        <v>8.6999999999999993</v>
      </c>
      <c r="R11554" t="s">
        <v>71</v>
      </c>
    </row>
    <row r="11555" spans="1:46" x14ac:dyDescent="0.2">
      <c r="A11555" t="s">
        <v>706</v>
      </c>
      <c r="B11555" t="s">
        <v>707</v>
      </c>
      <c r="C11555">
        <f>-70.485594 / 41.675655</f>
        <v>-1.6912894110482488</v>
      </c>
      <c r="D11555" t="s">
        <v>464</v>
      </c>
      <c r="E11555" t="s">
        <v>70</v>
      </c>
      <c r="F11555" s="1">
        <v>39309</v>
      </c>
      <c r="G11555">
        <v>25</v>
      </c>
      <c r="O11555">
        <v>0.23</v>
      </c>
      <c r="P11555" t="s">
        <v>71</v>
      </c>
      <c r="Q11555">
        <v>8.6999999999999993</v>
      </c>
      <c r="R11555" t="s">
        <v>71</v>
      </c>
    </row>
    <row r="11556" spans="1:46" x14ac:dyDescent="0.2">
      <c r="A11556" t="s">
        <v>706</v>
      </c>
      <c r="B11556" t="s">
        <v>707</v>
      </c>
      <c r="C11556">
        <f>-70.485594 / 41.675655</f>
        <v>-1.6912894110482488</v>
      </c>
      <c r="D11556" t="s">
        <v>464</v>
      </c>
      <c r="E11556" t="s">
        <v>70</v>
      </c>
      <c r="F11556" s="1">
        <v>39309</v>
      </c>
      <c r="G11556">
        <v>26</v>
      </c>
      <c r="O11556">
        <v>0.21</v>
      </c>
      <c r="P11556" t="s">
        <v>71</v>
      </c>
      <c r="Q11556">
        <v>8.6999999999999993</v>
      </c>
      <c r="R11556" t="s">
        <v>71</v>
      </c>
    </row>
    <row r="11557" spans="1:46" x14ac:dyDescent="0.2">
      <c r="A11557" t="s">
        <v>706</v>
      </c>
      <c r="B11557" t="s">
        <v>707</v>
      </c>
      <c r="C11557">
        <f>-70.485594 / 41.675655</f>
        <v>-1.6912894110482488</v>
      </c>
      <c r="D11557" t="s">
        <v>464</v>
      </c>
      <c r="E11557" t="s">
        <v>70</v>
      </c>
      <c r="F11557" s="1">
        <v>39309</v>
      </c>
      <c r="G11557">
        <v>27</v>
      </c>
      <c r="O11557">
        <v>0.22</v>
      </c>
      <c r="P11557" t="s">
        <v>71</v>
      </c>
      <c r="Q11557">
        <v>8.6</v>
      </c>
      <c r="R11557" t="s">
        <v>71</v>
      </c>
    </row>
    <row r="11558" spans="1:46" x14ac:dyDescent="0.2">
      <c r="A11558" t="s">
        <v>706</v>
      </c>
      <c r="B11558" t="s">
        <v>707</v>
      </c>
      <c r="C11558">
        <f>-70.485594 / 41.675655</f>
        <v>-1.6912894110482488</v>
      </c>
      <c r="D11558" t="s">
        <v>464</v>
      </c>
      <c r="E11558" t="s">
        <v>70</v>
      </c>
      <c r="F11558" s="1">
        <v>39309</v>
      </c>
      <c r="G11558">
        <v>28</v>
      </c>
      <c r="O11558">
        <v>0.19</v>
      </c>
      <c r="P11558" t="s">
        <v>71</v>
      </c>
      <c r="Q11558">
        <v>8.6999999999999993</v>
      </c>
      <c r="R11558" t="s">
        <v>71</v>
      </c>
    </row>
    <row r="11559" spans="1:46" x14ac:dyDescent="0.2">
      <c r="A11559" t="s">
        <v>706</v>
      </c>
      <c r="B11559" t="s">
        <v>707</v>
      </c>
      <c r="C11559">
        <f>-70.485594 / 41.675655</f>
        <v>-1.6912894110482488</v>
      </c>
      <c r="D11559" t="s">
        <v>464</v>
      </c>
      <c r="E11559" t="s">
        <v>70</v>
      </c>
      <c r="F11559" s="1">
        <v>39309</v>
      </c>
      <c r="G11559">
        <v>29</v>
      </c>
      <c r="K11559">
        <v>3.41</v>
      </c>
      <c r="L11559" t="s">
        <v>71</v>
      </c>
      <c r="O11559">
        <v>0.19</v>
      </c>
      <c r="P11559" t="s">
        <v>71</v>
      </c>
      <c r="Q11559">
        <v>8.6999999999999993</v>
      </c>
      <c r="R11559" t="s">
        <v>71</v>
      </c>
      <c r="S11559">
        <v>3.28</v>
      </c>
      <c r="T11559" t="s">
        <v>71</v>
      </c>
      <c r="U11559">
        <v>101.67</v>
      </c>
      <c r="V11559" t="s">
        <v>71</v>
      </c>
      <c r="W11559">
        <v>76.27</v>
      </c>
      <c r="X11559" t="s">
        <v>71</v>
      </c>
      <c r="Y11559">
        <v>70.8</v>
      </c>
      <c r="AA11559">
        <v>42.64</v>
      </c>
      <c r="AE11559">
        <v>23.7</v>
      </c>
      <c r="AF11559" t="s">
        <v>71</v>
      </c>
      <c r="AG11559">
        <v>6.29</v>
      </c>
      <c r="AH11559" t="s">
        <v>71</v>
      </c>
      <c r="AS11559">
        <v>2.75</v>
      </c>
      <c r="AT11559" t="s">
        <v>71</v>
      </c>
    </row>
    <row r="11560" spans="1:46" x14ac:dyDescent="0.2">
      <c r="A11560" t="s">
        <v>706</v>
      </c>
      <c r="B11560" t="s">
        <v>707</v>
      </c>
      <c r="C11560">
        <f>-70.485594 / 41.675655</f>
        <v>-1.6912894110482488</v>
      </c>
      <c r="D11560" t="s">
        <v>464</v>
      </c>
      <c r="E11560" t="s">
        <v>70</v>
      </c>
      <c r="F11560" s="1">
        <v>39309</v>
      </c>
      <c r="G11560">
        <v>30</v>
      </c>
      <c r="O11560">
        <v>0.19</v>
      </c>
      <c r="P11560" t="s">
        <v>71</v>
      </c>
      <c r="Q11560">
        <v>8.6999999999999993</v>
      </c>
      <c r="R11560" t="s">
        <v>71</v>
      </c>
    </row>
    <row r="11561" spans="1:46" x14ac:dyDescent="0.2">
      <c r="A11561" t="s">
        <v>706</v>
      </c>
      <c r="B11561" t="s">
        <v>707</v>
      </c>
      <c r="C11561">
        <f>-70.485594 / 41.675655</f>
        <v>-1.6912894110482488</v>
      </c>
      <c r="D11561" t="s">
        <v>464</v>
      </c>
      <c r="E11561" t="s">
        <v>70</v>
      </c>
      <c r="F11561" s="1">
        <v>39678</v>
      </c>
      <c r="G11561">
        <v>0.5</v>
      </c>
      <c r="I11561">
        <v>30</v>
      </c>
      <c r="J11561" t="s">
        <v>71</v>
      </c>
      <c r="K11561">
        <v>2.25</v>
      </c>
      <c r="L11561" t="s">
        <v>71</v>
      </c>
      <c r="M11561">
        <v>4.9000000000000004</v>
      </c>
      <c r="N11561" t="s">
        <v>71</v>
      </c>
      <c r="O11561">
        <v>8.6999999999999993</v>
      </c>
      <c r="P11561" t="s">
        <v>71</v>
      </c>
      <c r="Q11561">
        <v>24.4</v>
      </c>
      <c r="R11561" t="s">
        <v>71</v>
      </c>
      <c r="S11561">
        <v>0.28999999999999998</v>
      </c>
      <c r="T11561" t="s">
        <v>71</v>
      </c>
      <c r="U11561">
        <v>8.98</v>
      </c>
      <c r="V11561" t="s">
        <v>71</v>
      </c>
      <c r="W11561">
        <v>15.4</v>
      </c>
      <c r="X11561" t="s">
        <v>71</v>
      </c>
      <c r="Y11561">
        <v>35.799999999999997</v>
      </c>
      <c r="AA11561">
        <v>38.56</v>
      </c>
      <c r="AC11561">
        <v>37.1</v>
      </c>
      <c r="AE11561">
        <v>11</v>
      </c>
      <c r="AF11561" t="s">
        <v>71</v>
      </c>
      <c r="AG11561">
        <v>6.93</v>
      </c>
      <c r="AH11561" t="s">
        <v>71</v>
      </c>
      <c r="AS11561">
        <v>1.59</v>
      </c>
      <c r="AT11561" t="s">
        <v>71</v>
      </c>
    </row>
    <row r="11562" spans="1:46" x14ac:dyDescent="0.2">
      <c r="A11562" t="s">
        <v>706</v>
      </c>
      <c r="B11562" t="s">
        <v>707</v>
      </c>
      <c r="C11562">
        <f>-70.485594 / 41.675655</f>
        <v>-1.6912894110482488</v>
      </c>
      <c r="D11562" t="s">
        <v>464</v>
      </c>
      <c r="E11562" t="s">
        <v>70</v>
      </c>
      <c r="F11562" s="1">
        <v>39678</v>
      </c>
      <c r="G11562">
        <v>1</v>
      </c>
      <c r="O11562">
        <v>8.6999999999999993</v>
      </c>
      <c r="P11562" t="s">
        <v>71</v>
      </c>
      <c r="Q11562">
        <v>24.7</v>
      </c>
      <c r="R11562" t="s">
        <v>71</v>
      </c>
    </row>
    <row r="11563" spans="1:46" x14ac:dyDescent="0.2">
      <c r="A11563" t="s">
        <v>706</v>
      </c>
      <c r="B11563" t="s">
        <v>707</v>
      </c>
      <c r="C11563">
        <f>-70.485594 / 41.675655</f>
        <v>-1.6912894110482488</v>
      </c>
      <c r="D11563" t="s">
        <v>464</v>
      </c>
      <c r="E11563" t="s">
        <v>70</v>
      </c>
      <c r="F11563" s="1">
        <v>39678</v>
      </c>
      <c r="G11563">
        <v>2</v>
      </c>
      <c r="O11563">
        <v>8.6999999999999993</v>
      </c>
      <c r="P11563" t="s">
        <v>71</v>
      </c>
      <c r="Q11563">
        <v>24.4</v>
      </c>
      <c r="R11563" t="s">
        <v>71</v>
      </c>
    </row>
    <row r="11564" spans="1:46" x14ac:dyDescent="0.2">
      <c r="A11564" t="s">
        <v>706</v>
      </c>
      <c r="B11564" t="s">
        <v>707</v>
      </c>
      <c r="C11564">
        <f>-70.485594 / 41.675655</f>
        <v>-1.6912894110482488</v>
      </c>
      <c r="D11564" t="s">
        <v>464</v>
      </c>
      <c r="E11564" t="s">
        <v>70</v>
      </c>
      <c r="F11564" s="1">
        <v>39678</v>
      </c>
      <c r="G11564">
        <v>3</v>
      </c>
      <c r="K11564">
        <v>4.32</v>
      </c>
      <c r="L11564" t="s">
        <v>71</v>
      </c>
      <c r="O11564">
        <v>8.8000000000000007</v>
      </c>
      <c r="P11564" t="s">
        <v>71</v>
      </c>
      <c r="Q11564">
        <v>24.3</v>
      </c>
      <c r="R11564" t="s">
        <v>71</v>
      </c>
      <c r="S11564">
        <v>0.54</v>
      </c>
      <c r="T11564" t="s">
        <v>71</v>
      </c>
      <c r="U11564">
        <v>16.73</v>
      </c>
      <c r="V11564" t="s">
        <v>71</v>
      </c>
      <c r="W11564">
        <v>16.61</v>
      </c>
      <c r="X11564" t="s">
        <v>71</v>
      </c>
      <c r="Y11564">
        <v>44.77</v>
      </c>
      <c r="AA11564">
        <v>44.95</v>
      </c>
      <c r="AE11564">
        <v>11.1</v>
      </c>
      <c r="AF11564" t="s">
        <v>71</v>
      </c>
      <c r="AG11564">
        <v>6.57</v>
      </c>
      <c r="AH11564" t="s">
        <v>71</v>
      </c>
      <c r="AS11564">
        <v>2.1</v>
      </c>
      <c r="AT11564" t="s">
        <v>71</v>
      </c>
    </row>
    <row r="11565" spans="1:46" x14ac:dyDescent="0.2">
      <c r="A11565" t="s">
        <v>706</v>
      </c>
      <c r="B11565" t="s">
        <v>707</v>
      </c>
      <c r="C11565">
        <f>-70.485594 / 41.675655</f>
        <v>-1.6912894110482488</v>
      </c>
      <c r="D11565" t="s">
        <v>464</v>
      </c>
      <c r="E11565" t="s">
        <v>70</v>
      </c>
      <c r="F11565" s="1">
        <v>39678</v>
      </c>
      <c r="G11565">
        <v>4</v>
      </c>
      <c r="O11565">
        <v>8.8000000000000007</v>
      </c>
      <c r="P11565" t="s">
        <v>71</v>
      </c>
      <c r="Q11565">
        <v>24.3</v>
      </c>
      <c r="R11565" t="s">
        <v>71</v>
      </c>
    </row>
    <row r="11566" spans="1:46" x14ac:dyDescent="0.2">
      <c r="A11566" t="s">
        <v>706</v>
      </c>
      <c r="B11566" t="s">
        <v>707</v>
      </c>
      <c r="C11566">
        <f>-70.485594 / 41.675655</f>
        <v>-1.6912894110482488</v>
      </c>
      <c r="D11566" t="s">
        <v>464</v>
      </c>
      <c r="E11566" t="s">
        <v>70</v>
      </c>
      <c r="F11566" s="1">
        <v>39678</v>
      </c>
      <c r="G11566">
        <v>5</v>
      </c>
      <c r="O11566">
        <v>8.8000000000000007</v>
      </c>
      <c r="P11566" t="s">
        <v>71</v>
      </c>
      <c r="Q11566">
        <v>24.3</v>
      </c>
      <c r="R11566" t="s">
        <v>71</v>
      </c>
    </row>
    <row r="11567" spans="1:46" x14ac:dyDescent="0.2">
      <c r="A11567" t="s">
        <v>706</v>
      </c>
      <c r="B11567" t="s">
        <v>707</v>
      </c>
      <c r="C11567">
        <f>-70.485594 / 41.675655</f>
        <v>-1.6912894110482488</v>
      </c>
      <c r="D11567" t="s">
        <v>464</v>
      </c>
      <c r="E11567" t="s">
        <v>70</v>
      </c>
      <c r="F11567" s="1">
        <v>39678</v>
      </c>
      <c r="G11567">
        <v>6</v>
      </c>
      <c r="O11567">
        <v>8.8000000000000007</v>
      </c>
      <c r="P11567" t="s">
        <v>71</v>
      </c>
      <c r="Q11567">
        <v>24.2</v>
      </c>
      <c r="R11567" t="s">
        <v>71</v>
      </c>
    </row>
    <row r="11568" spans="1:46" x14ac:dyDescent="0.2">
      <c r="A11568" t="s">
        <v>706</v>
      </c>
      <c r="B11568" t="s">
        <v>707</v>
      </c>
      <c r="C11568">
        <f>-70.485594 / 41.675655</f>
        <v>-1.6912894110482488</v>
      </c>
      <c r="D11568" t="s">
        <v>464</v>
      </c>
      <c r="E11568" t="s">
        <v>70</v>
      </c>
      <c r="F11568" s="1">
        <v>39678</v>
      </c>
      <c r="G11568">
        <v>7</v>
      </c>
      <c r="O11568">
        <v>8</v>
      </c>
      <c r="P11568" t="s">
        <v>71</v>
      </c>
      <c r="Q11568">
        <v>23.9</v>
      </c>
      <c r="R11568" t="s">
        <v>71</v>
      </c>
    </row>
    <row r="11569" spans="1:46" x14ac:dyDescent="0.2">
      <c r="A11569" t="s">
        <v>706</v>
      </c>
      <c r="B11569" t="s">
        <v>707</v>
      </c>
      <c r="C11569">
        <f>-70.485594 / 41.675655</f>
        <v>-1.6912894110482488</v>
      </c>
      <c r="D11569" t="s">
        <v>464</v>
      </c>
      <c r="E11569" t="s">
        <v>70</v>
      </c>
      <c r="F11569" s="1">
        <v>39678</v>
      </c>
      <c r="G11569">
        <v>8</v>
      </c>
      <c r="O11569">
        <v>3.8</v>
      </c>
      <c r="P11569" t="s">
        <v>71</v>
      </c>
      <c r="Q11569">
        <v>24.2</v>
      </c>
      <c r="R11569" t="s">
        <v>71</v>
      </c>
    </row>
    <row r="11570" spans="1:46" x14ac:dyDescent="0.2">
      <c r="A11570" t="s">
        <v>706</v>
      </c>
      <c r="B11570" t="s">
        <v>707</v>
      </c>
      <c r="C11570">
        <f>-70.485594 / 41.675655</f>
        <v>-1.6912894110482488</v>
      </c>
      <c r="D11570" t="s">
        <v>464</v>
      </c>
      <c r="E11570" t="s">
        <v>70</v>
      </c>
      <c r="F11570" s="1">
        <v>39678</v>
      </c>
      <c r="G11570">
        <v>9</v>
      </c>
      <c r="K11570">
        <v>4.49</v>
      </c>
      <c r="L11570" t="s">
        <v>71</v>
      </c>
      <c r="O11570">
        <v>1</v>
      </c>
      <c r="P11570" t="s">
        <v>71</v>
      </c>
      <c r="Q11570">
        <v>17.399999999999999</v>
      </c>
      <c r="R11570" t="s">
        <v>71</v>
      </c>
      <c r="S11570">
        <v>0.32</v>
      </c>
      <c r="T11570" t="s">
        <v>71</v>
      </c>
      <c r="U11570">
        <v>9.91</v>
      </c>
      <c r="V11570" t="s">
        <v>71</v>
      </c>
      <c r="W11570">
        <v>15.78</v>
      </c>
      <c r="X11570" t="s">
        <v>71</v>
      </c>
      <c r="Y11570">
        <v>37.22</v>
      </c>
      <c r="AA11570">
        <v>45.33</v>
      </c>
      <c r="AE11570">
        <v>12.4</v>
      </c>
      <c r="AF11570" t="s">
        <v>71</v>
      </c>
      <c r="AG11570">
        <v>6.34</v>
      </c>
      <c r="AH11570" t="s">
        <v>71</v>
      </c>
      <c r="AS11570">
        <v>5.4</v>
      </c>
      <c r="AT11570" t="s">
        <v>71</v>
      </c>
    </row>
    <row r="11571" spans="1:46" x14ac:dyDescent="0.2">
      <c r="A11571" t="s">
        <v>706</v>
      </c>
      <c r="B11571" t="s">
        <v>707</v>
      </c>
      <c r="C11571">
        <f>-70.485594 / 41.675655</f>
        <v>-1.6912894110482488</v>
      </c>
      <c r="D11571" t="s">
        <v>464</v>
      </c>
      <c r="E11571" t="s">
        <v>70</v>
      </c>
      <c r="F11571" s="1">
        <v>39678</v>
      </c>
      <c r="G11571">
        <v>10</v>
      </c>
      <c r="O11571">
        <v>0.77</v>
      </c>
      <c r="P11571" t="s">
        <v>71</v>
      </c>
      <c r="Q11571">
        <v>15.4</v>
      </c>
      <c r="R11571" t="s">
        <v>71</v>
      </c>
    </row>
    <row r="11572" spans="1:46" x14ac:dyDescent="0.2">
      <c r="A11572" t="s">
        <v>706</v>
      </c>
      <c r="B11572" t="s">
        <v>707</v>
      </c>
      <c r="C11572">
        <f>-70.485594 / 41.675655</f>
        <v>-1.6912894110482488</v>
      </c>
      <c r="D11572" t="s">
        <v>464</v>
      </c>
      <c r="E11572" t="s">
        <v>70</v>
      </c>
      <c r="F11572" s="1">
        <v>39678</v>
      </c>
      <c r="G11572">
        <v>11</v>
      </c>
      <c r="O11572">
        <v>1.2</v>
      </c>
      <c r="P11572" t="s">
        <v>71</v>
      </c>
      <c r="Q11572">
        <v>13.7</v>
      </c>
      <c r="R11572" t="s">
        <v>71</v>
      </c>
    </row>
    <row r="11573" spans="1:46" x14ac:dyDescent="0.2">
      <c r="A11573" t="s">
        <v>706</v>
      </c>
      <c r="B11573" t="s">
        <v>707</v>
      </c>
      <c r="C11573">
        <f>-70.485594 / 41.675655</f>
        <v>-1.6912894110482488</v>
      </c>
      <c r="D11573" t="s">
        <v>464</v>
      </c>
      <c r="E11573" t="s">
        <v>70</v>
      </c>
      <c r="F11573" s="1">
        <v>39678</v>
      </c>
      <c r="G11573">
        <v>12</v>
      </c>
      <c r="O11573">
        <v>0.24</v>
      </c>
      <c r="P11573" t="s">
        <v>71</v>
      </c>
      <c r="Q11573">
        <v>11.9</v>
      </c>
      <c r="R11573" t="s">
        <v>71</v>
      </c>
    </row>
    <row r="11574" spans="1:46" x14ac:dyDescent="0.2">
      <c r="A11574" t="s">
        <v>706</v>
      </c>
      <c r="B11574" t="s">
        <v>707</v>
      </c>
      <c r="C11574">
        <f>-70.485594 / 41.675655</f>
        <v>-1.6912894110482488</v>
      </c>
      <c r="D11574" t="s">
        <v>464</v>
      </c>
      <c r="E11574" t="s">
        <v>70</v>
      </c>
      <c r="F11574" s="1">
        <v>39678</v>
      </c>
      <c r="G11574">
        <v>13</v>
      </c>
      <c r="O11574">
        <v>0.21</v>
      </c>
      <c r="P11574" t="s">
        <v>71</v>
      </c>
      <c r="Q11574">
        <v>11.4</v>
      </c>
      <c r="R11574" t="s">
        <v>71</v>
      </c>
    </row>
    <row r="11575" spans="1:46" x14ac:dyDescent="0.2">
      <c r="A11575" t="s">
        <v>706</v>
      </c>
      <c r="B11575" t="s">
        <v>707</v>
      </c>
      <c r="C11575">
        <f>-70.485594 / 41.675655</f>
        <v>-1.6912894110482488</v>
      </c>
      <c r="D11575" t="s">
        <v>464</v>
      </c>
      <c r="E11575" t="s">
        <v>70</v>
      </c>
      <c r="F11575" s="1">
        <v>39678</v>
      </c>
      <c r="G11575">
        <v>14</v>
      </c>
      <c r="O11575">
        <v>0.2</v>
      </c>
      <c r="P11575" t="s">
        <v>71</v>
      </c>
      <c r="Q11575">
        <v>11.1</v>
      </c>
      <c r="R11575" t="s">
        <v>71</v>
      </c>
    </row>
    <row r="11576" spans="1:46" x14ac:dyDescent="0.2">
      <c r="A11576" t="s">
        <v>706</v>
      </c>
      <c r="B11576" t="s">
        <v>707</v>
      </c>
      <c r="C11576">
        <f>-70.485594 / 41.675655</f>
        <v>-1.6912894110482488</v>
      </c>
      <c r="D11576" t="s">
        <v>464</v>
      </c>
      <c r="E11576" t="s">
        <v>70</v>
      </c>
      <c r="F11576" s="1">
        <v>39678</v>
      </c>
      <c r="G11576">
        <v>15</v>
      </c>
      <c r="O11576">
        <v>0.19</v>
      </c>
      <c r="P11576" t="s">
        <v>71</v>
      </c>
      <c r="Q11576">
        <v>10.8</v>
      </c>
      <c r="R11576" t="s">
        <v>71</v>
      </c>
    </row>
    <row r="11577" spans="1:46" x14ac:dyDescent="0.2">
      <c r="A11577" t="s">
        <v>706</v>
      </c>
      <c r="B11577" t="s">
        <v>707</v>
      </c>
      <c r="C11577">
        <f>-70.485594 / 41.675655</f>
        <v>-1.6912894110482488</v>
      </c>
      <c r="D11577" t="s">
        <v>464</v>
      </c>
      <c r="E11577" t="s">
        <v>70</v>
      </c>
      <c r="F11577" s="1">
        <v>39678</v>
      </c>
      <c r="G11577">
        <v>16</v>
      </c>
      <c r="O11577">
        <v>0.19</v>
      </c>
      <c r="P11577" t="s">
        <v>71</v>
      </c>
      <c r="Q11577">
        <v>10.4</v>
      </c>
      <c r="R11577" t="s">
        <v>71</v>
      </c>
    </row>
    <row r="11578" spans="1:46" x14ac:dyDescent="0.2">
      <c r="A11578" t="s">
        <v>706</v>
      </c>
      <c r="B11578" t="s">
        <v>707</v>
      </c>
      <c r="C11578">
        <f>-70.485594 / 41.675655</f>
        <v>-1.6912894110482488</v>
      </c>
      <c r="D11578" t="s">
        <v>464</v>
      </c>
      <c r="E11578" t="s">
        <v>70</v>
      </c>
      <c r="F11578" s="1">
        <v>39678</v>
      </c>
      <c r="G11578">
        <v>17</v>
      </c>
      <c r="O11578">
        <v>0.2</v>
      </c>
      <c r="P11578" t="s">
        <v>71</v>
      </c>
      <c r="Q11578">
        <v>9.6999999999999993</v>
      </c>
      <c r="R11578" t="s">
        <v>71</v>
      </c>
    </row>
    <row r="11579" spans="1:46" x14ac:dyDescent="0.2">
      <c r="A11579" t="s">
        <v>706</v>
      </c>
      <c r="B11579" t="s">
        <v>707</v>
      </c>
      <c r="C11579">
        <f>-70.485594 / 41.675655</f>
        <v>-1.6912894110482488</v>
      </c>
      <c r="D11579" t="s">
        <v>464</v>
      </c>
      <c r="E11579" t="s">
        <v>70</v>
      </c>
      <c r="F11579" s="1">
        <v>39678</v>
      </c>
      <c r="G11579">
        <v>18</v>
      </c>
      <c r="O11579">
        <v>0.2</v>
      </c>
      <c r="P11579" t="s">
        <v>71</v>
      </c>
      <c r="Q11579">
        <v>9.1999999999999993</v>
      </c>
      <c r="R11579" t="s">
        <v>71</v>
      </c>
    </row>
    <row r="11580" spans="1:46" x14ac:dyDescent="0.2">
      <c r="A11580" t="s">
        <v>706</v>
      </c>
      <c r="B11580" t="s">
        <v>707</v>
      </c>
      <c r="C11580">
        <f>-70.485594 / 41.675655</f>
        <v>-1.6912894110482488</v>
      </c>
      <c r="D11580" t="s">
        <v>464</v>
      </c>
      <c r="E11580" t="s">
        <v>70</v>
      </c>
      <c r="F11580" s="1">
        <v>39678</v>
      </c>
      <c r="G11580">
        <v>19</v>
      </c>
      <c r="O11580">
        <v>0.19</v>
      </c>
      <c r="P11580" t="s">
        <v>71</v>
      </c>
      <c r="Q11580">
        <v>8.9</v>
      </c>
      <c r="R11580" t="s">
        <v>71</v>
      </c>
    </row>
    <row r="11581" spans="1:46" x14ac:dyDescent="0.2">
      <c r="A11581" t="s">
        <v>706</v>
      </c>
      <c r="B11581" t="s">
        <v>707</v>
      </c>
      <c r="C11581">
        <f>-70.485594 / 41.675655</f>
        <v>-1.6912894110482488</v>
      </c>
      <c r="D11581" t="s">
        <v>464</v>
      </c>
      <c r="E11581" t="s">
        <v>70</v>
      </c>
      <c r="F11581" s="1">
        <v>39678</v>
      </c>
      <c r="G11581">
        <v>20</v>
      </c>
      <c r="O11581">
        <v>0.19</v>
      </c>
      <c r="P11581" t="s">
        <v>71</v>
      </c>
      <c r="Q11581">
        <v>8.6</v>
      </c>
      <c r="R11581" t="s">
        <v>71</v>
      </c>
    </row>
    <row r="11582" spans="1:46" x14ac:dyDescent="0.2">
      <c r="A11582" t="s">
        <v>706</v>
      </c>
      <c r="B11582" t="s">
        <v>707</v>
      </c>
      <c r="C11582">
        <f>-70.485594 / 41.675655</f>
        <v>-1.6912894110482488</v>
      </c>
      <c r="D11582" t="s">
        <v>464</v>
      </c>
      <c r="E11582" t="s">
        <v>70</v>
      </c>
      <c r="F11582" s="1">
        <v>39678</v>
      </c>
      <c r="G11582">
        <v>21</v>
      </c>
      <c r="O11582">
        <v>0.17</v>
      </c>
      <c r="P11582" t="s">
        <v>71</v>
      </c>
      <c r="Q11582">
        <v>8.5</v>
      </c>
      <c r="R11582" t="s">
        <v>71</v>
      </c>
    </row>
    <row r="11583" spans="1:46" x14ac:dyDescent="0.2">
      <c r="A11583" t="s">
        <v>706</v>
      </c>
      <c r="B11583" t="s">
        <v>707</v>
      </c>
      <c r="C11583">
        <f>-70.485594 / 41.675655</f>
        <v>-1.6912894110482488</v>
      </c>
      <c r="D11583" t="s">
        <v>464</v>
      </c>
      <c r="E11583" t="s">
        <v>70</v>
      </c>
      <c r="F11583" s="1">
        <v>39678</v>
      </c>
      <c r="G11583">
        <v>22</v>
      </c>
      <c r="O11583">
        <v>0.19</v>
      </c>
      <c r="P11583" t="s">
        <v>71</v>
      </c>
      <c r="Q11583">
        <v>8.4</v>
      </c>
      <c r="R11583" t="s">
        <v>71</v>
      </c>
    </row>
    <row r="11584" spans="1:46" x14ac:dyDescent="0.2">
      <c r="A11584" t="s">
        <v>706</v>
      </c>
      <c r="B11584" t="s">
        <v>707</v>
      </c>
      <c r="C11584">
        <f>-70.485594 / 41.675655</f>
        <v>-1.6912894110482488</v>
      </c>
      <c r="D11584" t="s">
        <v>464</v>
      </c>
      <c r="E11584" t="s">
        <v>70</v>
      </c>
      <c r="F11584" s="1">
        <v>39678</v>
      </c>
      <c r="G11584">
        <v>23</v>
      </c>
      <c r="O11584">
        <v>0.19</v>
      </c>
      <c r="P11584" t="s">
        <v>71</v>
      </c>
      <c r="Q11584">
        <v>8.4</v>
      </c>
      <c r="R11584" t="s">
        <v>71</v>
      </c>
    </row>
    <row r="11585" spans="1:46" x14ac:dyDescent="0.2">
      <c r="A11585" t="s">
        <v>706</v>
      </c>
      <c r="B11585" t="s">
        <v>707</v>
      </c>
      <c r="C11585">
        <f>-70.485594 / 41.675655</f>
        <v>-1.6912894110482488</v>
      </c>
      <c r="D11585" t="s">
        <v>464</v>
      </c>
      <c r="E11585" t="s">
        <v>70</v>
      </c>
      <c r="F11585" s="1">
        <v>39678</v>
      </c>
      <c r="G11585">
        <v>24</v>
      </c>
      <c r="O11585">
        <v>0.18</v>
      </c>
      <c r="P11585" t="s">
        <v>71</v>
      </c>
      <c r="Q11585">
        <v>8.4</v>
      </c>
      <c r="R11585" t="s">
        <v>71</v>
      </c>
    </row>
    <row r="11586" spans="1:46" x14ac:dyDescent="0.2">
      <c r="A11586" t="s">
        <v>706</v>
      </c>
      <c r="B11586" t="s">
        <v>707</v>
      </c>
      <c r="C11586">
        <f>-70.485594 / 41.675655</f>
        <v>-1.6912894110482488</v>
      </c>
      <c r="D11586" t="s">
        <v>464</v>
      </c>
      <c r="E11586" t="s">
        <v>70</v>
      </c>
      <c r="F11586" s="1">
        <v>39678</v>
      </c>
      <c r="G11586">
        <v>25</v>
      </c>
      <c r="O11586">
        <v>0.18</v>
      </c>
      <c r="P11586" t="s">
        <v>71</v>
      </c>
      <c r="Q11586">
        <v>8.4</v>
      </c>
      <c r="R11586" t="s">
        <v>71</v>
      </c>
    </row>
    <row r="11587" spans="1:46" x14ac:dyDescent="0.2">
      <c r="A11587" t="s">
        <v>706</v>
      </c>
      <c r="B11587" t="s">
        <v>707</v>
      </c>
      <c r="C11587">
        <f>-70.485594 / 41.675655</f>
        <v>-1.6912894110482488</v>
      </c>
      <c r="D11587" t="s">
        <v>464</v>
      </c>
      <c r="E11587" t="s">
        <v>70</v>
      </c>
      <c r="F11587" s="1">
        <v>39678</v>
      </c>
      <c r="G11587">
        <v>26</v>
      </c>
      <c r="O11587">
        <v>0.16</v>
      </c>
      <c r="P11587" t="s">
        <v>71</v>
      </c>
      <c r="Q11587">
        <v>8.4</v>
      </c>
      <c r="R11587" t="s">
        <v>71</v>
      </c>
    </row>
    <row r="11588" spans="1:46" x14ac:dyDescent="0.2">
      <c r="A11588" t="s">
        <v>706</v>
      </c>
      <c r="B11588" t="s">
        <v>707</v>
      </c>
      <c r="C11588">
        <f>-70.485594 / 41.675655</f>
        <v>-1.6912894110482488</v>
      </c>
      <c r="D11588" t="s">
        <v>464</v>
      </c>
      <c r="E11588" t="s">
        <v>70</v>
      </c>
      <c r="F11588" s="1">
        <v>39678</v>
      </c>
      <c r="G11588">
        <v>27</v>
      </c>
      <c r="O11588">
        <v>0.17</v>
      </c>
      <c r="P11588" t="s">
        <v>71</v>
      </c>
      <c r="Q11588">
        <v>8.4</v>
      </c>
      <c r="R11588" t="s">
        <v>71</v>
      </c>
    </row>
    <row r="11589" spans="1:46" x14ac:dyDescent="0.2">
      <c r="A11589" t="s">
        <v>706</v>
      </c>
      <c r="B11589" t="s">
        <v>707</v>
      </c>
      <c r="C11589">
        <f>-70.485594 / 41.675655</f>
        <v>-1.6912894110482488</v>
      </c>
      <c r="D11589" t="s">
        <v>464</v>
      </c>
      <c r="E11589" t="s">
        <v>70</v>
      </c>
      <c r="F11589" s="1">
        <v>39678</v>
      </c>
      <c r="G11589">
        <v>28</v>
      </c>
      <c r="O11589">
        <v>0.14000000000000001</v>
      </c>
      <c r="P11589" t="s">
        <v>71</v>
      </c>
      <c r="Q11589">
        <v>8.4</v>
      </c>
      <c r="R11589" t="s">
        <v>71</v>
      </c>
    </row>
    <row r="11590" spans="1:46" x14ac:dyDescent="0.2">
      <c r="A11590" t="s">
        <v>706</v>
      </c>
      <c r="B11590" t="s">
        <v>707</v>
      </c>
      <c r="C11590">
        <f>-70.485594 / 41.675655</f>
        <v>-1.6912894110482488</v>
      </c>
      <c r="D11590" t="s">
        <v>464</v>
      </c>
      <c r="E11590" t="s">
        <v>70</v>
      </c>
      <c r="F11590" s="1">
        <v>39678</v>
      </c>
      <c r="G11590">
        <v>29</v>
      </c>
      <c r="K11590">
        <v>0.35</v>
      </c>
      <c r="L11590" t="s">
        <v>71</v>
      </c>
      <c r="O11590">
        <v>0.17</v>
      </c>
      <c r="P11590" t="s">
        <v>71</v>
      </c>
      <c r="Q11590">
        <v>8.4</v>
      </c>
      <c r="R11590" t="s">
        <v>71</v>
      </c>
      <c r="S11590">
        <v>6.21</v>
      </c>
      <c r="T11590" t="s">
        <v>71</v>
      </c>
      <c r="U11590">
        <v>192.35</v>
      </c>
      <c r="V11590" t="s">
        <v>71</v>
      </c>
      <c r="W11590">
        <v>76.09</v>
      </c>
      <c r="X11590" t="s">
        <v>71</v>
      </c>
      <c r="Y11590">
        <v>79.989999999999995</v>
      </c>
      <c r="AA11590">
        <v>20.3</v>
      </c>
      <c r="AE11590">
        <v>24.9</v>
      </c>
      <c r="AF11590" t="s">
        <v>71</v>
      </c>
      <c r="AG11590">
        <v>6.38</v>
      </c>
      <c r="AH11590" t="s">
        <v>71</v>
      </c>
      <c r="AS11590">
        <v>5.38</v>
      </c>
      <c r="AT11590" t="s">
        <v>71</v>
      </c>
    </row>
    <row r="11591" spans="1:46" x14ac:dyDescent="0.2">
      <c r="A11591" t="s">
        <v>706</v>
      </c>
      <c r="B11591" t="s">
        <v>707</v>
      </c>
      <c r="C11591">
        <f>-70.485594 / 41.675655</f>
        <v>-1.6912894110482488</v>
      </c>
      <c r="D11591" t="s">
        <v>464</v>
      </c>
      <c r="E11591" t="s">
        <v>70</v>
      </c>
      <c r="F11591" s="1">
        <v>39678</v>
      </c>
      <c r="G11591">
        <v>30</v>
      </c>
      <c r="O11591">
        <v>0.19</v>
      </c>
      <c r="P11591" t="s">
        <v>71</v>
      </c>
      <c r="Q11591">
        <v>8.4</v>
      </c>
      <c r="R11591" t="s">
        <v>71</v>
      </c>
    </row>
    <row r="11592" spans="1:46" x14ac:dyDescent="0.2">
      <c r="A11592" t="s">
        <v>706</v>
      </c>
      <c r="B11592" t="s">
        <v>707</v>
      </c>
      <c r="C11592">
        <f>-70.485594 / 41.675655</f>
        <v>-1.6912894110482488</v>
      </c>
      <c r="D11592" t="s">
        <v>464</v>
      </c>
      <c r="E11592" t="s">
        <v>70</v>
      </c>
      <c r="F11592" s="1">
        <v>40045</v>
      </c>
      <c r="G11592">
        <v>0.5</v>
      </c>
      <c r="I11592">
        <v>30</v>
      </c>
      <c r="J11592" t="s">
        <v>71</v>
      </c>
      <c r="K11592">
        <v>5.19</v>
      </c>
      <c r="L11592" t="s">
        <v>71</v>
      </c>
      <c r="M11592">
        <v>4.7</v>
      </c>
      <c r="N11592" t="s">
        <v>71</v>
      </c>
      <c r="O11592">
        <v>8.18</v>
      </c>
      <c r="P11592" t="s">
        <v>71</v>
      </c>
      <c r="Q11592">
        <v>26.2</v>
      </c>
      <c r="R11592" t="s">
        <v>71</v>
      </c>
      <c r="S11592">
        <v>0.38</v>
      </c>
      <c r="T11592" t="s">
        <v>71</v>
      </c>
      <c r="U11592">
        <v>11.71</v>
      </c>
      <c r="V11592" t="s">
        <v>71</v>
      </c>
      <c r="W11592">
        <v>22.67</v>
      </c>
      <c r="X11592" t="s">
        <v>71</v>
      </c>
      <c r="Y11592">
        <v>39.630000000000003</v>
      </c>
      <c r="AA11592">
        <v>46.75</v>
      </c>
      <c r="AC11592">
        <v>37.700000000000003</v>
      </c>
      <c r="AE11592">
        <v>11.5</v>
      </c>
      <c r="AF11592" t="s">
        <v>71</v>
      </c>
      <c r="AG11592">
        <v>6.34</v>
      </c>
      <c r="AH11592" t="s">
        <v>71</v>
      </c>
      <c r="AS11592">
        <v>2.1</v>
      </c>
      <c r="AT11592" t="s">
        <v>71</v>
      </c>
    </row>
    <row r="11593" spans="1:46" x14ac:dyDescent="0.2">
      <c r="A11593" t="s">
        <v>706</v>
      </c>
      <c r="B11593" t="s">
        <v>707</v>
      </c>
      <c r="C11593">
        <f>-70.485594 / 41.675655</f>
        <v>-1.6912894110482488</v>
      </c>
      <c r="D11593" t="s">
        <v>464</v>
      </c>
      <c r="E11593" t="s">
        <v>70</v>
      </c>
      <c r="F11593" s="1">
        <v>40045</v>
      </c>
      <c r="G11593">
        <v>1</v>
      </c>
      <c r="O11593">
        <v>8.32</v>
      </c>
      <c r="P11593" t="s">
        <v>71</v>
      </c>
      <c r="Q11593">
        <v>26.2</v>
      </c>
      <c r="R11593" t="s">
        <v>71</v>
      </c>
    </row>
    <row r="11594" spans="1:46" x14ac:dyDescent="0.2">
      <c r="A11594" t="s">
        <v>706</v>
      </c>
      <c r="B11594" t="s">
        <v>707</v>
      </c>
      <c r="C11594">
        <f>-70.485594 / 41.675655</f>
        <v>-1.6912894110482488</v>
      </c>
      <c r="D11594" t="s">
        <v>464</v>
      </c>
      <c r="E11594" t="s">
        <v>70</v>
      </c>
      <c r="F11594" s="1">
        <v>40045</v>
      </c>
      <c r="G11594">
        <v>2</v>
      </c>
      <c r="O11594">
        <v>8.5</v>
      </c>
      <c r="P11594" t="s">
        <v>71</v>
      </c>
      <c r="Q11594">
        <v>26.1</v>
      </c>
      <c r="R11594" t="s">
        <v>71</v>
      </c>
    </row>
    <row r="11595" spans="1:46" x14ac:dyDescent="0.2">
      <c r="A11595" t="s">
        <v>706</v>
      </c>
      <c r="B11595" t="s">
        <v>707</v>
      </c>
      <c r="C11595">
        <f>-70.485594 / 41.675655</f>
        <v>-1.6912894110482488</v>
      </c>
      <c r="D11595" t="s">
        <v>464</v>
      </c>
      <c r="E11595" t="s">
        <v>70</v>
      </c>
      <c r="F11595" s="1">
        <v>40045</v>
      </c>
      <c r="G11595">
        <v>3</v>
      </c>
      <c r="K11595">
        <v>3.39</v>
      </c>
      <c r="L11595" t="s">
        <v>71</v>
      </c>
      <c r="O11595">
        <v>8.51</v>
      </c>
      <c r="P11595" t="s">
        <v>71</v>
      </c>
      <c r="Q11595">
        <v>26.1</v>
      </c>
      <c r="R11595" t="s">
        <v>71</v>
      </c>
      <c r="S11595">
        <v>0.68</v>
      </c>
      <c r="T11595" t="s">
        <v>71</v>
      </c>
      <c r="U11595">
        <v>21.04</v>
      </c>
      <c r="V11595" t="s">
        <v>71</v>
      </c>
      <c r="W11595">
        <v>24.07</v>
      </c>
      <c r="X11595" t="s">
        <v>71</v>
      </c>
      <c r="Y11595">
        <v>48.08</v>
      </c>
      <c r="AA11595">
        <v>42.56</v>
      </c>
      <c r="AE11595">
        <v>11.7</v>
      </c>
      <c r="AF11595" t="s">
        <v>71</v>
      </c>
      <c r="AG11595">
        <v>6.43</v>
      </c>
      <c r="AH11595" t="s">
        <v>71</v>
      </c>
      <c r="AS11595">
        <v>0.79</v>
      </c>
      <c r="AT11595" t="s">
        <v>71</v>
      </c>
    </row>
    <row r="11596" spans="1:46" x14ac:dyDescent="0.2">
      <c r="A11596" t="s">
        <v>706</v>
      </c>
      <c r="B11596" t="s">
        <v>707</v>
      </c>
      <c r="C11596">
        <f>-70.485594 / 41.675655</f>
        <v>-1.6912894110482488</v>
      </c>
      <c r="D11596" t="s">
        <v>464</v>
      </c>
      <c r="E11596" t="s">
        <v>70</v>
      </c>
      <c r="F11596" s="1">
        <v>40045</v>
      </c>
      <c r="G11596">
        <v>4</v>
      </c>
      <c r="O11596">
        <v>8.73</v>
      </c>
      <c r="P11596" t="s">
        <v>71</v>
      </c>
      <c r="Q11596">
        <v>25.7</v>
      </c>
      <c r="R11596" t="s">
        <v>71</v>
      </c>
    </row>
    <row r="11597" spans="1:46" x14ac:dyDescent="0.2">
      <c r="A11597" t="s">
        <v>706</v>
      </c>
      <c r="B11597" t="s">
        <v>707</v>
      </c>
      <c r="C11597">
        <f>-70.485594 / 41.675655</f>
        <v>-1.6912894110482488</v>
      </c>
      <c r="D11597" t="s">
        <v>464</v>
      </c>
      <c r="E11597" t="s">
        <v>70</v>
      </c>
      <c r="F11597" s="1">
        <v>40045</v>
      </c>
      <c r="G11597">
        <v>5</v>
      </c>
      <c r="O11597">
        <v>8.75</v>
      </c>
      <c r="P11597" t="s">
        <v>71</v>
      </c>
      <c r="Q11597">
        <v>24.8</v>
      </c>
      <c r="R11597" t="s">
        <v>71</v>
      </c>
    </row>
    <row r="11598" spans="1:46" x14ac:dyDescent="0.2">
      <c r="A11598" t="s">
        <v>706</v>
      </c>
      <c r="B11598" t="s">
        <v>707</v>
      </c>
      <c r="C11598">
        <f>-70.485594 / 41.675655</f>
        <v>-1.6912894110482488</v>
      </c>
      <c r="D11598" t="s">
        <v>464</v>
      </c>
      <c r="E11598" t="s">
        <v>70</v>
      </c>
      <c r="F11598" s="1">
        <v>40045</v>
      </c>
      <c r="G11598">
        <v>6</v>
      </c>
      <c r="O11598">
        <v>7.94</v>
      </c>
      <c r="P11598" t="s">
        <v>71</v>
      </c>
      <c r="Q11598">
        <v>24.2</v>
      </c>
      <c r="R11598" t="s">
        <v>71</v>
      </c>
    </row>
    <row r="11599" spans="1:46" x14ac:dyDescent="0.2">
      <c r="A11599" t="s">
        <v>706</v>
      </c>
      <c r="B11599" t="s">
        <v>707</v>
      </c>
      <c r="C11599">
        <f>-70.485594 / 41.675655</f>
        <v>-1.6912894110482488</v>
      </c>
      <c r="D11599" t="s">
        <v>464</v>
      </c>
      <c r="E11599" t="s">
        <v>70</v>
      </c>
      <c r="F11599" s="1">
        <v>40045</v>
      </c>
      <c r="G11599">
        <v>7</v>
      </c>
      <c r="O11599">
        <v>6.34</v>
      </c>
      <c r="P11599" t="s">
        <v>71</v>
      </c>
      <c r="Q11599">
        <v>23.3</v>
      </c>
      <c r="R11599" t="s">
        <v>71</v>
      </c>
    </row>
    <row r="11600" spans="1:46" x14ac:dyDescent="0.2">
      <c r="A11600" t="s">
        <v>706</v>
      </c>
      <c r="B11600" t="s">
        <v>707</v>
      </c>
      <c r="C11600">
        <f>-70.485594 / 41.675655</f>
        <v>-1.6912894110482488</v>
      </c>
      <c r="D11600" t="s">
        <v>464</v>
      </c>
      <c r="E11600" t="s">
        <v>70</v>
      </c>
      <c r="F11600" s="1">
        <v>40045</v>
      </c>
      <c r="G11600">
        <v>8</v>
      </c>
      <c r="O11600">
        <v>3.75</v>
      </c>
      <c r="P11600" t="s">
        <v>71</v>
      </c>
      <c r="Q11600">
        <v>21.1</v>
      </c>
      <c r="R11600" t="s">
        <v>71</v>
      </c>
    </row>
    <row r="11601" spans="1:46" x14ac:dyDescent="0.2">
      <c r="A11601" t="s">
        <v>706</v>
      </c>
      <c r="B11601" t="s">
        <v>707</v>
      </c>
      <c r="C11601">
        <f>-70.485594 / 41.675655</f>
        <v>-1.6912894110482488</v>
      </c>
      <c r="D11601" t="s">
        <v>464</v>
      </c>
      <c r="E11601" t="s">
        <v>70</v>
      </c>
      <c r="F11601" s="1">
        <v>40045</v>
      </c>
      <c r="G11601">
        <v>9</v>
      </c>
      <c r="K11601">
        <v>10.050000000000001</v>
      </c>
      <c r="L11601" t="s">
        <v>71</v>
      </c>
      <c r="O11601">
        <v>1.7</v>
      </c>
      <c r="P11601" t="s">
        <v>71</v>
      </c>
      <c r="Q11601">
        <v>19</v>
      </c>
      <c r="R11601" t="s">
        <v>71</v>
      </c>
      <c r="S11601">
        <v>0.38</v>
      </c>
      <c r="T11601" t="s">
        <v>71</v>
      </c>
      <c r="U11601">
        <v>11.71</v>
      </c>
      <c r="V11601" t="s">
        <v>71</v>
      </c>
      <c r="W11601">
        <v>20.77</v>
      </c>
      <c r="X11601" t="s">
        <v>71</v>
      </c>
      <c r="Y11601">
        <v>39.630000000000003</v>
      </c>
      <c r="AA11601">
        <v>53.24</v>
      </c>
      <c r="AE11601">
        <v>13</v>
      </c>
      <c r="AF11601" t="s">
        <v>71</v>
      </c>
      <c r="AG11601">
        <v>6.15</v>
      </c>
      <c r="AH11601" t="s">
        <v>71</v>
      </c>
      <c r="AS11601">
        <v>4.04</v>
      </c>
      <c r="AT11601" t="s">
        <v>71</v>
      </c>
    </row>
    <row r="11602" spans="1:46" x14ac:dyDescent="0.2">
      <c r="A11602" t="s">
        <v>706</v>
      </c>
      <c r="B11602" t="s">
        <v>707</v>
      </c>
      <c r="C11602">
        <f>-70.485594 / 41.675655</f>
        <v>-1.6912894110482488</v>
      </c>
      <c r="D11602" t="s">
        <v>464</v>
      </c>
      <c r="E11602" t="s">
        <v>70</v>
      </c>
      <c r="F11602" s="1">
        <v>40045</v>
      </c>
      <c r="G11602">
        <v>10</v>
      </c>
      <c r="O11602">
        <v>0.9</v>
      </c>
      <c r="P11602" t="s">
        <v>71</v>
      </c>
      <c r="Q11602">
        <v>16.2</v>
      </c>
      <c r="R11602" t="s">
        <v>71</v>
      </c>
    </row>
    <row r="11603" spans="1:46" x14ac:dyDescent="0.2">
      <c r="A11603" t="s">
        <v>706</v>
      </c>
      <c r="B11603" t="s">
        <v>707</v>
      </c>
      <c r="C11603">
        <f>-70.485594 / 41.675655</f>
        <v>-1.6912894110482488</v>
      </c>
      <c r="D11603" t="s">
        <v>464</v>
      </c>
      <c r="E11603" t="s">
        <v>70</v>
      </c>
      <c r="F11603" s="1">
        <v>40045</v>
      </c>
      <c r="G11603">
        <v>11</v>
      </c>
      <c r="O11603">
        <v>0.81</v>
      </c>
      <c r="P11603" t="s">
        <v>71</v>
      </c>
      <c r="Q11603">
        <v>14.5</v>
      </c>
      <c r="R11603" t="s">
        <v>71</v>
      </c>
    </row>
    <row r="11604" spans="1:46" x14ac:dyDescent="0.2">
      <c r="A11604" t="s">
        <v>706</v>
      </c>
      <c r="B11604" t="s">
        <v>707</v>
      </c>
      <c r="C11604">
        <f>-70.485594 / 41.675655</f>
        <v>-1.6912894110482488</v>
      </c>
      <c r="D11604" t="s">
        <v>464</v>
      </c>
      <c r="E11604" t="s">
        <v>70</v>
      </c>
      <c r="F11604" s="1">
        <v>40045</v>
      </c>
      <c r="G11604">
        <v>12</v>
      </c>
      <c r="O11604">
        <v>0.37</v>
      </c>
      <c r="P11604" t="s">
        <v>71</v>
      </c>
      <c r="Q11604">
        <v>13</v>
      </c>
      <c r="R11604" t="s">
        <v>71</v>
      </c>
    </row>
    <row r="11605" spans="1:46" x14ac:dyDescent="0.2">
      <c r="A11605" t="s">
        <v>706</v>
      </c>
      <c r="B11605" t="s">
        <v>707</v>
      </c>
      <c r="C11605">
        <f>-70.485594 / 41.675655</f>
        <v>-1.6912894110482488</v>
      </c>
      <c r="D11605" t="s">
        <v>464</v>
      </c>
      <c r="E11605" t="s">
        <v>70</v>
      </c>
      <c r="F11605" s="1">
        <v>40045</v>
      </c>
      <c r="G11605">
        <v>13</v>
      </c>
      <c r="O11605">
        <v>0.31</v>
      </c>
      <c r="P11605" t="s">
        <v>71</v>
      </c>
      <c r="Q11605">
        <v>12</v>
      </c>
      <c r="R11605" t="s">
        <v>71</v>
      </c>
    </row>
    <row r="11606" spans="1:46" x14ac:dyDescent="0.2">
      <c r="A11606" t="s">
        <v>706</v>
      </c>
      <c r="B11606" t="s">
        <v>707</v>
      </c>
      <c r="C11606">
        <f>-70.485594 / 41.675655</f>
        <v>-1.6912894110482488</v>
      </c>
      <c r="D11606" t="s">
        <v>464</v>
      </c>
      <c r="E11606" t="s">
        <v>70</v>
      </c>
      <c r="F11606" s="1">
        <v>40045</v>
      </c>
      <c r="G11606">
        <v>14</v>
      </c>
      <c r="O11606">
        <v>0.28999999999999998</v>
      </c>
      <c r="P11606" t="s">
        <v>71</v>
      </c>
      <c r="Q11606">
        <v>11.2</v>
      </c>
      <c r="R11606" t="s">
        <v>71</v>
      </c>
    </row>
    <row r="11607" spans="1:46" x14ac:dyDescent="0.2">
      <c r="A11607" t="s">
        <v>706</v>
      </c>
      <c r="B11607" t="s">
        <v>707</v>
      </c>
      <c r="C11607">
        <f>-70.485594 / 41.675655</f>
        <v>-1.6912894110482488</v>
      </c>
      <c r="D11607" t="s">
        <v>464</v>
      </c>
      <c r="E11607" t="s">
        <v>70</v>
      </c>
      <c r="F11607" s="1">
        <v>40045</v>
      </c>
      <c r="G11607">
        <v>15</v>
      </c>
      <c r="O11607">
        <v>0.27</v>
      </c>
      <c r="P11607" t="s">
        <v>71</v>
      </c>
      <c r="Q11607">
        <v>10.7</v>
      </c>
      <c r="R11607" t="s">
        <v>71</v>
      </c>
    </row>
    <row r="11608" spans="1:46" x14ac:dyDescent="0.2">
      <c r="A11608" t="s">
        <v>706</v>
      </c>
      <c r="B11608" t="s">
        <v>707</v>
      </c>
      <c r="C11608">
        <f>-70.485594 / 41.675655</f>
        <v>-1.6912894110482488</v>
      </c>
      <c r="D11608" t="s">
        <v>464</v>
      </c>
      <c r="E11608" t="s">
        <v>70</v>
      </c>
      <c r="F11608" s="1">
        <v>40045</v>
      </c>
      <c r="G11608">
        <v>16</v>
      </c>
      <c r="O11608">
        <v>0.26</v>
      </c>
      <c r="P11608" t="s">
        <v>71</v>
      </c>
      <c r="Q11608">
        <v>10.3</v>
      </c>
      <c r="R11608" t="s">
        <v>71</v>
      </c>
    </row>
    <row r="11609" spans="1:46" x14ac:dyDescent="0.2">
      <c r="A11609" t="s">
        <v>706</v>
      </c>
      <c r="B11609" t="s">
        <v>707</v>
      </c>
      <c r="C11609">
        <f>-70.485594 / 41.675655</f>
        <v>-1.6912894110482488</v>
      </c>
      <c r="D11609" t="s">
        <v>464</v>
      </c>
      <c r="E11609" t="s">
        <v>70</v>
      </c>
      <c r="F11609" s="1">
        <v>40045</v>
      </c>
      <c r="G11609">
        <v>17</v>
      </c>
      <c r="O11609">
        <v>0.24</v>
      </c>
      <c r="P11609" t="s">
        <v>71</v>
      </c>
      <c r="Q11609">
        <v>9.8000000000000007</v>
      </c>
      <c r="R11609" t="s">
        <v>71</v>
      </c>
    </row>
    <row r="11610" spans="1:46" x14ac:dyDescent="0.2">
      <c r="A11610" t="s">
        <v>706</v>
      </c>
      <c r="B11610" t="s">
        <v>707</v>
      </c>
      <c r="C11610">
        <f>-70.485594 / 41.675655</f>
        <v>-1.6912894110482488</v>
      </c>
      <c r="D11610" t="s">
        <v>464</v>
      </c>
      <c r="E11610" t="s">
        <v>70</v>
      </c>
      <c r="F11610" s="1">
        <v>40045</v>
      </c>
      <c r="G11610">
        <v>18</v>
      </c>
      <c r="O11610">
        <v>0.24</v>
      </c>
      <c r="P11610" t="s">
        <v>71</v>
      </c>
      <c r="Q11610">
        <v>9.5</v>
      </c>
      <c r="R11610" t="s">
        <v>71</v>
      </c>
    </row>
    <row r="11611" spans="1:46" x14ac:dyDescent="0.2">
      <c r="A11611" t="s">
        <v>706</v>
      </c>
      <c r="B11611" t="s">
        <v>707</v>
      </c>
      <c r="C11611">
        <f>-70.485594 / 41.675655</f>
        <v>-1.6912894110482488</v>
      </c>
      <c r="D11611" t="s">
        <v>464</v>
      </c>
      <c r="E11611" t="s">
        <v>70</v>
      </c>
      <c r="F11611" s="1">
        <v>40045</v>
      </c>
      <c r="G11611">
        <v>19</v>
      </c>
      <c r="O11611">
        <v>0.23</v>
      </c>
      <c r="P11611" t="s">
        <v>71</v>
      </c>
      <c r="Q11611">
        <v>9.4</v>
      </c>
      <c r="R11611" t="s">
        <v>71</v>
      </c>
    </row>
    <row r="11612" spans="1:46" x14ac:dyDescent="0.2">
      <c r="A11612" t="s">
        <v>706</v>
      </c>
      <c r="B11612" t="s">
        <v>707</v>
      </c>
      <c r="C11612">
        <f>-70.485594 / 41.675655</f>
        <v>-1.6912894110482488</v>
      </c>
      <c r="D11612" t="s">
        <v>464</v>
      </c>
      <c r="E11612" t="s">
        <v>70</v>
      </c>
      <c r="F11612" s="1">
        <v>40045</v>
      </c>
      <c r="G11612">
        <v>20</v>
      </c>
      <c r="O11612">
        <v>0.23</v>
      </c>
      <c r="P11612" t="s">
        <v>71</v>
      </c>
      <c r="Q11612">
        <v>9.4</v>
      </c>
      <c r="R11612" t="s">
        <v>71</v>
      </c>
    </row>
    <row r="11613" spans="1:46" x14ac:dyDescent="0.2">
      <c r="A11613" t="s">
        <v>706</v>
      </c>
      <c r="B11613" t="s">
        <v>707</v>
      </c>
      <c r="C11613">
        <f>-70.485594 / 41.675655</f>
        <v>-1.6912894110482488</v>
      </c>
      <c r="D11613" t="s">
        <v>464</v>
      </c>
      <c r="E11613" t="s">
        <v>70</v>
      </c>
      <c r="F11613" s="1">
        <v>40045</v>
      </c>
      <c r="G11613">
        <v>21</v>
      </c>
      <c r="O11613">
        <v>0.22</v>
      </c>
      <c r="P11613" t="s">
        <v>71</v>
      </c>
      <c r="Q11613">
        <v>9.3000000000000007</v>
      </c>
      <c r="R11613" t="s">
        <v>71</v>
      </c>
    </row>
    <row r="11614" spans="1:46" x14ac:dyDescent="0.2">
      <c r="A11614" t="s">
        <v>706</v>
      </c>
      <c r="B11614" t="s">
        <v>707</v>
      </c>
      <c r="C11614">
        <f>-70.485594 / 41.675655</f>
        <v>-1.6912894110482488</v>
      </c>
      <c r="D11614" t="s">
        <v>464</v>
      </c>
      <c r="E11614" t="s">
        <v>70</v>
      </c>
      <c r="F11614" s="1">
        <v>40045</v>
      </c>
      <c r="G11614">
        <v>22</v>
      </c>
      <c r="O11614">
        <v>0.21</v>
      </c>
      <c r="P11614" t="s">
        <v>71</v>
      </c>
      <c r="Q11614">
        <v>9.3000000000000007</v>
      </c>
      <c r="R11614" t="s">
        <v>71</v>
      </c>
    </row>
    <row r="11615" spans="1:46" x14ac:dyDescent="0.2">
      <c r="A11615" t="s">
        <v>706</v>
      </c>
      <c r="B11615" t="s">
        <v>707</v>
      </c>
      <c r="C11615">
        <f>-70.485594 / 41.675655</f>
        <v>-1.6912894110482488</v>
      </c>
      <c r="D11615" t="s">
        <v>464</v>
      </c>
      <c r="E11615" t="s">
        <v>70</v>
      </c>
      <c r="F11615" s="1">
        <v>40045</v>
      </c>
      <c r="G11615">
        <v>23</v>
      </c>
      <c r="O11615">
        <v>0.21</v>
      </c>
      <c r="P11615" t="s">
        <v>71</v>
      </c>
      <c r="Q11615">
        <v>9.3000000000000007</v>
      </c>
      <c r="R11615" t="s">
        <v>71</v>
      </c>
    </row>
    <row r="11616" spans="1:46" x14ac:dyDescent="0.2">
      <c r="A11616" t="s">
        <v>706</v>
      </c>
      <c r="B11616" t="s">
        <v>707</v>
      </c>
      <c r="C11616">
        <f>-70.485594 / 41.675655</f>
        <v>-1.6912894110482488</v>
      </c>
      <c r="D11616" t="s">
        <v>464</v>
      </c>
      <c r="E11616" t="s">
        <v>70</v>
      </c>
      <c r="F11616" s="1">
        <v>40045</v>
      </c>
      <c r="G11616">
        <v>24</v>
      </c>
      <c r="O11616">
        <v>0.2</v>
      </c>
      <c r="P11616" t="s">
        <v>71</v>
      </c>
      <c r="Q11616">
        <v>9.3000000000000007</v>
      </c>
      <c r="R11616" t="s">
        <v>71</v>
      </c>
    </row>
    <row r="11617" spans="1:46" x14ac:dyDescent="0.2">
      <c r="A11617" t="s">
        <v>706</v>
      </c>
      <c r="B11617" t="s">
        <v>707</v>
      </c>
      <c r="C11617">
        <f>-70.485594 / 41.675655</f>
        <v>-1.6912894110482488</v>
      </c>
      <c r="D11617" t="s">
        <v>464</v>
      </c>
      <c r="E11617" t="s">
        <v>70</v>
      </c>
      <c r="F11617" s="1">
        <v>40045</v>
      </c>
      <c r="G11617">
        <v>25</v>
      </c>
      <c r="O11617">
        <v>0.2</v>
      </c>
      <c r="P11617" t="s">
        <v>71</v>
      </c>
      <c r="Q11617">
        <v>9.1999999999999993</v>
      </c>
      <c r="R11617" t="s">
        <v>71</v>
      </c>
    </row>
    <row r="11618" spans="1:46" x14ac:dyDescent="0.2">
      <c r="A11618" t="s">
        <v>706</v>
      </c>
      <c r="B11618" t="s">
        <v>707</v>
      </c>
      <c r="C11618">
        <f>-70.485594 / 41.675655</f>
        <v>-1.6912894110482488</v>
      </c>
      <c r="D11618" t="s">
        <v>464</v>
      </c>
      <c r="E11618" t="s">
        <v>70</v>
      </c>
      <c r="F11618" s="1">
        <v>40045</v>
      </c>
      <c r="G11618">
        <v>26</v>
      </c>
      <c r="O11618">
        <v>0.2</v>
      </c>
      <c r="P11618" t="s">
        <v>71</v>
      </c>
      <c r="Q11618">
        <v>9.1999999999999993</v>
      </c>
      <c r="R11618" t="s">
        <v>71</v>
      </c>
    </row>
    <row r="11619" spans="1:46" x14ac:dyDescent="0.2">
      <c r="A11619" t="s">
        <v>706</v>
      </c>
      <c r="B11619" t="s">
        <v>707</v>
      </c>
      <c r="C11619">
        <f>-70.485594 / 41.675655</f>
        <v>-1.6912894110482488</v>
      </c>
      <c r="D11619" t="s">
        <v>464</v>
      </c>
      <c r="E11619" t="s">
        <v>70</v>
      </c>
      <c r="F11619" s="1">
        <v>40045</v>
      </c>
      <c r="G11619">
        <v>27</v>
      </c>
      <c r="O11619">
        <v>0.17</v>
      </c>
      <c r="P11619" t="s">
        <v>71</v>
      </c>
      <c r="Q11619">
        <v>9.1999999999999993</v>
      </c>
      <c r="R11619" t="s">
        <v>71</v>
      </c>
    </row>
    <row r="11620" spans="1:46" x14ac:dyDescent="0.2">
      <c r="A11620" t="s">
        <v>706</v>
      </c>
      <c r="B11620" t="s">
        <v>707</v>
      </c>
      <c r="C11620">
        <f>-70.485594 / 41.675655</f>
        <v>-1.6912894110482488</v>
      </c>
      <c r="D11620" t="s">
        <v>464</v>
      </c>
      <c r="E11620" t="s">
        <v>70</v>
      </c>
      <c r="F11620" s="1">
        <v>40045</v>
      </c>
      <c r="G11620">
        <v>28</v>
      </c>
      <c r="O11620">
        <v>0.18</v>
      </c>
      <c r="P11620" t="s">
        <v>71</v>
      </c>
      <c r="Q11620">
        <v>9.3000000000000007</v>
      </c>
      <c r="R11620" t="s">
        <v>71</v>
      </c>
    </row>
    <row r="11621" spans="1:46" x14ac:dyDescent="0.2">
      <c r="A11621" t="s">
        <v>706</v>
      </c>
      <c r="B11621" t="s">
        <v>707</v>
      </c>
      <c r="C11621">
        <f>-70.485594 / 41.675655</f>
        <v>-1.6912894110482488</v>
      </c>
      <c r="D11621" t="s">
        <v>464</v>
      </c>
      <c r="E11621" t="s">
        <v>70</v>
      </c>
      <c r="F11621" s="1">
        <v>40045</v>
      </c>
      <c r="G11621">
        <v>29</v>
      </c>
      <c r="K11621">
        <v>1.61</v>
      </c>
      <c r="L11621" t="s">
        <v>71</v>
      </c>
      <c r="O11621">
        <v>0.16</v>
      </c>
      <c r="P11621" t="s">
        <v>71</v>
      </c>
      <c r="Q11621">
        <v>9.3000000000000007</v>
      </c>
      <c r="R11621" t="s">
        <v>71</v>
      </c>
      <c r="S11621">
        <v>6.81</v>
      </c>
      <c r="T11621" t="s">
        <v>71</v>
      </c>
      <c r="U11621">
        <v>210.83</v>
      </c>
      <c r="V11621" t="s">
        <v>71</v>
      </c>
      <c r="W11621">
        <v>97.62</v>
      </c>
      <c r="X11621" t="s">
        <v>71</v>
      </c>
      <c r="Y11621">
        <v>81.31</v>
      </c>
      <c r="AA11621">
        <v>35.26</v>
      </c>
      <c r="AE11621">
        <v>26</v>
      </c>
      <c r="AF11621" t="s">
        <v>71</v>
      </c>
      <c r="AG11621">
        <v>6.3</v>
      </c>
      <c r="AH11621" t="s">
        <v>71</v>
      </c>
      <c r="AS11621">
        <v>15.48</v>
      </c>
      <c r="AT11621" t="s">
        <v>71</v>
      </c>
    </row>
    <row r="11622" spans="1:46" x14ac:dyDescent="0.2">
      <c r="A11622" t="s">
        <v>706</v>
      </c>
      <c r="B11622" t="s">
        <v>707</v>
      </c>
      <c r="C11622">
        <f>-70.485594 / 41.675655</f>
        <v>-1.6912894110482488</v>
      </c>
      <c r="D11622" t="s">
        <v>464</v>
      </c>
      <c r="E11622" t="s">
        <v>70</v>
      </c>
      <c r="F11622" s="1">
        <v>40045</v>
      </c>
      <c r="G11622">
        <v>30</v>
      </c>
      <c r="O11622">
        <v>0.17</v>
      </c>
      <c r="P11622" t="s">
        <v>71</v>
      </c>
      <c r="Q11622">
        <v>9.3000000000000007</v>
      </c>
      <c r="R11622" t="s">
        <v>71</v>
      </c>
    </row>
    <row r="11623" spans="1:46" x14ac:dyDescent="0.2">
      <c r="A11623" t="s">
        <v>706</v>
      </c>
      <c r="B11623" t="s">
        <v>707</v>
      </c>
      <c r="C11623">
        <f>-70.485594 / 41.675655</f>
        <v>-1.6912894110482488</v>
      </c>
      <c r="D11623" t="s">
        <v>464</v>
      </c>
      <c r="E11623" t="s">
        <v>70</v>
      </c>
      <c r="F11623" s="1">
        <v>40406</v>
      </c>
      <c r="G11623">
        <v>0.5</v>
      </c>
      <c r="I11623">
        <v>30</v>
      </c>
      <c r="J11623" t="s">
        <v>71</v>
      </c>
      <c r="K11623">
        <v>0.55000000000000004</v>
      </c>
      <c r="L11623" t="s">
        <v>71</v>
      </c>
      <c r="M11623">
        <v>3.7</v>
      </c>
      <c r="N11623" t="s">
        <v>71</v>
      </c>
      <c r="O11623">
        <v>7.76</v>
      </c>
      <c r="P11623" t="s">
        <v>71</v>
      </c>
      <c r="Q11623">
        <v>24.8</v>
      </c>
      <c r="R11623" t="s">
        <v>71</v>
      </c>
      <c r="S11623">
        <v>0.28000000000000003</v>
      </c>
      <c r="T11623" t="s">
        <v>71</v>
      </c>
      <c r="U11623">
        <v>8.6199999999999992</v>
      </c>
      <c r="V11623" t="s">
        <v>71</v>
      </c>
      <c r="W11623">
        <v>26.09</v>
      </c>
      <c r="X11623" t="s">
        <v>71</v>
      </c>
      <c r="Y11623">
        <v>35.21</v>
      </c>
      <c r="AA11623">
        <v>24.66</v>
      </c>
      <c r="AC11623">
        <v>41.15</v>
      </c>
      <c r="AE11623">
        <v>11.2</v>
      </c>
      <c r="AF11623" t="s">
        <v>71</v>
      </c>
      <c r="AG11623">
        <v>7.15</v>
      </c>
      <c r="AH11623" t="s">
        <v>71</v>
      </c>
      <c r="AS11623">
        <v>0.68</v>
      </c>
      <c r="AT11623" t="s">
        <v>71</v>
      </c>
    </row>
    <row r="11624" spans="1:46" x14ac:dyDescent="0.2">
      <c r="A11624" t="s">
        <v>706</v>
      </c>
      <c r="B11624" t="s">
        <v>707</v>
      </c>
      <c r="C11624">
        <f>-70.485594 / 41.675655</f>
        <v>-1.6912894110482488</v>
      </c>
      <c r="D11624" t="s">
        <v>464</v>
      </c>
      <c r="E11624" t="s">
        <v>70</v>
      </c>
      <c r="F11624" s="1">
        <v>40406</v>
      </c>
      <c r="G11624">
        <v>1</v>
      </c>
      <c r="O11624">
        <v>7.73</v>
      </c>
      <c r="P11624" t="s">
        <v>71</v>
      </c>
      <c r="Q11624">
        <v>24.9</v>
      </c>
      <c r="R11624" t="s">
        <v>71</v>
      </c>
    </row>
    <row r="11625" spans="1:46" x14ac:dyDescent="0.2">
      <c r="A11625" t="s">
        <v>706</v>
      </c>
      <c r="B11625" t="s">
        <v>707</v>
      </c>
      <c r="C11625">
        <f>-70.485594 / 41.675655</f>
        <v>-1.6912894110482488</v>
      </c>
      <c r="D11625" t="s">
        <v>464</v>
      </c>
      <c r="E11625" t="s">
        <v>70</v>
      </c>
      <c r="F11625" s="1">
        <v>40406</v>
      </c>
      <c r="G11625">
        <v>2</v>
      </c>
      <c r="O11625">
        <v>7.69</v>
      </c>
      <c r="P11625" t="s">
        <v>71</v>
      </c>
      <c r="Q11625">
        <v>24.8</v>
      </c>
      <c r="R11625" t="s">
        <v>71</v>
      </c>
    </row>
    <row r="11626" spans="1:46" x14ac:dyDescent="0.2">
      <c r="A11626" t="s">
        <v>706</v>
      </c>
      <c r="B11626" t="s">
        <v>707</v>
      </c>
      <c r="C11626">
        <f>-70.485594 / 41.675655</f>
        <v>-1.6912894110482488</v>
      </c>
      <c r="D11626" t="s">
        <v>464</v>
      </c>
      <c r="E11626" t="s">
        <v>70</v>
      </c>
      <c r="F11626" s="1">
        <v>40406</v>
      </c>
      <c r="G11626">
        <v>3</v>
      </c>
      <c r="K11626">
        <v>0.43</v>
      </c>
      <c r="L11626" t="s">
        <v>71</v>
      </c>
      <c r="O11626">
        <v>7.67</v>
      </c>
      <c r="P11626" t="s">
        <v>71</v>
      </c>
      <c r="Q11626">
        <v>24.8</v>
      </c>
      <c r="R11626" t="s">
        <v>71</v>
      </c>
      <c r="S11626">
        <v>0.43</v>
      </c>
      <c r="T11626" t="s">
        <v>71</v>
      </c>
      <c r="U11626">
        <v>13.24</v>
      </c>
      <c r="V11626" t="s">
        <v>71</v>
      </c>
      <c r="W11626">
        <v>24.21</v>
      </c>
      <c r="X11626" t="s">
        <v>71</v>
      </c>
      <c r="Y11626">
        <v>41.4</v>
      </c>
      <c r="AA11626">
        <v>22.41</v>
      </c>
      <c r="AE11626">
        <v>11.2</v>
      </c>
      <c r="AF11626" t="s">
        <v>71</v>
      </c>
      <c r="AG11626">
        <v>7.14</v>
      </c>
      <c r="AH11626" t="s">
        <v>71</v>
      </c>
      <c r="AS11626">
        <v>0.67</v>
      </c>
      <c r="AT11626" t="s">
        <v>71</v>
      </c>
    </row>
    <row r="11627" spans="1:46" x14ac:dyDescent="0.2">
      <c r="A11627" t="s">
        <v>706</v>
      </c>
      <c r="B11627" t="s">
        <v>707</v>
      </c>
      <c r="C11627">
        <f>-70.485594 / 41.675655</f>
        <v>-1.6912894110482488</v>
      </c>
      <c r="D11627" t="s">
        <v>464</v>
      </c>
      <c r="E11627" t="s">
        <v>70</v>
      </c>
      <c r="F11627" s="1">
        <v>40406</v>
      </c>
      <c r="G11627">
        <v>4</v>
      </c>
      <c r="O11627">
        <v>7.69</v>
      </c>
      <c r="P11627" t="s">
        <v>71</v>
      </c>
      <c r="Q11627">
        <v>24.9</v>
      </c>
      <c r="R11627" t="s">
        <v>71</v>
      </c>
    </row>
    <row r="11628" spans="1:46" x14ac:dyDescent="0.2">
      <c r="A11628" t="s">
        <v>706</v>
      </c>
      <c r="B11628" t="s">
        <v>707</v>
      </c>
      <c r="C11628">
        <f>-70.485594 / 41.675655</f>
        <v>-1.6912894110482488</v>
      </c>
      <c r="D11628" t="s">
        <v>464</v>
      </c>
      <c r="E11628" t="s">
        <v>70</v>
      </c>
      <c r="F11628" s="1">
        <v>40406</v>
      </c>
      <c r="G11628">
        <v>5</v>
      </c>
      <c r="O11628">
        <v>7.71</v>
      </c>
      <c r="P11628" t="s">
        <v>71</v>
      </c>
      <c r="Q11628">
        <v>24.8</v>
      </c>
      <c r="R11628" t="s">
        <v>71</v>
      </c>
    </row>
    <row r="11629" spans="1:46" x14ac:dyDescent="0.2">
      <c r="A11629" t="s">
        <v>706</v>
      </c>
      <c r="B11629" t="s">
        <v>707</v>
      </c>
      <c r="C11629">
        <f>-70.485594 / 41.675655</f>
        <v>-1.6912894110482488</v>
      </c>
      <c r="D11629" t="s">
        <v>464</v>
      </c>
      <c r="E11629" t="s">
        <v>70</v>
      </c>
      <c r="F11629" s="1">
        <v>40406</v>
      </c>
      <c r="G11629">
        <v>6</v>
      </c>
      <c r="O11629">
        <v>7.71</v>
      </c>
      <c r="P11629" t="s">
        <v>71</v>
      </c>
      <c r="Q11629">
        <v>24.8</v>
      </c>
      <c r="R11629" t="s">
        <v>71</v>
      </c>
    </row>
    <row r="11630" spans="1:46" x14ac:dyDescent="0.2">
      <c r="A11630" t="s">
        <v>706</v>
      </c>
      <c r="B11630" t="s">
        <v>707</v>
      </c>
      <c r="C11630">
        <f>-70.485594 / 41.675655</f>
        <v>-1.6912894110482488</v>
      </c>
      <c r="D11630" t="s">
        <v>464</v>
      </c>
      <c r="E11630" t="s">
        <v>70</v>
      </c>
      <c r="F11630" s="1">
        <v>40406</v>
      </c>
      <c r="G11630">
        <v>7</v>
      </c>
      <c r="O11630">
        <v>7.72</v>
      </c>
      <c r="P11630" t="s">
        <v>71</v>
      </c>
      <c r="Q11630">
        <v>24.8</v>
      </c>
      <c r="R11630" t="s">
        <v>71</v>
      </c>
    </row>
    <row r="11631" spans="1:46" x14ac:dyDescent="0.2">
      <c r="A11631" t="s">
        <v>706</v>
      </c>
      <c r="B11631" t="s">
        <v>707</v>
      </c>
      <c r="C11631">
        <f>-70.485594 / 41.675655</f>
        <v>-1.6912894110482488</v>
      </c>
      <c r="D11631" t="s">
        <v>464</v>
      </c>
      <c r="E11631" t="s">
        <v>70</v>
      </c>
      <c r="F11631" s="1">
        <v>40406</v>
      </c>
      <c r="G11631">
        <v>8</v>
      </c>
      <c r="O11631">
        <v>7.73</v>
      </c>
      <c r="P11631" t="s">
        <v>71</v>
      </c>
      <c r="Q11631">
        <v>24.8</v>
      </c>
      <c r="R11631" t="s">
        <v>71</v>
      </c>
    </row>
    <row r="11632" spans="1:46" x14ac:dyDescent="0.2">
      <c r="A11632" t="s">
        <v>706</v>
      </c>
      <c r="B11632" t="s">
        <v>707</v>
      </c>
      <c r="C11632">
        <f>-70.485594 / 41.675655</f>
        <v>-1.6912894110482488</v>
      </c>
      <c r="D11632" t="s">
        <v>464</v>
      </c>
      <c r="E11632" t="s">
        <v>70</v>
      </c>
      <c r="F11632" s="1">
        <v>40406</v>
      </c>
      <c r="G11632">
        <v>9</v>
      </c>
      <c r="K11632">
        <v>5.04</v>
      </c>
      <c r="L11632" t="s">
        <v>71</v>
      </c>
      <c r="O11632">
        <v>7.37</v>
      </c>
      <c r="P11632" t="s">
        <v>71</v>
      </c>
      <c r="Q11632">
        <v>24.6</v>
      </c>
      <c r="R11632" t="s">
        <v>71</v>
      </c>
      <c r="S11632">
        <v>0.53</v>
      </c>
      <c r="T11632" t="s">
        <v>71</v>
      </c>
      <c r="U11632">
        <v>16.39</v>
      </c>
      <c r="V11632" t="s">
        <v>71</v>
      </c>
      <c r="W11632">
        <v>25.35</v>
      </c>
      <c r="X11632" t="s">
        <v>71</v>
      </c>
      <c r="Y11632">
        <v>44.48</v>
      </c>
      <c r="AA11632">
        <v>46.46</v>
      </c>
      <c r="AE11632">
        <v>12.4</v>
      </c>
      <c r="AF11632" t="s">
        <v>71</v>
      </c>
      <c r="AG11632">
        <v>6.49</v>
      </c>
      <c r="AH11632" t="s">
        <v>71</v>
      </c>
      <c r="AS11632">
        <v>5.33</v>
      </c>
      <c r="AT11632" t="s">
        <v>71</v>
      </c>
    </row>
    <row r="11633" spans="1:18" x14ac:dyDescent="0.2">
      <c r="A11633" t="s">
        <v>706</v>
      </c>
      <c r="B11633" t="s">
        <v>707</v>
      </c>
      <c r="C11633">
        <f>-70.485594 / 41.675655</f>
        <v>-1.6912894110482488</v>
      </c>
      <c r="D11633" t="s">
        <v>464</v>
      </c>
      <c r="E11633" t="s">
        <v>70</v>
      </c>
      <c r="F11633" s="1">
        <v>40406</v>
      </c>
      <c r="G11633">
        <v>10</v>
      </c>
      <c r="O11633">
        <v>5.71</v>
      </c>
      <c r="P11633" t="s">
        <v>71</v>
      </c>
      <c r="Q11633">
        <v>22.8</v>
      </c>
      <c r="R11633" t="s">
        <v>71</v>
      </c>
    </row>
    <row r="11634" spans="1:18" x14ac:dyDescent="0.2">
      <c r="A11634" t="s">
        <v>706</v>
      </c>
      <c r="B11634" t="s">
        <v>707</v>
      </c>
      <c r="C11634">
        <f>-70.485594 / 41.675655</f>
        <v>-1.6912894110482488</v>
      </c>
      <c r="D11634" t="s">
        <v>464</v>
      </c>
      <c r="E11634" t="s">
        <v>70</v>
      </c>
      <c r="F11634" s="1">
        <v>40406</v>
      </c>
      <c r="G11634">
        <v>11</v>
      </c>
      <c r="O11634">
        <v>6.92</v>
      </c>
      <c r="P11634" t="s">
        <v>71</v>
      </c>
      <c r="Q11634">
        <v>24.7</v>
      </c>
      <c r="R11634" t="s">
        <v>71</v>
      </c>
    </row>
    <row r="11635" spans="1:18" x14ac:dyDescent="0.2">
      <c r="A11635" t="s">
        <v>706</v>
      </c>
      <c r="B11635" t="s">
        <v>707</v>
      </c>
      <c r="C11635">
        <f>-70.485594 / 41.675655</f>
        <v>-1.6912894110482488</v>
      </c>
      <c r="D11635" t="s">
        <v>464</v>
      </c>
      <c r="E11635" t="s">
        <v>70</v>
      </c>
      <c r="F11635" s="1">
        <v>40406</v>
      </c>
      <c r="G11635">
        <v>12</v>
      </c>
      <c r="O11635">
        <v>1.71</v>
      </c>
      <c r="P11635" t="s">
        <v>71</v>
      </c>
      <c r="Q11635">
        <v>17.3</v>
      </c>
      <c r="R11635" t="s">
        <v>71</v>
      </c>
    </row>
    <row r="11636" spans="1:18" x14ac:dyDescent="0.2">
      <c r="A11636" t="s">
        <v>706</v>
      </c>
      <c r="B11636" t="s">
        <v>707</v>
      </c>
      <c r="C11636">
        <f>-70.485594 / 41.675655</f>
        <v>-1.6912894110482488</v>
      </c>
      <c r="D11636" t="s">
        <v>464</v>
      </c>
      <c r="E11636" t="s">
        <v>70</v>
      </c>
      <c r="F11636" s="1">
        <v>40406</v>
      </c>
      <c r="G11636">
        <v>13</v>
      </c>
      <c r="O11636">
        <v>1.34</v>
      </c>
      <c r="P11636" t="s">
        <v>71</v>
      </c>
      <c r="Q11636">
        <v>14.7</v>
      </c>
      <c r="R11636" t="s">
        <v>71</v>
      </c>
    </row>
    <row r="11637" spans="1:18" x14ac:dyDescent="0.2">
      <c r="A11637" t="s">
        <v>706</v>
      </c>
      <c r="B11637" t="s">
        <v>707</v>
      </c>
      <c r="C11637">
        <f>-70.485594 / 41.675655</f>
        <v>-1.6912894110482488</v>
      </c>
      <c r="D11637" t="s">
        <v>464</v>
      </c>
      <c r="E11637" t="s">
        <v>70</v>
      </c>
      <c r="F11637" s="1">
        <v>40406</v>
      </c>
      <c r="G11637">
        <v>14</v>
      </c>
      <c r="O11637">
        <v>1.24</v>
      </c>
      <c r="P11637" t="s">
        <v>71</v>
      </c>
      <c r="Q11637">
        <v>13.1</v>
      </c>
      <c r="R11637" t="s">
        <v>71</v>
      </c>
    </row>
    <row r="11638" spans="1:18" x14ac:dyDescent="0.2">
      <c r="A11638" t="s">
        <v>706</v>
      </c>
      <c r="B11638" t="s">
        <v>707</v>
      </c>
      <c r="C11638">
        <f>-70.485594 / 41.675655</f>
        <v>-1.6912894110482488</v>
      </c>
      <c r="D11638" t="s">
        <v>464</v>
      </c>
      <c r="E11638" t="s">
        <v>70</v>
      </c>
      <c r="F11638" s="1">
        <v>40406</v>
      </c>
      <c r="G11638">
        <v>15</v>
      </c>
      <c r="O11638">
        <v>0.44</v>
      </c>
      <c r="P11638" t="s">
        <v>71</v>
      </c>
      <c r="Q11638">
        <v>12.3</v>
      </c>
      <c r="R11638" t="s">
        <v>71</v>
      </c>
    </row>
    <row r="11639" spans="1:18" x14ac:dyDescent="0.2">
      <c r="A11639" t="s">
        <v>706</v>
      </c>
      <c r="B11639" t="s">
        <v>707</v>
      </c>
      <c r="C11639">
        <f>-70.485594 / 41.675655</f>
        <v>-1.6912894110482488</v>
      </c>
      <c r="D11639" t="s">
        <v>464</v>
      </c>
      <c r="E11639" t="s">
        <v>70</v>
      </c>
      <c r="F11639" s="1">
        <v>40406</v>
      </c>
      <c r="G11639">
        <v>16</v>
      </c>
      <c r="O11639">
        <v>0.24</v>
      </c>
      <c r="P11639" t="s">
        <v>71</v>
      </c>
      <c r="Q11639">
        <v>11.5</v>
      </c>
      <c r="R11639" t="s">
        <v>71</v>
      </c>
    </row>
    <row r="11640" spans="1:18" x14ac:dyDescent="0.2">
      <c r="A11640" t="s">
        <v>706</v>
      </c>
      <c r="B11640" t="s">
        <v>707</v>
      </c>
      <c r="C11640">
        <f>-70.485594 / 41.675655</f>
        <v>-1.6912894110482488</v>
      </c>
      <c r="D11640" t="s">
        <v>464</v>
      </c>
      <c r="E11640" t="s">
        <v>70</v>
      </c>
      <c r="F11640" s="1">
        <v>40406</v>
      </c>
      <c r="G11640">
        <v>17</v>
      </c>
      <c r="O11640">
        <v>0.22</v>
      </c>
      <c r="P11640" t="s">
        <v>71</v>
      </c>
      <c r="Q11640">
        <v>11.1</v>
      </c>
      <c r="R11640" t="s">
        <v>71</v>
      </c>
    </row>
    <row r="11641" spans="1:18" x14ac:dyDescent="0.2">
      <c r="A11641" t="s">
        <v>706</v>
      </c>
      <c r="B11641" t="s">
        <v>707</v>
      </c>
      <c r="C11641">
        <f>-70.485594 / 41.675655</f>
        <v>-1.6912894110482488</v>
      </c>
      <c r="D11641" t="s">
        <v>464</v>
      </c>
      <c r="E11641" t="s">
        <v>70</v>
      </c>
      <c r="F11641" s="1">
        <v>40406</v>
      </c>
      <c r="G11641">
        <v>18</v>
      </c>
      <c r="O11641">
        <v>0.22</v>
      </c>
      <c r="P11641" t="s">
        <v>71</v>
      </c>
      <c r="Q11641">
        <v>10.8</v>
      </c>
      <c r="R11641" t="s">
        <v>71</v>
      </c>
    </row>
    <row r="11642" spans="1:18" x14ac:dyDescent="0.2">
      <c r="A11642" t="s">
        <v>706</v>
      </c>
      <c r="B11642" t="s">
        <v>707</v>
      </c>
      <c r="C11642">
        <f>-70.485594 / 41.675655</f>
        <v>-1.6912894110482488</v>
      </c>
      <c r="D11642" t="s">
        <v>464</v>
      </c>
      <c r="E11642" t="s">
        <v>70</v>
      </c>
      <c r="F11642" s="1">
        <v>40406</v>
      </c>
      <c r="G11642">
        <v>19</v>
      </c>
      <c r="O11642">
        <v>0.17</v>
      </c>
      <c r="P11642" t="s">
        <v>71</v>
      </c>
      <c r="Q11642">
        <v>10.3</v>
      </c>
      <c r="R11642" t="s">
        <v>71</v>
      </c>
    </row>
    <row r="11643" spans="1:18" x14ac:dyDescent="0.2">
      <c r="A11643" t="s">
        <v>706</v>
      </c>
      <c r="B11643" t="s">
        <v>707</v>
      </c>
      <c r="C11643">
        <f>-70.485594 / 41.675655</f>
        <v>-1.6912894110482488</v>
      </c>
      <c r="D11643" t="s">
        <v>464</v>
      </c>
      <c r="E11643" t="s">
        <v>70</v>
      </c>
      <c r="F11643" s="1">
        <v>40406</v>
      </c>
      <c r="G11643">
        <v>20</v>
      </c>
      <c r="O11643">
        <v>0.19</v>
      </c>
      <c r="P11643" t="s">
        <v>71</v>
      </c>
      <c r="Q11643">
        <v>10.4</v>
      </c>
      <c r="R11643" t="s">
        <v>71</v>
      </c>
    </row>
    <row r="11644" spans="1:18" x14ac:dyDescent="0.2">
      <c r="A11644" t="s">
        <v>706</v>
      </c>
      <c r="B11644" t="s">
        <v>707</v>
      </c>
      <c r="C11644">
        <f>-70.485594 / 41.675655</f>
        <v>-1.6912894110482488</v>
      </c>
      <c r="D11644" t="s">
        <v>464</v>
      </c>
      <c r="E11644" t="s">
        <v>70</v>
      </c>
      <c r="F11644" s="1">
        <v>40406</v>
      </c>
      <c r="G11644">
        <v>21</v>
      </c>
      <c r="O11644">
        <v>0.18</v>
      </c>
      <c r="P11644" t="s">
        <v>71</v>
      </c>
      <c r="Q11644">
        <v>10.4</v>
      </c>
      <c r="R11644" t="s">
        <v>71</v>
      </c>
    </row>
    <row r="11645" spans="1:18" x14ac:dyDescent="0.2">
      <c r="A11645" t="s">
        <v>706</v>
      </c>
      <c r="B11645" t="s">
        <v>707</v>
      </c>
      <c r="C11645">
        <f>-70.485594 / 41.675655</f>
        <v>-1.6912894110482488</v>
      </c>
      <c r="D11645" t="s">
        <v>464</v>
      </c>
      <c r="E11645" t="s">
        <v>70</v>
      </c>
      <c r="F11645" s="1">
        <v>40406</v>
      </c>
      <c r="G11645">
        <v>22</v>
      </c>
      <c r="O11645">
        <v>0.16</v>
      </c>
      <c r="P11645" t="s">
        <v>71</v>
      </c>
      <c r="Q11645">
        <v>10.5</v>
      </c>
      <c r="R11645" t="s">
        <v>71</v>
      </c>
    </row>
    <row r="11646" spans="1:18" x14ac:dyDescent="0.2">
      <c r="A11646" t="s">
        <v>706</v>
      </c>
      <c r="B11646" t="s">
        <v>707</v>
      </c>
      <c r="C11646">
        <f>-70.485594 / 41.675655</f>
        <v>-1.6912894110482488</v>
      </c>
      <c r="D11646" t="s">
        <v>464</v>
      </c>
      <c r="E11646" t="s">
        <v>70</v>
      </c>
      <c r="F11646" s="1">
        <v>40406</v>
      </c>
      <c r="G11646">
        <v>23</v>
      </c>
      <c r="O11646">
        <v>0.18</v>
      </c>
      <c r="P11646" t="s">
        <v>71</v>
      </c>
      <c r="Q11646">
        <v>10.6</v>
      </c>
      <c r="R11646" t="s">
        <v>71</v>
      </c>
    </row>
    <row r="11647" spans="1:18" x14ac:dyDescent="0.2">
      <c r="A11647" t="s">
        <v>706</v>
      </c>
      <c r="B11647" t="s">
        <v>707</v>
      </c>
      <c r="C11647">
        <f>-70.485594 / 41.675655</f>
        <v>-1.6912894110482488</v>
      </c>
      <c r="D11647" t="s">
        <v>464</v>
      </c>
      <c r="E11647" t="s">
        <v>70</v>
      </c>
      <c r="F11647" s="1">
        <v>40406</v>
      </c>
      <c r="G11647">
        <v>24</v>
      </c>
      <c r="O11647">
        <v>0.17</v>
      </c>
      <c r="P11647" t="s">
        <v>71</v>
      </c>
      <c r="Q11647">
        <v>10.7</v>
      </c>
      <c r="R11647" t="s">
        <v>71</v>
      </c>
    </row>
    <row r="11648" spans="1:18" x14ac:dyDescent="0.2">
      <c r="A11648" t="s">
        <v>706</v>
      </c>
      <c r="B11648" t="s">
        <v>707</v>
      </c>
      <c r="C11648">
        <f>-70.485594 / 41.675655</f>
        <v>-1.6912894110482488</v>
      </c>
      <c r="D11648" t="s">
        <v>464</v>
      </c>
      <c r="E11648" t="s">
        <v>70</v>
      </c>
      <c r="F11648" s="1">
        <v>40406</v>
      </c>
      <c r="G11648">
        <v>25</v>
      </c>
      <c r="O11648">
        <v>0.18</v>
      </c>
      <c r="P11648" t="s">
        <v>71</v>
      </c>
      <c r="Q11648">
        <v>10.7</v>
      </c>
      <c r="R11648" t="s">
        <v>71</v>
      </c>
    </row>
    <row r="11649" spans="1:46" x14ac:dyDescent="0.2">
      <c r="A11649" t="s">
        <v>706</v>
      </c>
      <c r="B11649" t="s">
        <v>707</v>
      </c>
      <c r="C11649">
        <f>-70.485594 / 41.675655</f>
        <v>-1.6912894110482488</v>
      </c>
      <c r="D11649" t="s">
        <v>464</v>
      </c>
      <c r="E11649" t="s">
        <v>70</v>
      </c>
      <c r="F11649" s="1">
        <v>40406</v>
      </c>
      <c r="G11649">
        <v>26</v>
      </c>
      <c r="O11649">
        <v>0.13</v>
      </c>
      <c r="P11649" t="s">
        <v>71</v>
      </c>
      <c r="Q11649">
        <v>10.7</v>
      </c>
      <c r="R11649" t="s">
        <v>71</v>
      </c>
    </row>
    <row r="11650" spans="1:46" x14ac:dyDescent="0.2">
      <c r="A11650" t="s">
        <v>706</v>
      </c>
      <c r="B11650" t="s">
        <v>707</v>
      </c>
      <c r="C11650">
        <f>-70.485594 / 41.675655</f>
        <v>-1.6912894110482488</v>
      </c>
      <c r="D11650" t="s">
        <v>464</v>
      </c>
      <c r="E11650" t="s">
        <v>70</v>
      </c>
      <c r="F11650" s="1">
        <v>40406</v>
      </c>
      <c r="G11650">
        <v>27</v>
      </c>
      <c r="O11650">
        <v>0.14000000000000001</v>
      </c>
      <c r="P11650" t="s">
        <v>71</v>
      </c>
      <c r="Q11650">
        <v>10.6</v>
      </c>
      <c r="R11650" t="s">
        <v>71</v>
      </c>
    </row>
    <row r="11651" spans="1:46" x14ac:dyDescent="0.2">
      <c r="A11651" t="s">
        <v>706</v>
      </c>
      <c r="B11651" t="s">
        <v>707</v>
      </c>
      <c r="C11651">
        <f>-70.485594 / 41.675655</f>
        <v>-1.6912894110482488</v>
      </c>
      <c r="D11651" t="s">
        <v>464</v>
      </c>
      <c r="E11651" t="s">
        <v>70</v>
      </c>
      <c r="F11651" s="1">
        <v>40406</v>
      </c>
      <c r="G11651">
        <v>28</v>
      </c>
      <c r="O11651">
        <v>0.16</v>
      </c>
      <c r="P11651" t="s">
        <v>71</v>
      </c>
      <c r="Q11651">
        <v>10.6</v>
      </c>
      <c r="R11651" t="s">
        <v>71</v>
      </c>
    </row>
    <row r="11652" spans="1:46" x14ac:dyDescent="0.2">
      <c r="A11652" t="s">
        <v>706</v>
      </c>
      <c r="B11652" t="s">
        <v>707</v>
      </c>
      <c r="C11652">
        <f>-70.485594 / 41.675655</f>
        <v>-1.6912894110482488</v>
      </c>
      <c r="D11652" t="s">
        <v>464</v>
      </c>
      <c r="E11652" t="s">
        <v>70</v>
      </c>
      <c r="F11652" s="1">
        <v>40406</v>
      </c>
      <c r="G11652">
        <v>29</v>
      </c>
      <c r="K11652">
        <v>8.7799999999999994</v>
      </c>
      <c r="L11652" t="s">
        <v>71</v>
      </c>
      <c r="O11652">
        <v>0.11</v>
      </c>
      <c r="P11652" t="s">
        <v>71</v>
      </c>
      <c r="Q11652">
        <v>10.6</v>
      </c>
      <c r="R11652" t="s">
        <v>71</v>
      </c>
      <c r="S11652">
        <v>7.14</v>
      </c>
      <c r="T11652" t="s">
        <v>71</v>
      </c>
      <c r="U11652">
        <v>221.24</v>
      </c>
      <c r="V11652" t="s">
        <v>71</v>
      </c>
      <c r="W11652">
        <v>57.08</v>
      </c>
      <c r="X11652" t="s">
        <v>71</v>
      </c>
      <c r="Y11652">
        <v>82.01</v>
      </c>
      <c r="AA11652">
        <v>51.91</v>
      </c>
      <c r="AE11652">
        <v>22</v>
      </c>
      <c r="AF11652" t="s">
        <v>71</v>
      </c>
      <c r="AG11652">
        <v>6.6</v>
      </c>
      <c r="AH11652" t="s">
        <v>71</v>
      </c>
      <c r="AS11652">
        <v>3.41</v>
      </c>
      <c r="AT11652" t="s">
        <v>71</v>
      </c>
    </row>
    <row r="11653" spans="1:46" x14ac:dyDescent="0.2">
      <c r="A11653" t="s">
        <v>706</v>
      </c>
      <c r="B11653" t="s">
        <v>707</v>
      </c>
      <c r="C11653">
        <f>-70.485594 / 41.675655</f>
        <v>-1.6912894110482488</v>
      </c>
      <c r="D11653" t="s">
        <v>464</v>
      </c>
      <c r="E11653" t="s">
        <v>70</v>
      </c>
      <c r="F11653" s="1">
        <v>40406</v>
      </c>
      <c r="G11653">
        <v>30</v>
      </c>
      <c r="O11653">
        <v>0.14000000000000001</v>
      </c>
      <c r="P11653" t="s">
        <v>71</v>
      </c>
      <c r="Q11653">
        <v>10.6</v>
      </c>
      <c r="R11653" t="s">
        <v>71</v>
      </c>
    </row>
    <row r="11654" spans="1:46" x14ac:dyDescent="0.2">
      <c r="A11654" t="s">
        <v>706</v>
      </c>
      <c r="B11654" t="s">
        <v>707</v>
      </c>
      <c r="C11654">
        <f>-70.485594 / 41.675655</f>
        <v>-1.6912894110482488</v>
      </c>
      <c r="D11654" t="s">
        <v>464</v>
      </c>
      <c r="E11654" t="s">
        <v>70</v>
      </c>
      <c r="F11654" s="1">
        <v>40772</v>
      </c>
      <c r="G11654">
        <v>0.5</v>
      </c>
      <c r="I11654">
        <v>30</v>
      </c>
      <c r="J11654" t="s">
        <v>71</v>
      </c>
      <c r="K11654">
        <v>1.88</v>
      </c>
      <c r="L11654" t="s">
        <v>71</v>
      </c>
      <c r="M11654">
        <v>4.0999999999999996</v>
      </c>
      <c r="N11654" t="s">
        <v>71</v>
      </c>
      <c r="O11654">
        <v>24.3</v>
      </c>
      <c r="P11654" t="s">
        <v>71</v>
      </c>
      <c r="Q11654">
        <v>6.97</v>
      </c>
      <c r="R11654" t="s">
        <v>71</v>
      </c>
      <c r="S11654">
        <v>23.56</v>
      </c>
      <c r="T11654" t="s">
        <v>71</v>
      </c>
      <c r="U11654">
        <v>729.74</v>
      </c>
      <c r="V11654" t="s">
        <v>71</v>
      </c>
      <c r="Y11654">
        <v>99.22</v>
      </c>
      <c r="AA11654">
        <v>36.79</v>
      </c>
      <c r="AC11654">
        <v>39.67</v>
      </c>
      <c r="AE11654">
        <v>8.26</v>
      </c>
      <c r="AF11654" t="s">
        <v>71</v>
      </c>
      <c r="AG11654">
        <v>9.6999999999999993</v>
      </c>
      <c r="AH11654" t="s">
        <v>71</v>
      </c>
      <c r="AS11654">
        <v>0.08</v>
      </c>
      <c r="AT11654" t="s">
        <v>71</v>
      </c>
    </row>
    <row r="11655" spans="1:46" x14ac:dyDescent="0.2">
      <c r="A11655" t="s">
        <v>706</v>
      </c>
      <c r="B11655" t="s">
        <v>707</v>
      </c>
      <c r="C11655">
        <f>-70.485594 / 41.675655</f>
        <v>-1.6912894110482488</v>
      </c>
      <c r="D11655" t="s">
        <v>464</v>
      </c>
      <c r="E11655" t="s">
        <v>70</v>
      </c>
      <c r="F11655" s="1">
        <v>40772</v>
      </c>
      <c r="G11655">
        <v>1</v>
      </c>
      <c r="O11655">
        <v>24.2</v>
      </c>
      <c r="P11655" t="s">
        <v>71</v>
      </c>
    </row>
    <row r="11656" spans="1:46" x14ac:dyDescent="0.2">
      <c r="A11656" t="s">
        <v>706</v>
      </c>
      <c r="B11656" t="s">
        <v>707</v>
      </c>
      <c r="C11656">
        <f>-70.485594 / 41.675655</f>
        <v>-1.6912894110482488</v>
      </c>
      <c r="D11656" t="s">
        <v>464</v>
      </c>
      <c r="E11656" t="s">
        <v>70</v>
      </c>
      <c r="F11656" s="1">
        <v>40772</v>
      </c>
      <c r="G11656">
        <v>2</v>
      </c>
      <c r="O11656">
        <v>24</v>
      </c>
      <c r="P11656" t="s">
        <v>71</v>
      </c>
    </row>
    <row r="11657" spans="1:46" x14ac:dyDescent="0.2">
      <c r="A11657" t="s">
        <v>706</v>
      </c>
      <c r="B11657" t="s">
        <v>707</v>
      </c>
      <c r="C11657">
        <f>-70.485594 / 41.675655</f>
        <v>-1.6912894110482488</v>
      </c>
      <c r="D11657" t="s">
        <v>464</v>
      </c>
      <c r="E11657" t="s">
        <v>70</v>
      </c>
      <c r="F11657" s="1">
        <v>40772</v>
      </c>
      <c r="G11657">
        <v>3</v>
      </c>
      <c r="K11657">
        <v>0.44</v>
      </c>
      <c r="L11657" t="s">
        <v>71</v>
      </c>
      <c r="O11657">
        <v>23.9</v>
      </c>
      <c r="P11657" t="s">
        <v>71</v>
      </c>
      <c r="Q11657">
        <v>6.91</v>
      </c>
      <c r="R11657" t="s">
        <v>71</v>
      </c>
      <c r="S11657">
        <v>25.71</v>
      </c>
      <c r="T11657" t="s">
        <v>71</v>
      </c>
      <c r="U11657">
        <v>796.33</v>
      </c>
      <c r="V11657" t="s">
        <v>71</v>
      </c>
      <c r="Y11657">
        <v>100.48</v>
      </c>
      <c r="AA11657">
        <v>22.55</v>
      </c>
      <c r="AE11657">
        <v>5.82</v>
      </c>
      <c r="AF11657" t="s">
        <v>71</v>
      </c>
      <c r="AG11657">
        <v>9.8000000000000007</v>
      </c>
      <c r="AH11657" t="s">
        <v>71</v>
      </c>
      <c r="AS11657">
        <v>0.49</v>
      </c>
      <c r="AT11657" t="s">
        <v>71</v>
      </c>
    </row>
    <row r="11658" spans="1:46" x14ac:dyDescent="0.2">
      <c r="A11658" t="s">
        <v>706</v>
      </c>
      <c r="B11658" t="s">
        <v>707</v>
      </c>
      <c r="C11658">
        <f>-70.485594 / 41.675655</f>
        <v>-1.6912894110482488</v>
      </c>
      <c r="D11658" t="s">
        <v>464</v>
      </c>
      <c r="E11658" t="s">
        <v>70</v>
      </c>
      <c r="F11658" s="1">
        <v>40772</v>
      </c>
      <c r="G11658">
        <v>4</v>
      </c>
      <c r="O11658">
        <v>23.9</v>
      </c>
      <c r="P11658" t="s">
        <v>71</v>
      </c>
    </row>
    <row r="11659" spans="1:46" x14ac:dyDescent="0.2">
      <c r="A11659" t="s">
        <v>706</v>
      </c>
      <c r="B11659" t="s">
        <v>707</v>
      </c>
      <c r="C11659">
        <f>-70.485594 / 41.675655</f>
        <v>-1.6912894110482488</v>
      </c>
      <c r="D11659" t="s">
        <v>464</v>
      </c>
      <c r="E11659" t="s">
        <v>70</v>
      </c>
      <c r="F11659" s="1">
        <v>40772</v>
      </c>
      <c r="G11659">
        <v>5</v>
      </c>
      <c r="O11659">
        <v>23.9</v>
      </c>
      <c r="P11659" t="s">
        <v>71</v>
      </c>
    </row>
    <row r="11660" spans="1:46" x14ac:dyDescent="0.2">
      <c r="A11660" t="s">
        <v>706</v>
      </c>
      <c r="B11660" t="s">
        <v>707</v>
      </c>
      <c r="C11660">
        <f>-70.485594 / 41.675655</f>
        <v>-1.6912894110482488</v>
      </c>
      <c r="D11660" t="s">
        <v>464</v>
      </c>
      <c r="E11660" t="s">
        <v>70</v>
      </c>
      <c r="F11660" s="1">
        <v>40772</v>
      </c>
      <c r="G11660">
        <v>6</v>
      </c>
      <c r="O11660">
        <v>23.9</v>
      </c>
      <c r="P11660" t="s">
        <v>71</v>
      </c>
    </row>
    <row r="11661" spans="1:46" x14ac:dyDescent="0.2">
      <c r="A11661" t="s">
        <v>706</v>
      </c>
      <c r="B11661" t="s">
        <v>707</v>
      </c>
      <c r="C11661">
        <f>-70.485594 / 41.675655</f>
        <v>-1.6912894110482488</v>
      </c>
      <c r="D11661" t="s">
        <v>464</v>
      </c>
      <c r="E11661" t="s">
        <v>70</v>
      </c>
      <c r="F11661" s="1">
        <v>40772</v>
      </c>
      <c r="G11661">
        <v>7</v>
      </c>
      <c r="O11661">
        <v>23.8</v>
      </c>
      <c r="P11661" t="s">
        <v>71</v>
      </c>
    </row>
    <row r="11662" spans="1:46" x14ac:dyDescent="0.2">
      <c r="A11662" t="s">
        <v>706</v>
      </c>
      <c r="B11662" t="s">
        <v>707</v>
      </c>
      <c r="C11662">
        <f>-70.485594 / 41.675655</f>
        <v>-1.6912894110482488</v>
      </c>
      <c r="D11662" t="s">
        <v>464</v>
      </c>
      <c r="E11662" t="s">
        <v>70</v>
      </c>
      <c r="F11662" s="1">
        <v>40772</v>
      </c>
      <c r="G11662">
        <v>8</v>
      </c>
      <c r="O11662">
        <v>22.1</v>
      </c>
      <c r="P11662" t="s">
        <v>71</v>
      </c>
    </row>
    <row r="11663" spans="1:46" x14ac:dyDescent="0.2">
      <c r="A11663" t="s">
        <v>706</v>
      </c>
      <c r="B11663" t="s">
        <v>707</v>
      </c>
      <c r="C11663">
        <f>-70.485594 / 41.675655</f>
        <v>-1.6912894110482488</v>
      </c>
      <c r="D11663" t="s">
        <v>464</v>
      </c>
      <c r="E11663" t="s">
        <v>70</v>
      </c>
      <c r="F11663" s="1">
        <v>40772</v>
      </c>
      <c r="G11663">
        <v>9</v>
      </c>
      <c r="K11663">
        <v>2.31</v>
      </c>
      <c r="L11663" t="s">
        <v>71</v>
      </c>
      <c r="O11663">
        <v>18.600000000000001</v>
      </c>
      <c r="P11663" t="s">
        <v>71</v>
      </c>
      <c r="Q11663">
        <v>6.44</v>
      </c>
      <c r="R11663" t="s">
        <v>71</v>
      </c>
      <c r="S11663">
        <v>20.55</v>
      </c>
      <c r="T11663" t="s">
        <v>71</v>
      </c>
      <c r="U11663">
        <v>636.51</v>
      </c>
      <c r="V11663" t="s">
        <v>71</v>
      </c>
      <c r="Y11663">
        <v>97.25</v>
      </c>
      <c r="AA11663">
        <v>38.81</v>
      </c>
      <c r="AE11663">
        <v>4.1399999999999997</v>
      </c>
      <c r="AF11663" t="s">
        <v>71</v>
      </c>
      <c r="AG11663">
        <v>12.9</v>
      </c>
      <c r="AH11663" t="s">
        <v>71</v>
      </c>
      <c r="AS11663">
        <v>0.44</v>
      </c>
      <c r="AT11663" t="s">
        <v>71</v>
      </c>
    </row>
    <row r="11664" spans="1:46" x14ac:dyDescent="0.2">
      <c r="A11664" t="s">
        <v>706</v>
      </c>
      <c r="B11664" t="s">
        <v>707</v>
      </c>
      <c r="C11664">
        <f>-70.485594 / 41.675655</f>
        <v>-1.6912894110482488</v>
      </c>
      <c r="D11664" t="s">
        <v>464</v>
      </c>
      <c r="E11664" t="s">
        <v>70</v>
      </c>
      <c r="F11664" s="1">
        <v>40772</v>
      </c>
      <c r="G11664">
        <v>10</v>
      </c>
      <c r="O11664">
        <v>16.100000000000001</v>
      </c>
      <c r="P11664" t="s">
        <v>71</v>
      </c>
    </row>
    <row r="11665" spans="1:16" x14ac:dyDescent="0.2">
      <c r="A11665" t="s">
        <v>706</v>
      </c>
      <c r="B11665" t="s">
        <v>707</v>
      </c>
      <c r="C11665">
        <f>-70.485594 / 41.675655</f>
        <v>-1.6912894110482488</v>
      </c>
      <c r="D11665" t="s">
        <v>464</v>
      </c>
      <c r="E11665" t="s">
        <v>70</v>
      </c>
      <c r="F11665" s="1">
        <v>40772</v>
      </c>
      <c r="G11665">
        <v>11</v>
      </c>
      <c r="O11665">
        <v>14.4</v>
      </c>
      <c r="P11665" t="s">
        <v>71</v>
      </c>
    </row>
    <row r="11666" spans="1:16" x14ac:dyDescent="0.2">
      <c r="A11666" t="s">
        <v>706</v>
      </c>
      <c r="B11666" t="s">
        <v>707</v>
      </c>
      <c r="C11666">
        <f>-70.485594 / 41.675655</f>
        <v>-1.6912894110482488</v>
      </c>
      <c r="D11666" t="s">
        <v>464</v>
      </c>
      <c r="E11666" t="s">
        <v>70</v>
      </c>
      <c r="F11666" s="1">
        <v>40772</v>
      </c>
      <c r="G11666">
        <v>12</v>
      </c>
      <c r="O11666">
        <v>13.4</v>
      </c>
      <c r="P11666" t="s">
        <v>71</v>
      </c>
    </row>
    <row r="11667" spans="1:16" x14ac:dyDescent="0.2">
      <c r="A11667" t="s">
        <v>706</v>
      </c>
      <c r="B11667" t="s">
        <v>707</v>
      </c>
      <c r="C11667">
        <f>-70.485594 / 41.675655</f>
        <v>-1.6912894110482488</v>
      </c>
      <c r="D11667" t="s">
        <v>464</v>
      </c>
      <c r="E11667" t="s">
        <v>70</v>
      </c>
      <c r="F11667" s="1">
        <v>40772</v>
      </c>
      <c r="G11667">
        <v>13</v>
      </c>
      <c r="O11667">
        <v>12.9</v>
      </c>
      <c r="P11667" t="s">
        <v>71</v>
      </c>
    </row>
    <row r="11668" spans="1:16" x14ac:dyDescent="0.2">
      <c r="A11668" t="s">
        <v>706</v>
      </c>
      <c r="B11668" t="s">
        <v>707</v>
      </c>
      <c r="C11668">
        <f>-70.485594 / 41.675655</f>
        <v>-1.6912894110482488</v>
      </c>
      <c r="D11668" t="s">
        <v>464</v>
      </c>
      <c r="E11668" t="s">
        <v>70</v>
      </c>
      <c r="F11668" s="1">
        <v>40772</v>
      </c>
      <c r="G11668">
        <v>14</v>
      </c>
      <c r="O11668">
        <v>12.6</v>
      </c>
      <c r="P11668" t="s">
        <v>71</v>
      </c>
    </row>
    <row r="11669" spans="1:16" x14ac:dyDescent="0.2">
      <c r="A11669" t="s">
        <v>706</v>
      </c>
      <c r="B11669" t="s">
        <v>707</v>
      </c>
      <c r="C11669">
        <f>-70.485594 / 41.675655</f>
        <v>-1.6912894110482488</v>
      </c>
      <c r="D11669" t="s">
        <v>464</v>
      </c>
      <c r="E11669" t="s">
        <v>70</v>
      </c>
      <c r="F11669" s="1">
        <v>40772</v>
      </c>
      <c r="G11669">
        <v>15</v>
      </c>
      <c r="O11669">
        <v>12.3</v>
      </c>
      <c r="P11669" t="s">
        <v>71</v>
      </c>
    </row>
    <row r="11670" spans="1:16" x14ac:dyDescent="0.2">
      <c r="A11670" t="s">
        <v>706</v>
      </c>
      <c r="B11670" t="s">
        <v>707</v>
      </c>
      <c r="C11670">
        <f>-70.485594 / 41.675655</f>
        <v>-1.6912894110482488</v>
      </c>
      <c r="D11670" t="s">
        <v>464</v>
      </c>
      <c r="E11670" t="s">
        <v>70</v>
      </c>
      <c r="F11670" s="1">
        <v>40772</v>
      </c>
      <c r="G11670">
        <v>16</v>
      </c>
      <c r="O11670">
        <v>12.2</v>
      </c>
      <c r="P11670" t="s">
        <v>71</v>
      </c>
    </row>
    <row r="11671" spans="1:16" x14ac:dyDescent="0.2">
      <c r="A11671" t="s">
        <v>706</v>
      </c>
      <c r="B11671" t="s">
        <v>707</v>
      </c>
      <c r="C11671">
        <f>-70.485594 / 41.675655</f>
        <v>-1.6912894110482488</v>
      </c>
      <c r="D11671" t="s">
        <v>464</v>
      </c>
      <c r="E11671" t="s">
        <v>70</v>
      </c>
      <c r="F11671" s="1">
        <v>40772</v>
      </c>
      <c r="G11671">
        <v>17</v>
      </c>
      <c r="O11671">
        <v>12</v>
      </c>
      <c r="P11671" t="s">
        <v>71</v>
      </c>
    </row>
    <row r="11672" spans="1:16" x14ac:dyDescent="0.2">
      <c r="A11672" t="s">
        <v>706</v>
      </c>
      <c r="B11672" t="s">
        <v>707</v>
      </c>
      <c r="C11672">
        <f>-70.485594 / 41.675655</f>
        <v>-1.6912894110482488</v>
      </c>
      <c r="D11672" t="s">
        <v>464</v>
      </c>
      <c r="E11672" t="s">
        <v>70</v>
      </c>
      <c r="F11672" s="1">
        <v>40772</v>
      </c>
      <c r="G11672">
        <v>18</v>
      </c>
      <c r="O11672">
        <v>11.7</v>
      </c>
      <c r="P11672" t="s">
        <v>71</v>
      </c>
    </row>
    <row r="11673" spans="1:16" x14ac:dyDescent="0.2">
      <c r="A11673" t="s">
        <v>706</v>
      </c>
      <c r="B11673" t="s">
        <v>707</v>
      </c>
      <c r="C11673">
        <f>-70.485594 / 41.675655</f>
        <v>-1.6912894110482488</v>
      </c>
      <c r="D11673" t="s">
        <v>464</v>
      </c>
      <c r="E11673" t="s">
        <v>70</v>
      </c>
      <c r="F11673" s="1">
        <v>40772</v>
      </c>
      <c r="G11673">
        <v>19</v>
      </c>
      <c r="O11673">
        <v>11</v>
      </c>
      <c r="P11673" t="s">
        <v>71</v>
      </c>
    </row>
    <row r="11674" spans="1:16" x14ac:dyDescent="0.2">
      <c r="A11674" t="s">
        <v>706</v>
      </c>
      <c r="B11674" t="s">
        <v>707</v>
      </c>
      <c r="C11674">
        <f>-70.485594 / 41.675655</f>
        <v>-1.6912894110482488</v>
      </c>
      <c r="D11674" t="s">
        <v>464</v>
      </c>
      <c r="E11674" t="s">
        <v>70</v>
      </c>
      <c r="F11674" s="1">
        <v>40772</v>
      </c>
      <c r="G11674">
        <v>20</v>
      </c>
      <c r="O11674">
        <v>10.9</v>
      </c>
      <c r="P11674" t="s">
        <v>71</v>
      </c>
    </row>
    <row r="11675" spans="1:16" x14ac:dyDescent="0.2">
      <c r="A11675" t="s">
        <v>706</v>
      </c>
      <c r="B11675" t="s">
        <v>707</v>
      </c>
      <c r="C11675">
        <f>-70.485594 / 41.675655</f>
        <v>-1.6912894110482488</v>
      </c>
      <c r="D11675" t="s">
        <v>464</v>
      </c>
      <c r="E11675" t="s">
        <v>70</v>
      </c>
      <c r="F11675" s="1">
        <v>40772</v>
      </c>
      <c r="G11675">
        <v>21</v>
      </c>
      <c r="O11675">
        <v>10.4</v>
      </c>
      <c r="P11675" t="s">
        <v>71</v>
      </c>
    </row>
    <row r="11676" spans="1:16" x14ac:dyDescent="0.2">
      <c r="A11676" t="s">
        <v>706</v>
      </c>
      <c r="B11676" t="s">
        <v>707</v>
      </c>
      <c r="C11676">
        <f>-70.485594 / 41.675655</f>
        <v>-1.6912894110482488</v>
      </c>
      <c r="D11676" t="s">
        <v>464</v>
      </c>
      <c r="E11676" t="s">
        <v>70</v>
      </c>
      <c r="F11676" s="1">
        <v>40772</v>
      </c>
      <c r="G11676">
        <v>22</v>
      </c>
      <c r="O11676">
        <v>10.1</v>
      </c>
      <c r="P11676" t="s">
        <v>71</v>
      </c>
    </row>
    <row r="11677" spans="1:16" x14ac:dyDescent="0.2">
      <c r="A11677" t="s">
        <v>706</v>
      </c>
      <c r="B11677" t="s">
        <v>707</v>
      </c>
      <c r="C11677">
        <f>-70.485594 / 41.675655</f>
        <v>-1.6912894110482488</v>
      </c>
      <c r="D11677" t="s">
        <v>464</v>
      </c>
      <c r="E11677" t="s">
        <v>70</v>
      </c>
      <c r="F11677" s="1">
        <v>40772</v>
      </c>
      <c r="G11677">
        <v>23</v>
      </c>
      <c r="O11677">
        <v>9.8000000000000007</v>
      </c>
      <c r="P11677" t="s">
        <v>71</v>
      </c>
    </row>
    <row r="11678" spans="1:16" x14ac:dyDescent="0.2">
      <c r="A11678" t="s">
        <v>706</v>
      </c>
      <c r="B11678" t="s">
        <v>707</v>
      </c>
      <c r="C11678">
        <f>-70.485594 / 41.675655</f>
        <v>-1.6912894110482488</v>
      </c>
      <c r="D11678" t="s">
        <v>464</v>
      </c>
      <c r="E11678" t="s">
        <v>70</v>
      </c>
      <c r="F11678" s="1">
        <v>40772</v>
      </c>
      <c r="G11678">
        <v>24</v>
      </c>
      <c r="O11678">
        <v>9.1999999999999993</v>
      </c>
      <c r="P11678" t="s">
        <v>71</v>
      </c>
    </row>
    <row r="11679" spans="1:16" x14ac:dyDescent="0.2">
      <c r="A11679" t="s">
        <v>706</v>
      </c>
      <c r="B11679" t="s">
        <v>707</v>
      </c>
      <c r="C11679">
        <f>-70.485594 / 41.675655</f>
        <v>-1.6912894110482488</v>
      </c>
      <c r="D11679" t="s">
        <v>464</v>
      </c>
      <c r="E11679" t="s">
        <v>70</v>
      </c>
      <c r="F11679" s="1">
        <v>40772</v>
      </c>
      <c r="G11679">
        <v>25</v>
      </c>
      <c r="O11679">
        <v>9.1999999999999993</v>
      </c>
      <c r="P11679" t="s">
        <v>71</v>
      </c>
    </row>
    <row r="11680" spans="1:16" x14ac:dyDescent="0.2">
      <c r="A11680" t="s">
        <v>706</v>
      </c>
      <c r="B11680" t="s">
        <v>707</v>
      </c>
      <c r="C11680">
        <f>-70.485594 / 41.675655</f>
        <v>-1.6912894110482488</v>
      </c>
      <c r="D11680" t="s">
        <v>464</v>
      </c>
      <c r="E11680" t="s">
        <v>70</v>
      </c>
      <c r="F11680" s="1">
        <v>40772</v>
      </c>
      <c r="G11680">
        <v>26</v>
      </c>
      <c r="O11680">
        <v>9.1999999999999993</v>
      </c>
      <c r="P11680" t="s">
        <v>71</v>
      </c>
    </row>
    <row r="11681" spans="1:46" x14ac:dyDescent="0.2">
      <c r="A11681" t="s">
        <v>706</v>
      </c>
      <c r="B11681" t="s">
        <v>707</v>
      </c>
      <c r="C11681">
        <f>-70.485594 / 41.675655</f>
        <v>-1.6912894110482488</v>
      </c>
      <c r="D11681" t="s">
        <v>464</v>
      </c>
      <c r="E11681" t="s">
        <v>70</v>
      </c>
      <c r="F11681" s="1">
        <v>40772</v>
      </c>
      <c r="G11681">
        <v>27</v>
      </c>
      <c r="O11681">
        <v>9.1999999999999993</v>
      </c>
      <c r="P11681" t="s">
        <v>71</v>
      </c>
    </row>
    <row r="11682" spans="1:46" x14ac:dyDescent="0.2">
      <c r="A11682" t="s">
        <v>706</v>
      </c>
      <c r="B11682" t="s">
        <v>707</v>
      </c>
      <c r="C11682">
        <f>-70.485594 / 41.675655</f>
        <v>-1.6912894110482488</v>
      </c>
      <c r="D11682" t="s">
        <v>464</v>
      </c>
      <c r="E11682" t="s">
        <v>70</v>
      </c>
      <c r="F11682" s="1">
        <v>40772</v>
      </c>
      <c r="G11682">
        <v>28</v>
      </c>
      <c r="O11682">
        <v>9.3000000000000007</v>
      </c>
      <c r="P11682" t="s">
        <v>71</v>
      </c>
    </row>
    <row r="11683" spans="1:46" x14ac:dyDescent="0.2">
      <c r="A11683" t="s">
        <v>706</v>
      </c>
      <c r="B11683" t="s">
        <v>707</v>
      </c>
      <c r="C11683">
        <f>-70.485594 / 41.675655</f>
        <v>-1.6912894110482488</v>
      </c>
      <c r="D11683" t="s">
        <v>464</v>
      </c>
      <c r="E11683" t="s">
        <v>70</v>
      </c>
      <c r="F11683" s="1">
        <v>40772</v>
      </c>
      <c r="G11683">
        <v>29</v>
      </c>
      <c r="K11683">
        <v>9.18</v>
      </c>
      <c r="L11683" t="s">
        <v>71</v>
      </c>
      <c r="O11683">
        <v>9.3000000000000007</v>
      </c>
      <c r="P11683" t="s">
        <v>71</v>
      </c>
      <c r="Q11683">
        <v>6.67</v>
      </c>
      <c r="R11683" t="s">
        <v>71</v>
      </c>
      <c r="S11683">
        <v>127.07</v>
      </c>
      <c r="T11683" t="s">
        <v>71</v>
      </c>
      <c r="U11683">
        <v>3935.83</v>
      </c>
      <c r="V11683" t="s">
        <v>71</v>
      </c>
      <c r="Y11683">
        <v>123.52</v>
      </c>
      <c r="AA11683">
        <v>52.35</v>
      </c>
      <c r="AE11683">
        <v>1.1299999999999999</v>
      </c>
      <c r="AF11683" t="s">
        <v>71</v>
      </c>
      <c r="AG11683">
        <v>28.5</v>
      </c>
      <c r="AH11683" t="s">
        <v>71</v>
      </c>
      <c r="AS11683">
        <v>13.2</v>
      </c>
      <c r="AT11683" t="s">
        <v>71</v>
      </c>
    </row>
    <row r="11684" spans="1:46" x14ac:dyDescent="0.2">
      <c r="A11684" t="s">
        <v>706</v>
      </c>
      <c r="B11684" t="s">
        <v>707</v>
      </c>
      <c r="C11684">
        <f>-70.485594 / 41.675655</f>
        <v>-1.6912894110482488</v>
      </c>
      <c r="D11684" t="s">
        <v>464</v>
      </c>
      <c r="E11684" t="s">
        <v>70</v>
      </c>
      <c r="F11684" s="1">
        <v>40772</v>
      </c>
      <c r="G11684">
        <v>30</v>
      </c>
      <c r="O11684">
        <v>9.3000000000000007</v>
      </c>
      <c r="P11684" t="s">
        <v>71</v>
      </c>
    </row>
    <row r="11685" spans="1:46" x14ac:dyDescent="0.2">
      <c r="A11685" t="s">
        <v>706</v>
      </c>
      <c r="B11685" t="s">
        <v>707</v>
      </c>
      <c r="C11685">
        <f>-70.485594 / 41.675655</f>
        <v>-1.6912894110482488</v>
      </c>
      <c r="D11685" t="s">
        <v>464</v>
      </c>
      <c r="E11685" t="s">
        <v>70</v>
      </c>
      <c r="F11685" s="1">
        <v>41136</v>
      </c>
      <c r="G11685">
        <v>0.5</v>
      </c>
      <c r="I11685">
        <v>28</v>
      </c>
      <c r="J11685" t="s">
        <v>71</v>
      </c>
      <c r="K11685">
        <v>1.43</v>
      </c>
      <c r="L11685" t="s">
        <v>71</v>
      </c>
      <c r="M11685">
        <v>4.6500000000000004</v>
      </c>
      <c r="N11685" t="s">
        <v>71</v>
      </c>
      <c r="O11685">
        <v>8.6199999999999992</v>
      </c>
      <c r="P11685" t="s">
        <v>71</v>
      </c>
      <c r="Q11685">
        <v>26.5</v>
      </c>
      <c r="R11685" t="s">
        <v>71</v>
      </c>
      <c r="S11685">
        <v>0.48</v>
      </c>
      <c r="T11685" t="s">
        <v>71</v>
      </c>
      <c r="U11685">
        <v>14.87</v>
      </c>
      <c r="V11685" t="s">
        <v>71</v>
      </c>
      <c r="W11685">
        <v>19.059999999999999</v>
      </c>
      <c r="X11685" t="s">
        <v>71</v>
      </c>
      <c r="Y11685">
        <v>43.07</v>
      </c>
      <c r="AA11685">
        <v>34.11</v>
      </c>
      <c r="AC11685">
        <v>37.85</v>
      </c>
      <c r="AE11685">
        <v>9.9</v>
      </c>
      <c r="AF11685" t="s">
        <v>71</v>
      </c>
      <c r="AG11685">
        <v>7.01</v>
      </c>
      <c r="AH11685" t="s">
        <v>71</v>
      </c>
      <c r="AS11685">
        <v>0.34</v>
      </c>
      <c r="AT11685" t="s">
        <v>71</v>
      </c>
    </row>
    <row r="11686" spans="1:46" x14ac:dyDescent="0.2">
      <c r="A11686" t="s">
        <v>706</v>
      </c>
      <c r="B11686" t="s">
        <v>707</v>
      </c>
      <c r="C11686">
        <f>-70.485594 / 41.675655</f>
        <v>-1.6912894110482488</v>
      </c>
      <c r="D11686" t="s">
        <v>464</v>
      </c>
      <c r="E11686" t="s">
        <v>70</v>
      </c>
      <c r="F11686" s="1">
        <v>41136</v>
      </c>
      <c r="G11686">
        <v>1</v>
      </c>
      <c r="O11686">
        <v>8.6</v>
      </c>
      <c r="P11686" t="s">
        <v>71</v>
      </c>
      <c r="Q11686">
        <v>26.5</v>
      </c>
      <c r="R11686" t="s">
        <v>71</v>
      </c>
    </row>
    <row r="11687" spans="1:46" x14ac:dyDescent="0.2">
      <c r="A11687" t="s">
        <v>706</v>
      </c>
      <c r="B11687" t="s">
        <v>707</v>
      </c>
      <c r="C11687">
        <f>-70.485594 / 41.675655</f>
        <v>-1.6912894110482488</v>
      </c>
      <c r="D11687" t="s">
        <v>464</v>
      </c>
      <c r="E11687" t="s">
        <v>70</v>
      </c>
      <c r="F11687" s="1">
        <v>41136</v>
      </c>
      <c r="G11687">
        <v>2</v>
      </c>
      <c r="O11687">
        <v>8.52</v>
      </c>
      <c r="P11687" t="s">
        <v>71</v>
      </c>
      <c r="Q11687">
        <v>26.5</v>
      </c>
      <c r="R11687" t="s">
        <v>71</v>
      </c>
    </row>
    <row r="11688" spans="1:46" x14ac:dyDescent="0.2">
      <c r="A11688" t="s">
        <v>706</v>
      </c>
      <c r="B11688" t="s">
        <v>707</v>
      </c>
      <c r="C11688">
        <f>-70.485594 / 41.675655</f>
        <v>-1.6912894110482488</v>
      </c>
      <c r="D11688" t="s">
        <v>464</v>
      </c>
      <c r="E11688" t="s">
        <v>70</v>
      </c>
      <c r="F11688" s="1">
        <v>41136</v>
      </c>
      <c r="G11688">
        <v>3</v>
      </c>
      <c r="K11688">
        <v>1.45</v>
      </c>
      <c r="L11688" t="s">
        <v>71</v>
      </c>
      <c r="O11688">
        <v>8.6</v>
      </c>
      <c r="P11688" t="s">
        <v>71</v>
      </c>
      <c r="Q11688">
        <v>26.4</v>
      </c>
      <c r="R11688" t="s">
        <v>71</v>
      </c>
      <c r="S11688">
        <v>0.51</v>
      </c>
      <c r="T11688" t="s">
        <v>71</v>
      </c>
      <c r="U11688">
        <v>15.8</v>
      </c>
      <c r="V11688" t="s">
        <v>71</v>
      </c>
      <c r="W11688">
        <v>20.7</v>
      </c>
      <c r="X11688" t="s">
        <v>71</v>
      </c>
      <c r="Y11688">
        <v>43.95</v>
      </c>
      <c r="AA11688">
        <v>34.25</v>
      </c>
      <c r="AE11688">
        <v>10</v>
      </c>
      <c r="AF11688" t="s">
        <v>71</v>
      </c>
      <c r="AG11688">
        <v>7.23</v>
      </c>
      <c r="AH11688" t="s">
        <v>71</v>
      </c>
      <c r="AS11688">
        <v>0.1</v>
      </c>
      <c r="AT11688" t="s">
        <v>71</v>
      </c>
    </row>
    <row r="11689" spans="1:46" x14ac:dyDescent="0.2">
      <c r="A11689" t="s">
        <v>706</v>
      </c>
      <c r="B11689" t="s">
        <v>707</v>
      </c>
      <c r="C11689">
        <f>-70.485594 / 41.675655</f>
        <v>-1.6912894110482488</v>
      </c>
      <c r="D11689" t="s">
        <v>464</v>
      </c>
      <c r="E11689" t="s">
        <v>70</v>
      </c>
      <c r="F11689" s="1">
        <v>41136</v>
      </c>
      <c r="G11689">
        <v>4</v>
      </c>
      <c r="O11689">
        <v>8.6300000000000008</v>
      </c>
      <c r="P11689" t="s">
        <v>71</v>
      </c>
      <c r="Q11689">
        <v>26.3</v>
      </c>
      <c r="R11689" t="s">
        <v>71</v>
      </c>
    </row>
    <row r="11690" spans="1:46" x14ac:dyDescent="0.2">
      <c r="A11690" t="s">
        <v>706</v>
      </c>
      <c r="B11690" t="s">
        <v>707</v>
      </c>
      <c r="C11690">
        <f>-70.485594 / 41.675655</f>
        <v>-1.6912894110482488</v>
      </c>
      <c r="D11690" t="s">
        <v>464</v>
      </c>
      <c r="E11690" t="s">
        <v>70</v>
      </c>
      <c r="F11690" s="1">
        <v>41136</v>
      </c>
      <c r="G11690">
        <v>5</v>
      </c>
      <c r="O11690">
        <v>8.66</v>
      </c>
      <c r="P11690" t="s">
        <v>71</v>
      </c>
      <c r="Q11690">
        <v>26.2</v>
      </c>
      <c r="R11690" t="s">
        <v>71</v>
      </c>
    </row>
    <row r="11691" spans="1:46" x14ac:dyDescent="0.2">
      <c r="A11691" t="s">
        <v>706</v>
      </c>
      <c r="B11691" t="s">
        <v>707</v>
      </c>
      <c r="C11691">
        <f>-70.485594 / 41.675655</f>
        <v>-1.6912894110482488</v>
      </c>
      <c r="D11691" t="s">
        <v>464</v>
      </c>
      <c r="E11691" t="s">
        <v>70</v>
      </c>
      <c r="F11691" s="1">
        <v>41136</v>
      </c>
      <c r="G11691">
        <v>6</v>
      </c>
      <c r="O11691">
        <v>7.76</v>
      </c>
      <c r="P11691" t="s">
        <v>71</v>
      </c>
      <c r="Q11691">
        <v>25.4</v>
      </c>
      <c r="R11691" t="s">
        <v>71</v>
      </c>
    </row>
    <row r="11692" spans="1:46" x14ac:dyDescent="0.2">
      <c r="A11692" t="s">
        <v>706</v>
      </c>
      <c r="B11692" t="s">
        <v>707</v>
      </c>
      <c r="C11692">
        <f>-70.485594 / 41.675655</f>
        <v>-1.6912894110482488</v>
      </c>
      <c r="D11692" t="s">
        <v>464</v>
      </c>
      <c r="E11692" t="s">
        <v>70</v>
      </c>
      <c r="F11692" s="1">
        <v>41136</v>
      </c>
      <c r="G11692">
        <v>7</v>
      </c>
      <c r="O11692">
        <v>7.4</v>
      </c>
      <c r="P11692" t="s">
        <v>71</v>
      </c>
      <c r="Q11692">
        <v>24.4</v>
      </c>
      <c r="R11692" t="s">
        <v>71</v>
      </c>
    </row>
    <row r="11693" spans="1:46" x14ac:dyDescent="0.2">
      <c r="A11693" t="s">
        <v>706</v>
      </c>
      <c r="B11693" t="s">
        <v>707</v>
      </c>
      <c r="C11693">
        <f>-70.485594 / 41.675655</f>
        <v>-1.6912894110482488</v>
      </c>
      <c r="D11693" t="s">
        <v>464</v>
      </c>
      <c r="E11693" t="s">
        <v>70</v>
      </c>
      <c r="F11693" s="1">
        <v>41136</v>
      </c>
      <c r="G11693">
        <v>8</v>
      </c>
      <c r="O11693">
        <v>4.76</v>
      </c>
      <c r="P11693" t="s">
        <v>71</v>
      </c>
      <c r="Q11693">
        <v>23.3</v>
      </c>
      <c r="R11693" t="s">
        <v>71</v>
      </c>
    </row>
    <row r="11694" spans="1:46" x14ac:dyDescent="0.2">
      <c r="A11694" t="s">
        <v>706</v>
      </c>
      <c r="B11694" t="s">
        <v>707</v>
      </c>
      <c r="C11694">
        <f>-70.485594 / 41.675655</f>
        <v>-1.6912894110482488</v>
      </c>
      <c r="D11694" t="s">
        <v>464</v>
      </c>
      <c r="E11694" t="s">
        <v>70</v>
      </c>
      <c r="F11694" s="1">
        <v>41136</v>
      </c>
      <c r="G11694">
        <v>9</v>
      </c>
      <c r="K11694">
        <v>7.41</v>
      </c>
      <c r="L11694" t="s">
        <v>71</v>
      </c>
      <c r="O11694">
        <v>1.3</v>
      </c>
      <c r="P11694" t="s">
        <v>71</v>
      </c>
      <c r="Q11694">
        <v>20</v>
      </c>
      <c r="R11694" t="s">
        <v>71</v>
      </c>
      <c r="S11694">
        <v>0.82</v>
      </c>
      <c r="T11694" t="s">
        <v>71</v>
      </c>
      <c r="U11694">
        <v>25.4</v>
      </c>
      <c r="V11694" t="s">
        <v>71</v>
      </c>
      <c r="W11694">
        <v>21.47</v>
      </c>
      <c r="X11694" t="s">
        <v>71</v>
      </c>
      <c r="Y11694">
        <v>50.8</v>
      </c>
      <c r="AA11694">
        <v>50.25</v>
      </c>
      <c r="AE11694">
        <v>12</v>
      </c>
      <c r="AF11694" t="s">
        <v>71</v>
      </c>
      <c r="AG11694">
        <v>6.53</v>
      </c>
      <c r="AH11694" t="s">
        <v>71</v>
      </c>
      <c r="AS11694">
        <v>4.97</v>
      </c>
      <c r="AT11694" t="s">
        <v>71</v>
      </c>
    </row>
    <row r="11695" spans="1:46" x14ac:dyDescent="0.2">
      <c r="A11695" t="s">
        <v>706</v>
      </c>
      <c r="B11695" t="s">
        <v>707</v>
      </c>
      <c r="C11695">
        <f>-70.485594 / 41.675655</f>
        <v>-1.6912894110482488</v>
      </c>
      <c r="D11695" t="s">
        <v>464</v>
      </c>
      <c r="E11695" t="s">
        <v>70</v>
      </c>
      <c r="F11695" s="1">
        <v>41136</v>
      </c>
      <c r="G11695">
        <v>10</v>
      </c>
      <c r="O11695">
        <v>0.57999999999999996</v>
      </c>
      <c r="P11695" t="s">
        <v>71</v>
      </c>
      <c r="Q11695">
        <v>17.5</v>
      </c>
      <c r="R11695" t="s">
        <v>71</v>
      </c>
    </row>
    <row r="11696" spans="1:46" x14ac:dyDescent="0.2">
      <c r="A11696" t="s">
        <v>706</v>
      </c>
      <c r="B11696" t="s">
        <v>707</v>
      </c>
      <c r="C11696">
        <f>-70.485594 / 41.675655</f>
        <v>-1.6912894110482488</v>
      </c>
      <c r="D11696" t="s">
        <v>464</v>
      </c>
      <c r="E11696" t="s">
        <v>70</v>
      </c>
      <c r="F11696" s="1">
        <v>41136</v>
      </c>
      <c r="G11696">
        <v>11</v>
      </c>
      <c r="O11696">
        <v>0.22</v>
      </c>
      <c r="P11696" t="s">
        <v>71</v>
      </c>
      <c r="Q11696">
        <v>15.9</v>
      </c>
      <c r="R11696" t="s">
        <v>71</v>
      </c>
    </row>
    <row r="11697" spans="1:46" x14ac:dyDescent="0.2">
      <c r="A11697" t="s">
        <v>706</v>
      </c>
      <c r="B11697" t="s">
        <v>707</v>
      </c>
      <c r="C11697">
        <f>-70.485594 / 41.675655</f>
        <v>-1.6912894110482488</v>
      </c>
      <c r="D11697" t="s">
        <v>464</v>
      </c>
      <c r="E11697" t="s">
        <v>70</v>
      </c>
      <c r="F11697" s="1">
        <v>41136</v>
      </c>
      <c r="G11697">
        <v>12</v>
      </c>
      <c r="O11697">
        <v>0.17</v>
      </c>
      <c r="P11697" t="s">
        <v>71</v>
      </c>
      <c r="Q11697">
        <v>14.4</v>
      </c>
      <c r="R11697" t="s">
        <v>71</v>
      </c>
    </row>
    <row r="11698" spans="1:46" x14ac:dyDescent="0.2">
      <c r="A11698" t="s">
        <v>706</v>
      </c>
      <c r="B11698" t="s">
        <v>707</v>
      </c>
      <c r="C11698">
        <f>-70.485594 / 41.675655</f>
        <v>-1.6912894110482488</v>
      </c>
      <c r="D11698" t="s">
        <v>464</v>
      </c>
      <c r="E11698" t="s">
        <v>70</v>
      </c>
      <c r="F11698" s="1">
        <v>41136</v>
      </c>
      <c r="G11698">
        <v>13</v>
      </c>
      <c r="O11698">
        <v>0.16</v>
      </c>
      <c r="P11698" t="s">
        <v>71</v>
      </c>
      <c r="Q11698">
        <v>13.7</v>
      </c>
      <c r="R11698" t="s">
        <v>71</v>
      </c>
    </row>
    <row r="11699" spans="1:46" x14ac:dyDescent="0.2">
      <c r="A11699" t="s">
        <v>706</v>
      </c>
      <c r="B11699" t="s">
        <v>707</v>
      </c>
      <c r="C11699">
        <f>-70.485594 / 41.675655</f>
        <v>-1.6912894110482488</v>
      </c>
      <c r="D11699" t="s">
        <v>464</v>
      </c>
      <c r="E11699" t="s">
        <v>70</v>
      </c>
      <c r="F11699" s="1">
        <v>41136</v>
      </c>
      <c r="G11699">
        <v>14</v>
      </c>
      <c r="O11699">
        <v>0.16</v>
      </c>
      <c r="P11699" t="s">
        <v>71</v>
      </c>
      <c r="Q11699">
        <v>13.2</v>
      </c>
      <c r="R11699" t="s">
        <v>71</v>
      </c>
    </row>
    <row r="11700" spans="1:46" x14ac:dyDescent="0.2">
      <c r="A11700" t="s">
        <v>706</v>
      </c>
      <c r="B11700" t="s">
        <v>707</v>
      </c>
      <c r="C11700">
        <f>-70.485594 / 41.675655</f>
        <v>-1.6912894110482488</v>
      </c>
      <c r="D11700" t="s">
        <v>464</v>
      </c>
      <c r="E11700" t="s">
        <v>70</v>
      </c>
      <c r="F11700" s="1">
        <v>41136</v>
      </c>
      <c r="G11700">
        <v>15</v>
      </c>
      <c r="O11700">
        <v>0.16</v>
      </c>
      <c r="P11700" t="s">
        <v>71</v>
      </c>
      <c r="Q11700">
        <v>12.9</v>
      </c>
      <c r="R11700" t="s">
        <v>71</v>
      </c>
    </row>
    <row r="11701" spans="1:46" x14ac:dyDescent="0.2">
      <c r="A11701" t="s">
        <v>706</v>
      </c>
      <c r="B11701" t="s">
        <v>707</v>
      </c>
      <c r="C11701">
        <f>-70.485594 / 41.675655</f>
        <v>-1.6912894110482488</v>
      </c>
      <c r="D11701" t="s">
        <v>464</v>
      </c>
      <c r="E11701" t="s">
        <v>70</v>
      </c>
      <c r="F11701" s="1">
        <v>41136</v>
      </c>
      <c r="G11701">
        <v>16</v>
      </c>
      <c r="O11701">
        <v>0.16</v>
      </c>
      <c r="P11701" t="s">
        <v>71</v>
      </c>
      <c r="Q11701">
        <v>12.4</v>
      </c>
      <c r="R11701" t="s">
        <v>71</v>
      </c>
    </row>
    <row r="11702" spans="1:46" x14ac:dyDescent="0.2">
      <c r="A11702" t="s">
        <v>706</v>
      </c>
      <c r="B11702" t="s">
        <v>707</v>
      </c>
      <c r="C11702">
        <f>-70.485594 / 41.675655</f>
        <v>-1.6912894110482488</v>
      </c>
      <c r="D11702" t="s">
        <v>464</v>
      </c>
      <c r="E11702" t="s">
        <v>70</v>
      </c>
      <c r="F11702" s="1">
        <v>41136</v>
      </c>
      <c r="G11702">
        <v>17</v>
      </c>
      <c r="O11702">
        <v>0.16</v>
      </c>
      <c r="P11702" t="s">
        <v>71</v>
      </c>
      <c r="Q11702">
        <v>11.4</v>
      </c>
      <c r="R11702" t="s">
        <v>71</v>
      </c>
    </row>
    <row r="11703" spans="1:46" x14ac:dyDescent="0.2">
      <c r="A11703" t="s">
        <v>706</v>
      </c>
      <c r="B11703" t="s">
        <v>707</v>
      </c>
      <c r="C11703">
        <f>-70.485594 / 41.675655</f>
        <v>-1.6912894110482488</v>
      </c>
      <c r="D11703" t="s">
        <v>464</v>
      </c>
      <c r="E11703" t="s">
        <v>70</v>
      </c>
      <c r="F11703" s="1">
        <v>41136</v>
      </c>
      <c r="G11703">
        <v>18</v>
      </c>
      <c r="O11703">
        <v>0.16</v>
      </c>
      <c r="P11703" t="s">
        <v>71</v>
      </c>
      <c r="Q11703">
        <v>11.1</v>
      </c>
      <c r="R11703" t="s">
        <v>71</v>
      </c>
    </row>
    <row r="11704" spans="1:46" x14ac:dyDescent="0.2">
      <c r="A11704" t="s">
        <v>706</v>
      </c>
      <c r="B11704" t="s">
        <v>707</v>
      </c>
      <c r="C11704">
        <f>-70.485594 / 41.675655</f>
        <v>-1.6912894110482488</v>
      </c>
      <c r="D11704" t="s">
        <v>464</v>
      </c>
      <c r="E11704" t="s">
        <v>70</v>
      </c>
      <c r="F11704" s="1">
        <v>41136</v>
      </c>
      <c r="G11704">
        <v>19</v>
      </c>
      <c r="O11704">
        <v>0.16</v>
      </c>
      <c r="P11704" t="s">
        <v>71</v>
      </c>
      <c r="Q11704">
        <v>11</v>
      </c>
      <c r="R11704" t="s">
        <v>71</v>
      </c>
    </row>
    <row r="11705" spans="1:46" x14ac:dyDescent="0.2">
      <c r="A11705" t="s">
        <v>706</v>
      </c>
      <c r="B11705" t="s">
        <v>707</v>
      </c>
      <c r="C11705">
        <f>-70.485594 / 41.675655</f>
        <v>-1.6912894110482488</v>
      </c>
      <c r="D11705" t="s">
        <v>464</v>
      </c>
      <c r="E11705" t="s">
        <v>70</v>
      </c>
      <c r="F11705" s="1">
        <v>41136</v>
      </c>
      <c r="G11705">
        <v>20</v>
      </c>
      <c r="O11705">
        <v>0.16</v>
      </c>
      <c r="P11705" t="s">
        <v>71</v>
      </c>
      <c r="Q11705">
        <v>10.4</v>
      </c>
      <c r="R11705" t="s">
        <v>71</v>
      </c>
    </row>
    <row r="11706" spans="1:46" x14ac:dyDescent="0.2">
      <c r="A11706" t="s">
        <v>706</v>
      </c>
      <c r="B11706" t="s">
        <v>707</v>
      </c>
      <c r="C11706">
        <f>-70.485594 / 41.675655</f>
        <v>-1.6912894110482488</v>
      </c>
      <c r="D11706" t="s">
        <v>464</v>
      </c>
      <c r="E11706" t="s">
        <v>70</v>
      </c>
      <c r="F11706" s="1">
        <v>41136</v>
      </c>
      <c r="G11706">
        <v>21</v>
      </c>
      <c r="O11706">
        <v>0.16</v>
      </c>
      <c r="P11706" t="s">
        <v>71</v>
      </c>
      <c r="Q11706">
        <v>10.1</v>
      </c>
      <c r="R11706" t="s">
        <v>71</v>
      </c>
    </row>
    <row r="11707" spans="1:46" x14ac:dyDescent="0.2">
      <c r="A11707" t="s">
        <v>706</v>
      </c>
      <c r="B11707" t="s">
        <v>707</v>
      </c>
      <c r="C11707">
        <f>-70.485594 / 41.675655</f>
        <v>-1.6912894110482488</v>
      </c>
      <c r="D11707" t="s">
        <v>464</v>
      </c>
      <c r="E11707" t="s">
        <v>70</v>
      </c>
      <c r="F11707" s="1">
        <v>41136</v>
      </c>
      <c r="G11707">
        <v>22</v>
      </c>
      <c r="O11707">
        <v>0.16</v>
      </c>
      <c r="P11707" t="s">
        <v>71</v>
      </c>
      <c r="Q11707">
        <v>10.1</v>
      </c>
      <c r="R11707" t="s">
        <v>71</v>
      </c>
    </row>
    <row r="11708" spans="1:46" x14ac:dyDescent="0.2">
      <c r="A11708" t="s">
        <v>706</v>
      </c>
      <c r="B11708" t="s">
        <v>707</v>
      </c>
      <c r="C11708">
        <f>-70.485594 / 41.675655</f>
        <v>-1.6912894110482488</v>
      </c>
      <c r="D11708" t="s">
        <v>464</v>
      </c>
      <c r="E11708" t="s">
        <v>70</v>
      </c>
      <c r="F11708" s="1">
        <v>41136</v>
      </c>
      <c r="G11708">
        <v>23</v>
      </c>
      <c r="O11708">
        <v>0.16</v>
      </c>
      <c r="P11708" t="s">
        <v>71</v>
      </c>
      <c r="Q11708">
        <v>10.1</v>
      </c>
      <c r="R11708" t="s">
        <v>71</v>
      </c>
    </row>
    <row r="11709" spans="1:46" x14ac:dyDescent="0.2">
      <c r="A11709" t="s">
        <v>706</v>
      </c>
      <c r="B11709" t="s">
        <v>707</v>
      </c>
      <c r="C11709">
        <f>-70.485594 / 41.675655</f>
        <v>-1.6912894110482488</v>
      </c>
      <c r="D11709" t="s">
        <v>464</v>
      </c>
      <c r="E11709" t="s">
        <v>70</v>
      </c>
      <c r="F11709" s="1">
        <v>41136</v>
      </c>
      <c r="G11709">
        <v>24</v>
      </c>
      <c r="O11709">
        <v>0.16</v>
      </c>
      <c r="P11709" t="s">
        <v>71</v>
      </c>
      <c r="Q11709">
        <v>10</v>
      </c>
      <c r="R11709" t="s">
        <v>71</v>
      </c>
    </row>
    <row r="11710" spans="1:46" x14ac:dyDescent="0.2">
      <c r="A11710" t="s">
        <v>706</v>
      </c>
      <c r="B11710" t="s">
        <v>707</v>
      </c>
      <c r="C11710">
        <f>-70.485594 / 41.675655</f>
        <v>-1.6912894110482488</v>
      </c>
      <c r="D11710" t="s">
        <v>464</v>
      </c>
      <c r="E11710" t="s">
        <v>70</v>
      </c>
      <c r="F11710" s="1">
        <v>41136</v>
      </c>
      <c r="G11710">
        <v>25</v>
      </c>
      <c r="O11710">
        <v>0.16</v>
      </c>
      <c r="P11710" t="s">
        <v>71</v>
      </c>
      <c r="Q11710">
        <v>10</v>
      </c>
      <c r="R11710" t="s">
        <v>71</v>
      </c>
    </row>
    <row r="11711" spans="1:46" x14ac:dyDescent="0.2">
      <c r="A11711" t="s">
        <v>706</v>
      </c>
      <c r="B11711" t="s">
        <v>707</v>
      </c>
      <c r="C11711">
        <f>-70.485594 / 41.675655</f>
        <v>-1.6912894110482488</v>
      </c>
      <c r="D11711" t="s">
        <v>464</v>
      </c>
      <c r="E11711" t="s">
        <v>70</v>
      </c>
      <c r="F11711" s="1">
        <v>41136</v>
      </c>
      <c r="G11711">
        <v>26</v>
      </c>
      <c r="O11711">
        <v>0.16</v>
      </c>
      <c r="P11711" t="s">
        <v>71</v>
      </c>
      <c r="Q11711">
        <v>9.9</v>
      </c>
      <c r="R11711" t="s">
        <v>71</v>
      </c>
    </row>
    <row r="11712" spans="1:46" x14ac:dyDescent="0.2">
      <c r="A11712" t="s">
        <v>706</v>
      </c>
      <c r="B11712" t="s">
        <v>707</v>
      </c>
      <c r="C11712">
        <f>-70.485594 / 41.675655</f>
        <v>-1.6912894110482488</v>
      </c>
      <c r="D11712" t="s">
        <v>464</v>
      </c>
      <c r="E11712" t="s">
        <v>70</v>
      </c>
      <c r="F11712" s="1">
        <v>41136</v>
      </c>
      <c r="G11712">
        <v>27</v>
      </c>
      <c r="K11712">
        <v>1.06</v>
      </c>
      <c r="L11712" t="s">
        <v>71</v>
      </c>
      <c r="O11712">
        <v>0.16</v>
      </c>
      <c r="P11712" t="s">
        <v>71</v>
      </c>
      <c r="Q11712">
        <v>9.9</v>
      </c>
      <c r="R11712" t="s">
        <v>71</v>
      </c>
      <c r="S11712">
        <v>9.5</v>
      </c>
      <c r="T11712" t="s">
        <v>71</v>
      </c>
      <c r="U11712">
        <v>294.25</v>
      </c>
      <c r="V11712" t="s">
        <v>71</v>
      </c>
      <c r="W11712">
        <v>101.46</v>
      </c>
      <c r="X11712" t="s">
        <v>71</v>
      </c>
      <c r="Y11712">
        <v>86.12</v>
      </c>
      <c r="AA11712">
        <v>31.17</v>
      </c>
      <c r="AE11712">
        <v>25</v>
      </c>
      <c r="AF11712" t="s">
        <v>71</v>
      </c>
      <c r="AG11712">
        <v>6.59</v>
      </c>
      <c r="AH11712" t="s">
        <v>71</v>
      </c>
      <c r="AS11712">
        <v>6.29</v>
      </c>
      <c r="AT11712" t="s">
        <v>71</v>
      </c>
    </row>
    <row r="11713" spans="1:46" x14ac:dyDescent="0.2">
      <c r="A11713" t="s">
        <v>706</v>
      </c>
      <c r="B11713" t="s">
        <v>707</v>
      </c>
      <c r="C11713">
        <f>-70.485594 / 41.675655</f>
        <v>-1.6912894110482488</v>
      </c>
      <c r="D11713" t="s">
        <v>464</v>
      </c>
      <c r="E11713" t="s">
        <v>70</v>
      </c>
      <c r="F11713" s="1">
        <v>41535</v>
      </c>
      <c r="G11713">
        <v>0.5</v>
      </c>
      <c r="I11713">
        <v>26.3</v>
      </c>
      <c r="J11713" t="s">
        <v>71</v>
      </c>
      <c r="K11713">
        <v>2.7</v>
      </c>
      <c r="L11713" t="s">
        <v>71</v>
      </c>
      <c r="M11713">
        <v>3.15</v>
      </c>
      <c r="N11713" t="s">
        <v>71</v>
      </c>
      <c r="O11713">
        <v>8.1999999999999993</v>
      </c>
      <c r="P11713" t="s">
        <v>71</v>
      </c>
      <c r="Q11713">
        <v>21.2</v>
      </c>
      <c r="R11713" t="s">
        <v>71</v>
      </c>
      <c r="S11713">
        <v>0.15</v>
      </c>
      <c r="T11713" t="s">
        <v>71</v>
      </c>
      <c r="U11713">
        <v>4.6500000000000004</v>
      </c>
      <c r="V11713" t="s">
        <v>71</v>
      </c>
      <c r="W11713">
        <v>21.97</v>
      </c>
      <c r="X11713" t="s">
        <v>71</v>
      </c>
      <c r="Y11713">
        <v>26.31</v>
      </c>
      <c r="AA11713">
        <v>40.340000000000003</v>
      </c>
      <c r="AC11713">
        <v>43.47</v>
      </c>
      <c r="AE11713">
        <v>11</v>
      </c>
      <c r="AF11713" t="s">
        <v>71</v>
      </c>
      <c r="AG11713">
        <v>7</v>
      </c>
      <c r="AH11713" t="s">
        <v>71</v>
      </c>
      <c r="AS11713">
        <v>1.71</v>
      </c>
      <c r="AT11713" t="s">
        <v>71</v>
      </c>
    </row>
    <row r="11714" spans="1:46" x14ac:dyDescent="0.2">
      <c r="A11714" t="s">
        <v>706</v>
      </c>
      <c r="B11714" t="s">
        <v>707</v>
      </c>
      <c r="C11714">
        <f>-70.485594 / 41.675655</f>
        <v>-1.6912894110482488</v>
      </c>
      <c r="D11714" t="s">
        <v>464</v>
      </c>
      <c r="E11714" t="s">
        <v>70</v>
      </c>
      <c r="F11714" s="1">
        <v>41535</v>
      </c>
      <c r="G11714">
        <v>1</v>
      </c>
      <c r="O11714">
        <v>8.1999999999999993</v>
      </c>
      <c r="P11714" t="s">
        <v>71</v>
      </c>
      <c r="Q11714">
        <v>21.2</v>
      </c>
      <c r="R11714" t="s">
        <v>71</v>
      </c>
    </row>
    <row r="11715" spans="1:46" x14ac:dyDescent="0.2">
      <c r="A11715" t="s">
        <v>706</v>
      </c>
      <c r="B11715" t="s">
        <v>707</v>
      </c>
      <c r="C11715">
        <f>-70.485594 / 41.675655</f>
        <v>-1.6912894110482488</v>
      </c>
      <c r="D11715" t="s">
        <v>464</v>
      </c>
      <c r="E11715" t="s">
        <v>70</v>
      </c>
      <c r="F11715" s="1">
        <v>41535</v>
      </c>
      <c r="G11715">
        <v>2</v>
      </c>
      <c r="O11715">
        <v>8.06</v>
      </c>
      <c r="P11715" t="s">
        <v>71</v>
      </c>
      <c r="Q11715">
        <v>20.9</v>
      </c>
      <c r="R11715" t="s">
        <v>71</v>
      </c>
    </row>
    <row r="11716" spans="1:46" x14ac:dyDescent="0.2">
      <c r="A11716" t="s">
        <v>706</v>
      </c>
      <c r="B11716" t="s">
        <v>707</v>
      </c>
      <c r="C11716">
        <f>-70.485594 / 41.675655</f>
        <v>-1.6912894110482488</v>
      </c>
      <c r="D11716" t="s">
        <v>464</v>
      </c>
      <c r="E11716" t="s">
        <v>70</v>
      </c>
      <c r="F11716" s="1">
        <v>41535</v>
      </c>
      <c r="G11716">
        <v>3</v>
      </c>
      <c r="K11716">
        <v>2.76</v>
      </c>
      <c r="L11716" t="s">
        <v>71</v>
      </c>
      <c r="O11716">
        <v>8.0500000000000007</v>
      </c>
      <c r="P11716" t="s">
        <v>71</v>
      </c>
      <c r="Q11716">
        <v>20.5</v>
      </c>
      <c r="R11716" t="s">
        <v>71</v>
      </c>
      <c r="S11716">
        <v>0.98</v>
      </c>
      <c r="T11716" t="s">
        <v>71</v>
      </c>
      <c r="U11716">
        <v>30.35</v>
      </c>
      <c r="V11716" t="s">
        <v>71</v>
      </c>
      <c r="W11716">
        <v>19.8</v>
      </c>
      <c r="X11716" t="s">
        <v>71</v>
      </c>
      <c r="Y11716">
        <v>53.36</v>
      </c>
      <c r="AA11716">
        <v>40.56</v>
      </c>
      <c r="AE11716">
        <v>10.8</v>
      </c>
      <c r="AF11716" t="s">
        <v>71</v>
      </c>
      <c r="AG11716">
        <v>7</v>
      </c>
      <c r="AH11716" t="s">
        <v>71</v>
      </c>
      <c r="AS11716">
        <v>1.06</v>
      </c>
      <c r="AT11716" t="s">
        <v>71</v>
      </c>
    </row>
    <row r="11717" spans="1:46" x14ac:dyDescent="0.2">
      <c r="A11717" t="s">
        <v>706</v>
      </c>
      <c r="B11717" t="s">
        <v>707</v>
      </c>
      <c r="C11717">
        <f>-70.485594 / 41.675655</f>
        <v>-1.6912894110482488</v>
      </c>
      <c r="D11717" t="s">
        <v>464</v>
      </c>
      <c r="E11717" t="s">
        <v>70</v>
      </c>
      <c r="F11717" s="1">
        <v>41535</v>
      </c>
      <c r="G11717">
        <v>4</v>
      </c>
      <c r="O11717">
        <v>8.0500000000000007</v>
      </c>
      <c r="P11717" t="s">
        <v>71</v>
      </c>
      <c r="Q11717">
        <v>20.5</v>
      </c>
      <c r="R11717" t="s">
        <v>71</v>
      </c>
    </row>
    <row r="11718" spans="1:46" x14ac:dyDescent="0.2">
      <c r="A11718" t="s">
        <v>706</v>
      </c>
      <c r="B11718" t="s">
        <v>707</v>
      </c>
      <c r="C11718">
        <f>-70.485594 / 41.675655</f>
        <v>-1.6912894110482488</v>
      </c>
      <c r="D11718" t="s">
        <v>464</v>
      </c>
      <c r="E11718" t="s">
        <v>70</v>
      </c>
      <c r="F11718" s="1">
        <v>41535</v>
      </c>
      <c r="G11718">
        <v>5</v>
      </c>
      <c r="O11718">
        <v>8.0500000000000007</v>
      </c>
      <c r="P11718" t="s">
        <v>71</v>
      </c>
      <c r="Q11718">
        <v>20.5</v>
      </c>
      <c r="R11718" t="s">
        <v>71</v>
      </c>
    </row>
    <row r="11719" spans="1:46" x14ac:dyDescent="0.2">
      <c r="A11719" t="s">
        <v>706</v>
      </c>
      <c r="B11719" t="s">
        <v>707</v>
      </c>
      <c r="C11719">
        <f>-70.485594 / 41.675655</f>
        <v>-1.6912894110482488</v>
      </c>
      <c r="D11719" t="s">
        <v>464</v>
      </c>
      <c r="E11719" t="s">
        <v>70</v>
      </c>
      <c r="F11719" s="1">
        <v>41535</v>
      </c>
      <c r="G11719">
        <v>6</v>
      </c>
      <c r="O11719">
        <v>7.82</v>
      </c>
      <c r="P11719" t="s">
        <v>71</v>
      </c>
      <c r="Q11719">
        <v>20.399999999999999</v>
      </c>
      <c r="R11719" t="s">
        <v>71</v>
      </c>
    </row>
    <row r="11720" spans="1:46" x14ac:dyDescent="0.2">
      <c r="A11720" t="s">
        <v>706</v>
      </c>
      <c r="B11720" t="s">
        <v>707</v>
      </c>
      <c r="C11720">
        <f>-70.485594 / 41.675655</f>
        <v>-1.6912894110482488</v>
      </c>
      <c r="D11720" t="s">
        <v>464</v>
      </c>
      <c r="E11720" t="s">
        <v>70</v>
      </c>
      <c r="F11720" s="1">
        <v>41535</v>
      </c>
      <c r="G11720">
        <v>7</v>
      </c>
      <c r="O11720">
        <v>7.76</v>
      </c>
      <c r="P11720" t="s">
        <v>71</v>
      </c>
      <c r="Q11720">
        <v>20.399999999999999</v>
      </c>
      <c r="R11720" t="s">
        <v>71</v>
      </c>
    </row>
    <row r="11721" spans="1:46" x14ac:dyDescent="0.2">
      <c r="A11721" t="s">
        <v>706</v>
      </c>
      <c r="B11721" t="s">
        <v>707</v>
      </c>
      <c r="C11721">
        <f>-70.485594 / 41.675655</f>
        <v>-1.6912894110482488</v>
      </c>
      <c r="D11721" t="s">
        <v>464</v>
      </c>
      <c r="E11721" t="s">
        <v>70</v>
      </c>
      <c r="F11721" s="1">
        <v>41535</v>
      </c>
      <c r="G11721">
        <v>8</v>
      </c>
      <c r="O11721">
        <v>7.5</v>
      </c>
      <c r="P11721" t="s">
        <v>71</v>
      </c>
      <c r="Q11721">
        <v>20.3</v>
      </c>
      <c r="R11721" t="s">
        <v>71</v>
      </c>
    </row>
    <row r="11722" spans="1:46" x14ac:dyDescent="0.2">
      <c r="A11722" t="s">
        <v>706</v>
      </c>
      <c r="B11722" t="s">
        <v>707</v>
      </c>
      <c r="C11722">
        <f>-70.485594 / 41.675655</f>
        <v>-1.6912894110482488</v>
      </c>
      <c r="D11722" t="s">
        <v>464</v>
      </c>
      <c r="E11722" t="s">
        <v>70</v>
      </c>
      <c r="F11722" s="1">
        <v>41535</v>
      </c>
      <c r="G11722">
        <v>9</v>
      </c>
      <c r="K11722">
        <v>4.93</v>
      </c>
      <c r="L11722" t="s">
        <v>71</v>
      </c>
      <c r="O11722">
        <v>7.56</v>
      </c>
      <c r="P11722" t="s">
        <v>71</v>
      </c>
      <c r="Q11722">
        <v>20.3</v>
      </c>
      <c r="R11722" t="s">
        <v>71</v>
      </c>
      <c r="S11722">
        <v>0.25</v>
      </c>
      <c r="T11722" t="s">
        <v>71</v>
      </c>
      <c r="U11722">
        <v>7.74</v>
      </c>
      <c r="V11722" t="s">
        <v>71</v>
      </c>
      <c r="W11722">
        <v>19.100000000000001</v>
      </c>
      <c r="X11722" t="s">
        <v>71</v>
      </c>
      <c r="Y11722">
        <v>33.659999999999997</v>
      </c>
      <c r="AA11722">
        <v>46.25</v>
      </c>
      <c r="AE11722">
        <v>11.1</v>
      </c>
      <c r="AF11722" t="s">
        <v>71</v>
      </c>
      <c r="AG11722">
        <v>6.9</v>
      </c>
      <c r="AH11722" t="s">
        <v>71</v>
      </c>
      <c r="AS11722">
        <v>1.97</v>
      </c>
      <c r="AT11722" t="s">
        <v>71</v>
      </c>
    </row>
    <row r="11723" spans="1:46" x14ac:dyDescent="0.2">
      <c r="A11723" t="s">
        <v>706</v>
      </c>
      <c r="B11723" t="s">
        <v>707</v>
      </c>
      <c r="C11723">
        <f>-70.485594 / 41.675655</f>
        <v>-1.6912894110482488</v>
      </c>
      <c r="D11723" t="s">
        <v>464</v>
      </c>
      <c r="E11723" t="s">
        <v>70</v>
      </c>
      <c r="F11723" s="1">
        <v>41535</v>
      </c>
      <c r="G11723">
        <v>10</v>
      </c>
      <c r="O11723">
        <v>7.4</v>
      </c>
      <c r="P11723" t="s">
        <v>71</v>
      </c>
      <c r="Q11723">
        <v>20.100000000000001</v>
      </c>
      <c r="R11723" t="s">
        <v>71</v>
      </c>
    </row>
    <row r="11724" spans="1:46" x14ac:dyDescent="0.2">
      <c r="A11724" t="s">
        <v>706</v>
      </c>
      <c r="B11724" t="s">
        <v>707</v>
      </c>
      <c r="C11724">
        <f>-70.485594 / 41.675655</f>
        <v>-1.6912894110482488</v>
      </c>
      <c r="D11724" t="s">
        <v>464</v>
      </c>
      <c r="E11724" t="s">
        <v>70</v>
      </c>
      <c r="F11724" s="1">
        <v>41535</v>
      </c>
      <c r="G11724">
        <v>11</v>
      </c>
      <c r="O11724">
        <v>2</v>
      </c>
      <c r="P11724" t="s">
        <v>71</v>
      </c>
      <c r="Q11724">
        <v>16.8</v>
      </c>
      <c r="R11724" t="s">
        <v>71</v>
      </c>
    </row>
    <row r="11725" spans="1:46" x14ac:dyDescent="0.2">
      <c r="A11725" t="s">
        <v>706</v>
      </c>
      <c r="B11725" t="s">
        <v>707</v>
      </c>
      <c r="C11725">
        <f>-70.485594 / 41.675655</f>
        <v>-1.6912894110482488</v>
      </c>
      <c r="D11725" t="s">
        <v>464</v>
      </c>
      <c r="E11725" t="s">
        <v>70</v>
      </c>
      <c r="F11725" s="1">
        <v>41535</v>
      </c>
      <c r="G11725">
        <v>12</v>
      </c>
      <c r="O11725">
        <v>1.38</v>
      </c>
      <c r="P11725" t="s">
        <v>71</v>
      </c>
      <c r="Q11725">
        <v>13.6</v>
      </c>
      <c r="R11725" t="s">
        <v>71</v>
      </c>
    </row>
    <row r="11726" spans="1:46" x14ac:dyDescent="0.2">
      <c r="A11726" t="s">
        <v>706</v>
      </c>
      <c r="B11726" t="s">
        <v>707</v>
      </c>
      <c r="C11726">
        <f>-70.485594 / 41.675655</f>
        <v>-1.6912894110482488</v>
      </c>
      <c r="D11726" t="s">
        <v>464</v>
      </c>
      <c r="E11726" t="s">
        <v>70</v>
      </c>
      <c r="F11726" s="1">
        <v>41535</v>
      </c>
      <c r="G11726">
        <v>13</v>
      </c>
      <c r="O11726">
        <v>1.41</v>
      </c>
      <c r="P11726" t="s">
        <v>71</v>
      </c>
      <c r="Q11726">
        <v>12.4</v>
      </c>
      <c r="R11726" t="s">
        <v>71</v>
      </c>
    </row>
    <row r="11727" spans="1:46" x14ac:dyDescent="0.2">
      <c r="A11727" t="s">
        <v>706</v>
      </c>
      <c r="B11727" t="s">
        <v>707</v>
      </c>
      <c r="C11727">
        <f>-70.485594 / 41.675655</f>
        <v>-1.6912894110482488</v>
      </c>
      <c r="D11727" t="s">
        <v>464</v>
      </c>
      <c r="E11727" t="s">
        <v>70</v>
      </c>
      <c r="F11727" s="1">
        <v>41535</v>
      </c>
      <c r="G11727">
        <v>14</v>
      </c>
      <c r="O11727">
        <v>1.41</v>
      </c>
      <c r="P11727" t="s">
        <v>71</v>
      </c>
      <c r="Q11727">
        <v>11.6</v>
      </c>
      <c r="R11727" t="s">
        <v>71</v>
      </c>
    </row>
    <row r="11728" spans="1:46" x14ac:dyDescent="0.2">
      <c r="A11728" t="s">
        <v>706</v>
      </c>
      <c r="B11728" t="s">
        <v>707</v>
      </c>
      <c r="C11728">
        <f>-70.485594 / 41.675655</f>
        <v>-1.6912894110482488</v>
      </c>
      <c r="D11728" t="s">
        <v>464</v>
      </c>
      <c r="E11728" t="s">
        <v>70</v>
      </c>
      <c r="F11728" s="1">
        <v>41535</v>
      </c>
      <c r="G11728">
        <v>15</v>
      </c>
      <c r="O11728">
        <v>1.36</v>
      </c>
      <c r="P11728" t="s">
        <v>71</v>
      </c>
      <c r="Q11728">
        <v>11.2</v>
      </c>
      <c r="R11728" t="s">
        <v>71</v>
      </c>
    </row>
    <row r="11729" spans="1:46" x14ac:dyDescent="0.2">
      <c r="A11729" t="s">
        <v>706</v>
      </c>
      <c r="B11729" t="s">
        <v>707</v>
      </c>
      <c r="C11729">
        <f>-70.485594 / 41.675655</f>
        <v>-1.6912894110482488</v>
      </c>
      <c r="D11729" t="s">
        <v>464</v>
      </c>
      <c r="E11729" t="s">
        <v>70</v>
      </c>
      <c r="F11729" s="1">
        <v>41535</v>
      </c>
      <c r="G11729">
        <v>16</v>
      </c>
      <c r="O11729">
        <v>1.34</v>
      </c>
      <c r="P11729" t="s">
        <v>71</v>
      </c>
      <c r="Q11729">
        <v>11</v>
      </c>
      <c r="R11729" t="s">
        <v>71</v>
      </c>
    </row>
    <row r="11730" spans="1:46" x14ac:dyDescent="0.2">
      <c r="A11730" t="s">
        <v>706</v>
      </c>
      <c r="B11730" t="s">
        <v>707</v>
      </c>
      <c r="C11730">
        <f>-70.485594 / 41.675655</f>
        <v>-1.6912894110482488</v>
      </c>
      <c r="D11730" t="s">
        <v>464</v>
      </c>
      <c r="E11730" t="s">
        <v>70</v>
      </c>
      <c r="F11730" s="1">
        <v>41535</v>
      </c>
      <c r="G11730">
        <v>17</v>
      </c>
      <c r="O11730">
        <v>1.35</v>
      </c>
      <c r="P11730" t="s">
        <v>71</v>
      </c>
      <c r="Q11730">
        <v>10.7</v>
      </c>
      <c r="R11730" t="s">
        <v>71</v>
      </c>
    </row>
    <row r="11731" spans="1:46" x14ac:dyDescent="0.2">
      <c r="A11731" t="s">
        <v>706</v>
      </c>
      <c r="B11731" t="s">
        <v>707</v>
      </c>
      <c r="C11731">
        <f>-70.485594 / 41.675655</f>
        <v>-1.6912894110482488</v>
      </c>
      <c r="D11731" t="s">
        <v>464</v>
      </c>
      <c r="E11731" t="s">
        <v>70</v>
      </c>
      <c r="F11731" s="1">
        <v>41535</v>
      </c>
      <c r="G11731">
        <v>18</v>
      </c>
      <c r="O11731">
        <v>1.33</v>
      </c>
      <c r="P11731" t="s">
        <v>71</v>
      </c>
      <c r="Q11731">
        <v>10.6</v>
      </c>
      <c r="R11731" t="s">
        <v>71</v>
      </c>
    </row>
    <row r="11732" spans="1:46" x14ac:dyDescent="0.2">
      <c r="A11732" t="s">
        <v>706</v>
      </c>
      <c r="B11732" t="s">
        <v>707</v>
      </c>
      <c r="C11732">
        <f>-70.485594 / 41.675655</f>
        <v>-1.6912894110482488</v>
      </c>
      <c r="D11732" t="s">
        <v>464</v>
      </c>
      <c r="E11732" t="s">
        <v>70</v>
      </c>
      <c r="F11732" s="1">
        <v>41535</v>
      </c>
      <c r="G11732">
        <v>19</v>
      </c>
      <c r="O11732">
        <v>1.29</v>
      </c>
      <c r="P11732" t="s">
        <v>71</v>
      </c>
      <c r="Q11732">
        <v>10.5</v>
      </c>
      <c r="R11732" t="s">
        <v>71</v>
      </c>
    </row>
    <row r="11733" spans="1:46" x14ac:dyDescent="0.2">
      <c r="A11733" t="s">
        <v>706</v>
      </c>
      <c r="B11733" t="s">
        <v>707</v>
      </c>
      <c r="C11733">
        <f>-70.485594 / 41.675655</f>
        <v>-1.6912894110482488</v>
      </c>
      <c r="D11733" t="s">
        <v>464</v>
      </c>
      <c r="E11733" t="s">
        <v>70</v>
      </c>
      <c r="F11733" s="1">
        <v>41535</v>
      </c>
      <c r="G11733">
        <v>20</v>
      </c>
      <c r="O11733">
        <v>1.29</v>
      </c>
      <c r="P11733" t="s">
        <v>71</v>
      </c>
      <c r="Q11733">
        <v>10.3</v>
      </c>
      <c r="R11733" t="s">
        <v>71</v>
      </c>
    </row>
    <row r="11734" spans="1:46" x14ac:dyDescent="0.2">
      <c r="A11734" t="s">
        <v>706</v>
      </c>
      <c r="B11734" t="s">
        <v>707</v>
      </c>
      <c r="C11734">
        <f>-70.485594 / 41.675655</f>
        <v>-1.6912894110482488</v>
      </c>
      <c r="D11734" t="s">
        <v>464</v>
      </c>
      <c r="E11734" t="s">
        <v>70</v>
      </c>
      <c r="F11734" s="1">
        <v>41535</v>
      </c>
      <c r="G11734">
        <v>21</v>
      </c>
      <c r="O11734">
        <v>1.29</v>
      </c>
      <c r="P11734" t="s">
        <v>71</v>
      </c>
      <c r="Q11734">
        <v>10.1</v>
      </c>
      <c r="R11734" t="s">
        <v>71</v>
      </c>
    </row>
    <row r="11735" spans="1:46" x14ac:dyDescent="0.2">
      <c r="A11735" t="s">
        <v>706</v>
      </c>
      <c r="B11735" t="s">
        <v>707</v>
      </c>
      <c r="C11735">
        <f>-70.485594 / 41.675655</f>
        <v>-1.6912894110482488</v>
      </c>
      <c r="D11735" t="s">
        <v>464</v>
      </c>
      <c r="E11735" t="s">
        <v>70</v>
      </c>
      <c r="F11735" s="1">
        <v>41535</v>
      </c>
      <c r="G11735">
        <v>22</v>
      </c>
      <c r="O11735">
        <v>1.29</v>
      </c>
      <c r="P11735" t="s">
        <v>71</v>
      </c>
      <c r="Q11735">
        <v>10</v>
      </c>
      <c r="R11735" t="s">
        <v>71</v>
      </c>
    </row>
    <row r="11736" spans="1:46" x14ac:dyDescent="0.2">
      <c r="A11736" t="s">
        <v>706</v>
      </c>
      <c r="B11736" t="s">
        <v>707</v>
      </c>
      <c r="C11736">
        <f>-70.485594 / 41.675655</f>
        <v>-1.6912894110482488</v>
      </c>
      <c r="D11736" t="s">
        <v>464</v>
      </c>
      <c r="E11736" t="s">
        <v>70</v>
      </c>
      <c r="F11736" s="1">
        <v>41535</v>
      </c>
      <c r="G11736">
        <v>23</v>
      </c>
      <c r="O11736">
        <v>1.29</v>
      </c>
      <c r="P11736" t="s">
        <v>71</v>
      </c>
      <c r="Q11736">
        <v>10</v>
      </c>
      <c r="R11736" t="s">
        <v>71</v>
      </c>
    </row>
    <row r="11737" spans="1:46" x14ac:dyDescent="0.2">
      <c r="A11737" t="s">
        <v>706</v>
      </c>
      <c r="B11737" t="s">
        <v>707</v>
      </c>
      <c r="C11737">
        <f>-70.485594 / 41.675655</f>
        <v>-1.6912894110482488</v>
      </c>
      <c r="D11737" t="s">
        <v>464</v>
      </c>
      <c r="E11737" t="s">
        <v>70</v>
      </c>
      <c r="F11737" s="1">
        <v>41535</v>
      </c>
      <c r="G11737">
        <v>24</v>
      </c>
      <c r="O11737">
        <v>1.26</v>
      </c>
      <c r="P11737" t="s">
        <v>71</v>
      </c>
      <c r="Q11737">
        <v>10</v>
      </c>
      <c r="R11737" t="s">
        <v>71</v>
      </c>
    </row>
    <row r="11738" spans="1:46" x14ac:dyDescent="0.2">
      <c r="A11738" t="s">
        <v>706</v>
      </c>
      <c r="B11738" t="s">
        <v>707</v>
      </c>
      <c r="C11738">
        <f>-70.485594 / 41.675655</f>
        <v>-1.6912894110482488</v>
      </c>
      <c r="D11738" t="s">
        <v>464</v>
      </c>
      <c r="E11738" t="s">
        <v>70</v>
      </c>
      <c r="F11738" s="1">
        <v>41535</v>
      </c>
      <c r="G11738">
        <v>25</v>
      </c>
      <c r="O11738">
        <v>1.25</v>
      </c>
      <c r="P11738" t="s">
        <v>71</v>
      </c>
      <c r="Q11738">
        <v>10</v>
      </c>
      <c r="R11738" t="s">
        <v>71</v>
      </c>
    </row>
    <row r="11739" spans="1:46" x14ac:dyDescent="0.2">
      <c r="A11739" t="s">
        <v>706</v>
      </c>
      <c r="B11739" t="s">
        <v>707</v>
      </c>
      <c r="C11739">
        <f>-70.485594 / 41.675655</f>
        <v>-1.6912894110482488</v>
      </c>
      <c r="D11739" t="s">
        <v>464</v>
      </c>
      <c r="E11739" t="s">
        <v>70</v>
      </c>
      <c r="F11739" s="1">
        <v>41535</v>
      </c>
      <c r="G11739">
        <v>25.3</v>
      </c>
      <c r="K11739">
        <v>0.21</v>
      </c>
      <c r="L11739" t="s">
        <v>71</v>
      </c>
      <c r="S11739">
        <v>11.69</v>
      </c>
      <c r="T11739" t="s">
        <v>71</v>
      </c>
      <c r="U11739">
        <v>362.08</v>
      </c>
      <c r="V11739" t="s">
        <v>71</v>
      </c>
      <c r="W11739">
        <v>100.91</v>
      </c>
      <c r="X11739" t="s">
        <v>71</v>
      </c>
      <c r="Y11739">
        <v>89.11</v>
      </c>
      <c r="AA11739">
        <v>15.29</v>
      </c>
      <c r="AE11739">
        <v>29.2</v>
      </c>
      <c r="AF11739" t="s">
        <v>71</v>
      </c>
      <c r="AG11739">
        <v>6.7</v>
      </c>
      <c r="AH11739" t="s">
        <v>71</v>
      </c>
      <c r="AS11739">
        <v>4.38</v>
      </c>
      <c r="AT11739" t="s">
        <v>71</v>
      </c>
    </row>
    <row r="11740" spans="1:46" x14ac:dyDescent="0.2">
      <c r="A11740" t="s">
        <v>706</v>
      </c>
      <c r="B11740" t="s">
        <v>707</v>
      </c>
      <c r="C11740">
        <f>-70.485594 / 41.675655</f>
        <v>-1.6912894110482488</v>
      </c>
      <c r="D11740" t="s">
        <v>464</v>
      </c>
      <c r="E11740" t="s">
        <v>70</v>
      </c>
      <c r="F11740" s="1">
        <v>41535</v>
      </c>
      <c r="G11740">
        <v>26</v>
      </c>
      <c r="O11740">
        <v>1.25</v>
      </c>
      <c r="P11740" t="s">
        <v>71</v>
      </c>
      <c r="Q11740">
        <v>10</v>
      </c>
      <c r="R11740" t="s">
        <v>71</v>
      </c>
    </row>
    <row r="11741" spans="1:46" x14ac:dyDescent="0.2">
      <c r="A11741" t="s">
        <v>706</v>
      </c>
      <c r="B11741" t="s">
        <v>707</v>
      </c>
      <c r="C11741">
        <f>-70.485594 / 41.675655</f>
        <v>-1.6912894110482488</v>
      </c>
      <c r="D11741" t="s">
        <v>464</v>
      </c>
      <c r="E11741" t="s">
        <v>70</v>
      </c>
      <c r="F11741" s="1">
        <v>41884</v>
      </c>
      <c r="G11741">
        <v>0.5</v>
      </c>
      <c r="I11741">
        <v>37.5</v>
      </c>
      <c r="J11741" t="s">
        <v>71</v>
      </c>
      <c r="K11741">
        <v>5.59</v>
      </c>
      <c r="L11741" t="s">
        <v>71</v>
      </c>
      <c r="M11741">
        <v>5.03</v>
      </c>
      <c r="N11741" t="s">
        <v>71</v>
      </c>
      <c r="O11741">
        <v>8.7799999999999994</v>
      </c>
      <c r="P11741" t="s">
        <v>71</v>
      </c>
      <c r="Q11741">
        <v>24.5</v>
      </c>
      <c r="R11741" t="s">
        <v>71</v>
      </c>
      <c r="S11741">
        <v>0.77</v>
      </c>
      <c r="T11741" t="s">
        <v>71</v>
      </c>
      <c r="U11741">
        <v>23.85</v>
      </c>
      <c r="V11741" t="s">
        <v>71</v>
      </c>
      <c r="W11741">
        <v>19.68</v>
      </c>
      <c r="X11741" t="s">
        <v>71</v>
      </c>
      <c r="Y11741">
        <v>49.89</v>
      </c>
      <c r="AA11741">
        <v>47.48</v>
      </c>
      <c r="AC11741">
        <v>36.74</v>
      </c>
      <c r="AE11741">
        <v>10.6</v>
      </c>
      <c r="AF11741" t="s">
        <v>71</v>
      </c>
      <c r="AG11741">
        <v>7.25</v>
      </c>
      <c r="AH11741" t="s">
        <v>71</v>
      </c>
      <c r="AS11741">
        <v>0.14000000000000001</v>
      </c>
      <c r="AT11741" t="s">
        <v>71</v>
      </c>
    </row>
    <row r="11742" spans="1:46" x14ac:dyDescent="0.2">
      <c r="A11742" t="s">
        <v>706</v>
      </c>
      <c r="B11742" t="s">
        <v>707</v>
      </c>
      <c r="C11742">
        <f>-70.485594 / 41.675655</f>
        <v>-1.6912894110482488</v>
      </c>
      <c r="D11742" t="s">
        <v>464</v>
      </c>
      <c r="E11742" t="s">
        <v>70</v>
      </c>
      <c r="F11742" s="1">
        <v>41884</v>
      </c>
      <c r="G11742">
        <v>1</v>
      </c>
      <c r="O11742">
        <v>8.7799999999999994</v>
      </c>
      <c r="P11742" t="s">
        <v>71</v>
      </c>
      <c r="Q11742">
        <v>24.5</v>
      </c>
      <c r="R11742" t="s">
        <v>71</v>
      </c>
    </row>
    <row r="11743" spans="1:46" x14ac:dyDescent="0.2">
      <c r="A11743" t="s">
        <v>706</v>
      </c>
      <c r="B11743" t="s">
        <v>707</v>
      </c>
      <c r="C11743">
        <f>-70.485594 / 41.675655</f>
        <v>-1.6912894110482488</v>
      </c>
      <c r="D11743" t="s">
        <v>464</v>
      </c>
      <c r="E11743" t="s">
        <v>70</v>
      </c>
      <c r="F11743" s="1">
        <v>41884</v>
      </c>
      <c r="G11743">
        <v>2</v>
      </c>
      <c r="O11743">
        <v>8.7799999999999994</v>
      </c>
      <c r="P11743" t="s">
        <v>71</v>
      </c>
      <c r="Q11743">
        <v>24.5</v>
      </c>
      <c r="R11743" t="s">
        <v>71</v>
      </c>
    </row>
    <row r="11744" spans="1:46" x14ac:dyDescent="0.2">
      <c r="A11744" t="s">
        <v>706</v>
      </c>
      <c r="B11744" t="s">
        <v>707</v>
      </c>
      <c r="C11744">
        <f>-70.485594 / 41.675655</f>
        <v>-1.6912894110482488</v>
      </c>
      <c r="D11744" t="s">
        <v>464</v>
      </c>
      <c r="E11744" t="s">
        <v>70</v>
      </c>
      <c r="F11744" s="1">
        <v>41884</v>
      </c>
      <c r="G11744">
        <v>3</v>
      </c>
      <c r="K11744">
        <v>5.49</v>
      </c>
      <c r="L11744" t="s">
        <v>71</v>
      </c>
      <c r="O11744">
        <v>8.92</v>
      </c>
      <c r="P11744" t="s">
        <v>71</v>
      </c>
      <c r="Q11744">
        <v>24.4</v>
      </c>
      <c r="R11744" t="s">
        <v>71</v>
      </c>
      <c r="S11744">
        <v>0.7</v>
      </c>
      <c r="T11744" t="s">
        <v>71</v>
      </c>
      <c r="U11744">
        <v>21.68</v>
      </c>
      <c r="V11744" t="s">
        <v>71</v>
      </c>
      <c r="W11744">
        <v>20.23</v>
      </c>
      <c r="X11744" t="s">
        <v>71</v>
      </c>
      <c r="Y11744">
        <v>48.51</v>
      </c>
      <c r="AA11744">
        <v>47.31</v>
      </c>
      <c r="AE11744">
        <v>10.3</v>
      </c>
      <c r="AF11744" t="s">
        <v>71</v>
      </c>
      <c r="AG11744">
        <v>7.26</v>
      </c>
      <c r="AH11744" t="s">
        <v>71</v>
      </c>
      <c r="AS11744">
        <v>0.65</v>
      </c>
      <c r="AT11744" t="s">
        <v>71</v>
      </c>
    </row>
    <row r="11745" spans="1:46" x14ac:dyDescent="0.2">
      <c r="A11745" t="s">
        <v>706</v>
      </c>
      <c r="B11745" t="s">
        <v>707</v>
      </c>
      <c r="C11745">
        <f>-70.485594 / 41.675655</f>
        <v>-1.6912894110482488</v>
      </c>
      <c r="D11745" t="s">
        <v>464</v>
      </c>
      <c r="E11745" t="s">
        <v>70</v>
      </c>
      <c r="F11745" s="1">
        <v>41884</v>
      </c>
      <c r="G11745">
        <v>4</v>
      </c>
      <c r="O11745">
        <v>8.84</v>
      </c>
      <c r="P11745" t="s">
        <v>71</v>
      </c>
      <c r="Q11745">
        <v>24.2</v>
      </c>
      <c r="R11745" t="s">
        <v>71</v>
      </c>
    </row>
    <row r="11746" spans="1:46" x14ac:dyDescent="0.2">
      <c r="A11746" t="s">
        <v>706</v>
      </c>
      <c r="B11746" t="s">
        <v>707</v>
      </c>
      <c r="C11746">
        <f>-70.485594 / 41.675655</f>
        <v>-1.6912894110482488</v>
      </c>
      <c r="D11746" t="s">
        <v>464</v>
      </c>
      <c r="E11746" t="s">
        <v>70</v>
      </c>
      <c r="F11746" s="1">
        <v>41884</v>
      </c>
      <c r="G11746">
        <v>5</v>
      </c>
      <c r="O11746">
        <v>8.48</v>
      </c>
      <c r="P11746" t="s">
        <v>71</v>
      </c>
      <c r="Q11746">
        <v>23.3</v>
      </c>
      <c r="R11746" t="s">
        <v>71</v>
      </c>
    </row>
    <row r="11747" spans="1:46" x14ac:dyDescent="0.2">
      <c r="A11747" t="s">
        <v>706</v>
      </c>
      <c r="B11747" t="s">
        <v>707</v>
      </c>
      <c r="C11747">
        <f>-70.485594 / 41.675655</f>
        <v>-1.6912894110482488</v>
      </c>
      <c r="D11747" t="s">
        <v>464</v>
      </c>
      <c r="E11747" t="s">
        <v>70</v>
      </c>
      <c r="F11747" s="1">
        <v>41884</v>
      </c>
      <c r="G11747">
        <v>6</v>
      </c>
      <c r="O11747">
        <v>8.44</v>
      </c>
      <c r="P11747" t="s">
        <v>71</v>
      </c>
      <c r="Q11747">
        <v>23.3</v>
      </c>
      <c r="R11747" t="s">
        <v>71</v>
      </c>
    </row>
    <row r="11748" spans="1:46" x14ac:dyDescent="0.2">
      <c r="A11748" t="s">
        <v>706</v>
      </c>
      <c r="B11748" t="s">
        <v>707</v>
      </c>
      <c r="C11748">
        <f>-70.485594 / 41.675655</f>
        <v>-1.6912894110482488</v>
      </c>
      <c r="D11748" t="s">
        <v>464</v>
      </c>
      <c r="E11748" t="s">
        <v>70</v>
      </c>
      <c r="F11748" s="1">
        <v>41884</v>
      </c>
      <c r="G11748">
        <v>7</v>
      </c>
      <c r="O11748">
        <v>8.1999999999999993</v>
      </c>
      <c r="P11748" t="s">
        <v>71</v>
      </c>
      <c r="Q11748">
        <v>23.3</v>
      </c>
      <c r="R11748" t="s">
        <v>71</v>
      </c>
    </row>
    <row r="11749" spans="1:46" x14ac:dyDescent="0.2">
      <c r="A11749" t="s">
        <v>706</v>
      </c>
      <c r="B11749" t="s">
        <v>707</v>
      </c>
      <c r="C11749">
        <f>-70.485594 / 41.675655</f>
        <v>-1.6912894110482488</v>
      </c>
      <c r="D11749" t="s">
        <v>464</v>
      </c>
      <c r="E11749" t="s">
        <v>70</v>
      </c>
      <c r="F11749" s="1">
        <v>41884</v>
      </c>
      <c r="G11749">
        <v>8</v>
      </c>
      <c r="O11749">
        <v>8.06</v>
      </c>
      <c r="P11749" t="s">
        <v>71</v>
      </c>
      <c r="Q11749">
        <v>23.3</v>
      </c>
      <c r="R11749" t="s">
        <v>71</v>
      </c>
    </row>
    <row r="11750" spans="1:46" x14ac:dyDescent="0.2">
      <c r="A11750" t="s">
        <v>706</v>
      </c>
      <c r="B11750" t="s">
        <v>707</v>
      </c>
      <c r="C11750">
        <f>-70.485594 / 41.675655</f>
        <v>-1.6912894110482488</v>
      </c>
      <c r="D11750" t="s">
        <v>464</v>
      </c>
      <c r="E11750" t="s">
        <v>70</v>
      </c>
      <c r="F11750" s="1">
        <v>41884</v>
      </c>
      <c r="G11750">
        <v>9</v>
      </c>
      <c r="K11750">
        <v>13.98</v>
      </c>
      <c r="L11750" t="s">
        <v>71</v>
      </c>
      <c r="O11750">
        <v>7</v>
      </c>
      <c r="P11750" t="s">
        <v>71</v>
      </c>
      <c r="Q11750">
        <v>22.2</v>
      </c>
      <c r="R11750" t="s">
        <v>71</v>
      </c>
      <c r="S11750">
        <v>0.59</v>
      </c>
      <c r="T11750" t="s">
        <v>71</v>
      </c>
      <c r="U11750">
        <v>18.27</v>
      </c>
      <c r="V11750" t="s">
        <v>71</v>
      </c>
      <c r="W11750">
        <v>21.7</v>
      </c>
      <c r="X11750" t="s">
        <v>71</v>
      </c>
      <c r="Y11750">
        <v>46.04</v>
      </c>
      <c r="AA11750">
        <v>56.48</v>
      </c>
      <c r="AE11750">
        <v>10.6</v>
      </c>
      <c r="AF11750" t="s">
        <v>71</v>
      </c>
      <c r="AG11750">
        <v>6.88</v>
      </c>
      <c r="AH11750" t="s">
        <v>71</v>
      </c>
      <c r="AS11750">
        <v>4.8600000000000003</v>
      </c>
      <c r="AT11750" t="s">
        <v>71</v>
      </c>
    </row>
    <row r="11751" spans="1:46" x14ac:dyDescent="0.2">
      <c r="A11751" t="s">
        <v>706</v>
      </c>
      <c r="B11751" t="s">
        <v>707</v>
      </c>
      <c r="C11751">
        <f>-70.485594 / 41.675655</f>
        <v>-1.6912894110482488</v>
      </c>
      <c r="D11751" t="s">
        <v>464</v>
      </c>
      <c r="E11751" t="s">
        <v>70</v>
      </c>
      <c r="F11751" s="1">
        <v>41884</v>
      </c>
      <c r="G11751">
        <v>10</v>
      </c>
      <c r="O11751">
        <v>4</v>
      </c>
      <c r="P11751" t="s">
        <v>71</v>
      </c>
      <c r="Q11751">
        <v>20.8</v>
      </c>
      <c r="R11751" t="s">
        <v>71</v>
      </c>
    </row>
    <row r="11752" spans="1:46" x14ac:dyDescent="0.2">
      <c r="A11752" t="s">
        <v>706</v>
      </c>
      <c r="B11752" t="s">
        <v>707</v>
      </c>
      <c r="C11752">
        <f>-70.485594 / 41.675655</f>
        <v>-1.6912894110482488</v>
      </c>
      <c r="D11752" t="s">
        <v>464</v>
      </c>
      <c r="E11752" t="s">
        <v>70</v>
      </c>
      <c r="F11752" s="1">
        <v>41884</v>
      </c>
      <c r="G11752">
        <v>11</v>
      </c>
      <c r="O11752">
        <v>0.8</v>
      </c>
      <c r="P11752" t="s">
        <v>71</v>
      </c>
      <c r="Q11752">
        <v>15</v>
      </c>
      <c r="R11752" t="s">
        <v>71</v>
      </c>
    </row>
    <row r="11753" spans="1:46" x14ac:dyDescent="0.2">
      <c r="A11753" t="s">
        <v>706</v>
      </c>
      <c r="B11753" t="s">
        <v>707</v>
      </c>
      <c r="C11753">
        <f>-70.485594 / 41.675655</f>
        <v>-1.6912894110482488</v>
      </c>
      <c r="D11753" t="s">
        <v>464</v>
      </c>
      <c r="E11753" t="s">
        <v>70</v>
      </c>
      <c r="F11753" s="1">
        <v>41884</v>
      </c>
      <c r="G11753">
        <v>12</v>
      </c>
      <c r="O11753">
        <v>0.88</v>
      </c>
      <c r="P11753" t="s">
        <v>71</v>
      </c>
      <c r="Q11753">
        <v>13.2</v>
      </c>
      <c r="R11753" t="s">
        <v>71</v>
      </c>
    </row>
    <row r="11754" spans="1:46" x14ac:dyDescent="0.2">
      <c r="A11754" t="s">
        <v>706</v>
      </c>
      <c r="B11754" t="s">
        <v>707</v>
      </c>
      <c r="C11754">
        <f>-70.485594 / 41.675655</f>
        <v>-1.6912894110482488</v>
      </c>
      <c r="D11754" t="s">
        <v>464</v>
      </c>
      <c r="E11754" t="s">
        <v>70</v>
      </c>
      <c r="F11754" s="1">
        <v>41884</v>
      </c>
      <c r="G11754">
        <v>13</v>
      </c>
      <c r="O11754">
        <v>0.25</v>
      </c>
      <c r="P11754" t="s">
        <v>71</v>
      </c>
      <c r="Q11754">
        <v>11.9</v>
      </c>
      <c r="R11754" t="s">
        <v>71</v>
      </c>
    </row>
    <row r="11755" spans="1:46" x14ac:dyDescent="0.2">
      <c r="A11755" t="s">
        <v>706</v>
      </c>
      <c r="B11755" t="s">
        <v>707</v>
      </c>
      <c r="C11755">
        <f>-70.485594 / 41.675655</f>
        <v>-1.6912894110482488</v>
      </c>
      <c r="D11755" t="s">
        <v>464</v>
      </c>
      <c r="E11755" t="s">
        <v>70</v>
      </c>
      <c r="F11755" s="1">
        <v>41884</v>
      </c>
      <c r="G11755">
        <v>14</v>
      </c>
      <c r="O11755">
        <v>0.16</v>
      </c>
      <c r="P11755" t="s">
        <v>71</v>
      </c>
      <c r="Q11755">
        <v>11.4</v>
      </c>
      <c r="R11755" t="s">
        <v>71</v>
      </c>
    </row>
    <row r="11756" spans="1:46" x14ac:dyDescent="0.2">
      <c r="A11756" t="s">
        <v>706</v>
      </c>
      <c r="B11756" t="s">
        <v>707</v>
      </c>
      <c r="C11756">
        <f>-70.485594 / 41.675655</f>
        <v>-1.6912894110482488</v>
      </c>
      <c r="D11756" t="s">
        <v>464</v>
      </c>
      <c r="E11756" t="s">
        <v>70</v>
      </c>
      <c r="F11756" s="1">
        <v>41884</v>
      </c>
      <c r="G11756">
        <v>15</v>
      </c>
      <c r="O11756">
        <v>0.14000000000000001</v>
      </c>
      <c r="P11756" t="s">
        <v>71</v>
      </c>
      <c r="Q11756">
        <v>10.9</v>
      </c>
      <c r="R11756" t="s">
        <v>71</v>
      </c>
    </row>
    <row r="11757" spans="1:46" x14ac:dyDescent="0.2">
      <c r="A11757" t="s">
        <v>706</v>
      </c>
      <c r="B11757" t="s">
        <v>707</v>
      </c>
      <c r="C11757">
        <f>-70.485594 / 41.675655</f>
        <v>-1.6912894110482488</v>
      </c>
      <c r="D11757" t="s">
        <v>464</v>
      </c>
      <c r="E11757" t="s">
        <v>70</v>
      </c>
      <c r="F11757" s="1">
        <v>41884</v>
      </c>
      <c r="G11757">
        <v>16</v>
      </c>
      <c r="O11757">
        <v>0.13</v>
      </c>
      <c r="P11757" t="s">
        <v>71</v>
      </c>
      <c r="Q11757">
        <v>10.7</v>
      </c>
      <c r="R11757" t="s">
        <v>71</v>
      </c>
    </row>
    <row r="11758" spans="1:46" x14ac:dyDescent="0.2">
      <c r="A11758" t="s">
        <v>706</v>
      </c>
      <c r="B11758" t="s">
        <v>707</v>
      </c>
      <c r="C11758">
        <f>-70.485594 / 41.675655</f>
        <v>-1.6912894110482488</v>
      </c>
      <c r="D11758" t="s">
        <v>464</v>
      </c>
      <c r="E11758" t="s">
        <v>70</v>
      </c>
      <c r="F11758" s="1">
        <v>41884</v>
      </c>
      <c r="G11758">
        <v>17</v>
      </c>
      <c r="O11758">
        <v>0.12</v>
      </c>
      <c r="P11758" t="s">
        <v>71</v>
      </c>
      <c r="Q11758">
        <v>10.4</v>
      </c>
      <c r="R11758" t="s">
        <v>71</v>
      </c>
    </row>
    <row r="11759" spans="1:46" x14ac:dyDescent="0.2">
      <c r="A11759" t="s">
        <v>706</v>
      </c>
      <c r="B11759" t="s">
        <v>707</v>
      </c>
      <c r="C11759">
        <f>-70.485594 / 41.675655</f>
        <v>-1.6912894110482488</v>
      </c>
      <c r="D11759" t="s">
        <v>464</v>
      </c>
      <c r="E11759" t="s">
        <v>70</v>
      </c>
      <c r="F11759" s="1">
        <v>41884</v>
      </c>
      <c r="G11759">
        <v>18</v>
      </c>
      <c r="O11759">
        <v>0.12</v>
      </c>
      <c r="P11759" t="s">
        <v>71</v>
      </c>
      <c r="Q11759">
        <v>10.199999999999999</v>
      </c>
      <c r="R11759" t="s">
        <v>71</v>
      </c>
    </row>
    <row r="11760" spans="1:46" x14ac:dyDescent="0.2">
      <c r="A11760" t="s">
        <v>706</v>
      </c>
      <c r="B11760" t="s">
        <v>707</v>
      </c>
      <c r="C11760">
        <f>-70.485594 / 41.675655</f>
        <v>-1.6912894110482488</v>
      </c>
      <c r="D11760" t="s">
        <v>464</v>
      </c>
      <c r="E11760" t="s">
        <v>70</v>
      </c>
      <c r="F11760" s="1">
        <v>41884</v>
      </c>
      <c r="G11760">
        <v>19</v>
      </c>
      <c r="O11760">
        <v>0.12</v>
      </c>
      <c r="P11760" t="s">
        <v>71</v>
      </c>
      <c r="Q11760">
        <v>10.1</v>
      </c>
      <c r="R11760" t="s">
        <v>71</v>
      </c>
    </row>
    <row r="11761" spans="1:58" x14ac:dyDescent="0.2">
      <c r="A11761" t="s">
        <v>706</v>
      </c>
      <c r="B11761" t="s">
        <v>707</v>
      </c>
      <c r="C11761">
        <f>-70.485594 / 41.675655</f>
        <v>-1.6912894110482488</v>
      </c>
      <c r="D11761" t="s">
        <v>464</v>
      </c>
      <c r="E11761" t="s">
        <v>70</v>
      </c>
      <c r="F11761" s="1">
        <v>41884</v>
      </c>
      <c r="G11761">
        <v>20</v>
      </c>
      <c r="O11761">
        <v>0.12</v>
      </c>
      <c r="P11761" t="s">
        <v>71</v>
      </c>
      <c r="Q11761">
        <v>10</v>
      </c>
      <c r="R11761" t="s">
        <v>71</v>
      </c>
    </row>
    <row r="11762" spans="1:58" x14ac:dyDescent="0.2">
      <c r="A11762" t="s">
        <v>706</v>
      </c>
      <c r="B11762" t="s">
        <v>707</v>
      </c>
      <c r="C11762">
        <f>-70.485594 / 41.675655</f>
        <v>-1.6912894110482488</v>
      </c>
      <c r="D11762" t="s">
        <v>464</v>
      </c>
      <c r="E11762" t="s">
        <v>70</v>
      </c>
      <c r="F11762" s="1">
        <v>41884</v>
      </c>
      <c r="G11762">
        <v>21</v>
      </c>
      <c r="O11762">
        <v>0.12</v>
      </c>
      <c r="P11762" t="s">
        <v>71</v>
      </c>
      <c r="Q11762">
        <v>10</v>
      </c>
      <c r="R11762" t="s">
        <v>71</v>
      </c>
    </row>
    <row r="11763" spans="1:58" x14ac:dyDescent="0.2">
      <c r="A11763" t="s">
        <v>706</v>
      </c>
      <c r="B11763" t="s">
        <v>707</v>
      </c>
      <c r="C11763">
        <f>-70.485594 / 41.675655</f>
        <v>-1.6912894110482488</v>
      </c>
      <c r="D11763" t="s">
        <v>464</v>
      </c>
      <c r="E11763" t="s">
        <v>70</v>
      </c>
      <c r="F11763" s="1">
        <v>41884</v>
      </c>
      <c r="G11763">
        <v>22</v>
      </c>
      <c r="O11763">
        <v>0.12</v>
      </c>
      <c r="P11763" t="s">
        <v>71</v>
      </c>
      <c r="Q11763">
        <v>10</v>
      </c>
      <c r="R11763" t="s">
        <v>71</v>
      </c>
    </row>
    <row r="11764" spans="1:58" x14ac:dyDescent="0.2">
      <c r="A11764" t="s">
        <v>706</v>
      </c>
      <c r="B11764" t="s">
        <v>707</v>
      </c>
      <c r="C11764">
        <f>-70.485594 / 41.675655</f>
        <v>-1.6912894110482488</v>
      </c>
      <c r="D11764" t="s">
        <v>464</v>
      </c>
      <c r="E11764" t="s">
        <v>70</v>
      </c>
      <c r="F11764" s="1">
        <v>41884</v>
      </c>
      <c r="G11764">
        <v>23</v>
      </c>
      <c r="O11764">
        <v>0.12</v>
      </c>
      <c r="P11764" t="s">
        <v>71</v>
      </c>
      <c r="Q11764">
        <v>10</v>
      </c>
      <c r="R11764" t="s">
        <v>71</v>
      </c>
    </row>
    <row r="11765" spans="1:58" x14ac:dyDescent="0.2">
      <c r="A11765" t="s">
        <v>706</v>
      </c>
      <c r="B11765" t="s">
        <v>707</v>
      </c>
      <c r="C11765">
        <f>-70.485594 / 41.675655</f>
        <v>-1.6912894110482488</v>
      </c>
      <c r="D11765" t="s">
        <v>464</v>
      </c>
      <c r="E11765" t="s">
        <v>70</v>
      </c>
      <c r="F11765" s="1">
        <v>41884</v>
      </c>
      <c r="G11765">
        <v>24</v>
      </c>
      <c r="O11765">
        <v>0.11</v>
      </c>
      <c r="P11765" t="s">
        <v>71</v>
      </c>
      <c r="Q11765">
        <v>9.9</v>
      </c>
      <c r="R11765" t="s">
        <v>71</v>
      </c>
    </row>
    <row r="11766" spans="1:58" x14ac:dyDescent="0.2">
      <c r="A11766" t="s">
        <v>706</v>
      </c>
      <c r="B11766" t="s">
        <v>707</v>
      </c>
      <c r="C11766">
        <f>-70.485594 / 41.675655</f>
        <v>-1.6912894110482488</v>
      </c>
      <c r="D11766" t="s">
        <v>464</v>
      </c>
      <c r="E11766" t="s">
        <v>70</v>
      </c>
      <c r="F11766" s="1">
        <v>41884</v>
      </c>
      <c r="G11766">
        <v>25</v>
      </c>
      <c r="O11766">
        <v>0.11</v>
      </c>
      <c r="P11766" t="s">
        <v>71</v>
      </c>
      <c r="Q11766">
        <v>9.9</v>
      </c>
      <c r="R11766" t="s">
        <v>71</v>
      </c>
    </row>
    <row r="11767" spans="1:58" x14ac:dyDescent="0.2">
      <c r="A11767" t="s">
        <v>706</v>
      </c>
      <c r="B11767" t="s">
        <v>707</v>
      </c>
      <c r="C11767">
        <f>-70.485594 / 41.675655</f>
        <v>-1.6912894110482488</v>
      </c>
      <c r="D11767" t="s">
        <v>464</v>
      </c>
      <c r="E11767" t="s">
        <v>70</v>
      </c>
      <c r="F11767" s="1">
        <v>41884</v>
      </c>
      <c r="G11767">
        <v>26</v>
      </c>
      <c r="K11767">
        <v>0.03</v>
      </c>
      <c r="L11767" t="s">
        <v>71</v>
      </c>
      <c r="O11767">
        <v>0.11</v>
      </c>
      <c r="P11767" t="s">
        <v>71</v>
      </c>
      <c r="Q11767">
        <v>9.9</v>
      </c>
      <c r="R11767" t="s">
        <v>71</v>
      </c>
      <c r="S11767">
        <v>12.47</v>
      </c>
      <c r="T11767" t="s">
        <v>71</v>
      </c>
      <c r="U11767">
        <v>386.24</v>
      </c>
      <c r="V11767" t="s">
        <v>71</v>
      </c>
      <c r="W11767">
        <v>96.17</v>
      </c>
      <c r="X11767" t="s">
        <v>71</v>
      </c>
      <c r="Y11767">
        <v>90.04</v>
      </c>
      <c r="AA11767">
        <v>-3.8</v>
      </c>
      <c r="AE11767">
        <v>25.9</v>
      </c>
      <c r="AF11767" t="s">
        <v>71</v>
      </c>
      <c r="AG11767">
        <v>6.69</v>
      </c>
      <c r="AH11767" t="s">
        <v>71</v>
      </c>
      <c r="AS11767">
        <v>38.75</v>
      </c>
      <c r="AT11767" t="s">
        <v>71</v>
      </c>
    </row>
    <row r="11768" spans="1:58" x14ac:dyDescent="0.2">
      <c r="A11768" t="s">
        <v>706</v>
      </c>
      <c r="B11768" t="s">
        <v>707</v>
      </c>
      <c r="C11768">
        <f>-70.485594 / 41.675655</f>
        <v>-1.6912894110482488</v>
      </c>
      <c r="D11768" t="s">
        <v>464</v>
      </c>
      <c r="E11768" t="s">
        <v>70</v>
      </c>
      <c r="F11768" s="1">
        <v>42641</v>
      </c>
      <c r="G11768">
        <v>0.5</v>
      </c>
      <c r="I11768">
        <v>12</v>
      </c>
      <c r="J11768" t="s">
        <v>71</v>
      </c>
      <c r="K11768">
        <v>7.52</v>
      </c>
      <c r="L11768" t="s">
        <v>71</v>
      </c>
      <c r="M11768">
        <v>1.73</v>
      </c>
      <c r="N11768" t="s">
        <v>71</v>
      </c>
      <c r="O11768">
        <v>7.61</v>
      </c>
      <c r="P11768" t="s">
        <v>71</v>
      </c>
      <c r="Q11768">
        <v>20</v>
      </c>
      <c r="R11768" t="s">
        <v>71</v>
      </c>
      <c r="S11768">
        <v>0.7</v>
      </c>
      <c r="T11768" t="s">
        <v>71</v>
      </c>
      <c r="U11768">
        <v>21.68</v>
      </c>
      <c r="V11768" t="s">
        <v>71</v>
      </c>
      <c r="W11768">
        <v>30.81</v>
      </c>
      <c r="X11768" t="s">
        <v>71</v>
      </c>
      <c r="Y11768">
        <v>48.51</v>
      </c>
      <c r="AA11768">
        <v>50.39</v>
      </c>
      <c r="AC11768">
        <v>52.14</v>
      </c>
      <c r="AE11768">
        <v>18.100000000000001</v>
      </c>
      <c r="AF11768" t="s">
        <v>71</v>
      </c>
      <c r="AG11768">
        <v>6.64</v>
      </c>
      <c r="AH11768" t="s">
        <v>71</v>
      </c>
      <c r="AS11768">
        <v>0.48</v>
      </c>
      <c r="AT11768" t="s">
        <v>71</v>
      </c>
      <c r="BE11768">
        <v>8</v>
      </c>
      <c r="BF11768" t="s">
        <v>71</v>
      </c>
    </row>
    <row r="11769" spans="1:58" x14ac:dyDescent="0.2">
      <c r="A11769" t="s">
        <v>706</v>
      </c>
      <c r="B11769" t="s">
        <v>707</v>
      </c>
      <c r="C11769">
        <f>-70.485594 / 41.675655</f>
        <v>-1.6912894110482488</v>
      </c>
      <c r="D11769" t="s">
        <v>464</v>
      </c>
      <c r="E11769" t="s">
        <v>70</v>
      </c>
      <c r="F11769" s="1">
        <v>42641</v>
      </c>
      <c r="G11769">
        <v>1</v>
      </c>
      <c r="K11769" t="s">
        <v>173</v>
      </c>
      <c r="L11769" t="s">
        <v>150</v>
      </c>
      <c r="O11769">
        <v>7.6</v>
      </c>
      <c r="P11769" t="s">
        <v>71</v>
      </c>
      <c r="Q11769">
        <v>20</v>
      </c>
      <c r="R11769" t="s">
        <v>71</v>
      </c>
      <c r="S11769" t="s">
        <v>173</v>
      </c>
      <c r="T11769" t="s">
        <v>150</v>
      </c>
      <c r="W11769" t="s">
        <v>173</v>
      </c>
      <c r="X11769" t="s">
        <v>150</v>
      </c>
      <c r="AE11769" t="s">
        <v>173</v>
      </c>
      <c r="AF11769" t="s">
        <v>150</v>
      </c>
      <c r="AG11769" t="s">
        <v>173</v>
      </c>
      <c r="AH11769" t="s">
        <v>150</v>
      </c>
      <c r="AS11769" t="s">
        <v>173</v>
      </c>
      <c r="AT11769" t="s">
        <v>150</v>
      </c>
      <c r="BE11769" t="s">
        <v>173</v>
      </c>
      <c r="BF11769" t="s">
        <v>150</v>
      </c>
    </row>
    <row r="11770" spans="1:58" x14ac:dyDescent="0.2">
      <c r="A11770" t="s">
        <v>706</v>
      </c>
      <c r="B11770" t="s">
        <v>707</v>
      </c>
      <c r="C11770">
        <f>-70.485594 / 41.675655</f>
        <v>-1.6912894110482488</v>
      </c>
      <c r="D11770" t="s">
        <v>464</v>
      </c>
      <c r="E11770" t="s">
        <v>70</v>
      </c>
      <c r="F11770" s="1">
        <v>42641</v>
      </c>
      <c r="G11770">
        <v>2</v>
      </c>
      <c r="K11770" t="s">
        <v>173</v>
      </c>
      <c r="L11770" t="s">
        <v>150</v>
      </c>
      <c r="O11770">
        <v>7.6</v>
      </c>
      <c r="P11770" t="s">
        <v>71</v>
      </c>
      <c r="Q11770">
        <v>20</v>
      </c>
      <c r="R11770" t="s">
        <v>71</v>
      </c>
      <c r="S11770" t="s">
        <v>173</v>
      </c>
      <c r="T11770" t="s">
        <v>150</v>
      </c>
      <c r="W11770" t="s">
        <v>173</v>
      </c>
      <c r="X11770" t="s">
        <v>150</v>
      </c>
      <c r="AE11770" t="s">
        <v>173</v>
      </c>
      <c r="AF11770" t="s">
        <v>150</v>
      </c>
      <c r="AG11770" t="s">
        <v>173</v>
      </c>
      <c r="AH11770" t="s">
        <v>150</v>
      </c>
      <c r="AS11770" t="s">
        <v>173</v>
      </c>
      <c r="AT11770" t="s">
        <v>150</v>
      </c>
      <c r="BE11770" t="s">
        <v>173</v>
      </c>
      <c r="BF11770" t="s">
        <v>150</v>
      </c>
    </row>
    <row r="11771" spans="1:58" x14ac:dyDescent="0.2">
      <c r="A11771" t="s">
        <v>706</v>
      </c>
      <c r="B11771" t="s">
        <v>707</v>
      </c>
      <c r="C11771">
        <f>-70.485594 / 41.675655</f>
        <v>-1.6912894110482488</v>
      </c>
      <c r="D11771" t="s">
        <v>464</v>
      </c>
      <c r="E11771" t="s">
        <v>70</v>
      </c>
      <c r="F11771" s="1">
        <v>42641</v>
      </c>
      <c r="G11771">
        <v>3</v>
      </c>
      <c r="K11771">
        <v>9.7899999999999991</v>
      </c>
      <c r="L11771" t="s">
        <v>71</v>
      </c>
      <c r="O11771">
        <v>7.59</v>
      </c>
      <c r="P11771" t="s">
        <v>71</v>
      </c>
      <c r="Q11771">
        <v>20</v>
      </c>
      <c r="R11771" t="s">
        <v>71</v>
      </c>
      <c r="S11771">
        <v>1.27</v>
      </c>
      <c r="T11771" t="s">
        <v>71</v>
      </c>
      <c r="U11771">
        <v>39.340000000000003</v>
      </c>
      <c r="V11771" t="s">
        <v>71</v>
      </c>
      <c r="W11771">
        <v>27.05</v>
      </c>
      <c r="X11771" t="s">
        <v>71</v>
      </c>
      <c r="Y11771">
        <v>57.1</v>
      </c>
      <c r="AA11771">
        <v>52.98</v>
      </c>
      <c r="AE11771">
        <v>17.600000000000001</v>
      </c>
      <c r="AF11771" t="s">
        <v>71</v>
      </c>
      <c r="AG11771">
        <v>6.6</v>
      </c>
      <c r="AH11771" t="s">
        <v>71</v>
      </c>
      <c r="AS11771">
        <v>0.03</v>
      </c>
      <c r="AT11771" t="s">
        <v>71</v>
      </c>
      <c r="BE11771">
        <v>9.81</v>
      </c>
      <c r="BF11771" t="s">
        <v>71</v>
      </c>
    </row>
    <row r="11772" spans="1:58" x14ac:dyDescent="0.2">
      <c r="A11772" t="s">
        <v>706</v>
      </c>
      <c r="B11772" t="s">
        <v>707</v>
      </c>
      <c r="C11772">
        <f>-70.485594 / 41.675655</f>
        <v>-1.6912894110482488</v>
      </c>
      <c r="D11772" t="s">
        <v>464</v>
      </c>
      <c r="E11772" t="s">
        <v>70</v>
      </c>
      <c r="F11772" s="1">
        <v>42641</v>
      </c>
      <c r="G11772">
        <v>4</v>
      </c>
      <c r="K11772" t="s">
        <v>173</v>
      </c>
      <c r="L11772" t="s">
        <v>150</v>
      </c>
      <c r="O11772">
        <v>7.58</v>
      </c>
      <c r="P11772" t="s">
        <v>71</v>
      </c>
      <c r="Q11772">
        <v>20</v>
      </c>
      <c r="R11772" t="s">
        <v>71</v>
      </c>
      <c r="S11772" t="s">
        <v>173</v>
      </c>
      <c r="T11772" t="s">
        <v>150</v>
      </c>
      <c r="W11772" t="s">
        <v>173</v>
      </c>
      <c r="X11772" t="s">
        <v>150</v>
      </c>
      <c r="AE11772" t="s">
        <v>173</v>
      </c>
      <c r="AF11772" t="s">
        <v>150</v>
      </c>
      <c r="AG11772" t="s">
        <v>173</v>
      </c>
      <c r="AH11772" t="s">
        <v>150</v>
      </c>
      <c r="AS11772" t="s">
        <v>173</v>
      </c>
      <c r="AT11772" t="s">
        <v>150</v>
      </c>
      <c r="BE11772" t="s">
        <v>173</v>
      </c>
      <c r="BF11772" t="s">
        <v>150</v>
      </c>
    </row>
    <row r="11773" spans="1:58" x14ac:dyDescent="0.2">
      <c r="A11773" t="s">
        <v>706</v>
      </c>
      <c r="B11773" t="s">
        <v>707</v>
      </c>
      <c r="C11773">
        <f>-70.485594 / 41.675655</f>
        <v>-1.6912894110482488</v>
      </c>
      <c r="D11773" t="s">
        <v>464</v>
      </c>
      <c r="E11773" t="s">
        <v>70</v>
      </c>
      <c r="F11773" s="1">
        <v>42641</v>
      </c>
      <c r="G11773">
        <v>5</v>
      </c>
      <c r="K11773" t="s">
        <v>173</v>
      </c>
      <c r="L11773" t="s">
        <v>150</v>
      </c>
      <c r="O11773">
        <v>7.55</v>
      </c>
      <c r="P11773" t="s">
        <v>71</v>
      </c>
      <c r="Q11773">
        <v>20</v>
      </c>
      <c r="R11773" t="s">
        <v>71</v>
      </c>
      <c r="S11773" t="s">
        <v>173</v>
      </c>
      <c r="T11773" t="s">
        <v>150</v>
      </c>
      <c r="W11773" t="s">
        <v>173</v>
      </c>
      <c r="X11773" t="s">
        <v>150</v>
      </c>
      <c r="AE11773" t="s">
        <v>173</v>
      </c>
      <c r="AF11773" t="s">
        <v>150</v>
      </c>
      <c r="AG11773" t="s">
        <v>173</v>
      </c>
      <c r="AH11773" t="s">
        <v>150</v>
      </c>
      <c r="AS11773" t="s">
        <v>173</v>
      </c>
      <c r="AT11773" t="s">
        <v>150</v>
      </c>
      <c r="BE11773" t="s">
        <v>173</v>
      </c>
      <c r="BF11773" t="s">
        <v>150</v>
      </c>
    </row>
    <row r="11774" spans="1:58" x14ac:dyDescent="0.2">
      <c r="A11774" t="s">
        <v>706</v>
      </c>
      <c r="B11774" t="s">
        <v>707</v>
      </c>
      <c r="C11774">
        <f>-70.485594 / 41.675655</f>
        <v>-1.6912894110482488</v>
      </c>
      <c r="D11774" t="s">
        <v>464</v>
      </c>
      <c r="E11774" t="s">
        <v>70</v>
      </c>
      <c r="F11774" s="1">
        <v>42641</v>
      </c>
      <c r="G11774">
        <v>6</v>
      </c>
      <c r="K11774" t="s">
        <v>173</v>
      </c>
      <c r="L11774" t="s">
        <v>150</v>
      </c>
      <c r="O11774">
        <v>7.53</v>
      </c>
      <c r="P11774" t="s">
        <v>71</v>
      </c>
      <c r="Q11774">
        <v>20</v>
      </c>
      <c r="R11774" t="s">
        <v>71</v>
      </c>
      <c r="S11774" t="s">
        <v>173</v>
      </c>
      <c r="T11774" t="s">
        <v>150</v>
      </c>
      <c r="W11774" t="s">
        <v>173</v>
      </c>
      <c r="X11774" t="s">
        <v>150</v>
      </c>
      <c r="AE11774" t="s">
        <v>173</v>
      </c>
      <c r="AF11774" t="s">
        <v>150</v>
      </c>
      <c r="AG11774" t="s">
        <v>173</v>
      </c>
      <c r="AH11774" t="s">
        <v>150</v>
      </c>
      <c r="AS11774" t="s">
        <v>173</v>
      </c>
      <c r="AT11774" t="s">
        <v>150</v>
      </c>
      <c r="BE11774" t="s">
        <v>173</v>
      </c>
      <c r="BF11774" t="s">
        <v>150</v>
      </c>
    </row>
    <row r="11775" spans="1:58" x14ac:dyDescent="0.2">
      <c r="A11775" t="s">
        <v>706</v>
      </c>
      <c r="B11775" t="s">
        <v>707</v>
      </c>
      <c r="C11775">
        <f>-70.485594 / 41.675655</f>
        <v>-1.6912894110482488</v>
      </c>
      <c r="D11775" t="s">
        <v>464</v>
      </c>
      <c r="E11775" t="s">
        <v>70</v>
      </c>
      <c r="F11775" s="1">
        <v>42641</v>
      </c>
      <c r="G11775">
        <v>7</v>
      </c>
      <c r="K11775" t="s">
        <v>173</v>
      </c>
      <c r="L11775" t="s">
        <v>150</v>
      </c>
      <c r="O11775">
        <v>7.52</v>
      </c>
      <c r="P11775" t="s">
        <v>71</v>
      </c>
      <c r="Q11775">
        <v>20</v>
      </c>
      <c r="R11775" t="s">
        <v>71</v>
      </c>
      <c r="S11775" t="s">
        <v>173</v>
      </c>
      <c r="T11775" t="s">
        <v>150</v>
      </c>
      <c r="W11775" t="s">
        <v>173</v>
      </c>
      <c r="X11775" t="s">
        <v>150</v>
      </c>
      <c r="AE11775" t="s">
        <v>173</v>
      </c>
      <c r="AF11775" t="s">
        <v>150</v>
      </c>
      <c r="AG11775" t="s">
        <v>173</v>
      </c>
      <c r="AH11775" t="s">
        <v>150</v>
      </c>
      <c r="AS11775" t="s">
        <v>173</v>
      </c>
      <c r="AT11775" t="s">
        <v>150</v>
      </c>
      <c r="BE11775" t="s">
        <v>173</v>
      </c>
      <c r="BF11775" t="s">
        <v>150</v>
      </c>
    </row>
    <row r="11776" spans="1:58" x14ac:dyDescent="0.2">
      <c r="A11776" t="s">
        <v>706</v>
      </c>
      <c r="B11776" t="s">
        <v>707</v>
      </c>
      <c r="C11776">
        <f>-70.485594 / 41.675655</f>
        <v>-1.6912894110482488</v>
      </c>
      <c r="D11776" t="s">
        <v>464</v>
      </c>
      <c r="E11776" t="s">
        <v>70</v>
      </c>
      <c r="F11776" s="1">
        <v>42641</v>
      </c>
      <c r="G11776">
        <v>8</v>
      </c>
      <c r="K11776" t="s">
        <v>173</v>
      </c>
      <c r="L11776" t="s">
        <v>150</v>
      </c>
      <c r="O11776">
        <v>7.54</v>
      </c>
      <c r="P11776" t="s">
        <v>71</v>
      </c>
      <c r="Q11776">
        <v>20</v>
      </c>
      <c r="R11776" t="s">
        <v>71</v>
      </c>
      <c r="S11776" t="s">
        <v>173</v>
      </c>
      <c r="T11776" t="s">
        <v>150</v>
      </c>
      <c r="W11776" t="s">
        <v>173</v>
      </c>
      <c r="X11776" t="s">
        <v>150</v>
      </c>
      <c r="AE11776" t="s">
        <v>173</v>
      </c>
      <c r="AF11776" t="s">
        <v>150</v>
      </c>
      <c r="AG11776" t="s">
        <v>173</v>
      </c>
      <c r="AH11776" t="s">
        <v>150</v>
      </c>
      <c r="AS11776" t="s">
        <v>173</v>
      </c>
      <c r="AT11776" t="s">
        <v>150</v>
      </c>
      <c r="BE11776" t="s">
        <v>173</v>
      </c>
      <c r="BF11776" t="s">
        <v>150</v>
      </c>
    </row>
    <row r="11777" spans="1:58" x14ac:dyDescent="0.2">
      <c r="A11777" t="s">
        <v>706</v>
      </c>
      <c r="B11777" t="s">
        <v>707</v>
      </c>
      <c r="C11777">
        <f>-70.485594 / 41.675655</f>
        <v>-1.6912894110482488</v>
      </c>
      <c r="D11777" t="s">
        <v>464</v>
      </c>
      <c r="E11777" t="s">
        <v>70</v>
      </c>
      <c r="F11777" s="1">
        <v>42641</v>
      </c>
      <c r="G11777">
        <v>9</v>
      </c>
      <c r="K11777">
        <v>11.42</v>
      </c>
      <c r="L11777" t="s">
        <v>71</v>
      </c>
      <c r="O11777">
        <v>7.49</v>
      </c>
      <c r="P11777" t="s">
        <v>71</v>
      </c>
      <c r="Q11777">
        <v>20</v>
      </c>
      <c r="R11777" t="s">
        <v>71</v>
      </c>
      <c r="S11777">
        <v>1.27</v>
      </c>
      <c r="T11777" t="s">
        <v>71</v>
      </c>
      <c r="U11777">
        <v>39.340000000000003</v>
      </c>
      <c r="V11777" t="s">
        <v>71</v>
      </c>
      <c r="W11777">
        <v>27.18</v>
      </c>
      <c r="X11777" t="s">
        <v>71</v>
      </c>
      <c r="Y11777">
        <v>57.1</v>
      </c>
      <c r="AA11777">
        <v>54.49</v>
      </c>
      <c r="AE11777">
        <v>18</v>
      </c>
      <c r="AF11777" t="s">
        <v>71</v>
      </c>
      <c r="AG11777">
        <v>6.65</v>
      </c>
      <c r="AH11777" t="s">
        <v>71</v>
      </c>
      <c r="AS11777">
        <v>0.03</v>
      </c>
      <c r="AT11777" t="s">
        <v>71</v>
      </c>
      <c r="BE11777">
        <v>11.44</v>
      </c>
      <c r="BF11777" t="s">
        <v>71</v>
      </c>
    </row>
    <row r="11778" spans="1:58" x14ac:dyDescent="0.2">
      <c r="A11778" t="s">
        <v>706</v>
      </c>
      <c r="B11778" t="s">
        <v>707</v>
      </c>
      <c r="C11778">
        <f>-70.485594 / 41.675655</f>
        <v>-1.6912894110482488</v>
      </c>
      <c r="D11778" t="s">
        <v>464</v>
      </c>
      <c r="E11778" t="s">
        <v>70</v>
      </c>
      <c r="F11778" s="1">
        <v>42641</v>
      </c>
      <c r="G11778">
        <v>10</v>
      </c>
      <c r="K11778" t="s">
        <v>173</v>
      </c>
      <c r="L11778" t="s">
        <v>150</v>
      </c>
      <c r="O11778">
        <v>7.51</v>
      </c>
      <c r="P11778" t="s">
        <v>71</v>
      </c>
      <c r="Q11778">
        <v>20</v>
      </c>
      <c r="R11778" t="s">
        <v>71</v>
      </c>
      <c r="S11778" t="s">
        <v>173</v>
      </c>
      <c r="T11778" t="s">
        <v>150</v>
      </c>
      <c r="W11778" t="s">
        <v>173</v>
      </c>
      <c r="X11778" t="s">
        <v>150</v>
      </c>
      <c r="AE11778" t="s">
        <v>173</v>
      </c>
      <c r="AF11778" t="s">
        <v>150</v>
      </c>
      <c r="AG11778" t="s">
        <v>173</v>
      </c>
      <c r="AH11778" t="s">
        <v>150</v>
      </c>
      <c r="AS11778" t="s">
        <v>173</v>
      </c>
      <c r="AT11778" t="s">
        <v>150</v>
      </c>
      <c r="BE11778" t="s">
        <v>173</v>
      </c>
      <c r="BF11778" t="s">
        <v>150</v>
      </c>
    </row>
    <row r="11779" spans="1:58" x14ac:dyDescent="0.2">
      <c r="A11779" t="s">
        <v>706</v>
      </c>
      <c r="B11779" t="s">
        <v>707</v>
      </c>
      <c r="C11779">
        <f>-70.485594 / 41.675655</f>
        <v>-1.6912894110482488</v>
      </c>
      <c r="D11779" t="s">
        <v>464</v>
      </c>
      <c r="E11779" t="s">
        <v>70</v>
      </c>
      <c r="F11779" s="1">
        <v>42641</v>
      </c>
      <c r="G11779">
        <v>11</v>
      </c>
      <c r="K11779">
        <v>13.96</v>
      </c>
      <c r="L11779" t="s">
        <v>150</v>
      </c>
      <c r="O11779">
        <v>6.75</v>
      </c>
      <c r="P11779" t="s">
        <v>71</v>
      </c>
      <c r="Q11779">
        <v>19.600000000000001</v>
      </c>
      <c r="R11779" t="s">
        <v>71</v>
      </c>
      <c r="S11779">
        <v>1.37</v>
      </c>
      <c r="T11779" t="s">
        <v>150</v>
      </c>
      <c r="U11779">
        <v>42.43</v>
      </c>
      <c r="V11779" t="s">
        <v>150</v>
      </c>
      <c r="W11779">
        <v>30.81</v>
      </c>
      <c r="X11779" t="s">
        <v>150</v>
      </c>
      <c r="Y11779">
        <v>58.19</v>
      </c>
      <c r="AA11779">
        <v>56.46</v>
      </c>
      <c r="AE11779">
        <v>19.899999999999999</v>
      </c>
      <c r="AF11779" t="s">
        <v>150</v>
      </c>
      <c r="AG11779">
        <v>6.83</v>
      </c>
      <c r="AH11779" t="s">
        <v>150</v>
      </c>
      <c r="AS11779">
        <v>0.03</v>
      </c>
      <c r="AT11779" t="s">
        <v>150</v>
      </c>
      <c r="BE11779">
        <v>13.98</v>
      </c>
      <c r="BF11779" t="s">
        <v>150</v>
      </c>
    </row>
    <row r="11780" spans="1:58" x14ac:dyDescent="0.2">
      <c r="A11780" t="s">
        <v>706</v>
      </c>
      <c r="B11780" t="s">
        <v>707</v>
      </c>
      <c r="C11780">
        <f>-70.485594 / 41.675655</f>
        <v>-1.6912894110482488</v>
      </c>
      <c r="D11780" t="s">
        <v>464</v>
      </c>
      <c r="E11780" t="s">
        <v>70</v>
      </c>
      <c r="F11780" s="1">
        <v>42641</v>
      </c>
      <c r="G11780">
        <v>12</v>
      </c>
      <c r="K11780" t="s">
        <v>173</v>
      </c>
      <c r="L11780" t="s">
        <v>150</v>
      </c>
      <c r="O11780">
        <v>0.25</v>
      </c>
      <c r="P11780" t="s">
        <v>71</v>
      </c>
      <c r="Q11780">
        <v>13.4</v>
      </c>
      <c r="R11780" t="s">
        <v>71</v>
      </c>
      <c r="S11780" t="s">
        <v>173</v>
      </c>
      <c r="T11780" t="s">
        <v>150</v>
      </c>
      <c r="W11780" t="s">
        <v>173</v>
      </c>
      <c r="X11780" t="s">
        <v>150</v>
      </c>
      <c r="AE11780" t="s">
        <v>173</v>
      </c>
      <c r="AF11780" t="s">
        <v>150</v>
      </c>
      <c r="AG11780" t="s">
        <v>173</v>
      </c>
      <c r="AH11780" t="s">
        <v>150</v>
      </c>
      <c r="AS11780" t="s">
        <v>173</v>
      </c>
      <c r="AT11780" t="s">
        <v>150</v>
      </c>
      <c r="BE11780" t="s">
        <v>173</v>
      </c>
      <c r="BF11780" t="s">
        <v>150</v>
      </c>
    </row>
    <row r="11781" spans="1:58" x14ac:dyDescent="0.2">
      <c r="A11781" t="s">
        <v>706</v>
      </c>
      <c r="B11781" t="s">
        <v>707</v>
      </c>
      <c r="C11781">
        <f>-70.485594 / 41.675655</f>
        <v>-1.6912894110482488</v>
      </c>
      <c r="D11781" t="s">
        <v>464</v>
      </c>
      <c r="E11781" t="s">
        <v>70</v>
      </c>
      <c r="F11781" s="1">
        <v>42641</v>
      </c>
      <c r="G11781">
        <v>13</v>
      </c>
      <c r="O11781">
        <v>0.24</v>
      </c>
      <c r="P11781" t="s">
        <v>71</v>
      </c>
      <c r="Q11781">
        <v>15.2</v>
      </c>
      <c r="R11781" t="s">
        <v>71</v>
      </c>
    </row>
    <row r="11782" spans="1:58" x14ac:dyDescent="0.2">
      <c r="A11782" t="s">
        <v>706</v>
      </c>
      <c r="B11782" t="s">
        <v>707</v>
      </c>
      <c r="C11782">
        <f>-70.485594 / 41.675655</f>
        <v>-1.6912894110482488</v>
      </c>
      <c r="D11782" t="s">
        <v>464</v>
      </c>
      <c r="E11782" t="s">
        <v>70</v>
      </c>
      <c r="F11782" s="1">
        <v>42641</v>
      </c>
      <c r="G11782">
        <v>14</v>
      </c>
      <c r="O11782">
        <v>0.2</v>
      </c>
      <c r="P11782" t="s">
        <v>71</v>
      </c>
      <c r="Q11782">
        <v>12.8</v>
      </c>
      <c r="R11782" t="s">
        <v>71</v>
      </c>
    </row>
    <row r="11783" spans="1:58" x14ac:dyDescent="0.2">
      <c r="A11783" t="s">
        <v>706</v>
      </c>
      <c r="B11783" t="s">
        <v>707</v>
      </c>
      <c r="C11783">
        <f>-70.485594 / 41.675655</f>
        <v>-1.6912894110482488</v>
      </c>
      <c r="D11783" t="s">
        <v>464</v>
      </c>
      <c r="E11783" t="s">
        <v>70</v>
      </c>
      <c r="F11783" s="1">
        <v>42641</v>
      </c>
      <c r="G11783">
        <v>15</v>
      </c>
      <c r="O11783">
        <v>0.17</v>
      </c>
      <c r="P11783" t="s">
        <v>71</v>
      </c>
      <c r="Q11783">
        <v>12.3</v>
      </c>
      <c r="R11783" t="s">
        <v>71</v>
      </c>
    </row>
    <row r="11784" spans="1:58" x14ac:dyDescent="0.2">
      <c r="A11784" t="s">
        <v>706</v>
      </c>
      <c r="B11784" t="s">
        <v>707</v>
      </c>
      <c r="C11784">
        <f>-70.485594 / 41.675655</f>
        <v>-1.6912894110482488</v>
      </c>
      <c r="D11784" t="s">
        <v>464</v>
      </c>
      <c r="E11784" t="s">
        <v>70</v>
      </c>
      <c r="F11784" s="1">
        <v>42641</v>
      </c>
      <c r="G11784">
        <v>16</v>
      </c>
      <c r="O11784">
        <v>0.17</v>
      </c>
      <c r="P11784" t="s">
        <v>71</v>
      </c>
      <c r="Q11784">
        <v>12</v>
      </c>
      <c r="R11784" t="s">
        <v>71</v>
      </c>
    </row>
    <row r="11785" spans="1:58" x14ac:dyDescent="0.2">
      <c r="A11785" t="s">
        <v>706</v>
      </c>
      <c r="B11785" t="s">
        <v>707</v>
      </c>
      <c r="C11785">
        <f>-70.485594 / 41.675655</f>
        <v>-1.6912894110482488</v>
      </c>
      <c r="D11785" t="s">
        <v>464</v>
      </c>
      <c r="E11785" t="s">
        <v>70</v>
      </c>
      <c r="F11785" s="1">
        <v>42641</v>
      </c>
      <c r="G11785">
        <v>17</v>
      </c>
      <c r="O11785">
        <v>0.15</v>
      </c>
      <c r="P11785" t="s">
        <v>71</v>
      </c>
      <c r="Q11785">
        <v>11.9</v>
      </c>
      <c r="R11785" t="s">
        <v>71</v>
      </c>
    </row>
    <row r="11786" spans="1:58" x14ac:dyDescent="0.2">
      <c r="A11786" t="s">
        <v>706</v>
      </c>
      <c r="B11786" t="s">
        <v>707</v>
      </c>
      <c r="C11786">
        <f>-70.485594 / 41.675655</f>
        <v>-1.6912894110482488</v>
      </c>
      <c r="D11786" t="s">
        <v>464</v>
      </c>
      <c r="E11786" t="s">
        <v>70</v>
      </c>
      <c r="F11786" s="1">
        <v>42641</v>
      </c>
      <c r="G11786">
        <v>18</v>
      </c>
      <c r="O11786">
        <v>0.15</v>
      </c>
      <c r="P11786" t="s">
        <v>71</v>
      </c>
      <c r="Q11786">
        <v>11.7</v>
      </c>
      <c r="R11786" t="s">
        <v>71</v>
      </c>
    </row>
    <row r="11787" spans="1:58" x14ac:dyDescent="0.2">
      <c r="A11787" t="s">
        <v>706</v>
      </c>
      <c r="B11787" t="s">
        <v>707</v>
      </c>
      <c r="C11787">
        <f>-70.485594 / 41.675655</f>
        <v>-1.6912894110482488</v>
      </c>
      <c r="D11787" t="s">
        <v>464</v>
      </c>
      <c r="E11787" t="s">
        <v>70</v>
      </c>
      <c r="F11787" s="1">
        <v>42641</v>
      </c>
      <c r="G11787">
        <v>19</v>
      </c>
      <c r="O11787">
        <v>0.15</v>
      </c>
      <c r="P11787" t="s">
        <v>71</v>
      </c>
      <c r="Q11787">
        <v>11.5</v>
      </c>
      <c r="R11787" t="s">
        <v>71</v>
      </c>
    </row>
    <row r="11788" spans="1:58" x14ac:dyDescent="0.2">
      <c r="A11788" t="s">
        <v>706</v>
      </c>
      <c r="B11788" t="s">
        <v>707</v>
      </c>
      <c r="C11788">
        <f>-70.485594 / 41.675655</f>
        <v>-1.6912894110482488</v>
      </c>
      <c r="D11788" t="s">
        <v>464</v>
      </c>
      <c r="E11788" t="s">
        <v>70</v>
      </c>
      <c r="F11788" s="1">
        <v>42641</v>
      </c>
      <c r="G11788">
        <v>20</v>
      </c>
      <c r="O11788">
        <v>0.14000000000000001</v>
      </c>
      <c r="P11788" t="s">
        <v>71</v>
      </c>
      <c r="Q11788">
        <v>11.1</v>
      </c>
      <c r="R11788" t="s">
        <v>71</v>
      </c>
    </row>
    <row r="11789" spans="1:58" x14ac:dyDescent="0.2">
      <c r="A11789" t="s">
        <v>706</v>
      </c>
      <c r="B11789" t="s">
        <v>707</v>
      </c>
      <c r="C11789">
        <f>-70.485594 / 41.675655</f>
        <v>-1.6912894110482488</v>
      </c>
      <c r="D11789" t="s">
        <v>464</v>
      </c>
      <c r="E11789" t="s">
        <v>70</v>
      </c>
      <c r="F11789" s="1">
        <v>42641</v>
      </c>
      <c r="G11789">
        <v>21</v>
      </c>
      <c r="O11789">
        <v>0.13</v>
      </c>
      <c r="P11789" t="s">
        <v>71</v>
      </c>
      <c r="Q11789">
        <v>11</v>
      </c>
      <c r="R11789" t="s">
        <v>71</v>
      </c>
    </row>
    <row r="11790" spans="1:58" x14ac:dyDescent="0.2">
      <c r="A11790" t="s">
        <v>706</v>
      </c>
      <c r="B11790" t="s">
        <v>707</v>
      </c>
      <c r="C11790">
        <f>-70.485594 / 41.675655</f>
        <v>-1.6912894110482488</v>
      </c>
      <c r="D11790" t="s">
        <v>464</v>
      </c>
      <c r="E11790" t="s">
        <v>70</v>
      </c>
      <c r="F11790" s="1">
        <v>42641</v>
      </c>
      <c r="G11790">
        <v>22</v>
      </c>
      <c r="O11790">
        <v>0.13</v>
      </c>
      <c r="P11790" t="s">
        <v>71</v>
      </c>
      <c r="Q11790">
        <v>10.9</v>
      </c>
      <c r="R11790" t="s">
        <v>71</v>
      </c>
    </row>
    <row r="11791" spans="1:58" x14ac:dyDescent="0.2">
      <c r="A11791" t="s">
        <v>706</v>
      </c>
      <c r="B11791" t="s">
        <v>707</v>
      </c>
      <c r="C11791">
        <f>-70.485594 / 41.675655</f>
        <v>-1.6912894110482488</v>
      </c>
      <c r="D11791" t="s">
        <v>464</v>
      </c>
      <c r="E11791" t="s">
        <v>70</v>
      </c>
      <c r="F11791" s="1">
        <v>42641</v>
      </c>
      <c r="G11791">
        <v>23</v>
      </c>
      <c r="O11791">
        <v>0.13</v>
      </c>
      <c r="P11791" t="s">
        <v>71</v>
      </c>
      <c r="Q11791">
        <v>10.8</v>
      </c>
      <c r="R11791" t="s">
        <v>71</v>
      </c>
    </row>
    <row r="11792" spans="1:58" x14ac:dyDescent="0.2">
      <c r="A11792" t="s">
        <v>706</v>
      </c>
      <c r="B11792" t="s">
        <v>707</v>
      </c>
      <c r="C11792">
        <f>-70.485594 / 41.675655</f>
        <v>-1.6912894110482488</v>
      </c>
      <c r="D11792" t="s">
        <v>464</v>
      </c>
      <c r="E11792" t="s">
        <v>70</v>
      </c>
      <c r="F11792" s="1">
        <v>42641</v>
      </c>
      <c r="G11792">
        <v>24</v>
      </c>
      <c r="K11792">
        <v>3.83</v>
      </c>
      <c r="L11792" t="s">
        <v>71</v>
      </c>
      <c r="O11792">
        <v>0.12</v>
      </c>
      <c r="P11792" t="s">
        <v>71</v>
      </c>
      <c r="Q11792">
        <v>10.9</v>
      </c>
      <c r="R11792" t="s">
        <v>71</v>
      </c>
      <c r="S11792">
        <v>1.1100000000000001</v>
      </c>
      <c r="T11792" t="s">
        <v>71</v>
      </c>
      <c r="U11792">
        <v>34.380000000000003</v>
      </c>
      <c r="V11792" t="s">
        <v>71</v>
      </c>
      <c r="W11792">
        <v>104.49</v>
      </c>
      <c r="X11792" t="s">
        <v>71</v>
      </c>
      <c r="Y11792">
        <v>55.16</v>
      </c>
      <c r="AA11792">
        <v>43.77</v>
      </c>
      <c r="AE11792">
        <v>42.4</v>
      </c>
      <c r="AF11792" t="s">
        <v>71</v>
      </c>
      <c r="AG11792">
        <v>6.66</v>
      </c>
      <c r="AH11792" t="s">
        <v>71</v>
      </c>
      <c r="AS11792">
        <v>12.66</v>
      </c>
      <c r="AT11792" t="s">
        <v>71</v>
      </c>
      <c r="BE11792">
        <v>16.489999999999998</v>
      </c>
      <c r="BF11792" t="s">
        <v>71</v>
      </c>
    </row>
    <row r="11793" spans="1:46" x14ac:dyDescent="0.2">
      <c r="A11793" t="s">
        <v>706</v>
      </c>
      <c r="B11793" t="s">
        <v>707</v>
      </c>
      <c r="C11793">
        <f>-70.485594 / 41.675655</f>
        <v>-1.6912894110482488</v>
      </c>
      <c r="D11793" t="s">
        <v>464</v>
      </c>
      <c r="E11793" t="s">
        <v>70</v>
      </c>
      <c r="F11793" s="1">
        <v>42641</v>
      </c>
      <c r="G11793">
        <v>25</v>
      </c>
      <c r="O11793">
        <v>0.11</v>
      </c>
      <c r="P11793" t="s">
        <v>71</v>
      </c>
      <c r="Q11793">
        <v>10.9</v>
      </c>
      <c r="R11793" t="s">
        <v>71</v>
      </c>
    </row>
    <row r="11794" spans="1:46" x14ac:dyDescent="0.2">
      <c r="A11794" t="s">
        <v>706</v>
      </c>
      <c r="B11794" t="s">
        <v>707</v>
      </c>
      <c r="C11794">
        <f>-70.485594 / 41.675655</f>
        <v>-1.6912894110482488</v>
      </c>
      <c r="D11794" t="s">
        <v>464</v>
      </c>
      <c r="E11794" t="s">
        <v>70</v>
      </c>
      <c r="F11794" s="1">
        <v>43004</v>
      </c>
      <c r="G11794">
        <v>0.5</v>
      </c>
      <c r="K11794">
        <v>6.95</v>
      </c>
      <c r="L11794" t="s">
        <v>150</v>
      </c>
      <c r="S11794">
        <v>1.4</v>
      </c>
      <c r="T11794" t="s">
        <v>150</v>
      </c>
      <c r="U11794">
        <v>43.36</v>
      </c>
      <c r="V11794" t="s">
        <v>150</v>
      </c>
      <c r="W11794">
        <v>33.26</v>
      </c>
      <c r="X11794" t="s">
        <v>150</v>
      </c>
      <c r="Y11794">
        <v>58.51</v>
      </c>
      <c r="AA11794">
        <v>49.62</v>
      </c>
      <c r="AE11794">
        <v>14.7</v>
      </c>
      <c r="AF11794" t="s">
        <v>150</v>
      </c>
      <c r="AG11794">
        <v>7.22</v>
      </c>
      <c r="AH11794" t="s">
        <v>150</v>
      </c>
      <c r="AS11794">
        <v>11.72</v>
      </c>
      <c r="AT11794" t="s">
        <v>150</v>
      </c>
    </row>
    <row r="11795" spans="1:46" x14ac:dyDescent="0.2">
      <c r="A11795" t="s">
        <v>706</v>
      </c>
      <c r="B11795" t="s">
        <v>707</v>
      </c>
      <c r="C11795">
        <f>-70.485594 / 41.675655</f>
        <v>-1.6912894110482488</v>
      </c>
      <c r="D11795" t="s">
        <v>464</v>
      </c>
      <c r="E11795" t="s">
        <v>70</v>
      </c>
      <c r="F11795" s="1">
        <v>43004</v>
      </c>
      <c r="G11795">
        <v>3</v>
      </c>
      <c r="K11795">
        <v>13.27</v>
      </c>
      <c r="L11795" t="s">
        <v>150</v>
      </c>
      <c r="S11795">
        <v>1.7</v>
      </c>
      <c r="T11795" t="s">
        <v>150</v>
      </c>
      <c r="U11795">
        <v>52.66</v>
      </c>
      <c r="V11795" t="s">
        <v>150</v>
      </c>
      <c r="W11795">
        <v>27.2</v>
      </c>
      <c r="X11795" t="s">
        <v>150</v>
      </c>
      <c r="Y11795">
        <v>61.31</v>
      </c>
      <c r="AA11795">
        <v>55.96</v>
      </c>
      <c r="AE11795">
        <v>14.8</v>
      </c>
      <c r="AF11795" t="s">
        <v>150</v>
      </c>
      <c r="AG11795">
        <v>6.91</v>
      </c>
      <c r="AH11795" t="s">
        <v>150</v>
      </c>
      <c r="AS11795">
        <v>9.68</v>
      </c>
      <c r="AT11795" t="s">
        <v>150</v>
      </c>
    </row>
    <row r="11796" spans="1:46" x14ac:dyDescent="0.2">
      <c r="A11796" t="s">
        <v>706</v>
      </c>
      <c r="B11796" t="s">
        <v>707</v>
      </c>
      <c r="C11796">
        <f>-70.485594 / 41.675655</f>
        <v>-1.6912894110482488</v>
      </c>
      <c r="D11796" t="s">
        <v>464</v>
      </c>
      <c r="E11796" t="s">
        <v>70</v>
      </c>
      <c r="F11796" s="1">
        <v>43004</v>
      </c>
      <c r="G11796">
        <v>9</v>
      </c>
      <c r="K11796">
        <v>2.77</v>
      </c>
      <c r="L11796" t="s">
        <v>150</v>
      </c>
      <c r="S11796">
        <v>1.5</v>
      </c>
      <c r="T11796" t="s">
        <v>150</v>
      </c>
      <c r="U11796">
        <v>46.46</v>
      </c>
      <c r="V11796" t="s">
        <v>150</v>
      </c>
      <c r="W11796">
        <v>38.47</v>
      </c>
      <c r="X11796" t="s">
        <v>150</v>
      </c>
      <c r="Y11796">
        <v>59.5</v>
      </c>
      <c r="AA11796">
        <v>40.590000000000003</v>
      </c>
      <c r="AE11796">
        <v>17.100000000000001</v>
      </c>
      <c r="AF11796" t="s">
        <v>150</v>
      </c>
      <c r="AG11796">
        <v>6.65</v>
      </c>
      <c r="AH11796" t="s">
        <v>150</v>
      </c>
      <c r="AS11796">
        <v>5.97</v>
      </c>
      <c r="AT11796" t="s">
        <v>150</v>
      </c>
    </row>
    <row r="11797" spans="1:46" x14ac:dyDescent="0.2">
      <c r="A11797" t="s">
        <v>706</v>
      </c>
      <c r="B11797" t="s">
        <v>707</v>
      </c>
      <c r="C11797">
        <f>-70.485594 / 41.675655</f>
        <v>-1.6912894110482488</v>
      </c>
      <c r="D11797" t="s">
        <v>464</v>
      </c>
      <c r="E11797" t="s">
        <v>70</v>
      </c>
      <c r="F11797" s="1">
        <v>43341</v>
      </c>
      <c r="G11797">
        <v>0.5</v>
      </c>
      <c r="I11797">
        <v>10.25</v>
      </c>
      <c r="J11797" t="s">
        <v>150</v>
      </c>
      <c r="K11797">
        <v>5.38</v>
      </c>
      <c r="L11797" t="s">
        <v>150</v>
      </c>
      <c r="M11797">
        <v>3.63</v>
      </c>
      <c r="N11797" t="s">
        <v>150</v>
      </c>
      <c r="O11797">
        <v>13.66</v>
      </c>
      <c r="P11797" t="s">
        <v>150</v>
      </c>
      <c r="Q11797">
        <v>26.7</v>
      </c>
      <c r="R11797" t="s">
        <v>150</v>
      </c>
      <c r="S11797">
        <v>0.65</v>
      </c>
      <c r="T11797" t="s">
        <v>150</v>
      </c>
      <c r="U11797">
        <v>20.13</v>
      </c>
      <c r="V11797" t="s">
        <v>150</v>
      </c>
      <c r="W11797">
        <v>23.88</v>
      </c>
      <c r="X11797" t="s">
        <v>150</v>
      </c>
      <c r="Y11797">
        <v>47.44</v>
      </c>
      <c r="AA11797">
        <v>47.11</v>
      </c>
      <c r="AC11797">
        <v>41.42</v>
      </c>
      <c r="AE11797">
        <v>13.3</v>
      </c>
      <c r="AF11797" t="s">
        <v>150</v>
      </c>
      <c r="AG11797">
        <v>6.97</v>
      </c>
      <c r="AH11797" t="s">
        <v>150</v>
      </c>
      <c r="AS11797">
        <v>0.03</v>
      </c>
      <c r="AT11797" t="s">
        <v>150</v>
      </c>
    </row>
    <row r="11798" spans="1:46" x14ac:dyDescent="0.2">
      <c r="A11798" t="s">
        <v>706</v>
      </c>
      <c r="B11798" t="s">
        <v>707</v>
      </c>
      <c r="C11798">
        <f>-70.485594 / 41.675655</f>
        <v>-1.6912894110482488</v>
      </c>
      <c r="D11798" t="s">
        <v>464</v>
      </c>
      <c r="E11798" t="s">
        <v>70</v>
      </c>
      <c r="F11798" s="1">
        <v>43341</v>
      </c>
      <c r="G11798">
        <v>1</v>
      </c>
      <c r="K11798" t="s">
        <v>173</v>
      </c>
      <c r="L11798" t="s">
        <v>150</v>
      </c>
      <c r="O11798">
        <v>13.12</v>
      </c>
      <c r="P11798" t="s">
        <v>150</v>
      </c>
      <c r="Q11798">
        <v>26.8</v>
      </c>
      <c r="R11798" t="s">
        <v>150</v>
      </c>
      <c r="S11798" t="s">
        <v>173</v>
      </c>
      <c r="T11798" t="s">
        <v>150</v>
      </c>
      <c r="W11798" t="s">
        <v>173</v>
      </c>
      <c r="X11798" t="s">
        <v>150</v>
      </c>
      <c r="AE11798" t="s">
        <v>173</v>
      </c>
      <c r="AF11798" t="s">
        <v>150</v>
      </c>
      <c r="AG11798" t="s">
        <v>173</v>
      </c>
      <c r="AH11798" t="s">
        <v>150</v>
      </c>
      <c r="AS11798" t="s">
        <v>173</v>
      </c>
      <c r="AT11798" t="s">
        <v>150</v>
      </c>
    </row>
    <row r="11799" spans="1:46" x14ac:dyDescent="0.2">
      <c r="A11799" t="s">
        <v>706</v>
      </c>
      <c r="B11799" t="s">
        <v>707</v>
      </c>
      <c r="C11799">
        <f>-70.485594 / 41.675655</f>
        <v>-1.6912894110482488</v>
      </c>
      <c r="D11799" t="s">
        <v>464</v>
      </c>
      <c r="E11799" t="s">
        <v>70</v>
      </c>
      <c r="F11799" s="1">
        <v>43341</v>
      </c>
      <c r="G11799">
        <v>2</v>
      </c>
      <c r="K11799" t="s">
        <v>173</v>
      </c>
      <c r="L11799" t="s">
        <v>150</v>
      </c>
      <c r="O11799">
        <v>13.08</v>
      </c>
      <c r="P11799" t="s">
        <v>150</v>
      </c>
      <c r="Q11799">
        <v>26.2</v>
      </c>
      <c r="R11799" t="s">
        <v>150</v>
      </c>
      <c r="S11799" t="s">
        <v>173</v>
      </c>
      <c r="T11799" t="s">
        <v>150</v>
      </c>
      <c r="W11799" t="s">
        <v>173</v>
      </c>
      <c r="X11799" t="s">
        <v>150</v>
      </c>
      <c r="AE11799" t="s">
        <v>173</v>
      </c>
      <c r="AF11799" t="s">
        <v>150</v>
      </c>
      <c r="AG11799" t="s">
        <v>173</v>
      </c>
      <c r="AH11799" t="s">
        <v>150</v>
      </c>
      <c r="AS11799" t="s">
        <v>173</v>
      </c>
      <c r="AT11799" t="s">
        <v>150</v>
      </c>
    </row>
    <row r="11800" spans="1:46" x14ac:dyDescent="0.2">
      <c r="A11800" t="s">
        <v>706</v>
      </c>
      <c r="B11800" t="s">
        <v>707</v>
      </c>
      <c r="C11800">
        <f>-70.485594 / 41.675655</f>
        <v>-1.6912894110482488</v>
      </c>
      <c r="D11800" t="s">
        <v>464</v>
      </c>
      <c r="E11800" t="s">
        <v>70</v>
      </c>
      <c r="F11800" s="1">
        <v>43341</v>
      </c>
      <c r="G11800">
        <v>3</v>
      </c>
      <c r="K11800">
        <v>4.49</v>
      </c>
      <c r="L11800" t="s">
        <v>150</v>
      </c>
      <c r="O11800">
        <v>13.19</v>
      </c>
      <c r="P11800" t="s">
        <v>150</v>
      </c>
      <c r="Q11800">
        <v>25.8</v>
      </c>
      <c r="R11800" t="s">
        <v>150</v>
      </c>
      <c r="S11800">
        <v>0.57999999999999996</v>
      </c>
      <c r="T11800" t="s">
        <v>150</v>
      </c>
      <c r="U11800">
        <v>17.96</v>
      </c>
      <c r="V11800" t="s">
        <v>150</v>
      </c>
      <c r="W11800">
        <v>22.23</v>
      </c>
      <c r="X11800" t="s">
        <v>150</v>
      </c>
      <c r="Y11800">
        <v>45.8</v>
      </c>
      <c r="AA11800">
        <v>45.33</v>
      </c>
      <c r="AE11800">
        <v>13.4</v>
      </c>
      <c r="AF11800" t="s">
        <v>150</v>
      </c>
      <c r="AG11800">
        <v>7.01</v>
      </c>
      <c r="AH11800" t="s">
        <v>150</v>
      </c>
      <c r="AS11800">
        <v>0.88</v>
      </c>
      <c r="AT11800" t="s">
        <v>150</v>
      </c>
    </row>
    <row r="11801" spans="1:46" x14ac:dyDescent="0.2">
      <c r="A11801" t="s">
        <v>706</v>
      </c>
      <c r="B11801" t="s">
        <v>707</v>
      </c>
      <c r="C11801">
        <f>-70.485594 / 41.675655</f>
        <v>-1.6912894110482488</v>
      </c>
      <c r="D11801" t="s">
        <v>464</v>
      </c>
      <c r="E11801" t="s">
        <v>70</v>
      </c>
      <c r="F11801" s="1">
        <v>43341</v>
      </c>
      <c r="G11801">
        <v>4</v>
      </c>
      <c r="K11801" t="s">
        <v>173</v>
      </c>
      <c r="L11801" t="s">
        <v>150</v>
      </c>
      <c r="O11801">
        <v>12.3</v>
      </c>
      <c r="P11801" t="s">
        <v>150</v>
      </c>
      <c r="Q11801">
        <v>25.5</v>
      </c>
      <c r="R11801" t="s">
        <v>150</v>
      </c>
      <c r="S11801" t="s">
        <v>173</v>
      </c>
      <c r="T11801" t="s">
        <v>150</v>
      </c>
      <c r="W11801" t="s">
        <v>173</v>
      </c>
      <c r="X11801" t="s">
        <v>150</v>
      </c>
      <c r="AE11801" t="s">
        <v>173</v>
      </c>
      <c r="AF11801" t="s">
        <v>150</v>
      </c>
      <c r="AG11801" t="s">
        <v>173</v>
      </c>
      <c r="AH11801" t="s">
        <v>150</v>
      </c>
      <c r="AS11801" t="s">
        <v>173</v>
      </c>
      <c r="AT11801" t="s">
        <v>150</v>
      </c>
    </row>
    <row r="11802" spans="1:46" x14ac:dyDescent="0.2">
      <c r="A11802" t="s">
        <v>706</v>
      </c>
      <c r="B11802" t="s">
        <v>707</v>
      </c>
      <c r="C11802">
        <f>-70.485594 / 41.675655</f>
        <v>-1.6912894110482488</v>
      </c>
      <c r="D11802" t="s">
        <v>464</v>
      </c>
      <c r="E11802" t="s">
        <v>70</v>
      </c>
      <c r="F11802" s="1">
        <v>43341</v>
      </c>
      <c r="G11802">
        <v>5</v>
      </c>
      <c r="K11802" t="s">
        <v>173</v>
      </c>
      <c r="L11802" t="s">
        <v>150</v>
      </c>
      <c r="O11802">
        <v>12.97</v>
      </c>
      <c r="P11802" t="s">
        <v>150</v>
      </c>
      <c r="Q11802">
        <v>25.2</v>
      </c>
      <c r="R11802" t="s">
        <v>150</v>
      </c>
      <c r="S11802" t="s">
        <v>173</v>
      </c>
      <c r="T11802" t="s">
        <v>150</v>
      </c>
      <c r="W11802" t="s">
        <v>173</v>
      </c>
      <c r="X11802" t="s">
        <v>150</v>
      </c>
      <c r="AE11802" t="s">
        <v>173</v>
      </c>
      <c r="AF11802" t="s">
        <v>150</v>
      </c>
      <c r="AG11802" t="s">
        <v>173</v>
      </c>
      <c r="AH11802" t="s">
        <v>150</v>
      </c>
      <c r="AS11802" t="s">
        <v>173</v>
      </c>
      <c r="AT11802" t="s">
        <v>150</v>
      </c>
    </row>
    <row r="11803" spans="1:46" x14ac:dyDescent="0.2">
      <c r="A11803" t="s">
        <v>706</v>
      </c>
      <c r="B11803" t="s">
        <v>707</v>
      </c>
      <c r="C11803">
        <f>-70.485594 / 41.675655</f>
        <v>-1.6912894110482488</v>
      </c>
      <c r="D11803" t="s">
        <v>464</v>
      </c>
      <c r="E11803" t="s">
        <v>70</v>
      </c>
      <c r="F11803" s="1">
        <v>43341</v>
      </c>
      <c r="G11803">
        <v>6</v>
      </c>
      <c r="K11803" t="s">
        <v>173</v>
      </c>
      <c r="L11803" t="s">
        <v>150</v>
      </c>
      <c r="O11803">
        <v>11.77</v>
      </c>
      <c r="P11803" t="s">
        <v>150</v>
      </c>
      <c r="Q11803">
        <v>24.5</v>
      </c>
      <c r="R11803" t="s">
        <v>150</v>
      </c>
      <c r="S11803" t="s">
        <v>173</v>
      </c>
      <c r="T11803" t="s">
        <v>150</v>
      </c>
      <c r="W11803" t="s">
        <v>173</v>
      </c>
      <c r="X11803" t="s">
        <v>150</v>
      </c>
      <c r="AE11803" t="s">
        <v>173</v>
      </c>
      <c r="AF11803" t="s">
        <v>150</v>
      </c>
      <c r="AG11803" t="s">
        <v>173</v>
      </c>
      <c r="AH11803" t="s">
        <v>150</v>
      </c>
      <c r="AS11803" t="s">
        <v>173</v>
      </c>
      <c r="AT11803" t="s">
        <v>150</v>
      </c>
    </row>
    <row r="11804" spans="1:46" x14ac:dyDescent="0.2">
      <c r="A11804" t="s">
        <v>706</v>
      </c>
      <c r="B11804" t="s">
        <v>707</v>
      </c>
      <c r="C11804">
        <f>-70.485594 / 41.675655</f>
        <v>-1.6912894110482488</v>
      </c>
      <c r="D11804" t="s">
        <v>464</v>
      </c>
      <c r="E11804" t="s">
        <v>70</v>
      </c>
      <c r="F11804" s="1">
        <v>43341</v>
      </c>
      <c r="G11804">
        <v>7</v>
      </c>
      <c r="K11804" t="s">
        <v>173</v>
      </c>
      <c r="L11804" t="s">
        <v>150</v>
      </c>
      <c r="O11804">
        <v>10.029999999999999</v>
      </c>
      <c r="P11804" t="s">
        <v>150</v>
      </c>
      <c r="Q11804">
        <v>23.7</v>
      </c>
      <c r="R11804" t="s">
        <v>150</v>
      </c>
      <c r="S11804" t="s">
        <v>173</v>
      </c>
      <c r="T11804" t="s">
        <v>150</v>
      </c>
      <c r="W11804" t="s">
        <v>173</v>
      </c>
      <c r="X11804" t="s">
        <v>150</v>
      </c>
      <c r="AE11804" t="s">
        <v>173</v>
      </c>
      <c r="AF11804" t="s">
        <v>150</v>
      </c>
      <c r="AG11804" t="s">
        <v>173</v>
      </c>
      <c r="AH11804" t="s">
        <v>150</v>
      </c>
      <c r="AS11804" t="s">
        <v>173</v>
      </c>
      <c r="AT11804" t="s">
        <v>150</v>
      </c>
    </row>
    <row r="11805" spans="1:46" x14ac:dyDescent="0.2">
      <c r="A11805" t="s">
        <v>706</v>
      </c>
      <c r="B11805" t="s">
        <v>707</v>
      </c>
      <c r="C11805">
        <f>-70.485594 / 41.675655</f>
        <v>-1.6912894110482488</v>
      </c>
      <c r="D11805" t="s">
        <v>464</v>
      </c>
      <c r="E11805" t="s">
        <v>70</v>
      </c>
      <c r="F11805" s="1">
        <v>43341</v>
      </c>
      <c r="G11805">
        <v>8</v>
      </c>
      <c r="K11805" t="s">
        <v>173</v>
      </c>
      <c r="L11805" t="s">
        <v>150</v>
      </c>
      <c r="O11805">
        <v>2.87</v>
      </c>
      <c r="P11805" t="s">
        <v>150</v>
      </c>
      <c r="Q11805">
        <v>20.7</v>
      </c>
      <c r="R11805" t="s">
        <v>150</v>
      </c>
      <c r="S11805" t="s">
        <v>173</v>
      </c>
      <c r="T11805" t="s">
        <v>150</v>
      </c>
      <c r="W11805" t="s">
        <v>173</v>
      </c>
      <c r="X11805" t="s">
        <v>150</v>
      </c>
      <c r="AE11805" t="s">
        <v>173</v>
      </c>
      <c r="AF11805" t="s">
        <v>150</v>
      </c>
      <c r="AG11805" t="s">
        <v>173</v>
      </c>
      <c r="AH11805" t="s">
        <v>150</v>
      </c>
      <c r="AS11805" t="s">
        <v>173</v>
      </c>
      <c r="AT11805" t="s">
        <v>150</v>
      </c>
    </row>
    <row r="11806" spans="1:46" x14ac:dyDescent="0.2">
      <c r="A11806" t="s">
        <v>706</v>
      </c>
      <c r="B11806" t="s">
        <v>707</v>
      </c>
      <c r="C11806">
        <f>-70.485594 / 41.675655</f>
        <v>-1.6912894110482488</v>
      </c>
      <c r="D11806" t="s">
        <v>464</v>
      </c>
      <c r="E11806" t="s">
        <v>70</v>
      </c>
      <c r="F11806" s="1">
        <v>43341</v>
      </c>
      <c r="G11806">
        <v>9</v>
      </c>
      <c r="K11806">
        <v>23.78</v>
      </c>
      <c r="L11806" t="s">
        <v>150</v>
      </c>
      <c r="O11806">
        <v>1.45</v>
      </c>
      <c r="P11806" t="s">
        <v>150</v>
      </c>
      <c r="Q11806">
        <v>16.8</v>
      </c>
      <c r="R11806" t="s">
        <v>150</v>
      </c>
      <c r="S11806">
        <v>2.2599999999999998</v>
      </c>
      <c r="T11806" t="s">
        <v>150</v>
      </c>
      <c r="U11806">
        <v>70</v>
      </c>
      <c r="V11806" t="s">
        <v>150</v>
      </c>
      <c r="W11806">
        <v>52.06</v>
      </c>
      <c r="X11806" t="s">
        <v>150</v>
      </c>
      <c r="Y11806">
        <v>65.41</v>
      </c>
      <c r="AA11806">
        <v>61.69</v>
      </c>
      <c r="AE11806">
        <v>24.6</v>
      </c>
      <c r="AF11806" t="s">
        <v>150</v>
      </c>
      <c r="AG11806">
        <v>6.31</v>
      </c>
      <c r="AH11806" t="s">
        <v>150</v>
      </c>
      <c r="AS11806">
        <v>15.12</v>
      </c>
      <c r="AT11806" t="s">
        <v>150</v>
      </c>
    </row>
    <row r="11807" spans="1:46" x14ac:dyDescent="0.2">
      <c r="A11807" t="s">
        <v>706</v>
      </c>
      <c r="B11807" t="s">
        <v>707</v>
      </c>
      <c r="C11807">
        <f>-70.485594 / 41.675655</f>
        <v>-1.6912894110482488</v>
      </c>
      <c r="D11807" t="s">
        <v>464</v>
      </c>
      <c r="E11807" t="s">
        <v>70</v>
      </c>
      <c r="F11807" s="1">
        <v>43341</v>
      </c>
      <c r="G11807">
        <v>10</v>
      </c>
      <c r="K11807" t="s">
        <v>173</v>
      </c>
      <c r="L11807" t="s">
        <v>150</v>
      </c>
      <c r="O11807">
        <v>0.6</v>
      </c>
      <c r="P11807" t="s">
        <v>150</v>
      </c>
      <c r="Q11807">
        <v>13.8</v>
      </c>
      <c r="R11807" t="s">
        <v>150</v>
      </c>
      <c r="S11807" t="s">
        <v>173</v>
      </c>
      <c r="T11807" t="s">
        <v>150</v>
      </c>
      <c r="W11807" t="s">
        <v>173</v>
      </c>
      <c r="X11807" t="s">
        <v>150</v>
      </c>
      <c r="AE11807" t="s">
        <v>173</v>
      </c>
      <c r="AF11807" t="s">
        <v>150</v>
      </c>
      <c r="AG11807" t="s">
        <v>173</v>
      </c>
      <c r="AH11807" t="s">
        <v>150</v>
      </c>
      <c r="AS11807" t="s">
        <v>173</v>
      </c>
      <c r="AT11807" t="s">
        <v>150</v>
      </c>
    </row>
    <row r="11808" spans="1:46" x14ac:dyDescent="0.2">
      <c r="A11808" t="s">
        <v>706</v>
      </c>
      <c r="B11808" t="s">
        <v>707</v>
      </c>
      <c r="C11808">
        <f>-70.485594 / 41.675655</f>
        <v>-1.6912894110482488</v>
      </c>
      <c r="D11808" t="s">
        <v>464</v>
      </c>
      <c r="E11808" t="s">
        <v>70</v>
      </c>
      <c r="F11808" s="1">
        <v>43697</v>
      </c>
      <c r="G11808">
        <v>0.5</v>
      </c>
      <c r="I11808">
        <v>16.100000000000001</v>
      </c>
      <c r="J11808" t="s">
        <v>150</v>
      </c>
      <c r="K11808">
        <v>5.09</v>
      </c>
      <c r="L11808" t="s">
        <v>150</v>
      </c>
      <c r="M11808">
        <v>3.2</v>
      </c>
      <c r="N11808" t="s">
        <v>150</v>
      </c>
      <c r="O11808">
        <v>8.0500000000000007</v>
      </c>
      <c r="P11808" t="s">
        <v>150</v>
      </c>
      <c r="Q11808">
        <v>27.4</v>
      </c>
      <c r="R11808" t="s">
        <v>150</v>
      </c>
      <c r="S11808">
        <v>0.54</v>
      </c>
      <c r="T11808" t="s">
        <v>150</v>
      </c>
      <c r="U11808">
        <v>16.73</v>
      </c>
      <c r="V11808" t="s">
        <v>150</v>
      </c>
      <c r="W11808">
        <v>21.1</v>
      </c>
      <c r="X11808" t="s">
        <v>150</v>
      </c>
      <c r="Y11808">
        <v>44.77</v>
      </c>
      <c r="AA11808">
        <v>46.56</v>
      </c>
      <c r="AC11808">
        <v>43.24</v>
      </c>
      <c r="AE11808">
        <v>15.9</v>
      </c>
      <c r="AF11808" t="s">
        <v>150</v>
      </c>
      <c r="AG11808">
        <v>6.7</v>
      </c>
      <c r="AH11808" t="s">
        <v>150</v>
      </c>
      <c r="AS11808">
        <v>0.87</v>
      </c>
      <c r="AT11808" t="s">
        <v>150</v>
      </c>
    </row>
    <row r="11809" spans="1:46" x14ac:dyDescent="0.2">
      <c r="A11809" t="s">
        <v>706</v>
      </c>
      <c r="B11809" t="s">
        <v>707</v>
      </c>
      <c r="C11809">
        <f>-70.485594 / 41.675655</f>
        <v>-1.6912894110482488</v>
      </c>
      <c r="D11809" t="s">
        <v>464</v>
      </c>
      <c r="E11809" t="s">
        <v>70</v>
      </c>
      <c r="F11809" s="1">
        <v>43697</v>
      </c>
      <c r="G11809">
        <v>1</v>
      </c>
      <c r="K11809" t="s">
        <v>173</v>
      </c>
      <c r="L11809" t="s">
        <v>150</v>
      </c>
      <c r="O11809">
        <v>7.99</v>
      </c>
      <c r="P11809" t="s">
        <v>150</v>
      </c>
      <c r="Q11809">
        <v>27.2</v>
      </c>
      <c r="R11809" t="s">
        <v>150</v>
      </c>
      <c r="S11809" t="s">
        <v>173</v>
      </c>
      <c r="T11809" t="s">
        <v>150</v>
      </c>
      <c r="W11809" t="s">
        <v>173</v>
      </c>
      <c r="X11809" t="s">
        <v>150</v>
      </c>
      <c r="AE11809" t="s">
        <v>173</v>
      </c>
      <c r="AF11809" t="s">
        <v>150</v>
      </c>
      <c r="AG11809" t="s">
        <v>173</v>
      </c>
      <c r="AH11809" t="s">
        <v>150</v>
      </c>
      <c r="AS11809" t="s">
        <v>173</v>
      </c>
      <c r="AT11809" t="s">
        <v>150</v>
      </c>
    </row>
    <row r="11810" spans="1:46" x14ac:dyDescent="0.2">
      <c r="A11810" t="s">
        <v>706</v>
      </c>
      <c r="B11810" t="s">
        <v>707</v>
      </c>
      <c r="C11810">
        <f>-70.485594 / 41.675655</f>
        <v>-1.6912894110482488</v>
      </c>
      <c r="D11810" t="s">
        <v>464</v>
      </c>
      <c r="E11810" t="s">
        <v>70</v>
      </c>
      <c r="F11810" s="1">
        <v>43697</v>
      </c>
      <c r="G11810">
        <v>2</v>
      </c>
      <c r="K11810" t="s">
        <v>173</v>
      </c>
      <c r="L11810" t="s">
        <v>150</v>
      </c>
      <c r="O11810">
        <v>7.92</v>
      </c>
      <c r="P11810" t="s">
        <v>150</v>
      </c>
      <c r="Q11810">
        <v>26.9</v>
      </c>
      <c r="R11810" t="s">
        <v>150</v>
      </c>
      <c r="S11810" t="s">
        <v>173</v>
      </c>
      <c r="T11810" t="s">
        <v>150</v>
      </c>
      <c r="W11810" t="s">
        <v>173</v>
      </c>
      <c r="X11810" t="s">
        <v>150</v>
      </c>
      <c r="AE11810" t="s">
        <v>173</v>
      </c>
      <c r="AF11810" t="s">
        <v>150</v>
      </c>
      <c r="AG11810" t="s">
        <v>173</v>
      </c>
      <c r="AH11810" t="s">
        <v>150</v>
      </c>
      <c r="AS11810" t="s">
        <v>173</v>
      </c>
      <c r="AT11810" t="s">
        <v>150</v>
      </c>
    </row>
    <row r="11811" spans="1:46" x14ac:dyDescent="0.2">
      <c r="A11811" t="s">
        <v>706</v>
      </c>
      <c r="B11811" t="s">
        <v>707</v>
      </c>
      <c r="C11811">
        <f>-70.485594 / 41.675655</f>
        <v>-1.6912894110482488</v>
      </c>
      <c r="D11811" t="s">
        <v>464</v>
      </c>
      <c r="E11811" t="s">
        <v>70</v>
      </c>
      <c r="F11811" s="1">
        <v>43697</v>
      </c>
      <c r="G11811">
        <v>3</v>
      </c>
      <c r="K11811">
        <v>3.78</v>
      </c>
      <c r="L11811" t="s">
        <v>150</v>
      </c>
      <c r="O11811">
        <v>7.82</v>
      </c>
      <c r="P11811" t="s">
        <v>150</v>
      </c>
      <c r="Q11811">
        <v>26.2</v>
      </c>
      <c r="R11811" t="s">
        <v>150</v>
      </c>
      <c r="S11811">
        <v>0.54</v>
      </c>
      <c r="T11811" t="s">
        <v>150</v>
      </c>
      <c r="U11811">
        <v>16.73</v>
      </c>
      <c r="V11811" t="s">
        <v>150</v>
      </c>
      <c r="W11811">
        <v>22.38</v>
      </c>
      <c r="X11811" t="s">
        <v>150</v>
      </c>
      <c r="Y11811">
        <v>44.77</v>
      </c>
      <c r="AA11811">
        <v>43.64</v>
      </c>
      <c r="AE11811">
        <v>16.600000000000001</v>
      </c>
      <c r="AF11811" t="s">
        <v>150</v>
      </c>
      <c r="AG11811">
        <v>6.75</v>
      </c>
      <c r="AH11811" t="s">
        <v>150</v>
      </c>
      <c r="AS11811">
        <v>3.02</v>
      </c>
      <c r="AT11811" t="s">
        <v>150</v>
      </c>
    </row>
    <row r="11812" spans="1:46" x14ac:dyDescent="0.2">
      <c r="A11812" t="s">
        <v>706</v>
      </c>
      <c r="B11812" t="s">
        <v>707</v>
      </c>
      <c r="C11812">
        <f>-70.485594 / 41.675655</f>
        <v>-1.6912894110482488</v>
      </c>
      <c r="D11812" t="s">
        <v>464</v>
      </c>
      <c r="E11812" t="s">
        <v>70</v>
      </c>
      <c r="F11812" s="1">
        <v>43697</v>
      </c>
      <c r="G11812">
        <v>4</v>
      </c>
      <c r="K11812" t="s">
        <v>173</v>
      </c>
      <c r="L11812" t="s">
        <v>150</v>
      </c>
      <c r="O11812">
        <v>7.7</v>
      </c>
      <c r="P11812" t="s">
        <v>150</v>
      </c>
      <c r="Q11812">
        <v>25.7</v>
      </c>
      <c r="R11812" t="s">
        <v>150</v>
      </c>
      <c r="S11812" t="s">
        <v>173</v>
      </c>
      <c r="T11812" t="s">
        <v>150</v>
      </c>
      <c r="W11812" t="s">
        <v>173</v>
      </c>
      <c r="X11812" t="s">
        <v>150</v>
      </c>
      <c r="AE11812" t="s">
        <v>173</v>
      </c>
      <c r="AF11812" t="s">
        <v>150</v>
      </c>
      <c r="AG11812" t="s">
        <v>173</v>
      </c>
      <c r="AH11812" t="s">
        <v>150</v>
      </c>
      <c r="AS11812" t="s">
        <v>173</v>
      </c>
      <c r="AT11812" t="s">
        <v>150</v>
      </c>
    </row>
    <row r="11813" spans="1:46" x14ac:dyDescent="0.2">
      <c r="A11813" t="s">
        <v>706</v>
      </c>
      <c r="B11813" t="s">
        <v>707</v>
      </c>
      <c r="C11813">
        <f>-70.485594 / 41.675655</f>
        <v>-1.6912894110482488</v>
      </c>
      <c r="D11813" t="s">
        <v>464</v>
      </c>
      <c r="E11813" t="s">
        <v>70</v>
      </c>
      <c r="F11813" s="1">
        <v>43697</v>
      </c>
      <c r="G11813">
        <v>5</v>
      </c>
      <c r="K11813" t="s">
        <v>173</v>
      </c>
      <c r="L11813" t="s">
        <v>150</v>
      </c>
      <c r="O11813">
        <v>7.6</v>
      </c>
      <c r="P11813" t="s">
        <v>150</v>
      </c>
      <c r="Q11813">
        <v>25.2</v>
      </c>
      <c r="R11813" t="s">
        <v>150</v>
      </c>
      <c r="S11813" t="s">
        <v>173</v>
      </c>
      <c r="T11813" t="s">
        <v>150</v>
      </c>
      <c r="W11813" t="s">
        <v>173</v>
      </c>
      <c r="X11813" t="s">
        <v>150</v>
      </c>
      <c r="AE11813" t="s">
        <v>173</v>
      </c>
      <c r="AF11813" t="s">
        <v>150</v>
      </c>
      <c r="AG11813" t="s">
        <v>173</v>
      </c>
      <c r="AH11813" t="s">
        <v>150</v>
      </c>
      <c r="AS11813" t="s">
        <v>173</v>
      </c>
      <c r="AT11813" t="s">
        <v>150</v>
      </c>
    </row>
    <row r="11814" spans="1:46" x14ac:dyDescent="0.2">
      <c r="A11814" t="s">
        <v>706</v>
      </c>
      <c r="B11814" t="s">
        <v>707</v>
      </c>
      <c r="C11814">
        <f>-70.485594 / 41.675655</f>
        <v>-1.6912894110482488</v>
      </c>
      <c r="D11814" t="s">
        <v>464</v>
      </c>
      <c r="E11814" t="s">
        <v>70</v>
      </c>
      <c r="F11814" s="1">
        <v>43697</v>
      </c>
      <c r="G11814">
        <v>6</v>
      </c>
      <c r="K11814" t="s">
        <v>173</v>
      </c>
      <c r="L11814" t="s">
        <v>150</v>
      </c>
      <c r="O11814">
        <v>7.49</v>
      </c>
      <c r="P11814" t="s">
        <v>150</v>
      </c>
      <c r="Q11814">
        <v>25</v>
      </c>
      <c r="R11814" t="s">
        <v>150</v>
      </c>
      <c r="S11814" t="s">
        <v>173</v>
      </c>
      <c r="T11814" t="s">
        <v>150</v>
      </c>
      <c r="W11814" t="s">
        <v>173</v>
      </c>
      <c r="X11814" t="s">
        <v>150</v>
      </c>
      <c r="AE11814" t="s">
        <v>173</v>
      </c>
      <c r="AF11814" t="s">
        <v>150</v>
      </c>
      <c r="AG11814" t="s">
        <v>173</v>
      </c>
      <c r="AH11814" t="s">
        <v>150</v>
      </c>
      <c r="AS11814" t="s">
        <v>173</v>
      </c>
      <c r="AT11814" t="s">
        <v>150</v>
      </c>
    </row>
    <row r="11815" spans="1:46" x14ac:dyDescent="0.2">
      <c r="A11815" t="s">
        <v>706</v>
      </c>
      <c r="B11815" t="s">
        <v>707</v>
      </c>
      <c r="C11815">
        <f>-70.485594 / 41.675655</f>
        <v>-1.6912894110482488</v>
      </c>
      <c r="D11815" t="s">
        <v>464</v>
      </c>
      <c r="E11815" t="s">
        <v>70</v>
      </c>
      <c r="F11815" s="1">
        <v>43697</v>
      </c>
      <c r="G11815">
        <v>7</v>
      </c>
      <c r="K11815" t="s">
        <v>173</v>
      </c>
      <c r="L11815" t="s">
        <v>150</v>
      </c>
      <c r="O11815">
        <v>6.08</v>
      </c>
      <c r="P11815" t="s">
        <v>150</v>
      </c>
      <c r="Q11815">
        <v>23.6</v>
      </c>
      <c r="R11815" t="s">
        <v>150</v>
      </c>
      <c r="S11815" t="s">
        <v>173</v>
      </c>
      <c r="T11815" t="s">
        <v>150</v>
      </c>
      <c r="W11815" t="s">
        <v>173</v>
      </c>
      <c r="X11815" t="s">
        <v>150</v>
      </c>
      <c r="AE11815" t="s">
        <v>173</v>
      </c>
      <c r="AF11815" t="s">
        <v>150</v>
      </c>
      <c r="AG11815" t="s">
        <v>173</v>
      </c>
      <c r="AH11815" t="s">
        <v>150</v>
      </c>
      <c r="AS11815" t="s">
        <v>173</v>
      </c>
      <c r="AT11815" t="s">
        <v>150</v>
      </c>
    </row>
    <row r="11816" spans="1:46" x14ac:dyDescent="0.2">
      <c r="A11816" t="s">
        <v>706</v>
      </c>
      <c r="B11816" t="s">
        <v>707</v>
      </c>
      <c r="C11816">
        <f>-70.485594 / 41.675655</f>
        <v>-1.6912894110482488</v>
      </c>
      <c r="D11816" t="s">
        <v>464</v>
      </c>
      <c r="E11816" t="s">
        <v>70</v>
      </c>
      <c r="F11816" s="1">
        <v>43697</v>
      </c>
      <c r="G11816">
        <v>8</v>
      </c>
      <c r="K11816" t="s">
        <v>173</v>
      </c>
      <c r="L11816" t="s">
        <v>150</v>
      </c>
      <c r="O11816">
        <v>1.6</v>
      </c>
      <c r="P11816" t="s">
        <v>150</v>
      </c>
      <c r="Q11816">
        <v>19.100000000000001</v>
      </c>
      <c r="R11816" t="s">
        <v>150</v>
      </c>
      <c r="S11816" t="s">
        <v>173</v>
      </c>
      <c r="T11816" t="s">
        <v>150</v>
      </c>
      <c r="W11816" t="s">
        <v>173</v>
      </c>
      <c r="X11816" t="s">
        <v>150</v>
      </c>
      <c r="AE11816" t="s">
        <v>173</v>
      </c>
      <c r="AF11816" t="s">
        <v>150</v>
      </c>
      <c r="AG11816" t="s">
        <v>173</v>
      </c>
      <c r="AH11816" t="s">
        <v>150</v>
      </c>
      <c r="AS11816" t="s">
        <v>173</v>
      </c>
      <c r="AT11816" t="s">
        <v>150</v>
      </c>
    </row>
    <row r="11817" spans="1:46" x14ac:dyDescent="0.2">
      <c r="A11817" t="s">
        <v>706</v>
      </c>
      <c r="B11817" t="s">
        <v>707</v>
      </c>
      <c r="C11817">
        <f>-70.485594 / 41.675655</f>
        <v>-1.6912894110482488</v>
      </c>
      <c r="D11817" t="s">
        <v>464</v>
      </c>
      <c r="E11817" t="s">
        <v>70</v>
      </c>
      <c r="F11817" s="1">
        <v>43697</v>
      </c>
      <c r="G11817">
        <v>9</v>
      </c>
      <c r="K11817">
        <v>9.59</v>
      </c>
      <c r="L11817" t="s">
        <v>150</v>
      </c>
      <c r="O11817">
        <v>0.45</v>
      </c>
      <c r="P11817" t="s">
        <v>150</v>
      </c>
      <c r="Q11817">
        <v>16.399999999999999</v>
      </c>
      <c r="R11817" t="s">
        <v>150</v>
      </c>
      <c r="S11817">
        <v>2.67</v>
      </c>
      <c r="T11817" t="s">
        <v>150</v>
      </c>
      <c r="U11817">
        <v>82.7</v>
      </c>
      <c r="V11817" t="s">
        <v>150</v>
      </c>
      <c r="W11817">
        <v>46.61</v>
      </c>
      <c r="X11817" t="s">
        <v>150</v>
      </c>
      <c r="Y11817">
        <v>67.819999999999993</v>
      </c>
      <c r="AA11817">
        <v>52.78</v>
      </c>
      <c r="AE11817">
        <v>28.4</v>
      </c>
      <c r="AF11817" t="s">
        <v>150</v>
      </c>
      <c r="AG11817">
        <v>6.18</v>
      </c>
      <c r="AH11817" t="s">
        <v>150</v>
      </c>
      <c r="AS11817">
        <v>6.17</v>
      </c>
      <c r="AT11817" t="s">
        <v>150</v>
      </c>
    </row>
    <row r="11818" spans="1:46" x14ac:dyDescent="0.2">
      <c r="A11818" t="s">
        <v>706</v>
      </c>
      <c r="B11818" t="s">
        <v>707</v>
      </c>
      <c r="C11818">
        <f>-70.485594 / 41.675655</f>
        <v>-1.6912894110482488</v>
      </c>
      <c r="D11818" t="s">
        <v>464</v>
      </c>
      <c r="E11818" t="s">
        <v>70</v>
      </c>
      <c r="F11818" s="1">
        <v>43697</v>
      </c>
      <c r="G11818">
        <v>10</v>
      </c>
      <c r="K11818" t="s">
        <v>173</v>
      </c>
      <c r="L11818" t="s">
        <v>150</v>
      </c>
      <c r="O11818">
        <v>0.35</v>
      </c>
      <c r="P11818" t="s">
        <v>150</v>
      </c>
      <c r="Q11818">
        <v>14.6</v>
      </c>
      <c r="R11818" t="s">
        <v>150</v>
      </c>
      <c r="S11818" t="s">
        <v>173</v>
      </c>
      <c r="T11818" t="s">
        <v>150</v>
      </c>
      <c r="W11818" t="s">
        <v>173</v>
      </c>
      <c r="X11818" t="s">
        <v>150</v>
      </c>
      <c r="AE11818" t="s">
        <v>173</v>
      </c>
      <c r="AF11818" t="s">
        <v>150</v>
      </c>
      <c r="AG11818" t="s">
        <v>173</v>
      </c>
      <c r="AH11818" t="s">
        <v>150</v>
      </c>
      <c r="AS11818" t="s">
        <v>173</v>
      </c>
      <c r="AT11818" t="s">
        <v>150</v>
      </c>
    </row>
    <row r="11819" spans="1:46" x14ac:dyDescent="0.2">
      <c r="A11819" t="s">
        <v>706</v>
      </c>
      <c r="B11819" t="s">
        <v>707</v>
      </c>
      <c r="C11819">
        <f>-70.485594 / 41.675655</f>
        <v>-1.6912894110482488</v>
      </c>
      <c r="D11819" t="s">
        <v>464</v>
      </c>
      <c r="E11819" t="s">
        <v>70</v>
      </c>
      <c r="F11819" s="1">
        <v>43697</v>
      </c>
      <c r="G11819">
        <v>11</v>
      </c>
      <c r="K11819" t="s">
        <v>173</v>
      </c>
      <c r="L11819" t="s">
        <v>150</v>
      </c>
      <c r="O11819">
        <v>0.34</v>
      </c>
      <c r="P11819" t="s">
        <v>150</v>
      </c>
      <c r="Q11819">
        <v>13.6</v>
      </c>
      <c r="R11819" t="s">
        <v>150</v>
      </c>
      <c r="S11819" t="s">
        <v>173</v>
      </c>
      <c r="T11819" t="s">
        <v>150</v>
      </c>
      <c r="W11819" t="s">
        <v>173</v>
      </c>
      <c r="X11819" t="s">
        <v>150</v>
      </c>
      <c r="AE11819" t="s">
        <v>173</v>
      </c>
      <c r="AF11819" t="s">
        <v>150</v>
      </c>
      <c r="AG11819" t="s">
        <v>173</v>
      </c>
      <c r="AH11819" t="s">
        <v>150</v>
      </c>
      <c r="AS11819" t="s">
        <v>173</v>
      </c>
      <c r="AT11819" t="s">
        <v>150</v>
      </c>
    </row>
    <row r="11820" spans="1:46" x14ac:dyDescent="0.2">
      <c r="A11820" t="s">
        <v>706</v>
      </c>
      <c r="B11820" t="s">
        <v>707</v>
      </c>
      <c r="C11820">
        <f>-70.485594 / 41.675655</f>
        <v>-1.6912894110482488</v>
      </c>
      <c r="D11820" t="s">
        <v>464</v>
      </c>
      <c r="E11820" t="s">
        <v>70</v>
      </c>
      <c r="F11820" s="1">
        <v>43697</v>
      </c>
      <c r="G11820">
        <v>12</v>
      </c>
      <c r="K11820" t="s">
        <v>173</v>
      </c>
      <c r="L11820" t="s">
        <v>150</v>
      </c>
      <c r="O11820">
        <v>0.32</v>
      </c>
      <c r="P11820" t="s">
        <v>150</v>
      </c>
      <c r="Q11820">
        <v>13.2</v>
      </c>
      <c r="R11820" t="s">
        <v>150</v>
      </c>
      <c r="S11820" t="s">
        <v>173</v>
      </c>
      <c r="T11820" t="s">
        <v>150</v>
      </c>
      <c r="W11820" t="s">
        <v>173</v>
      </c>
      <c r="X11820" t="s">
        <v>150</v>
      </c>
      <c r="AE11820" t="s">
        <v>173</v>
      </c>
      <c r="AF11820" t="s">
        <v>150</v>
      </c>
      <c r="AG11820" t="s">
        <v>173</v>
      </c>
      <c r="AH11820" t="s">
        <v>150</v>
      </c>
      <c r="AS11820" t="s">
        <v>173</v>
      </c>
      <c r="AT11820" t="s">
        <v>150</v>
      </c>
    </row>
    <row r="11821" spans="1:46" x14ac:dyDescent="0.2">
      <c r="A11821" t="s">
        <v>706</v>
      </c>
      <c r="B11821" t="s">
        <v>707</v>
      </c>
      <c r="C11821">
        <f>-70.485594 / 41.675655</f>
        <v>-1.6912894110482488</v>
      </c>
      <c r="D11821" t="s">
        <v>464</v>
      </c>
      <c r="E11821" t="s">
        <v>70</v>
      </c>
      <c r="F11821" s="1">
        <v>43697</v>
      </c>
      <c r="G11821">
        <v>13</v>
      </c>
      <c r="K11821" t="s">
        <v>173</v>
      </c>
      <c r="L11821" t="s">
        <v>150</v>
      </c>
      <c r="O11821">
        <v>0.31</v>
      </c>
      <c r="P11821" t="s">
        <v>150</v>
      </c>
      <c r="Q11821">
        <v>12.9</v>
      </c>
      <c r="R11821" t="s">
        <v>150</v>
      </c>
      <c r="S11821" t="s">
        <v>173</v>
      </c>
      <c r="T11821" t="s">
        <v>150</v>
      </c>
      <c r="W11821" t="s">
        <v>173</v>
      </c>
      <c r="X11821" t="s">
        <v>150</v>
      </c>
      <c r="AE11821" t="s">
        <v>173</v>
      </c>
      <c r="AF11821" t="s">
        <v>150</v>
      </c>
      <c r="AG11821" t="s">
        <v>173</v>
      </c>
      <c r="AH11821" t="s">
        <v>150</v>
      </c>
      <c r="AS11821" t="s">
        <v>173</v>
      </c>
      <c r="AT11821" t="s">
        <v>150</v>
      </c>
    </row>
    <row r="11822" spans="1:46" x14ac:dyDescent="0.2">
      <c r="A11822" t="s">
        <v>706</v>
      </c>
      <c r="B11822" t="s">
        <v>707</v>
      </c>
      <c r="C11822">
        <f>-70.485594 / 41.675655</f>
        <v>-1.6912894110482488</v>
      </c>
      <c r="D11822" t="s">
        <v>464</v>
      </c>
      <c r="E11822" t="s">
        <v>70</v>
      </c>
      <c r="F11822" s="1">
        <v>43697</v>
      </c>
      <c r="G11822">
        <v>14</v>
      </c>
      <c r="K11822" t="s">
        <v>173</v>
      </c>
      <c r="L11822" t="s">
        <v>150</v>
      </c>
      <c r="O11822">
        <v>0.3</v>
      </c>
      <c r="P11822" t="s">
        <v>150</v>
      </c>
      <c r="Q11822">
        <v>12.6</v>
      </c>
      <c r="R11822" t="s">
        <v>150</v>
      </c>
      <c r="S11822" t="s">
        <v>173</v>
      </c>
      <c r="T11822" t="s">
        <v>150</v>
      </c>
      <c r="W11822" t="s">
        <v>173</v>
      </c>
      <c r="X11822" t="s">
        <v>150</v>
      </c>
      <c r="AE11822" t="s">
        <v>173</v>
      </c>
      <c r="AF11822" t="s">
        <v>150</v>
      </c>
      <c r="AG11822" t="s">
        <v>173</v>
      </c>
      <c r="AH11822" t="s">
        <v>150</v>
      </c>
      <c r="AS11822" t="s">
        <v>173</v>
      </c>
      <c r="AT11822" t="s">
        <v>150</v>
      </c>
    </row>
    <row r="11823" spans="1:46" x14ac:dyDescent="0.2">
      <c r="A11823" t="s">
        <v>706</v>
      </c>
      <c r="B11823" t="s">
        <v>707</v>
      </c>
      <c r="C11823">
        <f>-70.485594 / 41.675655</f>
        <v>-1.6912894110482488</v>
      </c>
      <c r="D11823" t="s">
        <v>464</v>
      </c>
      <c r="E11823" t="s">
        <v>70</v>
      </c>
      <c r="F11823" s="1">
        <v>43697</v>
      </c>
      <c r="G11823">
        <v>15</v>
      </c>
      <c r="K11823">
        <v>8.77</v>
      </c>
      <c r="L11823" t="s">
        <v>150</v>
      </c>
      <c r="O11823">
        <v>0.28999999999999998</v>
      </c>
      <c r="P11823" t="s">
        <v>150</v>
      </c>
      <c r="Q11823">
        <v>12.5</v>
      </c>
      <c r="R11823" t="s">
        <v>150</v>
      </c>
      <c r="S11823">
        <v>10.55</v>
      </c>
      <c r="T11823" t="s">
        <v>150</v>
      </c>
      <c r="U11823">
        <v>326.77</v>
      </c>
      <c r="V11823" t="s">
        <v>150</v>
      </c>
      <c r="W11823">
        <v>122.46</v>
      </c>
      <c r="X11823" t="s">
        <v>150</v>
      </c>
      <c r="Y11823">
        <v>87.63</v>
      </c>
      <c r="AA11823">
        <v>51.9</v>
      </c>
      <c r="AE11823">
        <v>51.2</v>
      </c>
      <c r="AF11823" t="s">
        <v>150</v>
      </c>
      <c r="AG11823">
        <v>6.36</v>
      </c>
      <c r="AH11823" t="s">
        <v>150</v>
      </c>
      <c r="AS11823">
        <v>18.98</v>
      </c>
      <c r="AT11823" t="s">
        <v>150</v>
      </c>
    </row>
    <row r="11824" spans="1:46" x14ac:dyDescent="0.2">
      <c r="A11824" t="s">
        <v>706</v>
      </c>
      <c r="B11824" t="s">
        <v>707</v>
      </c>
      <c r="C11824">
        <f>-70.485594 / 41.675655</f>
        <v>-1.6912894110482488</v>
      </c>
      <c r="D11824" t="s">
        <v>464</v>
      </c>
      <c r="E11824" t="s">
        <v>70</v>
      </c>
      <c r="F11824" s="1">
        <v>43697</v>
      </c>
      <c r="G11824">
        <v>16</v>
      </c>
      <c r="K11824" t="s">
        <v>173</v>
      </c>
      <c r="L11824" t="s">
        <v>150</v>
      </c>
      <c r="O11824">
        <v>0.28999999999999998</v>
      </c>
      <c r="P11824" t="s">
        <v>150</v>
      </c>
      <c r="Q11824">
        <v>12.2</v>
      </c>
      <c r="R11824" t="s">
        <v>150</v>
      </c>
      <c r="S11824" t="s">
        <v>173</v>
      </c>
      <c r="T11824" t="s">
        <v>150</v>
      </c>
      <c r="W11824" t="s">
        <v>173</v>
      </c>
      <c r="X11824" t="s">
        <v>150</v>
      </c>
      <c r="AE11824" t="s">
        <v>173</v>
      </c>
      <c r="AF11824" t="s">
        <v>150</v>
      </c>
      <c r="AG11824" t="s">
        <v>173</v>
      </c>
      <c r="AH11824" t="s">
        <v>150</v>
      </c>
      <c r="AS11824" t="s">
        <v>173</v>
      </c>
      <c r="AT11824" t="s">
        <v>150</v>
      </c>
    </row>
    <row r="11825" spans="1:46" x14ac:dyDescent="0.2">
      <c r="A11825" t="s">
        <v>706</v>
      </c>
      <c r="B11825" t="s">
        <v>707</v>
      </c>
      <c r="C11825">
        <f>-70.485594 / 41.675655</f>
        <v>-1.6912894110482488</v>
      </c>
      <c r="D11825" t="s">
        <v>464</v>
      </c>
      <c r="E11825" t="s">
        <v>70</v>
      </c>
      <c r="F11825" s="1">
        <v>44070</v>
      </c>
      <c r="G11825">
        <v>0.5</v>
      </c>
      <c r="I11825">
        <v>18.5</v>
      </c>
      <c r="J11825" t="s">
        <v>150</v>
      </c>
      <c r="K11825">
        <v>0.66</v>
      </c>
      <c r="L11825" t="s">
        <v>150</v>
      </c>
      <c r="M11825">
        <v>2.7</v>
      </c>
      <c r="N11825" t="s">
        <v>150</v>
      </c>
      <c r="O11825">
        <v>8.17</v>
      </c>
      <c r="P11825" t="s">
        <v>150</v>
      </c>
      <c r="Q11825">
        <v>23.9</v>
      </c>
      <c r="R11825" t="s">
        <v>150</v>
      </c>
      <c r="S11825">
        <v>0.73</v>
      </c>
      <c r="T11825" t="s">
        <v>150</v>
      </c>
      <c r="U11825">
        <v>22.61</v>
      </c>
      <c r="V11825" t="s">
        <v>150</v>
      </c>
      <c r="W11825">
        <v>29.18</v>
      </c>
      <c r="X11825" t="s">
        <v>150</v>
      </c>
      <c r="Y11825">
        <v>49.12</v>
      </c>
      <c r="AA11825">
        <v>26.52</v>
      </c>
      <c r="AC11825">
        <v>45.69</v>
      </c>
      <c r="AE11825">
        <v>16.899999999999999</v>
      </c>
      <c r="AF11825" t="s">
        <v>150</v>
      </c>
      <c r="AG11825">
        <v>6.96</v>
      </c>
      <c r="AH11825" t="s">
        <v>150</v>
      </c>
      <c r="AS11825">
        <v>0.09</v>
      </c>
      <c r="AT11825" t="s">
        <v>150</v>
      </c>
    </row>
    <row r="11826" spans="1:46" x14ac:dyDescent="0.2">
      <c r="A11826" t="s">
        <v>706</v>
      </c>
      <c r="B11826" t="s">
        <v>707</v>
      </c>
      <c r="C11826">
        <f>-70.485594 / 41.675655</f>
        <v>-1.6912894110482488</v>
      </c>
      <c r="D11826" t="s">
        <v>464</v>
      </c>
      <c r="E11826" t="s">
        <v>70</v>
      </c>
      <c r="F11826" s="1">
        <v>44070</v>
      </c>
      <c r="G11826">
        <v>1</v>
      </c>
      <c r="K11826" t="s">
        <v>173</v>
      </c>
      <c r="L11826" t="s">
        <v>150</v>
      </c>
      <c r="O11826">
        <v>8.15</v>
      </c>
      <c r="P11826" t="s">
        <v>150</v>
      </c>
      <c r="Q11826">
        <v>24.3</v>
      </c>
      <c r="R11826" t="s">
        <v>150</v>
      </c>
      <c r="S11826" t="s">
        <v>173</v>
      </c>
      <c r="T11826" t="s">
        <v>150</v>
      </c>
      <c r="W11826" t="s">
        <v>173</v>
      </c>
      <c r="X11826" t="s">
        <v>150</v>
      </c>
      <c r="AE11826" t="s">
        <v>173</v>
      </c>
      <c r="AF11826" t="s">
        <v>150</v>
      </c>
      <c r="AG11826" t="s">
        <v>173</v>
      </c>
      <c r="AH11826" t="s">
        <v>150</v>
      </c>
      <c r="AS11826" t="s">
        <v>173</v>
      </c>
      <c r="AT11826" t="s">
        <v>150</v>
      </c>
    </row>
    <row r="11827" spans="1:46" x14ac:dyDescent="0.2">
      <c r="A11827" t="s">
        <v>706</v>
      </c>
      <c r="B11827" t="s">
        <v>707</v>
      </c>
      <c r="C11827">
        <f>-70.485594 / 41.675655</f>
        <v>-1.6912894110482488</v>
      </c>
      <c r="D11827" t="s">
        <v>464</v>
      </c>
      <c r="E11827" t="s">
        <v>70</v>
      </c>
      <c r="F11827" s="1">
        <v>44070</v>
      </c>
      <c r="G11827">
        <v>2</v>
      </c>
      <c r="K11827" t="s">
        <v>173</v>
      </c>
      <c r="L11827" t="s">
        <v>150</v>
      </c>
      <c r="O11827">
        <v>8.18</v>
      </c>
      <c r="P11827" t="s">
        <v>150</v>
      </c>
      <c r="Q11827">
        <v>24.4</v>
      </c>
      <c r="R11827" t="s">
        <v>150</v>
      </c>
      <c r="S11827" t="s">
        <v>173</v>
      </c>
      <c r="T11827" t="s">
        <v>150</v>
      </c>
      <c r="W11827" t="s">
        <v>173</v>
      </c>
      <c r="X11827" t="s">
        <v>150</v>
      </c>
      <c r="AE11827" t="s">
        <v>173</v>
      </c>
      <c r="AF11827" t="s">
        <v>150</v>
      </c>
      <c r="AG11827" t="s">
        <v>173</v>
      </c>
      <c r="AH11827" t="s">
        <v>150</v>
      </c>
      <c r="AS11827" t="s">
        <v>173</v>
      </c>
      <c r="AT11827" t="s">
        <v>150</v>
      </c>
    </row>
    <row r="11828" spans="1:46" x14ac:dyDescent="0.2">
      <c r="A11828" t="s">
        <v>706</v>
      </c>
      <c r="B11828" t="s">
        <v>707</v>
      </c>
      <c r="C11828">
        <f>-70.485594 / 41.675655</f>
        <v>-1.6912894110482488</v>
      </c>
      <c r="D11828" t="s">
        <v>464</v>
      </c>
      <c r="E11828" t="s">
        <v>70</v>
      </c>
      <c r="F11828" s="1">
        <v>44070</v>
      </c>
      <c r="G11828">
        <v>3</v>
      </c>
      <c r="K11828">
        <v>0.46</v>
      </c>
      <c r="L11828" t="s">
        <v>150</v>
      </c>
      <c r="O11828">
        <v>8.18</v>
      </c>
      <c r="P11828" t="s">
        <v>150</v>
      </c>
      <c r="Q11828">
        <v>24.4</v>
      </c>
      <c r="R11828" t="s">
        <v>150</v>
      </c>
      <c r="S11828">
        <v>0.69</v>
      </c>
      <c r="T11828" t="s">
        <v>150</v>
      </c>
      <c r="U11828">
        <v>21.37</v>
      </c>
      <c r="V11828" t="s">
        <v>150</v>
      </c>
      <c r="W11828">
        <v>27.08</v>
      </c>
      <c r="X11828" t="s">
        <v>150</v>
      </c>
      <c r="Y11828">
        <v>48.3</v>
      </c>
      <c r="AA11828">
        <v>22.98</v>
      </c>
      <c r="AE11828">
        <v>17.8</v>
      </c>
      <c r="AF11828" t="s">
        <v>150</v>
      </c>
      <c r="AG11828">
        <v>7.04</v>
      </c>
      <c r="AH11828" t="s">
        <v>150</v>
      </c>
      <c r="AS11828">
        <v>0.16</v>
      </c>
      <c r="AT11828" t="s">
        <v>150</v>
      </c>
    </row>
    <row r="11829" spans="1:46" x14ac:dyDescent="0.2">
      <c r="A11829" t="s">
        <v>706</v>
      </c>
      <c r="B11829" t="s">
        <v>707</v>
      </c>
      <c r="C11829">
        <f>-70.485594 / 41.675655</f>
        <v>-1.6912894110482488</v>
      </c>
      <c r="D11829" t="s">
        <v>464</v>
      </c>
      <c r="E11829" t="s">
        <v>70</v>
      </c>
      <c r="F11829" s="1">
        <v>44070</v>
      </c>
      <c r="G11829">
        <v>4</v>
      </c>
      <c r="K11829" t="s">
        <v>173</v>
      </c>
      <c r="L11829" t="s">
        <v>150</v>
      </c>
      <c r="O11829">
        <v>8.33</v>
      </c>
      <c r="P11829" t="s">
        <v>150</v>
      </c>
      <c r="Q11829">
        <v>24.5</v>
      </c>
      <c r="R11829" t="s">
        <v>150</v>
      </c>
      <c r="S11829" t="s">
        <v>173</v>
      </c>
      <c r="T11829" t="s">
        <v>150</v>
      </c>
      <c r="W11829" t="s">
        <v>173</v>
      </c>
      <c r="X11829" t="s">
        <v>150</v>
      </c>
      <c r="AE11829" t="s">
        <v>173</v>
      </c>
      <c r="AF11829" t="s">
        <v>150</v>
      </c>
      <c r="AG11829" t="s">
        <v>173</v>
      </c>
      <c r="AH11829" t="s">
        <v>150</v>
      </c>
      <c r="AS11829" t="s">
        <v>173</v>
      </c>
      <c r="AT11829" t="s">
        <v>150</v>
      </c>
    </row>
    <row r="11830" spans="1:46" x14ac:dyDescent="0.2">
      <c r="A11830" t="s">
        <v>706</v>
      </c>
      <c r="B11830" t="s">
        <v>707</v>
      </c>
      <c r="C11830">
        <f>-70.485594 / 41.675655</f>
        <v>-1.6912894110482488</v>
      </c>
      <c r="D11830" t="s">
        <v>464</v>
      </c>
      <c r="E11830" t="s">
        <v>70</v>
      </c>
      <c r="F11830" s="1">
        <v>44070</v>
      </c>
      <c r="G11830">
        <v>5</v>
      </c>
      <c r="K11830" t="s">
        <v>173</v>
      </c>
      <c r="L11830" t="s">
        <v>150</v>
      </c>
      <c r="O11830">
        <v>8.17</v>
      </c>
      <c r="P11830" t="s">
        <v>150</v>
      </c>
      <c r="Q11830">
        <v>24.5</v>
      </c>
      <c r="R11830" t="s">
        <v>150</v>
      </c>
      <c r="S11830" t="s">
        <v>173</v>
      </c>
      <c r="T11830" t="s">
        <v>150</v>
      </c>
      <c r="W11830" t="s">
        <v>173</v>
      </c>
      <c r="X11830" t="s">
        <v>150</v>
      </c>
      <c r="AE11830" t="s">
        <v>173</v>
      </c>
      <c r="AF11830" t="s">
        <v>150</v>
      </c>
      <c r="AG11830" t="s">
        <v>173</v>
      </c>
      <c r="AH11830" t="s">
        <v>150</v>
      </c>
      <c r="AS11830" t="s">
        <v>173</v>
      </c>
      <c r="AT11830" t="s">
        <v>150</v>
      </c>
    </row>
    <row r="11831" spans="1:46" x14ac:dyDescent="0.2">
      <c r="A11831" t="s">
        <v>706</v>
      </c>
      <c r="B11831" t="s">
        <v>707</v>
      </c>
      <c r="C11831">
        <f>-70.485594 / 41.675655</f>
        <v>-1.6912894110482488</v>
      </c>
      <c r="D11831" t="s">
        <v>464</v>
      </c>
      <c r="E11831" t="s">
        <v>70</v>
      </c>
      <c r="F11831" s="1">
        <v>44070</v>
      </c>
      <c r="G11831">
        <v>6</v>
      </c>
      <c r="K11831" t="s">
        <v>173</v>
      </c>
      <c r="L11831" t="s">
        <v>150</v>
      </c>
      <c r="O11831">
        <v>7.66</v>
      </c>
      <c r="P11831" t="s">
        <v>150</v>
      </c>
      <c r="Q11831">
        <v>24.4</v>
      </c>
      <c r="R11831" t="s">
        <v>150</v>
      </c>
      <c r="S11831" t="s">
        <v>173</v>
      </c>
      <c r="T11831" t="s">
        <v>150</v>
      </c>
      <c r="W11831" t="s">
        <v>173</v>
      </c>
      <c r="X11831" t="s">
        <v>150</v>
      </c>
      <c r="AE11831" t="s">
        <v>173</v>
      </c>
      <c r="AF11831" t="s">
        <v>150</v>
      </c>
      <c r="AG11831" t="s">
        <v>173</v>
      </c>
      <c r="AH11831" t="s">
        <v>150</v>
      </c>
      <c r="AS11831" t="s">
        <v>173</v>
      </c>
      <c r="AT11831" t="s">
        <v>150</v>
      </c>
    </row>
    <row r="11832" spans="1:46" x14ac:dyDescent="0.2">
      <c r="A11832" t="s">
        <v>706</v>
      </c>
      <c r="B11832" t="s">
        <v>707</v>
      </c>
      <c r="C11832">
        <f>-70.485594 / 41.675655</f>
        <v>-1.6912894110482488</v>
      </c>
      <c r="D11832" t="s">
        <v>464</v>
      </c>
      <c r="E11832" t="s">
        <v>70</v>
      </c>
      <c r="F11832" s="1">
        <v>44070</v>
      </c>
      <c r="G11832">
        <v>7</v>
      </c>
      <c r="K11832" t="s">
        <v>173</v>
      </c>
      <c r="L11832" t="s">
        <v>150</v>
      </c>
      <c r="O11832">
        <v>6.96</v>
      </c>
      <c r="P11832" t="s">
        <v>150</v>
      </c>
      <c r="Q11832">
        <v>23.7</v>
      </c>
      <c r="R11832" t="s">
        <v>150</v>
      </c>
      <c r="S11832" t="s">
        <v>173</v>
      </c>
      <c r="T11832" t="s">
        <v>150</v>
      </c>
      <c r="W11832" t="s">
        <v>173</v>
      </c>
      <c r="X11832" t="s">
        <v>150</v>
      </c>
      <c r="AE11832" t="s">
        <v>173</v>
      </c>
      <c r="AF11832" t="s">
        <v>150</v>
      </c>
      <c r="AG11832" t="s">
        <v>173</v>
      </c>
      <c r="AH11832" t="s">
        <v>150</v>
      </c>
      <c r="AS11832" t="s">
        <v>173</v>
      </c>
      <c r="AT11832" t="s">
        <v>150</v>
      </c>
    </row>
    <row r="11833" spans="1:46" x14ac:dyDescent="0.2">
      <c r="A11833" t="s">
        <v>706</v>
      </c>
      <c r="B11833" t="s">
        <v>707</v>
      </c>
      <c r="C11833">
        <f>-70.485594 / 41.675655</f>
        <v>-1.6912894110482488</v>
      </c>
      <c r="D11833" t="s">
        <v>464</v>
      </c>
      <c r="E11833" t="s">
        <v>70</v>
      </c>
      <c r="F11833" s="1">
        <v>44070</v>
      </c>
      <c r="G11833">
        <v>8</v>
      </c>
      <c r="K11833" t="s">
        <v>173</v>
      </c>
      <c r="L11833" t="s">
        <v>150</v>
      </c>
      <c r="O11833">
        <v>4.3</v>
      </c>
      <c r="P11833" t="s">
        <v>150</v>
      </c>
      <c r="Q11833">
        <v>20.2</v>
      </c>
      <c r="R11833" t="s">
        <v>150</v>
      </c>
      <c r="S11833" t="s">
        <v>173</v>
      </c>
      <c r="T11833" t="s">
        <v>150</v>
      </c>
      <c r="W11833" t="s">
        <v>173</v>
      </c>
      <c r="X11833" t="s">
        <v>150</v>
      </c>
      <c r="AE11833" t="s">
        <v>173</v>
      </c>
      <c r="AF11833" t="s">
        <v>150</v>
      </c>
      <c r="AG11833" t="s">
        <v>173</v>
      </c>
      <c r="AH11833" t="s">
        <v>150</v>
      </c>
      <c r="AS11833" t="s">
        <v>173</v>
      </c>
      <c r="AT11833" t="s">
        <v>150</v>
      </c>
    </row>
    <row r="11834" spans="1:46" x14ac:dyDescent="0.2">
      <c r="A11834" t="s">
        <v>706</v>
      </c>
      <c r="B11834" t="s">
        <v>707</v>
      </c>
      <c r="C11834">
        <f>-70.485594 / 41.675655</f>
        <v>-1.6912894110482488</v>
      </c>
      <c r="D11834" t="s">
        <v>464</v>
      </c>
      <c r="E11834" t="s">
        <v>70</v>
      </c>
      <c r="F11834" s="1">
        <v>44070</v>
      </c>
      <c r="G11834">
        <v>9</v>
      </c>
      <c r="K11834">
        <v>2.86</v>
      </c>
      <c r="L11834" t="s">
        <v>150</v>
      </c>
      <c r="O11834">
        <v>0.11</v>
      </c>
      <c r="P11834" t="s">
        <v>150</v>
      </c>
      <c r="Q11834">
        <v>16.3</v>
      </c>
      <c r="R11834" t="s">
        <v>150</v>
      </c>
      <c r="S11834">
        <v>2.65</v>
      </c>
      <c r="T11834" t="s">
        <v>150</v>
      </c>
      <c r="U11834">
        <v>82.08</v>
      </c>
      <c r="V11834" t="s">
        <v>150</v>
      </c>
      <c r="W11834">
        <v>52.51</v>
      </c>
      <c r="X11834" t="s">
        <v>150</v>
      </c>
      <c r="Y11834">
        <v>67.709999999999994</v>
      </c>
      <c r="AA11834">
        <v>40.909999999999997</v>
      </c>
      <c r="AE11834">
        <v>45.4</v>
      </c>
      <c r="AF11834" t="s">
        <v>150</v>
      </c>
      <c r="AG11834">
        <v>6.6</v>
      </c>
      <c r="AH11834" t="s">
        <v>150</v>
      </c>
      <c r="AS11834">
        <v>0.53</v>
      </c>
      <c r="AT11834" t="s">
        <v>150</v>
      </c>
    </row>
    <row r="11835" spans="1:46" x14ac:dyDescent="0.2">
      <c r="A11835" t="s">
        <v>706</v>
      </c>
      <c r="B11835" t="s">
        <v>707</v>
      </c>
      <c r="C11835">
        <f>-70.485594 / 41.675655</f>
        <v>-1.6912894110482488</v>
      </c>
      <c r="D11835" t="s">
        <v>464</v>
      </c>
      <c r="E11835" t="s">
        <v>70</v>
      </c>
      <c r="F11835" s="1">
        <v>44070</v>
      </c>
      <c r="G11835">
        <v>10</v>
      </c>
      <c r="K11835" t="s">
        <v>173</v>
      </c>
      <c r="L11835" t="s">
        <v>150</v>
      </c>
      <c r="O11835">
        <v>0</v>
      </c>
      <c r="P11835" t="s">
        <v>150</v>
      </c>
      <c r="Q11835">
        <v>13.7</v>
      </c>
      <c r="R11835" t="s">
        <v>150</v>
      </c>
      <c r="S11835" t="s">
        <v>173</v>
      </c>
      <c r="T11835" t="s">
        <v>150</v>
      </c>
      <c r="W11835" t="s">
        <v>173</v>
      </c>
      <c r="X11835" t="s">
        <v>150</v>
      </c>
      <c r="AE11835" t="s">
        <v>173</v>
      </c>
      <c r="AF11835" t="s">
        <v>150</v>
      </c>
      <c r="AG11835" t="s">
        <v>173</v>
      </c>
      <c r="AH11835" t="s">
        <v>150</v>
      </c>
      <c r="AS11835" t="s">
        <v>173</v>
      </c>
      <c r="AT11835" t="s">
        <v>150</v>
      </c>
    </row>
    <row r="11836" spans="1:46" x14ac:dyDescent="0.2">
      <c r="A11836" t="s">
        <v>706</v>
      </c>
      <c r="B11836" t="s">
        <v>707</v>
      </c>
      <c r="C11836">
        <f>-70.485594 / 41.675655</f>
        <v>-1.6912894110482488</v>
      </c>
      <c r="D11836" t="s">
        <v>464</v>
      </c>
      <c r="E11836" t="s">
        <v>70</v>
      </c>
      <c r="F11836" s="1">
        <v>44070</v>
      </c>
      <c r="G11836">
        <v>15</v>
      </c>
      <c r="K11836">
        <v>0.97</v>
      </c>
      <c r="L11836" t="s">
        <v>150</v>
      </c>
      <c r="S11836">
        <v>11.37</v>
      </c>
      <c r="T11836" t="s">
        <v>150</v>
      </c>
      <c r="U11836">
        <v>352.17</v>
      </c>
      <c r="V11836" t="s">
        <v>150</v>
      </c>
      <c r="W11836">
        <v>194.61</v>
      </c>
      <c r="X11836" t="s">
        <v>150</v>
      </c>
      <c r="Y11836">
        <v>88.71</v>
      </c>
      <c r="AA11836">
        <v>30.3</v>
      </c>
      <c r="AE11836">
        <v>65.599999999999994</v>
      </c>
      <c r="AF11836" t="s">
        <v>150</v>
      </c>
      <c r="AG11836">
        <v>6.54</v>
      </c>
      <c r="AH11836" t="s">
        <v>150</v>
      </c>
      <c r="AS11836">
        <v>3.43</v>
      </c>
      <c r="AT11836" t="s">
        <v>150</v>
      </c>
    </row>
    <row r="11837" spans="1:46" x14ac:dyDescent="0.2">
      <c r="A11837" t="s">
        <v>462</v>
      </c>
      <c r="B11837" t="s">
        <v>463</v>
      </c>
      <c r="C11837">
        <f>-70.48676823 / 41.66068976</f>
        <v>-1.6919251370071411</v>
      </c>
      <c r="D11837" t="s">
        <v>464</v>
      </c>
      <c r="E11837" t="s">
        <v>70</v>
      </c>
      <c r="F11837" s="1">
        <v>37143</v>
      </c>
      <c r="G11837">
        <v>0.5</v>
      </c>
      <c r="I11837">
        <v>10.7</v>
      </c>
      <c r="J11837" t="s">
        <v>71</v>
      </c>
      <c r="M11837">
        <v>2.78</v>
      </c>
      <c r="N11837" t="s">
        <v>71</v>
      </c>
      <c r="O11837">
        <v>9.4700000000000006</v>
      </c>
      <c r="P11837" t="s">
        <v>71</v>
      </c>
      <c r="Q11837">
        <v>19.899999999999999</v>
      </c>
      <c r="R11837" t="s">
        <v>71</v>
      </c>
      <c r="AC11837">
        <v>45.27</v>
      </c>
    </row>
    <row r="11838" spans="1:46" x14ac:dyDescent="0.2">
      <c r="A11838" t="s">
        <v>462</v>
      </c>
      <c r="B11838" t="s">
        <v>463</v>
      </c>
      <c r="C11838">
        <f>-70.48676823 / 41.66068976</f>
        <v>-1.6919251370071411</v>
      </c>
      <c r="D11838" t="s">
        <v>464</v>
      </c>
      <c r="E11838" t="s">
        <v>70</v>
      </c>
      <c r="F11838" s="1">
        <v>37143</v>
      </c>
      <c r="G11838">
        <v>1</v>
      </c>
      <c r="K11838">
        <v>6.34</v>
      </c>
      <c r="L11838" t="s">
        <v>71</v>
      </c>
      <c r="O11838">
        <v>9.4</v>
      </c>
      <c r="P11838" t="s">
        <v>71</v>
      </c>
      <c r="Q11838">
        <v>19.899999999999999</v>
      </c>
      <c r="R11838" t="s">
        <v>71</v>
      </c>
      <c r="S11838">
        <v>2.35</v>
      </c>
      <c r="T11838" t="s">
        <v>71</v>
      </c>
      <c r="U11838">
        <v>72.790000000000006</v>
      </c>
      <c r="V11838" t="s">
        <v>71</v>
      </c>
      <c r="W11838">
        <v>24.4</v>
      </c>
      <c r="X11838" t="s">
        <v>71</v>
      </c>
      <c r="Y11838">
        <v>65.98</v>
      </c>
      <c r="AA11838">
        <v>48.72</v>
      </c>
      <c r="AE11838">
        <v>12.6</v>
      </c>
      <c r="AF11838" t="s">
        <v>71</v>
      </c>
      <c r="AG11838">
        <v>6.89</v>
      </c>
      <c r="AH11838" t="s">
        <v>71</v>
      </c>
      <c r="AS11838">
        <v>1.1000000000000001</v>
      </c>
      <c r="AT11838" t="s">
        <v>71</v>
      </c>
    </row>
    <row r="11839" spans="1:46" x14ac:dyDescent="0.2">
      <c r="A11839" t="s">
        <v>462</v>
      </c>
      <c r="B11839" t="s">
        <v>463</v>
      </c>
      <c r="C11839">
        <f>-70.48676823 / 41.66068976</f>
        <v>-1.6919251370071411</v>
      </c>
      <c r="D11839" t="s">
        <v>464</v>
      </c>
      <c r="E11839" t="s">
        <v>70</v>
      </c>
      <c r="F11839" s="1">
        <v>37143</v>
      </c>
      <c r="G11839">
        <v>2</v>
      </c>
      <c r="K11839">
        <v>6.72</v>
      </c>
      <c r="L11839" t="s">
        <v>71</v>
      </c>
      <c r="O11839">
        <v>9.4</v>
      </c>
      <c r="P11839" t="s">
        <v>71</v>
      </c>
      <c r="Q11839">
        <v>19.899999999999999</v>
      </c>
      <c r="R11839" t="s">
        <v>71</v>
      </c>
      <c r="S11839">
        <v>0.56000000000000005</v>
      </c>
      <c r="T11839" t="s">
        <v>71</v>
      </c>
      <c r="U11839">
        <v>17.350000000000001</v>
      </c>
      <c r="V11839" t="s">
        <v>71</v>
      </c>
      <c r="W11839">
        <v>25.5</v>
      </c>
      <c r="X11839" t="s">
        <v>71</v>
      </c>
      <c r="Y11839">
        <v>45.3</v>
      </c>
      <c r="AA11839">
        <v>49.29</v>
      </c>
      <c r="AE11839">
        <v>12.4</v>
      </c>
      <c r="AF11839" t="s">
        <v>71</v>
      </c>
      <c r="AG11839">
        <v>6.53</v>
      </c>
      <c r="AH11839" t="s">
        <v>71</v>
      </c>
      <c r="AS11839">
        <v>0.74</v>
      </c>
      <c r="AT11839" t="s">
        <v>71</v>
      </c>
    </row>
    <row r="11840" spans="1:46" x14ac:dyDescent="0.2">
      <c r="A11840" t="s">
        <v>462</v>
      </c>
      <c r="B11840" t="s">
        <v>463</v>
      </c>
      <c r="C11840">
        <f>-70.48676823 / 41.66068976</f>
        <v>-1.6919251370071411</v>
      </c>
      <c r="D11840" t="s">
        <v>464</v>
      </c>
      <c r="E11840" t="s">
        <v>70</v>
      </c>
      <c r="F11840" s="1">
        <v>37143</v>
      </c>
      <c r="G11840">
        <v>4</v>
      </c>
      <c r="K11840">
        <v>6.53</v>
      </c>
      <c r="L11840" t="s">
        <v>71</v>
      </c>
      <c r="O11840">
        <v>9.4499999999999993</v>
      </c>
      <c r="P11840" t="s">
        <v>71</v>
      </c>
      <c r="Q11840">
        <v>19.899999999999999</v>
      </c>
      <c r="R11840" t="s">
        <v>71</v>
      </c>
      <c r="S11840">
        <v>0.45</v>
      </c>
      <c r="T11840" t="s">
        <v>71</v>
      </c>
      <c r="U11840">
        <v>13.94</v>
      </c>
      <c r="V11840" t="s">
        <v>71</v>
      </c>
      <c r="W11840">
        <v>25.6</v>
      </c>
      <c r="X11840" t="s">
        <v>71</v>
      </c>
      <c r="Y11840">
        <v>42.14</v>
      </c>
      <c r="AA11840">
        <v>49.01</v>
      </c>
      <c r="AE11840">
        <v>12.4</v>
      </c>
      <c r="AF11840" t="s">
        <v>71</v>
      </c>
      <c r="AG11840">
        <v>6.39</v>
      </c>
      <c r="AH11840" t="s">
        <v>71</v>
      </c>
      <c r="AS11840">
        <v>0.96</v>
      </c>
      <c r="AT11840" t="s">
        <v>71</v>
      </c>
    </row>
    <row r="11841" spans="1:46" x14ac:dyDescent="0.2">
      <c r="A11841" t="s">
        <v>462</v>
      </c>
      <c r="B11841" t="s">
        <v>463</v>
      </c>
      <c r="C11841">
        <f>-70.48676823 / 41.66068976</f>
        <v>-1.6919251370071411</v>
      </c>
      <c r="D11841" t="s">
        <v>464</v>
      </c>
      <c r="E11841" t="s">
        <v>70</v>
      </c>
      <c r="F11841" s="1">
        <v>37143</v>
      </c>
      <c r="G11841">
        <v>5</v>
      </c>
      <c r="K11841">
        <v>6.04</v>
      </c>
      <c r="L11841" t="s">
        <v>71</v>
      </c>
      <c r="O11841">
        <v>9.36</v>
      </c>
      <c r="P11841" t="s">
        <v>71</v>
      </c>
      <c r="Q11841">
        <v>19.899999999999999</v>
      </c>
      <c r="R11841" t="s">
        <v>71</v>
      </c>
      <c r="S11841">
        <v>0.45</v>
      </c>
      <c r="T11841" t="s">
        <v>71</v>
      </c>
      <c r="U11841">
        <v>13.94</v>
      </c>
      <c r="V11841" t="s">
        <v>71</v>
      </c>
      <c r="W11841">
        <v>22.3</v>
      </c>
      <c r="X11841" t="s">
        <v>71</v>
      </c>
      <c r="Y11841">
        <v>42.14</v>
      </c>
      <c r="AA11841">
        <v>48.24</v>
      </c>
      <c r="AE11841">
        <v>12.5</v>
      </c>
      <c r="AF11841" t="s">
        <v>71</v>
      </c>
      <c r="AG11841">
        <v>6.36</v>
      </c>
      <c r="AH11841" t="s">
        <v>71</v>
      </c>
      <c r="AS11841">
        <v>0.81</v>
      </c>
      <c r="AT11841" t="s">
        <v>71</v>
      </c>
    </row>
    <row r="11842" spans="1:46" x14ac:dyDescent="0.2">
      <c r="A11842" t="s">
        <v>462</v>
      </c>
      <c r="B11842" t="s">
        <v>463</v>
      </c>
      <c r="C11842">
        <f>-70.48676823 / 41.66068976</f>
        <v>-1.6919251370071411</v>
      </c>
      <c r="D11842" t="s">
        <v>464</v>
      </c>
      <c r="E11842" t="s">
        <v>70</v>
      </c>
      <c r="F11842" s="1">
        <v>37143</v>
      </c>
      <c r="G11842">
        <v>6</v>
      </c>
      <c r="K11842">
        <v>3.56</v>
      </c>
      <c r="L11842" t="s">
        <v>71</v>
      </c>
      <c r="O11842">
        <v>9.07</v>
      </c>
      <c r="P11842" t="s">
        <v>71</v>
      </c>
      <c r="Q11842">
        <v>19.8</v>
      </c>
      <c r="R11842" t="s">
        <v>71</v>
      </c>
      <c r="S11842">
        <v>0.35</v>
      </c>
      <c r="T11842" t="s">
        <v>71</v>
      </c>
      <c r="U11842">
        <v>10.84</v>
      </c>
      <c r="V11842" t="s">
        <v>71</v>
      </c>
      <c r="W11842">
        <v>21.1</v>
      </c>
      <c r="X11842" t="s">
        <v>71</v>
      </c>
      <c r="Y11842">
        <v>38.520000000000003</v>
      </c>
      <c r="AA11842">
        <v>43.06</v>
      </c>
      <c r="AE11842">
        <v>11.1</v>
      </c>
      <c r="AF11842" t="s">
        <v>71</v>
      </c>
      <c r="AG11842">
        <v>6.36</v>
      </c>
      <c r="AH11842" t="s">
        <v>71</v>
      </c>
      <c r="AS11842">
        <v>1.66</v>
      </c>
      <c r="AT11842" t="s">
        <v>71</v>
      </c>
    </row>
    <row r="11843" spans="1:46" x14ac:dyDescent="0.2">
      <c r="A11843" t="s">
        <v>462</v>
      </c>
      <c r="B11843" t="s">
        <v>463</v>
      </c>
      <c r="C11843">
        <f>-70.48676823 / 41.66068976</f>
        <v>-1.6919251370071411</v>
      </c>
      <c r="D11843" t="s">
        <v>464</v>
      </c>
      <c r="E11843" t="s">
        <v>70</v>
      </c>
      <c r="F11843" s="1">
        <v>37143</v>
      </c>
      <c r="G11843">
        <v>7</v>
      </c>
      <c r="O11843">
        <v>7.96</v>
      </c>
      <c r="P11843" t="s">
        <v>71</v>
      </c>
      <c r="Q11843">
        <v>18.899999999999999</v>
      </c>
      <c r="R11843" t="s">
        <v>71</v>
      </c>
    </row>
    <row r="11844" spans="1:46" x14ac:dyDescent="0.2">
      <c r="A11844" t="s">
        <v>462</v>
      </c>
      <c r="B11844" t="s">
        <v>463</v>
      </c>
      <c r="C11844">
        <f>-70.48676823 / 41.66068976</f>
        <v>-1.6919251370071411</v>
      </c>
      <c r="D11844" t="s">
        <v>464</v>
      </c>
      <c r="E11844" t="s">
        <v>70</v>
      </c>
      <c r="F11844" s="1">
        <v>37143</v>
      </c>
      <c r="G11844">
        <v>8</v>
      </c>
      <c r="K11844">
        <v>4.95</v>
      </c>
      <c r="L11844" t="s">
        <v>71</v>
      </c>
      <c r="O11844">
        <v>7.57</v>
      </c>
      <c r="P11844" t="s">
        <v>71</v>
      </c>
      <c r="Q11844">
        <v>18.8</v>
      </c>
      <c r="R11844" t="s">
        <v>71</v>
      </c>
      <c r="S11844">
        <v>0.35</v>
      </c>
      <c r="T11844" t="s">
        <v>71</v>
      </c>
      <c r="U11844">
        <v>10.84</v>
      </c>
      <c r="V11844" t="s">
        <v>71</v>
      </c>
      <c r="W11844">
        <v>26.9</v>
      </c>
      <c r="X11844" t="s">
        <v>71</v>
      </c>
      <c r="Y11844">
        <v>38.520000000000003</v>
      </c>
      <c r="AA11844">
        <v>46.29</v>
      </c>
      <c r="AE11844">
        <v>12.9</v>
      </c>
      <c r="AF11844" t="s">
        <v>71</v>
      </c>
      <c r="AG11844">
        <v>6.42</v>
      </c>
      <c r="AH11844" t="s">
        <v>71</v>
      </c>
      <c r="AS11844">
        <v>1.01</v>
      </c>
      <c r="AT11844" t="s">
        <v>71</v>
      </c>
    </row>
    <row r="11845" spans="1:46" x14ac:dyDescent="0.2">
      <c r="A11845" t="s">
        <v>462</v>
      </c>
      <c r="B11845" t="s">
        <v>463</v>
      </c>
      <c r="C11845">
        <f>-70.48676823 / 41.66068976</f>
        <v>-1.6919251370071411</v>
      </c>
      <c r="D11845" t="s">
        <v>464</v>
      </c>
      <c r="E11845" t="s">
        <v>70</v>
      </c>
      <c r="F11845" s="1">
        <v>37143</v>
      </c>
      <c r="G11845">
        <v>9</v>
      </c>
      <c r="K11845">
        <v>2.4</v>
      </c>
      <c r="L11845" t="s">
        <v>71</v>
      </c>
      <c r="O11845">
        <v>6.59</v>
      </c>
      <c r="P11845" t="s">
        <v>71</v>
      </c>
      <c r="Q11845">
        <v>17.899999999999999</v>
      </c>
      <c r="R11845" t="s">
        <v>71</v>
      </c>
      <c r="S11845">
        <v>0.35</v>
      </c>
      <c r="T11845" t="s">
        <v>71</v>
      </c>
      <c r="U11845">
        <v>10.84</v>
      </c>
      <c r="V11845" t="s">
        <v>71</v>
      </c>
      <c r="W11845">
        <v>25.2</v>
      </c>
      <c r="X11845" t="s">
        <v>71</v>
      </c>
      <c r="Y11845">
        <v>38.520000000000003</v>
      </c>
      <c r="AA11845">
        <v>39.19</v>
      </c>
      <c r="AE11845">
        <v>13.2</v>
      </c>
      <c r="AF11845" t="s">
        <v>71</v>
      </c>
      <c r="AG11845">
        <v>6.51</v>
      </c>
      <c r="AH11845" t="s">
        <v>71</v>
      </c>
      <c r="AS11845">
        <v>0.61</v>
      </c>
      <c r="AT11845" t="s">
        <v>71</v>
      </c>
    </row>
    <row r="11846" spans="1:46" x14ac:dyDescent="0.2">
      <c r="A11846" t="s">
        <v>462</v>
      </c>
      <c r="B11846" t="s">
        <v>463</v>
      </c>
      <c r="C11846">
        <f>-70.48676823 / 41.66068976</f>
        <v>-1.6919251370071411</v>
      </c>
      <c r="D11846" t="s">
        <v>464</v>
      </c>
      <c r="E11846" t="s">
        <v>70</v>
      </c>
      <c r="F11846" s="1">
        <v>37143</v>
      </c>
      <c r="G11846">
        <v>10</v>
      </c>
      <c r="K11846">
        <v>4.1900000000000004</v>
      </c>
      <c r="L11846" t="s">
        <v>71</v>
      </c>
      <c r="O11846">
        <v>5.95</v>
      </c>
      <c r="P11846" t="s">
        <v>71</v>
      </c>
      <c r="Q11846">
        <v>17.899999999999999</v>
      </c>
      <c r="R11846" t="s">
        <v>71</v>
      </c>
      <c r="S11846">
        <v>0.45</v>
      </c>
      <c r="T11846" t="s">
        <v>71</v>
      </c>
      <c r="U11846">
        <v>13.94</v>
      </c>
      <c r="V11846" t="s">
        <v>71</v>
      </c>
      <c r="W11846">
        <v>27.3</v>
      </c>
      <c r="X11846" t="s">
        <v>71</v>
      </c>
      <c r="Y11846">
        <v>42.14</v>
      </c>
      <c r="AA11846">
        <v>44.65</v>
      </c>
      <c r="AE11846">
        <v>13.4</v>
      </c>
      <c r="AF11846" t="s">
        <v>71</v>
      </c>
      <c r="AG11846">
        <v>6.33</v>
      </c>
      <c r="AH11846" t="s">
        <v>71</v>
      </c>
      <c r="AS11846">
        <v>2.6</v>
      </c>
      <c r="AT11846" t="s">
        <v>71</v>
      </c>
    </row>
    <row r="11847" spans="1:46" x14ac:dyDescent="0.2">
      <c r="A11847" t="s">
        <v>462</v>
      </c>
      <c r="B11847" t="s">
        <v>463</v>
      </c>
      <c r="C11847">
        <f>-70.48676823 / 41.66068976</f>
        <v>-1.6919251370071411</v>
      </c>
      <c r="D11847" t="s">
        <v>464</v>
      </c>
      <c r="E11847" t="s">
        <v>70</v>
      </c>
      <c r="F11847" s="1">
        <v>37143</v>
      </c>
      <c r="G11847">
        <v>14</v>
      </c>
      <c r="K11847">
        <v>7.4</v>
      </c>
      <c r="L11847" t="s">
        <v>71</v>
      </c>
      <c r="S11847">
        <v>4.83</v>
      </c>
      <c r="T11847" t="s">
        <v>71</v>
      </c>
      <c r="U11847">
        <v>149.6</v>
      </c>
      <c r="V11847" t="s">
        <v>71</v>
      </c>
      <c r="W11847">
        <v>43</v>
      </c>
      <c r="X11847" t="s">
        <v>71</v>
      </c>
      <c r="Y11847">
        <v>76.36</v>
      </c>
      <c r="AA11847">
        <v>50.23</v>
      </c>
      <c r="AE11847">
        <v>25.3</v>
      </c>
      <c r="AF11847" t="s">
        <v>71</v>
      </c>
      <c r="AG11847">
        <v>6.26</v>
      </c>
      <c r="AH11847" t="s">
        <v>71</v>
      </c>
      <c r="AS11847">
        <v>10.58</v>
      </c>
      <c r="AT11847" t="s">
        <v>71</v>
      </c>
    </row>
    <row r="11848" spans="1:46" x14ac:dyDescent="0.2">
      <c r="A11848" t="s">
        <v>462</v>
      </c>
      <c r="B11848" t="s">
        <v>463</v>
      </c>
      <c r="C11848">
        <f>-70.48676823 / 41.66068976</f>
        <v>-1.6919251370071411</v>
      </c>
      <c r="D11848" t="s">
        <v>464</v>
      </c>
      <c r="E11848" t="s">
        <v>70</v>
      </c>
      <c r="F11848" s="1">
        <v>37143</v>
      </c>
      <c r="G11848">
        <v>26</v>
      </c>
      <c r="K11848">
        <v>0.04</v>
      </c>
      <c r="L11848" t="s">
        <v>71</v>
      </c>
      <c r="S11848">
        <v>11.95</v>
      </c>
      <c r="T11848" t="s">
        <v>71</v>
      </c>
      <c r="U11848">
        <v>370.14</v>
      </c>
      <c r="V11848" t="s">
        <v>71</v>
      </c>
      <c r="W11848">
        <v>108.4</v>
      </c>
      <c r="X11848" t="s">
        <v>71</v>
      </c>
      <c r="Y11848">
        <v>89.43</v>
      </c>
      <c r="AA11848">
        <v>-0.98</v>
      </c>
      <c r="AE11848">
        <v>30.6</v>
      </c>
      <c r="AF11848" t="s">
        <v>71</v>
      </c>
      <c r="AG11848">
        <v>6.41</v>
      </c>
      <c r="AH11848" t="s">
        <v>71</v>
      </c>
      <c r="AS11848">
        <v>5.5</v>
      </c>
      <c r="AT11848" t="s">
        <v>71</v>
      </c>
    </row>
    <row r="11849" spans="1:46" x14ac:dyDescent="0.2">
      <c r="A11849" t="s">
        <v>462</v>
      </c>
      <c r="B11849" t="s">
        <v>463</v>
      </c>
      <c r="C11849">
        <f>-70.48676823 / 41.66068976</f>
        <v>-1.6919251370071411</v>
      </c>
      <c r="D11849" t="s">
        <v>464</v>
      </c>
      <c r="E11849" t="s">
        <v>70</v>
      </c>
      <c r="F11849" s="1">
        <v>37873</v>
      </c>
      <c r="G11849">
        <v>0.5</v>
      </c>
      <c r="I11849">
        <v>16.46</v>
      </c>
      <c r="J11849" t="s">
        <v>71</v>
      </c>
      <c r="K11849">
        <v>5.6</v>
      </c>
      <c r="L11849" t="s">
        <v>71</v>
      </c>
      <c r="M11849">
        <v>3.8</v>
      </c>
      <c r="N11849" t="s">
        <v>71</v>
      </c>
      <c r="O11849">
        <v>8.33</v>
      </c>
      <c r="P11849" t="s">
        <v>71</v>
      </c>
      <c r="Q11849">
        <v>22.2</v>
      </c>
      <c r="R11849" t="s">
        <v>71</v>
      </c>
      <c r="S11849">
        <v>1</v>
      </c>
      <c r="T11849" t="s">
        <v>71</v>
      </c>
      <c r="U11849">
        <v>30.97</v>
      </c>
      <c r="V11849" t="s">
        <v>71</v>
      </c>
      <c r="W11849">
        <v>26.3</v>
      </c>
      <c r="X11849" t="s">
        <v>71</v>
      </c>
      <c r="Y11849">
        <v>53.65</v>
      </c>
      <c r="AA11849">
        <v>47.5</v>
      </c>
      <c r="AC11849">
        <v>40.76</v>
      </c>
      <c r="AE11849">
        <v>1.22</v>
      </c>
      <c r="AF11849" t="s">
        <v>71</v>
      </c>
      <c r="AG11849">
        <v>6.86</v>
      </c>
      <c r="AH11849" t="s">
        <v>71</v>
      </c>
      <c r="AS11849">
        <v>0.36</v>
      </c>
      <c r="AT11849" t="s">
        <v>71</v>
      </c>
    </row>
    <row r="11850" spans="1:46" x14ac:dyDescent="0.2">
      <c r="A11850" t="s">
        <v>462</v>
      </c>
      <c r="B11850" t="s">
        <v>463</v>
      </c>
      <c r="C11850">
        <f>-70.48676823 / 41.66068976</f>
        <v>-1.6919251370071411</v>
      </c>
      <c r="D11850" t="s">
        <v>464</v>
      </c>
      <c r="E11850" t="s">
        <v>70</v>
      </c>
      <c r="F11850" s="1">
        <v>37873</v>
      </c>
      <c r="G11850">
        <v>1</v>
      </c>
      <c r="O11850">
        <v>8.32</v>
      </c>
      <c r="P11850" t="s">
        <v>71</v>
      </c>
      <c r="Q11850">
        <v>22.2</v>
      </c>
      <c r="R11850" t="s">
        <v>71</v>
      </c>
    </row>
    <row r="11851" spans="1:46" x14ac:dyDescent="0.2">
      <c r="A11851" t="s">
        <v>462</v>
      </c>
      <c r="B11851" t="s">
        <v>463</v>
      </c>
      <c r="C11851">
        <f>-70.48676823 / 41.66068976</f>
        <v>-1.6919251370071411</v>
      </c>
      <c r="D11851" t="s">
        <v>464</v>
      </c>
      <c r="E11851" t="s">
        <v>70</v>
      </c>
      <c r="F11851" s="1">
        <v>37873</v>
      </c>
      <c r="G11851">
        <v>2</v>
      </c>
      <c r="O11851">
        <v>8.34</v>
      </c>
      <c r="P11851" t="s">
        <v>71</v>
      </c>
      <c r="Q11851">
        <v>22.2</v>
      </c>
      <c r="R11851" t="s">
        <v>71</v>
      </c>
    </row>
    <row r="11852" spans="1:46" x14ac:dyDescent="0.2">
      <c r="A11852" t="s">
        <v>462</v>
      </c>
      <c r="B11852" t="s">
        <v>463</v>
      </c>
      <c r="C11852">
        <f>-70.48676823 / 41.66068976</f>
        <v>-1.6919251370071411</v>
      </c>
      <c r="D11852" t="s">
        <v>464</v>
      </c>
      <c r="E11852" t="s">
        <v>70</v>
      </c>
      <c r="F11852" s="1">
        <v>37873</v>
      </c>
      <c r="G11852">
        <v>3</v>
      </c>
      <c r="K11852">
        <v>5.85</v>
      </c>
      <c r="L11852" t="s">
        <v>71</v>
      </c>
      <c r="O11852">
        <v>8.26</v>
      </c>
      <c r="P11852" t="s">
        <v>71</v>
      </c>
      <c r="Q11852">
        <v>22.2</v>
      </c>
      <c r="R11852" t="s">
        <v>71</v>
      </c>
      <c r="S11852">
        <v>0.7</v>
      </c>
      <c r="T11852" t="s">
        <v>71</v>
      </c>
      <c r="U11852">
        <v>21.68</v>
      </c>
      <c r="V11852" t="s">
        <v>71</v>
      </c>
      <c r="W11852">
        <v>34.5</v>
      </c>
      <c r="X11852" t="s">
        <v>71</v>
      </c>
      <c r="Y11852">
        <v>48.51</v>
      </c>
      <c r="AA11852">
        <v>47.93</v>
      </c>
      <c r="AE11852">
        <v>1.23</v>
      </c>
      <c r="AF11852" t="s">
        <v>71</v>
      </c>
      <c r="AG11852">
        <v>6.79</v>
      </c>
      <c r="AH11852" t="s">
        <v>71</v>
      </c>
      <c r="AS11852">
        <v>0.03</v>
      </c>
      <c r="AT11852" t="s">
        <v>71</v>
      </c>
    </row>
    <row r="11853" spans="1:46" x14ac:dyDescent="0.2">
      <c r="A11853" t="s">
        <v>462</v>
      </c>
      <c r="B11853" t="s">
        <v>463</v>
      </c>
      <c r="C11853">
        <f>-70.48676823 / 41.66068976</f>
        <v>-1.6919251370071411</v>
      </c>
      <c r="D11853" t="s">
        <v>464</v>
      </c>
      <c r="E11853" t="s">
        <v>70</v>
      </c>
      <c r="F11853" s="1">
        <v>37873</v>
      </c>
      <c r="G11853">
        <v>4</v>
      </c>
      <c r="O11853">
        <v>8.26</v>
      </c>
      <c r="P11853" t="s">
        <v>71</v>
      </c>
      <c r="Q11853">
        <v>22.2</v>
      </c>
      <c r="R11853" t="s">
        <v>71</v>
      </c>
    </row>
    <row r="11854" spans="1:46" x14ac:dyDescent="0.2">
      <c r="A11854" t="s">
        <v>462</v>
      </c>
      <c r="B11854" t="s">
        <v>463</v>
      </c>
      <c r="C11854">
        <f>-70.48676823 / 41.66068976</f>
        <v>-1.6919251370071411</v>
      </c>
      <c r="D11854" t="s">
        <v>464</v>
      </c>
      <c r="E11854" t="s">
        <v>70</v>
      </c>
      <c r="F11854" s="1">
        <v>37873</v>
      </c>
      <c r="G11854">
        <v>5</v>
      </c>
      <c r="O11854">
        <v>8.26</v>
      </c>
      <c r="P11854" t="s">
        <v>71</v>
      </c>
      <c r="Q11854">
        <v>22.2</v>
      </c>
      <c r="R11854" t="s">
        <v>71</v>
      </c>
    </row>
    <row r="11855" spans="1:46" x14ac:dyDescent="0.2">
      <c r="A11855" t="s">
        <v>462</v>
      </c>
      <c r="B11855" t="s">
        <v>463</v>
      </c>
      <c r="C11855">
        <f>-70.48676823 / 41.66068976</f>
        <v>-1.6919251370071411</v>
      </c>
      <c r="D11855" t="s">
        <v>464</v>
      </c>
      <c r="E11855" t="s">
        <v>70</v>
      </c>
      <c r="F11855" s="1">
        <v>37873</v>
      </c>
      <c r="G11855">
        <v>6</v>
      </c>
      <c r="O11855">
        <v>8.24</v>
      </c>
      <c r="P11855" t="s">
        <v>71</v>
      </c>
      <c r="Q11855">
        <v>22.2</v>
      </c>
      <c r="R11855" t="s">
        <v>71</v>
      </c>
    </row>
    <row r="11856" spans="1:46" x14ac:dyDescent="0.2">
      <c r="A11856" t="s">
        <v>462</v>
      </c>
      <c r="B11856" t="s">
        <v>463</v>
      </c>
      <c r="C11856">
        <f>-70.48676823 / 41.66068976</f>
        <v>-1.6919251370071411</v>
      </c>
      <c r="D11856" t="s">
        <v>464</v>
      </c>
      <c r="E11856" t="s">
        <v>70</v>
      </c>
      <c r="F11856" s="1">
        <v>37873</v>
      </c>
      <c r="G11856">
        <v>7</v>
      </c>
      <c r="O11856">
        <v>7.66</v>
      </c>
      <c r="P11856" t="s">
        <v>71</v>
      </c>
      <c r="Q11856">
        <v>22.1</v>
      </c>
      <c r="R11856" t="s">
        <v>71</v>
      </c>
    </row>
    <row r="11857" spans="1:46" x14ac:dyDescent="0.2">
      <c r="A11857" t="s">
        <v>462</v>
      </c>
      <c r="B11857" t="s">
        <v>463</v>
      </c>
      <c r="C11857">
        <f>-70.48676823 / 41.66068976</f>
        <v>-1.6919251370071411</v>
      </c>
      <c r="D11857" t="s">
        <v>464</v>
      </c>
      <c r="E11857" t="s">
        <v>70</v>
      </c>
      <c r="F11857" s="1">
        <v>37873</v>
      </c>
      <c r="G11857">
        <v>8</v>
      </c>
      <c r="O11857">
        <v>3.68</v>
      </c>
      <c r="P11857" t="s">
        <v>71</v>
      </c>
      <c r="Q11857">
        <v>20.5</v>
      </c>
      <c r="R11857" t="s">
        <v>71</v>
      </c>
    </row>
    <row r="11858" spans="1:46" x14ac:dyDescent="0.2">
      <c r="A11858" t="s">
        <v>462</v>
      </c>
      <c r="B11858" t="s">
        <v>463</v>
      </c>
      <c r="C11858">
        <f>-70.48676823 / 41.66068976</f>
        <v>-1.6919251370071411</v>
      </c>
      <c r="D11858" t="s">
        <v>464</v>
      </c>
      <c r="E11858" t="s">
        <v>70</v>
      </c>
      <c r="F11858" s="1">
        <v>37873</v>
      </c>
      <c r="G11858">
        <v>9</v>
      </c>
      <c r="K11858">
        <v>5.48</v>
      </c>
      <c r="L11858" t="s">
        <v>71</v>
      </c>
      <c r="O11858">
        <v>0.32</v>
      </c>
      <c r="P11858" t="s">
        <v>71</v>
      </c>
      <c r="Q11858">
        <v>16.5</v>
      </c>
      <c r="R11858" t="s">
        <v>71</v>
      </c>
      <c r="S11858">
        <v>1.8</v>
      </c>
      <c r="T11858" t="s">
        <v>71</v>
      </c>
      <c r="U11858">
        <v>55.75</v>
      </c>
      <c r="V11858" t="s">
        <v>71</v>
      </c>
      <c r="W11858">
        <v>41.2</v>
      </c>
      <c r="X11858" t="s">
        <v>71</v>
      </c>
      <c r="Y11858">
        <v>62.13</v>
      </c>
      <c r="AA11858">
        <v>47.29</v>
      </c>
      <c r="AE11858">
        <v>2.0699999999999998</v>
      </c>
      <c r="AF11858" t="s">
        <v>71</v>
      </c>
      <c r="AG11858">
        <v>6.52</v>
      </c>
      <c r="AH11858" t="s">
        <v>71</v>
      </c>
      <c r="AS11858">
        <v>0.03</v>
      </c>
      <c r="AT11858" t="s">
        <v>71</v>
      </c>
    </row>
    <row r="11859" spans="1:46" x14ac:dyDescent="0.2">
      <c r="A11859" t="s">
        <v>462</v>
      </c>
      <c r="B11859" t="s">
        <v>463</v>
      </c>
      <c r="C11859">
        <f>-70.48676823 / 41.66068976</f>
        <v>-1.6919251370071411</v>
      </c>
      <c r="D11859" t="s">
        <v>464</v>
      </c>
      <c r="E11859" t="s">
        <v>70</v>
      </c>
      <c r="F11859" s="1">
        <v>37873</v>
      </c>
      <c r="G11859">
        <v>10</v>
      </c>
      <c r="O11859">
        <v>0.22</v>
      </c>
      <c r="P11859" t="s">
        <v>71</v>
      </c>
      <c r="Q11859">
        <v>13.7</v>
      </c>
      <c r="R11859" t="s">
        <v>71</v>
      </c>
    </row>
    <row r="11860" spans="1:46" x14ac:dyDescent="0.2">
      <c r="A11860" t="s">
        <v>462</v>
      </c>
      <c r="B11860" t="s">
        <v>463</v>
      </c>
      <c r="C11860">
        <f>-70.48676823 / 41.66068976</f>
        <v>-1.6919251370071411</v>
      </c>
      <c r="D11860" t="s">
        <v>464</v>
      </c>
      <c r="E11860" t="s">
        <v>70</v>
      </c>
      <c r="F11860" s="1">
        <v>37873</v>
      </c>
      <c r="G11860">
        <v>11</v>
      </c>
      <c r="O11860">
        <v>1.9</v>
      </c>
      <c r="P11860" t="s">
        <v>71</v>
      </c>
      <c r="Q11860">
        <v>12.9</v>
      </c>
      <c r="R11860" t="s">
        <v>71</v>
      </c>
    </row>
    <row r="11861" spans="1:46" x14ac:dyDescent="0.2">
      <c r="A11861" t="s">
        <v>462</v>
      </c>
      <c r="B11861" t="s">
        <v>463</v>
      </c>
      <c r="C11861">
        <f>-70.48676823 / 41.66068976</f>
        <v>-1.6919251370071411</v>
      </c>
      <c r="D11861" t="s">
        <v>464</v>
      </c>
      <c r="E11861" t="s">
        <v>70</v>
      </c>
      <c r="F11861" s="1">
        <v>37873</v>
      </c>
      <c r="G11861">
        <v>12</v>
      </c>
      <c r="O11861">
        <v>1.8</v>
      </c>
      <c r="P11861" t="s">
        <v>71</v>
      </c>
      <c r="Q11861">
        <v>12.5</v>
      </c>
      <c r="R11861" t="s">
        <v>71</v>
      </c>
    </row>
    <row r="11862" spans="1:46" x14ac:dyDescent="0.2">
      <c r="A11862" t="s">
        <v>462</v>
      </c>
      <c r="B11862" t="s">
        <v>463</v>
      </c>
      <c r="C11862">
        <f>-70.48676823 / 41.66068976</f>
        <v>-1.6919251370071411</v>
      </c>
      <c r="D11862" t="s">
        <v>464</v>
      </c>
      <c r="E11862" t="s">
        <v>70</v>
      </c>
      <c r="F11862" s="1">
        <v>37873</v>
      </c>
      <c r="G11862">
        <v>13</v>
      </c>
      <c r="O11862">
        <v>1.8</v>
      </c>
      <c r="P11862" t="s">
        <v>71</v>
      </c>
      <c r="Q11862">
        <v>11.8</v>
      </c>
      <c r="R11862" t="s">
        <v>71</v>
      </c>
    </row>
    <row r="11863" spans="1:46" x14ac:dyDescent="0.2">
      <c r="A11863" t="s">
        <v>462</v>
      </c>
      <c r="B11863" t="s">
        <v>463</v>
      </c>
      <c r="C11863">
        <f>-70.48676823 / 41.66068976</f>
        <v>-1.6919251370071411</v>
      </c>
      <c r="D11863" t="s">
        <v>464</v>
      </c>
      <c r="E11863" t="s">
        <v>70</v>
      </c>
      <c r="F11863" s="1">
        <v>37873</v>
      </c>
      <c r="G11863">
        <v>14</v>
      </c>
      <c r="O11863">
        <v>1.7</v>
      </c>
      <c r="P11863" t="s">
        <v>71</v>
      </c>
      <c r="Q11863">
        <v>11.7</v>
      </c>
      <c r="R11863" t="s">
        <v>71</v>
      </c>
    </row>
    <row r="11864" spans="1:46" x14ac:dyDescent="0.2">
      <c r="A11864" t="s">
        <v>462</v>
      </c>
      <c r="B11864" t="s">
        <v>463</v>
      </c>
      <c r="C11864">
        <f>-70.48676823 / 41.66068976</f>
        <v>-1.6919251370071411</v>
      </c>
      <c r="D11864" t="s">
        <v>464</v>
      </c>
      <c r="E11864" t="s">
        <v>70</v>
      </c>
      <c r="F11864" s="1">
        <v>37873</v>
      </c>
      <c r="G11864">
        <v>15</v>
      </c>
      <c r="K11864">
        <v>7.52</v>
      </c>
      <c r="L11864" t="s">
        <v>71</v>
      </c>
      <c r="O11864">
        <v>1.6</v>
      </c>
      <c r="P11864" t="s">
        <v>71</v>
      </c>
      <c r="Q11864">
        <v>11.4</v>
      </c>
      <c r="R11864" t="s">
        <v>71</v>
      </c>
      <c r="S11864">
        <v>4</v>
      </c>
      <c r="T11864" t="s">
        <v>71</v>
      </c>
      <c r="U11864">
        <v>123.89</v>
      </c>
      <c r="V11864" t="s">
        <v>71</v>
      </c>
      <c r="W11864">
        <v>131.1</v>
      </c>
      <c r="X11864" t="s">
        <v>71</v>
      </c>
      <c r="Y11864">
        <v>73.650000000000006</v>
      </c>
      <c r="AA11864">
        <v>50.39</v>
      </c>
      <c r="AE11864">
        <v>3.62</v>
      </c>
      <c r="AF11864" t="s">
        <v>71</v>
      </c>
      <c r="AG11864">
        <v>6.59</v>
      </c>
      <c r="AH11864" t="s">
        <v>71</v>
      </c>
      <c r="AS11864">
        <v>38.840000000000003</v>
      </c>
      <c r="AT11864" t="s">
        <v>71</v>
      </c>
    </row>
    <row r="11865" spans="1:46" x14ac:dyDescent="0.2">
      <c r="A11865" t="s">
        <v>462</v>
      </c>
      <c r="B11865" t="s">
        <v>463</v>
      </c>
      <c r="C11865">
        <f>-70.48676823 / 41.66068976</f>
        <v>-1.6919251370071411</v>
      </c>
      <c r="D11865" t="s">
        <v>464</v>
      </c>
      <c r="E11865" t="s">
        <v>70</v>
      </c>
      <c r="F11865" s="1">
        <v>38224</v>
      </c>
      <c r="G11865">
        <v>0.5</v>
      </c>
      <c r="I11865">
        <v>16.149999999999999</v>
      </c>
      <c r="J11865" t="s">
        <v>71</v>
      </c>
      <c r="K11865">
        <v>7.1</v>
      </c>
      <c r="L11865" t="s">
        <v>71</v>
      </c>
      <c r="M11865">
        <v>4.0999999999999996</v>
      </c>
      <c r="N11865" t="s">
        <v>71</v>
      </c>
      <c r="O11865">
        <v>8.41</v>
      </c>
      <c r="P11865" t="s">
        <v>71</v>
      </c>
      <c r="Q11865">
        <v>23.4</v>
      </c>
      <c r="R11865" t="s">
        <v>71</v>
      </c>
      <c r="S11865">
        <v>0.52</v>
      </c>
      <c r="T11865" t="s">
        <v>71</v>
      </c>
      <c r="U11865">
        <v>16.11</v>
      </c>
      <c r="V11865" t="s">
        <v>71</v>
      </c>
      <c r="W11865">
        <v>16.3</v>
      </c>
      <c r="X11865" t="s">
        <v>71</v>
      </c>
      <c r="Y11865">
        <v>44.23</v>
      </c>
      <c r="AA11865">
        <v>49.83</v>
      </c>
      <c r="AC11865">
        <v>39.67</v>
      </c>
      <c r="AE11865">
        <v>26.44</v>
      </c>
      <c r="AF11865" t="s">
        <v>71</v>
      </c>
      <c r="AG11865">
        <v>7.02</v>
      </c>
      <c r="AH11865" t="s">
        <v>71</v>
      </c>
      <c r="AS11865">
        <v>0.03</v>
      </c>
      <c r="AT11865" t="s">
        <v>71</v>
      </c>
    </row>
    <row r="11866" spans="1:46" x14ac:dyDescent="0.2">
      <c r="A11866" t="s">
        <v>462</v>
      </c>
      <c r="B11866" t="s">
        <v>463</v>
      </c>
      <c r="C11866">
        <f>-70.48676823 / 41.66068976</f>
        <v>-1.6919251370071411</v>
      </c>
      <c r="D11866" t="s">
        <v>464</v>
      </c>
      <c r="E11866" t="s">
        <v>70</v>
      </c>
      <c r="F11866" s="1">
        <v>38224</v>
      </c>
      <c r="G11866">
        <v>1</v>
      </c>
      <c r="O11866">
        <v>8.31</v>
      </c>
      <c r="P11866" t="s">
        <v>71</v>
      </c>
      <c r="Q11866">
        <v>23.3</v>
      </c>
      <c r="R11866" t="s">
        <v>71</v>
      </c>
    </row>
    <row r="11867" spans="1:46" x14ac:dyDescent="0.2">
      <c r="A11867" t="s">
        <v>462</v>
      </c>
      <c r="B11867" t="s">
        <v>463</v>
      </c>
      <c r="C11867">
        <f>-70.48676823 / 41.66068976</f>
        <v>-1.6919251370071411</v>
      </c>
      <c r="D11867" t="s">
        <v>464</v>
      </c>
      <c r="E11867" t="s">
        <v>70</v>
      </c>
      <c r="F11867" s="1">
        <v>38224</v>
      </c>
      <c r="G11867">
        <v>2</v>
      </c>
      <c r="O11867">
        <v>8.35</v>
      </c>
      <c r="P11867" t="s">
        <v>71</v>
      </c>
      <c r="Q11867">
        <v>23.2</v>
      </c>
      <c r="R11867" t="s">
        <v>71</v>
      </c>
    </row>
    <row r="11868" spans="1:46" x14ac:dyDescent="0.2">
      <c r="A11868" t="s">
        <v>462</v>
      </c>
      <c r="B11868" t="s">
        <v>463</v>
      </c>
      <c r="C11868">
        <f>-70.48676823 / 41.66068976</f>
        <v>-1.6919251370071411</v>
      </c>
      <c r="D11868" t="s">
        <v>464</v>
      </c>
      <c r="E11868" t="s">
        <v>70</v>
      </c>
      <c r="F11868" s="1">
        <v>38224</v>
      </c>
      <c r="G11868">
        <v>3</v>
      </c>
      <c r="K11868">
        <v>4.5</v>
      </c>
      <c r="L11868" t="s">
        <v>71</v>
      </c>
      <c r="O11868">
        <v>8.3000000000000007</v>
      </c>
      <c r="P11868" t="s">
        <v>71</v>
      </c>
      <c r="Q11868">
        <v>23.1</v>
      </c>
      <c r="R11868" t="s">
        <v>71</v>
      </c>
      <c r="S11868">
        <v>8.1199999999999992</v>
      </c>
      <c r="T11868" t="s">
        <v>71</v>
      </c>
      <c r="U11868">
        <v>251.51</v>
      </c>
      <c r="V11868" t="s">
        <v>71</v>
      </c>
      <c r="W11868">
        <v>27.3</v>
      </c>
      <c r="X11868" t="s">
        <v>71</v>
      </c>
      <c r="Y11868">
        <v>83.86</v>
      </c>
      <c r="AA11868">
        <v>45.36</v>
      </c>
      <c r="AE11868">
        <v>26.23</v>
      </c>
      <c r="AF11868" t="s">
        <v>71</v>
      </c>
      <c r="AG11868">
        <v>7.54</v>
      </c>
      <c r="AH11868" t="s">
        <v>71</v>
      </c>
      <c r="AS11868">
        <v>0.03</v>
      </c>
      <c r="AT11868" t="s">
        <v>71</v>
      </c>
    </row>
    <row r="11869" spans="1:46" x14ac:dyDescent="0.2">
      <c r="A11869" t="s">
        <v>462</v>
      </c>
      <c r="B11869" t="s">
        <v>463</v>
      </c>
      <c r="C11869">
        <f>-70.48676823 / 41.66068976</f>
        <v>-1.6919251370071411</v>
      </c>
      <c r="D11869" t="s">
        <v>464</v>
      </c>
      <c r="E11869" t="s">
        <v>70</v>
      </c>
      <c r="F11869" s="1">
        <v>38224</v>
      </c>
      <c r="G11869">
        <v>4</v>
      </c>
      <c r="O11869">
        <v>8.31</v>
      </c>
      <c r="P11869" t="s">
        <v>71</v>
      </c>
      <c r="Q11869">
        <v>23.1</v>
      </c>
      <c r="R11869" t="s">
        <v>71</v>
      </c>
    </row>
    <row r="11870" spans="1:46" x14ac:dyDescent="0.2">
      <c r="A11870" t="s">
        <v>462</v>
      </c>
      <c r="B11870" t="s">
        <v>463</v>
      </c>
      <c r="C11870">
        <f>-70.48676823 / 41.66068976</f>
        <v>-1.6919251370071411</v>
      </c>
      <c r="D11870" t="s">
        <v>464</v>
      </c>
      <c r="E11870" t="s">
        <v>70</v>
      </c>
      <c r="F11870" s="1">
        <v>38224</v>
      </c>
      <c r="G11870">
        <v>5</v>
      </c>
      <c r="O11870">
        <v>7.95</v>
      </c>
      <c r="P11870" t="s">
        <v>71</v>
      </c>
      <c r="Q11870">
        <v>23</v>
      </c>
      <c r="R11870" t="s">
        <v>71</v>
      </c>
    </row>
    <row r="11871" spans="1:46" x14ac:dyDescent="0.2">
      <c r="A11871" t="s">
        <v>462</v>
      </c>
      <c r="B11871" t="s">
        <v>463</v>
      </c>
      <c r="C11871">
        <f>-70.48676823 / 41.66068976</f>
        <v>-1.6919251370071411</v>
      </c>
      <c r="D11871" t="s">
        <v>464</v>
      </c>
      <c r="E11871" t="s">
        <v>70</v>
      </c>
      <c r="F11871" s="1">
        <v>38224</v>
      </c>
      <c r="G11871">
        <v>6</v>
      </c>
      <c r="O11871">
        <v>7.75</v>
      </c>
      <c r="P11871" t="s">
        <v>71</v>
      </c>
      <c r="Q11871">
        <v>22.9</v>
      </c>
      <c r="R11871" t="s">
        <v>71</v>
      </c>
    </row>
    <row r="11872" spans="1:46" x14ac:dyDescent="0.2">
      <c r="A11872" t="s">
        <v>462</v>
      </c>
      <c r="B11872" t="s">
        <v>463</v>
      </c>
      <c r="C11872">
        <f>-70.48676823 / 41.66068976</f>
        <v>-1.6919251370071411</v>
      </c>
      <c r="D11872" t="s">
        <v>464</v>
      </c>
      <c r="E11872" t="s">
        <v>70</v>
      </c>
      <c r="F11872" s="1">
        <v>38224</v>
      </c>
      <c r="G11872">
        <v>7</v>
      </c>
      <c r="O11872">
        <v>7.82</v>
      </c>
      <c r="P11872" t="s">
        <v>71</v>
      </c>
      <c r="Q11872">
        <v>22.8</v>
      </c>
      <c r="R11872" t="s">
        <v>71</v>
      </c>
    </row>
    <row r="11873" spans="1:46" x14ac:dyDescent="0.2">
      <c r="A11873" t="s">
        <v>462</v>
      </c>
      <c r="B11873" t="s">
        <v>463</v>
      </c>
      <c r="C11873">
        <f>-70.48676823 / 41.66068976</f>
        <v>-1.6919251370071411</v>
      </c>
      <c r="D11873" t="s">
        <v>464</v>
      </c>
      <c r="E11873" t="s">
        <v>70</v>
      </c>
      <c r="F11873" s="1">
        <v>38224</v>
      </c>
      <c r="G11873">
        <v>8</v>
      </c>
      <c r="O11873">
        <v>7.13</v>
      </c>
      <c r="P11873" t="s">
        <v>71</v>
      </c>
      <c r="Q11873">
        <v>22.4</v>
      </c>
      <c r="R11873" t="s">
        <v>71</v>
      </c>
    </row>
    <row r="11874" spans="1:46" x14ac:dyDescent="0.2">
      <c r="A11874" t="s">
        <v>462</v>
      </c>
      <c r="B11874" t="s">
        <v>463</v>
      </c>
      <c r="C11874">
        <f>-70.48676823 / 41.66068976</f>
        <v>-1.6919251370071411</v>
      </c>
      <c r="D11874" t="s">
        <v>464</v>
      </c>
      <c r="E11874" t="s">
        <v>70</v>
      </c>
      <c r="F11874" s="1">
        <v>38224</v>
      </c>
      <c r="G11874">
        <v>9</v>
      </c>
      <c r="K11874">
        <v>6</v>
      </c>
      <c r="L11874" t="s">
        <v>71</v>
      </c>
      <c r="O11874">
        <v>1.31</v>
      </c>
      <c r="P11874" t="s">
        <v>71</v>
      </c>
      <c r="Q11874">
        <v>18.600000000000001</v>
      </c>
      <c r="R11874" t="s">
        <v>71</v>
      </c>
      <c r="S11874">
        <v>11.05</v>
      </c>
      <c r="T11874" t="s">
        <v>71</v>
      </c>
      <c r="U11874">
        <v>342.26</v>
      </c>
      <c r="V11874" t="s">
        <v>71</v>
      </c>
      <c r="W11874">
        <v>48.15</v>
      </c>
      <c r="X11874" t="s">
        <v>71</v>
      </c>
      <c r="Y11874">
        <v>88.3</v>
      </c>
      <c r="AA11874">
        <v>48.18</v>
      </c>
      <c r="AE11874">
        <v>36.729999999999997</v>
      </c>
      <c r="AF11874" t="s">
        <v>71</v>
      </c>
      <c r="AG11874">
        <v>6.45</v>
      </c>
      <c r="AH11874" t="s">
        <v>71</v>
      </c>
      <c r="AS11874">
        <v>0.03</v>
      </c>
      <c r="AT11874" t="s">
        <v>71</v>
      </c>
    </row>
    <row r="11875" spans="1:46" x14ac:dyDescent="0.2">
      <c r="A11875" t="s">
        <v>462</v>
      </c>
      <c r="B11875" t="s">
        <v>463</v>
      </c>
      <c r="C11875">
        <f>-70.48676823 / 41.66068976</f>
        <v>-1.6919251370071411</v>
      </c>
      <c r="D11875" t="s">
        <v>464</v>
      </c>
      <c r="E11875" t="s">
        <v>70</v>
      </c>
      <c r="F11875" s="1">
        <v>38224</v>
      </c>
      <c r="G11875">
        <v>10</v>
      </c>
      <c r="O11875">
        <v>0.26</v>
      </c>
      <c r="P11875" t="s">
        <v>71</v>
      </c>
      <c r="Q11875">
        <v>15.1</v>
      </c>
      <c r="R11875" t="s">
        <v>71</v>
      </c>
    </row>
    <row r="11876" spans="1:46" x14ac:dyDescent="0.2">
      <c r="A11876" t="s">
        <v>462</v>
      </c>
      <c r="B11876" t="s">
        <v>463</v>
      </c>
      <c r="C11876">
        <f>-70.48676823 / 41.66068976</f>
        <v>-1.6919251370071411</v>
      </c>
      <c r="D11876" t="s">
        <v>464</v>
      </c>
      <c r="E11876" t="s">
        <v>70</v>
      </c>
      <c r="F11876" s="1">
        <v>38224</v>
      </c>
      <c r="G11876">
        <v>11</v>
      </c>
      <c r="O11876">
        <v>0.21</v>
      </c>
      <c r="P11876" t="s">
        <v>71</v>
      </c>
      <c r="Q11876">
        <v>13.9</v>
      </c>
      <c r="R11876" t="s">
        <v>71</v>
      </c>
    </row>
    <row r="11877" spans="1:46" x14ac:dyDescent="0.2">
      <c r="A11877" t="s">
        <v>462</v>
      </c>
      <c r="B11877" t="s">
        <v>463</v>
      </c>
      <c r="C11877">
        <f>-70.48676823 / 41.66068976</f>
        <v>-1.6919251370071411</v>
      </c>
      <c r="D11877" t="s">
        <v>464</v>
      </c>
      <c r="E11877" t="s">
        <v>70</v>
      </c>
      <c r="F11877" s="1">
        <v>38224</v>
      </c>
      <c r="G11877">
        <v>12</v>
      </c>
      <c r="O11877">
        <v>0.17</v>
      </c>
      <c r="P11877" t="s">
        <v>71</v>
      </c>
      <c r="Q11877">
        <v>12.8</v>
      </c>
      <c r="R11877" t="s">
        <v>71</v>
      </c>
    </row>
    <row r="11878" spans="1:46" x14ac:dyDescent="0.2">
      <c r="A11878" t="s">
        <v>462</v>
      </c>
      <c r="B11878" t="s">
        <v>463</v>
      </c>
      <c r="C11878">
        <f>-70.48676823 / 41.66068976</f>
        <v>-1.6919251370071411</v>
      </c>
      <c r="D11878" t="s">
        <v>464</v>
      </c>
      <c r="E11878" t="s">
        <v>70</v>
      </c>
      <c r="F11878" s="1">
        <v>38224</v>
      </c>
      <c r="G11878">
        <v>13</v>
      </c>
      <c r="O11878">
        <v>0.16</v>
      </c>
      <c r="P11878" t="s">
        <v>71</v>
      </c>
      <c r="Q11878">
        <v>12.1</v>
      </c>
      <c r="R11878" t="s">
        <v>71</v>
      </c>
    </row>
    <row r="11879" spans="1:46" x14ac:dyDescent="0.2">
      <c r="A11879" t="s">
        <v>462</v>
      </c>
      <c r="B11879" t="s">
        <v>463</v>
      </c>
      <c r="C11879">
        <f>-70.48676823 / 41.66068976</f>
        <v>-1.6919251370071411</v>
      </c>
      <c r="D11879" t="s">
        <v>464</v>
      </c>
      <c r="E11879" t="s">
        <v>70</v>
      </c>
      <c r="F11879" s="1">
        <v>38224</v>
      </c>
      <c r="G11879">
        <v>14</v>
      </c>
      <c r="O11879">
        <v>0.15</v>
      </c>
      <c r="P11879" t="s">
        <v>71</v>
      </c>
      <c r="Q11879">
        <v>11.4</v>
      </c>
      <c r="R11879" t="s">
        <v>71</v>
      </c>
    </row>
    <row r="11880" spans="1:46" x14ac:dyDescent="0.2">
      <c r="A11880" t="s">
        <v>462</v>
      </c>
      <c r="B11880" t="s">
        <v>463</v>
      </c>
      <c r="C11880">
        <f>-70.48676823 / 41.66068976</f>
        <v>-1.6919251370071411</v>
      </c>
      <c r="D11880" t="s">
        <v>464</v>
      </c>
      <c r="E11880" t="s">
        <v>70</v>
      </c>
      <c r="F11880" s="1">
        <v>38224</v>
      </c>
      <c r="G11880">
        <v>15</v>
      </c>
      <c r="K11880">
        <v>82.3</v>
      </c>
      <c r="L11880" t="s">
        <v>71</v>
      </c>
      <c r="O11880">
        <v>0.14000000000000001</v>
      </c>
      <c r="P11880" t="s">
        <v>71</v>
      </c>
      <c r="Q11880">
        <v>10.8</v>
      </c>
      <c r="R11880" t="s">
        <v>71</v>
      </c>
      <c r="S11880">
        <v>17.489999999999998</v>
      </c>
      <c r="T11880" t="s">
        <v>71</v>
      </c>
      <c r="U11880">
        <v>541.73</v>
      </c>
      <c r="V11880" t="s">
        <v>71</v>
      </c>
      <c r="W11880">
        <v>134.77000000000001</v>
      </c>
      <c r="X11880" t="s">
        <v>71</v>
      </c>
      <c r="Y11880">
        <v>94.92</v>
      </c>
      <c r="AA11880">
        <v>73.87</v>
      </c>
      <c r="AE11880">
        <v>61.95</v>
      </c>
      <c r="AF11880" t="s">
        <v>71</v>
      </c>
      <c r="AG11880">
        <v>6.65</v>
      </c>
      <c r="AH11880" t="s">
        <v>71</v>
      </c>
      <c r="AS11880">
        <v>46.4</v>
      </c>
      <c r="AT11880" t="s">
        <v>71</v>
      </c>
    </row>
    <row r="11881" spans="1:46" x14ac:dyDescent="0.2">
      <c r="A11881" t="s">
        <v>462</v>
      </c>
      <c r="B11881" t="s">
        <v>463</v>
      </c>
      <c r="C11881">
        <f>-70.48676823 / 41.66068976</f>
        <v>-1.6919251370071411</v>
      </c>
      <c r="D11881" t="s">
        <v>464</v>
      </c>
      <c r="E11881" t="s">
        <v>70</v>
      </c>
      <c r="F11881" s="1">
        <v>38224</v>
      </c>
      <c r="G11881">
        <v>16</v>
      </c>
      <c r="Q11881">
        <v>10.5</v>
      </c>
      <c r="R11881" t="s">
        <v>71</v>
      </c>
    </row>
    <row r="11882" spans="1:46" x14ac:dyDescent="0.2">
      <c r="A11882" t="s">
        <v>462</v>
      </c>
      <c r="B11882" t="s">
        <v>463</v>
      </c>
      <c r="C11882">
        <f>-70.48676823 / 41.66068976</f>
        <v>-1.6919251370071411</v>
      </c>
      <c r="D11882" t="s">
        <v>464</v>
      </c>
      <c r="E11882" t="s">
        <v>70</v>
      </c>
      <c r="F11882" s="1">
        <v>38586</v>
      </c>
      <c r="G11882">
        <v>0.5</v>
      </c>
      <c r="I11882">
        <v>20</v>
      </c>
      <c r="J11882" t="s">
        <v>71</v>
      </c>
      <c r="K11882">
        <v>5.29</v>
      </c>
      <c r="L11882" t="s">
        <v>71</v>
      </c>
      <c r="M11882">
        <v>6</v>
      </c>
      <c r="N11882" t="s">
        <v>71</v>
      </c>
      <c r="O11882">
        <v>7.98</v>
      </c>
      <c r="P11882" t="s">
        <v>71</v>
      </c>
      <c r="Q11882">
        <v>25.1</v>
      </c>
      <c r="R11882" t="s">
        <v>71</v>
      </c>
      <c r="S11882">
        <v>0.4</v>
      </c>
      <c r="T11882" t="s">
        <v>71</v>
      </c>
      <c r="U11882">
        <v>12.39</v>
      </c>
      <c r="V11882" t="s">
        <v>71</v>
      </c>
      <c r="W11882">
        <v>17.920000000000002</v>
      </c>
      <c r="X11882" t="s">
        <v>71</v>
      </c>
      <c r="Y11882">
        <v>40.44</v>
      </c>
      <c r="AA11882">
        <v>46.94</v>
      </c>
      <c r="AC11882">
        <v>34.18</v>
      </c>
      <c r="AE11882">
        <v>25.83</v>
      </c>
      <c r="AF11882" t="s">
        <v>71</v>
      </c>
      <c r="AG11882">
        <v>6.61</v>
      </c>
      <c r="AH11882" t="s">
        <v>71</v>
      </c>
      <c r="AS11882">
        <v>1.47</v>
      </c>
      <c r="AT11882" t="s">
        <v>71</v>
      </c>
    </row>
    <row r="11883" spans="1:46" x14ac:dyDescent="0.2">
      <c r="A11883" t="s">
        <v>462</v>
      </c>
      <c r="B11883" t="s">
        <v>463</v>
      </c>
      <c r="C11883">
        <f>-70.48676823 / 41.66068976</f>
        <v>-1.6919251370071411</v>
      </c>
      <c r="D11883" t="s">
        <v>464</v>
      </c>
      <c r="E11883" t="s">
        <v>70</v>
      </c>
      <c r="F11883" s="1">
        <v>38586</v>
      </c>
      <c r="G11883">
        <v>1</v>
      </c>
      <c r="O11883">
        <v>7.96</v>
      </c>
      <c r="P11883" t="s">
        <v>71</v>
      </c>
      <c r="Q11883">
        <v>25</v>
      </c>
      <c r="R11883" t="s">
        <v>71</v>
      </c>
    </row>
    <row r="11884" spans="1:46" x14ac:dyDescent="0.2">
      <c r="A11884" t="s">
        <v>462</v>
      </c>
      <c r="B11884" t="s">
        <v>463</v>
      </c>
      <c r="C11884">
        <f>-70.48676823 / 41.66068976</f>
        <v>-1.6919251370071411</v>
      </c>
      <c r="D11884" t="s">
        <v>464</v>
      </c>
      <c r="E11884" t="s">
        <v>70</v>
      </c>
      <c r="F11884" s="1">
        <v>38586</v>
      </c>
      <c r="G11884">
        <v>2</v>
      </c>
      <c r="O11884">
        <v>8.14</v>
      </c>
      <c r="P11884" t="s">
        <v>71</v>
      </c>
      <c r="Q11884">
        <v>24.9</v>
      </c>
      <c r="R11884" t="s">
        <v>71</v>
      </c>
    </row>
    <row r="11885" spans="1:46" x14ac:dyDescent="0.2">
      <c r="A11885" t="s">
        <v>462</v>
      </c>
      <c r="B11885" t="s">
        <v>463</v>
      </c>
      <c r="C11885">
        <f>-70.48676823 / 41.66068976</f>
        <v>-1.6919251370071411</v>
      </c>
      <c r="D11885" t="s">
        <v>464</v>
      </c>
      <c r="E11885" t="s">
        <v>70</v>
      </c>
      <c r="F11885" s="1">
        <v>38586</v>
      </c>
      <c r="G11885">
        <v>3</v>
      </c>
      <c r="K11885">
        <v>8.23</v>
      </c>
      <c r="L11885" t="s">
        <v>71</v>
      </c>
      <c r="O11885">
        <v>8.0299999999999994</v>
      </c>
      <c r="P11885" t="s">
        <v>71</v>
      </c>
      <c r="Q11885">
        <v>24.9</v>
      </c>
      <c r="R11885" t="s">
        <v>71</v>
      </c>
      <c r="S11885">
        <v>1</v>
      </c>
      <c r="T11885" t="s">
        <v>71</v>
      </c>
      <c r="U11885">
        <v>30.97</v>
      </c>
      <c r="V11885" t="s">
        <v>71</v>
      </c>
      <c r="W11885">
        <v>19.79</v>
      </c>
      <c r="X11885" t="s">
        <v>71</v>
      </c>
      <c r="Y11885">
        <v>53.65</v>
      </c>
      <c r="AA11885">
        <v>51.28</v>
      </c>
      <c r="AE11885">
        <v>24.22</v>
      </c>
      <c r="AF11885" t="s">
        <v>71</v>
      </c>
      <c r="AG11885">
        <v>6.59</v>
      </c>
      <c r="AH11885" t="s">
        <v>71</v>
      </c>
      <c r="AS11885">
        <v>1.24</v>
      </c>
      <c r="AT11885" t="s">
        <v>71</v>
      </c>
    </row>
    <row r="11886" spans="1:46" x14ac:dyDescent="0.2">
      <c r="A11886" t="s">
        <v>462</v>
      </c>
      <c r="B11886" t="s">
        <v>463</v>
      </c>
      <c r="C11886">
        <f>-70.48676823 / 41.66068976</f>
        <v>-1.6919251370071411</v>
      </c>
      <c r="D11886" t="s">
        <v>464</v>
      </c>
      <c r="E11886" t="s">
        <v>70</v>
      </c>
      <c r="F11886" s="1">
        <v>38586</v>
      </c>
      <c r="G11886">
        <v>4</v>
      </c>
      <c r="O11886">
        <v>7.86</v>
      </c>
      <c r="P11886" t="s">
        <v>71</v>
      </c>
      <c r="Q11886">
        <v>24.9</v>
      </c>
      <c r="R11886" t="s">
        <v>71</v>
      </c>
    </row>
    <row r="11887" spans="1:46" x14ac:dyDescent="0.2">
      <c r="A11887" t="s">
        <v>462</v>
      </c>
      <c r="B11887" t="s">
        <v>463</v>
      </c>
      <c r="C11887">
        <f>-70.48676823 / 41.66068976</f>
        <v>-1.6919251370071411</v>
      </c>
      <c r="D11887" t="s">
        <v>464</v>
      </c>
      <c r="E11887" t="s">
        <v>70</v>
      </c>
      <c r="F11887" s="1">
        <v>38586</v>
      </c>
      <c r="G11887">
        <v>5</v>
      </c>
      <c r="O11887">
        <v>7.75</v>
      </c>
      <c r="P11887" t="s">
        <v>71</v>
      </c>
      <c r="Q11887">
        <v>24.8</v>
      </c>
      <c r="R11887" t="s">
        <v>71</v>
      </c>
    </row>
    <row r="11888" spans="1:46" x14ac:dyDescent="0.2">
      <c r="A11888" t="s">
        <v>462</v>
      </c>
      <c r="B11888" t="s">
        <v>463</v>
      </c>
      <c r="C11888">
        <f>-70.48676823 / 41.66068976</f>
        <v>-1.6919251370071411</v>
      </c>
      <c r="D11888" t="s">
        <v>464</v>
      </c>
      <c r="E11888" t="s">
        <v>70</v>
      </c>
      <c r="F11888" s="1">
        <v>38586</v>
      </c>
      <c r="G11888">
        <v>6</v>
      </c>
      <c r="O11888">
        <v>7.32</v>
      </c>
      <c r="P11888" t="s">
        <v>71</v>
      </c>
      <c r="Q11888">
        <v>24.4</v>
      </c>
      <c r="R11888" t="s">
        <v>71</v>
      </c>
    </row>
    <row r="11889" spans="1:46" x14ac:dyDescent="0.2">
      <c r="A11889" t="s">
        <v>462</v>
      </c>
      <c r="B11889" t="s">
        <v>463</v>
      </c>
      <c r="C11889">
        <f>-70.48676823 / 41.66068976</f>
        <v>-1.6919251370071411</v>
      </c>
      <c r="D11889" t="s">
        <v>464</v>
      </c>
      <c r="E11889" t="s">
        <v>70</v>
      </c>
      <c r="F11889" s="1">
        <v>38586</v>
      </c>
      <c r="G11889">
        <v>7</v>
      </c>
      <c r="O11889">
        <v>4.6500000000000004</v>
      </c>
      <c r="P11889" t="s">
        <v>71</v>
      </c>
      <c r="Q11889">
        <v>21.3</v>
      </c>
      <c r="R11889" t="s">
        <v>71</v>
      </c>
    </row>
    <row r="11890" spans="1:46" x14ac:dyDescent="0.2">
      <c r="A11890" t="s">
        <v>462</v>
      </c>
      <c r="B11890" t="s">
        <v>463</v>
      </c>
      <c r="C11890">
        <f>-70.48676823 / 41.66068976</f>
        <v>-1.6919251370071411</v>
      </c>
      <c r="D11890" t="s">
        <v>464</v>
      </c>
      <c r="E11890" t="s">
        <v>70</v>
      </c>
      <c r="F11890" s="1">
        <v>38586</v>
      </c>
      <c r="G11890">
        <v>8</v>
      </c>
      <c r="O11890">
        <v>2.5499999999999998</v>
      </c>
      <c r="P11890" t="s">
        <v>71</v>
      </c>
      <c r="Q11890">
        <v>16.5</v>
      </c>
      <c r="R11890" t="s">
        <v>71</v>
      </c>
    </row>
    <row r="11891" spans="1:46" x14ac:dyDescent="0.2">
      <c r="A11891" t="s">
        <v>462</v>
      </c>
      <c r="B11891" t="s">
        <v>463</v>
      </c>
      <c r="C11891">
        <f>-70.48676823 / 41.66068976</f>
        <v>-1.6919251370071411</v>
      </c>
      <c r="D11891" t="s">
        <v>464</v>
      </c>
      <c r="E11891" t="s">
        <v>70</v>
      </c>
      <c r="F11891" s="1">
        <v>38586</v>
      </c>
      <c r="G11891">
        <v>9</v>
      </c>
      <c r="K11891">
        <v>6.01</v>
      </c>
      <c r="L11891" t="s">
        <v>71</v>
      </c>
      <c r="O11891">
        <v>1.9</v>
      </c>
      <c r="P11891" t="s">
        <v>71</v>
      </c>
      <c r="Q11891">
        <v>13.8</v>
      </c>
      <c r="R11891" t="s">
        <v>71</v>
      </c>
      <c r="S11891">
        <v>0.6</v>
      </c>
      <c r="T11891" t="s">
        <v>71</v>
      </c>
      <c r="U11891">
        <v>18.579999999999998</v>
      </c>
      <c r="V11891" t="s">
        <v>71</v>
      </c>
      <c r="W11891">
        <v>17.93</v>
      </c>
      <c r="X11891" t="s">
        <v>71</v>
      </c>
      <c r="Y11891">
        <v>46.29</v>
      </c>
      <c r="AA11891">
        <v>48.19</v>
      </c>
      <c r="AE11891">
        <v>23.61</v>
      </c>
      <c r="AF11891" t="s">
        <v>71</v>
      </c>
      <c r="AG11891">
        <v>6.6</v>
      </c>
      <c r="AH11891" t="s">
        <v>71</v>
      </c>
      <c r="AS11891">
        <v>1.1200000000000001</v>
      </c>
      <c r="AT11891" t="s">
        <v>71</v>
      </c>
    </row>
    <row r="11892" spans="1:46" x14ac:dyDescent="0.2">
      <c r="A11892" t="s">
        <v>462</v>
      </c>
      <c r="B11892" t="s">
        <v>463</v>
      </c>
      <c r="C11892">
        <f>-70.48676823 / 41.66068976</f>
        <v>-1.6919251370071411</v>
      </c>
      <c r="D11892" t="s">
        <v>464</v>
      </c>
      <c r="E11892" t="s">
        <v>70</v>
      </c>
      <c r="F11892" s="1">
        <v>38586</v>
      </c>
      <c r="G11892">
        <v>10</v>
      </c>
      <c r="O11892">
        <v>0.32</v>
      </c>
      <c r="P11892" t="s">
        <v>71</v>
      </c>
      <c r="Q11892">
        <v>12.6</v>
      </c>
      <c r="R11892" t="s">
        <v>71</v>
      </c>
    </row>
    <row r="11893" spans="1:46" x14ac:dyDescent="0.2">
      <c r="A11893" t="s">
        <v>462</v>
      </c>
      <c r="B11893" t="s">
        <v>463</v>
      </c>
      <c r="C11893">
        <f>-70.48676823 / 41.66068976</f>
        <v>-1.6919251370071411</v>
      </c>
      <c r="D11893" t="s">
        <v>464</v>
      </c>
      <c r="E11893" t="s">
        <v>70</v>
      </c>
      <c r="F11893" s="1">
        <v>38586</v>
      </c>
      <c r="G11893">
        <v>11</v>
      </c>
      <c r="O11893">
        <v>0.28000000000000003</v>
      </c>
      <c r="P11893" t="s">
        <v>71</v>
      </c>
      <c r="Q11893">
        <v>11.9</v>
      </c>
      <c r="R11893" t="s">
        <v>71</v>
      </c>
    </row>
    <row r="11894" spans="1:46" x14ac:dyDescent="0.2">
      <c r="A11894" t="s">
        <v>462</v>
      </c>
      <c r="B11894" t="s">
        <v>463</v>
      </c>
      <c r="C11894">
        <f>-70.48676823 / 41.66068976</f>
        <v>-1.6919251370071411</v>
      </c>
      <c r="D11894" t="s">
        <v>464</v>
      </c>
      <c r="E11894" t="s">
        <v>70</v>
      </c>
      <c r="F11894" s="1">
        <v>38586</v>
      </c>
      <c r="G11894">
        <v>12</v>
      </c>
      <c r="O11894">
        <v>0.27</v>
      </c>
      <c r="P11894" t="s">
        <v>71</v>
      </c>
      <c r="Q11894">
        <v>11.7</v>
      </c>
      <c r="R11894" t="s">
        <v>71</v>
      </c>
    </row>
    <row r="11895" spans="1:46" x14ac:dyDescent="0.2">
      <c r="A11895" t="s">
        <v>462</v>
      </c>
      <c r="B11895" t="s">
        <v>463</v>
      </c>
      <c r="C11895">
        <f>-70.48676823 / 41.66068976</f>
        <v>-1.6919251370071411</v>
      </c>
      <c r="D11895" t="s">
        <v>464</v>
      </c>
      <c r="E11895" t="s">
        <v>70</v>
      </c>
      <c r="F11895" s="1">
        <v>38586</v>
      </c>
      <c r="G11895">
        <v>13</v>
      </c>
      <c r="O11895">
        <v>0.26</v>
      </c>
      <c r="P11895" t="s">
        <v>71</v>
      </c>
      <c r="Q11895">
        <v>11.5</v>
      </c>
      <c r="R11895" t="s">
        <v>71</v>
      </c>
    </row>
    <row r="11896" spans="1:46" x14ac:dyDescent="0.2">
      <c r="A11896" t="s">
        <v>462</v>
      </c>
      <c r="B11896" t="s">
        <v>463</v>
      </c>
      <c r="C11896">
        <f>-70.48676823 / 41.66068976</f>
        <v>-1.6919251370071411</v>
      </c>
      <c r="D11896" t="s">
        <v>464</v>
      </c>
      <c r="E11896" t="s">
        <v>70</v>
      </c>
      <c r="F11896" s="1">
        <v>38586</v>
      </c>
      <c r="G11896">
        <v>14</v>
      </c>
      <c r="O11896">
        <v>0.26</v>
      </c>
      <c r="P11896" t="s">
        <v>71</v>
      </c>
      <c r="Q11896">
        <v>11.4</v>
      </c>
      <c r="R11896" t="s">
        <v>71</v>
      </c>
    </row>
    <row r="11897" spans="1:46" x14ac:dyDescent="0.2">
      <c r="A11897" t="s">
        <v>462</v>
      </c>
      <c r="B11897" t="s">
        <v>463</v>
      </c>
      <c r="C11897">
        <f>-70.48676823 / 41.66068976</f>
        <v>-1.6919251370071411</v>
      </c>
      <c r="D11897" t="s">
        <v>464</v>
      </c>
      <c r="E11897" t="s">
        <v>70</v>
      </c>
      <c r="F11897" s="1">
        <v>38586</v>
      </c>
      <c r="G11897">
        <v>15</v>
      </c>
      <c r="O11897">
        <v>0.25</v>
      </c>
      <c r="P11897" t="s">
        <v>71</v>
      </c>
      <c r="Q11897">
        <v>11.3</v>
      </c>
      <c r="R11897" t="s">
        <v>71</v>
      </c>
    </row>
    <row r="11898" spans="1:46" x14ac:dyDescent="0.2">
      <c r="A11898" t="s">
        <v>462</v>
      </c>
      <c r="B11898" t="s">
        <v>463</v>
      </c>
      <c r="C11898">
        <f>-70.48676823 / 41.66068976</f>
        <v>-1.6919251370071411</v>
      </c>
      <c r="D11898" t="s">
        <v>464</v>
      </c>
      <c r="E11898" t="s">
        <v>70</v>
      </c>
      <c r="F11898" s="1">
        <v>38586</v>
      </c>
      <c r="G11898">
        <v>16</v>
      </c>
      <c r="O11898">
        <v>0.25</v>
      </c>
      <c r="P11898" t="s">
        <v>71</v>
      </c>
      <c r="Q11898">
        <v>11.2</v>
      </c>
      <c r="R11898" t="s">
        <v>71</v>
      </c>
    </row>
    <row r="11899" spans="1:46" x14ac:dyDescent="0.2">
      <c r="A11899" t="s">
        <v>462</v>
      </c>
      <c r="B11899" t="s">
        <v>463</v>
      </c>
      <c r="C11899">
        <f>-70.48676823 / 41.66068976</f>
        <v>-1.6919251370071411</v>
      </c>
      <c r="D11899" t="s">
        <v>464</v>
      </c>
      <c r="E11899" t="s">
        <v>70</v>
      </c>
      <c r="F11899" s="1">
        <v>38586</v>
      </c>
      <c r="G11899">
        <v>17</v>
      </c>
      <c r="O11899">
        <v>0.24</v>
      </c>
      <c r="P11899" t="s">
        <v>71</v>
      </c>
      <c r="Q11899">
        <v>11.1</v>
      </c>
      <c r="R11899" t="s">
        <v>71</v>
      </c>
    </row>
    <row r="11900" spans="1:46" x14ac:dyDescent="0.2">
      <c r="A11900" t="s">
        <v>462</v>
      </c>
      <c r="B11900" t="s">
        <v>463</v>
      </c>
      <c r="C11900">
        <f>-70.48676823 / 41.66068976</f>
        <v>-1.6919251370071411</v>
      </c>
      <c r="D11900" t="s">
        <v>464</v>
      </c>
      <c r="E11900" t="s">
        <v>70</v>
      </c>
      <c r="F11900" s="1">
        <v>38586</v>
      </c>
      <c r="G11900">
        <v>18</v>
      </c>
      <c r="O11900">
        <v>0.24</v>
      </c>
      <c r="P11900" t="s">
        <v>71</v>
      </c>
      <c r="Q11900">
        <v>11.1</v>
      </c>
      <c r="R11900" t="s">
        <v>71</v>
      </c>
    </row>
    <row r="11901" spans="1:46" x14ac:dyDescent="0.2">
      <c r="A11901" t="s">
        <v>462</v>
      </c>
      <c r="B11901" t="s">
        <v>463</v>
      </c>
      <c r="C11901">
        <f>-70.48676823 / 41.66068976</f>
        <v>-1.6919251370071411</v>
      </c>
      <c r="D11901" t="s">
        <v>464</v>
      </c>
      <c r="E11901" t="s">
        <v>70</v>
      </c>
      <c r="F11901" s="1">
        <v>38586</v>
      </c>
      <c r="G11901">
        <v>19</v>
      </c>
      <c r="K11901">
        <v>17.82</v>
      </c>
      <c r="L11901" t="s">
        <v>71</v>
      </c>
      <c r="O11901">
        <v>0.23</v>
      </c>
      <c r="P11901" t="s">
        <v>71</v>
      </c>
      <c r="Q11901">
        <v>11.1</v>
      </c>
      <c r="R11901" t="s">
        <v>71</v>
      </c>
      <c r="S11901">
        <v>2.7</v>
      </c>
      <c r="T11901" t="s">
        <v>71</v>
      </c>
      <c r="U11901">
        <v>83.63</v>
      </c>
      <c r="V11901" t="s">
        <v>71</v>
      </c>
      <c r="W11901">
        <v>45.55</v>
      </c>
      <c r="X11901" t="s">
        <v>71</v>
      </c>
      <c r="Y11901">
        <v>67.98</v>
      </c>
      <c r="AA11901">
        <v>58.86</v>
      </c>
      <c r="AE11901">
        <v>46.82</v>
      </c>
      <c r="AF11901" t="s">
        <v>71</v>
      </c>
      <c r="AG11901">
        <v>6.38</v>
      </c>
      <c r="AH11901" t="s">
        <v>71</v>
      </c>
      <c r="AS11901">
        <v>30.34</v>
      </c>
      <c r="AT11901" t="s">
        <v>71</v>
      </c>
    </row>
    <row r="11902" spans="1:46" x14ac:dyDescent="0.2">
      <c r="A11902" t="s">
        <v>462</v>
      </c>
      <c r="B11902" t="s">
        <v>463</v>
      </c>
      <c r="C11902">
        <f>-70.48676823 / 41.66068976</f>
        <v>-1.6919251370071411</v>
      </c>
      <c r="D11902" t="s">
        <v>464</v>
      </c>
      <c r="E11902" t="s">
        <v>70</v>
      </c>
      <c r="F11902" s="1">
        <v>38586</v>
      </c>
      <c r="G11902">
        <v>20</v>
      </c>
      <c r="O11902">
        <v>0.23</v>
      </c>
      <c r="P11902" t="s">
        <v>71</v>
      </c>
      <c r="Q11902">
        <v>11.1</v>
      </c>
      <c r="R11902" t="s">
        <v>71</v>
      </c>
    </row>
    <row r="11903" spans="1:46" x14ac:dyDescent="0.2">
      <c r="A11903" t="s">
        <v>462</v>
      </c>
      <c r="B11903" t="s">
        <v>463</v>
      </c>
      <c r="C11903">
        <f>-70.48676823 / 41.66068976</f>
        <v>-1.6919251370071411</v>
      </c>
      <c r="D11903" t="s">
        <v>464</v>
      </c>
      <c r="E11903" t="s">
        <v>70</v>
      </c>
      <c r="F11903" s="1">
        <v>38959</v>
      </c>
      <c r="G11903">
        <v>0.5</v>
      </c>
      <c r="I11903">
        <v>21</v>
      </c>
      <c r="J11903" t="s">
        <v>71</v>
      </c>
      <c r="K11903">
        <v>3.41</v>
      </c>
      <c r="L11903" t="s">
        <v>71</v>
      </c>
      <c r="M11903">
        <v>2.75</v>
      </c>
      <c r="N11903" t="s">
        <v>71</v>
      </c>
      <c r="O11903">
        <v>8.6199999999999992</v>
      </c>
      <c r="P11903" t="s">
        <v>71</v>
      </c>
      <c r="Q11903">
        <v>21.7</v>
      </c>
      <c r="R11903" t="s">
        <v>71</v>
      </c>
      <c r="S11903">
        <v>0.51</v>
      </c>
      <c r="T11903" t="s">
        <v>71</v>
      </c>
      <c r="U11903">
        <v>15.74</v>
      </c>
      <c r="V11903" t="s">
        <v>71</v>
      </c>
      <c r="W11903">
        <v>31.04</v>
      </c>
      <c r="X11903" t="s">
        <v>71</v>
      </c>
      <c r="Y11903">
        <v>43.89</v>
      </c>
      <c r="AA11903">
        <v>42.63</v>
      </c>
      <c r="AC11903">
        <v>45.42</v>
      </c>
      <c r="AE11903">
        <v>25.02</v>
      </c>
      <c r="AF11903" t="s">
        <v>71</v>
      </c>
      <c r="AG11903">
        <v>6.85</v>
      </c>
      <c r="AH11903" t="s">
        <v>71</v>
      </c>
      <c r="AS11903">
        <v>2.17</v>
      </c>
      <c r="AT11903" t="s">
        <v>71</v>
      </c>
    </row>
    <row r="11904" spans="1:46" x14ac:dyDescent="0.2">
      <c r="A11904" t="s">
        <v>462</v>
      </c>
      <c r="B11904" t="s">
        <v>463</v>
      </c>
      <c r="C11904">
        <f>-70.48676823 / 41.66068976</f>
        <v>-1.6919251370071411</v>
      </c>
      <c r="D11904" t="s">
        <v>464</v>
      </c>
      <c r="E11904" t="s">
        <v>70</v>
      </c>
      <c r="F11904" s="1">
        <v>38959</v>
      </c>
      <c r="G11904">
        <v>1</v>
      </c>
      <c r="O11904">
        <v>8.3800000000000008</v>
      </c>
      <c r="P11904" t="s">
        <v>71</v>
      </c>
      <c r="Q11904">
        <v>21.8</v>
      </c>
      <c r="R11904" t="s">
        <v>71</v>
      </c>
    </row>
    <row r="11905" spans="1:46" x14ac:dyDescent="0.2">
      <c r="A11905" t="s">
        <v>462</v>
      </c>
      <c r="B11905" t="s">
        <v>463</v>
      </c>
      <c r="C11905">
        <f>-70.48676823 / 41.66068976</f>
        <v>-1.6919251370071411</v>
      </c>
      <c r="D11905" t="s">
        <v>464</v>
      </c>
      <c r="E11905" t="s">
        <v>70</v>
      </c>
      <c r="F11905" s="1">
        <v>38959</v>
      </c>
      <c r="G11905">
        <v>2</v>
      </c>
      <c r="O11905">
        <v>8.09</v>
      </c>
      <c r="P11905" t="s">
        <v>71</v>
      </c>
      <c r="Q11905">
        <v>21.8</v>
      </c>
      <c r="R11905" t="s">
        <v>71</v>
      </c>
    </row>
    <row r="11906" spans="1:46" x14ac:dyDescent="0.2">
      <c r="A11906" t="s">
        <v>462</v>
      </c>
      <c r="B11906" t="s">
        <v>463</v>
      </c>
      <c r="C11906">
        <f>-70.48676823 / 41.66068976</f>
        <v>-1.6919251370071411</v>
      </c>
      <c r="D11906" t="s">
        <v>464</v>
      </c>
      <c r="E11906" t="s">
        <v>70</v>
      </c>
      <c r="F11906" s="1">
        <v>38959</v>
      </c>
      <c r="G11906">
        <v>3</v>
      </c>
      <c r="K11906">
        <v>2.9</v>
      </c>
      <c r="L11906" t="s">
        <v>71</v>
      </c>
      <c r="O11906">
        <v>8.08</v>
      </c>
      <c r="P11906" t="s">
        <v>71</v>
      </c>
      <c r="Q11906">
        <v>21.8</v>
      </c>
      <c r="R11906" t="s">
        <v>71</v>
      </c>
      <c r="S11906">
        <v>0.9</v>
      </c>
      <c r="T11906" t="s">
        <v>71</v>
      </c>
      <c r="U11906">
        <v>27.97</v>
      </c>
      <c r="V11906" t="s">
        <v>71</v>
      </c>
      <c r="W11906">
        <v>36.06</v>
      </c>
      <c r="X11906" t="s">
        <v>71</v>
      </c>
      <c r="Y11906">
        <v>0</v>
      </c>
      <c r="AA11906">
        <v>41.04</v>
      </c>
      <c r="AE11906">
        <v>24.62</v>
      </c>
      <c r="AF11906" t="s">
        <v>71</v>
      </c>
      <c r="AG11906">
        <v>6.82</v>
      </c>
      <c r="AH11906" t="s">
        <v>71</v>
      </c>
      <c r="AS11906">
        <v>3.42</v>
      </c>
      <c r="AT11906" t="s">
        <v>71</v>
      </c>
    </row>
    <row r="11907" spans="1:46" x14ac:dyDescent="0.2">
      <c r="A11907" t="s">
        <v>462</v>
      </c>
      <c r="B11907" t="s">
        <v>463</v>
      </c>
      <c r="C11907">
        <f>-70.48676823 / 41.66068976</f>
        <v>-1.6919251370071411</v>
      </c>
      <c r="D11907" t="s">
        <v>464</v>
      </c>
      <c r="E11907" t="s">
        <v>70</v>
      </c>
      <c r="F11907" s="1">
        <v>38959</v>
      </c>
      <c r="G11907">
        <v>4</v>
      </c>
      <c r="O11907">
        <v>8.01</v>
      </c>
      <c r="P11907" t="s">
        <v>71</v>
      </c>
      <c r="Q11907">
        <v>21.8</v>
      </c>
      <c r="R11907" t="s">
        <v>71</v>
      </c>
    </row>
    <row r="11908" spans="1:46" x14ac:dyDescent="0.2">
      <c r="A11908" t="s">
        <v>462</v>
      </c>
      <c r="B11908" t="s">
        <v>463</v>
      </c>
      <c r="C11908">
        <f>-70.48676823 / 41.66068976</f>
        <v>-1.6919251370071411</v>
      </c>
      <c r="D11908" t="s">
        <v>464</v>
      </c>
      <c r="E11908" t="s">
        <v>70</v>
      </c>
      <c r="F11908" s="1">
        <v>38959</v>
      </c>
      <c r="G11908">
        <v>5</v>
      </c>
      <c r="O11908">
        <v>8.2200000000000006</v>
      </c>
      <c r="P11908" t="s">
        <v>71</v>
      </c>
      <c r="Q11908">
        <v>21.8</v>
      </c>
      <c r="R11908" t="s">
        <v>71</v>
      </c>
    </row>
    <row r="11909" spans="1:46" x14ac:dyDescent="0.2">
      <c r="A11909" t="s">
        <v>462</v>
      </c>
      <c r="B11909" t="s">
        <v>463</v>
      </c>
      <c r="C11909">
        <f>-70.48676823 / 41.66068976</f>
        <v>-1.6919251370071411</v>
      </c>
      <c r="D11909" t="s">
        <v>464</v>
      </c>
      <c r="E11909" t="s">
        <v>70</v>
      </c>
      <c r="F11909" s="1">
        <v>38959</v>
      </c>
      <c r="G11909">
        <v>6</v>
      </c>
      <c r="O11909">
        <v>7.98</v>
      </c>
      <c r="P11909" t="s">
        <v>71</v>
      </c>
      <c r="Q11909">
        <v>21.7</v>
      </c>
      <c r="R11909" t="s">
        <v>71</v>
      </c>
    </row>
    <row r="11910" spans="1:46" x14ac:dyDescent="0.2">
      <c r="A11910" t="s">
        <v>462</v>
      </c>
      <c r="B11910" t="s">
        <v>463</v>
      </c>
      <c r="C11910">
        <f>-70.48676823 / 41.66068976</f>
        <v>-1.6919251370071411</v>
      </c>
      <c r="D11910" t="s">
        <v>464</v>
      </c>
      <c r="E11910" t="s">
        <v>70</v>
      </c>
      <c r="F11910" s="1">
        <v>38959</v>
      </c>
      <c r="G11910">
        <v>7</v>
      </c>
      <c r="O11910">
        <v>7.92</v>
      </c>
      <c r="P11910" t="s">
        <v>71</v>
      </c>
      <c r="Q11910">
        <v>21.7</v>
      </c>
      <c r="R11910" t="s">
        <v>71</v>
      </c>
    </row>
    <row r="11911" spans="1:46" x14ac:dyDescent="0.2">
      <c r="A11911" t="s">
        <v>462</v>
      </c>
      <c r="B11911" t="s">
        <v>463</v>
      </c>
      <c r="C11911">
        <f>-70.48676823 / 41.66068976</f>
        <v>-1.6919251370071411</v>
      </c>
      <c r="D11911" t="s">
        <v>464</v>
      </c>
      <c r="E11911" t="s">
        <v>70</v>
      </c>
      <c r="F11911" s="1">
        <v>38959</v>
      </c>
      <c r="G11911">
        <v>8</v>
      </c>
      <c r="O11911">
        <v>7.69</v>
      </c>
      <c r="P11911" t="s">
        <v>71</v>
      </c>
      <c r="Q11911">
        <v>21.7</v>
      </c>
      <c r="R11911" t="s">
        <v>71</v>
      </c>
    </row>
    <row r="11912" spans="1:46" x14ac:dyDescent="0.2">
      <c r="A11912" t="s">
        <v>462</v>
      </c>
      <c r="B11912" t="s">
        <v>463</v>
      </c>
      <c r="C11912">
        <f>-70.48676823 / 41.66068976</f>
        <v>-1.6919251370071411</v>
      </c>
      <c r="D11912" t="s">
        <v>464</v>
      </c>
      <c r="E11912" t="s">
        <v>70</v>
      </c>
      <c r="F11912" s="1">
        <v>38959</v>
      </c>
      <c r="G11912">
        <v>9</v>
      </c>
      <c r="K11912">
        <v>2.88</v>
      </c>
      <c r="L11912" t="s">
        <v>71</v>
      </c>
      <c r="O11912">
        <v>7.71</v>
      </c>
      <c r="P11912" t="s">
        <v>71</v>
      </c>
      <c r="Q11912">
        <v>21.6</v>
      </c>
      <c r="R11912" t="s">
        <v>71</v>
      </c>
      <c r="S11912">
        <v>0.6</v>
      </c>
      <c r="T11912" t="s">
        <v>71</v>
      </c>
      <c r="U11912">
        <v>18.440000000000001</v>
      </c>
      <c r="V11912" t="s">
        <v>71</v>
      </c>
      <c r="W11912">
        <v>26.08</v>
      </c>
      <c r="X11912" t="s">
        <v>71</v>
      </c>
      <c r="Y11912">
        <v>46.18</v>
      </c>
      <c r="AA11912">
        <v>40.98</v>
      </c>
      <c r="AE11912">
        <v>26.44</v>
      </c>
      <c r="AF11912" t="s">
        <v>71</v>
      </c>
      <c r="AG11912">
        <v>6.76</v>
      </c>
      <c r="AH11912" t="s">
        <v>71</v>
      </c>
      <c r="AS11912">
        <v>1.56</v>
      </c>
      <c r="AT11912" t="s">
        <v>71</v>
      </c>
    </row>
    <row r="11913" spans="1:46" x14ac:dyDescent="0.2">
      <c r="A11913" t="s">
        <v>462</v>
      </c>
      <c r="B11913" t="s">
        <v>463</v>
      </c>
      <c r="C11913">
        <f>-70.48676823 / 41.66068976</f>
        <v>-1.6919251370071411</v>
      </c>
      <c r="D11913" t="s">
        <v>464</v>
      </c>
      <c r="E11913" t="s">
        <v>70</v>
      </c>
      <c r="F11913" s="1">
        <v>38959</v>
      </c>
      <c r="G11913">
        <v>10</v>
      </c>
      <c r="O11913">
        <v>7.55</v>
      </c>
      <c r="P11913" t="s">
        <v>71</v>
      </c>
      <c r="Q11913">
        <v>21.5</v>
      </c>
      <c r="R11913" t="s">
        <v>71</v>
      </c>
    </row>
    <row r="11914" spans="1:46" x14ac:dyDescent="0.2">
      <c r="A11914" t="s">
        <v>462</v>
      </c>
      <c r="B11914" t="s">
        <v>463</v>
      </c>
      <c r="C11914">
        <f>-70.48676823 / 41.66068976</f>
        <v>-1.6919251370071411</v>
      </c>
      <c r="D11914" t="s">
        <v>464</v>
      </c>
      <c r="E11914" t="s">
        <v>70</v>
      </c>
      <c r="F11914" s="1">
        <v>38959</v>
      </c>
      <c r="G11914">
        <v>11</v>
      </c>
      <c r="O11914">
        <v>2.63</v>
      </c>
      <c r="P11914" t="s">
        <v>71</v>
      </c>
      <c r="Q11914">
        <v>18.2</v>
      </c>
      <c r="R11914" t="s">
        <v>71</v>
      </c>
    </row>
    <row r="11915" spans="1:46" x14ac:dyDescent="0.2">
      <c r="A11915" t="s">
        <v>462</v>
      </c>
      <c r="B11915" t="s">
        <v>463</v>
      </c>
      <c r="C11915">
        <f>-70.48676823 / 41.66068976</f>
        <v>-1.6919251370071411</v>
      </c>
      <c r="D11915" t="s">
        <v>464</v>
      </c>
      <c r="E11915" t="s">
        <v>70</v>
      </c>
      <c r="F11915" s="1">
        <v>38959</v>
      </c>
      <c r="G11915">
        <v>12</v>
      </c>
      <c r="O11915">
        <v>0.72</v>
      </c>
      <c r="P11915" t="s">
        <v>71</v>
      </c>
      <c r="Q11915">
        <v>14.9</v>
      </c>
      <c r="R11915" t="s">
        <v>71</v>
      </c>
    </row>
    <row r="11916" spans="1:46" x14ac:dyDescent="0.2">
      <c r="A11916" t="s">
        <v>462</v>
      </c>
      <c r="B11916" t="s">
        <v>463</v>
      </c>
      <c r="C11916">
        <f>-70.48676823 / 41.66068976</f>
        <v>-1.6919251370071411</v>
      </c>
      <c r="D11916" t="s">
        <v>464</v>
      </c>
      <c r="E11916" t="s">
        <v>70</v>
      </c>
      <c r="F11916" s="1">
        <v>38959</v>
      </c>
      <c r="G11916">
        <v>13</v>
      </c>
      <c r="O11916">
        <v>0.49</v>
      </c>
      <c r="P11916" t="s">
        <v>71</v>
      </c>
      <c r="Q11916">
        <v>14</v>
      </c>
      <c r="R11916" t="s">
        <v>71</v>
      </c>
    </row>
    <row r="11917" spans="1:46" x14ac:dyDescent="0.2">
      <c r="A11917" t="s">
        <v>462</v>
      </c>
      <c r="B11917" t="s">
        <v>463</v>
      </c>
      <c r="C11917">
        <f>-70.48676823 / 41.66068976</f>
        <v>-1.6919251370071411</v>
      </c>
      <c r="D11917" t="s">
        <v>464</v>
      </c>
      <c r="E11917" t="s">
        <v>70</v>
      </c>
      <c r="F11917" s="1">
        <v>38959</v>
      </c>
      <c r="G11917">
        <v>14</v>
      </c>
      <c r="O11917">
        <v>0.42</v>
      </c>
      <c r="P11917" t="s">
        <v>71</v>
      </c>
      <c r="Q11917">
        <v>13.6</v>
      </c>
      <c r="R11917" t="s">
        <v>71</v>
      </c>
    </row>
    <row r="11918" spans="1:46" x14ac:dyDescent="0.2">
      <c r="A11918" t="s">
        <v>462</v>
      </c>
      <c r="B11918" t="s">
        <v>463</v>
      </c>
      <c r="C11918">
        <f>-70.48676823 / 41.66068976</f>
        <v>-1.6919251370071411</v>
      </c>
      <c r="D11918" t="s">
        <v>464</v>
      </c>
      <c r="E11918" t="s">
        <v>70</v>
      </c>
      <c r="F11918" s="1">
        <v>38959</v>
      </c>
      <c r="G11918">
        <v>15</v>
      </c>
      <c r="O11918">
        <v>0.38</v>
      </c>
      <c r="P11918" t="s">
        <v>71</v>
      </c>
      <c r="Q11918">
        <v>13.3</v>
      </c>
      <c r="R11918" t="s">
        <v>71</v>
      </c>
    </row>
    <row r="11919" spans="1:46" x14ac:dyDescent="0.2">
      <c r="A11919" t="s">
        <v>462</v>
      </c>
      <c r="B11919" t="s">
        <v>463</v>
      </c>
      <c r="C11919">
        <f>-70.48676823 / 41.66068976</f>
        <v>-1.6919251370071411</v>
      </c>
      <c r="D11919" t="s">
        <v>464</v>
      </c>
      <c r="E11919" t="s">
        <v>70</v>
      </c>
      <c r="F11919" s="1">
        <v>38959</v>
      </c>
      <c r="G11919">
        <v>16</v>
      </c>
      <c r="O11919">
        <v>0.38</v>
      </c>
      <c r="P11919" t="s">
        <v>71</v>
      </c>
      <c r="Q11919">
        <v>13.3</v>
      </c>
      <c r="R11919" t="s">
        <v>71</v>
      </c>
    </row>
    <row r="11920" spans="1:46" x14ac:dyDescent="0.2">
      <c r="A11920" t="s">
        <v>462</v>
      </c>
      <c r="B11920" t="s">
        <v>463</v>
      </c>
      <c r="C11920">
        <f>-70.48676823 / 41.66068976</f>
        <v>-1.6919251370071411</v>
      </c>
      <c r="D11920" t="s">
        <v>464</v>
      </c>
      <c r="E11920" t="s">
        <v>70</v>
      </c>
      <c r="F11920" s="1">
        <v>38959</v>
      </c>
      <c r="G11920">
        <v>17</v>
      </c>
      <c r="O11920">
        <v>0.36</v>
      </c>
      <c r="P11920" t="s">
        <v>71</v>
      </c>
      <c r="Q11920">
        <v>13.2</v>
      </c>
      <c r="R11920" t="s">
        <v>71</v>
      </c>
    </row>
    <row r="11921" spans="1:46" x14ac:dyDescent="0.2">
      <c r="A11921" t="s">
        <v>462</v>
      </c>
      <c r="B11921" t="s">
        <v>463</v>
      </c>
      <c r="C11921">
        <f>-70.48676823 / 41.66068976</f>
        <v>-1.6919251370071411</v>
      </c>
      <c r="D11921" t="s">
        <v>464</v>
      </c>
      <c r="E11921" t="s">
        <v>70</v>
      </c>
      <c r="F11921" s="1">
        <v>38959</v>
      </c>
      <c r="G11921">
        <v>18</v>
      </c>
      <c r="O11921">
        <v>0.34</v>
      </c>
      <c r="P11921" t="s">
        <v>71</v>
      </c>
      <c r="Q11921">
        <v>13.3</v>
      </c>
      <c r="R11921" t="s">
        <v>71</v>
      </c>
    </row>
    <row r="11922" spans="1:46" x14ac:dyDescent="0.2">
      <c r="A11922" t="s">
        <v>462</v>
      </c>
      <c r="B11922" t="s">
        <v>463</v>
      </c>
      <c r="C11922">
        <f>-70.48676823 / 41.66068976</f>
        <v>-1.6919251370071411</v>
      </c>
      <c r="D11922" t="s">
        <v>464</v>
      </c>
      <c r="E11922" t="s">
        <v>70</v>
      </c>
      <c r="F11922" s="1">
        <v>38959</v>
      </c>
      <c r="G11922">
        <v>19</v>
      </c>
      <c r="O11922">
        <v>0.33</v>
      </c>
      <c r="P11922" t="s">
        <v>71</v>
      </c>
      <c r="Q11922">
        <v>13.2</v>
      </c>
      <c r="R11922" t="s">
        <v>71</v>
      </c>
    </row>
    <row r="11923" spans="1:46" x14ac:dyDescent="0.2">
      <c r="A11923" t="s">
        <v>462</v>
      </c>
      <c r="B11923" t="s">
        <v>463</v>
      </c>
      <c r="C11923">
        <f>-70.48676823 / 41.66068976</f>
        <v>-1.6919251370071411</v>
      </c>
      <c r="D11923" t="s">
        <v>464</v>
      </c>
      <c r="E11923" t="s">
        <v>70</v>
      </c>
      <c r="F11923" s="1">
        <v>38959</v>
      </c>
      <c r="G11923">
        <v>20</v>
      </c>
      <c r="K11923">
        <v>4.0199999999999996</v>
      </c>
      <c r="L11923" t="s">
        <v>71</v>
      </c>
      <c r="O11923">
        <v>0.31</v>
      </c>
      <c r="P11923" t="s">
        <v>71</v>
      </c>
      <c r="Q11923">
        <v>13.2</v>
      </c>
      <c r="R11923" t="s">
        <v>71</v>
      </c>
      <c r="S11923">
        <v>6.5</v>
      </c>
      <c r="T11923" t="s">
        <v>71</v>
      </c>
      <c r="U11923">
        <v>201.4</v>
      </c>
      <c r="V11923" t="s">
        <v>71</v>
      </c>
      <c r="W11923">
        <v>147.18</v>
      </c>
      <c r="X11923" t="s">
        <v>71</v>
      </c>
      <c r="Y11923">
        <v>80.650000000000006</v>
      </c>
      <c r="AA11923">
        <v>44.25</v>
      </c>
      <c r="AE11923">
        <v>80.52</v>
      </c>
      <c r="AF11923" t="s">
        <v>71</v>
      </c>
      <c r="AG11923">
        <v>6.57</v>
      </c>
      <c r="AH11923" t="s">
        <v>71</v>
      </c>
      <c r="AS11923">
        <v>16.47</v>
      </c>
      <c r="AT11923" t="s">
        <v>71</v>
      </c>
    </row>
    <row r="11924" spans="1:46" x14ac:dyDescent="0.2">
      <c r="A11924" t="s">
        <v>462</v>
      </c>
      <c r="B11924" t="s">
        <v>463</v>
      </c>
      <c r="C11924">
        <f>-70.48676823 / 41.66068976</f>
        <v>-1.6919251370071411</v>
      </c>
      <c r="D11924" t="s">
        <v>464</v>
      </c>
      <c r="E11924" t="s">
        <v>70</v>
      </c>
      <c r="F11924" s="1">
        <v>39314</v>
      </c>
      <c r="G11924">
        <v>0.5</v>
      </c>
      <c r="I11924">
        <v>20</v>
      </c>
      <c r="J11924" t="s">
        <v>71</v>
      </c>
      <c r="K11924">
        <v>4.4000000000000004</v>
      </c>
      <c r="L11924" t="s">
        <v>71</v>
      </c>
      <c r="M11924">
        <v>3.2</v>
      </c>
      <c r="N11924" t="s">
        <v>71</v>
      </c>
      <c r="O11924">
        <v>7.8</v>
      </c>
      <c r="P11924" t="s">
        <v>71</v>
      </c>
      <c r="Q11924">
        <v>23.6</v>
      </c>
      <c r="R11924" t="s">
        <v>71</v>
      </c>
      <c r="S11924">
        <v>0.49</v>
      </c>
      <c r="T11924" t="s">
        <v>71</v>
      </c>
      <c r="U11924">
        <v>15.08</v>
      </c>
      <c r="V11924" t="s">
        <v>71</v>
      </c>
      <c r="W11924">
        <v>23.07</v>
      </c>
      <c r="X11924" t="s">
        <v>71</v>
      </c>
      <c r="Y11924">
        <v>43.28</v>
      </c>
      <c r="AA11924">
        <v>45.13</v>
      </c>
      <c r="AC11924">
        <v>43.24</v>
      </c>
      <c r="AE11924">
        <v>12.6</v>
      </c>
      <c r="AF11924" t="s">
        <v>71</v>
      </c>
      <c r="AG11924">
        <v>6.53</v>
      </c>
      <c r="AH11924" t="s">
        <v>71</v>
      </c>
      <c r="AS11924">
        <v>1.0900000000000001</v>
      </c>
      <c r="AT11924" t="s">
        <v>71</v>
      </c>
    </row>
    <row r="11925" spans="1:46" x14ac:dyDescent="0.2">
      <c r="A11925" t="s">
        <v>462</v>
      </c>
      <c r="B11925" t="s">
        <v>463</v>
      </c>
      <c r="C11925">
        <f>-70.48676823 / 41.66068976</f>
        <v>-1.6919251370071411</v>
      </c>
      <c r="D11925" t="s">
        <v>464</v>
      </c>
      <c r="E11925" t="s">
        <v>70</v>
      </c>
      <c r="F11925" s="1">
        <v>39314</v>
      </c>
      <c r="G11925">
        <v>1</v>
      </c>
      <c r="O11925">
        <v>7.87</v>
      </c>
      <c r="P11925" t="s">
        <v>71</v>
      </c>
      <c r="Q11925">
        <v>23.6</v>
      </c>
      <c r="R11925" t="s">
        <v>71</v>
      </c>
    </row>
    <row r="11926" spans="1:46" x14ac:dyDescent="0.2">
      <c r="A11926" t="s">
        <v>462</v>
      </c>
      <c r="B11926" t="s">
        <v>463</v>
      </c>
      <c r="C11926">
        <f>-70.48676823 / 41.66068976</f>
        <v>-1.6919251370071411</v>
      </c>
      <c r="D11926" t="s">
        <v>464</v>
      </c>
      <c r="E11926" t="s">
        <v>70</v>
      </c>
      <c r="F11926" s="1">
        <v>39314</v>
      </c>
      <c r="G11926">
        <v>2</v>
      </c>
      <c r="O11926">
        <v>7.85</v>
      </c>
      <c r="P11926" t="s">
        <v>71</v>
      </c>
      <c r="Q11926">
        <v>23.6</v>
      </c>
      <c r="R11926" t="s">
        <v>71</v>
      </c>
    </row>
    <row r="11927" spans="1:46" x14ac:dyDescent="0.2">
      <c r="A11927" t="s">
        <v>462</v>
      </c>
      <c r="B11927" t="s">
        <v>463</v>
      </c>
      <c r="C11927">
        <f>-70.48676823 / 41.66068976</f>
        <v>-1.6919251370071411</v>
      </c>
      <c r="D11927" t="s">
        <v>464</v>
      </c>
      <c r="E11927" t="s">
        <v>70</v>
      </c>
      <c r="F11927" s="1">
        <v>39314</v>
      </c>
      <c r="G11927">
        <v>3</v>
      </c>
      <c r="K11927">
        <v>7.9</v>
      </c>
      <c r="L11927" t="s">
        <v>71</v>
      </c>
      <c r="O11927">
        <v>7.8</v>
      </c>
      <c r="P11927" t="s">
        <v>71</v>
      </c>
      <c r="Q11927">
        <v>23.5</v>
      </c>
      <c r="R11927" t="s">
        <v>71</v>
      </c>
      <c r="S11927">
        <v>1.38</v>
      </c>
      <c r="T11927" t="s">
        <v>71</v>
      </c>
      <c r="U11927">
        <v>42.76</v>
      </c>
      <c r="V11927" t="s">
        <v>71</v>
      </c>
      <c r="W11927">
        <v>24.79</v>
      </c>
      <c r="X11927" t="s">
        <v>71</v>
      </c>
      <c r="Y11927">
        <v>0</v>
      </c>
      <c r="AA11927">
        <v>50.88</v>
      </c>
      <c r="AE11927">
        <v>13.7</v>
      </c>
      <c r="AF11927" t="s">
        <v>71</v>
      </c>
      <c r="AG11927">
        <v>6.35</v>
      </c>
      <c r="AH11927" t="s">
        <v>71</v>
      </c>
      <c r="AS11927">
        <v>3.48</v>
      </c>
      <c r="AT11927" t="s">
        <v>71</v>
      </c>
    </row>
    <row r="11928" spans="1:46" x14ac:dyDescent="0.2">
      <c r="A11928" t="s">
        <v>462</v>
      </c>
      <c r="B11928" t="s">
        <v>463</v>
      </c>
      <c r="C11928">
        <f>-70.48676823 / 41.66068976</f>
        <v>-1.6919251370071411</v>
      </c>
      <c r="D11928" t="s">
        <v>464</v>
      </c>
      <c r="E11928" t="s">
        <v>70</v>
      </c>
      <c r="F11928" s="1">
        <v>39314</v>
      </c>
      <c r="G11928">
        <v>4</v>
      </c>
      <c r="O11928">
        <v>7.72</v>
      </c>
      <c r="P11928" t="s">
        <v>71</v>
      </c>
      <c r="Q11928">
        <v>23.4</v>
      </c>
      <c r="R11928" t="s">
        <v>71</v>
      </c>
    </row>
    <row r="11929" spans="1:46" x14ac:dyDescent="0.2">
      <c r="A11929" t="s">
        <v>462</v>
      </c>
      <c r="B11929" t="s">
        <v>463</v>
      </c>
      <c r="C11929">
        <f>-70.48676823 / 41.66068976</f>
        <v>-1.6919251370071411</v>
      </c>
      <c r="D11929" t="s">
        <v>464</v>
      </c>
      <c r="E11929" t="s">
        <v>70</v>
      </c>
      <c r="F11929" s="1">
        <v>39314</v>
      </c>
      <c r="G11929">
        <v>5</v>
      </c>
      <c r="O11929">
        <v>7.65</v>
      </c>
      <c r="P11929" t="s">
        <v>71</v>
      </c>
      <c r="Q11929">
        <v>23.4</v>
      </c>
      <c r="R11929" t="s">
        <v>71</v>
      </c>
    </row>
    <row r="11930" spans="1:46" x14ac:dyDescent="0.2">
      <c r="A11930" t="s">
        <v>462</v>
      </c>
      <c r="B11930" t="s">
        <v>463</v>
      </c>
      <c r="C11930">
        <f>-70.48676823 / 41.66068976</f>
        <v>-1.6919251370071411</v>
      </c>
      <c r="D11930" t="s">
        <v>464</v>
      </c>
      <c r="E11930" t="s">
        <v>70</v>
      </c>
      <c r="F11930" s="1">
        <v>39314</v>
      </c>
      <c r="G11930">
        <v>6</v>
      </c>
      <c r="O11930">
        <v>7.54</v>
      </c>
      <c r="P11930" t="s">
        <v>71</v>
      </c>
      <c r="Q11930">
        <v>23.3</v>
      </c>
      <c r="R11930" t="s">
        <v>71</v>
      </c>
    </row>
    <row r="11931" spans="1:46" x14ac:dyDescent="0.2">
      <c r="A11931" t="s">
        <v>462</v>
      </c>
      <c r="B11931" t="s">
        <v>463</v>
      </c>
      <c r="C11931">
        <f>-70.48676823 / 41.66068976</f>
        <v>-1.6919251370071411</v>
      </c>
      <c r="D11931" t="s">
        <v>464</v>
      </c>
      <c r="E11931" t="s">
        <v>70</v>
      </c>
      <c r="F11931" s="1">
        <v>39314</v>
      </c>
      <c r="G11931">
        <v>7</v>
      </c>
      <c r="O11931">
        <v>7.08</v>
      </c>
      <c r="P11931" t="s">
        <v>71</v>
      </c>
      <c r="Q11931">
        <v>23.1</v>
      </c>
      <c r="R11931" t="s">
        <v>71</v>
      </c>
    </row>
    <row r="11932" spans="1:46" x14ac:dyDescent="0.2">
      <c r="A11932" t="s">
        <v>462</v>
      </c>
      <c r="B11932" t="s">
        <v>463</v>
      </c>
      <c r="C11932">
        <f>-70.48676823 / 41.66068976</f>
        <v>-1.6919251370071411</v>
      </c>
      <c r="D11932" t="s">
        <v>464</v>
      </c>
      <c r="E11932" t="s">
        <v>70</v>
      </c>
      <c r="F11932" s="1">
        <v>39314</v>
      </c>
      <c r="G11932">
        <v>8</v>
      </c>
      <c r="O11932">
        <v>6.5</v>
      </c>
      <c r="P11932" t="s">
        <v>71</v>
      </c>
      <c r="Q11932">
        <v>22.7</v>
      </c>
      <c r="R11932" t="s">
        <v>71</v>
      </c>
    </row>
    <row r="11933" spans="1:46" x14ac:dyDescent="0.2">
      <c r="A11933" t="s">
        <v>462</v>
      </c>
      <c r="B11933" t="s">
        <v>463</v>
      </c>
      <c r="C11933">
        <f>-70.48676823 / 41.66068976</f>
        <v>-1.6919251370071411</v>
      </c>
      <c r="D11933" t="s">
        <v>464</v>
      </c>
      <c r="E11933" t="s">
        <v>70</v>
      </c>
      <c r="F11933" s="1">
        <v>39314</v>
      </c>
      <c r="G11933">
        <v>9</v>
      </c>
      <c r="K11933">
        <v>2.81</v>
      </c>
      <c r="L11933" t="s">
        <v>71</v>
      </c>
      <c r="O11933">
        <v>5.76</v>
      </c>
      <c r="P11933" t="s">
        <v>71</v>
      </c>
      <c r="Q11933">
        <v>22.5</v>
      </c>
      <c r="R11933" t="s">
        <v>71</v>
      </c>
      <c r="S11933">
        <v>6.15</v>
      </c>
      <c r="T11933" t="s">
        <v>71</v>
      </c>
      <c r="U11933">
        <v>190.33</v>
      </c>
      <c r="V11933" t="s">
        <v>71</v>
      </c>
      <c r="W11933">
        <v>122.27</v>
      </c>
      <c r="X11933" t="s">
        <v>71</v>
      </c>
      <c r="Y11933">
        <v>79.84</v>
      </c>
      <c r="AA11933">
        <v>40.729999999999997</v>
      </c>
      <c r="AE11933">
        <v>34.700000000000003</v>
      </c>
      <c r="AF11933" t="s">
        <v>71</v>
      </c>
      <c r="AG11933">
        <v>6.32</v>
      </c>
      <c r="AH11933" t="s">
        <v>71</v>
      </c>
      <c r="AS11933">
        <v>18.91</v>
      </c>
      <c r="AT11933" t="s">
        <v>71</v>
      </c>
    </row>
    <row r="11934" spans="1:46" x14ac:dyDescent="0.2">
      <c r="A11934" t="s">
        <v>462</v>
      </c>
      <c r="B11934" t="s">
        <v>463</v>
      </c>
      <c r="C11934">
        <f>-70.48676823 / 41.66068976</f>
        <v>-1.6919251370071411</v>
      </c>
      <c r="D11934" t="s">
        <v>464</v>
      </c>
      <c r="E11934" t="s">
        <v>70</v>
      </c>
      <c r="F11934" s="1">
        <v>39314</v>
      </c>
      <c r="G11934">
        <v>10</v>
      </c>
      <c r="O11934">
        <v>1.01</v>
      </c>
      <c r="P11934" t="s">
        <v>71</v>
      </c>
      <c r="Q11934">
        <v>19.7</v>
      </c>
      <c r="R11934" t="s">
        <v>71</v>
      </c>
    </row>
    <row r="11935" spans="1:46" x14ac:dyDescent="0.2">
      <c r="A11935" t="s">
        <v>462</v>
      </c>
      <c r="B11935" t="s">
        <v>463</v>
      </c>
      <c r="C11935">
        <f>-70.48676823 / 41.66068976</f>
        <v>-1.6919251370071411</v>
      </c>
      <c r="D11935" t="s">
        <v>464</v>
      </c>
      <c r="E11935" t="s">
        <v>70</v>
      </c>
      <c r="F11935" s="1">
        <v>39314</v>
      </c>
      <c r="G11935">
        <v>11</v>
      </c>
      <c r="O11935">
        <v>0.36</v>
      </c>
      <c r="P11935" t="s">
        <v>71</v>
      </c>
      <c r="Q11935">
        <v>13.5</v>
      </c>
      <c r="R11935" t="s">
        <v>71</v>
      </c>
    </row>
    <row r="11936" spans="1:46" x14ac:dyDescent="0.2">
      <c r="A11936" t="s">
        <v>462</v>
      </c>
      <c r="B11936" t="s">
        <v>463</v>
      </c>
      <c r="C11936">
        <f>-70.48676823 / 41.66068976</f>
        <v>-1.6919251370071411</v>
      </c>
      <c r="D11936" t="s">
        <v>464</v>
      </c>
      <c r="E11936" t="s">
        <v>70</v>
      </c>
      <c r="F11936" s="1">
        <v>39314</v>
      </c>
      <c r="G11936">
        <v>12</v>
      </c>
      <c r="O11936">
        <v>0.3</v>
      </c>
      <c r="P11936" t="s">
        <v>71</v>
      </c>
      <c r="Q11936">
        <v>13.4</v>
      </c>
      <c r="R11936" t="s">
        <v>71</v>
      </c>
    </row>
    <row r="11937" spans="1:46" x14ac:dyDescent="0.2">
      <c r="A11937" t="s">
        <v>462</v>
      </c>
      <c r="B11937" t="s">
        <v>463</v>
      </c>
      <c r="C11937">
        <f>-70.48676823 / 41.66068976</f>
        <v>-1.6919251370071411</v>
      </c>
      <c r="D11937" t="s">
        <v>464</v>
      </c>
      <c r="E11937" t="s">
        <v>70</v>
      </c>
      <c r="F11937" s="1">
        <v>39314</v>
      </c>
      <c r="G11937">
        <v>13</v>
      </c>
      <c r="O11937">
        <v>0.27</v>
      </c>
      <c r="P11937" t="s">
        <v>71</v>
      </c>
      <c r="Q11937">
        <v>13.6</v>
      </c>
      <c r="R11937" t="s">
        <v>71</v>
      </c>
    </row>
    <row r="11938" spans="1:46" x14ac:dyDescent="0.2">
      <c r="A11938" t="s">
        <v>462</v>
      </c>
      <c r="B11938" t="s">
        <v>463</v>
      </c>
      <c r="C11938">
        <f>-70.48676823 / 41.66068976</f>
        <v>-1.6919251370071411</v>
      </c>
      <c r="D11938" t="s">
        <v>464</v>
      </c>
      <c r="E11938" t="s">
        <v>70</v>
      </c>
      <c r="F11938" s="1">
        <v>39314</v>
      </c>
      <c r="G11938">
        <v>14</v>
      </c>
      <c r="O11938">
        <v>0.26</v>
      </c>
      <c r="P11938" t="s">
        <v>71</v>
      </c>
      <c r="Q11938">
        <v>13.5</v>
      </c>
      <c r="R11938" t="s">
        <v>71</v>
      </c>
    </row>
    <row r="11939" spans="1:46" x14ac:dyDescent="0.2">
      <c r="A11939" t="s">
        <v>462</v>
      </c>
      <c r="B11939" t="s">
        <v>463</v>
      </c>
      <c r="C11939">
        <f>-70.48676823 / 41.66068976</f>
        <v>-1.6919251370071411</v>
      </c>
      <c r="D11939" t="s">
        <v>464</v>
      </c>
      <c r="E11939" t="s">
        <v>70</v>
      </c>
      <c r="F11939" s="1">
        <v>39314</v>
      </c>
      <c r="G11939">
        <v>15</v>
      </c>
      <c r="O11939">
        <v>0.25</v>
      </c>
      <c r="P11939" t="s">
        <v>71</v>
      </c>
      <c r="Q11939">
        <v>13.5</v>
      </c>
      <c r="R11939" t="s">
        <v>71</v>
      </c>
    </row>
    <row r="11940" spans="1:46" x14ac:dyDescent="0.2">
      <c r="A11940" t="s">
        <v>462</v>
      </c>
      <c r="B11940" t="s">
        <v>463</v>
      </c>
      <c r="C11940">
        <f>-70.48676823 / 41.66068976</f>
        <v>-1.6919251370071411</v>
      </c>
      <c r="D11940" t="s">
        <v>464</v>
      </c>
      <c r="E11940" t="s">
        <v>70</v>
      </c>
      <c r="F11940" s="1">
        <v>39314</v>
      </c>
      <c r="G11940">
        <v>16</v>
      </c>
      <c r="O11940">
        <v>0.24</v>
      </c>
      <c r="P11940" t="s">
        <v>71</v>
      </c>
      <c r="Q11940">
        <v>13.5</v>
      </c>
      <c r="R11940" t="s">
        <v>71</v>
      </c>
    </row>
    <row r="11941" spans="1:46" x14ac:dyDescent="0.2">
      <c r="A11941" t="s">
        <v>462</v>
      </c>
      <c r="B11941" t="s">
        <v>463</v>
      </c>
      <c r="C11941">
        <f>-70.48676823 / 41.66068976</f>
        <v>-1.6919251370071411</v>
      </c>
      <c r="D11941" t="s">
        <v>464</v>
      </c>
      <c r="E11941" t="s">
        <v>70</v>
      </c>
      <c r="F11941" s="1">
        <v>39314</v>
      </c>
      <c r="G11941">
        <v>17</v>
      </c>
      <c r="O11941">
        <v>0.24</v>
      </c>
      <c r="P11941" t="s">
        <v>71</v>
      </c>
      <c r="Q11941">
        <v>13.5</v>
      </c>
      <c r="R11941" t="s">
        <v>71</v>
      </c>
    </row>
    <row r="11942" spans="1:46" x14ac:dyDescent="0.2">
      <c r="A11942" t="s">
        <v>462</v>
      </c>
      <c r="B11942" t="s">
        <v>463</v>
      </c>
      <c r="C11942">
        <f>-70.48676823 / 41.66068976</f>
        <v>-1.6919251370071411</v>
      </c>
      <c r="D11942" t="s">
        <v>464</v>
      </c>
      <c r="E11942" t="s">
        <v>70</v>
      </c>
      <c r="F11942" s="1">
        <v>39314</v>
      </c>
      <c r="G11942">
        <v>18</v>
      </c>
      <c r="O11942">
        <v>0.22</v>
      </c>
      <c r="P11942" t="s">
        <v>71</v>
      </c>
      <c r="Q11942">
        <v>13.4</v>
      </c>
      <c r="R11942" t="s">
        <v>71</v>
      </c>
    </row>
    <row r="11943" spans="1:46" x14ac:dyDescent="0.2">
      <c r="A11943" t="s">
        <v>462</v>
      </c>
      <c r="B11943" t="s">
        <v>463</v>
      </c>
      <c r="C11943">
        <f>-70.48676823 / 41.66068976</f>
        <v>-1.6919251370071411</v>
      </c>
      <c r="D11943" t="s">
        <v>464</v>
      </c>
      <c r="E11943" t="s">
        <v>70</v>
      </c>
      <c r="F11943" s="1">
        <v>39314</v>
      </c>
      <c r="G11943">
        <v>19</v>
      </c>
      <c r="K11943">
        <v>1.38</v>
      </c>
      <c r="L11943" t="s">
        <v>71</v>
      </c>
      <c r="O11943">
        <v>0.23</v>
      </c>
      <c r="P11943" t="s">
        <v>71</v>
      </c>
      <c r="Q11943">
        <v>13.3</v>
      </c>
      <c r="R11943" t="s">
        <v>71</v>
      </c>
      <c r="S11943">
        <v>2.39</v>
      </c>
      <c r="T11943" t="s">
        <v>71</v>
      </c>
      <c r="U11943">
        <v>73.89</v>
      </c>
      <c r="V11943" t="s">
        <v>71</v>
      </c>
      <c r="W11943">
        <v>98.06</v>
      </c>
      <c r="X11943" t="s">
        <v>71</v>
      </c>
      <c r="Y11943">
        <v>66.19</v>
      </c>
      <c r="AA11943">
        <v>33.79</v>
      </c>
      <c r="AE11943">
        <v>38.200000000000003</v>
      </c>
      <c r="AF11943" t="s">
        <v>71</v>
      </c>
      <c r="AG11943">
        <v>6.4</v>
      </c>
      <c r="AH11943" t="s">
        <v>71</v>
      </c>
      <c r="AS11943">
        <v>39.799999999999997</v>
      </c>
      <c r="AT11943" t="s">
        <v>71</v>
      </c>
    </row>
    <row r="11944" spans="1:46" x14ac:dyDescent="0.2">
      <c r="A11944" t="s">
        <v>462</v>
      </c>
      <c r="B11944" t="s">
        <v>463</v>
      </c>
      <c r="C11944">
        <f>-70.48676823 / 41.66068976</f>
        <v>-1.6919251370071411</v>
      </c>
      <c r="D11944" t="s">
        <v>464</v>
      </c>
      <c r="E11944" t="s">
        <v>70</v>
      </c>
      <c r="F11944" s="1">
        <v>39314</v>
      </c>
      <c r="G11944">
        <v>20</v>
      </c>
      <c r="O11944">
        <v>0.23</v>
      </c>
      <c r="P11944" t="s">
        <v>71</v>
      </c>
      <c r="Q11944">
        <v>13.2</v>
      </c>
      <c r="R11944" t="s">
        <v>71</v>
      </c>
    </row>
    <row r="11945" spans="1:46" x14ac:dyDescent="0.2">
      <c r="A11945" t="s">
        <v>462</v>
      </c>
      <c r="B11945" t="s">
        <v>463</v>
      </c>
      <c r="C11945">
        <f>-70.48676823 / 41.66068976</f>
        <v>-1.6919251370071411</v>
      </c>
      <c r="D11945" t="s">
        <v>464</v>
      </c>
      <c r="E11945" t="s">
        <v>70</v>
      </c>
      <c r="F11945" s="1">
        <v>39678</v>
      </c>
      <c r="G11945">
        <v>0.5</v>
      </c>
      <c r="I11945">
        <v>20</v>
      </c>
      <c r="J11945" t="s">
        <v>71</v>
      </c>
      <c r="K11945">
        <v>4.53</v>
      </c>
      <c r="L11945" t="s">
        <v>71</v>
      </c>
      <c r="M11945">
        <v>4.13</v>
      </c>
      <c r="N11945" t="s">
        <v>71</v>
      </c>
      <c r="O11945">
        <v>9</v>
      </c>
      <c r="P11945" t="s">
        <v>71</v>
      </c>
      <c r="Q11945">
        <v>24.6</v>
      </c>
      <c r="R11945" t="s">
        <v>71</v>
      </c>
      <c r="S11945">
        <v>0.37</v>
      </c>
      <c r="T11945" t="s">
        <v>71</v>
      </c>
      <c r="U11945">
        <v>11.46</v>
      </c>
      <c r="V11945" t="s">
        <v>71</v>
      </c>
      <c r="W11945">
        <v>17.09</v>
      </c>
      <c r="X11945" t="s">
        <v>71</v>
      </c>
      <c r="Y11945">
        <v>39.32</v>
      </c>
      <c r="AA11945">
        <v>45.42</v>
      </c>
      <c r="AC11945">
        <v>39.56</v>
      </c>
      <c r="AE11945">
        <v>11.5</v>
      </c>
      <c r="AF11945" t="s">
        <v>71</v>
      </c>
      <c r="AG11945">
        <v>6.74</v>
      </c>
      <c r="AH11945" t="s">
        <v>71</v>
      </c>
      <c r="AS11945">
        <v>1</v>
      </c>
      <c r="AT11945" t="s">
        <v>71</v>
      </c>
    </row>
    <row r="11946" spans="1:46" x14ac:dyDescent="0.2">
      <c r="A11946" t="s">
        <v>462</v>
      </c>
      <c r="B11946" t="s">
        <v>463</v>
      </c>
      <c r="C11946">
        <f>-70.48676823 / 41.66068976</f>
        <v>-1.6919251370071411</v>
      </c>
      <c r="D11946" t="s">
        <v>464</v>
      </c>
      <c r="E11946" t="s">
        <v>70</v>
      </c>
      <c r="F11946" s="1">
        <v>39678</v>
      </c>
      <c r="G11946">
        <v>1</v>
      </c>
      <c r="O11946">
        <v>9</v>
      </c>
      <c r="P11946" t="s">
        <v>71</v>
      </c>
      <c r="Q11946">
        <v>24.5</v>
      </c>
      <c r="R11946" t="s">
        <v>71</v>
      </c>
    </row>
    <row r="11947" spans="1:46" x14ac:dyDescent="0.2">
      <c r="A11947" t="s">
        <v>462</v>
      </c>
      <c r="B11947" t="s">
        <v>463</v>
      </c>
      <c r="C11947">
        <f>-70.48676823 / 41.66068976</f>
        <v>-1.6919251370071411</v>
      </c>
      <c r="D11947" t="s">
        <v>464</v>
      </c>
      <c r="E11947" t="s">
        <v>70</v>
      </c>
      <c r="F11947" s="1">
        <v>39678</v>
      </c>
      <c r="G11947">
        <v>2</v>
      </c>
      <c r="O11947">
        <v>9</v>
      </c>
      <c r="P11947" t="s">
        <v>71</v>
      </c>
      <c r="Q11947">
        <v>24.5</v>
      </c>
      <c r="R11947" t="s">
        <v>71</v>
      </c>
    </row>
    <row r="11948" spans="1:46" x14ac:dyDescent="0.2">
      <c r="A11948" t="s">
        <v>462</v>
      </c>
      <c r="B11948" t="s">
        <v>463</v>
      </c>
      <c r="C11948">
        <f>-70.48676823 / 41.66068976</f>
        <v>-1.6919251370071411</v>
      </c>
      <c r="D11948" t="s">
        <v>464</v>
      </c>
      <c r="E11948" t="s">
        <v>70</v>
      </c>
      <c r="F11948" s="1">
        <v>39678</v>
      </c>
      <c r="G11948">
        <v>3</v>
      </c>
      <c r="K11948">
        <v>4.33</v>
      </c>
      <c r="L11948" t="s">
        <v>71</v>
      </c>
      <c r="O11948">
        <v>9</v>
      </c>
      <c r="P11948" t="s">
        <v>71</v>
      </c>
      <c r="Q11948">
        <v>24.4</v>
      </c>
      <c r="R11948" t="s">
        <v>71</v>
      </c>
      <c r="S11948">
        <v>0.68</v>
      </c>
      <c r="T11948" t="s">
        <v>71</v>
      </c>
      <c r="U11948">
        <v>21.06</v>
      </c>
      <c r="V11948" t="s">
        <v>71</v>
      </c>
      <c r="W11948">
        <v>18.57</v>
      </c>
      <c r="X11948" t="s">
        <v>71</v>
      </c>
      <c r="Y11948">
        <v>48.09</v>
      </c>
      <c r="AA11948">
        <v>44.98</v>
      </c>
      <c r="AE11948">
        <v>11.1</v>
      </c>
      <c r="AF11948" t="s">
        <v>71</v>
      </c>
      <c r="AG11948">
        <v>6.77</v>
      </c>
      <c r="AH11948" t="s">
        <v>71</v>
      </c>
      <c r="AS11948">
        <v>2.0699999999999998</v>
      </c>
      <c r="AT11948" t="s">
        <v>71</v>
      </c>
    </row>
    <row r="11949" spans="1:46" x14ac:dyDescent="0.2">
      <c r="A11949" t="s">
        <v>462</v>
      </c>
      <c r="B11949" t="s">
        <v>463</v>
      </c>
      <c r="C11949">
        <f>-70.48676823 / 41.66068976</f>
        <v>-1.6919251370071411</v>
      </c>
      <c r="D11949" t="s">
        <v>464</v>
      </c>
      <c r="E11949" t="s">
        <v>70</v>
      </c>
      <c r="F11949" s="1">
        <v>39678</v>
      </c>
      <c r="G11949">
        <v>4</v>
      </c>
      <c r="O11949">
        <v>9</v>
      </c>
      <c r="P11949" t="s">
        <v>71</v>
      </c>
      <c r="Q11949">
        <v>24.4</v>
      </c>
      <c r="R11949" t="s">
        <v>71</v>
      </c>
    </row>
    <row r="11950" spans="1:46" x14ac:dyDescent="0.2">
      <c r="A11950" t="s">
        <v>462</v>
      </c>
      <c r="B11950" t="s">
        <v>463</v>
      </c>
      <c r="C11950">
        <f>-70.48676823 / 41.66068976</f>
        <v>-1.6919251370071411</v>
      </c>
      <c r="D11950" t="s">
        <v>464</v>
      </c>
      <c r="E11950" t="s">
        <v>70</v>
      </c>
      <c r="F11950" s="1">
        <v>39678</v>
      </c>
      <c r="G11950">
        <v>5</v>
      </c>
      <c r="O11950">
        <v>8.6</v>
      </c>
      <c r="P11950" t="s">
        <v>71</v>
      </c>
      <c r="Q11950">
        <v>24.3</v>
      </c>
      <c r="R11950" t="s">
        <v>71</v>
      </c>
    </row>
    <row r="11951" spans="1:46" x14ac:dyDescent="0.2">
      <c r="A11951" t="s">
        <v>462</v>
      </c>
      <c r="B11951" t="s">
        <v>463</v>
      </c>
      <c r="C11951">
        <f>-70.48676823 / 41.66068976</f>
        <v>-1.6919251370071411</v>
      </c>
      <c r="D11951" t="s">
        <v>464</v>
      </c>
      <c r="E11951" t="s">
        <v>70</v>
      </c>
      <c r="F11951" s="1">
        <v>39678</v>
      </c>
      <c r="G11951">
        <v>6</v>
      </c>
      <c r="O11951">
        <v>8.5</v>
      </c>
      <c r="P11951" t="s">
        <v>71</v>
      </c>
      <c r="Q11951">
        <v>24.2</v>
      </c>
      <c r="R11951" t="s">
        <v>71</v>
      </c>
    </row>
    <row r="11952" spans="1:46" x14ac:dyDescent="0.2">
      <c r="A11952" t="s">
        <v>462</v>
      </c>
      <c r="B11952" t="s">
        <v>463</v>
      </c>
      <c r="C11952">
        <f>-70.48676823 / 41.66068976</f>
        <v>-1.6919251370071411</v>
      </c>
      <c r="D11952" t="s">
        <v>464</v>
      </c>
      <c r="E11952" t="s">
        <v>70</v>
      </c>
      <c r="F11952" s="1">
        <v>39678</v>
      </c>
      <c r="G11952">
        <v>7</v>
      </c>
      <c r="O11952">
        <v>6.8</v>
      </c>
      <c r="P11952" t="s">
        <v>71</v>
      </c>
      <c r="Q11952">
        <v>22.9</v>
      </c>
      <c r="R11952" t="s">
        <v>71</v>
      </c>
    </row>
    <row r="11953" spans="1:46" x14ac:dyDescent="0.2">
      <c r="A11953" t="s">
        <v>462</v>
      </c>
      <c r="B11953" t="s">
        <v>463</v>
      </c>
      <c r="C11953">
        <f>-70.48676823 / 41.66068976</f>
        <v>-1.6919251370071411</v>
      </c>
      <c r="D11953" t="s">
        <v>464</v>
      </c>
      <c r="E11953" t="s">
        <v>70</v>
      </c>
      <c r="F11953" s="1">
        <v>39678</v>
      </c>
      <c r="G11953">
        <v>8</v>
      </c>
      <c r="O11953">
        <v>1.6</v>
      </c>
      <c r="P11953" t="s">
        <v>71</v>
      </c>
      <c r="Q11953">
        <v>19</v>
      </c>
      <c r="R11953" t="s">
        <v>71</v>
      </c>
    </row>
    <row r="11954" spans="1:46" x14ac:dyDescent="0.2">
      <c r="A11954" t="s">
        <v>462</v>
      </c>
      <c r="B11954" t="s">
        <v>463</v>
      </c>
      <c r="C11954">
        <f>-70.48676823 / 41.66068976</f>
        <v>-1.6919251370071411</v>
      </c>
      <c r="D11954" t="s">
        <v>464</v>
      </c>
      <c r="E11954" t="s">
        <v>70</v>
      </c>
      <c r="F11954" s="1">
        <v>39678</v>
      </c>
      <c r="G11954">
        <v>9</v>
      </c>
      <c r="K11954">
        <v>21.6</v>
      </c>
      <c r="L11954" t="s">
        <v>71</v>
      </c>
      <c r="O11954">
        <v>2.9</v>
      </c>
      <c r="P11954" t="s">
        <v>71</v>
      </c>
      <c r="Q11954">
        <v>15.7</v>
      </c>
      <c r="R11954" t="s">
        <v>71</v>
      </c>
      <c r="S11954">
        <v>1.99</v>
      </c>
      <c r="T11954" t="s">
        <v>71</v>
      </c>
      <c r="U11954">
        <v>61.64</v>
      </c>
      <c r="V11954" t="s">
        <v>71</v>
      </c>
      <c r="W11954">
        <v>46.87</v>
      </c>
      <c r="X11954" t="s">
        <v>71</v>
      </c>
      <c r="Y11954">
        <v>63.58</v>
      </c>
      <c r="AA11954">
        <v>60.74</v>
      </c>
      <c r="AE11954">
        <v>26.2</v>
      </c>
      <c r="AF11954" t="s">
        <v>71</v>
      </c>
      <c r="AG11954">
        <v>6.45</v>
      </c>
      <c r="AH11954" t="s">
        <v>71</v>
      </c>
      <c r="AS11954">
        <v>9.5299999999999994</v>
      </c>
      <c r="AT11954" t="s">
        <v>71</v>
      </c>
    </row>
    <row r="11955" spans="1:46" x14ac:dyDescent="0.2">
      <c r="A11955" t="s">
        <v>462</v>
      </c>
      <c r="B11955" t="s">
        <v>463</v>
      </c>
      <c r="C11955">
        <f>-70.48676823 / 41.66068976</f>
        <v>-1.6919251370071411</v>
      </c>
      <c r="D11955" t="s">
        <v>464</v>
      </c>
      <c r="E11955" t="s">
        <v>70</v>
      </c>
      <c r="F11955" s="1">
        <v>39678</v>
      </c>
      <c r="G11955">
        <v>10</v>
      </c>
      <c r="O11955">
        <v>0.5</v>
      </c>
      <c r="P11955" t="s">
        <v>71</v>
      </c>
      <c r="Q11955">
        <v>14.5</v>
      </c>
      <c r="R11955" t="s">
        <v>71</v>
      </c>
    </row>
    <row r="11956" spans="1:46" x14ac:dyDescent="0.2">
      <c r="A11956" t="s">
        <v>462</v>
      </c>
      <c r="B11956" t="s">
        <v>463</v>
      </c>
      <c r="C11956">
        <f>-70.48676823 / 41.66068976</f>
        <v>-1.6919251370071411</v>
      </c>
      <c r="D11956" t="s">
        <v>464</v>
      </c>
      <c r="E11956" t="s">
        <v>70</v>
      </c>
      <c r="F11956" s="1">
        <v>39678</v>
      </c>
      <c r="G11956">
        <v>11</v>
      </c>
      <c r="O11956">
        <v>0.3</v>
      </c>
      <c r="P11956" t="s">
        <v>71</v>
      </c>
      <c r="Q11956">
        <v>13.7</v>
      </c>
      <c r="R11956" t="s">
        <v>71</v>
      </c>
    </row>
    <row r="11957" spans="1:46" x14ac:dyDescent="0.2">
      <c r="A11957" t="s">
        <v>462</v>
      </c>
      <c r="B11957" t="s">
        <v>463</v>
      </c>
      <c r="C11957">
        <f>-70.48676823 / 41.66068976</f>
        <v>-1.6919251370071411</v>
      </c>
      <c r="D11957" t="s">
        <v>464</v>
      </c>
      <c r="E11957" t="s">
        <v>70</v>
      </c>
      <c r="F11957" s="1">
        <v>39678</v>
      </c>
      <c r="G11957">
        <v>12</v>
      </c>
      <c r="O11957">
        <v>0.21</v>
      </c>
      <c r="P11957" t="s">
        <v>71</v>
      </c>
      <c r="Q11957">
        <v>13</v>
      </c>
      <c r="R11957" t="s">
        <v>71</v>
      </c>
    </row>
    <row r="11958" spans="1:46" x14ac:dyDescent="0.2">
      <c r="A11958" t="s">
        <v>462</v>
      </c>
      <c r="B11958" t="s">
        <v>463</v>
      </c>
      <c r="C11958">
        <f>-70.48676823 / 41.66068976</f>
        <v>-1.6919251370071411</v>
      </c>
      <c r="D11958" t="s">
        <v>464</v>
      </c>
      <c r="E11958" t="s">
        <v>70</v>
      </c>
      <c r="F11958" s="1">
        <v>39678</v>
      </c>
      <c r="G11958">
        <v>13</v>
      </c>
      <c r="O11958">
        <v>0.18</v>
      </c>
      <c r="P11958" t="s">
        <v>71</v>
      </c>
      <c r="Q11958">
        <v>12.5</v>
      </c>
      <c r="R11958" t="s">
        <v>71</v>
      </c>
    </row>
    <row r="11959" spans="1:46" x14ac:dyDescent="0.2">
      <c r="A11959" t="s">
        <v>462</v>
      </c>
      <c r="B11959" t="s">
        <v>463</v>
      </c>
      <c r="C11959">
        <f>-70.48676823 / 41.66068976</f>
        <v>-1.6919251370071411</v>
      </c>
      <c r="D11959" t="s">
        <v>464</v>
      </c>
      <c r="E11959" t="s">
        <v>70</v>
      </c>
      <c r="F11959" s="1">
        <v>39678</v>
      </c>
      <c r="G11959">
        <v>14</v>
      </c>
      <c r="O11959">
        <v>0.17</v>
      </c>
      <c r="P11959" t="s">
        <v>71</v>
      </c>
      <c r="Q11959">
        <v>12.2</v>
      </c>
      <c r="R11959" t="s">
        <v>71</v>
      </c>
    </row>
    <row r="11960" spans="1:46" x14ac:dyDescent="0.2">
      <c r="A11960" t="s">
        <v>462</v>
      </c>
      <c r="B11960" t="s">
        <v>463</v>
      </c>
      <c r="C11960">
        <f>-70.48676823 / 41.66068976</f>
        <v>-1.6919251370071411</v>
      </c>
      <c r="D11960" t="s">
        <v>464</v>
      </c>
      <c r="E11960" t="s">
        <v>70</v>
      </c>
      <c r="F11960" s="1">
        <v>39678</v>
      </c>
      <c r="G11960">
        <v>15</v>
      </c>
      <c r="O11960">
        <v>0.17</v>
      </c>
      <c r="P11960" t="s">
        <v>71</v>
      </c>
      <c r="Q11960">
        <v>11.6</v>
      </c>
      <c r="R11960" t="s">
        <v>71</v>
      </c>
    </row>
    <row r="11961" spans="1:46" x14ac:dyDescent="0.2">
      <c r="A11961" t="s">
        <v>462</v>
      </c>
      <c r="B11961" t="s">
        <v>463</v>
      </c>
      <c r="C11961">
        <f>-70.48676823 / 41.66068976</f>
        <v>-1.6919251370071411</v>
      </c>
      <c r="D11961" t="s">
        <v>464</v>
      </c>
      <c r="E11961" t="s">
        <v>70</v>
      </c>
      <c r="F11961" s="1">
        <v>39678</v>
      </c>
      <c r="G11961">
        <v>16</v>
      </c>
      <c r="O11961">
        <v>0.14000000000000001</v>
      </c>
      <c r="P11961" t="s">
        <v>71</v>
      </c>
      <c r="Q11961">
        <v>11.4</v>
      </c>
      <c r="R11961" t="s">
        <v>71</v>
      </c>
    </row>
    <row r="11962" spans="1:46" x14ac:dyDescent="0.2">
      <c r="A11962" t="s">
        <v>462</v>
      </c>
      <c r="B11962" t="s">
        <v>463</v>
      </c>
      <c r="C11962">
        <f>-70.48676823 / 41.66068976</f>
        <v>-1.6919251370071411</v>
      </c>
      <c r="D11962" t="s">
        <v>464</v>
      </c>
      <c r="E11962" t="s">
        <v>70</v>
      </c>
      <c r="F11962" s="1">
        <v>39678</v>
      </c>
      <c r="G11962">
        <v>17</v>
      </c>
      <c r="O11962">
        <v>0.12</v>
      </c>
      <c r="P11962" t="s">
        <v>71</v>
      </c>
      <c r="Q11962">
        <v>11.7</v>
      </c>
      <c r="R11962" t="s">
        <v>71</v>
      </c>
    </row>
    <row r="11963" spans="1:46" x14ac:dyDescent="0.2">
      <c r="A11963" t="s">
        <v>462</v>
      </c>
      <c r="B11963" t="s">
        <v>463</v>
      </c>
      <c r="C11963">
        <f>-70.48676823 / 41.66068976</f>
        <v>-1.6919251370071411</v>
      </c>
      <c r="D11963" t="s">
        <v>464</v>
      </c>
      <c r="E11963" t="s">
        <v>70</v>
      </c>
      <c r="F11963" s="1">
        <v>39678</v>
      </c>
      <c r="G11963">
        <v>18</v>
      </c>
      <c r="O11963">
        <v>0.12</v>
      </c>
      <c r="P11963" t="s">
        <v>71</v>
      </c>
      <c r="Q11963">
        <v>11.7</v>
      </c>
      <c r="R11963" t="s">
        <v>71</v>
      </c>
    </row>
    <row r="11964" spans="1:46" x14ac:dyDescent="0.2">
      <c r="A11964" t="s">
        <v>462</v>
      </c>
      <c r="B11964" t="s">
        <v>463</v>
      </c>
      <c r="C11964">
        <f>-70.48676823 / 41.66068976</f>
        <v>-1.6919251370071411</v>
      </c>
      <c r="D11964" t="s">
        <v>464</v>
      </c>
      <c r="E11964" t="s">
        <v>70</v>
      </c>
      <c r="F11964" s="1">
        <v>39678</v>
      </c>
      <c r="G11964">
        <v>19</v>
      </c>
      <c r="K11964">
        <v>4.9400000000000004</v>
      </c>
      <c r="L11964" t="s">
        <v>71</v>
      </c>
      <c r="O11964">
        <v>0.13</v>
      </c>
      <c r="P11964" t="s">
        <v>71</v>
      </c>
      <c r="Q11964">
        <v>11.8</v>
      </c>
      <c r="R11964" t="s">
        <v>71</v>
      </c>
      <c r="S11964">
        <v>8.41</v>
      </c>
      <c r="T11964" t="s">
        <v>71</v>
      </c>
      <c r="U11964">
        <v>260.49</v>
      </c>
      <c r="V11964" t="s">
        <v>71</v>
      </c>
      <c r="W11964">
        <v>87.21</v>
      </c>
      <c r="X11964" t="s">
        <v>71</v>
      </c>
      <c r="Y11964">
        <v>84.36</v>
      </c>
      <c r="AA11964">
        <v>46.27</v>
      </c>
      <c r="AE11964">
        <v>29.7</v>
      </c>
      <c r="AF11964" t="s">
        <v>71</v>
      </c>
      <c r="AG11964">
        <v>6.49</v>
      </c>
      <c r="AH11964" t="s">
        <v>71</v>
      </c>
      <c r="AS11964">
        <v>10.43</v>
      </c>
      <c r="AT11964" t="s">
        <v>71</v>
      </c>
    </row>
    <row r="11965" spans="1:46" x14ac:dyDescent="0.2">
      <c r="A11965" t="s">
        <v>462</v>
      </c>
      <c r="B11965" t="s">
        <v>463</v>
      </c>
      <c r="C11965">
        <f>-70.48676823 / 41.66068976</f>
        <v>-1.6919251370071411</v>
      </c>
      <c r="D11965" t="s">
        <v>464</v>
      </c>
      <c r="E11965" t="s">
        <v>70</v>
      </c>
      <c r="F11965" s="1">
        <v>39678</v>
      </c>
      <c r="G11965">
        <v>20</v>
      </c>
      <c r="O11965">
        <v>0.11</v>
      </c>
      <c r="P11965" t="s">
        <v>71</v>
      </c>
      <c r="Q11965">
        <v>11.8</v>
      </c>
      <c r="R11965" t="s">
        <v>71</v>
      </c>
    </row>
    <row r="11966" spans="1:46" x14ac:dyDescent="0.2">
      <c r="A11966" t="s">
        <v>462</v>
      </c>
      <c r="B11966" t="s">
        <v>463</v>
      </c>
      <c r="C11966">
        <f>-70.48676823 / 41.66068976</f>
        <v>-1.6919251370071411</v>
      </c>
      <c r="D11966" t="s">
        <v>464</v>
      </c>
      <c r="E11966" t="s">
        <v>70</v>
      </c>
      <c r="F11966" s="1">
        <v>40045</v>
      </c>
      <c r="G11966">
        <v>0.5</v>
      </c>
      <c r="I11966">
        <v>20</v>
      </c>
      <c r="J11966" t="s">
        <v>71</v>
      </c>
      <c r="K11966">
        <v>3.05</v>
      </c>
      <c r="L11966" t="s">
        <v>71</v>
      </c>
      <c r="M11966">
        <v>4.0999999999999996</v>
      </c>
      <c r="N11966" t="s">
        <v>71</v>
      </c>
      <c r="O11966">
        <v>8.34</v>
      </c>
      <c r="P11966" t="s">
        <v>71</v>
      </c>
      <c r="Q11966">
        <v>26.9</v>
      </c>
      <c r="R11966" t="s">
        <v>71</v>
      </c>
      <c r="S11966">
        <v>0.36</v>
      </c>
      <c r="T11966" t="s">
        <v>71</v>
      </c>
      <c r="U11966">
        <v>11.08</v>
      </c>
      <c r="V11966" t="s">
        <v>71</v>
      </c>
      <c r="W11966">
        <v>25.76</v>
      </c>
      <c r="X11966" t="s">
        <v>71</v>
      </c>
      <c r="Y11966">
        <v>38.83</v>
      </c>
      <c r="AA11966">
        <v>41.55</v>
      </c>
      <c r="AC11966">
        <v>39.67</v>
      </c>
      <c r="AE11966">
        <v>11.8</v>
      </c>
      <c r="AF11966" t="s">
        <v>71</v>
      </c>
      <c r="AG11966">
        <v>6.38</v>
      </c>
      <c r="AH11966" t="s">
        <v>71</v>
      </c>
      <c r="AS11966">
        <v>0.84</v>
      </c>
      <c r="AT11966" t="s">
        <v>71</v>
      </c>
    </row>
    <row r="11967" spans="1:46" x14ac:dyDescent="0.2">
      <c r="A11967" t="s">
        <v>462</v>
      </c>
      <c r="B11967" t="s">
        <v>463</v>
      </c>
      <c r="C11967">
        <f>-70.48676823 / 41.66068976</f>
        <v>-1.6919251370071411</v>
      </c>
      <c r="D11967" t="s">
        <v>464</v>
      </c>
      <c r="E11967" t="s">
        <v>70</v>
      </c>
      <c r="F11967" s="1">
        <v>40045</v>
      </c>
      <c r="G11967">
        <v>1</v>
      </c>
      <c r="O11967">
        <v>8.32</v>
      </c>
      <c r="P11967" t="s">
        <v>71</v>
      </c>
      <c r="Q11967">
        <v>26.8</v>
      </c>
      <c r="R11967" t="s">
        <v>71</v>
      </c>
    </row>
    <row r="11968" spans="1:46" x14ac:dyDescent="0.2">
      <c r="A11968" t="s">
        <v>462</v>
      </c>
      <c r="B11968" t="s">
        <v>463</v>
      </c>
      <c r="C11968">
        <f>-70.48676823 / 41.66068976</f>
        <v>-1.6919251370071411</v>
      </c>
      <c r="D11968" t="s">
        <v>464</v>
      </c>
      <c r="E11968" t="s">
        <v>70</v>
      </c>
      <c r="F11968" s="1">
        <v>40045</v>
      </c>
      <c r="G11968">
        <v>2</v>
      </c>
      <c r="O11968">
        <v>8.36</v>
      </c>
      <c r="P11968" t="s">
        <v>71</v>
      </c>
      <c r="Q11968">
        <v>26.7</v>
      </c>
      <c r="R11968" t="s">
        <v>71</v>
      </c>
    </row>
    <row r="11969" spans="1:46" x14ac:dyDescent="0.2">
      <c r="A11969" t="s">
        <v>462</v>
      </c>
      <c r="B11969" t="s">
        <v>463</v>
      </c>
      <c r="C11969">
        <f>-70.48676823 / 41.66068976</f>
        <v>-1.6919251370071411</v>
      </c>
      <c r="D11969" t="s">
        <v>464</v>
      </c>
      <c r="E11969" t="s">
        <v>70</v>
      </c>
      <c r="F11969" s="1">
        <v>40045</v>
      </c>
      <c r="G11969">
        <v>3</v>
      </c>
      <c r="K11969">
        <v>3.69</v>
      </c>
      <c r="L11969" t="s">
        <v>71</v>
      </c>
      <c r="O11969">
        <v>8.4</v>
      </c>
      <c r="P11969" t="s">
        <v>71</v>
      </c>
      <c r="Q11969">
        <v>26.6</v>
      </c>
      <c r="R11969" t="s">
        <v>71</v>
      </c>
      <c r="S11969">
        <v>0.61</v>
      </c>
      <c r="T11969" t="s">
        <v>71</v>
      </c>
      <c r="U11969">
        <v>19.010000000000002</v>
      </c>
      <c r="V11969" t="s">
        <v>71</v>
      </c>
      <c r="W11969">
        <v>26.17</v>
      </c>
      <c r="X11969" t="s">
        <v>71</v>
      </c>
      <c r="Y11969">
        <v>46.62</v>
      </c>
      <c r="AA11969">
        <v>43.4</v>
      </c>
      <c r="AE11969">
        <v>11.9</v>
      </c>
      <c r="AF11969" t="s">
        <v>71</v>
      </c>
      <c r="AG11969">
        <v>6.39</v>
      </c>
      <c r="AH11969" t="s">
        <v>71</v>
      </c>
      <c r="AS11969">
        <v>1.1499999999999999</v>
      </c>
      <c r="AT11969" t="s">
        <v>71</v>
      </c>
    </row>
    <row r="11970" spans="1:46" x14ac:dyDescent="0.2">
      <c r="A11970" t="s">
        <v>462</v>
      </c>
      <c r="B11970" t="s">
        <v>463</v>
      </c>
      <c r="C11970">
        <f>-70.48676823 / 41.66068976</f>
        <v>-1.6919251370071411</v>
      </c>
      <c r="D11970" t="s">
        <v>464</v>
      </c>
      <c r="E11970" t="s">
        <v>70</v>
      </c>
      <c r="F11970" s="1">
        <v>40045</v>
      </c>
      <c r="G11970">
        <v>4</v>
      </c>
      <c r="O11970">
        <v>8.51</v>
      </c>
      <c r="P11970" t="s">
        <v>71</v>
      </c>
      <c r="Q11970">
        <v>26</v>
      </c>
      <c r="R11970" t="s">
        <v>71</v>
      </c>
    </row>
    <row r="11971" spans="1:46" x14ac:dyDescent="0.2">
      <c r="A11971" t="s">
        <v>462</v>
      </c>
      <c r="B11971" t="s">
        <v>463</v>
      </c>
      <c r="C11971">
        <f>-70.48676823 / 41.66068976</f>
        <v>-1.6919251370071411</v>
      </c>
      <c r="D11971" t="s">
        <v>464</v>
      </c>
      <c r="E11971" t="s">
        <v>70</v>
      </c>
      <c r="F11971" s="1">
        <v>40045</v>
      </c>
      <c r="G11971">
        <v>5</v>
      </c>
      <c r="O11971">
        <v>8.82</v>
      </c>
      <c r="P11971" t="s">
        <v>71</v>
      </c>
      <c r="Q11971">
        <v>25.2</v>
      </c>
      <c r="R11971" t="s">
        <v>71</v>
      </c>
    </row>
    <row r="11972" spans="1:46" x14ac:dyDescent="0.2">
      <c r="A11972" t="s">
        <v>462</v>
      </c>
      <c r="B11972" t="s">
        <v>463</v>
      </c>
      <c r="C11972">
        <f>-70.48676823 / 41.66068976</f>
        <v>-1.6919251370071411</v>
      </c>
      <c r="D11972" t="s">
        <v>464</v>
      </c>
      <c r="E11972" t="s">
        <v>70</v>
      </c>
      <c r="F11972" s="1">
        <v>40045</v>
      </c>
      <c r="G11972">
        <v>6</v>
      </c>
      <c r="O11972">
        <v>7.65</v>
      </c>
      <c r="P11972" t="s">
        <v>71</v>
      </c>
      <c r="Q11972">
        <v>24</v>
      </c>
      <c r="R11972" t="s">
        <v>71</v>
      </c>
    </row>
    <row r="11973" spans="1:46" x14ac:dyDescent="0.2">
      <c r="A11973" t="s">
        <v>462</v>
      </c>
      <c r="B11973" t="s">
        <v>463</v>
      </c>
      <c r="C11973">
        <f>-70.48676823 / 41.66068976</f>
        <v>-1.6919251370071411</v>
      </c>
      <c r="D11973" t="s">
        <v>464</v>
      </c>
      <c r="E11973" t="s">
        <v>70</v>
      </c>
      <c r="F11973" s="1">
        <v>40045</v>
      </c>
      <c r="G11973">
        <v>7</v>
      </c>
      <c r="O11973">
        <v>3.7</v>
      </c>
      <c r="P11973" t="s">
        <v>71</v>
      </c>
      <c r="Q11973">
        <v>22.2</v>
      </c>
      <c r="R11973" t="s">
        <v>71</v>
      </c>
    </row>
    <row r="11974" spans="1:46" x14ac:dyDescent="0.2">
      <c r="A11974" t="s">
        <v>462</v>
      </c>
      <c r="B11974" t="s">
        <v>463</v>
      </c>
      <c r="C11974">
        <f>-70.48676823 / 41.66068976</f>
        <v>-1.6919251370071411</v>
      </c>
      <c r="D11974" t="s">
        <v>464</v>
      </c>
      <c r="E11974" t="s">
        <v>70</v>
      </c>
      <c r="F11974" s="1">
        <v>40045</v>
      </c>
      <c r="G11974">
        <v>8</v>
      </c>
      <c r="O11974">
        <v>1.01</v>
      </c>
      <c r="P11974" t="s">
        <v>71</v>
      </c>
      <c r="Q11974">
        <v>18.3</v>
      </c>
      <c r="R11974" t="s">
        <v>71</v>
      </c>
    </row>
    <row r="11975" spans="1:46" x14ac:dyDescent="0.2">
      <c r="A11975" t="s">
        <v>462</v>
      </c>
      <c r="B11975" t="s">
        <v>463</v>
      </c>
      <c r="C11975">
        <f>-70.48676823 / 41.66068976</f>
        <v>-1.6919251370071411</v>
      </c>
      <c r="D11975" t="s">
        <v>464</v>
      </c>
      <c r="E11975" t="s">
        <v>70</v>
      </c>
      <c r="F11975" s="1">
        <v>40045</v>
      </c>
      <c r="G11975">
        <v>9</v>
      </c>
      <c r="K11975">
        <v>23.16</v>
      </c>
      <c r="L11975" t="s">
        <v>71</v>
      </c>
      <c r="O11975">
        <v>0.62</v>
      </c>
      <c r="P11975" t="s">
        <v>71</v>
      </c>
      <c r="Q11975">
        <v>16.2</v>
      </c>
      <c r="R11975" t="s">
        <v>71</v>
      </c>
      <c r="S11975">
        <v>1.87</v>
      </c>
      <c r="T11975" t="s">
        <v>71</v>
      </c>
      <c r="U11975">
        <v>57.93</v>
      </c>
      <c r="V11975" t="s">
        <v>71</v>
      </c>
      <c r="W11975">
        <v>79.52</v>
      </c>
      <c r="X11975" t="s">
        <v>71</v>
      </c>
      <c r="Y11975">
        <v>62.68</v>
      </c>
      <c r="AA11975">
        <v>61.43</v>
      </c>
      <c r="AE11975">
        <v>26.5</v>
      </c>
      <c r="AF11975" t="s">
        <v>71</v>
      </c>
      <c r="AG11975">
        <v>6.26</v>
      </c>
      <c r="AH11975" t="s">
        <v>71</v>
      </c>
      <c r="AS11975">
        <v>20.72</v>
      </c>
      <c r="AT11975" t="s">
        <v>71</v>
      </c>
    </row>
    <row r="11976" spans="1:46" x14ac:dyDescent="0.2">
      <c r="A11976" t="s">
        <v>462</v>
      </c>
      <c r="B11976" t="s">
        <v>463</v>
      </c>
      <c r="C11976">
        <f>-70.48676823 / 41.66068976</f>
        <v>-1.6919251370071411</v>
      </c>
      <c r="D11976" t="s">
        <v>464</v>
      </c>
      <c r="E11976" t="s">
        <v>70</v>
      </c>
      <c r="F11976" s="1">
        <v>40045</v>
      </c>
      <c r="G11976">
        <v>10</v>
      </c>
      <c r="O11976">
        <v>0.32</v>
      </c>
      <c r="P11976" t="s">
        <v>71</v>
      </c>
      <c r="Q11976">
        <v>15.2</v>
      </c>
      <c r="R11976" t="s">
        <v>71</v>
      </c>
    </row>
    <row r="11977" spans="1:46" x14ac:dyDescent="0.2">
      <c r="A11977" t="s">
        <v>462</v>
      </c>
      <c r="B11977" t="s">
        <v>463</v>
      </c>
      <c r="C11977">
        <f>-70.48676823 / 41.66068976</f>
        <v>-1.6919251370071411</v>
      </c>
      <c r="D11977" t="s">
        <v>464</v>
      </c>
      <c r="E11977" t="s">
        <v>70</v>
      </c>
      <c r="F11977" s="1">
        <v>40045</v>
      </c>
      <c r="G11977">
        <v>11</v>
      </c>
      <c r="O11977">
        <v>0.28999999999999998</v>
      </c>
      <c r="P11977" t="s">
        <v>71</v>
      </c>
      <c r="Q11977">
        <v>14.2</v>
      </c>
      <c r="R11977" t="s">
        <v>71</v>
      </c>
    </row>
    <row r="11978" spans="1:46" x14ac:dyDescent="0.2">
      <c r="A11978" t="s">
        <v>462</v>
      </c>
      <c r="B11978" t="s">
        <v>463</v>
      </c>
      <c r="C11978">
        <f>-70.48676823 / 41.66068976</f>
        <v>-1.6919251370071411</v>
      </c>
      <c r="D11978" t="s">
        <v>464</v>
      </c>
      <c r="E11978" t="s">
        <v>70</v>
      </c>
      <c r="F11978" s="1">
        <v>40045</v>
      </c>
      <c r="G11978">
        <v>12</v>
      </c>
      <c r="O11978">
        <v>0.23</v>
      </c>
      <c r="P11978" t="s">
        <v>71</v>
      </c>
      <c r="Q11978">
        <v>12.8</v>
      </c>
      <c r="R11978" t="s">
        <v>71</v>
      </c>
    </row>
    <row r="11979" spans="1:46" x14ac:dyDescent="0.2">
      <c r="A11979" t="s">
        <v>462</v>
      </c>
      <c r="B11979" t="s">
        <v>463</v>
      </c>
      <c r="C11979">
        <f>-70.48676823 / 41.66068976</f>
        <v>-1.6919251370071411</v>
      </c>
      <c r="D11979" t="s">
        <v>464</v>
      </c>
      <c r="E11979" t="s">
        <v>70</v>
      </c>
      <c r="F11979" s="1">
        <v>40045</v>
      </c>
      <c r="G11979">
        <v>13</v>
      </c>
      <c r="O11979">
        <v>0.23</v>
      </c>
      <c r="P11979" t="s">
        <v>71</v>
      </c>
      <c r="Q11979">
        <v>11.9</v>
      </c>
      <c r="R11979" t="s">
        <v>71</v>
      </c>
    </row>
    <row r="11980" spans="1:46" x14ac:dyDescent="0.2">
      <c r="A11980" t="s">
        <v>462</v>
      </c>
      <c r="B11980" t="s">
        <v>463</v>
      </c>
      <c r="C11980">
        <f>-70.48676823 / 41.66068976</f>
        <v>-1.6919251370071411</v>
      </c>
      <c r="D11980" t="s">
        <v>464</v>
      </c>
      <c r="E11980" t="s">
        <v>70</v>
      </c>
      <c r="F11980" s="1">
        <v>40045</v>
      </c>
      <c r="G11980">
        <v>14</v>
      </c>
      <c r="O11980">
        <v>0.21</v>
      </c>
      <c r="P11980" t="s">
        <v>71</v>
      </c>
      <c r="Q11980">
        <v>11.4</v>
      </c>
      <c r="R11980" t="s">
        <v>71</v>
      </c>
    </row>
    <row r="11981" spans="1:46" x14ac:dyDescent="0.2">
      <c r="A11981" t="s">
        <v>462</v>
      </c>
      <c r="B11981" t="s">
        <v>463</v>
      </c>
      <c r="C11981">
        <f>-70.48676823 / 41.66068976</f>
        <v>-1.6919251370071411</v>
      </c>
      <c r="D11981" t="s">
        <v>464</v>
      </c>
      <c r="E11981" t="s">
        <v>70</v>
      </c>
      <c r="F11981" s="1">
        <v>40045</v>
      </c>
      <c r="G11981">
        <v>15</v>
      </c>
      <c r="O11981">
        <v>0.2</v>
      </c>
      <c r="P11981" t="s">
        <v>71</v>
      </c>
      <c r="Q11981">
        <v>11.8</v>
      </c>
      <c r="R11981" t="s">
        <v>71</v>
      </c>
    </row>
    <row r="11982" spans="1:46" x14ac:dyDescent="0.2">
      <c r="A11982" t="s">
        <v>462</v>
      </c>
      <c r="B11982" t="s">
        <v>463</v>
      </c>
      <c r="C11982">
        <f>-70.48676823 / 41.66068976</f>
        <v>-1.6919251370071411</v>
      </c>
      <c r="D11982" t="s">
        <v>464</v>
      </c>
      <c r="E11982" t="s">
        <v>70</v>
      </c>
      <c r="F11982" s="1">
        <v>40045</v>
      </c>
      <c r="G11982">
        <v>16</v>
      </c>
      <c r="O11982">
        <v>0.25</v>
      </c>
      <c r="P11982" t="s">
        <v>71</v>
      </c>
      <c r="Q11982">
        <v>11.8</v>
      </c>
      <c r="R11982" t="s">
        <v>71</v>
      </c>
    </row>
    <row r="11983" spans="1:46" x14ac:dyDescent="0.2">
      <c r="A11983" t="s">
        <v>462</v>
      </c>
      <c r="B11983" t="s">
        <v>463</v>
      </c>
      <c r="C11983">
        <f>-70.48676823 / 41.66068976</f>
        <v>-1.6919251370071411</v>
      </c>
      <c r="D11983" t="s">
        <v>464</v>
      </c>
      <c r="E11983" t="s">
        <v>70</v>
      </c>
      <c r="F11983" s="1">
        <v>40045</v>
      </c>
      <c r="G11983">
        <v>17</v>
      </c>
      <c r="O11983">
        <v>0.26</v>
      </c>
      <c r="P11983" t="s">
        <v>71</v>
      </c>
      <c r="Q11983">
        <v>11.8</v>
      </c>
      <c r="R11983" t="s">
        <v>71</v>
      </c>
    </row>
    <row r="11984" spans="1:46" x14ac:dyDescent="0.2">
      <c r="A11984" t="s">
        <v>462</v>
      </c>
      <c r="B11984" t="s">
        <v>463</v>
      </c>
      <c r="C11984">
        <f>-70.48676823 / 41.66068976</f>
        <v>-1.6919251370071411</v>
      </c>
      <c r="D11984" t="s">
        <v>464</v>
      </c>
      <c r="E11984" t="s">
        <v>70</v>
      </c>
      <c r="F11984" s="1">
        <v>40045</v>
      </c>
      <c r="G11984">
        <v>18</v>
      </c>
      <c r="O11984">
        <v>0.27</v>
      </c>
      <c r="P11984" t="s">
        <v>71</v>
      </c>
      <c r="Q11984">
        <v>11.8</v>
      </c>
      <c r="R11984" t="s">
        <v>71</v>
      </c>
    </row>
    <row r="11985" spans="1:46" x14ac:dyDescent="0.2">
      <c r="A11985" t="s">
        <v>462</v>
      </c>
      <c r="B11985" t="s">
        <v>463</v>
      </c>
      <c r="C11985">
        <f>-70.48676823 / 41.66068976</f>
        <v>-1.6919251370071411</v>
      </c>
      <c r="D11985" t="s">
        <v>464</v>
      </c>
      <c r="E11985" t="s">
        <v>70</v>
      </c>
      <c r="F11985" s="1">
        <v>40045</v>
      </c>
      <c r="G11985">
        <v>19</v>
      </c>
      <c r="O11985">
        <v>0.28000000000000003</v>
      </c>
      <c r="P11985" t="s">
        <v>71</v>
      </c>
      <c r="Q11985">
        <v>11.8</v>
      </c>
      <c r="R11985" t="s">
        <v>71</v>
      </c>
      <c r="S11985">
        <v>7.25</v>
      </c>
      <c r="T11985" t="s">
        <v>71</v>
      </c>
      <c r="U11985">
        <v>224.68</v>
      </c>
      <c r="V11985" t="s">
        <v>71</v>
      </c>
      <c r="W11985">
        <v>113.53</v>
      </c>
      <c r="X11985" t="s">
        <v>71</v>
      </c>
      <c r="Y11985">
        <v>82.23</v>
      </c>
      <c r="AE11985">
        <v>36.799999999999997</v>
      </c>
      <c r="AF11985" t="s">
        <v>71</v>
      </c>
      <c r="AG11985">
        <v>6.32</v>
      </c>
      <c r="AH11985" t="s">
        <v>71</v>
      </c>
      <c r="AS11985">
        <v>19.96</v>
      </c>
      <c r="AT11985" t="s">
        <v>71</v>
      </c>
    </row>
    <row r="11986" spans="1:46" x14ac:dyDescent="0.2">
      <c r="A11986" t="s">
        <v>462</v>
      </c>
      <c r="B11986" t="s">
        <v>463</v>
      </c>
      <c r="C11986">
        <f>-70.48676823 / 41.66068976</f>
        <v>-1.6919251370071411</v>
      </c>
      <c r="D11986" t="s">
        <v>464</v>
      </c>
      <c r="E11986" t="s">
        <v>70</v>
      </c>
      <c r="F11986" s="1">
        <v>40406</v>
      </c>
      <c r="G11986">
        <v>0.5</v>
      </c>
      <c r="I11986">
        <v>20</v>
      </c>
      <c r="J11986" t="s">
        <v>71</v>
      </c>
      <c r="K11986">
        <v>0.6</v>
      </c>
      <c r="L11986" t="s">
        <v>71</v>
      </c>
      <c r="M11986">
        <v>2.68</v>
      </c>
      <c r="N11986" t="s">
        <v>71</v>
      </c>
      <c r="O11986">
        <v>8.11</v>
      </c>
      <c r="P11986" t="s">
        <v>71</v>
      </c>
      <c r="Q11986">
        <v>24.8</v>
      </c>
      <c r="R11986" t="s">
        <v>71</v>
      </c>
      <c r="S11986">
        <v>0.56000000000000005</v>
      </c>
      <c r="T11986" t="s">
        <v>71</v>
      </c>
      <c r="U11986">
        <v>17.23</v>
      </c>
      <c r="V11986" t="s">
        <v>71</v>
      </c>
      <c r="W11986">
        <v>25.9</v>
      </c>
      <c r="X11986" t="s">
        <v>71</v>
      </c>
      <c r="Y11986">
        <v>45.2</v>
      </c>
      <c r="AA11986">
        <v>25.58</v>
      </c>
      <c r="AC11986">
        <v>45.79</v>
      </c>
      <c r="AE11986">
        <v>11.8</v>
      </c>
      <c r="AF11986" t="s">
        <v>71</v>
      </c>
      <c r="AG11986">
        <v>7.41</v>
      </c>
      <c r="AH11986" t="s">
        <v>71</v>
      </c>
      <c r="AS11986">
        <v>1.08</v>
      </c>
      <c r="AT11986" t="s">
        <v>71</v>
      </c>
    </row>
    <row r="11987" spans="1:46" x14ac:dyDescent="0.2">
      <c r="A11987" t="s">
        <v>462</v>
      </c>
      <c r="B11987" t="s">
        <v>463</v>
      </c>
      <c r="C11987">
        <f>-70.48676823 / 41.66068976</f>
        <v>-1.6919251370071411</v>
      </c>
      <c r="D11987" t="s">
        <v>464</v>
      </c>
      <c r="E11987" t="s">
        <v>70</v>
      </c>
      <c r="F11987" s="1">
        <v>40406</v>
      </c>
      <c r="G11987">
        <v>1</v>
      </c>
      <c r="O11987">
        <v>8.16</v>
      </c>
      <c r="P11987" t="s">
        <v>71</v>
      </c>
      <c r="Q11987">
        <v>24.8</v>
      </c>
      <c r="R11987" t="s">
        <v>71</v>
      </c>
    </row>
    <row r="11988" spans="1:46" x14ac:dyDescent="0.2">
      <c r="A11988" t="s">
        <v>462</v>
      </c>
      <c r="B11988" t="s">
        <v>463</v>
      </c>
      <c r="C11988">
        <f>-70.48676823 / 41.66068976</f>
        <v>-1.6919251370071411</v>
      </c>
      <c r="D11988" t="s">
        <v>464</v>
      </c>
      <c r="E11988" t="s">
        <v>70</v>
      </c>
      <c r="F11988" s="1">
        <v>40406</v>
      </c>
      <c r="G11988">
        <v>2</v>
      </c>
      <c r="O11988">
        <v>8.14</v>
      </c>
      <c r="P11988" t="s">
        <v>71</v>
      </c>
      <c r="Q11988">
        <v>24.8</v>
      </c>
      <c r="R11988" t="s">
        <v>71</v>
      </c>
    </row>
    <row r="11989" spans="1:46" x14ac:dyDescent="0.2">
      <c r="A11989" t="s">
        <v>462</v>
      </c>
      <c r="B11989" t="s">
        <v>463</v>
      </c>
      <c r="C11989">
        <f>-70.48676823 / 41.66068976</f>
        <v>-1.6919251370071411</v>
      </c>
      <c r="D11989" t="s">
        <v>464</v>
      </c>
      <c r="E11989" t="s">
        <v>70</v>
      </c>
      <c r="F11989" s="1">
        <v>40406</v>
      </c>
      <c r="G11989">
        <v>3</v>
      </c>
      <c r="K11989">
        <v>0.68</v>
      </c>
      <c r="L11989" t="s">
        <v>71</v>
      </c>
      <c r="O11989">
        <v>8.19</v>
      </c>
      <c r="P11989" t="s">
        <v>71</v>
      </c>
      <c r="Q11989">
        <v>24.8</v>
      </c>
      <c r="R11989" t="s">
        <v>71</v>
      </c>
      <c r="S11989">
        <v>0.5</v>
      </c>
      <c r="T11989" t="s">
        <v>71</v>
      </c>
      <c r="U11989">
        <v>15.34</v>
      </c>
      <c r="V11989" t="s">
        <v>71</v>
      </c>
      <c r="W11989">
        <v>28.93</v>
      </c>
      <c r="X11989" t="s">
        <v>71</v>
      </c>
      <c r="Y11989">
        <v>43.52</v>
      </c>
      <c r="AA11989">
        <v>26.75</v>
      </c>
      <c r="AE11989">
        <v>11.6</v>
      </c>
      <c r="AF11989" t="s">
        <v>71</v>
      </c>
      <c r="AG11989">
        <v>7.29</v>
      </c>
      <c r="AH11989" t="s">
        <v>71</v>
      </c>
      <c r="AS11989">
        <v>0.99</v>
      </c>
      <c r="AT11989" t="s">
        <v>71</v>
      </c>
    </row>
    <row r="11990" spans="1:46" x14ac:dyDescent="0.2">
      <c r="A11990" t="s">
        <v>462</v>
      </c>
      <c r="B11990" t="s">
        <v>463</v>
      </c>
      <c r="C11990">
        <f>-70.48676823 / 41.66068976</f>
        <v>-1.6919251370071411</v>
      </c>
      <c r="D11990" t="s">
        <v>464</v>
      </c>
      <c r="E11990" t="s">
        <v>70</v>
      </c>
      <c r="F11990" s="1">
        <v>40406</v>
      </c>
      <c r="G11990">
        <v>4</v>
      </c>
      <c r="O11990">
        <v>8.16</v>
      </c>
      <c r="P11990" t="s">
        <v>71</v>
      </c>
      <c r="Q11990">
        <v>24.7</v>
      </c>
      <c r="R11990" t="s">
        <v>71</v>
      </c>
    </row>
    <row r="11991" spans="1:46" x14ac:dyDescent="0.2">
      <c r="A11991" t="s">
        <v>462</v>
      </c>
      <c r="B11991" t="s">
        <v>463</v>
      </c>
      <c r="C11991">
        <f>-70.48676823 / 41.66068976</f>
        <v>-1.6919251370071411</v>
      </c>
      <c r="D11991" t="s">
        <v>464</v>
      </c>
      <c r="E11991" t="s">
        <v>70</v>
      </c>
      <c r="F11991" s="1">
        <v>40406</v>
      </c>
      <c r="G11991">
        <v>5</v>
      </c>
      <c r="O11991">
        <v>8.1199999999999992</v>
      </c>
      <c r="P11991" t="s">
        <v>71</v>
      </c>
      <c r="Q11991">
        <v>24.7</v>
      </c>
      <c r="R11991" t="s">
        <v>71</v>
      </c>
    </row>
    <row r="11992" spans="1:46" x14ac:dyDescent="0.2">
      <c r="A11992" t="s">
        <v>462</v>
      </c>
      <c r="B11992" t="s">
        <v>463</v>
      </c>
      <c r="C11992">
        <f>-70.48676823 / 41.66068976</f>
        <v>-1.6919251370071411</v>
      </c>
      <c r="D11992" t="s">
        <v>464</v>
      </c>
      <c r="E11992" t="s">
        <v>70</v>
      </c>
      <c r="F11992" s="1">
        <v>40406</v>
      </c>
      <c r="G11992">
        <v>6</v>
      </c>
      <c r="O11992">
        <v>8.06</v>
      </c>
      <c r="P11992" t="s">
        <v>71</v>
      </c>
      <c r="Q11992">
        <v>24.7</v>
      </c>
      <c r="R11992" t="s">
        <v>71</v>
      </c>
    </row>
    <row r="11993" spans="1:46" x14ac:dyDescent="0.2">
      <c r="A11993" t="s">
        <v>462</v>
      </c>
      <c r="B11993" t="s">
        <v>463</v>
      </c>
      <c r="C11993">
        <f>-70.48676823 / 41.66068976</f>
        <v>-1.6919251370071411</v>
      </c>
      <c r="D11993" t="s">
        <v>464</v>
      </c>
      <c r="E11993" t="s">
        <v>70</v>
      </c>
      <c r="F11993" s="1">
        <v>40406</v>
      </c>
      <c r="G11993">
        <v>7</v>
      </c>
      <c r="O11993">
        <v>7.69</v>
      </c>
      <c r="P11993" t="s">
        <v>71</v>
      </c>
      <c r="Q11993">
        <v>24.5</v>
      </c>
      <c r="R11993" t="s">
        <v>71</v>
      </c>
    </row>
    <row r="11994" spans="1:46" x14ac:dyDescent="0.2">
      <c r="A11994" t="s">
        <v>462</v>
      </c>
      <c r="B11994" t="s">
        <v>463</v>
      </c>
      <c r="C11994">
        <f>-70.48676823 / 41.66068976</f>
        <v>-1.6919251370071411</v>
      </c>
      <c r="D11994" t="s">
        <v>464</v>
      </c>
      <c r="E11994" t="s">
        <v>70</v>
      </c>
      <c r="F11994" s="1">
        <v>40406</v>
      </c>
      <c r="G11994">
        <v>8</v>
      </c>
      <c r="O11994">
        <v>5.72</v>
      </c>
      <c r="P11994" t="s">
        <v>71</v>
      </c>
      <c r="Q11994">
        <v>23</v>
      </c>
      <c r="R11994" t="s">
        <v>71</v>
      </c>
    </row>
    <row r="11995" spans="1:46" x14ac:dyDescent="0.2">
      <c r="A11995" t="s">
        <v>462</v>
      </c>
      <c r="B11995" t="s">
        <v>463</v>
      </c>
      <c r="C11995">
        <f>-70.48676823 / 41.66068976</f>
        <v>-1.6919251370071411</v>
      </c>
      <c r="D11995" t="s">
        <v>464</v>
      </c>
      <c r="E11995" t="s">
        <v>70</v>
      </c>
      <c r="F11995" s="1">
        <v>40406</v>
      </c>
      <c r="G11995">
        <v>9</v>
      </c>
      <c r="K11995">
        <v>2.99</v>
      </c>
      <c r="L11995" t="s">
        <v>71</v>
      </c>
      <c r="O11995">
        <v>1.1399999999999999</v>
      </c>
      <c r="P11995" t="s">
        <v>71</v>
      </c>
      <c r="Q11995">
        <v>17.8</v>
      </c>
      <c r="R11995" t="s">
        <v>71</v>
      </c>
      <c r="S11995">
        <v>9.51</v>
      </c>
      <c r="T11995" t="s">
        <v>71</v>
      </c>
      <c r="U11995">
        <v>294.63</v>
      </c>
      <c r="V11995" t="s">
        <v>71</v>
      </c>
      <c r="W11995">
        <v>116.6</v>
      </c>
      <c r="X11995" t="s">
        <v>71</v>
      </c>
      <c r="Y11995">
        <v>86.14</v>
      </c>
      <c r="AA11995">
        <v>41.34</v>
      </c>
      <c r="AE11995">
        <v>34.9</v>
      </c>
      <c r="AF11995" t="s">
        <v>71</v>
      </c>
      <c r="AG11995">
        <v>6.65</v>
      </c>
      <c r="AH11995" t="s">
        <v>71</v>
      </c>
      <c r="AS11995">
        <v>1.01</v>
      </c>
      <c r="AT11995" t="s">
        <v>71</v>
      </c>
    </row>
    <row r="11996" spans="1:46" x14ac:dyDescent="0.2">
      <c r="A11996" t="s">
        <v>462</v>
      </c>
      <c r="B11996" t="s">
        <v>463</v>
      </c>
      <c r="C11996">
        <f>-70.48676823 / 41.66068976</f>
        <v>-1.6919251370071411</v>
      </c>
      <c r="D11996" t="s">
        <v>464</v>
      </c>
      <c r="E11996" t="s">
        <v>70</v>
      </c>
      <c r="F11996" s="1">
        <v>40406</v>
      </c>
      <c r="G11996">
        <v>10</v>
      </c>
      <c r="O11996">
        <v>0.68</v>
      </c>
      <c r="P11996" t="s">
        <v>71</v>
      </c>
      <c r="Q11996">
        <v>16.8</v>
      </c>
      <c r="R11996" t="s">
        <v>71</v>
      </c>
    </row>
    <row r="11997" spans="1:46" x14ac:dyDescent="0.2">
      <c r="A11997" t="s">
        <v>462</v>
      </c>
      <c r="B11997" t="s">
        <v>463</v>
      </c>
      <c r="C11997">
        <f>-70.48676823 / 41.66068976</f>
        <v>-1.6919251370071411</v>
      </c>
      <c r="D11997" t="s">
        <v>464</v>
      </c>
      <c r="E11997" t="s">
        <v>70</v>
      </c>
      <c r="F11997" s="1">
        <v>40406</v>
      </c>
      <c r="G11997">
        <v>11</v>
      </c>
      <c r="O11997">
        <v>0.22</v>
      </c>
      <c r="P11997" t="s">
        <v>71</v>
      </c>
      <c r="Q11997">
        <v>14.1</v>
      </c>
      <c r="R11997" t="s">
        <v>71</v>
      </c>
    </row>
    <row r="11998" spans="1:46" x14ac:dyDescent="0.2">
      <c r="A11998" t="s">
        <v>462</v>
      </c>
      <c r="B11998" t="s">
        <v>463</v>
      </c>
      <c r="C11998">
        <f>-70.48676823 / 41.66068976</f>
        <v>-1.6919251370071411</v>
      </c>
      <c r="D11998" t="s">
        <v>464</v>
      </c>
      <c r="E11998" t="s">
        <v>70</v>
      </c>
      <c r="F11998" s="1">
        <v>40406</v>
      </c>
      <c r="G11998">
        <v>12</v>
      </c>
      <c r="O11998">
        <v>0.16</v>
      </c>
      <c r="P11998" t="s">
        <v>71</v>
      </c>
      <c r="Q11998">
        <v>12.9</v>
      </c>
      <c r="R11998" t="s">
        <v>71</v>
      </c>
    </row>
    <row r="11999" spans="1:46" x14ac:dyDescent="0.2">
      <c r="A11999" t="s">
        <v>462</v>
      </c>
      <c r="B11999" t="s">
        <v>463</v>
      </c>
      <c r="C11999">
        <f>-70.48676823 / 41.66068976</f>
        <v>-1.6919251370071411</v>
      </c>
      <c r="D11999" t="s">
        <v>464</v>
      </c>
      <c r="E11999" t="s">
        <v>70</v>
      </c>
      <c r="F11999" s="1">
        <v>40406</v>
      </c>
      <c r="G11999">
        <v>13</v>
      </c>
      <c r="O11999">
        <v>0.15</v>
      </c>
      <c r="P11999" t="s">
        <v>71</v>
      </c>
      <c r="Q11999">
        <v>12.5</v>
      </c>
      <c r="R11999" t="s">
        <v>71</v>
      </c>
    </row>
    <row r="12000" spans="1:46" x14ac:dyDescent="0.2">
      <c r="A12000" t="s">
        <v>462</v>
      </c>
      <c r="B12000" t="s">
        <v>463</v>
      </c>
      <c r="C12000">
        <f>-70.48676823 / 41.66068976</f>
        <v>-1.6919251370071411</v>
      </c>
      <c r="D12000" t="s">
        <v>464</v>
      </c>
      <c r="E12000" t="s">
        <v>70</v>
      </c>
      <c r="F12000" s="1">
        <v>40406</v>
      </c>
      <c r="G12000">
        <v>14</v>
      </c>
      <c r="O12000">
        <v>0.14000000000000001</v>
      </c>
      <c r="P12000" t="s">
        <v>71</v>
      </c>
      <c r="Q12000">
        <v>12.3</v>
      </c>
      <c r="R12000" t="s">
        <v>71</v>
      </c>
    </row>
    <row r="12001" spans="1:46" x14ac:dyDescent="0.2">
      <c r="A12001" t="s">
        <v>462</v>
      </c>
      <c r="B12001" t="s">
        <v>463</v>
      </c>
      <c r="C12001">
        <f>-70.48676823 / 41.66068976</f>
        <v>-1.6919251370071411</v>
      </c>
      <c r="D12001" t="s">
        <v>464</v>
      </c>
      <c r="E12001" t="s">
        <v>70</v>
      </c>
      <c r="F12001" s="1">
        <v>40406</v>
      </c>
      <c r="G12001">
        <v>15</v>
      </c>
      <c r="O12001">
        <v>0.14000000000000001</v>
      </c>
      <c r="P12001" t="s">
        <v>71</v>
      </c>
      <c r="Q12001">
        <v>12.5</v>
      </c>
      <c r="R12001" t="s">
        <v>71</v>
      </c>
    </row>
    <row r="12002" spans="1:46" x14ac:dyDescent="0.2">
      <c r="A12002" t="s">
        <v>462</v>
      </c>
      <c r="B12002" t="s">
        <v>463</v>
      </c>
      <c r="C12002">
        <f>-70.48676823 / 41.66068976</f>
        <v>-1.6919251370071411</v>
      </c>
      <c r="D12002" t="s">
        <v>464</v>
      </c>
      <c r="E12002" t="s">
        <v>70</v>
      </c>
      <c r="F12002" s="1">
        <v>40406</v>
      </c>
      <c r="G12002">
        <v>16</v>
      </c>
      <c r="O12002">
        <v>0.13</v>
      </c>
      <c r="P12002" t="s">
        <v>71</v>
      </c>
      <c r="Q12002">
        <v>12.7</v>
      </c>
      <c r="R12002" t="s">
        <v>71</v>
      </c>
    </row>
    <row r="12003" spans="1:46" x14ac:dyDescent="0.2">
      <c r="A12003" t="s">
        <v>462</v>
      </c>
      <c r="B12003" t="s">
        <v>463</v>
      </c>
      <c r="C12003">
        <f>-70.48676823 / 41.66068976</f>
        <v>-1.6919251370071411</v>
      </c>
      <c r="D12003" t="s">
        <v>464</v>
      </c>
      <c r="E12003" t="s">
        <v>70</v>
      </c>
      <c r="F12003" s="1">
        <v>40406</v>
      </c>
      <c r="G12003">
        <v>17</v>
      </c>
      <c r="O12003">
        <v>0.13</v>
      </c>
      <c r="P12003" t="s">
        <v>71</v>
      </c>
      <c r="Q12003">
        <v>12.8</v>
      </c>
      <c r="R12003" t="s">
        <v>71</v>
      </c>
    </row>
    <row r="12004" spans="1:46" x14ac:dyDescent="0.2">
      <c r="A12004" t="s">
        <v>462</v>
      </c>
      <c r="B12004" t="s">
        <v>463</v>
      </c>
      <c r="C12004">
        <f>-70.48676823 / 41.66068976</f>
        <v>-1.6919251370071411</v>
      </c>
      <c r="D12004" t="s">
        <v>464</v>
      </c>
      <c r="E12004" t="s">
        <v>70</v>
      </c>
      <c r="F12004" s="1">
        <v>40406</v>
      </c>
      <c r="G12004">
        <v>18</v>
      </c>
      <c r="O12004">
        <v>0.11</v>
      </c>
      <c r="P12004" t="s">
        <v>71</v>
      </c>
      <c r="Q12004">
        <v>12.6</v>
      </c>
      <c r="R12004" t="s">
        <v>71</v>
      </c>
    </row>
    <row r="12005" spans="1:46" x14ac:dyDescent="0.2">
      <c r="A12005" t="s">
        <v>462</v>
      </c>
      <c r="B12005" t="s">
        <v>463</v>
      </c>
      <c r="C12005">
        <f>-70.48676823 / 41.66068976</f>
        <v>-1.6919251370071411</v>
      </c>
      <c r="D12005" t="s">
        <v>464</v>
      </c>
      <c r="E12005" t="s">
        <v>70</v>
      </c>
      <c r="F12005" s="1">
        <v>40406</v>
      </c>
      <c r="G12005">
        <v>19</v>
      </c>
      <c r="K12005">
        <v>10.199999999999999</v>
      </c>
      <c r="L12005" t="s">
        <v>71</v>
      </c>
      <c r="O12005">
        <v>0.13</v>
      </c>
      <c r="P12005" t="s">
        <v>71</v>
      </c>
      <c r="Q12005">
        <v>12.7</v>
      </c>
      <c r="R12005" t="s">
        <v>71</v>
      </c>
      <c r="S12005">
        <v>4.32</v>
      </c>
      <c r="T12005" t="s">
        <v>71</v>
      </c>
      <c r="U12005">
        <v>133.85</v>
      </c>
      <c r="V12005" t="s">
        <v>71</v>
      </c>
      <c r="W12005">
        <v>45.94</v>
      </c>
      <c r="X12005" t="s">
        <v>71</v>
      </c>
      <c r="Y12005">
        <v>74.760000000000005</v>
      </c>
      <c r="AA12005">
        <v>53.39</v>
      </c>
      <c r="AE12005">
        <v>22.4</v>
      </c>
      <c r="AF12005" t="s">
        <v>71</v>
      </c>
      <c r="AG12005">
        <v>6.56</v>
      </c>
      <c r="AH12005" t="s">
        <v>71</v>
      </c>
    </row>
    <row r="12006" spans="1:46" x14ac:dyDescent="0.2">
      <c r="A12006" t="s">
        <v>462</v>
      </c>
      <c r="B12006" t="s">
        <v>463</v>
      </c>
      <c r="C12006">
        <f>-70.48676823 / 41.66068976</f>
        <v>-1.6919251370071411</v>
      </c>
      <c r="D12006" t="s">
        <v>464</v>
      </c>
      <c r="E12006" t="s">
        <v>70</v>
      </c>
      <c r="F12006" s="1">
        <v>40406</v>
      </c>
      <c r="G12006">
        <v>20</v>
      </c>
      <c r="O12006">
        <v>0.11</v>
      </c>
      <c r="P12006" t="s">
        <v>71</v>
      </c>
      <c r="Q12006">
        <v>12.6</v>
      </c>
      <c r="R12006" t="s">
        <v>71</v>
      </c>
    </row>
    <row r="12007" spans="1:46" x14ac:dyDescent="0.2">
      <c r="A12007" t="s">
        <v>462</v>
      </c>
      <c r="B12007" t="s">
        <v>463</v>
      </c>
      <c r="C12007">
        <f>-70.48676823 / 41.66068976</f>
        <v>-1.6919251370071411</v>
      </c>
      <c r="D12007" t="s">
        <v>464</v>
      </c>
      <c r="E12007" t="s">
        <v>70</v>
      </c>
      <c r="F12007" s="1">
        <v>40772</v>
      </c>
      <c r="G12007">
        <v>0.5</v>
      </c>
      <c r="I12007">
        <v>20</v>
      </c>
      <c r="J12007" t="s">
        <v>71</v>
      </c>
      <c r="K12007">
        <v>0.66</v>
      </c>
      <c r="L12007" t="s">
        <v>71</v>
      </c>
      <c r="M12007">
        <v>3.3</v>
      </c>
      <c r="N12007" t="s">
        <v>71</v>
      </c>
      <c r="O12007">
        <v>24.3</v>
      </c>
      <c r="P12007" t="s">
        <v>71</v>
      </c>
      <c r="Q12007">
        <v>6.99</v>
      </c>
      <c r="R12007" t="s">
        <v>71</v>
      </c>
      <c r="S12007">
        <v>22.83</v>
      </c>
      <c r="T12007" t="s">
        <v>71</v>
      </c>
      <c r="U12007">
        <v>707.13</v>
      </c>
      <c r="V12007" t="s">
        <v>71</v>
      </c>
      <c r="Y12007">
        <v>98.76</v>
      </c>
      <c r="AA12007">
        <v>26.52</v>
      </c>
      <c r="AC12007">
        <v>42.8</v>
      </c>
      <c r="AE12007">
        <v>7.13</v>
      </c>
      <c r="AF12007" t="s">
        <v>71</v>
      </c>
      <c r="AG12007">
        <v>10.1</v>
      </c>
      <c r="AH12007" t="s">
        <v>71</v>
      </c>
      <c r="AS12007">
        <v>0.32</v>
      </c>
      <c r="AT12007" t="s">
        <v>71</v>
      </c>
    </row>
    <row r="12008" spans="1:46" x14ac:dyDescent="0.2">
      <c r="A12008" t="s">
        <v>462</v>
      </c>
      <c r="B12008" t="s">
        <v>463</v>
      </c>
      <c r="C12008">
        <f>-70.48676823 / 41.66068976</f>
        <v>-1.6919251370071411</v>
      </c>
      <c r="D12008" t="s">
        <v>464</v>
      </c>
      <c r="E12008" t="s">
        <v>70</v>
      </c>
      <c r="F12008" s="1">
        <v>40772</v>
      </c>
      <c r="G12008">
        <v>1</v>
      </c>
      <c r="O12008">
        <v>24.2</v>
      </c>
      <c r="P12008" t="s">
        <v>71</v>
      </c>
    </row>
    <row r="12009" spans="1:46" x14ac:dyDescent="0.2">
      <c r="A12009" t="s">
        <v>462</v>
      </c>
      <c r="B12009" t="s">
        <v>463</v>
      </c>
      <c r="C12009">
        <f>-70.48676823 / 41.66068976</f>
        <v>-1.6919251370071411</v>
      </c>
      <c r="D12009" t="s">
        <v>464</v>
      </c>
      <c r="E12009" t="s">
        <v>70</v>
      </c>
      <c r="F12009" s="1">
        <v>40772</v>
      </c>
      <c r="G12009">
        <v>2</v>
      </c>
      <c r="O12009">
        <v>24.1</v>
      </c>
      <c r="P12009" t="s">
        <v>71</v>
      </c>
    </row>
    <row r="12010" spans="1:46" x14ac:dyDescent="0.2">
      <c r="A12010" t="s">
        <v>462</v>
      </c>
      <c r="B12010" t="s">
        <v>463</v>
      </c>
      <c r="C12010">
        <f>-70.48676823 / 41.66068976</f>
        <v>-1.6919251370071411</v>
      </c>
      <c r="D12010" t="s">
        <v>464</v>
      </c>
      <c r="E12010" t="s">
        <v>70</v>
      </c>
      <c r="F12010" s="1">
        <v>40772</v>
      </c>
      <c r="G12010">
        <v>3</v>
      </c>
      <c r="K12010">
        <v>1.72</v>
      </c>
      <c r="L12010" t="s">
        <v>71</v>
      </c>
      <c r="O12010">
        <v>23.9</v>
      </c>
      <c r="P12010" t="s">
        <v>71</v>
      </c>
      <c r="Q12010">
        <v>7.04</v>
      </c>
      <c r="R12010" t="s">
        <v>71</v>
      </c>
      <c r="S12010">
        <v>31.14</v>
      </c>
      <c r="T12010" t="s">
        <v>71</v>
      </c>
      <c r="U12010">
        <v>964.52</v>
      </c>
      <c r="V12010" t="s">
        <v>71</v>
      </c>
      <c r="Y12010">
        <v>103.24</v>
      </c>
      <c r="AA12010">
        <v>35.92</v>
      </c>
      <c r="AE12010">
        <v>5.5</v>
      </c>
      <c r="AF12010" t="s">
        <v>71</v>
      </c>
      <c r="AG12010">
        <v>10.1</v>
      </c>
      <c r="AH12010" t="s">
        <v>71</v>
      </c>
      <c r="AS12010">
        <v>0.54</v>
      </c>
      <c r="AT12010" t="s">
        <v>71</v>
      </c>
    </row>
    <row r="12011" spans="1:46" x14ac:dyDescent="0.2">
      <c r="A12011" t="s">
        <v>462</v>
      </c>
      <c r="B12011" t="s">
        <v>463</v>
      </c>
      <c r="C12011">
        <f>-70.48676823 / 41.66068976</f>
        <v>-1.6919251370071411</v>
      </c>
      <c r="D12011" t="s">
        <v>464</v>
      </c>
      <c r="E12011" t="s">
        <v>70</v>
      </c>
      <c r="F12011" s="1">
        <v>40772</v>
      </c>
      <c r="G12011">
        <v>4</v>
      </c>
      <c r="O12011">
        <v>23.7</v>
      </c>
      <c r="P12011" t="s">
        <v>71</v>
      </c>
    </row>
    <row r="12012" spans="1:46" x14ac:dyDescent="0.2">
      <c r="A12012" t="s">
        <v>462</v>
      </c>
      <c r="B12012" t="s">
        <v>463</v>
      </c>
      <c r="C12012">
        <f>-70.48676823 / 41.66068976</f>
        <v>-1.6919251370071411</v>
      </c>
      <c r="D12012" t="s">
        <v>464</v>
      </c>
      <c r="E12012" t="s">
        <v>70</v>
      </c>
      <c r="F12012" s="1">
        <v>40772</v>
      </c>
      <c r="G12012">
        <v>5</v>
      </c>
      <c r="O12012">
        <v>23.7</v>
      </c>
      <c r="P12012" t="s">
        <v>71</v>
      </c>
    </row>
    <row r="12013" spans="1:46" x14ac:dyDescent="0.2">
      <c r="A12013" t="s">
        <v>462</v>
      </c>
      <c r="B12013" t="s">
        <v>463</v>
      </c>
      <c r="C12013">
        <f>-70.48676823 / 41.66068976</f>
        <v>-1.6919251370071411</v>
      </c>
      <c r="D12013" t="s">
        <v>464</v>
      </c>
      <c r="E12013" t="s">
        <v>70</v>
      </c>
      <c r="F12013" s="1">
        <v>40772</v>
      </c>
      <c r="G12013">
        <v>6</v>
      </c>
      <c r="O12013">
        <v>23.7</v>
      </c>
      <c r="P12013" t="s">
        <v>71</v>
      </c>
    </row>
    <row r="12014" spans="1:46" x14ac:dyDescent="0.2">
      <c r="A12014" t="s">
        <v>462</v>
      </c>
      <c r="B12014" t="s">
        <v>463</v>
      </c>
      <c r="C12014">
        <f>-70.48676823 / 41.66068976</f>
        <v>-1.6919251370071411</v>
      </c>
      <c r="D12014" t="s">
        <v>464</v>
      </c>
      <c r="E12014" t="s">
        <v>70</v>
      </c>
      <c r="F12014" s="1">
        <v>40772</v>
      </c>
      <c r="G12014">
        <v>7</v>
      </c>
      <c r="O12014">
        <v>23.5</v>
      </c>
      <c r="P12014" t="s">
        <v>71</v>
      </c>
    </row>
    <row r="12015" spans="1:46" x14ac:dyDescent="0.2">
      <c r="A12015" t="s">
        <v>462</v>
      </c>
      <c r="B12015" t="s">
        <v>463</v>
      </c>
      <c r="C12015">
        <f>-70.48676823 / 41.66068976</f>
        <v>-1.6919251370071411</v>
      </c>
      <c r="D12015" t="s">
        <v>464</v>
      </c>
      <c r="E12015" t="s">
        <v>70</v>
      </c>
      <c r="F12015" s="1">
        <v>40772</v>
      </c>
      <c r="G12015">
        <v>8</v>
      </c>
      <c r="O12015">
        <v>19.100000000000001</v>
      </c>
      <c r="P12015" t="s">
        <v>71</v>
      </c>
    </row>
    <row r="12016" spans="1:46" x14ac:dyDescent="0.2">
      <c r="A12016" t="s">
        <v>462</v>
      </c>
      <c r="B12016" t="s">
        <v>463</v>
      </c>
      <c r="C12016">
        <f>-70.48676823 / 41.66068976</f>
        <v>-1.6919251370071411</v>
      </c>
      <c r="D12016" t="s">
        <v>464</v>
      </c>
      <c r="E12016" t="s">
        <v>70</v>
      </c>
      <c r="F12016" s="1">
        <v>40772</v>
      </c>
      <c r="G12016">
        <v>9</v>
      </c>
      <c r="K12016">
        <v>18.149999999999999</v>
      </c>
      <c r="L12016" t="s">
        <v>71</v>
      </c>
      <c r="O12016">
        <v>15.4</v>
      </c>
      <c r="P12016" t="s">
        <v>71</v>
      </c>
      <c r="Q12016">
        <v>6.58</v>
      </c>
      <c r="R12016" t="s">
        <v>71</v>
      </c>
      <c r="S12016">
        <v>45.89</v>
      </c>
      <c r="T12016" t="s">
        <v>71</v>
      </c>
      <c r="U12016">
        <v>1421.38</v>
      </c>
      <c r="V12016" t="s">
        <v>71</v>
      </c>
      <c r="Y12016">
        <v>108.83</v>
      </c>
      <c r="AA12016">
        <v>59.04</v>
      </c>
      <c r="AE12016">
        <v>12.46</v>
      </c>
      <c r="AF12016" t="s">
        <v>71</v>
      </c>
      <c r="AG12016">
        <v>26.6</v>
      </c>
      <c r="AH12016" t="s">
        <v>71</v>
      </c>
      <c r="AS12016">
        <v>2.77</v>
      </c>
      <c r="AT12016" t="s">
        <v>71</v>
      </c>
    </row>
    <row r="12017" spans="1:46" x14ac:dyDescent="0.2">
      <c r="A12017" t="s">
        <v>462</v>
      </c>
      <c r="B12017" t="s">
        <v>463</v>
      </c>
      <c r="C12017">
        <f>-70.48676823 / 41.66068976</f>
        <v>-1.6919251370071411</v>
      </c>
      <c r="D12017" t="s">
        <v>464</v>
      </c>
      <c r="E12017" t="s">
        <v>70</v>
      </c>
      <c r="F12017" s="1">
        <v>40772</v>
      </c>
      <c r="G12017">
        <v>10</v>
      </c>
      <c r="O12017">
        <v>13.9</v>
      </c>
      <c r="P12017" t="s">
        <v>71</v>
      </c>
    </row>
    <row r="12018" spans="1:46" x14ac:dyDescent="0.2">
      <c r="A12018" t="s">
        <v>462</v>
      </c>
      <c r="B12018" t="s">
        <v>463</v>
      </c>
      <c r="C12018">
        <f>-70.48676823 / 41.66068976</f>
        <v>-1.6919251370071411</v>
      </c>
      <c r="D12018" t="s">
        <v>464</v>
      </c>
      <c r="E12018" t="s">
        <v>70</v>
      </c>
      <c r="F12018" s="1">
        <v>40772</v>
      </c>
      <c r="G12018">
        <v>11</v>
      </c>
      <c r="O12018">
        <v>12.9</v>
      </c>
      <c r="P12018" t="s">
        <v>71</v>
      </c>
    </row>
    <row r="12019" spans="1:46" x14ac:dyDescent="0.2">
      <c r="A12019" t="s">
        <v>462</v>
      </c>
      <c r="B12019" t="s">
        <v>463</v>
      </c>
      <c r="C12019">
        <f>-70.48676823 / 41.66068976</f>
        <v>-1.6919251370071411</v>
      </c>
      <c r="D12019" t="s">
        <v>464</v>
      </c>
      <c r="E12019" t="s">
        <v>70</v>
      </c>
      <c r="F12019" s="1">
        <v>40772</v>
      </c>
      <c r="G12019">
        <v>12</v>
      </c>
      <c r="O12019">
        <v>12.6</v>
      </c>
      <c r="P12019" t="s">
        <v>71</v>
      </c>
    </row>
    <row r="12020" spans="1:46" x14ac:dyDescent="0.2">
      <c r="A12020" t="s">
        <v>462</v>
      </c>
      <c r="B12020" t="s">
        <v>463</v>
      </c>
      <c r="C12020">
        <f>-70.48676823 / 41.66068976</f>
        <v>-1.6919251370071411</v>
      </c>
      <c r="D12020" t="s">
        <v>464</v>
      </c>
      <c r="E12020" t="s">
        <v>70</v>
      </c>
      <c r="F12020" s="1">
        <v>40772</v>
      </c>
      <c r="G12020">
        <v>13</v>
      </c>
      <c r="O12020">
        <v>12.4</v>
      </c>
      <c r="P12020" t="s">
        <v>71</v>
      </c>
    </row>
    <row r="12021" spans="1:46" x14ac:dyDescent="0.2">
      <c r="A12021" t="s">
        <v>462</v>
      </c>
      <c r="B12021" t="s">
        <v>463</v>
      </c>
      <c r="C12021">
        <f>-70.48676823 / 41.66068976</f>
        <v>-1.6919251370071411</v>
      </c>
      <c r="D12021" t="s">
        <v>464</v>
      </c>
      <c r="E12021" t="s">
        <v>70</v>
      </c>
      <c r="F12021" s="1">
        <v>40772</v>
      </c>
      <c r="G12021">
        <v>14</v>
      </c>
      <c r="O12021">
        <v>12.2</v>
      </c>
      <c r="P12021" t="s">
        <v>71</v>
      </c>
    </row>
    <row r="12022" spans="1:46" x14ac:dyDescent="0.2">
      <c r="A12022" t="s">
        <v>462</v>
      </c>
      <c r="B12022" t="s">
        <v>463</v>
      </c>
      <c r="C12022">
        <f>-70.48676823 / 41.66068976</f>
        <v>-1.6919251370071411</v>
      </c>
      <c r="D12022" t="s">
        <v>464</v>
      </c>
      <c r="E12022" t="s">
        <v>70</v>
      </c>
      <c r="F12022" s="1">
        <v>40772</v>
      </c>
      <c r="G12022">
        <v>15</v>
      </c>
      <c r="O12022">
        <v>12.6</v>
      </c>
      <c r="P12022" t="s">
        <v>71</v>
      </c>
    </row>
    <row r="12023" spans="1:46" x14ac:dyDescent="0.2">
      <c r="A12023" t="s">
        <v>462</v>
      </c>
      <c r="B12023" t="s">
        <v>463</v>
      </c>
      <c r="C12023">
        <f>-70.48676823 / 41.66068976</f>
        <v>-1.6919251370071411</v>
      </c>
      <c r="D12023" t="s">
        <v>464</v>
      </c>
      <c r="E12023" t="s">
        <v>70</v>
      </c>
      <c r="F12023" s="1">
        <v>40772</v>
      </c>
      <c r="G12023">
        <v>16</v>
      </c>
      <c r="O12023">
        <v>12.6</v>
      </c>
      <c r="P12023" t="s">
        <v>71</v>
      </c>
    </row>
    <row r="12024" spans="1:46" x14ac:dyDescent="0.2">
      <c r="A12024" t="s">
        <v>462</v>
      </c>
      <c r="B12024" t="s">
        <v>463</v>
      </c>
      <c r="C12024">
        <f>-70.48676823 / 41.66068976</f>
        <v>-1.6919251370071411</v>
      </c>
      <c r="D12024" t="s">
        <v>464</v>
      </c>
      <c r="E12024" t="s">
        <v>70</v>
      </c>
      <c r="F12024" s="1">
        <v>40772</v>
      </c>
      <c r="G12024">
        <v>17</v>
      </c>
      <c r="O12024">
        <v>12.6</v>
      </c>
      <c r="P12024" t="s">
        <v>71</v>
      </c>
    </row>
    <row r="12025" spans="1:46" x14ac:dyDescent="0.2">
      <c r="A12025" t="s">
        <v>462</v>
      </c>
      <c r="B12025" t="s">
        <v>463</v>
      </c>
      <c r="C12025">
        <f>-70.48676823 / 41.66068976</f>
        <v>-1.6919251370071411</v>
      </c>
      <c r="D12025" t="s">
        <v>464</v>
      </c>
      <c r="E12025" t="s">
        <v>70</v>
      </c>
      <c r="F12025" s="1">
        <v>40772</v>
      </c>
      <c r="G12025">
        <v>18</v>
      </c>
      <c r="O12025">
        <v>12.6</v>
      </c>
      <c r="P12025" t="s">
        <v>71</v>
      </c>
    </row>
    <row r="12026" spans="1:46" x14ac:dyDescent="0.2">
      <c r="A12026" t="s">
        <v>462</v>
      </c>
      <c r="B12026" t="s">
        <v>463</v>
      </c>
      <c r="C12026">
        <f>-70.48676823 / 41.66068976</f>
        <v>-1.6919251370071411</v>
      </c>
      <c r="D12026" t="s">
        <v>464</v>
      </c>
      <c r="E12026" t="s">
        <v>70</v>
      </c>
      <c r="F12026" s="1">
        <v>40772</v>
      </c>
      <c r="G12026">
        <v>19</v>
      </c>
      <c r="K12026">
        <v>13.19</v>
      </c>
      <c r="L12026" t="s">
        <v>71</v>
      </c>
      <c r="O12026">
        <v>12.6</v>
      </c>
      <c r="P12026" t="s">
        <v>71</v>
      </c>
      <c r="Q12026">
        <v>6.75</v>
      </c>
      <c r="R12026" t="s">
        <v>71</v>
      </c>
      <c r="S12026">
        <v>136.69</v>
      </c>
      <c r="T12026" t="s">
        <v>71</v>
      </c>
      <c r="U12026">
        <v>4233.8</v>
      </c>
      <c r="V12026" t="s">
        <v>71</v>
      </c>
      <c r="Y12026">
        <v>124.57</v>
      </c>
      <c r="AA12026">
        <v>55.9</v>
      </c>
      <c r="AE12026">
        <v>6.11</v>
      </c>
      <c r="AF12026" t="s">
        <v>71</v>
      </c>
      <c r="AG12026">
        <v>33.700000000000003</v>
      </c>
      <c r="AH12026" t="s">
        <v>71</v>
      </c>
      <c r="AS12026">
        <v>13.62</v>
      </c>
      <c r="AT12026" t="s">
        <v>71</v>
      </c>
    </row>
    <row r="12027" spans="1:46" x14ac:dyDescent="0.2">
      <c r="A12027" t="s">
        <v>462</v>
      </c>
      <c r="B12027" t="s">
        <v>463</v>
      </c>
      <c r="C12027">
        <f>-70.48676823 / 41.66068976</f>
        <v>-1.6919251370071411</v>
      </c>
      <c r="D12027" t="s">
        <v>464</v>
      </c>
      <c r="E12027" t="s">
        <v>70</v>
      </c>
      <c r="F12027" s="1">
        <v>40772</v>
      </c>
      <c r="G12027">
        <v>20</v>
      </c>
      <c r="O12027">
        <v>12.6</v>
      </c>
      <c r="P12027" t="s">
        <v>71</v>
      </c>
    </row>
    <row r="12028" spans="1:46" x14ac:dyDescent="0.2">
      <c r="A12028" t="s">
        <v>462</v>
      </c>
      <c r="B12028" t="s">
        <v>463</v>
      </c>
      <c r="C12028">
        <f>-70.48676823 / 41.66068976</f>
        <v>-1.6919251370071411</v>
      </c>
      <c r="D12028" t="s">
        <v>464</v>
      </c>
      <c r="E12028" t="s">
        <v>70</v>
      </c>
      <c r="F12028" s="1">
        <v>41136</v>
      </c>
      <c r="G12028">
        <v>0.5</v>
      </c>
      <c r="I12028">
        <v>18.5</v>
      </c>
      <c r="J12028" t="s">
        <v>71</v>
      </c>
      <c r="K12028">
        <v>1.95</v>
      </c>
      <c r="L12028" t="s">
        <v>71</v>
      </c>
      <c r="M12028">
        <v>4.05</v>
      </c>
      <c r="N12028" t="s">
        <v>71</v>
      </c>
      <c r="O12028">
        <v>8.86</v>
      </c>
      <c r="P12028" t="s">
        <v>71</v>
      </c>
      <c r="Q12028">
        <v>26.8</v>
      </c>
      <c r="R12028" t="s">
        <v>71</v>
      </c>
      <c r="S12028">
        <v>0.74</v>
      </c>
      <c r="T12028" t="s">
        <v>71</v>
      </c>
      <c r="U12028">
        <v>22.92</v>
      </c>
      <c r="V12028" t="s">
        <v>71</v>
      </c>
      <c r="W12028">
        <v>22.08</v>
      </c>
      <c r="X12028" t="s">
        <v>71</v>
      </c>
      <c r="Y12028">
        <v>49.31</v>
      </c>
      <c r="AA12028">
        <v>37.15</v>
      </c>
      <c r="AC12028">
        <v>39.840000000000003</v>
      </c>
      <c r="AE12028">
        <v>10.199999999999999</v>
      </c>
      <c r="AF12028" t="s">
        <v>71</v>
      </c>
      <c r="AG12028">
        <v>7.19</v>
      </c>
      <c r="AH12028" t="s">
        <v>71</v>
      </c>
      <c r="AS12028">
        <v>0.21</v>
      </c>
      <c r="AT12028" t="s">
        <v>71</v>
      </c>
    </row>
    <row r="12029" spans="1:46" x14ac:dyDescent="0.2">
      <c r="A12029" t="s">
        <v>462</v>
      </c>
      <c r="B12029" t="s">
        <v>463</v>
      </c>
      <c r="C12029">
        <f>-70.48676823 / 41.66068976</f>
        <v>-1.6919251370071411</v>
      </c>
      <c r="D12029" t="s">
        <v>464</v>
      </c>
      <c r="E12029" t="s">
        <v>70</v>
      </c>
      <c r="F12029" s="1">
        <v>41136</v>
      </c>
      <c r="G12029">
        <v>1</v>
      </c>
      <c r="O12029">
        <v>8.84</v>
      </c>
      <c r="P12029" t="s">
        <v>71</v>
      </c>
      <c r="Q12029">
        <v>26.8</v>
      </c>
      <c r="R12029" t="s">
        <v>71</v>
      </c>
    </row>
    <row r="12030" spans="1:46" x14ac:dyDescent="0.2">
      <c r="A12030" t="s">
        <v>462</v>
      </c>
      <c r="B12030" t="s">
        <v>463</v>
      </c>
      <c r="C12030">
        <f>-70.48676823 / 41.66068976</f>
        <v>-1.6919251370071411</v>
      </c>
      <c r="D12030" t="s">
        <v>464</v>
      </c>
      <c r="E12030" t="s">
        <v>70</v>
      </c>
      <c r="F12030" s="1">
        <v>41136</v>
      </c>
      <c r="G12030">
        <v>2</v>
      </c>
      <c r="O12030">
        <v>8.9</v>
      </c>
      <c r="P12030" t="s">
        <v>71</v>
      </c>
      <c r="Q12030">
        <v>26.5</v>
      </c>
      <c r="R12030" t="s">
        <v>71</v>
      </c>
    </row>
    <row r="12031" spans="1:46" x14ac:dyDescent="0.2">
      <c r="A12031" t="s">
        <v>462</v>
      </c>
      <c r="B12031" t="s">
        <v>463</v>
      </c>
      <c r="C12031">
        <f>-70.48676823 / 41.66068976</f>
        <v>-1.6919251370071411</v>
      </c>
      <c r="D12031" t="s">
        <v>464</v>
      </c>
      <c r="E12031" t="s">
        <v>70</v>
      </c>
      <c r="F12031" s="1">
        <v>41136</v>
      </c>
      <c r="G12031">
        <v>3</v>
      </c>
      <c r="K12031">
        <v>2.2599999999999998</v>
      </c>
      <c r="L12031" t="s">
        <v>71</v>
      </c>
      <c r="O12031">
        <v>8.9</v>
      </c>
      <c r="P12031" t="s">
        <v>71</v>
      </c>
      <c r="Q12031">
        <v>26.4</v>
      </c>
      <c r="R12031" t="s">
        <v>71</v>
      </c>
      <c r="S12031">
        <v>0.57999999999999996</v>
      </c>
      <c r="T12031" t="s">
        <v>71</v>
      </c>
      <c r="U12031">
        <v>17.96</v>
      </c>
      <c r="V12031" t="s">
        <v>71</v>
      </c>
      <c r="W12031">
        <v>21.24</v>
      </c>
      <c r="X12031" t="s">
        <v>71</v>
      </c>
      <c r="Y12031">
        <v>45.8</v>
      </c>
      <c r="AA12031">
        <v>38.6</v>
      </c>
      <c r="AE12031">
        <v>9.9</v>
      </c>
      <c r="AF12031" t="s">
        <v>71</v>
      </c>
      <c r="AG12031">
        <v>7.25</v>
      </c>
      <c r="AH12031" t="s">
        <v>71</v>
      </c>
      <c r="AS12031">
        <v>0.39</v>
      </c>
      <c r="AT12031" t="s">
        <v>71</v>
      </c>
    </row>
    <row r="12032" spans="1:46" x14ac:dyDescent="0.2">
      <c r="A12032" t="s">
        <v>462</v>
      </c>
      <c r="B12032" t="s">
        <v>463</v>
      </c>
      <c r="C12032">
        <f>-70.48676823 / 41.66068976</f>
        <v>-1.6919251370071411</v>
      </c>
      <c r="D12032" t="s">
        <v>464</v>
      </c>
      <c r="E12032" t="s">
        <v>70</v>
      </c>
      <c r="F12032" s="1">
        <v>41136</v>
      </c>
      <c r="G12032">
        <v>4</v>
      </c>
      <c r="O12032">
        <v>8.7799999999999994</v>
      </c>
      <c r="P12032" t="s">
        <v>71</v>
      </c>
      <c r="Q12032">
        <v>26.3</v>
      </c>
      <c r="R12032" t="s">
        <v>71</v>
      </c>
    </row>
    <row r="12033" spans="1:46" x14ac:dyDescent="0.2">
      <c r="A12033" t="s">
        <v>462</v>
      </c>
      <c r="B12033" t="s">
        <v>463</v>
      </c>
      <c r="C12033">
        <f>-70.48676823 / 41.66068976</f>
        <v>-1.6919251370071411</v>
      </c>
      <c r="D12033" t="s">
        <v>464</v>
      </c>
      <c r="E12033" t="s">
        <v>70</v>
      </c>
      <c r="F12033" s="1">
        <v>41136</v>
      </c>
      <c r="G12033">
        <v>5</v>
      </c>
      <c r="O12033">
        <v>8.7799999999999994</v>
      </c>
      <c r="P12033" t="s">
        <v>71</v>
      </c>
      <c r="Q12033">
        <v>26.2</v>
      </c>
      <c r="R12033" t="s">
        <v>71</v>
      </c>
    </row>
    <row r="12034" spans="1:46" x14ac:dyDescent="0.2">
      <c r="A12034" t="s">
        <v>462</v>
      </c>
      <c r="B12034" t="s">
        <v>463</v>
      </c>
      <c r="C12034">
        <f>-70.48676823 / 41.66068976</f>
        <v>-1.6919251370071411</v>
      </c>
      <c r="D12034" t="s">
        <v>464</v>
      </c>
      <c r="E12034" t="s">
        <v>70</v>
      </c>
      <c r="F12034" s="1">
        <v>41136</v>
      </c>
      <c r="G12034">
        <v>6</v>
      </c>
      <c r="O12034">
        <v>8.2200000000000006</v>
      </c>
      <c r="P12034" t="s">
        <v>71</v>
      </c>
      <c r="Q12034">
        <v>25.9</v>
      </c>
      <c r="R12034" t="s">
        <v>71</v>
      </c>
    </row>
    <row r="12035" spans="1:46" x14ac:dyDescent="0.2">
      <c r="A12035" t="s">
        <v>462</v>
      </c>
      <c r="B12035" t="s">
        <v>463</v>
      </c>
      <c r="C12035">
        <f>-70.48676823 / 41.66068976</f>
        <v>-1.6919251370071411</v>
      </c>
      <c r="D12035" t="s">
        <v>464</v>
      </c>
      <c r="E12035" t="s">
        <v>70</v>
      </c>
      <c r="F12035" s="1">
        <v>41136</v>
      </c>
      <c r="G12035">
        <v>7</v>
      </c>
      <c r="O12035">
        <v>5</v>
      </c>
      <c r="P12035" t="s">
        <v>71</v>
      </c>
      <c r="Q12035">
        <v>22.7</v>
      </c>
      <c r="R12035" t="s">
        <v>71</v>
      </c>
    </row>
    <row r="12036" spans="1:46" x14ac:dyDescent="0.2">
      <c r="A12036" t="s">
        <v>462</v>
      </c>
      <c r="B12036" t="s">
        <v>463</v>
      </c>
      <c r="C12036">
        <f>-70.48676823 / 41.66068976</f>
        <v>-1.6919251370071411</v>
      </c>
      <c r="D12036" t="s">
        <v>464</v>
      </c>
      <c r="E12036" t="s">
        <v>70</v>
      </c>
      <c r="F12036" s="1">
        <v>41136</v>
      </c>
      <c r="G12036">
        <v>8</v>
      </c>
      <c r="O12036">
        <v>1.03</v>
      </c>
      <c r="P12036" t="s">
        <v>71</v>
      </c>
      <c r="Q12036">
        <v>19.899999999999999</v>
      </c>
      <c r="R12036" t="s">
        <v>71</v>
      </c>
    </row>
    <row r="12037" spans="1:46" x14ac:dyDescent="0.2">
      <c r="A12037" t="s">
        <v>462</v>
      </c>
      <c r="B12037" t="s">
        <v>463</v>
      </c>
      <c r="C12037">
        <f>-70.48676823 / 41.66068976</f>
        <v>-1.6919251370071411</v>
      </c>
      <c r="D12037" t="s">
        <v>464</v>
      </c>
      <c r="E12037" t="s">
        <v>70</v>
      </c>
      <c r="F12037" s="1">
        <v>41136</v>
      </c>
      <c r="G12037">
        <v>9</v>
      </c>
      <c r="K12037">
        <v>38.520000000000003</v>
      </c>
      <c r="L12037" t="s">
        <v>71</v>
      </c>
      <c r="O12037">
        <v>0.8</v>
      </c>
      <c r="P12037" t="s">
        <v>71</v>
      </c>
      <c r="Q12037">
        <v>17.5</v>
      </c>
      <c r="R12037" t="s">
        <v>71</v>
      </c>
      <c r="S12037">
        <v>3</v>
      </c>
      <c r="T12037" t="s">
        <v>71</v>
      </c>
      <c r="U12037">
        <v>92.92</v>
      </c>
      <c r="V12037" t="s">
        <v>71</v>
      </c>
      <c r="W12037">
        <v>39.450000000000003</v>
      </c>
      <c r="X12037" t="s">
        <v>71</v>
      </c>
      <c r="Y12037">
        <v>69.5</v>
      </c>
      <c r="AA12037">
        <v>66.42</v>
      </c>
      <c r="AE12037">
        <v>19.3</v>
      </c>
      <c r="AF12037" t="s">
        <v>71</v>
      </c>
      <c r="AG12037">
        <v>6.67</v>
      </c>
      <c r="AH12037" t="s">
        <v>71</v>
      </c>
      <c r="AS12037">
        <v>0.03</v>
      </c>
      <c r="AT12037" t="s">
        <v>71</v>
      </c>
    </row>
    <row r="12038" spans="1:46" x14ac:dyDescent="0.2">
      <c r="A12038" t="s">
        <v>462</v>
      </c>
      <c r="B12038" t="s">
        <v>463</v>
      </c>
      <c r="C12038">
        <f>-70.48676823 / 41.66068976</f>
        <v>-1.6919251370071411</v>
      </c>
      <c r="D12038" t="s">
        <v>464</v>
      </c>
      <c r="E12038" t="s">
        <v>70</v>
      </c>
      <c r="F12038" s="1">
        <v>41136</v>
      </c>
      <c r="G12038">
        <v>10</v>
      </c>
      <c r="O12038">
        <v>0.25</v>
      </c>
      <c r="P12038" t="s">
        <v>71</v>
      </c>
      <c r="Q12038">
        <v>15.8</v>
      </c>
      <c r="R12038" t="s">
        <v>71</v>
      </c>
    </row>
    <row r="12039" spans="1:46" x14ac:dyDescent="0.2">
      <c r="A12039" t="s">
        <v>462</v>
      </c>
      <c r="B12039" t="s">
        <v>463</v>
      </c>
      <c r="C12039">
        <f>-70.48676823 / 41.66068976</f>
        <v>-1.6919251370071411</v>
      </c>
      <c r="D12039" t="s">
        <v>464</v>
      </c>
      <c r="E12039" t="s">
        <v>70</v>
      </c>
      <c r="F12039" s="1">
        <v>41136</v>
      </c>
      <c r="G12039">
        <v>11</v>
      </c>
      <c r="O12039">
        <v>0.22</v>
      </c>
      <c r="P12039" t="s">
        <v>71</v>
      </c>
      <c r="Q12039">
        <v>14.5</v>
      </c>
      <c r="R12039" t="s">
        <v>71</v>
      </c>
    </row>
    <row r="12040" spans="1:46" x14ac:dyDescent="0.2">
      <c r="A12040" t="s">
        <v>462</v>
      </c>
      <c r="B12040" t="s">
        <v>463</v>
      </c>
      <c r="C12040">
        <f>-70.48676823 / 41.66068976</f>
        <v>-1.6919251370071411</v>
      </c>
      <c r="D12040" t="s">
        <v>464</v>
      </c>
      <c r="E12040" t="s">
        <v>70</v>
      </c>
      <c r="F12040" s="1">
        <v>41136</v>
      </c>
      <c r="G12040">
        <v>12</v>
      </c>
      <c r="O12040">
        <v>0.22</v>
      </c>
      <c r="P12040" t="s">
        <v>71</v>
      </c>
      <c r="Q12040">
        <v>14.2</v>
      </c>
      <c r="R12040" t="s">
        <v>71</v>
      </c>
    </row>
    <row r="12041" spans="1:46" x14ac:dyDescent="0.2">
      <c r="A12041" t="s">
        <v>462</v>
      </c>
      <c r="B12041" t="s">
        <v>463</v>
      </c>
      <c r="C12041">
        <f>-70.48676823 / 41.66068976</f>
        <v>-1.6919251370071411</v>
      </c>
      <c r="D12041" t="s">
        <v>464</v>
      </c>
      <c r="E12041" t="s">
        <v>70</v>
      </c>
      <c r="F12041" s="1">
        <v>41136</v>
      </c>
      <c r="G12041">
        <v>13</v>
      </c>
      <c r="O12041">
        <v>0.21</v>
      </c>
      <c r="P12041" t="s">
        <v>71</v>
      </c>
      <c r="Q12041">
        <v>13.4</v>
      </c>
      <c r="R12041" t="s">
        <v>71</v>
      </c>
    </row>
    <row r="12042" spans="1:46" x14ac:dyDescent="0.2">
      <c r="A12042" t="s">
        <v>462</v>
      </c>
      <c r="B12042" t="s">
        <v>463</v>
      </c>
      <c r="C12042">
        <f>-70.48676823 / 41.66068976</f>
        <v>-1.6919251370071411</v>
      </c>
      <c r="D12042" t="s">
        <v>464</v>
      </c>
      <c r="E12042" t="s">
        <v>70</v>
      </c>
      <c r="F12042" s="1">
        <v>41136</v>
      </c>
      <c r="G12042">
        <v>14</v>
      </c>
      <c r="O12042">
        <v>0.21</v>
      </c>
      <c r="P12042" t="s">
        <v>71</v>
      </c>
      <c r="Q12042">
        <v>12.8</v>
      </c>
      <c r="R12042" t="s">
        <v>71</v>
      </c>
    </row>
    <row r="12043" spans="1:46" x14ac:dyDescent="0.2">
      <c r="A12043" t="s">
        <v>462</v>
      </c>
      <c r="B12043" t="s">
        <v>463</v>
      </c>
      <c r="C12043">
        <f>-70.48676823 / 41.66068976</f>
        <v>-1.6919251370071411</v>
      </c>
      <c r="D12043" t="s">
        <v>464</v>
      </c>
      <c r="E12043" t="s">
        <v>70</v>
      </c>
      <c r="F12043" s="1">
        <v>41136</v>
      </c>
      <c r="G12043">
        <v>15</v>
      </c>
      <c r="O12043">
        <v>0.21</v>
      </c>
      <c r="P12043" t="s">
        <v>71</v>
      </c>
      <c r="Q12043">
        <v>12.5</v>
      </c>
      <c r="R12043" t="s">
        <v>71</v>
      </c>
    </row>
    <row r="12044" spans="1:46" x14ac:dyDescent="0.2">
      <c r="A12044" t="s">
        <v>462</v>
      </c>
      <c r="B12044" t="s">
        <v>463</v>
      </c>
      <c r="C12044">
        <f>-70.48676823 / 41.66068976</f>
        <v>-1.6919251370071411</v>
      </c>
      <c r="D12044" t="s">
        <v>464</v>
      </c>
      <c r="E12044" t="s">
        <v>70</v>
      </c>
      <c r="F12044" s="1">
        <v>41136</v>
      </c>
      <c r="G12044">
        <v>16</v>
      </c>
      <c r="O12044">
        <v>0.2</v>
      </c>
      <c r="P12044" t="s">
        <v>71</v>
      </c>
      <c r="Q12044">
        <v>12.4</v>
      </c>
      <c r="R12044" t="s">
        <v>71</v>
      </c>
    </row>
    <row r="12045" spans="1:46" x14ac:dyDescent="0.2">
      <c r="A12045" t="s">
        <v>462</v>
      </c>
      <c r="B12045" t="s">
        <v>463</v>
      </c>
      <c r="C12045">
        <f>-70.48676823 / 41.66068976</f>
        <v>-1.6919251370071411</v>
      </c>
      <c r="D12045" t="s">
        <v>464</v>
      </c>
      <c r="E12045" t="s">
        <v>70</v>
      </c>
      <c r="F12045" s="1">
        <v>41136</v>
      </c>
      <c r="G12045">
        <v>17</v>
      </c>
      <c r="O12045">
        <v>0.21</v>
      </c>
      <c r="P12045" t="s">
        <v>71</v>
      </c>
      <c r="Q12045">
        <v>12.1</v>
      </c>
      <c r="R12045" t="s">
        <v>71</v>
      </c>
    </row>
    <row r="12046" spans="1:46" x14ac:dyDescent="0.2">
      <c r="A12046" t="s">
        <v>462</v>
      </c>
      <c r="B12046" t="s">
        <v>463</v>
      </c>
      <c r="C12046">
        <f>-70.48676823 / 41.66068976</f>
        <v>-1.6919251370071411</v>
      </c>
      <c r="D12046" t="s">
        <v>464</v>
      </c>
      <c r="E12046" t="s">
        <v>70</v>
      </c>
      <c r="F12046" s="1">
        <v>41136</v>
      </c>
      <c r="G12046">
        <v>17.5</v>
      </c>
      <c r="K12046">
        <v>4.3099999999999996</v>
      </c>
      <c r="L12046" t="s">
        <v>71</v>
      </c>
      <c r="O12046">
        <v>0.2</v>
      </c>
      <c r="P12046" t="s">
        <v>71</v>
      </c>
      <c r="Q12046">
        <v>12</v>
      </c>
      <c r="R12046" t="s">
        <v>71</v>
      </c>
      <c r="S12046">
        <v>6.74</v>
      </c>
      <c r="T12046" t="s">
        <v>71</v>
      </c>
      <c r="U12046">
        <v>208.76</v>
      </c>
      <c r="V12046" t="s">
        <v>71</v>
      </c>
      <c r="W12046">
        <v>91.42</v>
      </c>
      <c r="X12046" t="s">
        <v>71</v>
      </c>
      <c r="Y12046">
        <v>81.17</v>
      </c>
      <c r="AA12046">
        <v>44.93</v>
      </c>
      <c r="AE12046">
        <v>31.3</v>
      </c>
      <c r="AF12046" t="s">
        <v>71</v>
      </c>
      <c r="AG12046">
        <v>6.61</v>
      </c>
      <c r="AH12046" t="s">
        <v>71</v>
      </c>
      <c r="AS12046">
        <v>12.76</v>
      </c>
      <c r="AT12046" t="s">
        <v>71</v>
      </c>
    </row>
    <row r="12047" spans="1:46" x14ac:dyDescent="0.2">
      <c r="A12047" t="s">
        <v>462</v>
      </c>
      <c r="B12047" t="s">
        <v>463</v>
      </c>
      <c r="C12047">
        <f>-70.48676823 / 41.66068976</f>
        <v>-1.6919251370071411</v>
      </c>
      <c r="D12047" t="s">
        <v>464</v>
      </c>
      <c r="E12047" t="s">
        <v>70</v>
      </c>
      <c r="F12047" s="1">
        <v>41535</v>
      </c>
      <c r="G12047">
        <v>0.5</v>
      </c>
      <c r="I12047">
        <v>15</v>
      </c>
      <c r="J12047" t="s">
        <v>71</v>
      </c>
      <c r="K12047">
        <v>8.34</v>
      </c>
      <c r="L12047" t="s">
        <v>71</v>
      </c>
      <c r="M12047">
        <v>1.05</v>
      </c>
      <c r="N12047" t="s">
        <v>71</v>
      </c>
      <c r="O12047">
        <v>8.3000000000000007</v>
      </c>
      <c r="P12047" t="s">
        <v>71</v>
      </c>
      <c r="Q12047">
        <v>21.2</v>
      </c>
      <c r="R12047" t="s">
        <v>71</v>
      </c>
      <c r="S12047">
        <v>0.74</v>
      </c>
      <c r="T12047" t="s">
        <v>71</v>
      </c>
      <c r="U12047">
        <v>22.92</v>
      </c>
      <c r="V12047" t="s">
        <v>71</v>
      </c>
      <c r="W12047">
        <v>25.19</v>
      </c>
      <c r="X12047" t="s">
        <v>71</v>
      </c>
      <c r="Y12047">
        <v>49.31</v>
      </c>
      <c r="AA12047">
        <v>51.41</v>
      </c>
      <c r="AC12047">
        <v>59.3</v>
      </c>
      <c r="AE12047">
        <v>12</v>
      </c>
      <c r="AF12047" t="s">
        <v>71</v>
      </c>
      <c r="AG12047">
        <v>7.1</v>
      </c>
      <c r="AH12047" t="s">
        <v>71</v>
      </c>
      <c r="AS12047">
        <v>2.61</v>
      </c>
      <c r="AT12047" t="s">
        <v>71</v>
      </c>
    </row>
    <row r="12048" spans="1:46" x14ac:dyDescent="0.2">
      <c r="A12048" t="s">
        <v>462</v>
      </c>
      <c r="B12048" t="s">
        <v>463</v>
      </c>
      <c r="C12048">
        <f>-70.48676823 / 41.66068976</f>
        <v>-1.6919251370071411</v>
      </c>
      <c r="D12048" t="s">
        <v>464</v>
      </c>
      <c r="E12048" t="s">
        <v>70</v>
      </c>
      <c r="F12048" s="1">
        <v>41535</v>
      </c>
      <c r="G12048">
        <v>1</v>
      </c>
      <c r="O12048">
        <v>8.3000000000000007</v>
      </c>
      <c r="P12048" t="s">
        <v>71</v>
      </c>
      <c r="Q12048">
        <v>21.2</v>
      </c>
      <c r="R12048" t="s">
        <v>71</v>
      </c>
    </row>
    <row r="12049" spans="1:46" x14ac:dyDescent="0.2">
      <c r="A12049" t="s">
        <v>462</v>
      </c>
      <c r="B12049" t="s">
        <v>463</v>
      </c>
      <c r="C12049">
        <f>-70.48676823 / 41.66068976</f>
        <v>-1.6919251370071411</v>
      </c>
      <c r="D12049" t="s">
        <v>464</v>
      </c>
      <c r="E12049" t="s">
        <v>70</v>
      </c>
      <c r="F12049" s="1">
        <v>41535</v>
      </c>
      <c r="G12049">
        <v>2</v>
      </c>
      <c r="O12049">
        <v>8.1300000000000008</v>
      </c>
      <c r="P12049" t="s">
        <v>71</v>
      </c>
      <c r="Q12049">
        <v>21.2</v>
      </c>
      <c r="R12049" t="s">
        <v>71</v>
      </c>
    </row>
    <row r="12050" spans="1:46" x14ac:dyDescent="0.2">
      <c r="A12050" t="s">
        <v>462</v>
      </c>
      <c r="B12050" t="s">
        <v>463</v>
      </c>
      <c r="C12050">
        <f>-70.48676823 / 41.66068976</f>
        <v>-1.6919251370071411</v>
      </c>
      <c r="D12050" t="s">
        <v>464</v>
      </c>
      <c r="E12050" t="s">
        <v>70</v>
      </c>
      <c r="F12050" s="1">
        <v>41535</v>
      </c>
      <c r="G12050">
        <v>3</v>
      </c>
      <c r="K12050">
        <v>6.89</v>
      </c>
      <c r="L12050" t="s">
        <v>71</v>
      </c>
      <c r="O12050">
        <v>7.96</v>
      </c>
      <c r="P12050" t="s">
        <v>71</v>
      </c>
      <c r="Q12050">
        <v>20.7</v>
      </c>
      <c r="R12050" t="s">
        <v>71</v>
      </c>
      <c r="S12050">
        <v>0.77</v>
      </c>
      <c r="T12050" t="s">
        <v>71</v>
      </c>
      <c r="U12050">
        <v>23.85</v>
      </c>
      <c r="V12050" t="s">
        <v>71</v>
      </c>
      <c r="W12050">
        <v>22.94</v>
      </c>
      <c r="X12050" t="s">
        <v>71</v>
      </c>
      <c r="Y12050">
        <v>49.89</v>
      </c>
      <c r="AA12050">
        <v>49.53</v>
      </c>
      <c r="AE12050">
        <v>11.9</v>
      </c>
      <c r="AF12050" t="s">
        <v>71</v>
      </c>
      <c r="AG12050">
        <v>7.1</v>
      </c>
      <c r="AH12050" t="s">
        <v>71</v>
      </c>
      <c r="AS12050">
        <v>2.4</v>
      </c>
      <c r="AT12050" t="s">
        <v>71</v>
      </c>
    </row>
    <row r="12051" spans="1:46" x14ac:dyDescent="0.2">
      <c r="A12051" t="s">
        <v>462</v>
      </c>
      <c r="B12051" t="s">
        <v>463</v>
      </c>
      <c r="C12051">
        <f>-70.48676823 / 41.66068976</f>
        <v>-1.6919251370071411</v>
      </c>
      <c r="D12051" t="s">
        <v>464</v>
      </c>
      <c r="E12051" t="s">
        <v>70</v>
      </c>
      <c r="F12051" s="1">
        <v>41535</v>
      </c>
      <c r="G12051">
        <v>4</v>
      </c>
      <c r="O12051">
        <v>7.38</v>
      </c>
      <c r="P12051" t="s">
        <v>71</v>
      </c>
      <c r="Q12051">
        <v>20.3</v>
      </c>
      <c r="R12051" t="s">
        <v>71</v>
      </c>
    </row>
    <row r="12052" spans="1:46" x14ac:dyDescent="0.2">
      <c r="A12052" t="s">
        <v>462</v>
      </c>
      <c r="B12052" t="s">
        <v>463</v>
      </c>
      <c r="C12052">
        <f>-70.48676823 / 41.66068976</f>
        <v>-1.6919251370071411</v>
      </c>
      <c r="D12052" t="s">
        <v>464</v>
      </c>
      <c r="E12052" t="s">
        <v>70</v>
      </c>
      <c r="F12052" s="1">
        <v>41535</v>
      </c>
      <c r="G12052">
        <v>5</v>
      </c>
      <c r="O12052">
        <v>7.38</v>
      </c>
      <c r="P12052" t="s">
        <v>71</v>
      </c>
      <c r="Q12052">
        <v>20.2</v>
      </c>
      <c r="R12052" t="s">
        <v>71</v>
      </c>
    </row>
    <row r="12053" spans="1:46" x14ac:dyDescent="0.2">
      <c r="A12053" t="s">
        <v>462</v>
      </c>
      <c r="B12053" t="s">
        <v>463</v>
      </c>
      <c r="C12053">
        <f>-70.48676823 / 41.66068976</f>
        <v>-1.6919251370071411</v>
      </c>
      <c r="D12053" t="s">
        <v>464</v>
      </c>
      <c r="E12053" t="s">
        <v>70</v>
      </c>
      <c r="F12053" s="1">
        <v>41535</v>
      </c>
      <c r="G12053">
        <v>6</v>
      </c>
      <c r="O12053">
        <v>7.12</v>
      </c>
      <c r="P12053" t="s">
        <v>71</v>
      </c>
      <c r="Q12053">
        <v>20.100000000000001</v>
      </c>
      <c r="R12053" t="s">
        <v>71</v>
      </c>
    </row>
    <row r="12054" spans="1:46" x14ac:dyDescent="0.2">
      <c r="A12054" t="s">
        <v>462</v>
      </c>
      <c r="B12054" t="s">
        <v>463</v>
      </c>
      <c r="C12054">
        <f>-70.48676823 / 41.66068976</f>
        <v>-1.6919251370071411</v>
      </c>
      <c r="D12054" t="s">
        <v>464</v>
      </c>
      <c r="E12054" t="s">
        <v>70</v>
      </c>
      <c r="F12054" s="1">
        <v>41535</v>
      </c>
      <c r="G12054">
        <v>7</v>
      </c>
      <c r="O12054">
        <v>6.88</v>
      </c>
      <c r="P12054" t="s">
        <v>71</v>
      </c>
      <c r="Q12054">
        <v>20</v>
      </c>
      <c r="R12054" t="s">
        <v>71</v>
      </c>
    </row>
    <row r="12055" spans="1:46" x14ac:dyDescent="0.2">
      <c r="A12055" t="s">
        <v>462</v>
      </c>
      <c r="B12055" t="s">
        <v>463</v>
      </c>
      <c r="C12055">
        <f>-70.48676823 / 41.66068976</f>
        <v>-1.6919251370071411</v>
      </c>
      <c r="D12055" t="s">
        <v>464</v>
      </c>
      <c r="E12055" t="s">
        <v>70</v>
      </c>
      <c r="F12055" s="1">
        <v>41535</v>
      </c>
      <c r="G12055">
        <v>8</v>
      </c>
      <c r="O12055">
        <v>6.82</v>
      </c>
      <c r="P12055" t="s">
        <v>71</v>
      </c>
      <c r="Q12055">
        <v>20</v>
      </c>
      <c r="R12055" t="s">
        <v>71</v>
      </c>
    </row>
    <row r="12056" spans="1:46" x14ac:dyDescent="0.2">
      <c r="A12056" t="s">
        <v>462</v>
      </c>
      <c r="B12056" t="s">
        <v>463</v>
      </c>
      <c r="C12056">
        <f>-70.48676823 / 41.66068976</f>
        <v>-1.6919251370071411</v>
      </c>
      <c r="D12056" t="s">
        <v>464</v>
      </c>
      <c r="E12056" t="s">
        <v>70</v>
      </c>
      <c r="F12056" s="1">
        <v>41535</v>
      </c>
      <c r="G12056">
        <v>9</v>
      </c>
      <c r="K12056">
        <v>5.83</v>
      </c>
      <c r="L12056" t="s">
        <v>71</v>
      </c>
      <c r="O12056">
        <v>6.78</v>
      </c>
      <c r="P12056" t="s">
        <v>71</v>
      </c>
      <c r="Q12056">
        <v>20</v>
      </c>
      <c r="R12056" t="s">
        <v>71</v>
      </c>
      <c r="S12056">
        <v>0.74</v>
      </c>
      <c r="T12056" t="s">
        <v>71</v>
      </c>
      <c r="U12056">
        <v>22.92</v>
      </c>
      <c r="V12056" t="s">
        <v>71</v>
      </c>
      <c r="W12056">
        <v>23.25</v>
      </c>
      <c r="X12056" t="s">
        <v>71</v>
      </c>
      <c r="Y12056">
        <v>49.31</v>
      </c>
      <c r="AA12056">
        <v>47.9</v>
      </c>
      <c r="AE12056">
        <v>12</v>
      </c>
      <c r="AF12056" t="s">
        <v>71</v>
      </c>
      <c r="AG12056">
        <v>6.8</v>
      </c>
      <c r="AH12056" t="s">
        <v>71</v>
      </c>
      <c r="AS12056">
        <v>2.73</v>
      </c>
      <c r="AT12056" t="s">
        <v>71</v>
      </c>
    </row>
    <row r="12057" spans="1:46" x14ac:dyDescent="0.2">
      <c r="A12057" t="s">
        <v>462</v>
      </c>
      <c r="B12057" t="s">
        <v>463</v>
      </c>
      <c r="C12057">
        <f>-70.48676823 / 41.66068976</f>
        <v>-1.6919251370071411</v>
      </c>
      <c r="D12057" t="s">
        <v>464</v>
      </c>
      <c r="E12057" t="s">
        <v>70</v>
      </c>
      <c r="F12057" s="1">
        <v>41535</v>
      </c>
      <c r="G12057">
        <v>10</v>
      </c>
      <c r="O12057">
        <v>1.52</v>
      </c>
      <c r="P12057" t="s">
        <v>71</v>
      </c>
      <c r="Q12057">
        <v>17.399999999999999</v>
      </c>
      <c r="R12057" t="s">
        <v>71</v>
      </c>
    </row>
    <row r="12058" spans="1:46" x14ac:dyDescent="0.2">
      <c r="A12058" t="s">
        <v>462</v>
      </c>
      <c r="B12058" t="s">
        <v>463</v>
      </c>
      <c r="C12058">
        <f>-70.48676823 / 41.66068976</f>
        <v>-1.6919251370071411</v>
      </c>
      <c r="D12058" t="s">
        <v>464</v>
      </c>
      <c r="E12058" t="s">
        <v>70</v>
      </c>
      <c r="F12058" s="1">
        <v>41535</v>
      </c>
      <c r="G12058">
        <v>11</v>
      </c>
      <c r="O12058">
        <v>1.02</v>
      </c>
      <c r="P12058" t="s">
        <v>71</v>
      </c>
      <c r="Q12058">
        <v>14.3</v>
      </c>
      <c r="R12058" t="s">
        <v>71</v>
      </c>
    </row>
    <row r="12059" spans="1:46" x14ac:dyDescent="0.2">
      <c r="A12059" t="s">
        <v>462</v>
      </c>
      <c r="B12059" t="s">
        <v>463</v>
      </c>
      <c r="C12059">
        <f>-70.48676823 / 41.66068976</f>
        <v>-1.6919251370071411</v>
      </c>
      <c r="D12059" t="s">
        <v>464</v>
      </c>
      <c r="E12059" t="s">
        <v>70</v>
      </c>
      <c r="F12059" s="1">
        <v>41535</v>
      </c>
      <c r="G12059">
        <v>12</v>
      </c>
      <c r="O12059">
        <v>1.05</v>
      </c>
      <c r="P12059" t="s">
        <v>71</v>
      </c>
      <c r="Q12059">
        <v>12.6</v>
      </c>
      <c r="R12059" t="s">
        <v>71</v>
      </c>
    </row>
    <row r="12060" spans="1:46" x14ac:dyDescent="0.2">
      <c r="A12060" t="s">
        <v>462</v>
      </c>
      <c r="B12060" t="s">
        <v>463</v>
      </c>
      <c r="C12060">
        <f>-70.48676823 / 41.66068976</f>
        <v>-1.6919251370071411</v>
      </c>
      <c r="D12060" t="s">
        <v>464</v>
      </c>
      <c r="E12060" t="s">
        <v>70</v>
      </c>
      <c r="F12060" s="1">
        <v>41535</v>
      </c>
      <c r="G12060">
        <v>13</v>
      </c>
      <c r="O12060">
        <v>1.02</v>
      </c>
      <c r="P12060" t="s">
        <v>71</v>
      </c>
      <c r="Q12060">
        <v>16.600000000000001</v>
      </c>
      <c r="R12060" t="s">
        <v>71</v>
      </c>
    </row>
    <row r="12061" spans="1:46" x14ac:dyDescent="0.2">
      <c r="A12061" t="s">
        <v>462</v>
      </c>
      <c r="B12061" t="s">
        <v>463</v>
      </c>
      <c r="C12061">
        <f>-70.48676823 / 41.66068976</f>
        <v>-1.6919251370071411</v>
      </c>
      <c r="D12061" t="s">
        <v>464</v>
      </c>
      <c r="E12061" t="s">
        <v>70</v>
      </c>
      <c r="F12061" s="1">
        <v>41535</v>
      </c>
      <c r="G12061">
        <v>14</v>
      </c>
      <c r="K12061">
        <v>1.36</v>
      </c>
      <c r="L12061" t="s">
        <v>71</v>
      </c>
      <c r="O12061">
        <v>1.02</v>
      </c>
      <c r="P12061" t="s">
        <v>71</v>
      </c>
      <c r="Q12061">
        <v>12.9</v>
      </c>
      <c r="R12061" t="s">
        <v>71</v>
      </c>
      <c r="S12061">
        <v>11.8</v>
      </c>
      <c r="T12061" t="s">
        <v>71</v>
      </c>
      <c r="U12061">
        <v>365.49</v>
      </c>
      <c r="V12061" t="s">
        <v>71</v>
      </c>
      <c r="W12061">
        <v>123.45</v>
      </c>
      <c r="X12061" t="s">
        <v>71</v>
      </c>
      <c r="Y12061">
        <v>89.25</v>
      </c>
      <c r="AA12061">
        <v>33.619999999999997</v>
      </c>
      <c r="AE12061">
        <v>39.299999999999997</v>
      </c>
      <c r="AF12061" t="s">
        <v>71</v>
      </c>
      <c r="AG12061">
        <v>6.7</v>
      </c>
      <c r="AH12061" t="s">
        <v>71</v>
      </c>
      <c r="AS12061">
        <v>7.69</v>
      </c>
      <c r="AT12061" t="s">
        <v>71</v>
      </c>
    </row>
    <row r="12062" spans="1:46" x14ac:dyDescent="0.2">
      <c r="A12062" t="s">
        <v>462</v>
      </c>
      <c r="B12062" t="s">
        <v>463</v>
      </c>
      <c r="C12062">
        <f>-70.48676823 / 41.66068976</f>
        <v>-1.6919251370071411</v>
      </c>
      <c r="D12062" t="s">
        <v>464</v>
      </c>
      <c r="E12062" t="s">
        <v>70</v>
      </c>
      <c r="F12062" s="1">
        <v>41884</v>
      </c>
      <c r="G12062">
        <v>0.5</v>
      </c>
      <c r="I12062">
        <v>12</v>
      </c>
      <c r="J12062" t="s">
        <v>71</v>
      </c>
      <c r="K12062">
        <v>8.74</v>
      </c>
      <c r="L12062" t="s">
        <v>71</v>
      </c>
      <c r="M12062">
        <v>2.95</v>
      </c>
      <c r="N12062" t="s">
        <v>71</v>
      </c>
      <c r="O12062">
        <v>9.06</v>
      </c>
      <c r="P12062" t="s">
        <v>71</v>
      </c>
      <c r="Q12062">
        <v>24.8</v>
      </c>
      <c r="R12062" t="s">
        <v>71</v>
      </c>
      <c r="S12062">
        <v>0.95</v>
      </c>
      <c r="T12062" t="s">
        <v>71</v>
      </c>
      <c r="U12062">
        <v>29.43</v>
      </c>
      <c r="V12062" t="s">
        <v>71</v>
      </c>
      <c r="W12062">
        <v>26.04</v>
      </c>
      <c r="X12062" t="s">
        <v>71</v>
      </c>
      <c r="Y12062">
        <v>52.92</v>
      </c>
      <c r="AA12062">
        <v>51.87</v>
      </c>
      <c r="AC12062">
        <v>44.41</v>
      </c>
      <c r="AE12062">
        <v>10.5</v>
      </c>
      <c r="AF12062" t="s">
        <v>71</v>
      </c>
      <c r="AG12062">
        <v>7.46</v>
      </c>
      <c r="AH12062" t="s">
        <v>71</v>
      </c>
      <c r="AS12062">
        <v>5.67</v>
      </c>
      <c r="AT12062" t="s">
        <v>71</v>
      </c>
    </row>
    <row r="12063" spans="1:46" x14ac:dyDescent="0.2">
      <c r="A12063" t="s">
        <v>462</v>
      </c>
      <c r="B12063" t="s">
        <v>463</v>
      </c>
      <c r="C12063">
        <f>-70.48676823 / 41.66068976</f>
        <v>-1.6919251370071411</v>
      </c>
      <c r="D12063" t="s">
        <v>464</v>
      </c>
      <c r="E12063" t="s">
        <v>70</v>
      </c>
      <c r="F12063" s="1">
        <v>41884</v>
      </c>
      <c r="G12063">
        <v>1</v>
      </c>
      <c r="O12063">
        <v>9.19</v>
      </c>
      <c r="P12063" t="s">
        <v>71</v>
      </c>
      <c r="Q12063">
        <v>24.8</v>
      </c>
      <c r="R12063" t="s">
        <v>71</v>
      </c>
    </row>
    <row r="12064" spans="1:46" x14ac:dyDescent="0.2">
      <c r="A12064" t="s">
        <v>462</v>
      </c>
      <c r="B12064" t="s">
        <v>463</v>
      </c>
      <c r="C12064">
        <f>-70.48676823 / 41.66068976</f>
        <v>-1.6919251370071411</v>
      </c>
      <c r="D12064" t="s">
        <v>464</v>
      </c>
      <c r="E12064" t="s">
        <v>70</v>
      </c>
      <c r="F12064" s="1">
        <v>41884</v>
      </c>
      <c r="G12064">
        <v>2</v>
      </c>
      <c r="O12064">
        <v>8.65</v>
      </c>
      <c r="P12064" t="s">
        <v>71</v>
      </c>
      <c r="Q12064">
        <v>24.6</v>
      </c>
      <c r="R12064" t="s">
        <v>71</v>
      </c>
    </row>
    <row r="12065" spans="1:58" x14ac:dyDescent="0.2">
      <c r="A12065" t="s">
        <v>462</v>
      </c>
      <c r="B12065" t="s">
        <v>463</v>
      </c>
      <c r="C12065">
        <f>-70.48676823 / 41.66068976</f>
        <v>-1.6919251370071411</v>
      </c>
      <c r="D12065" t="s">
        <v>464</v>
      </c>
      <c r="E12065" t="s">
        <v>70</v>
      </c>
      <c r="F12065" s="1">
        <v>41884</v>
      </c>
      <c r="G12065">
        <v>3</v>
      </c>
      <c r="K12065">
        <v>7.09</v>
      </c>
      <c r="L12065" t="s">
        <v>71</v>
      </c>
      <c r="O12065">
        <v>8.94</v>
      </c>
      <c r="P12065" t="s">
        <v>71</v>
      </c>
      <c r="Q12065">
        <v>24.6</v>
      </c>
      <c r="R12065" t="s">
        <v>71</v>
      </c>
      <c r="S12065">
        <v>0.7</v>
      </c>
      <c r="T12065" t="s">
        <v>71</v>
      </c>
      <c r="U12065">
        <v>21.68</v>
      </c>
      <c r="V12065" t="s">
        <v>71</v>
      </c>
      <c r="W12065">
        <v>21.43</v>
      </c>
      <c r="X12065" t="s">
        <v>71</v>
      </c>
      <c r="Y12065">
        <v>48.51</v>
      </c>
      <c r="AA12065">
        <v>49.81</v>
      </c>
      <c r="AE12065">
        <v>10.4</v>
      </c>
      <c r="AF12065" t="s">
        <v>71</v>
      </c>
      <c r="AG12065">
        <v>7.32</v>
      </c>
      <c r="AH12065" t="s">
        <v>71</v>
      </c>
      <c r="AS12065">
        <v>3.25</v>
      </c>
      <c r="AT12065" t="s">
        <v>71</v>
      </c>
    </row>
    <row r="12066" spans="1:58" x14ac:dyDescent="0.2">
      <c r="A12066" t="s">
        <v>462</v>
      </c>
      <c r="B12066" t="s">
        <v>463</v>
      </c>
      <c r="C12066">
        <f>-70.48676823 / 41.66068976</f>
        <v>-1.6919251370071411</v>
      </c>
      <c r="D12066" t="s">
        <v>464</v>
      </c>
      <c r="E12066" t="s">
        <v>70</v>
      </c>
      <c r="F12066" s="1">
        <v>41884</v>
      </c>
      <c r="G12066">
        <v>4</v>
      </c>
      <c r="O12066">
        <v>8.5</v>
      </c>
      <c r="P12066" t="s">
        <v>71</v>
      </c>
      <c r="Q12066">
        <v>24.1</v>
      </c>
      <c r="R12066" t="s">
        <v>71</v>
      </c>
    </row>
    <row r="12067" spans="1:58" x14ac:dyDescent="0.2">
      <c r="A12067" t="s">
        <v>462</v>
      </c>
      <c r="B12067" t="s">
        <v>463</v>
      </c>
      <c r="C12067">
        <f>-70.48676823 / 41.66068976</f>
        <v>-1.6919251370071411</v>
      </c>
      <c r="D12067" t="s">
        <v>464</v>
      </c>
      <c r="E12067" t="s">
        <v>70</v>
      </c>
      <c r="F12067" s="1">
        <v>41884</v>
      </c>
      <c r="G12067">
        <v>5</v>
      </c>
      <c r="O12067">
        <v>8.5</v>
      </c>
      <c r="P12067" t="s">
        <v>71</v>
      </c>
      <c r="Q12067">
        <v>23.6</v>
      </c>
      <c r="R12067" t="s">
        <v>71</v>
      </c>
    </row>
    <row r="12068" spans="1:58" x14ac:dyDescent="0.2">
      <c r="A12068" t="s">
        <v>462</v>
      </c>
      <c r="B12068" t="s">
        <v>463</v>
      </c>
      <c r="C12068">
        <f>-70.48676823 / 41.66068976</f>
        <v>-1.6919251370071411</v>
      </c>
      <c r="D12068" t="s">
        <v>464</v>
      </c>
      <c r="E12068" t="s">
        <v>70</v>
      </c>
      <c r="F12068" s="1">
        <v>41884</v>
      </c>
      <c r="G12068">
        <v>6</v>
      </c>
      <c r="O12068">
        <v>8.1</v>
      </c>
      <c r="P12068" t="s">
        <v>71</v>
      </c>
      <c r="Q12068">
        <v>23.5</v>
      </c>
      <c r="R12068" t="s">
        <v>71</v>
      </c>
    </row>
    <row r="12069" spans="1:58" x14ac:dyDescent="0.2">
      <c r="A12069" t="s">
        <v>462</v>
      </c>
      <c r="B12069" t="s">
        <v>463</v>
      </c>
      <c r="C12069">
        <f>-70.48676823 / 41.66068976</f>
        <v>-1.6919251370071411</v>
      </c>
      <c r="D12069" t="s">
        <v>464</v>
      </c>
      <c r="E12069" t="s">
        <v>70</v>
      </c>
      <c r="F12069" s="1">
        <v>41884</v>
      </c>
      <c r="G12069">
        <v>7</v>
      </c>
      <c r="O12069">
        <v>8.16</v>
      </c>
      <c r="P12069" t="s">
        <v>71</v>
      </c>
      <c r="Q12069">
        <v>23.3</v>
      </c>
      <c r="R12069" t="s">
        <v>71</v>
      </c>
    </row>
    <row r="12070" spans="1:58" x14ac:dyDescent="0.2">
      <c r="A12070" t="s">
        <v>462</v>
      </c>
      <c r="B12070" t="s">
        <v>463</v>
      </c>
      <c r="C12070">
        <f>-70.48676823 / 41.66068976</f>
        <v>-1.6919251370071411</v>
      </c>
      <c r="D12070" t="s">
        <v>464</v>
      </c>
      <c r="E12070" t="s">
        <v>70</v>
      </c>
      <c r="F12070" s="1">
        <v>41884</v>
      </c>
      <c r="G12070">
        <v>8</v>
      </c>
      <c r="O12070">
        <v>7.85</v>
      </c>
      <c r="P12070" t="s">
        <v>71</v>
      </c>
      <c r="Q12070">
        <v>23.2</v>
      </c>
      <c r="R12070" t="s">
        <v>71</v>
      </c>
    </row>
    <row r="12071" spans="1:58" x14ac:dyDescent="0.2">
      <c r="A12071" t="s">
        <v>462</v>
      </c>
      <c r="B12071" t="s">
        <v>463</v>
      </c>
      <c r="C12071">
        <f>-70.48676823 / 41.66068976</f>
        <v>-1.6919251370071411</v>
      </c>
      <c r="D12071" t="s">
        <v>464</v>
      </c>
      <c r="E12071" t="s">
        <v>70</v>
      </c>
      <c r="F12071" s="1">
        <v>41884</v>
      </c>
      <c r="G12071">
        <v>9</v>
      </c>
      <c r="K12071">
        <v>13.52</v>
      </c>
      <c r="L12071" t="s">
        <v>71</v>
      </c>
      <c r="O12071">
        <v>0.2</v>
      </c>
      <c r="P12071" t="s">
        <v>71</v>
      </c>
      <c r="Q12071">
        <v>20.8</v>
      </c>
      <c r="R12071" t="s">
        <v>71</v>
      </c>
      <c r="S12071">
        <v>2</v>
      </c>
      <c r="T12071" t="s">
        <v>71</v>
      </c>
      <c r="U12071">
        <v>61.95</v>
      </c>
      <c r="V12071" t="s">
        <v>71</v>
      </c>
      <c r="W12071">
        <v>27.13</v>
      </c>
      <c r="X12071" t="s">
        <v>71</v>
      </c>
      <c r="Y12071">
        <v>63.65</v>
      </c>
      <c r="AA12071">
        <v>56.15</v>
      </c>
      <c r="AE12071">
        <v>16.8</v>
      </c>
      <c r="AF12071" t="s">
        <v>71</v>
      </c>
      <c r="AG12071">
        <v>6.49</v>
      </c>
      <c r="AH12071" t="s">
        <v>71</v>
      </c>
      <c r="AS12071">
        <v>16.600000000000001</v>
      </c>
      <c r="AT12071" t="s">
        <v>71</v>
      </c>
    </row>
    <row r="12072" spans="1:58" x14ac:dyDescent="0.2">
      <c r="A12072" t="s">
        <v>462</v>
      </c>
      <c r="B12072" t="s">
        <v>463</v>
      </c>
      <c r="C12072">
        <f>-70.48676823 / 41.66068976</f>
        <v>-1.6919251370071411</v>
      </c>
      <c r="D12072" t="s">
        <v>464</v>
      </c>
      <c r="E12072" t="s">
        <v>70</v>
      </c>
      <c r="F12072" s="1">
        <v>41884</v>
      </c>
      <c r="G12072">
        <v>10</v>
      </c>
      <c r="O12072">
        <v>0.17</v>
      </c>
      <c r="P12072" t="s">
        <v>71</v>
      </c>
      <c r="Q12072">
        <v>15.9</v>
      </c>
      <c r="R12072" t="s">
        <v>71</v>
      </c>
    </row>
    <row r="12073" spans="1:58" x14ac:dyDescent="0.2">
      <c r="A12073" t="s">
        <v>462</v>
      </c>
      <c r="B12073" t="s">
        <v>463</v>
      </c>
      <c r="C12073">
        <f>-70.48676823 / 41.66068976</f>
        <v>-1.6919251370071411</v>
      </c>
      <c r="D12073" t="s">
        <v>464</v>
      </c>
      <c r="E12073" t="s">
        <v>70</v>
      </c>
      <c r="F12073" s="1">
        <v>41884</v>
      </c>
      <c r="G12073">
        <v>11</v>
      </c>
      <c r="K12073">
        <v>0.98</v>
      </c>
      <c r="L12073" t="s">
        <v>71</v>
      </c>
      <c r="O12073">
        <v>0.12</v>
      </c>
      <c r="P12073" t="s">
        <v>71</v>
      </c>
      <c r="Q12073">
        <v>13.2</v>
      </c>
      <c r="R12073" t="s">
        <v>71</v>
      </c>
      <c r="S12073">
        <v>3.61</v>
      </c>
      <c r="T12073" t="s">
        <v>71</v>
      </c>
      <c r="U12073">
        <v>111.82</v>
      </c>
      <c r="V12073" t="s">
        <v>71</v>
      </c>
      <c r="W12073">
        <v>83.35</v>
      </c>
      <c r="X12073" t="s">
        <v>71</v>
      </c>
      <c r="Y12073">
        <v>72.17</v>
      </c>
      <c r="AA12073">
        <v>30.4</v>
      </c>
      <c r="AE12073">
        <v>37.200000000000003</v>
      </c>
      <c r="AF12073" t="s">
        <v>71</v>
      </c>
      <c r="AG12073">
        <v>6.65</v>
      </c>
      <c r="AH12073" t="s">
        <v>71</v>
      </c>
      <c r="AS12073">
        <v>36.18</v>
      </c>
      <c r="AT12073" t="s">
        <v>71</v>
      </c>
    </row>
    <row r="12074" spans="1:58" x14ac:dyDescent="0.2">
      <c r="A12074" t="s">
        <v>462</v>
      </c>
      <c r="B12074" t="s">
        <v>463</v>
      </c>
      <c r="C12074">
        <f>-70.48676823 / 41.66068976</f>
        <v>-1.6919251370071411</v>
      </c>
      <c r="D12074" t="s">
        <v>464</v>
      </c>
      <c r="E12074" t="s">
        <v>70</v>
      </c>
      <c r="F12074" s="1">
        <v>42641</v>
      </c>
      <c r="G12074">
        <v>0.5</v>
      </c>
      <c r="I12074">
        <v>25</v>
      </c>
      <c r="J12074" t="s">
        <v>71</v>
      </c>
      <c r="K12074">
        <v>6.73</v>
      </c>
      <c r="L12074" t="s">
        <v>71</v>
      </c>
      <c r="M12074">
        <v>2.75</v>
      </c>
      <c r="N12074" t="s">
        <v>71</v>
      </c>
      <c r="O12074">
        <v>8.0399999999999991</v>
      </c>
      <c r="P12074" t="s">
        <v>71</v>
      </c>
      <c r="Q12074">
        <v>20.2</v>
      </c>
      <c r="R12074" t="s">
        <v>71</v>
      </c>
      <c r="S12074">
        <v>1.1399999999999999</v>
      </c>
      <c r="T12074" t="s">
        <v>71</v>
      </c>
      <c r="U12074">
        <v>35.31</v>
      </c>
      <c r="V12074" t="s">
        <v>71</v>
      </c>
      <c r="W12074">
        <v>23.54</v>
      </c>
      <c r="X12074" t="s">
        <v>71</v>
      </c>
      <c r="Y12074">
        <v>55.55</v>
      </c>
      <c r="AA12074">
        <v>49.3</v>
      </c>
      <c r="AC12074">
        <v>45.42</v>
      </c>
      <c r="AE12074">
        <v>15.6</v>
      </c>
      <c r="AF12074" t="s">
        <v>71</v>
      </c>
      <c r="AG12074">
        <v>6.67</v>
      </c>
      <c r="AH12074" t="s">
        <v>71</v>
      </c>
      <c r="AS12074">
        <v>0.47</v>
      </c>
      <c r="AT12074" t="s">
        <v>71</v>
      </c>
      <c r="BE12074">
        <v>7.2</v>
      </c>
      <c r="BF12074" t="s">
        <v>71</v>
      </c>
    </row>
    <row r="12075" spans="1:58" x14ac:dyDescent="0.2">
      <c r="A12075" t="s">
        <v>462</v>
      </c>
      <c r="B12075" t="s">
        <v>463</v>
      </c>
      <c r="C12075">
        <f>-70.48676823 / 41.66068976</f>
        <v>-1.6919251370071411</v>
      </c>
      <c r="D12075" t="s">
        <v>464</v>
      </c>
      <c r="E12075" t="s">
        <v>70</v>
      </c>
      <c r="F12075" s="1">
        <v>42641</v>
      </c>
      <c r="G12075">
        <v>1</v>
      </c>
      <c r="K12075" t="s">
        <v>173</v>
      </c>
      <c r="L12075" t="s">
        <v>150</v>
      </c>
      <c r="O12075">
        <v>8.01</v>
      </c>
      <c r="P12075" t="s">
        <v>71</v>
      </c>
      <c r="Q12075">
        <v>20.3</v>
      </c>
      <c r="R12075" t="s">
        <v>71</v>
      </c>
      <c r="S12075" t="s">
        <v>173</v>
      </c>
      <c r="T12075" t="s">
        <v>150</v>
      </c>
      <c r="W12075" t="s">
        <v>173</v>
      </c>
      <c r="X12075" t="s">
        <v>150</v>
      </c>
      <c r="AE12075" t="s">
        <v>173</v>
      </c>
      <c r="AF12075" t="s">
        <v>150</v>
      </c>
      <c r="AG12075" t="s">
        <v>173</v>
      </c>
      <c r="AH12075" t="s">
        <v>150</v>
      </c>
      <c r="AS12075" t="s">
        <v>173</v>
      </c>
      <c r="AT12075" t="s">
        <v>150</v>
      </c>
      <c r="BE12075" t="s">
        <v>173</v>
      </c>
      <c r="BF12075" t="s">
        <v>150</v>
      </c>
    </row>
    <row r="12076" spans="1:58" x14ac:dyDescent="0.2">
      <c r="A12076" t="s">
        <v>462</v>
      </c>
      <c r="B12076" t="s">
        <v>463</v>
      </c>
      <c r="C12076">
        <f>-70.48676823 / 41.66068976</f>
        <v>-1.6919251370071411</v>
      </c>
      <c r="D12076" t="s">
        <v>464</v>
      </c>
      <c r="E12076" t="s">
        <v>70</v>
      </c>
      <c r="F12076" s="1">
        <v>42641</v>
      </c>
      <c r="G12076">
        <v>2</v>
      </c>
      <c r="K12076" t="s">
        <v>173</v>
      </c>
      <c r="L12076" t="s">
        <v>150</v>
      </c>
      <c r="O12076">
        <v>8.02</v>
      </c>
      <c r="P12076" t="s">
        <v>71</v>
      </c>
      <c r="Q12076">
        <v>20.3</v>
      </c>
      <c r="R12076" t="s">
        <v>71</v>
      </c>
      <c r="S12076" t="s">
        <v>173</v>
      </c>
      <c r="T12076" t="s">
        <v>150</v>
      </c>
      <c r="W12076" t="s">
        <v>173</v>
      </c>
      <c r="X12076" t="s">
        <v>150</v>
      </c>
      <c r="AE12076" t="s">
        <v>173</v>
      </c>
      <c r="AF12076" t="s">
        <v>150</v>
      </c>
      <c r="AG12076" t="s">
        <v>173</v>
      </c>
      <c r="AH12076" t="s">
        <v>150</v>
      </c>
      <c r="AS12076" t="s">
        <v>173</v>
      </c>
      <c r="AT12076" t="s">
        <v>150</v>
      </c>
      <c r="BE12076" t="s">
        <v>173</v>
      </c>
      <c r="BF12076" t="s">
        <v>150</v>
      </c>
    </row>
    <row r="12077" spans="1:58" x14ac:dyDescent="0.2">
      <c r="A12077" t="s">
        <v>462</v>
      </c>
      <c r="B12077" t="s">
        <v>463</v>
      </c>
      <c r="C12077">
        <f>-70.48676823 / 41.66068976</f>
        <v>-1.6919251370071411</v>
      </c>
      <c r="D12077" t="s">
        <v>464</v>
      </c>
      <c r="E12077" t="s">
        <v>70</v>
      </c>
      <c r="F12077" s="1">
        <v>42641</v>
      </c>
      <c r="G12077">
        <v>3</v>
      </c>
      <c r="K12077">
        <v>6.91</v>
      </c>
      <c r="L12077" t="s">
        <v>71</v>
      </c>
      <c r="O12077">
        <v>7.98</v>
      </c>
      <c r="P12077" t="s">
        <v>71</v>
      </c>
      <c r="Q12077">
        <v>20.2</v>
      </c>
      <c r="R12077" t="s">
        <v>71</v>
      </c>
      <c r="S12077">
        <v>1.17</v>
      </c>
      <c r="T12077" t="s">
        <v>71</v>
      </c>
      <c r="U12077">
        <v>36.24</v>
      </c>
      <c r="V12077" t="s">
        <v>71</v>
      </c>
      <c r="W12077">
        <v>24.69</v>
      </c>
      <c r="X12077" t="s">
        <v>71</v>
      </c>
      <c r="Y12077">
        <v>55.92</v>
      </c>
      <c r="AA12077">
        <v>49.56</v>
      </c>
      <c r="AE12077">
        <v>15.4</v>
      </c>
      <c r="AF12077" t="s">
        <v>71</v>
      </c>
      <c r="AG12077">
        <v>6.75</v>
      </c>
      <c r="AH12077" t="s">
        <v>71</v>
      </c>
      <c r="AS12077">
        <v>2.99</v>
      </c>
      <c r="AT12077" t="s">
        <v>71</v>
      </c>
      <c r="BE12077">
        <v>9.9</v>
      </c>
      <c r="BF12077" t="s">
        <v>71</v>
      </c>
    </row>
    <row r="12078" spans="1:58" x14ac:dyDescent="0.2">
      <c r="A12078" t="s">
        <v>462</v>
      </c>
      <c r="B12078" t="s">
        <v>463</v>
      </c>
      <c r="C12078">
        <f>-70.48676823 / 41.66068976</f>
        <v>-1.6919251370071411</v>
      </c>
      <c r="D12078" t="s">
        <v>464</v>
      </c>
      <c r="E12078" t="s">
        <v>70</v>
      </c>
      <c r="F12078" s="1">
        <v>42641</v>
      </c>
      <c r="G12078">
        <v>4</v>
      </c>
      <c r="K12078" t="s">
        <v>173</v>
      </c>
      <c r="L12078" t="s">
        <v>150</v>
      </c>
      <c r="O12078">
        <v>7.95</v>
      </c>
      <c r="P12078" t="s">
        <v>71</v>
      </c>
      <c r="Q12078">
        <v>20.3</v>
      </c>
      <c r="R12078" t="s">
        <v>71</v>
      </c>
      <c r="S12078" t="s">
        <v>173</v>
      </c>
      <c r="T12078" t="s">
        <v>150</v>
      </c>
      <c r="W12078" t="s">
        <v>173</v>
      </c>
      <c r="X12078" t="s">
        <v>150</v>
      </c>
      <c r="AE12078" t="s">
        <v>173</v>
      </c>
      <c r="AF12078" t="s">
        <v>150</v>
      </c>
      <c r="AG12078" t="s">
        <v>173</v>
      </c>
      <c r="AH12078" t="s">
        <v>150</v>
      </c>
      <c r="AS12078" t="s">
        <v>173</v>
      </c>
      <c r="AT12078" t="s">
        <v>150</v>
      </c>
      <c r="BE12078" t="s">
        <v>173</v>
      </c>
      <c r="BF12078" t="s">
        <v>150</v>
      </c>
    </row>
    <row r="12079" spans="1:58" x14ac:dyDescent="0.2">
      <c r="A12079" t="s">
        <v>462</v>
      </c>
      <c r="B12079" t="s">
        <v>463</v>
      </c>
      <c r="C12079">
        <f>-70.48676823 / 41.66068976</f>
        <v>-1.6919251370071411</v>
      </c>
      <c r="D12079" t="s">
        <v>464</v>
      </c>
      <c r="E12079" t="s">
        <v>70</v>
      </c>
      <c r="F12079" s="1">
        <v>42641</v>
      </c>
      <c r="G12079">
        <v>5</v>
      </c>
      <c r="K12079" t="s">
        <v>173</v>
      </c>
      <c r="L12079" t="s">
        <v>150</v>
      </c>
      <c r="O12079">
        <v>7.96</v>
      </c>
      <c r="P12079" t="s">
        <v>71</v>
      </c>
      <c r="Q12079">
        <v>20.3</v>
      </c>
      <c r="R12079" t="s">
        <v>71</v>
      </c>
      <c r="S12079" t="s">
        <v>173</v>
      </c>
      <c r="T12079" t="s">
        <v>150</v>
      </c>
      <c r="W12079" t="s">
        <v>173</v>
      </c>
      <c r="X12079" t="s">
        <v>150</v>
      </c>
      <c r="AE12079" t="s">
        <v>173</v>
      </c>
      <c r="AF12079" t="s">
        <v>150</v>
      </c>
      <c r="AG12079" t="s">
        <v>173</v>
      </c>
      <c r="AH12079" t="s">
        <v>150</v>
      </c>
      <c r="AS12079" t="s">
        <v>173</v>
      </c>
      <c r="AT12079" t="s">
        <v>150</v>
      </c>
      <c r="BE12079" t="s">
        <v>173</v>
      </c>
      <c r="BF12079" t="s">
        <v>150</v>
      </c>
    </row>
    <row r="12080" spans="1:58" x14ac:dyDescent="0.2">
      <c r="A12080" t="s">
        <v>462</v>
      </c>
      <c r="B12080" t="s">
        <v>463</v>
      </c>
      <c r="C12080">
        <f>-70.48676823 / 41.66068976</f>
        <v>-1.6919251370071411</v>
      </c>
      <c r="D12080" t="s">
        <v>464</v>
      </c>
      <c r="E12080" t="s">
        <v>70</v>
      </c>
      <c r="F12080" s="1">
        <v>42641</v>
      </c>
      <c r="G12080">
        <v>6</v>
      </c>
      <c r="K12080" t="s">
        <v>173</v>
      </c>
      <c r="L12080" t="s">
        <v>150</v>
      </c>
      <c r="O12080">
        <v>7.81</v>
      </c>
      <c r="P12080" t="s">
        <v>71</v>
      </c>
      <c r="Q12080">
        <v>20.3</v>
      </c>
      <c r="R12080" t="s">
        <v>71</v>
      </c>
      <c r="S12080" t="s">
        <v>173</v>
      </c>
      <c r="T12080" t="s">
        <v>150</v>
      </c>
      <c r="W12080" t="s">
        <v>173</v>
      </c>
      <c r="X12080" t="s">
        <v>150</v>
      </c>
      <c r="AE12080" t="s">
        <v>173</v>
      </c>
      <c r="AF12080" t="s">
        <v>150</v>
      </c>
      <c r="AG12080" t="s">
        <v>173</v>
      </c>
      <c r="AH12080" t="s">
        <v>150</v>
      </c>
      <c r="AS12080" t="s">
        <v>173</v>
      </c>
      <c r="AT12080" t="s">
        <v>150</v>
      </c>
      <c r="BE12080" t="s">
        <v>173</v>
      </c>
      <c r="BF12080" t="s">
        <v>150</v>
      </c>
    </row>
    <row r="12081" spans="1:58" x14ac:dyDescent="0.2">
      <c r="A12081" t="s">
        <v>462</v>
      </c>
      <c r="B12081" t="s">
        <v>463</v>
      </c>
      <c r="C12081">
        <f>-70.48676823 / 41.66068976</f>
        <v>-1.6919251370071411</v>
      </c>
      <c r="D12081" t="s">
        <v>464</v>
      </c>
      <c r="E12081" t="s">
        <v>70</v>
      </c>
      <c r="F12081" s="1">
        <v>42641</v>
      </c>
      <c r="G12081">
        <v>7</v>
      </c>
      <c r="K12081" t="s">
        <v>173</v>
      </c>
      <c r="L12081" t="s">
        <v>150</v>
      </c>
      <c r="O12081">
        <v>7.94</v>
      </c>
      <c r="P12081" t="s">
        <v>71</v>
      </c>
      <c r="Q12081">
        <v>20.3</v>
      </c>
      <c r="R12081" t="s">
        <v>71</v>
      </c>
      <c r="S12081" t="s">
        <v>173</v>
      </c>
      <c r="T12081" t="s">
        <v>150</v>
      </c>
      <c r="W12081" t="s">
        <v>173</v>
      </c>
      <c r="X12081" t="s">
        <v>150</v>
      </c>
      <c r="AE12081" t="s">
        <v>173</v>
      </c>
      <c r="AF12081" t="s">
        <v>150</v>
      </c>
      <c r="AG12081" t="s">
        <v>173</v>
      </c>
      <c r="AH12081" t="s">
        <v>150</v>
      </c>
      <c r="AS12081" t="s">
        <v>173</v>
      </c>
      <c r="AT12081" t="s">
        <v>150</v>
      </c>
      <c r="BE12081" t="s">
        <v>173</v>
      </c>
      <c r="BF12081" t="s">
        <v>150</v>
      </c>
    </row>
    <row r="12082" spans="1:58" x14ac:dyDescent="0.2">
      <c r="A12082" t="s">
        <v>462</v>
      </c>
      <c r="B12082" t="s">
        <v>463</v>
      </c>
      <c r="C12082">
        <f>-70.48676823 / 41.66068976</f>
        <v>-1.6919251370071411</v>
      </c>
      <c r="D12082" t="s">
        <v>464</v>
      </c>
      <c r="E12082" t="s">
        <v>70</v>
      </c>
      <c r="F12082" s="1">
        <v>42641</v>
      </c>
      <c r="G12082">
        <v>8</v>
      </c>
      <c r="K12082" t="s">
        <v>173</v>
      </c>
      <c r="L12082" t="s">
        <v>150</v>
      </c>
      <c r="O12082">
        <v>7.95</v>
      </c>
      <c r="P12082" t="s">
        <v>71</v>
      </c>
      <c r="Q12082">
        <v>20.3</v>
      </c>
      <c r="R12082" t="s">
        <v>71</v>
      </c>
      <c r="S12082" t="s">
        <v>173</v>
      </c>
      <c r="T12082" t="s">
        <v>150</v>
      </c>
      <c r="W12082" t="s">
        <v>173</v>
      </c>
      <c r="X12082" t="s">
        <v>150</v>
      </c>
      <c r="AE12082" t="s">
        <v>173</v>
      </c>
      <c r="AF12082" t="s">
        <v>150</v>
      </c>
      <c r="AG12082" t="s">
        <v>173</v>
      </c>
      <c r="AH12082" t="s">
        <v>150</v>
      </c>
      <c r="AS12082" t="s">
        <v>173</v>
      </c>
      <c r="AT12082" t="s">
        <v>150</v>
      </c>
      <c r="BE12082" t="s">
        <v>173</v>
      </c>
      <c r="BF12082" t="s">
        <v>150</v>
      </c>
    </row>
    <row r="12083" spans="1:58" x14ac:dyDescent="0.2">
      <c r="A12083" t="s">
        <v>462</v>
      </c>
      <c r="B12083" t="s">
        <v>463</v>
      </c>
      <c r="C12083">
        <f>-70.48676823 / 41.66068976</f>
        <v>-1.6919251370071411</v>
      </c>
      <c r="D12083" t="s">
        <v>464</v>
      </c>
      <c r="E12083" t="s">
        <v>70</v>
      </c>
      <c r="F12083" s="1">
        <v>42641</v>
      </c>
      <c r="G12083">
        <v>9</v>
      </c>
      <c r="K12083">
        <v>4.3499999999999996</v>
      </c>
      <c r="L12083" t="s">
        <v>71</v>
      </c>
      <c r="O12083">
        <v>7.92</v>
      </c>
      <c r="P12083" t="s">
        <v>71</v>
      </c>
      <c r="Q12083">
        <v>20.3</v>
      </c>
      <c r="R12083" t="s">
        <v>71</v>
      </c>
      <c r="S12083">
        <v>1.24</v>
      </c>
      <c r="T12083" t="s">
        <v>71</v>
      </c>
      <c r="U12083">
        <v>38.409999999999997</v>
      </c>
      <c r="V12083" t="s">
        <v>71</v>
      </c>
      <c r="W12083">
        <v>25.36</v>
      </c>
      <c r="X12083" t="s">
        <v>71</v>
      </c>
      <c r="Y12083">
        <v>56.76</v>
      </c>
      <c r="AA12083">
        <v>45.02</v>
      </c>
      <c r="AE12083">
        <v>15</v>
      </c>
      <c r="AF12083" t="s">
        <v>71</v>
      </c>
      <c r="AG12083">
        <v>6.67</v>
      </c>
      <c r="AH12083" t="s">
        <v>71</v>
      </c>
      <c r="AS12083">
        <v>3.74</v>
      </c>
      <c r="AT12083" t="s">
        <v>71</v>
      </c>
      <c r="BE12083">
        <v>8.09</v>
      </c>
      <c r="BF12083" t="s">
        <v>71</v>
      </c>
    </row>
    <row r="12084" spans="1:58" x14ac:dyDescent="0.2">
      <c r="A12084" t="s">
        <v>462</v>
      </c>
      <c r="B12084" t="s">
        <v>463</v>
      </c>
      <c r="C12084">
        <f>-70.48676823 / 41.66068976</f>
        <v>-1.6919251370071411</v>
      </c>
      <c r="D12084" t="s">
        <v>464</v>
      </c>
      <c r="E12084" t="s">
        <v>70</v>
      </c>
      <c r="F12084" s="1">
        <v>42641</v>
      </c>
      <c r="G12084">
        <v>10</v>
      </c>
      <c r="K12084" t="s">
        <v>173</v>
      </c>
      <c r="L12084" t="s">
        <v>150</v>
      </c>
      <c r="O12084">
        <v>7.88</v>
      </c>
      <c r="P12084" t="s">
        <v>71</v>
      </c>
      <c r="Q12084">
        <v>20.3</v>
      </c>
      <c r="R12084" t="s">
        <v>71</v>
      </c>
      <c r="S12084" t="s">
        <v>173</v>
      </c>
      <c r="T12084" t="s">
        <v>150</v>
      </c>
      <c r="W12084" t="s">
        <v>173</v>
      </c>
      <c r="X12084" t="s">
        <v>150</v>
      </c>
      <c r="AE12084" t="s">
        <v>173</v>
      </c>
      <c r="AF12084" t="s">
        <v>150</v>
      </c>
      <c r="AG12084" t="s">
        <v>173</v>
      </c>
      <c r="AH12084" t="s">
        <v>150</v>
      </c>
      <c r="AS12084" t="s">
        <v>173</v>
      </c>
      <c r="AT12084" t="s">
        <v>150</v>
      </c>
      <c r="BE12084" t="s">
        <v>173</v>
      </c>
      <c r="BF12084" t="s">
        <v>150</v>
      </c>
    </row>
    <row r="12085" spans="1:58" x14ac:dyDescent="0.2">
      <c r="A12085" t="s">
        <v>462</v>
      </c>
      <c r="B12085" t="s">
        <v>463</v>
      </c>
      <c r="C12085">
        <f>-70.48676823 / 41.66068976</f>
        <v>-1.6919251370071411</v>
      </c>
      <c r="D12085" t="s">
        <v>464</v>
      </c>
      <c r="E12085" t="s">
        <v>70</v>
      </c>
      <c r="F12085" s="1">
        <v>42641</v>
      </c>
      <c r="G12085">
        <v>11</v>
      </c>
      <c r="K12085" t="s">
        <v>465</v>
      </c>
      <c r="L12085" t="s">
        <v>71</v>
      </c>
      <c r="O12085">
        <v>7.89</v>
      </c>
      <c r="P12085" t="s">
        <v>71</v>
      </c>
      <c r="Q12085">
        <v>20.2</v>
      </c>
      <c r="R12085" t="s">
        <v>71</v>
      </c>
      <c r="S12085" t="s">
        <v>466</v>
      </c>
      <c r="T12085" t="s">
        <v>71</v>
      </c>
      <c r="U12085">
        <v>42.43</v>
      </c>
      <c r="V12085" t="s">
        <v>71</v>
      </c>
      <c r="W12085" t="s">
        <v>467</v>
      </c>
      <c r="X12085" t="s">
        <v>71</v>
      </c>
      <c r="Y12085">
        <v>58.19</v>
      </c>
      <c r="AA12085">
        <v>56.46</v>
      </c>
      <c r="AE12085" t="s">
        <v>468</v>
      </c>
      <c r="AF12085" t="s">
        <v>71</v>
      </c>
      <c r="AG12085" t="s">
        <v>469</v>
      </c>
      <c r="AH12085" t="s">
        <v>71</v>
      </c>
      <c r="AS12085" t="s">
        <v>470</v>
      </c>
      <c r="AT12085" t="s">
        <v>71</v>
      </c>
      <c r="BE12085" t="s">
        <v>471</v>
      </c>
      <c r="BF12085" t="s">
        <v>71</v>
      </c>
    </row>
    <row r="12086" spans="1:58" x14ac:dyDescent="0.2">
      <c r="A12086" t="s">
        <v>462</v>
      </c>
      <c r="B12086" t="s">
        <v>463</v>
      </c>
      <c r="C12086">
        <f>-70.48676823 / 41.66068976</f>
        <v>-1.6919251370071411</v>
      </c>
      <c r="D12086" t="s">
        <v>464</v>
      </c>
      <c r="E12086" t="s">
        <v>70</v>
      </c>
      <c r="F12086" s="1">
        <v>42641</v>
      </c>
      <c r="G12086">
        <v>12</v>
      </c>
      <c r="K12086" t="s">
        <v>173</v>
      </c>
      <c r="L12086" t="s">
        <v>150</v>
      </c>
      <c r="O12086">
        <v>0.35</v>
      </c>
      <c r="P12086" t="s">
        <v>71</v>
      </c>
      <c r="Q12086">
        <v>20.2</v>
      </c>
      <c r="R12086" t="s">
        <v>71</v>
      </c>
      <c r="S12086" t="s">
        <v>173</v>
      </c>
      <c r="T12086" t="s">
        <v>150</v>
      </c>
      <c r="W12086" t="s">
        <v>173</v>
      </c>
      <c r="X12086" t="s">
        <v>150</v>
      </c>
      <c r="AE12086" t="s">
        <v>173</v>
      </c>
      <c r="AF12086" t="s">
        <v>150</v>
      </c>
      <c r="AG12086" t="s">
        <v>173</v>
      </c>
      <c r="AH12086" t="s">
        <v>150</v>
      </c>
      <c r="AS12086" t="s">
        <v>173</v>
      </c>
      <c r="AT12086" t="s">
        <v>150</v>
      </c>
      <c r="BE12086" t="s">
        <v>173</v>
      </c>
      <c r="BF12086" t="s">
        <v>150</v>
      </c>
    </row>
    <row r="12087" spans="1:58" x14ac:dyDescent="0.2">
      <c r="A12087" t="s">
        <v>462</v>
      </c>
      <c r="B12087" t="s">
        <v>463</v>
      </c>
      <c r="C12087">
        <f>-70.48676823 / 41.66068976</f>
        <v>-1.6919251370071411</v>
      </c>
      <c r="D12087" t="s">
        <v>464</v>
      </c>
      <c r="E12087" t="s">
        <v>70</v>
      </c>
      <c r="F12087" s="1">
        <v>42641</v>
      </c>
      <c r="G12087">
        <v>13</v>
      </c>
      <c r="K12087" t="s">
        <v>173</v>
      </c>
      <c r="L12087" t="s">
        <v>150</v>
      </c>
      <c r="O12087">
        <v>0.24</v>
      </c>
      <c r="P12087" t="s">
        <v>150</v>
      </c>
      <c r="Q12087">
        <v>15.2</v>
      </c>
      <c r="R12087" t="s">
        <v>150</v>
      </c>
      <c r="S12087" t="s">
        <v>173</v>
      </c>
      <c r="T12087" t="s">
        <v>150</v>
      </c>
      <c r="W12087" t="s">
        <v>173</v>
      </c>
      <c r="X12087" t="s">
        <v>150</v>
      </c>
      <c r="AE12087" t="s">
        <v>173</v>
      </c>
      <c r="AF12087" t="s">
        <v>150</v>
      </c>
      <c r="AG12087" t="s">
        <v>173</v>
      </c>
      <c r="AH12087" t="s">
        <v>150</v>
      </c>
      <c r="AS12087" t="s">
        <v>173</v>
      </c>
      <c r="AT12087" t="s">
        <v>150</v>
      </c>
      <c r="BE12087" t="s">
        <v>173</v>
      </c>
      <c r="BF12087" t="s">
        <v>150</v>
      </c>
    </row>
    <row r="12088" spans="1:58" x14ac:dyDescent="0.2">
      <c r="A12088" t="s">
        <v>462</v>
      </c>
      <c r="B12088" t="s">
        <v>463</v>
      </c>
      <c r="C12088">
        <f>-70.48676823 / 41.66068976</f>
        <v>-1.6919251370071411</v>
      </c>
      <c r="D12088" t="s">
        <v>464</v>
      </c>
      <c r="E12088" t="s">
        <v>70</v>
      </c>
      <c r="F12088" s="1">
        <v>42641</v>
      </c>
      <c r="G12088">
        <v>14</v>
      </c>
      <c r="K12088" t="s">
        <v>173</v>
      </c>
      <c r="L12088" t="s">
        <v>150</v>
      </c>
      <c r="O12088">
        <v>0.2</v>
      </c>
      <c r="P12088" t="s">
        <v>150</v>
      </c>
      <c r="Q12088">
        <v>12.8</v>
      </c>
      <c r="R12088" t="s">
        <v>150</v>
      </c>
      <c r="S12088" t="s">
        <v>173</v>
      </c>
      <c r="T12088" t="s">
        <v>150</v>
      </c>
      <c r="W12088" t="s">
        <v>173</v>
      </c>
      <c r="X12088" t="s">
        <v>150</v>
      </c>
      <c r="AE12088" t="s">
        <v>173</v>
      </c>
      <c r="AF12088" t="s">
        <v>150</v>
      </c>
      <c r="AG12088" t="s">
        <v>173</v>
      </c>
      <c r="AH12088" t="s">
        <v>150</v>
      </c>
      <c r="AS12088" t="s">
        <v>173</v>
      </c>
      <c r="AT12088" t="s">
        <v>150</v>
      </c>
      <c r="BE12088" t="s">
        <v>173</v>
      </c>
      <c r="BF12088" t="s">
        <v>150</v>
      </c>
    </row>
    <row r="12089" spans="1:58" x14ac:dyDescent="0.2">
      <c r="A12089" t="s">
        <v>462</v>
      </c>
      <c r="B12089" t="s">
        <v>463</v>
      </c>
      <c r="C12089">
        <f>-70.48676823 / 41.66068976</f>
        <v>-1.6919251370071411</v>
      </c>
      <c r="D12089" t="s">
        <v>464</v>
      </c>
      <c r="E12089" t="s">
        <v>70</v>
      </c>
      <c r="F12089" s="1">
        <v>42641</v>
      </c>
      <c r="G12089">
        <v>15</v>
      </c>
      <c r="K12089" t="s">
        <v>173</v>
      </c>
      <c r="L12089" t="s">
        <v>150</v>
      </c>
      <c r="O12089">
        <v>0.17</v>
      </c>
      <c r="P12089" t="s">
        <v>150</v>
      </c>
      <c r="Q12089">
        <v>12.3</v>
      </c>
      <c r="R12089" t="s">
        <v>150</v>
      </c>
      <c r="S12089" t="s">
        <v>173</v>
      </c>
      <c r="T12089" t="s">
        <v>150</v>
      </c>
      <c r="W12089" t="s">
        <v>173</v>
      </c>
      <c r="X12089" t="s">
        <v>150</v>
      </c>
      <c r="AE12089" t="s">
        <v>173</v>
      </c>
      <c r="AF12089" t="s">
        <v>150</v>
      </c>
      <c r="AG12089" t="s">
        <v>173</v>
      </c>
      <c r="AH12089" t="s">
        <v>150</v>
      </c>
      <c r="AS12089" t="s">
        <v>173</v>
      </c>
      <c r="AT12089" t="s">
        <v>150</v>
      </c>
      <c r="BE12089" t="s">
        <v>173</v>
      </c>
      <c r="BF12089" t="s">
        <v>150</v>
      </c>
    </row>
    <row r="12090" spans="1:58" x14ac:dyDescent="0.2">
      <c r="A12090" t="s">
        <v>462</v>
      </c>
      <c r="B12090" t="s">
        <v>463</v>
      </c>
      <c r="C12090">
        <f>-70.48676823 / 41.66068976</f>
        <v>-1.6919251370071411</v>
      </c>
      <c r="D12090" t="s">
        <v>464</v>
      </c>
      <c r="E12090" t="s">
        <v>70</v>
      </c>
      <c r="F12090" s="1">
        <v>42641</v>
      </c>
      <c r="G12090">
        <v>16</v>
      </c>
      <c r="K12090" t="s">
        <v>173</v>
      </c>
      <c r="L12090" t="s">
        <v>150</v>
      </c>
      <c r="O12090">
        <v>0.17</v>
      </c>
      <c r="P12090" t="s">
        <v>150</v>
      </c>
      <c r="Q12090">
        <v>12</v>
      </c>
      <c r="R12090" t="s">
        <v>150</v>
      </c>
      <c r="S12090" t="s">
        <v>173</v>
      </c>
      <c r="T12090" t="s">
        <v>150</v>
      </c>
      <c r="W12090" t="s">
        <v>173</v>
      </c>
      <c r="X12090" t="s">
        <v>150</v>
      </c>
      <c r="AE12090" t="s">
        <v>173</v>
      </c>
      <c r="AF12090" t="s">
        <v>150</v>
      </c>
      <c r="AG12090" t="s">
        <v>173</v>
      </c>
      <c r="AH12090" t="s">
        <v>150</v>
      </c>
      <c r="AS12090" t="s">
        <v>173</v>
      </c>
      <c r="AT12090" t="s">
        <v>150</v>
      </c>
      <c r="BE12090" t="s">
        <v>173</v>
      </c>
      <c r="BF12090" t="s">
        <v>150</v>
      </c>
    </row>
    <row r="12091" spans="1:58" x14ac:dyDescent="0.2">
      <c r="A12091" t="s">
        <v>462</v>
      </c>
      <c r="B12091" t="s">
        <v>463</v>
      </c>
      <c r="C12091">
        <f>-70.48676823 / 41.66068976</f>
        <v>-1.6919251370071411</v>
      </c>
      <c r="D12091" t="s">
        <v>464</v>
      </c>
      <c r="E12091" t="s">
        <v>70</v>
      </c>
      <c r="F12091" s="1">
        <v>42641</v>
      </c>
      <c r="G12091">
        <v>17</v>
      </c>
      <c r="K12091" t="s">
        <v>173</v>
      </c>
      <c r="L12091" t="s">
        <v>150</v>
      </c>
      <c r="O12091">
        <v>0.15</v>
      </c>
      <c r="P12091" t="s">
        <v>150</v>
      </c>
      <c r="Q12091">
        <v>11.9</v>
      </c>
      <c r="R12091" t="s">
        <v>150</v>
      </c>
      <c r="S12091" t="s">
        <v>173</v>
      </c>
      <c r="T12091" t="s">
        <v>150</v>
      </c>
      <c r="W12091" t="s">
        <v>173</v>
      </c>
      <c r="X12091" t="s">
        <v>150</v>
      </c>
      <c r="AE12091" t="s">
        <v>173</v>
      </c>
      <c r="AF12091" t="s">
        <v>150</v>
      </c>
      <c r="AG12091" t="s">
        <v>173</v>
      </c>
      <c r="AH12091" t="s">
        <v>150</v>
      </c>
      <c r="AS12091" t="s">
        <v>173</v>
      </c>
      <c r="AT12091" t="s">
        <v>150</v>
      </c>
      <c r="BE12091" t="s">
        <v>173</v>
      </c>
      <c r="BF12091" t="s">
        <v>150</v>
      </c>
    </row>
    <row r="12092" spans="1:58" x14ac:dyDescent="0.2">
      <c r="A12092" t="s">
        <v>462</v>
      </c>
      <c r="B12092" t="s">
        <v>463</v>
      </c>
      <c r="C12092">
        <f>-70.48676823 / 41.66068976</f>
        <v>-1.6919251370071411</v>
      </c>
      <c r="D12092" t="s">
        <v>464</v>
      </c>
      <c r="E12092" t="s">
        <v>70</v>
      </c>
      <c r="F12092" s="1">
        <v>42641</v>
      </c>
      <c r="G12092">
        <v>18</v>
      </c>
      <c r="K12092" t="s">
        <v>173</v>
      </c>
      <c r="L12092" t="s">
        <v>150</v>
      </c>
      <c r="O12092">
        <v>0.15</v>
      </c>
      <c r="P12092" t="s">
        <v>150</v>
      </c>
      <c r="Q12092">
        <v>11.7</v>
      </c>
      <c r="R12092" t="s">
        <v>150</v>
      </c>
      <c r="S12092" t="s">
        <v>173</v>
      </c>
      <c r="T12092" t="s">
        <v>150</v>
      </c>
      <c r="W12092" t="s">
        <v>173</v>
      </c>
      <c r="X12092" t="s">
        <v>150</v>
      </c>
      <c r="AE12092" t="s">
        <v>173</v>
      </c>
      <c r="AF12092" t="s">
        <v>150</v>
      </c>
      <c r="AG12092" t="s">
        <v>173</v>
      </c>
      <c r="AH12092" t="s">
        <v>150</v>
      </c>
      <c r="AS12092" t="s">
        <v>173</v>
      </c>
      <c r="AT12092" t="s">
        <v>150</v>
      </c>
      <c r="BE12092" t="s">
        <v>173</v>
      </c>
      <c r="BF12092" t="s">
        <v>150</v>
      </c>
    </row>
    <row r="12093" spans="1:58" x14ac:dyDescent="0.2">
      <c r="A12093" t="s">
        <v>462</v>
      </c>
      <c r="B12093" t="s">
        <v>463</v>
      </c>
      <c r="C12093">
        <f>-70.48676823 / 41.66068976</f>
        <v>-1.6919251370071411</v>
      </c>
      <c r="D12093" t="s">
        <v>464</v>
      </c>
      <c r="E12093" t="s">
        <v>70</v>
      </c>
      <c r="F12093" s="1">
        <v>42641</v>
      </c>
      <c r="G12093">
        <v>19</v>
      </c>
      <c r="K12093" t="s">
        <v>173</v>
      </c>
      <c r="L12093" t="s">
        <v>150</v>
      </c>
      <c r="O12093">
        <v>0.15</v>
      </c>
      <c r="P12093" t="s">
        <v>150</v>
      </c>
      <c r="Q12093">
        <v>11.5</v>
      </c>
      <c r="R12093" t="s">
        <v>150</v>
      </c>
      <c r="S12093" t="s">
        <v>173</v>
      </c>
      <c r="T12093" t="s">
        <v>150</v>
      </c>
      <c r="W12093" t="s">
        <v>173</v>
      </c>
      <c r="X12093" t="s">
        <v>150</v>
      </c>
      <c r="AE12093" t="s">
        <v>173</v>
      </c>
      <c r="AF12093" t="s">
        <v>150</v>
      </c>
      <c r="AG12093" t="s">
        <v>173</v>
      </c>
      <c r="AH12093" t="s">
        <v>150</v>
      </c>
      <c r="AS12093" t="s">
        <v>173</v>
      </c>
      <c r="AT12093" t="s">
        <v>150</v>
      </c>
      <c r="BE12093" t="s">
        <v>173</v>
      </c>
      <c r="BF12093" t="s">
        <v>150</v>
      </c>
    </row>
    <row r="12094" spans="1:58" x14ac:dyDescent="0.2">
      <c r="A12094" t="s">
        <v>462</v>
      </c>
      <c r="B12094" t="s">
        <v>463</v>
      </c>
      <c r="C12094">
        <f>-70.48676823 / 41.66068976</f>
        <v>-1.6919251370071411</v>
      </c>
      <c r="D12094" t="s">
        <v>464</v>
      </c>
      <c r="E12094" t="s">
        <v>70</v>
      </c>
      <c r="F12094" s="1">
        <v>42641</v>
      </c>
      <c r="G12094">
        <v>20</v>
      </c>
      <c r="K12094" t="s">
        <v>173</v>
      </c>
      <c r="L12094" t="s">
        <v>150</v>
      </c>
      <c r="O12094">
        <v>0.14000000000000001</v>
      </c>
      <c r="P12094" t="s">
        <v>150</v>
      </c>
      <c r="Q12094">
        <v>11.1</v>
      </c>
      <c r="R12094" t="s">
        <v>150</v>
      </c>
      <c r="S12094" t="s">
        <v>173</v>
      </c>
      <c r="T12094" t="s">
        <v>150</v>
      </c>
      <c r="W12094" t="s">
        <v>173</v>
      </c>
      <c r="X12094" t="s">
        <v>150</v>
      </c>
      <c r="AE12094" t="s">
        <v>173</v>
      </c>
      <c r="AF12094" t="s">
        <v>150</v>
      </c>
      <c r="AG12094" t="s">
        <v>173</v>
      </c>
      <c r="AH12094" t="s">
        <v>150</v>
      </c>
      <c r="AS12094" t="s">
        <v>173</v>
      </c>
      <c r="AT12094" t="s">
        <v>150</v>
      </c>
      <c r="BE12094" t="s">
        <v>173</v>
      </c>
      <c r="BF12094" t="s">
        <v>150</v>
      </c>
    </row>
    <row r="12095" spans="1:58" x14ac:dyDescent="0.2">
      <c r="A12095" t="s">
        <v>462</v>
      </c>
      <c r="B12095" t="s">
        <v>463</v>
      </c>
      <c r="C12095">
        <f>-70.48676823 / 41.66068976</f>
        <v>-1.6919251370071411</v>
      </c>
      <c r="D12095" t="s">
        <v>464</v>
      </c>
      <c r="E12095" t="s">
        <v>70</v>
      </c>
      <c r="F12095" s="1">
        <v>42641</v>
      </c>
      <c r="G12095">
        <v>21</v>
      </c>
      <c r="K12095" t="s">
        <v>173</v>
      </c>
      <c r="L12095" t="s">
        <v>150</v>
      </c>
      <c r="O12095">
        <v>0.13</v>
      </c>
      <c r="P12095" t="s">
        <v>150</v>
      </c>
      <c r="Q12095">
        <v>11</v>
      </c>
      <c r="R12095" t="s">
        <v>150</v>
      </c>
      <c r="S12095" t="s">
        <v>173</v>
      </c>
      <c r="T12095" t="s">
        <v>150</v>
      </c>
      <c r="W12095" t="s">
        <v>173</v>
      </c>
      <c r="X12095" t="s">
        <v>150</v>
      </c>
      <c r="AE12095" t="s">
        <v>173</v>
      </c>
      <c r="AF12095" t="s">
        <v>150</v>
      </c>
      <c r="AG12095" t="s">
        <v>173</v>
      </c>
      <c r="AH12095" t="s">
        <v>150</v>
      </c>
      <c r="AS12095" t="s">
        <v>173</v>
      </c>
      <c r="AT12095" t="s">
        <v>150</v>
      </c>
      <c r="BE12095" t="s">
        <v>173</v>
      </c>
      <c r="BF12095" t="s">
        <v>150</v>
      </c>
    </row>
    <row r="12096" spans="1:58" x14ac:dyDescent="0.2">
      <c r="A12096" t="s">
        <v>462</v>
      </c>
      <c r="B12096" t="s">
        <v>463</v>
      </c>
      <c r="C12096">
        <f>-70.48676823 / 41.66068976</f>
        <v>-1.6919251370071411</v>
      </c>
      <c r="D12096" t="s">
        <v>464</v>
      </c>
      <c r="E12096" t="s">
        <v>70</v>
      </c>
      <c r="F12096" s="1">
        <v>42641</v>
      </c>
      <c r="G12096">
        <v>22</v>
      </c>
      <c r="K12096" t="s">
        <v>173</v>
      </c>
      <c r="L12096" t="s">
        <v>150</v>
      </c>
      <c r="O12096">
        <v>0.13</v>
      </c>
      <c r="P12096" t="s">
        <v>150</v>
      </c>
      <c r="Q12096">
        <v>10.9</v>
      </c>
      <c r="R12096" t="s">
        <v>150</v>
      </c>
      <c r="S12096" t="s">
        <v>173</v>
      </c>
      <c r="T12096" t="s">
        <v>150</v>
      </c>
      <c r="W12096" t="s">
        <v>173</v>
      </c>
      <c r="X12096" t="s">
        <v>150</v>
      </c>
      <c r="AE12096" t="s">
        <v>173</v>
      </c>
      <c r="AF12096" t="s">
        <v>150</v>
      </c>
      <c r="AG12096" t="s">
        <v>173</v>
      </c>
      <c r="AH12096" t="s">
        <v>150</v>
      </c>
      <c r="AS12096" t="s">
        <v>173</v>
      </c>
      <c r="AT12096" t="s">
        <v>150</v>
      </c>
      <c r="BE12096" t="s">
        <v>173</v>
      </c>
      <c r="BF12096" t="s">
        <v>150</v>
      </c>
    </row>
    <row r="12097" spans="1:58" x14ac:dyDescent="0.2">
      <c r="A12097" t="s">
        <v>462</v>
      </c>
      <c r="B12097" t="s">
        <v>463</v>
      </c>
      <c r="C12097">
        <f>-70.48676823 / 41.66068976</f>
        <v>-1.6919251370071411</v>
      </c>
      <c r="D12097" t="s">
        <v>464</v>
      </c>
      <c r="E12097" t="s">
        <v>70</v>
      </c>
      <c r="F12097" s="1">
        <v>42641</v>
      </c>
      <c r="G12097">
        <v>23</v>
      </c>
      <c r="K12097" t="s">
        <v>173</v>
      </c>
      <c r="L12097" t="s">
        <v>150</v>
      </c>
      <c r="O12097">
        <v>0.13</v>
      </c>
      <c r="P12097" t="s">
        <v>150</v>
      </c>
      <c r="Q12097">
        <v>10.8</v>
      </c>
      <c r="R12097" t="s">
        <v>150</v>
      </c>
      <c r="S12097" t="s">
        <v>173</v>
      </c>
      <c r="T12097" t="s">
        <v>150</v>
      </c>
      <c r="W12097" t="s">
        <v>173</v>
      </c>
      <c r="X12097" t="s">
        <v>150</v>
      </c>
      <c r="AE12097" t="s">
        <v>173</v>
      </c>
      <c r="AF12097" t="s">
        <v>150</v>
      </c>
      <c r="AG12097" t="s">
        <v>173</v>
      </c>
      <c r="AH12097" t="s">
        <v>150</v>
      </c>
      <c r="AS12097" t="s">
        <v>173</v>
      </c>
      <c r="AT12097" t="s">
        <v>150</v>
      </c>
      <c r="BE12097" t="s">
        <v>173</v>
      </c>
      <c r="BF12097" t="s">
        <v>150</v>
      </c>
    </row>
    <row r="12098" spans="1:58" x14ac:dyDescent="0.2">
      <c r="A12098" t="s">
        <v>462</v>
      </c>
      <c r="B12098" t="s">
        <v>463</v>
      </c>
      <c r="C12098">
        <f>-70.48676823 / 41.66068976</f>
        <v>-1.6919251370071411</v>
      </c>
      <c r="D12098" t="s">
        <v>464</v>
      </c>
      <c r="E12098" t="s">
        <v>70</v>
      </c>
      <c r="F12098" s="1">
        <v>42641</v>
      </c>
      <c r="G12098">
        <v>24</v>
      </c>
      <c r="K12098">
        <v>3.83</v>
      </c>
      <c r="L12098" t="s">
        <v>150</v>
      </c>
      <c r="O12098">
        <v>0.12</v>
      </c>
      <c r="P12098" t="s">
        <v>150</v>
      </c>
      <c r="Q12098">
        <v>10.9</v>
      </c>
      <c r="R12098" t="s">
        <v>150</v>
      </c>
      <c r="S12098">
        <v>1.1100000000000001</v>
      </c>
      <c r="T12098" t="s">
        <v>150</v>
      </c>
      <c r="U12098">
        <v>34.380000000000003</v>
      </c>
      <c r="V12098" t="s">
        <v>150</v>
      </c>
      <c r="W12098">
        <v>104.49</v>
      </c>
      <c r="X12098" t="s">
        <v>150</v>
      </c>
      <c r="Y12098">
        <v>55.16</v>
      </c>
      <c r="AA12098">
        <v>43.77</v>
      </c>
      <c r="AE12098">
        <v>42.4</v>
      </c>
      <c r="AF12098" t="s">
        <v>150</v>
      </c>
      <c r="AG12098">
        <v>6.66</v>
      </c>
      <c r="AH12098" t="s">
        <v>150</v>
      </c>
      <c r="AS12098">
        <v>12.66</v>
      </c>
      <c r="AT12098" t="s">
        <v>150</v>
      </c>
      <c r="BE12098">
        <v>16.489999999999998</v>
      </c>
      <c r="BF12098" t="s">
        <v>150</v>
      </c>
    </row>
    <row r="12099" spans="1:58" x14ac:dyDescent="0.2">
      <c r="A12099" t="s">
        <v>462</v>
      </c>
      <c r="B12099" t="s">
        <v>463</v>
      </c>
      <c r="C12099">
        <f>-70.48676823 / 41.66068976</f>
        <v>-1.6919251370071411</v>
      </c>
      <c r="D12099" t="s">
        <v>464</v>
      </c>
      <c r="E12099" t="s">
        <v>70</v>
      </c>
      <c r="F12099" s="1">
        <v>42641</v>
      </c>
      <c r="G12099">
        <v>25</v>
      </c>
      <c r="K12099" t="s">
        <v>173</v>
      </c>
      <c r="L12099" t="s">
        <v>150</v>
      </c>
      <c r="O12099">
        <v>0.11</v>
      </c>
      <c r="P12099" t="s">
        <v>150</v>
      </c>
      <c r="Q12099">
        <v>10.9</v>
      </c>
      <c r="R12099" t="s">
        <v>150</v>
      </c>
      <c r="S12099" t="s">
        <v>173</v>
      </c>
      <c r="T12099" t="s">
        <v>150</v>
      </c>
      <c r="W12099" t="s">
        <v>173</v>
      </c>
      <c r="X12099" t="s">
        <v>150</v>
      </c>
      <c r="AE12099" t="s">
        <v>173</v>
      </c>
      <c r="AF12099" t="s">
        <v>150</v>
      </c>
      <c r="AG12099" t="s">
        <v>173</v>
      </c>
      <c r="AH12099" t="s">
        <v>150</v>
      </c>
      <c r="AS12099" t="s">
        <v>173</v>
      </c>
      <c r="AT12099" t="s">
        <v>150</v>
      </c>
      <c r="BE12099" t="s">
        <v>173</v>
      </c>
      <c r="BF12099" t="s">
        <v>150</v>
      </c>
    </row>
    <row r="12100" spans="1:58" x14ac:dyDescent="0.2">
      <c r="A12100" t="s">
        <v>462</v>
      </c>
      <c r="B12100" t="s">
        <v>463</v>
      </c>
      <c r="C12100">
        <f>-70.48676823 / 41.66068976</f>
        <v>-1.6919251370071411</v>
      </c>
      <c r="D12100" t="s">
        <v>464</v>
      </c>
      <c r="E12100" t="s">
        <v>70</v>
      </c>
      <c r="F12100" s="1">
        <v>43004</v>
      </c>
      <c r="G12100">
        <v>0.5</v>
      </c>
      <c r="K12100">
        <v>3.89</v>
      </c>
      <c r="L12100" t="s">
        <v>150</v>
      </c>
      <c r="S12100">
        <v>0.72</v>
      </c>
      <c r="T12100" t="s">
        <v>150</v>
      </c>
      <c r="U12100">
        <v>22.3</v>
      </c>
      <c r="V12100" t="s">
        <v>150</v>
      </c>
      <c r="W12100">
        <v>30.37</v>
      </c>
      <c r="X12100" t="s">
        <v>150</v>
      </c>
      <c r="Y12100">
        <v>48.92</v>
      </c>
      <c r="AA12100">
        <v>43.93</v>
      </c>
      <c r="AE12100">
        <v>14.6</v>
      </c>
      <c r="AF12100" t="s">
        <v>150</v>
      </c>
      <c r="AG12100">
        <v>7.01</v>
      </c>
      <c r="AH12100" t="s">
        <v>150</v>
      </c>
      <c r="AS12100">
        <v>5.03</v>
      </c>
      <c r="AT12100" t="s">
        <v>150</v>
      </c>
    </row>
    <row r="12101" spans="1:58" x14ac:dyDescent="0.2">
      <c r="A12101" t="s">
        <v>462</v>
      </c>
      <c r="B12101" t="s">
        <v>463</v>
      </c>
      <c r="C12101">
        <f>-70.48676823 / 41.66068976</f>
        <v>-1.6919251370071411</v>
      </c>
      <c r="D12101" t="s">
        <v>464</v>
      </c>
      <c r="E12101" t="s">
        <v>70</v>
      </c>
      <c r="F12101" s="1">
        <v>43004</v>
      </c>
      <c r="G12101">
        <v>3</v>
      </c>
      <c r="K12101">
        <v>5.45</v>
      </c>
      <c r="L12101" t="s">
        <v>150</v>
      </c>
      <c r="S12101">
        <v>0.55000000000000004</v>
      </c>
      <c r="T12101" t="s">
        <v>150</v>
      </c>
      <c r="U12101">
        <v>17.04</v>
      </c>
      <c r="V12101" t="s">
        <v>150</v>
      </c>
      <c r="W12101">
        <v>18.38</v>
      </c>
      <c r="X12101" t="s">
        <v>150</v>
      </c>
      <c r="Y12101">
        <v>45.04</v>
      </c>
      <c r="AA12101">
        <v>47.23</v>
      </c>
      <c r="AE12101">
        <v>14.4</v>
      </c>
      <c r="AF12101" t="s">
        <v>150</v>
      </c>
      <c r="AG12101">
        <v>6.86</v>
      </c>
      <c r="AH12101" t="s">
        <v>150</v>
      </c>
      <c r="AS12101">
        <v>7.02</v>
      </c>
      <c r="AT12101" t="s">
        <v>150</v>
      </c>
    </row>
    <row r="12102" spans="1:58" x14ac:dyDescent="0.2">
      <c r="A12102" t="s">
        <v>462</v>
      </c>
      <c r="B12102" t="s">
        <v>463</v>
      </c>
      <c r="C12102">
        <f>-70.48676823 / 41.66068976</f>
        <v>-1.6919251370071411</v>
      </c>
      <c r="D12102" t="s">
        <v>464</v>
      </c>
      <c r="E12102" t="s">
        <v>70</v>
      </c>
      <c r="F12102" s="1">
        <v>43004</v>
      </c>
      <c r="G12102">
        <v>9</v>
      </c>
      <c r="K12102">
        <v>2.3199999999999998</v>
      </c>
      <c r="L12102" t="s">
        <v>150</v>
      </c>
      <c r="S12102">
        <v>0.65</v>
      </c>
      <c r="T12102" t="s">
        <v>150</v>
      </c>
      <c r="U12102">
        <v>20.13</v>
      </c>
      <c r="V12102" t="s">
        <v>150</v>
      </c>
      <c r="W12102">
        <v>58.99</v>
      </c>
      <c r="X12102" t="s">
        <v>150</v>
      </c>
      <c r="Y12102">
        <v>47.44</v>
      </c>
      <c r="AA12102">
        <v>38.86</v>
      </c>
      <c r="AE12102">
        <v>14.5</v>
      </c>
      <c r="AF12102" t="s">
        <v>150</v>
      </c>
      <c r="AG12102">
        <v>6.73</v>
      </c>
      <c r="AH12102" t="s">
        <v>150</v>
      </c>
      <c r="AS12102">
        <v>7.75</v>
      </c>
      <c r="AT12102" t="s">
        <v>150</v>
      </c>
    </row>
    <row r="12103" spans="1:58" x14ac:dyDescent="0.2">
      <c r="A12103" t="s">
        <v>462</v>
      </c>
      <c r="B12103" t="s">
        <v>463</v>
      </c>
      <c r="C12103">
        <f>-70.48676823 / 41.66068976</f>
        <v>-1.6919251370071411</v>
      </c>
      <c r="D12103" t="s">
        <v>464</v>
      </c>
      <c r="E12103" t="s">
        <v>70</v>
      </c>
      <c r="F12103" s="1">
        <v>43341</v>
      </c>
      <c r="G12103">
        <v>0.5</v>
      </c>
      <c r="I12103">
        <v>19.399999999999999</v>
      </c>
      <c r="J12103" t="s">
        <v>150</v>
      </c>
      <c r="K12103">
        <v>2.23</v>
      </c>
      <c r="L12103" t="s">
        <v>150</v>
      </c>
      <c r="M12103">
        <v>5.2</v>
      </c>
      <c r="N12103" t="s">
        <v>150</v>
      </c>
      <c r="O12103">
        <v>12.35</v>
      </c>
      <c r="P12103" t="s">
        <v>150</v>
      </c>
      <c r="Q12103">
        <v>26.8</v>
      </c>
      <c r="R12103" t="s">
        <v>150</v>
      </c>
      <c r="S12103">
        <v>0.51</v>
      </c>
      <c r="T12103" t="s">
        <v>150</v>
      </c>
      <c r="U12103">
        <v>15.8</v>
      </c>
      <c r="V12103" t="s">
        <v>150</v>
      </c>
      <c r="W12103">
        <v>19.34</v>
      </c>
      <c r="X12103" t="s">
        <v>150</v>
      </c>
      <c r="Y12103">
        <v>43.95</v>
      </c>
      <c r="AA12103">
        <v>38.47</v>
      </c>
      <c r="AC12103">
        <v>36.24</v>
      </c>
      <c r="AE12103">
        <v>13.6</v>
      </c>
      <c r="AF12103" t="s">
        <v>150</v>
      </c>
      <c r="AG12103">
        <v>6.97</v>
      </c>
      <c r="AH12103" t="s">
        <v>150</v>
      </c>
      <c r="AS12103">
        <v>0.03</v>
      </c>
      <c r="AT12103" t="s">
        <v>150</v>
      </c>
    </row>
    <row r="12104" spans="1:58" x14ac:dyDescent="0.2">
      <c r="A12104" t="s">
        <v>462</v>
      </c>
      <c r="B12104" t="s">
        <v>463</v>
      </c>
      <c r="C12104">
        <f>-70.48676823 / 41.66068976</f>
        <v>-1.6919251370071411</v>
      </c>
      <c r="D12104" t="s">
        <v>464</v>
      </c>
      <c r="E12104" t="s">
        <v>70</v>
      </c>
      <c r="F12104" s="1">
        <v>43341</v>
      </c>
      <c r="G12104">
        <v>1</v>
      </c>
      <c r="K12104" t="s">
        <v>173</v>
      </c>
      <c r="L12104" t="s">
        <v>150</v>
      </c>
      <c r="O12104">
        <v>12.34</v>
      </c>
      <c r="P12104" t="s">
        <v>150</v>
      </c>
      <c r="Q12104">
        <v>26.8</v>
      </c>
      <c r="R12104" t="s">
        <v>150</v>
      </c>
      <c r="S12104" t="s">
        <v>173</v>
      </c>
      <c r="T12104" t="s">
        <v>150</v>
      </c>
      <c r="W12104" t="s">
        <v>173</v>
      </c>
      <c r="X12104" t="s">
        <v>150</v>
      </c>
      <c r="AE12104" t="s">
        <v>173</v>
      </c>
      <c r="AF12104" t="s">
        <v>150</v>
      </c>
      <c r="AG12104" t="s">
        <v>173</v>
      </c>
      <c r="AH12104" t="s">
        <v>150</v>
      </c>
      <c r="AS12104" t="s">
        <v>173</v>
      </c>
      <c r="AT12104" t="s">
        <v>150</v>
      </c>
    </row>
    <row r="12105" spans="1:58" x14ac:dyDescent="0.2">
      <c r="A12105" t="s">
        <v>462</v>
      </c>
      <c r="B12105" t="s">
        <v>463</v>
      </c>
      <c r="C12105">
        <f>-70.48676823 / 41.66068976</f>
        <v>-1.6919251370071411</v>
      </c>
      <c r="D12105" t="s">
        <v>464</v>
      </c>
      <c r="E12105" t="s">
        <v>70</v>
      </c>
      <c r="F12105" s="1">
        <v>43341</v>
      </c>
      <c r="G12105">
        <v>2</v>
      </c>
      <c r="K12105" t="s">
        <v>173</v>
      </c>
      <c r="L12105" t="s">
        <v>150</v>
      </c>
      <c r="O12105">
        <v>12.53</v>
      </c>
      <c r="P12105" t="s">
        <v>150</v>
      </c>
      <c r="Q12105">
        <v>26.3</v>
      </c>
      <c r="R12105" t="s">
        <v>150</v>
      </c>
      <c r="S12105" t="s">
        <v>173</v>
      </c>
      <c r="T12105" t="s">
        <v>150</v>
      </c>
      <c r="W12105" t="s">
        <v>173</v>
      </c>
      <c r="X12105" t="s">
        <v>150</v>
      </c>
      <c r="AE12105" t="s">
        <v>173</v>
      </c>
      <c r="AF12105" t="s">
        <v>150</v>
      </c>
      <c r="AG12105" t="s">
        <v>173</v>
      </c>
      <c r="AH12105" t="s">
        <v>150</v>
      </c>
      <c r="AS12105" t="s">
        <v>173</v>
      </c>
      <c r="AT12105" t="s">
        <v>150</v>
      </c>
    </row>
    <row r="12106" spans="1:58" x14ac:dyDescent="0.2">
      <c r="A12106" t="s">
        <v>462</v>
      </c>
      <c r="B12106" t="s">
        <v>463</v>
      </c>
      <c r="C12106">
        <f>-70.48676823 / 41.66068976</f>
        <v>-1.6919251370071411</v>
      </c>
      <c r="D12106" t="s">
        <v>464</v>
      </c>
      <c r="E12106" t="s">
        <v>70</v>
      </c>
      <c r="F12106" s="1">
        <v>43341</v>
      </c>
      <c r="G12106">
        <v>3</v>
      </c>
      <c r="K12106">
        <v>2.4300000000000002</v>
      </c>
      <c r="L12106" t="s">
        <v>150</v>
      </c>
      <c r="O12106">
        <v>12.67</v>
      </c>
      <c r="P12106" t="s">
        <v>150</v>
      </c>
      <c r="Q12106">
        <v>25.6</v>
      </c>
      <c r="R12106" t="s">
        <v>150</v>
      </c>
      <c r="S12106">
        <v>0.54</v>
      </c>
      <c r="T12106" t="s">
        <v>150</v>
      </c>
      <c r="U12106">
        <v>16.73</v>
      </c>
      <c r="V12106" t="s">
        <v>150</v>
      </c>
      <c r="W12106">
        <v>19.79</v>
      </c>
      <c r="X12106" t="s">
        <v>150</v>
      </c>
      <c r="AA12106">
        <v>39.31</v>
      </c>
      <c r="AE12106">
        <v>13.1</v>
      </c>
      <c r="AF12106" t="s">
        <v>150</v>
      </c>
      <c r="AG12106">
        <v>6.96</v>
      </c>
      <c r="AH12106" t="s">
        <v>150</v>
      </c>
      <c r="AS12106">
        <v>0.03</v>
      </c>
      <c r="AT12106" t="s">
        <v>150</v>
      </c>
    </row>
    <row r="12107" spans="1:58" x14ac:dyDescent="0.2">
      <c r="A12107" t="s">
        <v>462</v>
      </c>
      <c r="B12107" t="s">
        <v>463</v>
      </c>
      <c r="C12107">
        <f>-70.48676823 / 41.66068976</f>
        <v>-1.6919251370071411</v>
      </c>
      <c r="D12107" t="s">
        <v>464</v>
      </c>
      <c r="E12107" t="s">
        <v>70</v>
      </c>
      <c r="F12107" s="1">
        <v>43341</v>
      </c>
      <c r="G12107">
        <v>4</v>
      </c>
      <c r="K12107" t="s">
        <v>173</v>
      </c>
      <c r="L12107" t="s">
        <v>150</v>
      </c>
      <c r="O12107">
        <v>12.96</v>
      </c>
      <c r="P12107" t="s">
        <v>150</v>
      </c>
      <c r="Q12107">
        <v>25.2</v>
      </c>
      <c r="R12107" t="s">
        <v>150</v>
      </c>
      <c r="S12107" t="s">
        <v>173</v>
      </c>
      <c r="T12107" t="s">
        <v>150</v>
      </c>
      <c r="W12107" t="s">
        <v>173</v>
      </c>
      <c r="X12107" t="s">
        <v>150</v>
      </c>
      <c r="AE12107" t="s">
        <v>173</v>
      </c>
      <c r="AF12107" t="s">
        <v>150</v>
      </c>
      <c r="AG12107" t="s">
        <v>173</v>
      </c>
      <c r="AH12107" t="s">
        <v>150</v>
      </c>
      <c r="AS12107" t="s">
        <v>173</v>
      </c>
      <c r="AT12107" t="s">
        <v>150</v>
      </c>
    </row>
    <row r="12108" spans="1:58" x14ac:dyDescent="0.2">
      <c r="A12108" t="s">
        <v>462</v>
      </c>
      <c r="B12108" t="s">
        <v>463</v>
      </c>
      <c r="C12108">
        <f>-70.48676823 / 41.66068976</f>
        <v>-1.6919251370071411</v>
      </c>
      <c r="D12108" t="s">
        <v>464</v>
      </c>
      <c r="E12108" t="s">
        <v>70</v>
      </c>
      <c r="F12108" s="1">
        <v>43341</v>
      </c>
      <c r="G12108">
        <v>5</v>
      </c>
      <c r="K12108" t="s">
        <v>173</v>
      </c>
      <c r="L12108" t="s">
        <v>150</v>
      </c>
      <c r="O12108">
        <v>12.68</v>
      </c>
      <c r="P12108" t="s">
        <v>150</v>
      </c>
      <c r="Q12108">
        <v>24.9</v>
      </c>
      <c r="R12108" t="s">
        <v>150</v>
      </c>
      <c r="S12108" t="s">
        <v>173</v>
      </c>
      <c r="T12108" t="s">
        <v>150</v>
      </c>
      <c r="W12108" t="s">
        <v>173</v>
      </c>
      <c r="X12108" t="s">
        <v>150</v>
      </c>
      <c r="AE12108" t="s">
        <v>173</v>
      </c>
      <c r="AF12108" t="s">
        <v>150</v>
      </c>
      <c r="AG12108" t="s">
        <v>173</v>
      </c>
      <c r="AH12108" t="s">
        <v>150</v>
      </c>
      <c r="AS12108" t="s">
        <v>173</v>
      </c>
      <c r="AT12108" t="s">
        <v>150</v>
      </c>
    </row>
    <row r="12109" spans="1:58" x14ac:dyDescent="0.2">
      <c r="A12109" t="s">
        <v>462</v>
      </c>
      <c r="B12109" t="s">
        <v>463</v>
      </c>
      <c r="C12109">
        <f>-70.48676823 / 41.66068976</f>
        <v>-1.6919251370071411</v>
      </c>
      <c r="D12109" t="s">
        <v>464</v>
      </c>
      <c r="E12109" t="s">
        <v>70</v>
      </c>
      <c r="F12109" s="1">
        <v>43341</v>
      </c>
      <c r="G12109">
        <v>6</v>
      </c>
      <c r="K12109" t="s">
        <v>173</v>
      </c>
      <c r="L12109" t="s">
        <v>150</v>
      </c>
      <c r="O12109">
        <v>12.21</v>
      </c>
      <c r="P12109" t="s">
        <v>150</v>
      </c>
      <c r="Q12109">
        <v>24.6</v>
      </c>
      <c r="R12109" t="s">
        <v>150</v>
      </c>
      <c r="S12109" t="s">
        <v>173</v>
      </c>
      <c r="T12109" t="s">
        <v>150</v>
      </c>
      <c r="W12109" t="s">
        <v>173</v>
      </c>
      <c r="X12109" t="s">
        <v>150</v>
      </c>
      <c r="AE12109" t="s">
        <v>173</v>
      </c>
      <c r="AF12109" t="s">
        <v>150</v>
      </c>
      <c r="AG12109" t="s">
        <v>173</v>
      </c>
      <c r="AH12109" t="s">
        <v>150</v>
      </c>
      <c r="AS12109" t="s">
        <v>173</v>
      </c>
      <c r="AT12109" t="s">
        <v>150</v>
      </c>
    </row>
    <row r="12110" spans="1:58" x14ac:dyDescent="0.2">
      <c r="A12110" t="s">
        <v>462</v>
      </c>
      <c r="B12110" t="s">
        <v>463</v>
      </c>
      <c r="C12110">
        <f>-70.48676823 / 41.66068976</f>
        <v>-1.6919251370071411</v>
      </c>
      <c r="D12110" t="s">
        <v>464</v>
      </c>
      <c r="E12110" t="s">
        <v>70</v>
      </c>
      <c r="F12110" s="1">
        <v>43341</v>
      </c>
      <c r="G12110">
        <v>7</v>
      </c>
      <c r="K12110" t="s">
        <v>173</v>
      </c>
      <c r="L12110" t="s">
        <v>150</v>
      </c>
      <c r="O12110">
        <v>11.98</v>
      </c>
      <c r="P12110" t="s">
        <v>150</v>
      </c>
      <c r="Q12110">
        <v>24.3</v>
      </c>
      <c r="R12110" t="s">
        <v>150</v>
      </c>
      <c r="S12110" t="s">
        <v>173</v>
      </c>
      <c r="T12110" t="s">
        <v>150</v>
      </c>
      <c r="W12110" t="s">
        <v>173</v>
      </c>
      <c r="X12110" t="s">
        <v>150</v>
      </c>
      <c r="AE12110" t="s">
        <v>173</v>
      </c>
      <c r="AF12110" t="s">
        <v>150</v>
      </c>
      <c r="AG12110" t="s">
        <v>173</v>
      </c>
      <c r="AH12110" t="s">
        <v>150</v>
      </c>
      <c r="AS12110" t="s">
        <v>173</v>
      </c>
      <c r="AT12110" t="s">
        <v>150</v>
      </c>
    </row>
    <row r="12111" spans="1:58" x14ac:dyDescent="0.2">
      <c r="A12111" t="s">
        <v>462</v>
      </c>
      <c r="B12111" t="s">
        <v>463</v>
      </c>
      <c r="C12111">
        <f>-70.48676823 / 41.66068976</f>
        <v>-1.6919251370071411</v>
      </c>
      <c r="D12111" t="s">
        <v>464</v>
      </c>
      <c r="E12111" t="s">
        <v>70</v>
      </c>
      <c r="F12111" s="1">
        <v>43341</v>
      </c>
      <c r="G12111">
        <v>8</v>
      </c>
      <c r="K12111" t="s">
        <v>173</v>
      </c>
      <c r="L12111" t="s">
        <v>150</v>
      </c>
      <c r="O12111">
        <v>8.32</v>
      </c>
      <c r="P12111" t="s">
        <v>150</v>
      </c>
      <c r="Q12111">
        <v>22.3</v>
      </c>
      <c r="R12111" t="s">
        <v>150</v>
      </c>
      <c r="S12111" t="s">
        <v>173</v>
      </c>
      <c r="T12111" t="s">
        <v>150</v>
      </c>
      <c r="W12111" t="s">
        <v>173</v>
      </c>
      <c r="X12111" t="s">
        <v>150</v>
      </c>
      <c r="AE12111" t="s">
        <v>173</v>
      </c>
      <c r="AF12111" t="s">
        <v>150</v>
      </c>
      <c r="AG12111" t="s">
        <v>173</v>
      </c>
      <c r="AH12111" t="s">
        <v>150</v>
      </c>
      <c r="AS12111" t="s">
        <v>173</v>
      </c>
      <c r="AT12111" t="s">
        <v>150</v>
      </c>
    </row>
    <row r="12112" spans="1:58" x14ac:dyDescent="0.2">
      <c r="A12112" t="s">
        <v>462</v>
      </c>
      <c r="B12112" t="s">
        <v>463</v>
      </c>
      <c r="C12112">
        <f>-70.48676823 / 41.66068976</f>
        <v>-1.6919251370071411</v>
      </c>
      <c r="D12112" t="s">
        <v>464</v>
      </c>
      <c r="E12112" t="s">
        <v>70</v>
      </c>
      <c r="F12112" s="1">
        <v>43341</v>
      </c>
      <c r="G12112">
        <v>9</v>
      </c>
      <c r="K12112">
        <v>13.82</v>
      </c>
      <c r="L12112" t="s">
        <v>150</v>
      </c>
      <c r="O12112">
        <v>2.99</v>
      </c>
      <c r="P12112" t="s">
        <v>150</v>
      </c>
      <c r="Q12112">
        <v>18</v>
      </c>
      <c r="R12112" t="s">
        <v>150</v>
      </c>
      <c r="S12112">
        <v>0.99</v>
      </c>
      <c r="T12112" t="s">
        <v>150</v>
      </c>
      <c r="U12112">
        <v>30.66</v>
      </c>
      <c r="V12112" t="s">
        <v>150</v>
      </c>
      <c r="W12112">
        <v>19.05</v>
      </c>
      <c r="X12112" t="s">
        <v>150</v>
      </c>
      <c r="Y12112">
        <v>53.51</v>
      </c>
      <c r="AA12112">
        <v>56.36</v>
      </c>
      <c r="AE12112">
        <v>15.9</v>
      </c>
      <c r="AF12112" t="s">
        <v>150</v>
      </c>
      <c r="AG12112">
        <v>6.46</v>
      </c>
      <c r="AH12112" t="s">
        <v>150</v>
      </c>
      <c r="AS12112">
        <v>5.31</v>
      </c>
      <c r="AT12112" t="s">
        <v>150</v>
      </c>
    </row>
    <row r="12113" spans="1:46" x14ac:dyDescent="0.2">
      <c r="A12113" t="s">
        <v>462</v>
      </c>
      <c r="B12113" t="s">
        <v>463</v>
      </c>
      <c r="C12113">
        <f>-70.48676823 / 41.66068976</f>
        <v>-1.6919251370071411</v>
      </c>
      <c r="D12113" t="s">
        <v>464</v>
      </c>
      <c r="E12113" t="s">
        <v>70</v>
      </c>
      <c r="F12113" s="1">
        <v>43341</v>
      </c>
      <c r="G12113">
        <v>10</v>
      </c>
      <c r="K12113" t="s">
        <v>173</v>
      </c>
      <c r="L12113" t="s">
        <v>150</v>
      </c>
      <c r="O12113">
        <v>1.03</v>
      </c>
      <c r="P12113" t="s">
        <v>150</v>
      </c>
      <c r="Q12113">
        <v>14</v>
      </c>
      <c r="R12113" t="s">
        <v>150</v>
      </c>
      <c r="S12113" t="s">
        <v>173</v>
      </c>
      <c r="T12113" t="s">
        <v>150</v>
      </c>
      <c r="W12113" t="s">
        <v>173</v>
      </c>
      <c r="X12113" t="s">
        <v>150</v>
      </c>
      <c r="AE12113" t="s">
        <v>173</v>
      </c>
      <c r="AF12113" t="s">
        <v>150</v>
      </c>
      <c r="AG12113" t="s">
        <v>173</v>
      </c>
      <c r="AH12113" t="s">
        <v>150</v>
      </c>
      <c r="AS12113" t="s">
        <v>173</v>
      </c>
      <c r="AT12113" t="s">
        <v>150</v>
      </c>
    </row>
    <row r="12114" spans="1:46" x14ac:dyDescent="0.2">
      <c r="A12114" t="s">
        <v>462</v>
      </c>
      <c r="B12114" t="s">
        <v>463</v>
      </c>
      <c r="C12114">
        <f>-70.48676823 / 41.66068976</f>
        <v>-1.6919251370071411</v>
      </c>
      <c r="D12114" t="s">
        <v>464</v>
      </c>
      <c r="E12114" t="s">
        <v>70</v>
      </c>
      <c r="F12114" s="1">
        <v>43341</v>
      </c>
      <c r="G12114">
        <v>11</v>
      </c>
      <c r="K12114" t="s">
        <v>173</v>
      </c>
      <c r="L12114" t="s">
        <v>150</v>
      </c>
      <c r="O12114">
        <v>0.55000000000000004</v>
      </c>
      <c r="P12114" t="s">
        <v>150</v>
      </c>
      <c r="Q12114">
        <v>12.5</v>
      </c>
      <c r="R12114" t="s">
        <v>150</v>
      </c>
      <c r="S12114" t="s">
        <v>173</v>
      </c>
      <c r="T12114" t="s">
        <v>150</v>
      </c>
      <c r="W12114" t="s">
        <v>173</v>
      </c>
      <c r="X12114" t="s">
        <v>150</v>
      </c>
      <c r="AE12114" t="s">
        <v>173</v>
      </c>
      <c r="AF12114" t="s">
        <v>150</v>
      </c>
      <c r="AG12114" t="s">
        <v>173</v>
      </c>
      <c r="AH12114" t="s">
        <v>150</v>
      </c>
      <c r="AS12114" t="s">
        <v>173</v>
      </c>
      <c r="AT12114" t="s">
        <v>150</v>
      </c>
    </row>
    <row r="12115" spans="1:46" x14ac:dyDescent="0.2">
      <c r="A12115" t="s">
        <v>462</v>
      </c>
      <c r="B12115" t="s">
        <v>463</v>
      </c>
      <c r="C12115">
        <f>-70.48676823 / 41.66068976</f>
        <v>-1.6919251370071411</v>
      </c>
      <c r="D12115" t="s">
        <v>464</v>
      </c>
      <c r="E12115" t="s">
        <v>70</v>
      </c>
      <c r="F12115" s="1">
        <v>43341</v>
      </c>
      <c r="G12115">
        <v>12</v>
      </c>
      <c r="K12115" t="s">
        <v>173</v>
      </c>
      <c r="L12115" t="s">
        <v>150</v>
      </c>
      <c r="O12115">
        <v>0.48</v>
      </c>
      <c r="P12115" t="s">
        <v>150</v>
      </c>
      <c r="Q12115">
        <v>10.8</v>
      </c>
      <c r="R12115" t="s">
        <v>150</v>
      </c>
      <c r="S12115" t="s">
        <v>173</v>
      </c>
      <c r="T12115" t="s">
        <v>150</v>
      </c>
      <c r="W12115" t="s">
        <v>173</v>
      </c>
      <c r="X12115" t="s">
        <v>150</v>
      </c>
      <c r="AE12115" t="s">
        <v>173</v>
      </c>
      <c r="AF12115" t="s">
        <v>150</v>
      </c>
      <c r="AG12115" t="s">
        <v>173</v>
      </c>
      <c r="AH12115" t="s">
        <v>150</v>
      </c>
      <c r="AS12115" t="s">
        <v>173</v>
      </c>
      <c r="AT12115" t="s">
        <v>150</v>
      </c>
    </row>
    <row r="12116" spans="1:46" x14ac:dyDescent="0.2">
      <c r="A12116" t="s">
        <v>462</v>
      </c>
      <c r="B12116" t="s">
        <v>463</v>
      </c>
      <c r="C12116">
        <f>-70.48676823 / 41.66068976</f>
        <v>-1.6919251370071411</v>
      </c>
      <c r="D12116" t="s">
        <v>464</v>
      </c>
      <c r="E12116" t="s">
        <v>70</v>
      </c>
      <c r="F12116" s="1">
        <v>43341</v>
      </c>
      <c r="G12116">
        <v>13</v>
      </c>
      <c r="K12116" t="s">
        <v>173</v>
      </c>
      <c r="L12116" t="s">
        <v>150</v>
      </c>
      <c r="O12116">
        <v>0.5</v>
      </c>
      <c r="P12116" t="s">
        <v>150</v>
      </c>
      <c r="Q12116">
        <v>9.6999999999999993</v>
      </c>
      <c r="R12116" t="s">
        <v>150</v>
      </c>
      <c r="S12116" t="s">
        <v>173</v>
      </c>
      <c r="T12116" t="s">
        <v>150</v>
      </c>
      <c r="W12116" t="s">
        <v>173</v>
      </c>
      <c r="X12116" t="s">
        <v>150</v>
      </c>
      <c r="AE12116" t="s">
        <v>173</v>
      </c>
      <c r="AF12116" t="s">
        <v>150</v>
      </c>
      <c r="AG12116" t="s">
        <v>173</v>
      </c>
      <c r="AH12116" t="s">
        <v>150</v>
      </c>
      <c r="AS12116" t="s">
        <v>173</v>
      </c>
      <c r="AT12116" t="s">
        <v>150</v>
      </c>
    </row>
    <row r="12117" spans="1:46" x14ac:dyDescent="0.2">
      <c r="A12117" t="s">
        <v>462</v>
      </c>
      <c r="B12117" t="s">
        <v>463</v>
      </c>
      <c r="C12117">
        <f>-70.48676823 / 41.66068976</f>
        <v>-1.6919251370071411</v>
      </c>
      <c r="D12117" t="s">
        <v>464</v>
      </c>
      <c r="E12117" t="s">
        <v>70</v>
      </c>
      <c r="F12117" s="1">
        <v>43341</v>
      </c>
      <c r="G12117">
        <v>14</v>
      </c>
      <c r="K12117" t="s">
        <v>173</v>
      </c>
      <c r="L12117" t="s">
        <v>150</v>
      </c>
      <c r="O12117">
        <v>0.45</v>
      </c>
      <c r="P12117" t="s">
        <v>150</v>
      </c>
      <c r="Q12117">
        <v>9.4</v>
      </c>
      <c r="R12117" t="s">
        <v>150</v>
      </c>
      <c r="S12117" t="s">
        <v>173</v>
      </c>
      <c r="T12117" t="s">
        <v>150</v>
      </c>
      <c r="W12117" t="s">
        <v>173</v>
      </c>
      <c r="X12117" t="s">
        <v>150</v>
      </c>
      <c r="AE12117" t="s">
        <v>173</v>
      </c>
      <c r="AF12117" t="s">
        <v>150</v>
      </c>
      <c r="AG12117" t="s">
        <v>173</v>
      </c>
      <c r="AH12117" t="s">
        <v>150</v>
      </c>
      <c r="AS12117" t="s">
        <v>173</v>
      </c>
      <c r="AT12117" t="s">
        <v>150</v>
      </c>
    </row>
    <row r="12118" spans="1:46" x14ac:dyDescent="0.2">
      <c r="A12118" t="s">
        <v>462</v>
      </c>
      <c r="B12118" t="s">
        <v>463</v>
      </c>
      <c r="C12118">
        <f>-70.48676823 / 41.66068976</f>
        <v>-1.6919251370071411</v>
      </c>
      <c r="D12118" t="s">
        <v>464</v>
      </c>
      <c r="E12118" t="s">
        <v>70</v>
      </c>
      <c r="F12118" s="1">
        <v>43341</v>
      </c>
      <c r="G12118">
        <v>15</v>
      </c>
      <c r="K12118" t="s">
        <v>173</v>
      </c>
      <c r="L12118" t="s">
        <v>150</v>
      </c>
      <c r="O12118">
        <v>0.42</v>
      </c>
      <c r="P12118" t="s">
        <v>150</v>
      </c>
      <c r="Q12118">
        <v>9.4</v>
      </c>
      <c r="R12118" t="s">
        <v>150</v>
      </c>
      <c r="S12118" t="s">
        <v>173</v>
      </c>
      <c r="T12118" t="s">
        <v>150</v>
      </c>
      <c r="W12118" t="s">
        <v>173</v>
      </c>
      <c r="X12118" t="s">
        <v>150</v>
      </c>
      <c r="AE12118" t="s">
        <v>173</v>
      </c>
      <c r="AF12118" t="s">
        <v>150</v>
      </c>
      <c r="AG12118" t="s">
        <v>173</v>
      </c>
      <c r="AH12118" t="s">
        <v>150</v>
      </c>
      <c r="AS12118" t="s">
        <v>173</v>
      </c>
      <c r="AT12118" t="s">
        <v>150</v>
      </c>
    </row>
    <row r="12119" spans="1:46" x14ac:dyDescent="0.2">
      <c r="A12119" t="s">
        <v>462</v>
      </c>
      <c r="B12119" t="s">
        <v>463</v>
      </c>
      <c r="C12119">
        <f>-70.48676823 / 41.66068976</f>
        <v>-1.6919251370071411</v>
      </c>
      <c r="D12119" t="s">
        <v>464</v>
      </c>
      <c r="E12119" t="s">
        <v>70</v>
      </c>
      <c r="F12119" s="1">
        <v>43341</v>
      </c>
      <c r="G12119">
        <v>16</v>
      </c>
      <c r="K12119" t="s">
        <v>173</v>
      </c>
      <c r="L12119" t="s">
        <v>150</v>
      </c>
      <c r="O12119">
        <v>0.49</v>
      </c>
      <c r="P12119" t="s">
        <v>150</v>
      </c>
      <c r="Q12119">
        <v>9.3000000000000007</v>
      </c>
      <c r="R12119" t="s">
        <v>150</v>
      </c>
      <c r="S12119" t="s">
        <v>173</v>
      </c>
      <c r="T12119" t="s">
        <v>150</v>
      </c>
      <c r="W12119" t="s">
        <v>173</v>
      </c>
      <c r="X12119" t="s">
        <v>150</v>
      </c>
      <c r="AE12119" t="s">
        <v>173</v>
      </c>
      <c r="AF12119" t="s">
        <v>150</v>
      </c>
      <c r="AG12119" t="s">
        <v>173</v>
      </c>
      <c r="AH12119" t="s">
        <v>150</v>
      </c>
      <c r="AS12119" t="s">
        <v>173</v>
      </c>
      <c r="AT12119" t="s">
        <v>150</v>
      </c>
    </row>
    <row r="12120" spans="1:46" x14ac:dyDescent="0.2">
      <c r="A12120" t="s">
        <v>462</v>
      </c>
      <c r="B12120" t="s">
        <v>463</v>
      </c>
      <c r="C12120">
        <f>-70.48676823 / 41.66068976</f>
        <v>-1.6919251370071411</v>
      </c>
      <c r="D12120" t="s">
        <v>464</v>
      </c>
      <c r="E12120" t="s">
        <v>70</v>
      </c>
      <c r="F12120" s="1">
        <v>43341</v>
      </c>
      <c r="G12120">
        <v>17</v>
      </c>
      <c r="K12120">
        <v>0.03</v>
      </c>
      <c r="L12120" t="s">
        <v>150</v>
      </c>
      <c r="O12120">
        <v>0.38</v>
      </c>
      <c r="P12120" t="s">
        <v>150</v>
      </c>
      <c r="Q12120">
        <v>9.3000000000000007</v>
      </c>
      <c r="R12120" t="s">
        <v>150</v>
      </c>
      <c r="S12120">
        <v>6.09</v>
      </c>
      <c r="T12120" t="s">
        <v>150</v>
      </c>
      <c r="U12120">
        <v>188.63</v>
      </c>
      <c r="V12120" t="s">
        <v>150</v>
      </c>
      <c r="W12120">
        <v>75.64</v>
      </c>
      <c r="X12120" t="s">
        <v>150</v>
      </c>
      <c r="Y12120">
        <v>79.709999999999994</v>
      </c>
      <c r="AA12120">
        <v>-3.8</v>
      </c>
      <c r="AE12120">
        <v>38.1</v>
      </c>
      <c r="AF12120" t="s">
        <v>150</v>
      </c>
      <c r="AG12120">
        <v>6.68</v>
      </c>
      <c r="AH12120" t="s">
        <v>150</v>
      </c>
      <c r="AS12120">
        <v>22</v>
      </c>
      <c r="AT12120" t="s">
        <v>150</v>
      </c>
    </row>
    <row r="12121" spans="1:46" x14ac:dyDescent="0.2">
      <c r="A12121" t="s">
        <v>462</v>
      </c>
      <c r="B12121" t="s">
        <v>463</v>
      </c>
      <c r="C12121">
        <f>-70.48676823 / 41.66068976</f>
        <v>-1.6919251370071411</v>
      </c>
      <c r="D12121" t="s">
        <v>464</v>
      </c>
      <c r="E12121" t="s">
        <v>70</v>
      </c>
      <c r="F12121" s="1">
        <v>43341</v>
      </c>
      <c r="G12121">
        <v>18</v>
      </c>
      <c r="K12121" t="s">
        <v>173</v>
      </c>
      <c r="L12121" t="s">
        <v>150</v>
      </c>
      <c r="O12121">
        <v>0.4</v>
      </c>
      <c r="P12121" t="s">
        <v>150</v>
      </c>
      <c r="Q12121">
        <v>9.3000000000000007</v>
      </c>
      <c r="R12121" t="s">
        <v>150</v>
      </c>
      <c r="S12121" t="s">
        <v>173</v>
      </c>
      <c r="T12121" t="s">
        <v>150</v>
      </c>
      <c r="W12121" t="s">
        <v>173</v>
      </c>
      <c r="X12121" t="s">
        <v>150</v>
      </c>
      <c r="AE12121" t="s">
        <v>173</v>
      </c>
      <c r="AF12121" t="s">
        <v>150</v>
      </c>
      <c r="AG12121" t="s">
        <v>173</v>
      </c>
      <c r="AH12121" t="s">
        <v>150</v>
      </c>
      <c r="AS12121" t="s">
        <v>173</v>
      </c>
      <c r="AT12121" t="s">
        <v>150</v>
      </c>
    </row>
    <row r="12122" spans="1:46" x14ac:dyDescent="0.2">
      <c r="A12122" t="s">
        <v>462</v>
      </c>
      <c r="B12122" t="s">
        <v>463</v>
      </c>
      <c r="C12122">
        <f>-70.48676823 / 41.66068976</f>
        <v>-1.6919251370071411</v>
      </c>
      <c r="D12122" t="s">
        <v>464</v>
      </c>
      <c r="E12122" t="s">
        <v>70</v>
      </c>
      <c r="F12122" s="1">
        <v>43341</v>
      </c>
      <c r="G12122">
        <v>19</v>
      </c>
      <c r="K12122" t="s">
        <v>173</v>
      </c>
      <c r="L12122" t="s">
        <v>150</v>
      </c>
      <c r="O12122">
        <v>0.39</v>
      </c>
      <c r="P12122" t="s">
        <v>150</v>
      </c>
      <c r="Q12122">
        <v>9.3000000000000007</v>
      </c>
      <c r="R12122" t="s">
        <v>150</v>
      </c>
      <c r="S12122" t="s">
        <v>173</v>
      </c>
      <c r="T12122" t="s">
        <v>150</v>
      </c>
      <c r="W12122" t="s">
        <v>173</v>
      </c>
      <c r="X12122" t="s">
        <v>150</v>
      </c>
      <c r="AE12122" t="s">
        <v>173</v>
      </c>
      <c r="AF12122" t="s">
        <v>150</v>
      </c>
      <c r="AG12122" t="s">
        <v>173</v>
      </c>
      <c r="AH12122" t="s">
        <v>150</v>
      </c>
      <c r="AS12122" t="s">
        <v>173</v>
      </c>
      <c r="AT12122" t="s">
        <v>150</v>
      </c>
    </row>
    <row r="12123" spans="1:46" x14ac:dyDescent="0.2">
      <c r="A12123" t="s">
        <v>462</v>
      </c>
      <c r="B12123" t="s">
        <v>463</v>
      </c>
      <c r="C12123">
        <f>-70.48676823 / 41.66068976</f>
        <v>-1.6919251370071411</v>
      </c>
      <c r="D12123" t="s">
        <v>464</v>
      </c>
      <c r="E12123" t="s">
        <v>70</v>
      </c>
      <c r="F12123" s="1">
        <v>43697</v>
      </c>
      <c r="G12123">
        <v>0.5</v>
      </c>
      <c r="I12123">
        <v>22.5</v>
      </c>
      <c r="J12123" t="s">
        <v>150</v>
      </c>
      <c r="K12123">
        <v>3.99</v>
      </c>
      <c r="L12123" t="s">
        <v>150</v>
      </c>
      <c r="M12123">
        <v>4.3499999999999996</v>
      </c>
      <c r="N12123" t="s">
        <v>150</v>
      </c>
      <c r="O12123">
        <v>8.08</v>
      </c>
      <c r="P12123" t="s">
        <v>150</v>
      </c>
      <c r="Q12123">
        <v>26.6</v>
      </c>
      <c r="R12123" t="s">
        <v>150</v>
      </c>
      <c r="S12123">
        <v>0.54</v>
      </c>
      <c r="T12123" t="s">
        <v>150</v>
      </c>
      <c r="U12123">
        <v>16.73</v>
      </c>
      <c r="V12123" t="s">
        <v>150</v>
      </c>
      <c r="W12123">
        <v>19.54</v>
      </c>
      <c r="X12123" t="s">
        <v>150</v>
      </c>
      <c r="Y12123">
        <v>44.77</v>
      </c>
      <c r="AA12123">
        <v>44.17</v>
      </c>
      <c r="AC12123">
        <v>38.81</v>
      </c>
      <c r="AE12123">
        <v>16.100000000000001</v>
      </c>
      <c r="AF12123" t="s">
        <v>150</v>
      </c>
      <c r="AG12123">
        <v>6.72</v>
      </c>
      <c r="AH12123" t="s">
        <v>150</v>
      </c>
      <c r="AS12123">
        <v>1.6</v>
      </c>
      <c r="AT12123" t="s">
        <v>150</v>
      </c>
    </row>
    <row r="12124" spans="1:46" x14ac:dyDescent="0.2">
      <c r="A12124" t="s">
        <v>462</v>
      </c>
      <c r="B12124" t="s">
        <v>463</v>
      </c>
      <c r="C12124">
        <f>-70.48676823 / 41.66068976</f>
        <v>-1.6919251370071411</v>
      </c>
      <c r="D12124" t="s">
        <v>464</v>
      </c>
      <c r="E12124" t="s">
        <v>70</v>
      </c>
      <c r="F12124" s="1">
        <v>43697</v>
      </c>
      <c r="G12124">
        <v>1</v>
      </c>
      <c r="K12124" t="s">
        <v>173</v>
      </c>
      <c r="L12124" t="s">
        <v>150</v>
      </c>
      <c r="O12124">
        <v>7.74</v>
      </c>
      <c r="P12124" t="s">
        <v>150</v>
      </c>
      <c r="Q12124">
        <v>26.5</v>
      </c>
      <c r="R12124" t="s">
        <v>150</v>
      </c>
      <c r="S12124" t="s">
        <v>173</v>
      </c>
      <c r="T12124" t="s">
        <v>150</v>
      </c>
      <c r="W12124" t="s">
        <v>173</v>
      </c>
      <c r="X12124" t="s">
        <v>150</v>
      </c>
      <c r="AE12124" t="s">
        <v>173</v>
      </c>
      <c r="AF12124" t="s">
        <v>150</v>
      </c>
      <c r="AG12124" t="s">
        <v>173</v>
      </c>
      <c r="AH12124" t="s">
        <v>150</v>
      </c>
      <c r="AS12124" t="s">
        <v>173</v>
      </c>
      <c r="AT12124" t="s">
        <v>150</v>
      </c>
    </row>
    <row r="12125" spans="1:46" x14ac:dyDescent="0.2">
      <c r="A12125" t="s">
        <v>462</v>
      </c>
      <c r="B12125" t="s">
        <v>463</v>
      </c>
      <c r="C12125">
        <f>-70.48676823 / 41.66068976</f>
        <v>-1.6919251370071411</v>
      </c>
      <c r="D12125" t="s">
        <v>464</v>
      </c>
      <c r="E12125" t="s">
        <v>70</v>
      </c>
      <c r="F12125" s="1">
        <v>43697</v>
      </c>
      <c r="G12125">
        <v>2</v>
      </c>
      <c r="K12125" t="s">
        <v>173</v>
      </c>
      <c r="L12125" t="s">
        <v>150</v>
      </c>
      <c r="O12125">
        <v>7.6</v>
      </c>
      <c r="P12125" t="s">
        <v>150</v>
      </c>
      <c r="Q12125">
        <v>26.5</v>
      </c>
      <c r="R12125" t="s">
        <v>150</v>
      </c>
      <c r="S12125" t="s">
        <v>173</v>
      </c>
      <c r="T12125" t="s">
        <v>150</v>
      </c>
      <c r="W12125" t="s">
        <v>173</v>
      </c>
      <c r="X12125" t="s">
        <v>150</v>
      </c>
      <c r="AE12125" t="s">
        <v>173</v>
      </c>
      <c r="AF12125" t="s">
        <v>150</v>
      </c>
      <c r="AG12125" t="s">
        <v>173</v>
      </c>
      <c r="AH12125" t="s">
        <v>150</v>
      </c>
      <c r="AS12125" t="s">
        <v>173</v>
      </c>
      <c r="AT12125" t="s">
        <v>150</v>
      </c>
    </row>
    <row r="12126" spans="1:46" x14ac:dyDescent="0.2">
      <c r="A12126" t="s">
        <v>462</v>
      </c>
      <c r="B12126" t="s">
        <v>463</v>
      </c>
      <c r="C12126">
        <f>-70.48676823 / 41.66068976</f>
        <v>-1.6919251370071411</v>
      </c>
      <c r="D12126" t="s">
        <v>464</v>
      </c>
      <c r="E12126" t="s">
        <v>70</v>
      </c>
      <c r="F12126" s="1">
        <v>43697</v>
      </c>
      <c r="G12126">
        <v>3</v>
      </c>
      <c r="K12126">
        <v>2.67</v>
      </c>
      <c r="L12126" t="s">
        <v>150</v>
      </c>
      <c r="O12126">
        <v>7.51</v>
      </c>
      <c r="P12126" t="s">
        <v>150</v>
      </c>
      <c r="Q12126">
        <v>26.4</v>
      </c>
      <c r="R12126" t="s">
        <v>150</v>
      </c>
      <c r="S12126">
        <v>0.54</v>
      </c>
      <c r="T12126" t="s">
        <v>150</v>
      </c>
      <c r="U12126">
        <v>16.73</v>
      </c>
      <c r="V12126" t="s">
        <v>150</v>
      </c>
      <c r="W12126">
        <v>22.06</v>
      </c>
      <c r="X12126" t="s">
        <v>150</v>
      </c>
      <c r="Y12126">
        <v>44.77</v>
      </c>
      <c r="AA12126">
        <v>40.229999999999997</v>
      </c>
      <c r="AE12126">
        <v>16.100000000000001</v>
      </c>
      <c r="AF12126" t="s">
        <v>150</v>
      </c>
      <c r="AG12126">
        <v>6.79</v>
      </c>
      <c r="AH12126" t="s">
        <v>150</v>
      </c>
      <c r="AS12126">
        <v>1.75</v>
      </c>
      <c r="AT12126" t="s">
        <v>150</v>
      </c>
    </row>
    <row r="12127" spans="1:46" x14ac:dyDescent="0.2">
      <c r="A12127" t="s">
        <v>462</v>
      </c>
      <c r="B12127" t="s">
        <v>463</v>
      </c>
      <c r="C12127">
        <f>-70.48676823 / 41.66068976</f>
        <v>-1.6919251370071411</v>
      </c>
      <c r="D12127" t="s">
        <v>464</v>
      </c>
      <c r="E12127" t="s">
        <v>70</v>
      </c>
      <c r="F12127" s="1">
        <v>43697</v>
      </c>
      <c r="G12127">
        <v>4</v>
      </c>
      <c r="K12127" t="s">
        <v>173</v>
      </c>
      <c r="L12127" t="s">
        <v>150</v>
      </c>
      <c r="O12127">
        <v>7.54</v>
      </c>
      <c r="P12127" t="s">
        <v>150</v>
      </c>
      <c r="Q12127">
        <v>26.3</v>
      </c>
      <c r="R12127" t="s">
        <v>150</v>
      </c>
      <c r="S12127" t="s">
        <v>173</v>
      </c>
      <c r="T12127" t="s">
        <v>150</v>
      </c>
      <c r="W12127" t="s">
        <v>173</v>
      </c>
      <c r="X12127" t="s">
        <v>150</v>
      </c>
      <c r="AE12127" t="s">
        <v>173</v>
      </c>
      <c r="AF12127" t="s">
        <v>150</v>
      </c>
      <c r="AG12127" t="s">
        <v>173</v>
      </c>
      <c r="AH12127" t="s">
        <v>150</v>
      </c>
      <c r="AS12127" t="s">
        <v>173</v>
      </c>
      <c r="AT12127" t="s">
        <v>150</v>
      </c>
    </row>
    <row r="12128" spans="1:46" x14ac:dyDescent="0.2">
      <c r="A12128" t="s">
        <v>462</v>
      </c>
      <c r="B12128" t="s">
        <v>463</v>
      </c>
      <c r="C12128">
        <f>-70.48676823 / 41.66068976</f>
        <v>-1.6919251370071411</v>
      </c>
      <c r="D12128" t="s">
        <v>464</v>
      </c>
      <c r="E12128" t="s">
        <v>70</v>
      </c>
      <c r="F12128" s="1">
        <v>43697</v>
      </c>
      <c r="G12128">
        <v>5</v>
      </c>
      <c r="K12128" t="s">
        <v>173</v>
      </c>
      <c r="L12128" t="s">
        <v>150</v>
      </c>
      <c r="O12128">
        <v>7.5</v>
      </c>
      <c r="P12128" t="s">
        <v>150</v>
      </c>
      <c r="Q12128">
        <v>26.1</v>
      </c>
      <c r="R12128" t="s">
        <v>150</v>
      </c>
      <c r="S12128" t="s">
        <v>173</v>
      </c>
      <c r="T12128" t="s">
        <v>150</v>
      </c>
      <c r="W12128" t="s">
        <v>173</v>
      </c>
      <c r="X12128" t="s">
        <v>150</v>
      </c>
      <c r="AE12128" t="s">
        <v>173</v>
      </c>
      <c r="AF12128" t="s">
        <v>150</v>
      </c>
      <c r="AG12128" t="s">
        <v>173</v>
      </c>
      <c r="AH12128" t="s">
        <v>150</v>
      </c>
      <c r="AS12128" t="s">
        <v>173</v>
      </c>
      <c r="AT12128" t="s">
        <v>150</v>
      </c>
    </row>
    <row r="12129" spans="1:46" x14ac:dyDescent="0.2">
      <c r="A12129" t="s">
        <v>462</v>
      </c>
      <c r="B12129" t="s">
        <v>463</v>
      </c>
      <c r="C12129">
        <f>-70.48676823 / 41.66068976</f>
        <v>-1.6919251370071411</v>
      </c>
      <c r="D12129" t="s">
        <v>464</v>
      </c>
      <c r="E12129" t="s">
        <v>70</v>
      </c>
      <c r="F12129" s="1">
        <v>43697</v>
      </c>
      <c r="G12129">
        <v>6</v>
      </c>
      <c r="K12129" t="s">
        <v>173</v>
      </c>
      <c r="L12129" t="s">
        <v>150</v>
      </c>
      <c r="O12129">
        <v>7.39</v>
      </c>
      <c r="P12129" t="s">
        <v>150</v>
      </c>
      <c r="Q12129">
        <v>25.6</v>
      </c>
      <c r="R12129" t="s">
        <v>150</v>
      </c>
      <c r="S12129" t="s">
        <v>173</v>
      </c>
      <c r="T12129" t="s">
        <v>150</v>
      </c>
      <c r="W12129" t="s">
        <v>173</v>
      </c>
      <c r="X12129" t="s">
        <v>150</v>
      </c>
      <c r="AE12129" t="s">
        <v>173</v>
      </c>
      <c r="AF12129" t="s">
        <v>150</v>
      </c>
      <c r="AG12129" t="s">
        <v>173</v>
      </c>
      <c r="AH12129" t="s">
        <v>150</v>
      </c>
      <c r="AS12129" t="s">
        <v>173</v>
      </c>
      <c r="AT12129" t="s">
        <v>150</v>
      </c>
    </row>
    <row r="12130" spans="1:46" x14ac:dyDescent="0.2">
      <c r="A12130" t="s">
        <v>462</v>
      </c>
      <c r="B12130" t="s">
        <v>463</v>
      </c>
      <c r="C12130">
        <f>-70.48676823 / 41.66068976</f>
        <v>-1.6919251370071411</v>
      </c>
      <c r="D12130" t="s">
        <v>464</v>
      </c>
      <c r="E12130" t="s">
        <v>70</v>
      </c>
      <c r="F12130" s="1">
        <v>43697</v>
      </c>
      <c r="G12130">
        <v>7</v>
      </c>
      <c r="K12130" t="s">
        <v>173</v>
      </c>
      <c r="L12130" t="s">
        <v>150</v>
      </c>
      <c r="O12130">
        <v>6.3</v>
      </c>
      <c r="P12130" t="s">
        <v>150</v>
      </c>
      <c r="Q12130">
        <v>23.8</v>
      </c>
      <c r="R12130" t="s">
        <v>150</v>
      </c>
      <c r="S12130" t="s">
        <v>173</v>
      </c>
      <c r="T12130" t="s">
        <v>150</v>
      </c>
      <c r="W12130" t="s">
        <v>173</v>
      </c>
      <c r="X12130" t="s">
        <v>150</v>
      </c>
      <c r="AE12130" t="s">
        <v>173</v>
      </c>
      <c r="AF12130" t="s">
        <v>150</v>
      </c>
      <c r="AG12130" t="s">
        <v>173</v>
      </c>
      <c r="AH12130" t="s">
        <v>150</v>
      </c>
      <c r="AS12130" t="s">
        <v>173</v>
      </c>
      <c r="AT12130" t="s">
        <v>150</v>
      </c>
    </row>
    <row r="12131" spans="1:46" x14ac:dyDescent="0.2">
      <c r="A12131" t="s">
        <v>462</v>
      </c>
      <c r="B12131" t="s">
        <v>463</v>
      </c>
      <c r="C12131">
        <f>-70.48676823 / 41.66068976</f>
        <v>-1.6919251370071411</v>
      </c>
      <c r="D12131" t="s">
        <v>464</v>
      </c>
      <c r="E12131" t="s">
        <v>70</v>
      </c>
      <c r="F12131" s="1">
        <v>43697</v>
      </c>
      <c r="G12131">
        <v>8</v>
      </c>
      <c r="K12131" t="s">
        <v>173</v>
      </c>
      <c r="L12131" t="s">
        <v>150</v>
      </c>
      <c r="O12131">
        <v>4.83</v>
      </c>
      <c r="P12131" t="s">
        <v>150</v>
      </c>
      <c r="Q12131">
        <v>22.7</v>
      </c>
      <c r="R12131" t="s">
        <v>150</v>
      </c>
      <c r="S12131" t="s">
        <v>173</v>
      </c>
      <c r="T12131" t="s">
        <v>150</v>
      </c>
      <c r="W12131" t="s">
        <v>173</v>
      </c>
      <c r="X12131" t="s">
        <v>150</v>
      </c>
      <c r="AE12131" t="s">
        <v>173</v>
      </c>
      <c r="AF12131" t="s">
        <v>150</v>
      </c>
      <c r="AG12131" t="s">
        <v>173</v>
      </c>
      <c r="AH12131" t="s">
        <v>150</v>
      </c>
      <c r="AS12131" t="s">
        <v>173</v>
      </c>
      <c r="AT12131" t="s">
        <v>150</v>
      </c>
    </row>
    <row r="12132" spans="1:46" x14ac:dyDescent="0.2">
      <c r="A12132" t="s">
        <v>462</v>
      </c>
      <c r="B12132" t="s">
        <v>463</v>
      </c>
      <c r="C12132">
        <f>-70.48676823 / 41.66068976</f>
        <v>-1.6919251370071411</v>
      </c>
      <c r="D12132" t="s">
        <v>464</v>
      </c>
      <c r="E12132" t="s">
        <v>70</v>
      </c>
      <c r="F12132" s="1">
        <v>43697</v>
      </c>
      <c r="G12132">
        <v>9</v>
      </c>
      <c r="K12132">
        <v>9.59</v>
      </c>
      <c r="L12132" t="s">
        <v>150</v>
      </c>
      <c r="O12132">
        <v>0.76</v>
      </c>
      <c r="P12132" t="s">
        <v>150</v>
      </c>
      <c r="Q12132">
        <v>18.399999999999999</v>
      </c>
      <c r="R12132" t="s">
        <v>150</v>
      </c>
      <c r="S12132">
        <v>0.7</v>
      </c>
      <c r="T12132" t="s">
        <v>150</v>
      </c>
      <c r="U12132">
        <v>21.68</v>
      </c>
      <c r="V12132" t="s">
        <v>150</v>
      </c>
      <c r="W12132">
        <v>18.27</v>
      </c>
      <c r="X12132" t="s">
        <v>150</v>
      </c>
      <c r="Y12132">
        <v>48.51</v>
      </c>
      <c r="AA12132">
        <v>52.78</v>
      </c>
      <c r="AE12132">
        <v>19.8</v>
      </c>
      <c r="AF12132" t="s">
        <v>150</v>
      </c>
      <c r="AG12132">
        <v>6.16</v>
      </c>
      <c r="AH12132" t="s">
        <v>150</v>
      </c>
      <c r="AS12132">
        <v>6.17</v>
      </c>
      <c r="AT12132" t="s">
        <v>150</v>
      </c>
    </row>
    <row r="12133" spans="1:46" x14ac:dyDescent="0.2">
      <c r="A12133" t="s">
        <v>462</v>
      </c>
      <c r="B12133" t="s">
        <v>463</v>
      </c>
      <c r="C12133">
        <f>-70.48676823 / 41.66068976</f>
        <v>-1.6919251370071411</v>
      </c>
      <c r="D12133" t="s">
        <v>464</v>
      </c>
      <c r="E12133" t="s">
        <v>70</v>
      </c>
      <c r="F12133" s="1">
        <v>43697</v>
      </c>
      <c r="G12133">
        <v>10</v>
      </c>
      <c r="K12133" t="s">
        <v>173</v>
      </c>
      <c r="L12133" t="s">
        <v>150</v>
      </c>
      <c r="O12133">
        <v>0.56000000000000005</v>
      </c>
      <c r="P12133" t="s">
        <v>150</v>
      </c>
      <c r="Q12133">
        <v>16.399999999999999</v>
      </c>
      <c r="R12133" t="s">
        <v>150</v>
      </c>
      <c r="S12133" t="s">
        <v>173</v>
      </c>
      <c r="T12133" t="s">
        <v>150</v>
      </c>
      <c r="W12133" t="s">
        <v>173</v>
      </c>
      <c r="X12133" t="s">
        <v>150</v>
      </c>
      <c r="AE12133" t="s">
        <v>173</v>
      </c>
      <c r="AF12133" t="s">
        <v>150</v>
      </c>
      <c r="AG12133" t="s">
        <v>173</v>
      </c>
      <c r="AH12133" t="s">
        <v>150</v>
      </c>
      <c r="AS12133" t="s">
        <v>173</v>
      </c>
      <c r="AT12133" t="s">
        <v>150</v>
      </c>
    </row>
    <row r="12134" spans="1:46" x14ac:dyDescent="0.2">
      <c r="A12134" t="s">
        <v>462</v>
      </c>
      <c r="B12134" t="s">
        <v>463</v>
      </c>
      <c r="C12134">
        <f>-70.48676823 / 41.66068976</f>
        <v>-1.6919251370071411</v>
      </c>
      <c r="D12134" t="s">
        <v>464</v>
      </c>
      <c r="E12134" t="s">
        <v>70</v>
      </c>
      <c r="F12134" s="1">
        <v>43697</v>
      </c>
      <c r="G12134">
        <v>11</v>
      </c>
      <c r="K12134" t="s">
        <v>173</v>
      </c>
      <c r="L12134" t="s">
        <v>150</v>
      </c>
      <c r="O12134">
        <v>0.39</v>
      </c>
      <c r="P12134" t="s">
        <v>150</v>
      </c>
      <c r="Q12134">
        <v>14.7</v>
      </c>
      <c r="R12134" t="s">
        <v>150</v>
      </c>
      <c r="S12134" t="s">
        <v>173</v>
      </c>
      <c r="T12134" t="s">
        <v>150</v>
      </c>
      <c r="W12134" t="s">
        <v>173</v>
      </c>
      <c r="X12134" t="s">
        <v>150</v>
      </c>
      <c r="AE12134" t="s">
        <v>173</v>
      </c>
      <c r="AF12134" t="s">
        <v>150</v>
      </c>
      <c r="AG12134" t="s">
        <v>173</v>
      </c>
      <c r="AH12134" t="s">
        <v>150</v>
      </c>
      <c r="AS12134" t="s">
        <v>173</v>
      </c>
      <c r="AT12134" t="s">
        <v>150</v>
      </c>
    </row>
    <row r="12135" spans="1:46" x14ac:dyDescent="0.2">
      <c r="A12135" t="s">
        <v>462</v>
      </c>
      <c r="B12135" t="s">
        <v>463</v>
      </c>
      <c r="C12135">
        <f>-70.48676823 / 41.66068976</f>
        <v>-1.6919251370071411</v>
      </c>
      <c r="D12135" t="s">
        <v>464</v>
      </c>
      <c r="E12135" t="s">
        <v>70</v>
      </c>
      <c r="F12135" s="1">
        <v>43697</v>
      </c>
      <c r="G12135">
        <v>12</v>
      </c>
      <c r="K12135" t="s">
        <v>173</v>
      </c>
      <c r="L12135" t="s">
        <v>150</v>
      </c>
      <c r="O12135">
        <v>0.32</v>
      </c>
      <c r="P12135" t="s">
        <v>150</v>
      </c>
      <c r="Q12135">
        <v>13.7</v>
      </c>
      <c r="R12135" t="s">
        <v>150</v>
      </c>
      <c r="S12135" t="s">
        <v>173</v>
      </c>
      <c r="T12135" t="s">
        <v>150</v>
      </c>
      <c r="W12135" t="s">
        <v>173</v>
      </c>
      <c r="X12135" t="s">
        <v>150</v>
      </c>
      <c r="AE12135" t="s">
        <v>173</v>
      </c>
      <c r="AF12135" t="s">
        <v>150</v>
      </c>
      <c r="AG12135" t="s">
        <v>173</v>
      </c>
      <c r="AH12135" t="s">
        <v>150</v>
      </c>
      <c r="AS12135" t="s">
        <v>173</v>
      </c>
      <c r="AT12135" t="s">
        <v>150</v>
      </c>
    </row>
    <row r="12136" spans="1:46" x14ac:dyDescent="0.2">
      <c r="A12136" t="s">
        <v>462</v>
      </c>
      <c r="B12136" t="s">
        <v>463</v>
      </c>
      <c r="C12136">
        <f>-70.48676823 / 41.66068976</f>
        <v>-1.6919251370071411</v>
      </c>
      <c r="D12136" t="s">
        <v>464</v>
      </c>
      <c r="E12136" t="s">
        <v>70</v>
      </c>
      <c r="F12136" s="1">
        <v>43697</v>
      </c>
      <c r="G12136">
        <v>13</v>
      </c>
      <c r="K12136" t="s">
        <v>173</v>
      </c>
      <c r="L12136" t="s">
        <v>150</v>
      </c>
      <c r="O12136">
        <v>0.31</v>
      </c>
      <c r="P12136" t="s">
        <v>150</v>
      </c>
      <c r="Q12136">
        <v>13.2</v>
      </c>
      <c r="R12136" t="s">
        <v>150</v>
      </c>
      <c r="S12136" t="s">
        <v>173</v>
      </c>
      <c r="T12136" t="s">
        <v>150</v>
      </c>
      <c r="W12136" t="s">
        <v>173</v>
      </c>
      <c r="X12136" t="s">
        <v>150</v>
      </c>
      <c r="AE12136" t="s">
        <v>173</v>
      </c>
      <c r="AF12136" t="s">
        <v>150</v>
      </c>
      <c r="AG12136" t="s">
        <v>173</v>
      </c>
      <c r="AH12136" t="s">
        <v>150</v>
      </c>
      <c r="AS12136" t="s">
        <v>173</v>
      </c>
      <c r="AT12136" t="s">
        <v>150</v>
      </c>
    </row>
    <row r="12137" spans="1:46" x14ac:dyDescent="0.2">
      <c r="A12137" t="s">
        <v>462</v>
      </c>
      <c r="B12137" t="s">
        <v>463</v>
      </c>
      <c r="C12137">
        <f>-70.48676823 / 41.66068976</f>
        <v>-1.6919251370071411</v>
      </c>
      <c r="D12137" t="s">
        <v>464</v>
      </c>
      <c r="E12137" t="s">
        <v>70</v>
      </c>
      <c r="F12137" s="1">
        <v>43697</v>
      </c>
      <c r="G12137">
        <v>14</v>
      </c>
      <c r="K12137" t="s">
        <v>173</v>
      </c>
      <c r="L12137" t="s">
        <v>150</v>
      </c>
      <c r="O12137">
        <v>0.3</v>
      </c>
      <c r="P12137" t="s">
        <v>150</v>
      </c>
      <c r="Q12137">
        <v>13.1</v>
      </c>
      <c r="R12137" t="s">
        <v>150</v>
      </c>
      <c r="S12137" t="s">
        <v>173</v>
      </c>
      <c r="T12137" t="s">
        <v>150</v>
      </c>
      <c r="W12137" t="s">
        <v>173</v>
      </c>
      <c r="X12137" t="s">
        <v>150</v>
      </c>
      <c r="AE12137" t="s">
        <v>173</v>
      </c>
      <c r="AF12137" t="s">
        <v>150</v>
      </c>
      <c r="AG12137" t="s">
        <v>173</v>
      </c>
      <c r="AH12137" t="s">
        <v>150</v>
      </c>
      <c r="AS12137" t="s">
        <v>173</v>
      </c>
      <c r="AT12137" t="s">
        <v>150</v>
      </c>
    </row>
    <row r="12138" spans="1:46" x14ac:dyDescent="0.2">
      <c r="A12138" t="s">
        <v>462</v>
      </c>
      <c r="B12138" t="s">
        <v>463</v>
      </c>
      <c r="C12138">
        <f>-70.48676823 / 41.66068976</f>
        <v>-1.6919251370071411</v>
      </c>
      <c r="D12138" t="s">
        <v>464</v>
      </c>
      <c r="E12138" t="s">
        <v>70</v>
      </c>
      <c r="F12138" s="1">
        <v>43697</v>
      </c>
      <c r="G12138">
        <v>15</v>
      </c>
      <c r="K12138" t="s">
        <v>173</v>
      </c>
      <c r="L12138" t="s">
        <v>150</v>
      </c>
      <c r="O12138">
        <v>0.28999999999999998</v>
      </c>
      <c r="P12138" t="s">
        <v>150</v>
      </c>
      <c r="Q12138">
        <v>12.9</v>
      </c>
      <c r="R12138" t="s">
        <v>150</v>
      </c>
      <c r="S12138" t="s">
        <v>173</v>
      </c>
      <c r="T12138" t="s">
        <v>150</v>
      </c>
      <c r="W12138" t="s">
        <v>173</v>
      </c>
      <c r="X12138" t="s">
        <v>150</v>
      </c>
      <c r="AE12138" t="s">
        <v>173</v>
      </c>
      <c r="AF12138" t="s">
        <v>150</v>
      </c>
      <c r="AG12138" t="s">
        <v>173</v>
      </c>
      <c r="AH12138" t="s">
        <v>150</v>
      </c>
      <c r="AS12138" t="s">
        <v>173</v>
      </c>
      <c r="AT12138" t="s">
        <v>150</v>
      </c>
    </row>
    <row r="12139" spans="1:46" x14ac:dyDescent="0.2">
      <c r="A12139" t="s">
        <v>462</v>
      </c>
      <c r="B12139" t="s">
        <v>463</v>
      </c>
      <c r="C12139">
        <f>-70.48676823 / 41.66068976</f>
        <v>-1.6919251370071411</v>
      </c>
      <c r="D12139" t="s">
        <v>464</v>
      </c>
      <c r="E12139" t="s">
        <v>70</v>
      </c>
      <c r="F12139" s="1">
        <v>43697</v>
      </c>
      <c r="G12139">
        <v>16</v>
      </c>
      <c r="K12139" t="s">
        <v>173</v>
      </c>
      <c r="L12139" t="s">
        <v>150</v>
      </c>
      <c r="O12139">
        <v>0.28999999999999998</v>
      </c>
      <c r="P12139" t="s">
        <v>150</v>
      </c>
      <c r="Q12139">
        <v>12.8</v>
      </c>
      <c r="R12139" t="s">
        <v>150</v>
      </c>
      <c r="S12139" t="s">
        <v>173</v>
      </c>
      <c r="T12139" t="s">
        <v>150</v>
      </c>
      <c r="W12139" t="s">
        <v>173</v>
      </c>
      <c r="X12139" t="s">
        <v>150</v>
      </c>
      <c r="AE12139" t="s">
        <v>173</v>
      </c>
      <c r="AF12139" t="s">
        <v>150</v>
      </c>
      <c r="AG12139" t="s">
        <v>173</v>
      </c>
      <c r="AH12139" t="s">
        <v>150</v>
      </c>
      <c r="AS12139" t="s">
        <v>173</v>
      </c>
      <c r="AT12139" t="s">
        <v>150</v>
      </c>
    </row>
    <row r="12140" spans="1:46" x14ac:dyDescent="0.2">
      <c r="A12140" t="s">
        <v>462</v>
      </c>
      <c r="B12140" t="s">
        <v>463</v>
      </c>
      <c r="C12140">
        <f>-70.48676823 / 41.66068976</f>
        <v>-1.6919251370071411</v>
      </c>
      <c r="D12140" t="s">
        <v>464</v>
      </c>
      <c r="E12140" t="s">
        <v>70</v>
      </c>
      <c r="F12140" s="1">
        <v>43697</v>
      </c>
      <c r="G12140">
        <v>17</v>
      </c>
      <c r="K12140" t="s">
        <v>173</v>
      </c>
      <c r="L12140" t="s">
        <v>150</v>
      </c>
      <c r="O12140">
        <v>0.28000000000000003</v>
      </c>
      <c r="P12140" t="s">
        <v>150</v>
      </c>
      <c r="Q12140">
        <v>12.6</v>
      </c>
      <c r="R12140" t="s">
        <v>150</v>
      </c>
      <c r="S12140" t="s">
        <v>173</v>
      </c>
      <c r="T12140" t="s">
        <v>150</v>
      </c>
      <c r="W12140" t="s">
        <v>173</v>
      </c>
      <c r="X12140" t="s">
        <v>150</v>
      </c>
      <c r="AE12140" t="s">
        <v>173</v>
      </c>
      <c r="AF12140" t="s">
        <v>150</v>
      </c>
      <c r="AG12140" t="s">
        <v>173</v>
      </c>
      <c r="AH12140" t="s">
        <v>150</v>
      </c>
      <c r="AS12140" t="s">
        <v>173</v>
      </c>
      <c r="AT12140" t="s">
        <v>150</v>
      </c>
    </row>
    <row r="12141" spans="1:46" x14ac:dyDescent="0.2">
      <c r="A12141" t="s">
        <v>462</v>
      </c>
      <c r="B12141" t="s">
        <v>463</v>
      </c>
      <c r="C12141">
        <f>-70.48676823 / 41.66068976</f>
        <v>-1.6919251370071411</v>
      </c>
      <c r="D12141" t="s">
        <v>464</v>
      </c>
      <c r="E12141" t="s">
        <v>70</v>
      </c>
      <c r="F12141" s="1">
        <v>43697</v>
      </c>
      <c r="G12141">
        <v>18</v>
      </c>
      <c r="K12141" t="s">
        <v>173</v>
      </c>
      <c r="L12141" t="s">
        <v>150</v>
      </c>
      <c r="O12141">
        <v>0.28000000000000003</v>
      </c>
      <c r="P12141" t="s">
        <v>150</v>
      </c>
      <c r="Q12141">
        <v>12.6</v>
      </c>
      <c r="R12141" t="s">
        <v>150</v>
      </c>
      <c r="S12141" t="s">
        <v>173</v>
      </c>
      <c r="T12141" t="s">
        <v>150</v>
      </c>
      <c r="W12141" t="s">
        <v>173</v>
      </c>
      <c r="X12141" t="s">
        <v>150</v>
      </c>
      <c r="AE12141" t="s">
        <v>173</v>
      </c>
      <c r="AF12141" t="s">
        <v>150</v>
      </c>
      <c r="AG12141" t="s">
        <v>173</v>
      </c>
      <c r="AH12141" t="s">
        <v>150</v>
      </c>
      <c r="AS12141" t="s">
        <v>173</v>
      </c>
      <c r="AT12141" t="s">
        <v>150</v>
      </c>
    </row>
    <row r="12142" spans="1:46" x14ac:dyDescent="0.2">
      <c r="A12142" t="s">
        <v>462</v>
      </c>
      <c r="B12142" t="s">
        <v>463</v>
      </c>
      <c r="C12142">
        <f>-70.48676823 / 41.66068976</f>
        <v>-1.6919251370071411</v>
      </c>
      <c r="D12142" t="s">
        <v>464</v>
      </c>
      <c r="E12142" t="s">
        <v>70</v>
      </c>
      <c r="F12142" s="1">
        <v>43697</v>
      </c>
      <c r="G12142">
        <v>19</v>
      </c>
      <c r="K12142" t="s">
        <v>173</v>
      </c>
      <c r="L12142" t="s">
        <v>150</v>
      </c>
      <c r="O12142">
        <v>0.28000000000000003</v>
      </c>
      <c r="P12142" t="s">
        <v>150</v>
      </c>
      <c r="Q12142">
        <v>12.5</v>
      </c>
      <c r="R12142" t="s">
        <v>150</v>
      </c>
      <c r="S12142" t="s">
        <v>173</v>
      </c>
      <c r="T12142" t="s">
        <v>150</v>
      </c>
      <c r="W12142" t="s">
        <v>173</v>
      </c>
      <c r="X12142" t="s">
        <v>150</v>
      </c>
      <c r="AE12142" t="s">
        <v>173</v>
      </c>
      <c r="AF12142" t="s">
        <v>150</v>
      </c>
      <c r="AG12142" t="s">
        <v>173</v>
      </c>
      <c r="AH12142" t="s">
        <v>150</v>
      </c>
      <c r="AS12142" t="s">
        <v>173</v>
      </c>
      <c r="AT12142" t="s">
        <v>150</v>
      </c>
    </row>
    <row r="12143" spans="1:46" x14ac:dyDescent="0.2">
      <c r="A12143" t="s">
        <v>462</v>
      </c>
      <c r="B12143" t="s">
        <v>463</v>
      </c>
      <c r="C12143">
        <f>-70.48676823 / 41.66068976</f>
        <v>-1.6919251370071411</v>
      </c>
      <c r="D12143" t="s">
        <v>464</v>
      </c>
      <c r="E12143" t="s">
        <v>70</v>
      </c>
      <c r="F12143" s="1">
        <v>43697</v>
      </c>
      <c r="G12143">
        <v>20</v>
      </c>
      <c r="K12143" t="s">
        <v>173</v>
      </c>
      <c r="L12143" t="s">
        <v>150</v>
      </c>
      <c r="O12143">
        <v>0.28000000000000003</v>
      </c>
      <c r="P12143" t="s">
        <v>150</v>
      </c>
      <c r="Q12143">
        <v>12.3</v>
      </c>
      <c r="R12143" t="s">
        <v>150</v>
      </c>
      <c r="S12143" t="s">
        <v>173</v>
      </c>
      <c r="T12143" t="s">
        <v>150</v>
      </c>
      <c r="W12143" t="s">
        <v>173</v>
      </c>
      <c r="X12143" t="s">
        <v>150</v>
      </c>
      <c r="AE12143" t="s">
        <v>173</v>
      </c>
      <c r="AF12143" t="s">
        <v>150</v>
      </c>
      <c r="AG12143" t="s">
        <v>173</v>
      </c>
      <c r="AH12143" t="s">
        <v>150</v>
      </c>
      <c r="AS12143" t="s">
        <v>173</v>
      </c>
      <c r="AT12143" t="s">
        <v>150</v>
      </c>
    </row>
    <row r="12144" spans="1:46" x14ac:dyDescent="0.2">
      <c r="A12144" t="s">
        <v>462</v>
      </c>
      <c r="B12144" t="s">
        <v>463</v>
      </c>
      <c r="C12144">
        <f>-70.48676823 / 41.66068976</f>
        <v>-1.6919251370071411</v>
      </c>
      <c r="D12144" t="s">
        <v>464</v>
      </c>
      <c r="E12144" t="s">
        <v>70</v>
      </c>
      <c r="F12144" s="1">
        <v>43697</v>
      </c>
      <c r="G12144">
        <v>21</v>
      </c>
      <c r="K12144">
        <v>1.28</v>
      </c>
      <c r="L12144" t="s">
        <v>150</v>
      </c>
      <c r="O12144">
        <v>0.28000000000000003</v>
      </c>
      <c r="P12144" t="s">
        <v>150</v>
      </c>
      <c r="Q12144">
        <v>12.3</v>
      </c>
      <c r="R12144" t="s">
        <v>150</v>
      </c>
      <c r="S12144">
        <v>8.8000000000000007</v>
      </c>
      <c r="T12144" t="s">
        <v>150</v>
      </c>
      <c r="U12144">
        <v>272.57</v>
      </c>
      <c r="V12144" t="s">
        <v>150</v>
      </c>
      <c r="W12144">
        <v>104.8</v>
      </c>
      <c r="X12144" t="s">
        <v>150</v>
      </c>
      <c r="Y12144">
        <v>85.02</v>
      </c>
      <c r="AA12144">
        <v>33.020000000000003</v>
      </c>
      <c r="AE12144">
        <v>49</v>
      </c>
      <c r="AF12144" t="s">
        <v>150</v>
      </c>
      <c r="AG12144">
        <v>6.38</v>
      </c>
      <c r="AH12144" t="s">
        <v>150</v>
      </c>
      <c r="AS12144">
        <v>26.08</v>
      </c>
      <c r="AT12144" t="s">
        <v>150</v>
      </c>
    </row>
    <row r="12145" spans="1:46" x14ac:dyDescent="0.2">
      <c r="A12145" t="s">
        <v>462</v>
      </c>
      <c r="B12145" t="s">
        <v>463</v>
      </c>
      <c r="C12145">
        <f>-70.48676823 / 41.66068976</f>
        <v>-1.6919251370071411</v>
      </c>
      <c r="D12145" t="s">
        <v>464</v>
      </c>
      <c r="E12145" t="s">
        <v>70</v>
      </c>
      <c r="F12145" s="1">
        <v>43697</v>
      </c>
      <c r="G12145">
        <v>22</v>
      </c>
      <c r="K12145" t="s">
        <v>173</v>
      </c>
      <c r="L12145" t="s">
        <v>150</v>
      </c>
      <c r="O12145">
        <v>0.28000000000000003</v>
      </c>
      <c r="P12145" t="s">
        <v>150</v>
      </c>
      <c r="Q12145">
        <v>12.3</v>
      </c>
      <c r="R12145" t="s">
        <v>150</v>
      </c>
      <c r="S12145" t="s">
        <v>173</v>
      </c>
      <c r="T12145" t="s">
        <v>150</v>
      </c>
      <c r="W12145" t="s">
        <v>173</v>
      </c>
      <c r="X12145" t="s">
        <v>150</v>
      </c>
      <c r="AE12145" t="s">
        <v>173</v>
      </c>
      <c r="AF12145" t="s">
        <v>150</v>
      </c>
      <c r="AG12145" t="s">
        <v>173</v>
      </c>
      <c r="AH12145" t="s">
        <v>150</v>
      </c>
      <c r="AS12145" t="s">
        <v>173</v>
      </c>
      <c r="AT12145" t="s">
        <v>150</v>
      </c>
    </row>
    <row r="12146" spans="1:46" x14ac:dyDescent="0.2">
      <c r="A12146" t="s">
        <v>462</v>
      </c>
      <c r="B12146" t="s">
        <v>463</v>
      </c>
      <c r="C12146">
        <f>-70.48676823 / 41.66068976</f>
        <v>-1.6919251370071411</v>
      </c>
      <c r="D12146" t="s">
        <v>464</v>
      </c>
      <c r="E12146" t="s">
        <v>70</v>
      </c>
      <c r="F12146" s="1">
        <v>44070</v>
      </c>
      <c r="G12146">
        <v>0.5</v>
      </c>
      <c r="I12146">
        <v>27.7</v>
      </c>
      <c r="J12146" t="s">
        <v>150</v>
      </c>
      <c r="K12146">
        <v>0.55000000000000004</v>
      </c>
      <c r="L12146" t="s">
        <v>150</v>
      </c>
      <c r="M12146">
        <v>3.4</v>
      </c>
      <c r="N12146" t="s">
        <v>150</v>
      </c>
      <c r="O12146">
        <v>8.31</v>
      </c>
      <c r="P12146" t="s">
        <v>150</v>
      </c>
      <c r="Q12146">
        <v>24</v>
      </c>
      <c r="R12146" t="s">
        <v>150</v>
      </c>
      <c r="S12146">
        <v>0.54</v>
      </c>
      <c r="T12146" t="s">
        <v>150</v>
      </c>
      <c r="U12146">
        <v>16.73</v>
      </c>
      <c r="V12146" t="s">
        <v>150</v>
      </c>
      <c r="W12146">
        <v>23.49</v>
      </c>
      <c r="X12146" t="s">
        <v>150</v>
      </c>
      <c r="Y12146">
        <v>44.77</v>
      </c>
      <c r="AA12146">
        <v>24.74</v>
      </c>
      <c r="AC12146">
        <v>42.37</v>
      </c>
      <c r="AE12146">
        <v>18.5</v>
      </c>
      <c r="AF12146" t="s">
        <v>150</v>
      </c>
      <c r="AG12146">
        <v>6.95</v>
      </c>
      <c r="AH12146" t="s">
        <v>150</v>
      </c>
      <c r="AS12146">
        <v>0</v>
      </c>
      <c r="AT12146" t="s">
        <v>150</v>
      </c>
    </row>
    <row r="12147" spans="1:46" x14ac:dyDescent="0.2">
      <c r="A12147" t="s">
        <v>462</v>
      </c>
      <c r="B12147" t="s">
        <v>463</v>
      </c>
      <c r="C12147">
        <f>-70.48676823 / 41.66068976</f>
        <v>-1.6919251370071411</v>
      </c>
      <c r="D12147" t="s">
        <v>464</v>
      </c>
      <c r="E12147" t="s">
        <v>70</v>
      </c>
      <c r="F12147" s="1">
        <v>44070</v>
      </c>
      <c r="G12147">
        <v>1</v>
      </c>
      <c r="K12147" t="s">
        <v>173</v>
      </c>
      <c r="L12147" t="s">
        <v>150</v>
      </c>
      <c r="O12147">
        <v>8.27</v>
      </c>
      <c r="P12147" t="s">
        <v>150</v>
      </c>
      <c r="Q12147">
        <v>24.2</v>
      </c>
      <c r="R12147" t="s">
        <v>150</v>
      </c>
      <c r="S12147" t="s">
        <v>173</v>
      </c>
      <c r="T12147" t="s">
        <v>150</v>
      </c>
      <c r="W12147" t="s">
        <v>173</v>
      </c>
      <c r="X12147" t="s">
        <v>150</v>
      </c>
      <c r="AE12147" t="s">
        <v>173</v>
      </c>
      <c r="AF12147" t="s">
        <v>150</v>
      </c>
      <c r="AG12147" t="s">
        <v>173</v>
      </c>
      <c r="AH12147" t="s">
        <v>150</v>
      </c>
      <c r="AS12147" t="s">
        <v>173</v>
      </c>
      <c r="AT12147" t="s">
        <v>150</v>
      </c>
    </row>
    <row r="12148" spans="1:46" x14ac:dyDescent="0.2">
      <c r="A12148" t="s">
        <v>462</v>
      </c>
      <c r="B12148" t="s">
        <v>463</v>
      </c>
      <c r="C12148">
        <f>-70.48676823 / 41.66068976</f>
        <v>-1.6919251370071411</v>
      </c>
      <c r="D12148" t="s">
        <v>464</v>
      </c>
      <c r="E12148" t="s">
        <v>70</v>
      </c>
      <c r="F12148" s="1">
        <v>44070</v>
      </c>
      <c r="G12148">
        <v>2</v>
      </c>
      <c r="K12148" t="s">
        <v>173</v>
      </c>
      <c r="L12148" t="s">
        <v>150</v>
      </c>
      <c r="O12148">
        <v>8.27</v>
      </c>
      <c r="P12148" t="s">
        <v>150</v>
      </c>
      <c r="Q12148">
        <v>24.3</v>
      </c>
      <c r="R12148" t="s">
        <v>150</v>
      </c>
      <c r="S12148" t="s">
        <v>173</v>
      </c>
      <c r="T12148" t="s">
        <v>150</v>
      </c>
      <c r="W12148" t="s">
        <v>173</v>
      </c>
      <c r="X12148" t="s">
        <v>150</v>
      </c>
      <c r="AE12148" t="s">
        <v>173</v>
      </c>
      <c r="AF12148" t="s">
        <v>150</v>
      </c>
      <c r="AG12148" t="s">
        <v>173</v>
      </c>
      <c r="AH12148" t="s">
        <v>150</v>
      </c>
      <c r="AS12148" t="s">
        <v>173</v>
      </c>
      <c r="AT12148" t="s">
        <v>150</v>
      </c>
    </row>
    <row r="12149" spans="1:46" x14ac:dyDescent="0.2">
      <c r="A12149" t="s">
        <v>462</v>
      </c>
      <c r="B12149" t="s">
        <v>463</v>
      </c>
      <c r="C12149">
        <f>-70.48676823 / 41.66068976</f>
        <v>-1.6919251370071411</v>
      </c>
      <c r="D12149" t="s">
        <v>464</v>
      </c>
      <c r="E12149" t="s">
        <v>70</v>
      </c>
      <c r="F12149" s="1">
        <v>44070</v>
      </c>
      <c r="G12149">
        <v>3</v>
      </c>
      <c r="K12149">
        <v>0.44</v>
      </c>
      <c r="L12149" t="s">
        <v>150</v>
      </c>
      <c r="O12149">
        <v>8.26</v>
      </c>
      <c r="P12149" t="s">
        <v>150</v>
      </c>
      <c r="Q12149">
        <v>24.3</v>
      </c>
      <c r="R12149" t="s">
        <v>150</v>
      </c>
      <c r="S12149">
        <v>0.57999999999999996</v>
      </c>
      <c r="T12149" t="s">
        <v>150</v>
      </c>
      <c r="U12149">
        <v>17.96</v>
      </c>
      <c r="V12149" t="s">
        <v>150</v>
      </c>
      <c r="W12149">
        <v>24.84</v>
      </c>
      <c r="X12149" t="s">
        <v>150</v>
      </c>
      <c r="Y12149">
        <v>45.8</v>
      </c>
      <c r="AA12149">
        <v>22.55</v>
      </c>
      <c r="AE12149">
        <v>18.3</v>
      </c>
      <c r="AF12149" t="s">
        <v>150</v>
      </c>
      <c r="AG12149">
        <v>6.94</v>
      </c>
      <c r="AH12149" t="s">
        <v>150</v>
      </c>
      <c r="AS12149">
        <v>0.04</v>
      </c>
      <c r="AT12149" t="s">
        <v>150</v>
      </c>
    </row>
    <row r="12150" spans="1:46" x14ac:dyDescent="0.2">
      <c r="A12150" t="s">
        <v>462</v>
      </c>
      <c r="B12150" t="s">
        <v>463</v>
      </c>
      <c r="C12150">
        <f>-70.48676823 / 41.66068976</f>
        <v>-1.6919251370071411</v>
      </c>
      <c r="D12150" t="s">
        <v>464</v>
      </c>
      <c r="E12150" t="s">
        <v>70</v>
      </c>
      <c r="F12150" s="1">
        <v>44070</v>
      </c>
      <c r="G12150">
        <v>4</v>
      </c>
      <c r="K12150" t="s">
        <v>173</v>
      </c>
      <c r="L12150" t="s">
        <v>150</v>
      </c>
      <c r="O12150">
        <v>8.25</v>
      </c>
      <c r="P12150" t="s">
        <v>150</v>
      </c>
      <c r="Q12150">
        <v>24.3</v>
      </c>
      <c r="R12150" t="s">
        <v>150</v>
      </c>
      <c r="S12150" t="s">
        <v>173</v>
      </c>
      <c r="T12150" t="s">
        <v>150</v>
      </c>
      <c r="W12150" t="s">
        <v>173</v>
      </c>
      <c r="X12150" t="s">
        <v>150</v>
      </c>
      <c r="AE12150" t="s">
        <v>173</v>
      </c>
      <c r="AF12150" t="s">
        <v>150</v>
      </c>
      <c r="AG12150" t="s">
        <v>173</v>
      </c>
      <c r="AH12150" t="s">
        <v>150</v>
      </c>
      <c r="AS12150" t="s">
        <v>173</v>
      </c>
      <c r="AT12150" t="s">
        <v>150</v>
      </c>
    </row>
    <row r="12151" spans="1:46" x14ac:dyDescent="0.2">
      <c r="A12151" t="s">
        <v>462</v>
      </c>
      <c r="B12151" t="s">
        <v>463</v>
      </c>
      <c r="C12151">
        <f>-70.48676823 / 41.66068976</f>
        <v>-1.6919251370071411</v>
      </c>
      <c r="D12151" t="s">
        <v>464</v>
      </c>
      <c r="E12151" t="s">
        <v>70</v>
      </c>
      <c r="F12151" s="1">
        <v>44070</v>
      </c>
      <c r="G12151">
        <v>5</v>
      </c>
      <c r="K12151" t="s">
        <v>173</v>
      </c>
      <c r="L12151" t="s">
        <v>150</v>
      </c>
      <c r="O12151">
        <v>8.25</v>
      </c>
      <c r="P12151" t="s">
        <v>150</v>
      </c>
      <c r="Q12151">
        <v>24.4</v>
      </c>
      <c r="R12151" t="s">
        <v>150</v>
      </c>
      <c r="S12151" t="s">
        <v>173</v>
      </c>
      <c r="T12151" t="s">
        <v>150</v>
      </c>
      <c r="W12151" t="s">
        <v>173</v>
      </c>
      <c r="X12151" t="s">
        <v>150</v>
      </c>
      <c r="AE12151" t="s">
        <v>173</v>
      </c>
      <c r="AF12151" t="s">
        <v>150</v>
      </c>
      <c r="AG12151" t="s">
        <v>173</v>
      </c>
      <c r="AH12151" t="s">
        <v>150</v>
      </c>
      <c r="AS12151" t="s">
        <v>173</v>
      </c>
      <c r="AT12151" t="s">
        <v>150</v>
      </c>
    </row>
    <row r="12152" spans="1:46" x14ac:dyDescent="0.2">
      <c r="A12152" t="s">
        <v>462</v>
      </c>
      <c r="B12152" t="s">
        <v>463</v>
      </c>
      <c r="C12152">
        <f>-70.48676823 / 41.66068976</f>
        <v>-1.6919251370071411</v>
      </c>
      <c r="D12152" t="s">
        <v>464</v>
      </c>
      <c r="E12152" t="s">
        <v>70</v>
      </c>
      <c r="F12152" s="1">
        <v>44070</v>
      </c>
      <c r="G12152">
        <v>6</v>
      </c>
      <c r="K12152" t="s">
        <v>173</v>
      </c>
      <c r="L12152" t="s">
        <v>150</v>
      </c>
      <c r="O12152">
        <v>8.24</v>
      </c>
      <c r="P12152" t="s">
        <v>150</v>
      </c>
      <c r="Q12152">
        <v>24.4</v>
      </c>
      <c r="R12152" t="s">
        <v>150</v>
      </c>
      <c r="S12152" t="s">
        <v>173</v>
      </c>
      <c r="T12152" t="s">
        <v>150</v>
      </c>
      <c r="W12152" t="s">
        <v>173</v>
      </c>
      <c r="X12152" t="s">
        <v>150</v>
      </c>
      <c r="AE12152" t="s">
        <v>173</v>
      </c>
      <c r="AF12152" t="s">
        <v>150</v>
      </c>
      <c r="AG12152" t="s">
        <v>173</v>
      </c>
      <c r="AH12152" t="s">
        <v>150</v>
      </c>
      <c r="AS12152" t="s">
        <v>173</v>
      </c>
      <c r="AT12152" t="s">
        <v>150</v>
      </c>
    </row>
    <row r="12153" spans="1:46" x14ac:dyDescent="0.2">
      <c r="A12153" t="s">
        <v>462</v>
      </c>
      <c r="B12153" t="s">
        <v>463</v>
      </c>
      <c r="C12153">
        <f>-70.48676823 / 41.66068976</f>
        <v>-1.6919251370071411</v>
      </c>
      <c r="D12153" t="s">
        <v>464</v>
      </c>
      <c r="E12153" t="s">
        <v>70</v>
      </c>
      <c r="F12153" s="1">
        <v>44070</v>
      </c>
      <c r="G12153">
        <v>7</v>
      </c>
      <c r="K12153" t="s">
        <v>173</v>
      </c>
      <c r="L12153" t="s">
        <v>150</v>
      </c>
      <c r="O12153">
        <v>8.2200000000000006</v>
      </c>
      <c r="P12153" t="s">
        <v>150</v>
      </c>
      <c r="Q12153">
        <v>24.4</v>
      </c>
      <c r="R12153" t="s">
        <v>150</v>
      </c>
      <c r="S12153" t="s">
        <v>173</v>
      </c>
      <c r="T12153" t="s">
        <v>150</v>
      </c>
      <c r="W12153" t="s">
        <v>173</v>
      </c>
      <c r="X12153" t="s">
        <v>150</v>
      </c>
      <c r="AE12153" t="s">
        <v>173</v>
      </c>
      <c r="AF12153" t="s">
        <v>150</v>
      </c>
      <c r="AG12153" t="s">
        <v>173</v>
      </c>
      <c r="AH12153" t="s">
        <v>150</v>
      </c>
      <c r="AS12153" t="s">
        <v>173</v>
      </c>
      <c r="AT12153" t="s">
        <v>150</v>
      </c>
    </row>
    <row r="12154" spans="1:46" x14ac:dyDescent="0.2">
      <c r="A12154" t="s">
        <v>462</v>
      </c>
      <c r="B12154" t="s">
        <v>463</v>
      </c>
      <c r="C12154">
        <f>-70.48676823 / 41.66068976</f>
        <v>-1.6919251370071411</v>
      </c>
      <c r="D12154" t="s">
        <v>464</v>
      </c>
      <c r="E12154" t="s">
        <v>70</v>
      </c>
      <c r="F12154" s="1">
        <v>44070</v>
      </c>
      <c r="G12154">
        <v>8</v>
      </c>
      <c r="K12154" t="s">
        <v>173</v>
      </c>
      <c r="L12154" t="s">
        <v>150</v>
      </c>
      <c r="O12154">
        <v>5.25</v>
      </c>
      <c r="P12154" t="s">
        <v>150</v>
      </c>
      <c r="Q12154">
        <v>22.9</v>
      </c>
      <c r="R12154" t="s">
        <v>150</v>
      </c>
      <c r="S12154" t="s">
        <v>173</v>
      </c>
      <c r="T12154" t="s">
        <v>150</v>
      </c>
      <c r="W12154" t="s">
        <v>173</v>
      </c>
      <c r="X12154" t="s">
        <v>150</v>
      </c>
      <c r="AE12154" t="s">
        <v>173</v>
      </c>
      <c r="AF12154" t="s">
        <v>150</v>
      </c>
      <c r="AG12154" t="s">
        <v>173</v>
      </c>
      <c r="AH12154" t="s">
        <v>150</v>
      </c>
      <c r="AS12154" t="s">
        <v>173</v>
      </c>
      <c r="AT12154" t="s">
        <v>150</v>
      </c>
    </row>
    <row r="12155" spans="1:46" x14ac:dyDescent="0.2">
      <c r="A12155" t="s">
        <v>462</v>
      </c>
      <c r="B12155" t="s">
        <v>463</v>
      </c>
      <c r="C12155">
        <f>-70.48676823 / 41.66068976</f>
        <v>-1.6919251370071411</v>
      </c>
      <c r="D12155" t="s">
        <v>464</v>
      </c>
      <c r="E12155" t="s">
        <v>70</v>
      </c>
      <c r="F12155" s="1">
        <v>44070</v>
      </c>
      <c r="G12155">
        <v>9</v>
      </c>
      <c r="K12155">
        <v>1.34</v>
      </c>
      <c r="L12155" t="s">
        <v>150</v>
      </c>
      <c r="O12155">
        <v>2.04</v>
      </c>
      <c r="P12155" t="s">
        <v>150</v>
      </c>
      <c r="Q12155">
        <v>18.600000000000001</v>
      </c>
      <c r="R12155" t="s">
        <v>150</v>
      </c>
      <c r="S12155">
        <v>0.8</v>
      </c>
      <c r="T12155" t="s">
        <v>150</v>
      </c>
      <c r="U12155">
        <v>24.78</v>
      </c>
      <c r="V12155" t="s">
        <v>150</v>
      </c>
      <c r="W12155">
        <v>25.29</v>
      </c>
      <c r="X12155" t="s">
        <v>150</v>
      </c>
      <c r="Y12155">
        <v>50.44</v>
      </c>
      <c r="AA12155">
        <v>33.47</v>
      </c>
      <c r="AE12155">
        <v>18.600000000000001</v>
      </c>
      <c r="AF12155" t="s">
        <v>150</v>
      </c>
      <c r="AG12155">
        <v>6.32</v>
      </c>
      <c r="AH12155" t="s">
        <v>150</v>
      </c>
      <c r="AS12155">
        <v>0.47</v>
      </c>
      <c r="AT12155" t="s">
        <v>150</v>
      </c>
    </row>
    <row r="12156" spans="1:46" x14ac:dyDescent="0.2">
      <c r="A12156" t="s">
        <v>462</v>
      </c>
      <c r="B12156" t="s">
        <v>463</v>
      </c>
      <c r="C12156">
        <f>-70.48676823 / 41.66068976</f>
        <v>-1.6919251370071411</v>
      </c>
      <c r="D12156" t="s">
        <v>464</v>
      </c>
      <c r="E12156" t="s">
        <v>70</v>
      </c>
      <c r="F12156" s="1">
        <v>44070</v>
      </c>
      <c r="G12156">
        <v>10</v>
      </c>
      <c r="K12156" t="s">
        <v>173</v>
      </c>
      <c r="L12156" t="s">
        <v>150</v>
      </c>
      <c r="O12156">
        <v>1.31</v>
      </c>
      <c r="P12156" t="s">
        <v>150</v>
      </c>
      <c r="Q12156">
        <v>15.4</v>
      </c>
      <c r="R12156" t="s">
        <v>150</v>
      </c>
      <c r="S12156" t="s">
        <v>173</v>
      </c>
      <c r="T12156" t="s">
        <v>150</v>
      </c>
      <c r="W12156" t="s">
        <v>173</v>
      </c>
      <c r="X12156" t="s">
        <v>150</v>
      </c>
      <c r="AE12156" t="s">
        <v>173</v>
      </c>
      <c r="AF12156" t="s">
        <v>150</v>
      </c>
      <c r="AG12156" t="s">
        <v>173</v>
      </c>
      <c r="AH12156" t="s">
        <v>150</v>
      </c>
      <c r="AS12156" t="s">
        <v>173</v>
      </c>
      <c r="AT12156" t="s">
        <v>150</v>
      </c>
    </row>
    <row r="12157" spans="1:46" x14ac:dyDescent="0.2">
      <c r="A12157" t="s">
        <v>462</v>
      </c>
      <c r="B12157" t="s">
        <v>463</v>
      </c>
      <c r="C12157">
        <f>-70.48676823 / 41.66068976</f>
        <v>-1.6919251370071411</v>
      </c>
      <c r="D12157" t="s">
        <v>464</v>
      </c>
      <c r="E12157" t="s">
        <v>70</v>
      </c>
      <c r="F12157" s="1">
        <v>44070</v>
      </c>
      <c r="G12157">
        <v>11</v>
      </c>
      <c r="K12157" t="s">
        <v>173</v>
      </c>
      <c r="L12157" t="s">
        <v>150</v>
      </c>
      <c r="O12157">
        <v>0.27</v>
      </c>
      <c r="P12157" t="s">
        <v>150</v>
      </c>
      <c r="Q12157">
        <v>13.7</v>
      </c>
      <c r="R12157" t="s">
        <v>150</v>
      </c>
      <c r="S12157" t="s">
        <v>173</v>
      </c>
      <c r="T12157" t="s">
        <v>150</v>
      </c>
      <c r="W12157" t="s">
        <v>173</v>
      </c>
      <c r="X12157" t="s">
        <v>150</v>
      </c>
      <c r="AE12157" t="s">
        <v>173</v>
      </c>
      <c r="AF12157" t="s">
        <v>150</v>
      </c>
      <c r="AG12157" t="s">
        <v>173</v>
      </c>
      <c r="AH12157" t="s">
        <v>150</v>
      </c>
      <c r="AS12157" t="s">
        <v>173</v>
      </c>
      <c r="AT12157" t="s">
        <v>150</v>
      </c>
    </row>
    <row r="12158" spans="1:46" x14ac:dyDescent="0.2">
      <c r="A12158" t="s">
        <v>462</v>
      </c>
      <c r="B12158" t="s">
        <v>463</v>
      </c>
      <c r="C12158">
        <f>-70.48676823 / 41.66068976</f>
        <v>-1.6919251370071411</v>
      </c>
      <c r="D12158" t="s">
        <v>464</v>
      </c>
      <c r="E12158" t="s">
        <v>70</v>
      </c>
      <c r="F12158" s="1">
        <v>44070</v>
      </c>
      <c r="G12158">
        <v>12</v>
      </c>
      <c r="K12158" t="s">
        <v>173</v>
      </c>
      <c r="L12158" t="s">
        <v>150</v>
      </c>
      <c r="O12158">
        <v>0</v>
      </c>
      <c r="P12158" t="s">
        <v>150</v>
      </c>
      <c r="Q12158">
        <v>12.8</v>
      </c>
      <c r="R12158" t="s">
        <v>150</v>
      </c>
      <c r="S12158" t="s">
        <v>173</v>
      </c>
      <c r="T12158" t="s">
        <v>150</v>
      </c>
      <c r="W12158" t="s">
        <v>173</v>
      </c>
      <c r="X12158" t="s">
        <v>150</v>
      </c>
      <c r="AE12158" t="s">
        <v>173</v>
      </c>
      <c r="AF12158" t="s">
        <v>150</v>
      </c>
      <c r="AG12158" t="s">
        <v>173</v>
      </c>
      <c r="AH12158" t="s">
        <v>150</v>
      </c>
      <c r="AS12158" t="s">
        <v>173</v>
      </c>
      <c r="AT12158" t="s">
        <v>150</v>
      </c>
    </row>
    <row r="12159" spans="1:46" x14ac:dyDescent="0.2">
      <c r="A12159" t="s">
        <v>462</v>
      </c>
      <c r="B12159" t="s">
        <v>463</v>
      </c>
      <c r="C12159">
        <f>-70.48676823 / 41.66068976</f>
        <v>-1.6919251370071411</v>
      </c>
      <c r="D12159" t="s">
        <v>464</v>
      </c>
      <c r="E12159" t="s">
        <v>70</v>
      </c>
      <c r="F12159" s="1">
        <v>44070</v>
      </c>
      <c r="G12159">
        <v>26</v>
      </c>
      <c r="K12159">
        <v>0.73</v>
      </c>
      <c r="L12159" t="s">
        <v>150</v>
      </c>
      <c r="S12159">
        <v>8.2799999999999994</v>
      </c>
      <c r="T12159" t="s">
        <v>150</v>
      </c>
      <c r="U12159">
        <v>256.45999999999998</v>
      </c>
      <c r="V12159" t="s">
        <v>150</v>
      </c>
      <c r="W12159">
        <v>146.30000000000001</v>
      </c>
      <c r="X12159" t="s">
        <v>150</v>
      </c>
      <c r="Y12159">
        <v>84.14</v>
      </c>
      <c r="AA12159">
        <v>27.51</v>
      </c>
      <c r="AE12159">
        <v>52.9</v>
      </c>
      <c r="AF12159" t="s">
        <v>150</v>
      </c>
      <c r="AG12159">
        <v>6.55</v>
      </c>
      <c r="AH12159" t="s">
        <v>150</v>
      </c>
      <c r="AS12159">
        <v>12.63</v>
      </c>
      <c r="AT12159" t="s">
        <v>150</v>
      </c>
    </row>
    <row r="12160" spans="1:46" x14ac:dyDescent="0.2">
      <c r="A12160" t="s">
        <v>499</v>
      </c>
      <c r="B12160" t="s">
        <v>500</v>
      </c>
      <c r="C12160">
        <f>-70.45829171 / 41.6543552</f>
        <v>-1.691498796985339</v>
      </c>
      <c r="D12160" t="s">
        <v>501</v>
      </c>
      <c r="E12160" t="s">
        <v>70</v>
      </c>
      <c r="F12160" s="1">
        <v>37143</v>
      </c>
      <c r="G12160">
        <v>0.5</v>
      </c>
      <c r="I12160">
        <v>2.5</v>
      </c>
      <c r="J12160" t="s">
        <v>71</v>
      </c>
      <c r="K12160">
        <v>2.23</v>
      </c>
      <c r="L12160" t="s">
        <v>71</v>
      </c>
      <c r="M12160">
        <v>2.2999999999999998</v>
      </c>
      <c r="N12160" t="s">
        <v>71</v>
      </c>
      <c r="O12160">
        <v>8.17</v>
      </c>
      <c r="P12160" t="s">
        <v>71</v>
      </c>
      <c r="Q12160">
        <v>20.6</v>
      </c>
      <c r="R12160" t="s">
        <v>71</v>
      </c>
      <c r="S12160">
        <v>0.56000000000000005</v>
      </c>
      <c r="T12160" t="s">
        <v>71</v>
      </c>
      <c r="U12160">
        <v>17.350000000000001</v>
      </c>
      <c r="V12160" t="s">
        <v>71</v>
      </c>
      <c r="W12160">
        <v>46.6</v>
      </c>
      <c r="X12160" t="s">
        <v>71</v>
      </c>
      <c r="Y12160">
        <v>45.3</v>
      </c>
      <c r="AA12160">
        <v>38.47</v>
      </c>
      <c r="AC12160">
        <v>48</v>
      </c>
      <c r="AE12160">
        <v>10.8</v>
      </c>
      <c r="AF12160" t="s">
        <v>71</v>
      </c>
      <c r="AG12160">
        <v>6.48</v>
      </c>
      <c r="AH12160" t="s">
        <v>71</v>
      </c>
      <c r="AS12160">
        <v>1.04</v>
      </c>
      <c r="AT12160" t="s">
        <v>71</v>
      </c>
    </row>
    <row r="12161" spans="1:46" x14ac:dyDescent="0.2">
      <c r="A12161" t="s">
        <v>499</v>
      </c>
      <c r="B12161" t="s">
        <v>500</v>
      </c>
      <c r="C12161">
        <f>-70.45829171 / 41.6543552</f>
        <v>-1.691498796985339</v>
      </c>
      <c r="D12161" t="s">
        <v>501</v>
      </c>
      <c r="E12161" t="s">
        <v>70</v>
      </c>
      <c r="F12161" s="1">
        <v>37143</v>
      </c>
      <c r="G12161">
        <v>1</v>
      </c>
      <c r="O12161">
        <v>8.15</v>
      </c>
      <c r="P12161" t="s">
        <v>71</v>
      </c>
      <c r="Q12161">
        <v>20.6</v>
      </c>
      <c r="R12161" t="s">
        <v>71</v>
      </c>
    </row>
    <row r="12162" spans="1:46" x14ac:dyDescent="0.2">
      <c r="A12162" t="s">
        <v>499</v>
      </c>
      <c r="B12162" t="s">
        <v>500</v>
      </c>
      <c r="C12162">
        <f>-70.45829171 / 41.6543552</f>
        <v>-1.691498796985339</v>
      </c>
      <c r="D12162" t="s">
        <v>501</v>
      </c>
      <c r="E12162" t="s">
        <v>70</v>
      </c>
      <c r="F12162" s="1">
        <v>37143</v>
      </c>
      <c r="G12162">
        <v>1.5</v>
      </c>
      <c r="K12162">
        <v>2.71</v>
      </c>
      <c r="L12162" t="s">
        <v>71</v>
      </c>
      <c r="O12162">
        <v>8.1300000000000008</v>
      </c>
      <c r="P12162" t="s">
        <v>71</v>
      </c>
      <c r="Q12162">
        <v>20.7</v>
      </c>
      <c r="R12162" t="s">
        <v>71</v>
      </c>
      <c r="S12162">
        <v>0.61</v>
      </c>
      <c r="T12162" t="s">
        <v>71</v>
      </c>
      <c r="U12162">
        <v>18.89</v>
      </c>
      <c r="V12162" t="s">
        <v>71</v>
      </c>
      <c r="W12162">
        <v>32.9</v>
      </c>
      <c r="X12162" t="s">
        <v>71</v>
      </c>
      <c r="Y12162">
        <v>46.53</v>
      </c>
      <c r="AA12162">
        <v>40.380000000000003</v>
      </c>
      <c r="AE12162">
        <v>11.1</v>
      </c>
      <c r="AF12162" t="s">
        <v>71</v>
      </c>
      <c r="AG12162">
        <v>6.54</v>
      </c>
      <c r="AH12162" t="s">
        <v>71</v>
      </c>
      <c r="AS12162">
        <v>0.5</v>
      </c>
      <c r="AT12162" t="s">
        <v>71</v>
      </c>
    </row>
    <row r="12163" spans="1:46" x14ac:dyDescent="0.2">
      <c r="A12163" t="s">
        <v>499</v>
      </c>
      <c r="B12163" t="s">
        <v>500</v>
      </c>
      <c r="C12163">
        <f>-70.45829171 / 41.6543552</f>
        <v>-1.691498796985339</v>
      </c>
      <c r="D12163" t="s">
        <v>501</v>
      </c>
      <c r="E12163" t="s">
        <v>70</v>
      </c>
      <c r="F12163" s="1">
        <v>37143</v>
      </c>
      <c r="G12163">
        <v>2</v>
      </c>
      <c r="O12163">
        <v>8.16</v>
      </c>
      <c r="P12163" t="s">
        <v>71</v>
      </c>
      <c r="Q12163">
        <v>20.7</v>
      </c>
      <c r="R12163" t="s">
        <v>71</v>
      </c>
    </row>
    <row r="12164" spans="1:46" x14ac:dyDescent="0.2">
      <c r="A12164" t="s">
        <v>499</v>
      </c>
      <c r="B12164" t="s">
        <v>500</v>
      </c>
      <c r="C12164">
        <f>-70.45829171 / 41.6543552</f>
        <v>-1.691498796985339</v>
      </c>
      <c r="D12164" t="s">
        <v>501</v>
      </c>
      <c r="E12164" t="s">
        <v>70</v>
      </c>
      <c r="F12164" s="1">
        <v>37143</v>
      </c>
      <c r="G12164">
        <v>2.5</v>
      </c>
      <c r="O12164">
        <v>7.87</v>
      </c>
      <c r="P12164" t="s">
        <v>71</v>
      </c>
      <c r="Q12164">
        <v>20.7</v>
      </c>
      <c r="R12164" t="s">
        <v>71</v>
      </c>
    </row>
    <row r="12165" spans="1:46" x14ac:dyDescent="0.2">
      <c r="A12165" t="s">
        <v>499</v>
      </c>
      <c r="B12165" t="s">
        <v>500</v>
      </c>
      <c r="C12165">
        <f>-70.45829171 / 41.6543552</f>
        <v>-1.691498796985339</v>
      </c>
      <c r="D12165" t="s">
        <v>501</v>
      </c>
      <c r="E12165" t="s">
        <v>70</v>
      </c>
      <c r="F12165" s="1">
        <v>37873</v>
      </c>
      <c r="G12165">
        <v>0.5</v>
      </c>
      <c r="I12165">
        <v>2.5</v>
      </c>
      <c r="J12165" t="s">
        <v>71</v>
      </c>
      <c r="K12165">
        <v>11.36</v>
      </c>
      <c r="L12165" t="s">
        <v>71</v>
      </c>
      <c r="M12165">
        <v>0.7</v>
      </c>
      <c r="N12165" t="s">
        <v>71</v>
      </c>
      <c r="O12165">
        <v>8.11</v>
      </c>
      <c r="P12165" t="s">
        <v>71</v>
      </c>
      <c r="Q12165">
        <v>24.4</v>
      </c>
      <c r="R12165" t="s">
        <v>71</v>
      </c>
      <c r="S12165">
        <v>1.8</v>
      </c>
      <c r="T12165" t="s">
        <v>71</v>
      </c>
      <c r="U12165">
        <v>55.75</v>
      </c>
      <c r="V12165" t="s">
        <v>71</v>
      </c>
      <c r="W12165">
        <v>69.599999999999994</v>
      </c>
      <c r="X12165" t="s">
        <v>71</v>
      </c>
      <c r="Y12165">
        <v>62.13</v>
      </c>
      <c r="AA12165">
        <v>54.44</v>
      </c>
      <c r="AC12165">
        <v>65.14</v>
      </c>
      <c r="AE12165">
        <v>1.71</v>
      </c>
      <c r="AF12165" t="s">
        <v>71</v>
      </c>
      <c r="AG12165">
        <v>7.03</v>
      </c>
      <c r="AH12165" t="s">
        <v>71</v>
      </c>
      <c r="AS12165">
        <v>0.36</v>
      </c>
      <c r="AT12165" t="s">
        <v>71</v>
      </c>
    </row>
    <row r="12166" spans="1:46" x14ac:dyDescent="0.2">
      <c r="A12166" t="s">
        <v>499</v>
      </c>
      <c r="B12166" t="s">
        <v>500</v>
      </c>
      <c r="C12166">
        <f>-70.45829171 / 41.6543552</f>
        <v>-1.691498796985339</v>
      </c>
      <c r="D12166" t="s">
        <v>501</v>
      </c>
      <c r="E12166" t="s">
        <v>70</v>
      </c>
      <c r="F12166" s="1">
        <v>37873</v>
      </c>
      <c r="G12166">
        <v>1</v>
      </c>
      <c r="O12166">
        <v>8.0299999999999994</v>
      </c>
      <c r="P12166" t="s">
        <v>71</v>
      </c>
      <c r="Q12166">
        <v>24.5</v>
      </c>
      <c r="R12166" t="s">
        <v>71</v>
      </c>
    </row>
    <row r="12167" spans="1:46" x14ac:dyDescent="0.2">
      <c r="A12167" t="s">
        <v>499</v>
      </c>
      <c r="B12167" t="s">
        <v>500</v>
      </c>
      <c r="C12167">
        <f>-70.45829171 / 41.6543552</f>
        <v>-1.691498796985339</v>
      </c>
      <c r="D12167" t="s">
        <v>501</v>
      </c>
      <c r="E12167" t="s">
        <v>70</v>
      </c>
      <c r="F12167" s="1">
        <v>37873</v>
      </c>
      <c r="G12167">
        <v>1.5</v>
      </c>
      <c r="K12167">
        <v>11.97</v>
      </c>
      <c r="L12167" t="s">
        <v>71</v>
      </c>
      <c r="O12167">
        <v>7.95</v>
      </c>
      <c r="P12167" t="s">
        <v>71</v>
      </c>
      <c r="Q12167">
        <v>24.5</v>
      </c>
      <c r="R12167" t="s">
        <v>71</v>
      </c>
      <c r="S12167">
        <v>1.5</v>
      </c>
      <c r="T12167" t="s">
        <v>71</v>
      </c>
      <c r="U12167">
        <v>46.46</v>
      </c>
      <c r="V12167" t="s">
        <v>71</v>
      </c>
      <c r="W12167">
        <v>65.5</v>
      </c>
      <c r="X12167" t="s">
        <v>71</v>
      </c>
      <c r="Y12167">
        <v>59.5</v>
      </c>
      <c r="AA12167">
        <v>54.95</v>
      </c>
      <c r="AE12167">
        <v>1.7</v>
      </c>
      <c r="AF12167" t="s">
        <v>71</v>
      </c>
      <c r="AG12167">
        <v>6.78</v>
      </c>
      <c r="AH12167" t="s">
        <v>71</v>
      </c>
      <c r="AS12167">
        <v>3.18</v>
      </c>
      <c r="AT12167" t="s">
        <v>71</v>
      </c>
    </row>
    <row r="12168" spans="1:46" x14ac:dyDescent="0.2">
      <c r="A12168" t="s">
        <v>499</v>
      </c>
      <c r="B12168" t="s">
        <v>500</v>
      </c>
      <c r="C12168">
        <f>-70.45829171 / 41.6543552</f>
        <v>-1.691498796985339</v>
      </c>
      <c r="D12168" t="s">
        <v>501</v>
      </c>
      <c r="E12168" t="s">
        <v>70</v>
      </c>
      <c r="F12168" s="1">
        <v>37873</v>
      </c>
      <c r="G12168">
        <v>2</v>
      </c>
      <c r="O12168">
        <v>6.95</v>
      </c>
      <c r="P12168" t="s">
        <v>71</v>
      </c>
      <c r="Q12168">
        <v>24.4</v>
      </c>
      <c r="R12168" t="s">
        <v>71</v>
      </c>
    </row>
    <row r="12169" spans="1:46" x14ac:dyDescent="0.2">
      <c r="A12169" t="s">
        <v>499</v>
      </c>
      <c r="B12169" t="s">
        <v>500</v>
      </c>
      <c r="C12169">
        <f>-70.45829171 / 41.6543552</f>
        <v>-1.691498796985339</v>
      </c>
      <c r="D12169" t="s">
        <v>501</v>
      </c>
      <c r="E12169" t="s">
        <v>70</v>
      </c>
      <c r="F12169" s="1">
        <v>37873</v>
      </c>
      <c r="G12169">
        <v>2.5</v>
      </c>
      <c r="O12169">
        <v>4.55</v>
      </c>
      <c r="P12169" t="s">
        <v>71</v>
      </c>
      <c r="Q12169">
        <v>24</v>
      </c>
      <c r="R12169" t="s">
        <v>71</v>
      </c>
    </row>
    <row r="12170" spans="1:46" x14ac:dyDescent="0.2">
      <c r="A12170" t="s">
        <v>499</v>
      </c>
      <c r="B12170" t="s">
        <v>500</v>
      </c>
      <c r="C12170">
        <f>-70.45829171 / 41.6543552</f>
        <v>-1.691498796985339</v>
      </c>
      <c r="D12170" t="s">
        <v>501</v>
      </c>
      <c r="E12170" t="s">
        <v>70</v>
      </c>
      <c r="F12170" s="1">
        <v>38216</v>
      </c>
      <c r="G12170">
        <v>0.5</v>
      </c>
      <c r="I12170">
        <v>2.72</v>
      </c>
      <c r="J12170" t="s">
        <v>71</v>
      </c>
      <c r="M12170">
        <v>0.75</v>
      </c>
      <c r="N12170" t="s">
        <v>71</v>
      </c>
      <c r="O12170">
        <v>7.81</v>
      </c>
      <c r="P12170" t="s">
        <v>71</v>
      </c>
      <c r="Q12170">
        <v>23.1</v>
      </c>
      <c r="R12170" t="s">
        <v>71</v>
      </c>
      <c r="S12170">
        <v>2.36</v>
      </c>
      <c r="T12170" t="s">
        <v>71</v>
      </c>
      <c r="U12170">
        <v>73.099999999999994</v>
      </c>
      <c r="V12170" t="s">
        <v>71</v>
      </c>
      <c r="W12170">
        <v>76.819999999999993</v>
      </c>
      <c r="X12170" t="s">
        <v>71</v>
      </c>
      <c r="Y12170">
        <v>66.040000000000006</v>
      </c>
      <c r="AC12170">
        <v>64.150000000000006</v>
      </c>
      <c r="AE12170">
        <v>26.84</v>
      </c>
      <c r="AF12170" t="s">
        <v>71</v>
      </c>
      <c r="AG12170">
        <v>6.73</v>
      </c>
      <c r="AH12170" t="s">
        <v>71</v>
      </c>
    </row>
    <row r="12171" spans="1:46" x14ac:dyDescent="0.2">
      <c r="A12171" t="s">
        <v>499</v>
      </c>
      <c r="B12171" t="s">
        <v>500</v>
      </c>
      <c r="C12171">
        <f>-70.45829171 / 41.6543552</f>
        <v>-1.691498796985339</v>
      </c>
      <c r="D12171" t="s">
        <v>501</v>
      </c>
      <c r="E12171" t="s">
        <v>70</v>
      </c>
      <c r="F12171" s="1">
        <v>38216</v>
      </c>
      <c r="G12171">
        <v>1</v>
      </c>
      <c r="O12171">
        <v>7.04</v>
      </c>
      <c r="P12171" t="s">
        <v>71</v>
      </c>
      <c r="Q12171">
        <v>22.9</v>
      </c>
      <c r="R12171" t="s">
        <v>71</v>
      </c>
    </row>
    <row r="12172" spans="1:46" x14ac:dyDescent="0.2">
      <c r="A12172" t="s">
        <v>499</v>
      </c>
      <c r="B12172" t="s">
        <v>500</v>
      </c>
      <c r="C12172">
        <f>-70.45829171 / 41.6543552</f>
        <v>-1.691498796985339</v>
      </c>
      <c r="D12172" t="s">
        <v>501</v>
      </c>
      <c r="E12172" t="s">
        <v>70</v>
      </c>
      <c r="F12172" s="1">
        <v>38216</v>
      </c>
      <c r="G12172">
        <v>1.5</v>
      </c>
      <c r="O12172">
        <v>6.73</v>
      </c>
      <c r="P12172" t="s">
        <v>71</v>
      </c>
      <c r="Q12172">
        <v>22.8</v>
      </c>
      <c r="R12172" t="s">
        <v>71</v>
      </c>
    </row>
    <row r="12173" spans="1:46" x14ac:dyDescent="0.2">
      <c r="A12173" t="s">
        <v>499</v>
      </c>
      <c r="B12173" t="s">
        <v>500</v>
      </c>
      <c r="C12173">
        <f>-70.45829171 / 41.6543552</f>
        <v>-1.691498796985339</v>
      </c>
      <c r="D12173" t="s">
        <v>501</v>
      </c>
      <c r="E12173" t="s">
        <v>70</v>
      </c>
      <c r="F12173" s="1">
        <v>38216</v>
      </c>
      <c r="G12173">
        <v>1.7</v>
      </c>
      <c r="S12173">
        <v>2.5099999999999998</v>
      </c>
      <c r="T12173" t="s">
        <v>71</v>
      </c>
      <c r="U12173">
        <v>77.739999999999995</v>
      </c>
      <c r="V12173" t="s">
        <v>71</v>
      </c>
      <c r="W12173">
        <v>81.95</v>
      </c>
      <c r="X12173" t="s">
        <v>71</v>
      </c>
      <c r="Y12173">
        <v>66.930000000000007</v>
      </c>
      <c r="AE12173">
        <v>27.04</v>
      </c>
      <c r="AF12173" t="s">
        <v>71</v>
      </c>
      <c r="AG12173">
        <v>6.79</v>
      </c>
      <c r="AH12173" t="s">
        <v>71</v>
      </c>
    </row>
    <row r="12174" spans="1:46" x14ac:dyDescent="0.2">
      <c r="A12174" t="s">
        <v>499</v>
      </c>
      <c r="B12174" t="s">
        <v>500</v>
      </c>
      <c r="C12174">
        <f>-70.45829171 / 41.6543552</f>
        <v>-1.691498796985339</v>
      </c>
      <c r="D12174" t="s">
        <v>501</v>
      </c>
      <c r="E12174" t="s">
        <v>70</v>
      </c>
      <c r="F12174" s="1">
        <v>38216</v>
      </c>
      <c r="G12174">
        <v>2</v>
      </c>
      <c r="O12174">
        <v>6.27</v>
      </c>
      <c r="P12174" t="s">
        <v>71</v>
      </c>
      <c r="Q12174">
        <v>22.7</v>
      </c>
      <c r="R12174" t="s">
        <v>71</v>
      </c>
    </row>
    <row r="12175" spans="1:46" x14ac:dyDescent="0.2">
      <c r="A12175" t="s">
        <v>499</v>
      </c>
      <c r="B12175" t="s">
        <v>500</v>
      </c>
      <c r="C12175">
        <f>-70.45829171 / 41.6543552</f>
        <v>-1.691498796985339</v>
      </c>
      <c r="D12175" t="s">
        <v>501</v>
      </c>
      <c r="E12175" t="s">
        <v>70</v>
      </c>
      <c r="F12175" s="1">
        <v>38216</v>
      </c>
      <c r="G12175">
        <v>2.5</v>
      </c>
      <c r="O12175">
        <v>5.86</v>
      </c>
      <c r="P12175" t="s">
        <v>71</v>
      </c>
      <c r="Q12175">
        <v>22.7</v>
      </c>
      <c r="R12175" t="s">
        <v>71</v>
      </c>
    </row>
    <row r="12176" spans="1:46" x14ac:dyDescent="0.2">
      <c r="A12176" t="s">
        <v>499</v>
      </c>
      <c r="B12176" t="s">
        <v>500</v>
      </c>
      <c r="C12176">
        <f>-70.45829171 / 41.6543552</f>
        <v>-1.691498796985339</v>
      </c>
      <c r="D12176" t="s">
        <v>501</v>
      </c>
      <c r="E12176" t="s">
        <v>70</v>
      </c>
      <c r="F12176" s="1">
        <v>38237</v>
      </c>
      <c r="G12176">
        <v>0.5</v>
      </c>
      <c r="I12176">
        <v>2.5</v>
      </c>
      <c r="J12176" t="s">
        <v>71</v>
      </c>
      <c r="K12176">
        <v>6.27</v>
      </c>
      <c r="L12176" t="s">
        <v>71</v>
      </c>
      <c r="M12176">
        <v>0.43</v>
      </c>
      <c r="N12176" t="s">
        <v>71</v>
      </c>
      <c r="O12176">
        <v>9.6999999999999993</v>
      </c>
      <c r="P12176" t="s">
        <v>71</v>
      </c>
      <c r="Q12176">
        <v>22.4</v>
      </c>
      <c r="R12176" t="s">
        <v>71</v>
      </c>
      <c r="S12176">
        <v>3.06</v>
      </c>
      <c r="T12176" t="s">
        <v>71</v>
      </c>
      <c r="U12176">
        <v>94.78</v>
      </c>
      <c r="V12176" t="s">
        <v>71</v>
      </c>
      <c r="W12176">
        <v>98.25</v>
      </c>
      <c r="X12176" t="s">
        <v>71</v>
      </c>
      <c r="Y12176">
        <v>69.78</v>
      </c>
      <c r="AA12176">
        <v>48.61</v>
      </c>
      <c r="AC12176">
        <v>72.16</v>
      </c>
      <c r="AE12176">
        <v>22</v>
      </c>
      <c r="AF12176" t="s">
        <v>71</v>
      </c>
      <c r="AG12176">
        <v>7.88</v>
      </c>
      <c r="AH12176" t="s">
        <v>71</v>
      </c>
      <c r="AS12176">
        <v>0.03</v>
      </c>
      <c r="AT12176" t="s">
        <v>71</v>
      </c>
    </row>
    <row r="12177" spans="1:46" x14ac:dyDescent="0.2">
      <c r="A12177" t="s">
        <v>499</v>
      </c>
      <c r="B12177" t="s">
        <v>500</v>
      </c>
      <c r="C12177">
        <f>-70.45829171 / 41.6543552</f>
        <v>-1.691498796985339</v>
      </c>
      <c r="D12177" t="s">
        <v>501</v>
      </c>
      <c r="E12177" t="s">
        <v>70</v>
      </c>
      <c r="F12177" s="1">
        <v>38237</v>
      </c>
      <c r="G12177">
        <v>1</v>
      </c>
      <c r="O12177">
        <v>9.41</v>
      </c>
      <c r="P12177" t="s">
        <v>71</v>
      </c>
      <c r="Q12177">
        <v>22.4</v>
      </c>
      <c r="R12177" t="s">
        <v>71</v>
      </c>
    </row>
    <row r="12178" spans="1:46" x14ac:dyDescent="0.2">
      <c r="A12178" t="s">
        <v>499</v>
      </c>
      <c r="B12178" t="s">
        <v>500</v>
      </c>
      <c r="C12178">
        <f>-70.45829171 / 41.6543552</f>
        <v>-1.691498796985339</v>
      </c>
      <c r="D12178" t="s">
        <v>501</v>
      </c>
      <c r="E12178" t="s">
        <v>70</v>
      </c>
      <c r="F12178" s="1">
        <v>38237</v>
      </c>
      <c r="G12178">
        <v>1.5</v>
      </c>
      <c r="K12178">
        <v>16.03</v>
      </c>
      <c r="L12178" t="s">
        <v>71</v>
      </c>
      <c r="O12178">
        <v>9.2899999999999991</v>
      </c>
      <c r="P12178" t="s">
        <v>71</v>
      </c>
      <c r="Q12178">
        <v>22.4</v>
      </c>
      <c r="R12178" t="s">
        <v>71</v>
      </c>
      <c r="S12178">
        <v>3.06</v>
      </c>
      <c r="T12178" t="s">
        <v>71</v>
      </c>
      <c r="U12178">
        <v>94.78</v>
      </c>
      <c r="V12178" t="s">
        <v>71</v>
      </c>
      <c r="W12178">
        <v>98.25</v>
      </c>
      <c r="X12178" t="s">
        <v>71</v>
      </c>
      <c r="Y12178">
        <v>69.78</v>
      </c>
      <c r="AA12178">
        <v>57.82</v>
      </c>
      <c r="AE12178">
        <v>22.4</v>
      </c>
      <c r="AF12178" t="s">
        <v>71</v>
      </c>
      <c r="AG12178">
        <v>7.22</v>
      </c>
      <c r="AH12178" t="s">
        <v>71</v>
      </c>
      <c r="AS12178">
        <v>0.03</v>
      </c>
      <c r="AT12178" t="s">
        <v>71</v>
      </c>
    </row>
    <row r="12179" spans="1:46" x14ac:dyDescent="0.2">
      <c r="A12179" t="s">
        <v>499</v>
      </c>
      <c r="B12179" t="s">
        <v>500</v>
      </c>
      <c r="C12179">
        <f>-70.45829171 / 41.6543552</f>
        <v>-1.691498796985339</v>
      </c>
      <c r="D12179" t="s">
        <v>501</v>
      </c>
      <c r="E12179" t="s">
        <v>70</v>
      </c>
      <c r="F12179" s="1">
        <v>38237</v>
      </c>
      <c r="G12179">
        <v>2</v>
      </c>
      <c r="O12179">
        <v>8.81</v>
      </c>
      <c r="P12179" t="s">
        <v>71</v>
      </c>
      <c r="Q12179">
        <v>22.4</v>
      </c>
      <c r="R12179" t="s">
        <v>71</v>
      </c>
    </row>
    <row r="12180" spans="1:46" x14ac:dyDescent="0.2">
      <c r="A12180" t="s">
        <v>499</v>
      </c>
      <c r="B12180" t="s">
        <v>500</v>
      </c>
      <c r="C12180">
        <f>-70.45829171 / 41.6543552</f>
        <v>-1.691498796985339</v>
      </c>
      <c r="D12180" t="s">
        <v>501</v>
      </c>
      <c r="E12180" t="s">
        <v>70</v>
      </c>
      <c r="F12180" s="1">
        <v>38237</v>
      </c>
      <c r="G12180">
        <v>2.25</v>
      </c>
      <c r="O12180">
        <v>7.58</v>
      </c>
      <c r="P12180" t="s">
        <v>71</v>
      </c>
      <c r="Q12180">
        <v>22.3</v>
      </c>
      <c r="R12180" t="s">
        <v>71</v>
      </c>
    </row>
    <row r="12181" spans="1:46" x14ac:dyDescent="0.2">
      <c r="A12181" t="s">
        <v>499</v>
      </c>
      <c r="B12181" t="s">
        <v>500</v>
      </c>
      <c r="C12181">
        <f>-70.45829171 / 41.6543552</f>
        <v>-1.691498796985339</v>
      </c>
      <c r="D12181" t="s">
        <v>501</v>
      </c>
      <c r="E12181" t="s">
        <v>70</v>
      </c>
      <c r="F12181" s="1">
        <v>38594</v>
      </c>
      <c r="G12181">
        <v>0.5</v>
      </c>
      <c r="I12181">
        <v>2.4500000000000002</v>
      </c>
      <c r="J12181" t="s">
        <v>71</v>
      </c>
      <c r="K12181">
        <v>31.96</v>
      </c>
      <c r="L12181" t="s">
        <v>71</v>
      </c>
      <c r="M12181">
        <v>0.65</v>
      </c>
      <c r="N12181" t="s">
        <v>71</v>
      </c>
      <c r="O12181">
        <v>7.27</v>
      </c>
      <c r="P12181" t="s">
        <v>71</v>
      </c>
      <c r="Q12181">
        <v>25.1</v>
      </c>
      <c r="R12181" t="s">
        <v>71</v>
      </c>
      <c r="S12181">
        <v>2.2999999999999998</v>
      </c>
      <c r="T12181" t="s">
        <v>71</v>
      </c>
      <c r="U12181">
        <v>71.239999999999995</v>
      </c>
      <c r="V12181" t="s">
        <v>71</v>
      </c>
      <c r="W12181">
        <v>68</v>
      </c>
      <c r="X12181" t="s">
        <v>71</v>
      </c>
      <c r="Y12181">
        <v>65.67</v>
      </c>
      <c r="AA12181">
        <v>64.59</v>
      </c>
      <c r="AC12181">
        <v>66.209999999999994</v>
      </c>
      <c r="AE12181">
        <v>29.06</v>
      </c>
      <c r="AF12181" t="s">
        <v>71</v>
      </c>
      <c r="AG12181">
        <v>6.83</v>
      </c>
      <c r="AH12181" t="s">
        <v>71</v>
      </c>
      <c r="AS12181">
        <v>6.3</v>
      </c>
      <c r="AT12181" t="s">
        <v>71</v>
      </c>
    </row>
    <row r="12182" spans="1:46" x14ac:dyDescent="0.2">
      <c r="A12182" t="s">
        <v>499</v>
      </c>
      <c r="B12182" t="s">
        <v>500</v>
      </c>
      <c r="C12182">
        <f>-70.45829171 / 41.6543552</f>
        <v>-1.691498796985339</v>
      </c>
      <c r="D12182" t="s">
        <v>501</v>
      </c>
      <c r="E12182" t="s">
        <v>70</v>
      </c>
      <c r="F12182" s="1">
        <v>38594</v>
      </c>
      <c r="G12182">
        <v>1</v>
      </c>
      <c r="O12182">
        <v>7.27</v>
      </c>
      <c r="P12182" t="s">
        <v>71</v>
      </c>
      <c r="Q12182">
        <v>25.1</v>
      </c>
      <c r="R12182" t="s">
        <v>71</v>
      </c>
    </row>
    <row r="12183" spans="1:46" x14ac:dyDescent="0.2">
      <c r="A12183" t="s">
        <v>499</v>
      </c>
      <c r="B12183" t="s">
        <v>500</v>
      </c>
      <c r="C12183">
        <f>-70.45829171 / 41.6543552</f>
        <v>-1.691498796985339</v>
      </c>
      <c r="D12183" t="s">
        <v>501</v>
      </c>
      <c r="E12183" t="s">
        <v>70</v>
      </c>
      <c r="F12183" s="1">
        <v>38594</v>
      </c>
      <c r="G12183">
        <v>1.5</v>
      </c>
      <c r="K12183">
        <v>30.85</v>
      </c>
      <c r="L12183" t="s">
        <v>71</v>
      </c>
      <c r="O12183">
        <v>7.1</v>
      </c>
      <c r="P12183" t="s">
        <v>71</v>
      </c>
      <c r="Q12183">
        <v>25.1</v>
      </c>
      <c r="R12183" t="s">
        <v>71</v>
      </c>
      <c r="S12183">
        <v>2.2999999999999998</v>
      </c>
      <c r="T12183" t="s">
        <v>71</v>
      </c>
      <c r="U12183">
        <v>71.239999999999995</v>
      </c>
      <c r="V12183" t="s">
        <v>71</v>
      </c>
      <c r="W12183">
        <v>68.290000000000006</v>
      </c>
      <c r="X12183" t="s">
        <v>71</v>
      </c>
      <c r="Y12183">
        <v>65.67</v>
      </c>
      <c r="AA12183">
        <v>64.239999999999995</v>
      </c>
      <c r="AE12183">
        <v>28.25</v>
      </c>
      <c r="AF12183" t="s">
        <v>71</v>
      </c>
      <c r="AG12183">
        <v>6.92</v>
      </c>
      <c r="AH12183" t="s">
        <v>71</v>
      </c>
      <c r="AS12183">
        <v>7.45</v>
      </c>
      <c r="AT12183" t="s">
        <v>71</v>
      </c>
    </row>
    <row r="12184" spans="1:46" x14ac:dyDescent="0.2">
      <c r="A12184" t="s">
        <v>499</v>
      </c>
      <c r="B12184" t="s">
        <v>500</v>
      </c>
      <c r="C12184">
        <f>-70.45829171 / 41.6543552</f>
        <v>-1.691498796985339</v>
      </c>
      <c r="D12184" t="s">
        <v>501</v>
      </c>
      <c r="E12184" t="s">
        <v>70</v>
      </c>
      <c r="F12184" s="1">
        <v>38594</v>
      </c>
      <c r="G12184">
        <v>2</v>
      </c>
      <c r="O12184">
        <v>7.05</v>
      </c>
      <c r="P12184" t="s">
        <v>71</v>
      </c>
      <c r="Q12184">
        <v>25.1</v>
      </c>
      <c r="R12184" t="s">
        <v>71</v>
      </c>
    </row>
    <row r="12185" spans="1:46" x14ac:dyDescent="0.2">
      <c r="A12185" t="s">
        <v>499</v>
      </c>
      <c r="B12185" t="s">
        <v>500</v>
      </c>
      <c r="C12185">
        <f>-70.45829171 / 41.6543552</f>
        <v>-1.691498796985339</v>
      </c>
      <c r="D12185" t="s">
        <v>501</v>
      </c>
      <c r="E12185" t="s">
        <v>70</v>
      </c>
      <c r="F12185" s="1">
        <v>38594</v>
      </c>
      <c r="G12185">
        <v>2.2999999999999998</v>
      </c>
      <c r="O12185">
        <v>6.93</v>
      </c>
      <c r="P12185" t="s">
        <v>71</v>
      </c>
      <c r="Q12185">
        <v>25.1</v>
      </c>
      <c r="R12185" t="s">
        <v>71</v>
      </c>
    </row>
    <row r="12186" spans="1:46" x14ac:dyDescent="0.2">
      <c r="A12186" t="s">
        <v>499</v>
      </c>
      <c r="B12186" t="s">
        <v>500</v>
      </c>
      <c r="C12186">
        <f>-70.45829171 / 41.6543552</f>
        <v>-1.691498796985339</v>
      </c>
      <c r="D12186" t="s">
        <v>501</v>
      </c>
      <c r="E12186" t="s">
        <v>70</v>
      </c>
      <c r="F12186" s="1">
        <v>38945</v>
      </c>
      <c r="G12186">
        <v>0.5</v>
      </c>
      <c r="I12186">
        <v>2.2999999999999998</v>
      </c>
      <c r="J12186" t="s">
        <v>71</v>
      </c>
      <c r="K12186">
        <v>77.47</v>
      </c>
      <c r="L12186" t="s">
        <v>71</v>
      </c>
      <c r="M12186">
        <v>0.34</v>
      </c>
      <c r="N12186" t="s">
        <v>71</v>
      </c>
      <c r="O12186">
        <v>8.8699999999999992</v>
      </c>
      <c r="P12186" t="s">
        <v>71</v>
      </c>
      <c r="Q12186">
        <v>23.2</v>
      </c>
      <c r="R12186" t="s">
        <v>71</v>
      </c>
      <c r="S12186">
        <v>2.7</v>
      </c>
      <c r="T12186" t="s">
        <v>71</v>
      </c>
      <c r="U12186">
        <v>83.73</v>
      </c>
      <c r="V12186" t="s">
        <v>71</v>
      </c>
      <c r="W12186">
        <v>127.72</v>
      </c>
      <c r="X12186" t="s">
        <v>71</v>
      </c>
      <c r="Y12186">
        <v>68</v>
      </c>
      <c r="AA12186">
        <v>73.27</v>
      </c>
      <c r="AC12186">
        <v>75.55</v>
      </c>
      <c r="AE12186">
        <v>26.44</v>
      </c>
      <c r="AF12186" t="s">
        <v>71</v>
      </c>
      <c r="AG12186">
        <v>8.93</v>
      </c>
      <c r="AH12186" t="s">
        <v>71</v>
      </c>
      <c r="AS12186">
        <v>3.29</v>
      </c>
      <c r="AT12186" t="s">
        <v>71</v>
      </c>
    </row>
    <row r="12187" spans="1:46" x14ac:dyDescent="0.2">
      <c r="A12187" t="s">
        <v>499</v>
      </c>
      <c r="B12187" t="s">
        <v>500</v>
      </c>
      <c r="C12187">
        <f>-70.45829171 / 41.6543552</f>
        <v>-1.691498796985339</v>
      </c>
      <c r="D12187" t="s">
        <v>501</v>
      </c>
      <c r="E12187" t="s">
        <v>70</v>
      </c>
      <c r="F12187" s="1">
        <v>38945</v>
      </c>
      <c r="G12187">
        <v>1</v>
      </c>
      <c r="O12187">
        <v>9.51</v>
      </c>
      <c r="P12187" t="s">
        <v>71</v>
      </c>
      <c r="Q12187">
        <v>23.2</v>
      </c>
      <c r="R12187" t="s">
        <v>71</v>
      </c>
    </row>
    <row r="12188" spans="1:46" x14ac:dyDescent="0.2">
      <c r="A12188" t="s">
        <v>499</v>
      </c>
      <c r="B12188" t="s">
        <v>500</v>
      </c>
      <c r="C12188">
        <f>-70.45829171 / 41.6543552</f>
        <v>-1.691498796985339</v>
      </c>
      <c r="D12188" t="s">
        <v>501</v>
      </c>
      <c r="E12188" t="s">
        <v>70</v>
      </c>
      <c r="F12188" s="1">
        <v>38945</v>
      </c>
      <c r="G12188">
        <v>1.25</v>
      </c>
      <c r="K12188">
        <v>73.489999999999995</v>
      </c>
      <c r="L12188" t="s">
        <v>71</v>
      </c>
      <c r="S12188">
        <v>2.78</v>
      </c>
      <c r="T12188" t="s">
        <v>71</v>
      </c>
      <c r="U12188">
        <v>86.25</v>
      </c>
      <c r="V12188" t="s">
        <v>71</v>
      </c>
      <c r="W12188">
        <v>114.85</v>
      </c>
      <c r="X12188" t="s">
        <v>71</v>
      </c>
      <c r="Y12188">
        <v>68.42</v>
      </c>
      <c r="AA12188">
        <v>72.760000000000005</v>
      </c>
      <c r="AE12188">
        <v>26.23</v>
      </c>
      <c r="AF12188" t="s">
        <v>71</v>
      </c>
      <c r="AG12188">
        <v>8.8800000000000008</v>
      </c>
      <c r="AH12188" t="s">
        <v>71</v>
      </c>
    </row>
    <row r="12189" spans="1:46" x14ac:dyDescent="0.2">
      <c r="A12189" t="s">
        <v>499</v>
      </c>
      <c r="B12189" t="s">
        <v>500</v>
      </c>
      <c r="C12189">
        <f>-70.45829171 / 41.6543552</f>
        <v>-1.691498796985339</v>
      </c>
      <c r="D12189" t="s">
        <v>501</v>
      </c>
      <c r="E12189" t="s">
        <v>70</v>
      </c>
      <c r="F12189" s="1">
        <v>38945</v>
      </c>
      <c r="G12189">
        <v>1.5</v>
      </c>
      <c r="O12189">
        <v>9.25</v>
      </c>
      <c r="P12189" t="s">
        <v>71</v>
      </c>
      <c r="Q12189">
        <v>23.2</v>
      </c>
      <c r="R12189" t="s">
        <v>71</v>
      </c>
    </row>
    <row r="12190" spans="1:46" x14ac:dyDescent="0.2">
      <c r="A12190" t="s">
        <v>499</v>
      </c>
      <c r="B12190" t="s">
        <v>500</v>
      </c>
      <c r="C12190">
        <f>-70.45829171 / 41.6543552</f>
        <v>-1.691498796985339</v>
      </c>
      <c r="D12190" t="s">
        <v>501</v>
      </c>
      <c r="E12190" t="s">
        <v>70</v>
      </c>
      <c r="F12190" s="1">
        <v>38945</v>
      </c>
      <c r="G12190">
        <v>2</v>
      </c>
      <c r="O12190">
        <v>9</v>
      </c>
      <c r="P12190" t="s">
        <v>71</v>
      </c>
      <c r="Q12190">
        <v>23.1</v>
      </c>
      <c r="R12190" t="s">
        <v>71</v>
      </c>
    </row>
    <row r="12191" spans="1:46" x14ac:dyDescent="0.2">
      <c r="A12191" t="s">
        <v>499</v>
      </c>
      <c r="B12191" t="s">
        <v>500</v>
      </c>
      <c r="C12191">
        <f>-70.45829171 / 41.6543552</f>
        <v>-1.691498796985339</v>
      </c>
      <c r="D12191" t="s">
        <v>501</v>
      </c>
      <c r="E12191" t="s">
        <v>70</v>
      </c>
      <c r="F12191" s="1">
        <v>38945</v>
      </c>
      <c r="G12191">
        <v>2.25</v>
      </c>
      <c r="O12191">
        <v>8.94</v>
      </c>
      <c r="P12191" t="s">
        <v>71</v>
      </c>
      <c r="Q12191">
        <v>23.1</v>
      </c>
      <c r="R12191" t="s">
        <v>71</v>
      </c>
    </row>
    <row r="12192" spans="1:46" x14ac:dyDescent="0.2">
      <c r="A12192" t="s">
        <v>499</v>
      </c>
      <c r="B12192" t="s">
        <v>500</v>
      </c>
      <c r="C12192">
        <f>-70.45829171 / 41.6543552</f>
        <v>-1.691498796985339</v>
      </c>
      <c r="D12192" t="s">
        <v>501</v>
      </c>
      <c r="E12192" t="s">
        <v>70</v>
      </c>
      <c r="F12192" s="1">
        <v>39321</v>
      </c>
      <c r="G12192">
        <v>0.5</v>
      </c>
      <c r="I12192">
        <v>2.7</v>
      </c>
      <c r="J12192" t="s">
        <v>71</v>
      </c>
      <c r="K12192">
        <v>51.94</v>
      </c>
      <c r="L12192" t="s">
        <v>71</v>
      </c>
      <c r="M12192">
        <v>0.62</v>
      </c>
      <c r="N12192" t="s">
        <v>71</v>
      </c>
      <c r="O12192">
        <v>9</v>
      </c>
      <c r="P12192" t="s">
        <v>71</v>
      </c>
      <c r="Q12192">
        <v>24.5</v>
      </c>
      <c r="R12192" t="s">
        <v>71</v>
      </c>
      <c r="S12192">
        <v>1.22</v>
      </c>
      <c r="T12192" t="s">
        <v>71</v>
      </c>
      <c r="U12192">
        <v>37.630000000000003</v>
      </c>
      <c r="V12192" t="s">
        <v>71</v>
      </c>
      <c r="W12192">
        <v>69.010000000000005</v>
      </c>
      <c r="X12192" t="s">
        <v>71</v>
      </c>
      <c r="Y12192">
        <v>56.46</v>
      </c>
      <c r="AA12192">
        <v>69.349999999999994</v>
      </c>
      <c r="AC12192">
        <v>66.89</v>
      </c>
      <c r="AE12192">
        <v>14.1</v>
      </c>
      <c r="AF12192" t="s">
        <v>71</v>
      </c>
      <c r="AG12192">
        <v>8.74</v>
      </c>
      <c r="AH12192" t="s">
        <v>71</v>
      </c>
      <c r="AS12192">
        <v>11.94</v>
      </c>
      <c r="AT12192" t="s">
        <v>71</v>
      </c>
    </row>
    <row r="12193" spans="1:46" x14ac:dyDescent="0.2">
      <c r="A12193" t="s">
        <v>499</v>
      </c>
      <c r="B12193" t="s">
        <v>500</v>
      </c>
      <c r="C12193">
        <f>-70.45829171 / 41.6543552</f>
        <v>-1.691498796985339</v>
      </c>
      <c r="D12193" t="s">
        <v>501</v>
      </c>
      <c r="E12193" t="s">
        <v>70</v>
      </c>
      <c r="F12193" s="1">
        <v>39321</v>
      </c>
      <c r="G12193">
        <v>1</v>
      </c>
      <c r="O12193">
        <v>9.4</v>
      </c>
      <c r="P12193" t="s">
        <v>71</v>
      </c>
      <c r="Q12193">
        <v>24.5</v>
      </c>
      <c r="R12193" t="s">
        <v>71</v>
      </c>
    </row>
    <row r="12194" spans="1:46" x14ac:dyDescent="0.2">
      <c r="A12194" t="s">
        <v>499</v>
      </c>
      <c r="B12194" t="s">
        <v>500</v>
      </c>
      <c r="C12194">
        <f>-70.45829171 / 41.6543552</f>
        <v>-1.691498796985339</v>
      </c>
      <c r="D12194" t="s">
        <v>501</v>
      </c>
      <c r="E12194" t="s">
        <v>70</v>
      </c>
      <c r="F12194" s="1">
        <v>39321</v>
      </c>
      <c r="G12194">
        <v>1.5</v>
      </c>
      <c r="O12194">
        <v>9.5</v>
      </c>
      <c r="P12194" t="s">
        <v>71</v>
      </c>
      <c r="Q12194">
        <v>24.5</v>
      </c>
      <c r="R12194" t="s">
        <v>71</v>
      </c>
    </row>
    <row r="12195" spans="1:46" x14ac:dyDescent="0.2">
      <c r="A12195" t="s">
        <v>499</v>
      </c>
      <c r="B12195" t="s">
        <v>500</v>
      </c>
      <c r="C12195">
        <f>-70.45829171 / 41.6543552</f>
        <v>-1.691498796985339</v>
      </c>
      <c r="D12195" t="s">
        <v>501</v>
      </c>
      <c r="E12195" t="s">
        <v>70</v>
      </c>
      <c r="F12195" s="1">
        <v>39321</v>
      </c>
      <c r="G12195">
        <v>1.7</v>
      </c>
      <c r="K12195">
        <v>75.81</v>
      </c>
      <c r="L12195" t="s">
        <v>71</v>
      </c>
      <c r="S12195">
        <v>1.85</v>
      </c>
      <c r="T12195" t="s">
        <v>71</v>
      </c>
      <c r="U12195">
        <v>57.34</v>
      </c>
      <c r="V12195" t="s">
        <v>71</v>
      </c>
      <c r="W12195">
        <v>75.36</v>
      </c>
      <c r="X12195" t="s">
        <v>71</v>
      </c>
      <c r="Y12195">
        <v>62.54</v>
      </c>
      <c r="AA12195">
        <v>73.06</v>
      </c>
      <c r="AE12195">
        <v>14.2</v>
      </c>
      <c r="AF12195" t="s">
        <v>71</v>
      </c>
      <c r="AG12195">
        <v>7</v>
      </c>
      <c r="AH12195" t="s">
        <v>71</v>
      </c>
      <c r="AS12195">
        <v>17.47</v>
      </c>
      <c r="AT12195" t="s">
        <v>71</v>
      </c>
    </row>
    <row r="12196" spans="1:46" x14ac:dyDescent="0.2">
      <c r="A12196" t="s">
        <v>499</v>
      </c>
      <c r="B12196" t="s">
        <v>500</v>
      </c>
      <c r="C12196">
        <f>-70.45829171 / 41.6543552</f>
        <v>-1.691498796985339</v>
      </c>
      <c r="D12196" t="s">
        <v>501</v>
      </c>
      <c r="E12196" t="s">
        <v>70</v>
      </c>
      <c r="F12196" s="1">
        <v>39321</v>
      </c>
      <c r="G12196">
        <v>2</v>
      </c>
      <c r="O12196">
        <v>7.8</v>
      </c>
      <c r="P12196" t="s">
        <v>71</v>
      </c>
      <c r="Q12196">
        <v>23.9</v>
      </c>
      <c r="R12196" t="s">
        <v>71</v>
      </c>
    </row>
    <row r="12197" spans="1:46" x14ac:dyDescent="0.2">
      <c r="A12197" t="s">
        <v>499</v>
      </c>
      <c r="B12197" t="s">
        <v>500</v>
      </c>
      <c r="C12197">
        <f>-70.45829171 / 41.6543552</f>
        <v>-1.691498796985339</v>
      </c>
      <c r="D12197" t="s">
        <v>501</v>
      </c>
      <c r="E12197" t="s">
        <v>70</v>
      </c>
      <c r="F12197" s="1">
        <v>39321</v>
      </c>
      <c r="G12197">
        <v>2.5</v>
      </c>
      <c r="O12197">
        <v>3.4</v>
      </c>
      <c r="P12197" t="s">
        <v>71</v>
      </c>
      <c r="Q12197">
        <v>23</v>
      </c>
      <c r="R12197" t="s">
        <v>71</v>
      </c>
    </row>
    <row r="12198" spans="1:46" x14ac:dyDescent="0.2">
      <c r="A12198" t="s">
        <v>499</v>
      </c>
      <c r="B12198" t="s">
        <v>500</v>
      </c>
      <c r="C12198">
        <f>-70.45829171 / 41.6543552</f>
        <v>-1.691498796985339</v>
      </c>
      <c r="D12198" t="s">
        <v>501</v>
      </c>
      <c r="E12198" t="s">
        <v>70</v>
      </c>
      <c r="F12198" s="1">
        <v>39693</v>
      </c>
      <c r="G12198">
        <v>0.5</v>
      </c>
      <c r="I12198">
        <v>2.6</v>
      </c>
      <c r="J12198" t="s">
        <v>71</v>
      </c>
      <c r="K12198">
        <v>58.88</v>
      </c>
      <c r="L12198" t="s">
        <v>71</v>
      </c>
      <c r="M12198">
        <v>0.45</v>
      </c>
      <c r="N12198" t="s">
        <v>71</v>
      </c>
      <c r="O12198">
        <v>8.93</v>
      </c>
      <c r="P12198" t="s">
        <v>71</v>
      </c>
      <c r="Q12198">
        <v>22.6</v>
      </c>
      <c r="R12198" t="s">
        <v>71</v>
      </c>
      <c r="S12198">
        <v>1.0900000000000001</v>
      </c>
      <c r="T12198" t="s">
        <v>71</v>
      </c>
      <c r="U12198">
        <v>33.76</v>
      </c>
      <c r="V12198" t="s">
        <v>71</v>
      </c>
      <c r="W12198">
        <v>94.03</v>
      </c>
      <c r="X12198" t="s">
        <v>71</v>
      </c>
      <c r="Y12198">
        <v>54.9</v>
      </c>
      <c r="AA12198">
        <v>70.58</v>
      </c>
      <c r="AC12198">
        <v>71.510000000000005</v>
      </c>
      <c r="AE12198">
        <v>15.2</v>
      </c>
      <c r="AF12198" t="s">
        <v>71</v>
      </c>
      <c r="AG12198">
        <v>7.2</v>
      </c>
      <c r="AH12198" t="s">
        <v>71</v>
      </c>
      <c r="AS12198">
        <v>6.37</v>
      </c>
      <c r="AT12198" t="s">
        <v>71</v>
      </c>
    </row>
    <row r="12199" spans="1:46" x14ac:dyDescent="0.2">
      <c r="A12199" t="s">
        <v>499</v>
      </c>
      <c r="B12199" t="s">
        <v>500</v>
      </c>
      <c r="C12199">
        <f>-70.45829171 / 41.6543552</f>
        <v>-1.691498796985339</v>
      </c>
      <c r="D12199" t="s">
        <v>501</v>
      </c>
      <c r="E12199" t="s">
        <v>70</v>
      </c>
      <c r="F12199" s="1">
        <v>39693</v>
      </c>
      <c r="G12199">
        <v>1</v>
      </c>
      <c r="O12199">
        <v>8.9</v>
      </c>
      <c r="P12199" t="s">
        <v>71</v>
      </c>
      <c r="Q12199">
        <v>22.6</v>
      </c>
      <c r="R12199" t="s">
        <v>71</v>
      </c>
    </row>
    <row r="12200" spans="1:46" x14ac:dyDescent="0.2">
      <c r="A12200" t="s">
        <v>499</v>
      </c>
      <c r="B12200" t="s">
        <v>500</v>
      </c>
      <c r="C12200">
        <f>-70.45829171 / 41.6543552</f>
        <v>-1.691498796985339</v>
      </c>
      <c r="D12200" t="s">
        <v>501</v>
      </c>
      <c r="E12200" t="s">
        <v>70</v>
      </c>
      <c r="F12200" s="1">
        <v>39693</v>
      </c>
      <c r="G12200">
        <v>1.5</v>
      </c>
      <c r="K12200">
        <v>50.88</v>
      </c>
      <c r="L12200" t="s">
        <v>71</v>
      </c>
      <c r="O12200">
        <v>8.86</v>
      </c>
      <c r="P12200" t="s">
        <v>71</v>
      </c>
      <c r="Q12200">
        <v>22.6</v>
      </c>
      <c r="R12200" t="s">
        <v>71</v>
      </c>
      <c r="S12200">
        <v>1.94</v>
      </c>
      <c r="T12200" t="s">
        <v>71</v>
      </c>
      <c r="U12200">
        <v>60.09</v>
      </c>
      <c r="V12200" t="s">
        <v>71</v>
      </c>
      <c r="W12200">
        <v>88.1</v>
      </c>
      <c r="X12200" t="s">
        <v>71</v>
      </c>
      <c r="Y12200">
        <v>63.21</v>
      </c>
      <c r="AA12200">
        <v>69.150000000000006</v>
      </c>
      <c r="AE12200">
        <v>14.8</v>
      </c>
      <c r="AF12200" t="s">
        <v>71</v>
      </c>
      <c r="AG12200">
        <v>6.98</v>
      </c>
      <c r="AH12200" t="s">
        <v>71</v>
      </c>
      <c r="AS12200">
        <v>7.79</v>
      </c>
      <c r="AT12200" t="s">
        <v>71</v>
      </c>
    </row>
    <row r="12201" spans="1:46" x14ac:dyDescent="0.2">
      <c r="A12201" t="s">
        <v>499</v>
      </c>
      <c r="B12201" t="s">
        <v>500</v>
      </c>
      <c r="C12201">
        <f>-70.45829171 / 41.6543552</f>
        <v>-1.691498796985339</v>
      </c>
      <c r="D12201" t="s">
        <v>501</v>
      </c>
      <c r="E12201" t="s">
        <v>70</v>
      </c>
      <c r="F12201" s="1">
        <v>39693</v>
      </c>
      <c r="G12201">
        <v>2</v>
      </c>
      <c r="O12201">
        <v>8.5299999999999994</v>
      </c>
      <c r="P12201" t="s">
        <v>71</v>
      </c>
      <c r="Q12201">
        <v>22.5</v>
      </c>
      <c r="R12201" t="s">
        <v>71</v>
      </c>
    </row>
    <row r="12202" spans="1:46" x14ac:dyDescent="0.2">
      <c r="A12202" t="s">
        <v>499</v>
      </c>
      <c r="B12202" t="s">
        <v>500</v>
      </c>
      <c r="C12202">
        <f>-70.45829171 / 41.6543552</f>
        <v>-1.691498796985339</v>
      </c>
      <c r="D12202" t="s">
        <v>501</v>
      </c>
      <c r="E12202" t="s">
        <v>70</v>
      </c>
      <c r="F12202" s="1">
        <v>39693</v>
      </c>
      <c r="G12202">
        <v>2.5</v>
      </c>
      <c r="O12202">
        <v>8.33</v>
      </c>
      <c r="P12202" t="s">
        <v>71</v>
      </c>
      <c r="Q12202">
        <v>22.4</v>
      </c>
      <c r="R12202" t="s">
        <v>71</v>
      </c>
    </row>
    <row r="12203" spans="1:46" x14ac:dyDescent="0.2">
      <c r="A12203" t="s">
        <v>499</v>
      </c>
      <c r="B12203" t="s">
        <v>500</v>
      </c>
      <c r="C12203">
        <f>-70.45829171 / 41.6543552</f>
        <v>-1.691498796985339</v>
      </c>
      <c r="D12203" t="s">
        <v>501</v>
      </c>
      <c r="E12203" t="s">
        <v>70</v>
      </c>
      <c r="F12203" s="1">
        <v>40057</v>
      </c>
      <c r="G12203">
        <v>0.5</v>
      </c>
      <c r="I12203">
        <v>2.57</v>
      </c>
      <c r="J12203" t="s">
        <v>71</v>
      </c>
      <c r="K12203">
        <v>71.28</v>
      </c>
      <c r="L12203" t="s">
        <v>71</v>
      </c>
      <c r="M12203">
        <v>0.39</v>
      </c>
      <c r="N12203" t="s">
        <v>71</v>
      </c>
      <c r="O12203">
        <v>7.01</v>
      </c>
      <c r="P12203" t="s">
        <v>71</v>
      </c>
      <c r="Q12203">
        <v>21.6</v>
      </c>
      <c r="R12203" t="s">
        <v>71</v>
      </c>
      <c r="S12203">
        <v>4.22</v>
      </c>
      <c r="T12203" t="s">
        <v>71</v>
      </c>
      <c r="U12203">
        <v>130.57</v>
      </c>
      <c r="V12203" t="s">
        <v>71</v>
      </c>
      <c r="W12203">
        <v>87.69</v>
      </c>
      <c r="X12203" t="s">
        <v>71</v>
      </c>
      <c r="Y12203">
        <v>74.400000000000006</v>
      </c>
      <c r="AA12203">
        <v>72.459999999999994</v>
      </c>
      <c r="AC12203">
        <v>73.75</v>
      </c>
      <c r="AE12203">
        <v>11.7</v>
      </c>
      <c r="AF12203" t="s">
        <v>71</v>
      </c>
      <c r="AG12203">
        <v>6.26</v>
      </c>
      <c r="AH12203" t="s">
        <v>71</v>
      </c>
      <c r="AS12203">
        <v>9.23</v>
      </c>
      <c r="AT12203" t="s">
        <v>71</v>
      </c>
    </row>
    <row r="12204" spans="1:46" x14ac:dyDescent="0.2">
      <c r="A12204" t="s">
        <v>499</v>
      </c>
      <c r="B12204" t="s">
        <v>500</v>
      </c>
      <c r="C12204">
        <f>-70.45829171 / 41.6543552</f>
        <v>-1.691498796985339</v>
      </c>
      <c r="D12204" t="s">
        <v>501</v>
      </c>
      <c r="E12204" t="s">
        <v>70</v>
      </c>
      <c r="F12204" s="1">
        <v>40057</v>
      </c>
      <c r="G12204">
        <v>1</v>
      </c>
      <c r="O12204">
        <v>7</v>
      </c>
      <c r="P12204" t="s">
        <v>71</v>
      </c>
      <c r="Q12204">
        <v>21.6</v>
      </c>
      <c r="R12204" t="s">
        <v>71</v>
      </c>
    </row>
    <row r="12205" spans="1:46" x14ac:dyDescent="0.2">
      <c r="A12205" t="s">
        <v>499</v>
      </c>
      <c r="B12205" t="s">
        <v>500</v>
      </c>
      <c r="C12205">
        <f>-70.45829171 / 41.6543552</f>
        <v>-1.691498796985339</v>
      </c>
      <c r="D12205" t="s">
        <v>501</v>
      </c>
      <c r="E12205" t="s">
        <v>70</v>
      </c>
      <c r="F12205" s="1">
        <v>40057</v>
      </c>
      <c r="G12205">
        <v>1.5</v>
      </c>
      <c r="O12205">
        <v>6.91</v>
      </c>
      <c r="P12205" t="s">
        <v>71</v>
      </c>
      <c r="Q12205">
        <v>21.6</v>
      </c>
      <c r="R12205" t="s">
        <v>71</v>
      </c>
    </row>
    <row r="12206" spans="1:46" x14ac:dyDescent="0.2">
      <c r="A12206" t="s">
        <v>499</v>
      </c>
      <c r="B12206" t="s">
        <v>500</v>
      </c>
      <c r="C12206">
        <f>-70.45829171 / 41.6543552</f>
        <v>-1.691498796985339</v>
      </c>
      <c r="D12206" t="s">
        <v>501</v>
      </c>
      <c r="E12206" t="s">
        <v>70</v>
      </c>
      <c r="F12206" s="1">
        <v>40057</v>
      </c>
      <c r="G12206">
        <v>2</v>
      </c>
      <c r="O12206">
        <v>6.85</v>
      </c>
      <c r="P12206" t="s">
        <v>71</v>
      </c>
      <c r="Q12206">
        <v>21.5</v>
      </c>
      <c r="R12206" t="s">
        <v>71</v>
      </c>
    </row>
    <row r="12207" spans="1:46" x14ac:dyDescent="0.2">
      <c r="A12207" t="s">
        <v>499</v>
      </c>
      <c r="B12207" t="s">
        <v>500</v>
      </c>
      <c r="C12207">
        <f>-70.45829171 / 41.6543552</f>
        <v>-1.691498796985339</v>
      </c>
      <c r="D12207" t="s">
        <v>501</v>
      </c>
      <c r="E12207" t="s">
        <v>70</v>
      </c>
      <c r="F12207" s="1">
        <v>40057</v>
      </c>
      <c r="G12207">
        <v>2.5</v>
      </c>
      <c r="K12207">
        <v>69.63</v>
      </c>
      <c r="L12207" t="s">
        <v>71</v>
      </c>
      <c r="O12207">
        <v>6.72</v>
      </c>
      <c r="P12207" t="s">
        <v>71</v>
      </c>
      <c r="Q12207">
        <v>21.5</v>
      </c>
      <c r="R12207" t="s">
        <v>71</v>
      </c>
      <c r="S12207">
        <v>0.79</v>
      </c>
      <c r="T12207" t="s">
        <v>71</v>
      </c>
      <c r="U12207">
        <v>24.44</v>
      </c>
      <c r="V12207" t="s">
        <v>71</v>
      </c>
      <c r="W12207">
        <v>92.95</v>
      </c>
      <c r="X12207" t="s">
        <v>71</v>
      </c>
      <c r="Y12207">
        <v>50.24</v>
      </c>
      <c r="AA12207">
        <v>72.23</v>
      </c>
      <c r="AE12207">
        <v>11.9</v>
      </c>
      <c r="AF12207" t="s">
        <v>71</v>
      </c>
      <c r="AG12207">
        <v>6.07</v>
      </c>
      <c r="AH12207" t="s">
        <v>71</v>
      </c>
      <c r="AS12207">
        <v>2.72</v>
      </c>
      <c r="AT12207" t="s">
        <v>71</v>
      </c>
    </row>
    <row r="12208" spans="1:46" x14ac:dyDescent="0.2">
      <c r="A12208" t="s">
        <v>499</v>
      </c>
      <c r="B12208" t="s">
        <v>500</v>
      </c>
      <c r="C12208">
        <f>-70.45829171 / 41.6543552</f>
        <v>-1.691498796985339</v>
      </c>
      <c r="D12208" t="s">
        <v>501</v>
      </c>
      <c r="E12208" t="s">
        <v>70</v>
      </c>
      <c r="F12208" s="1">
        <v>40423</v>
      </c>
      <c r="G12208">
        <v>0.5</v>
      </c>
      <c r="I12208">
        <v>2.2000000000000002</v>
      </c>
      <c r="J12208" t="s">
        <v>71</v>
      </c>
      <c r="K12208">
        <v>99.7</v>
      </c>
      <c r="L12208" t="s">
        <v>71</v>
      </c>
      <c r="M12208">
        <v>0.23</v>
      </c>
      <c r="N12208" t="s">
        <v>71</v>
      </c>
      <c r="O12208">
        <v>10.68</v>
      </c>
      <c r="P12208" t="s">
        <v>71</v>
      </c>
      <c r="Q12208">
        <v>26.6</v>
      </c>
      <c r="R12208" t="s">
        <v>71</v>
      </c>
      <c r="S12208">
        <v>2.25</v>
      </c>
      <c r="T12208" t="s">
        <v>71</v>
      </c>
      <c r="U12208">
        <v>69.55</v>
      </c>
      <c r="V12208" t="s">
        <v>71</v>
      </c>
      <c r="W12208">
        <v>176.84</v>
      </c>
      <c r="X12208" t="s">
        <v>71</v>
      </c>
      <c r="Y12208">
        <v>65.319999999999993</v>
      </c>
      <c r="AA12208">
        <v>75.75</v>
      </c>
      <c r="AC12208">
        <v>81.180000000000007</v>
      </c>
      <c r="AE12208">
        <v>13.4</v>
      </c>
      <c r="AF12208" t="s">
        <v>71</v>
      </c>
      <c r="AG12208">
        <v>9.68</v>
      </c>
      <c r="AH12208" t="s">
        <v>71</v>
      </c>
    </row>
    <row r="12209" spans="1:46" x14ac:dyDescent="0.2">
      <c r="A12209" t="s">
        <v>499</v>
      </c>
      <c r="B12209" t="s">
        <v>500</v>
      </c>
      <c r="C12209">
        <f>-70.45829171 / 41.6543552</f>
        <v>-1.691498796985339</v>
      </c>
      <c r="D12209" t="s">
        <v>501</v>
      </c>
      <c r="E12209" t="s">
        <v>70</v>
      </c>
      <c r="F12209" s="1">
        <v>40423</v>
      </c>
      <c r="G12209">
        <v>1</v>
      </c>
      <c r="O12209">
        <v>10.83</v>
      </c>
      <c r="P12209" t="s">
        <v>71</v>
      </c>
      <c r="Q12209">
        <v>26.6</v>
      </c>
      <c r="R12209" t="s">
        <v>71</v>
      </c>
    </row>
    <row r="12210" spans="1:46" x14ac:dyDescent="0.2">
      <c r="A12210" t="s">
        <v>499</v>
      </c>
      <c r="B12210" t="s">
        <v>500</v>
      </c>
      <c r="C12210">
        <f>-70.45829171 / 41.6543552</f>
        <v>-1.691498796985339</v>
      </c>
      <c r="D12210" t="s">
        <v>501</v>
      </c>
      <c r="E12210" t="s">
        <v>70</v>
      </c>
      <c r="F12210" s="1">
        <v>40423</v>
      </c>
      <c r="G12210">
        <v>1.5</v>
      </c>
      <c r="O12210">
        <v>7.95</v>
      </c>
      <c r="P12210" t="s">
        <v>71</v>
      </c>
      <c r="Q12210">
        <v>23.9</v>
      </c>
      <c r="R12210" t="s">
        <v>71</v>
      </c>
    </row>
    <row r="12211" spans="1:46" x14ac:dyDescent="0.2">
      <c r="A12211" t="s">
        <v>499</v>
      </c>
      <c r="B12211" t="s">
        <v>500</v>
      </c>
      <c r="C12211">
        <f>-70.45829171 / 41.6543552</f>
        <v>-1.691498796985339</v>
      </c>
      <c r="D12211" t="s">
        <v>501</v>
      </c>
      <c r="E12211" t="s">
        <v>70</v>
      </c>
      <c r="F12211" s="1">
        <v>40423</v>
      </c>
      <c r="G12211">
        <v>2</v>
      </c>
      <c r="K12211">
        <v>48.98</v>
      </c>
      <c r="L12211" t="s">
        <v>71</v>
      </c>
      <c r="O12211">
        <v>4.5199999999999996</v>
      </c>
      <c r="P12211" t="s">
        <v>71</v>
      </c>
      <c r="Q12211">
        <v>22.9</v>
      </c>
      <c r="R12211" t="s">
        <v>71</v>
      </c>
      <c r="S12211">
        <v>1.79</v>
      </c>
      <c r="T12211" t="s">
        <v>71</v>
      </c>
      <c r="U12211">
        <v>55.47</v>
      </c>
      <c r="V12211" t="s">
        <v>71</v>
      </c>
      <c r="W12211">
        <v>135.07</v>
      </c>
      <c r="X12211" t="s">
        <v>71</v>
      </c>
      <c r="Y12211">
        <v>62.06</v>
      </c>
      <c r="AA12211">
        <v>68.78</v>
      </c>
      <c r="AE12211">
        <v>14</v>
      </c>
      <c r="AF12211" t="s">
        <v>71</v>
      </c>
      <c r="AG12211">
        <v>7.78</v>
      </c>
      <c r="AH12211" t="s">
        <v>71</v>
      </c>
      <c r="AS12211">
        <v>4.01</v>
      </c>
      <c r="AT12211" t="s">
        <v>71</v>
      </c>
    </row>
    <row r="12212" spans="1:46" x14ac:dyDescent="0.2">
      <c r="A12212" t="s">
        <v>499</v>
      </c>
      <c r="B12212" t="s">
        <v>500</v>
      </c>
      <c r="C12212">
        <f>-70.45829171 / 41.6543552</f>
        <v>-1.691498796985339</v>
      </c>
      <c r="D12212" t="s">
        <v>501</v>
      </c>
      <c r="E12212" t="s">
        <v>70</v>
      </c>
      <c r="F12212" s="1">
        <v>40777</v>
      </c>
      <c r="G12212">
        <v>0.5</v>
      </c>
      <c r="I12212">
        <v>2.5499999999999998</v>
      </c>
      <c r="J12212" t="s">
        <v>71</v>
      </c>
      <c r="K12212">
        <v>19.399999999999999</v>
      </c>
      <c r="L12212" t="s">
        <v>71</v>
      </c>
      <c r="M12212">
        <v>0.53</v>
      </c>
      <c r="N12212" t="s">
        <v>71</v>
      </c>
      <c r="O12212">
        <v>6.9</v>
      </c>
      <c r="P12212" t="s">
        <v>71</v>
      </c>
      <c r="Q12212">
        <v>24.9</v>
      </c>
      <c r="R12212" t="s">
        <v>71</v>
      </c>
      <c r="S12212">
        <v>1.86</v>
      </c>
      <c r="T12212" t="s">
        <v>71</v>
      </c>
      <c r="U12212">
        <v>57.61</v>
      </c>
      <c r="V12212" t="s">
        <v>71</v>
      </c>
      <c r="W12212">
        <v>69</v>
      </c>
      <c r="X12212" t="s">
        <v>71</v>
      </c>
      <c r="Y12212">
        <v>62.6</v>
      </c>
      <c r="AA12212">
        <v>59.69</v>
      </c>
      <c r="AC12212">
        <v>69.150000000000006</v>
      </c>
      <c r="AE12212">
        <v>14.9</v>
      </c>
      <c r="AF12212" t="s">
        <v>71</v>
      </c>
      <c r="AG12212">
        <v>6.96</v>
      </c>
      <c r="AH12212" t="s">
        <v>71</v>
      </c>
      <c r="AS12212">
        <v>3.92</v>
      </c>
      <c r="AT12212" t="s">
        <v>71</v>
      </c>
    </row>
    <row r="12213" spans="1:46" x14ac:dyDescent="0.2">
      <c r="A12213" t="s">
        <v>499</v>
      </c>
      <c r="B12213" t="s">
        <v>500</v>
      </c>
      <c r="C12213">
        <f>-70.45829171 / 41.6543552</f>
        <v>-1.691498796985339</v>
      </c>
      <c r="D12213" t="s">
        <v>501</v>
      </c>
      <c r="E12213" t="s">
        <v>70</v>
      </c>
      <c r="F12213" s="1">
        <v>40777</v>
      </c>
      <c r="G12213">
        <v>1</v>
      </c>
      <c r="O12213">
        <v>6.82</v>
      </c>
      <c r="P12213" t="s">
        <v>71</v>
      </c>
      <c r="Q12213">
        <v>25</v>
      </c>
      <c r="R12213" t="s">
        <v>71</v>
      </c>
    </row>
    <row r="12214" spans="1:46" x14ac:dyDescent="0.2">
      <c r="A12214" t="s">
        <v>499</v>
      </c>
      <c r="B12214" t="s">
        <v>500</v>
      </c>
      <c r="C12214">
        <f>-70.45829171 / 41.6543552</f>
        <v>-1.691498796985339</v>
      </c>
      <c r="D12214" t="s">
        <v>501</v>
      </c>
      <c r="E12214" t="s">
        <v>70</v>
      </c>
      <c r="F12214" s="1">
        <v>40777</v>
      </c>
      <c r="G12214">
        <v>1.5</v>
      </c>
      <c r="K12214">
        <v>20.170000000000002</v>
      </c>
      <c r="L12214" t="s">
        <v>71</v>
      </c>
      <c r="O12214">
        <v>6.69</v>
      </c>
      <c r="P12214" t="s">
        <v>71</v>
      </c>
      <c r="Q12214">
        <v>25</v>
      </c>
      <c r="R12214" t="s">
        <v>71</v>
      </c>
      <c r="S12214">
        <v>1.79</v>
      </c>
      <c r="T12214" t="s">
        <v>71</v>
      </c>
      <c r="U12214">
        <v>55.44</v>
      </c>
      <c r="V12214" t="s">
        <v>71</v>
      </c>
      <c r="W12214">
        <v>73.53</v>
      </c>
      <c r="X12214" t="s">
        <v>71</v>
      </c>
      <c r="Y12214">
        <v>62.05</v>
      </c>
      <c r="AA12214">
        <v>60.07</v>
      </c>
      <c r="AE12214">
        <v>15.1</v>
      </c>
      <c r="AF12214" t="s">
        <v>71</v>
      </c>
      <c r="AG12214">
        <v>7.01</v>
      </c>
      <c r="AH12214" t="s">
        <v>71</v>
      </c>
      <c r="AS12214">
        <v>5.45</v>
      </c>
      <c r="AT12214" t="s">
        <v>71</v>
      </c>
    </row>
    <row r="12215" spans="1:46" x14ac:dyDescent="0.2">
      <c r="A12215" t="s">
        <v>499</v>
      </c>
      <c r="B12215" t="s">
        <v>500</v>
      </c>
      <c r="C12215">
        <f>-70.45829171 / 41.6543552</f>
        <v>-1.691498796985339</v>
      </c>
      <c r="D12215" t="s">
        <v>501</v>
      </c>
      <c r="E12215" t="s">
        <v>70</v>
      </c>
      <c r="F12215" s="1">
        <v>40777</v>
      </c>
      <c r="G12215">
        <v>2</v>
      </c>
      <c r="O12215">
        <v>6.74</v>
      </c>
      <c r="P12215" t="s">
        <v>71</v>
      </c>
      <c r="Q12215">
        <v>25</v>
      </c>
      <c r="R12215" t="s">
        <v>71</v>
      </c>
    </row>
    <row r="12216" spans="1:46" x14ac:dyDescent="0.2">
      <c r="A12216" t="s">
        <v>499</v>
      </c>
      <c r="B12216" t="s">
        <v>500</v>
      </c>
      <c r="C12216">
        <f>-70.45829171 / 41.6543552</f>
        <v>-1.691498796985339</v>
      </c>
      <c r="D12216" t="s">
        <v>501</v>
      </c>
      <c r="E12216" t="s">
        <v>70</v>
      </c>
      <c r="F12216" s="1">
        <v>40777</v>
      </c>
      <c r="G12216">
        <v>2.4</v>
      </c>
      <c r="O12216">
        <v>6.62</v>
      </c>
      <c r="P12216" t="s">
        <v>71</v>
      </c>
      <c r="Q12216">
        <v>25</v>
      </c>
      <c r="R12216" t="s">
        <v>71</v>
      </c>
    </row>
    <row r="12217" spans="1:46" x14ac:dyDescent="0.2">
      <c r="A12217" t="s">
        <v>499</v>
      </c>
      <c r="B12217" t="s">
        <v>500</v>
      </c>
      <c r="C12217">
        <f>-70.45829171 / 41.6543552</f>
        <v>-1.691498796985339</v>
      </c>
      <c r="D12217" t="s">
        <v>501</v>
      </c>
      <c r="E12217" t="s">
        <v>70</v>
      </c>
      <c r="F12217" s="1">
        <v>41141</v>
      </c>
      <c r="G12217">
        <v>0.15</v>
      </c>
      <c r="I12217">
        <v>2.61</v>
      </c>
      <c r="J12217" t="s">
        <v>71</v>
      </c>
      <c r="K12217">
        <v>11.36</v>
      </c>
      <c r="L12217" t="s">
        <v>71</v>
      </c>
      <c r="M12217">
        <v>0.75</v>
      </c>
      <c r="N12217" t="s">
        <v>71</v>
      </c>
      <c r="S12217">
        <v>2.23</v>
      </c>
      <c r="T12217" t="s">
        <v>71</v>
      </c>
      <c r="U12217">
        <v>69.069999999999993</v>
      </c>
      <c r="V12217" t="s">
        <v>71</v>
      </c>
      <c r="W12217">
        <v>44.05</v>
      </c>
      <c r="X12217" t="s">
        <v>71</v>
      </c>
      <c r="Y12217">
        <v>65.22</v>
      </c>
      <c r="AA12217">
        <v>54.44</v>
      </c>
      <c r="AC12217">
        <v>64.150000000000006</v>
      </c>
      <c r="AE12217">
        <v>15.9</v>
      </c>
      <c r="AF12217" t="s">
        <v>71</v>
      </c>
      <c r="AG12217">
        <v>6.71</v>
      </c>
      <c r="AH12217" t="s">
        <v>71</v>
      </c>
      <c r="AS12217">
        <v>0.06</v>
      </c>
      <c r="AT12217" t="s">
        <v>71</v>
      </c>
    </row>
    <row r="12218" spans="1:46" x14ac:dyDescent="0.2">
      <c r="A12218" t="s">
        <v>499</v>
      </c>
      <c r="B12218" t="s">
        <v>500</v>
      </c>
      <c r="C12218">
        <f>-70.45829171 / 41.6543552</f>
        <v>-1.691498796985339</v>
      </c>
      <c r="D12218" t="s">
        <v>501</v>
      </c>
      <c r="E12218" t="s">
        <v>70</v>
      </c>
      <c r="F12218" s="1">
        <v>41141</v>
      </c>
      <c r="G12218">
        <v>0.5</v>
      </c>
      <c r="O12218">
        <v>6</v>
      </c>
      <c r="P12218" t="s">
        <v>71</v>
      </c>
      <c r="Q12218">
        <v>25.36</v>
      </c>
      <c r="R12218" t="s">
        <v>71</v>
      </c>
    </row>
    <row r="12219" spans="1:46" x14ac:dyDescent="0.2">
      <c r="A12219" t="s">
        <v>499</v>
      </c>
      <c r="B12219" t="s">
        <v>500</v>
      </c>
      <c r="C12219">
        <f>-70.45829171 / 41.6543552</f>
        <v>-1.691498796985339</v>
      </c>
      <c r="D12219" t="s">
        <v>501</v>
      </c>
      <c r="E12219" t="s">
        <v>70</v>
      </c>
      <c r="F12219" s="1">
        <v>41141</v>
      </c>
      <c r="G12219">
        <v>1</v>
      </c>
      <c r="O12219">
        <v>6</v>
      </c>
      <c r="P12219" t="s">
        <v>71</v>
      </c>
      <c r="Q12219">
        <v>25.3</v>
      </c>
      <c r="R12219" t="s">
        <v>71</v>
      </c>
    </row>
    <row r="12220" spans="1:46" x14ac:dyDescent="0.2">
      <c r="A12220" t="s">
        <v>499</v>
      </c>
      <c r="B12220" t="s">
        <v>500</v>
      </c>
      <c r="C12220">
        <f>-70.45829171 / 41.6543552</f>
        <v>-1.691498796985339</v>
      </c>
      <c r="D12220" t="s">
        <v>501</v>
      </c>
      <c r="E12220" t="s">
        <v>70</v>
      </c>
      <c r="F12220" s="1">
        <v>41141</v>
      </c>
      <c r="G12220">
        <v>1.5</v>
      </c>
      <c r="O12220">
        <v>6.02</v>
      </c>
      <c r="P12220" t="s">
        <v>71</v>
      </c>
      <c r="Q12220">
        <v>25.3</v>
      </c>
      <c r="R12220" t="s">
        <v>71</v>
      </c>
    </row>
    <row r="12221" spans="1:46" x14ac:dyDescent="0.2">
      <c r="A12221" t="s">
        <v>499</v>
      </c>
      <c r="B12221" t="s">
        <v>500</v>
      </c>
      <c r="C12221">
        <f>-70.45829171 / 41.6543552</f>
        <v>-1.691498796985339</v>
      </c>
      <c r="D12221" t="s">
        <v>501</v>
      </c>
      <c r="E12221" t="s">
        <v>70</v>
      </c>
      <c r="F12221" s="1">
        <v>41141</v>
      </c>
      <c r="G12221">
        <v>1.6</v>
      </c>
      <c r="K12221">
        <v>8.09</v>
      </c>
      <c r="L12221" t="s">
        <v>71</v>
      </c>
      <c r="S12221">
        <v>2.75</v>
      </c>
      <c r="T12221" t="s">
        <v>71</v>
      </c>
      <c r="U12221">
        <v>85.18</v>
      </c>
      <c r="V12221" t="s">
        <v>71</v>
      </c>
      <c r="W12221">
        <v>50.53</v>
      </c>
      <c r="X12221" t="s">
        <v>71</v>
      </c>
      <c r="Y12221">
        <v>68.239999999999995</v>
      </c>
      <c r="AA12221">
        <v>51.11</v>
      </c>
      <c r="AE12221">
        <v>16</v>
      </c>
      <c r="AF12221" t="s">
        <v>71</v>
      </c>
      <c r="AG12221">
        <v>6.7</v>
      </c>
      <c r="AH12221" t="s">
        <v>71</v>
      </c>
      <c r="AS12221">
        <v>2.98</v>
      </c>
      <c r="AT12221" t="s">
        <v>71</v>
      </c>
    </row>
    <row r="12222" spans="1:46" x14ac:dyDescent="0.2">
      <c r="A12222" t="s">
        <v>499</v>
      </c>
      <c r="B12222" t="s">
        <v>500</v>
      </c>
      <c r="C12222">
        <f>-70.45829171 / 41.6543552</f>
        <v>-1.691498796985339</v>
      </c>
      <c r="D12222" t="s">
        <v>501</v>
      </c>
      <c r="E12222" t="s">
        <v>70</v>
      </c>
      <c r="F12222" s="1">
        <v>41141</v>
      </c>
      <c r="G12222">
        <v>2</v>
      </c>
      <c r="O12222">
        <v>5.95</v>
      </c>
      <c r="P12222" t="s">
        <v>71</v>
      </c>
      <c r="Q12222">
        <v>25.3</v>
      </c>
      <c r="R12222" t="s">
        <v>71</v>
      </c>
    </row>
    <row r="12223" spans="1:46" x14ac:dyDescent="0.2">
      <c r="A12223" t="s">
        <v>499</v>
      </c>
      <c r="B12223" t="s">
        <v>500</v>
      </c>
      <c r="C12223">
        <f>-70.45829171 / 41.6543552</f>
        <v>-1.691498796985339</v>
      </c>
      <c r="D12223" t="s">
        <v>501</v>
      </c>
      <c r="E12223" t="s">
        <v>70</v>
      </c>
      <c r="F12223" s="1">
        <v>41141</v>
      </c>
      <c r="G12223">
        <v>2.5</v>
      </c>
      <c r="O12223">
        <v>5.3</v>
      </c>
      <c r="P12223" t="s">
        <v>71</v>
      </c>
      <c r="Q12223">
        <v>25.3</v>
      </c>
      <c r="R12223" t="s">
        <v>71</v>
      </c>
    </row>
    <row r="12224" spans="1:46" x14ac:dyDescent="0.2">
      <c r="A12224" t="s">
        <v>499</v>
      </c>
      <c r="B12224" t="s">
        <v>500</v>
      </c>
      <c r="C12224">
        <f>-70.45829171 / 41.6543552</f>
        <v>-1.691498796985339</v>
      </c>
      <c r="D12224" t="s">
        <v>501</v>
      </c>
      <c r="E12224" t="s">
        <v>70</v>
      </c>
      <c r="F12224" s="1">
        <v>41536</v>
      </c>
      <c r="G12224">
        <v>0.1</v>
      </c>
      <c r="I12224">
        <v>2.75</v>
      </c>
      <c r="J12224" t="s">
        <v>71</v>
      </c>
      <c r="K12224">
        <v>8.81</v>
      </c>
      <c r="L12224" t="s">
        <v>71</v>
      </c>
      <c r="M12224">
        <v>0.75</v>
      </c>
      <c r="N12224" t="s">
        <v>71</v>
      </c>
      <c r="S12224">
        <v>1.81</v>
      </c>
      <c r="T12224" t="s">
        <v>71</v>
      </c>
      <c r="U12224">
        <v>56.06</v>
      </c>
      <c r="V12224" t="s">
        <v>71</v>
      </c>
      <c r="W12224">
        <v>50.54</v>
      </c>
      <c r="X12224" t="s">
        <v>71</v>
      </c>
      <c r="Y12224">
        <v>62.21</v>
      </c>
      <c r="AA12224">
        <v>51.95</v>
      </c>
      <c r="AC12224">
        <v>64.150000000000006</v>
      </c>
      <c r="AE12224">
        <v>15</v>
      </c>
      <c r="AF12224" t="s">
        <v>71</v>
      </c>
      <c r="AG12224">
        <v>7.6</v>
      </c>
      <c r="AH12224" t="s">
        <v>71</v>
      </c>
      <c r="AS12224">
        <v>2.48</v>
      </c>
      <c r="AT12224" t="s">
        <v>71</v>
      </c>
    </row>
    <row r="12225" spans="1:58" x14ac:dyDescent="0.2">
      <c r="A12225" t="s">
        <v>499</v>
      </c>
      <c r="B12225" t="s">
        <v>500</v>
      </c>
      <c r="C12225">
        <f>-70.45829171 / 41.6543552</f>
        <v>-1.691498796985339</v>
      </c>
      <c r="D12225" t="s">
        <v>501</v>
      </c>
      <c r="E12225" t="s">
        <v>70</v>
      </c>
      <c r="F12225" s="1">
        <v>41536</v>
      </c>
      <c r="G12225">
        <v>0.5</v>
      </c>
      <c r="O12225">
        <v>9.42</v>
      </c>
      <c r="P12225" t="s">
        <v>71</v>
      </c>
      <c r="Q12225">
        <v>18.7</v>
      </c>
      <c r="R12225" t="s">
        <v>71</v>
      </c>
    </row>
    <row r="12226" spans="1:58" x14ac:dyDescent="0.2">
      <c r="A12226" t="s">
        <v>499</v>
      </c>
      <c r="B12226" t="s">
        <v>500</v>
      </c>
      <c r="C12226">
        <f>-70.45829171 / 41.6543552</f>
        <v>-1.691498796985339</v>
      </c>
      <c r="D12226" t="s">
        <v>501</v>
      </c>
      <c r="E12226" t="s">
        <v>70</v>
      </c>
      <c r="F12226" s="1">
        <v>41536</v>
      </c>
      <c r="G12226">
        <v>1</v>
      </c>
      <c r="O12226">
        <v>9.43</v>
      </c>
      <c r="P12226" t="s">
        <v>71</v>
      </c>
      <c r="Q12226">
        <v>18.899999999999999</v>
      </c>
      <c r="R12226" t="s">
        <v>71</v>
      </c>
    </row>
    <row r="12227" spans="1:58" x14ac:dyDescent="0.2">
      <c r="A12227" t="s">
        <v>499</v>
      </c>
      <c r="B12227" t="s">
        <v>500</v>
      </c>
      <c r="C12227">
        <f>-70.45829171 / 41.6543552</f>
        <v>-1.691498796985339</v>
      </c>
      <c r="D12227" t="s">
        <v>501</v>
      </c>
      <c r="E12227" t="s">
        <v>70</v>
      </c>
      <c r="F12227" s="1">
        <v>41536</v>
      </c>
      <c r="G12227">
        <v>1.5</v>
      </c>
      <c r="O12227">
        <v>9.41</v>
      </c>
      <c r="P12227" t="s">
        <v>71</v>
      </c>
      <c r="Q12227">
        <v>18.899999999999999</v>
      </c>
      <c r="R12227" t="s">
        <v>71</v>
      </c>
    </row>
    <row r="12228" spans="1:58" x14ac:dyDescent="0.2">
      <c r="A12228" t="s">
        <v>499</v>
      </c>
      <c r="B12228" t="s">
        <v>500</v>
      </c>
      <c r="C12228">
        <f>-70.45829171 / 41.6543552</f>
        <v>-1.691498796985339</v>
      </c>
      <c r="D12228" t="s">
        <v>501</v>
      </c>
      <c r="E12228" t="s">
        <v>70</v>
      </c>
      <c r="F12228" s="1">
        <v>41536</v>
      </c>
      <c r="G12228">
        <v>1.6</v>
      </c>
      <c r="K12228">
        <v>9.9700000000000006</v>
      </c>
      <c r="L12228" t="s">
        <v>71</v>
      </c>
      <c r="S12228">
        <v>1.79</v>
      </c>
      <c r="T12228" t="s">
        <v>71</v>
      </c>
      <c r="U12228">
        <v>55.44</v>
      </c>
      <c r="V12228" t="s">
        <v>71</v>
      </c>
      <c r="W12228">
        <v>51.94</v>
      </c>
      <c r="X12228" t="s">
        <v>71</v>
      </c>
      <c r="Y12228">
        <v>62.05</v>
      </c>
      <c r="AA12228">
        <v>53.16</v>
      </c>
      <c r="AE12228">
        <v>14.5</v>
      </c>
      <c r="AF12228" t="s">
        <v>71</v>
      </c>
      <c r="AG12228">
        <v>7.1</v>
      </c>
      <c r="AH12228" t="s">
        <v>71</v>
      </c>
      <c r="AS12228">
        <v>3.88</v>
      </c>
      <c r="AT12228" t="s">
        <v>71</v>
      </c>
    </row>
    <row r="12229" spans="1:58" x14ac:dyDescent="0.2">
      <c r="A12229" t="s">
        <v>499</v>
      </c>
      <c r="B12229" t="s">
        <v>500</v>
      </c>
      <c r="C12229">
        <f>-70.45829171 / 41.6543552</f>
        <v>-1.691498796985339</v>
      </c>
      <c r="D12229" t="s">
        <v>501</v>
      </c>
      <c r="E12229" t="s">
        <v>70</v>
      </c>
      <c r="F12229" s="1">
        <v>41536</v>
      </c>
      <c r="G12229">
        <v>2</v>
      </c>
      <c r="O12229">
        <v>8.15</v>
      </c>
      <c r="P12229" t="s">
        <v>71</v>
      </c>
      <c r="Q12229">
        <v>18.899999999999999</v>
      </c>
      <c r="R12229" t="s">
        <v>71</v>
      </c>
    </row>
    <row r="12230" spans="1:58" x14ac:dyDescent="0.2">
      <c r="A12230" t="s">
        <v>499</v>
      </c>
      <c r="B12230" t="s">
        <v>500</v>
      </c>
      <c r="C12230">
        <f>-70.45829171 / 41.6543552</f>
        <v>-1.691498796985339</v>
      </c>
      <c r="D12230" t="s">
        <v>501</v>
      </c>
      <c r="E12230" t="s">
        <v>70</v>
      </c>
      <c r="F12230" s="1">
        <v>41536</v>
      </c>
      <c r="G12230">
        <v>2.5</v>
      </c>
      <c r="O12230">
        <v>7.21</v>
      </c>
      <c r="P12230" t="s">
        <v>71</v>
      </c>
      <c r="Q12230">
        <v>18.600000000000001</v>
      </c>
      <c r="R12230" t="s">
        <v>71</v>
      </c>
    </row>
    <row r="12231" spans="1:58" x14ac:dyDescent="0.2">
      <c r="A12231" t="s">
        <v>499</v>
      </c>
      <c r="B12231" t="s">
        <v>500</v>
      </c>
      <c r="C12231">
        <f>-70.45829171 / 41.6543552</f>
        <v>-1.691498796985339</v>
      </c>
      <c r="D12231" t="s">
        <v>501</v>
      </c>
      <c r="E12231" t="s">
        <v>70</v>
      </c>
      <c r="F12231" s="1">
        <v>41878</v>
      </c>
      <c r="G12231">
        <v>0.15</v>
      </c>
      <c r="I12231">
        <v>2.4500000000000002</v>
      </c>
      <c r="J12231" t="s">
        <v>71</v>
      </c>
      <c r="K12231">
        <v>35.340000000000003</v>
      </c>
      <c r="L12231" t="s">
        <v>71</v>
      </c>
      <c r="M12231">
        <v>0.95</v>
      </c>
      <c r="N12231" t="s">
        <v>71</v>
      </c>
      <c r="S12231">
        <v>1.3</v>
      </c>
      <c r="T12231" t="s">
        <v>71</v>
      </c>
      <c r="U12231">
        <v>40.270000000000003</v>
      </c>
      <c r="V12231" t="s">
        <v>71</v>
      </c>
      <c r="W12231">
        <v>55.79</v>
      </c>
      <c r="X12231" t="s">
        <v>71</v>
      </c>
      <c r="Y12231">
        <v>57.44</v>
      </c>
      <c r="AA12231">
        <v>65.569999999999993</v>
      </c>
      <c r="AC12231">
        <v>60.74</v>
      </c>
      <c r="AE12231">
        <v>12.7</v>
      </c>
      <c r="AF12231" t="s">
        <v>71</v>
      </c>
      <c r="AG12231">
        <v>8.17</v>
      </c>
      <c r="AH12231" t="s">
        <v>71</v>
      </c>
      <c r="AS12231">
        <v>11.09</v>
      </c>
      <c r="AT12231" t="s">
        <v>71</v>
      </c>
    </row>
    <row r="12232" spans="1:58" x14ac:dyDescent="0.2">
      <c r="A12232" t="s">
        <v>499</v>
      </c>
      <c r="B12232" t="s">
        <v>500</v>
      </c>
      <c r="C12232">
        <f>-70.45829171 / 41.6543552</f>
        <v>-1.691498796985339</v>
      </c>
      <c r="D12232" t="s">
        <v>501</v>
      </c>
      <c r="E12232" t="s">
        <v>70</v>
      </c>
      <c r="F12232" s="1">
        <v>41878</v>
      </c>
      <c r="G12232">
        <v>0.5</v>
      </c>
      <c r="O12232">
        <v>9.86</v>
      </c>
      <c r="P12232" t="s">
        <v>71</v>
      </c>
      <c r="Q12232">
        <v>23.9</v>
      </c>
      <c r="R12232" t="s">
        <v>71</v>
      </c>
    </row>
    <row r="12233" spans="1:58" x14ac:dyDescent="0.2">
      <c r="A12233" t="s">
        <v>499</v>
      </c>
      <c r="B12233" t="s">
        <v>500</v>
      </c>
      <c r="C12233">
        <f>-70.45829171 / 41.6543552</f>
        <v>-1.691498796985339</v>
      </c>
      <c r="D12233" t="s">
        <v>501</v>
      </c>
      <c r="E12233" t="s">
        <v>70</v>
      </c>
      <c r="F12233" s="1">
        <v>41878</v>
      </c>
      <c r="G12233">
        <v>1</v>
      </c>
      <c r="O12233">
        <v>9.74</v>
      </c>
      <c r="P12233" t="s">
        <v>71</v>
      </c>
      <c r="Q12233">
        <v>24</v>
      </c>
      <c r="R12233" t="s">
        <v>71</v>
      </c>
    </row>
    <row r="12234" spans="1:58" x14ac:dyDescent="0.2">
      <c r="A12234" t="s">
        <v>499</v>
      </c>
      <c r="B12234" t="s">
        <v>500</v>
      </c>
      <c r="C12234">
        <f>-70.45829171 / 41.6543552</f>
        <v>-1.691498796985339</v>
      </c>
      <c r="D12234" t="s">
        <v>501</v>
      </c>
      <c r="E12234" t="s">
        <v>70</v>
      </c>
      <c r="F12234" s="1">
        <v>41878</v>
      </c>
      <c r="G12234">
        <v>1.5</v>
      </c>
      <c r="K12234">
        <v>32.43</v>
      </c>
      <c r="L12234" t="s">
        <v>71</v>
      </c>
      <c r="O12234">
        <v>9.73</v>
      </c>
      <c r="P12234" t="s">
        <v>71</v>
      </c>
      <c r="Q12234">
        <v>24</v>
      </c>
      <c r="R12234" t="s">
        <v>71</v>
      </c>
      <c r="S12234">
        <v>1.33</v>
      </c>
      <c r="T12234" t="s">
        <v>71</v>
      </c>
      <c r="U12234">
        <v>41.2</v>
      </c>
      <c r="V12234" t="s">
        <v>71</v>
      </c>
      <c r="W12234">
        <v>54.15</v>
      </c>
      <c r="X12234" t="s">
        <v>71</v>
      </c>
      <c r="Y12234">
        <v>0</v>
      </c>
      <c r="AA12234">
        <v>64.73</v>
      </c>
      <c r="AE12234">
        <v>12.7</v>
      </c>
      <c r="AF12234" t="s">
        <v>71</v>
      </c>
      <c r="AG12234">
        <v>7.63</v>
      </c>
      <c r="AH12234" t="s">
        <v>71</v>
      </c>
      <c r="AS12234">
        <v>9.57</v>
      </c>
      <c r="AT12234" t="s">
        <v>71</v>
      </c>
    </row>
    <row r="12235" spans="1:58" x14ac:dyDescent="0.2">
      <c r="A12235" t="s">
        <v>499</v>
      </c>
      <c r="B12235" t="s">
        <v>500</v>
      </c>
      <c r="C12235">
        <f>-70.45829171 / 41.6543552</f>
        <v>-1.691498796985339</v>
      </c>
      <c r="D12235" t="s">
        <v>501</v>
      </c>
      <c r="E12235" t="s">
        <v>70</v>
      </c>
      <c r="F12235" s="1">
        <v>41878</v>
      </c>
      <c r="G12235">
        <v>2</v>
      </c>
      <c r="O12235">
        <v>9.32</v>
      </c>
      <c r="P12235" t="s">
        <v>71</v>
      </c>
      <c r="Q12235">
        <v>23.9</v>
      </c>
      <c r="R12235" t="s">
        <v>71</v>
      </c>
    </row>
    <row r="12236" spans="1:58" x14ac:dyDescent="0.2">
      <c r="A12236" t="s">
        <v>499</v>
      </c>
      <c r="B12236" t="s">
        <v>500</v>
      </c>
      <c r="C12236">
        <f>-70.45829171 / 41.6543552</f>
        <v>-1.691498796985339</v>
      </c>
      <c r="D12236" t="s">
        <v>501</v>
      </c>
      <c r="E12236" t="s">
        <v>70</v>
      </c>
      <c r="F12236" s="1">
        <v>42646</v>
      </c>
      <c r="G12236">
        <v>0.5</v>
      </c>
      <c r="I12236">
        <v>2.5</v>
      </c>
      <c r="J12236" t="s">
        <v>71</v>
      </c>
      <c r="M12236">
        <v>2.5</v>
      </c>
      <c r="N12236" t="s">
        <v>71</v>
      </c>
      <c r="O12236">
        <v>9.08</v>
      </c>
      <c r="P12236" t="s">
        <v>71</v>
      </c>
      <c r="Q12236">
        <v>17.7</v>
      </c>
      <c r="R12236" t="s">
        <v>71</v>
      </c>
      <c r="AC12236">
        <v>46.8</v>
      </c>
    </row>
    <row r="12237" spans="1:58" x14ac:dyDescent="0.2">
      <c r="A12237" t="s">
        <v>499</v>
      </c>
      <c r="B12237" t="s">
        <v>500</v>
      </c>
      <c r="C12237">
        <f>-70.45829171 / 41.6543552</f>
        <v>-1.691498796985339</v>
      </c>
      <c r="D12237" t="s">
        <v>501</v>
      </c>
      <c r="E12237" t="s">
        <v>70</v>
      </c>
      <c r="F12237" s="1">
        <v>42646</v>
      </c>
      <c r="G12237">
        <v>1</v>
      </c>
      <c r="K12237">
        <v>9.75</v>
      </c>
      <c r="L12237" t="s">
        <v>71</v>
      </c>
      <c r="O12237">
        <v>9.41</v>
      </c>
      <c r="P12237" t="s">
        <v>71</v>
      </c>
      <c r="Q12237">
        <v>17.399999999999999</v>
      </c>
      <c r="R12237" t="s">
        <v>71</v>
      </c>
      <c r="S12237">
        <v>0.66</v>
      </c>
      <c r="T12237" t="s">
        <v>71</v>
      </c>
      <c r="U12237">
        <v>20.440000000000001</v>
      </c>
      <c r="V12237" t="s">
        <v>71</v>
      </c>
      <c r="W12237">
        <v>33.049999999999997</v>
      </c>
      <c r="X12237" t="s">
        <v>71</v>
      </c>
      <c r="Y12237">
        <v>47.66</v>
      </c>
      <c r="AA12237">
        <v>52.94</v>
      </c>
      <c r="AE12237">
        <v>16.7</v>
      </c>
      <c r="AF12237" t="s">
        <v>71</v>
      </c>
      <c r="AG12237">
        <v>7</v>
      </c>
      <c r="AH12237" t="s">
        <v>71</v>
      </c>
      <c r="AS12237">
        <v>4.93</v>
      </c>
      <c r="AT12237" t="s">
        <v>71</v>
      </c>
      <c r="BE12237">
        <v>14.68</v>
      </c>
      <c r="BF12237" t="s">
        <v>71</v>
      </c>
    </row>
    <row r="12238" spans="1:58" x14ac:dyDescent="0.2">
      <c r="A12238" t="s">
        <v>499</v>
      </c>
      <c r="B12238" t="s">
        <v>500</v>
      </c>
      <c r="C12238">
        <f>-70.45829171 / 41.6543552</f>
        <v>-1.691498796985339</v>
      </c>
      <c r="D12238" t="s">
        <v>501</v>
      </c>
      <c r="E12238" t="s">
        <v>70</v>
      </c>
      <c r="F12238" s="1">
        <v>42646</v>
      </c>
      <c r="G12238">
        <v>1.5</v>
      </c>
      <c r="K12238">
        <v>5.73</v>
      </c>
      <c r="L12238" t="s">
        <v>71</v>
      </c>
      <c r="O12238">
        <v>9.52</v>
      </c>
      <c r="P12238" t="s">
        <v>71</v>
      </c>
      <c r="Q12238">
        <v>17.399999999999999</v>
      </c>
      <c r="R12238" t="s">
        <v>71</v>
      </c>
      <c r="S12238">
        <v>0.56000000000000005</v>
      </c>
      <c r="T12238" t="s">
        <v>71</v>
      </c>
      <c r="U12238">
        <v>17.350000000000001</v>
      </c>
      <c r="V12238" t="s">
        <v>71</v>
      </c>
      <c r="W12238">
        <v>29.54</v>
      </c>
      <c r="X12238" t="s">
        <v>71</v>
      </c>
      <c r="Y12238">
        <v>45.3</v>
      </c>
      <c r="AA12238">
        <v>47.73</v>
      </c>
      <c r="AE12238" t="s">
        <v>173</v>
      </c>
      <c r="AF12238" t="s">
        <v>150</v>
      </c>
      <c r="AG12238" t="s">
        <v>173</v>
      </c>
      <c r="AH12238" t="s">
        <v>150</v>
      </c>
      <c r="AS12238">
        <v>4.04</v>
      </c>
      <c r="AT12238" t="s">
        <v>71</v>
      </c>
      <c r="BE12238">
        <v>9.77</v>
      </c>
      <c r="BF12238" t="s">
        <v>71</v>
      </c>
    </row>
    <row r="12239" spans="1:58" x14ac:dyDescent="0.2">
      <c r="A12239" t="s">
        <v>499</v>
      </c>
      <c r="B12239" t="s">
        <v>500</v>
      </c>
      <c r="C12239">
        <f>-70.45829171 / 41.6543552</f>
        <v>-1.691498796985339</v>
      </c>
      <c r="D12239" t="s">
        <v>501</v>
      </c>
      <c r="E12239" t="s">
        <v>70</v>
      </c>
      <c r="F12239" s="1">
        <v>42646</v>
      </c>
      <c r="G12239">
        <v>1.7</v>
      </c>
      <c r="K12239" t="s">
        <v>173</v>
      </c>
      <c r="L12239" t="s">
        <v>150</v>
      </c>
      <c r="O12239">
        <v>9.56</v>
      </c>
      <c r="P12239" t="s">
        <v>71</v>
      </c>
      <c r="Q12239">
        <v>17.399999999999999</v>
      </c>
      <c r="R12239" t="s">
        <v>71</v>
      </c>
      <c r="S12239" t="s">
        <v>173</v>
      </c>
      <c r="T12239" t="s">
        <v>150</v>
      </c>
      <c r="W12239" t="s">
        <v>173</v>
      </c>
      <c r="X12239" t="s">
        <v>150</v>
      </c>
      <c r="AE12239" t="s">
        <v>173</v>
      </c>
      <c r="AF12239" t="s">
        <v>150</v>
      </c>
      <c r="AG12239" t="s">
        <v>173</v>
      </c>
      <c r="AH12239" t="s">
        <v>150</v>
      </c>
      <c r="AS12239" t="s">
        <v>173</v>
      </c>
      <c r="AT12239" t="s">
        <v>150</v>
      </c>
      <c r="BE12239" t="s">
        <v>173</v>
      </c>
      <c r="BF12239" t="s">
        <v>150</v>
      </c>
    </row>
    <row r="12240" spans="1:58" x14ac:dyDescent="0.2">
      <c r="A12240" t="s">
        <v>499</v>
      </c>
      <c r="B12240" t="s">
        <v>500</v>
      </c>
      <c r="C12240">
        <f>-70.45829171 / 41.6543552</f>
        <v>-1.691498796985339</v>
      </c>
      <c r="D12240" t="s">
        <v>501</v>
      </c>
      <c r="E12240" t="s">
        <v>70</v>
      </c>
      <c r="F12240" s="1">
        <v>42963</v>
      </c>
      <c r="G12240">
        <v>0.15</v>
      </c>
      <c r="I12240">
        <v>2.7</v>
      </c>
      <c r="J12240" t="s">
        <v>150</v>
      </c>
      <c r="K12240">
        <v>42.14</v>
      </c>
      <c r="L12240" t="s">
        <v>150</v>
      </c>
      <c r="M12240">
        <v>0.9</v>
      </c>
      <c r="N12240" t="s">
        <v>150</v>
      </c>
      <c r="O12240">
        <v>9.15</v>
      </c>
      <c r="P12240" t="s">
        <v>150</v>
      </c>
      <c r="Q12240">
        <v>24.79</v>
      </c>
      <c r="R12240" t="s">
        <v>150</v>
      </c>
      <c r="S12240">
        <v>2.54</v>
      </c>
      <c r="T12240" t="s">
        <v>150</v>
      </c>
      <c r="U12240">
        <v>78.67</v>
      </c>
      <c r="V12240" t="s">
        <v>150</v>
      </c>
      <c r="W12240">
        <v>92.35</v>
      </c>
      <c r="X12240" t="s">
        <v>150</v>
      </c>
      <c r="Y12240">
        <v>67.099999999999994</v>
      </c>
      <c r="AA12240">
        <v>67.3</v>
      </c>
      <c r="AC12240">
        <v>61.52</v>
      </c>
      <c r="AE12240">
        <v>31.2</v>
      </c>
      <c r="AF12240" t="s">
        <v>150</v>
      </c>
      <c r="AG12240">
        <v>7.51</v>
      </c>
      <c r="AH12240" t="s">
        <v>150</v>
      </c>
      <c r="AS12240">
        <v>0.03</v>
      </c>
      <c r="AT12240" t="s">
        <v>150</v>
      </c>
    </row>
    <row r="12241" spans="1:46" x14ac:dyDescent="0.2">
      <c r="A12241" t="s">
        <v>499</v>
      </c>
      <c r="B12241" t="s">
        <v>500</v>
      </c>
      <c r="C12241">
        <f>-70.45829171 / 41.6543552</f>
        <v>-1.691498796985339</v>
      </c>
      <c r="D12241" t="s">
        <v>501</v>
      </c>
      <c r="E12241" t="s">
        <v>70</v>
      </c>
      <c r="F12241" s="1">
        <v>42963</v>
      </c>
      <c r="G12241">
        <v>0.5</v>
      </c>
      <c r="I12241">
        <v>2.7</v>
      </c>
      <c r="J12241" t="s">
        <v>150</v>
      </c>
      <c r="M12241">
        <v>0.9</v>
      </c>
      <c r="N12241" t="s">
        <v>150</v>
      </c>
      <c r="O12241">
        <v>9.2100000000000009</v>
      </c>
      <c r="P12241" t="s">
        <v>150</v>
      </c>
      <c r="Q12241">
        <v>24.82</v>
      </c>
      <c r="R12241" t="s">
        <v>150</v>
      </c>
      <c r="AC12241">
        <v>61.52</v>
      </c>
    </row>
    <row r="12242" spans="1:46" x14ac:dyDescent="0.2">
      <c r="A12242" t="s">
        <v>499</v>
      </c>
      <c r="B12242" t="s">
        <v>500</v>
      </c>
      <c r="C12242">
        <f>-70.45829171 / 41.6543552</f>
        <v>-1.691498796985339</v>
      </c>
      <c r="D12242" t="s">
        <v>501</v>
      </c>
      <c r="E12242" t="s">
        <v>70</v>
      </c>
      <c r="F12242" s="1">
        <v>42963</v>
      </c>
      <c r="G12242">
        <v>1</v>
      </c>
      <c r="I12242">
        <v>2.7</v>
      </c>
      <c r="J12242" t="s">
        <v>150</v>
      </c>
      <c r="M12242">
        <v>0.9</v>
      </c>
      <c r="N12242" t="s">
        <v>150</v>
      </c>
      <c r="O12242">
        <v>9.26</v>
      </c>
      <c r="P12242" t="s">
        <v>150</v>
      </c>
      <c r="Q12242">
        <v>24.78</v>
      </c>
      <c r="R12242" t="s">
        <v>150</v>
      </c>
      <c r="AC12242">
        <v>61.52</v>
      </c>
    </row>
    <row r="12243" spans="1:46" x14ac:dyDescent="0.2">
      <c r="A12243" t="s">
        <v>499</v>
      </c>
      <c r="B12243" t="s">
        <v>500</v>
      </c>
      <c r="C12243">
        <f>-70.45829171 / 41.6543552</f>
        <v>-1.691498796985339</v>
      </c>
      <c r="D12243" t="s">
        <v>501</v>
      </c>
      <c r="E12243" t="s">
        <v>70</v>
      </c>
      <c r="F12243" s="1">
        <v>42963</v>
      </c>
      <c r="G12243">
        <v>1.5</v>
      </c>
      <c r="I12243">
        <v>2.7</v>
      </c>
      <c r="J12243" t="s">
        <v>150</v>
      </c>
      <c r="M12243">
        <v>0.9</v>
      </c>
      <c r="N12243" t="s">
        <v>150</v>
      </c>
      <c r="O12243">
        <v>9.18</v>
      </c>
      <c r="P12243" t="s">
        <v>150</v>
      </c>
      <c r="Q12243">
        <v>24.73</v>
      </c>
      <c r="R12243" t="s">
        <v>150</v>
      </c>
      <c r="AC12243">
        <v>61.52</v>
      </c>
    </row>
    <row r="12244" spans="1:46" x14ac:dyDescent="0.2">
      <c r="A12244" t="s">
        <v>499</v>
      </c>
      <c r="B12244" t="s">
        <v>500</v>
      </c>
      <c r="C12244">
        <f>-70.45829171 / 41.6543552</f>
        <v>-1.691498796985339</v>
      </c>
      <c r="D12244" t="s">
        <v>501</v>
      </c>
      <c r="E12244" t="s">
        <v>70</v>
      </c>
      <c r="F12244" s="1">
        <v>42963</v>
      </c>
      <c r="G12244">
        <v>1.7</v>
      </c>
      <c r="I12244">
        <v>2.7</v>
      </c>
      <c r="J12244" t="s">
        <v>150</v>
      </c>
      <c r="K12244">
        <v>38.07</v>
      </c>
      <c r="L12244" t="s">
        <v>150</v>
      </c>
      <c r="M12244">
        <v>0.9</v>
      </c>
      <c r="N12244" t="s">
        <v>150</v>
      </c>
      <c r="S12244">
        <v>2.41</v>
      </c>
      <c r="T12244" t="s">
        <v>150</v>
      </c>
      <c r="U12244">
        <v>74.650000000000006</v>
      </c>
      <c r="V12244" t="s">
        <v>150</v>
      </c>
      <c r="W12244">
        <v>87.71</v>
      </c>
      <c r="X12244" t="s">
        <v>150</v>
      </c>
      <c r="Y12244">
        <v>66.34</v>
      </c>
      <c r="AA12244">
        <v>66.3</v>
      </c>
      <c r="AC12244">
        <v>61.52</v>
      </c>
      <c r="AE12244">
        <v>32.200000000000003</v>
      </c>
      <c r="AF12244" t="s">
        <v>150</v>
      </c>
      <c r="AG12244">
        <v>7.08</v>
      </c>
      <c r="AH12244" t="s">
        <v>150</v>
      </c>
      <c r="AS12244">
        <v>0.78</v>
      </c>
      <c r="AT12244" t="s">
        <v>150</v>
      </c>
    </row>
    <row r="12245" spans="1:46" x14ac:dyDescent="0.2">
      <c r="A12245" t="s">
        <v>499</v>
      </c>
      <c r="B12245" t="s">
        <v>500</v>
      </c>
      <c r="C12245">
        <f>-70.45829171 / 41.6543552</f>
        <v>-1.691498796985339</v>
      </c>
      <c r="D12245" t="s">
        <v>501</v>
      </c>
      <c r="E12245" t="s">
        <v>70</v>
      </c>
      <c r="F12245" s="1">
        <v>42963</v>
      </c>
      <c r="G12245">
        <v>2</v>
      </c>
      <c r="I12245">
        <v>2.7</v>
      </c>
      <c r="J12245" t="s">
        <v>150</v>
      </c>
      <c r="M12245">
        <v>0.9</v>
      </c>
      <c r="N12245" t="s">
        <v>150</v>
      </c>
      <c r="O12245">
        <v>4.6500000000000004</v>
      </c>
      <c r="P12245" t="s">
        <v>150</v>
      </c>
      <c r="Q12245">
        <v>23.5</v>
      </c>
      <c r="R12245" t="s">
        <v>150</v>
      </c>
      <c r="AC12245">
        <v>61.52</v>
      </c>
    </row>
    <row r="12246" spans="1:46" x14ac:dyDescent="0.2">
      <c r="A12246" t="s">
        <v>499</v>
      </c>
      <c r="B12246" t="s">
        <v>500</v>
      </c>
      <c r="C12246">
        <f>-70.45829171 / 41.6543552</f>
        <v>-1.691498796985339</v>
      </c>
      <c r="D12246" t="s">
        <v>501</v>
      </c>
      <c r="E12246" t="s">
        <v>70</v>
      </c>
      <c r="F12246" s="1">
        <v>42963</v>
      </c>
      <c r="G12246">
        <v>2.2999999999999998</v>
      </c>
      <c r="I12246">
        <v>2.7</v>
      </c>
      <c r="J12246" t="s">
        <v>150</v>
      </c>
      <c r="M12246">
        <v>0.9</v>
      </c>
      <c r="N12246" t="s">
        <v>150</v>
      </c>
      <c r="O12246">
        <v>4.78</v>
      </c>
      <c r="P12246" t="s">
        <v>150</v>
      </c>
      <c r="Q12246">
        <v>23.59</v>
      </c>
      <c r="R12246" t="s">
        <v>150</v>
      </c>
      <c r="AC12246">
        <v>61.52</v>
      </c>
    </row>
    <row r="12247" spans="1:46" x14ac:dyDescent="0.2">
      <c r="A12247" t="s">
        <v>499</v>
      </c>
      <c r="B12247" t="s">
        <v>500</v>
      </c>
      <c r="C12247">
        <f>-70.45829171 / 41.6543552</f>
        <v>-1.691498796985339</v>
      </c>
      <c r="D12247" t="s">
        <v>501</v>
      </c>
      <c r="E12247" t="s">
        <v>70</v>
      </c>
      <c r="F12247" s="1">
        <v>42963</v>
      </c>
      <c r="G12247">
        <v>2.5</v>
      </c>
      <c r="I12247">
        <v>2.7</v>
      </c>
      <c r="J12247" t="s">
        <v>150</v>
      </c>
      <c r="K12247">
        <v>12.69</v>
      </c>
      <c r="L12247" t="s">
        <v>150</v>
      </c>
      <c r="M12247">
        <v>0.9</v>
      </c>
      <c r="N12247" t="s">
        <v>150</v>
      </c>
      <c r="O12247">
        <v>3.31</v>
      </c>
      <c r="P12247" t="s">
        <v>150</v>
      </c>
      <c r="Q12247">
        <v>23.12</v>
      </c>
      <c r="R12247" t="s">
        <v>150</v>
      </c>
      <c r="S12247">
        <v>3.07</v>
      </c>
      <c r="T12247" t="s">
        <v>150</v>
      </c>
      <c r="U12247">
        <v>95.09</v>
      </c>
      <c r="V12247" t="s">
        <v>150</v>
      </c>
      <c r="W12247">
        <v>74.650000000000006</v>
      </c>
      <c r="X12247" t="s">
        <v>150</v>
      </c>
      <c r="Y12247">
        <v>69.83</v>
      </c>
      <c r="AA12247">
        <v>55.53</v>
      </c>
      <c r="AC12247">
        <v>61.52</v>
      </c>
      <c r="AE12247">
        <v>37.299999999999997</v>
      </c>
      <c r="AF12247" t="s">
        <v>150</v>
      </c>
      <c r="AG12247">
        <v>6.65</v>
      </c>
      <c r="AH12247" t="s">
        <v>150</v>
      </c>
      <c r="AS12247">
        <v>6.29</v>
      </c>
      <c r="AT12247" t="s">
        <v>150</v>
      </c>
    </row>
    <row r="12248" spans="1:46" x14ac:dyDescent="0.2">
      <c r="A12248" t="s">
        <v>499</v>
      </c>
      <c r="B12248" t="s">
        <v>500</v>
      </c>
      <c r="C12248">
        <f>-70.45829171 / 41.6543552</f>
        <v>-1.691498796985339</v>
      </c>
      <c r="D12248" t="s">
        <v>501</v>
      </c>
      <c r="E12248" t="s">
        <v>70</v>
      </c>
      <c r="F12248" s="1">
        <v>43342</v>
      </c>
      <c r="G12248">
        <v>0.5</v>
      </c>
      <c r="I12248">
        <v>2.9</v>
      </c>
      <c r="J12248" t="s">
        <v>150</v>
      </c>
      <c r="K12248">
        <v>21.99</v>
      </c>
      <c r="L12248" t="s">
        <v>150</v>
      </c>
      <c r="M12248">
        <v>0.9</v>
      </c>
      <c r="N12248" t="s">
        <v>150</v>
      </c>
      <c r="O12248">
        <v>14.24</v>
      </c>
      <c r="P12248" t="s">
        <v>150</v>
      </c>
      <c r="Q12248">
        <v>27.7</v>
      </c>
      <c r="R12248" t="s">
        <v>150</v>
      </c>
      <c r="S12248">
        <v>1.53</v>
      </c>
      <c r="T12248" t="s">
        <v>150</v>
      </c>
      <c r="U12248">
        <v>47.39</v>
      </c>
      <c r="V12248" t="s">
        <v>150</v>
      </c>
      <c r="W12248">
        <v>58.54</v>
      </c>
      <c r="X12248" t="s">
        <v>150</v>
      </c>
      <c r="Y12248">
        <v>59.79</v>
      </c>
      <c r="AA12248">
        <v>60.92</v>
      </c>
      <c r="AC12248">
        <v>61.52</v>
      </c>
      <c r="AE12248">
        <v>28.9</v>
      </c>
      <c r="AF12248" t="s">
        <v>150</v>
      </c>
      <c r="AG12248">
        <v>8.3800000000000008</v>
      </c>
      <c r="AH12248" t="s">
        <v>150</v>
      </c>
      <c r="AS12248">
        <v>5.22</v>
      </c>
      <c r="AT12248" t="s">
        <v>150</v>
      </c>
    </row>
    <row r="12249" spans="1:46" x14ac:dyDescent="0.2">
      <c r="A12249" t="s">
        <v>499</v>
      </c>
      <c r="B12249" t="s">
        <v>500</v>
      </c>
      <c r="C12249">
        <f>-70.45829171 / 41.6543552</f>
        <v>-1.691498796985339</v>
      </c>
      <c r="D12249" t="s">
        <v>501</v>
      </c>
      <c r="E12249" t="s">
        <v>70</v>
      </c>
      <c r="F12249" s="1">
        <v>43342</v>
      </c>
      <c r="G12249">
        <v>1</v>
      </c>
      <c r="K12249" t="s">
        <v>173</v>
      </c>
      <c r="L12249" t="s">
        <v>150</v>
      </c>
      <c r="O12249">
        <v>14.12</v>
      </c>
      <c r="P12249" t="s">
        <v>150</v>
      </c>
      <c r="Q12249">
        <v>27.3</v>
      </c>
      <c r="R12249" t="s">
        <v>150</v>
      </c>
      <c r="S12249" t="s">
        <v>173</v>
      </c>
      <c r="T12249" t="s">
        <v>150</v>
      </c>
      <c r="W12249" t="s">
        <v>173</v>
      </c>
      <c r="X12249" t="s">
        <v>150</v>
      </c>
      <c r="AE12249" t="s">
        <v>173</v>
      </c>
      <c r="AF12249" t="s">
        <v>150</v>
      </c>
      <c r="AG12249" t="s">
        <v>173</v>
      </c>
      <c r="AH12249" t="s">
        <v>150</v>
      </c>
      <c r="AS12249" t="s">
        <v>173</v>
      </c>
      <c r="AT12249" t="s">
        <v>150</v>
      </c>
    </row>
    <row r="12250" spans="1:46" x14ac:dyDescent="0.2">
      <c r="A12250" t="s">
        <v>499</v>
      </c>
      <c r="B12250" t="s">
        <v>500</v>
      </c>
      <c r="C12250">
        <f>-70.45829171 / 41.6543552</f>
        <v>-1.691498796985339</v>
      </c>
      <c r="D12250" t="s">
        <v>501</v>
      </c>
      <c r="E12250" t="s">
        <v>70</v>
      </c>
      <c r="F12250" s="1">
        <v>43342</v>
      </c>
      <c r="G12250">
        <v>1.5</v>
      </c>
      <c r="K12250" t="s">
        <v>173</v>
      </c>
      <c r="L12250" t="s">
        <v>150</v>
      </c>
      <c r="O12250">
        <v>11.76</v>
      </c>
      <c r="P12250" t="s">
        <v>150</v>
      </c>
      <c r="Q12250">
        <v>25.5</v>
      </c>
      <c r="R12250" t="s">
        <v>150</v>
      </c>
      <c r="S12250" t="s">
        <v>173</v>
      </c>
      <c r="T12250" t="s">
        <v>150</v>
      </c>
      <c r="W12250" t="s">
        <v>173</v>
      </c>
      <c r="X12250" t="s">
        <v>150</v>
      </c>
      <c r="AE12250" t="s">
        <v>173</v>
      </c>
      <c r="AF12250" t="s">
        <v>150</v>
      </c>
      <c r="AG12250" t="s">
        <v>173</v>
      </c>
      <c r="AH12250" t="s">
        <v>150</v>
      </c>
      <c r="AS12250" t="s">
        <v>173</v>
      </c>
      <c r="AT12250" t="s">
        <v>150</v>
      </c>
    </row>
    <row r="12251" spans="1:46" x14ac:dyDescent="0.2">
      <c r="A12251" t="s">
        <v>499</v>
      </c>
      <c r="B12251" t="s">
        <v>500</v>
      </c>
      <c r="C12251">
        <f>-70.45829171 / 41.6543552</f>
        <v>-1.691498796985339</v>
      </c>
      <c r="D12251" t="s">
        <v>501</v>
      </c>
      <c r="E12251" t="s">
        <v>70</v>
      </c>
      <c r="F12251" s="1">
        <v>43342</v>
      </c>
      <c r="G12251">
        <v>2</v>
      </c>
      <c r="K12251">
        <v>26.64</v>
      </c>
      <c r="L12251" t="s">
        <v>150</v>
      </c>
      <c r="O12251">
        <v>4.4000000000000004</v>
      </c>
      <c r="P12251" t="s">
        <v>150</v>
      </c>
      <c r="Q12251">
        <v>24.1</v>
      </c>
      <c r="R12251" t="s">
        <v>150</v>
      </c>
      <c r="S12251">
        <v>2.99</v>
      </c>
      <c r="T12251" t="s">
        <v>150</v>
      </c>
      <c r="U12251">
        <v>92.61</v>
      </c>
      <c r="V12251" t="s">
        <v>150</v>
      </c>
      <c r="W12251">
        <v>71.510000000000005</v>
      </c>
      <c r="X12251" t="s">
        <v>150</v>
      </c>
      <c r="Y12251">
        <v>69.45</v>
      </c>
      <c r="AA12251">
        <v>62.8</v>
      </c>
      <c r="AE12251">
        <v>32.299999999999997</v>
      </c>
      <c r="AF12251" t="s">
        <v>150</v>
      </c>
      <c r="AG12251">
        <v>6.57</v>
      </c>
      <c r="AH12251" t="s">
        <v>150</v>
      </c>
      <c r="AS12251">
        <v>14.74</v>
      </c>
      <c r="AT12251" t="s">
        <v>150</v>
      </c>
    </row>
    <row r="12252" spans="1:46" x14ac:dyDescent="0.2">
      <c r="A12252" t="s">
        <v>499</v>
      </c>
      <c r="B12252" t="s">
        <v>500</v>
      </c>
      <c r="C12252">
        <f>-70.45829171 / 41.6543552</f>
        <v>-1.691498796985339</v>
      </c>
      <c r="D12252" t="s">
        <v>501</v>
      </c>
      <c r="E12252" t="s">
        <v>70</v>
      </c>
      <c r="F12252" s="1">
        <v>43342</v>
      </c>
      <c r="G12252">
        <v>2.5</v>
      </c>
      <c r="K12252" t="s">
        <v>173</v>
      </c>
      <c r="L12252" t="s">
        <v>150</v>
      </c>
      <c r="O12252">
        <v>0.46</v>
      </c>
      <c r="P12252" t="s">
        <v>150</v>
      </c>
      <c r="Q12252">
        <v>23.7</v>
      </c>
      <c r="R12252" t="s">
        <v>150</v>
      </c>
      <c r="S12252" t="s">
        <v>173</v>
      </c>
      <c r="T12252" t="s">
        <v>150</v>
      </c>
      <c r="W12252" t="s">
        <v>173</v>
      </c>
      <c r="X12252" t="s">
        <v>150</v>
      </c>
      <c r="AE12252" t="s">
        <v>173</v>
      </c>
      <c r="AF12252" t="s">
        <v>150</v>
      </c>
      <c r="AG12252" t="s">
        <v>173</v>
      </c>
      <c r="AH12252" t="s">
        <v>150</v>
      </c>
      <c r="AS12252" t="s">
        <v>173</v>
      </c>
      <c r="AT12252" t="s">
        <v>150</v>
      </c>
    </row>
    <row r="12253" spans="1:46" x14ac:dyDescent="0.2">
      <c r="A12253" t="s">
        <v>499</v>
      </c>
      <c r="B12253" t="s">
        <v>500</v>
      </c>
      <c r="C12253">
        <f>-70.45829171 / 41.6543552</f>
        <v>-1.691498796985339</v>
      </c>
      <c r="D12253" t="s">
        <v>501</v>
      </c>
      <c r="E12253" t="s">
        <v>70</v>
      </c>
      <c r="F12253" s="1">
        <v>43697</v>
      </c>
      <c r="G12253">
        <v>0.5</v>
      </c>
      <c r="I12253">
        <v>2.8</v>
      </c>
      <c r="J12253" t="s">
        <v>150</v>
      </c>
      <c r="K12253">
        <v>30.19</v>
      </c>
      <c r="L12253" t="s">
        <v>150</v>
      </c>
      <c r="M12253">
        <v>0.63</v>
      </c>
      <c r="N12253" t="s">
        <v>150</v>
      </c>
      <c r="O12253">
        <v>10.02</v>
      </c>
      <c r="P12253" t="s">
        <v>150</v>
      </c>
      <c r="Q12253">
        <v>27.6</v>
      </c>
      <c r="R12253" t="s">
        <v>150</v>
      </c>
      <c r="S12253">
        <v>1.51</v>
      </c>
      <c r="T12253" t="s">
        <v>150</v>
      </c>
      <c r="U12253">
        <v>46.77</v>
      </c>
      <c r="V12253" t="s">
        <v>150</v>
      </c>
      <c r="W12253">
        <v>51.53</v>
      </c>
      <c r="X12253" t="s">
        <v>150</v>
      </c>
      <c r="Y12253">
        <v>59.6</v>
      </c>
      <c r="AA12253">
        <v>64.03</v>
      </c>
      <c r="AC12253">
        <v>66.66</v>
      </c>
      <c r="AE12253">
        <v>29.1</v>
      </c>
      <c r="AF12253" t="s">
        <v>150</v>
      </c>
      <c r="AG12253">
        <v>8.99</v>
      </c>
      <c r="AH12253" t="s">
        <v>150</v>
      </c>
      <c r="AS12253">
        <v>6.92</v>
      </c>
      <c r="AT12253" t="s">
        <v>150</v>
      </c>
    </row>
    <row r="12254" spans="1:46" x14ac:dyDescent="0.2">
      <c r="A12254" t="s">
        <v>499</v>
      </c>
      <c r="B12254" t="s">
        <v>500</v>
      </c>
      <c r="C12254">
        <f>-70.45829171 / 41.6543552</f>
        <v>-1.691498796985339</v>
      </c>
      <c r="D12254" t="s">
        <v>501</v>
      </c>
      <c r="E12254" t="s">
        <v>70</v>
      </c>
      <c r="F12254" s="1">
        <v>43697</v>
      </c>
      <c r="G12254">
        <v>1</v>
      </c>
      <c r="K12254" t="s">
        <v>173</v>
      </c>
      <c r="L12254" t="s">
        <v>150</v>
      </c>
      <c r="O12254">
        <v>9.09</v>
      </c>
      <c r="P12254" t="s">
        <v>150</v>
      </c>
      <c r="Q12254">
        <v>26.8</v>
      </c>
      <c r="R12254" t="s">
        <v>150</v>
      </c>
      <c r="S12254" t="s">
        <v>173</v>
      </c>
      <c r="T12254" t="s">
        <v>150</v>
      </c>
      <c r="W12254" t="s">
        <v>173</v>
      </c>
      <c r="X12254" t="s">
        <v>150</v>
      </c>
      <c r="AE12254" t="s">
        <v>173</v>
      </c>
      <c r="AF12254" t="s">
        <v>150</v>
      </c>
      <c r="AG12254" t="s">
        <v>173</v>
      </c>
      <c r="AH12254" t="s">
        <v>150</v>
      </c>
      <c r="AS12254" t="s">
        <v>173</v>
      </c>
      <c r="AT12254" t="s">
        <v>150</v>
      </c>
    </row>
    <row r="12255" spans="1:46" x14ac:dyDescent="0.2">
      <c r="A12255" t="s">
        <v>499</v>
      </c>
      <c r="B12255" t="s">
        <v>500</v>
      </c>
      <c r="C12255">
        <f>-70.45829171 / 41.6543552</f>
        <v>-1.691498796985339</v>
      </c>
      <c r="D12255" t="s">
        <v>501</v>
      </c>
      <c r="E12255" t="s">
        <v>70</v>
      </c>
      <c r="F12255" s="1">
        <v>43697</v>
      </c>
      <c r="G12255">
        <v>1.5</v>
      </c>
      <c r="K12255" t="s">
        <v>173</v>
      </c>
      <c r="L12255" t="s">
        <v>150</v>
      </c>
      <c r="O12255">
        <v>8.33</v>
      </c>
      <c r="P12255" t="s">
        <v>150</v>
      </c>
      <c r="Q12255">
        <v>26.5</v>
      </c>
      <c r="R12255" t="s">
        <v>150</v>
      </c>
      <c r="S12255" t="s">
        <v>173</v>
      </c>
      <c r="T12255" t="s">
        <v>150</v>
      </c>
      <c r="W12255" t="s">
        <v>173</v>
      </c>
      <c r="X12255" t="s">
        <v>150</v>
      </c>
      <c r="AE12255" t="s">
        <v>173</v>
      </c>
      <c r="AF12255" t="s">
        <v>150</v>
      </c>
      <c r="AG12255" t="s">
        <v>173</v>
      </c>
      <c r="AH12255" t="s">
        <v>150</v>
      </c>
      <c r="AS12255" t="s">
        <v>173</v>
      </c>
      <c r="AT12255" t="s">
        <v>150</v>
      </c>
    </row>
    <row r="12256" spans="1:46" x14ac:dyDescent="0.2">
      <c r="A12256" t="s">
        <v>499</v>
      </c>
      <c r="B12256" t="s">
        <v>500</v>
      </c>
      <c r="C12256">
        <f>-70.45829171 / 41.6543552</f>
        <v>-1.691498796985339</v>
      </c>
      <c r="D12256" t="s">
        <v>501</v>
      </c>
      <c r="E12256" t="s">
        <v>70</v>
      </c>
      <c r="F12256" s="1">
        <v>43697</v>
      </c>
      <c r="G12256">
        <v>1.75</v>
      </c>
      <c r="K12256">
        <v>30.69</v>
      </c>
      <c r="L12256" t="s">
        <v>150</v>
      </c>
      <c r="S12256">
        <v>1.75</v>
      </c>
      <c r="T12256" t="s">
        <v>150</v>
      </c>
      <c r="U12256">
        <v>54.2</v>
      </c>
      <c r="V12256" t="s">
        <v>150</v>
      </c>
      <c r="W12256">
        <v>55</v>
      </c>
      <c r="X12256" t="s">
        <v>150</v>
      </c>
      <c r="Y12256">
        <v>61.72</v>
      </c>
      <c r="AA12256">
        <v>64.19</v>
      </c>
      <c r="AE12256">
        <v>28.4</v>
      </c>
      <c r="AF12256" t="s">
        <v>150</v>
      </c>
      <c r="AG12256">
        <v>8.93</v>
      </c>
      <c r="AH12256" t="s">
        <v>150</v>
      </c>
      <c r="AS12256">
        <v>7.97</v>
      </c>
      <c r="AT12256" t="s">
        <v>150</v>
      </c>
    </row>
    <row r="12257" spans="1:46" x14ac:dyDescent="0.2">
      <c r="A12257" t="s">
        <v>499</v>
      </c>
      <c r="B12257" t="s">
        <v>500</v>
      </c>
      <c r="C12257">
        <f>-70.45829171 / 41.6543552</f>
        <v>-1.691498796985339</v>
      </c>
      <c r="D12257" t="s">
        <v>501</v>
      </c>
      <c r="E12257" t="s">
        <v>70</v>
      </c>
      <c r="F12257" s="1">
        <v>43697</v>
      </c>
      <c r="G12257">
        <v>2</v>
      </c>
      <c r="K12257" t="s">
        <v>173</v>
      </c>
      <c r="L12257" t="s">
        <v>150</v>
      </c>
      <c r="O12257">
        <v>6.04</v>
      </c>
      <c r="P12257" t="s">
        <v>150</v>
      </c>
      <c r="Q12257">
        <v>25.6</v>
      </c>
      <c r="R12257" t="s">
        <v>150</v>
      </c>
      <c r="S12257" t="s">
        <v>173</v>
      </c>
      <c r="T12257" t="s">
        <v>150</v>
      </c>
      <c r="W12257" t="s">
        <v>173</v>
      </c>
      <c r="X12257" t="s">
        <v>150</v>
      </c>
      <c r="AE12257" t="s">
        <v>173</v>
      </c>
      <c r="AF12257" t="s">
        <v>150</v>
      </c>
      <c r="AG12257" t="s">
        <v>173</v>
      </c>
      <c r="AH12257" t="s">
        <v>150</v>
      </c>
      <c r="AS12257" t="s">
        <v>173</v>
      </c>
      <c r="AT12257" t="s">
        <v>150</v>
      </c>
    </row>
    <row r="12258" spans="1:46" x14ac:dyDescent="0.2">
      <c r="A12258" t="s">
        <v>499</v>
      </c>
      <c r="B12258" t="s">
        <v>500</v>
      </c>
      <c r="C12258">
        <f>-70.45829171 / 41.6543552</f>
        <v>-1.691498796985339</v>
      </c>
      <c r="D12258" t="s">
        <v>501</v>
      </c>
      <c r="E12258" t="s">
        <v>70</v>
      </c>
      <c r="F12258" s="1">
        <v>43697</v>
      </c>
      <c r="G12258">
        <v>2.5</v>
      </c>
      <c r="K12258" t="s">
        <v>173</v>
      </c>
      <c r="L12258" t="s">
        <v>150</v>
      </c>
      <c r="O12258">
        <v>1.04</v>
      </c>
      <c r="P12258" t="s">
        <v>150</v>
      </c>
      <c r="Q12258">
        <v>24.4</v>
      </c>
      <c r="R12258" t="s">
        <v>150</v>
      </c>
      <c r="S12258" t="s">
        <v>173</v>
      </c>
      <c r="T12258" t="s">
        <v>150</v>
      </c>
      <c r="W12258" t="s">
        <v>173</v>
      </c>
      <c r="X12258" t="s">
        <v>150</v>
      </c>
      <c r="AE12258" t="s">
        <v>173</v>
      </c>
      <c r="AF12258" t="s">
        <v>150</v>
      </c>
      <c r="AG12258" t="s">
        <v>173</v>
      </c>
      <c r="AH12258" t="s">
        <v>150</v>
      </c>
      <c r="AS12258" t="s">
        <v>173</v>
      </c>
      <c r="AT12258" t="s">
        <v>150</v>
      </c>
    </row>
    <row r="12259" spans="1:46" x14ac:dyDescent="0.2">
      <c r="A12259" t="s">
        <v>499</v>
      </c>
      <c r="B12259" t="s">
        <v>500</v>
      </c>
      <c r="C12259">
        <f>-70.45829171 / 41.6543552</f>
        <v>-1.691498796985339</v>
      </c>
      <c r="D12259" t="s">
        <v>501</v>
      </c>
      <c r="E12259" t="s">
        <v>70</v>
      </c>
      <c r="F12259" s="1">
        <v>44061</v>
      </c>
      <c r="G12259">
        <v>0.5</v>
      </c>
      <c r="I12259">
        <v>2.65</v>
      </c>
      <c r="J12259" t="s">
        <v>150</v>
      </c>
      <c r="K12259">
        <v>29.16</v>
      </c>
      <c r="L12259" t="s">
        <v>150</v>
      </c>
      <c r="M12259">
        <v>0.9</v>
      </c>
      <c r="N12259" t="s">
        <v>150</v>
      </c>
      <c r="O12259">
        <v>9.1300000000000008</v>
      </c>
      <c r="P12259" t="s">
        <v>150</v>
      </c>
      <c r="Q12259">
        <v>24</v>
      </c>
      <c r="R12259" t="s">
        <v>150</v>
      </c>
      <c r="S12259">
        <v>1.34</v>
      </c>
      <c r="T12259" t="s">
        <v>150</v>
      </c>
      <c r="U12259">
        <v>41.5</v>
      </c>
      <c r="V12259" t="s">
        <v>150</v>
      </c>
      <c r="W12259">
        <v>80.63</v>
      </c>
      <c r="X12259" t="s">
        <v>150</v>
      </c>
      <c r="Y12259">
        <v>57.87</v>
      </c>
      <c r="AA12259">
        <v>63.69</v>
      </c>
      <c r="AC12259">
        <v>61.52</v>
      </c>
      <c r="AE12259">
        <v>29.6</v>
      </c>
      <c r="AF12259" t="s">
        <v>150</v>
      </c>
      <c r="AG12259">
        <v>7.31</v>
      </c>
      <c r="AH12259" t="s">
        <v>150</v>
      </c>
      <c r="AS12259">
        <v>0.03</v>
      </c>
      <c r="AT12259" t="s">
        <v>150</v>
      </c>
    </row>
    <row r="12260" spans="1:46" x14ac:dyDescent="0.2">
      <c r="A12260" t="s">
        <v>499</v>
      </c>
      <c r="B12260" t="s">
        <v>500</v>
      </c>
      <c r="C12260">
        <f>-70.45829171 / 41.6543552</f>
        <v>-1.691498796985339</v>
      </c>
      <c r="D12260" t="s">
        <v>501</v>
      </c>
      <c r="E12260" t="s">
        <v>70</v>
      </c>
      <c r="F12260" s="1">
        <v>44061</v>
      </c>
      <c r="G12260">
        <v>1</v>
      </c>
      <c r="K12260" t="s">
        <v>173</v>
      </c>
      <c r="L12260" t="s">
        <v>150</v>
      </c>
      <c r="O12260">
        <v>9.17</v>
      </c>
      <c r="P12260" t="s">
        <v>150</v>
      </c>
      <c r="Q12260">
        <v>23.8</v>
      </c>
      <c r="R12260" t="s">
        <v>150</v>
      </c>
      <c r="S12260" t="s">
        <v>173</v>
      </c>
      <c r="T12260" t="s">
        <v>150</v>
      </c>
      <c r="W12260" t="s">
        <v>173</v>
      </c>
      <c r="X12260" t="s">
        <v>150</v>
      </c>
      <c r="AE12260" t="s">
        <v>173</v>
      </c>
      <c r="AF12260" t="s">
        <v>150</v>
      </c>
      <c r="AG12260" t="s">
        <v>173</v>
      </c>
      <c r="AH12260" t="s">
        <v>150</v>
      </c>
      <c r="AS12260" t="s">
        <v>173</v>
      </c>
      <c r="AT12260" t="s">
        <v>150</v>
      </c>
    </row>
    <row r="12261" spans="1:46" x14ac:dyDescent="0.2">
      <c r="A12261" t="s">
        <v>499</v>
      </c>
      <c r="B12261" t="s">
        <v>500</v>
      </c>
      <c r="C12261">
        <f>-70.45829171 / 41.6543552</f>
        <v>-1.691498796985339</v>
      </c>
      <c r="D12261" t="s">
        <v>501</v>
      </c>
      <c r="E12261" t="s">
        <v>70</v>
      </c>
      <c r="F12261" s="1">
        <v>44061</v>
      </c>
      <c r="G12261">
        <v>1.5</v>
      </c>
      <c r="K12261" t="s">
        <v>173</v>
      </c>
      <c r="L12261" t="s">
        <v>150</v>
      </c>
      <c r="O12261">
        <v>9.18</v>
      </c>
      <c r="P12261" t="s">
        <v>150</v>
      </c>
      <c r="Q12261">
        <v>23.8</v>
      </c>
      <c r="R12261" t="s">
        <v>150</v>
      </c>
      <c r="S12261" t="s">
        <v>173</v>
      </c>
      <c r="T12261" t="s">
        <v>150</v>
      </c>
      <c r="W12261" t="s">
        <v>173</v>
      </c>
      <c r="X12261" t="s">
        <v>150</v>
      </c>
      <c r="AE12261" t="s">
        <v>173</v>
      </c>
      <c r="AF12261" t="s">
        <v>150</v>
      </c>
      <c r="AG12261" t="s">
        <v>173</v>
      </c>
      <c r="AH12261" t="s">
        <v>150</v>
      </c>
      <c r="AS12261" t="s">
        <v>173</v>
      </c>
      <c r="AT12261" t="s">
        <v>150</v>
      </c>
    </row>
    <row r="12262" spans="1:46" x14ac:dyDescent="0.2">
      <c r="A12262" t="s">
        <v>499</v>
      </c>
      <c r="B12262" t="s">
        <v>500</v>
      </c>
      <c r="C12262">
        <f>-70.45829171 / 41.6543552</f>
        <v>-1.691498796985339</v>
      </c>
      <c r="D12262" t="s">
        <v>501</v>
      </c>
      <c r="E12262" t="s">
        <v>70</v>
      </c>
      <c r="F12262" s="1">
        <v>44061</v>
      </c>
      <c r="G12262">
        <v>1.65</v>
      </c>
      <c r="K12262">
        <v>30.09</v>
      </c>
      <c r="L12262" t="s">
        <v>150</v>
      </c>
      <c r="S12262">
        <v>1.38</v>
      </c>
      <c r="T12262" t="s">
        <v>150</v>
      </c>
      <c r="U12262">
        <v>42.74</v>
      </c>
      <c r="V12262" t="s">
        <v>150</v>
      </c>
      <c r="W12262">
        <v>87.21</v>
      </c>
      <c r="X12262" t="s">
        <v>150</v>
      </c>
      <c r="Y12262">
        <v>58.3</v>
      </c>
      <c r="AA12262">
        <v>64</v>
      </c>
      <c r="AE12262">
        <v>31</v>
      </c>
      <c r="AF12262" t="s">
        <v>150</v>
      </c>
      <c r="AG12262">
        <v>7.34</v>
      </c>
      <c r="AH12262" t="s">
        <v>150</v>
      </c>
      <c r="AS12262">
        <v>0.03</v>
      </c>
      <c r="AT12262" t="s">
        <v>150</v>
      </c>
    </row>
    <row r="12263" spans="1:46" x14ac:dyDescent="0.2">
      <c r="A12263" t="s">
        <v>499</v>
      </c>
      <c r="B12263" t="s">
        <v>500</v>
      </c>
      <c r="C12263">
        <f>-70.45829171 / 41.6543552</f>
        <v>-1.691498796985339</v>
      </c>
      <c r="D12263" t="s">
        <v>501</v>
      </c>
      <c r="E12263" t="s">
        <v>70</v>
      </c>
      <c r="F12263" s="1">
        <v>44061</v>
      </c>
      <c r="G12263">
        <v>2</v>
      </c>
      <c r="K12263" t="s">
        <v>173</v>
      </c>
      <c r="L12263" t="s">
        <v>150</v>
      </c>
      <c r="O12263">
        <v>9.14</v>
      </c>
      <c r="P12263" t="s">
        <v>150</v>
      </c>
      <c r="Q12263">
        <v>23.7</v>
      </c>
      <c r="R12263" t="s">
        <v>150</v>
      </c>
      <c r="S12263" t="s">
        <v>173</v>
      </c>
      <c r="T12263" t="s">
        <v>150</v>
      </c>
      <c r="W12263" t="s">
        <v>173</v>
      </c>
      <c r="X12263" t="s">
        <v>150</v>
      </c>
      <c r="AE12263" t="s">
        <v>173</v>
      </c>
      <c r="AF12263" t="s">
        <v>150</v>
      </c>
      <c r="AG12263" t="s">
        <v>173</v>
      </c>
      <c r="AH12263" t="s">
        <v>150</v>
      </c>
      <c r="AS12263" t="s">
        <v>173</v>
      </c>
      <c r="AT12263" t="s">
        <v>150</v>
      </c>
    </row>
    <row r="12264" spans="1:46" x14ac:dyDescent="0.2">
      <c r="A12264" t="s">
        <v>499</v>
      </c>
      <c r="B12264" t="s">
        <v>500</v>
      </c>
      <c r="C12264">
        <f>-70.45829171 / 41.6543552</f>
        <v>-1.691498796985339</v>
      </c>
      <c r="D12264" t="s">
        <v>501</v>
      </c>
      <c r="E12264" t="s">
        <v>70</v>
      </c>
      <c r="F12264" s="1">
        <v>44061</v>
      </c>
      <c r="G12264">
        <v>2.5</v>
      </c>
      <c r="K12264" t="s">
        <v>173</v>
      </c>
      <c r="L12264" t="s">
        <v>150</v>
      </c>
      <c r="O12264">
        <v>8.3000000000000007</v>
      </c>
      <c r="P12264" t="s">
        <v>150</v>
      </c>
      <c r="Q12264">
        <v>23.6</v>
      </c>
      <c r="R12264" t="s">
        <v>150</v>
      </c>
      <c r="S12264" t="s">
        <v>173</v>
      </c>
      <c r="T12264" t="s">
        <v>150</v>
      </c>
      <c r="W12264" t="s">
        <v>173</v>
      </c>
      <c r="X12264" t="s">
        <v>150</v>
      </c>
      <c r="AE12264" t="s">
        <v>173</v>
      </c>
      <c r="AF12264" t="s">
        <v>150</v>
      </c>
      <c r="AG12264" t="s">
        <v>173</v>
      </c>
      <c r="AH12264" t="s">
        <v>150</v>
      </c>
      <c r="AS12264" t="s">
        <v>173</v>
      </c>
      <c r="AT12264" t="s">
        <v>150</v>
      </c>
    </row>
    <row r="12265" spans="1:46" x14ac:dyDescent="0.2">
      <c r="A12265" t="s">
        <v>614</v>
      </c>
      <c r="B12265" t="s">
        <v>615</v>
      </c>
      <c r="C12265">
        <f>-70.48378967 / 41.64383674</f>
        <v>-1.6925383247000021</v>
      </c>
      <c r="D12265" t="s">
        <v>616</v>
      </c>
      <c r="E12265" t="s">
        <v>70</v>
      </c>
      <c r="F12265" s="1">
        <v>37143</v>
      </c>
      <c r="G12265">
        <v>0.5</v>
      </c>
      <c r="I12265">
        <v>0.3</v>
      </c>
      <c r="J12265" t="s">
        <v>71</v>
      </c>
      <c r="K12265">
        <v>16.73</v>
      </c>
      <c r="L12265" t="s">
        <v>71</v>
      </c>
      <c r="O12265">
        <v>3.94</v>
      </c>
      <c r="P12265" t="s">
        <v>71</v>
      </c>
      <c r="Q12265">
        <v>19.600000000000001</v>
      </c>
      <c r="R12265" t="s">
        <v>71</v>
      </c>
      <c r="S12265">
        <v>1.51</v>
      </c>
      <c r="T12265" t="s">
        <v>71</v>
      </c>
      <c r="U12265">
        <v>46.77</v>
      </c>
      <c r="V12265" t="s">
        <v>71</v>
      </c>
      <c r="W12265">
        <v>65.5</v>
      </c>
      <c r="X12265" t="s">
        <v>71</v>
      </c>
      <c r="Y12265">
        <v>59.6</v>
      </c>
      <c r="AA12265">
        <v>58.24</v>
      </c>
      <c r="AE12265">
        <v>8.1999999999999993</v>
      </c>
      <c r="AF12265" t="s">
        <v>71</v>
      </c>
      <c r="AG12265">
        <v>6.05</v>
      </c>
      <c r="AH12265" t="s">
        <v>71</v>
      </c>
      <c r="AS12265">
        <v>0.78</v>
      </c>
      <c r="AT12265" t="s">
        <v>71</v>
      </c>
    </row>
    <row r="12266" spans="1:46" x14ac:dyDescent="0.2">
      <c r="A12266" t="s">
        <v>677</v>
      </c>
      <c r="B12266" t="s">
        <v>678</v>
      </c>
      <c r="C12266">
        <f>-70.51218495 / 41.6406531</f>
        <v>-1.6933496403302091</v>
      </c>
      <c r="D12266" t="s">
        <v>679</v>
      </c>
      <c r="E12266" t="s">
        <v>70</v>
      </c>
      <c r="F12266" s="1">
        <v>37143</v>
      </c>
      <c r="G12266">
        <v>0.5</v>
      </c>
      <c r="I12266">
        <v>2.6</v>
      </c>
      <c r="J12266" t="s">
        <v>71</v>
      </c>
      <c r="K12266">
        <v>6.42</v>
      </c>
      <c r="L12266" t="s">
        <v>71</v>
      </c>
      <c r="M12266">
        <v>1.73</v>
      </c>
      <c r="N12266" t="s">
        <v>71</v>
      </c>
      <c r="O12266">
        <v>7.8</v>
      </c>
      <c r="P12266" t="s">
        <v>71</v>
      </c>
      <c r="Q12266">
        <v>21</v>
      </c>
      <c r="R12266" t="s">
        <v>71</v>
      </c>
      <c r="S12266">
        <v>0.56000000000000005</v>
      </c>
      <c r="T12266" t="s">
        <v>71</v>
      </c>
      <c r="U12266">
        <v>17.350000000000001</v>
      </c>
      <c r="V12266" t="s">
        <v>71</v>
      </c>
      <c r="W12266">
        <v>36.6</v>
      </c>
      <c r="X12266" t="s">
        <v>71</v>
      </c>
      <c r="Y12266">
        <v>45.3</v>
      </c>
      <c r="AA12266">
        <v>48.84</v>
      </c>
      <c r="AC12266">
        <v>52.1</v>
      </c>
      <c r="AE12266">
        <v>1</v>
      </c>
      <c r="AF12266" t="s">
        <v>71</v>
      </c>
      <c r="AG12266">
        <v>5.33</v>
      </c>
      <c r="AH12266" t="s">
        <v>71</v>
      </c>
      <c r="AS12266">
        <v>0</v>
      </c>
      <c r="AT12266" t="s">
        <v>71</v>
      </c>
    </row>
    <row r="12267" spans="1:46" x14ac:dyDescent="0.2">
      <c r="A12267" t="s">
        <v>677</v>
      </c>
      <c r="B12267" t="s">
        <v>678</v>
      </c>
      <c r="C12267">
        <f>-70.51218495 / 41.6406531</f>
        <v>-1.6933496403302091</v>
      </c>
      <c r="D12267" t="s">
        <v>679</v>
      </c>
      <c r="E12267" t="s">
        <v>70</v>
      </c>
      <c r="F12267" s="1">
        <v>37143</v>
      </c>
      <c r="G12267">
        <v>1</v>
      </c>
      <c r="O12267">
        <v>7.3</v>
      </c>
      <c r="P12267" t="s">
        <v>71</v>
      </c>
      <c r="Q12267">
        <v>21</v>
      </c>
      <c r="R12267" t="s">
        <v>71</v>
      </c>
    </row>
    <row r="12268" spans="1:46" x14ac:dyDescent="0.2">
      <c r="A12268" t="s">
        <v>677</v>
      </c>
      <c r="B12268" t="s">
        <v>678</v>
      </c>
      <c r="C12268">
        <f>-70.51218495 / 41.6406531</f>
        <v>-1.6933496403302091</v>
      </c>
      <c r="D12268" t="s">
        <v>679</v>
      </c>
      <c r="E12268" t="s">
        <v>70</v>
      </c>
      <c r="F12268" s="1">
        <v>37143</v>
      </c>
      <c r="G12268">
        <v>1.5</v>
      </c>
      <c r="K12268">
        <v>8.43</v>
      </c>
      <c r="L12268" t="s">
        <v>71</v>
      </c>
      <c r="O12268">
        <v>7.9</v>
      </c>
      <c r="P12268" t="s">
        <v>71</v>
      </c>
      <c r="Q12268">
        <v>21</v>
      </c>
      <c r="R12268" t="s">
        <v>71</v>
      </c>
      <c r="S12268">
        <v>0.66</v>
      </c>
      <c r="T12268" t="s">
        <v>71</v>
      </c>
      <c r="U12268">
        <v>20.440000000000001</v>
      </c>
      <c r="V12268" t="s">
        <v>71</v>
      </c>
      <c r="W12268">
        <v>38.1</v>
      </c>
      <c r="X12268" t="s">
        <v>71</v>
      </c>
      <c r="Y12268">
        <v>47.66</v>
      </c>
      <c r="AA12268">
        <v>51.51</v>
      </c>
      <c r="AE12268">
        <v>1</v>
      </c>
      <c r="AF12268" t="s">
        <v>71</v>
      </c>
      <c r="AG12268">
        <v>5.33</v>
      </c>
      <c r="AH12268" t="s">
        <v>71</v>
      </c>
      <c r="AS12268">
        <v>0</v>
      </c>
      <c r="AT12268" t="s">
        <v>71</v>
      </c>
    </row>
    <row r="12269" spans="1:46" x14ac:dyDescent="0.2">
      <c r="A12269" t="s">
        <v>677</v>
      </c>
      <c r="B12269" t="s">
        <v>678</v>
      </c>
      <c r="C12269">
        <f>-70.51218495 / 41.6406531</f>
        <v>-1.6933496403302091</v>
      </c>
      <c r="D12269" t="s">
        <v>679</v>
      </c>
      <c r="E12269" t="s">
        <v>70</v>
      </c>
      <c r="F12269" s="1">
        <v>37143</v>
      </c>
      <c r="G12269">
        <v>2</v>
      </c>
      <c r="O12269">
        <v>7.4</v>
      </c>
      <c r="P12269" t="s">
        <v>71</v>
      </c>
      <c r="Q12269">
        <v>21</v>
      </c>
      <c r="R12269" t="s">
        <v>71</v>
      </c>
    </row>
    <row r="12270" spans="1:46" x14ac:dyDescent="0.2">
      <c r="A12270" t="s">
        <v>677</v>
      </c>
      <c r="B12270" t="s">
        <v>678</v>
      </c>
      <c r="C12270">
        <f>-70.51218495 / 41.6406531</f>
        <v>-1.6933496403302091</v>
      </c>
      <c r="D12270" t="s">
        <v>679</v>
      </c>
      <c r="E12270" t="s">
        <v>70</v>
      </c>
      <c r="F12270" s="1">
        <v>37143</v>
      </c>
      <c r="G12270">
        <v>2.5</v>
      </c>
      <c r="O12270">
        <v>6.4</v>
      </c>
      <c r="P12270" t="s">
        <v>71</v>
      </c>
      <c r="Q12270">
        <v>21</v>
      </c>
      <c r="R12270" t="s">
        <v>71</v>
      </c>
    </row>
    <row r="12271" spans="1:46" x14ac:dyDescent="0.2">
      <c r="A12271" t="s">
        <v>677</v>
      </c>
      <c r="B12271" t="s">
        <v>678</v>
      </c>
      <c r="C12271">
        <f>-70.51218495 / 41.6406531</f>
        <v>-1.6933496403302091</v>
      </c>
      <c r="D12271" t="s">
        <v>679</v>
      </c>
      <c r="E12271" t="s">
        <v>70</v>
      </c>
      <c r="F12271" s="1">
        <v>37873</v>
      </c>
      <c r="G12271">
        <v>0.5</v>
      </c>
      <c r="I12271">
        <v>4</v>
      </c>
      <c r="J12271" t="s">
        <v>71</v>
      </c>
      <c r="K12271">
        <v>8.89</v>
      </c>
      <c r="L12271" t="s">
        <v>71</v>
      </c>
      <c r="M12271">
        <v>0.9</v>
      </c>
      <c r="N12271" t="s">
        <v>71</v>
      </c>
      <c r="O12271">
        <v>8.2799999999999994</v>
      </c>
      <c r="P12271" t="s">
        <v>71</v>
      </c>
      <c r="Q12271">
        <v>25</v>
      </c>
      <c r="R12271" t="s">
        <v>71</v>
      </c>
      <c r="S12271">
        <v>0.9</v>
      </c>
      <c r="T12271" t="s">
        <v>71</v>
      </c>
      <c r="U12271">
        <v>27.88</v>
      </c>
      <c r="V12271" t="s">
        <v>71</v>
      </c>
      <c r="W12271">
        <v>34.1</v>
      </c>
      <c r="X12271" t="s">
        <v>71</v>
      </c>
      <c r="Y12271">
        <v>52.14</v>
      </c>
      <c r="AA12271">
        <v>52.03</v>
      </c>
      <c r="AC12271">
        <v>61.52</v>
      </c>
      <c r="AE12271">
        <v>0.11</v>
      </c>
      <c r="AF12271" t="s">
        <v>71</v>
      </c>
      <c r="AG12271">
        <v>5.64</v>
      </c>
      <c r="AH12271" t="s">
        <v>71</v>
      </c>
    </row>
    <row r="12272" spans="1:46" x14ac:dyDescent="0.2">
      <c r="A12272" t="s">
        <v>677</v>
      </c>
      <c r="B12272" t="s">
        <v>678</v>
      </c>
      <c r="C12272">
        <f>-70.51218495 / 41.6406531</f>
        <v>-1.6933496403302091</v>
      </c>
      <c r="D12272" t="s">
        <v>679</v>
      </c>
      <c r="E12272" t="s">
        <v>70</v>
      </c>
      <c r="F12272" s="1">
        <v>37873</v>
      </c>
      <c r="G12272">
        <v>1</v>
      </c>
      <c r="O12272">
        <v>8.18</v>
      </c>
      <c r="P12272" t="s">
        <v>71</v>
      </c>
      <c r="Q12272">
        <v>25.1</v>
      </c>
      <c r="R12272" t="s">
        <v>71</v>
      </c>
    </row>
    <row r="12273" spans="1:46" x14ac:dyDescent="0.2">
      <c r="A12273" t="s">
        <v>677</v>
      </c>
      <c r="B12273" t="s">
        <v>678</v>
      </c>
      <c r="C12273">
        <f>-70.51218495 / 41.6406531</f>
        <v>-1.6933496403302091</v>
      </c>
      <c r="D12273" t="s">
        <v>679</v>
      </c>
      <c r="E12273" t="s">
        <v>70</v>
      </c>
      <c r="F12273" s="1">
        <v>37873</v>
      </c>
      <c r="G12273">
        <v>1.5</v>
      </c>
      <c r="O12273">
        <v>7.89</v>
      </c>
      <c r="P12273" t="s">
        <v>71</v>
      </c>
      <c r="Q12273">
        <v>25.2</v>
      </c>
      <c r="R12273" t="s">
        <v>71</v>
      </c>
    </row>
    <row r="12274" spans="1:46" x14ac:dyDescent="0.2">
      <c r="A12274" t="s">
        <v>677</v>
      </c>
      <c r="B12274" t="s">
        <v>678</v>
      </c>
      <c r="C12274">
        <f>-70.51218495 / 41.6406531</f>
        <v>-1.6933496403302091</v>
      </c>
      <c r="D12274" t="s">
        <v>679</v>
      </c>
      <c r="E12274" t="s">
        <v>70</v>
      </c>
      <c r="F12274" s="1">
        <v>37873</v>
      </c>
      <c r="G12274">
        <v>2</v>
      </c>
      <c r="O12274">
        <v>7.5</v>
      </c>
      <c r="P12274" t="s">
        <v>71</v>
      </c>
      <c r="Q12274">
        <v>25.2</v>
      </c>
      <c r="R12274" t="s">
        <v>71</v>
      </c>
    </row>
    <row r="12275" spans="1:46" x14ac:dyDescent="0.2">
      <c r="A12275" t="s">
        <v>677</v>
      </c>
      <c r="B12275" t="s">
        <v>678</v>
      </c>
      <c r="C12275">
        <f>-70.51218495 / 41.6406531</f>
        <v>-1.6933496403302091</v>
      </c>
      <c r="D12275" t="s">
        <v>679</v>
      </c>
      <c r="E12275" t="s">
        <v>70</v>
      </c>
      <c r="F12275" s="1">
        <v>37873</v>
      </c>
      <c r="G12275">
        <v>2.5</v>
      </c>
      <c r="O12275">
        <v>6.58</v>
      </c>
      <c r="P12275" t="s">
        <v>71</v>
      </c>
      <c r="Q12275">
        <v>25.1</v>
      </c>
      <c r="R12275" t="s">
        <v>71</v>
      </c>
    </row>
    <row r="12276" spans="1:46" x14ac:dyDescent="0.2">
      <c r="A12276" t="s">
        <v>677</v>
      </c>
      <c r="B12276" t="s">
        <v>678</v>
      </c>
      <c r="C12276">
        <f>-70.51218495 / 41.6406531</f>
        <v>-1.6933496403302091</v>
      </c>
      <c r="D12276" t="s">
        <v>679</v>
      </c>
      <c r="E12276" t="s">
        <v>70</v>
      </c>
      <c r="F12276" s="1">
        <v>37873</v>
      </c>
      <c r="G12276">
        <v>3</v>
      </c>
      <c r="K12276">
        <v>14.06</v>
      </c>
      <c r="L12276" t="s">
        <v>71</v>
      </c>
      <c r="O12276">
        <v>4.12</v>
      </c>
      <c r="P12276" t="s">
        <v>71</v>
      </c>
      <c r="Q12276">
        <v>25</v>
      </c>
      <c r="R12276" t="s">
        <v>71</v>
      </c>
      <c r="S12276">
        <v>0.6</v>
      </c>
      <c r="T12276" t="s">
        <v>71</v>
      </c>
      <c r="U12276">
        <v>18.579999999999998</v>
      </c>
      <c r="V12276" t="s">
        <v>71</v>
      </c>
      <c r="W12276">
        <v>40.1</v>
      </c>
      <c r="X12276" t="s">
        <v>71</v>
      </c>
      <c r="Y12276">
        <v>0</v>
      </c>
      <c r="AA12276">
        <v>56.53</v>
      </c>
      <c r="AE12276">
        <v>0.12</v>
      </c>
      <c r="AF12276" t="s">
        <v>71</v>
      </c>
      <c r="AG12276">
        <v>5.57</v>
      </c>
      <c r="AH12276" t="s">
        <v>71</v>
      </c>
      <c r="AS12276">
        <v>7.64</v>
      </c>
      <c r="AT12276" t="s">
        <v>71</v>
      </c>
    </row>
    <row r="12277" spans="1:46" x14ac:dyDescent="0.2">
      <c r="A12277" t="s">
        <v>677</v>
      </c>
      <c r="B12277" t="s">
        <v>678</v>
      </c>
      <c r="C12277">
        <f>-70.51218495 / 41.6406531</f>
        <v>-1.6933496403302091</v>
      </c>
      <c r="D12277" t="s">
        <v>679</v>
      </c>
      <c r="E12277" t="s">
        <v>70</v>
      </c>
      <c r="F12277" s="1">
        <v>37873</v>
      </c>
      <c r="G12277">
        <v>3.5</v>
      </c>
      <c r="O12277">
        <v>3.17</v>
      </c>
      <c r="P12277" t="s">
        <v>71</v>
      </c>
      <c r="Q12277">
        <v>24.9</v>
      </c>
      <c r="R12277" t="s">
        <v>71</v>
      </c>
    </row>
    <row r="12278" spans="1:46" x14ac:dyDescent="0.2">
      <c r="A12278" t="s">
        <v>677</v>
      </c>
      <c r="B12278" t="s">
        <v>678</v>
      </c>
      <c r="C12278">
        <f>-70.51218495 / 41.6406531</f>
        <v>-1.6933496403302091</v>
      </c>
      <c r="D12278" t="s">
        <v>679</v>
      </c>
      <c r="E12278" t="s">
        <v>70</v>
      </c>
      <c r="F12278" s="1">
        <v>37873</v>
      </c>
      <c r="G12278">
        <v>4</v>
      </c>
      <c r="O12278">
        <v>2.87</v>
      </c>
      <c r="P12278" t="s">
        <v>71</v>
      </c>
      <c r="Q12278">
        <v>24.8</v>
      </c>
      <c r="R12278" t="s">
        <v>71</v>
      </c>
    </row>
    <row r="12279" spans="1:46" x14ac:dyDescent="0.2">
      <c r="A12279" t="s">
        <v>677</v>
      </c>
      <c r="B12279" t="s">
        <v>678</v>
      </c>
      <c r="C12279">
        <f>-70.51218495 / 41.6406531</f>
        <v>-1.6933496403302091</v>
      </c>
      <c r="D12279" t="s">
        <v>679</v>
      </c>
      <c r="E12279" t="s">
        <v>70</v>
      </c>
      <c r="F12279" s="1">
        <v>38216</v>
      </c>
      <c r="G12279">
        <v>0.5</v>
      </c>
      <c r="I12279">
        <v>3.65</v>
      </c>
      <c r="J12279" t="s">
        <v>71</v>
      </c>
      <c r="M12279">
        <v>2.2000000000000002</v>
      </c>
      <c r="N12279" t="s">
        <v>71</v>
      </c>
      <c r="O12279">
        <v>7.9</v>
      </c>
      <c r="P12279" t="s">
        <v>71</v>
      </c>
      <c r="Q12279">
        <v>24</v>
      </c>
      <c r="R12279" t="s">
        <v>71</v>
      </c>
      <c r="S12279">
        <v>0.32</v>
      </c>
      <c r="T12279" t="s">
        <v>71</v>
      </c>
      <c r="U12279">
        <v>9.91</v>
      </c>
      <c r="V12279" t="s">
        <v>71</v>
      </c>
      <c r="W12279">
        <v>30.94</v>
      </c>
      <c r="X12279" t="s">
        <v>71</v>
      </c>
      <c r="Y12279">
        <v>37.22</v>
      </c>
      <c r="AC12279">
        <v>48.64</v>
      </c>
      <c r="AE12279">
        <v>2.2200000000000002</v>
      </c>
      <c r="AF12279" t="s">
        <v>71</v>
      </c>
      <c r="AG12279">
        <v>5.53</v>
      </c>
      <c r="AH12279" t="s">
        <v>71</v>
      </c>
    </row>
    <row r="12280" spans="1:46" x14ac:dyDescent="0.2">
      <c r="A12280" t="s">
        <v>677</v>
      </c>
      <c r="B12280" t="s">
        <v>678</v>
      </c>
      <c r="C12280">
        <f>-70.51218495 / 41.6406531</f>
        <v>-1.6933496403302091</v>
      </c>
      <c r="D12280" t="s">
        <v>679</v>
      </c>
      <c r="E12280" t="s">
        <v>70</v>
      </c>
      <c r="F12280" s="1">
        <v>38216</v>
      </c>
      <c r="G12280">
        <v>1</v>
      </c>
      <c r="O12280">
        <v>7.76</v>
      </c>
      <c r="P12280" t="s">
        <v>71</v>
      </c>
      <c r="Q12280">
        <v>23.7</v>
      </c>
      <c r="R12280" t="s">
        <v>71</v>
      </c>
    </row>
    <row r="12281" spans="1:46" x14ac:dyDescent="0.2">
      <c r="A12281" t="s">
        <v>677</v>
      </c>
      <c r="B12281" t="s">
        <v>678</v>
      </c>
      <c r="C12281">
        <f>-70.51218495 / 41.6406531</f>
        <v>-1.6933496403302091</v>
      </c>
      <c r="D12281" t="s">
        <v>679</v>
      </c>
      <c r="E12281" t="s">
        <v>70</v>
      </c>
      <c r="F12281" s="1">
        <v>38216</v>
      </c>
      <c r="G12281">
        <v>1.5</v>
      </c>
      <c r="O12281">
        <v>7.64</v>
      </c>
      <c r="P12281" t="s">
        <v>71</v>
      </c>
      <c r="Q12281">
        <v>23.6</v>
      </c>
      <c r="R12281" t="s">
        <v>71</v>
      </c>
    </row>
    <row r="12282" spans="1:46" x14ac:dyDescent="0.2">
      <c r="A12282" t="s">
        <v>677</v>
      </c>
      <c r="B12282" t="s">
        <v>678</v>
      </c>
      <c r="C12282">
        <f>-70.51218495 / 41.6406531</f>
        <v>-1.6933496403302091</v>
      </c>
      <c r="D12282" t="s">
        <v>679</v>
      </c>
      <c r="E12282" t="s">
        <v>70</v>
      </c>
      <c r="F12282" s="1">
        <v>38216</v>
      </c>
      <c r="G12282">
        <v>2</v>
      </c>
      <c r="O12282">
        <v>7.49</v>
      </c>
      <c r="P12282" t="s">
        <v>71</v>
      </c>
      <c r="Q12282">
        <v>23.5</v>
      </c>
      <c r="R12282" t="s">
        <v>71</v>
      </c>
    </row>
    <row r="12283" spans="1:46" x14ac:dyDescent="0.2">
      <c r="A12283" t="s">
        <v>677</v>
      </c>
      <c r="B12283" t="s">
        <v>678</v>
      </c>
      <c r="C12283">
        <f>-70.51218495 / 41.6406531</f>
        <v>-1.6933496403302091</v>
      </c>
      <c r="D12283" t="s">
        <v>679</v>
      </c>
      <c r="E12283" t="s">
        <v>70</v>
      </c>
      <c r="F12283" s="1">
        <v>38216</v>
      </c>
      <c r="G12283">
        <v>2.5</v>
      </c>
      <c r="O12283">
        <v>7.54</v>
      </c>
      <c r="P12283" t="s">
        <v>71</v>
      </c>
      <c r="Q12283">
        <v>23.4</v>
      </c>
      <c r="R12283" t="s">
        <v>71</v>
      </c>
    </row>
    <row r="12284" spans="1:46" x14ac:dyDescent="0.2">
      <c r="A12284" t="s">
        <v>677</v>
      </c>
      <c r="B12284" t="s">
        <v>678</v>
      </c>
      <c r="C12284">
        <f>-70.51218495 / 41.6406531</f>
        <v>-1.6933496403302091</v>
      </c>
      <c r="D12284" t="s">
        <v>679</v>
      </c>
      <c r="E12284" t="s">
        <v>70</v>
      </c>
      <c r="F12284" s="1">
        <v>38216</v>
      </c>
      <c r="G12284">
        <v>2.7</v>
      </c>
      <c r="S12284">
        <v>0.35</v>
      </c>
      <c r="T12284" t="s">
        <v>71</v>
      </c>
      <c r="U12284">
        <v>10.84</v>
      </c>
      <c r="V12284" t="s">
        <v>71</v>
      </c>
      <c r="W12284">
        <v>31.87</v>
      </c>
      <c r="X12284" t="s">
        <v>71</v>
      </c>
      <c r="AE12284">
        <v>2.42</v>
      </c>
      <c r="AF12284" t="s">
        <v>71</v>
      </c>
      <c r="AG12284">
        <v>5.55</v>
      </c>
      <c r="AH12284" t="s">
        <v>71</v>
      </c>
    </row>
    <row r="12285" spans="1:46" x14ac:dyDescent="0.2">
      <c r="A12285" t="s">
        <v>677</v>
      </c>
      <c r="B12285" t="s">
        <v>678</v>
      </c>
      <c r="C12285">
        <f>-70.51218495 / 41.6406531</f>
        <v>-1.6933496403302091</v>
      </c>
      <c r="D12285" t="s">
        <v>679</v>
      </c>
      <c r="E12285" t="s">
        <v>70</v>
      </c>
      <c r="F12285" s="1">
        <v>38216</v>
      </c>
      <c r="G12285">
        <v>3</v>
      </c>
      <c r="O12285">
        <v>7.56</v>
      </c>
      <c r="P12285" t="s">
        <v>71</v>
      </c>
      <c r="Q12285">
        <v>23.2</v>
      </c>
      <c r="R12285" t="s">
        <v>71</v>
      </c>
    </row>
    <row r="12286" spans="1:46" x14ac:dyDescent="0.2">
      <c r="A12286" t="s">
        <v>677</v>
      </c>
      <c r="B12286" t="s">
        <v>678</v>
      </c>
      <c r="C12286">
        <f>-70.51218495 / 41.6406531</f>
        <v>-1.6933496403302091</v>
      </c>
      <c r="D12286" t="s">
        <v>679</v>
      </c>
      <c r="E12286" t="s">
        <v>70</v>
      </c>
      <c r="F12286" s="1">
        <v>38216</v>
      </c>
      <c r="G12286">
        <v>3.5</v>
      </c>
      <c r="O12286">
        <v>7.64</v>
      </c>
      <c r="P12286" t="s">
        <v>71</v>
      </c>
      <c r="Q12286">
        <v>23.1</v>
      </c>
      <c r="R12286" t="s">
        <v>71</v>
      </c>
    </row>
    <row r="12287" spans="1:46" x14ac:dyDescent="0.2">
      <c r="A12287" t="s">
        <v>677</v>
      </c>
      <c r="B12287" t="s">
        <v>678</v>
      </c>
      <c r="C12287">
        <f>-70.51218495 / 41.6406531</f>
        <v>-1.6933496403302091</v>
      </c>
      <c r="D12287" t="s">
        <v>679</v>
      </c>
      <c r="E12287" t="s">
        <v>70</v>
      </c>
      <c r="F12287" s="1">
        <v>38237</v>
      </c>
      <c r="G12287">
        <v>0.5</v>
      </c>
      <c r="I12287">
        <v>3.6</v>
      </c>
      <c r="J12287" t="s">
        <v>71</v>
      </c>
      <c r="K12287">
        <v>2.27</v>
      </c>
      <c r="L12287" t="s">
        <v>71</v>
      </c>
      <c r="M12287">
        <v>1.65</v>
      </c>
      <c r="N12287" t="s">
        <v>71</v>
      </c>
      <c r="O12287">
        <v>8.36</v>
      </c>
      <c r="P12287" t="s">
        <v>71</v>
      </c>
      <c r="Q12287">
        <v>23.4</v>
      </c>
      <c r="R12287" t="s">
        <v>71</v>
      </c>
      <c r="S12287">
        <v>0.36</v>
      </c>
      <c r="T12287" t="s">
        <v>71</v>
      </c>
      <c r="U12287">
        <v>11.15</v>
      </c>
      <c r="V12287" t="s">
        <v>71</v>
      </c>
      <c r="W12287">
        <v>29.73</v>
      </c>
      <c r="X12287" t="s">
        <v>71</v>
      </c>
      <c r="Y12287">
        <v>38.92</v>
      </c>
      <c r="AA12287">
        <v>38.64</v>
      </c>
      <c r="AC12287">
        <v>52.78</v>
      </c>
      <c r="AE12287">
        <v>2.02</v>
      </c>
      <c r="AF12287" t="s">
        <v>71</v>
      </c>
      <c r="AG12287">
        <v>5.41</v>
      </c>
      <c r="AH12287" t="s">
        <v>71</v>
      </c>
      <c r="AS12287">
        <v>1.08</v>
      </c>
      <c r="AT12287" t="s">
        <v>71</v>
      </c>
    </row>
    <row r="12288" spans="1:46" x14ac:dyDescent="0.2">
      <c r="A12288" t="s">
        <v>677</v>
      </c>
      <c r="B12288" t="s">
        <v>678</v>
      </c>
      <c r="C12288">
        <f>-70.51218495 / 41.6406531</f>
        <v>-1.6933496403302091</v>
      </c>
      <c r="D12288" t="s">
        <v>679</v>
      </c>
      <c r="E12288" t="s">
        <v>70</v>
      </c>
      <c r="F12288" s="1">
        <v>38237</v>
      </c>
      <c r="G12288">
        <v>1</v>
      </c>
      <c r="O12288">
        <v>8.1999999999999993</v>
      </c>
      <c r="P12288" t="s">
        <v>71</v>
      </c>
      <c r="Q12288">
        <v>23.3</v>
      </c>
      <c r="R12288" t="s">
        <v>71</v>
      </c>
    </row>
    <row r="12289" spans="1:46" x14ac:dyDescent="0.2">
      <c r="A12289" t="s">
        <v>677</v>
      </c>
      <c r="B12289" t="s">
        <v>678</v>
      </c>
      <c r="C12289">
        <f>-70.51218495 / 41.6406531</f>
        <v>-1.6933496403302091</v>
      </c>
      <c r="D12289" t="s">
        <v>679</v>
      </c>
      <c r="E12289" t="s">
        <v>70</v>
      </c>
      <c r="F12289" s="1">
        <v>38237</v>
      </c>
      <c r="G12289">
        <v>1.5</v>
      </c>
      <c r="O12289">
        <v>8.2200000000000006</v>
      </c>
      <c r="P12289" t="s">
        <v>71</v>
      </c>
      <c r="Q12289">
        <v>23.3</v>
      </c>
      <c r="R12289" t="s">
        <v>71</v>
      </c>
    </row>
    <row r="12290" spans="1:46" x14ac:dyDescent="0.2">
      <c r="A12290" t="s">
        <v>677</v>
      </c>
      <c r="B12290" t="s">
        <v>678</v>
      </c>
      <c r="C12290">
        <f>-70.51218495 / 41.6406531</f>
        <v>-1.6933496403302091</v>
      </c>
      <c r="D12290" t="s">
        <v>679</v>
      </c>
      <c r="E12290" t="s">
        <v>70</v>
      </c>
      <c r="F12290" s="1">
        <v>38237</v>
      </c>
      <c r="G12290">
        <v>2</v>
      </c>
      <c r="O12290">
        <v>8.15</v>
      </c>
      <c r="P12290" t="s">
        <v>71</v>
      </c>
      <c r="Q12290">
        <v>23.2</v>
      </c>
      <c r="R12290" t="s">
        <v>71</v>
      </c>
    </row>
    <row r="12291" spans="1:46" x14ac:dyDescent="0.2">
      <c r="A12291" t="s">
        <v>677</v>
      </c>
      <c r="B12291" t="s">
        <v>678</v>
      </c>
      <c r="C12291">
        <f>-70.51218495 / 41.6406531</f>
        <v>-1.6933496403302091</v>
      </c>
      <c r="D12291" t="s">
        <v>679</v>
      </c>
      <c r="E12291" t="s">
        <v>70</v>
      </c>
      <c r="F12291" s="1">
        <v>38237</v>
      </c>
      <c r="G12291">
        <v>2.5</v>
      </c>
      <c r="O12291">
        <v>8.1</v>
      </c>
      <c r="P12291" t="s">
        <v>71</v>
      </c>
      <c r="Q12291">
        <v>23.2</v>
      </c>
      <c r="R12291" t="s">
        <v>71</v>
      </c>
    </row>
    <row r="12292" spans="1:46" x14ac:dyDescent="0.2">
      <c r="A12292" t="s">
        <v>677</v>
      </c>
      <c r="B12292" t="s">
        <v>678</v>
      </c>
      <c r="C12292">
        <f>-70.51218495 / 41.6406531</f>
        <v>-1.6933496403302091</v>
      </c>
      <c r="D12292" t="s">
        <v>679</v>
      </c>
      <c r="E12292" t="s">
        <v>70</v>
      </c>
      <c r="F12292" s="1">
        <v>38237</v>
      </c>
      <c r="G12292">
        <v>2.6</v>
      </c>
      <c r="K12292">
        <v>5.0199999999999996</v>
      </c>
      <c r="L12292" t="s">
        <v>71</v>
      </c>
      <c r="S12292">
        <v>0.38</v>
      </c>
      <c r="T12292" t="s">
        <v>71</v>
      </c>
      <c r="U12292">
        <v>11.77</v>
      </c>
      <c r="V12292" t="s">
        <v>71</v>
      </c>
      <c r="W12292">
        <v>28.83</v>
      </c>
      <c r="X12292" t="s">
        <v>71</v>
      </c>
      <c r="Y12292">
        <v>39.700000000000003</v>
      </c>
      <c r="AA12292">
        <v>46.43</v>
      </c>
      <c r="AE12292">
        <v>1.61</v>
      </c>
      <c r="AF12292" t="s">
        <v>71</v>
      </c>
      <c r="AG12292">
        <v>5.23</v>
      </c>
      <c r="AH12292" t="s">
        <v>71</v>
      </c>
      <c r="AS12292">
        <v>2.85</v>
      </c>
      <c r="AT12292" t="s">
        <v>71</v>
      </c>
    </row>
    <row r="12293" spans="1:46" x14ac:dyDescent="0.2">
      <c r="A12293" t="s">
        <v>677</v>
      </c>
      <c r="B12293" t="s">
        <v>678</v>
      </c>
      <c r="C12293">
        <f>-70.51218495 / 41.6406531</f>
        <v>-1.6933496403302091</v>
      </c>
      <c r="D12293" t="s">
        <v>679</v>
      </c>
      <c r="E12293" t="s">
        <v>70</v>
      </c>
      <c r="F12293" s="1">
        <v>38237</v>
      </c>
      <c r="G12293">
        <v>3</v>
      </c>
      <c r="O12293">
        <v>8</v>
      </c>
      <c r="P12293" t="s">
        <v>71</v>
      </c>
      <c r="Q12293">
        <v>23.2</v>
      </c>
      <c r="R12293" t="s">
        <v>71</v>
      </c>
    </row>
    <row r="12294" spans="1:46" x14ac:dyDescent="0.2">
      <c r="A12294" t="s">
        <v>677</v>
      </c>
      <c r="B12294" t="s">
        <v>678</v>
      </c>
      <c r="C12294">
        <f>-70.51218495 / 41.6406531</f>
        <v>-1.6933496403302091</v>
      </c>
      <c r="D12294" t="s">
        <v>679</v>
      </c>
      <c r="E12294" t="s">
        <v>70</v>
      </c>
      <c r="F12294" s="1">
        <v>38237</v>
      </c>
      <c r="G12294">
        <v>3.5</v>
      </c>
      <c r="O12294">
        <v>8.14</v>
      </c>
      <c r="P12294" t="s">
        <v>71</v>
      </c>
      <c r="Q12294">
        <v>23.2</v>
      </c>
      <c r="R12294" t="s">
        <v>71</v>
      </c>
    </row>
    <row r="12295" spans="1:46" x14ac:dyDescent="0.2">
      <c r="A12295" t="s">
        <v>677</v>
      </c>
      <c r="B12295" t="s">
        <v>678</v>
      </c>
      <c r="C12295">
        <f>-70.51218495 / 41.6406531</f>
        <v>-1.6933496403302091</v>
      </c>
      <c r="D12295" t="s">
        <v>679</v>
      </c>
      <c r="E12295" t="s">
        <v>70</v>
      </c>
      <c r="F12295" s="1">
        <v>38594</v>
      </c>
      <c r="G12295">
        <v>0.5</v>
      </c>
      <c r="I12295">
        <v>3.65</v>
      </c>
      <c r="J12295" t="s">
        <v>71</v>
      </c>
      <c r="K12295">
        <v>2.12</v>
      </c>
      <c r="L12295" t="s">
        <v>71</v>
      </c>
      <c r="M12295">
        <v>2.35</v>
      </c>
      <c r="N12295" t="s">
        <v>71</v>
      </c>
      <c r="O12295">
        <v>7.43</v>
      </c>
      <c r="P12295" t="s">
        <v>71</v>
      </c>
      <c r="Q12295">
        <v>25.7</v>
      </c>
      <c r="R12295" t="s">
        <v>71</v>
      </c>
      <c r="S12295">
        <v>0.3</v>
      </c>
      <c r="T12295" t="s">
        <v>71</v>
      </c>
      <c r="U12295">
        <v>9.2899999999999991</v>
      </c>
      <c r="V12295" t="s">
        <v>71</v>
      </c>
      <c r="W12295">
        <v>17.7</v>
      </c>
      <c r="X12295" t="s">
        <v>71</v>
      </c>
      <c r="Y12295">
        <v>36.29</v>
      </c>
      <c r="AA12295">
        <v>37.97</v>
      </c>
      <c r="AC12295">
        <v>47.69</v>
      </c>
      <c r="AE12295">
        <v>3.23</v>
      </c>
      <c r="AF12295" t="s">
        <v>71</v>
      </c>
      <c r="AG12295">
        <v>5.9</v>
      </c>
      <c r="AH12295" t="s">
        <v>71</v>
      </c>
      <c r="AS12295">
        <v>1.04</v>
      </c>
      <c r="AT12295" t="s">
        <v>71</v>
      </c>
    </row>
    <row r="12296" spans="1:46" x14ac:dyDescent="0.2">
      <c r="A12296" t="s">
        <v>677</v>
      </c>
      <c r="B12296" t="s">
        <v>678</v>
      </c>
      <c r="C12296">
        <f>-70.51218495 / 41.6406531</f>
        <v>-1.6933496403302091</v>
      </c>
      <c r="D12296" t="s">
        <v>679</v>
      </c>
      <c r="E12296" t="s">
        <v>70</v>
      </c>
      <c r="F12296" s="1">
        <v>38594</v>
      </c>
      <c r="G12296">
        <v>1</v>
      </c>
      <c r="O12296">
        <v>7.45</v>
      </c>
      <c r="P12296" t="s">
        <v>71</v>
      </c>
      <c r="Q12296">
        <v>25.7</v>
      </c>
      <c r="R12296" t="s">
        <v>71</v>
      </c>
    </row>
    <row r="12297" spans="1:46" x14ac:dyDescent="0.2">
      <c r="A12297" t="s">
        <v>677</v>
      </c>
      <c r="B12297" t="s">
        <v>678</v>
      </c>
      <c r="C12297">
        <f>-70.51218495 / 41.6406531</f>
        <v>-1.6933496403302091</v>
      </c>
      <c r="D12297" t="s">
        <v>679</v>
      </c>
      <c r="E12297" t="s">
        <v>70</v>
      </c>
      <c r="F12297" s="1">
        <v>38594</v>
      </c>
      <c r="G12297">
        <v>1.5</v>
      </c>
      <c r="O12297">
        <v>7.47</v>
      </c>
      <c r="P12297" t="s">
        <v>71</v>
      </c>
      <c r="Q12297">
        <v>25.7</v>
      </c>
      <c r="R12297" t="s">
        <v>71</v>
      </c>
    </row>
    <row r="12298" spans="1:46" x14ac:dyDescent="0.2">
      <c r="A12298" t="s">
        <v>677</v>
      </c>
      <c r="B12298" t="s">
        <v>678</v>
      </c>
      <c r="C12298">
        <f>-70.51218495 / 41.6406531</f>
        <v>-1.6933496403302091</v>
      </c>
      <c r="D12298" t="s">
        <v>679</v>
      </c>
      <c r="E12298" t="s">
        <v>70</v>
      </c>
      <c r="F12298" s="1">
        <v>38594</v>
      </c>
      <c r="G12298">
        <v>2</v>
      </c>
      <c r="O12298">
        <v>7.45</v>
      </c>
      <c r="P12298" t="s">
        <v>71</v>
      </c>
      <c r="Q12298">
        <v>25.6</v>
      </c>
      <c r="R12298" t="s">
        <v>71</v>
      </c>
    </row>
    <row r="12299" spans="1:46" x14ac:dyDescent="0.2">
      <c r="A12299" t="s">
        <v>677</v>
      </c>
      <c r="B12299" t="s">
        <v>678</v>
      </c>
      <c r="C12299">
        <f>-70.51218495 / 41.6406531</f>
        <v>-1.6933496403302091</v>
      </c>
      <c r="D12299" t="s">
        <v>679</v>
      </c>
      <c r="E12299" t="s">
        <v>70</v>
      </c>
      <c r="F12299" s="1">
        <v>38594</v>
      </c>
      <c r="G12299">
        <v>2.5</v>
      </c>
      <c r="K12299">
        <v>2.0299999999999998</v>
      </c>
      <c r="L12299" t="s">
        <v>71</v>
      </c>
      <c r="O12299">
        <v>7.38</v>
      </c>
      <c r="P12299" t="s">
        <v>71</v>
      </c>
      <c r="Q12299">
        <v>25.6</v>
      </c>
      <c r="R12299" t="s">
        <v>71</v>
      </c>
      <c r="S12299">
        <v>0.3</v>
      </c>
      <c r="T12299" t="s">
        <v>71</v>
      </c>
      <c r="U12299">
        <v>9.2899999999999991</v>
      </c>
      <c r="V12299" t="s">
        <v>71</v>
      </c>
      <c r="W12299">
        <v>16.57</v>
      </c>
      <c r="X12299" t="s">
        <v>71</v>
      </c>
      <c r="Y12299">
        <v>36.29</v>
      </c>
      <c r="AA12299">
        <v>37.549999999999997</v>
      </c>
      <c r="AE12299">
        <v>3.03</v>
      </c>
      <c r="AF12299" t="s">
        <v>71</v>
      </c>
      <c r="AG12299">
        <v>5.83</v>
      </c>
      <c r="AH12299" t="s">
        <v>71</v>
      </c>
      <c r="AS12299">
        <v>1.17</v>
      </c>
      <c r="AT12299" t="s">
        <v>71</v>
      </c>
    </row>
    <row r="12300" spans="1:46" x14ac:dyDescent="0.2">
      <c r="A12300" t="s">
        <v>677</v>
      </c>
      <c r="B12300" t="s">
        <v>678</v>
      </c>
      <c r="C12300">
        <f>-70.51218495 / 41.6406531</f>
        <v>-1.6933496403302091</v>
      </c>
      <c r="D12300" t="s">
        <v>679</v>
      </c>
      <c r="E12300" t="s">
        <v>70</v>
      </c>
      <c r="F12300" s="1">
        <v>38594</v>
      </c>
      <c r="G12300">
        <v>3</v>
      </c>
      <c r="O12300">
        <v>7.17</v>
      </c>
      <c r="P12300" t="s">
        <v>71</v>
      </c>
      <c r="Q12300">
        <v>25.6</v>
      </c>
      <c r="R12300" t="s">
        <v>71</v>
      </c>
    </row>
    <row r="12301" spans="1:46" x14ac:dyDescent="0.2">
      <c r="A12301" t="s">
        <v>677</v>
      </c>
      <c r="B12301" t="s">
        <v>678</v>
      </c>
      <c r="C12301">
        <f>-70.51218495 / 41.6406531</f>
        <v>-1.6933496403302091</v>
      </c>
      <c r="D12301" t="s">
        <v>679</v>
      </c>
      <c r="E12301" t="s">
        <v>70</v>
      </c>
      <c r="F12301" s="1">
        <v>38594</v>
      </c>
      <c r="G12301">
        <v>3.5</v>
      </c>
      <c r="O12301">
        <v>6.29</v>
      </c>
      <c r="P12301" t="s">
        <v>71</v>
      </c>
      <c r="Q12301">
        <v>25.4</v>
      </c>
      <c r="R12301" t="s">
        <v>71</v>
      </c>
    </row>
    <row r="12302" spans="1:46" x14ac:dyDescent="0.2">
      <c r="A12302" t="s">
        <v>677</v>
      </c>
      <c r="B12302" t="s">
        <v>678</v>
      </c>
      <c r="C12302">
        <f>-70.51218495 / 41.6406531</f>
        <v>-1.6933496403302091</v>
      </c>
      <c r="D12302" t="s">
        <v>679</v>
      </c>
      <c r="E12302" t="s">
        <v>70</v>
      </c>
      <c r="F12302" s="1">
        <v>38945</v>
      </c>
      <c r="G12302">
        <v>0.5</v>
      </c>
      <c r="I12302">
        <v>3.9</v>
      </c>
      <c r="J12302" t="s">
        <v>71</v>
      </c>
      <c r="K12302">
        <v>1.21</v>
      </c>
      <c r="L12302" t="s">
        <v>71</v>
      </c>
      <c r="M12302">
        <v>3.7</v>
      </c>
      <c r="N12302" t="s">
        <v>71</v>
      </c>
      <c r="O12302">
        <v>7.38</v>
      </c>
      <c r="P12302" t="s">
        <v>71</v>
      </c>
      <c r="Q12302">
        <v>24.2</v>
      </c>
      <c r="R12302" t="s">
        <v>71</v>
      </c>
      <c r="S12302">
        <v>0.39</v>
      </c>
      <c r="T12302" t="s">
        <v>71</v>
      </c>
      <c r="U12302">
        <v>11.93</v>
      </c>
      <c r="V12302" t="s">
        <v>71</v>
      </c>
      <c r="W12302">
        <v>23.04</v>
      </c>
      <c r="X12302" t="s">
        <v>71</v>
      </c>
      <c r="Y12302">
        <v>39.9</v>
      </c>
      <c r="AA12302">
        <v>32.47</v>
      </c>
      <c r="AC12302">
        <v>41.15</v>
      </c>
      <c r="AE12302">
        <v>3.03</v>
      </c>
      <c r="AF12302" t="s">
        <v>71</v>
      </c>
      <c r="AG12302">
        <v>5.86</v>
      </c>
      <c r="AH12302" t="s">
        <v>71</v>
      </c>
      <c r="AS12302">
        <v>0.38</v>
      </c>
      <c r="AT12302" t="s">
        <v>71</v>
      </c>
    </row>
    <row r="12303" spans="1:46" x14ac:dyDescent="0.2">
      <c r="A12303" t="s">
        <v>677</v>
      </c>
      <c r="B12303" t="s">
        <v>678</v>
      </c>
      <c r="C12303">
        <f>-70.51218495 / 41.6406531</f>
        <v>-1.6933496403302091</v>
      </c>
      <c r="D12303" t="s">
        <v>679</v>
      </c>
      <c r="E12303" t="s">
        <v>70</v>
      </c>
      <c r="F12303" s="1">
        <v>38945</v>
      </c>
      <c r="G12303">
        <v>1</v>
      </c>
      <c r="O12303">
        <v>7.65</v>
      </c>
      <c r="P12303" t="s">
        <v>71</v>
      </c>
      <c r="Q12303">
        <v>24.1</v>
      </c>
      <c r="R12303" t="s">
        <v>71</v>
      </c>
    </row>
    <row r="12304" spans="1:46" x14ac:dyDescent="0.2">
      <c r="A12304" t="s">
        <v>677</v>
      </c>
      <c r="B12304" t="s">
        <v>678</v>
      </c>
      <c r="C12304">
        <f>-70.51218495 / 41.6406531</f>
        <v>-1.6933496403302091</v>
      </c>
      <c r="D12304" t="s">
        <v>679</v>
      </c>
      <c r="E12304" t="s">
        <v>70</v>
      </c>
      <c r="F12304" s="1">
        <v>38945</v>
      </c>
      <c r="G12304">
        <v>1.5</v>
      </c>
      <c r="O12304">
        <v>7.53</v>
      </c>
      <c r="P12304" t="s">
        <v>71</v>
      </c>
      <c r="Q12304">
        <v>24</v>
      </c>
      <c r="R12304" t="s">
        <v>71</v>
      </c>
    </row>
    <row r="12305" spans="1:46" x14ac:dyDescent="0.2">
      <c r="A12305" t="s">
        <v>677</v>
      </c>
      <c r="B12305" t="s">
        <v>678</v>
      </c>
      <c r="C12305">
        <f>-70.51218495 / 41.6406531</f>
        <v>-1.6933496403302091</v>
      </c>
      <c r="D12305" t="s">
        <v>679</v>
      </c>
      <c r="E12305" t="s">
        <v>70</v>
      </c>
      <c r="F12305" s="1">
        <v>38945</v>
      </c>
      <c r="G12305">
        <v>2</v>
      </c>
      <c r="O12305">
        <v>7.88</v>
      </c>
      <c r="P12305" t="s">
        <v>71</v>
      </c>
      <c r="Q12305">
        <v>24</v>
      </c>
      <c r="R12305" t="s">
        <v>71</v>
      </c>
    </row>
    <row r="12306" spans="1:46" x14ac:dyDescent="0.2">
      <c r="A12306" t="s">
        <v>677</v>
      </c>
      <c r="B12306" t="s">
        <v>678</v>
      </c>
      <c r="C12306">
        <f>-70.51218495 / 41.6406531</f>
        <v>-1.6933496403302091</v>
      </c>
      <c r="D12306" t="s">
        <v>679</v>
      </c>
      <c r="E12306" t="s">
        <v>70</v>
      </c>
      <c r="F12306" s="1">
        <v>38945</v>
      </c>
      <c r="G12306">
        <v>2.5</v>
      </c>
      <c r="K12306">
        <v>0.96</v>
      </c>
      <c r="L12306" t="s">
        <v>71</v>
      </c>
      <c r="O12306">
        <v>7.29</v>
      </c>
      <c r="P12306" t="s">
        <v>71</v>
      </c>
      <c r="Q12306">
        <v>24</v>
      </c>
      <c r="R12306" t="s">
        <v>71</v>
      </c>
      <c r="S12306">
        <v>0.36</v>
      </c>
      <c r="T12306" t="s">
        <v>71</v>
      </c>
      <c r="U12306">
        <v>11.24</v>
      </c>
      <c r="V12306" t="s">
        <v>71</v>
      </c>
      <c r="W12306">
        <v>21.94</v>
      </c>
      <c r="X12306" t="s">
        <v>71</v>
      </c>
      <c r="Y12306">
        <v>39.04</v>
      </c>
      <c r="AA12306">
        <v>30.2</v>
      </c>
      <c r="AE12306">
        <v>2.83</v>
      </c>
      <c r="AF12306" t="s">
        <v>71</v>
      </c>
      <c r="AG12306">
        <v>5.81</v>
      </c>
      <c r="AH12306" t="s">
        <v>71</v>
      </c>
      <c r="AS12306">
        <v>0.74</v>
      </c>
      <c r="AT12306" t="s">
        <v>71</v>
      </c>
    </row>
    <row r="12307" spans="1:46" x14ac:dyDescent="0.2">
      <c r="A12307" t="s">
        <v>677</v>
      </c>
      <c r="B12307" t="s">
        <v>678</v>
      </c>
      <c r="C12307">
        <f>-70.51218495 / 41.6406531</f>
        <v>-1.6933496403302091</v>
      </c>
      <c r="D12307" t="s">
        <v>679</v>
      </c>
      <c r="E12307" t="s">
        <v>70</v>
      </c>
      <c r="F12307" s="1">
        <v>38945</v>
      </c>
      <c r="G12307">
        <v>3</v>
      </c>
      <c r="O12307">
        <v>7.38</v>
      </c>
      <c r="P12307" t="s">
        <v>71</v>
      </c>
      <c r="Q12307">
        <v>24</v>
      </c>
      <c r="R12307" t="s">
        <v>71</v>
      </c>
    </row>
    <row r="12308" spans="1:46" x14ac:dyDescent="0.2">
      <c r="A12308" t="s">
        <v>677</v>
      </c>
      <c r="B12308" t="s">
        <v>678</v>
      </c>
      <c r="C12308">
        <f>-70.51218495 / 41.6406531</f>
        <v>-1.6933496403302091</v>
      </c>
      <c r="D12308" t="s">
        <v>679</v>
      </c>
      <c r="E12308" t="s">
        <v>70</v>
      </c>
      <c r="F12308" s="1">
        <v>38945</v>
      </c>
      <c r="G12308">
        <v>3.5</v>
      </c>
      <c r="O12308">
        <v>7.02</v>
      </c>
      <c r="P12308" t="s">
        <v>71</v>
      </c>
      <c r="Q12308">
        <v>23.9</v>
      </c>
      <c r="R12308" t="s">
        <v>71</v>
      </c>
    </row>
    <row r="12309" spans="1:46" x14ac:dyDescent="0.2">
      <c r="A12309" t="s">
        <v>677</v>
      </c>
      <c r="B12309" t="s">
        <v>678</v>
      </c>
      <c r="C12309">
        <f>-70.51218495 / 41.6406531</f>
        <v>-1.6933496403302091</v>
      </c>
      <c r="D12309" t="s">
        <v>679</v>
      </c>
      <c r="E12309" t="s">
        <v>70</v>
      </c>
      <c r="F12309" s="1">
        <v>38945</v>
      </c>
      <c r="G12309">
        <v>3.75</v>
      </c>
      <c r="O12309">
        <v>6.87</v>
      </c>
      <c r="P12309" t="s">
        <v>71</v>
      </c>
      <c r="Q12309">
        <v>23.9</v>
      </c>
      <c r="R12309" t="s">
        <v>71</v>
      </c>
    </row>
    <row r="12310" spans="1:46" x14ac:dyDescent="0.2">
      <c r="A12310" t="s">
        <v>677</v>
      </c>
      <c r="B12310" t="s">
        <v>678</v>
      </c>
      <c r="C12310">
        <f>-70.51218495 / 41.6406531</f>
        <v>-1.6933496403302091</v>
      </c>
      <c r="D12310" t="s">
        <v>679</v>
      </c>
      <c r="E12310" t="s">
        <v>70</v>
      </c>
      <c r="F12310" s="1">
        <v>39321</v>
      </c>
      <c r="G12310">
        <v>0.5</v>
      </c>
      <c r="I12310">
        <v>3.7</v>
      </c>
      <c r="J12310" t="s">
        <v>71</v>
      </c>
      <c r="K12310">
        <v>0.64</v>
      </c>
      <c r="L12310" t="s">
        <v>71</v>
      </c>
      <c r="M12310">
        <v>3.7</v>
      </c>
      <c r="N12310" t="s">
        <v>71</v>
      </c>
      <c r="O12310">
        <v>7.8</v>
      </c>
      <c r="P12310" t="s">
        <v>71</v>
      </c>
      <c r="Q12310">
        <v>24.6</v>
      </c>
      <c r="R12310" t="s">
        <v>71</v>
      </c>
      <c r="S12310">
        <v>0.22</v>
      </c>
      <c r="T12310" t="s">
        <v>71</v>
      </c>
      <c r="U12310">
        <v>6.94</v>
      </c>
      <c r="V12310" t="s">
        <v>71</v>
      </c>
      <c r="W12310">
        <v>19.14</v>
      </c>
      <c r="X12310" t="s">
        <v>71</v>
      </c>
      <c r="Y12310">
        <v>32.090000000000003</v>
      </c>
      <c r="AA12310">
        <v>26.22</v>
      </c>
      <c r="AC12310">
        <v>41.15</v>
      </c>
      <c r="AE12310">
        <v>1.3</v>
      </c>
      <c r="AF12310" t="s">
        <v>71</v>
      </c>
      <c r="AG12310">
        <v>5.85</v>
      </c>
      <c r="AH12310" t="s">
        <v>71</v>
      </c>
      <c r="AS12310">
        <v>0.78</v>
      </c>
      <c r="AT12310" t="s">
        <v>71</v>
      </c>
    </row>
    <row r="12311" spans="1:46" x14ac:dyDescent="0.2">
      <c r="A12311" t="s">
        <v>677</v>
      </c>
      <c r="B12311" t="s">
        <v>678</v>
      </c>
      <c r="C12311">
        <f>-70.51218495 / 41.6406531</f>
        <v>-1.6933496403302091</v>
      </c>
      <c r="D12311" t="s">
        <v>679</v>
      </c>
      <c r="E12311" t="s">
        <v>70</v>
      </c>
      <c r="F12311" s="1">
        <v>39321</v>
      </c>
      <c r="G12311">
        <v>1</v>
      </c>
      <c r="O12311">
        <v>7.85</v>
      </c>
      <c r="P12311" t="s">
        <v>71</v>
      </c>
      <c r="Q12311">
        <v>24.6</v>
      </c>
      <c r="R12311" t="s">
        <v>71</v>
      </c>
    </row>
    <row r="12312" spans="1:46" x14ac:dyDescent="0.2">
      <c r="A12312" t="s">
        <v>677</v>
      </c>
      <c r="B12312" t="s">
        <v>678</v>
      </c>
      <c r="C12312">
        <f>-70.51218495 / 41.6406531</f>
        <v>-1.6933496403302091</v>
      </c>
      <c r="D12312" t="s">
        <v>679</v>
      </c>
      <c r="E12312" t="s">
        <v>70</v>
      </c>
      <c r="F12312" s="1">
        <v>39321</v>
      </c>
      <c r="G12312">
        <v>1.5</v>
      </c>
      <c r="O12312">
        <v>7.88</v>
      </c>
      <c r="P12312" t="s">
        <v>71</v>
      </c>
      <c r="Q12312">
        <v>24.6</v>
      </c>
      <c r="R12312" t="s">
        <v>71</v>
      </c>
    </row>
    <row r="12313" spans="1:46" x14ac:dyDescent="0.2">
      <c r="A12313" t="s">
        <v>677</v>
      </c>
      <c r="B12313" t="s">
        <v>678</v>
      </c>
      <c r="C12313">
        <f>-70.51218495 / 41.6406531</f>
        <v>-1.6933496403302091</v>
      </c>
      <c r="D12313" t="s">
        <v>679</v>
      </c>
      <c r="E12313" t="s">
        <v>70</v>
      </c>
      <c r="F12313" s="1">
        <v>39321</v>
      </c>
      <c r="G12313">
        <v>2</v>
      </c>
      <c r="O12313">
        <v>7.92</v>
      </c>
      <c r="P12313" t="s">
        <v>71</v>
      </c>
      <c r="Q12313">
        <v>24.6</v>
      </c>
      <c r="R12313" t="s">
        <v>71</v>
      </c>
    </row>
    <row r="12314" spans="1:46" x14ac:dyDescent="0.2">
      <c r="A12314" t="s">
        <v>677</v>
      </c>
      <c r="B12314" t="s">
        <v>678</v>
      </c>
      <c r="C12314">
        <f>-70.51218495 / 41.6406531</f>
        <v>-1.6933496403302091</v>
      </c>
      <c r="D12314" t="s">
        <v>679</v>
      </c>
      <c r="E12314" t="s">
        <v>70</v>
      </c>
      <c r="F12314" s="1">
        <v>39321</v>
      </c>
      <c r="G12314">
        <v>2.5</v>
      </c>
      <c r="O12314">
        <v>8.0299999999999994</v>
      </c>
      <c r="P12314" t="s">
        <v>71</v>
      </c>
      <c r="Q12314">
        <v>24.5</v>
      </c>
      <c r="R12314" t="s">
        <v>71</v>
      </c>
    </row>
    <row r="12315" spans="1:46" x14ac:dyDescent="0.2">
      <c r="A12315" t="s">
        <v>677</v>
      </c>
      <c r="B12315" t="s">
        <v>678</v>
      </c>
      <c r="C12315">
        <f>-70.51218495 / 41.6406531</f>
        <v>-1.6933496403302091</v>
      </c>
      <c r="D12315" t="s">
        <v>679</v>
      </c>
      <c r="E12315" t="s">
        <v>70</v>
      </c>
      <c r="F12315" s="1">
        <v>39321</v>
      </c>
      <c r="G12315">
        <v>2.7</v>
      </c>
      <c r="K12315">
        <v>0.98</v>
      </c>
      <c r="L12315" t="s">
        <v>71</v>
      </c>
      <c r="S12315">
        <v>0.15</v>
      </c>
      <c r="T12315" t="s">
        <v>71</v>
      </c>
      <c r="U12315">
        <v>4.76</v>
      </c>
      <c r="V12315" t="s">
        <v>71</v>
      </c>
      <c r="W12315">
        <v>19.71</v>
      </c>
      <c r="X12315" t="s">
        <v>71</v>
      </c>
      <c r="Y12315">
        <v>26.65</v>
      </c>
      <c r="AA12315">
        <v>30.39</v>
      </c>
      <c r="AE12315">
        <v>1.2</v>
      </c>
      <c r="AF12315" t="s">
        <v>71</v>
      </c>
      <c r="AG12315">
        <v>5.82</v>
      </c>
      <c r="AH12315" t="s">
        <v>71</v>
      </c>
      <c r="AS12315">
        <v>0.78</v>
      </c>
      <c r="AT12315" t="s">
        <v>71</v>
      </c>
    </row>
    <row r="12316" spans="1:46" x14ac:dyDescent="0.2">
      <c r="A12316" t="s">
        <v>677</v>
      </c>
      <c r="B12316" t="s">
        <v>678</v>
      </c>
      <c r="C12316">
        <f>-70.51218495 / 41.6406531</f>
        <v>-1.6933496403302091</v>
      </c>
      <c r="D12316" t="s">
        <v>679</v>
      </c>
      <c r="E12316" t="s">
        <v>70</v>
      </c>
      <c r="F12316" s="1">
        <v>39321</v>
      </c>
      <c r="G12316">
        <v>3</v>
      </c>
      <c r="O12316">
        <v>8.02</v>
      </c>
      <c r="P12316" t="s">
        <v>71</v>
      </c>
      <c r="Q12316">
        <v>24.5</v>
      </c>
      <c r="R12316" t="s">
        <v>71</v>
      </c>
    </row>
    <row r="12317" spans="1:46" x14ac:dyDescent="0.2">
      <c r="A12317" t="s">
        <v>677</v>
      </c>
      <c r="B12317" t="s">
        <v>678</v>
      </c>
      <c r="C12317">
        <f>-70.51218495 / 41.6406531</f>
        <v>-1.6933496403302091</v>
      </c>
      <c r="D12317" t="s">
        <v>679</v>
      </c>
      <c r="E12317" t="s">
        <v>70</v>
      </c>
      <c r="F12317" s="1">
        <v>39321</v>
      </c>
      <c r="G12317">
        <v>3.5</v>
      </c>
      <c r="O12317">
        <v>7.99</v>
      </c>
      <c r="P12317" t="s">
        <v>71</v>
      </c>
      <c r="Q12317">
        <v>24.5</v>
      </c>
      <c r="R12317" t="s">
        <v>71</v>
      </c>
    </row>
    <row r="12318" spans="1:46" x14ac:dyDescent="0.2">
      <c r="A12318" t="s">
        <v>677</v>
      </c>
      <c r="B12318" t="s">
        <v>678</v>
      </c>
      <c r="C12318">
        <f>-70.51218495 / 41.6406531</f>
        <v>-1.6933496403302091</v>
      </c>
      <c r="D12318" t="s">
        <v>679</v>
      </c>
      <c r="E12318" t="s">
        <v>70</v>
      </c>
      <c r="F12318" s="1">
        <v>39693</v>
      </c>
      <c r="G12318">
        <v>0.5</v>
      </c>
      <c r="I12318">
        <v>3.8</v>
      </c>
      <c r="J12318" t="s">
        <v>71</v>
      </c>
      <c r="K12318">
        <v>1.05</v>
      </c>
      <c r="L12318" t="s">
        <v>71</v>
      </c>
      <c r="M12318">
        <v>3.8</v>
      </c>
      <c r="N12318" t="s">
        <v>71</v>
      </c>
      <c r="O12318">
        <v>7.92</v>
      </c>
      <c r="P12318" t="s">
        <v>71</v>
      </c>
      <c r="Q12318">
        <v>23.4</v>
      </c>
      <c r="R12318" t="s">
        <v>71</v>
      </c>
      <c r="S12318">
        <v>0.15</v>
      </c>
      <c r="T12318" t="s">
        <v>71</v>
      </c>
      <c r="U12318">
        <v>4.6500000000000004</v>
      </c>
      <c r="V12318" t="s">
        <v>71</v>
      </c>
      <c r="W12318">
        <v>17</v>
      </c>
      <c r="X12318" t="s">
        <v>71</v>
      </c>
      <c r="Y12318">
        <v>26.31</v>
      </c>
      <c r="AA12318">
        <v>31.08</v>
      </c>
      <c r="AC12318">
        <v>40.76</v>
      </c>
      <c r="AE12318">
        <v>3.3</v>
      </c>
      <c r="AF12318" t="s">
        <v>71</v>
      </c>
      <c r="AG12318">
        <v>6.54</v>
      </c>
      <c r="AH12318" t="s">
        <v>71</v>
      </c>
      <c r="AS12318">
        <v>1.78</v>
      </c>
      <c r="AT12318" t="s">
        <v>71</v>
      </c>
    </row>
    <row r="12319" spans="1:46" x14ac:dyDescent="0.2">
      <c r="A12319" t="s">
        <v>677</v>
      </c>
      <c r="B12319" t="s">
        <v>678</v>
      </c>
      <c r="C12319">
        <f>-70.51218495 / 41.6406531</f>
        <v>-1.6933496403302091</v>
      </c>
      <c r="D12319" t="s">
        <v>679</v>
      </c>
      <c r="E12319" t="s">
        <v>70</v>
      </c>
      <c r="F12319" s="1">
        <v>39693</v>
      </c>
      <c r="G12319">
        <v>1</v>
      </c>
      <c r="O12319">
        <v>7.93</v>
      </c>
      <c r="P12319" t="s">
        <v>71</v>
      </c>
      <c r="Q12319">
        <v>23.4</v>
      </c>
      <c r="R12319" t="s">
        <v>71</v>
      </c>
    </row>
    <row r="12320" spans="1:46" x14ac:dyDescent="0.2">
      <c r="A12320" t="s">
        <v>677</v>
      </c>
      <c r="B12320" t="s">
        <v>678</v>
      </c>
      <c r="C12320">
        <f>-70.51218495 / 41.6406531</f>
        <v>-1.6933496403302091</v>
      </c>
      <c r="D12320" t="s">
        <v>679</v>
      </c>
      <c r="E12320" t="s">
        <v>70</v>
      </c>
      <c r="F12320" s="1">
        <v>39693</v>
      </c>
      <c r="G12320">
        <v>1.5</v>
      </c>
      <c r="O12320">
        <v>8.0500000000000007</v>
      </c>
      <c r="P12320" t="s">
        <v>71</v>
      </c>
      <c r="Q12320">
        <v>23.4</v>
      </c>
      <c r="R12320" t="s">
        <v>71</v>
      </c>
    </row>
    <row r="12321" spans="1:46" x14ac:dyDescent="0.2">
      <c r="A12321" t="s">
        <v>677</v>
      </c>
      <c r="B12321" t="s">
        <v>678</v>
      </c>
      <c r="C12321">
        <f>-70.51218495 / 41.6406531</f>
        <v>-1.6933496403302091</v>
      </c>
      <c r="D12321" t="s">
        <v>679</v>
      </c>
      <c r="E12321" t="s">
        <v>70</v>
      </c>
      <c r="F12321" s="1">
        <v>39693</v>
      </c>
      <c r="G12321">
        <v>2</v>
      </c>
      <c r="O12321">
        <v>7.94</v>
      </c>
      <c r="P12321" t="s">
        <v>71</v>
      </c>
      <c r="Q12321">
        <v>23.4</v>
      </c>
      <c r="R12321" t="s">
        <v>71</v>
      </c>
    </row>
    <row r="12322" spans="1:46" x14ac:dyDescent="0.2">
      <c r="A12322" t="s">
        <v>677</v>
      </c>
      <c r="B12322" t="s">
        <v>678</v>
      </c>
      <c r="C12322">
        <f>-70.51218495 / 41.6406531</f>
        <v>-1.6933496403302091</v>
      </c>
      <c r="D12322" t="s">
        <v>679</v>
      </c>
      <c r="E12322" t="s">
        <v>70</v>
      </c>
      <c r="F12322" s="1">
        <v>39693</v>
      </c>
      <c r="G12322">
        <v>2.5</v>
      </c>
      <c r="O12322">
        <v>7.92</v>
      </c>
      <c r="P12322" t="s">
        <v>71</v>
      </c>
      <c r="Q12322">
        <v>23.4</v>
      </c>
      <c r="R12322" t="s">
        <v>71</v>
      </c>
    </row>
    <row r="12323" spans="1:46" x14ac:dyDescent="0.2">
      <c r="A12323" t="s">
        <v>677</v>
      </c>
      <c r="B12323" t="s">
        <v>678</v>
      </c>
      <c r="C12323">
        <f>-70.51218495 / 41.6406531</f>
        <v>-1.6933496403302091</v>
      </c>
      <c r="D12323" t="s">
        <v>679</v>
      </c>
      <c r="E12323" t="s">
        <v>70</v>
      </c>
      <c r="F12323" s="1">
        <v>39693</v>
      </c>
      <c r="G12323">
        <v>2.8</v>
      </c>
      <c r="K12323">
        <v>2.0299999999999998</v>
      </c>
      <c r="L12323" t="s">
        <v>71</v>
      </c>
      <c r="S12323">
        <v>0.18</v>
      </c>
      <c r="T12323" t="s">
        <v>71</v>
      </c>
      <c r="U12323">
        <v>5.58</v>
      </c>
      <c r="V12323" t="s">
        <v>71</v>
      </c>
      <c r="W12323">
        <v>15.69</v>
      </c>
      <c r="X12323" t="s">
        <v>71</v>
      </c>
      <c r="Y12323">
        <v>28.94</v>
      </c>
      <c r="AA12323">
        <v>37.549999999999997</v>
      </c>
      <c r="AE12323">
        <v>1.8</v>
      </c>
      <c r="AF12323" t="s">
        <v>71</v>
      </c>
      <c r="AG12323">
        <v>6.1</v>
      </c>
      <c r="AH12323" t="s">
        <v>71</v>
      </c>
      <c r="AS12323">
        <v>1.1399999999999999</v>
      </c>
      <c r="AT12323" t="s">
        <v>71</v>
      </c>
    </row>
    <row r="12324" spans="1:46" x14ac:dyDescent="0.2">
      <c r="A12324" t="s">
        <v>677</v>
      </c>
      <c r="B12324" t="s">
        <v>678</v>
      </c>
      <c r="C12324">
        <f>-70.51218495 / 41.6406531</f>
        <v>-1.6933496403302091</v>
      </c>
      <c r="D12324" t="s">
        <v>679</v>
      </c>
      <c r="E12324" t="s">
        <v>70</v>
      </c>
      <c r="F12324" s="1">
        <v>39693</v>
      </c>
      <c r="G12324">
        <v>3</v>
      </c>
      <c r="O12324">
        <v>7.92</v>
      </c>
      <c r="P12324" t="s">
        <v>71</v>
      </c>
      <c r="Q12324">
        <v>23.4</v>
      </c>
      <c r="R12324" t="s">
        <v>71</v>
      </c>
    </row>
    <row r="12325" spans="1:46" x14ac:dyDescent="0.2">
      <c r="A12325" t="s">
        <v>677</v>
      </c>
      <c r="B12325" t="s">
        <v>678</v>
      </c>
      <c r="C12325">
        <f>-70.51218495 / 41.6406531</f>
        <v>-1.6933496403302091</v>
      </c>
      <c r="D12325" t="s">
        <v>679</v>
      </c>
      <c r="E12325" t="s">
        <v>70</v>
      </c>
      <c r="F12325" s="1">
        <v>39693</v>
      </c>
      <c r="G12325">
        <v>3.5</v>
      </c>
      <c r="O12325">
        <v>7.99</v>
      </c>
      <c r="P12325" t="s">
        <v>71</v>
      </c>
      <c r="Q12325">
        <v>23.4</v>
      </c>
      <c r="R12325" t="s">
        <v>71</v>
      </c>
    </row>
    <row r="12326" spans="1:46" x14ac:dyDescent="0.2">
      <c r="A12326" t="s">
        <v>677</v>
      </c>
      <c r="B12326" t="s">
        <v>678</v>
      </c>
      <c r="C12326">
        <f>-70.51218495 / 41.6406531</f>
        <v>-1.6933496403302091</v>
      </c>
      <c r="D12326" t="s">
        <v>679</v>
      </c>
      <c r="E12326" t="s">
        <v>70</v>
      </c>
      <c r="F12326" s="1">
        <v>40057</v>
      </c>
      <c r="G12326">
        <v>0.5</v>
      </c>
      <c r="I12326">
        <v>3.59</v>
      </c>
      <c r="J12326" t="s">
        <v>71</v>
      </c>
      <c r="K12326">
        <v>1.98</v>
      </c>
      <c r="L12326" t="s">
        <v>71</v>
      </c>
      <c r="M12326">
        <v>3.59</v>
      </c>
      <c r="N12326" t="s">
        <v>71</v>
      </c>
      <c r="O12326">
        <v>7.12</v>
      </c>
      <c r="P12326" t="s">
        <v>71</v>
      </c>
      <c r="Q12326">
        <v>23</v>
      </c>
      <c r="R12326" t="s">
        <v>71</v>
      </c>
      <c r="S12326">
        <v>0.37</v>
      </c>
      <c r="T12326" t="s">
        <v>71</v>
      </c>
      <c r="U12326">
        <v>11.5</v>
      </c>
      <c r="V12326" t="s">
        <v>71</v>
      </c>
      <c r="W12326">
        <v>30.02</v>
      </c>
      <c r="X12326" t="s">
        <v>71</v>
      </c>
      <c r="Y12326">
        <v>39.369999999999997</v>
      </c>
      <c r="AA12326">
        <v>37.31</v>
      </c>
      <c r="AC12326">
        <v>41.58</v>
      </c>
      <c r="AE12326">
        <v>2</v>
      </c>
      <c r="AF12326" t="s">
        <v>71</v>
      </c>
      <c r="AG12326">
        <v>5.64</v>
      </c>
      <c r="AH12326" t="s">
        <v>71</v>
      </c>
      <c r="AS12326">
        <v>1.31</v>
      </c>
      <c r="AT12326" t="s">
        <v>71</v>
      </c>
    </row>
    <row r="12327" spans="1:46" x14ac:dyDescent="0.2">
      <c r="A12327" t="s">
        <v>677</v>
      </c>
      <c r="B12327" t="s">
        <v>678</v>
      </c>
      <c r="C12327">
        <f>-70.51218495 / 41.6406531</f>
        <v>-1.6933496403302091</v>
      </c>
      <c r="D12327" t="s">
        <v>679</v>
      </c>
      <c r="E12327" t="s">
        <v>70</v>
      </c>
      <c r="F12327" s="1">
        <v>40057</v>
      </c>
      <c r="G12327">
        <v>1</v>
      </c>
      <c r="O12327">
        <v>7.22</v>
      </c>
      <c r="P12327" t="s">
        <v>71</v>
      </c>
      <c r="Q12327">
        <v>23</v>
      </c>
      <c r="R12327" t="s">
        <v>71</v>
      </c>
    </row>
    <row r="12328" spans="1:46" x14ac:dyDescent="0.2">
      <c r="A12328" t="s">
        <v>677</v>
      </c>
      <c r="B12328" t="s">
        <v>678</v>
      </c>
      <c r="C12328">
        <f>-70.51218495 / 41.6406531</f>
        <v>-1.6933496403302091</v>
      </c>
      <c r="D12328" t="s">
        <v>679</v>
      </c>
      <c r="E12328" t="s">
        <v>70</v>
      </c>
      <c r="F12328" s="1">
        <v>40057</v>
      </c>
      <c r="G12328">
        <v>1.5</v>
      </c>
      <c r="O12328">
        <v>7.22</v>
      </c>
      <c r="P12328" t="s">
        <v>71</v>
      </c>
      <c r="Q12328">
        <v>23</v>
      </c>
      <c r="R12328" t="s">
        <v>71</v>
      </c>
    </row>
    <row r="12329" spans="1:46" x14ac:dyDescent="0.2">
      <c r="A12329" t="s">
        <v>677</v>
      </c>
      <c r="B12329" t="s">
        <v>678</v>
      </c>
      <c r="C12329">
        <f>-70.51218495 / 41.6406531</f>
        <v>-1.6933496403302091</v>
      </c>
      <c r="D12329" t="s">
        <v>679</v>
      </c>
      <c r="E12329" t="s">
        <v>70</v>
      </c>
      <c r="F12329" s="1">
        <v>40057</v>
      </c>
      <c r="G12329">
        <v>2</v>
      </c>
      <c r="O12329">
        <v>7.23</v>
      </c>
      <c r="P12329" t="s">
        <v>71</v>
      </c>
      <c r="Q12329">
        <v>22.8</v>
      </c>
      <c r="R12329" t="s">
        <v>71</v>
      </c>
    </row>
    <row r="12330" spans="1:46" x14ac:dyDescent="0.2">
      <c r="A12330" t="s">
        <v>677</v>
      </c>
      <c r="B12330" t="s">
        <v>678</v>
      </c>
      <c r="C12330">
        <f>-70.51218495 / 41.6406531</f>
        <v>-1.6933496403302091</v>
      </c>
      <c r="D12330" t="s">
        <v>679</v>
      </c>
      <c r="E12330" t="s">
        <v>70</v>
      </c>
      <c r="F12330" s="1">
        <v>40057</v>
      </c>
      <c r="G12330">
        <v>2.5</v>
      </c>
      <c r="O12330">
        <v>7.28</v>
      </c>
      <c r="P12330" t="s">
        <v>71</v>
      </c>
      <c r="Q12330">
        <v>22.8</v>
      </c>
      <c r="R12330" t="s">
        <v>71</v>
      </c>
    </row>
    <row r="12331" spans="1:46" x14ac:dyDescent="0.2">
      <c r="A12331" t="s">
        <v>677</v>
      </c>
      <c r="B12331" t="s">
        <v>678</v>
      </c>
      <c r="C12331">
        <f>-70.51218495 / 41.6406531</f>
        <v>-1.6933496403302091</v>
      </c>
      <c r="D12331" t="s">
        <v>679</v>
      </c>
      <c r="E12331" t="s">
        <v>70</v>
      </c>
      <c r="F12331" s="1">
        <v>40057</v>
      </c>
      <c r="G12331">
        <v>3</v>
      </c>
      <c r="O12331">
        <v>7.32</v>
      </c>
      <c r="P12331" t="s">
        <v>71</v>
      </c>
      <c r="Q12331">
        <v>22.8</v>
      </c>
      <c r="R12331" t="s">
        <v>71</v>
      </c>
    </row>
    <row r="12332" spans="1:46" x14ac:dyDescent="0.2">
      <c r="A12332" t="s">
        <v>677</v>
      </c>
      <c r="B12332" t="s">
        <v>678</v>
      </c>
      <c r="C12332">
        <f>-70.51218495 / 41.6406531</f>
        <v>-1.6933496403302091</v>
      </c>
      <c r="D12332" t="s">
        <v>679</v>
      </c>
      <c r="E12332" t="s">
        <v>70</v>
      </c>
      <c r="F12332" s="1">
        <v>40057</v>
      </c>
      <c r="G12332">
        <v>3.5</v>
      </c>
      <c r="K12332">
        <v>29.25</v>
      </c>
      <c r="L12332" t="s">
        <v>71</v>
      </c>
      <c r="O12332">
        <v>7.28</v>
      </c>
      <c r="P12332" t="s">
        <v>71</v>
      </c>
      <c r="Q12332">
        <v>22.8</v>
      </c>
      <c r="R12332" t="s">
        <v>71</v>
      </c>
      <c r="S12332">
        <v>0.9</v>
      </c>
      <c r="T12332" t="s">
        <v>71</v>
      </c>
      <c r="U12332">
        <v>27.83</v>
      </c>
      <c r="V12332" t="s">
        <v>71</v>
      </c>
      <c r="W12332">
        <v>32.51</v>
      </c>
      <c r="X12332" t="s">
        <v>71</v>
      </c>
      <c r="Y12332">
        <v>52.11</v>
      </c>
      <c r="AA12332">
        <v>63.72</v>
      </c>
      <c r="AE12332">
        <v>2</v>
      </c>
      <c r="AF12332" t="s">
        <v>71</v>
      </c>
      <c r="AG12332">
        <v>5.64</v>
      </c>
      <c r="AH12332" t="s">
        <v>71</v>
      </c>
      <c r="AS12332">
        <v>18.36</v>
      </c>
      <c r="AT12332" t="s">
        <v>71</v>
      </c>
    </row>
    <row r="12333" spans="1:46" x14ac:dyDescent="0.2">
      <c r="A12333" t="s">
        <v>677</v>
      </c>
      <c r="B12333" t="s">
        <v>678</v>
      </c>
      <c r="C12333">
        <f>-70.51218495 / 41.6406531</f>
        <v>-1.6933496403302091</v>
      </c>
      <c r="D12333" t="s">
        <v>679</v>
      </c>
      <c r="E12333" t="s">
        <v>70</v>
      </c>
      <c r="F12333" s="1">
        <v>40423</v>
      </c>
      <c r="G12333">
        <v>0.5</v>
      </c>
      <c r="I12333">
        <v>3.7</v>
      </c>
      <c r="J12333" t="s">
        <v>71</v>
      </c>
      <c r="M12333">
        <v>3.7</v>
      </c>
      <c r="N12333" t="s">
        <v>71</v>
      </c>
      <c r="O12333">
        <v>7.8</v>
      </c>
      <c r="P12333" t="s">
        <v>71</v>
      </c>
      <c r="Q12333">
        <v>25.9</v>
      </c>
      <c r="R12333" t="s">
        <v>71</v>
      </c>
      <c r="S12333">
        <v>0.14000000000000001</v>
      </c>
      <c r="T12333" t="s">
        <v>71</v>
      </c>
      <c r="U12333">
        <v>4.2</v>
      </c>
      <c r="V12333" t="s">
        <v>71</v>
      </c>
      <c r="W12333">
        <v>17.23</v>
      </c>
      <c r="X12333" t="s">
        <v>71</v>
      </c>
      <c r="Y12333">
        <v>24.84</v>
      </c>
      <c r="AC12333">
        <v>41.15</v>
      </c>
      <c r="AE12333">
        <v>3.8</v>
      </c>
      <c r="AF12333" t="s">
        <v>71</v>
      </c>
      <c r="AG12333">
        <v>6.73</v>
      </c>
      <c r="AH12333" t="s">
        <v>71</v>
      </c>
    </row>
    <row r="12334" spans="1:46" x14ac:dyDescent="0.2">
      <c r="A12334" t="s">
        <v>677</v>
      </c>
      <c r="B12334" t="s">
        <v>678</v>
      </c>
      <c r="C12334">
        <f>-70.51218495 / 41.6406531</f>
        <v>-1.6933496403302091</v>
      </c>
      <c r="D12334" t="s">
        <v>679</v>
      </c>
      <c r="E12334" t="s">
        <v>70</v>
      </c>
      <c r="F12334" s="1">
        <v>40423</v>
      </c>
      <c r="G12334">
        <v>1</v>
      </c>
      <c r="O12334">
        <v>8.1</v>
      </c>
      <c r="P12334" t="s">
        <v>71</v>
      </c>
      <c r="Q12334">
        <v>25.9</v>
      </c>
      <c r="R12334" t="s">
        <v>71</v>
      </c>
    </row>
    <row r="12335" spans="1:46" x14ac:dyDescent="0.2">
      <c r="A12335" t="s">
        <v>677</v>
      </c>
      <c r="B12335" t="s">
        <v>678</v>
      </c>
      <c r="C12335">
        <f>-70.51218495 / 41.6406531</f>
        <v>-1.6933496403302091</v>
      </c>
      <c r="D12335" t="s">
        <v>679</v>
      </c>
      <c r="E12335" t="s">
        <v>70</v>
      </c>
      <c r="F12335" s="1">
        <v>40423</v>
      </c>
      <c r="G12335">
        <v>1.5</v>
      </c>
      <c r="O12335">
        <v>8.0399999999999991</v>
      </c>
      <c r="P12335" t="s">
        <v>71</v>
      </c>
      <c r="Q12335">
        <v>25.8</v>
      </c>
      <c r="R12335" t="s">
        <v>71</v>
      </c>
    </row>
    <row r="12336" spans="1:46" x14ac:dyDescent="0.2">
      <c r="A12336" t="s">
        <v>677</v>
      </c>
      <c r="B12336" t="s">
        <v>678</v>
      </c>
      <c r="C12336">
        <f>-70.51218495 / 41.6406531</f>
        <v>-1.6933496403302091</v>
      </c>
      <c r="D12336" t="s">
        <v>679</v>
      </c>
      <c r="E12336" t="s">
        <v>70</v>
      </c>
      <c r="F12336" s="1">
        <v>40423</v>
      </c>
      <c r="G12336">
        <v>2</v>
      </c>
      <c r="O12336">
        <v>8.35</v>
      </c>
      <c r="P12336" t="s">
        <v>71</v>
      </c>
      <c r="Q12336">
        <v>25.6</v>
      </c>
      <c r="R12336" t="s">
        <v>71</v>
      </c>
    </row>
    <row r="12337" spans="1:46" x14ac:dyDescent="0.2">
      <c r="A12337" t="s">
        <v>677</v>
      </c>
      <c r="B12337" t="s">
        <v>678</v>
      </c>
      <c r="C12337">
        <f>-70.51218495 / 41.6406531</f>
        <v>-1.6933496403302091</v>
      </c>
      <c r="D12337" t="s">
        <v>679</v>
      </c>
      <c r="E12337" t="s">
        <v>70</v>
      </c>
      <c r="F12337" s="1">
        <v>40423</v>
      </c>
      <c r="G12337">
        <v>2.5</v>
      </c>
      <c r="O12337">
        <v>8.4499999999999993</v>
      </c>
      <c r="P12337" t="s">
        <v>71</v>
      </c>
      <c r="Q12337">
        <v>25.5</v>
      </c>
      <c r="R12337" t="s">
        <v>71</v>
      </c>
    </row>
    <row r="12338" spans="1:46" x14ac:dyDescent="0.2">
      <c r="A12338" t="s">
        <v>677</v>
      </c>
      <c r="B12338" t="s">
        <v>678</v>
      </c>
      <c r="C12338">
        <f>-70.51218495 / 41.6406531</f>
        <v>-1.6933496403302091</v>
      </c>
      <c r="D12338" t="s">
        <v>679</v>
      </c>
      <c r="E12338" t="s">
        <v>70</v>
      </c>
      <c r="F12338" s="1">
        <v>40423</v>
      </c>
      <c r="G12338">
        <v>2.7</v>
      </c>
      <c r="S12338">
        <v>0.22</v>
      </c>
      <c r="T12338" t="s">
        <v>71</v>
      </c>
      <c r="U12338">
        <v>6.72</v>
      </c>
      <c r="V12338" t="s">
        <v>71</v>
      </c>
      <c r="W12338">
        <v>20.28</v>
      </c>
      <c r="X12338" t="s">
        <v>71</v>
      </c>
      <c r="Y12338">
        <v>31.62</v>
      </c>
      <c r="AE12338">
        <v>3.9</v>
      </c>
      <c r="AF12338" t="s">
        <v>71</v>
      </c>
      <c r="AG12338">
        <v>6.68</v>
      </c>
      <c r="AH12338" t="s">
        <v>71</v>
      </c>
    </row>
    <row r="12339" spans="1:46" x14ac:dyDescent="0.2">
      <c r="A12339" t="s">
        <v>677</v>
      </c>
      <c r="B12339" t="s">
        <v>678</v>
      </c>
      <c r="C12339">
        <f>-70.51218495 / 41.6406531</f>
        <v>-1.6933496403302091</v>
      </c>
      <c r="D12339" t="s">
        <v>679</v>
      </c>
      <c r="E12339" t="s">
        <v>70</v>
      </c>
      <c r="F12339" s="1">
        <v>40423</v>
      </c>
      <c r="G12339">
        <v>3</v>
      </c>
      <c r="O12339">
        <v>8.34</v>
      </c>
      <c r="P12339" t="s">
        <v>71</v>
      </c>
      <c r="Q12339">
        <v>25.3</v>
      </c>
      <c r="R12339" t="s">
        <v>71</v>
      </c>
    </row>
    <row r="12340" spans="1:46" x14ac:dyDescent="0.2">
      <c r="A12340" t="s">
        <v>677</v>
      </c>
      <c r="B12340" t="s">
        <v>678</v>
      </c>
      <c r="C12340">
        <f>-70.51218495 / 41.6406531</f>
        <v>-1.6933496403302091</v>
      </c>
      <c r="D12340" t="s">
        <v>679</v>
      </c>
      <c r="E12340" t="s">
        <v>70</v>
      </c>
      <c r="F12340" s="1">
        <v>40423</v>
      </c>
      <c r="G12340">
        <v>3.5</v>
      </c>
      <c r="O12340">
        <v>7.35</v>
      </c>
      <c r="P12340" t="s">
        <v>71</v>
      </c>
      <c r="Q12340">
        <v>24.7</v>
      </c>
      <c r="R12340" t="s">
        <v>71</v>
      </c>
    </row>
    <row r="12341" spans="1:46" x14ac:dyDescent="0.2">
      <c r="A12341" t="s">
        <v>677</v>
      </c>
      <c r="B12341" t="s">
        <v>678</v>
      </c>
      <c r="C12341">
        <f>-70.51218495 / 41.6406531</f>
        <v>-1.6933496403302091</v>
      </c>
      <c r="D12341" t="s">
        <v>679</v>
      </c>
      <c r="E12341" t="s">
        <v>70</v>
      </c>
      <c r="F12341" s="1">
        <v>40777</v>
      </c>
      <c r="G12341">
        <v>0.5</v>
      </c>
      <c r="I12341">
        <v>3.75</v>
      </c>
      <c r="J12341" t="s">
        <v>71</v>
      </c>
      <c r="K12341">
        <v>1.1399999999999999</v>
      </c>
      <c r="L12341" t="s">
        <v>71</v>
      </c>
      <c r="M12341">
        <v>3.68</v>
      </c>
      <c r="N12341" t="s">
        <v>71</v>
      </c>
      <c r="O12341">
        <v>7.18</v>
      </c>
      <c r="P12341" t="s">
        <v>71</v>
      </c>
      <c r="Q12341">
        <v>25.8</v>
      </c>
      <c r="R12341" t="s">
        <v>71</v>
      </c>
      <c r="S12341">
        <v>0.05</v>
      </c>
      <c r="T12341" t="s">
        <v>71</v>
      </c>
      <c r="U12341">
        <v>1.55</v>
      </c>
      <c r="V12341" t="s">
        <v>71</v>
      </c>
      <c r="W12341">
        <v>26.42</v>
      </c>
      <c r="X12341" t="s">
        <v>71</v>
      </c>
      <c r="Y12341">
        <v>10.47</v>
      </c>
      <c r="AA12341">
        <v>31.89</v>
      </c>
      <c r="AC12341">
        <v>41.23</v>
      </c>
      <c r="AE12341">
        <v>3.2</v>
      </c>
      <c r="AF12341" t="s">
        <v>71</v>
      </c>
      <c r="AG12341">
        <v>6.38</v>
      </c>
      <c r="AH12341" t="s">
        <v>71</v>
      </c>
      <c r="AS12341">
        <v>1.87</v>
      </c>
      <c r="AT12341" t="s">
        <v>71</v>
      </c>
    </row>
    <row r="12342" spans="1:46" x14ac:dyDescent="0.2">
      <c r="A12342" t="s">
        <v>677</v>
      </c>
      <c r="B12342" t="s">
        <v>678</v>
      </c>
      <c r="C12342">
        <f>-70.51218495 / 41.6406531</f>
        <v>-1.6933496403302091</v>
      </c>
      <c r="D12342" t="s">
        <v>679</v>
      </c>
      <c r="E12342" t="s">
        <v>70</v>
      </c>
      <c r="F12342" s="1">
        <v>40777</v>
      </c>
      <c r="G12342">
        <v>1</v>
      </c>
      <c r="O12342">
        <v>7.2</v>
      </c>
      <c r="P12342" t="s">
        <v>71</v>
      </c>
      <c r="Q12342">
        <v>25.8</v>
      </c>
      <c r="R12342" t="s">
        <v>71</v>
      </c>
    </row>
    <row r="12343" spans="1:46" x14ac:dyDescent="0.2">
      <c r="A12343" t="s">
        <v>677</v>
      </c>
      <c r="B12343" t="s">
        <v>678</v>
      </c>
      <c r="C12343">
        <f>-70.51218495 / 41.6406531</f>
        <v>-1.6933496403302091</v>
      </c>
      <c r="D12343" t="s">
        <v>679</v>
      </c>
      <c r="E12343" t="s">
        <v>70</v>
      </c>
      <c r="F12343" s="1">
        <v>40777</v>
      </c>
      <c r="G12343">
        <v>1.5</v>
      </c>
      <c r="O12343">
        <v>7.17</v>
      </c>
      <c r="P12343" t="s">
        <v>71</v>
      </c>
      <c r="Q12343">
        <v>25.8</v>
      </c>
      <c r="R12343" t="s">
        <v>71</v>
      </c>
    </row>
    <row r="12344" spans="1:46" x14ac:dyDescent="0.2">
      <c r="A12344" t="s">
        <v>677</v>
      </c>
      <c r="B12344" t="s">
        <v>678</v>
      </c>
      <c r="C12344">
        <f>-70.51218495 / 41.6406531</f>
        <v>-1.6933496403302091</v>
      </c>
      <c r="D12344" t="s">
        <v>679</v>
      </c>
      <c r="E12344" t="s">
        <v>70</v>
      </c>
      <c r="F12344" s="1">
        <v>40777</v>
      </c>
      <c r="G12344">
        <v>2</v>
      </c>
      <c r="O12344">
        <v>7.13</v>
      </c>
      <c r="P12344" t="s">
        <v>71</v>
      </c>
      <c r="Q12344">
        <v>25.8</v>
      </c>
      <c r="R12344" t="s">
        <v>71</v>
      </c>
    </row>
    <row r="12345" spans="1:46" x14ac:dyDescent="0.2">
      <c r="A12345" t="s">
        <v>677</v>
      </c>
      <c r="B12345" t="s">
        <v>678</v>
      </c>
      <c r="C12345">
        <f>-70.51218495 / 41.6406531</f>
        <v>-1.6933496403302091</v>
      </c>
      <c r="D12345" t="s">
        <v>679</v>
      </c>
      <c r="E12345" t="s">
        <v>70</v>
      </c>
      <c r="F12345" s="1">
        <v>40777</v>
      </c>
      <c r="G12345">
        <v>2.5</v>
      </c>
      <c r="O12345">
        <v>7.16</v>
      </c>
      <c r="P12345" t="s">
        <v>71</v>
      </c>
      <c r="Q12345">
        <v>25.8</v>
      </c>
      <c r="R12345" t="s">
        <v>71</v>
      </c>
    </row>
    <row r="12346" spans="1:46" x14ac:dyDescent="0.2">
      <c r="A12346" t="s">
        <v>677</v>
      </c>
      <c r="B12346" t="s">
        <v>678</v>
      </c>
      <c r="C12346">
        <f>-70.51218495 / 41.6406531</f>
        <v>-1.6933496403302091</v>
      </c>
      <c r="D12346" t="s">
        <v>679</v>
      </c>
      <c r="E12346" t="s">
        <v>70</v>
      </c>
      <c r="F12346" s="1">
        <v>40777</v>
      </c>
      <c r="G12346">
        <v>3</v>
      </c>
      <c r="O12346">
        <v>7.2</v>
      </c>
      <c r="P12346" t="s">
        <v>71</v>
      </c>
      <c r="Q12346">
        <v>25.8</v>
      </c>
      <c r="R12346" t="s">
        <v>71</v>
      </c>
    </row>
    <row r="12347" spans="1:46" x14ac:dyDescent="0.2">
      <c r="A12347" t="s">
        <v>677</v>
      </c>
      <c r="B12347" t="s">
        <v>678</v>
      </c>
      <c r="C12347">
        <f>-70.51218495 / 41.6406531</f>
        <v>-1.6933496403302091</v>
      </c>
      <c r="D12347" t="s">
        <v>679</v>
      </c>
      <c r="E12347" t="s">
        <v>70</v>
      </c>
      <c r="F12347" s="1">
        <v>40777</v>
      </c>
      <c r="G12347">
        <v>3.5</v>
      </c>
      <c r="O12347">
        <v>6.99</v>
      </c>
      <c r="P12347" t="s">
        <v>71</v>
      </c>
      <c r="Q12347">
        <v>25.8</v>
      </c>
      <c r="R12347" t="s">
        <v>71</v>
      </c>
    </row>
    <row r="12348" spans="1:46" x14ac:dyDescent="0.2">
      <c r="A12348" t="s">
        <v>677</v>
      </c>
      <c r="B12348" t="s">
        <v>678</v>
      </c>
      <c r="C12348">
        <f>-70.51218495 / 41.6406531</f>
        <v>-1.6933496403302091</v>
      </c>
      <c r="D12348" t="s">
        <v>679</v>
      </c>
      <c r="E12348" t="s">
        <v>70</v>
      </c>
      <c r="F12348" s="1">
        <v>40777</v>
      </c>
      <c r="G12348">
        <v>3.7</v>
      </c>
      <c r="K12348">
        <v>1.8</v>
      </c>
      <c r="L12348" t="s">
        <v>71</v>
      </c>
      <c r="O12348">
        <v>6.76</v>
      </c>
      <c r="P12348" t="s">
        <v>71</v>
      </c>
      <c r="Q12348">
        <v>25.5</v>
      </c>
      <c r="R12348" t="s">
        <v>71</v>
      </c>
      <c r="S12348">
        <v>0.03</v>
      </c>
      <c r="T12348" t="s">
        <v>71</v>
      </c>
      <c r="U12348">
        <v>0.77</v>
      </c>
      <c r="V12348" t="s">
        <v>71</v>
      </c>
      <c r="W12348">
        <v>24.3</v>
      </c>
      <c r="X12348" t="s">
        <v>71</v>
      </c>
      <c r="Y12348">
        <v>0.38</v>
      </c>
      <c r="AA12348">
        <v>36.369999999999997</v>
      </c>
      <c r="AE12348">
        <v>3</v>
      </c>
      <c r="AF12348" t="s">
        <v>71</v>
      </c>
      <c r="AG12348">
        <v>6.36</v>
      </c>
      <c r="AH12348" t="s">
        <v>71</v>
      </c>
      <c r="AS12348">
        <v>0.91</v>
      </c>
      <c r="AT12348" t="s">
        <v>71</v>
      </c>
    </row>
    <row r="12349" spans="1:46" x14ac:dyDescent="0.2">
      <c r="A12349" t="s">
        <v>677</v>
      </c>
      <c r="B12349" t="s">
        <v>678</v>
      </c>
      <c r="C12349">
        <f>-70.51218495 / 41.6406531</f>
        <v>-1.6933496403302091</v>
      </c>
      <c r="D12349" t="s">
        <v>679</v>
      </c>
      <c r="E12349" t="s">
        <v>70</v>
      </c>
      <c r="F12349" s="1">
        <v>41170</v>
      </c>
      <c r="G12349">
        <v>0.5</v>
      </c>
      <c r="I12349">
        <v>3.95</v>
      </c>
      <c r="J12349" t="s">
        <v>71</v>
      </c>
      <c r="K12349">
        <v>1.81</v>
      </c>
      <c r="L12349" t="s">
        <v>71</v>
      </c>
      <c r="M12349">
        <v>2.75</v>
      </c>
      <c r="N12349" t="s">
        <v>71</v>
      </c>
      <c r="O12349">
        <v>7.66</v>
      </c>
      <c r="P12349" t="s">
        <v>71</v>
      </c>
      <c r="Q12349">
        <v>21.5</v>
      </c>
      <c r="R12349" t="s">
        <v>71</v>
      </c>
      <c r="S12349">
        <v>0.47</v>
      </c>
      <c r="T12349" t="s">
        <v>71</v>
      </c>
      <c r="U12349">
        <v>14.56</v>
      </c>
      <c r="V12349" t="s">
        <v>71</v>
      </c>
      <c r="W12349">
        <v>53.83</v>
      </c>
      <c r="X12349" t="s">
        <v>71</v>
      </c>
      <c r="Y12349">
        <v>42.77</v>
      </c>
      <c r="AA12349">
        <v>36.42</v>
      </c>
      <c r="AC12349">
        <v>45.42</v>
      </c>
      <c r="AE12349">
        <v>3.3</v>
      </c>
      <c r="AF12349" t="s">
        <v>71</v>
      </c>
      <c r="AG12349">
        <v>5.87</v>
      </c>
      <c r="AH12349" t="s">
        <v>71</v>
      </c>
      <c r="AS12349">
        <v>1.99</v>
      </c>
      <c r="AT12349" t="s">
        <v>71</v>
      </c>
    </row>
    <row r="12350" spans="1:46" x14ac:dyDescent="0.2">
      <c r="A12350" t="s">
        <v>677</v>
      </c>
      <c r="B12350" t="s">
        <v>678</v>
      </c>
      <c r="C12350">
        <f>-70.51218495 / 41.6406531</f>
        <v>-1.6933496403302091</v>
      </c>
      <c r="D12350" t="s">
        <v>679</v>
      </c>
      <c r="E12350" t="s">
        <v>70</v>
      </c>
      <c r="F12350" s="1">
        <v>41170</v>
      </c>
      <c r="G12350">
        <v>1</v>
      </c>
      <c r="O12350">
        <v>7.53</v>
      </c>
      <c r="P12350" t="s">
        <v>71</v>
      </c>
      <c r="Q12350">
        <v>21.6</v>
      </c>
      <c r="R12350" t="s">
        <v>71</v>
      </c>
    </row>
    <row r="12351" spans="1:46" x14ac:dyDescent="0.2">
      <c r="A12351" t="s">
        <v>677</v>
      </c>
      <c r="B12351" t="s">
        <v>678</v>
      </c>
      <c r="C12351">
        <f>-70.51218495 / 41.6406531</f>
        <v>-1.6933496403302091</v>
      </c>
      <c r="D12351" t="s">
        <v>679</v>
      </c>
      <c r="E12351" t="s">
        <v>70</v>
      </c>
      <c r="F12351" s="1">
        <v>41170</v>
      </c>
      <c r="G12351">
        <v>1.5</v>
      </c>
      <c r="O12351">
        <v>7.56</v>
      </c>
      <c r="P12351" t="s">
        <v>71</v>
      </c>
      <c r="Q12351">
        <v>21.6</v>
      </c>
      <c r="R12351" t="s">
        <v>71</v>
      </c>
    </row>
    <row r="12352" spans="1:46" x14ac:dyDescent="0.2">
      <c r="A12352" t="s">
        <v>677</v>
      </c>
      <c r="B12352" t="s">
        <v>678</v>
      </c>
      <c r="C12352">
        <f>-70.51218495 / 41.6406531</f>
        <v>-1.6933496403302091</v>
      </c>
      <c r="D12352" t="s">
        <v>679</v>
      </c>
      <c r="E12352" t="s">
        <v>70</v>
      </c>
      <c r="F12352" s="1">
        <v>41170</v>
      </c>
      <c r="G12352">
        <v>2</v>
      </c>
      <c r="O12352">
        <v>7.48</v>
      </c>
      <c r="P12352" t="s">
        <v>71</v>
      </c>
      <c r="Q12352">
        <v>21.5</v>
      </c>
      <c r="R12352" t="s">
        <v>71</v>
      </c>
    </row>
    <row r="12353" spans="1:59" x14ac:dyDescent="0.2">
      <c r="A12353" t="s">
        <v>677</v>
      </c>
      <c r="B12353" t="s">
        <v>678</v>
      </c>
      <c r="C12353">
        <f>-70.51218495 / 41.6406531</f>
        <v>-1.6933496403302091</v>
      </c>
      <c r="D12353" t="s">
        <v>679</v>
      </c>
      <c r="E12353" t="s">
        <v>70</v>
      </c>
      <c r="F12353" s="1">
        <v>41170</v>
      </c>
      <c r="G12353">
        <v>2.5</v>
      </c>
      <c r="O12353">
        <v>7.49</v>
      </c>
      <c r="P12353" t="s">
        <v>71</v>
      </c>
      <c r="Q12353">
        <v>21.5</v>
      </c>
      <c r="R12353" t="s">
        <v>71</v>
      </c>
    </row>
    <row r="12354" spans="1:59" x14ac:dyDescent="0.2">
      <c r="A12354" t="s">
        <v>677</v>
      </c>
      <c r="B12354" t="s">
        <v>678</v>
      </c>
      <c r="C12354">
        <f>-70.51218495 / 41.6406531</f>
        <v>-1.6933496403302091</v>
      </c>
      <c r="D12354" t="s">
        <v>679</v>
      </c>
      <c r="E12354" t="s">
        <v>70</v>
      </c>
      <c r="F12354" s="1">
        <v>41170</v>
      </c>
      <c r="G12354">
        <v>3</v>
      </c>
      <c r="K12354">
        <v>1.33</v>
      </c>
      <c r="L12354" t="s">
        <v>71</v>
      </c>
      <c r="O12354">
        <v>7.48</v>
      </c>
      <c r="P12354" t="s">
        <v>71</v>
      </c>
      <c r="Q12354">
        <v>21.5</v>
      </c>
      <c r="R12354" t="s">
        <v>71</v>
      </c>
      <c r="S12354">
        <v>0.46</v>
      </c>
      <c r="T12354" t="s">
        <v>71</v>
      </c>
      <c r="W12354">
        <v>20.5</v>
      </c>
      <c r="X12354" t="s">
        <v>71</v>
      </c>
      <c r="Y12354">
        <v>-7.05</v>
      </c>
      <c r="AA12354">
        <v>33.4</v>
      </c>
      <c r="AE12354">
        <v>2.9</v>
      </c>
      <c r="AF12354" t="s">
        <v>71</v>
      </c>
      <c r="AG12354">
        <v>5.83</v>
      </c>
      <c r="AH12354" t="s">
        <v>71</v>
      </c>
      <c r="AS12354">
        <v>1.8</v>
      </c>
      <c r="AT12354" t="s">
        <v>71</v>
      </c>
    </row>
    <row r="12355" spans="1:59" x14ac:dyDescent="0.2">
      <c r="A12355" t="s">
        <v>677</v>
      </c>
      <c r="B12355" t="s">
        <v>678</v>
      </c>
      <c r="C12355">
        <f>-70.51218495 / 41.6406531</f>
        <v>-1.6933496403302091</v>
      </c>
      <c r="D12355" t="s">
        <v>679</v>
      </c>
      <c r="E12355" t="s">
        <v>70</v>
      </c>
      <c r="F12355" s="1">
        <v>41170</v>
      </c>
      <c r="G12355">
        <v>3.5</v>
      </c>
      <c r="O12355">
        <v>7.42</v>
      </c>
      <c r="P12355" t="s">
        <v>71</v>
      </c>
      <c r="Q12355">
        <v>21.5</v>
      </c>
      <c r="R12355" t="s">
        <v>71</v>
      </c>
    </row>
    <row r="12356" spans="1:59" x14ac:dyDescent="0.2">
      <c r="A12356" t="s">
        <v>677</v>
      </c>
      <c r="B12356" t="s">
        <v>678</v>
      </c>
      <c r="C12356">
        <f>-70.51218495 / 41.6406531</f>
        <v>-1.6933496403302091</v>
      </c>
      <c r="D12356" t="s">
        <v>679</v>
      </c>
      <c r="E12356" t="s">
        <v>70</v>
      </c>
      <c r="F12356" s="1">
        <v>41170</v>
      </c>
      <c r="G12356">
        <v>3.8</v>
      </c>
      <c r="O12356">
        <v>7.43</v>
      </c>
      <c r="P12356" t="s">
        <v>71</v>
      </c>
      <c r="Q12356">
        <v>21.5</v>
      </c>
      <c r="R12356" t="s">
        <v>71</v>
      </c>
    </row>
    <row r="12357" spans="1:59" x14ac:dyDescent="0.2">
      <c r="A12357" t="s">
        <v>677</v>
      </c>
      <c r="B12357" t="s">
        <v>678</v>
      </c>
      <c r="C12357">
        <f>-70.51218495 / 41.6406531</f>
        <v>-1.6933496403302091</v>
      </c>
      <c r="D12357" t="s">
        <v>679</v>
      </c>
      <c r="E12357" t="s">
        <v>70</v>
      </c>
      <c r="F12357" s="1">
        <v>41536</v>
      </c>
      <c r="G12357">
        <v>0.1</v>
      </c>
      <c r="I12357">
        <v>3.93</v>
      </c>
      <c r="J12357" t="s">
        <v>71</v>
      </c>
      <c r="K12357">
        <v>0.85</v>
      </c>
      <c r="L12357" t="s">
        <v>71</v>
      </c>
      <c r="M12357">
        <v>3.7</v>
      </c>
      <c r="N12357" t="s">
        <v>71</v>
      </c>
      <c r="S12357">
        <v>0.88</v>
      </c>
      <c r="T12357" t="s">
        <v>71</v>
      </c>
      <c r="U12357">
        <v>27.26</v>
      </c>
      <c r="V12357" t="s">
        <v>71</v>
      </c>
      <c r="W12357">
        <v>16.350000000000001</v>
      </c>
      <c r="X12357" t="s">
        <v>71</v>
      </c>
      <c r="Y12357">
        <v>51.81</v>
      </c>
      <c r="AA12357">
        <v>29.01</v>
      </c>
      <c r="AC12357">
        <v>41.15</v>
      </c>
      <c r="AE12357">
        <v>3.6</v>
      </c>
      <c r="AF12357" t="s">
        <v>71</v>
      </c>
      <c r="AG12357">
        <v>6.1</v>
      </c>
      <c r="AH12357" t="s">
        <v>71</v>
      </c>
      <c r="AS12357">
        <v>1.8</v>
      </c>
      <c r="AT12357" t="s">
        <v>71</v>
      </c>
    </row>
    <row r="12358" spans="1:59" x14ac:dyDescent="0.2">
      <c r="A12358" t="s">
        <v>677</v>
      </c>
      <c r="B12358" t="s">
        <v>678</v>
      </c>
      <c r="C12358">
        <f>-70.51218495 / 41.6406531</f>
        <v>-1.6933496403302091</v>
      </c>
      <c r="D12358" t="s">
        <v>679</v>
      </c>
      <c r="E12358" t="s">
        <v>70</v>
      </c>
      <c r="F12358" s="1">
        <v>41536</v>
      </c>
      <c r="G12358">
        <v>0.5</v>
      </c>
      <c r="O12358">
        <v>8.11</v>
      </c>
      <c r="P12358" t="s">
        <v>71</v>
      </c>
      <c r="Q12358">
        <v>19.5</v>
      </c>
      <c r="R12358" t="s">
        <v>71</v>
      </c>
    </row>
    <row r="12359" spans="1:59" x14ac:dyDescent="0.2">
      <c r="A12359" t="s">
        <v>677</v>
      </c>
      <c r="B12359" t="s">
        <v>678</v>
      </c>
      <c r="C12359">
        <f>-70.51218495 / 41.6406531</f>
        <v>-1.6933496403302091</v>
      </c>
      <c r="D12359" t="s">
        <v>679</v>
      </c>
      <c r="E12359" t="s">
        <v>70</v>
      </c>
      <c r="F12359" s="1">
        <v>41536</v>
      </c>
      <c r="G12359">
        <v>1</v>
      </c>
      <c r="O12359">
        <v>8.09</v>
      </c>
      <c r="P12359" t="s">
        <v>71</v>
      </c>
      <c r="Q12359">
        <v>19.5</v>
      </c>
      <c r="R12359" t="s">
        <v>71</v>
      </c>
    </row>
    <row r="12360" spans="1:59" x14ac:dyDescent="0.2">
      <c r="A12360" t="s">
        <v>677</v>
      </c>
      <c r="B12360" t="s">
        <v>678</v>
      </c>
      <c r="C12360">
        <f>-70.51218495 / 41.6406531</f>
        <v>-1.6933496403302091</v>
      </c>
      <c r="D12360" t="s">
        <v>679</v>
      </c>
      <c r="E12360" t="s">
        <v>70</v>
      </c>
      <c r="F12360" s="1">
        <v>41536</v>
      </c>
      <c r="G12360">
        <v>1.5</v>
      </c>
      <c r="O12360">
        <v>2.12</v>
      </c>
      <c r="P12360" t="s">
        <v>71</v>
      </c>
      <c r="Q12360">
        <v>19.5</v>
      </c>
      <c r="R12360" t="s">
        <v>71</v>
      </c>
    </row>
    <row r="12361" spans="1:59" x14ac:dyDescent="0.2">
      <c r="A12361" t="s">
        <v>677</v>
      </c>
      <c r="B12361" t="s">
        <v>678</v>
      </c>
      <c r="C12361">
        <f>-70.51218495 / 41.6406531</f>
        <v>-1.6933496403302091</v>
      </c>
      <c r="D12361" t="s">
        <v>679</v>
      </c>
      <c r="E12361" t="s">
        <v>70</v>
      </c>
      <c r="F12361" s="1">
        <v>41536</v>
      </c>
      <c r="G12361">
        <v>2</v>
      </c>
      <c r="O12361">
        <v>8.1</v>
      </c>
      <c r="P12361" t="s">
        <v>71</v>
      </c>
      <c r="Q12361">
        <v>19.5</v>
      </c>
      <c r="R12361" t="s">
        <v>71</v>
      </c>
    </row>
    <row r="12362" spans="1:59" x14ac:dyDescent="0.2">
      <c r="A12362" t="s">
        <v>677</v>
      </c>
      <c r="B12362" t="s">
        <v>678</v>
      </c>
      <c r="C12362">
        <f>-70.51218495 / 41.6406531</f>
        <v>-1.6933496403302091</v>
      </c>
      <c r="D12362" t="s">
        <v>679</v>
      </c>
      <c r="E12362" t="s">
        <v>70</v>
      </c>
      <c r="F12362" s="1">
        <v>41536</v>
      </c>
      <c r="G12362">
        <v>2.5</v>
      </c>
      <c r="O12362">
        <v>8.0500000000000007</v>
      </c>
      <c r="P12362" t="s">
        <v>71</v>
      </c>
      <c r="Q12362">
        <v>19.5</v>
      </c>
      <c r="R12362" t="s">
        <v>71</v>
      </c>
    </row>
    <row r="12363" spans="1:59" x14ac:dyDescent="0.2">
      <c r="A12363" t="s">
        <v>677</v>
      </c>
      <c r="B12363" t="s">
        <v>678</v>
      </c>
      <c r="C12363">
        <f>-70.51218495 / 41.6406531</f>
        <v>-1.6933496403302091</v>
      </c>
      <c r="D12363" t="s">
        <v>679</v>
      </c>
      <c r="E12363" t="s">
        <v>70</v>
      </c>
      <c r="F12363" s="1">
        <v>41536</v>
      </c>
      <c r="G12363">
        <v>3</v>
      </c>
      <c r="K12363">
        <v>0.68</v>
      </c>
      <c r="L12363" t="s">
        <v>71</v>
      </c>
      <c r="O12363">
        <v>8.0500000000000007</v>
      </c>
      <c r="P12363" t="s">
        <v>71</v>
      </c>
      <c r="Q12363">
        <v>19.5</v>
      </c>
      <c r="R12363" t="s">
        <v>71</v>
      </c>
      <c r="S12363">
        <v>0.76</v>
      </c>
      <c r="T12363" t="s">
        <v>71</v>
      </c>
      <c r="U12363">
        <v>23.54</v>
      </c>
      <c r="V12363" t="s">
        <v>71</v>
      </c>
      <c r="W12363">
        <v>14.7</v>
      </c>
      <c r="X12363" t="s">
        <v>71</v>
      </c>
      <c r="Y12363">
        <v>49.7</v>
      </c>
      <c r="AA12363">
        <v>26.82</v>
      </c>
      <c r="AE12363">
        <v>3.7</v>
      </c>
      <c r="AF12363" t="s">
        <v>71</v>
      </c>
      <c r="AG12363">
        <v>6.2</v>
      </c>
      <c r="AH12363" t="s">
        <v>71</v>
      </c>
      <c r="AS12363">
        <v>0.79</v>
      </c>
      <c r="AT12363" t="s">
        <v>71</v>
      </c>
    </row>
    <row r="12364" spans="1:59" x14ac:dyDescent="0.2">
      <c r="A12364" t="s">
        <v>677</v>
      </c>
      <c r="B12364" t="s">
        <v>678</v>
      </c>
      <c r="C12364">
        <f>-70.51218495 / 41.6406531</f>
        <v>-1.6933496403302091</v>
      </c>
      <c r="D12364" t="s">
        <v>679</v>
      </c>
      <c r="E12364" t="s">
        <v>70</v>
      </c>
      <c r="F12364" s="1">
        <v>41536</v>
      </c>
      <c r="G12364">
        <v>3.5</v>
      </c>
      <c r="O12364">
        <v>8.06</v>
      </c>
      <c r="P12364" t="s">
        <v>71</v>
      </c>
      <c r="Q12364">
        <v>19.5</v>
      </c>
      <c r="R12364" t="s">
        <v>71</v>
      </c>
    </row>
    <row r="12365" spans="1:59" x14ac:dyDescent="0.2">
      <c r="A12365" t="s">
        <v>677</v>
      </c>
      <c r="B12365" t="s">
        <v>678</v>
      </c>
      <c r="C12365">
        <f>-70.51218495 / 41.6406531</f>
        <v>-1.6933496403302091</v>
      </c>
      <c r="D12365" t="s">
        <v>679</v>
      </c>
      <c r="E12365" t="s">
        <v>70</v>
      </c>
      <c r="F12365" s="1">
        <v>41536</v>
      </c>
      <c r="G12365">
        <v>3.75</v>
      </c>
      <c r="O12365">
        <v>8</v>
      </c>
      <c r="P12365" t="s">
        <v>71</v>
      </c>
      <c r="Q12365">
        <v>19.5</v>
      </c>
      <c r="R12365" t="s">
        <v>71</v>
      </c>
    </row>
    <row r="12366" spans="1:59" x14ac:dyDescent="0.2">
      <c r="A12366" t="s">
        <v>677</v>
      </c>
      <c r="B12366" t="s">
        <v>678</v>
      </c>
      <c r="C12366">
        <f>-70.51218495 / 41.6406531</f>
        <v>-1.6933496403302091</v>
      </c>
      <c r="D12366" t="s">
        <v>679</v>
      </c>
      <c r="E12366" t="s">
        <v>204</v>
      </c>
      <c r="F12366" s="1">
        <v>45070.359027777777</v>
      </c>
      <c r="G12366">
        <v>0.5</v>
      </c>
      <c r="AK12366">
        <v>9.41</v>
      </c>
      <c r="AM12366">
        <v>100.58</v>
      </c>
      <c r="AO12366">
        <v>175.5</v>
      </c>
      <c r="AQ12366">
        <v>7.37</v>
      </c>
      <c r="AW12366">
        <v>0.03</v>
      </c>
      <c r="BA12366">
        <v>58.07</v>
      </c>
      <c r="BC12366">
        <v>37.729999999999997</v>
      </c>
      <c r="BG12366">
        <v>18.86</v>
      </c>
    </row>
    <row r="12367" spans="1:59" x14ac:dyDescent="0.2">
      <c r="A12367" t="s">
        <v>677</v>
      </c>
      <c r="B12367" t="s">
        <v>678</v>
      </c>
      <c r="C12367">
        <f>-70.51218495 / 41.6406531</f>
        <v>-1.6933496403302091</v>
      </c>
      <c r="D12367" t="s">
        <v>679</v>
      </c>
      <c r="E12367" t="s">
        <v>204</v>
      </c>
      <c r="F12367" s="1">
        <v>45070.36041666667</v>
      </c>
      <c r="G12367">
        <v>1</v>
      </c>
      <c r="AK12367">
        <v>9.41</v>
      </c>
      <c r="AM12367">
        <v>100.47</v>
      </c>
      <c r="AO12367">
        <v>176.71</v>
      </c>
      <c r="AQ12367">
        <v>6.75</v>
      </c>
      <c r="AW12367">
        <v>0.03</v>
      </c>
      <c r="BA12367">
        <v>58.05</v>
      </c>
      <c r="BC12367">
        <v>37.729999999999997</v>
      </c>
      <c r="BG12367">
        <v>18.809999999999999</v>
      </c>
    </row>
    <row r="12368" spans="1:59" x14ac:dyDescent="0.2">
      <c r="A12368" t="s">
        <v>677</v>
      </c>
      <c r="B12368" t="s">
        <v>678</v>
      </c>
      <c r="C12368">
        <f>-70.51218495 / 41.6406531</f>
        <v>-1.6933496403302091</v>
      </c>
      <c r="D12368" t="s">
        <v>679</v>
      </c>
      <c r="E12368" t="s">
        <v>204</v>
      </c>
      <c r="F12368" s="1">
        <v>45070.363888888889</v>
      </c>
      <c r="G12368">
        <v>2</v>
      </c>
      <c r="AK12368">
        <v>9.17</v>
      </c>
      <c r="AM12368">
        <v>97.83</v>
      </c>
      <c r="AO12368">
        <v>178.97</v>
      </c>
      <c r="AQ12368">
        <v>6.38</v>
      </c>
      <c r="AW12368">
        <v>0.03</v>
      </c>
      <c r="BA12368">
        <v>58.2</v>
      </c>
      <c r="BC12368">
        <v>37.83</v>
      </c>
      <c r="BG12368">
        <v>18.739999999999998</v>
      </c>
    </row>
    <row r="12369" spans="1:59" x14ac:dyDescent="0.2">
      <c r="A12369" t="s">
        <v>677</v>
      </c>
      <c r="B12369" t="s">
        <v>678</v>
      </c>
      <c r="C12369">
        <f>-70.51218495 / 41.6406531</f>
        <v>-1.6933496403302091</v>
      </c>
      <c r="D12369" t="s">
        <v>679</v>
      </c>
      <c r="E12369" t="s">
        <v>204</v>
      </c>
      <c r="F12369" s="1">
        <v>45070.366666666669</v>
      </c>
      <c r="G12369">
        <v>3</v>
      </c>
      <c r="AK12369">
        <v>9.3000000000000007</v>
      </c>
      <c r="AM12369">
        <v>98.98</v>
      </c>
      <c r="AO12369">
        <v>177.57</v>
      </c>
      <c r="AQ12369">
        <v>6.34</v>
      </c>
      <c r="AW12369">
        <v>0.03</v>
      </c>
      <c r="BA12369">
        <v>58.16</v>
      </c>
      <c r="BC12369">
        <v>37.81</v>
      </c>
      <c r="BG12369">
        <v>18.64</v>
      </c>
    </row>
    <row r="12370" spans="1:59" x14ac:dyDescent="0.2">
      <c r="A12370" t="s">
        <v>677</v>
      </c>
      <c r="B12370" t="s">
        <v>678</v>
      </c>
      <c r="C12370">
        <f>-70.51218495 / 41.6406531</f>
        <v>-1.6933496403302091</v>
      </c>
      <c r="D12370" t="s">
        <v>679</v>
      </c>
      <c r="E12370" t="s">
        <v>204</v>
      </c>
      <c r="F12370" s="1">
        <v>45070.368055555555</v>
      </c>
      <c r="G12370">
        <v>2.9</v>
      </c>
      <c r="AK12370">
        <v>9.3000000000000007</v>
      </c>
      <c r="AM12370">
        <v>99.05</v>
      </c>
      <c r="AO12370">
        <v>172.49</v>
      </c>
      <c r="AQ12370">
        <v>6.41</v>
      </c>
      <c r="AW12370">
        <v>0.03</v>
      </c>
      <c r="BA12370">
        <v>58.17</v>
      </c>
      <c r="BC12370">
        <v>37.81</v>
      </c>
      <c r="BG12370">
        <v>18.68</v>
      </c>
    </row>
    <row r="12371" spans="1:59" x14ac:dyDescent="0.2">
      <c r="A12371" t="s">
        <v>677</v>
      </c>
      <c r="B12371" t="s">
        <v>678</v>
      </c>
      <c r="C12371">
        <f>-70.51218495 / 41.6406531</f>
        <v>-1.6933496403302091</v>
      </c>
      <c r="D12371" t="s">
        <v>679</v>
      </c>
      <c r="E12371" t="s">
        <v>204</v>
      </c>
      <c r="F12371" s="1">
        <v>45070.368750000001</v>
      </c>
      <c r="G12371">
        <v>3.4</v>
      </c>
      <c r="AK12371">
        <v>9.2799999999999994</v>
      </c>
      <c r="AM12371">
        <v>98.61</v>
      </c>
      <c r="AO12371">
        <v>176.79</v>
      </c>
      <c r="AQ12371">
        <v>6.3</v>
      </c>
      <c r="AW12371">
        <v>0.03</v>
      </c>
      <c r="BA12371">
        <v>58.22</v>
      </c>
      <c r="BC12371">
        <v>37.85</v>
      </c>
      <c r="BG12371">
        <v>18.53</v>
      </c>
    </row>
    <row r="12372" spans="1:59" x14ac:dyDescent="0.2">
      <c r="A12372" t="s">
        <v>535</v>
      </c>
      <c r="B12372" t="s">
        <v>536</v>
      </c>
      <c r="C12372">
        <f>-70.4593549 / 41.63939071</f>
        <v>-1.6921322262066305</v>
      </c>
      <c r="D12372" t="s">
        <v>537</v>
      </c>
      <c r="E12372" t="s">
        <v>70</v>
      </c>
      <c r="F12372" s="1">
        <v>37143</v>
      </c>
      <c r="G12372">
        <v>0.5</v>
      </c>
      <c r="I12372">
        <v>0.4</v>
      </c>
      <c r="J12372" t="s">
        <v>71</v>
      </c>
      <c r="K12372">
        <v>0.7</v>
      </c>
      <c r="L12372" t="s">
        <v>71</v>
      </c>
      <c r="M12372">
        <v>0.4</v>
      </c>
      <c r="N12372" t="s">
        <v>71</v>
      </c>
      <c r="O12372">
        <v>3.62</v>
      </c>
      <c r="P12372" t="s">
        <v>71</v>
      </c>
      <c r="Q12372">
        <v>18.7</v>
      </c>
      <c r="R12372" t="s">
        <v>71</v>
      </c>
      <c r="S12372">
        <v>1.51</v>
      </c>
      <c r="T12372" t="s">
        <v>71</v>
      </c>
      <c r="U12372">
        <v>46.77</v>
      </c>
      <c r="V12372" t="s">
        <v>71</v>
      </c>
      <c r="W12372">
        <v>104</v>
      </c>
      <c r="X12372" t="s">
        <v>71</v>
      </c>
      <c r="Y12372">
        <v>59.6</v>
      </c>
      <c r="AA12372">
        <v>27.1</v>
      </c>
      <c r="AC12372">
        <v>73.2</v>
      </c>
      <c r="AE12372">
        <v>1.7</v>
      </c>
      <c r="AF12372" t="s">
        <v>71</v>
      </c>
      <c r="AG12372">
        <v>5.29</v>
      </c>
      <c r="AH12372" t="s">
        <v>71</v>
      </c>
      <c r="AS12372">
        <v>3.88</v>
      </c>
      <c r="AT12372" t="s">
        <v>71</v>
      </c>
    </row>
    <row r="12373" spans="1:59" x14ac:dyDescent="0.2">
      <c r="A12373" t="s">
        <v>541</v>
      </c>
      <c r="B12373" t="s">
        <v>542</v>
      </c>
      <c r="C12373">
        <f>-70.45632056 / 41.6385302</f>
        <v>-1.6920943227722289</v>
      </c>
      <c r="D12373" t="s">
        <v>543</v>
      </c>
      <c r="E12373" t="s">
        <v>70</v>
      </c>
      <c r="F12373" s="1">
        <v>37143</v>
      </c>
      <c r="G12373">
        <v>0.5</v>
      </c>
      <c r="I12373">
        <v>0.25</v>
      </c>
      <c r="J12373" t="s">
        <v>71</v>
      </c>
      <c r="K12373">
        <v>17.54</v>
      </c>
      <c r="L12373" t="s">
        <v>71</v>
      </c>
      <c r="M12373">
        <v>0.25</v>
      </c>
      <c r="N12373" t="s">
        <v>71</v>
      </c>
      <c r="O12373">
        <v>1.46</v>
      </c>
      <c r="P12373" t="s">
        <v>71</v>
      </c>
      <c r="Q12373">
        <v>17.7</v>
      </c>
      <c r="R12373" t="s">
        <v>71</v>
      </c>
      <c r="S12373">
        <v>1.51</v>
      </c>
      <c r="T12373" t="s">
        <v>71</v>
      </c>
      <c r="U12373">
        <v>46.77</v>
      </c>
      <c r="V12373" t="s">
        <v>71</v>
      </c>
      <c r="W12373">
        <v>94.1</v>
      </c>
      <c r="X12373" t="s">
        <v>71</v>
      </c>
      <c r="Y12373">
        <v>59.6</v>
      </c>
      <c r="AA12373">
        <v>58.7</v>
      </c>
      <c r="AC12373">
        <v>79.98</v>
      </c>
      <c r="AE12373">
        <v>4.9000000000000004</v>
      </c>
      <c r="AF12373" t="s">
        <v>71</v>
      </c>
      <c r="AG12373">
        <v>5.64</v>
      </c>
      <c r="AH12373" t="s">
        <v>71</v>
      </c>
      <c r="AS12373">
        <v>9.5500000000000007</v>
      </c>
      <c r="AT12373" t="s">
        <v>71</v>
      </c>
    </row>
    <row r="12374" spans="1:59" x14ac:dyDescent="0.2">
      <c r="A12374" t="s">
        <v>549</v>
      </c>
      <c r="B12374" t="s">
        <v>550</v>
      </c>
      <c r="C12374">
        <f>-70.53418902 / 41.63281957</f>
        <v>-1.6941967838956047</v>
      </c>
      <c r="D12374" t="s">
        <v>551</v>
      </c>
      <c r="E12374" t="s">
        <v>70</v>
      </c>
      <c r="F12374" s="1">
        <v>37873</v>
      </c>
      <c r="G12374">
        <v>0.5</v>
      </c>
      <c r="I12374">
        <v>14</v>
      </c>
      <c r="J12374" t="s">
        <v>71</v>
      </c>
      <c r="K12374">
        <v>1.81</v>
      </c>
      <c r="L12374" t="s">
        <v>71</v>
      </c>
      <c r="M12374">
        <v>3.05</v>
      </c>
      <c r="N12374" t="s">
        <v>71</v>
      </c>
      <c r="O12374">
        <v>9</v>
      </c>
      <c r="P12374" t="s">
        <v>71</v>
      </c>
      <c r="Q12374">
        <v>22.3</v>
      </c>
      <c r="R12374" t="s">
        <v>71</v>
      </c>
      <c r="S12374">
        <v>0.6</v>
      </c>
      <c r="T12374" t="s">
        <v>71</v>
      </c>
      <c r="U12374">
        <v>18.579999999999998</v>
      </c>
      <c r="V12374" t="s">
        <v>71</v>
      </c>
      <c r="W12374">
        <v>19.600000000000001</v>
      </c>
      <c r="X12374" t="s">
        <v>71</v>
      </c>
      <c r="Y12374">
        <v>46.29</v>
      </c>
      <c r="AA12374">
        <v>36.42</v>
      </c>
      <c r="AC12374">
        <v>43.93</v>
      </c>
      <c r="AE12374">
        <v>0.61</v>
      </c>
      <c r="AF12374" t="s">
        <v>71</v>
      </c>
      <c r="AG12374">
        <v>6.53</v>
      </c>
      <c r="AH12374" t="s">
        <v>71</v>
      </c>
      <c r="AS12374">
        <v>0.5</v>
      </c>
      <c r="AT12374" t="s">
        <v>71</v>
      </c>
    </row>
    <row r="12375" spans="1:59" x14ac:dyDescent="0.2">
      <c r="A12375" t="s">
        <v>549</v>
      </c>
      <c r="B12375" t="s">
        <v>550</v>
      </c>
      <c r="C12375">
        <f>-70.53418902 / 41.63281957</f>
        <v>-1.6941967838956047</v>
      </c>
      <c r="D12375" t="s">
        <v>551</v>
      </c>
      <c r="E12375" t="s">
        <v>70</v>
      </c>
      <c r="F12375" s="1">
        <v>37873</v>
      </c>
      <c r="G12375">
        <v>1</v>
      </c>
      <c r="O12375">
        <v>8.98</v>
      </c>
      <c r="P12375" t="s">
        <v>71</v>
      </c>
      <c r="Q12375">
        <v>22.3</v>
      </c>
      <c r="R12375" t="s">
        <v>71</v>
      </c>
    </row>
    <row r="12376" spans="1:59" x14ac:dyDescent="0.2">
      <c r="A12376" t="s">
        <v>549</v>
      </c>
      <c r="B12376" t="s">
        <v>550</v>
      </c>
      <c r="C12376">
        <f>-70.53418902 / 41.63281957</f>
        <v>-1.6941967838956047</v>
      </c>
      <c r="D12376" t="s">
        <v>551</v>
      </c>
      <c r="E12376" t="s">
        <v>70</v>
      </c>
      <c r="F12376" s="1">
        <v>37873</v>
      </c>
      <c r="G12376">
        <v>2</v>
      </c>
      <c r="O12376">
        <v>9.07</v>
      </c>
      <c r="P12376" t="s">
        <v>71</v>
      </c>
      <c r="Q12376">
        <v>22.3</v>
      </c>
      <c r="R12376" t="s">
        <v>71</v>
      </c>
    </row>
    <row r="12377" spans="1:59" x14ac:dyDescent="0.2">
      <c r="A12377" t="s">
        <v>549</v>
      </c>
      <c r="B12377" t="s">
        <v>550</v>
      </c>
      <c r="C12377">
        <f>-70.53418902 / 41.63281957</f>
        <v>-1.6941967838956047</v>
      </c>
      <c r="D12377" t="s">
        <v>551</v>
      </c>
      <c r="E12377" t="s">
        <v>70</v>
      </c>
      <c r="F12377" s="1">
        <v>37873</v>
      </c>
      <c r="G12377">
        <v>3</v>
      </c>
      <c r="K12377">
        <v>1.8</v>
      </c>
      <c r="L12377" t="s">
        <v>71</v>
      </c>
      <c r="O12377">
        <v>9.0399999999999991</v>
      </c>
      <c r="P12377" t="s">
        <v>71</v>
      </c>
      <c r="Q12377">
        <v>22.3</v>
      </c>
      <c r="R12377" t="s">
        <v>71</v>
      </c>
      <c r="S12377">
        <v>0.6</v>
      </c>
      <c r="T12377" t="s">
        <v>71</v>
      </c>
      <c r="U12377">
        <v>18.579999999999998</v>
      </c>
      <c r="V12377" t="s">
        <v>71</v>
      </c>
      <c r="W12377">
        <v>19.600000000000001</v>
      </c>
      <c r="X12377" t="s">
        <v>71</v>
      </c>
      <c r="Y12377">
        <v>46.29</v>
      </c>
      <c r="AA12377">
        <v>36.369999999999997</v>
      </c>
      <c r="AE12377">
        <v>0.62</v>
      </c>
      <c r="AF12377" t="s">
        <v>71</v>
      </c>
      <c r="AG12377">
        <v>6.61</v>
      </c>
      <c r="AH12377" t="s">
        <v>71</v>
      </c>
      <c r="AS12377">
        <v>0.46</v>
      </c>
      <c r="AT12377" t="s">
        <v>71</v>
      </c>
    </row>
    <row r="12378" spans="1:59" x14ac:dyDescent="0.2">
      <c r="A12378" t="s">
        <v>549</v>
      </c>
      <c r="B12378" t="s">
        <v>550</v>
      </c>
      <c r="C12378">
        <f>-70.53418902 / 41.63281957</f>
        <v>-1.6941967838956047</v>
      </c>
      <c r="D12378" t="s">
        <v>551</v>
      </c>
      <c r="E12378" t="s">
        <v>70</v>
      </c>
      <c r="F12378" s="1">
        <v>37873</v>
      </c>
      <c r="G12378">
        <v>4</v>
      </c>
      <c r="O12378">
        <v>8.9</v>
      </c>
      <c r="P12378" t="s">
        <v>71</v>
      </c>
      <c r="Q12378">
        <v>22</v>
      </c>
      <c r="R12378" t="s">
        <v>71</v>
      </c>
    </row>
    <row r="12379" spans="1:59" x14ac:dyDescent="0.2">
      <c r="A12379" t="s">
        <v>549</v>
      </c>
      <c r="B12379" t="s">
        <v>550</v>
      </c>
      <c r="C12379">
        <f>-70.53418902 / 41.63281957</f>
        <v>-1.6941967838956047</v>
      </c>
      <c r="D12379" t="s">
        <v>551</v>
      </c>
      <c r="E12379" t="s">
        <v>70</v>
      </c>
      <c r="F12379" s="1">
        <v>37873</v>
      </c>
      <c r="G12379">
        <v>5</v>
      </c>
      <c r="O12379">
        <v>9.06</v>
      </c>
      <c r="P12379" t="s">
        <v>71</v>
      </c>
      <c r="Q12379">
        <v>21.9</v>
      </c>
      <c r="R12379" t="s">
        <v>71</v>
      </c>
    </row>
    <row r="12380" spans="1:59" x14ac:dyDescent="0.2">
      <c r="A12380" t="s">
        <v>549</v>
      </c>
      <c r="B12380" t="s">
        <v>550</v>
      </c>
      <c r="C12380">
        <f>-70.53418902 / 41.63281957</f>
        <v>-1.6941967838956047</v>
      </c>
      <c r="D12380" t="s">
        <v>551</v>
      </c>
      <c r="E12380" t="s">
        <v>70</v>
      </c>
      <c r="F12380" s="1">
        <v>37873</v>
      </c>
      <c r="G12380">
        <v>6</v>
      </c>
      <c r="O12380">
        <v>8.75</v>
      </c>
      <c r="P12380" t="s">
        <v>71</v>
      </c>
      <c r="Q12380">
        <v>21.7</v>
      </c>
      <c r="R12380" t="s">
        <v>71</v>
      </c>
    </row>
    <row r="12381" spans="1:59" x14ac:dyDescent="0.2">
      <c r="A12381" t="s">
        <v>549</v>
      </c>
      <c r="B12381" t="s">
        <v>550</v>
      </c>
      <c r="C12381">
        <f>-70.53418902 / 41.63281957</f>
        <v>-1.6941967838956047</v>
      </c>
      <c r="D12381" t="s">
        <v>551</v>
      </c>
      <c r="E12381" t="s">
        <v>70</v>
      </c>
      <c r="F12381" s="1">
        <v>37873</v>
      </c>
      <c r="G12381">
        <v>7</v>
      </c>
      <c r="O12381">
        <v>8.3800000000000008</v>
      </c>
      <c r="P12381" t="s">
        <v>71</v>
      </c>
      <c r="Q12381">
        <v>21.6</v>
      </c>
      <c r="R12381" t="s">
        <v>71</v>
      </c>
    </row>
    <row r="12382" spans="1:59" x14ac:dyDescent="0.2">
      <c r="A12382" t="s">
        <v>549</v>
      </c>
      <c r="B12382" t="s">
        <v>550</v>
      </c>
      <c r="C12382">
        <f>-70.53418902 / 41.63281957</f>
        <v>-1.6941967838956047</v>
      </c>
      <c r="D12382" t="s">
        <v>551</v>
      </c>
      <c r="E12382" t="s">
        <v>70</v>
      </c>
      <c r="F12382" s="1">
        <v>37873</v>
      </c>
      <c r="G12382">
        <v>8</v>
      </c>
      <c r="O12382">
        <v>6.66</v>
      </c>
      <c r="P12382" t="s">
        <v>71</v>
      </c>
      <c r="Q12382">
        <v>21</v>
      </c>
      <c r="R12382" t="s">
        <v>71</v>
      </c>
    </row>
    <row r="12383" spans="1:59" x14ac:dyDescent="0.2">
      <c r="A12383" t="s">
        <v>549</v>
      </c>
      <c r="B12383" t="s">
        <v>550</v>
      </c>
      <c r="C12383">
        <f>-70.53418902 / 41.63281957</f>
        <v>-1.6941967838956047</v>
      </c>
      <c r="D12383" t="s">
        <v>551</v>
      </c>
      <c r="E12383" t="s">
        <v>70</v>
      </c>
      <c r="F12383" s="1">
        <v>37873</v>
      </c>
      <c r="G12383">
        <v>9</v>
      </c>
      <c r="K12383">
        <v>4.0199999999999996</v>
      </c>
      <c r="L12383" t="s">
        <v>71</v>
      </c>
      <c r="O12383">
        <v>0.98</v>
      </c>
      <c r="P12383" t="s">
        <v>71</v>
      </c>
      <c r="Q12383">
        <v>19.3</v>
      </c>
      <c r="R12383" t="s">
        <v>71</v>
      </c>
      <c r="S12383">
        <v>0.8</v>
      </c>
      <c r="T12383" t="s">
        <v>71</v>
      </c>
      <c r="U12383">
        <v>24.78</v>
      </c>
      <c r="V12383" t="s">
        <v>71</v>
      </c>
      <c r="W12383">
        <v>24.1</v>
      </c>
      <c r="X12383" t="s">
        <v>71</v>
      </c>
      <c r="Y12383">
        <v>50.44</v>
      </c>
      <c r="AA12383">
        <v>44.25</v>
      </c>
      <c r="AE12383">
        <v>1.38</v>
      </c>
      <c r="AF12383" t="s">
        <v>71</v>
      </c>
      <c r="AG12383">
        <v>6.39</v>
      </c>
      <c r="AH12383" t="s">
        <v>71</v>
      </c>
      <c r="AS12383">
        <v>5.95</v>
      </c>
      <c r="AT12383" t="s">
        <v>71</v>
      </c>
    </row>
    <row r="12384" spans="1:59" x14ac:dyDescent="0.2">
      <c r="A12384" t="s">
        <v>549</v>
      </c>
      <c r="B12384" t="s">
        <v>550</v>
      </c>
      <c r="C12384">
        <f>-70.53418902 / 41.63281957</f>
        <v>-1.6941967838956047</v>
      </c>
      <c r="D12384" t="s">
        <v>551</v>
      </c>
      <c r="E12384" t="s">
        <v>70</v>
      </c>
      <c r="F12384" s="1">
        <v>37873</v>
      </c>
      <c r="G12384">
        <v>10</v>
      </c>
      <c r="O12384">
        <v>0.54</v>
      </c>
      <c r="P12384" t="s">
        <v>71</v>
      </c>
      <c r="Q12384">
        <v>14</v>
      </c>
      <c r="R12384" t="s">
        <v>71</v>
      </c>
    </row>
    <row r="12385" spans="1:46" x14ac:dyDescent="0.2">
      <c r="A12385" t="s">
        <v>549</v>
      </c>
      <c r="B12385" t="s">
        <v>550</v>
      </c>
      <c r="C12385">
        <f>-70.53418902 / 41.63281957</f>
        <v>-1.6941967838956047</v>
      </c>
      <c r="D12385" t="s">
        <v>551</v>
      </c>
      <c r="E12385" t="s">
        <v>70</v>
      </c>
      <c r="F12385" s="1">
        <v>37873</v>
      </c>
      <c r="G12385">
        <v>11</v>
      </c>
      <c r="O12385">
        <v>0.31</v>
      </c>
      <c r="P12385" t="s">
        <v>71</v>
      </c>
      <c r="Q12385">
        <v>13.6</v>
      </c>
      <c r="R12385" t="s">
        <v>71</v>
      </c>
    </row>
    <row r="12386" spans="1:46" x14ac:dyDescent="0.2">
      <c r="A12386" t="s">
        <v>549</v>
      </c>
      <c r="B12386" t="s">
        <v>550</v>
      </c>
      <c r="C12386">
        <f>-70.53418902 / 41.63281957</f>
        <v>-1.6941967838956047</v>
      </c>
      <c r="D12386" t="s">
        <v>551</v>
      </c>
      <c r="E12386" t="s">
        <v>70</v>
      </c>
      <c r="F12386" s="1">
        <v>37873</v>
      </c>
      <c r="G12386">
        <v>12</v>
      </c>
      <c r="O12386">
        <v>0.28000000000000003</v>
      </c>
      <c r="P12386" t="s">
        <v>71</v>
      </c>
      <c r="Q12386">
        <v>13.1</v>
      </c>
      <c r="R12386" t="s">
        <v>71</v>
      </c>
    </row>
    <row r="12387" spans="1:46" x14ac:dyDescent="0.2">
      <c r="A12387" t="s">
        <v>549</v>
      </c>
      <c r="B12387" t="s">
        <v>550</v>
      </c>
      <c r="C12387">
        <f>-70.53418902 / 41.63281957</f>
        <v>-1.6941967838956047</v>
      </c>
      <c r="D12387" t="s">
        <v>551</v>
      </c>
      <c r="E12387" t="s">
        <v>70</v>
      </c>
      <c r="F12387" s="1">
        <v>37873</v>
      </c>
      <c r="G12387">
        <v>13</v>
      </c>
      <c r="K12387">
        <v>8.6999999999999993</v>
      </c>
      <c r="L12387" t="s">
        <v>71</v>
      </c>
      <c r="O12387">
        <v>0.27</v>
      </c>
      <c r="P12387" t="s">
        <v>71</v>
      </c>
      <c r="Q12387">
        <v>12.5</v>
      </c>
      <c r="R12387" t="s">
        <v>71</v>
      </c>
      <c r="S12387">
        <v>37.200000000000003</v>
      </c>
      <c r="T12387" t="s">
        <v>71</v>
      </c>
      <c r="U12387">
        <v>1152.22</v>
      </c>
      <c r="V12387" t="s">
        <v>71</v>
      </c>
      <c r="W12387">
        <v>164</v>
      </c>
      <c r="X12387" t="s">
        <v>71</v>
      </c>
      <c r="Y12387">
        <v>105.8</v>
      </c>
      <c r="AA12387">
        <v>51.82</v>
      </c>
      <c r="AE12387">
        <v>2.1800000000000002</v>
      </c>
      <c r="AF12387" t="s">
        <v>71</v>
      </c>
      <c r="AG12387">
        <v>6.56</v>
      </c>
      <c r="AH12387" t="s">
        <v>71</v>
      </c>
      <c r="AS12387">
        <v>69.42</v>
      </c>
      <c r="AT12387" t="s">
        <v>71</v>
      </c>
    </row>
    <row r="12388" spans="1:46" x14ac:dyDescent="0.2">
      <c r="A12388" t="s">
        <v>549</v>
      </c>
      <c r="B12388" t="s">
        <v>550</v>
      </c>
      <c r="C12388">
        <f>-70.53418902 / 41.63281957</f>
        <v>-1.6941967838956047</v>
      </c>
      <c r="D12388" t="s">
        <v>551</v>
      </c>
      <c r="E12388" t="s">
        <v>70</v>
      </c>
      <c r="F12388" s="1">
        <v>37873</v>
      </c>
      <c r="G12388">
        <v>14</v>
      </c>
      <c r="O12388">
        <v>0.27</v>
      </c>
      <c r="P12388" t="s">
        <v>71</v>
      </c>
      <c r="Q12388">
        <v>12</v>
      </c>
      <c r="R12388" t="s">
        <v>71</v>
      </c>
    </row>
    <row r="12389" spans="1:46" x14ac:dyDescent="0.2">
      <c r="A12389" t="s">
        <v>549</v>
      </c>
      <c r="B12389" t="s">
        <v>550</v>
      </c>
      <c r="C12389">
        <f>-70.53418902 / 41.63281957</f>
        <v>-1.6941967838956047</v>
      </c>
      <c r="D12389" t="s">
        <v>551</v>
      </c>
      <c r="E12389" t="s">
        <v>70</v>
      </c>
      <c r="F12389" s="1">
        <v>38223</v>
      </c>
      <c r="G12389">
        <v>0.5</v>
      </c>
      <c r="I12389">
        <v>20</v>
      </c>
      <c r="J12389" t="s">
        <v>71</v>
      </c>
      <c r="K12389">
        <v>4.4000000000000004</v>
      </c>
      <c r="L12389" t="s">
        <v>71</v>
      </c>
      <c r="M12389">
        <v>2.15</v>
      </c>
      <c r="N12389" t="s">
        <v>71</v>
      </c>
      <c r="O12389">
        <v>7.82</v>
      </c>
      <c r="P12389" t="s">
        <v>71</v>
      </c>
      <c r="Q12389">
        <v>23.3</v>
      </c>
      <c r="R12389" t="s">
        <v>71</v>
      </c>
      <c r="S12389">
        <v>0.63</v>
      </c>
      <c r="T12389" t="s">
        <v>71</v>
      </c>
      <c r="U12389">
        <v>19.510000000000002</v>
      </c>
      <c r="V12389" t="s">
        <v>71</v>
      </c>
      <c r="W12389">
        <v>15.85</v>
      </c>
      <c r="X12389" t="s">
        <v>71</v>
      </c>
      <c r="Y12389">
        <v>46.99</v>
      </c>
      <c r="AA12389">
        <v>45.13</v>
      </c>
      <c r="AC12389">
        <v>48.97</v>
      </c>
      <c r="AE12389">
        <v>14.33</v>
      </c>
      <c r="AF12389" t="s">
        <v>71</v>
      </c>
      <c r="AG12389">
        <v>6.64</v>
      </c>
      <c r="AH12389" t="s">
        <v>71</v>
      </c>
      <c r="AS12389">
        <v>0.03</v>
      </c>
      <c r="AT12389" t="s">
        <v>71</v>
      </c>
    </row>
    <row r="12390" spans="1:46" x14ac:dyDescent="0.2">
      <c r="A12390" t="s">
        <v>549</v>
      </c>
      <c r="B12390" t="s">
        <v>550</v>
      </c>
      <c r="C12390">
        <f>-70.53418902 / 41.63281957</f>
        <v>-1.6941967838956047</v>
      </c>
      <c r="D12390" t="s">
        <v>551</v>
      </c>
      <c r="E12390" t="s">
        <v>70</v>
      </c>
      <c r="F12390" s="1">
        <v>38223</v>
      </c>
      <c r="G12390">
        <v>1</v>
      </c>
      <c r="O12390">
        <v>7.69</v>
      </c>
      <c r="P12390" t="s">
        <v>71</v>
      </c>
      <c r="Q12390">
        <v>23.3</v>
      </c>
      <c r="R12390" t="s">
        <v>71</v>
      </c>
    </row>
    <row r="12391" spans="1:46" x14ac:dyDescent="0.2">
      <c r="A12391" t="s">
        <v>549</v>
      </c>
      <c r="B12391" t="s">
        <v>550</v>
      </c>
      <c r="C12391">
        <f>-70.53418902 / 41.63281957</f>
        <v>-1.6941967838956047</v>
      </c>
      <c r="D12391" t="s">
        <v>551</v>
      </c>
      <c r="E12391" t="s">
        <v>70</v>
      </c>
      <c r="F12391" s="1">
        <v>38223</v>
      </c>
      <c r="G12391">
        <v>2</v>
      </c>
      <c r="O12391">
        <v>7.64</v>
      </c>
      <c r="P12391" t="s">
        <v>71</v>
      </c>
      <c r="Q12391">
        <v>23.3</v>
      </c>
      <c r="R12391" t="s">
        <v>71</v>
      </c>
    </row>
    <row r="12392" spans="1:46" x14ac:dyDescent="0.2">
      <c r="A12392" t="s">
        <v>549</v>
      </c>
      <c r="B12392" t="s">
        <v>550</v>
      </c>
      <c r="C12392">
        <f>-70.53418902 / 41.63281957</f>
        <v>-1.6941967838956047</v>
      </c>
      <c r="D12392" t="s">
        <v>551</v>
      </c>
      <c r="E12392" t="s">
        <v>70</v>
      </c>
      <c r="F12392" s="1">
        <v>38223</v>
      </c>
      <c r="G12392">
        <v>3</v>
      </c>
      <c r="O12392">
        <v>7.65</v>
      </c>
      <c r="P12392" t="s">
        <v>71</v>
      </c>
      <c r="Q12392">
        <v>23.3</v>
      </c>
      <c r="R12392" t="s">
        <v>71</v>
      </c>
      <c r="S12392">
        <v>0.68</v>
      </c>
      <c r="T12392" t="s">
        <v>71</v>
      </c>
      <c r="U12392">
        <v>21.06</v>
      </c>
      <c r="V12392" t="s">
        <v>71</v>
      </c>
      <c r="W12392">
        <v>17</v>
      </c>
      <c r="X12392" t="s">
        <v>71</v>
      </c>
      <c r="Y12392">
        <v>48.09</v>
      </c>
      <c r="AE12392">
        <v>14.13</v>
      </c>
      <c r="AF12392" t="s">
        <v>71</v>
      </c>
      <c r="AG12392">
        <v>6.7</v>
      </c>
      <c r="AH12392" t="s">
        <v>71</v>
      </c>
    </row>
    <row r="12393" spans="1:46" x14ac:dyDescent="0.2">
      <c r="A12393" t="s">
        <v>549</v>
      </c>
      <c r="B12393" t="s">
        <v>550</v>
      </c>
      <c r="C12393">
        <f>-70.53418902 / 41.63281957</f>
        <v>-1.6941967838956047</v>
      </c>
      <c r="D12393" t="s">
        <v>551</v>
      </c>
      <c r="E12393" t="s">
        <v>70</v>
      </c>
      <c r="F12393" s="1">
        <v>38223</v>
      </c>
      <c r="G12393">
        <v>4</v>
      </c>
      <c r="O12393">
        <v>7.62</v>
      </c>
      <c r="P12393" t="s">
        <v>71</v>
      </c>
      <c r="Q12393">
        <v>23.3</v>
      </c>
      <c r="R12393" t="s">
        <v>71</v>
      </c>
    </row>
    <row r="12394" spans="1:46" x14ac:dyDescent="0.2">
      <c r="A12394" t="s">
        <v>549</v>
      </c>
      <c r="B12394" t="s">
        <v>550</v>
      </c>
      <c r="C12394">
        <f>-70.53418902 / 41.63281957</f>
        <v>-1.6941967838956047</v>
      </c>
      <c r="D12394" t="s">
        <v>551</v>
      </c>
      <c r="E12394" t="s">
        <v>70</v>
      </c>
      <c r="F12394" s="1">
        <v>38223</v>
      </c>
      <c r="G12394">
        <v>5</v>
      </c>
      <c r="O12394">
        <v>7.64</v>
      </c>
      <c r="P12394" t="s">
        <v>71</v>
      </c>
      <c r="Q12394">
        <v>23.3</v>
      </c>
      <c r="R12394" t="s">
        <v>71</v>
      </c>
    </row>
    <row r="12395" spans="1:46" x14ac:dyDescent="0.2">
      <c r="A12395" t="s">
        <v>549</v>
      </c>
      <c r="B12395" t="s">
        <v>550</v>
      </c>
      <c r="C12395">
        <f>-70.53418902 / 41.63281957</f>
        <v>-1.6941967838956047</v>
      </c>
      <c r="D12395" t="s">
        <v>551</v>
      </c>
      <c r="E12395" t="s">
        <v>70</v>
      </c>
      <c r="F12395" s="1">
        <v>38223</v>
      </c>
      <c r="G12395">
        <v>6</v>
      </c>
      <c r="O12395">
        <v>7.42</v>
      </c>
      <c r="P12395" t="s">
        <v>71</v>
      </c>
      <c r="Q12395">
        <v>23.3</v>
      </c>
      <c r="R12395" t="s">
        <v>71</v>
      </c>
    </row>
    <row r="12396" spans="1:46" x14ac:dyDescent="0.2">
      <c r="A12396" t="s">
        <v>549</v>
      </c>
      <c r="B12396" t="s">
        <v>550</v>
      </c>
      <c r="C12396">
        <f>-70.53418902 / 41.63281957</f>
        <v>-1.6941967838956047</v>
      </c>
      <c r="D12396" t="s">
        <v>551</v>
      </c>
      <c r="E12396" t="s">
        <v>70</v>
      </c>
      <c r="F12396" s="1">
        <v>38223</v>
      </c>
      <c r="G12396">
        <v>7</v>
      </c>
      <c r="O12396">
        <v>6.76</v>
      </c>
      <c r="P12396" t="s">
        <v>71</v>
      </c>
      <c r="Q12396">
        <v>22.8</v>
      </c>
      <c r="R12396" t="s">
        <v>71</v>
      </c>
    </row>
    <row r="12397" spans="1:46" x14ac:dyDescent="0.2">
      <c r="A12397" t="s">
        <v>549</v>
      </c>
      <c r="B12397" t="s">
        <v>550</v>
      </c>
      <c r="C12397">
        <f>-70.53418902 / 41.63281957</f>
        <v>-1.6941967838956047</v>
      </c>
      <c r="D12397" t="s">
        <v>551</v>
      </c>
      <c r="E12397" t="s">
        <v>70</v>
      </c>
      <c r="F12397" s="1">
        <v>38223</v>
      </c>
      <c r="G12397">
        <v>8</v>
      </c>
      <c r="O12397">
        <v>4.21</v>
      </c>
      <c r="P12397" t="s">
        <v>71</v>
      </c>
      <c r="Q12397">
        <v>21.6</v>
      </c>
      <c r="R12397" t="s">
        <v>71</v>
      </c>
    </row>
    <row r="12398" spans="1:46" x14ac:dyDescent="0.2">
      <c r="A12398" t="s">
        <v>549</v>
      </c>
      <c r="B12398" t="s">
        <v>550</v>
      </c>
      <c r="C12398">
        <f>-70.53418902 / 41.63281957</f>
        <v>-1.6941967838956047</v>
      </c>
      <c r="D12398" t="s">
        <v>551</v>
      </c>
      <c r="E12398" t="s">
        <v>70</v>
      </c>
      <c r="F12398" s="1">
        <v>38223</v>
      </c>
      <c r="G12398">
        <v>9</v>
      </c>
      <c r="K12398">
        <v>0.6</v>
      </c>
      <c r="L12398" t="s">
        <v>71</v>
      </c>
      <c r="O12398">
        <v>1.51</v>
      </c>
      <c r="P12398" t="s">
        <v>71</v>
      </c>
      <c r="Q12398">
        <v>16.2</v>
      </c>
      <c r="R12398" t="s">
        <v>71</v>
      </c>
      <c r="S12398">
        <v>1.1599999999999999</v>
      </c>
      <c r="T12398" t="s">
        <v>71</v>
      </c>
      <c r="U12398">
        <v>35.93</v>
      </c>
      <c r="V12398" t="s">
        <v>71</v>
      </c>
      <c r="W12398">
        <v>20.350000000000001</v>
      </c>
      <c r="X12398" t="s">
        <v>71</v>
      </c>
      <c r="Y12398">
        <v>55.8</v>
      </c>
      <c r="AA12398">
        <v>25.59</v>
      </c>
      <c r="AE12398">
        <v>28.05</v>
      </c>
      <c r="AF12398" t="s">
        <v>71</v>
      </c>
      <c r="AG12398">
        <v>6.46</v>
      </c>
      <c r="AH12398" t="s">
        <v>71</v>
      </c>
      <c r="AS12398">
        <v>15.4</v>
      </c>
      <c r="AT12398" t="s">
        <v>71</v>
      </c>
    </row>
    <row r="12399" spans="1:46" x14ac:dyDescent="0.2">
      <c r="A12399" t="s">
        <v>549</v>
      </c>
      <c r="B12399" t="s">
        <v>550</v>
      </c>
      <c r="C12399">
        <f>-70.53418902 / 41.63281957</f>
        <v>-1.6941967838956047</v>
      </c>
      <c r="D12399" t="s">
        <v>551</v>
      </c>
      <c r="E12399" t="s">
        <v>70</v>
      </c>
      <c r="F12399" s="1">
        <v>38223</v>
      </c>
      <c r="G12399">
        <v>10</v>
      </c>
      <c r="O12399">
        <v>0.6</v>
      </c>
      <c r="P12399" t="s">
        <v>71</v>
      </c>
      <c r="Q12399">
        <v>14.7</v>
      </c>
      <c r="R12399" t="s">
        <v>71</v>
      </c>
    </row>
    <row r="12400" spans="1:46" x14ac:dyDescent="0.2">
      <c r="A12400" t="s">
        <v>549</v>
      </c>
      <c r="B12400" t="s">
        <v>550</v>
      </c>
      <c r="C12400">
        <f>-70.53418902 / 41.63281957</f>
        <v>-1.6941967838956047</v>
      </c>
      <c r="D12400" t="s">
        <v>551</v>
      </c>
      <c r="E12400" t="s">
        <v>70</v>
      </c>
      <c r="F12400" s="1">
        <v>38223</v>
      </c>
      <c r="G12400">
        <v>11</v>
      </c>
      <c r="O12400">
        <v>0.47</v>
      </c>
      <c r="P12400" t="s">
        <v>71</v>
      </c>
      <c r="Q12400">
        <v>13.7</v>
      </c>
      <c r="R12400" t="s">
        <v>71</v>
      </c>
    </row>
    <row r="12401" spans="1:46" x14ac:dyDescent="0.2">
      <c r="A12401" t="s">
        <v>549</v>
      </c>
      <c r="B12401" t="s">
        <v>550</v>
      </c>
      <c r="C12401">
        <f>-70.53418902 / 41.63281957</f>
        <v>-1.6941967838956047</v>
      </c>
      <c r="D12401" t="s">
        <v>551</v>
      </c>
      <c r="E12401" t="s">
        <v>70</v>
      </c>
      <c r="F12401" s="1">
        <v>38223</v>
      </c>
      <c r="G12401">
        <v>12</v>
      </c>
      <c r="O12401">
        <v>0.42</v>
      </c>
      <c r="P12401" t="s">
        <v>71</v>
      </c>
      <c r="Q12401">
        <v>13</v>
      </c>
      <c r="R12401" t="s">
        <v>71</v>
      </c>
    </row>
    <row r="12402" spans="1:46" x14ac:dyDescent="0.2">
      <c r="A12402" t="s">
        <v>549</v>
      </c>
      <c r="B12402" t="s">
        <v>550</v>
      </c>
      <c r="C12402">
        <f>-70.53418902 / 41.63281957</f>
        <v>-1.6941967838956047</v>
      </c>
      <c r="D12402" t="s">
        <v>551</v>
      </c>
      <c r="E12402" t="s">
        <v>70</v>
      </c>
      <c r="F12402" s="1">
        <v>38223</v>
      </c>
      <c r="G12402">
        <v>13</v>
      </c>
      <c r="O12402">
        <v>0.41</v>
      </c>
      <c r="P12402" t="s">
        <v>71</v>
      </c>
      <c r="Q12402">
        <v>12.2</v>
      </c>
      <c r="R12402" t="s">
        <v>71</v>
      </c>
    </row>
    <row r="12403" spans="1:46" x14ac:dyDescent="0.2">
      <c r="A12403" t="s">
        <v>549</v>
      </c>
      <c r="B12403" t="s">
        <v>550</v>
      </c>
      <c r="C12403">
        <f>-70.53418902 / 41.63281957</f>
        <v>-1.6941967838956047</v>
      </c>
      <c r="D12403" t="s">
        <v>551</v>
      </c>
      <c r="E12403" t="s">
        <v>70</v>
      </c>
      <c r="F12403" s="1">
        <v>38223</v>
      </c>
      <c r="G12403">
        <v>14</v>
      </c>
      <c r="O12403">
        <v>0.4</v>
      </c>
      <c r="P12403" t="s">
        <v>71</v>
      </c>
      <c r="Q12403">
        <v>11.4</v>
      </c>
      <c r="R12403" t="s">
        <v>71</v>
      </c>
    </row>
    <row r="12404" spans="1:46" x14ac:dyDescent="0.2">
      <c r="A12404" t="s">
        <v>549</v>
      </c>
      <c r="B12404" t="s">
        <v>550</v>
      </c>
      <c r="C12404">
        <f>-70.53418902 / 41.63281957</f>
        <v>-1.6941967838956047</v>
      </c>
      <c r="D12404" t="s">
        <v>551</v>
      </c>
      <c r="E12404" t="s">
        <v>70</v>
      </c>
      <c r="F12404" s="1">
        <v>38223</v>
      </c>
      <c r="G12404">
        <v>15</v>
      </c>
      <c r="O12404">
        <v>0.35</v>
      </c>
      <c r="P12404" t="s">
        <v>71</v>
      </c>
      <c r="Q12404">
        <v>11</v>
      </c>
      <c r="R12404" t="s">
        <v>71</v>
      </c>
    </row>
    <row r="12405" spans="1:46" x14ac:dyDescent="0.2">
      <c r="A12405" t="s">
        <v>549</v>
      </c>
      <c r="B12405" t="s">
        <v>550</v>
      </c>
      <c r="C12405">
        <f>-70.53418902 / 41.63281957</f>
        <v>-1.6941967838956047</v>
      </c>
      <c r="D12405" t="s">
        <v>551</v>
      </c>
      <c r="E12405" t="s">
        <v>70</v>
      </c>
      <c r="F12405" s="1">
        <v>38223</v>
      </c>
      <c r="G12405">
        <v>16</v>
      </c>
      <c r="O12405">
        <v>0.34</v>
      </c>
      <c r="P12405" t="s">
        <v>71</v>
      </c>
      <c r="Q12405">
        <v>11</v>
      </c>
      <c r="R12405" t="s">
        <v>71</v>
      </c>
    </row>
    <row r="12406" spans="1:46" x14ac:dyDescent="0.2">
      <c r="A12406" t="s">
        <v>549</v>
      </c>
      <c r="B12406" t="s">
        <v>550</v>
      </c>
      <c r="C12406">
        <f>-70.53418902 / 41.63281957</f>
        <v>-1.6941967838956047</v>
      </c>
      <c r="D12406" t="s">
        <v>551</v>
      </c>
      <c r="E12406" t="s">
        <v>70</v>
      </c>
      <c r="F12406" s="1">
        <v>38223</v>
      </c>
      <c r="G12406">
        <v>17</v>
      </c>
      <c r="O12406">
        <v>0.33</v>
      </c>
      <c r="P12406" t="s">
        <v>71</v>
      </c>
      <c r="Q12406">
        <v>10.9</v>
      </c>
      <c r="R12406" t="s">
        <v>71</v>
      </c>
    </row>
    <row r="12407" spans="1:46" x14ac:dyDescent="0.2">
      <c r="A12407" t="s">
        <v>549</v>
      </c>
      <c r="B12407" t="s">
        <v>550</v>
      </c>
      <c r="C12407">
        <f>-70.53418902 / 41.63281957</f>
        <v>-1.6941967838956047</v>
      </c>
      <c r="D12407" t="s">
        <v>551</v>
      </c>
      <c r="E12407" t="s">
        <v>70</v>
      </c>
      <c r="F12407" s="1">
        <v>38223</v>
      </c>
      <c r="G12407">
        <v>18</v>
      </c>
      <c r="O12407">
        <v>0.31</v>
      </c>
      <c r="P12407" t="s">
        <v>71</v>
      </c>
      <c r="Q12407">
        <v>10.9</v>
      </c>
      <c r="R12407" t="s">
        <v>71</v>
      </c>
    </row>
    <row r="12408" spans="1:46" x14ac:dyDescent="0.2">
      <c r="A12408" t="s">
        <v>549</v>
      </c>
      <c r="B12408" t="s">
        <v>550</v>
      </c>
      <c r="C12408">
        <f>-70.53418902 / 41.63281957</f>
        <v>-1.6941967838956047</v>
      </c>
      <c r="D12408" t="s">
        <v>551</v>
      </c>
      <c r="E12408" t="s">
        <v>70</v>
      </c>
      <c r="F12408" s="1">
        <v>38223</v>
      </c>
      <c r="G12408">
        <v>19</v>
      </c>
      <c r="O12408">
        <v>0.3</v>
      </c>
      <c r="P12408" t="s">
        <v>71</v>
      </c>
      <c r="Q12408">
        <v>10.8</v>
      </c>
      <c r="R12408" t="s">
        <v>71</v>
      </c>
      <c r="S12408">
        <v>11.33</v>
      </c>
      <c r="T12408" t="s">
        <v>71</v>
      </c>
      <c r="U12408">
        <v>350.93</v>
      </c>
      <c r="V12408" t="s">
        <v>71</v>
      </c>
      <c r="W12408">
        <v>72.89</v>
      </c>
      <c r="X12408" t="s">
        <v>71</v>
      </c>
      <c r="Y12408">
        <v>88.66</v>
      </c>
      <c r="AE12408">
        <v>44.19</v>
      </c>
      <c r="AF12408" t="s">
        <v>71</v>
      </c>
      <c r="AG12408">
        <v>6.55</v>
      </c>
      <c r="AH12408" t="s">
        <v>71</v>
      </c>
      <c r="AS12408">
        <v>8.1</v>
      </c>
      <c r="AT12408" t="s">
        <v>71</v>
      </c>
    </row>
    <row r="12409" spans="1:46" x14ac:dyDescent="0.2">
      <c r="A12409" t="s">
        <v>549</v>
      </c>
      <c r="B12409" t="s">
        <v>550</v>
      </c>
      <c r="C12409">
        <f>-70.53418902 / 41.63281957</f>
        <v>-1.6941967838956047</v>
      </c>
      <c r="D12409" t="s">
        <v>551</v>
      </c>
      <c r="E12409" t="s">
        <v>70</v>
      </c>
      <c r="F12409" s="1">
        <v>38223</v>
      </c>
      <c r="G12409">
        <v>20</v>
      </c>
      <c r="O12409">
        <v>0.3</v>
      </c>
      <c r="P12409" t="s">
        <v>71</v>
      </c>
      <c r="Q12409">
        <v>10.8</v>
      </c>
      <c r="R12409" t="s">
        <v>71</v>
      </c>
    </row>
    <row r="12410" spans="1:46" x14ac:dyDescent="0.2">
      <c r="A12410" t="s">
        <v>549</v>
      </c>
      <c r="B12410" t="s">
        <v>550</v>
      </c>
      <c r="C12410">
        <f>-70.53418902 / 41.63281957</f>
        <v>-1.6941967838956047</v>
      </c>
      <c r="D12410" t="s">
        <v>551</v>
      </c>
      <c r="E12410" t="s">
        <v>70</v>
      </c>
      <c r="F12410" s="1">
        <v>38251</v>
      </c>
      <c r="G12410">
        <v>0.5</v>
      </c>
      <c r="I12410">
        <v>20</v>
      </c>
      <c r="J12410" t="s">
        <v>71</v>
      </c>
      <c r="K12410">
        <v>4.3099999999999996</v>
      </c>
      <c r="L12410" t="s">
        <v>71</v>
      </c>
      <c r="M12410">
        <v>2.25</v>
      </c>
      <c r="N12410" t="s">
        <v>71</v>
      </c>
      <c r="O12410">
        <v>8.14</v>
      </c>
      <c r="P12410" t="s">
        <v>71</v>
      </c>
      <c r="Q12410">
        <v>19.8</v>
      </c>
      <c r="R12410" t="s">
        <v>71</v>
      </c>
      <c r="S12410">
        <v>1.25</v>
      </c>
      <c r="T12410" t="s">
        <v>71</v>
      </c>
      <c r="U12410">
        <v>38.72</v>
      </c>
      <c r="V12410" t="s">
        <v>71</v>
      </c>
      <c r="W12410">
        <v>25.21</v>
      </c>
      <c r="X12410" t="s">
        <v>71</v>
      </c>
      <c r="Y12410">
        <v>56.87</v>
      </c>
      <c r="AA12410">
        <v>44.93</v>
      </c>
      <c r="AC12410">
        <v>48.31</v>
      </c>
      <c r="AE12410">
        <v>14.73</v>
      </c>
      <c r="AF12410" t="s">
        <v>71</v>
      </c>
      <c r="AG12410">
        <v>6.66</v>
      </c>
      <c r="AH12410" t="s">
        <v>71</v>
      </c>
      <c r="AS12410">
        <v>0.86</v>
      </c>
      <c r="AT12410" t="s">
        <v>71</v>
      </c>
    </row>
    <row r="12411" spans="1:46" x14ac:dyDescent="0.2">
      <c r="A12411" t="s">
        <v>549</v>
      </c>
      <c r="B12411" t="s">
        <v>550</v>
      </c>
      <c r="C12411">
        <f>-70.53418902 / 41.63281957</f>
        <v>-1.6941967838956047</v>
      </c>
      <c r="D12411" t="s">
        <v>551</v>
      </c>
      <c r="E12411" t="s">
        <v>70</v>
      </c>
      <c r="F12411" s="1">
        <v>38251</v>
      </c>
      <c r="G12411">
        <v>1</v>
      </c>
      <c r="O12411">
        <v>7.69</v>
      </c>
      <c r="P12411" t="s">
        <v>71</v>
      </c>
      <c r="Q12411">
        <v>19.899999999999999</v>
      </c>
      <c r="R12411" t="s">
        <v>71</v>
      </c>
    </row>
    <row r="12412" spans="1:46" x14ac:dyDescent="0.2">
      <c r="A12412" t="s">
        <v>549</v>
      </c>
      <c r="B12412" t="s">
        <v>550</v>
      </c>
      <c r="C12412">
        <f>-70.53418902 / 41.63281957</f>
        <v>-1.6941967838956047</v>
      </c>
      <c r="D12412" t="s">
        <v>551</v>
      </c>
      <c r="E12412" t="s">
        <v>70</v>
      </c>
      <c r="F12412" s="1">
        <v>38251</v>
      </c>
      <c r="G12412">
        <v>2</v>
      </c>
      <c r="O12412">
        <v>7.62</v>
      </c>
      <c r="P12412" t="s">
        <v>71</v>
      </c>
      <c r="Q12412">
        <v>19.899999999999999</v>
      </c>
      <c r="R12412" t="s">
        <v>71</v>
      </c>
    </row>
    <row r="12413" spans="1:46" x14ac:dyDescent="0.2">
      <c r="A12413" t="s">
        <v>549</v>
      </c>
      <c r="B12413" t="s">
        <v>550</v>
      </c>
      <c r="C12413">
        <f>-70.53418902 / 41.63281957</f>
        <v>-1.6941967838956047</v>
      </c>
      <c r="D12413" t="s">
        <v>551</v>
      </c>
      <c r="E12413" t="s">
        <v>70</v>
      </c>
      <c r="F12413" s="1">
        <v>38251</v>
      </c>
      <c r="G12413">
        <v>3</v>
      </c>
      <c r="K12413">
        <v>3.7</v>
      </c>
      <c r="L12413" t="s">
        <v>71</v>
      </c>
      <c r="O12413">
        <v>7.54</v>
      </c>
      <c r="P12413" t="s">
        <v>71</v>
      </c>
      <c r="Q12413">
        <v>19.899999999999999</v>
      </c>
      <c r="R12413" t="s">
        <v>71</v>
      </c>
      <c r="S12413">
        <v>0.77</v>
      </c>
      <c r="T12413" t="s">
        <v>71</v>
      </c>
      <c r="U12413">
        <v>23.85</v>
      </c>
      <c r="V12413" t="s">
        <v>71</v>
      </c>
      <c r="W12413">
        <v>19.559999999999999</v>
      </c>
      <c r="X12413" t="s">
        <v>71</v>
      </c>
      <c r="Y12413">
        <v>49.89</v>
      </c>
      <c r="AA12413">
        <v>43.43</v>
      </c>
      <c r="AE12413">
        <v>14.33</v>
      </c>
      <c r="AF12413" t="s">
        <v>71</v>
      </c>
      <c r="AG12413">
        <v>6.52</v>
      </c>
      <c r="AH12413" t="s">
        <v>71</v>
      </c>
      <c r="AS12413">
        <v>1.1399999999999999</v>
      </c>
      <c r="AT12413" t="s">
        <v>71</v>
      </c>
    </row>
    <row r="12414" spans="1:46" x14ac:dyDescent="0.2">
      <c r="A12414" t="s">
        <v>549</v>
      </c>
      <c r="B12414" t="s">
        <v>550</v>
      </c>
      <c r="C12414">
        <f>-70.53418902 / 41.63281957</f>
        <v>-1.6941967838956047</v>
      </c>
      <c r="D12414" t="s">
        <v>551</v>
      </c>
      <c r="E12414" t="s">
        <v>70</v>
      </c>
      <c r="F12414" s="1">
        <v>38251</v>
      </c>
      <c r="G12414">
        <v>4</v>
      </c>
      <c r="O12414">
        <v>7.42</v>
      </c>
      <c r="P12414" t="s">
        <v>71</v>
      </c>
      <c r="Q12414">
        <v>19.899999999999999</v>
      </c>
      <c r="R12414" t="s">
        <v>71</v>
      </c>
    </row>
    <row r="12415" spans="1:46" x14ac:dyDescent="0.2">
      <c r="A12415" t="s">
        <v>549</v>
      </c>
      <c r="B12415" t="s">
        <v>550</v>
      </c>
      <c r="C12415">
        <f>-70.53418902 / 41.63281957</f>
        <v>-1.6941967838956047</v>
      </c>
      <c r="D12415" t="s">
        <v>551</v>
      </c>
      <c r="E12415" t="s">
        <v>70</v>
      </c>
      <c r="F12415" s="1">
        <v>38251</v>
      </c>
      <c r="G12415">
        <v>5</v>
      </c>
      <c r="O12415">
        <v>7.39</v>
      </c>
      <c r="P12415" t="s">
        <v>71</v>
      </c>
      <c r="Q12415">
        <v>19.899999999999999</v>
      </c>
      <c r="R12415" t="s">
        <v>71</v>
      </c>
    </row>
    <row r="12416" spans="1:46" x14ac:dyDescent="0.2">
      <c r="A12416" t="s">
        <v>549</v>
      </c>
      <c r="B12416" t="s">
        <v>550</v>
      </c>
      <c r="C12416">
        <f>-70.53418902 / 41.63281957</f>
        <v>-1.6941967838956047</v>
      </c>
      <c r="D12416" t="s">
        <v>551</v>
      </c>
      <c r="E12416" t="s">
        <v>70</v>
      </c>
      <c r="F12416" s="1">
        <v>38251</v>
      </c>
      <c r="G12416">
        <v>6</v>
      </c>
      <c r="O12416">
        <v>7.41</v>
      </c>
      <c r="P12416" t="s">
        <v>71</v>
      </c>
      <c r="Q12416">
        <v>19.899999999999999</v>
      </c>
      <c r="R12416" t="s">
        <v>71</v>
      </c>
    </row>
    <row r="12417" spans="1:46" x14ac:dyDescent="0.2">
      <c r="A12417" t="s">
        <v>549</v>
      </c>
      <c r="B12417" t="s">
        <v>550</v>
      </c>
      <c r="C12417">
        <f>-70.53418902 / 41.63281957</f>
        <v>-1.6941967838956047</v>
      </c>
      <c r="D12417" t="s">
        <v>551</v>
      </c>
      <c r="E12417" t="s">
        <v>70</v>
      </c>
      <c r="F12417" s="1">
        <v>38251</v>
      </c>
      <c r="G12417">
        <v>7</v>
      </c>
      <c r="O12417">
        <v>7.37</v>
      </c>
      <c r="P12417" t="s">
        <v>71</v>
      </c>
      <c r="Q12417">
        <v>19.899999999999999</v>
      </c>
      <c r="R12417" t="s">
        <v>71</v>
      </c>
    </row>
    <row r="12418" spans="1:46" x14ac:dyDescent="0.2">
      <c r="A12418" t="s">
        <v>549</v>
      </c>
      <c r="B12418" t="s">
        <v>550</v>
      </c>
      <c r="C12418">
        <f>-70.53418902 / 41.63281957</f>
        <v>-1.6941967838956047</v>
      </c>
      <c r="D12418" t="s">
        <v>551</v>
      </c>
      <c r="E12418" t="s">
        <v>70</v>
      </c>
      <c r="F12418" s="1">
        <v>38251</v>
      </c>
      <c r="G12418">
        <v>8</v>
      </c>
      <c r="O12418">
        <v>7.15</v>
      </c>
      <c r="P12418" t="s">
        <v>71</v>
      </c>
      <c r="Q12418">
        <v>19.8</v>
      </c>
      <c r="R12418" t="s">
        <v>71</v>
      </c>
    </row>
    <row r="12419" spans="1:46" x14ac:dyDescent="0.2">
      <c r="A12419" t="s">
        <v>549</v>
      </c>
      <c r="B12419" t="s">
        <v>550</v>
      </c>
      <c r="C12419">
        <f>-70.53418902 / 41.63281957</f>
        <v>-1.6941967838956047</v>
      </c>
      <c r="D12419" t="s">
        <v>551</v>
      </c>
      <c r="E12419" t="s">
        <v>70</v>
      </c>
      <c r="F12419" s="1">
        <v>38251</v>
      </c>
      <c r="G12419">
        <v>9</v>
      </c>
      <c r="K12419">
        <v>1.31</v>
      </c>
      <c r="L12419" t="s">
        <v>71</v>
      </c>
      <c r="O12419">
        <v>6.82</v>
      </c>
      <c r="P12419" t="s">
        <v>71</v>
      </c>
      <c r="Q12419">
        <v>19.600000000000001</v>
      </c>
      <c r="R12419" t="s">
        <v>71</v>
      </c>
      <c r="S12419">
        <v>0.76</v>
      </c>
      <c r="T12419" t="s">
        <v>71</v>
      </c>
      <c r="U12419">
        <v>23.54</v>
      </c>
      <c r="V12419" t="s">
        <v>71</v>
      </c>
      <c r="W12419">
        <v>19.260000000000002</v>
      </c>
      <c r="X12419" t="s">
        <v>71</v>
      </c>
      <c r="Y12419">
        <v>49.7</v>
      </c>
      <c r="AA12419">
        <v>33.25</v>
      </c>
      <c r="AE12419">
        <v>15.94</v>
      </c>
      <c r="AF12419" t="s">
        <v>71</v>
      </c>
      <c r="AG12419">
        <v>6.57</v>
      </c>
      <c r="AH12419" t="s">
        <v>71</v>
      </c>
      <c r="AS12419">
        <v>1.59</v>
      </c>
      <c r="AT12419" t="s">
        <v>71</v>
      </c>
    </row>
    <row r="12420" spans="1:46" x14ac:dyDescent="0.2">
      <c r="A12420" t="s">
        <v>549</v>
      </c>
      <c r="B12420" t="s">
        <v>550</v>
      </c>
      <c r="C12420">
        <f>-70.53418902 / 41.63281957</f>
        <v>-1.6941967838956047</v>
      </c>
      <c r="D12420" t="s">
        <v>551</v>
      </c>
      <c r="E12420" t="s">
        <v>70</v>
      </c>
      <c r="F12420" s="1">
        <v>38251</v>
      </c>
      <c r="G12420">
        <v>10</v>
      </c>
      <c r="O12420">
        <v>3.38</v>
      </c>
      <c r="P12420" t="s">
        <v>71</v>
      </c>
      <c r="Q12420">
        <v>17.899999999999999</v>
      </c>
      <c r="R12420" t="s">
        <v>71</v>
      </c>
    </row>
    <row r="12421" spans="1:46" x14ac:dyDescent="0.2">
      <c r="A12421" t="s">
        <v>549</v>
      </c>
      <c r="B12421" t="s">
        <v>550</v>
      </c>
      <c r="C12421">
        <f>-70.53418902 / 41.63281957</f>
        <v>-1.6941967838956047</v>
      </c>
      <c r="D12421" t="s">
        <v>551</v>
      </c>
      <c r="E12421" t="s">
        <v>70</v>
      </c>
      <c r="F12421" s="1">
        <v>38251</v>
      </c>
      <c r="G12421">
        <v>11</v>
      </c>
      <c r="O12421">
        <v>2.06</v>
      </c>
      <c r="P12421" t="s">
        <v>71</v>
      </c>
      <c r="Q12421">
        <v>14.1</v>
      </c>
      <c r="R12421" t="s">
        <v>71</v>
      </c>
    </row>
    <row r="12422" spans="1:46" x14ac:dyDescent="0.2">
      <c r="A12422" t="s">
        <v>549</v>
      </c>
      <c r="B12422" t="s">
        <v>550</v>
      </c>
      <c r="C12422">
        <f>-70.53418902 / 41.63281957</f>
        <v>-1.6941967838956047</v>
      </c>
      <c r="D12422" t="s">
        <v>551</v>
      </c>
      <c r="E12422" t="s">
        <v>70</v>
      </c>
      <c r="F12422" s="1">
        <v>38251</v>
      </c>
      <c r="G12422">
        <v>12</v>
      </c>
      <c r="O12422">
        <v>0.9</v>
      </c>
      <c r="P12422" t="s">
        <v>71</v>
      </c>
      <c r="Q12422">
        <v>12.9</v>
      </c>
      <c r="R12422" t="s">
        <v>71</v>
      </c>
    </row>
    <row r="12423" spans="1:46" x14ac:dyDescent="0.2">
      <c r="A12423" t="s">
        <v>549</v>
      </c>
      <c r="B12423" t="s">
        <v>550</v>
      </c>
      <c r="C12423">
        <f>-70.53418902 / 41.63281957</f>
        <v>-1.6941967838956047</v>
      </c>
      <c r="D12423" t="s">
        <v>551</v>
      </c>
      <c r="E12423" t="s">
        <v>70</v>
      </c>
      <c r="F12423" s="1">
        <v>38251</v>
      </c>
      <c r="G12423">
        <v>13</v>
      </c>
      <c r="O12423">
        <v>0.62</v>
      </c>
      <c r="P12423" t="s">
        <v>71</v>
      </c>
      <c r="Q12423">
        <v>12</v>
      </c>
      <c r="R12423" t="s">
        <v>71</v>
      </c>
    </row>
    <row r="12424" spans="1:46" x14ac:dyDescent="0.2">
      <c r="A12424" t="s">
        <v>549</v>
      </c>
      <c r="B12424" t="s">
        <v>550</v>
      </c>
      <c r="C12424">
        <f>-70.53418902 / 41.63281957</f>
        <v>-1.6941967838956047</v>
      </c>
      <c r="D12424" t="s">
        <v>551</v>
      </c>
      <c r="E12424" t="s">
        <v>70</v>
      </c>
      <c r="F12424" s="1">
        <v>38251</v>
      </c>
      <c r="G12424">
        <v>14</v>
      </c>
      <c r="O12424">
        <v>0.52</v>
      </c>
      <c r="P12424" t="s">
        <v>71</v>
      </c>
      <c r="Q12424">
        <v>11.4</v>
      </c>
      <c r="R12424" t="s">
        <v>71</v>
      </c>
    </row>
    <row r="12425" spans="1:46" x14ac:dyDescent="0.2">
      <c r="A12425" t="s">
        <v>549</v>
      </c>
      <c r="B12425" t="s">
        <v>550</v>
      </c>
      <c r="C12425">
        <f>-70.53418902 / 41.63281957</f>
        <v>-1.6941967838956047</v>
      </c>
      <c r="D12425" t="s">
        <v>551</v>
      </c>
      <c r="E12425" t="s">
        <v>70</v>
      </c>
      <c r="F12425" s="1">
        <v>38251</v>
      </c>
      <c r="G12425">
        <v>15</v>
      </c>
      <c r="O12425">
        <v>0.46</v>
      </c>
      <c r="P12425" t="s">
        <v>71</v>
      </c>
      <c r="Q12425">
        <v>11.2</v>
      </c>
      <c r="R12425" t="s">
        <v>71</v>
      </c>
    </row>
    <row r="12426" spans="1:46" x14ac:dyDescent="0.2">
      <c r="A12426" t="s">
        <v>549</v>
      </c>
      <c r="B12426" t="s">
        <v>550</v>
      </c>
      <c r="C12426">
        <f>-70.53418902 / 41.63281957</f>
        <v>-1.6941967838956047</v>
      </c>
      <c r="D12426" t="s">
        <v>551</v>
      </c>
      <c r="E12426" t="s">
        <v>70</v>
      </c>
      <c r="F12426" s="1">
        <v>38251</v>
      </c>
      <c r="G12426">
        <v>16</v>
      </c>
      <c r="O12426">
        <v>0.42</v>
      </c>
      <c r="P12426" t="s">
        <v>71</v>
      </c>
      <c r="Q12426">
        <v>11.2</v>
      </c>
      <c r="R12426" t="s">
        <v>71</v>
      </c>
    </row>
    <row r="12427" spans="1:46" x14ac:dyDescent="0.2">
      <c r="A12427" t="s">
        <v>549</v>
      </c>
      <c r="B12427" t="s">
        <v>550</v>
      </c>
      <c r="C12427">
        <f>-70.53418902 / 41.63281957</f>
        <v>-1.6941967838956047</v>
      </c>
      <c r="D12427" t="s">
        <v>551</v>
      </c>
      <c r="E12427" t="s">
        <v>70</v>
      </c>
      <c r="F12427" s="1">
        <v>38251</v>
      </c>
      <c r="G12427">
        <v>17</v>
      </c>
      <c r="O12427">
        <v>0.37</v>
      </c>
      <c r="P12427" t="s">
        <v>71</v>
      </c>
      <c r="Q12427">
        <v>11.1</v>
      </c>
      <c r="R12427" t="s">
        <v>71</v>
      </c>
    </row>
    <row r="12428" spans="1:46" x14ac:dyDescent="0.2">
      <c r="A12428" t="s">
        <v>549</v>
      </c>
      <c r="B12428" t="s">
        <v>550</v>
      </c>
      <c r="C12428">
        <f>-70.53418902 / 41.63281957</f>
        <v>-1.6941967838956047</v>
      </c>
      <c r="D12428" t="s">
        <v>551</v>
      </c>
      <c r="E12428" t="s">
        <v>70</v>
      </c>
      <c r="F12428" s="1">
        <v>38251</v>
      </c>
      <c r="G12428">
        <v>18</v>
      </c>
      <c r="O12428">
        <v>0.33</v>
      </c>
      <c r="P12428" t="s">
        <v>71</v>
      </c>
      <c r="Q12428">
        <v>11.3</v>
      </c>
      <c r="R12428" t="s">
        <v>71</v>
      </c>
    </row>
    <row r="12429" spans="1:46" x14ac:dyDescent="0.2">
      <c r="A12429" t="s">
        <v>549</v>
      </c>
      <c r="B12429" t="s">
        <v>550</v>
      </c>
      <c r="C12429">
        <f>-70.53418902 / 41.63281957</f>
        <v>-1.6941967838956047</v>
      </c>
      <c r="D12429" t="s">
        <v>551</v>
      </c>
      <c r="E12429" t="s">
        <v>70</v>
      </c>
      <c r="F12429" s="1">
        <v>38251</v>
      </c>
      <c r="G12429">
        <v>19</v>
      </c>
      <c r="O12429">
        <v>0.31</v>
      </c>
      <c r="P12429" t="s">
        <v>71</v>
      </c>
      <c r="Q12429">
        <v>11.3</v>
      </c>
      <c r="R12429" t="s">
        <v>71</v>
      </c>
      <c r="S12429">
        <v>17.829999999999998</v>
      </c>
      <c r="T12429" t="s">
        <v>71</v>
      </c>
      <c r="U12429">
        <v>552.26</v>
      </c>
      <c r="V12429" t="s">
        <v>71</v>
      </c>
      <c r="W12429">
        <v>90.7</v>
      </c>
      <c r="X12429" t="s">
        <v>71</v>
      </c>
      <c r="Y12429">
        <v>95.2</v>
      </c>
      <c r="AE12429">
        <v>46.82</v>
      </c>
      <c r="AF12429" t="s">
        <v>71</v>
      </c>
      <c r="AG12429">
        <v>6.62</v>
      </c>
      <c r="AH12429" t="s">
        <v>71</v>
      </c>
      <c r="AS12429">
        <v>35.58</v>
      </c>
      <c r="AT12429" t="s">
        <v>71</v>
      </c>
    </row>
    <row r="12430" spans="1:46" x14ac:dyDescent="0.2">
      <c r="A12430" t="s">
        <v>549</v>
      </c>
      <c r="B12430" t="s">
        <v>550</v>
      </c>
      <c r="C12430">
        <f>-70.53418902 / 41.63281957</f>
        <v>-1.6941967838956047</v>
      </c>
      <c r="D12430" t="s">
        <v>551</v>
      </c>
      <c r="E12430" t="s">
        <v>70</v>
      </c>
      <c r="F12430" s="1">
        <v>38251</v>
      </c>
      <c r="G12430">
        <v>20</v>
      </c>
      <c r="O12430">
        <v>0.3</v>
      </c>
      <c r="P12430" t="s">
        <v>71</v>
      </c>
      <c r="Q12430">
        <v>11.3</v>
      </c>
      <c r="R12430" t="s">
        <v>71</v>
      </c>
    </row>
    <row r="12431" spans="1:46" x14ac:dyDescent="0.2">
      <c r="A12431" t="s">
        <v>549</v>
      </c>
      <c r="B12431" t="s">
        <v>550</v>
      </c>
      <c r="C12431">
        <f>-70.53418902 / 41.63281957</f>
        <v>-1.6941967838956047</v>
      </c>
      <c r="D12431" t="s">
        <v>551</v>
      </c>
      <c r="E12431" t="s">
        <v>70</v>
      </c>
      <c r="F12431" s="1">
        <v>38596</v>
      </c>
      <c r="G12431">
        <v>0.5</v>
      </c>
      <c r="I12431">
        <v>19</v>
      </c>
      <c r="J12431" t="s">
        <v>71</v>
      </c>
      <c r="K12431">
        <v>4.7300000000000004</v>
      </c>
      <c r="L12431" t="s">
        <v>71</v>
      </c>
      <c r="M12431">
        <v>2.2999999999999998</v>
      </c>
      <c r="N12431" t="s">
        <v>71</v>
      </c>
      <c r="O12431">
        <v>2.16</v>
      </c>
      <c r="P12431" t="s">
        <v>71</v>
      </c>
      <c r="Q12431">
        <v>24.4</v>
      </c>
      <c r="R12431" t="s">
        <v>71</v>
      </c>
      <c r="S12431">
        <v>0.5</v>
      </c>
      <c r="T12431" t="s">
        <v>71</v>
      </c>
      <c r="U12431">
        <v>15.49</v>
      </c>
      <c r="V12431" t="s">
        <v>71</v>
      </c>
      <c r="W12431">
        <v>25.17</v>
      </c>
      <c r="X12431" t="s">
        <v>71</v>
      </c>
      <c r="Y12431">
        <v>43.66</v>
      </c>
      <c r="AA12431">
        <v>45.84</v>
      </c>
      <c r="AC12431">
        <v>48</v>
      </c>
      <c r="AE12431">
        <v>15.34</v>
      </c>
      <c r="AF12431" t="s">
        <v>71</v>
      </c>
      <c r="AG12431">
        <v>6.73</v>
      </c>
      <c r="AH12431" t="s">
        <v>71</v>
      </c>
      <c r="AS12431">
        <v>1.89</v>
      </c>
      <c r="AT12431" t="s">
        <v>71</v>
      </c>
    </row>
    <row r="12432" spans="1:46" x14ac:dyDescent="0.2">
      <c r="A12432" t="s">
        <v>549</v>
      </c>
      <c r="B12432" t="s">
        <v>550</v>
      </c>
      <c r="C12432">
        <f>-70.53418902 / 41.63281957</f>
        <v>-1.6941967838956047</v>
      </c>
      <c r="D12432" t="s">
        <v>551</v>
      </c>
      <c r="E12432" t="s">
        <v>70</v>
      </c>
      <c r="F12432" s="1">
        <v>38596</v>
      </c>
      <c r="G12432">
        <v>1</v>
      </c>
      <c r="O12432">
        <v>7.31</v>
      </c>
      <c r="P12432" t="s">
        <v>71</v>
      </c>
      <c r="Q12432">
        <v>24.7</v>
      </c>
      <c r="R12432" t="s">
        <v>71</v>
      </c>
    </row>
    <row r="12433" spans="1:46" x14ac:dyDescent="0.2">
      <c r="A12433" t="s">
        <v>549</v>
      </c>
      <c r="B12433" t="s">
        <v>550</v>
      </c>
      <c r="C12433">
        <f>-70.53418902 / 41.63281957</f>
        <v>-1.6941967838956047</v>
      </c>
      <c r="D12433" t="s">
        <v>551</v>
      </c>
      <c r="E12433" t="s">
        <v>70</v>
      </c>
      <c r="F12433" s="1">
        <v>38596</v>
      </c>
      <c r="G12433">
        <v>2</v>
      </c>
      <c r="O12433">
        <v>7.37</v>
      </c>
      <c r="P12433" t="s">
        <v>71</v>
      </c>
      <c r="Q12433">
        <v>24.6</v>
      </c>
      <c r="R12433" t="s">
        <v>71</v>
      </c>
    </row>
    <row r="12434" spans="1:46" x14ac:dyDescent="0.2">
      <c r="A12434" t="s">
        <v>549</v>
      </c>
      <c r="B12434" t="s">
        <v>550</v>
      </c>
      <c r="C12434">
        <f>-70.53418902 / 41.63281957</f>
        <v>-1.6941967838956047</v>
      </c>
      <c r="D12434" t="s">
        <v>551</v>
      </c>
      <c r="E12434" t="s">
        <v>70</v>
      </c>
      <c r="F12434" s="1">
        <v>38596</v>
      </c>
      <c r="G12434">
        <v>3</v>
      </c>
      <c r="K12434">
        <v>3.66</v>
      </c>
      <c r="L12434" t="s">
        <v>71</v>
      </c>
      <c r="O12434">
        <v>7.26</v>
      </c>
      <c r="P12434" t="s">
        <v>71</v>
      </c>
      <c r="Q12434">
        <v>24.6</v>
      </c>
      <c r="R12434" t="s">
        <v>71</v>
      </c>
      <c r="S12434">
        <v>0.8</v>
      </c>
      <c r="T12434" t="s">
        <v>71</v>
      </c>
      <c r="U12434">
        <v>24.78</v>
      </c>
      <c r="V12434" t="s">
        <v>71</v>
      </c>
      <c r="W12434">
        <v>20.77</v>
      </c>
      <c r="X12434" t="s">
        <v>71</v>
      </c>
      <c r="Y12434">
        <v>50.44</v>
      </c>
      <c r="AA12434">
        <v>43.33</v>
      </c>
      <c r="AE12434">
        <v>14.33</v>
      </c>
      <c r="AF12434" t="s">
        <v>71</v>
      </c>
      <c r="AG12434">
        <v>6.66</v>
      </c>
      <c r="AH12434" t="s">
        <v>71</v>
      </c>
      <c r="AS12434">
        <v>1.49</v>
      </c>
      <c r="AT12434" t="s">
        <v>71</v>
      </c>
    </row>
    <row r="12435" spans="1:46" x14ac:dyDescent="0.2">
      <c r="A12435" t="s">
        <v>549</v>
      </c>
      <c r="B12435" t="s">
        <v>550</v>
      </c>
      <c r="C12435">
        <f>-70.53418902 / 41.63281957</f>
        <v>-1.6941967838956047</v>
      </c>
      <c r="D12435" t="s">
        <v>551</v>
      </c>
      <c r="E12435" t="s">
        <v>70</v>
      </c>
      <c r="F12435" s="1">
        <v>38596</v>
      </c>
      <c r="G12435">
        <v>4</v>
      </c>
      <c r="O12435">
        <v>7.01</v>
      </c>
      <c r="P12435" t="s">
        <v>71</v>
      </c>
      <c r="Q12435">
        <v>24.6</v>
      </c>
      <c r="R12435" t="s">
        <v>71</v>
      </c>
    </row>
    <row r="12436" spans="1:46" x14ac:dyDescent="0.2">
      <c r="A12436" t="s">
        <v>549</v>
      </c>
      <c r="B12436" t="s">
        <v>550</v>
      </c>
      <c r="C12436">
        <f>-70.53418902 / 41.63281957</f>
        <v>-1.6941967838956047</v>
      </c>
      <c r="D12436" t="s">
        <v>551</v>
      </c>
      <c r="E12436" t="s">
        <v>70</v>
      </c>
      <c r="F12436" s="1">
        <v>38596</v>
      </c>
      <c r="G12436">
        <v>5</v>
      </c>
      <c r="O12436">
        <v>7.12</v>
      </c>
      <c r="P12436" t="s">
        <v>71</v>
      </c>
      <c r="Q12436">
        <v>24.6</v>
      </c>
      <c r="R12436" t="s">
        <v>71</v>
      </c>
    </row>
    <row r="12437" spans="1:46" x14ac:dyDescent="0.2">
      <c r="A12437" t="s">
        <v>549</v>
      </c>
      <c r="B12437" t="s">
        <v>550</v>
      </c>
      <c r="C12437">
        <f>-70.53418902 / 41.63281957</f>
        <v>-1.6941967838956047</v>
      </c>
      <c r="D12437" t="s">
        <v>551</v>
      </c>
      <c r="E12437" t="s">
        <v>70</v>
      </c>
      <c r="F12437" s="1">
        <v>38596</v>
      </c>
      <c r="G12437">
        <v>6</v>
      </c>
      <c r="O12437">
        <v>7.12</v>
      </c>
      <c r="P12437" t="s">
        <v>71</v>
      </c>
      <c r="Q12437">
        <v>24.6</v>
      </c>
      <c r="R12437" t="s">
        <v>71</v>
      </c>
    </row>
    <row r="12438" spans="1:46" x14ac:dyDescent="0.2">
      <c r="A12438" t="s">
        <v>549</v>
      </c>
      <c r="B12438" t="s">
        <v>550</v>
      </c>
      <c r="C12438">
        <f>-70.53418902 / 41.63281957</f>
        <v>-1.6941967838956047</v>
      </c>
      <c r="D12438" t="s">
        <v>551</v>
      </c>
      <c r="E12438" t="s">
        <v>70</v>
      </c>
      <c r="F12438" s="1">
        <v>38596</v>
      </c>
      <c r="G12438">
        <v>7</v>
      </c>
      <c r="O12438">
        <v>4.05</v>
      </c>
      <c r="P12438" t="s">
        <v>71</v>
      </c>
      <c r="Q12438">
        <v>19.8</v>
      </c>
      <c r="R12438" t="s">
        <v>71</v>
      </c>
    </row>
    <row r="12439" spans="1:46" x14ac:dyDescent="0.2">
      <c r="A12439" t="s">
        <v>549</v>
      </c>
      <c r="B12439" t="s">
        <v>550</v>
      </c>
      <c r="C12439">
        <f>-70.53418902 / 41.63281957</f>
        <v>-1.6941967838956047</v>
      </c>
      <c r="D12439" t="s">
        <v>551</v>
      </c>
      <c r="E12439" t="s">
        <v>70</v>
      </c>
      <c r="F12439" s="1">
        <v>38596</v>
      </c>
      <c r="G12439">
        <v>8</v>
      </c>
      <c r="O12439">
        <v>1.9</v>
      </c>
      <c r="P12439" t="s">
        <v>71</v>
      </c>
      <c r="Q12439">
        <v>15.5</v>
      </c>
      <c r="R12439" t="s">
        <v>71</v>
      </c>
    </row>
    <row r="12440" spans="1:46" x14ac:dyDescent="0.2">
      <c r="A12440" t="s">
        <v>549</v>
      </c>
      <c r="B12440" t="s">
        <v>550</v>
      </c>
      <c r="C12440">
        <f>-70.53418902 / 41.63281957</f>
        <v>-1.6941967838956047</v>
      </c>
      <c r="D12440" t="s">
        <v>551</v>
      </c>
      <c r="E12440" t="s">
        <v>70</v>
      </c>
      <c r="F12440" s="1">
        <v>38596</v>
      </c>
      <c r="G12440">
        <v>9</v>
      </c>
      <c r="K12440">
        <v>5.18</v>
      </c>
      <c r="L12440" t="s">
        <v>71</v>
      </c>
      <c r="O12440">
        <v>6.6</v>
      </c>
      <c r="P12440" t="s">
        <v>71</v>
      </c>
      <c r="Q12440">
        <v>13.6</v>
      </c>
      <c r="R12440" t="s">
        <v>71</v>
      </c>
      <c r="S12440">
        <v>0.5</v>
      </c>
      <c r="T12440" t="s">
        <v>71</v>
      </c>
      <c r="U12440">
        <v>15.49</v>
      </c>
      <c r="V12440" t="s">
        <v>71</v>
      </c>
      <c r="W12440">
        <v>18.2</v>
      </c>
      <c r="X12440" t="s">
        <v>71</v>
      </c>
      <c r="Y12440">
        <v>43.66</v>
      </c>
      <c r="AA12440">
        <v>46.74</v>
      </c>
      <c r="AE12440">
        <v>14.93</v>
      </c>
      <c r="AF12440" t="s">
        <v>71</v>
      </c>
      <c r="AG12440">
        <v>6.67</v>
      </c>
      <c r="AH12440" t="s">
        <v>71</v>
      </c>
      <c r="AS12440">
        <v>1.77</v>
      </c>
      <c r="AT12440" t="s">
        <v>71</v>
      </c>
    </row>
    <row r="12441" spans="1:46" x14ac:dyDescent="0.2">
      <c r="A12441" t="s">
        <v>549</v>
      </c>
      <c r="B12441" t="s">
        <v>550</v>
      </c>
      <c r="C12441">
        <f>-70.53418902 / 41.63281957</f>
        <v>-1.6941967838956047</v>
      </c>
      <c r="D12441" t="s">
        <v>551</v>
      </c>
      <c r="E12441" t="s">
        <v>70</v>
      </c>
      <c r="F12441" s="1">
        <v>38596</v>
      </c>
      <c r="G12441">
        <v>10</v>
      </c>
      <c r="O12441">
        <v>3.5</v>
      </c>
      <c r="P12441" t="s">
        <v>71</v>
      </c>
      <c r="Q12441">
        <v>12.8</v>
      </c>
      <c r="R12441" t="s">
        <v>71</v>
      </c>
    </row>
    <row r="12442" spans="1:46" x14ac:dyDescent="0.2">
      <c r="A12442" t="s">
        <v>549</v>
      </c>
      <c r="B12442" t="s">
        <v>550</v>
      </c>
      <c r="C12442">
        <f>-70.53418902 / 41.63281957</f>
        <v>-1.6941967838956047</v>
      </c>
      <c r="D12442" t="s">
        <v>551</v>
      </c>
      <c r="E12442" t="s">
        <v>70</v>
      </c>
      <c r="F12442" s="1">
        <v>38596</v>
      </c>
      <c r="G12442">
        <v>11</v>
      </c>
      <c r="O12442">
        <v>3.3</v>
      </c>
      <c r="P12442" t="s">
        <v>71</v>
      </c>
      <c r="Q12442">
        <v>12.4</v>
      </c>
      <c r="R12442" t="s">
        <v>71</v>
      </c>
    </row>
    <row r="12443" spans="1:46" x14ac:dyDescent="0.2">
      <c r="A12443" t="s">
        <v>549</v>
      </c>
      <c r="B12443" t="s">
        <v>550</v>
      </c>
      <c r="C12443">
        <f>-70.53418902 / 41.63281957</f>
        <v>-1.6941967838956047</v>
      </c>
      <c r="D12443" t="s">
        <v>551</v>
      </c>
      <c r="E12443" t="s">
        <v>70</v>
      </c>
      <c r="F12443" s="1">
        <v>38596</v>
      </c>
      <c r="G12443">
        <v>12</v>
      </c>
      <c r="O12443">
        <v>2.8</v>
      </c>
      <c r="P12443" t="s">
        <v>71</v>
      </c>
      <c r="Q12443">
        <v>12.1</v>
      </c>
      <c r="R12443" t="s">
        <v>71</v>
      </c>
    </row>
    <row r="12444" spans="1:46" x14ac:dyDescent="0.2">
      <c r="A12444" t="s">
        <v>549</v>
      </c>
      <c r="B12444" t="s">
        <v>550</v>
      </c>
      <c r="C12444">
        <f>-70.53418902 / 41.63281957</f>
        <v>-1.6941967838956047</v>
      </c>
      <c r="D12444" t="s">
        <v>551</v>
      </c>
      <c r="E12444" t="s">
        <v>70</v>
      </c>
      <c r="F12444" s="1">
        <v>38596</v>
      </c>
      <c r="G12444">
        <v>13</v>
      </c>
      <c r="O12444">
        <v>2.6</v>
      </c>
      <c r="P12444" t="s">
        <v>71</v>
      </c>
      <c r="Q12444">
        <v>11.9</v>
      </c>
      <c r="R12444" t="s">
        <v>71</v>
      </c>
    </row>
    <row r="12445" spans="1:46" x14ac:dyDescent="0.2">
      <c r="A12445" t="s">
        <v>549</v>
      </c>
      <c r="B12445" t="s">
        <v>550</v>
      </c>
      <c r="C12445">
        <f>-70.53418902 / 41.63281957</f>
        <v>-1.6941967838956047</v>
      </c>
      <c r="D12445" t="s">
        <v>551</v>
      </c>
      <c r="E12445" t="s">
        <v>70</v>
      </c>
      <c r="F12445" s="1">
        <v>38596</v>
      </c>
      <c r="G12445">
        <v>14</v>
      </c>
      <c r="O12445">
        <v>2.6</v>
      </c>
      <c r="P12445" t="s">
        <v>71</v>
      </c>
      <c r="Q12445">
        <v>11.8</v>
      </c>
      <c r="R12445" t="s">
        <v>71</v>
      </c>
    </row>
    <row r="12446" spans="1:46" x14ac:dyDescent="0.2">
      <c r="A12446" t="s">
        <v>549</v>
      </c>
      <c r="B12446" t="s">
        <v>550</v>
      </c>
      <c r="C12446">
        <f>-70.53418902 / 41.63281957</f>
        <v>-1.6941967838956047</v>
      </c>
      <c r="D12446" t="s">
        <v>551</v>
      </c>
      <c r="E12446" t="s">
        <v>70</v>
      </c>
      <c r="F12446" s="1">
        <v>38596</v>
      </c>
      <c r="G12446">
        <v>15</v>
      </c>
      <c r="O12446">
        <v>2.4</v>
      </c>
      <c r="P12446" t="s">
        <v>71</v>
      </c>
      <c r="Q12446">
        <v>11.6</v>
      </c>
      <c r="R12446" t="s">
        <v>71</v>
      </c>
    </row>
    <row r="12447" spans="1:46" x14ac:dyDescent="0.2">
      <c r="A12447" t="s">
        <v>549</v>
      </c>
      <c r="B12447" t="s">
        <v>550</v>
      </c>
      <c r="C12447">
        <f>-70.53418902 / 41.63281957</f>
        <v>-1.6941967838956047</v>
      </c>
      <c r="D12447" t="s">
        <v>551</v>
      </c>
      <c r="E12447" t="s">
        <v>70</v>
      </c>
      <c r="F12447" s="1">
        <v>38596</v>
      </c>
      <c r="G12447">
        <v>16</v>
      </c>
      <c r="O12447">
        <v>2.2999999999999998</v>
      </c>
      <c r="P12447" t="s">
        <v>71</v>
      </c>
      <c r="Q12447">
        <v>11.6</v>
      </c>
      <c r="R12447" t="s">
        <v>71</v>
      </c>
    </row>
    <row r="12448" spans="1:46" x14ac:dyDescent="0.2">
      <c r="A12448" t="s">
        <v>549</v>
      </c>
      <c r="B12448" t="s">
        <v>550</v>
      </c>
      <c r="C12448">
        <f>-70.53418902 / 41.63281957</f>
        <v>-1.6941967838956047</v>
      </c>
      <c r="D12448" t="s">
        <v>551</v>
      </c>
      <c r="E12448" t="s">
        <v>70</v>
      </c>
      <c r="F12448" s="1">
        <v>38596</v>
      </c>
      <c r="G12448">
        <v>17</v>
      </c>
      <c r="O12448">
        <v>2.2999999999999998</v>
      </c>
      <c r="P12448" t="s">
        <v>71</v>
      </c>
      <c r="Q12448">
        <v>11.6</v>
      </c>
      <c r="R12448" t="s">
        <v>71</v>
      </c>
    </row>
    <row r="12449" spans="1:46" x14ac:dyDescent="0.2">
      <c r="A12449" t="s">
        <v>549</v>
      </c>
      <c r="B12449" t="s">
        <v>550</v>
      </c>
      <c r="C12449">
        <f>-70.53418902 / 41.63281957</f>
        <v>-1.6941967838956047</v>
      </c>
      <c r="D12449" t="s">
        <v>551</v>
      </c>
      <c r="E12449" t="s">
        <v>70</v>
      </c>
      <c r="F12449" s="1">
        <v>38596</v>
      </c>
      <c r="G12449">
        <v>18</v>
      </c>
      <c r="K12449">
        <v>1.51</v>
      </c>
      <c r="L12449" t="s">
        <v>71</v>
      </c>
      <c r="O12449">
        <v>2.2999999999999998</v>
      </c>
      <c r="P12449" t="s">
        <v>71</v>
      </c>
      <c r="Q12449">
        <v>11.5</v>
      </c>
      <c r="R12449" t="s">
        <v>71</v>
      </c>
      <c r="S12449">
        <v>7.6</v>
      </c>
      <c r="T12449" t="s">
        <v>71</v>
      </c>
      <c r="U12449">
        <v>235.4</v>
      </c>
      <c r="V12449" t="s">
        <v>71</v>
      </c>
      <c r="W12449">
        <v>57.95</v>
      </c>
      <c r="X12449" t="s">
        <v>71</v>
      </c>
      <c r="Y12449">
        <v>82.9</v>
      </c>
      <c r="AA12449">
        <v>34.64</v>
      </c>
      <c r="AE12449">
        <v>40.36</v>
      </c>
      <c r="AF12449" t="s">
        <v>71</v>
      </c>
      <c r="AG12449">
        <v>6.5</v>
      </c>
      <c r="AH12449" t="s">
        <v>71</v>
      </c>
      <c r="AS12449">
        <v>9.59</v>
      </c>
      <c r="AT12449" t="s">
        <v>71</v>
      </c>
    </row>
    <row r="12450" spans="1:46" x14ac:dyDescent="0.2">
      <c r="A12450" t="s">
        <v>549</v>
      </c>
      <c r="B12450" t="s">
        <v>550</v>
      </c>
      <c r="C12450">
        <f>-70.53418902 / 41.63281957</f>
        <v>-1.6941967838956047</v>
      </c>
      <c r="D12450" t="s">
        <v>551</v>
      </c>
      <c r="E12450" t="s">
        <v>70</v>
      </c>
      <c r="F12450" s="1">
        <v>38952</v>
      </c>
      <c r="G12450">
        <v>0.5</v>
      </c>
      <c r="I12450">
        <v>18</v>
      </c>
      <c r="J12450" t="s">
        <v>71</v>
      </c>
      <c r="K12450">
        <v>2.1800000000000002</v>
      </c>
      <c r="L12450" t="s">
        <v>71</v>
      </c>
      <c r="M12450">
        <v>2.7</v>
      </c>
      <c r="N12450" t="s">
        <v>71</v>
      </c>
      <c r="O12450">
        <v>8.08</v>
      </c>
      <c r="P12450" t="s">
        <v>71</v>
      </c>
      <c r="Q12450">
        <v>25.1</v>
      </c>
      <c r="R12450" t="s">
        <v>71</v>
      </c>
      <c r="S12450">
        <v>0.53</v>
      </c>
      <c r="T12450" t="s">
        <v>71</v>
      </c>
      <c r="U12450">
        <v>16.28</v>
      </c>
      <c r="V12450" t="s">
        <v>71</v>
      </c>
      <c r="W12450">
        <v>26.9</v>
      </c>
      <c r="X12450" t="s">
        <v>71</v>
      </c>
      <c r="Y12450">
        <v>44.38</v>
      </c>
      <c r="AA12450">
        <v>38.25</v>
      </c>
      <c r="AC12450">
        <v>45.69</v>
      </c>
      <c r="AE12450">
        <v>14.73</v>
      </c>
      <c r="AF12450" t="s">
        <v>71</v>
      </c>
      <c r="AG12450">
        <v>6.65</v>
      </c>
      <c r="AH12450" t="s">
        <v>71</v>
      </c>
      <c r="AS12450">
        <v>0.73</v>
      </c>
      <c r="AT12450" t="s">
        <v>71</v>
      </c>
    </row>
    <row r="12451" spans="1:46" x14ac:dyDescent="0.2">
      <c r="A12451" t="s">
        <v>549</v>
      </c>
      <c r="B12451" t="s">
        <v>550</v>
      </c>
      <c r="C12451">
        <f>-70.53418902 / 41.63281957</f>
        <v>-1.6941967838956047</v>
      </c>
      <c r="D12451" t="s">
        <v>551</v>
      </c>
      <c r="E12451" t="s">
        <v>70</v>
      </c>
      <c r="F12451" s="1">
        <v>38952</v>
      </c>
      <c r="G12451">
        <v>1</v>
      </c>
      <c r="O12451">
        <v>8.07</v>
      </c>
      <c r="P12451" t="s">
        <v>71</v>
      </c>
      <c r="Q12451">
        <v>24.5</v>
      </c>
      <c r="R12451" t="s">
        <v>71</v>
      </c>
    </row>
    <row r="12452" spans="1:46" x14ac:dyDescent="0.2">
      <c r="A12452" t="s">
        <v>549</v>
      </c>
      <c r="B12452" t="s">
        <v>550</v>
      </c>
      <c r="C12452">
        <f>-70.53418902 / 41.63281957</f>
        <v>-1.6941967838956047</v>
      </c>
      <c r="D12452" t="s">
        <v>551</v>
      </c>
      <c r="E12452" t="s">
        <v>70</v>
      </c>
      <c r="F12452" s="1">
        <v>38952</v>
      </c>
      <c r="G12452">
        <v>2</v>
      </c>
      <c r="O12452">
        <v>7.85</v>
      </c>
      <c r="P12452" t="s">
        <v>71</v>
      </c>
      <c r="Q12452">
        <v>24.3</v>
      </c>
      <c r="R12452" t="s">
        <v>71</v>
      </c>
    </row>
    <row r="12453" spans="1:46" x14ac:dyDescent="0.2">
      <c r="A12453" t="s">
        <v>549</v>
      </c>
      <c r="B12453" t="s">
        <v>550</v>
      </c>
      <c r="C12453">
        <f>-70.53418902 / 41.63281957</f>
        <v>-1.6941967838956047</v>
      </c>
      <c r="D12453" t="s">
        <v>551</v>
      </c>
      <c r="E12453" t="s">
        <v>70</v>
      </c>
      <c r="F12453" s="1">
        <v>38952</v>
      </c>
      <c r="G12453">
        <v>3</v>
      </c>
      <c r="K12453">
        <v>2.23</v>
      </c>
      <c r="L12453" t="s">
        <v>71</v>
      </c>
      <c r="O12453">
        <v>7.5</v>
      </c>
      <c r="P12453" t="s">
        <v>71</v>
      </c>
      <c r="Q12453">
        <v>24.2</v>
      </c>
      <c r="R12453" t="s">
        <v>71</v>
      </c>
      <c r="S12453">
        <v>0.7</v>
      </c>
      <c r="T12453" t="s">
        <v>71</v>
      </c>
      <c r="U12453">
        <v>21.67</v>
      </c>
      <c r="V12453" t="s">
        <v>71</v>
      </c>
      <c r="W12453">
        <v>25.55</v>
      </c>
      <c r="X12453" t="s">
        <v>71</v>
      </c>
      <c r="Y12453">
        <v>48.5</v>
      </c>
      <c r="AA12453">
        <v>38.47</v>
      </c>
      <c r="AE12453">
        <v>14.33</v>
      </c>
      <c r="AF12453" t="s">
        <v>71</v>
      </c>
      <c r="AG12453">
        <v>6.65</v>
      </c>
      <c r="AH12453" t="s">
        <v>71</v>
      </c>
      <c r="AS12453">
        <v>1.32</v>
      </c>
      <c r="AT12453" t="s">
        <v>71</v>
      </c>
    </row>
    <row r="12454" spans="1:46" x14ac:dyDescent="0.2">
      <c r="A12454" t="s">
        <v>549</v>
      </c>
      <c r="B12454" t="s">
        <v>550</v>
      </c>
      <c r="C12454">
        <f>-70.53418902 / 41.63281957</f>
        <v>-1.6941967838956047</v>
      </c>
      <c r="D12454" t="s">
        <v>551</v>
      </c>
      <c r="E12454" t="s">
        <v>70</v>
      </c>
      <c r="F12454" s="1">
        <v>38952</v>
      </c>
      <c r="G12454">
        <v>4</v>
      </c>
      <c r="O12454">
        <v>6.96</v>
      </c>
      <c r="P12454" t="s">
        <v>71</v>
      </c>
      <c r="Q12454">
        <v>24.1</v>
      </c>
      <c r="R12454" t="s">
        <v>71</v>
      </c>
    </row>
    <row r="12455" spans="1:46" x14ac:dyDescent="0.2">
      <c r="A12455" t="s">
        <v>549</v>
      </c>
      <c r="B12455" t="s">
        <v>550</v>
      </c>
      <c r="C12455">
        <f>-70.53418902 / 41.63281957</f>
        <v>-1.6941967838956047</v>
      </c>
      <c r="D12455" t="s">
        <v>551</v>
      </c>
      <c r="E12455" t="s">
        <v>70</v>
      </c>
      <c r="F12455" s="1">
        <v>38952</v>
      </c>
      <c r="G12455">
        <v>5</v>
      </c>
      <c r="O12455">
        <v>6.01</v>
      </c>
      <c r="P12455" t="s">
        <v>71</v>
      </c>
      <c r="Q12455">
        <v>23.9</v>
      </c>
      <c r="R12455" t="s">
        <v>71</v>
      </c>
    </row>
    <row r="12456" spans="1:46" x14ac:dyDescent="0.2">
      <c r="A12456" t="s">
        <v>549</v>
      </c>
      <c r="B12456" t="s">
        <v>550</v>
      </c>
      <c r="C12456">
        <f>-70.53418902 / 41.63281957</f>
        <v>-1.6941967838956047</v>
      </c>
      <c r="D12456" t="s">
        <v>551</v>
      </c>
      <c r="E12456" t="s">
        <v>70</v>
      </c>
      <c r="F12456" s="1">
        <v>38952</v>
      </c>
      <c r="G12456">
        <v>6</v>
      </c>
      <c r="O12456">
        <v>5.12</v>
      </c>
      <c r="P12456" t="s">
        <v>71</v>
      </c>
      <c r="Q12456">
        <v>23.4</v>
      </c>
      <c r="R12456" t="s">
        <v>71</v>
      </c>
    </row>
    <row r="12457" spans="1:46" x14ac:dyDescent="0.2">
      <c r="A12457" t="s">
        <v>549</v>
      </c>
      <c r="B12457" t="s">
        <v>550</v>
      </c>
      <c r="C12457">
        <f>-70.53418902 / 41.63281957</f>
        <v>-1.6941967838956047</v>
      </c>
      <c r="D12457" t="s">
        <v>551</v>
      </c>
      <c r="E12457" t="s">
        <v>70</v>
      </c>
      <c r="F12457" s="1">
        <v>38952</v>
      </c>
      <c r="G12457">
        <v>7</v>
      </c>
      <c r="O12457">
        <v>3.01</v>
      </c>
      <c r="P12457" t="s">
        <v>71</v>
      </c>
      <c r="Q12457">
        <v>22.6</v>
      </c>
      <c r="R12457" t="s">
        <v>71</v>
      </c>
    </row>
    <row r="12458" spans="1:46" x14ac:dyDescent="0.2">
      <c r="A12458" t="s">
        <v>549</v>
      </c>
      <c r="B12458" t="s">
        <v>550</v>
      </c>
      <c r="C12458">
        <f>-70.53418902 / 41.63281957</f>
        <v>-1.6941967838956047</v>
      </c>
      <c r="D12458" t="s">
        <v>551</v>
      </c>
      <c r="E12458" t="s">
        <v>70</v>
      </c>
      <c r="F12458" s="1">
        <v>38952</v>
      </c>
      <c r="G12458">
        <v>8</v>
      </c>
      <c r="O12458">
        <v>1.04</v>
      </c>
      <c r="P12458" t="s">
        <v>71</v>
      </c>
      <c r="Q12458">
        <v>19.8</v>
      </c>
      <c r="R12458" t="s">
        <v>71</v>
      </c>
    </row>
    <row r="12459" spans="1:46" x14ac:dyDescent="0.2">
      <c r="A12459" t="s">
        <v>549</v>
      </c>
      <c r="B12459" t="s">
        <v>550</v>
      </c>
      <c r="C12459">
        <f>-70.53418902 / 41.63281957</f>
        <v>-1.6941967838956047</v>
      </c>
      <c r="D12459" t="s">
        <v>551</v>
      </c>
      <c r="E12459" t="s">
        <v>70</v>
      </c>
      <c r="F12459" s="1">
        <v>38952</v>
      </c>
      <c r="G12459">
        <v>9</v>
      </c>
      <c r="K12459">
        <v>2.2200000000000002</v>
      </c>
      <c r="L12459" t="s">
        <v>71</v>
      </c>
      <c r="O12459">
        <v>0.37</v>
      </c>
      <c r="P12459" t="s">
        <v>71</v>
      </c>
      <c r="Q12459">
        <v>16.899999999999999</v>
      </c>
      <c r="R12459" t="s">
        <v>71</v>
      </c>
      <c r="S12459">
        <v>0.65</v>
      </c>
      <c r="T12459" t="s">
        <v>71</v>
      </c>
      <c r="U12459">
        <v>20.059999999999999</v>
      </c>
      <c r="V12459" t="s">
        <v>71</v>
      </c>
      <c r="W12459">
        <v>19.989999999999998</v>
      </c>
      <c r="X12459" t="s">
        <v>71</v>
      </c>
      <c r="Y12459">
        <v>47.39</v>
      </c>
      <c r="AA12459">
        <v>38.42</v>
      </c>
      <c r="AE12459">
        <v>20.58</v>
      </c>
      <c r="AF12459" t="s">
        <v>71</v>
      </c>
      <c r="AG12459">
        <v>6.23</v>
      </c>
      <c r="AH12459" t="s">
        <v>71</v>
      </c>
      <c r="AS12459">
        <v>0.62</v>
      </c>
      <c r="AT12459" t="s">
        <v>71</v>
      </c>
    </row>
    <row r="12460" spans="1:46" x14ac:dyDescent="0.2">
      <c r="A12460" t="s">
        <v>549</v>
      </c>
      <c r="B12460" t="s">
        <v>550</v>
      </c>
      <c r="C12460">
        <f>-70.53418902 / 41.63281957</f>
        <v>-1.6941967838956047</v>
      </c>
      <c r="D12460" t="s">
        <v>551</v>
      </c>
      <c r="E12460" t="s">
        <v>70</v>
      </c>
      <c r="F12460" s="1">
        <v>38952</v>
      </c>
      <c r="G12460">
        <v>10</v>
      </c>
      <c r="O12460">
        <v>0.06</v>
      </c>
      <c r="P12460" t="s">
        <v>71</v>
      </c>
      <c r="Q12460">
        <v>14.7</v>
      </c>
      <c r="R12460" t="s">
        <v>71</v>
      </c>
    </row>
    <row r="12461" spans="1:46" x14ac:dyDescent="0.2">
      <c r="A12461" t="s">
        <v>549</v>
      </c>
      <c r="B12461" t="s">
        <v>550</v>
      </c>
      <c r="C12461">
        <f>-70.53418902 / 41.63281957</f>
        <v>-1.6941967838956047</v>
      </c>
      <c r="D12461" t="s">
        <v>551</v>
      </c>
      <c r="E12461" t="s">
        <v>70</v>
      </c>
      <c r="F12461" s="1">
        <v>38952</v>
      </c>
      <c r="G12461">
        <v>11</v>
      </c>
      <c r="O12461">
        <v>7.0000000000000007E-2</v>
      </c>
      <c r="P12461" t="s">
        <v>71</v>
      </c>
      <c r="Q12461">
        <v>13.9</v>
      </c>
      <c r="R12461" t="s">
        <v>71</v>
      </c>
    </row>
    <row r="12462" spans="1:46" x14ac:dyDescent="0.2">
      <c r="A12462" t="s">
        <v>549</v>
      </c>
      <c r="B12462" t="s">
        <v>550</v>
      </c>
      <c r="C12462">
        <f>-70.53418902 / 41.63281957</f>
        <v>-1.6941967838956047</v>
      </c>
      <c r="D12462" t="s">
        <v>551</v>
      </c>
      <c r="E12462" t="s">
        <v>70</v>
      </c>
      <c r="F12462" s="1">
        <v>38952</v>
      </c>
      <c r="G12462">
        <v>12</v>
      </c>
      <c r="O12462">
        <v>7.0000000000000007E-2</v>
      </c>
      <c r="P12462" t="s">
        <v>71</v>
      </c>
      <c r="Q12462">
        <v>13.4</v>
      </c>
      <c r="R12462" t="s">
        <v>71</v>
      </c>
    </row>
    <row r="12463" spans="1:46" x14ac:dyDescent="0.2">
      <c r="A12463" t="s">
        <v>549</v>
      </c>
      <c r="B12463" t="s">
        <v>550</v>
      </c>
      <c r="C12463">
        <f>-70.53418902 / 41.63281957</f>
        <v>-1.6941967838956047</v>
      </c>
      <c r="D12463" t="s">
        <v>551</v>
      </c>
      <c r="E12463" t="s">
        <v>70</v>
      </c>
      <c r="F12463" s="1">
        <v>38952</v>
      </c>
      <c r="G12463">
        <v>13</v>
      </c>
      <c r="O12463">
        <v>7.0000000000000007E-2</v>
      </c>
      <c r="P12463" t="s">
        <v>71</v>
      </c>
      <c r="Q12463">
        <v>13.2</v>
      </c>
      <c r="R12463" t="s">
        <v>71</v>
      </c>
    </row>
    <row r="12464" spans="1:46" x14ac:dyDescent="0.2">
      <c r="A12464" t="s">
        <v>549</v>
      </c>
      <c r="B12464" t="s">
        <v>550</v>
      </c>
      <c r="C12464">
        <f>-70.53418902 / 41.63281957</f>
        <v>-1.6941967838956047</v>
      </c>
      <c r="D12464" t="s">
        <v>551</v>
      </c>
      <c r="E12464" t="s">
        <v>70</v>
      </c>
      <c r="F12464" s="1">
        <v>38952</v>
      </c>
      <c r="G12464">
        <v>14</v>
      </c>
      <c r="O12464">
        <v>7.0000000000000007E-2</v>
      </c>
      <c r="P12464" t="s">
        <v>71</v>
      </c>
      <c r="Q12464">
        <v>13</v>
      </c>
      <c r="R12464" t="s">
        <v>71</v>
      </c>
    </row>
    <row r="12465" spans="1:46" x14ac:dyDescent="0.2">
      <c r="A12465" t="s">
        <v>549</v>
      </c>
      <c r="B12465" t="s">
        <v>550</v>
      </c>
      <c r="C12465">
        <f>-70.53418902 / 41.63281957</f>
        <v>-1.6941967838956047</v>
      </c>
      <c r="D12465" t="s">
        <v>551</v>
      </c>
      <c r="E12465" t="s">
        <v>70</v>
      </c>
      <c r="F12465" s="1">
        <v>38952</v>
      </c>
      <c r="G12465">
        <v>15</v>
      </c>
      <c r="O12465">
        <v>7.0000000000000007E-2</v>
      </c>
      <c r="P12465" t="s">
        <v>71</v>
      </c>
      <c r="Q12465">
        <v>12.7</v>
      </c>
      <c r="R12465" t="s">
        <v>71</v>
      </c>
    </row>
    <row r="12466" spans="1:46" x14ac:dyDescent="0.2">
      <c r="A12466" t="s">
        <v>549</v>
      </c>
      <c r="B12466" t="s">
        <v>550</v>
      </c>
      <c r="C12466">
        <f>-70.53418902 / 41.63281957</f>
        <v>-1.6941967838956047</v>
      </c>
      <c r="D12466" t="s">
        <v>551</v>
      </c>
      <c r="E12466" t="s">
        <v>70</v>
      </c>
      <c r="F12466" s="1">
        <v>38952</v>
      </c>
      <c r="G12466">
        <v>16</v>
      </c>
      <c r="O12466">
        <v>0.08</v>
      </c>
      <c r="P12466" t="s">
        <v>71</v>
      </c>
      <c r="Q12466">
        <v>12.6</v>
      </c>
      <c r="R12466" t="s">
        <v>71</v>
      </c>
    </row>
    <row r="12467" spans="1:46" x14ac:dyDescent="0.2">
      <c r="A12467" t="s">
        <v>549</v>
      </c>
      <c r="B12467" t="s">
        <v>550</v>
      </c>
      <c r="C12467">
        <f>-70.53418902 / 41.63281957</f>
        <v>-1.6941967838956047</v>
      </c>
      <c r="D12467" t="s">
        <v>551</v>
      </c>
      <c r="E12467" t="s">
        <v>70</v>
      </c>
      <c r="F12467" s="1">
        <v>38952</v>
      </c>
      <c r="G12467">
        <v>17</v>
      </c>
      <c r="K12467">
        <v>0.99</v>
      </c>
      <c r="L12467" t="s">
        <v>71</v>
      </c>
      <c r="O12467">
        <v>0.08</v>
      </c>
      <c r="P12467" t="s">
        <v>71</v>
      </c>
      <c r="Q12467">
        <v>12.5</v>
      </c>
      <c r="R12467" t="s">
        <v>71</v>
      </c>
      <c r="S12467">
        <v>11.59</v>
      </c>
      <c r="T12467" t="s">
        <v>71</v>
      </c>
      <c r="U12467">
        <v>358.88</v>
      </c>
      <c r="V12467" t="s">
        <v>71</v>
      </c>
      <c r="W12467">
        <v>77.650000000000006</v>
      </c>
      <c r="X12467" t="s">
        <v>71</v>
      </c>
      <c r="Y12467">
        <v>88.98</v>
      </c>
      <c r="AA12467">
        <v>30.5</v>
      </c>
      <c r="AE12467">
        <v>48.03</v>
      </c>
      <c r="AF12467" t="s">
        <v>71</v>
      </c>
      <c r="AG12467">
        <v>6.55</v>
      </c>
      <c r="AH12467" t="s">
        <v>71</v>
      </c>
      <c r="AS12467">
        <v>1.3</v>
      </c>
      <c r="AT12467" t="s">
        <v>71</v>
      </c>
    </row>
    <row r="12468" spans="1:46" x14ac:dyDescent="0.2">
      <c r="A12468" t="s">
        <v>549</v>
      </c>
      <c r="B12468" t="s">
        <v>550</v>
      </c>
      <c r="C12468">
        <f>-70.53418902 / 41.63281957</f>
        <v>-1.6941967838956047</v>
      </c>
      <c r="D12468" t="s">
        <v>551</v>
      </c>
      <c r="E12468" t="s">
        <v>70</v>
      </c>
      <c r="F12468" s="1">
        <v>38952</v>
      </c>
      <c r="G12468">
        <v>18</v>
      </c>
      <c r="O12468">
        <v>0.09</v>
      </c>
      <c r="P12468" t="s">
        <v>71</v>
      </c>
      <c r="Q12468">
        <v>12.5</v>
      </c>
      <c r="R12468" t="s">
        <v>71</v>
      </c>
    </row>
    <row r="12469" spans="1:46" x14ac:dyDescent="0.2">
      <c r="A12469" t="s">
        <v>549</v>
      </c>
      <c r="B12469" t="s">
        <v>550</v>
      </c>
      <c r="C12469">
        <f>-70.53418902 / 41.63281957</f>
        <v>-1.6941967838956047</v>
      </c>
      <c r="D12469" t="s">
        <v>551</v>
      </c>
      <c r="E12469" t="s">
        <v>70</v>
      </c>
      <c r="F12469" s="1">
        <v>39316</v>
      </c>
      <c r="G12469">
        <v>0.5</v>
      </c>
      <c r="I12469">
        <v>18.100000000000001</v>
      </c>
      <c r="J12469" t="s">
        <v>71</v>
      </c>
      <c r="K12469">
        <v>5.0999999999999996</v>
      </c>
      <c r="L12469" t="s">
        <v>71</v>
      </c>
      <c r="M12469">
        <v>2.4</v>
      </c>
      <c r="N12469" t="s">
        <v>71</v>
      </c>
      <c r="O12469">
        <v>7.21</v>
      </c>
      <c r="P12469" t="s">
        <v>71</v>
      </c>
      <c r="Q12469">
        <v>22.4</v>
      </c>
      <c r="R12469" t="s">
        <v>71</v>
      </c>
      <c r="S12469">
        <v>0.46</v>
      </c>
      <c r="T12469" t="s">
        <v>71</v>
      </c>
      <c r="U12469">
        <v>14.28</v>
      </c>
      <c r="V12469" t="s">
        <v>71</v>
      </c>
      <c r="W12469">
        <v>24.52</v>
      </c>
      <c r="X12469" t="s">
        <v>71</v>
      </c>
      <c r="Y12469">
        <v>42.49</v>
      </c>
      <c r="AA12469">
        <v>46.59</v>
      </c>
      <c r="AC12469">
        <v>47.38</v>
      </c>
      <c r="AE12469">
        <v>7.6</v>
      </c>
      <c r="AF12469" t="s">
        <v>71</v>
      </c>
      <c r="AG12469">
        <v>6.3</v>
      </c>
      <c r="AH12469" t="s">
        <v>71</v>
      </c>
      <c r="AS12469">
        <v>7.0000000000000007E-2</v>
      </c>
      <c r="AT12469" t="s">
        <v>71</v>
      </c>
    </row>
    <row r="12470" spans="1:46" x14ac:dyDescent="0.2">
      <c r="A12470" t="s">
        <v>549</v>
      </c>
      <c r="B12470" t="s">
        <v>550</v>
      </c>
      <c r="C12470">
        <f>-70.53418902 / 41.63281957</f>
        <v>-1.6941967838956047</v>
      </c>
      <c r="D12470" t="s">
        <v>551</v>
      </c>
      <c r="E12470" t="s">
        <v>70</v>
      </c>
      <c r="F12470" s="1">
        <v>39316</v>
      </c>
      <c r="G12470">
        <v>1</v>
      </c>
      <c r="O12470">
        <v>7.2</v>
      </c>
      <c r="P12470" t="s">
        <v>71</v>
      </c>
      <c r="Q12470">
        <v>22.5</v>
      </c>
      <c r="R12470" t="s">
        <v>71</v>
      </c>
    </row>
    <row r="12471" spans="1:46" x14ac:dyDescent="0.2">
      <c r="A12471" t="s">
        <v>549</v>
      </c>
      <c r="B12471" t="s">
        <v>550</v>
      </c>
      <c r="C12471">
        <f>-70.53418902 / 41.63281957</f>
        <v>-1.6941967838956047</v>
      </c>
      <c r="D12471" t="s">
        <v>551</v>
      </c>
      <c r="E12471" t="s">
        <v>70</v>
      </c>
      <c r="F12471" s="1">
        <v>39316</v>
      </c>
      <c r="G12471">
        <v>2</v>
      </c>
      <c r="O12471">
        <v>7.12</v>
      </c>
      <c r="P12471" t="s">
        <v>71</v>
      </c>
      <c r="Q12471">
        <v>22.5</v>
      </c>
      <c r="R12471" t="s">
        <v>71</v>
      </c>
    </row>
    <row r="12472" spans="1:46" x14ac:dyDescent="0.2">
      <c r="A12472" t="s">
        <v>549</v>
      </c>
      <c r="B12472" t="s">
        <v>550</v>
      </c>
      <c r="C12472">
        <f>-70.53418902 / 41.63281957</f>
        <v>-1.6941967838956047</v>
      </c>
      <c r="D12472" t="s">
        <v>551</v>
      </c>
      <c r="E12472" t="s">
        <v>70</v>
      </c>
      <c r="F12472" s="1">
        <v>39316</v>
      </c>
      <c r="G12472">
        <v>3</v>
      </c>
      <c r="K12472">
        <v>3.5</v>
      </c>
      <c r="L12472" t="s">
        <v>71</v>
      </c>
      <c r="O12472">
        <v>6.99</v>
      </c>
      <c r="P12472" t="s">
        <v>71</v>
      </c>
      <c r="Q12472">
        <v>22.5</v>
      </c>
      <c r="R12472" t="s">
        <v>71</v>
      </c>
      <c r="S12472">
        <v>0.91</v>
      </c>
      <c r="T12472" t="s">
        <v>71</v>
      </c>
      <c r="U12472">
        <v>28.18</v>
      </c>
      <c r="V12472" t="s">
        <v>71</v>
      </c>
      <c r="W12472">
        <v>22.49</v>
      </c>
      <c r="X12472" t="s">
        <v>71</v>
      </c>
      <c r="Y12472">
        <v>52.29</v>
      </c>
      <c r="AA12472">
        <v>42.88</v>
      </c>
      <c r="AE12472">
        <v>7.6</v>
      </c>
      <c r="AF12472" t="s">
        <v>71</v>
      </c>
      <c r="AG12472">
        <v>6.29</v>
      </c>
      <c r="AH12472" t="s">
        <v>71</v>
      </c>
      <c r="AS12472">
        <v>0.51</v>
      </c>
      <c r="AT12472" t="s">
        <v>71</v>
      </c>
    </row>
    <row r="12473" spans="1:46" x14ac:dyDescent="0.2">
      <c r="A12473" t="s">
        <v>549</v>
      </c>
      <c r="B12473" t="s">
        <v>550</v>
      </c>
      <c r="C12473">
        <f>-70.53418902 / 41.63281957</f>
        <v>-1.6941967838956047</v>
      </c>
      <c r="D12473" t="s">
        <v>551</v>
      </c>
      <c r="E12473" t="s">
        <v>70</v>
      </c>
      <c r="F12473" s="1">
        <v>39316</v>
      </c>
      <c r="G12473">
        <v>4</v>
      </c>
      <c r="O12473">
        <v>7.25</v>
      </c>
      <c r="P12473" t="s">
        <v>71</v>
      </c>
      <c r="Q12473">
        <v>22.5</v>
      </c>
      <c r="R12473" t="s">
        <v>71</v>
      </c>
    </row>
    <row r="12474" spans="1:46" x14ac:dyDescent="0.2">
      <c r="A12474" t="s">
        <v>549</v>
      </c>
      <c r="B12474" t="s">
        <v>550</v>
      </c>
      <c r="C12474">
        <f>-70.53418902 / 41.63281957</f>
        <v>-1.6941967838956047</v>
      </c>
      <c r="D12474" t="s">
        <v>551</v>
      </c>
      <c r="E12474" t="s">
        <v>70</v>
      </c>
      <c r="F12474" s="1">
        <v>39316</v>
      </c>
      <c r="G12474">
        <v>5</v>
      </c>
      <c r="O12474">
        <v>6.98</v>
      </c>
      <c r="P12474" t="s">
        <v>71</v>
      </c>
      <c r="Q12474">
        <v>22.5</v>
      </c>
      <c r="R12474" t="s">
        <v>71</v>
      </c>
    </row>
    <row r="12475" spans="1:46" x14ac:dyDescent="0.2">
      <c r="A12475" t="s">
        <v>549</v>
      </c>
      <c r="B12475" t="s">
        <v>550</v>
      </c>
      <c r="C12475">
        <f>-70.53418902 / 41.63281957</f>
        <v>-1.6941967838956047</v>
      </c>
      <c r="D12475" t="s">
        <v>551</v>
      </c>
      <c r="E12475" t="s">
        <v>70</v>
      </c>
      <c r="F12475" s="1">
        <v>39316</v>
      </c>
      <c r="G12475">
        <v>6</v>
      </c>
      <c r="O12475">
        <v>7.07</v>
      </c>
      <c r="P12475" t="s">
        <v>71</v>
      </c>
      <c r="Q12475">
        <v>22.5</v>
      </c>
      <c r="R12475" t="s">
        <v>71</v>
      </c>
    </row>
    <row r="12476" spans="1:46" x14ac:dyDescent="0.2">
      <c r="A12476" t="s">
        <v>549</v>
      </c>
      <c r="B12476" t="s">
        <v>550</v>
      </c>
      <c r="C12476">
        <f>-70.53418902 / 41.63281957</f>
        <v>-1.6941967838956047</v>
      </c>
      <c r="D12476" t="s">
        <v>551</v>
      </c>
      <c r="E12476" t="s">
        <v>70</v>
      </c>
      <c r="F12476" s="1">
        <v>39316</v>
      </c>
      <c r="G12476">
        <v>7</v>
      </c>
      <c r="O12476">
        <v>4.7300000000000004</v>
      </c>
      <c r="P12476" t="s">
        <v>71</v>
      </c>
      <c r="Q12476">
        <v>21.7</v>
      </c>
      <c r="R12476" t="s">
        <v>71</v>
      </c>
    </row>
    <row r="12477" spans="1:46" x14ac:dyDescent="0.2">
      <c r="A12477" t="s">
        <v>549</v>
      </c>
      <c r="B12477" t="s">
        <v>550</v>
      </c>
      <c r="C12477">
        <f>-70.53418902 / 41.63281957</f>
        <v>-1.6941967838956047</v>
      </c>
      <c r="D12477" t="s">
        <v>551</v>
      </c>
      <c r="E12477" t="s">
        <v>70</v>
      </c>
      <c r="F12477" s="1">
        <v>39316</v>
      </c>
      <c r="G12477">
        <v>8</v>
      </c>
      <c r="O12477">
        <v>1.34</v>
      </c>
      <c r="P12477" t="s">
        <v>71</v>
      </c>
      <c r="Q12477">
        <v>17.5</v>
      </c>
      <c r="R12477" t="s">
        <v>71</v>
      </c>
    </row>
    <row r="12478" spans="1:46" x14ac:dyDescent="0.2">
      <c r="A12478" t="s">
        <v>549</v>
      </c>
      <c r="B12478" t="s">
        <v>550</v>
      </c>
      <c r="C12478">
        <f>-70.53418902 / 41.63281957</f>
        <v>-1.6941967838956047</v>
      </c>
      <c r="D12478" t="s">
        <v>551</v>
      </c>
      <c r="E12478" t="s">
        <v>70</v>
      </c>
      <c r="F12478" s="1">
        <v>39316</v>
      </c>
      <c r="G12478">
        <v>9</v>
      </c>
      <c r="K12478">
        <v>5.59</v>
      </c>
      <c r="L12478" t="s">
        <v>71</v>
      </c>
      <c r="O12478">
        <v>0.54</v>
      </c>
      <c r="P12478" t="s">
        <v>71</v>
      </c>
      <c r="Q12478">
        <v>14.5</v>
      </c>
      <c r="R12478" t="s">
        <v>71</v>
      </c>
      <c r="S12478">
        <v>0.54</v>
      </c>
      <c r="T12478" t="s">
        <v>71</v>
      </c>
      <c r="U12478">
        <v>16.86</v>
      </c>
      <c r="V12478" t="s">
        <v>71</v>
      </c>
      <c r="W12478">
        <v>19.239999999999998</v>
      </c>
      <c r="X12478" t="s">
        <v>71</v>
      </c>
      <c r="Y12478">
        <v>44.89</v>
      </c>
      <c r="AA12478">
        <v>47.48</v>
      </c>
      <c r="AE12478">
        <v>10.8</v>
      </c>
      <c r="AF12478" t="s">
        <v>71</v>
      </c>
      <c r="AG12478">
        <v>6.1</v>
      </c>
      <c r="AH12478" t="s">
        <v>71</v>
      </c>
      <c r="AS12478">
        <v>0.03</v>
      </c>
      <c r="AT12478" t="s">
        <v>71</v>
      </c>
    </row>
    <row r="12479" spans="1:46" x14ac:dyDescent="0.2">
      <c r="A12479" t="s">
        <v>549</v>
      </c>
      <c r="B12479" t="s">
        <v>550</v>
      </c>
      <c r="C12479">
        <f>-70.53418902 / 41.63281957</f>
        <v>-1.6941967838956047</v>
      </c>
      <c r="D12479" t="s">
        <v>551</v>
      </c>
      <c r="E12479" t="s">
        <v>70</v>
      </c>
      <c r="F12479" s="1">
        <v>39316</v>
      </c>
      <c r="G12479">
        <v>10</v>
      </c>
      <c r="O12479">
        <v>0.37</v>
      </c>
      <c r="P12479" t="s">
        <v>71</v>
      </c>
      <c r="Q12479">
        <v>12.5</v>
      </c>
      <c r="R12479" t="s">
        <v>71</v>
      </c>
    </row>
    <row r="12480" spans="1:46" x14ac:dyDescent="0.2">
      <c r="A12480" t="s">
        <v>549</v>
      </c>
      <c r="B12480" t="s">
        <v>550</v>
      </c>
      <c r="C12480">
        <f>-70.53418902 / 41.63281957</f>
        <v>-1.6941967838956047</v>
      </c>
      <c r="D12480" t="s">
        <v>551</v>
      </c>
      <c r="E12480" t="s">
        <v>70</v>
      </c>
      <c r="F12480" s="1">
        <v>39316</v>
      </c>
      <c r="G12480">
        <v>11</v>
      </c>
      <c r="O12480">
        <v>0.28999999999999998</v>
      </c>
      <c r="P12480" t="s">
        <v>71</v>
      </c>
      <c r="Q12480">
        <v>11</v>
      </c>
      <c r="R12480" t="s">
        <v>71</v>
      </c>
    </row>
    <row r="12481" spans="1:46" x14ac:dyDescent="0.2">
      <c r="A12481" t="s">
        <v>549</v>
      </c>
      <c r="B12481" t="s">
        <v>550</v>
      </c>
      <c r="C12481">
        <f>-70.53418902 / 41.63281957</f>
        <v>-1.6941967838956047</v>
      </c>
      <c r="D12481" t="s">
        <v>551</v>
      </c>
      <c r="E12481" t="s">
        <v>70</v>
      </c>
      <c r="F12481" s="1">
        <v>39316</v>
      </c>
      <c r="G12481">
        <v>12</v>
      </c>
      <c r="O12481">
        <v>0.28000000000000003</v>
      </c>
      <c r="P12481" t="s">
        <v>71</v>
      </c>
      <c r="Q12481">
        <v>10.1</v>
      </c>
      <c r="R12481" t="s">
        <v>71</v>
      </c>
    </row>
    <row r="12482" spans="1:46" x14ac:dyDescent="0.2">
      <c r="A12482" t="s">
        <v>549</v>
      </c>
      <c r="B12482" t="s">
        <v>550</v>
      </c>
      <c r="C12482">
        <f>-70.53418902 / 41.63281957</f>
        <v>-1.6941967838956047</v>
      </c>
      <c r="D12482" t="s">
        <v>551</v>
      </c>
      <c r="E12482" t="s">
        <v>70</v>
      </c>
      <c r="F12482" s="1">
        <v>39316</v>
      </c>
      <c r="G12482">
        <v>13</v>
      </c>
      <c r="O12482">
        <v>0.26</v>
      </c>
      <c r="P12482" t="s">
        <v>71</v>
      </c>
      <c r="Q12482">
        <v>9.8000000000000007</v>
      </c>
      <c r="R12482" t="s">
        <v>71</v>
      </c>
    </row>
    <row r="12483" spans="1:46" x14ac:dyDescent="0.2">
      <c r="A12483" t="s">
        <v>549</v>
      </c>
      <c r="B12483" t="s">
        <v>550</v>
      </c>
      <c r="C12483">
        <f>-70.53418902 / 41.63281957</f>
        <v>-1.6941967838956047</v>
      </c>
      <c r="D12483" t="s">
        <v>551</v>
      </c>
      <c r="E12483" t="s">
        <v>70</v>
      </c>
      <c r="F12483" s="1">
        <v>39316</v>
      </c>
      <c r="G12483">
        <v>14</v>
      </c>
      <c r="O12483">
        <v>0.25</v>
      </c>
      <c r="P12483" t="s">
        <v>71</v>
      </c>
      <c r="Q12483">
        <v>9.5</v>
      </c>
      <c r="R12483" t="s">
        <v>71</v>
      </c>
    </row>
    <row r="12484" spans="1:46" x14ac:dyDescent="0.2">
      <c r="A12484" t="s">
        <v>549</v>
      </c>
      <c r="B12484" t="s">
        <v>550</v>
      </c>
      <c r="C12484">
        <f>-70.53418902 / 41.63281957</f>
        <v>-1.6941967838956047</v>
      </c>
      <c r="D12484" t="s">
        <v>551</v>
      </c>
      <c r="E12484" t="s">
        <v>70</v>
      </c>
      <c r="F12484" s="1">
        <v>39316</v>
      </c>
      <c r="G12484">
        <v>15</v>
      </c>
      <c r="O12484">
        <v>0.23</v>
      </c>
      <c r="P12484" t="s">
        <v>71</v>
      </c>
      <c r="Q12484">
        <v>9.3000000000000007</v>
      </c>
      <c r="R12484" t="s">
        <v>71</v>
      </c>
    </row>
    <row r="12485" spans="1:46" x14ac:dyDescent="0.2">
      <c r="A12485" t="s">
        <v>549</v>
      </c>
      <c r="B12485" t="s">
        <v>550</v>
      </c>
      <c r="C12485">
        <f>-70.53418902 / 41.63281957</f>
        <v>-1.6941967838956047</v>
      </c>
      <c r="D12485" t="s">
        <v>551</v>
      </c>
      <c r="E12485" t="s">
        <v>70</v>
      </c>
      <c r="F12485" s="1">
        <v>39316</v>
      </c>
      <c r="G12485">
        <v>16</v>
      </c>
      <c r="O12485">
        <v>0.24</v>
      </c>
      <c r="P12485" t="s">
        <v>71</v>
      </c>
      <c r="Q12485">
        <v>9.1999999999999993</v>
      </c>
      <c r="R12485" t="s">
        <v>71</v>
      </c>
    </row>
    <row r="12486" spans="1:46" x14ac:dyDescent="0.2">
      <c r="A12486" t="s">
        <v>549</v>
      </c>
      <c r="B12486" t="s">
        <v>550</v>
      </c>
      <c r="C12486">
        <f>-70.53418902 / 41.63281957</f>
        <v>-1.6941967838956047</v>
      </c>
      <c r="D12486" t="s">
        <v>551</v>
      </c>
      <c r="E12486" t="s">
        <v>70</v>
      </c>
      <c r="F12486" s="1">
        <v>39316</v>
      </c>
      <c r="G12486">
        <v>17</v>
      </c>
      <c r="O12486">
        <v>0.23</v>
      </c>
      <c r="P12486" t="s">
        <v>71</v>
      </c>
      <c r="Q12486">
        <v>9.1</v>
      </c>
      <c r="R12486" t="s">
        <v>71</v>
      </c>
    </row>
    <row r="12487" spans="1:46" x14ac:dyDescent="0.2">
      <c r="A12487" t="s">
        <v>549</v>
      </c>
      <c r="B12487" t="s">
        <v>550</v>
      </c>
      <c r="C12487">
        <f>-70.53418902 / 41.63281957</f>
        <v>-1.6941967838956047</v>
      </c>
      <c r="D12487" t="s">
        <v>551</v>
      </c>
      <c r="E12487" t="s">
        <v>70</v>
      </c>
      <c r="F12487" s="1">
        <v>39316</v>
      </c>
      <c r="G12487">
        <v>18</v>
      </c>
      <c r="O12487">
        <v>0.21</v>
      </c>
      <c r="P12487" t="s">
        <v>71</v>
      </c>
      <c r="Q12487">
        <v>9.1</v>
      </c>
      <c r="R12487" t="s">
        <v>71</v>
      </c>
    </row>
    <row r="12488" spans="1:46" x14ac:dyDescent="0.2">
      <c r="A12488" t="s">
        <v>549</v>
      </c>
      <c r="B12488" t="s">
        <v>550</v>
      </c>
      <c r="C12488">
        <f>-70.53418902 / 41.63281957</f>
        <v>-1.6941967838956047</v>
      </c>
      <c r="D12488" t="s">
        <v>551</v>
      </c>
      <c r="E12488" t="s">
        <v>70</v>
      </c>
      <c r="F12488" s="1">
        <v>39316</v>
      </c>
      <c r="G12488">
        <v>19</v>
      </c>
      <c r="O12488">
        <v>0.2</v>
      </c>
      <c r="P12488" t="s">
        <v>71</v>
      </c>
      <c r="Q12488">
        <v>9.1999999999999993</v>
      </c>
      <c r="R12488" t="s">
        <v>71</v>
      </c>
    </row>
    <row r="12489" spans="1:46" x14ac:dyDescent="0.2">
      <c r="A12489" t="s">
        <v>549</v>
      </c>
      <c r="B12489" t="s">
        <v>550</v>
      </c>
      <c r="C12489">
        <f>-70.53418902 / 41.63281957</f>
        <v>-1.6941967838956047</v>
      </c>
      <c r="D12489" t="s">
        <v>551</v>
      </c>
      <c r="E12489" t="s">
        <v>70</v>
      </c>
      <c r="F12489" s="1">
        <v>39316</v>
      </c>
      <c r="G12489">
        <v>20</v>
      </c>
      <c r="K12489">
        <v>6.33</v>
      </c>
      <c r="L12489" t="s">
        <v>71</v>
      </c>
      <c r="O12489">
        <v>0.2</v>
      </c>
      <c r="P12489" t="s">
        <v>71</v>
      </c>
      <c r="Q12489">
        <v>9.3000000000000007</v>
      </c>
      <c r="R12489" t="s">
        <v>71</v>
      </c>
      <c r="S12489">
        <v>16.489999999999998</v>
      </c>
      <c r="T12489" t="s">
        <v>71</v>
      </c>
      <c r="U12489">
        <v>510.74</v>
      </c>
      <c r="V12489" t="s">
        <v>71</v>
      </c>
      <c r="W12489">
        <v>165.32</v>
      </c>
      <c r="X12489" t="s">
        <v>71</v>
      </c>
      <c r="Y12489">
        <v>94.07</v>
      </c>
      <c r="AA12489">
        <v>48.7</v>
      </c>
      <c r="AE12489">
        <v>16.399999999999999</v>
      </c>
      <c r="AF12489" t="s">
        <v>71</v>
      </c>
      <c r="AG12489">
        <v>6.3</v>
      </c>
      <c r="AH12489" t="s">
        <v>71</v>
      </c>
      <c r="AS12489">
        <v>64.44</v>
      </c>
      <c r="AT12489" t="s">
        <v>71</v>
      </c>
    </row>
    <row r="12490" spans="1:46" x14ac:dyDescent="0.2">
      <c r="A12490" t="s">
        <v>549</v>
      </c>
      <c r="B12490" t="s">
        <v>550</v>
      </c>
      <c r="C12490">
        <f>-70.53418902 / 41.63281957</f>
        <v>-1.6941967838956047</v>
      </c>
      <c r="D12490" t="s">
        <v>551</v>
      </c>
      <c r="E12490" t="s">
        <v>70</v>
      </c>
      <c r="F12490" s="1">
        <v>39679</v>
      </c>
      <c r="G12490">
        <v>0.5</v>
      </c>
      <c r="I12490">
        <v>18</v>
      </c>
      <c r="J12490" t="s">
        <v>71</v>
      </c>
      <c r="K12490">
        <v>3.22</v>
      </c>
      <c r="L12490" t="s">
        <v>71</v>
      </c>
      <c r="M12490">
        <v>2.9</v>
      </c>
      <c r="N12490" t="s">
        <v>71</v>
      </c>
      <c r="O12490">
        <v>7.5</v>
      </c>
      <c r="P12490" t="s">
        <v>71</v>
      </c>
      <c r="Q12490">
        <v>24.9</v>
      </c>
      <c r="R12490" t="s">
        <v>71</v>
      </c>
      <c r="S12490">
        <v>0.32</v>
      </c>
      <c r="T12490" t="s">
        <v>71</v>
      </c>
      <c r="U12490">
        <v>9.91</v>
      </c>
      <c r="V12490" t="s">
        <v>71</v>
      </c>
      <c r="W12490">
        <v>16.41</v>
      </c>
      <c r="X12490" t="s">
        <v>71</v>
      </c>
      <c r="Y12490">
        <v>37.22</v>
      </c>
      <c r="AA12490">
        <v>42.07</v>
      </c>
      <c r="AC12490">
        <v>44.66</v>
      </c>
      <c r="AE12490">
        <v>8.6</v>
      </c>
      <c r="AF12490" t="s">
        <v>71</v>
      </c>
      <c r="AG12490">
        <v>6.61</v>
      </c>
      <c r="AH12490" t="s">
        <v>71</v>
      </c>
      <c r="AS12490">
        <v>0.89</v>
      </c>
      <c r="AT12490" t="s">
        <v>71</v>
      </c>
    </row>
    <row r="12491" spans="1:46" x14ac:dyDescent="0.2">
      <c r="A12491" t="s">
        <v>549</v>
      </c>
      <c r="B12491" t="s">
        <v>550</v>
      </c>
      <c r="C12491">
        <f>-70.53418902 / 41.63281957</f>
        <v>-1.6941967838956047</v>
      </c>
      <c r="D12491" t="s">
        <v>551</v>
      </c>
      <c r="E12491" t="s">
        <v>70</v>
      </c>
      <c r="F12491" s="1">
        <v>39679</v>
      </c>
      <c r="G12491">
        <v>1</v>
      </c>
      <c r="O12491">
        <v>7.4</v>
      </c>
      <c r="P12491" t="s">
        <v>71</v>
      </c>
      <c r="Q12491">
        <v>24.9</v>
      </c>
      <c r="R12491" t="s">
        <v>71</v>
      </c>
    </row>
    <row r="12492" spans="1:46" x14ac:dyDescent="0.2">
      <c r="A12492" t="s">
        <v>549</v>
      </c>
      <c r="B12492" t="s">
        <v>550</v>
      </c>
      <c r="C12492">
        <f>-70.53418902 / 41.63281957</f>
        <v>-1.6941967838956047</v>
      </c>
      <c r="D12492" t="s">
        <v>551</v>
      </c>
      <c r="E12492" t="s">
        <v>70</v>
      </c>
      <c r="F12492" s="1">
        <v>39679</v>
      </c>
      <c r="G12492">
        <v>2</v>
      </c>
      <c r="O12492">
        <v>7.8</v>
      </c>
      <c r="P12492" t="s">
        <v>71</v>
      </c>
      <c r="Q12492">
        <v>24.9</v>
      </c>
      <c r="R12492" t="s">
        <v>71</v>
      </c>
    </row>
    <row r="12493" spans="1:46" x14ac:dyDescent="0.2">
      <c r="A12493" t="s">
        <v>549</v>
      </c>
      <c r="B12493" t="s">
        <v>550</v>
      </c>
      <c r="C12493">
        <f>-70.53418902 / 41.63281957</f>
        <v>-1.6941967838956047</v>
      </c>
      <c r="D12493" t="s">
        <v>551</v>
      </c>
      <c r="E12493" t="s">
        <v>70</v>
      </c>
      <c r="F12493" s="1">
        <v>39679</v>
      </c>
      <c r="G12493">
        <v>3</v>
      </c>
      <c r="K12493">
        <v>3.84</v>
      </c>
      <c r="L12493" t="s">
        <v>71</v>
      </c>
      <c r="O12493">
        <v>7.7</v>
      </c>
      <c r="P12493" t="s">
        <v>71</v>
      </c>
      <c r="Q12493">
        <v>24.8</v>
      </c>
      <c r="R12493" t="s">
        <v>71</v>
      </c>
      <c r="S12493">
        <v>0.42</v>
      </c>
      <c r="T12493" t="s">
        <v>71</v>
      </c>
      <c r="U12493">
        <v>13.01</v>
      </c>
      <c r="V12493" t="s">
        <v>71</v>
      </c>
      <c r="W12493">
        <v>15.66</v>
      </c>
      <c r="X12493" t="s">
        <v>71</v>
      </c>
      <c r="Y12493">
        <v>41.15</v>
      </c>
      <c r="AA12493">
        <v>43.8</v>
      </c>
      <c r="AE12493">
        <v>8.4</v>
      </c>
      <c r="AF12493" t="s">
        <v>71</v>
      </c>
      <c r="AG12493">
        <v>6.35</v>
      </c>
      <c r="AH12493" t="s">
        <v>71</v>
      </c>
      <c r="AS12493">
        <v>1.22</v>
      </c>
      <c r="AT12493" t="s">
        <v>71</v>
      </c>
    </row>
    <row r="12494" spans="1:46" x14ac:dyDescent="0.2">
      <c r="A12494" t="s">
        <v>549</v>
      </c>
      <c r="B12494" t="s">
        <v>550</v>
      </c>
      <c r="C12494">
        <f>-70.53418902 / 41.63281957</f>
        <v>-1.6941967838956047</v>
      </c>
      <c r="D12494" t="s">
        <v>551</v>
      </c>
      <c r="E12494" t="s">
        <v>70</v>
      </c>
      <c r="F12494" s="1">
        <v>39679</v>
      </c>
      <c r="G12494">
        <v>4</v>
      </c>
      <c r="O12494">
        <v>7.7</v>
      </c>
      <c r="P12494" t="s">
        <v>71</v>
      </c>
      <c r="Q12494">
        <v>24.8</v>
      </c>
      <c r="R12494" t="s">
        <v>71</v>
      </c>
    </row>
    <row r="12495" spans="1:46" x14ac:dyDescent="0.2">
      <c r="A12495" t="s">
        <v>549</v>
      </c>
      <c r="B12495" t="s">
        <v>550</v>
      </c>
      <c r="C12495">
        <f>-70.53418902 / 41.63281957</f>
        <v>-1.6941967838956047</v>
      </c>
      <c r="D12495" t="s">
        <v>551</v>
      </c>
      <c r="E12495" t="s">
        <v>70</v>
      </c>
      <c r="F12495" s="1">
        <v>39679</v>
      </c>
      <c r="G12495">
        <v>5</v>
      </c>
      <c r="O12495">
        <v>7.1</v>
      </c>
      <c r="P12495" t="s">
        <v>71</v>
      </c>
      <c r="Q12495">
        <v>24.7</v>
      </c>
      <c r="R12495" t="s">
        <v>71</v>
      </c>
    </row>
    <row r="12496" spans="1:46" x14ac:dyDescent="0.2">
      <c r="A12496" t="s">
        <v>549</v>
      </c>
      <c r="B12496" t="s">
        <v>550</v>
      </c>
      <c r="C12496">
        <f>-70.53418902 / 41.63281957</f>
        <v>-1.6941967838956047</v>
      </c>
      <c r="D12496" t="s">
        <v>551</v>
      </c>
      <c r="E12496" t="s">
        <v>70</v>
      </c>
      <c r="F12496" s="1">
        <v>39679</v>
      </c>
      <c r="G12496">
        <v>6</v>
      </c>
      <c r="O12496">
        <v>5.4</v>
      </c>
      <c r="P12496" t="s">
        <v>71</v>
      </c>
      <c r="Q12496">
        <v>23.9</v>
      </c>
      <c r="R12496" t="s">
        <v>71</v>
      </c>
    </row>
    <row r="12497" spans="1:46" x14ac:dyDescent="0.2">
      <c r="A12497" t="s">
        <v>549</v>
      </c>
      <c r="B12497" t="s">
        <v>550</v>
      </c>
      <c r="C12497">
        <f>-70.53418902 / 41.63281957</f>
        <v>-1.6941967838956047</v>
      </c>
      <c r="D12497" t="s">
        <v>551</v>
      </c>
      <c r="E12497" t="s">
        <v>70</v>
      </c>
      <c r="F12497" s="1">
        <v>39679</v>
      </c>
      <c r="G12497">
        <v>7</v>
      </c>
      <c r="O12497">
        <v>1.8</v>
      </c>
      <c r="P12497" t="s">
        <v>71</v>
      </c>
      <c r="Q12497">
        <v>22</v>
      </c>
      <c r="R12497" t="s">
        <v>71</v>
      </c>
    </row>
    <row r="12498" spans="1:46" x14ac:dyDescent="0.2">
      <c r="A12498" t="s">
        <v>549</v>
      </c>
      <c r="B12498" t="s">
        <v>550</v>
      </c>
      <c r="C12498">
        <f>-70.53418902 / 41.63281957</f>
        <v>-1.6941967838956047</v>
      </c>
      <c r="D12498" t="s">
        <v>551</v>
      </c>
      <c r="E12498" t="s">
        <v>70</v>
      </c>
      <c r="F12498" s="1">
        <v>39679</v>
      </c>
      <c r="G12498">
        <v>8</v>
      </c>
      <c r="O12498">
        <v>0.7</v>
      </c>
      <c r="P12498" t="s">
        <v>71</v>
      </c>
      <c r="Q12498">
        <v>18</v>
      </c>
      <c r="R12498" t="s">
        <v>71</v>
      </c>
    </row>
    <row r="12499" spans="1:46" x14ac:dyDescent="0.2">
      <c r="A12499" t="s">
        <v>549</v>
      </c>
      <c r="B12499" t="s">
        <v>550</v>
      </c>
      <c r="C12499">
        <f>-70.53418902 / 41.63281957</f>
        <v>-1.6941967838956047</v>
      </c>
      <c r="D12499" t="s">
        <v>551</v>
      </c>
      <c r="E12499" t="s">
        <v>70</v>
      </c>
      <c r="F12499" s="1">
        <v>39679</v>
      </c>
      <c r="G12499">
        <v>9</v>
      </c>
      <c r="K12499">
        <v>1.56</v>
      </c>
      <c r="L12499" t="s">
        <v>71</v>
      </c>
      <c r="O12499">
        <v>0.39</v>
      </c>
      <c r="P12499" t="s">
        <v>71</v>
      </c>
      <c r="Q12499">
        <v>15.5</v>
      </c>
      <c r="R12499" t="s">
        <v>71</v>
      </c>
      <c r="S12499">
        <v>1.18</v>
      </c>
      <c r="T12499" t="s">
        <v>71</v>
      </c>
      <c r="U12499">
        <v>36.549999999999997</v>
      </c>
      <c r="V12499" t="s">
        <v>71</v>
      </c>
      <c r="W12499">
        <v>21.66</v>
      </c>
      <c r="X12499" t="s">
        <v>71</v>
      </c>
      <c r="Y12499">
        <v>56.04</v>
      </c>
      <c r="AA12499">
        <v>34.96</v>
      </c>
      <c r="AE12499">
        <v>14.9</v>
      </c>
      <c r="AF12499" t="s">
        <v>71</v>
      </c>
      <c r="AG12499">
        <v>6.43</v>
      </c>
      <c r="AH12499" t="s">
        <v>71</v>
      </c>
      <c r="AS12499">
        <v>1.2</v>
      </c>
      <c r="AT12499" t="s">
        <v>71</v>
      </c>
    </row>
    <row r="12500" spans="1:46" x14ac:dyDescent="0.2">
      <c r="A12500" t="s">
        <v>549</v>
      </c>
      <c r="B12500" t="s">
        <v>550</v>
      </c>
      <c r="C12500">
        <f>-70.53418902 / 41.63281957</f>
        <v>-1.6941967838956047</v>
      </c>
      <c r="D12500" t="s">
        <v>551</v>
      </c>
      <c r="E12500" t="s">
        <v>70</v>
      </c>
      <c r="F12500" s="1">
        <v>39679</v>
      </c>
      <c r="G12500">
        <v>10</v>
      </c>
      <c r="O12500">
        <v>0.34</v>
      </c>
      <c r="P12500" t="s">
        <v>71</v>
      </c>
      <c r="Q12500">
        <v>14</v>
      </c>
      <c r="R12500" t="s">
        <v>71</v>
      </c>
    </row>
    <row r="12501" spans="1:46" x14ac:dyDescent="0.2">
      <c r="A12501" t="s">
        <v>549</v>
      </c>
      <c r="B12501" t="s">
        <v>550</v>
      </c>
      <c r="C12501">
        <f>-70.53418902 / 41.63281957</f>
        <v>-1.6941967838956047</v>
      </c>
      <c r="D12501" t="s">
        <v>551</v>
      </c>
      <c r="E12501" t="s">
        <v>70</v>
      </c>
      <c r="F12501" s="1">
        <v>39679</v>
      </c>
      <c r="G12501">
        <v>11</v>
      </c>
      <c r="O12501">
        <v>0.33</v>
      </c>
      <c r="P12501" t="s">
        <v>71</v>
      </c>
      <c r="Q12501">
        <v>12.4</v>
      </c>
      <c r="R12501" t="s">
        <v>71</v>
      </c>
    </row>
    <row r="12502" spans="1:46" x14ac:dyDescent="0.2">
      <c r="A12502" t="s">
        <v>549</v>
      </c>
      <c r="B12502" t="s">
        <v>550</v>
      </c>
      <c r="C12502">
        <f>-70.53418902 / 41.63281957</f>
        <v>-1.6941967838956047</v>
      </c>
      <c r="D12502" t="s">
        <v>551</v>
      </c>
      <c r="E12502" t="s">
        <v>70</v>
      </c>
      <c r="F12502" s="1">
        <v>39679</v>
      </c>
      <c r="G12502">
        <v>12</v>
      </c>
      <c r="O12502">
        <v>0.33</v>
      </c>
      <c r="P12502" t="s">
        <v>71</v>
      </c>
      <c r="Q12502">
        <v>11.2</v>
      </c>
      <c r="R12502" t="s">
        <v>71</v>
      </c>
    </row>
    <row r="12503" spans="1:46" x14ac:dyDescent="0.2">
      <c r="A12503" t="s">
        <v>549</v>
      </c>
      <c r="B12503" t="s">
        <v>550</v>
      </c>
      <c r="C12503">
        <f>-70.53418902 / 41.63281957</f>
        <v>-1.6941967838956047</v>
      </c>
      <c r="D12503" t="s">
        <v>551</v>
      </c>
      <c r="E12503" t="s">
        <v>70</v>
      </c>
      <c r="F12503" s="1">
        <v>39679</v>
      </c>
      <c r="G12503">
        <v>13</v>
      </c>
      <c r="O12503">
        <v>0.33</v>
      </c>
      <c r="P12503" t="s">
        <v>71</v>
      </c>
      <c r="Q12503">
        <v>10.4</v>
      </c>
      <c r="R12503" t="s">
        <v>71</v>
      </c>
    </row>
    <row r="12504" spans="1:46" x14ac:dyDescent="0.2">
      <c r="A12504" t="s">
        <v>549</v>
      </c>
      <c r="B12504" t="s">
        <v>550</v>
      </c>
      <c r="C12504">
        <f>-70.53418902 / 41.63281957</f>
        <v>-1.6941967838956047</v>
      </c>
      <c r="D12504" t="s">
        <v>551</v>
      </c>
      <c r="E12504" t="s">
        <v>70</v>
      </c>
      <c r="F12504" s="1">
        <v>39679</v>
      </c>
      <c r="G12504">
        <v>14</v>
      </c>
      <c r="O12504">
        <v>0.33</v>
      </c>
      <c r="P12504" t="s">
        <v>71</v>
      </c>
      <c r="Q12504">
        <v>9.3000000000000007</v>
      </c>
      <c r="R12504" t="s">
        <v>71</v>
      </c>
    </row>
    <row r="12505" spans="1:46" x14ac:dyDescent="0.2">
      <c r="A12505" t="s">
        <v>549</v>
      </c>
      <c r="B12505" t="s">
        <v>550</v>
      </c>
      <c r="C12505">
        <f>-70.53418902 / 41.63281957</f>
        <v>-1.6941967838956047</v>
      </c>
      <c r="D12505" t="s">
        <v>551</v>
      </c>
      <c r="E12505" t="s">
        <v>70</v>
      </c>
      <c r="F12505" s="1">
        <v>39679</v>
      </c>
      <c r="G12505">
        <v>15</v>
      </c>
      <c r="O12505">
        <v>0.31</v>
      </c>
      <c r="P12505" t="s">
        <v>71</v>
      </c>
      <c r="Q12505">
        <v>9.1</v>
      </c>
      <c r="R12505" t="s">
        <v>71</v>
      </c>
    </row>
    <row r="12506" spans="1:46" x14ac:dyDescent="0.2">
      <c r="A12506" t="s">
        <v>549</v>
      </c>
      <c r="B12506" t="s">
        <v>550</v>
      </c>
      <c r="C12506">
        <f>-70.53418902 / 41.63281957</f>
        <v>-1.6941967838956047</v>
      </c>
      <c r="D12506" t="s">
        <v>551</v>
      </c>
      <c r="E12506" t="s">
        <v>70</v>
      </c>
      <c r="F12506" s="1">
        <v>39679</v>
      </c>
      <c r="G12506">
        <v>16</v>
      </c>
      <c r="O12506">
        <v>0.3</v>
      </c>
      <c r="P12506" t="s">
        <v>71</v>
      </c>
      <c r="Q12506">
        <v>9.1</v>
      </c>
      <c r="R12506" t="s">
        <v>71</v>
      </c>
    </row>
    <row r="12507" spans="1:46" x14ac:dyDescent="0.2">
      <c r="A12507" t="s">
        <v>549</v>
      </c>
      <c r="B12507" t="s">
        <v>550</v>
      </c>
      <c r="C12507">
        <f>-70.53418902 / 41.63281957</f>
        <v>-1.6941967838956047</v>
      </c>
      <c r="D12507" t="s">
        <v>551</v>
      </c>
      <c r="E12507" t="s">
        <v>70</v>
      </c>
      <c r="F12507" s="1">
        <v>39679</v>
      </c>
      <c r="G12507">
        <v>17</v>
      </c>
      <c r="K12507">
        <v>0.81</v>
      </c>
      <c r="L12507" t="s">
        <v>71</v>
      </c>
      <c r="O12507">
        <v>0.3</v>
      </c>
      <c r="P12507" t="s">
        <v>71</v>
      </c>
      <c r="Q12507">
        <v>9</v>
      </c>
      <c r="R12507" t="s">
        <v>71</v>
      </c>
      <c r="S12507">
        <v>9.19</v>
      </c>
      <c r="T12507" t="s">
        <v>71</v>
      </c>
      <c r="U12507">
        <v>284.64999999999998</v>
      </c>
      <c r="V12507" t="s">
        <v>71</v>
      </c>
      <c r="W12507">
        <v>56.06</v>
      </c>
      <c r="X12507" t="s">
        <v>71</v>
      </c>
      <c r="Y12507">
        <v>85.64</v>
      </c>
      <c r="AA12507">
        <v>28.53</v>
      </c>
      <c r="AE12507">
        <v>23.8</v>
      </c>
      <c r="AF12507" t="s">
        <v>71</v>
      </c>
      <c r="AG12507">
        <v>6.62</v>
      </c>
      <c r="AH12507" t="s">
        <v>71</v>
      </c>
      <c r="AS12507">
        <v>2.3199999999999998</v>
      </c>
      <c r="AT12507" t="s">
        <v>71</v>
      </c>
    </row>
    <row r="12508" spans="1:46" x14ac:dyDescent="0.2">
      <c r="A12508" t="s">
        <v>549</v>
      </c>
      <c r="B12508" t="s">
        <v>550</v>
      </c>
      <c r="C12508">
        <f>-70.53418902 / 41.63281957</f>
        <v>-1.6941967838956047</v>
      </c>
      <c r="D12508" t="s">
        <v>551</v>
      </c>
      <c r="E12508" t="s">
        <v>70</v>
      </c>
      <c r="F12508" s="1">
        <v>39679</v>
      </c>
      <c r="G12508">
        <v>18</v>
      </c>
      <c r="O12508">
        <v>0.3</v>
      </c>
      <c r="P12508" t="s">
        <v>71</v>
      </c>
      <c r="Q12508">
        <v>9</v>
      </c>
      <c r="R12508" t="s">
        <v>71</v>
      </c>
    </row>
    <row r="12509" spans="1:46" x14ac:dyDescent="0.2">
      <c r="A12509" t="s">
        <v>549</v>
      </c>
      <c r="B12509" t="s">
        <v>550</v>
      </c>
      <c r="C12509">
        <f>-70.53418902 / 41.63281957</f>
        <v>-1.6941967838956047</v>
      </c>
      <c r="D12509" t="s">
        <v>551</v>
      </c>
      <c r="E12509" t="s">
        <v>70</v>
      </c>
      <c r="F12509" s="1">
        <v>40050</v>
      </c>
      <c r="G12509">
        <v>0.5</v>
      </c>
      <c r="I12509">
        <v>19</v>
      </c>
      <c r="J12509" t="s">
        <v>71</v>
      </c>
      <c r="K12509">
        <v>3.34</v>
      </c>
      <c r="L12509" t="s">
        <v>71</v>
      </c>
      <c r="M12509">
        <v>3.15</v>
      </c>
      <c r="N12509" t="s">
        <v>71</v>
      </c>
      <c r="O12509">
        <v>6.95</v>
      </c>
      <c r="P12509" t="s">
        <v>71</v>
      </c>
      <c r="Q12509">
        <v>26.7</v>
      </c>
      <c r="R12509" t="s">
        <v>71</v>
      </c>
      <c r="S12509">
        <v>0.39</v>
      </c>
      <c r="T12509" t="s">
        <v>71</v>
      </c>
      <c r="U12509">
        <v>12.13</v>
      </c>
      <c r="V12509" t="s">
        <v>71</v>
      </c>
      <c r="W12509">
        <v>23.45</v>
      </c>
      <c r="X12509" t="s">
        <v>71</v>
      </c>
      <c r="Y12509">
        <v>40.14</v>
      </c>
      <c r="AA12509">
        <v>42.42</v>
      </c>
      <c r="AC12509">
        <v>43.47</v>
      </c>
      <c r="AE12509">
        <v>8.8000000000000007</v>
      </c>
      <c r="AF12509" t="s">
        <v>71</v>
      </c>
      <c r="AG12509">
        <v>6.5</v>
      </c>
      <c r="AH12509" t="s">
        <v>71</v>
      </c>
      <c r="AS12509">
        <v>2.59</v>
      </c>
      <c r="AT12509" t="s">
        <v>71</v>
      </c>
    </row>
    <row r="12510" spans="1:46" x14ac:dyDescent="0.2">
      <c r="A12510" t="s">
        <v>549</v>
      </c>
      <c r="B12510" t="s">
        <v>550</v>
      </c>
      <c r="C12510">
        <f>-70.53418902 / 41.63281957</f>
        <v>-1.6941967838956047</v>
      </c>
      <c r="D12510" t="s">
        <v>551</v>
      </c>
      <c r="E12510" t="s">
        <v>70</v>
      </c>
      <c r="F12510" s="1">
        <v>40050</v>
      </c>
      <c r="G12510">
        <v>1</v>
      </c>
      <c r="O12510">
        <v>7</v>
      </c>
      <c r="P12510" t="s">
        <v>71</v>
      </c>
      <c r="Q12510">
        <v>26.8</v>
      </c>
      <c r="R12510" t="s">
        <v>71</v>
      </c>
    </row>
    <row r="12511" spans="1:46" x14ac:dyDescent="0.2">
      <c r="A12511" t="s">
        <v>549</v>
      </c>
      <c r="B12511" t="s">
        <v>550</v>
      </c>
      <c r="C12511">
        <f>-70.53418902 / 41.63281957</f>
        <v>-1.6941967838956047</v>
      </c>
      <c r="D12511" t="s">
        <v>551</v>
      </c>
      <c r="E12511" t="s">
        <v>70</v>
      </c>
      <c r="F12511" s="1">
        <v>40050</v>
      </c>
      <c r="G12511">
        <v>2</v>
      </c>
      <c r="O12511">
        <v>7.2</v>
      </c>
      <c r="P12511" t="s">
        <v>71</v>
      </c>
      <c r="Q12511">
        <v>26.8</v>
      </c>
      <c r="R12511" t="s">
        <v>71</v>
      </c>
    </row>
    <row r="12512" spans="1:46" x14ac:dyDescent="0.2">
      <c r="A12512" t="s">
        <v>549</v>
      </c>
      <c r="B12512" t="s">
        <v>550</v>
      </c>
      <c r="C12512">
        <f>-70.53418902 / 41.63281957</f>
        <v>-1.6941967838956047</v>
      </c>
      <c r="D12512" t="s">
        <v>551</v>
      </c>
      <c r="E12512" t="s">
        <v>70</v>
      </c>
      <c r="F12512" s="1">
        <v>40050</v>
      </c>
      <c r="G12512">
        <v>3</v>
      </c>
      <c r="K12512">
        <v>3.24</v>
      </c>
      <c r="L12512" t="s">
        <v>71</v>
      </c>
      <c r="O12512">
        <v>7.2</v>
      </c>
      <c r="P12512" t="s">
        <v>71</v>
      </c>
      <c r="Q12512">
        <v>26.8</v>
      </c>
      <c r="R12512" t="s">
        <v>71</v>
      </c>
      <c r="S12512">
        <v>0.91</v>
      </c>
      <c r="T12512" t="s">
        <v>71</v>
      </c>
      <c r="U12512">
        <v>28.06</v>
      </c>
      <c r="V12512" t="s">
        <v>71</v>
      </c>
      <c r="W12512">
        <v>21.35</v>
      </c>
      <c r="X12512" t="s">
        <v>71</v>
      </c>
      <c r="Y12512">
        <v>52.23</v>
      </c>
      <c r="AA12512">
        <v>42.14</v>
      </c>
      <c r="AE12512">
        <v>8.8000000000000007</v>
      </c>
      <c r="AF12512" t="s">
        <v>71</v>
      </c>
      <c r="AG12512">
        <v>6.47</v>
      </c>
      <c r="AH12512" t="s">
        <v>71</v>
      </c>
      <c r="AS12512">
        <v>2.08</v>
      </c>
      <c r="AT12512" t="s">
        <v>71</v>
      </c>
    </row>
    <row r="12513" spans="1:46" x14ac:dyDescent="0.2">
      <c r="A12513" t="s">
        <v>549</v>
      </c>
      <c r="B12513" t="s">
        <v>550</v>
      </c>
      <c r="C12513">
        <f>-70.53418902 / 41.63281957</f>
        <v>-1.6941967838956047</v>
      </c>
      <c r="D12513" t="s">
        <v>551</v>
      </c>
      <c r="E12513" t="s">
        <v>70</v>
      </c>
      <c r="F12513" s="1">
        <v>40050</v>
      </c>
      <c r="G12513">
        <v>4</v>
      </c>
      <c r="O12513">
        <v>6.2</v>
      </c>
      <c r="P12513" t="s">
        <v>71</v>
      </c>
      <c r="Q12513">
        <v>26.5</v>
      </c>
      <c r="R12513" t="s">
        <v>71</v>
      </c>
    </row>
    <row r="12514" spans="1:46" x14ac:dyDescent="0.2">
      <c r="A12514" t="s">
        <v>549</v>
      </c>
      <c r="B12514" t="s">
        <v>550</v>
      </c>
      <c r="C12514">
        <f>-70.53418902 / 41.63281957</f>
        <v>-1.6941967838956047</v>
      </c>
      <c r="D12514" t="s">
        <v>551</v>
      </c>
      <c r="E12514" t="s">
        <v>70</v>
      </c>
      <c r="F12514" s="1">
        <v>40050</v>
      </c>
      <c r="G12514">
        <v>5</v>
      </c>
      <c r="O12514">
        <v>6.1</v>
      </c>
      <c r="P12514" t="s">
        <v>71</v>
      </c>
      <c r="Q12514">
        <v>25.1</v>
      </c>
      <c r="R12514" t="s">
        <v>71</v>
      </c>
    </row>
    <row r="12515" spans="1:46" x14ac:dyDescent="0.2">
      <c r="A12515" t="s">
        <v>549</v>
      </c>
      <c r="B12515" t="s">
        <v>550</v>
      </c>
      <c r="C12515">
        <f>-70.53418902 / 41.63281957</f>
        <v>-1.6941967838956047</v>
      </c>
      <c r="D12515" t="s">
        <v>551</v>
      </c>
      <c r="E12515" t="s">
        <v>70</v>
      </c>
      <c r="F12515" s="1">
        <v>40050</v>
      </c>
      <c r="G12515">
        <v>6</v>
      </c>
      <c r="O12515">
        <v>3.5</v>
      </c>
      <c r="P12515" t="s">
        <v>71</v>
      </c>
      <c r="Q12515">
        <v>23.5</v>
      </c>
      <c r="R12515" t="s">
        <v>71</v>
      </c>
    </row>
    <row r="12516" spans="1:46" x14ac:dyDescent="0.2">
      <c r="A12516" t="s">
        <v>549</v>
      </c>
      <c r="B12516" t="s">
        <v>550</v>
      </c>
      <c r="C12516">
        <f>-70.53418902 / 41.63281957</f>
        <v>-1.6941967838956047</v>
      </c>
      <c r="D12516" t="s">
        <v>551</v>
      </c>
      <c r="E12516" t="s">
        <v>70</v>
      </c>
      <c r="F12516" s="1">
        <v>40050</v>
      </c>
      <c r="G12516">
        <v>7</v>
      </c>
      <c r="O12516">
        <v>1.4</v>
      </c>
      <c r="P12516" t="s">
        <v>71</v>
      </c>
      <c r="Q12516">
        <v>21.7</v>
      </c>
      <c r="R12516" t="s">
        <v>71</v>
      </c>
    </row>
    <row r="12517" spans="1:46" x14ac:dyDescent="0.2">
      <c r="A12517" t="s">
        <v>549</v>
      </c>
      <c r="B12517" t="s">
        <v>550</v>
      </c>
      <c r="C12517">
        <f>-70.53418902 / 41.63281957</f>
        <v>-1.6941967838956047</v>
      </c>
      <c r="D12517" t="s">
        <v>551</v>
      </c>
      <c r="E12517" t="s">
        <v>70</v>
      </c>
      <c r="F12517" s="1">
        <v>40050</v>
      </c>
      <c r="G12517">
        <v>8</v>
      </c>
      <c r="O12517">
        <v>0.8</v>
      </c>
      <c r="P12517" t="s">
        <v>71</v>
      </c>
      <c r="Q12517">
        <v>18.5</v>
      </c>
      <c r="R12517" t="s">
        <v>71</v>
      </c>
    </row>
    <row r="12518" spans="1:46" x14ac:dyDescent="0.2">
      <c r="A12518" t="s">
        <v>549</v>
      </c>
      <c r="B12518" t="s">
        <v>550</v>
      </c>
      <c r="C12518">
        <f>-70.53418902 / 41.63281957</f>
        <v>-1.6941967838956047</v>
      </c>
      <c r="D12518" t="s">
        <v>551</v>
      </c>
      <c r="E12518" t="s">
        <v>70</v>
      </c>
      <c r="F12518" s="1">
        <v>40050</v>
      </c>
      <c r="G12518">
        <v>9</v>
      </c>
      <c r="K12518">
        <v>2.2400000000000002</v>
      </c>
      <c r="L12518" t="s">
        <v>71</v>
      </c>
      <c r="O12518">
        <v>0.6</v>
      </c>
      <c r="P12518" t="s">
        <v>71</v>
      </c>
      <c r="Q12518">
        <v>16.899999999999999</v>
      </c>
      <c r="R12518" t="s">
        <v>71</v>
      </c>
      <c r="S12518">
        <v>3.35</v>
      </c>
      <c r="T12518" t="s">
        <v>71</v>
      </c>
      <c r="U12518">
        <v>103.86</v>
      </c>
      <c r="V12518" t="s">
        <v>71</v>
      </c>
      <c r="W12518">
        <v>38.64</v>
      </c>
      <c r="X12518" t="s">
        <v>71</v>
      </c>
      <c r="Y12518">
        <v>71.099999999999994</v>
      </c>
      <c r="AA12518">
        <v>38.53</v>
      </c>
      <c r="AE12518">
        <v>18.2</v>
      </c>
      <c r="AF12518" t="s">
        <v>71</v>
      </c>
      <c r="AG12518">
        <v>6.38</v>
      </c>
      <c r="AH12518" t="s">
        <v>71</v>
      </c>
      <c r="AS12518">
        <v>9.0399999999999991</v>
      </c>
      <c r="AT12518" t="s">
        <v>71</v>
      </c>
    </row>
    <row r="12519" spans="1:46" x14ac:dyDescent="0.2">
      <c r="A12519" t="s">
        <v>549</v>
      </c>
      <c r="B12519" t="s">
        <v>550</v>
      </c>
      <c r="C12519">
        <f>-70.53418902 / 41.63281957</f>
        <v>-1.6941967838956047</v>
      </c>
      <c r="D12519" t="s">
        <v>551</v>
      </c>
      <c r="E12519" t="s">
        <v>70</v>
      </c>
      <c r="F12519" s="1">
        <v>40050</v>
      </c>
      <c r="G12519">
        <v>10</v>
      </c>
      <c r="O12519">
        <v>0.5</v>
      </c>
      <c r="P12519" t="s">
        <v>71</v>
      </c>
      <c r="Q12519">
        <v>15.3</v>
      </c>
      <c r="R12519" t="s">
        <v>71</v>
      </c>
    </row>
    <row r="12520" spans="1:46" x14ac:dyDescent="0.2">
      <c r="A12520" t="s">
        <v>549</v>
      </c>
      <c r="B12520" t="s">
        <v>550</v>
      </c>
      <c r="C12520">
        <f>-70.53418902 / 41.63281957</f>
        <v>-1.6941967838956047</v>
      </c>
      <c r="D12520" t="s">
        <v>551</v>
      </c>
      <c r="E12520" t="s">
        <v>70</v>
      </c>
      <c r="F12520" s="1">
        <v>40050</v>
      </c>
      <c r="G12520">
        <v>11</v>
      </c>
      <c r="O12520">
        <v>0.49</v>
      </c>
      <c r="P12520" t="s">
        <v>71</v>
      </c>
      <c r="Q12520">
        <v>13.7</v>
      </c>
      <c r="R12520" t="s">
        <v>71</v>
      </c>
    </row>
    <row r="12521" spans="1:46" x14ac:dyDescent="0.2">
      <c r="A12521" t="s">
        <v>549</v>
      </c>
      <c r="B12521" t="s">
        <v>550</v>
      </c>
      <c r="C12521">
        <f>-70.53418902 / 41.63281957</f>
        <v>-1.6941967838956047</v>
      </c>
      <c r="D12521" t="s">
        <v>551</v>
      </c>
      <c r="E12521" t="s">
        <v>70</v>
      </c>
      <c r="F12521" s="1">
        <v>40050</v>
      </c>
      <c r="G12521">
        <v>12</v>
      </c>
      <c r="O12521">
        <v>0.45</v>
      </c>
      <c r="P12521" t="s">
        <v>71</v>
      </c>
      <c r="Q12521">
        <v>12.6</v>
      </c>
      <c r="R12521" t="s">
        <v>71</v>
      </c>
    </row>
    <row r="12522" spans="1:46" x14ac:dyDescent="0.2">
      <c r="A12522" t="s">
        <v>549</v>
      </c>
      <c r="B12522" t="s">
        <v>550</v>
      </c>
      <c r="C12522">
        <f>-70.53418902 / 41.63281957</f>
        <v>-1.6941967838956047</v>
      </c>
      <c r="D12522" t="s">
        <v>551</v>
      </c>
      <c r="E12522" t="s">
        <v>70</v>
      </c>
      <c r="F12522" s="1">
        <v>40050</v>
      </c>
      <c r="G12522">
        <v>13</v>
      </c>
      <c r="O12522">
        <v>0.45</v>
      </c>
      <c r="P12522" t="s">
        <v>71</v>
      </c>
      <c r="Q12522">
        <v>11.9</v>
      </c>
      <c r="R12522" t="s">
        <v>71</v>
      </c>
    </row>
    <row r="12523" spans="1:46" x14ac:dyDescent="0.2">
      <c r="A12523" t="s">
        <v>549</v>
      </c>
      <c r="B12523" t="s">
        <v>550</v>
      </c>
      <c r="C12523">
        <f>-70.53418902 / 41.63281957</f>
        <v>-1.6941967838956047</v>
      </c>
      <c r="D12523" t="s">
        <v>551</v>
      </c>
      <c r="E12523" t="s">
        <v>70</v>
      </c>
      <c r="F12523" s="1">
        <v>40050</v>
      </c>
      <c r="G12523">
        <v>14</v>
      </c>
      <c r="O12523">
        <v>0.43</v>
      </c>
      <c r="P12523" t="s">
        <v>71</v>
      </c>
      <c r="Q12523">
        <v>11.3</v>
      </c>
      <c r="R12523" t="s">
        <v>71</v>
      </c>
    </row>
    <row r="12524" spans="1:46" x14ac:dyDescent="0.2">
      <c r="A12524" t="s">
        <v>549</v>
      </c>
      <c r="B12524" t="s">
        <v>550</v>
      </c>
      <c r="C12524">
        <f>-70.53418902 / 41.63281957</f>
        <v>-1.6941967838956047</v>
      </c>
      <c r="D12524" t="s">
        <v>551</v>
      </c>
      <c r="E12524" t="s">
        <v>70</v>
      </c>
      <c r="F12524" s="1">
        <v>40050</v>
      </c>
      <c r="G12524">
        <v>15</v>
      </c>
      <c r="O12524">
        <v>0.41</v>
      </c>
      <c r="P12524" t="s">
        <v>71</v>
      </c>
      <c r="Q12524">
        <v>11</v>
      </c>
      <c r="R12524" t="s">
        <v>71</v>
      </c>
    </row>
    <row r="12525" spans="1:46" x14ac:dyDescent="0.2">
      <c r="A12525" t="s">
        <v>549</v>
      </c>
      <c r="B12525" t="s">
        <v>550</v>
      </c>
      <c r="C12525">
        <f>-70.53418902 / 41.63281957</f>
        <v>-1.6941967838956047</v>
      </c>
      <c r="D12525" t="s">
        <v>551</v>
      </c>
      <c r="E12525" t="s">
        <v>70</v>
      </c>
      <c r="F12525" s="1">
        <v>40050</v>
      </c>
      <c r="G12525">
        <v>16</v>
      </c>
      <c r="O12525">
        <v>0.4</v>
      </c>
      <c r="P12525" t="s">
        <v>71</v>
      </c>
      <c r="Q12525">
        <v>10.7</v>
      </c>
      <c r="R12525" t="s">
        <v>71</v>
      </c>
    </row>
    <row r="12526" spans="1:46" x14ac:dyDescent="0.2">
      <c r="A12526" t="s">
        <v>549</v>
      </c>
      <c r="B12526" t="s">
        <v>550</v>
      </c>
      <c r="C12526">
        <f>-70.53418902 / 41.63281957</f>
        <v>-1.6941967838956047</v>
      </c>
      <c r="D12526" t="s">
        <v>551</v>
      </c>
      <c r="E12526" t="s">
        <v>70</v>
      </c>
      <c r="F12526" s="1">
        <v>40050</v>
      </c>
      <c r="G12526">
        <v>17</v>
      </c>
      <c r="O12526">
        <v>0.38</v>
      </c>
      <c r="P12526" t="s">
        <v>71</v>
      </c>
      <c r="Q12526">
        <v>10.7</v>
      </c>
      <c r="R12526" t="s">
        <v>71</v>
      </c>
    </row>
    <row r="12527" spans="1:46" x14ac:dyDescent="0.2">
      <c r="A12527" t="s">
        <v>549</v>
      </c>
      <c r="B12527" t="s">
        <v>550</v>
      </c>
      <c r="C12527">
        <f>-70.53418902 / 41.63281957</f>
        <v>-1.6941967838956047</v>
      </c>
      <c r="D12527" t="s">
        <v>551</v>
      </c>
      <c r="E12527" t="s">
        <v>70</v>
      </c>
      <c r="F12527" s="1">
        <v>40050</v>
      </c>
      <c r="G12527">
        <v>18</v>
      </c>
      <c r="K12527">
        <v>2.15</v>
      </c>
      <c r="L12527" t="s">
        <v>71</v>
      </c>
      <c r="O12527">
        <v>0.37</v>
      </c>
      <c r="P12527" t="s">
        <v>71</v>
      </c>
      <c r="Q12527">
        <v>10.7</v>
      </c>
      <c r="R12527" t="s">
        <v>71</v>
      </c>
      <c r="S12527">
        <v>12.56</v>
      </c>
      <c r="T12527" t="s">
        <v>71</v>
      </c>
      <c r="U12527">
        <v>389.15</v>
      </c>
      <c r="V12527" t="s">
        <v>71</v>
      </c>
      <c r="W12527">
        <v>68.42</v>
      </c>
      <c r="X12527" t="s">
        <v>71</v>
      </c>
      <c r="Y12527">
        <v>90.15</v>
      </c>
      <c r="AA12527">
        <v>38.130000000000003</v>
      </c>
      <c r="AE12527">
        <v>23.3</v>
      </c>
      <c r="AF12527" t="s">
        <v>71</v>
      </c>
      <c r="AG12527">
        <v>6.48</v>
      </c>
      <c r="AH12527" t="s">
        <v>71</v>
      </c>
      <c r="AS12527">
        <v>5.05</v>
      </c>
      <c r="AT12527" t="s">
        <v>71</v>
      </c>
    </row>
    <row r="12528" spans="1:46" x14ac:dyDescent="0.2">
      <c r="A12528" t="s">
        <v>549</v>
      </c>
      <c r="B12528" t="s">
        <v>550</v>
      </c>
      <c r="C12528">
        <f>-70.53418902 / 41.63281957</f>
        <v>-1.6941967838956047</v>
      </c>
      <c r="D12528" t="s">
        <v>551</v>
      </c>
      <c r="E12528" t="s">
        <v>70</v>
      </c>
      <c r="F12528" s="1">
        <v>40050</v>
      </c>
      <c r="G12528">
        <v>19</v>
      </c>
      <c r="O12528">
        <v>0.36</v>
      </c>
      <c r="P12528" t="s">
        <v>71</v>
      </c>
      <c r="Q12528">
        <v>10.6</v>
      </c>
      <c r="R12528" t="s">
        <v>71</v>
      </c>
    </row>
    <row r="12529" spans="1:46" x14ac:dyDescent="0.2">
      <c r="A12529" t="s">
        <v>549</v>
      </c>
      <c r="B12529" t="s">
        <v>550</v>
      </c>
      <c r="C12529">
        <f>-70.53418902 / 41.63281957</f>
        <v>-1.6941967838956047</v>
      </c>
      <c r="D12529" t="s">
        <v>551</v>
      </c>
      <c r="E12529" t="s">
        <v>70</v>
      </c>
      <c r="F12529" s="1">
        <v>40416</v>
      </c>
      <c r="G12529">
        <v>0.5</v>
      </c>
      <c r="I12529">
        <v>18</v>
      </c>
      <c r="J12529" t="s">
        <v>71</v>
      </c>
      <c r="K12529">
        <v>13.51</v>
      </c>
      <c r="L12529" t="s">
        <v>71</v>
      </c>
      <c r="M12529">
        <v>1.7</v>
      </c>
      <c r="N12529" t="s">
        <v>71</v>
      </c>
      <c r="O12529">
        <v>7.68</v>
      </c>
      <c r="P12529" t="s">
        <v>71</v>
      </c>
      <c r="Q12529">
        <v>21.2</v>
      </c>
      <c r="R12529" t="s">
        <v>71</v>
      </c>
      <c r="S12529">
        <v>1.41</v>
      </c>
      <c r="T12529" t="s">
        <v>71</v>
      </c>
      <c r="U12529">
        <v>43.52</v>
      </c>
      <c r="V12529" t="s">
        <v>71</v>
      </c>
      <c r="W12529">
        <v>47.25</v>
      </c>
      <c r="X12529" t="s">
        <v>71</v>
      </c>
      <c r="Y12529">
        <v>58.56</v>
      </c>
      <c r="AA12529">
        <v>56.14</v>
      </c>
      <c r="AC12529">
        <v>52.35</v>
      </c>
      <c r="AE12529">
        <v>9.6</v>
      </c>
      <c r="AF12529" t="s">
        <v>71</v>
      </c>
      <c r="AG12529">
        <v>7.11</v>
      </c>
      <c r="AH12529" t="s">
        <v>71</v>
      </c>
      <c r="AS12529">
        <v>0.81</v>
      </c>
      <c r="AT12529" t="s">
        <v>71</v>
      </c>
    </row>
    <row r="12530" spans="1:46" x14ac:dyDescent="0.2">
      <c r="A12530" t="s">
        <v>549</v>
      </c>
      <c r="B12530" t="s">
        <v>550</v>
      </c>
      <c r="C12530">
        <f>-70.53418902 / 41.63281957</f>
        <v>-1.6941967838956047</v>
      </c>
      <c r="D12530" t="s">
        <v>551</v>
      </c>
      <c r="E12530" t="s">
        <v>70</v>
      </c>
      <c r="F12530" s="1">
        <v>40416</v>
      </c>
      <c r="G12530">
        <v>1</v>
      </c>
      <c r="O12530">
        <v>7.5</v>
      </c>
      <c r="P12530" t="s">
        <v>71</v>
      </c>
      <c r="Q12530">
        <v>21.2</v>
      </c>
      <c r="R12530" t="s">
        <v>71</v>
      </c>
    </row>
    <row r="12531" spans="1:46" x14ac:dyDescent="0.2">
      <c r="A12531" t="s">
        <v>549</v>
      </c>
      <c r="B12531" t="s">
        <v>550</v>
      </c>
      <c r="C12531">
        <f>-70.53418902 / 41.63281957</f>
        <v>-1.6941967838956047</v>
      </c>
      <c r="D12531" t="s">
        <v>551</v>
      </c>
      <c r="E12531" t="s">
        <v>70</v>
      </c>
      <c r="F12531" s="1">
        <v>40416</v>
      </c>
      <c r="G12531">
        <v>2</v>
      </c>
      <c r="O12531">
        <v>7.65</v>
      </c>
      <c r="P12531" t="s">
        <v>71</v>
      </c>
      <c r="Q12531">
        <v>21.2</v>
      </c>
      <c r="R12531" t="s">
        <v>71</v>
      </c>
    </row>
    <row r="12532" spans="1:46" x14ac:dyDescent="0.2">
      <c r="A12532" t="s">
        <v>549</v>
      </c>
      <c r="B12532" t="s">
        <v>550</v>
      </c>
      <c r="C12532">
        <f>-70.53418902 / 41.63281957</f>
        <v>-1.6941967838956047</v>
      </c>
      <c r="D12532" t="s">
        <v>551</v>
      </c>
      <c r="E12532" t="s">
        <v>70</v>
      </c>
      <c r="F12532" s="1">
        <v>40416</v>
      </c>
      <c r="G12532">
        <v>3</v>
      </c>
      <c r="K12532">
        <v>11.05</v>
      </c>
      <c r="L12532" t="s">
        <v>71</v>
      </c>
      <c r="O12532">
        <v>7.2</v>
      </c>
      <c r="P12532" t="s">
        <v>71</v>
      </c>
      <c r="Q12532">
        <v>21.1</v>
      </c>
      <c r="R12532" t="s">
        <v>71</v>
      </c>
      <c r="S12532">
        <v>0.57999999999999996</v>
      </c>
      <c r="T12532" t="s">
        <v>71</v>
      </c>
      <c r="U12532">
        <v>18.07</v>
      </c>
      <c r="V12532" t="s">
        <v>71</v>
      </c>
      <c r="W12532">
        <v>41.24</v>
      </c>
      <c r="X12532" t="s">
        <v>71</v>
      </c>
      <c r="Y12532">
        <v>45.89</v>
      </c>
      <c r="AA12532">
        <v>54.17</v>
      </c>
      <c r="AE12532">
        <v>9.6999999999999993</v>
      </c>
      <c r="AF12532" t="s">
        <v>71</v>
      </c>
      <c r="AG12532">
        <v>6.96</v>
      </c>
      <c r="AH12532" t="s">
        <v>71</v>
      </c>
      <c r="AS12532">
        <v>0.48</v>
      </c>
      <c r="AT12532" t="s">
        <v>71</v>
      </c>
    </row>
    <row r="12533" spans="1:46" x14ac:dyDescent="0.2">
      <c r="A12533" t="s">
        <v>549</v>
      </c>
      <c r="B12533" t="s">
        <v>550</v>
      </c>
      <c r="C12533">
        <f>-70.53418902 / 41.63281957</f>
        <v>-1.6941967838956047</v>
      </c>
      <c r="D12533" t="s">
        <v>551</v>
      </c>
      <c r="E12533" t="s">
        <v>70</v>
      </c>
      <c r="F12533" s="1">
        <v>40416</v>
      </c>
      <c r="G12533">
        <v>4</v>
      </c>
      <c r="O12533">
        <v>7.32</v>
      </c>
      <c r="P12533" t="s">
        <v>71</v>
      </c>
      <c r="Q12533">
        <v>21.1</v>
      </c>
      <c r="R12533" t="s">
        <v>71</v>
      </c>
    </row>
    <row r="12534" spans="1:46" x14ac:dyDescent="0.2">
      <c r="A12534" t="s">
        <v>549</v>
      </c>
      <c r="B12534" t="s">
        <v>550</v>
      </c>
      <c r="C12534">
        <f>-70.53418902 / 41.63281957</f>
        <v>-1.6941967838956047</v>
      </c>
      <c r="D12534" t="s">
        <v>551</v>
      </c>
      <c r="E12534" t="s">
        <v>70</v>
      </c>
      <c r="F12534" s="1">
        <v>40416</v>
      </c>
      <c r="G12534">
        <v>5</v>
      </c>
      <c r="O12534">
        <v>7.2</v>
      </c>
      <c r="P12534" t="s">
        <v>71</v>
      </c>
      <c r="Q12534">
        <v>21.1</v>
      </c>
      <c r="R12534" t="s">
        <v>71</v>
      </c>
    </row>
    <row r="12535" spans="1:46" x14ac:dyDescent="0.2">
      <c r="A12535" t="s">
        <v>549</v>
      </c>
      <c r="B12535" t="s">
        <v>550</v>
      </c>
      <c r="C12535">
        <f>-70.53418902 / 41.63281957</f>
        <v>-1.6941967838956047</v>
      </c>
      <c r="D12535" t="s">
        <v>551</v>
      </c>
      <c r="E12535" t="s">
        <v>70</v>
      </c>
      <c r="F12535" s="1">
        <v>40416</v>
      </c>
      <c r="G12535">
        <v>6</v>
      </c>
      <c r="O12535">
        <v>7.1</v>
      </c>
      <c r="P12535" t="s">
        <v>71</v>
      </c>
      <c r="Q12535">
        <v>21.1</v>
      </c>
      <c r="R12535" t="s">
        <v>71</v>
      </c>
    </row>
    <row r="12536" spans="1:46" x14ac:dyDescent="0.2">
      <c r="A12536" t="s">
        <v>549</v>
      </c>
      <c r="B12536" t="s">
        <v>550</v>
      </c>
      <c r="C12536">
        <f>-70.53418902 / 41.63281957</f>
        <v>-1.6941967838956047</v>
      </c>
      <c r="D12536" t="s">
        <v>551</v>
      </c>
      <c r="E12536" t="s">
        <v>70</v>
      </c>
      <c r="F12536" s="1">
        <v>40416</v>
      </c>
      <c r="G12536">
        <v>7</v>
      </c>
      <c r="O12536">
        <v>6.27</v>
      </c>
      <c r="P12536" t="s">
        <v>71</v>
      </c>
      <c r="Q12536">
        <v>20.9</v>
      </c>
      <c r="R12536" t="s">
        <v>71</v>
      </c>
    </row>
    <row r="12537" spans="1:46" x14ac:dyDescent="0.2">
      <c r="A12537" t="s">
        <v>549</v>
      </c>
      <c r="B12537" t="s">
        <v>550</v>
      </c>
      <c r="C12537">
        <f>-70.53418902 / 41.63281957</f>
        <v>-1.6941967838956047</v>
      </c>
      <c r="D12537" t="s">
        <v>551</v>
      </c>
      <c r="E12537" t="s">
        <v>70</v>
      </c>
      <c r="F12537" s="1">
        <v>40416</v>
      </c>
      <c r="G12537">
        <v>8</v>
      </c>
      <c r="O12537">
        <v>0.79</v>
      </c>
      <c r="P12537" t="s">
        <v>71</v>
      </c>
      <c r="Q12537">
        <v>14.4</v>
      </c>
      <c r="R12537" t="s">
        <v>71</v>
      </c>
    </row>
    <row r="12538" spans="1:46" x14ac:dyDescent="0.2">
      <c r="A12538" t="s">
        <v>549</v>
      </c>
      <c r="B12538" t="s">
        <v>550</v>
      </c>
      <c r="C12538">
        <f>-70.53418902 / 41.63281957</f>
        <v>-1.6941967838956047</v>
      </c>
      <c r="D12538" t="s">
        <v>551</v>
      </c>
      <c r="E12538" t="s">
        <v>70</v>
      </c>
      <c r="F12538" s="1">
        <v>40416</v>
      </c>
      <c r="G12538">
        <v>9</v>
      </c>
      <c r="K12538">
        <v>4.74</v>
      </c>
      <c r="L12538" t="s">
        <v>71</v>
      </c>
      <c r="O12538">
        <v>0.59</v>
      </c>
      <c r="P12538" t="s">
        <v>71</v>
      </c>
      <c r="Q12538">
        <v>12.2</v>
      </c>
      <c r="R12538" t="s">
        <v>71</v>
      </c>
      <c r="S12538">
        <v>1.48</v>
      </c>
      <c r="T12538" t="s">
        <v>71</v>
      </c>
      <c r="U12538">
        <v>45.87</v>
      </c>
      <c r="V12538" t="s">
        <v>71</v>
      </c>
      <c r="W12538">
        <v>30.98</v>
      </c>
      <c r="X12538" t="s">
        <v>71</v>
      </c>
      <c r="Y12538">
        <v>59.32</v>
      </c>
      <c r="AA12538">
        <v>45.86</v>
      </c>
      <c r="AE12538">
        <v>9.6</v>
      </c>
      <c r="AF12538" t="s">
        <v>71</v>
      </c>
      <c r="AG12538">
        <v>6.94</v>
      </c>
      <c r="AH12538" t="s">
        <v>71</v>
      </c>
      <c r="AS12538">
        <v>3.04</v>
      </c>
      <c r="AT12538" t="s">
        <v>71</v>
      </c>
    </row>
    <row r="12539" spans="1:46" x14ac:dyDescent="0.2">
      <c r="A12539" t="s">
        <v>549</v>
      </c>
      <c r="B12539" t="s">
        <v>550</v>
      </c>
      <c r="C12539">
        <f>-70.53418902 / 41.63281957</f>
        <v>-1.6941967838956047</v>
      </c>
      <c r="D12539" t="s">
        <v>551</v>
      </c>
      <c r="E12539" t="s">
        <v>70</v>
      </c>
      <c r="F12539" s="1">
        <v>40416</v>
      </c>
      <c r="G12539">
        <v>10</v>
      </c>
      <c r="O12539">
        <v>0.61</v>
      </c>
      <c r="P12539" t="s">
        <v>71</v>
      </c>
      <c r="Q12539">
        <v>11.1</v>
      </c>
      <c r="R12539" t="s">
        <v>71</v>
      </c>
    </row>
    <row r="12540" spans="1:46" x14ac:dyDescent="0.2">
      <c r="A12540" t="s">
        <v>549</v>
      </c>
      <c r="B12540" t="s">
        <v>550</v>
      </c>
      <c r="C12540">
        <f>-70.53418902 / 41.63281957</f>
        <v>-1.6941967838956047</v>
      </c>
      <c r="D12540" t="s">
        <v>551</v>
      </c>
      <c r="E12540" t="s">
        <v>70</v>
      </c>
      <c r="F12540" s="1">
        <v>40416</v>
      </c>
      <c r="G12540">
        <v>11</v>
      </c>
      <c r="O12540">
        <v>0.65</v>
      </c>
      <c r="P12540" t="s">
        <v>71</v>
      </c>
      <c r="Q12540">
        <v>10.199999999999999</v>
      </c>
      <c r="R12540" t="s">
        <v>71</v>
      </c>
    </row>
    <row r="12541" spans="1:46" x14ac:dyDescent="0.2">
      <c r="A12541" t="s">
        <v>549</v>
      </c>
      <c r="B12541" t="s">
        <v>550</v>
      </c>
      <c r="C12541">
        <f>-70.53418902 / 41.63281957</f>
        <v>-1.6941967838956047</v>
      </c>
      <c r="D12541" t="s">
        <v>551</v>
      </c>
      <c r="E12541" t="s">
        <v>70</v>
      </c>
      <c r="F12541" s="1">
        <v>40416</v>
      </c>
      <c r="G12541">
        <v>12</v>
      </c>
      <c r="O12541">
        <v>0.62</v>
      </c>
      <c r="P12541" t="s">
        <v>71</v>
      </c>
      <c r="Q12541">
        <v>9.5</v>
      </c>
      <c r="R12541" t="s">
        <v>71</v>
      </c>
    </row>
    <row r="12542" spans="1:46" x14ac:dyDescent="0.2">
      <c r="A12542" t="s">
        <v>549</v>
      </c>
      <c r="B12542" t="s">
        <v>550</v>
      </c>
      <c r="C12542">
        <f>-70.53418902 / 41.63281957</f>
        <v>-1.6941967838956047</v>
      </c>
      <c r="D12542" t="s">
        <v>551</v>
      </c>
      <c r="E12542" t="s">
        <v>70</v>
      </c>
      <c r="F12542" s="1">
        <v>40416</v>
      </c>
      <c r="G12542">
        <v>13</v>
      </c>
      <c r="O12542">
        <v>0.6</v>
      </c>
      <c r="P12542" t="s">
        <v>71</v>
      </c>
      <c r="Q12542">
        <v>9.1999999999999993</v>
      </c>
      <c r="R12542" t="s">
        <v>71</v>
      </c>
    </row>
    <row r="12543" spans="1:46" x14ac:dyDescent="0.2">
      <c r="A12543" t="s">
        <v>549</v>
      </c>
      <c r="B12543" t="s">
        <v>550</v>
      </c>
      <c r="C12543">
        <f>-70.53418902 / 41.63281957</f>
        <v>-1.6941967838956047</v>
      </c>
      <c r="D12543" t="s">
        <v>551</v>
      </c>
      <c r="E12543" t="s">
        <v>70</v>
      </c>
      <c r="F12543" s="1">
        <v>40416</v>
      </c>
      <c r="G12543">
        <v>14</v>
      </c>
      <c r="O12543">
        <v>0.56999999999999995</v>
      </c>
      <c r="P12543" t="s">
        <v>71</v>
      </c>
      <c r="Q12543">
        <v>9.1999999999999993</v>
      </c>
      <c r="R12543" t="s">
        <v>71</v>
      </c>
    </row>
    <row r="12544" spans="1:46" x14ac:dyDescent="0.2">
      <c r="A12544" t="s">
        <v>549</v>
      </c>
      <c r="B12544" t="s">
        <v>550</v>
      </c>
      <c r="C12544">
        <f>-70.53418902 / 41.63281957</f>
        <v>-1.6941967838956047</v>
      </c>
      <c r="D12544" t="s">
        <v>551</v>
      </c>
      <c r="E12544" t="s">
        <v>70</v>
      </c>
      <c r="F12544" s="1">
        <v>40416</v>
      </c>
      <c r="G12544">
        <v>15</v>
      </c>
      <c r="O12544">
        <v>0.52</v>
      </c>
      <c r="P12544" t="s">
        <v>71</v>
      </c>
      <c r="Q12544">
        <v>8.9</v>
      </c>
      <c r="R12544" t="s">
        <v>71</v>
      </c>
    </row>
    <row r="12545" spans="1:46" x14ac:dyDescent="0.2">
      <c r="A12545" t="s">
        <v>549</v>
      </c>
      <c r="B12545" t="s">
        <v>550</v>
      </c>
      <c r="C12545">
        <f>-70.53418902 / 41.63281957</f>
        <v>-1.6941967838956047</v>
      </c>
      <c r="D12545" t="s">
        <v>551</v>
      </c>
      <c r="E12545" t="s">
        <v>70</v>
      </c>
      <c r="F12545" s="1">
        <v>40416</v>
      </c>
      <c r="G12545">
        <v>16</v>
      </c>
      <c r="O12545">
        <v>0.52</v>
      </c>
      <c r="P12545" t="s">
        <v>71</v>
      </c>
      <c r="Q12545">
        <v>8.9</v>
      </c>
      <c r="R12545" t="s">
        <v>71</v>
      </c>
    </row>
    <row r="12546" spans="1:46" x14ac:dyDescent="0.2">
      <c r="A12546" t="s">
        <v>549</v>
      </c>
      <c r="B12546" t="s">
        <v>550</v>
      </c>
      <c r="C12546">
        <f>-70.53418902 / 41.63281957</f>
        <v>-1.6941967838956047</v>
      </c>
      <c r="D12546" t="s">
        <v>551</v>
      </c>
      <c r="E12546" t="s">
        <v>70</v>
      </c>
      <c r="F12546" s="1">
        <v>40416</v>
      </c>
      <c r="G12546">
        <v>17</v>
      </c>
      <c r="K12546">
        <v>37.89</v>
      </c>
      <c r="L12546" t="s">
        <v>71</v>
      </c>
      <c r="O12546">
        <v>0.5</v>
      </c>
      <c r="P12546" t="s">
        <v>71</v>
      </c>
      <c r="Q12546">
        <v>8.8000000000000007</v>
      </c>
      <c r="R12546" t="s">
        <v>71</v>
      </c>
      <c r="S12546">
        <v>7.47</v>
      </c>
      <c r="T12546" t="s">
        <v>71</v>
      </c>
      <c r="U12546">
        <v>231.48</v>
      </c>
      <c r="V12546" t="s">
        <v>71</v>
      </c>
      <c r="W12546">
        <v>177.4</v>
      </c>
      <c r="X12546" t="s">
        <v>71</v>
      </c>
      <c r="Y12546">
        <v>82.66</v>
      </c>
      <c r="AA12546">
        <v>66.260000000000005</v>
      </c>
      <c r="AE12546">
        <v>28.3</v>
      </c>
      <c r="AF12546" t="s">
        <v>71</v>
      </c>
      <c r="AG12546">
        <v>6.77</v>
      </c>
      <c r="AH12546" t="s">
        <v>71</v>
      </c>
      <c r="AS12546">
        <v>123.76</v>
      </c>
      <c r="AT12546" t="s">
        <v>71</v>
      </c>
    </row>
    <row r="12547" spans="1:46" x14ac:dyDescent="0.2">
      <c r="A12547" t="s">
        <v>549</v>
      </c>
      <c r="B12547" t="s">
        <v>550</v>
      </c>
      <c r="C12547">
        <f>-70.53418902 / 41.63281957</f>
        <v>-1.6941967838956047</v>
      </c>
      <c r="D12547" t="s">
        <v>551</v>
      </c>
      <c r="E12547" t="s">
        <v>70</v>
      </c>
      <c r="F12547" s="1">
        <v>40416</v>
      </c>
      <c r="G12547">
        <v>18</v>
      </c>
      <c r="O12547">
        <v>0.5</v>
      </c>
      <c r="P12547" t="s">
        <v>71</v>
      </c>
      <c r="Q12547">
        <v>8.8000000000000007</v>
      </c>
      <c r="R12547" t="s">
        <v>71</v>
      </c>
    </row>
    <row r="12548" spans="1:46" x14ac:dyDescent="0.2">
      <c r="A12548" t="s">
        <v>549</v>
      </c>
      <c r="B12548" t="s">
        <v>550</v>
      </c>
      <c r="C12548">
        <f>-70.53418902 / 41.63281957</f>
        <v>-1.6941967838956047</v>
      </c>
      <c r="D12548" t="s">
        <v>551</v>
      </c>
      <c r="E12548" t="s">
        <v>70</v>
      </c>
      <c r="F12548" s="1">
        <v>40787</v>
      </c>
      <c r="G12548">
        <v>0.5</v>
      </c>
      <c r="I12548">
        <v>21</v>
      </c>
      <c r="J12548" t="s">
        <v>71</v>
      </c>
      <c r="K12548">
        <v>1.04</v>
      </c>
      <c r="L12548" t="s">
        <v>71</v>
      </c>
      <c r="M12548">
        <v>1.6</v>
      </c>
      <c r="N12548" t="s">
        <v>71</v>
      </c>
      <c r="O12548">
        <v>7.14</v>
      </c>
      <c r="P12548" t="s">
        <v>71</v>
      </c>
      <c r="Q12548">
        <v>23.2</v>
      </c>
      <c r="R12548" t="s">
        <v>71</v>
      </c>
      <c r="S12548">
        <v>0.68</v>
      </c>
      <c r="T12548" t="s">
        <v>71</v>
      </c>
      <c r="U12548">
        <v>21.06</v>
      </c>
      <c r="V12548" t="s">
        <v>71</v>
      </c>
      <c r="W12548">
        <v>31.77</v>
      </c>
      <c r="X12548" t="s">
        <v>71</v>
      </c>
      <c r="Y12548">
        <v>48.09</v>
      </c>
      <c r="AA12548">
        <v>30.98</v>
      </c>
      <c r="AC12548">
        <v>53.23</v>
      </c>
      <c r="AE12548">
        <v>12.4</v>
      </c>
      <c r="AF12548" t="s">
        <v>71</v>
      </c>
      <c r="AG12548">
        <v>6.93</v>
      </c>
      <c r="AH12548" t="s">
        <v>71</v>
      </c>
      <c r="AS12548">
        <v>3.3</v>
      </c>
      <c r="AT12548" t="s">
        <v>71</v>
      </c>
    </row>
    <row r="12549" spans="1:46" x14ac:dyDescent="0.2">
      <c r="A12549" t="s">
        <v>549</v>
      </c>
      <c r="B12549" t="s">
        <v>550</v>
      </c>
      <c r="C12549">
        <f>-70.53418902 / 41.63281957</f>
        <v>-1.6941967838956047</v>
      </c>
      <c r="D12549" t="s">
        <v>551</v>
      </c>
      <c r="E12549" t="s">
        <v>70</v>
      </c>
      <c r="F12549" s="1">
        <v>40787</v>
      </c>
      <c r="G12549">
        <v>1</v>
      </c>
      <c r="O12549">
        <v>7.18</v>
      </c>
      <c r="P12549" t="s">
        <v>71</v>
      </c>
      <c r="Q12549">
        <v>23.2</v>
      </c>
      <c r="R12549" t="s">
        <v>71</v>
      </c>
    </row>
    <row r="12550" spans="1:46" x14ac:dyDescent="0.2">
      <c r="A12550" t="s">
        <v>549</v>
      </c>
      <c r="B12550" t="s">
        <v>550</v>
      </c>
      <c r="C12550">
        <f>-70.53418902 / 41.63281957</f>
        <v>-1.6941967838956047</v>
      </c>
      <c r="D12550" t="s">
        <v>551</v>
      </c>
      <c r="E12550" t="s">
        <v>70</v>
      </c>
      <c r="F12550" s="1">
        <v>40787</v>
      </c>
      <c r="G12550">
        <v>2</v>
      </c>
      <c r="O12550">
        <v>6.9</v>
      </c>
      <c r="P12550" t="s">
        <v>71</v>
      </c>
      <c r="Q12550">
        <v>23.2</v>
      </c>
      <c r="R12550" t="s">
        <v>71</v>
      </c>
    </row>
    <row r="12551" spans="1:46" x14ac:dyDescent="0.2">
      <c r="A12551" t="s">
        <v>549</v>
      </c>
      <c r="B12551" t="s">
        <v>550</v>
      </c>
      <c r="C12551">
        <f>-70.53418902 / 41.63281957</f>
        <v>-1.6941967838956047</v>
      </c>
      <c r="D12551" t="s">
        <v>551</v>
      </c>
      <c r="E12551" t="s">
        <v>70</v>
      </c>
      <c r="F12551" s="1">
        <v>40787</v>
      </c>
      <c r="G12551">
        <v>3</v>
      </c>
      <c r="K12551">
        <v>2.63</v>
      </c>
      <c r="L12551" t="s">
        <v>71</v>
      </c>
      <c r="O12551">
        <v>6.38</v>
      </c>
      <c r="P12551" t="s">
        <v>71</v>
      </c>
      <c r="Q12551">
        <v>22.9</v>
      </c>
      <c r="R12551" t="s">
        <v>71</v>
      </c>
      <c r="S12551">
        <v>0.69</v>
      </c>
      <c r="T12551" t="s">
        <v>71</v>
      </c>
      <c r="U12551">
        <v>21.37</v>
      </c>
      <c r="V12551" t="s">
        <v>71</v>
      </c>
      <c r="W12551">
        <v>21.93</v>
      </c>
      <c r="X12551" t="s">
        <v>71</v>
      </c>
      <c r="Y12551">
        <v>48.3</v>
      </c>
      <c r="AA12551">
        <v>40.090000000000003</v>
      </c>
      <c r="AE12551">
        <v>13.2</v>
      </c>
      <c r="AF12551" t="s">
        <v>71</v>
      </c>
      <c r="AG12551">
        <v>6.92</v>
      </c>
      <c r="AH12551" t="s">
        <v>71</v>
      </c>
      <c r="AS12551">
        <v>1.67</v>
      </c>
      <c r="AT12551" t="s">
        <v>71</v>
      </c>
    </row>
    <row r="12552" spans="1:46" x14ac:dyDescent="0.2">
      <c r="A12552" t="s">
        <v>549</v>
      </c>
      <c r="B12552" t="s">
        <v>550</v>
      </c>
      <c r="C12552">
        <f>-70.53418902 / 41.63281957</f>
        <v>-1.6941967838956047</v>
      </c>
      <c r="D12552" t="s">
        <v>551</v>
      </c>
      <c r="E12552" t="s">
        <v>70</v>
      </c>
      <c r="F12552" s="1">
        <v>40787</v>
      </c>
      <c r="G12552">
        <v>4</v>
      </c>
      <c r="O12552">
        <v>5.57</v>
      </c>
      <c r="P12552" t="s">
        <v>71</v>
      </c>
      <c r="Q12552">
        <v>22.6</v>
      </c>
      <c r="R12552" t="s">
        <v>71</v>
      </c>
    </row>
    <row r="12553" spans="1:46" x14ac:dyDescent="0.2">
      <c r="A12553" t="s">
        <v>549</v>
      </c>
      <c r="B12553" t="s">
        <v>550</v>
      </c>
      <c r="C12553">
        <f>-70.53418902 / 41.63281957</f>
        <v>-1.6941967838956047</v>
      </c>
      <c r="D12553" t="s">
        <v>551</v>
      </c>
      <c r="E12553" t="s">
        <v>70</v>
      </c>
      <c r="F12553" s="1">
        <v>40787</v>
      </c>
      <c r="G12553">
        <v>5</v>
      </c>
      <c r="O12553">
        <v>5.8</v>
      </c>
      <c r="P12553" t="s">
        <v>71</v>
      </c>
      <c r="Q12553">
        <v>22.5</v>
      </c>
      <c r="R12553" t="s">
        <v>71</v>
      </c>
    </row>
    <row r="12554" spans="1:46" x14ac:dyDescent="0.2">
      <c r="A12554" t="s">
        <v>549</v>
      </c>
      <c r="B12554" t="s">
        <v>550</v>
      </c>
      <c r="C12554">
        <f>-70.53418902 / 41.63281957</f>
        <v>-1.6941967838956047</v>
      </c>
      <c r="D12554" t="s">
        <v>551</v>
      </c>
      <c r="E12554" t="s">
        <v>70</v>
      </c>
      <c r="F12554" s="1">
        <v>40787</v>
      </c>
      <c r="G12554">
        <v>6</v>
      </c>
      <c r="O12554">
        <v>4.91</v>
      </c>
      <c r="P12554" t="s">
        <v>71</v>
      </c>
      <c r="Q12554">
        <v>22.4</v>
      </c>
      <c r="R12554" t="s">
        <v>71</v>
      </c>
    </row>
    <row r="12555" spans="1:46" x14ac:dyDescent="0.2">
      <c r="A12555" t="s">
        <v>549</v>
      </c>
      <c r="B12555" t="s">
        <v>550</v>
      </c>
      <c r="C12555">
        <f>-70.53418902 / 41.63281957</f>
        <v>-1.6941967838956047</v>
      </c>
      <c r="D12555" t="s">
        <v>551</v>
      </c>
      <c r="E12555" t="s">
        <v>70</v>
      </c>
      <c r="F12555" s="1">
        <v>40787</v>
      </c>
      <c r="G12555">
        <v>7</v>
      </c>
      <c r="O12555">
        <v>4.83</v>
      </c>
      <c r="P12555" t="s">
        <v>71</v>
      </c>
      <c r="Q12555">
        <v>22</v>
      </c>
      <c r="R12555" t="s">
        <v>71</v>
      </c>
    </row>
    <row r="12556" spans="1:46" x14ac:dyDescent="0.2">
      <c r="A12556" t="s">
        <v>549</v>
      </c>
      <c r="B12556" t="s">
        <v>550</v>
      </c>
      <c r="C12556">
        <f>-70.53418902 / 41.63281957</f>
        <v>-1.6941967838956047</v>
      </c>
      <c r="D12556" t="s">
        <v>551</v>
      </c>
      <c r="E12556" t="s">
        <v>70</v>
      </c>
      <c r="F12556" s="1">
        <v>40787</v>
      </c>
      <c r="G12556">
        <v>8</v>
      </c>
      <c r="O12556">
        <v>3.22</v>
      </c>
      <c r="P12556" t="s">
        <v>71</v>
      </c>
      <c r="Q12556">
        <v>20.8</v>
      </c>
      <c r="R12556" t="s">
        <v>71</v>
      </c>
    </row>
    <row r="12557" spans="1:46" x14ac:dyDescent="0.2">
      <c r="A12557" t="s">
        <v>549</v>
      </c>
      <c r="B12557" t="s">
        <v>550</v>
      </c>
      <c r="C12557">
        <f>-70.53418902 / 41.63281957</f>
        <v>-1.6941967838956047</v>
      </c>
      <c r="D12557" t="s">
        <v>551</v>
      </c>
      <c r="E12557" t="s">
        <v>70</v>
      </c>
      <c r="F12557" s="1">
        <v>40787</v>
      </c>
      <c r="G12557">
        <v>9</v>
      </c>
      <c r="K12557">
        <v>0.74</v>
      </c>
      <c r="L12557" t="s">
        <v>71</v>
      </c>
      <c r="O12557">
        <v>1.25</v>
      </c>
      <c r="P12557" t="s">
        <v>71</v>
      </c>
      <c r="Q12557">
        <v>15.2</v>
      </c>
      <c r="R12557" t="s">
        <v>71</v>
      </c>
      <c r="S12557">
        <v>0.34</v>
      </c>
      <c r="T12557" t="s">
        <v>71</v>
      </c>
      <c r="U12557">
        <v>10.53</v>
      </c>
      <c r="V12557" t="s">
        <v>71</v>
      </c>
      <c r="W12557">
        <v>33.82</v>
      </c>
      <c r="X12557" t="s">
        <v>71</v>
      </c>
      <c r="Y12557">
        <v>38.1</v>
      </c>
      <c r="AA12557">
        <v>27.65</v>
      </c>
      <c r="AE12557">
        <v>15.6</v>
      </c>
      <c r="AF12557" t="s">
        <v>71</v>
      </c>
      <c r="AG12557">
        <v>6.64</v>
      </c>
      <c r="AH12557" t="s">
        <v>71</v>
      </c>
      <c r="AS12557">
        <v>2.42</v>
      </c>
      <c r="AT12557" t="s">
        <v>71</v>
      </c>
    </row>
    <row r="12558" spans="1:46" x14ac:dyDescent="0.2">
      <c r="A12558" t="s">
        <v>549</v>
      </c>
      <c r="B12558" t="s">
        <v>550</v>
      </c>
      <c r="C12558">
        <f>-70.53418902 / 41.63281957</f>
        <v>-1.6941967838956047</v>
      </c>
      <c r="D12558" t="s">
        <v>551</v>
      </c>
      <c r="E12558" t="s">
        <v>70</v>
      </c>
      <c r="F12558" s="1">
        <v>40787</v>
      </c>
      <c r="G12558">
        <v>10</v>
      </c>
      <c r="O12558">
        <v>0.66</v>
      </c>
      <c r="P12558" t="s">
        <v>71</v>
      </c>
      <c r="Q12558">
        <v>13.5</v>
      </c>
      <c r="R12558" t="s">
        <v>71</v>
      </c>
    </row>
    <row r="12559" spans="1:46" x14ac:dyDescent="0.2">
      <c r="A12559" t="s">
        <v>549</v>
      </c>
      <c r="B12559" t="s">
        <v>550</v>
      </c>
      <c r="C12559">
        <f>-70.53418902 / 41.63281957</f>
        <v>-1.6941967838956047</v>
      </c>
      <c r="D12559" t="s">
        <v>551</v>
      </c>
      <c r="E12559" t="s">
        <v>70</v>
      </c>
      <c r="F12559" s="1">
        <v>40787</v>
      </c>
      <c r="G12559">
        <v>11</v>
      </c>
      <c r="O12559">
        <v>0.53</v>
      </c>
      <c r="P12559" t="s">
        <v>71</v>
      </c>
      <c r="Q12559">
        <v>12.8</v>
      </c>
      <c r="R12559" t="s">
        <v>71</v>
      </c>
    </row>
    <row r="12560" spans="1:46" x14ac:dyDescent="0.2">
      <c r="A12560" t="s">
        <v>549</v>
      </c>
      <c r="B12560" t="s">
        <v>550</v>
      </c>
      <c r="C12560">
        <f>-70.53418902 / 41.63281957</f>
        <v>-1.6941967838956047</v>
      </c>
      <c r="D12560" t="s">
        <v>551</v>
      </c>
      <c r="E12560" t="s">
        <v>70</v>
      </c>
      <c r="F12560" s="1">
        <v>40787</v>
      </c>
      <c r="G12560">
        <v>12</v>
      </c>
      <c r="O12560">
        <v>0.48</v>
      </c>
      <c r="P12560" t="s">
        <v>71</v>
      </c>
      <c r="Q12560">
        <v>12.2</v>
      </c>
      <c r="R12560" t="s">
        <v>71</v>
      </c>
    </row>
    <row r="12561" spans="1:46" x14ac:dyDescent="0.2">
      <c r="A12561" t="s">
        <v>549</v>
      </c>
      <c r="B12561" t="s">
        <v>550</v>
      </c>
      <c r="C12561">
        <f>-70.53418902 / 41.63281957</f>
        <v>-1.6941967838956047</v>
      </c>
      <c r="D12561" t="s">
        <v>551</v>
      </c>
      <c r="E12561" t="s">
        <v>70</v>
      </c>
      <c r="F12561" s="1">
        <v>40787</v>
      </c>
      <c r="G12561">
        <v>13</v>
      </c>
      <c r="O12561">
        <v>0.43</v>
      </c>
      <c r="P12561" t="s">
        <v>71</v>
      </c>
      <c r="Q12561">
        <v>11.7</v>
      </c>
      <c r="R12561" t="s">
        <v>71</v>
      </c>
    </row>
    <row r="12562" spans="1:46" x14ac:dyDescent="0.2">
      <c r="A12562" t="s">
        <v>549</v>
      </c>
      <c r="B12562" t="s">
        <v>550</v>
      </c>
      <c r="C12562">
        <f>-70.53418902 / 41.63281957</f>
        <v>-1.6941967838956047</v>
      </c>
      <c r="D12562" t="s">
        <v>551</v>
      </c>
      <c r="E12562" t="s">
        <v>70</v>
      </c>
      <c r="F12562" s="1">
        <v>40787</v>
      </c>
      <c r="G12562">
        <v>14</v>
      </c>
      <c r="O12562">
        <v>0.41</v>
      </c>
      <c r="P12562" t="s">
        <v>71</v>
      </c>
      <c r="Q12562">
        <v>11.6</v>
      </c>
      <c r="R12562" t="s">
        <v>71</v>
      </c>
    </row>
    <row r="12563" spans="1:46" x14ac:dyDescent="0.2">
      <c r="A12563" t="s">
        <v>549</v>
      </c>
      <c r="B12563" t="s">
        <v>550</v>
      </c>
      <c r="C12563">
        <f>-70.53418902 / 41.63281957</f>
        <v>-1.6941967838956047</v>
      </c>
      <c r="D12563" t="s">
        <v>551</v>
      </c>
      <c r="E12563" t="s">
        <v>70</v>
      </c>
      <c r="F12563" s="1">
        <v>40787</v>
      </c>
      <c r="G12563">
        <v>15</v>
      </c>
      <c r="O12563">
        <v>0.39</v>
      </c>
      <c r="P12563" t="s">
        <v>71</v>
      </c>
      <c r="Q12563">
        <v>11.5</v>
      </c>
      <c r="R12563" t="s">
        <v>71</v>
      </c>
    </row>
    <row r="12564" spans="1:46" x14ac:dyDescent="0.2">
      <c r="A12564" t="s">
        <v>549</v>
      </c>
      <c r="B12564" t="s">
        <v>550</v>
      </c>
      <c r="C12564">
        <f>-70.53418902 / 41.63281957</f>
        <v>-1.6941967838956047</v>
      </c>
      <c r="D12564" t="s">
        <v>551</v>
      </c>
      <c r="E12564" t="s">
        <v>70</v>
      </c>
      <c r="F12564" s="1">
        <v>40787</v>
      </c>
      <c r="G12564">
        <v>16</v>
      </c>
      <c r="O12564">
        <v>0.39</v>
      </c>
      <c r="P12564" t="s">
        <v>71</v>
      </c>
      <c r="Q12564">
        <v>11.4</v>
      </c>
      <c r="R12564" t="s">
        <v>71</v>
      </c>
    </row>
    <row r="12565" spans="1:46" x14ac:dyDescent="0.2">
      <c r="A12565" t="s">
        <v>549</v>
      </c>
      <c r="B12565" t="s">
        <v>550</v>
      </c>
      <c r="C12565">
        <f>-70.53418902 / 41.63281957</f>
        <v>-1.6941967838956047</v>
      </c>
      <c r="D12565" t="s">
        <v>551</v>
      </c>
      <c r="E12565" t="s">
        <v>70</v>
      </c>
      <c r="F12565" s="1">
        <v>40787</v>
      </c>
      <c r="G12565">
        <v>17</v>
      </c>
      <c r="O12565">
        <v>0.38</v>
      </c>
      <c r="P12565" t="s">
        <v>71</v>
      </c>
      <c r="Q12565">
        <v>11.4</v>
      </c>
      <c r="R12565" t="s">
        <v>71</v>
      </c>
    </row>
    <row r="12566" spans="1:46" x14ac:dyDescent="0.2">
      <c r="A12566" t="s">
        <v>549</v>
      </c>
      <c r="B12566" t="s">
        <v>550</v>
      </c>
      <c r="C12566">
        <f>-70.53418902 / 41.63281957</f>
        <v>-1.6941967838956047</v>
      </c>
      <c r="D12566" t="s">
        <v>551</v>
      </c>
      <c r="E12566" t="s">
        <v>70</v>
      </c>
      <c r="F12566" s="1">
        <v>40787</v>
      </c>
      <c r="G12566">
        <v>18</v>
      </c>
      <c r="O12566">
        <v>0.36</v>
      </c>
      <c r="P12566" t="s">
        <v>71</v>
      </c>
      <c r="Q12566">
        <v>11.4</v>
      </c>
      <c r="R12566" t="s">
        <v>71</v>
      </c>
    </row>
    <row r="12567" spans="1:46" x14ac:dyDescent="0.2">
      <c r="A12567" t="s">
        <v>549</v>
      </c>
      <c r="B12567" t="s">
        <v>550</v>
      </c>
      <c r="C12567">
        <f>-70.53418902 / 41.63281957</f>
        <v>-1.6941967838956047</v>
      </c>
      <c r="D12567" t="s">
        <v>551</v>
      </c>
      <c r="E12567" t="s">
        <v>70</v>
      </c>
      <c r="F12567" s="1">
        <v>40787</v>
      </c>
      <c r="G12567">
        <v>19</v>
      </c>
      <c r="O12567">
        <v>0.34</v>
      </c>
      <c r="P12567" t="s">
        <v>71</v>
      </c>
      <c r="Q12567">
        <v>11.3</v>
      </c>
      <c r="R12567" t="s">
        <v>71</v>
      </c>
    </row>
    <row r="12568" spans="1:46" x14ac:dyDescent="0.2">
      <c r="A12568" t="s">
        <v>549</v>
      </c>
      <c r="B12568" t="s">
        <v>550</v>
      </c>
      <c r="C12568">
        <f>-70.53418902 / 41.63281957</f>
        <v>-1.6941967838956047</v>
      </c>
      <c r="D12568" t="s">
        <v>551</v>
      </c>
      <c r="E12568" t="s">
        <v>70</v>
      </c>
      <c r="F12568" s="1">
        <v>40787</v>
      </c>
      <c r="G12568">
        <v>20</v>
      </c>
      <c r="O12568">
        <v>0.31</v>
      </c>
      <c r="P12568" t="s">
        <v>71</v>
      </c>
      <c r="Q12568">
        <v>11.4</v>
      </c>
      <c r="R12568" t="s">
        <v>71</v>
      </c>
    </row>
    <row r="12569" spans="1:46" x14ac:dyDescent="0.2">
      <c r="A12569" t="s">
        <v>549</v>
      </c>
      <c r="B12569" t="s">
        <v>550</v>
      </c>
      <c r="C12569">
        <f>-70.53418902 / 41.63281957</f>
        <v>-1.6941967838956047</v>
      </c>
      <c r="D12569" t="s">
        <v>551</v>
      </c>
      <c r="E12569" t="s">
        <v>70</v>
      </c>
      <c r="F12569" s="1">
        <v>40787</v>
      </c>
      <c r="G12569">
        <v>21</v>
      </c>
      <c r="K12569">
        <v>4.5</v>
      </c>
      <c r="L12569" t="s">
        <v>71</v>
      </c>
      <c r="O12569">
        <v>0.32</v>
      </c>
      <c r="P12569" t="s">
        <v>71</v>
      </c>
      <c r="Q12569">
        <v>11.4</v>
      </c>
      <c r="R12569" t="s">
        <v>71</v>
      </c>
      <c r="S12569">
        <v>4.67</v>
      </c>
      <c r="T12569" t="s">
        <v>71</v>
      </c>
      <c r="U12569">
        <v>144.65</v>
      </c>
      <c r="V12569" t="s">
        <v>71</v>
      </c>
      <c r="W12569">
        <v>37.42</v>
      </c>
      <c r="X12569" t="s">
        <v>71</v>
      </c>
      <c r="Y12569">
        <v>75.88</v>
      </c>
      <c r="AA12569">
        <v>45.36</v>
      </c>
      <c r="AE12569">
        <v>20.399999999999999</v>
      </c>
      <c r="AF12569" t="s">
        <v>71</v>
      </c>
      <c r="AG12569">
        <v>6.6</v>
      </c>
      <c r="AH12569" t="s">
        <v>71</v>
      </c>
      <c r="AS12569">
        <v>24.14</v>
      </c>
      <c r="AT12569" t="s">
        <v>71</v>
      </c>
    </row>
    <row r="12570" spans="1:46" x14ac:dyDescent="0.2">
      <c r="A12570" t="s">
        <v>549</v>
      </c>
      <c r="B12570" t="s">
        <v>550</v>
      </c>
      <c r="C12570">
        <f>-70.53418902 / 41.63281957</f>
        <v>-1.6941967838956047</v>
      </c>
      <c r="D12570" t="s">
        <v>551</v>
      </c>
      <c r="E12570" t="s">
        <v>70</v>
      </c>
      <c r="F12570" s="1">
        <v>41141</v>
      </c>
      <c r="G12570">
        <v>0.5</v>
      </c>
      <c r="I12570">
        <v>17</v>
      </c>
      <c r="J12570" t="s">
        <v>71</v>
      </c>
      <c r="K12570">
        <v>1.22</v>
      </c>
      <c r="L12570" t="s">
        <v>71</v>
      </c>
      <c r="M12570">
        <v>4.5999999999999996</v>
      </c>
      <c r="N12570" t="s">
        <v>71</v>
      </c>
      <c r="O12570">
        <v>8.11</v>
      </c>
      <c r="P12570" t="s">
        <v>71</v>
      </c>
      <c r="Q12570">
        <v>26</v>
      </c>
      <c r="R12570" t="s">
        <v>71</v>
      </c>
      <c r="S12570">
        <v>0.36</v>
      </c>
      <c r="T12570" t="s">
        <v>71</v>
      </c>
      <c r="U12570">
        <v>11.15</v>
      </c>
      <c r="V12570" t="s">
        <v>71</v>
      </c>
      <c r="W12570">
        <v>19.72</v>
      </c>
      <c r="X12570" t="s">
        <v>71</v>
      </c>
      <c r="Y12570">
        <v>38.92</v>
      </c>
      <c r="AA12570">
        <v>32.549999999999997</v>
      </c>
      <c r="AC12570">
        <v>38.01</v>
      </c>
      <c r="AE12570">
        <v>10.6</v>
      </c>
      <c r="AF12570" t="s">
        <v>71</v>
      </c>
      <c r="AG12570">
        <v>6.8</v>
      </c>
      <c r="AH12570" t="s">
        <v>71</v>
      </c>
      <c r="AS12570">
        <v>0.03</v>
      </c>
      <c r="AT12570" t="s">
        <v>71</v>
      </c>
    </row>
    <row r="12571" spans="1:46" x14ac:dyDescent="0.2">
      <c r="A12571" t="s">
        <v>549</v>
      </c>
      <c r="B12571" t="s">
        <v>550</v>
      </c>
      <c r="C12571">
        <f>-70.53418902 / 41.63281957</f>
        <v>-1.6941967838956047</v>
      </c>
      <c r="D12571" t="s">
        <v>551</v>
      </c>
      <c r="E12571" t="s">
        <v>70</v>
      </c>
      <c r="F12571" s="1">
        <v>41141</v>
      </c>
      <c r="G12571">
        <v>1</v>
      </c>
      <c r="O12571">
        <v>8.1999999999999993</v>
      </c>
      <c r="P12571" t="s">
        <v>71</v>
      </c>
      <c r="Q12571">
        <v>26</v>
      </c>
      <c r="R12571" t="s">
        <v>71</v>
      </c>
    </row>
    <row r="12572" spans="1:46" x14ac:dyDescent="0.2">
      <c r="A12572" t="s">
        <v>549</v>
      </c>
      <c r="B12572" t="s">
        <v>550</v>
      </c>
      <c r="C12572">
        <f>-70.53418902 / 41.63281957</f>
        <v>-1.6941967838956047</v>
      </c>
      <c r="D12572" t="s">
        <v>551</v>
      </c>
      <c r="E12572" t="s">
        <v>70</v>
      </c>
      <c r="F12572" s="1">
        <v>41141</v>
      </c>
      <c r="G12572">
        <v>2</v>
      </c>
      <c r="O12572">
        <v>8.15</v>
      </c>
      <c r="P12572" t="s">
        <v>71</v>
      </c>
      <c r="Q12572">
        <v>26</v>
      </c>
      <c r="R12572" t="s">
        <v>71</v>
      </c>
    </row>
    <row r="12573" spans="1:46" x14ac:dyDescent="0.2">
      <c r="A12573" t="s">
        <v>549</v>
      </c>
      <c r="B12573" t="s">
        <v>550</v>
      </c>
      <c r="C12573">
        <f>-70.53418902 / 41.63281957</f>
        <v>-1.6941967838956047</v>
      </c>
      <c r="D12573" t="s">
        <v>551</v>
      </c>
      <c r="E12573" t="s">
        <v>70</v>
      </c>
      <c r="F12573" s="1">
        <v>41141</v>
      </c>
      <c r="G12573">
        <v>3</v>
      </c>
      <c r="K12573">
        <v>0.88</v>
      </c>
      <c r="L12573" t="s">
        <v>71</v>
      </c>
      <c r="O12573">
        <v>8.11</v>
      </c>
      <c r="P12573" t="s">
        <v>71</v>
      </c>
      <c r="Q12573">
        <v>25.7</v>
      </c>
      <c r="R12573" t="s">
        <v>71</v>
      </c>
      <c r="S12573">
        <v>0.36</v>
      </c>
      <c r="T12573" t="s">
        <v>71</v>
      </c>
      <c r="U12573">
        <v>11.15</v>
      </c>
      <c r="V12573" t="s">
        <v>71</v>
      </c>
      <c r="W12573">
        <v>26.34</v>
      </c>
      <c r="X12573" t="s">
        <v>71</v>
      </c>
      <c r="Y12573">
        <v>38.92</v>
      </c>
      <c r="AA12573">
        <v>29.35</v>
      </c>
      <c r="AE12573">
        <v>10.5</v>
      </c>
      <c r="AF12573" t="s">
        <v>71</v>
      </c>
      <c r="AG12573">
        <v>6.83</v>
      </c>
      <c r="AH12573" t="s">
        <v>71</v>
      </c>
      <c r="AS12573">
        <v>0.59</v>
      </c>
      <c r="AT12573" t="s">
        <v>71</v>
      </c>
    </row>
    <row r="12574" spans="1:46" x14ac:dyDescent="0.2">
      <c r="A12574" t="s">
        <v>549</v>
      </c>
      <c r="B12574" t="s">
        <v>550</v>
      </c>
      <c r="C12574">
        <f>-70.53418902 / 41.63281957</f>
        <v>-1.6941967838956047</v>
      </c>
      <c r="D12574" t="s">
        <v>551</v>
      </c>
      <c r="E12574" t="s">
        <v>70</v>
      </c>
      <c r="F12574" s="1">
        <v>41141</v>
      </c>
      <c r="G12574">
        <v>4</v>
      </c>
      <c r="O12574">
        <v>8.07</v>
      </c>
      <c r="P12574" t="s">
        <v>71</v>
      </c>
      <c r="Q12574">
        <v>25.6</v>
      </c>
      <c r="R12574" t="s">
        <v>71</v>
      </c>
    </row>
    <row r="12575" spans="1:46" x14ac:dyDescent="0.2">
      <c r="A12575" t="s">
        <v>549</v>
      </c>
      <c r="B12575" t="s">
        <v>550</v>
      </c>
      <c r="C12575">
        <f>-70.53418902 / 41.63281957</f>
        <v>-1.6941967838956047</v>
      </c>
      <c r="D12575" t="s">
        <v>551</v>
      </c>
      <c r="E12575" t="s">
        <v>70</v>
      </c>
      <c r="F12575" s="1">
        <v>41141</v>
      </c>
      <c r="G12575">
        <v>5</v>
      </c>
      <c r="O12575">
        <v>8.16</v>
      </c>
      <c r="P12575" t="s">
        <v>71</v>
      </c>
      <c r="Q12575">
        <v>25.5</v>
      </c>
      <c r="R12575" t="s">
        <v>71</v>
      </c>
    </row>
    <row r="12576" spans="1:46" x14ac:dyDescent="0.2">
      <c r="A12576" t="s">
        <v>549</v>
      </c>
      <c r="B12576" t="s">
        <v>550</v>
      </c>
      <c r="C12576">
        <f>-70.53418902 / 41.63281957</f>
        <v>-1.6941967838956047</v>
      </c>
      <c r="D12576" t="s">
        <v>551</v>
      </c>
      <c r="E12576" t="s">
        <v>70</v>
      </c>
      <c r="F12576" s="1">
        <v>41141</v>
      </c>
      <c r="G12576">
        <v>6</v>
      </c>
      <c r="O12576">
        <v>7.89</v>
      </c>
      <c r="P12576" t="s">
        <v>71</v>
      </c>
      <c r="Q12576">
        <v>25.4</v>
      </c>
      <c r="R12576" t="s">
        <v>71</v>
      </c>
    </row>
    <row r="12577" spans="1:46" x14ac:dyDescent="0.2">
      <c r="A12577" t="s">
        <v>549</v>
      </c>
      <c r="B12577" t="s">
        <v>550</v>
      </c>
      <c r="C12577">
        <f>-70.53418902 / 41.63281957</f>
        <v>-1.6941967838956047</v>
      </c>
      <c r="D12577" t="s">
        <v>551</v>
      </c>
      <c r="E12577" t="s">
        <v>70</v>
      </c>
      <c r="F12577" s="1">
        <v>41141</v>
      </c>
      <c r="G12577">
        <v>7</v>
      </c>
      <c r="O12577">
        <v>3.63</v>
      </c>
      <c r="P12577" t="s">
        <v>71</v>
      </c>
      <c r="Q12577">
        <v>22</v>
      </c>
      <c r="R12577" t="s">
        <v>71</v>
      </c>
    </row>
    <row r="12578" spans="1:46" x14ac:dyDescent="0.2">
      <c r="A12578" t="s">
        <v>549</v>
      </c>
      <c r="B12578" t="s">
        <v>550</v>
      </c>
      <c r="C12578">
        <f>-70.53418902 / 41.63281957</f>
        <v>-1.6941967838956047</v>
      </c>
      <c r="D12578" t="s">
        <v>551</v>
      </c>
      <c r="E12578" t="s">
        <v>70</v>
      </c>
      <c r="F12578" s="1">
        <v>41141</v>
      </c>
      <c r="G12578">
        <v>8</v>
      </c>
      <c r="O12578">
        <v>0.56999999999999995</v>
      </c>
      <c r="P12578" t="s">
        <v>71</v>
      </c>
      <c r="Q12578">
        <v>18.2</v>
      </c>
      <c r="R12578" t="s">
        <v>71</v>
      </c>
    </row>
    <row r="12579" spans="1:46" x14ac:dyDescent="0.2">
      <c r="A12579" t="s">
        <v>549</v>
      </c>
      <c r="B12579" t="s">
        <v>550</v>
      </c>
      <c r="C12579">
        <f>-70.53418902 / 41.63281957</f>
        <v>-1.6941967838956047</v>
      </c>
      <c r="D12579" t="s">
        <v>551</v>
      </c>
      <c r="E12579" t="s">
        <v>70</v>
      </c>
      <c r="F12579" s="1">
        <v>41141</v>
      </c>
      <c r="G12579">
        <v>9</v>
      </c>
      <c r="K12579">
        <v>1.63</v>
      </c>
      <c r="L12579" t="s">
        <v>71</v>
      </c>
      <c r="O12579">
        <v>0.39</v>
      </c>
      <c r="P12579" t="s">
        <v>71</v>
      </c>
      <c r="Q12579">
        <v>15.3</v>
      </c>
      <c r="R12579" t="s">
        <v>71</v>
      </c>
      <c r="S12579">
        <v>1.0900000000000001</v>
      </c>
      <c r="T12579" t="s">
        <v>71</v>
      </c>
      <c r="U12579">
        <v>33.76</v>
      </c>
      <c r="V12579" t="s">
        <v>71</v>
      </c>
      <c r="W12579">
        <v>25.64</v>
      </c>
      <c r="X12579" t="s">
        <v>71</v>
      </c>
      <c r="Y12579">
        <v>54.9</v>
      </c>
      <c r="AA12579">
        <v>35.39</v>
      </c>
      <c r="AE12579">
        <v>11.7</v>
      </c>
      <c r="AF12579" t="s">
        <v>71</v>
      </c>
      <c r="AG12579">
        <v>6.26</v>
      </c>
      <c r="AH12579" t="s">
        <v>71</v>
      </c>
      <c r="AS12579">
        <v>2.09</v>
      </c>
      <c r="AT12579" t="s">
        <v>71</v>
      </c>
    </row>
    <row r="12580" spans="1:46" x14ac:dyDescent="0.2">
      <c r="A12580" t="s">
        <v>549</v>
      </c>
      <c r="B12580" t="s">
        <v>550</v>
      </c>
      <c r="C12580">
        <f>-70.53418902 / 41.63281957</f>
        <v>-1.6941967838956047</v>
      </c>
      <c r="D12580" t="s">
        <v>551</v>
      </c>
      <c r="E12580" t="s">
        <v>70</v>
      </c>
      <c r="F12580" s="1">
        <v>41141</v>
      </c>
      <c r="G12580">
        <v>10</v>
      </c>
      <c r="O12580">
        <v>0.36</v>
      </c>
      <c r="P12580" t="s">
        <v>71</v>
      </c>
      <c r="Q12580">
        <v>13.4</v>
      </c>
      <c r="R12580" t="s">
        <v>71</v>
      </c>
    </row>
    <row r="12581" spans="1:46" x14ac:dyDescent="0.2">
      <c r="A12581" t="s">
        <v>549</v>
      </c>
      <c r="B12581" t="s">
        <v>550</v>
      </c>
      <c r="C12581">
        <f>-70.53418902 / 41.63281957</f>
        <v>-1.6941967838956047</v>
      </c>
      <c r="D12581" t="s">
        <v>551</v>
      </c>
      <c r="E12581" t="s">
        <v>70</v>
      </c>
      <c r="F12581" s="1">
        <v>41141</v>
      </c>
      <c r="G12581">
        <v>11</v>
      </c>
      <c r="O12581">
        <v>0.35</v>
      </c>
      <c r="P12581" t="s">
        <v>71</v>
      </c>
      <c r="Q12581">
        <v>12.3</v>
      </c>
      <c r="R12581" t="s">
        <v>71</v>
      </c>
    </row>
    <row r="12582" spans="1:46" x14ac:dyDescent="0.2">
      <c r="A12582" t="s">
        <v>549</v>
      </c>
      <c r="B12582" t="s">
        <v>550</v>
      </c>
      <c r="C12582">
        <f>-70.53418902 / 41.63281957</f>
        <v>-1.6941967838956047</v>
      </c>
      <c r="D12582" t="s">
        <v>551</v>
      </c>
      <c r="E12582" t="s">
        <v>70</v>
      </c>
      <c r="F12582" s="1">
        <v>41141</v>
      </c>
      <c r="G12582">
        <v>12</v>
      </c>
      <c r="O12582">
        <v>0.34</v>
      </c>
      <c r="P12582" t="s">
        <v>71</v>
      </c>
      <c r="Q12582">
        <v>11.6</v>
      </c>
      <c r="R12582" t="s">
        <v>71</v>
      </c>
    </row>
    <row r="12583" spans="1:46" x14ac:dyDescent="0.2">
      <c r="A12583" t="s">
        <v>549</v>
      </c>
      <c r="B12583" t="s">
        <v>550</v>
      </c>
      <c r="C12583">
        <f>-70.53418902 / 41.63281957</f>
        <v>-1.6941967838956047</v>
      </c>
      <c r="D12583" t="s">
        <v>551</v>
      </c>
      <c r="E12583" t="s">
        <v>70</v>
      </c>
      <c r="F12583" s="1">
        <v>41141</v>
      </c>
      <c r="G12583">
        <v>13</v>
      </c>
      <c r="O12583">
        <v>0.33</v>
      </c>
      <c r="P12583" t="s">
        <v>71</v>
      </c>
      <c r="Q12583">
        <v>11.1</v>
      </c>
      <c r="R12583" t="s">
        <v>71</v>
      </c>
    </row>
    <row r="12584" spans="1:46" x14ac:dyDescent="0.2">
      <c r="A12584" t="s">
        <v>549</v>
      </c>
      <c r="B12584" t="s">
        <v>550</v>
      </c>
      <c r="C12584">
        <f>-70.53418902 / 41.63281957</f>
        <v>-1.6941967838956047</v>
      </c>
      <c r="D12584" t="s">
        <v>551</v>
      </c>
      <c r="E12584" t="s">
        <v>70</v>
      </c>
      <c r="F12584" s="1">
        <v>41141</v>
      </c>
      <c r="G12584">
        <v>14</v>
      </c>
      <c r="O12584">
        <v>0.33</v>
      </c>
      <c r="P12584" t="s">
        <v>71</v>
      </c>
      <c r="Q12584">
        <v>10.9</v>
      </c>
      <c r="R12584" t="s">
        <v>71</v>
      </c>
    </row>
    <row r="12585" spans="1:46" x14ac:dyDescent="0.2">
      <c r="A12585" t="s">
        <v>549</v>
      </c>
      <c r="B12585" t="s">
        <v>550</v>
      </c>
      <c r="C12585">
        <f>-70.53418902 / 41.63281957</f>
        <v>-1.6941967838956047</v>
      </c>
      <c r="D12585" t="s">
        <v>551</v>
      </c>
      <c r="E12585" t="s">
        <v>70</v>
      </c>
      <c r="F12585" s="1">
        <v>41141</v>
      </c>
      <c r="G12585">
        <v>15</v>
      </c>
      <c r="O12585">
        <v>0.32</v>
      </c>
      <c r="P12585" t="s">
        <v>71</v>
      </c>
      <c r="Q12585">
        <v>10.7</v>
      </c>
      <c r="R12585" t="s">
        <v>71</v>
      </c>
    </row>
    <row r="12586" spans="1:46" x14ac:dyDescent="0.2">
      <c r="A12586" t="s">
        <v>549</v>
      </c>
      <c r="B12586" t="s">
        <v>550</v>
      </c>
      <c r="C12586">
        <f>-70.53418902 / 41.63281957</f>
        <v>-1.6941967838956047</v>
      </c>
      <c r="D12586" t="s">
        <v>551</v>
      </c>
      <c r="E12586" t="s">
        <v>70</v>
      </c>
      <c r="F12586" s="1">
        <v>41141</v>
      </c>
      <c r="G12586">
        <v>16</v>
      </c>
      <c r="K12586">
        <v>0.82</v>
      </c>
      <c r="L12586" t="s">
        <v>71</v>
      </c>
      <c r="O12586">
        <v>0.31</v>
      </c>
      <c r="P12586" t="s">
        <v>71</v>
      </c>
      <c r="Q12586">
        <v>10.6</v>
      </c>
      <c r="R12586" t="s">
        <v>71</v>
      </c>
      <c r="S12586">
        <v>1.24</v>
      </c>
      <c r="T12586" t="s">
        <v>71</v>
      </c>
      <c r="U12586">
        <v>38.409999999999997</v>
      </c>
      <c r="V12586" t="s">
        <v>71</v>
      </c>
      <c r="W12586">
        <v>51.41</v>
      </c>
      <c r="X12586" t="s">
        <v>71</v>
      </c>
      <c r="Y12586">
        <v>56.76</v>
      </c>
      <c r="AA12586">
        <v>28.65</v>
      </c>
      <c r="AE12586">
        <v>25.2</v>
      </c>
      <c r="AF12586" t="s">
        <v>71</v>
      </c>
      <c r="AG12586">
        <v>6.51</v>
      </c>
      <c r="AH12586" t="s">
        <v>71</v>
      </c>
      <c r="AS12586">
        <v>0.14000000000000001</v>
      </c>
      <c r="AT12586" t="s">
        <v>71</v>
      </c>
    </row>
    <row r="12587" spans="1:46" x14ac:dyDescent="0.2">
      <c r="A12587" t="s">
        <v>549</v>
      </c>
      <c r="B12587" t="s">
        <v>550</v>
      </c>
      <c r="C12587">
        <f>-70.53418902 / 41.63281957</f>
        <v>-1.6941967838956047</v>
      </c>
      <c r="D12587" t="s">
        <v>551</v>
      </c>
      <c r="E12587" t="s">
        <v>70</v>
      </c>
      <c r="F12587" s="1">
        <v>41515</v>
      </c>
      <c r="G12587">
        <v>0.5</v>
      </c>
      <c r="I12587">
        <v>20</v>
      </c>
      <c r="J12587" t="s">
        <v>71</v>
      </c>
      <c r="K12587">
        <v>1.62</v>
      </c>
      <c r="L12587" t="s">
        <v>71</v>
      </c>
      <c r="M12587">
        <v>3</v>
      </c>
      <c r="N12587" t="s">
        <v>71</v>
      </c>
      <c r="O12587">
        <v>7.7</v>
      </c>
      <c r="P12587" t="s">
        <v>71</v>
      </c>
      <c r="Q12587">
        <v>23.6</v>
      </c>
      <c r="R12587" t="s">
        <v>71</v>
      </c>
      <c r="S12587">
        <v>0.52</v>
      </c>
      <c r="T12587" t="s">
        <v>71</v>
      </c>
      <c r="U12587">
        <v>16.11</v>
      </c>
      <c r="V12587" t="s">
        <v>71</v>
      </c>
      <c r="W12587">
        <v>20.239999999999998</v>
      </c>
      <c r="X12587" t="s">
        <v>71</v>
      </c>
      <c r="Y12587">
        <v>44.23</v>
      </c>
      <c r="AA12587">
        <v>35.33</v>
      </c>
      <c r="AC12587">
        <v>44.17</v>
      </c>
      <c r="AE12587">
        <v>10.199999999999999</v>
      </c>
      <c r="AF12587" t="s">
        <v>71</v>
      </c>
      <c r="AG12587">
        <v>7</v>
      </c>
      <c r="AH12587" t="s">
        <v>71</v>
      </c>
      <c r="AS12587">
        <v>0.77</v>
      </c>
      <c r="AT12587" t="s">
        <v>71</v>
      </c>
    </row>
    <row r="12588" spans="1:46" x14ac:dyDescent="0.2">
      <c r="A12588" t="s">
        <v>549</v>
      </c>
      <c r="B12588" t="s">
        <v>550</v>
      </c>
      <c r="C12588">
        <f>-70.53418902 / 41.63281957</f>
        <v>-1.6941967838956047</v>
      </c>
      <c r="D12588" t="s">
        <v>551</v>
      </c>
      <c r="E12588" t="s">
        <v>70</v>
      </c>
      <c r="F12588" s="1">
        <v>41515</v>
      </c>
      <c r="G12588">
        <v>2</v>
      </c>
      <c r="O12588">
        <v>7.7</v>
      </c>
      <c r="P12588" t="s">
        <v>71</v>
      </c>
      <c r="Q12588">
        <v>23.8</v>
      </c>
      <c r="R12588" t="s">
        <v>71</v>
      </c>
    </row>
    <row r="12589" spans="1:46" x14ac:dyDescent="0.2">
      <c r="A12589" t="s">
        <v>549</v>
      </c>
      <c r="B12589" t="s">
        <v>550</v>
      </c>
      <c r="C12589">
        <f>-70.53418902 / 41.63281957</f>
        <v>-1.6941967838956047</v>
      </c>
      <c r="D12589" t="s">
        <v>551</v>
      </c>
      <c r="E12589" t="s">
        <v>70</v>
      </c>
      <c r="F12589" s="1">
        <v>41515</v>
      </c>
      <c r="G12589">
        <v>3</v>
      </c>
      <c r="K12589">
        <v>1.33</v>
      </c>
      <c r="L12589" t="s">
        <v>71</v>
      </c>
      <c r="S12589">
        <v>0.49</v>
      </c>
      <c r="T12589" t="s">
        <v>71</v>
      </c>
      <c r="U12589">
        <v>15.18</v>
      </c>
      <c r="V12589" t="s">
        <v>71</v>
      </c>
      <c r="W12589">
        <v>19.18</v>
      </c>
      <c r="X12589" t="s">
        <v>71</v>
      </c>
      <c r="Y12589">
        <v>43.37</v>
      </c>
      <c r="AA12589">
        <v>33.4</v>
      </c>
      <c r="AE12589">
        <v>9.9</v>
      </c>
      <c r="AF12589" t="s">
        <v>71</v>
      </c>
      <c r="AG12589">
        <v>7</v>
      </c>
      <c r="AH12589" t="s">
        <v>71</v>
      </c>
      <c r="AS12589">
        <v>0.55000000000000004</v>
      </c>
      <c r="AT12589" t="s">
        <v>71</v>
      </c>
    </row>
    <row r="12590" spans="1:46" x14ac:dyDescent="0.2">
      <c r="A12590" t="s">
        <v>549</v>
      </c>
      <c r="B12590" t="s">
        <v>550</v>
      </c>
      <c r="C12590">
        <f>-70.53418902 / 41.63281957</f>
        <v>-1.6941967838956047</v>
      </c>
      <c r="D12590" t="s">
        <v>551</v>
      </c>
      <c r="E12590" t="s">
        <v>70</v>
      </c>
      <c r="F12590" s="1">
        <v>41515</v>
      </c>
      <c r="G12590">
        <v>4</v>
      </c>
      <c r="O12590">
        <v>7.3</v>
      </c>
      <c r="P12590" t="s">
        <v>71</v>
      </c>
      <c r="Q12590">
        <v>23.6</v>
      </c>
      <c r="R12590" t="s">
        <v>71</v>
      </c>
    </row>
    <row r="12591" spans="1:46" x14ac:dyDescent="0.2">
      <c r="A12591" t="s">
        <v>549</v>
      </c>
      <c r="B12591" t="s">
        <v>550</v>
      </c>
      <c r="C12591">
        <f>-70.53418902 / 41.63281957</f>
        <v>-1.6941967838956047</v>
      </c>
      <c r="D12591" t="s">
        <v>551</v>
      </c>
      <c r="E12591" t="s">
        <v>70</v>
      </c>
      <c r="F12591" s="1">
        <v>41515</v>
      </c>
      <c r="G12591">
        <v>6</v>
      </c>
      <c r="O12591">
        <v>6.95</v>
      </c>
      <c r="P12591" t="s">
        <v>71</v>
      </c>
      <c r="Q12591">
        <v>23.5</v>
      </c>
      <c r="R12591" t="s">
        <v>71</v>
      </c>
    </row>
    <row r="12592" spans="1:46" x14ac:dyDescent="0.2">
      <c r="A12592" t="s">
        <v>549</v>
      </c>
      <c r="B12592" t="s">
        <v>550</v>
      </c>
      <c r="C12592">
        <f>-70.53418902 / 41.63281957</f>
        <v>-1.6941967838956047</v>
      </c>
      <c r="D12592" t="s">
        <v>551</v>
      </c>
      <c r="E12592" t="s">
        <v>70</v>
      </c>
      <c r="F12592" s="1">
        <v>41515</v>
      </c>
      <c r="G12592">
        <v>8</v>
      </c>
      <c r="O12592">
        <v>4.5</v>
      </c>
      <c r="P12592" t="s">
        <v>71</v>
      </c>
      <c r="Q12592">
        <v>21.9</v>
      </c>
      <c r="R12592" t="s">
        <v>71</v>
      </c>
    </row>
    <row r="12593" spans="1:46" x14ac:dyDescent="0.2">
      <c r="A12593" t="s">
        <v>549</v>
      </c>
      <c r="B12593" t="s">
        <v>550</v>
      </c>
      <c r="C12593">
        <f>-70.53418902 / 41.63281957</f>
        <v>-1.6941967838956047</v>
      </c>
      <c r="D12593" t="s">
        <v>551</v>
      </c>
      <c r="E12593" t="s">
        <v>70</v>
      </c>
      <c r="F12593" s="1">
        <v>41515</v>
      </c>
      <c r="G12593">
        <v>9</v>
      </c>
      <c r="K12593">
        <v>8.89</v>
      </c>
      <c r="L12593" t="s">
        <v>71</v>
      </c>
      <c r="S12593">
        <v>0.53</v>
      </c>
      <c r="T12593" t="s">
        <v>71</v>
      </c>
      <c r="U12593">
        <v>16.420000000000002</v>
      </c>
      <c r="V12593" t="s">
        <v>71</v>
      </c>
      <c r="W12593">
        <v>17.59</v>
      </c>
      <c r="X12593" t="s">
        <v>71</v>
      </c>
      <c r="Y12593">
        <v>44.5</v>
      </c>
      <c r="AA12593">
        <v>52.03</v>
      </c>
      <c r="AE12593">
        <v>13.9</v>
      </c>
      <c r="AF12593" t="s">
        <v>71</v>
      </c>
      <c r="AG12593">
        <v>6.4</v>
      </c>
      <c r="AH12593" t="s">
        <v>71</v>
      </c>
      <c r="AS12593">
        <v>0.03</v>
      </c>
      <c r="AT12593" t="s">
        <v>71</v>
      </c>
    </row>
    <row r="12594" spans="1:46" x14ac:dyDescent="0.2">
      <c r="A12594" t="s">
        <v>549</v>
      </c>
      <c r="B12594" t="s">
        <v>550</v>
      </c>
      <c r="C12594">
        <f>-70.53418902 / 41.63281957</f>
        <v>-1.6941967838956047</v>
      </c>
      <c r="D12594" t="s">
        <v>551</v>
      </c>
      <c r="E12594" t="s">
        <v>70</v>
      </c>
      <c r="F12594" s="1">
        <v>41515</v>
      </c>
      <c r="G12594">
        <v>10</v>
      </c>
      <c r="O12594">
        <v>3.41</v>
      </c>
      <c r="P12594" t="s">
        <v>71</v>
      </c>
      <c r="Q12594">
        <v>15.1</v>
      </c>
      <c r="R12594" t="s">
        <v>71</v>
      </c>
    </row>
    <row r="12595" spans="1:46" x14ac:dyDescent="0.2">
      <c r="A12595" t="s">
        <v>549</v>
      </c>
      <c r="B12595" t="s">
        <v>550</v>
      </c>
      <c r="C12595">
        <f>-70.53418902 / 41.63281957</f>
        <v>-1.6941967838956047</v>
      </c>
      <c r="D12595" t="s">
        <v>551</v>
      </c>
      <c r="E12595" t="s">
        <v>70</v>
      </c>
      <c r="F12595" s="1">
        <v>41515</v>
      </c>
      <c r="G12595">
        <v>12</v>
      </c>
      <c r="O12595">
        <v>2.1</v>
      </c>
      <c r="P12595" t="s">
        <v>71</v>
      </c>
      <c r="Q12595">
        <v>11.9</v>
      </c>
      <c r="R12595" t="s">
        <v>71</v>
      </c>
    </row>
    <row r="12596" spans="1:46" x14ac:dyDescent="0.2">
      <c r="A12596" t="s">
        <v>549</v>
      </c>
      <c r="B12596" t="s">
        <v>550</v>
      </c>
      <c r="C12596">
        <f>-70.53418902 / 41.63281957</f>
        <v>-1.6941967838956047</v>
      </c>
      <c r="D12596" t="s">
        <v>551</v>
      </c>
      <c r="E12596" t="s">
        <v>70</v>
      </c>
      <c r="F12596" s="1">
        <v>41515</v>
      </c>
      <c r="G12596">
        <v>14</v>
      </c>
      <c r="O12596">
        <v>1.9</v>
      </c>
      <c r="P12596" t="s">
        <v>71</v>
      </c>
      <c r="Q12596">
        <v>10.8</v>
      </c>
      <c r="R12596" t="s">
        <v>71</v>
      </c>
    </row>
    <row r="12597" spans="1:46" x14ac:dyDescent="0.2">
      <c r="A12597" t="s">
        <v>549</v>
      </c>
      <c r="B12597" t="s">
        <v>550</v>
      </c>
      <c r="C12597">
        <f>-70.53418902 / 41.63281957</f>
        <v>-1.6941967838956047</v>
      </c>
      <c r="D12597" t="s">
        <v>551</v>
      </c>
      <c r="E12597" t="s">
        <v>70</v>
      </c>
      <c r="F12597" s="1">
        <v>41515</v>
      </c>
      <c r="G12597">
        <v>16</v>
      </c>
      <c r="O12597">
        <v>1.9</v>
      </c>
      <c r="P12597" t="s">
        <v>71</v>
      </c>
      <c r="Q12597">
        <v>10.4</v>
      </c>
      <c r="R12597" t="s">
        <v>71</v>
      </c>
    </row>
    <row r="12598" spans="1:46" x14ac:dyDescent="0.2">
      <c r="A12598" t="s">
        <v>549</v>
      </c>
      <c r="B12598" t="s">
        <v>550</v>
      </c>
      <c r="C12598">
        <f>-70.53418902 / 41.63281957</f>
        <v>-1.6941967838956047</v>
      </c>
      <c r="D12598" t="s">
        <v>551</v>
      </c>
      <c r="E12598" t="s">
        <v>70</v>
      </c>
      <c r="F12598" s="1">
        <v>41515</v>
      </c>
      <c r="G12598">
        <v>18</v>
      </c>
      <c r="O12598">
        <v>1.85</v>
      </c>
      <c r="P12598" t="s">
        <v>71</v>
      </c>
      <c r="Q12598">
        <v>10.199999999999999</v>
      </c>
      <c r="R12598" t="s">
        <v>71</v>
      </c>
    </row>
    <row r="12599" spans="1:46" x14ac:dyDescent="0.2">
      <c r="A12599" t="s">
        <v>549</v>
      </c>
      <c r="B12599" t="s">
        <v>550</v>
      </c>
      <c r="C12599">
        <f>-70.53418902 / 41.63281957</f>
        <v>-1.6941967838956047</v>
      </c>
      <c r="D12599" t="s">
        <v>551</v>
      </c>
      <c r="E12599" t="s">
        <v>70</v>
      </c>
      <c r="F12599" s="1">
        <v>41515</v>
      </c>
      <c r="G12599">
        <v>19</v>
      </c>
      <c r="K12599">
        <v>0.03</v>
      </c>
      <c r="L12599" t="s">
        <v>71</v>
      </c>
      <c r="S12599">
        <v>4.57</v>
      </c>
      <c r="T12599" t="s">
        <v>71</v>
      </c>
      <c r="U12599">
        <v>141.55000000000001</v>
      </c>
      <c r="V12599" t="s">
        <v>71</v>
      </c>
      <c r="W12599">
        <v>85.19</v>
      </c>
      <c r="X12599" t="s">
        <v>71</v>
      </c>
      <c r="Y12599">
        <v>75.569999999999993</v>
      </c>
      <c r="AA12599">
        <v>-5.59</v>
      </c>
      <c r="AE12599">
        <v>5.4</v>
      </c>
      <c r="AF12599" t="s">
        <v>71</v>
      </c>
      <c r="AG12599">
        <v>5.8</v>
      </c>
      <c r="AH12599" t="s">
        <v>71</v>
      </c>
      <c r="AS12599">
        <v>29.64</v>
      </c>
      <c r="AT12599" t="s">
        <v>71</v>
      </c>
    </row>
    <row r="12600" spans="1:46" x14ac:dyDescent="0.2">
      <c r="A12600" t="s">
        <v>549</v>
      </c>
      <c r="B12600" t="s">
        <v>550</v>
      </c>
      <c r="C12600">
        <f>-70.53418902 / 41.63281957</f>
        <v>-1.6941967838956047</v>
      </c>
      <c r="D12600" t="s">
        <v>551</v>
      </c>
      <c r="E12600" t="s">
        <v>70</v>
      </c>
      <c r="F12600" s="1">
        <v>41515</v>
      </c>
      <c r="G12600">
        <v>20</v>
      </c>
      <c r="O12600">
        <v>1.7</v>
      </c>
      <c r="P12600" t="s">
        <v>71</v>
      </c>
      <c r="Q12600">
        <v>10.1</v>
      </c>
      <c r="R12600" t="s">
        <v>71</v>
      </c>
    </row>
    <row r="12601" spans="1:46" x14ac:dyDescent="0.2">
      <c r="A12601" t="s">
        <v>549</v>
      </c>
      <c r="B12601" t="s">
        <v>550</v>
      </c>
      <c r="C12601">
        <f>-70.53418902 / 41.63281957</f>
        <v>-1.6941967838956047</v>
      </c>
      <c r="D12601" t="s">
        <v>551</v>
      </c>
      <c r="E12601" t="s">
        <v>70</v>
      </c>
      <c r="F12601" s="1">
        <v>41877</v>
      </c>
      <c r="G12601">
        <v>0.5</v>
      </c>
      <c r="I12601">
        <v>20</v>
      </c>
      <c r="J12601" t="s">
        <v>71</v>
      </c>
      <c r="K12601">
        <v>1.98</v>
      </c>
      <c r="L12601" t="s">
        <v>71</v>
      </c>
      <c r="M12601">
        <v>3.6</v>
      </c>
      <c r="N12601" t="s">
        <v>71</v>
      </c>
      <c r="O12601">
        <v>7.35</v>
      </c>
      <c r="P12601" t="s">
        <v>71</v>
      </c>
      <c r="Q12601">
        <v>23.8</v>
      </c>
      <c r="R12601" t="s">
        <v>71</v>
      </c>
      <c r="S12601">
        <v>0.4</v>
      </c>
      <c r="T12601" t="s">
        <v>71</v>
      </c>
      <c r="U12601">
        <v>12.39</v>
      </c>
      <c r="V12601" t="s">
        <v>71</v>
      </c>
      <c r="W12601">
        <v>16.600000000000001</v>
      </c>
      <c r="X12601" t="s">
        <v>71</v>
      </c>
      <c r="Y12601">
        <v>40.44</v>
      </c>
      <c r="AA12601">
        <v>37.299999999999997</v>
      </c>
      <c r="AC12601">
        <v>41.54</v>
      </c>
      <c r="AE12601">
        <v>7.9</v>
      </c>
      <c r="AF12601" t="s">
        <v>71</v>
      </c>
      <c r="AG12601">
        <v>6.79</v>
      </c>
      <c r="AH12601" t="s">
        <v>71</v>
      </c>
      <c r="AS12601">
        <v>3.33</v>
      </c>
      <c r="AT12601" t="s">
        <v>71</v>
      </c>
    </row>
    <row r="12602" spans="1:46" x14ac:dyDescent="0.2">
      <c r="A12602" t="s">
        <v>549</v>
      </c>
      <c r="B12602" t="s">
        <v>550</v>
      </c>
      <c r="C12602">
        <f>-70.53418902 / 41.63281957</f>
        <v>-1.6941967838956047</v>
      </c>
      <c r="D12602" t="s">
        <v>551</v>
      </c>
      <c r="E12602" t="s">
        <v>70</v>
      </c>
      <c r="F12602" s="1">
        <v>41877</v>
      </c>
      <c r="G12602">
        <v>2</v>
      </c>
      <c r="O12602">
        <v>6.9</v>
      </c>
      <c r="P12602" t="s">
        <v>71</v>
      </c>
      <c r="Q12602">
        <v>23.8</v>
      </c>
      <c r="R12602" t="s">
        <v>71</v>
      </c>
    </row>
    <row r="12603" spans="1:46" x14ac:dyDescent="0.2">
      <c r="A12603" t="s">
        <v>549</v>
      </c>
      <c r="B12603" t="s">
        <v>550</v>
      </c>
      <c r="C12603">
        <f>-70.53418902 / 41.63281957</f>
        <v>-1.6941967838956047</v>
      </c>
      <c r="D12603" t="s">
        <v>551</v>
      </c>
      <c r="E12603" t="s">
        <v>70</v>
      </c>
      <c r="F12603" s="1">
        <v>41877</v>
      </c>
      <c r="G12603">
        <v>3</v>
      </c>
      <c r="K12603">
        <v>2.99</v>
      </c>
      <c r="L12603" t="s">
        <v>71</v>
      </c>
      <c r="S12603">
        <v>0.59</v>
      </c>
      <c r="T12603" t="s">
        <v>71</v>
      </c>
      <c r="U12603">
        <v>18.27</v>
      </c>
      <c r="V12603" t="s">
        <v>71</v>
      </c>
      <c r="W12603">
        <v>15.51</v>
      </c>
      <c r="X12603" t="s">
        <v>71</v>
      </c>
      <c r="Y12603">
        <v>46.04</v>
      </c>
      <c r="AA12603">
        <v>41.34</v>
      </c>
      <c r="AE12603">
        <v>8.1999999999999993</v>
      </c>
      <c r="AF12603" t="s">
        <v>71</v>
      </c>
      <c r="AG12603">
        <v>6.89</v>
      </c>
      <c r="AH12603" t="s">
        <v>71</v>
      </c>
      <c r="AS12603">
        <v>1.86</v>
      </c>
      <c r="AT12603" t="s">
        <v>71</v>
      </c>
    </row>
    <row r="12604" spans="1:46" x14ac:dyDescent="0.2">
      <c r="A12604" t="s">
        <v>549</v>
      </c>
      <c r="B12604" t="s">
        <v>550</v>
      </c>
      <c r="C12604">
        <f>-70.53418902 / 41.63281957</f>
        <v>-1.6941967838956047</v>
      </c>
      <c r="D12604" t="s">
        <v>551</v>
      </c>
      <c r="E12604" t="s">
        <v>70</v>
      </c>
      <c r="F12604" s="1">
        <v>41877</v>
      </c>
      <c r="G12604">
        <v>4</v>
      </c>
      <c r="O12604">
        <v>6.83</v>
      </c>
      <c r="P12604" t="s">
        <v>71</v>
      </c>
      <c r="Q12604">
        <v>23.4</v>
      </c>
      <c r="R12604" t="s">
        <v>71</v>
      </c>
    </row>
    <row r="12605" spans="1:46" x14ac:dyDescent="0.2">
      <c r="A12605" t="s">
        <v>549</v>
      </c>
      <c r="B12605" t="s">
        <v>550</v>
      </c>
      <c r="C12605">
        <f>-70.53418902 / 41.63281957</f>
        <v>-1.6941967838956047</v>
      </c>
      <c r="D12605" t="s">
        <v>551</v>
      </c>
      <c r="E12605" t="s">
        <v>70</v>
      </c>
      <c r="F12605" s="1">
        <v>41877</v>
      </c>
      <c r="G12605">
        <v>6</v>
      </c>
      <c r="O12605">
        <v>6.92</v>
      </c>
      <c r="P12605" t="s">
        <v>71</v>
      </c>
      <c r="Q12605">
        <v>23.2</v>
      </c>
      <c r="R12605" t="s">
        <v>71</v>
      </c>
    </row>
    <row r="12606" spans="1:46" x14ac:dyDescent="0.2">
      <c r="A12606" t="s">
        <v>549</v>
      </c>
      <c r="B12606" t="s">
        <v>550</v>
      </c>
      <c r="C12606">
        <f>-70.53418902 / 41.63281957</f>
        <v>-1.6941967838956047</v>
      </c>
      <c r="D12606" t="s">
        <v>551</v>
      </c>
      <c r="E12606" t="s">
        <v>70</v>
      </c>
      <c r="F12606" s="1">
        <v>41877</v>
      </c>
      <c r="G12606">
        <v>8</v>
      </c>
      <c r="O12606">
        <v>2.75</v>
      </c>
      <c r="P12606" t="s">
        <v>71</v>
      </c>
      <c r="Q12606">
        <v>20.7</v>
      </c>
      <c r="R12606" t="s">
        <v>71</v>
      </c>
    </row>
    <row r="12607" spans="1:46" x14ac:dyDescent="0.2">
      <c r="A12607" t="s">
        <v>549</v>
      </c>
      <c r="B12607" t="s">
        <v>550</v>
      </c>
      <c r="C12607">
        <f>-70.53418902 / 41.63281957</f>
        <v>-1.6941967838956047</v>
      </c>
      <c r="D12607" t="s">
        <v>551</v>
      </c>
      <c r="E12607" t="s">
        <v>70</v>
      </c>
      <c r="F12607" s="1">
        <v>41877</v>
      </c>
      <c r="G12607">
        <v>9</v>
      </c>
      <c r="K12607">
        <v>3.68</v>
      </c>
      <c r="L12607" t="s">
        <v>71</v>
      </c>
      <c r="S12607">
        <v>0.98</v>
      </c>
      <c r="T12607" t="s">
        <v>71</v>
      </c>
      <c r="U12607">
        <v>30.35</v>
      </c>
      <c r="V12607" t="s">
        <v>71</v>
      </c>
      <c r="W12607">
        <v>15.7</v>
      </c>
      <c r="X12607" t="s">
        <v>71</v>
      </c>
      <c r="Y12607">
        <v>53.36</v>
      </c>
      <c r="AA12607">
        <v>43.38</v>
      </c>
      <c r="AE12607">
        <v>11.1</v>
      </c>
      <c r="AF12607" t="s">
        <v>71</v>
      </c>
      <c r="AG12607">
        <v>6.36</v>
      </c>
      <c r="AH12607" t="s">
        <v>71</v>
      </c>
      <c r="AS12607">
        <v>1.78</v>
      </c>
      <c r="AT12607" t="s">
        <v>71</v>
      </c>
    </row>
    <row r="12608" spans="1:46" x14ac:dyDescent="0.2">
      <c r="A12608" t="s">
        <v>549</v>
      </c>
      <c r="B12608" t="s">
        <v>550</v>
      </c>
      <c r="C12608">
        <f>-70.53418902 / 41.63281957</f>
        <v>-1.6941967838956047</v>
      </c>
      <c r="D12608" t="s">
        <v>551</v>
      </c>
      <c r="E12608" t="s">
        <v>70</v>
      </c>
      <c r="F12608" s="1">
        <v>41877</v>
      </c>
      <c r="G12608">
        <v>10</v>
      </c>
      <c r="O12608">
        <v>0.53</v>
      </c>
      <c r="P12608" t="s">
        <v>71</v>
      </c>
      <c r="Q12608">
        <v>12.9</v>
      </c>
      <c r="R12608" t="s">
        <v>71</v>
      </c>
    </row>
    <row r="12609" spans="1:58" x14ac:dyDescent="0.2">
      <c r="A12609" t="s">
        <v>549</v>
      </c>
      <c r="B12609" t="s">
        <v>550</v>
      </c>
      <c r="C12609">
        <f>-70.53418902 / 41.63281957</f>
        <v>-1.6941967838956047</v>
      </c>
      <c r="D12609" t="s">
        <v>551</v>
      </c>
      <c r="E12609" t="s">
        <v>70</v>
      </c>
      <c r="F12609" s="1">
        <v>41877</v>
      </c>
      <c r="G12609">
        <v>12</v>
      </c>
      <c r="O12609">
        <v>0.53</v>
      </c>
      <c r="P12609" t="s">
        <v>71</v>
      </c>
      <c r="Q12609">
        <v>11.4</v>
      </c>
      <c r="R12609" t="s">
        <v>71</v>
      </c>
    </row>
    <row r="12610" spans="1:58" x14ac:dyDescent="0.2">
      <c r="A12610" t="s">
        <v>549</v>
      </c>
      <c r="B12610" t="s">
        <v>550</v>
      </c>
      <c r="C12610">
        <f>-70.53418902 / 41.63281957</f>
        <v>-1.6941967838956047</v>
      </c>
      <c r="D12610" t="s">
        <v>551</v>
      </c>
      <c r="E12610" t="s">
        <v>70</v>
      </c>
      <c r="F12610" s="1">
        <v>41877</v>
      </c>
      <c r="G12610">
        <v>14</v>
      </c>
      <c r="O12610">
        <v>0.18</v>
      </c>
      <c r="P12610" t="s">
        <v>71</v>
      </c>
      <c r="Q12610">
        <v>10.9</v>
      </c>
      <c r="R12610" t="s">
        <v>71</v>
      </c>
    </row>
    <row r="12611" spans="1:58" x14ac:dyDescent="0.2">
      <c r="A12611" t="s">
        <v>549</v>
      </c>
      <c r="B12611" t="s">
        <v>550</v>
      </c>
      <c r="C12611">
        <f>-70.53418902 / 41.63281957</f>
        <v>-1.6941967838956047</v>
      </c>
      <c r="D12611" t="s">
        <v>551</v>
      </c>
      <c r="E12611" t="s">
        <v>70</v>
      </c>
      <c r="F12611" s="1">
        <v>41877</v>
      </c>
      <c r="G12611">
        <v>16</v>
      </c>
      <c r="O12611">
        <v>0.16</v>
      </c>
      <c r="P12611" t="s">
        <v>71</v>
      </c>
      <c r="Q12611">
        <v>10.7</v>
      </c>
      <c r="R12611" t="s">
        <v>71</v>
      </c>
    </row>
    <row r="12612" spans="1:58" x14ac:dyDescent="0.2">
      <c r="A12612" t="s">
        <v>549</v>
      </c>
      <c r="B12612" t="s">
        <v>550</v>
      </c>
      <c r="C12612">
        <f>-70.53418902 / 41.63281957</f>
        <v>-1.6941967838956047</v>
      </c>
      <c r="D12612" t="s">
        <v>551</v>
      </c>
      <c r="E12612" t="s">
        <v>70</v>
      </c>
      <c r="F12612" s="1">
        <v>41877</v>
      </c>
      <c r="G12612">
        <v>18</v>
      </c>
      <c r="O12612">
        <v>0.14000000000000001</v>
      </c>
      <c r="P12612" t="s">
        <v>71</v>
      </c>
      <c r="Q12612">
        <v>10.7</v>
      </c>
      <c r="R12612" t="s">
        <v>71</v>
      </c>
    </row>
    <row r="12613" spans="1:58" x14ac:dyDescent="0.2">
      <c r="A12613" t="s">
        <v>549</v>
      </c>
      <c r="B12613" t="s">
        <v>550</v>
      </c>
      <c r="C12613">
        <f>-70.53418902 / 41.63281957</f>
        <v>-1.6941967838956047</v>
      </c>
      <c r="D12613" t="s">
        <v>551</v>
      </c>
      <c r="E12613" t="s">
        <v>70</v>
      </c>
      <c r="F12613" s="1">
        <v>41877</v>
      </c>
      <c r="G12613">
        <v>20</v>
      </c>
      <c r="K12613">
        <v>1.79</v>
      </c>
      <c r="L12613" t="s">
        <v>71</v>
      </c>
      <c r="O12613">
        <v>0.15</v>
      </c>
      <c r="P12613" t="s">
        <v>71</v>
      </c>
      <c r="Q12613">
        <v>10.6</v>
      </c>
      <c r="R12613" t="s">
        <v>71</v>
      </c>
      <c r="S12613">
        <v>5.64</v>
      </c>
      <c r="T12613" t="s">
        <v>71</v>
      </c>
      <c r="U12613">
        <v>174.69</v>
      </c>
      <c r="V12613" t="s">
        <v>71</v>
      </c>
      <c r="W12613">
        <v>54.97</v>
      </c>
      <c r="X12613" t="s">
        <v>71</v>
      </c>
      <c r="Y12613">
        <v>78.599999999999994</v>
      </c>
      <c r="AA12613">
        <v>36.31</v>
      </c>
      <c r="AE12613">
        <v>21.4</v>
      </c>
      <c r="AF12613" t="s">
        <v>71</v>
      </c>
      <c r="AG12613">
        <v>6.64</v>
      </c>
      <c r="AH12613" t="s">
        <v>71</v>
      </c>
      <c r="AS12613">
        <v>1.3</v>
      </c>
      <c r="AT12613" t="s">
        <v>71</v>
      </c>
    </row>
    <row r="12614" spans="1:58" x14ac:dyDescent="0.2">
      <c r="A12614" t="s">
        <v>549</v>
      </c>
      <c r="B12614" t="s">
        <v>550</v>
      </c>
      <c r="C12614">
        <f>-70.53418902 / 41.63281957</f>
        <v>-1.6941967838956047</v>
      </c>
      <c r="D12614" t="s">
        <v>551</v>
      </c>
      <c r="E12614" t="s">
        <v>70</v>
      </c>
      <c r="F12614" s="1">
        <v>42643</v>
      </c>
      <c r="G12614">
        <v>0.5</v>
      </c>
      <c r="I12614">
        <v>17.8</v>
      </c>
      <c r="J12614" t="s">
        <v>71</v>
      </c>
      <c r="K12614">
        <v>3.18</v>
      </c>
      <c r="L12614" t="s">
        <v>71</v>
      </c>
      <c r="M12614">
        <v>4.3499999999999996</v>
      </c>
      <c r="N12614" t="s">
        <v>71</v>
      </c>
      <c r="O12614">
        <v>8.3800000000000008</v>
      </c>
      <c r="P12614" t="s">
        <v>71</v>
      </c>
      <c r="Q12614">
        <v>19.3</v>
      </c>
      <c r="R12614" t="s">
        <v>71</v>
      </c>
      <c r="S12614">
        <v>1.1100000000000001</v>
      </c>
      <c r="T12614" t="s">
        <v>71</v>
      </c>
      <c r="U12614">
        <v>34.380000000000003</v>
      </c>
      <c r="V12614" t="s">
        <v>71</v>
      </c>
      <c r="W12614">
        <v>23.77</v>
      </c>
      <c r="X12614" t="s">
        <v>71</v>
      </c>
      <c r="Y12614">
        <v>55.16</v>
      </c>
      <c r="AA12614">
        <v>41.95</v>
      </c>
      <c r="AC12614">
        <v>38.81</v>
      </c>
      <c r="AE12614">
        <v>9.4</v>
      </c>
      <c r="AF12614" t="s">
        <v>71</v>
      </c>
      <c r="AG12614">
        <v>6.53</v>
      </c>
      <c r="AH12614" t="s">
        <v>71</v>
      </c>
      <c r="AS12614">
        <v>0.03</v>
      </c>
      <c r="AT12614" t="s">
        <v>71</v>
      </c>
      <c r="BE12614">
        <v>3.21</v>
      </c>
      <c r="BF12614" t="s">
        <v>71</v>
      </c>
    </row>
    <row r="12615" spans="1:58" x14ac:dyDescent="0.2">
      <c r="A12615" t="s">
        <v>549</v>
      </c>
      <c r="B12615" t="s">
        <v>550</v>
      </c>
      <c r="C12615">
        <f>-70.53418902 / 41.63281957</f>
        <v>-1.6941967838956047</v>
      </c>
      <c r="D12615" t="s">
        <v>551</v>
      </c>
      <c r="E12615" t="s">
        <v>70</v>
      </c>
      <c r="F12615" s="1">
        <v>42643</v>
      </c>
      <c r="G12615">
        <v>1</v>
      </c>
      <c r="K12615" t="s">
        <v>173</v>
      </c>
      <c r="L12615" t="s">
        <v>150</v>
      </c>
      <c r="O12615">
        <v>8.32</v>
      </c>
      <c r="P12615" t="s">
        <v>71</v>
      </c>
      <c r="Q12615">
        <v>19.3</v>
      </c>
      <c r="R12615" t="s">
        <v>71</v>
      </c>
      <c r="S12615" t="s">
        <v>173</v>
      </c>
      <c r="T12615" t="s">
        <v>150</v>
      </c>
      <c r="W12615" t="s">
        <v>173</v>
      </c>
      <c r="X12615" t="s">
        <v>150</v>
      </c>
      <c r="AE12615" t="s">
        <v>173</v>
      </c>
      <c r="AF12615" t="s">
        <v>150</v>
      </c>
      <c r="AG12615" t="s">
        <v>173</v>
      </c>
      <c r="AH12615" t="s">
        <v>150</v>
      </c>
      <c r="AS12615" t="s">
        <v>173</v>
      </c>
      <c r="AT12615" t="s">
        <v>150</v>
      </c>
      <c r="BE12615" t="s">
        <v>173</v>
      </c>
      <c r="BF12615" t="s">
        <v>150</v>
      </c>
    </row>
    <row r="12616" spans="1:58" x14ac:dyDescent="0.2">
      <c r="A12616" t="s">
        <v>549</v>
      </c>
      <c r="B12616" t="s">
        <v>550</v>
      </c>
      <c r="C12616">
        <f>-70.53418902 / 41.63281957</f>
        <v>-1.6941967838956047</v>
      </c>
      <c r="D12616" t="s">
        <v>551</v>
      </c>
      <c r="E12616" t="s">
        <v>70</v>
      </c>
      <c r="F12616" s="1">
        <v>42643</v>
      </c>
      <c r="G12616">
        <v>2</v>
      </c>
      <c r="K12616" t="s">
        <v>173</v>
      </c>
      <c r="L12616" t="s">
        <v>150</v>
      </c>
      <c r="O12616">
        <v>8.36</v>
      </c>
      <c r="P12616" t="s">
        <v>71</v>
      </c>
      <c r="Q12616">
        <v>19.3</v>
      </c>
      <c r="R12616" t="s">
        <v>71</v>
      </c>
      <c r="S12616" t="s">
        <v>173</v>
      </c>
      <c r="T12616" t="s">
        <v>150</v>
      </c>
      <c r="W12616" t="s">
        <v>173</v>
      </c>
      <c r="X12616" t="s">
        <v>150</v>
      </c>
      <c r="AE12616" t="s">
        <v>173</v>
      </c>
      <c r="AF12616" t="s">
        <v>150</v>
      </c>
      <c r="AG12616" t="s">
        <v>173</v>
      </c>
      <c r="AH12616" t="s">
        <v>150</v>
      </c>
      <c r="AS12616" t="s">
        <v>173</v>
      </c>
      <c r="AT12616" t="s">
        <v>150</v>
      </c>
      <c r="BE12616" t="s">
        <v>173</v>
      </c>
      <c r="BF12616" t="s">
        <v>150</v>
      </c>
    </row>
    <row r="12617" spans="1:58" x14ac:dyDescent="0.2">
      <c r="A12617" t="s">
        <v>549</v>
      </c>
      <c r="B12617" t="s">
        <v>550</v>
      </c>
      <c r="C12617">
        <f>-70.53418902 / 41.63281957</f>
        <v>-1.6941967838956047</v>
      </c>
      <c r="D12617" t="s">
        <v>551</v>
      </c>
      <c r="E12617" t="s">
        <v>70</v>
      </c>
      <c r="F12617" s="1">
        <v>42643</v>
      </c>
      <c r="G12617">
        <v>3</v>
      </c>
      <c r="K12617">
        <v>4.33</v>
      </c>
      <c r="L12617" t="s">
        <v>71</v>
      </c>
      <c r="O12617">
        <v>8.25</v>
      </c>
      <c r="P12617" t="s">
        <v>71</v>
      </c>
      <c r="Q12617">
        <v>19.3</v>
      </c>
      <c r="R12617" t="s">
        <v>71</v>
      </c>
      <c r="S12617">
        <v>1.24</v>
      </c>
      <c r="T12617" t="s">
        <v>71</v>
      </c>
      <c r="U12617">
        <v>38.409999999999997</v>
      </c>
      <c r="V12617" t="s">
        <v>71</v>
      </c>
      <c r="W12617">
        <v>23.22</v>
      </c>
      <c r="X12617" t="s">
        <v>71</v>
      </c>
      <c r="Y12617">
        <v>56.76</v>
      </c>
      <c r="AA12617">
        <v>44.98</v>
      </c>
      <c r="AE12617">
        <v>9.4</v>
      </c>
      <c r="AF12617" t="s">
        <v>71</v>
      </c>
      <c r="AG12617">
        <v>6.55</v>
      </c>
      <c r="AH12617" t="s">
        <v>71</v>
      </c>
      <c r="AS12617">
        <v>0.03</v>
      </c>
      <c r="AT12617" t="s">
        <v>71</v>
      </c>
      <c r="BE12617">
        <v>4.3499999999999996</v>
      </c>
      <c r="BF12617" t="s">
        <v>71</v>
      </c>
    </row>
    <row r="12618" spans="1:58" x14ac:dyDescent="0.2">
      <c r="A12618" t="s">
        <v>549</v>
      </c>
      <c r="B12618" t="s">
        <v>550</v>
      </c>
      <c r="C12618">
        <f>-70.53418902 / 41.63281957</f>
        <v>-1.6941967838956047</v>
      </c>
      <c r="D12618" t="s">
        <v>551</v>
      </c>
      <c r="E12618" t="s">
        <v>70</v>
      </c>
      <c r="F12618" s="1">
        <v>42643</v>
      </c>
      <c r="G12618">
        <v>4</v>
      </c>
      <c r="K12618" t="s">
        <v>173</v>
      </c>
      <c r="L12618" t="s">
        <v>150</v>
      </c>
      <c r="O12618">
        <v>8.2100000000000009</v>
      </c>
      <c r="P12618" t="s">
        <v>71</v>
      </c>
      <c r="Q12618">
        <v>19.3</v>
      </c>
      <c r="R12618" t="s">
        <v>71</v>
      </c>
      <c r="S12618" t="s">
        <v>173</v>
      </c>
      <c r="T12618" t="s">
        <v>150</v>
      </c>
      <c r="W12618" t="s">
        <v>173</v>
      </c>
      <c r="X12618" t="s">
        <v>150</v>
      </c>
      <c r="AE12618" t="s">
        <v>173</v>
      </c>
      <c r="AF12618" t="s">
        <v>150</v>
      </c>
      <c r="AG12618" t="s">
        <v>173</v>
      </c>
      <c r="AH12618" t="s">
        <v>150</v>
      </c>
      <c r="AS12618" t="s">
        <v>173</v>
      </c>
      <c r="AT12618" t="s">
        <v>150</v>
      </c>
      <c r="BE12618" t="s">
        <v>173</v>
      </c>
      <c r="BF12618" t="s">
        <v>150</v>
      </c>
    </row>
    <row r="12619" spans="1:58" x14ac:dyDescent="0.2">
      <c r="A12619" t="s">
        <v>549</v>
      </c>
      <c r="B12619" t="s">
        <v>550</v>
      </c>
      <c r="C12619">
        <f>-70.53418902 / 41.63281957</f>
        <v>-1.6941967838956047</v>
      </c>
      <c r="D12619" t="s">
        <v>551</v>
      </c>
      <c r="E12619" t="s">
        <v>70</v>
      </c>
      <c r="F12619" s="1">
        <v>42643</v>
      </c>
      <c r="G12619">
        <v>5</v>
      </c>
      <c r="K12619" t="s">
        <v>173</v>
      </c>
      <c r="L12619" t="s">
        <v>150</v>
      </c>
      <c r="O12619">
        <v>8.2100000000000009</v>
      </c>
      <c r="P12619" t="s">
        <v>71</v>
      </c>
      <c r="Q12619">
        <v>19.3</v>
      </c>
      <c r="R12619" t="s">
        <v>71</v>
      </c>
      <c r="S12619" t="s">
        <v>173</v>
      </c>
      <c r="T12619" t="s">
        <v>150</v>
      </c>
      <c r="W12619" t="s">
        <v>173</v>
      </c>
      <c r="X12619" t="s">
        <v>150</v>
      </c>
      <c r="AE12619" t="s">
        <v>173</v>
      </c>
      <c r="AF12619" t="s">
        <v>150</v>
      </c>
      <c r="AG12619" t="s">
        <v>173</v>
      </c>
      <c r="AH12619" t="s">
        <v>150</v>
      </c>
      <c r="AS12619" t="s">
        <v>173</v>
      </c>
      <c r="AT12619" t="s">
        <v>150</v>
      </c>
      <c r="BE12619" t="s">
        <v>173</v>
      </c>
      <c r="BF12619" t="s">
        <v>150</v>
      </c>
    </row>
    <row r="12620" spans="1:58" x14ac:dyDescent="0.2">
      <c r="A12620" t="s">
        <v>549</v>
      </c>
      <c r="B12620" t="s">
        <v>550</v>
      </c>
      <c r="C12620">
        <f>-70.53418902 / 41.63281957</f>
        <v>-1.6941967838956047</v>
      </c>
      <c r="D12620" t="s">
        <v>551</v>
      </c>
      <c r="E12620" t="s">
        <v>70</v>
      </c>
      <c r="F12620" s="1">
        <v>42643</v>
      </c>
      <c r="G12620">
        <v>6</v>
      </c>
      <c r="K12620" t="s">
        <v>173</v>
      </c>
      <c r="L12620" t="s">
        <v>150</v>
      </c>
      <c r="O12620">
        <v>8.23</v>
      </c>
      <c r="P12620" t="s">
        <v>71</v>
      </c>
      <c r="Q12620">
        <v>19.3</v>
      </c>
      <c r="R12620" t="s">
        <v>71</v>
      </c>
      <c r="S12620" t="s">
        <v>173</v>
      </c>
      <c r="T12620" t="s">
        <v>150</v>
      </c>
      <c r="W12620" t="s">
        <v>173</v>
      </c>
      <c r="X12620" t="s">
        <v>150</v>
      </c>
      <c r="AE12620" t="s">
        <v>173</v>
      </c>
      <c r="AF12620" t="s">
        <v>150</v>
      </c>
      <c r="AG12620" t="s">
        <v>173</v>
      </c>
      <c r="AH12620" t="s">
        <v>150</v>
      </c>
      <c r="AS12620" t="s">
        <v>173</v>
      </c>
      <c r="AT12620" t="s">
        <v>150</v>
      </c>
      <c r="BE12620" t="s">
        <v>173</v>
      </c>
      <c r="BF12620" t="s">
        <v>150</v>
      </c>
    </row>
    <row r="12621" spans="1:58" x14ac:dyDescent="0.2">
      <c r="A12621" t="s">
        <v>549</v>
      </c>
      <c r="B12621" t="s">
        <v>550</v>
      </c>
      <c r="C12621">
        <f>-70.53418902 / 41.63281957</f>
        <v>-1.6941967838956047</v>
      </c>
      <c r="D12621" t="s">
        <v>551</v>
      </c>
      <c r="E12621" t="s">
        <v>70</v>
      </c>
      <c r="F12621" s="1">
        <v>42643</v>
      </c>
      <c r="G12621">
        <v>7</v>
      </c>
      <c r="K12621" t="s">
        <v>173</v>
      </c>
      <c r="L12621" t="s">
        <v>150</v>
      </c>
      <c r="O12621">
        <v>8.2200000000000006</v>
      </c>
      <c r="P12621" t="s">
        <v>71</v>
      </c>
      <c r="Q12621">
        <v>19.3</v>
      </c>
      <c r="R12621" t="s">
        <v>71</v>
      </c>
      <c r="S12621" t="s">
        <v>173</v>
      </c>
      <c r="T12621" t="s">
        <v>150</v>
      </c>
      <c r="W12621" t="s">
        <v>173</v>
      </c>
      <c r="X12621" t="s">
        <v>150</v>
      </c>
      <c r="AE12621" t="s">
        <v>173</v>
      </c>
      <c r="AF12621" t="s">
        <v>150</v>
      </c>
      <c r="AG12621" t="s">
        <v>173</v>
      </c>
      <c r="AH12621" t="s">
        <v>150</v>
      </c>
      <c r="AS12621" t="s">
        <v>173</v>
      </c>
      <c r="AT12621" t="s">
        <v>150</v>
      </c>
      <c r="BE12621" t="s">
        <v>173</v>
      </c>
      <c r="BF12621" t="s">
        <v>150</v>
      </c>
    </row>
    <row r="12622" spans="1:58" x14ac:dyDescent="0.2">
      <c r="A12622" t="s">
        <v>549</v>
      </c>
      <c r="B12622" t="s">
        <v>550</v>
      </c>
      <c r="C12622">
        <f>-70.53418902 / 41.63281957</f>
        <v>-1.6941967838956047</v>
      </c>
      <c r="D12622" t="s">
        <v>551</v>
      </c>
      <c r="E12622" t="s">
        <v>70</v>
      </c>
      <c r="F12622" s="1">
        <v>42643</v>
      </c>
      <c r="G12622">
        <v>8</v>
      </c>
      <c r="K12622" t="s">
        <v>173</v>
      </c>
      <c r="L12622" t="s">
        <v>150</v>
      </c>
      <c r="O12622">
        <v>7.93</v>
      </c>
      <c r="P12622" t="s">
        <v>71</v>
      </c>
      <c r="Q12622">
        <v>19.3</v>
      </c>
      <c r="R12622" t="s">
        <v>71</v>
      </c>
      <c r="S12622" t="s">
        <v>173</v>
      </c>
      <c r="T12622" t="s">
        <v>150</v>
      </c>
      <c r="W12622" t="s">
        <v>173</v>
      </c>
      <c r="X12622" t="s">
        <v>150</v>
      </c>
      <c r="AE12622" t="s">
        <v>173</v>
      </c>
      <c r="AF12622" t="s">
        <v>150</v>
      </c>
      <c r="AG12622" t="s">
        <v>173</v>
      </c>
      <c r="AH12622" t="s">
        <v>150</v>
      </c>
      <c r="AS12622" t="s">
        <v>173</v>
      </c>
      <c r="AT12622" t="s">
        <v>150</v>
      </c>
      <c r="BE12622" t="s">
        <v>173</v>
      </c>
      <c r="BF12622" t="s">
        <v>150</v>
      </c>
    </row>
    <row r="12623" spans="1:58" x14ac:dyDescent="0.2">
      <c r="A12623" t="s">
        <v>549</v>
      </c>
      <c r="B12623" t="s">
        <v>550</v>
      </c>
      <c r="C12623">
        <f>-70.53418902 / 41.63281957</f>
        <v>-1.6941967838956047</v>
      </c>
      <c r="D12623" t="s">
        <v>551</v>
      </c>
      <c r="E12623" t="s">
        <v>70</v>
      </c>
      <c r="F12623" s="1">
        <v>42643</v>
      </c>
      <c r="G12623">
        <v>9</v>
      </c>
      <c r="K12623">
        <v>3.5</v>
      </c>
      <c r="L12623" t="s">
        <v>71</v>
      </c>
      <c r="O12623">
        <v>5.82</v>
      </c>
      <c r="P12623" t="s">
        <v>71</v>
      </c>
      <c r="Q12623">
        <v>18.8</v>
      </c>
      <c r="R12623" t="s">
        <v>71</v>
      </c>
      <c r="S12623">
        <v>1.27</v>
      </c>
      <c r="T12623" t="s">
        <v>71</v>
      </c>
      <c r="U12623">
        <v>39.340000000000003</v>
      </c>
      <c r="V12623" t="s">
        <v>71</v>
      </c>
      <c r="W12623">
        <v>24.44</v>
      </c>
      <c r="X12623" t="s">
        <v>71</v>
      </c>
      <c r="Y12623">
        <v>57.1</v>
      </c>
      <c r="AA12623">
        <v>42.89</v>
      </c>
      <c r="AE12623">
        <v>12.5</v>
      </c>
      <c r="AF12623" t="s">
        <v>71</v>
      </c>
      <c r="AG12623">
        <v>6.4</v>
      </c>
      <c r="AH12623" t="s">
        <v>71</v>
      </c>
      <c r="AS12623">
        <v>0.03</v>
      </c>
      <c r="AT12623" t="s">
        <v>71</v>
      </c>
      <c r="BE12623">
        <v>3.53</v>
      </c>
      <c r="BF12623" t="s">
        <v>71</v>
      </c>
    </row>
    <row r="12624" spans="1:58" x14ac:dyDescent="0.2">
      <c r="A12624" t="s">
        <v>549</v>
      </c>
      <c r="B12624" t="s">
        <v>550</v>
      </c>
      <c r="C12624">
        <f>-70.53418902 / 41.63281957</f>
        <v>-1.6941967838956047</v>
      </c>
      <c r="D12624" t="s">
        <v>551</v>
      </c>
      <c r="E12624" t="s">
        <v>70</v>
      </c>
      <c r="F12624" s="1">
        <v>42643</v>
      </c>
      <c r="G12624">
        <v>10</v>
      </c>
      <c r="K12624" t="s">
        <v>173</v>
      </c>
      <c r="L12624" t="s">
        <v>150</v>
      </c>
      <c r="O12624">
        <v>6.22</v>
      </c>
      <c r="P12624" t="s">
        <v>71</v>
      </c>
      <c r="Q12624">
        <v>18.2</v>
      </c>
      <c r="R12624" t="s">
        <v>71</v>
      </c>
      <c r="S12624" t="s">
        <v>173</v>
      </c>
      <c r="T12624" t="s">
        <v>150</v>
      </c>
      <c r="W12624" t="s">
        <v>173</v>
      </c>
      <c r="X12624" t="s">
        <v>150</v>
      </c>
      <c r="AE12624" t="s">
        <v>173</v>
      </c>
      <c r="AF12624" t="s">
        <v>150</v>
      </c>
      <c r="AG12624" t="s">
        <v>173</v>
      </c>
      <c r="AH12624" t="s">
        <v>150</v>
      </c>
      <c r="AS12624" t="s">
        <v>173</v>
      </c>
      <c r="AT12624" t="s">
        <v>150</v>
      </c>
      <c r="BE12624" t="s">
        <v>173</v>
      </c>
      <c r="BF12624" t="s">
        <v>150</v>
      </c>
    </row>
    <row r="12625" spans="1:58" x14ac:dyDescent="0.2">
      <c r="A12625" t="s">
        <v>549</v>
      </c>
      <c r="B12625" t="s">
        <v>550</v>
      </c>
      <c r="C12625">
        <f>-70.53418902 / 41.63281957</f>
        <v>-1.6941967838956047</v>
      </c>
      <c r="D12625" t="s">
        <v>551</v>
      </c>
      <c r="E12625" t="s">
        <v>70</v>
      </c>
      <c r="F12625" s="1">
        <v>42643</v>
      </c>
      <c r="G12625">
        <v>11</v>
      </c>
      <c r="K12625" t="s">
        <v>173</v>
      </c>
      <c r="L12625" t="s">
        <v>150</v>
      </c>
      <c r="O12625">
        <v>0.28999999999999998</v>
      </c>
      <c r="P12625" t="s">
        <v>71</v>
      </c>
      <c r="Q12625">
        <v>13.5</v>
      </c>
      <c r="R12625" t="s">
        <v>71</v>
      </c>
      <c r="S12625" t="s">
        <v>173</v>
      </c>
      <c r="T12625" t="s">
        <v>150</v>
      </c>
      <c r="W12625" t="s">
        <v>173</v>
      </c>
      <c r="X12625" t="s">
        <v>150</v>
      </c>
      <c r="AE12625" t="s">
        <v>173</v>
      </c>
      <c r="AF12625" t="s">
        <v>150</v>
      </c>
      <c r="AG12625" t="s">
        <v>173</v>
      </c>
      <c r="AH12625" t="s">
        <v>150</v>
      </c>
      <c r="AS12625" t="s">
        <v>173</v>
      </c>
      <c r="AT12625" t="s">
        <v>150</v>
      </c>
      <c r="BE12625" t="s">
        <v>173</v>
      </c>
      <c r="BF12625" t="s">
        <v>150</v>
      </c>
    </row>
    <row r="12626" spans="1:58" x14ac:dyDescent="0.2">
      <c r="A12626" t="s">
        <v>549</v>
      </c>
      <c r="B12626" t="s">
        <v>550</v>
      </c>
      <c r="C12626">
        <f>-70.53418902 / 41.63281957</f>
        <v>-1.6941967838956047</v>
      </c>
      <c r="D12626" t="s">
        <v>551</v>
      </c>
      <c r="E12626" t="s">
        <v>70</v>
      </c>
      <c r="F12626" s="1">
        <v>42643</v>
      </c>
      <c r="G12626">
        <v>12</v>
      </c>
      <c r="K12626" t="s">
        <v>173</v>
      </c>
      <c r="L12626" t="s">
        <v>150</v>
      </c>
      <c r="O12626">
        <v>0.22</v>
      </c>
      <c r="P12626" t="s">
        <v>71</v>
      </c>
      <c r="Q12626">
        <v>12.4</v>
      </c>
      <c r="R12626" t="s">
        <v>71</v>
      </c>
      <c r="S12626" t="s">
        <v>173</v>
      </c>
      <c r="T12626" t="s">
        <v>150</v>
      </c>
      <c r="W12626" t="s">
        <v>173</v>
      </c>
      <c r="X12626" t="s">
        <v>150</v>
      </c>
      <c r="AE12626" t="s">
        <v>173</v>
      </c>
      <c r="AF12626" t="s">
        <v>150</v>
      </c>
      <c r="AG12626" t="s">
        <v>173</v>
      </c>
      <c r="AH12626" t="s">
        <v>150</v>
      </c>
      <c r="AS12626" t="s">
        <v>173</v>
      </c>
      <c r="AT12626" t="s">
        <v>150</v>
      </c>
      <c r="BE12626" t="s">
        <v>173</v>
      </c>
      <c r="BF12626" t="s">
        <v>150</v>
      </c>
    </row>
    <row r="12627" spans="1:58" x14ac:dyDescent="0.2">
      <c r="A12627" t="s">
        <v>549</v>
      </c>
      <c r="B12627" t="s">
        <v>550</v>
      </c>
      <c r="C12627">
        <f>-70.53418902 / 41.63281957</f>
        <v>-1.6941967838956047</v>
      </c>
      <c r="D12627" t="s">
        <v>551</v>
      </c>
      <c r="E12627" t="s">
        <v>70</v>
      </c>
      <c r="F12627" s="1">
        <v>42643</v>
      </c>
      <c r="G12627">
        <v>13</v>
      </c>
      <c r="K12627" t="s">
        <v>173</v>
      </c>
      <c r="L12627" t="s">
        <v>150</v>
      </c>
      <c r="O12627">
        <v>0.19</v>
      </c>
      <c r="P12627" t="s">
        <v>71</v>
      </c>
      <c r="Q12627">
        <v>11.8</v>
      </c>
      <c r="R12627" t="s">
        <v>71</v>
      </c>
      <c r="S12627" t="s">
        <v>173</v>
      </c>
      <c r="T12627" t="s">
        <v>150</v>
      </c>
      <c r="W12627" t="s">
        <v>173</v>
      </c>
      <c r="X12627" t="s">
        <v>150</v>
      </c>
      <c r="AE12627" t="s">
        <v>173</v>
      </c>
      <c r="AF12627" t="s">
        <v>150</v>
      </c>
      <c r="AG12627" t="s">
        <v>173</v>
      </c>
      <c r="AH12627" t="s">
        <v>150</v>
      </c>
      <c r="AS12627" t="s">
        <v>173</v>
      </c>
      <c r="AT12627" t="s">
        <v>150</v>
      </c>
      <c r="BE12627" t="s">
        <v>173</v>
      </c>
      <c r="BF12627" t="s">
        <v>150</v>
      </c>
    </row>
    <row r="12628" spans="1:58" x14ac:dyDescent="0.2">
      <c r="A12628" t="s">
        <v>549</v>
      </c>
      <c r="B12628" t="s">
        <v>550</v>
      </c>
      <c r="C12628">
        <f>-70.53418902 / 41.63281957</f>
        <v>-1.6941967838956047</v>
      </c>
      <c r="D12628" t="s">
        <v>551</v>
      </c>
      <c r="E12628" t="s">
        <v>70</v>
      </c>
      <c r="F12628" s="1">
        <v>42643</v>
      </c>
      <c r="G12628">
        <v>14</v>
      </c>
      <c r="K12628" t="s">
        <v>173</v>
      </c>
      <c r="L12628" t="s">
        <v>150</v>
      </c>
      <c r="O12628">
        <v>0.18</v>
      </c>
      <c r="P12628" t="s">
        <v>71</v>
      </c>
      <c r="Q12628">
        <v>11.2</v>
      </c>
      <c r="R12628" t="s">
        <v>71</v>
      </c>
      <c r="S12628" t="s">
        <v>173</v>
      </c>
      <c r="T12628" t="s">
        <v>150</v>
      </c>
      <c r="W12628" t="s">
        <v>173</v>
      </c>
      <c r="X12628" t="s">
        <v>150</v>
      </c>
      <c r="AE12628" t="s">
        <v>173</v>
      </c>
      <c r="AF12628" t="s">
        <v>150</v>
      </c>
      <c r="AG12628" t="s">
        <v>173</v>
      </c>
      <c r="AH12628" t="s">
        <v>150</v>
      </c>
      <c r="AS12628" t="s">
        <v>173</v>
      </c>
      <c r="AT12628" t="s">
        <v>150</v>
      </c>
      <c r="BE12628" t="s">
        <v>173</v>
      </c>
      <c r="BF12628" t="s">
        <v>150</v>
      </c>
    </row>
    <row r="12629" spans="1:58" x14ac:dyDescent="0.2">
      <c r="A12629" t="s">
        <v>549</v>
      </c>
      <c r="B12629" t="s">
        <v>550</v>
      </c>
      <c r="C12629">
        <f>-70.53418902 / 41.63281957</f>
        <v>-1.6941967838956047</v>
      </c>
      <c r="D12629" t="s">
        <v>551</v>
      </c>
      <c r="E12629" t="s">
        <v>70</v>
      </c>
      <c r="F12629" s="1">
        <v>42643</v>
      </c>
      <c r="G12629">
        <v>15</v>
      </c>
      <c r="K12629" t="s">
        <v>173</v>
      </c>
      <c r="L12629" t="s">
        <v>150</v>
      </c>
      <c r="O12629">
        <v>0.17</v>
      </c>
      <c r="P12629" t="s">
        <v>71</v>
      </c>
      <c r="Q12629">
        <v>10.9</v>
      </c>
      <c r="R12629" t="s">
        <v>71</v>
      </c>
      <c r="S12629" t="s">
        <v>173</v>
      </c>
      <c r="T12629" t="s">
        <v>150</v>
      </c>
      <c r="W12629" t="s">
        <v>173</v>
      </c>
      <c r="X12629" t="s">
        <v>150</v>
      </c>
      <c r="AE12629" t="s">
        <v>173</v>
      </c>
      <c r="AF12629" t="s">
        <v>150</v>
      </c>
      <c r="AG12629" t="s">
        <v>173</v>
      </c>
      <c r="AH12629" t="s">
        <v>150</v>
      </c>
      <c r="AS12629" t="s">
        <v>173</v>
      </c>
      <c r="AT12629" t="s">
        <v>150</v>
      </c>
      <c r="BE12629" t="s">
        <v>173</v>
      </c>
      <c r="BF12629" t="s">
        <v>150</v>
      </c>
    </row>
    <row r="12630" spans="1:58" x14ac:dyDescent="0.2">
      <c r="A12630" t="s">
        <v>549</v>
      </c>
      <c r="B12630" t="s">
        <v>550</v>
      </c>
      <c r="C12630">
        <f>-70.53418902 / 41.63281957</f>
        <v>-1.6941967838956047</v>
      </c>
      <c r="D12630" t="s">
        <v>551</v>
      </c>
      <c r="E12630" t="s">
        <v>70</v>
      </c>
      <c r="F12630" s="1">
        <v>42643</v>
      </c>
      <c r="G12630">
        <v>16</v>
      </c>
      <c r="K12630">
        <v>3.15</v>
      </c>
      <c r="L12630" t="s">
        <v>71</v>
      </c>
      <c r="O12630">
        <v>0.15</v>
      </c>
      <c r="P12630" t="s">
        <v>71</v>
      </c>
      <c r="Q12630">
        <v>10.8</v>
      </c>
      <c r="R12630" t="s">
        <v>71</v>
      </c>
      <c r="W12630">
        <v>22.01</v>
      </c>
      <c r="X12630" t="s">
        <v>71</v>
      </c>
      <c r="AA12630">
        <v>41.86</v>
      </c>
      <c r="AE12630">
        <v>9.1999999999999993</v>
      </c>
      <c r="AF12630" t="s">
        <v>71</v>
      </c>
      <c r="AG12630">
        <v>6.5</v>
      </c>
      <c r="AH12630" t="s">
        <v>71</v>
      </c>
      <c r="AS12630">
        <v>0.03</v>
      </c>
      <c r="AT12630" t="s">
        <v>71</v>
      </c>
      <c r="BE12630">
        <v>3.17</v>
      </c>
      <c r="BF12630" t="s">
        <v>71</v>
      </c>
    </row>
    <row r="12631" spans="1:58" x14ac:dyDescent="0.2">
      <c r="A12631" t="s">
        <v>549</v>
      </c>
      <c r="B12631" t="s">
        <v>550</v>
      </c>
      <c r="C12631">
        <f>-70.53418902 / 41.63281957</f>
        <v>-1.6941967838956047</v>
      </c>
      <c r="D12631" t="s">
        <v>551</v>
      </c>
      <c r="E12631" t="s">
        <v>70</v>
      </c>
      <c r="F12631" s="1">
        <v>43006</v>
      </c>
      <c r="G12631">
        <v>0.5</v>
      </c>
      <c r="I12631">
        <v>18.7</v>
      </c>
      <c r="J12631" t="s">
        <v>150</v>
      </c>
      <c r="K12631">
        <v>3.18</v>
      </c>
      <c r="L12631" t="s">
        <v>150</v>
      </c>
      <c r="M12631">
        <v>2.6</v>
      </c>
      <c r="N12631" t="s">
        <v>150</v>
      </c>
      <c r="O12631">
        <v>8.82</v>
      </c>
      <c r="P12631" t="s">
        <v>150</v>
      </c>
      <c r="Q12631">
        <v>22.6</v>
      </c>
      <c r="R12631" t="s">
        <v>150</v>
      </c>
      <c r="S12631">
        <v>0.39</v>
      </c>
      <c r="T12631" t="s">
        <v>150</v>
      </c>
      <c r="U12631">
        <v>12.08</v>
      </c>
      <c r="V12631" t="s">
        <v>150</v>
      </c>
      <c r="W12631">
        <v>17.850000000000001</v>
      </c>
      <c r="X12631" t="s">
        <v>150</v>
      </c>
      <c r="Y12631">
        <v>40.08</v>
      </c>
      <c r="AA12631">
        <v>41.95</v>
      </c>
      <c r="AC12631">
        <v>46.23</v>
      </c>
      <c r="AE12631">
        <v>11</v>
      </c>
      <c r="AF12631" t="s">
        <v>150</v>
      </c>
      <c r="AG12631">
        <v>6.95</v>
      </c>
      <c r="AH12631" t="s">
        <v>150</v>
      </c>
      <c r="AS12631">
        <v>0.03</v>
      </c>
      <c r="AT12631" t="s">
        <v>150</v>
      </c>
    </row>
    <row r="12632" spans="1:58" x14ac:dyDescent="0.2">
      <c r="A12632" t="s">
        <v>549</v>
      </c>
      <c r="B12632" t="s">
        <v>550</v>
      </c>
      <c r="C12632">
        <f>-70.53418902 / 41.63281957</f>
        <v>-1.6941967838956047</v>
      </c>
      <c r="D12632" t="s">
        <v>551</v>
      </c>
      <c r="E12632" t="s">
        <v>70</v>
      </c>
      <c r="F12632" s="1">
        <v>43006</v>
      </c>
      <c r="G12632">
        <v>1</v>
      </c>
      <c r="I12632">
        <v>18.7</v>
      </c>
      <c r="J12632" t="s">
        <v>150</v>
      </c>
      <c r="M12632">
        <v>2.6</v>
      </c>
      <c r="N12632" t="s">
        <v>150</v>
      </c>
      <c r="O12632">
        <v>8.8800000000000008</v>
      </c>
      <c r="P12632" t="s">
        <v>150</v>
      </c>
      <c r="Q12632">
        <v>22.6</v>
      </c>
      <c r="R12632" t="s">
        <v>150</v>
      </c>
      <c r="AC12632">
        <v>46.23</v>
      </c>
    </row>
    <row r="12633" spans="1:58" x14ac:dyDescent="0.2">
      <c r="A12633" t="s">
        <v>549</v>
      </c>
      <c r="B12633" t="s">
        <v>550</v>
      </c>
      <c r="C12633">
        <f>-70.53418902 / 41.63281957</f>
        <v>-1.6941967838956047</v>
      </c>
      <c r="D12633" t="s">
        <v>551</v>
      </c>
      <c r="E12633" t="s">
        <v>70</v>
      </c>
      <c r="F12633" s="1">
        <v>43006</v>
      </c>
      <c r="G12633">
        <v>2</v>
      </c>
      <c r="I12633">
        <v>18.7</v>
      </c>
      <c r="J12633" t="s">
        <v>150</v>
      </c>
      <c r="M12633">
        <v>2.6</v>
      </c>
      <c r="N12633" t="s">
        <v>150</v>
      </c>
      <c r="O12633">
        <v>8.4700000000000006</v>
      </c>
      <c r="P12633" t="s">
        <v>150</v>
      </c>
      <c r="Q12633">
        <v>20.8</v>
      </c>
      <c r="R12633" t="s">
        <v>150</v>
      </c>
      <c r="AC12633">
        <v>46.23</v>
      </c>
    </row>
    <row r="12634" spans="1:58" x14ac:dyDescent="0.2">
      <c r="A12634" t="s">
        <v>549</v>
      </c>
      <c r="B12634" t="s">
        <v>550</v>
      </c>
      <c r="C12634">
        <f>-70.53418902 / 41.63281957</f>
        <v>-1.6941967838956047</v>
      </c>
      <c r="D12634" t="s">
        <v>551</v>
      </c>
      <c r="E12634" t="s">
        <v>70</v>
      </c>
      <c r="F12634" s="1">
        <v>43006</v>
      </c>
      <c r="G12634">
        <v>3</v>
      </c>
      <c r="I12634">
        <v>18.7</v>
      </c>
      <c r="J12634" t="s">
        <v>150</v>
      </c>
      <c r="K12634">
        <v>4.33</v>
      </c>
      <c r="L12634" t="s">
        <v>150</v>
      </c>
      <c r="M12634">
        <v>2.6</v>
      </c>
      <c r="N12634" t="s">
        <v>150</v>
      </c>
      <c r="O12634">
        <v>8.76</v>
      </c>
      <c r="P12634" t="s">
        <v>150</v>
      </c>
      <c r="Q12634">
        <v>19.8</v>
      </c>
      <c r="R12634" t="s">
        <v>150</v>
      </c>
      <c r="S12634">
        <v>0.46</v>
      </c>
      <c r="T12634" t="s">
        <v>150</v>
      </c>
      <c r="U12634">
        <v>14.25</v>
      </c>
      <c r="V12634" t="s">
        <v>150</v>
      </c>
      <c r="W12634">
        <v>23.01</v>
      </c>
      <c r="X12634" t="s">
        <v>150</v>
      </c>
      <c r="Y12634">
        <v>42.46</v>
      </c>
      <c r="AA12634">
        <v>44.98</v>
      </c>
      <c r="AC12634">
        <v>46.23</v>
      </c>
      <c r="AE12634">
        <v>11.2</v>
      </c>
      <c r="AF12634" t="s">
        <v>150</v>
      </c>
      <c r="AG12634">
        <v>6.7</v>
      </c>
      <c r="AH12634" t="s">
        <v>150</v>
      </c>
      <c r="AS12634">
        <v>0.03</v>
      </c>
      <c r="AT12634" t="s">
        <v>150</v>
      </c>
    </row>
    <row r="12635" spans="1:58" x14ac:dyDescent="0.2">
      <c r="A12635" t="s">
        <v>549</v>
      </c>
      <c r="B12635" t="s">
        <v>550</v>
      </c>
      <c r="C12635">
        <f>-70.53418902 / 41.63281957</f>
        <v>-1.6941967838956047</v>
      </c>
      <c r="D12635" t="s">
        <v>551</v>
      </c>
      <c r="E12635" t="s">
        <v>70</v>
      </c>
      <c r="F12635" s="1">
        <v>43006</v>
      </c>
      <c r="G12635">
        <v>4</v>
      </c>
      <c r="I12635">
        <v>18.7</v>
      </c>
      <c r="J12635" t="s">
        <v>150</v>
      </c>
      <c r="M12635">
        <v>2.6</v>
      </c>
      <c r="N12635" t="s">
        <v>150</v>
      </c>
      <c r="O12635">
        <v>8.5</v>
      </c>
      <c r="P12635" t="s">
        <v>150</v>
      </c>
      <c r="Q12635">
        <v>19.8</v>
      </c>
      <c r="R12635" t="s">
        <v>150</v>
      </c>
      <c r="AC12635">
        <v>46.23</v>
      </c>
    </row>
    <row r="12636" spans="1:58" x14ac:dyDescent="0.2">
      <c r="A12636" t="s">
        <v>549</v>
      </c>
      <c r="B12636" t="s">
        <v>550</v>
      </c>
      <c r="C12636">
        <f>-70.53418902 / 41.63281957</f>
        <v>-1.6941967838956047</v>
      </c>
      <c r="D12636" t="s">
        <v>551</v>
      </c>
      <c r="E12636" t="s">
        <v>70</v>
      </c>
      <c r="F12636" s="1">
        <v>43006</v>
      </c>
      <c r="G12636">
        <v>5</v>
      </c>
      <c r="I12636">
        <v>18.7</v>
      </c>
      <c r="J12636" t="s">
        <v>150</v>
      </c>
      <c r="M12636">
        <v>2.6</v>
      </c>
      <c r="N12636" t="s">
        <v>150</v>
      </c>
      <c r="O12636">
        <v>7.35</v>
      </c>
      <c r="P12636" t="s">
        <v>150</v>
      </c>
      <c r="Q12636">
        <v>19.100000000000001</v>
      </c>
      <c r="R12636" t="s">
        <v>150</v>
      </c>
      <c r="AC12636">
        <v>46.23</v>
      </c>
    </row>
    <row r="12637" spans="1:58" x14ac:dyDescent="0.2">
      <c r="A12637" t="s">
        <v>549</v>
      </c>
      <c r="B12637" t="s">
        <v>550</v>
      </c>
      <c r="C12637">
        <f>-70.53418902 / 41.63281957</f>
        <v>-1.6941967838956047</v>
      </c>
      <c r="D12637" t="s">
        <v>551</v>
      </c>
      <c r="E12637" t="s">
        <v>70</v>
      </c>
      <c r="F12637" s="1">
        <v>43006</v>
      </c>
      <c r="G12637">
        <v>6</v>
      </c>
      <c r="I12637">
        <v>18.7</v>
      </c>
      <c r="J12637" t="s">
        <v>150</v>
      </c>
      <c r="M12637">
        <v>2.6</v>
      </c>
      <c r="N12637" t="s">
        <v>150</v>
      </c>
      <c r="O12637">
        <v>7.36</v>
      </c>
      <c r="P12637" t="s">
        <v>150</v>
      </c>
      <c r="Q12637">
        <v>19</v>
      </c>
      <c r="R12637" t="s">
        <v>150</v>
      </c>
      <c r="AC12637">
        <v>46.23</v>
      </c>
    </row>
    <row r="12638" spans="1:58" x14ac:dyDescent="0.2">
      <c r="A12638" t="s">
        <v>549</v>
      </c>
      <c r="B12638" t="s">
        <v>550</v>
      </c>
      <c r="C12638">
        <f>-70.53418902 / 41.63281957</f>
        <v>-1.6941967838956047</v>
      </c>
      <c r="D12638" t="s">
        <v>551</v>
      </c>
      <c r="E12638" t="s">
        <v>70</v>
      </c>
      <c r="F12638" s="1">
        <v>43006</v>
      </c>
      <c r="G12638">
        <v>7</v>
      </c>
      <c r="I12638">
        <v>18.7</v>
      </c>
      <c r="J12638" t="s">
        <v>150</v>
      </c>
      <c r="M12638">
        <v>2.6</v>
      </c>
      <c r="N12638" t="s">
        <v>150</v>
      </c>
      <c r="O12638">
        <v>7.32</v>
      </c>
      <c r="P12638" t="s">
        <v>150</v>
      </c>
      <c r="Q12638">
        <v>18.899999999999999</v>
      </c>
      <c r="R12638" t="s">
        <v>150</v>
      </c>
      <c r="AC12638">
        <v>46.23</v>
      </c>
    </row>
    <row r="12639" spans="1:58" x14ac:dyDescent="0.2">
      <c r="A12639" t="s">
        <v>549</v>
      </c>
      <c r="B12639" t="s">
        <v>550</v>
      </c>
      <c r="C12639">
        <f>-70.53418902 / 41.63281957</f>
        <v>-1.6941967838956047</v>
      </c>
      <c r="D12639" t="s">
        <v>551</v>
      </c>
      <c r="E12639" t="s">
        <v>70</v>
      </c>
      <c r="F12639" s="1">
        <v>43006</v>
      </c>
      <c r="G12639">
        <v>8</v>
      </c>
      <c r="I12639">
        <v>18.7</v>
      </c>
      <c r="J12639" t="s">
        <v>150</v>
      </c>
      <c r="M12639">
        <v>2.6</v>
      </c>
      <c r="N12639" t="s">
        <v>150</v>
      </c>
      <c r="O12639">
        <v>7.28</v>
      </c>
      <c r="P12639" t="s">
        <v>150</v>
      </c>
      <c r="Q12639">
        <v>18.899999999999999</v>
      </c>
      <c r="R12639" t="s">
        <v>150</v>
      </c>
      <c r="AC12639">
        <v>46.23</v>
      </c>
    </row>
    <row r="12640" spans="1:58" x14ac:dyDescent="0.2">
      <c r="A12640" t="s">
        <v>549</v>
      </c>
      <c r="B12640" t="s">
        <v>550</v>
      </c>
      <c r="C12640">
        <f>-70.53418902 / 41.63281957</f>
        <v>-1.6941967838956047</v>
      </c>
      <c r="D12640" t="s">
        <v>551</v>
      </c>
      <c r="E12640" t="s">
        <v>70</v>
      </c>
      <c r="F12640" s="1">
        <v>43006</v>
      </c>
      <c r="G12640">
        <v>9</v>
      </c>
      <c r="I12640">
        <v>18.7</v>
      </c>
      <c r="J12640" t="s">
        <v>150</v>
      </c>
      <c r="K12640">
        <v>3.5</v>
      </c>
      <c r="L12640" t="s">
        <v>150</v>
      </c>
      <c r="M12640">
        <v>2.6</v>
      </c>
      <c r="N12640" t="s">
        <v>150</v>
      </c>
      <c r="O12640">
        <v>7.3</v>
      </c>
      <c r="P12640" t="s">
        <v>150</v>
      </c>
      <c r="Q12640">
        <v>18.8</v>
      </c>
      <c r="R12640" t="s">
        <v>150</v>
      </c>
      <c r="S12640">
        <v>0.46</v>
      </c>
      <c r="T12640" t="s">
        <v>150</v>
      </c>
      <c r="U12640">
        <v>14.25</v>
      </c>
      <c r="V12640" t="s">
        <v>150</v>
      </c>
      <c r="W12640">
        <v>19.88</v>
      </c>
      <c r="X12640" t="s">
        <v>150</v>
      </c>
      <c r="Y12640">
        <v>42.46</v>
      </c>
      <c r="AA12640">
        <v>42.89</v>
      </c>
      <c r="AC12640">
        <v>46.23</v>
      </c>
      <c r="AE12640">
        <v>12.4</v>
      </c>
      <c r="AF12640" t="s">
        <v>150</v>
      </c>
      <c r="AG12640">
        <v>6.67</v>
      </c>
      <c r="AH12640" t="s">
        <v>150</v>
      </c>
      <c r="AS12640">
        <v>0.03</v>
      </c>
      <c r="AT12640" t="s">
        <v>150</v>
      </c>
    </row>
    <row r="12641" spans="1:46" x14ac:dyDescent="0.2">
      <c r="A12641" t="s">
        <v>549</v>
      </c>
      <c r="B12641" t="s">
        <v>550</v>
      </c>
      <c r="C12641">
        <f>-70.53418902 / 41.63281957</f>
        <v>-1.6941967838956047</v>
      </c>
      <c r="D12641" t="s">
        <v>551</v>
      </c>
      <c r="E12641" t="s">
        <v>70</v>
      </c>
      <c r="F12641" s="1">
        <v>43006</v>
      </c>
      <c r="G12641">
        <v>10</v>
      </c>
      <c r="I12641">
        <v>18.7</v>
      </c>
      <c r="J12641" t="s">
        <v>150</v>
      </c>
      <c r="M12641">
        <v>2.6</v>
      </c>
      <c r="N12641" t="s">
        <v>150</v>
      </c>
      <c r="O12641">
        <v>7</v>
      </c>
      <c r="P12641" t="s">
        <v>150</v>
      </c>
      <c r="Q12641">
        <v>18.600000000000001</v>
      </c>
      <c r="R12641" t="s">
        <v>150</v>
      </c>
      <c r="AC12641">
        <v>46.23</v>
      </c>
    </row>
    <row r="12642" spans="1:46" x14ac:dyDescent="0.2">
      <c r="A12642" t="s">
        <v>549</v>
      </c>
      <c r="B12642" t="s">
        <v>550</v>
      </c>
      <c r="C12642">
        <f>-70.53418902 / 41.63281957</f>
        <v>-1.6941967838956047</v>
      </c>
      <c r="D12642" t="s">
        <v>551</v>
      </c>
      <c r="E12642" t="s">
        <v>70</v>
      </c>
      <c r="F12642" s="1">
        <v>43006</v>
      </c>
      <c r="G12642">
        <v>11</v>
      </c>
      <c r="I12642">
        <v>18.7</v>
      </c>
      <c r="J12642" t="s">
        <v>150</v>
      </c>
      <c r="M12642">
        <v>2.6</v>
      </c>
      <c r="N12642" t="s">
        <v>150</v>
      </c>
      <c r="O12642">
        <v>5.66</v>
      </c>
      <c r="P12642" t="s">
        <v>150</v>
      </c>
      <c r="Q12642">
        <v>17.5</v>
      </c>
      <c r="R12642" t="s">
        <v>150</v>
      </c>
      <c r="AC12642">
        <v>46.23</v>
      </c>
    </row>
    <row r="12643" spans="1:46" x14ac:dyDescent="0.2">
      <c r="A12643" t="s">
        <v>549</v>
      </c>
      <c r="B12643" t="s">
        <v>550</v>
      </c>
      <c r="C12643">
        <f>-70.53418902 / 41.63281957</f>
        <v>-1.6941967838956047</v>
      </c>
      <c r="D12643" t="s">
        <v>551</v>
      </c>
      <c r="E12643" t="s">
        <v>70</v>
      </c>
      <c r="F12643" s="1">
        <v>43006</v>
      </c>
      <c r="G12643">
        <v>12</v>
      </c>
      <c r="I12643">
        <v>18.7</v>
      </c>
      <c r="J12643" t="s">
        <v>150</v>
      </c>
      <c r="M12643">
        <v>2.6</v>
      </c>
      <c r="N12643" t="s">
        <v>150</v>
      </c>
      <c r="O12643">
        <v>1.1200000000000001</v>
      </c>
      <c r="P12643" t="s">
        <v>150</v>
      </c>
      <c r="Q12643">
        <v>14.8</v>
      </c>
      <c r="R12643" t="s">
        <v>150</v>
      </c>
      <c r="AC12643">
        <v>46.23</v>
      </c>
    </row>
    <row r="12644" spans="1:46" x14ac:dyDescent="0.2">
      <c r="A12644" t="s">
        <v>549</v>
      </c>
      <c r="B12644" t="s">
        <v>550</v>
      </c>
      <c r="C12644">
        <f>-70.53418902 / 41.63281957</f>
        <v>-1.6941967838956047</v>
      </c>
      <c r="D12644" t="s">
        <v>551</v>
      </c>
      <c r="E12644" t="s">
        <v>70</v>
      </c>
      <c r="F12644" s="1">
        <v>43006</v>
      </c>
      <c r="G12644">
        <v>13</v>
      </c>
      <c r="I12644">
        <v>18.7</v>
      </c>
      <c r="J12644" t="s">
        <v>150</v>
      </c>
      <c r="M12644">
        <v>2.6</v>
      </c>
      <c r="N12644" t="s">
        <v>150</v>
      </c>
      <c r="O12644">
        <v>0.22</v>
      </c>
      <c r="P12644" t="s">
        <v>150</v>
      </c>
      <c r="Q12644">
        <v>10.4</v>
      </c>
      <c r="R12644" t="s">
        <v>150</v>
      </c>
      <c r="AC12644">
        <v>46.23</v>
      </c>
    </row>
    <row r="12645" spans="1:46" x14ac:dyDescent="0.2">
      <c r="A12645" t="s">
        <v>549</v>
      </c>
      <c r="B12645" t="s">
        <v>550</v>
      </c>
      <c r="C12645">
        <f>-70.53418902 / 41.63281957</f>
        <v>-1.6941967838956047</v>
      </c>
      <c r="D12645" t="s">
        <v>551</v>
      </c>
      <c r="E12645" t="s">
        <v>70</v>
      </c>
      <c r="F12645" s="1">
        <v>43006</v>
      </c>
      <c r="G12645">
        <v>17</v>
      </c>
      <c r="I12645">
        <v>18.7</v>
      </c>
      <c r="J12645" t="s">
        <v>150</v>
      </c>
      <c r="K12645">
        <v>3.15</v>
      </c>
      <c r="L12645" t="s">
        <v>150</v>
      </c>
      <c r="M12645">
        <v>2.6</v>
      </c>
      <c r="N12645" t="s">
        <v>150</v>
      </c>
      <c r="S12645">
        <v>3.07</v>
      </c>
      <c r="T12645" t="s">
        <v>150</v>
      </c>
      <c r="U12645">
        <v>95.09</v>
      </c>
      <c r="V12645" t="s">
        <v>150</v>
      </c>
      <c r="W12645">
        <v>27.94</v>
      </c>
      <c r="X12645" t="s">
        <v>150</v>
      </c>
      <c r="Y12645">
        <v>69.83</v>
      </c>
      <c r="AA12645">
        <v>41.86</v>
      </c>
      <c r="AC12645">
        <v>46.23</v>
      </c>
      <c r="AE12645">
        <v>19.88</v>
      </c>
      <c r="AF12645" t="s">
        <v>150</v>
      </c>
      <c r="AG12645">
        <v>6.57</v>
      </c>
      <c r="AH12645" t="s">
        <v>150</v>
      </c>
      <c r="AS12645">
        <v>0.03</v>
      </c>
      <c r="AT12645" t="s">
        <v>150</v>
      </c>
    </row>
    <row r="12646" spans="1:46" x14ac:dyDescent="0.2">
      <c r="A12646" t="s">
        <v>549</v>
      </c>
      <c r="B12646" t="s">
        <v>550</v>
      </c>
      <c r="C12646">
        <f>-70.53418902 / 41.63281957</f>
        <v>-1.6941967838956047</v>
      </c>
      <c r="D12646" t="s">
        <v>551</v>
      </c>
      <c r="E12646" t="s">
        <v>70</v>
      </c>
      <c r="F12646" s="1">
        <v>43342</v>
      </c>
      <c r="G12646">
        <v>0.5</v>
      </c>
      <c r="I12646">
        <v>19.3</v>
      </c>
      <c r="J12646" t="s">
        <v>150</v>
      </c>
      <c r="K12646">
        <v>2.13</v>
      </c>
      <c r="L12646" t="s">
        <v>150</v>
      </c>
      <c r="M12646">
        <v>4.5</v>
      </c>
      <c r="N12646" t="s">
        <v>150</v>
      </c>
      <c r="O12646">
        <v>12.07</v>
      </c>
      <c r="P12646" t="s">
        <v>150</v>
      </c>
      <c r="Q12646">
        <v>26.5</v>
      </c>
      <c r="R12646" t="s">
        <v>150</v>
      </c>
      <c r="S12646">
        <v>0.51</v>
      </c>
      <c r="T12646" t="s">
        <v>150</v>
      </c>
      <c r="U12646">
        <v>15.8</v>
      </c>
      <c r="V12646" t="s">
        <v>150</v>
      </c>
      <c r="W12646">
        <v>17.25</v>
      </c>
      <c r="X12646" t="s">
        <v>150</v>
      </c>
      <c r="Y12646">
        <v>43.95</v>
      </c>
      <c r="AA12646">
        <v>38.020000000000003</v>
      </c>
      <c r="AC12646">
        <v>38.33</v>
      </c>
      <c r="AE12646">
        <v>9.6</v>
      </c>
      <c r="AF12646" t="s">
        <v>150</v>
      </c>
      <c r="AG12646">
        <v>6.71</v>
      </c>
      <c r="AH12646" t="s">
        <v>150</v>
      </c>
      <c r="AS12646">
        <v>0.03</v>
      </c>
      <c r="AT12646" t="s">
        <v>150</v>
      </c>
    </row>
    <row r="12647" spans="1:46" x14ac:dyDescent="0.2">
      <c r="A12647" t="s">
        <v>549</v>
      </c>
      <c r="B12647" t="s">
        <v>550</v>
      </c>
      <c r="C12647">
        <f>-70.53418902 / 41.63281957</f>
        <v>-1.6941967838956047</v>
      </c>
      <c r="D12647" t="s">
        <v>551</v>
      </c>
      <c r="E12647" t="s">
        <v>70</v>
      </c>
      <c r="F12647" s="1">
        <v>43342</v>
      </c>
      <c r="G12647">
        <v>1</v>
      </c>
      <c r="K12647" t="s">
        <v>173</v>
      </c>
      <c r="L12647" t="s">
        <v>150</v>
      </c>
      <c r="O12647">
        <v>12.09</v>
      </c>
      <c r="P12647" t="s">
        <v>150</v>
      </c>
      <c r="Q12647">
        <v>26.4</v>
      </c>
      <c r="R12647" t="s">
        <v>150</v>
      </c>
      <c r="S12647" t="s">
        <v>173</v>
      </c>
      <c r="T12647" t="s">
        <v>150</v>
      </c>
      <c r="W12647" t="s">
        <v>173</v>
      </c>
      <c r="X12647" t="s">
        <v>150</v>
      </c>
      <c r="AE12647" t="s">
        <v>173</v>
      </c>
      <c r="AF12647" t="s">
        <v>150</v>
      </c>
      <c r="AG12647" t="s">
        <v>173</v>
      </c>
      <c r="AH12647" t="s">
        <v>150</v>
      </c>
      <c r="AS12647" t="s">
        <v>173</v>
      </c>
      <c r="AT12647" t="s">
        <v>150</v>
      </c>
    </row>
    <row r="12648" spans="1:46" x14ac:dyDescent="0.2">
      <c r="A12648" t="s">
        <v>549</v>
      </c>
      <c r="B12648" t="s">
        <v>550</v>
      </c>
      <c r="C12648">
        <f>-70.53418902 / 41.63281957</f>
        <v>-1.6941967838956047</v>
      </c>
      <c r="D12648" t="s">
        <v>551</v>
      </c>
      <c r="E12648" t="s">
        <v>70</v>
      </c>
      <c r="F12648" s="1">
        <v>43342</v>
      </c>
      <c r="G12648">
        <v>2</v>
      </c>
      <c r="K12648" t="s">
        <v>173</v>
      </c>
      <c r="L12648" t="s">
        <v>150</v>
      </c>
      <c r="O12648">
        <v>11.89</v>
      </c>
      <c r="P12648" t="s">
        <v>150</v>
      </c>
      <c r="Q12648">
        <v>26.4</v>
      </c>
      <c r="R12648" t="s">
        <v>150</v>
      </c>
      <c r="S12648" t="s">
        <v>173</v>
      </c>
      <c r="T12648" t="s">
        <v>150</v>
      </c>
      <c r="W12648" t="s">
        <v>173</v>
      </c>
      <c r="X12648" t="s">
        <v>150</v>
      </c>
      <c r="AE12648" t="s">
        <v>173</v>
      </c>
      <c r="AF12648" t="s">
        <v>150</v>
      </c>
      <c r="AG12648" t="s">
        <v>173</v>
      </c>
      <c r="AH12648" t="s">
        <v>150</v>
      </c>
      <c r="AS12648" t="s">
        <v>173</v>
      </c>
      <c r="AT12648" t="s">
        <v>150</v>
      </c>
    </row>
    <row r="12649" spans="1:46" x14ac:dyDescent="0.2">
      <c r="A12649" t="s">
        <v>549</v>
      </c>
      <c r="B12649" t="s">
        <v>550</v>
      </c>
      <c r="C12649">
        <f>-70.53418902 / 41.63281957</f>
        <v>-1.6941967838956047</v>
      </c>
      <c r="D12649" t="s">
        <v>551</v>
      </c>
      <c r="E12649" t="s">
        <v>70</v>
      </c>
      <c r="F12649" s="1">
        <v>43342</v>
      </c>
      <c r="G12649">
        <v>3</v>
      </c>
      <c r="K12649">
        <v>1.75</v>
      </c>
      <c r="L12649" t="s">
        <v>150</v>
      </c>
      <c r="O12649">
        <v>11.91</v>
      </c>
      <c r="P12649" t="s">
        <v>150</v>
      </c>
      <c r="Q12649">
        <v>26.3</v>
      </c>
      <c r="R12649" t="s">
        <v>150</v>
      </c>
      <c r="S12649">
        <v>0.65</v>
      </c>
      <c r="T12649" t="s">
        <v>150</v>
      </c>
      <c r="U12649">
        <v>20.13</v>
      </c>
      <c r="V12649" t="s">
        <v>150</v>
      </c>
      <c r="W12649">
        <v>17.600000000000001</v>
      </c>
      <c r="X12649" t="s">
        <v>150</v>
      </c>
      <c r="Y12649">
        <v>47.44</v>
      </c>
      <c r="AA12649">
        <v>36.090000000000003</v>
      </c>
      <c r="AE12649">
        <v>9.4</v>
      </c>
      <c r="AF12649" t="s">
        <v>150</v>
      </c>
      <c r="AG12649">
        <v>6.75</v>
      </c>
      <c r="AH12649" t="s">
        <v>150</v>
      </c>
      <c r="AS12649">
        <v>0.93</v>
      </c>
      <c r="AT12649" t="s">
        <v>150</v>
      </c>
    </row>
    <row r="12650" spans="1:46" x14ac:dyDescent="0.2">
      <c r="A12650" t="s">
        <v>549</v>
      </c>
      <c r="B12650" t="s">
        <v>550</v>
      </c>
      <c r="C12650">
        <f>-70.53418902 / 41.63281957</f>
        <v>-1.6941967838956047</v>
      </c>
      <c r="D12650" t="s">
        <v>551</v>
      </c>
      <c r="E12650" t="s">
        <v>70</v>
      </c>
      <c r="F12650" s="1">
        <v>43342</v>
      </c>
      <c r="G12650">
        <v>4</v>
      </c>
      <c r="K12650" t="s">
        <v>173</v>
      </c>
      <c r="L12650" t="s">
        <v>150</v>
      </c>
      <c r="O12650">
        <v>11.64</v>
      </c>
      <c r="P12650" t="s">
        <v>150</v>
      </c>
      <c r="Q12650">
        <v>26.1</v>
      </c>
      <c r="R12650" t="s">
        <v>150</v>
      </c>
      <c r="S12650" t="s">
        <v>173</v>
      </c>
      <c r="T12650" t="s">
        <v>150</v>
      </c>
      <c r="W12650" t="s">
        <v>173</v>
      </c>
      <c r="X12650" t="s">
        <v>150</v>
      </c>
      <c r="AE12650" t="s">
        <v>173</v>
      </c>
      <c r="AF12650" t="s">
        <v>150</v>
      </c>
      <c r="AG12650" t="s">
        <v>173</v>
      </c>
      <c r="AH12650" t="s">
        <v>150</v>
      </c>
      <c r="AS12650" t="s">
        <v>173</v>
      </c>
      <c r="AT12650" t="s">
        <v>150</v>
      </c>
    </row>
    <row r="12651" spans="1:46" x14ac:dyDescent="0.2">
      <c r="A12651" t="s">
        <v>549</v>
      </c>
      <c r="B12651" t="s">
        <v>550</v>
      </c>
      <c r="C12651">
        <f>-70.53418902 / 41.63281957</f>
        <v>-1.6941967838956047</v>
      </c>
      <c r="D12651" t="s">
        <v>551</v>
      </c>
      <c r="E12651" t="s">
        <v>70</v>
      </c>
      <c r="F12651" s="1">
        <v>43342</v>
      </c>
      <c r="G12651">
        <v>5</v>
      </c>
      <c r="K12651" t="s">
        <v>173</v>
      </c>
      <c r="L12651" t="s">
        <v>150</v>
      </c>
      <c r="O12651">
        <v>12.29</v>
      </c>
      <c r="P12651" t="s">
        <v>150</v>
      </c>
      <c r="Q12651">
        <v>24.6</v>
      </c>
      <c r="R12651" t="s">
        <v>150</v>
      </c>
      <c r="S12651" t="s">
        <v>173</v>
      </c>
      <c r="T12651" t="s">
        <v>150</v>
      </c>
      <c r="W12651" t="s">
        <v>173</v>
      </c>
      <c r="X12651" t="s">
        <v>150</v>
      </c>
      <c r="AE12651" t="s">
        <v>173</v>
      </c>
      <c r="AF12651" t="s">
        <v>150</v>
      </c>
      <c r="AG12651" t="s">
        <v>173</v>
      </c>
      <c r="AH12651" t="s">
        <v>150</v>
      </c>
      <c r="AS12651" t="s">
        <v>173</v>
      </c>
      <c r="AT12651" t="s">
        <v>150</v>
      </c>
    </row>
    <row r="12652" spans="1:46" x14ac:dyDescent="0.2">
      <c r="A12652" t="s">
        <v>549</v>
      </c>
      <c r="B12652" t="s">
        <v>550</v>
      </c>
      <c r="C12652">
        <f>-70.53418902 / 41.63281957</f>
        <v>-1.6941967838956047</v>
      </c>
      <c r="D12652" t="s">
        <v>551</v>
      </c>
      <c r="E12652" t="s">
        <v>70</v>
      </c>
      <c r="F12652" s="1">
        <v>43342</v>
      </c>
      <c r="G12652">
        <v>6</v>
      </c>
      <c r="K12652" t="s">
        <v>173</v>
      </c>
      <c r="L12652" t="s">
        <v>150</v>
      </c>
      <c r="O12652">
        <v>9.77</v>
      </c>
      <c r="P12652" t="s">
        <v>150</v>
      </c>
      <c r="Q12652">
        <v>23.6</v>
      </c>
      <c r="R12652" t="s">
        <v>150</v>
      </c>
      <c r="S12652" t="s">
        <v>173</v>
      </c>
      <c r="T12652" t="s">
        <v>150</v>
      </c>
      <c r="W12652" t="s">
        <v>173</v>
      </c>
      <c r="X12652" t="s">
        <v>150</v>
      </c>
      <c r="AE12652" t="s">
        <v>173</v>
      </c>
      <c r="AF12652" t="s">
        <v>150</v>
      </c>
      <c r="AG12652" t="s">
        <v>173</v>
      </c>
      <c r="AH12652" t="s">
        <v>150</v>
      </c>
      <c r="AS12652" t="s">
        <v>173</v>
      </c>
      <c r="AT12652" t="s">
        <v>150</v>
      </c>
    </row>
    <row r="12653" spans="1:46" x14ac:dyDescent="0.2">
      <c r="A12653" t="s">
        <v>549</v>
      </c>
      <c r="B12653" t="s">
        <v>550</v>
      </c>
      <c r="C12653">
        <f>-70.53418902 / 41.63281957</f>
        <v>-1.6941967838956047</v>
      </c>
      <c r="D12653" t="s">
        <v>551</v>
      </c>
      <c r="E12653" t="s">
        <v>70</v>
      </c>
      <c r="F12653" s="1">
        <v>43342</v>
      </c>
      <c r="G12653">
        <v>7</v>
      </c>
      <c r="K12653" t="s">
        <v>173</v>
      </c>
      <c r="L12653" t="s">
        <v>150</v>
      </c>
      <c r="O12653">
        <v>6.09</v>
      </c>
      <c r="P12653" t="s">
        <v>150</v>
      </c>
      <c r="Q12653">
        <v>21.7</v>
      </c>
      <c r="R12653" t="s">
        <v>150</v>
      </c>
      <c r="S12653" t="s">
        <v>173</v>
      </c>
      <c r="T12653" t="s">
        <v>150</v>
      </c>
      <c r="W12653" t="s">
        <v>173</v>
      </c>
      <c r="X12653" t="s">
        <v>150</v>
      </c>
      <c r="AE12653" t="s">
        <v>173</v>
      </c>
      <c r="AF12653" t="s">
        <v>150</v>
      </c>
      <c r="AG12653" t="s">
        <v>173</v>
      </c>
      <c r="AH12653" t="s">
        <v>150</v>
      </c>
      <c r="AS12653" t="s">
        <v>173</v>
      </c>
      <c r="AT12653" t="s">
        <v>150</v>
      </c>
    </row>
    <row r="12654" spans="1:46" x14ac:dyDescent="0.2">
      <c r="A12654" t="s">
        <v>549</v>
      </c>
      <c r="B12654" t="s">
        <v>550</v>
      </c>
      <c r="C12654">
        <f>-70.53418902 / 41.63281957</f>
        <v>-1.6941967838956047</v>
      </c>
      <c r="D12654" t="s">
        <v>551</v>
      </c>
      <c r="E12654" t="s">
        <v>70</v>
      </c>
      <c r="F12654" s="1">
        <v>43342</v>
      </c>
      <c r="G12654">
        <v>8</v>
      </c>
      <c r="K12654" t="s">
        <v>173</v>
      </c>
      <c r="L12654" t="s">
        <v>150</v>
      </c>
      <c r="O12654">
        <v>5.77</v>
      </c>
      <c r="P12654" t="s">
        <v>150</v>
      </c>
      <c r="Q12654">
        <v>16.399999999999999</v>
      </c>
      <c r="R12654" t="s">
        <v>150</v>
      </c>
      <c r="S12654" t="s">
        <v>173</v>
      </c>
      <c r="T12654" t="s">
        <v>150</v>
      </c>
      <c r="W12654" t="s">
        <v>173</v>
      </c>
      <c r="X12654" t="s">
        <v>150</v>
      </c>
      <c r="AE12654" t="s">
        <v>173</v>
      </c>
      <c r="AF12654" t="s">
        <v>150</v>
      </c>
      <c r="AG12654" t="s">
        <v>173</v>
      </c>
      <c r="AH12654" t="s">
        <v>150</v>
      </c>
      <c r="AS12654" t="s">
        <v>173</v>
      </c>
      <c r="AT12654" t="s">
        <v>150</v>
      </c>
    </row>
    <row r="12655" spans="1:46" x14ac:dyDescent="0.2">
      <c r="A12655" t="s">
        <v>549</v>
      </c>
      <c r="B12655" t="s">
        <v>550</v>
      </c>
      <c r="C12655">
        <f>-70.53418902 / 41.63281957</f>
        <v>-1.6941967838956047</v>
      </c>
      <c r="D12655" t="s">
        <v>551</v>
      </c>
      <c r="E12655" t="s">
        <v>70</v>
      </c>
      <c r="F12655" s="1">
        <v>43342</v>
      </c>
      <c r="G12655">
        <v>9</v>
      </c>
      <c r="K12655">
        <v>11.39</v>
      </c>
      <c r="L12655" t="s">
        <v>150</v>
      </c>
      <c r="O12655">
        <v>2.7</v>
      </c>
      <c r="P12655" t="s">
        <v>150</v>
      </c>
      <c r="Q12655">
        <v>12.1</v>
      </c>
      <c r="R12655" t="s">
        <v>150</v>
      </c>
      <c r="S12655">
        <v>0.65</v>
      </c>
      <c r="T12655" t="s">
        <v>150</v>
      </c>
      <c r="U12655">
        <v>20.13</v>
      </c>
      <c r="V12655" t="s">
        <v>150</v>
      </c>
      <c r="W12655">
        <v>20.79</v>
      </c>
      <c r="X12655" t="s">
        <v>150</v>
      </c>
      <c r="Y12655">
        <v>47.44</v>
      </c>
      <c r="AA12655">
        <v>54.47</v>
      </c>
      <c r="AE12655">
        <v>21.6</v>
      </c>
      <c r="AF12655" t="s">
        <v>150</v>
      </c>
      <c r="AG12655">
        <v>6.42</v>
      </c>
      <c r="AH12655" t="s">
        <v>150</v>
      </c>
      <c r="AS12655">
        <v>1.7</v>
      </c>
      <c r="AT12655" t="s">
        <v>150</v>
      </c>
    </row>
    <row r="12656" spans="1:46" x14ac:dyDescent="0.2">
      <c r="A12656" t="s">
        <v>549</v>
      </c>
      <c r="B12656" t="s">
        <v>550</v>
      </c>
      <c r="C12656">
        <f>-70.53418902 / 41.63281957</f>
        <v>-1.6941967838956047</v>
      </c>
      <c r="D12656" t="s">
        <v>551</v>
      </c>
      <c r="E12656" t="s">
        <v>70</v>
      </c>
      <c r="F12656" s="1">
        <v>43342</v>
      </c>
      <c r="G12656">
        <v>10</v>
      </c>
      <c r="K12656" t="s">
        <v>173</v>
      </c>
      <c r="L12656" t="s">
        <v>150</v>
      </c>
      <c r="O12656">
        <v>0.49</v>
      </c>
      <c r="P12656" t="s">
        <v>150</v>
      </c>
      <c r="Q12656">
        <v>10.4</v>
      </c>
      <c r="R12656" t="s">
        <v>150</v>
      </c>
      <c r="S12656" t="s">
        <v>173</v>
      </c>
      <c r="T12656" t="s">
        <v>150</v>
      </c>
      <c r="W12656" t="s">
        <v>173</v>
      </c>
      <c r="X12656" t="s">
        <v>150</v>
      </c>
      <c r="AE12656" t="s">
        <v>173</v>
      </c>
      <c r="AF12656" t="s">
        <v>150</v>
      </c>
      <c r="AG12656" t="s">
        <v>173</v>
      </c>
      <c r="AH12656" t="s">
        <v>150</v>
      </c>
      <c r="AS12656" t="s">
        <v>173</v>
      </c>
      <c r="AT12656" t="s">
        <v>150</v>
      </c>
    </row>
    <row r="12657" spans="1:46" x14ac:dyDescent="0.2">
      <c r="A12657" t="s">
        <v>549</v>
      </c>
      <c r="B12657" t="s">
        <v>550</v>
      </c>
      <c r="C12657">
        <f>-70.53418902 / 41.63281957</f>
        <v>-1.6941967838956047</v>
      </c>
      <c r="D12657" t="s">
        <v>551</v>
      </c>
      <c r="E12657" t="s">
        <v>70</v>
      </c>
      <c r="F12657" s="1">
        <v>43342</v>
      </c>
      <c r="G12657">
        <v>11</v>
      </c>
      <c r="K12657" t="s">
        <v>173</v>
      </c>
      <c r="L12657" t="s">
        <v>150</v>
      </c>
      <c r="O12657">
        <v>0.44</v>
      </c>
      <c r="P12657" t="s">
        <v>150</v>
      </c>
      <c r="Q12657">
        <v>9.6</v>
      </c>
      <c r="R12657" t="s">
        <v>150</v>
      </c>
      <c r="S12657" t="s">
        <v>173</v>
      </c>
      <c r="T12657" t="s">
        <v>150</v>
      </c>
      <c r="W12657" t="s">
        <v>173</v>
      </c>
      <c r="X12657" t="s">
        <v>150</v>
      </c>
      <c r="AE12657" t="s">
        <v>173</v>
      </c>
      <c r="AF12657" t="s">
        <v>150</v>
      </c>
      <c r="AG12657" t="s">
        <v>173</v>
      </c>
      <c r="AH12657" t="s">
        <v>150</v>
      </c>
      <c r="AS12657" t="s">
        <v>173</v>
      </c>
      <c r="AT12657" t="s">
        <v>150</v>
      </c>
    </row>
    <row r="12658" spans="1:46" x14ac:dyDescent="0.2">
      <c r="A12658" t="s">
        <v>549</v>
      </c>
      <c r="B12658" t="s">
        <v>550</v>
      </c>
      <c r="C12658">
        <f>-70.53418902 / 41.63281957</f>
        <v>-1.6941967838956047</v>
      </c>
      <c r="D12658" t="s">
        <v>551</v>
      </c>
      <c r="E12658" t="s">
        <v>70</v>
      </c>
      <c r="F12658" s="1">
        <v>43342</v>
      </c>
      <c r="G12658">
        <v>12</v>
      </c>
      <c r="K12658" t="s">
        <v>173</v>
      </c>
      <c r="L12658" t="s">
        <v>150</v>
      </c>
      <c r="O12658">
        <v>0.41</v>
      </c>
      <c r="P12658" t="s">
        <v>150</v>
      </c>
      <c r="Q12658">
        <v>9.3000000000000007</v>
      </c>
      <c r="R12658" t="s">
        <v>150</v>
      </c>
      <c r="S12658" t="s">
        <v>173</v>
      </c>
      <c r="T12658" t="s">
        <v>150</v>
      </c>
      <c r="W12658" t="s">
        <v>173</v>
      </c>
      <c r="X12658" t="s">
        <v>150</v>
      </c>
      <c r="AE12658" t="s">
        <v>173</v>
      </c>
      <c r="AF12658" t="s">
        <v>150</v>
      </c>
      <c r="AG12658" t="s">
        <v>173</v>
      </c>
      <c r="AH12658" t="s">
        <v>150</v>
      </c>
      <c r="AS12658" t="s">
        <v>173</v>
      </c>
      <c r="AT12658" t="s">
        <v>150</v>
      </c>
    </row>
    <row r="12659" spans="1:46" x14ac:dyDescent="0.2">
      <c r="A12659" t="s">
        <v>549</v>
      </c>
      <c r="B12659" t="s">
        <v>550</v>
      </c>
      <c r="C12659">
        <f>-70.53418902 / 41.63281957</f>
        <v>-1.6941967838956047</v>
      </c>
      <c r="D12659" t="s">
        <v>551</v>
      </c>
      <c r="E12659" t="s">
        <v>70</v>
      </c>
      <c r="F12659" s="1">
        <v>43342</v>
      </c>
      <c r="G12659">
        <v>13</v>
      </c>
      <c r="K12659" t="s">
        <v>173</v>
      </c>
      <c r="L12659" t="s">
        <v>150</v>
      </c>
      <c r="O12659">
        <v>0.45</v>
      </c>
      <c r="P12659" t="s">
        <v>150</v>
      </c>
      <c r="Q12659">
        <v>9.1</v>
      </c>
      <c r="R12659" t="s">
        <v>150</v>
      </c>
      <c r="S12659" t="s">
        <v>173</v>
      </c>
      <c r="T12659" t="s">
        <v>150</v>
      </c>
      <c r="W12659" t="s">
        <v>173</v>
      </c>
      <c r="X12659" t="s">
        <v>150</v>
      </c>
      <c r="AE12659" t="s">
        <v>173</v>
      </c>
      <c r="AF12659" t="s">
        <v>150</v>
      </c>
      <c r="AG12659" t="s">
        <v>173</v>
      </c>
      <c r="AH12659" t="s">
        <v>150</v>
      </c>
      <c r="AS12659" t="s">
        <v>173</v>
      </c>
      <c r="AT12659" t="s">
        <v>150</v>
      </c>
    </row>
    <row r="12660" spans="1:46" x14ac:dyDescent="0.2">
      <c r="A12660" t="s">
        <v>549</v>
      </c>
      <c r="B12660" t="s">
        <v>550</v>
      </c>
      <c r="C12660">
        <f>-70.53418902 / 41.63281957</f>
        <v>-1.6941967838956047</v>
      </c>
      <c r="D12660" t="s">
        <v>551</v>
      </c>
      <c r="E12660" t="s">
        <v>70</v>
      </c>
      <c r="F12660" s="1">
        <v>43342</v>
      </c>
      <c r="G12660">
        <v>14</v>
      </c>
      <c r="K12660" t="s">
        <v>173</v>
      </c>
      <c r="L12660" t="s">
        <v>150</v>
      </c>
      <c r="O12660">
        <v>0.45</v>
      </c>
      <c r="P12660" t="s">
        <v>150</v>
      </c>
      <c r="Q12660">
        <v>8.9</v>
      </c>
      <c r="R12660" t="s">
        <v>150</v>
      </c>
      <c r="S12660" t="s">
        <v>173</v>
      </c>
      <c r="T12660" t="s">
        <v>150</v>
      </c>
      <c r="W12660" t="s">
        <v>173</v>
      </c>
      <c r="X12660" t="s">
        <v>150</v>
      </c>
      <c r="AE12660" t="s">
        <v>173</v>
      </c>
      <c r="AF12660" t="s">
        <v>150</v>
      </c>
      <c r="AG12660" t="s">
        <v>173</v>
      </c>
      <c r="AH12660" t="s">
        <v>150</v>
      </c>
      <c r="AS12660" t="s">
        <v>173</v>
      </c>
      <c r="AT12660" t="s">
        <v>150</v>
      </c>
    </row>
    <row r="12661" spans="1:46" x14ac:dyDescent="0.2">
      <c r="A12661" t="s">
        <v>549</v>
      </c>
      <c r="B12661" t="s">
        <v>550</v>
      </c>
      <c r="C12661">
        <f>-70.53418902 / 41.63281957</f>
        <v>-1.6941967838956047</v>
      </c>
      <c r="D12661" t="s">
        <v>551</v>
      </c>
      <c r="E12661" t="s">
        <v>70</v>
      </c>
      <c r="F12661" s="1">
        <v>43342</v>
      </c>
      <c r="G12661">
        <v>15</v>
      </c>
      <c r="K12661" t="s">
        <v>173</v>
      </c>
      <c r="L12661" t="s">
        <v>150</v>
      </c>
      <c r="O12661">
        <v>0.41</v>
      </c>
      <c r="P12661" t="s">
        <v>150</v>
      </c>
      <c r="Q12661">
        <v>8.8000000000000007</v>
      </c>
      <c r="R12661" t="s">
        <v>150</v>
      </c>
      <c r="S12661" t="s">
        <v>173</v>
      </c>
      <c r="T12661" t="s">
        <v>150</v>
      </c>
      <c r="W12661" t="s">
        <v>173</v>
      </c>
      <c r="X12661" t="s">
        <v>150</v>
      </c>
      <c r="AE12661" t="s">
        <v>173</v>
      </c>
      <c r="AF12661" t="s">
        <v>150</v>
      </c>
      <c r="AG12661" t="s">
        <v>173</v>
      </c>
      <c r="AH12661" t="s">
        <v>150</v>
      </c>
      <c r="AS12661" t="s">
        <v>173</v>
      </c>
      <c r="AT12661" t="s">
        <v>150</v>
      </c>
    </row>
    <row r="12662" spans="1:46" x14ac:dyDescent="0.2">
      <c r="A12662" t="s">
        <v>549</v>
      </c>
      <c r="B12662" t="s">
        <v>550</v>
      </c>
      <c r="C12662">
        <f>-70.53418902 / 41.63281957</f>
        <v>-1.6941967838956047</v>
      </c>
      <c r="D12662" t="s">
        <v>551</v>
      </c>
      <c r="E12662" t="s">
        <v>70</v>
      </c>
      <c r="F12662" s="1">
        <v>43342</v>
      </c>
      <c r="G12662">
        <v>16</v>
      </c>
      <c r="K12662" t="s">
        <v>173</v>
      </c>
      <c r="L12662" t="s">
        <v>150</v>
      </c>
      <c r="O12662">
        <v>0.41</v>
      </c>
      <c r="P12662" t="s">
        <v>150</v>
      </c>
      <c r="Q12662">
        <v>8.8000000000000007</v>
      </c>
      <c r="R12662" t="s">
        <v>150</v>
      </c>
      <c r="S12662" t="s">
        <v>173</v>
      </c>
      <c r="T12662" t="s">
        <v>150</v>
      </c>
      <c r="W12662" t="s">
        <v>173</v>
      </c>
      <c r="X12662" t="s">
        <v>150</v>
      </c>
      <c r="AE12662" t="s">
        <v>173</v>
      </c>
      <c r="AF12662" t="s">
        <v>150</v>
      </c>
      <c r="AG12662" t="s">
        <v>173</v>
      </c>
      <c r="AH12662" t="s">
        <v>150</v>
      </c>
      <c r="AS12662" t="s">
        <v>173</v>
      </c>
      <c r="AT12662" t="s">
        <v>150</v>
      </c>
    </row>
    <row r="12663" spans="1:46" x14ac:dyDescent="0.2">
      <c r="A12663" t="s">
        <v>549</v>
      </c>
      <c r="B12663" t="s">
        <v>550</v>
      </c>
      <c r="C12663">
        <f>-70.53418902 / 41.63281957</f>
        <v>-1.6941967838956047</v>
      </c>
      <c r="D12663" t="s">
        <v>551</v>
      </c>
      <c r="E12663" t="s">
        <v>70</v>
      </c>
      <c r="F12663" s="1">
        <v>43342</v>
      </c>
      <c r="G12663">
        <v>17</v>
      </c>
      <c r="K12663" t="s">
        <v>173</v>
      </c>
      <c r="L12663" t="s">
        <v>150</v>
      </c>
      <c r="O12663">
        <v>0.46</v>
      </c>
      <c r="P12663" t="s">
        <v>150</v>
      </c>
      <c r="Q12663">
        <v>8.6999999999999993</v>
      </c>
      <c r="R12663" t="s">
        <v>150</v>
      </c>
      <c r="S12663" t="s">
        <v>173</v>
      </c>
      <c r="T12663" t="s">
        <v>150</v>
      </c>
      <c r="W12663" t="s">
        <v>173</v>
      </c>
      <c r="X12663" t="s">
        <v>150</v>
      </c>
      <c r="AE12663" t="s">
        <v>173</v>
      </c>
      <c r="AF12663" t="s">
        <v>150</v>
      </c>
      <c r="AG12663" t="s">
        <v>173</v>
      </c>
      <c r="AH12663" t="s">
        <v>150</v>
      </c>
      <c r="AS12663" t="s">
        <v>173</v>
      </c>
      <c r="AT12663" t="s">
        <v>150</v>
      </c>
    </row>
    <row r="12664" spans="1:46" x14ac:dyDescent="0.2">
      <c r="A12664" t="s">
        <v>549</v>
      </c>
      <c r="B12664" t="s">
        <v>550</v>
      </c>
      <c r="C12664">
        <f>-70.53418902 / 41.63281957</f>
        <v>-1.6941967838956047</v>
      </c>
      <c r="D12664" t="s">
        <v>551</v>
      </c>
      <c r="E12664" t="s">
        <v>70</v>
      </c>
      <c r="F12664" s="1">
        <v>43342</v>
      </c>
      <c r="G12664">
        <v>18</v>
      </c>
      <c r="K12664">
        <v>3.38</v>
      </c>
      <c r="L12664" t="s">
        <v>150</v>
      </c>
      <c r="O12664">
        <v>0.41</v>
      </c>
      <c r="P12664" t="s">
        <v>150</v>
      </c>
      <c r="Q12664">
        <v>8.6999999999999993</v>
      </c>
      <c r="R12664" t="s">
        <v>150</v>
      </c>
      <c r="S12664">
        <v>6.31</v>
      </c>
      <c r="T12664" t="s">
        <v>150</v>
      </c>
      <c r="U12664">
        <v>195.44</v>
      </c>
      <c r="V12664" t="s">
        <v>150</v>
      </c>
      <c r="W12664">
        <v>47.93</v>
      </c>
      <c r="X12664" t="s">
        <v>150</v>
      </c>
      <c r="Y12664">
        <v>80.22</v>
      </c>
      <c r="AA12664">
        <v>42.55</v>
      </c>
      <c r="AE12664">
        <v>28.8</v>
      </c>
      <c r="AF12664" t="s">
        <v>150</v>
      </c>
      <c r="AG12664">
        <v>6.36</v>
      </c>
      <c r="AH12664" t="s">
        <v>150</v>
      </c>
      <c r="AS12664">
        <v>0.03</v>
      </c>
      <c r="AT12664" t="s">
        <v>150</v>
      </c>
    </row>
    <row r="12665" spans="1:46" x14ac:dyDescent="0.2">
      <c r="A12665" t="s">
        <v>549</v>
      </c>
      <c r="B12665" t="s">
        <v>550</v>
      </c>
      <c r="C12665">
        <f>-70.53418902 / 41.63281957</f>
        <v>-1.6941967838956047</v>
      </c>
      <c r="D12665" t="s">
        <v>551</v>
      </c>
      <c r="E12665" t="s">
        <v>70</v>
      </c>
      <c r="F12665" s="1">
        <v>43697</v>
      </c>
      <c r="G12665">
        <v>0.5</v>
      </c>
      <c r="I12665">
        <v>18.3</v>
      </c>
      <c r="J12665" t="s">
        <v>150</v>
      </c>
      <c r="K12665">
        <v>11.29</v>
      </c>
      <c r="L12665" t="s">
        <v>150</v>
      </c>
      <c r="M12665">
        <v>1.75</v>
      </c>
      <c r="N12665" t="s">
        <v>150</v>
      </c>
      <c r="O12665">
        <v>7.58</v>
      </c>
      <c r="P12665" t="s">
        <v>150</v>
      </c>
      <c r="Q12665">
        <v>27</v>
      </c>
      <c r="R12665" t="s">
        <v>150</v>
      </c>
      <c r="S12665">
        <v>0.7</v>
      </c>
      <c r="T12665" t="s">
        <v>150</v>
      </c>
      <c r="U12665">
        <v>21.68</v>
      </c>
      <c r="V12665" t="s">
        <v>150</v>
      </c>
      <c r="W12665">
        <v>27.21</v>
      </c>
      <c r="X12665" t="s">
        <v>150</v>
      </c>
      <c r="Y12665">
        <v>48.51</v>
      </c>
      <c r="AA12665">
        <v>54.38</v>
      </c>
      <c r="AC12665">
        <v>51.94</v>
      </c>
      <c r="AE12665">
        <v>15.1</v>
      </c>
      <c r="AF12665" t="s">
        <v>150</v>
      </c>
      <c r="AG12665">
        <v>6.69</v>
      </c>
      <c r="AH12665" t="s">
        <v>150</v>
      </c>
      <c r="AS12665">
        <v>3.06</v>
      </c>
      <c r="AT12665" t="s">
        <v>150</v>
      </c>
    </row>
    <row r="12666" spans="1:46" x14ac:dyDescent="0.2">
      <c r="A12666" t="s">
        <v>549</v>
      </c>
      <c r="B12666" t="s">
        <v>550</v>
      </c>
      <c r="C12666">
        <f>-70.53418902 / 41.63281957</f>
        <v>-1.6941967838956047</v>
      </c>
      <c r="D12666" t="s">
        <v>551</v>
      </c>
      <c r="E12666" t="s">
        <v>70</v>
      </c>
      <c r="F12666" s="1">
        <v>43697</v>
      </c>
      <c r="G12666">
        <v>1</v>
      </c>
      <c r="K12666" t="s">
        <v>173</v>
      </c>
      <c r="L12666" t="s">
        <v>150</v>
      </c>
      <c r="O12666">
        <v>7.72</v>
      </c>
      <c r="P12666" t="s">
        <v>150</v>
      </c>
      <c r="Q12666">
        <v>26.8</v>
      </c>
      <c r="R12666" t="s">
        <v>150</v>
      </c>
      <c r="S12666" t="s">
        <v>173</v>
      </c>
      <c r="T12666" t="s">
        <v>150</v>
      </c>
      <c r="W12666" t="s">
        <v>173</v>
      </c>
      <c r="X12666" t="s">
        <v>150</v>
      </c>
      <c r="AE12666" t="s">
        <v>173</v>
      </c>
      <c r="AF12666" t="s">
        <v>150</v>
      </c>
      <c r="AG12666" t="s">
        <v>173</v>
      </c>
      <c r="AH12666" t="s">
        <v>150</v>
      </c>
      <c r="AS12666" t="s">
        <v>173</v>
      </c>
      <c r="AT12666" t="s">
        <v>150</v>
      </c>
    </row>
    <row r="12667" spans="1:46" x14ac:dyDescent="0.2">
      <c r="A12667" t="s">
        <v>549</v>
      </c>
      <c r="B12667" t="s">
        <v>550</v>
      </c>
      <c r="C12667">
        <f>-70.53418902 / 41.63281957</f>
        <v>-1.6941967838956047</v>
      </c>
      <c r="D12667" t="s">
        <v>551</v>
      </c>
      <c r="E12667" t="s">
        <v>70</v>
      </c>
      <c r="F12667" s="1">
        <v>43697</v>
      </c>
      <c r="G12667">
        <v>2</v>
      </c>
      <c r="K12667" t="s">
        <v>173</v>
      </c>
      <c r="L12667" t="s">
        <v>150</v>
      </c>
      <c r="O12667">
        <v>8.1300000000000008</v>
      </c>
      <c r="P12667" t="s">
        <v>150</v>
      </c>
      <c r="Q12667">
        <v>26.5</v>
      </c>
      <c r="R12667" t="s">
        <v>150</v>
      </c>
      <c r="S12667" t="s">
        <v>173</v>
      </c>
      <c r="T12667" t="s">
        <v>150</v>
      </c>
      <c r="W12667" t="s">
        <v>173</v>
      </c>
      <c r="X12667" t="s">
        <v>150</v>
      </c>
      <c r="AE12667" t="s">
        <v>173</v>
      </c>
      <c r="AF12667" t="s">
        <v>150</v>
      </c>
      <c r="AG12667" t="s">
        <v>173</v>
      </c>
      <c r="AH12667" t="s">
        <v>150</v>
      </c>
      <c r="AS12667" t="s">
        <v>173</v>
      </c>
      <c r="AT12667" t="s">
        <v>150</v>
      </c>
    </row>
    <row r="12668" spans="1:46" x14ac:dyDescent="0.2">
      <c r="A12668" t="s">
        <v>549</v>
      </c>
      <c r="B12668" t="s">
        <v>550</v>
      </c>
      <c r="C12668">
        <f>-70.53418902 / 41.63281957</f>
        <v>-1.6941967838956047</v>
      </c>
      <c r="D12668" t="s">
        <v>551</v>
      </c>
      <c r="E12668" t="s">
        <v>70</v>
      </c>
      <c r="F12668" s="1">
        <v>43697</v>
      </c>
      <c r="G12668">
        <v>3</v>
      </c>
      <c r="K12668">
        <v>11.32</v>
      </c>
      <c r="L12668" t="s">
        <v>150</v>
      </c>
      <c r="O12668">
        <v>8.67</v>
      </c>
      <c r="P12668" t="s">
        <v>150</v>
      </c>
      <c r="Q12668">
        <v>26.4</v>
      </c>
      <c r="R12668" t="s">
        <v>150</v>
      </c>
      <c r="S12668">
        <v>0.77</v>
      </c>
      <c r="T12668" t="s">
        <v>150</v>
      </c>
      <c r="U12668">
        <v>23.85</v>
      </c>
      <c r="V12668" t="s">
        <v>150</v>
      </c>
      <c r="W12668">
        <v>26.05</v>
      </c>
      <c r="X12668" t="s">
        <v>150</v>
      </c>
      <c r="Y12668">
        <v>49.89</v>
      </c>
      <c r="AA12668">
        <v>54.4</v>
      </c>
      <c r="AE12668">
        <v>15.4</v>
      </c>
      <c r="AF12668" t="s">
        <v>150</v>
      </c>
      <c r="AG12668">
        <v>6.61</v>
      </c>
      <c r="AH12668" t="s">
        <v>150</v>
      </c>
      <c r="AS12668">
        <v>4.0599999999999996</v>
      </c>
      <c r="AT12668" t="s">
        <v>150</v>
      </c>
    </row>
    <row r="12669" spans="1:46" x14ac:dyDescent="0.2">
      <c r="A12669" t="s">
        <v>549</v>
      </c>
      <c r="B12669" t="s">
        <v>550</v>
      </c>
      <c r="C12669">
        <f>-70.53418902 / 41.63281957</f>
        <v>-1.6941967838956047</v>
      </c>
      <c r="D12669" t="s">
        <v>551</v>
      </c>
      <c r="E12669" t="s">
        <v>70</v>
      </c>
      <c r="F12669" s="1">
        <v>43697</v>
      </c>
      <c r="G12669">
        <v>4</v>
      </c>
      <c r="K12669" t="s">
        <v>173</v>
      </c>
      <c r="L12669" t="s">
        <v>150</v>
      </c>
      <c r="O12669">
        <v>9.1</v>
      </c>
      <c r="P12669" t="s">
        <v>150</v>
      </c>
      <c r="Q12669">
        <v>25.8</v>
      </c>
      <c r="R12669" t="s">
        <v>150</v>
      </c>
      <c r="S12669" t="s">
        <v>173</v>
      </c>
      <c r="T12669" t="s">
        <v>150</v>
      </c>
      <c r="W12669" t="s">
        <v>173</v>
      </c>
      <c r="X12669" t="s">
        <v>150</v>
      </c>
      <c r="AE12669" t="s">
        <v>173</v>
      </c>
      <c r="AF12669" t="s">
        <v>150</v>
      </c>
      <c r="AG12669" t="s">
        <v>173</v>
      </c>
      <c r="AH12669" t="s">
        <v>150</v>
      </c>
      <c r="AS12669" t="s">
        <v>173</v>
      </c>
      <c r="AT12669" t="s">
        <v>150</v>
      </c>
    </row>
    <row r="12670" spans="1:46" x14ac:dyDescent="0.2">
      <c r="A12670" t="s">
        <v>549</v>
      </c>
      <c r="B12670" t="s">
        <v>550</v>
      </c>
      <c r="C12670">
        <f>-70.53418902 / 41.63281957</f>
        <v>-1.6941967838956047</v>
      </c>
      <c r="D12670" t="s">
        <v>551</v>
      </c>
      <c r="E12670" t="s">
        <v>70</v>
      </c>
      <c r="F12670" s="1">
        <v>43697</v>
      </c>
      <c r="G12670">
        <v>5</v>
      </c>
      <c r="K12670" t="s">
        <v>173</v>
      </c>
      <c r="L12670" t="s">
        <v>150</v>
      </c>
      <c r="O12670">
        <v>8.43</v>
      </c>
      <c r="P12670" t="s">
        <v>150</v>
      </c>
      <c r="Q12670">
        <v>25</v>
      </c>
      <c r="R12670" t="s">
        <v>150</v>
      </c>
      <c r="S12670" t="s">
        <v>173</v>
      </c>
      <c r="T12670" t="s">
        <v>150</v>
      </c>
      <c r="W12670" t="s">
        <v>173</v>
      </c>
      <c r="X12670" t="s">
        <v>150</v>
      </c>
      <c r="AE12670" t="s">
        <v>173</v>
      </c>
      <c r="AF12670" t="s">
        <v>150</v>
      </c>
      <c r="AG12670" t="s">
        <v>173</v>
      </c>
      <c r="AH12670" t="s">
        <v>150</v>
      </c>
      <c r="AS12670" t="s">
        <v>173</v>
      </c>
      <c r="AT12670" t="s">
        <v>150</v>
      </c>
    </row>
    <row r="12671" spans="1:46" x14ac:dyDescent="0.2">
      <c r="A12671" t="s">
        <v>549</v>
      </c>
      <c r="B12671" t="s">
        <v>550</v>
      </c>
      <c r="C12671">
        <f>-70.53418902 / 41.63281957</f>
        <v>-1.6941967838956047</v>
      </c>
      <c r="D12671" t="s">
        <v>551</v>
      </c>
      <c r="E12671" t="s">
        <v>70</v>
      </c>
      <c r="F12671" s="1">
        <v>43697</v>
      </c>
      <c r="G12671">
        <v>6</v>
      </c>
      <c r="K12671" t="s">
        <v>173</v>
      </c>
      <c r="L12671" t="s">
        <v>150</v>
      </c>
      <c r="O12671">
        <v>8.2899999999999991</v>
      </c>
      <c r="P12671" t="s">
        <v>150</v>
      </c>
      <c r="Q12671">
        <v>24.4</v>
      </c>
      <c r="R12671" t="s">
        <v>150</v>
      </c>
      <c r="S12671" t="s">
        <v>173</v>
      </c>
      <c r="T12671" t="s">
        <v>150</v>
      </c>
      <c r="W12671" t="s">
        <v>173</v>
      </c>
      <c r="X12671" t="s">
        <v>150</v>
      </c>
      <c r="AE12671" t="s">
        <v>173</v>
      </c>
      <c r="AF12671" t="s">
        <v>150</v>
      </c>
      <c r="AG12671" t="s">
        <v>173</v>
      </c>
      <c r="AH12671" t="s">
        <v>150</v>
      </c>
      <c r="AS12671" t="s">
        <v>173</v>
      </c>
      <c r="AT12671" t="s">
        <v>150</v>
      </c>
    </row>
    <row r="12672" spans="1:46" x14ac:dyDescent="0.2">
      <c r="A12672" t="s">
        <v>549</v>
      </c>
      <c r="B12672" t="s">
        <v>550</v>
      </c>
      <c r="C12672">
        <f>-70.53418902 / 41.63281957</f>
        <v>-1.6941967838956047</v>
      </c>
      <c r="D12672" t="s">
        <v>551</v>
      </c>
      <c r="E12672" t="s">
        <v>70</v>
      </c>
      <c r="F12672" s="1">
        <v>43697</v>
      </c>
      <c r="G12672">
        <v>7</v>
      </c>
      <c r="K12672" t="s">
        <v>173</v>
      </c>
      <c r="L12672" t="s">
        <v>150</v>
      </c>
      <c r="O12672">
        <v>5.78</v>
      </c>
      <c r="P12672" t="s">
        <v>150</v>
      </c>
      <c r="Q12672">
        <v>23.2</v>
      </c>
      <c r="R12672" t="s">
        <v>150</v>
      </c>
      <c r="S12672" t="s">
        <v>173</v>
      </c>
      <c r="T12672" t="s">
        <v>150</v>
      </c>
      <c r="W12672" t="s">
        <v>173</v>
      </c>
      <c r="X12672" t="s">
        <v>150</v>
      </c>
      <c r="AE12672" t="s">
        <v>173</v>
      </c>
      <c r="AF12672" t="s">
        <v>150</v>
      </c>
      <c r="AG12672" t="s">
        <v>173</v>
      </c>
      <c r="AH12672" t="s">
        <v>150</v>
      </c>
      <c r="AS12672" t="s">
        <v>173</v>
      </c>
      <c r="AT12672" t="s">
        <v>150</v>
      </c>
    </row>
    <row r="12673" spans="1:46" x14ac:dyDescent="0.2">
      <c r="A12673" t="s">
        <v>549</v>
      </c>
      <c r="B12673" t="s">
        <v>550</v>
      </c>
      <c r="C12673">
        <f>-70.53418902 / 41.63281957</f>
        <v>-1.6941967838956047</v>
      </c>
      <c r="D12673" t="s">
        <v>551</v>
      </c>
      <c r="E12673" t="s">
        <v>70</v>
      </c>
      <c r="F12673" s="1">
        <v>43697</v>
      </c>
      <c r="G12673">
        <v>8</v>
      </c>
      <c r="K12673" t="s">
        <v>173</v>
      </c>
      <c r="L12673" t="s">
        <v>150</v>
      </c>
      <c r="O12673">
        <v>4.08</v>
      </c>
      <c r="P12673" t="s">
        <v>150</v>
      </c>
      <c r="Q12673">
        <v>20.100000000000001</v>
      </c>
      <c r="R12673" t="s">
        <v>150</v>
      </c>
      <c r="S12673" t="s">
        <v>173</v>
      </c>
      <c r="T12673" t="s">
        <v>150</v>
      </c>
      <c r="W12673" t="s">
        <v>173</v>
      </c>
      <c r="X12673" t="s">
        <v>150</v>
      </c>
      <c r="AE12673" t="s">
        <v>173</v>
      </c>
      <c r="AF12673" t="s">
        <v>150</v>
      </c>
      <c r="AG12673" t="s">
        <v>173</v>
      </c>
      <c r="AH12673" t="s">
        <v>150</v>
      </c>
      <c r="AS12673" t="s">
        <v>173</v>
      </c>
      <c r="AT12673" t="s">
        <v>150</v>
      </c>
    </row>
    <row r="12674" spans="1:46" x14ac:dyDescent="0.2">
      <c r="A12674" t="s">
        <v>549</v>
      </c>
      <c r="B12674" t="s">
        <v>550</v>
      </c>
      <c r="C12674">
        <f>-70.53418902 / 41.63281957</f>
        <v>-1.6941967838956047</v>
      </c>
      <c r="D12674" t="s">
        <v>551</v>
      </c>
      <c r="E12674" t="s">
        <v>70</v>
      </c>
      <c r="F12674" s="1">
        <v>43697</v>
      </c>
      <c r="G12674">
        <v>9</v>
      </c>
      <c r="K12674">
        <v>28.5</v>
      </c>
      <c r="L12674" t="s">
        <v>150</v>
      </c>
      <c r="O12674">
        <v>3.2</v>
      </c>
      <c r="P12674" t="s">
        <v>150</v>
      </c>
      <c r="Q12674">
        <v>18.3</v>
      </c>
      <c r="R12674" t="s">
        <v>150</v>
      </c>
      <c r="S12674">
        <v>1.19</v>
      </c>
      <c r="T12674" t="s">
        <v>150</v>
      </c>
      <c r="U12674">
        <v>36.86</v>
      </c>
      <c r="V12674" t="s">
        <v>150</v>
      </c>
      <c r="W12674">
        <v>20.78</v>
      </c>
      <c r="X12674" t="s">
        <v>150</v>
      </c>
      <c r="Y12674">
        <v>56.16</v>
      </c>
      <c r="AA12674">
        <v>63.46</v>
      </c>
      <c r="AE12674">
        <v>22.4</v>
      </c>
      <c r="AF12674" t="s">
        <v>150</v>
      </c>
      <c r="AG12674">
        <v>6.04</v>
      </c>
      <c r="AH12674" t="s">
        <v>150</v>
      </c>
      <c r="AS12674">
        <v>0.03</v>
      </c>
      <c r="AT12674" t="s">
        <v>150</v>
      </c>
    </row>
    <row r="12675" spans="1:46" x14ac:dyDescent="0.2">
      <c r="A12675" t="s">
        <v>549</v>
      </c>
      <c r="B12675" t="s">
        <v>550</v>
      </c>
      <c r="C12675">
        <f>-70.53418902 / 41.63281957</f>
        <v>-1.6941967838956047</v>
      </c>
      <c r="D12675" t="s">
        <v>551</v>
      </c>
      <c r="E12675" t="s">
        <v>70</v>
      </c>
      <c r="F12675" s="1">
        <v>43697</v>
      </c>
      <c r="G12675">
        <v>10</v>
      </c>
      <c r="K12675" t="s">
        <v>173</v>
      </c>
      <c r="L12675" t="s">
        <v>150</v>
      </c>
      <c r="O12675">
        <v>2.58</v>
      </c>
      <c r="P12675" t="s">
        <v>150</v>
      </c>
      <c r="Q12675">
        <v>14.4</v>
      </c>
      <c r="R12675" t="s">
        <v>150</v>
      </c>
      <c r="S12675" t="s">
        <v>173</v>
      </c>
      <c r="T12675" t="s">
        <v>150</v>
      </c>
      <c r="W12675" t="s">
        <v>173</v>
      </c>
      <c r="X12675" t="s">
        <v>150</v>
      </c>
      <c r="AE12675" t="s">
        <v>173</v>
      </c>
      <c r="AF12675" t="s">
        <v>150</v>
      </c>
      <c r="AG12675" t="s">
        <v>173</v>
      </c>
      <c r="AH12675" t="s">
        <v>150</v>
      </c>
      <c r="AS12675" t="s">
        <v>173</v>
      </c>
      <c r="AT12675" t="s">
        <v>150</v>
      </c>
    </row>
    <row r="12676" spans="1:46" x14ac:dyDescent="0.2">
      <c r="A12676" t="s">
        <v>549</v>
      </c>
      <c r="B12676" t="s">
        <v>550</v>
      </c>
      <c r="C12676">
        <f>-70.53418902 / 41.63281957</f>
        <v>-1.6941967838956047</v>
      </c>
      <c r="D12676" t="s">
        <v>551</v>
      </c>
      <c r="E12676" t="s">
        <v>70</v>
      </c>
      <c r="F12676" s="1">
        <v>43697</v>
      </c>
      <c r="G12676">
        <v>11</v>
      </c>
      <c r="K12676" t="s">
        <v>173</v>
      </c>
      <c r="L12676" t="s">
        <v>150</v>
      </c>
      <c r="O12676">
        <v>2.33</v>
      </c>
      <c r="P12676" t="s">
        <v>150</v>
      </c>
      <c r="Q12676">
        <v>13.8</v>
      </c>
      <c r="R12676" t="s">
        <v>150</v>
      </c>
      <c r="S12676" t="s">
        <v>173</v>
      </c>
      <c r="T12676" t="s">
        <v>150</v>
      </c>
      <c r="W12676" t="s">
        <v>173</v>
      </c>
      <c r="X12676" t="s">
        <v>150</v>
      </c>
      <c r="AE12676" t="s">
        <v>173</v>
      </c>
      <c r="AF12676" t="s">
        <v>150</v>
      </c>
      <c r="AG12676" t="s">
        <v>173</v>
      </c>
      <c r="AH12676" t="s">
        <v>150</v>
      </c>
      <c r="AS12676" t="s">
        <v>173</v>
      </c>
      <c r="AT12676" t="s">
        <v>150</v>
      </c>
    </row>
    <row r="12677" spans="1:46" x14ac:dyDescent="0.2">
      <c r="A12677" t="s">
        <v>549</v>
      </c>
      <c r="B12677" t="s">
        <v>550</v>
      </c>
      <c r="C12677">
        <f>-70.53418902 / 41.63281957</f>
        <v>-1.6941967838956047</v>
      </c>
      <c r="D12677" t="s">
        <v>551</v>
      </c>
      <c r="E12677" t="s">
        <v>70</v>
      </c>
      <c r="F12677" s="1">
        <v>43697</v>
      </c>
      <c r="G12677">
        <v>12</v>
      </c>
      <c r="K12677" t="s">
        <v>173</v>
      </c>
      <c r="L12677" t="s">
        <v>150</v>
      </c>
      <c r="O12677">
        <v>2.25</v>
      </c>
      <c r="P12677" t="s">
        <v>150</v>
      </c>
      <c r="Q12677">
        <v>12.5</v>
      </c>
      <c r="R12677" t="s">
        <v>150</v>
      </c>
      <c r="S12677" t="s">
        <v>173</v>
      </c>
      <c r="T12677" t="s">
        <v>150</v>
      </c>
      <c r="W12677" t="s">
        <v>173</v>
      </c>
      <c r="X12677" t="s">
        <v>150</v>
      </c>
      <c r="AE12677" t="s">
        <v>173</v>
      </c>
      <c r="AF12677" t="s">
        <v>150</v>
      </c>
      <c r="AG12677" t="s">
        <v>173</v>
      </c>
      <c r="AH12677" t="s">
        <v>150</v>
      </c>
      <c r="AS12677" t="s">
        <v>173</v>
      </c>
      <c r="AT12677" t="s">
        <v>150</v>
      </c>
    </row>
    <row r="12678" spans="1:46" x14ac:dyDescent="0.2">
      <c r="A12678" t="s">
        <v>549</v>
      </c>
      <c r="B12678" t="s">
        <v>550</v>
      </c>
      <c r="C12678">
        <f>-70.53418902 / 41.63281957</f>
        <v>-1.6941967838956047</v>
      </c>
      <c r="D12678" t="s">
        <v>551</v>
      </c>
      <c r="E12678" t="s">
        <v>70</v>
      </c>
      <c r="F12678" s="1">
        <v>43697</v>
      </c>
      <c r="G12678">
        <v>13</v>
      </c>
      <c r="K12678" t="s">
        <v>173</v>
      </c>
      <c r="L12678" t="s">
        <v>150</v>
      </c>
      <c r="O12678">
        <v>2.21</v>
      </c>
      <c r="P12678" t="s">
        <v>150</v>
      </c>
      <c r="Q12678">
        <v>12.2</v>
      </c>
      <c r="R12678" t="s">
        <v>150</v>
      </c>
      <c r="S12678" t="s">
        <v>173</v>
      </c>
      <c r="T12678" t="s">
        <v>150</v>
      </c>
      <c r="W12678" t="s">
        <v>173</v>
      </c>
      <c r="X12678" t="s">
        <v>150</v>
      </c>
      <c r="AE12678" t="s">
        <v>173</v>
      </c>
      <c r="AF12678" t="s">
        <v>150</v>
      </c>
      <c r="AG12678" t="s">
        <v>173</v>
      </c>
      <c r="AH12678" t="s">
        <v>150</v>
      </c>
      <c r="AS12678" t="s">
        <v>173</v>
      </c>
      <c r="AT12678" t="s">
        <v>150</v>
      </c>
    </row>
    <row r="12679" spans="1:46" x14ac:dyDescent="0.2">
      <c r="A12679" t="s">
        <v>549</v>
      </c>
      <c r="B12679" t="s">
        <v>550</v>
      </c>
      <c r="C12679">
        <f>-70.53418902 / 41.63281957</f>
        <v>-1.6941967838956047</v>
      </c>
      <c r="D12679" t="s">
        <v>551</v>
      </c>
      <c r="E12679" t="s">
        <v>70</v>
      </c>
      <c r="F12679" s="1">
        <v>43697</v>
      </c>
      <c r="G12679">
        <v>14</v>
      </c>
      <c r="K12679" t="s">
        <v>173</v>
      </c>
      <c r="L12679" t="s">
        <v>150</v>
      </c>
      <c r="O12679">
        <v>2.87</v>
      </c>
      <c r="P12679" t="s">
        <v>150</v>
      </c>
      <c r="Q12679">
        <v>12.2</v>
      </c>
      <c r="R12679" t="s">
        <v>150</v>
      </c>
      <c r="S12679" t="s">
        <v>173</v>
      </c>
      <c r="T12679" t="s">
        <v>150</v>
      </c>
      <c r="W12679" t="s">
        <v>173</v>
      </c>
      <c r="X12679" t="s">
        <v>150</v>
      </c>
      <c r="AE12679" t="s">
        <v>173</v>
      </c>
      <c r="AF12679" t="s">
        <v>150</v>
      </c>
      <c r="AG12679" t="s">
        <v>173</v>
      </c>
      <c r="AH12679" t="s">
        <v>150</v>
      </c>
      <c r="AS12679" t="s">
        <v>173</v>
      </c>
      <c r="AT12679" t="s">
        <v>150</v>
      </c>
    </row>
    <row r="12680" spans="1:46" x14ac:dyDescent="0.2">
      <c r="A12680" t="s">
        <v>549</v>
      </c>
      <c r="B12680" t="s">
        <v>550</v>
      </c>
      <c r="C12680">
        <f>-70.53418902 / 41.63281957</f>
        <v>-1.6941967838956047</v>
      </c>
      <c r="D12680" t="s">
        <v>551</v>
      </c>
      <c r="E12680" t="s">
        <v>70</v>
      </c>
      <c r="F12680" s="1">
        <v>43697</v>
      </c>
      <c r="G12680">
        <v>15</v>
      </c>
      <c r="K12680" t="s">
        <v>173</v>
      </c>
      <c r="L12680" t="s">
        <v>150</v>
      </c>
      <c r="O12680">
        <v>3.07</v>
      </c>
      <c r="P12680" t="s">
        <v>150</v>
      </c>
      <c r="Q12680">
        <v>12.1</v>
      </c>
      <c r="R12680" t="s">
        <v>150</v>
      </c>
      <c r="S12680" t="s">
        <v>173</v>
      </c>
      <c r="T12680" t="s">
        <v>150</v>
      </c>
      <c r="W12680" t="s">
        <v>173</v>
      </c>
      <c r="X12680" t="s">
        <v>150</v>
      </c>
      <c r="AE12680" t="s">
        <v>173</v>
      </c>
      <c r="AF12680" t="s">
        <v>150</v>
      </c>
      <c r="AG12680" t="s">
        <v>173</v>
      </c>
      <c r="AH12680" t="s">
        <v>150</v>
      </c>
      <c r="AS12680" t="s">
        <v>173</v>
      </c>
      <c r="AT12680" t="s">
        <v>150</v>
      </c>
    </row>
    <row r="12681" spans="1:46" x14ac:dyDescent="0.2">
      <c r="A12681" t="s">
        <v>549</v>
      </c>
      <c r="B12681" t="s">
        <v>550</v>
      </c>
      <c r="C12681">
        <f>-70.53418902 / 41.63281957</f>
        <v>-1.6941967838956047</v>
      </c>
      <c r="D12681" t="s">
        <v>551</v>
      </c>
      <c r="E12681" t="s">
        <v>70</v>
      </c>
      <c r="F12681" s="1">
        <v>43697</v>
      </c>
      <c r="G12681">
        <v>16</v>
      </c>
      <c r="K12681" t="s">
        <v>173</v>
      </c>
      <c r="L12681" t="s">
        <v>150</v>
      </c>
      <c r="O12681">
        <v>3.18</v>
      </c>
      <c r="P12681" t="s">
        <v>150</v>
      </c>
      <c r="Q12681">
        <v>12.1</v>
      </c>
      <c r="R12681" t="s">
        <v>150</v>
      </c>
      <c r="S12681" t="s">
        <v>173</v>
      </c>
      <c r="T12681" t="s">
        <v>150</v>
      </c>
      <c r="W12681" t="s">
        <v>173</v>
      </c>
      <c r="X12681" t="s">
        <v>150</v>
      </c>
      <c r="AE12681" t="s">
        <v>173</v>
      </c>
      <c r="AF12681" t="s">
        <v>150</v>
      </c>
      <c r="AG12681" t="s">
        <v>173</v>
      </c>
      <c r="AH12681" t="s">
        <v>150</v>
      </c>
      <c r="AS12681" t="s">
        <v>173</v>
      </c>
      <c r="AT12681" t="s">
        <v>150</v>
      </c>
    </row>
    <row r="12682" spans="1:46" x14ac:dyDescent="0.2">
      <c r="A12682" t="s">
        <v>549</v>
      </c>
      <c r="B12682" t="s">
        <v>550</v>
      </c>
      <c r="C12682">
        <f>-70.53418902 / 41.63281957</f>
        <v>-1.6941967838956047</v>
      </c>
      <c r="D12682" t="s">
        <v>551</v>
      </c>
      <c r="E12682" t="s">
        <v>70</v>
      </c>
      <c r="F12682" s="1">
        <v>43697</v>
      </c>
      <c r="G12682">
        <v>17</v>
      </c>
      <c r="K12682">
        <v>7.34</v>
      </c>
      <c r="L12682" t="s">
        <v>150</v>
      </c>
      <c r="O12682">
        <v>3.09</v>
      </c>
      <c r="P12682" t="s">
        <v>150</v>
      </c>
      <c r="Q12682">
        <v>12</v>
      </c>
      <c r="R12682" t="s">
        <v>150</v>
      </c>
      <c r="S12682">
        <v>7.68</v>
      </c>
      <c r="T12682" t="s">
        <v>150</v>
      </c>
      <c r="U12682">
        <v>237.88</v>
      </c>
      <c r="V12682" t="s">
        <v>150</v>
      </c>
      <c r="W12682">
        <v>43.42</v>
      </c>
      <c r="X12682" t="s">
        <v>150</v>
      </c>
      <c r="Y12682">
        <v>83.05</v>
      </c>
      <c r="AA12682">
        <v>50.15</v>
      </c>
      <c r="AE12682">
        <v>31.4</v>
      </c>
      <c r="AF12682" t="s">
        <v>150</v>
      </c>
      <c r="AG12682">
        <v>6.32</v>
      </c>
      <c r="AH12682" t="s">
        <v>150</v>
      </c>
      <c r="AS12682">
        <v>0.22</v>
      </c>
      <c r="AT12682" t="s">
        <v>150</v>
      </c>
    </row>
    <row r="12683" spans="1:46" x14ac:dyDescent="0.2">
      <c r="A12683" t="s">
        <v>549</v>
      </c>
      <c r="B12683" t="s">
        <v>550</v>
      </c>
      <c r="C12683">
        <f>-70.53418902 / 41.63281957</f>
        <v>-1.6941967838956047</v>
      </c>
      <c r="D12683" t="s">
        <v>551</v>
      </c>
      <c r="E12683" t="s">
        <v>70</v>
      </c>
      <c r="F12683" s="1">
        <v>44061</v>
      </c>
      <c r="G12683">
        <v>0.5</v>
      </c>
      <c r="I12683">
        <v>19.2</v>
      </c>
      <c r="J12683" t="s">
        <v>150</v>
      </c>
      <c r="K12683">
        <v>5.53</v>
      </c>
      <c r="L12683" t="s">
        <v>150</v>
      </c>
      <c r="M12683">
        <v>3.5</v>
      </c>
      <c r="N12683" t="s">
        <v>150</v>
      </c>
      <c r="O12683">
        <v>8.5399999999999991</v>
      </c>
      <c r="P12683" t="s">
        <v>150</v>
      </c>
      <c r="Q12683">
        <v>24.4</v>
      </c>
      <c r="R12683" t="s">
        <v>150</v>
      </c>
      <c r="S12683">
        <v>1.05</v>
      </c>
      <c r="T12683" t="s">
        <v>150</v>
      </c>
      <c r="U12683">
        <v>32.520000000000003</v>
      </c>
      <c r="V12683" t="s">
        <v>150</v>
      </c>
      <c r="W12683">
        <v>23.49</v>
      </c>
      <c r="X12683" t="s">
        <v>150</v>
      </c>
      <c r="Y12683">
        <v>54.36</v>
      </c>
      <c r="AA12683">
        <v>47.38</v>
      </c>
      <c r="AC12683">
        <v>41.95</v>
      </c>
      <c r="AE12683">
        <v>17.2</v>
      </c>
      <c r="AF12683" t="s">
        <v>150</v>
      </c>
      <c r="AG12683">
        <v>6.97</v>
      </c>
      <c r="AH12683" t="s">
        <v>150</v>
      </c>
      <c r="AS12683">
        <v>0.03</v>
      </c>
      <c r="AT12683" t="s">
        <v>150</v>
      </c>
    </row>
    <row r="12684" spans="1:46" x14ac:dyDescent="0.2">
      <c r="A12684" t="s">
        <v>549</v>
      </c>
      <c r="B12684" t="s">
        <v>550</v>
      </c>
      <c r="C12684">
        <f>-70.53418902 / 41.63281957</f>
        <v>-1.6941967838956047</v>
      </c>
      <c r="D12684" t="s">
        <v>551</v>
      </c>
      <c r="E12684" t="s">
        <v>70</v>
      </c>
      <c r="F12684" s="1">
        <v>44061</v>
      </c>
      <c r="G12684">
        <v>1</v>
      </c>
      <c r="K12684" t="s">
        <v>173</v>
      </c>
      <c r="L12684" t="s">
        <v>150</v>
      </c>
      <c r="O12684">
        <v>8.5299999999999994</v>
      </c>
      <c r="P12684" t="s">
        <v>150</v>
      </c>
      <c r="Q12684">
        <v>24.5</v>
      </c>
      <c r="R12684" t="s">
        <v>150</v>
      </c>
      <c r="S12684" t="s">
        <v>173</v>
      </c>
      <c r="T12684" t="s">
        <v>150</v>
      </c>
      <c r="W12684" t="s">
        <v>173</v>
      </c>
      <c r="X12684" t="s">
        <v>150</v>
      </c>
      <c r="AE12684" t="s">
        <v>173</v>
      </c>
      <c r="AF12684" t="s">
        <v>150</v>
      </c>
      <c r="AG12684" t="s">
        <v>173</v>
      </c>
      <c r="AH12684" t="s">
        <v>150</v>
      </c>
      <c r="AS12684" t="s">
        <v>173</v>
      </c>
      <c r="AT12684" t="s">
        <v>150</v>
      </c>
    </row>
    <row r="12685" spans="1:46" x14ac:dyDescent="0.2">
      <c r="A12685" t="s">
        <v>549</v>
      </c>
      <c r="B12685" t="s">
        <v>550</v>
      </c>
      <c r="C12685">
        <f>-70.53418902 / 41.63281957</f>
        <v>-1.6941967838956047</v>
      </c>
      <c r="D12685" t="s">
        <v>551</v>
      </c>
      <c r="E12685" t="s">
        <v>70</v>
      </c>
      <c r="F12685" s="1">
        <v>44061</v>
      </c>
      <c r="G12685">
        <v>2</v>
      </c>
      <c r="K12685" t="s">
        <v>173</v>
      </c>
      <c r="L12685" t="s">
        <v>150</v>
      </c>
      <c r="O12685">
        <v>8.5299999999999994</v>
      </c>
      <c r="P12685" t="s">
        <v>150</v>
      </c>
      <c r="Q12685">
        <v>24.4</v>
      </c>
      <c r="R12685" t="s">
        <v>150</v>
      </c>
      <c r="S12685" t="s">
        <v>173</v>
      </c>
      <c r="T12685" t="s">
        <v>150</v>
      </c>
      <c r="W12685" t="s">
        <v>173</v>
      </c>
      <c r="X12685" t="s">
        <v>150</v>
      </c>
      <c r="AE12685" t="s">
        <v>173</v>
      </c>
      <c r="AF12685" t="s">
        <v>150</v>
      </c>
      <c r="AG12685" t="s">
        <v>173</v>
      </c>
      <c r="AH12685" t="s">
        <v>150</v>
      </c>
      <c r="AS12685" t="s">
        <v>173</v>
      </c>
      <c r="AT12685" t="s">
        <v>150</v>
      </c>
    </row>
    <row r="12686" spans="1:46" x14ac:dyDescent="0.2">
      <c r="A12686" t="s">
        <v>549</v>
      </c>
      <c r="B12686" t="s">
        <v>550</v>
      </c>
      <c r="C12686">
        <f>-70.53418902 / 41.63281957</f>
        <v>-1.6941967838956047</v>
      </c>
      <c r="D12686" t="s">
        <v>551</v>
      </c>
      <c r="E12686" t="s">
        <v>70</v>
      </c>
      <c r="F12686" s="1">
        <v>44061</v>
      </c>
      <c r="G12686">
        <v>3</v>
      </c>
      <c r="K12686">
        <v>4.45</v>
      </c>
      <c r="L12686" t="s">
        <v>150</v>
      </c>
      <c r="O12686">
        <v>8.51</v>
      </c>
      <c r="P12686" t="s">
        <v>150</v>
      </c>
      <c r="Q12686">
        <v>24.4</v>
      </c>
      <c r="R12686" t="s">
        <v>150</v>
      </c>
      <c r="S12686">
        <v>0.69</v>
      </c>
      <c r="T12686" t="s">
        <v>150</v>
      </c>
      <c r="U12686">
        <v>21.37</v>
      </c>
      <c r="V12686" t="s">
        <v>150</v>
      </c>
      <c r="W12686">
        <v>22.3</v>
      </c>
      <c r="X12686" t="s">
        <v>150</v>
      </c>
      <c r="Y12686">
        <v>48.3</v>
      </c>
      <c r="AA12686">
        <v>45.25</v>
      </c>
      <c r="AE12686">
        <v>18.600000000000001</v>
      </c>
      <c r="AF12686" t="s">
        <v>150</v>
      </c>
      <c r="AG12686">
        <v>6.89</v>
      </c>
      <c r="AH12686" t="s">
        <v>150</v>
      </c>
      <c r="AS12686">
        <v>0.03</v>
      </c>
      <c r="AT12686" t="s">
        <v>150</v>
      </c>
    </row>
    <row r="12687" spans="1:46" x14ac:dyDescent="0.2">
      <c r="A12687" t="s">
        <v>549</v>
      </c>
      <c r="B12687" t="s">
        <v>550</v>
      </c>
      <c r="C12687">
        <f>-70.53418902 / 41.63281957</f>
        <v>-1.6941967838956047</v>
      </c>
      <c r="D12687" t="s">
        <v>551</v>
      </c>
      <c r="E12687" t="s">
        <v>70</v>
      </c>
      <c r="F12687" s="1">
        <v>44061</v>
      </c>
      <c r="G12687">
        <v>4</v>
      </c>
      <c r="K12687" t="s">
        <v>173</v>
      </c>
      <c r="L12687" t="s">
        <v>150</v>
      </c>
      <c r="O12687">
        <v>8.44</v>
      </c>
      <c r="P12687" t="s">
        <v>150</v>
      </c>
      <c r="Q12687">
        <v>24.4</v>
      </c>
      <c r="R12687" t="s">
        <v>150</v>
      </c>
      <c r="S12687" t="s">
        <v>173</v>
      </c>
      <c r="T12687" t="s">
        <v>150</v>
      </c>
      <c r="W12687" t="s">
        <v>173</v>
      </c>
      <c r="X12687" t="s">
        <v>150</v>
      </c>
      <c r="AE12687" t="s">
        <v>173</v>
      </c>
      <c r="AF12687" t="s">
        <v>150</v>
      </c>
      <c r="AG12687" t="s">
        <v>173</v>
      </c>
      <c r="AH12687" t="s">
        <v>150</v>
      </c>
      <c r="AS12687" t="s">
        <v>173</v>
      </c>
      <c r="AT12687" t="s">
        <v>150</v>
      </c>
    </row>
    <row r="12688" spans="1:46" x14ac:dyDescent="0.2">
      <c r="A12688" t="s">
        <v>549</v>
      </c>
      <c r="B12688" t="s">
        <v>550</v>
      </c>
      <c r="C12688">
        <f>-70.53418902 / 41.63281957</f>
        <v>-1.6941967838956047</v>
      </c>
      <c r="D12688" t="s">
        <v>551</v>
      </c>
      <c r="E12688" t="s">
        <v>70</v>
      </c>
      <c r="F12688" s="1">
        <v>44061</v>
      </c>
      <c r="G12688">
        <v>5</v>
      </c>
      <c r="K12688" t="s">
        <v>173</v>
      </c>
      <c r="L12688" t="s">
        <v>150</v>
      </c>
      <c r="O12688">
        <v>8.43</v>
      </c>
      <c r="P12688" t="s">
        <v>150</v>
      </c>
      <c r="Q12688">
        <v>24.4</v>
      </c>
      <c r="R12688" t="s">
        <v>150</v>
      </c>
      <c r="S12688" t="s">
        <v>173</v>
      </c>
      <c r="T12688" t="s">
        <v>150</v>
      </c>
      <c r="W12688" t="s">
        <v>173</v>
      </c>
      <c r="X12688" t="s">
        <v>150</v>
      </c>
      <c r="AE12688" t="s">
        <v>173</v>
      </c>
      <c r="AF12688" t="s">
        <v>150</v>
      </c>
      <c r="AG12688" t="s">
        <v>173</v>
      </c>
      <c r="AH12688" t="s">
        <v>150</v>
      </c>
      <c r="AS12688" t="s">
        <v>173</v>
      </c>
      <c r="AT12688" t="s">
        <v>150</v>
      </c>
    </row>
    <row r="12689" spans="1:46" x14ac:dyDescent="0.2">
      <c r="A12689" t="s">
        <v>549</v>
      </c>
      <c r="B12689" t="s">
        <v>550</v>
      </c>
      <c r="C12689">
        <f>-70.53418902 / 41.63281957</f>
        <v>-1.6941967838956047</v>
      </c>
      <c r="D12689" t="s">
        <v>551</v>
      </c>
      <c r="E12689" t="s">
        <v>70</v>
      </c>
      <c r="F12689" s="1">
        <v>44061</v>
      </c>
      <c r="G12689">
        <v>6</v>
      </c>
      <c r="K12689" t="s">
        <v>173</v>
      </c>
      <c r="L12689" t="s">
        <v>150</v>
      </c>
      <c r="O12689">
        <v>8.43</v>
      </c>
      <c r="P12689" t="s">
        <v>150</v>
      </c>
      <c r="Q12689">
        <v>24.3</v>
      </c>
      <c r="R12689" t="s">
        <v>150</v>
      </c>
      <c r="S12689" t="s">
        <v>173</v>
      </c>
      <c r="T12689" t="s">
        <v>150</v>
      </c>
      <c r="W12689" t="s">
        <v>173</v>
      </c>
      <c r="X12689" t="s">
        <v>150</v>
      </c>
      <c r="AE12689" t="s">
        <v>173</v>
      </c>
      <c r="AF12689" t="s">
        <v>150</v>
      </c>
      <c r="AG12689" t="s">
        <v>173</v>
      </c>
      <c r="AH12689" t="s">
        <v>150</v>
      </c>
      <c r="AS12689" t="s">
        <v>173</v>
      </c>
      <c r="AT12689" t="s">
        <v>150</v>
      </c>
    </row>
    <row r="12690" spans="1:46" x14ac:dyDescent="0.2">
      <c r="A12690" t="s">
        <v>549</v>
      </c>
      <c r="B12690" t="s">
        <v>550</v>
      </c>
      <c r="C12690">
        <f>-70.53418902 / 41.63281957</f>
        <v>-1.6941967838956047</v>
      </c>
      <c r="D12690" t="s">
        <v>551</v>
      </c>
      <c r="E12690" t="s">
        <v>70</v>
      </c>
      <c r="F12690" s="1">
        <v>44061</v>
      </c>
      <c r="G12690">
        <v>7</v>
      </c>
      <c r="K12690" t="s">
        <v>173</v>
      </c>
      <c r="L12690" t="s">
        <v>150</v>
      </c>
      <c r="O12690">
        <v>7.51</v>
      </c>
      <c r="P12690" t="s">
        <v>150</v>
      </c>
      <c r="Q12690">
        <v>22.7</v>
      </c>
      <c r="R12690" t="s">
        <v>150</v>
      </c>
      <c r="S12690" t="s">
        <v>173</v>
      </c>
      <c r="T12690" t="s">
        <v>150</v>
      </c>
      <c r="W12690" t="s">
        <v>173</v>
      </c>
      <c r="X12690" t="s">
        <v>150</v>
      </c>
      <c r="AE12690" t="s">
        <v>173</v>
      </c>
      <c r="AF12690" t="s">
        <v>150</v>
      </c>
      <c r="AG12690" t="s">
        <v>173</v>
      </c>
      <c r="AH12690" t="s">
        <v>150</v>
      </c>
      <c r="AS12690" t="s">
        <v>173</v>
      </c>
      <c r="AT12690" t="s">
        <v>150</v>
      </c>
    </row>
    <row r="12691" spans="1:46" x14ac:dyDescent="0.2">
      <c r="A12691" t="s">
        <v>549</v>
      </c>
      <c r="B12691" t="s">
        <v>550</v>
      </c>
      <c r="C12691">
        <f>-70.53418902 / 41.63281957</f>
        <v>-1.6941967838956047</v>
      </c>
      <c r="D12691" t="s">
        <v>551</v>
      </c>
      <c r="E12691" t="s">
        <v>70</v>
      </c>
      <c r="F12691" s="1">
        <v>44061</v>
      </c>
      <c r="G12691">
        <v>8</v>
      </c>
      <c r="K12691" t="s">
        <v>173</v>
      </c>
      <c r="L12691" t="s">
        <v>150</v>
      </c>
      <c r="O12691">
        <v>4.05</v>
      </c>
      <c r="P12691" t="s">
        <v>150</v>
      </c>
      <c r="Q12691">
        <v>16.2</v>
      </c>
      <c r="R12691" t="s">
        <v>150</v>
      </c>
      <c r="S12691" t="s">
        <v>173</v>
      </c>
      <c r="T12691" t="s">
        <v>150</v>
      </c>
      <c r="W12691" t="s">
        <v>173</v>
      </c>
      <c r="X12691" t="s">
        <v>150</v>
      </c>
      <c r="AE12691" t="s">
        <v>173</v>
      </c>
      <c r="AF12691" t="s">
        <v>150</v>
      </c>
      <c r="AG12691" t="s">
        <v>173</v>
      </c>
      <c r="AH12691" t="s">
        <v>150</v>
      </c>
      <c r="AS12691" t="s">
        <v>173</v>
      </c>
      <c r="AT12691" t="s">
        <v>150</v>
      </c>
    </row>
    <row r="12692" spans="1:46" x14ac:dyDescent="0.2">
      <c r="A12692" t="s">
        <v>549</v>
      </c>
      <c r="B12692" t="s">
        <v>550</v>
      </c>
      <c r="C12692">
        <f>-70.53418902 / 41.63281957</f>
        <v>-1.6941967838956047</v>
      </c>
      <c r="D12692" t="s">
        <v>551</v>
      </c>
      <c r="E12692" t="s">
        <v>70</v>
      </c>
      <c r="F12692" s="1">
        <v>44061</v>
      </c>
      <c r="G12692">
        <v>9</v>
      </c>
      <c r="K12692">
        <v>2.94</v>
      </c>
      <c r="L12692" t="s">
        <v>150</v>
      </c>
      <c r="O12692">
        <v>0.23</v>
      </c>
      <c r="P12692" t="s">
        <v>150</v>
      </c>
      <c r="Q12692">
        <v>13.8</v>
      </c>
      <c r="R12692" t="s">
        <v>150</v>
      </c>
      <c r="S12692">
        <v>0.73</v>
      </c>
      <c r="T12692" t="s">
        <v>150</v>
      </c>
      <c r="U12692">
        <v>22.61</v>
      </c>
      <c r="V12692" t="s">
        <v>150</v>
      </c>
      <c r="W12692">
        <v>17.809999999999999</v>
      </c>
      <c r="X12692" t="s">
        <v>150</v>
      </c>
      <c r="Y12692">
        <v>49.12</v>
      </c>
      <c r="AA12692">
        <v>41.18</v>
      </c>
      <c r="AE12692">
        <v>22.8</v>
      </c>
      <c r="AF12692" t="s">
        <v>150</v>
      </c>
      <c r="AG12692">
        <v>6.17</v>
      </c>
      <c r="AH12692" t="s">
        <v>150</v>
      </c>
      <c r="AS12692">
        <v>0.71</v>
      </c>
      <c r="AT12692" t="s">
        <v>150</v>
      </c>
    </row>
    <row r="12693" spans="1:46" x14ac:dyDescent="0.2">
      <c r="A12693" t="s">
        <v>549</v>
      </c>
      <c r="B12693" t="s">
        <v>550</v>
      </c>
      <c r="C12693">
        <f>-70.53418902 / 41.63281957</f>
        <v>-1.6941967838956047</v>
      </c>
      <c r="D12693" t="s">
        <v>551</v>
      </c>
      <c r="E12693" t="s">
        <v>70</v>
      </c>
      <c r="F12693" s="1">
        <v>44061</v>
      </c>
      <c r="G12693">
        <v>10</v>
      </c>
      <c r="K12693" t="s">
        <v>173</v>
      </c>
      <c r="L12693" t="s">
        <v>150</v>
      </c>
      <c r="O12693">
        <v>7.0000000000000007E-2</v>
      </c>
      <c r="P12693" t="s">
        <v>150</v>
      </c>
      <c r="Q12693">
        <v>12.7</v>
      </c>
      <c r="R12693" t="s">
        <v>150</v>
      </c>
      <c r="S12693" t="s">
        <v>173</v>
      </c>
      <c r="T12693" t="s">
        <v>150</v>
      </c>
      <c r="W12693" t="s">
        <v>173</v>
      </c>
      <c r="X12693" t="s">
        <v>150</v>
      </c>
      <c r="AE12693" t="s">
        <v>173</v>
      </c>
      <c r="AF12693" t="s">
        <v>150</v>
      </c>
      <c r="AG12693" t="s">
        <v>173</v>
      </c>
      <c r="AH12693" t="s">
        <v>150</v>
      </c>
      <c r="AS12693" t="s">
        <v>173</v>
      </c>
      <c r="AT12693" t="s">
        <v>150</v>
      </c>
    </row>
    <row r="12694" spans="1:46" x14ac:dyDescent="0.2">
      <c r="A12694" t="s">
        <v>549</v>
      </c>
      <c r="B12694" t="s">
        <v>550</v>
      </c>
      <c r="C12694">
        <f>-70.53418902 / 41.63281957</f>
        <v>-1.6941967838956047</v>
      </c>
      <c r="D12694" t="s">
        <v>551</v>
      </c>
      <c r="E12694" t="s">
        <v>70</v>
      </c>
      <c r="F12694" s="1">
        <v>44061</v>
      </c>
      <c r="G12694">
        <v>11</v>
      </c>
      <c r="K12694" t="s">
        <v>173</v>
      </c>
      <c r="L12694" t="s">
        <v>150</v>
      </c>
      <c r="O12694">
        <v>0.04</v>
      </c>
      <c r="P12694" t="s">
        <v>150</v>
      </c>
      <c r="Q12694">
        <v>12.2</v>
      </c>
      <c r="R12694" t="s">
        <v>150</v>
      </c>
      <c r="S12694" t="s">
        <v>173</v>
      </c>
      <c r="T12694" t="s">
        <v>150</v>
      </c>
      <c r="W12694" t="s">
        <v>173</v>
      </c>
      <c r="X12694" t="s">
        <v>150</v>
      </c>
      <c r="AE12694" t="s">
        <v>173</v>
      </c>
      <c r="AF12694" t="s">
        <v>150</v>
      </c>
      <c r="AG12694" t="s">
        <v>173</v>
      </c>
      <c r="AH12694" t="s">
        <v>150</v>
      </c>
      <c r="AS12694" t="s">
        <v>173</v>
      </c>
      <c r="AT12694" t="s">
        <v>150</v>
      </c>
    </row>
    <row r="12695" spans="1:46" x14ac:dyDescent="0.2">
      <c r="A12695" t="s">
        <v>549</v>
      </c>
      <c r="B12695" t="s">
        <v>550</v>
      </c>
      <c r="C12695">
        <f>-70.53418902 / 41.63281957</f>
        <v>-1.6941967838956047</v>
      </c>
      <c r="D12695" t="s">
        <v>551</v>
      </c>
      <c r="E12695" t="s">
        <v>70</v>
      </c>
      <c r="F12695" s="1">
        <v>44061</v>
      </c>
      <c r="G12695">
        <v>12</v>
      </c>
      <c r="K12695" t="s">
        <v>173</v>
      </c>
      <c r="L12695" t="s">
        <v>150</v>
      </c>
      <c r="O12695">
        <v>0.01</v>
      </c>
      <c r="P12695" t="s">
        <v>150</v>
      </c>
      <c r="Q12695">
        <v>11.8</v>
      </c>
      <c r="R12695" t="s">
        <v>150</v>
      </c>
      <c r="S12695" t="s">
        <v>173</v>
      </c>
      <c r="T12695" t="s">
        <v>150</v>
      </c>
      <c r="W12695" t="s">
        <v>173</v>
      </c>
      <c r="X12695" t="s">
        <v>150</v>
      </c>
      <c r="AE12695" t="s">
        <v>173</v>
      </c>
      <c r="AF12695" t="s">
        <v>150</v>
      </c>
      <c r="AG12695" t="s">
        <v>173</v>
      </c>
      <c r="AH12695" t="s">
        <v>150</v>
      </c>
      <c r="AS12695" t="s">
        <v>173</v>
      </c>
      <c r="AT12695" t="s">
        <v>150</v>
      </c>
    </row>
    <row r="12696" spans="1:46" x14ac:dyDescent="0.2">
      <c r="A12696" t="s">
        <v>549</v>
      </c>
      <c r="B12696" t="s">
        <v>550</v>
      </c>
      <c r="C12696">
        <f>-70.53418902 / 41.63281957</f>
        <v>-1.6941967838956047</v>
      </c>
      <c r="D12696" t="s">
        <v>551</v>
      </c>
      <c r="E12696" t="s">
        <v>70</v>
      </c>
      <c r="F12696" s="1">
        <v>44061</v>
      </c>
      <c r="G12696">
        <v>18</v>
      </c>
      <c r="K12696">
        <v>2.64</v>
      </c>
      <c r="L12696" t="s">
        <v>150</v>
      </c>
      <c r="S12696">
        <v>10.26</v>
      </c>
      <c r="T12696" t="s">
        <v>150</v>
      </c>
      <c r="U12696">
        <v>317.79000000000002</v>
      </c>
      <c r="V12696" t="s">
        <v>150</v>
      </c>
      <c r="W12696">
        <v>65.97</v>
      </c>
      <c r="X12696" t="s">
        <v>150</v>
      </c>
      <c r="Y12696">
        <v>87.23</v>
      </c>
      <c r="AA12696">
        <v>40.119999999999997</v>
      </c>
      <c r="AE12696">
        <v>45.4</v>
      </c>
      <c r="AF12696" t="s">
        <v>150</v>
      </c>
      <c r="AG12696">
        <v>6.66</v>
      </c>
      <c r="AH12696" t="s">
        <v>150</v>
      </c>
      <c r="AS12696">
        <v>1.31</v>
      </c>
      <c r="AT12696" t="s">
        <v>150</v>
      </c>
    </row>
    <row r="12697" spans="1:46" x14ac:dyDescent="0.2">
      <c r="A12697" t="s">
        <v>680</v>
      </c>
      <c r="B12697" t="s">
        <v>681</v>
      </c>
      <c r="C12697">
        <f>-70.51774724 / 41.63166412</f>
        <v>-1.6938488703391279</v>
      </c>
      <c r="D12697" t="s">
        <v>682</v>
      </c>
      <c r="E12697" t="s">
        <v>70</v>
      </c>
      <c r="F12697" s="1">
        <v>37143</v>
      </c>
      <c r="G12697">
        <v>0.5</v>
      </c>
      <c r="I12697">
        <v>19</v>
      </c>
      <c r="J12697" t="s">
        <v>71</v>
      </c>
      <c r="K12697">
        <v>3.67</v>
      </c>
      <c r="L12697" t="s">
        <v>71</v>
      </c>
      <c r="M12697">
        <v>3.88</v>
      </c>
      <c r="N12697" t="s">
        <v>71</v>
      </c>
      <c r="O12697">
        <v>9.01</v>
      </c>
      <c r="P12697" t="s">
        <v>71</v>
      </c>
      <c r="Q12697">
        <v>22</v>
      </c>
      <c r="R12697" t="s">
        <v>71</v>
      </c>
      <c r="S12697">
        <v>0.13</v>
      </c>
      <c r="T12697" t="s">
        <v>71</v>
      </c>
      <c r="U12697">
        <v>4.03</v>
      </c>
      <c r="V12697" t="s">
        <v>71</v>
      </c>
      <c r="W12697">
        <v>23.2</v>
      </c>
      <c r="X12697" t="s">
        <v>71</v>
      </c>
      <c r="Y12697">
        <v>24.25</v>
      </c>
      <c r="AA12697">
        <v>43.35</v>
      </c>
      <c r="AC12697">
        <v>40.46</v>
      </c>
      <c r="AE12697">
        <v>8</v>
      </c>
      <c r="AF12697" t="s">
        <v>71</v>
      </c>
      <c r="AG12697">
        <v>6.8</v>
      </c>
      <c r="AH12697" t="s">
        <v>71</v>
      </c>
      <c r="AS12697">
        <v>0.39</v>
      </c>
      <c r="AT12697" t="s">
        <v>71</v>
      </c>
    </row>
    <row r="12698" spans="1:46" x14ac:dyDescent="0.2">
      <c r="A12698" t="s">
        <v>680</v>
      </c>
      <c r="B12698" t="s">
        <v>681</v>
      </c>
      <c r="C12698">
        <f>-70.51774724 / 41.63166412</f>
        <v>-1.6938488703391279</v>
      </c>
      <c r="D12698" t="s">
        <v>682</v>
      </c>
      <c r="E12698" t="s">
        <v>70</v>
      </c>
      <c r="F12698" s="1">
        <v>37143</v>
      </c>
      <c r="G12698">
        <v>1</v>
      </c>
      <c r="O12698">
        <v>9.02</v>
      </c>
      <c r="P12698" t="s">
        <v>71</v>
      </c>
      <c r="Q12698">
        <v>22</v>
      </c>
      <c r="R12698" t="s">
        <v>71</v>
      </c>
    </row>
    <row r="12699" spans="1:46" x14ac:dyDescent="0.2">
      <c r="A12699" t="s">
        <v>680</v>
      </c>
      <c r="B12699" t="s">
        <v>681</v>
      </c>
      <c r="C12699">
        <f>-70.51774724 / 41.63166412</f>
        <v>-1.6938488703391279</v>
      </c>
      <c r="D12699" t="s">
        <v>682</v>
      </c>
      <c r="E12699" t="s">
        <v>70</v>
      </c>
      <c r="F12699" s="1">
        <v>37143</v>
      </c>
      <c r="G12699">
        <v>2</v>
      </c>
      <c r="O12699">
        <v>9.02</v>
      </c>
      <c r="P12699" t="s">
        <v>71</v>
      </c>
      <c r="Q12699">
        <v>21.9</v>
      </c>
      <c r="R12699" t="s">
        <v>71</v>
      </c>
    </row>
    <row r="12700" spans="1:46" x14ac:dyDescent="0.2">
      <c r="A12700" t="s">
        <v>680</v>
      </c>
      <c r="B12700" t="s">
        <v>681</v>
      </c>
      <c r="C12700">
        <f>-70.51774724 / 41.63166412</f>
        <v>-1.6938488703391279</v>
      </c>
      <c r="D12700" t="s">
        <v>682</v>
      </c>
      <c r="E12700" t="s">
        <v>70</v>
      </c>
      <c r="F12700" s="1">
        <v>37143</v>
      </c>
      <c r="G12700">
        <v>3</v>
      </c>
      <c r="K12700">
        <v>3.2</v>
      </c>
      <c r="L12700" t="s">
        <v>71</v>
      </c>
      <c r="O12700">
        <v>8.9700000000000006</v>
      </c>
      <c r="P12700" t="s">
        <v>71</v>
      </c>
      <c r="Q12700">
        <v>21.9</v>
      </c>
      <c r="R12700" t="s">
        <v>71</v>
      </c>
      <c r="S12700">
        <v>0.13</v>
      </c>
      <c r="T12700" t="s">
        <v>71</v>
      </c>
      <c r="U12700">
        <v>4.03</v>
      </c>
      <c r="V12700" t="s">
        <v>71</v>
      </c>
      <c r="W12700">
        <v>25.6</v>
      </c>
      <c r="X12700" t="s">
        <v>71</v>
      </c>
      <c r="Y12700">
        <v>24.25</v>
      </c>
      <c r="AA12700">
        <v>42.01</v>
      </c>
      <c r="AE12700">
        <v>8</v>
      </c>
      <c r="AF12700" t="s">
        <v>71</v>
      </c>
      <c r="AG12700">
        <v>6.75</v>
      </c>
      <c r="AH12700" t="s">
        <v>71</v>
      </c>
      <c r="AS12700">
        <v>0.66</v>
      </c>
      <c r="AT12700" t="s">
        <v>71</v>
      </c>
    </row>
    <row r="12701" spans="1:46" x14ac:dyDescent="0.2">
      <c r="A12701" t="s">
        <v>680</v>
      </c>
      <c r="B12701" t="s">
        <v>681</v>
      </c>
      <c r="C12701">
        <f>-70.51774724 / 41.63166412</f>
        <v>-1.6938488703391279</v>
      </c>
      <c r="D12701" t="s">
        <v>682</v>
      </c>
      <c r="E12701" t="s">
        <v>70</v>
      </c>
      <c r="F12701" s="1">
        <v>37143</v>
      </c>
      <c r="G12701">
        <v>4</v>
      </c>
      <c r="O12701">
        <v>8.99</v>
      </c>
      <c r="P12701" t="s">
        <v>71</v>
      </c>
      <c r="Q12701">
        <v>21.7</v>
      </c>
      <c r="R12701" t="s">
        <v>71</v>
      </c>
    </row>
    <row r="12702" spans="1:46" x14ac:dyDescent="0.2">
      <c r="A12702" t="s">
        <v>680</v>
      </c>
      <c r="B12702" t="s">
        <v>681</v>
      </c>
      <c r="C12702">
        <f>-70.51774724 / 41.63166412</f>
        <v>-1.6938488703391279</v>
      </c>
      <c r="D12702" t="s">
        <v>682</v>
      </c>
      <c r="E12702" t="s">
        <v>70</v>
      </c>
      <c r="F12702" s="1">
        <v>37143</v>
      </c>
      <c r="G12702">
        <v>5</v>
      </c>
      <c r="O12702">
        <v>9.01</v>
      </c>
      <c r="P12702" t="s">
        <v>71</v>
      </c>
      <c r="Q12702">
        <v>21.4</v>
      </c>
      <c r="R12702" t="s">
        <v>71</v>
      </c>
    </row>
    <row r="12703" spans="1:46" x14ac:dyDescent="0.2">
      <c r="A12703" t="s">
        <v>680</v>
      </c>
      <c r="B12703" t="s">
        <v>681</v>
      </c>
      <c r="C12703">
        <f>-70.51774724 / 41.63166412</f>
        <v>-1.6938488703391279</v>
      </c>
      <c r="D12703" t="s">
        <v>682</v>
      </c>
      <c r="E12703" t="s">
        <v>70</v>
      </c>
      <c r="F12703" s="1">
        <v>37143</v>
      </c>
      <c r="G12703">
        <v>6</v>
      </c>
      <c r="O12703">
        <v>8.92</v>
      </c>
      <c r="P12703" t="s">
        <v>71</v>
      </c>
      <c r="Q12703">
        <v>21.3</v>
      </c>
      <c r="R12703" t="s">
        <v>71</v>
      </c>
    </row>
    <row r="12704" spans="1:46" x14ac:dyDescent="0.2">
      <c r="A12704" t="s">
        <v>680</v>
      </c>
      <c r="B12704" t="s">
        <v>681</v>
      </c>
      <c r="C12704">
        <f>-70.51774724 / 41.63166412</f>
        <v>-1.6938488703391279</v>
      </c>
      <c r="D12704" t="s">
        <v>682</v>
      </c>
      <c r="E12704" t="s">
        <v>70</v>
      </c>
      <c r="F12704" s="1">
        <v>37143</v>
      </c>
      <c r="G12704">
        <v>7</v>
      </c>
      <c r="O12704">
        <v>8.01</v>
      </c>
      <c r="P12704" t="s">
        <v>71</v>
      </c>
      <c r="Q12704">
        <v>21.2</v>
      </c>
      <c r="R12704" t="s">
        <v>71</v>
      </c>
    </row>
    <row r="12705" spans="1:46" x14ac:dyDescent="0.2">
      <c r="A12705" t="s">
        <v>680</v>
      </c>
      <c r="B12705" t="s">
        <v>681</v>
      </c>
      <c r="C12705">
        <f>-70.51774724 / 41.63166412</f>
        <v>-1.6938488703391279</v>
      </c>
      <c r="D12705" t="s">
        <v>682</v>
      </c>
      <c r="E12705" t="s">
        <v>70</v>
      </c>
      <c r="F12705" s="1">
        <v>37143</v>
      </c>
      <c r="G12705">
        <v>8</v>
      </c>
      <c r="O12705">
        <v>7.52</v>
      </c>
      <c r="P12705" t="s">
        <v>71</v>
      </c>
      <c r="Q12705">
        <v>21.1</v>
      </c>
      <c r="R12705" t="s">
        <v>71</v>
      </c>
    </row>
    <row r="12706" spans="1:46" x14ac:dyDescent="0.2">
      <c r="A12706" t="s">
        <v>680</v>
      </c>
      <c r="B12706" t="s">
        <v>681</v>
      </c>
      <c r="C12706">
        <f>-70.51774724 / 41.63166412</f>
        <v>-1.6938488703391279</v>
      </c>
      <c r="D12706" t="s">
        <v>682</v>
      </c>
      <c r="E12706" t="s">
        <v>70</v>
      </c>
      <c r="F12706" s="1">
        <v>37143</v>
      </c>
      <c r="G12706">
        <v>9</v>
      </c>
      <c r="K12706">
        <v>6.65</v>
      </c>
      <c r="L12706" t="s">
        <v>71</v>
      </c>
      <c r="O12706">
        <v>3.42</v>
      </c>
      <c r="P12706" t="s">
        <v>71</v>
      </c>
      <c r="Q12706">
        <v>19.399999999999999</v>
      </c>
      <c r="R12706" t="s">
        <v>71</v>
      </c>
      <c r="S12706">
        <v>0.24</v>
      </c>
      <c r="T12706" t="s">
        <v>71</v>
      </c>
      <c r="U12706">
        <v>7.43</v>
      </c>
      <c r="V12706" t="s">
        <v>71</v>
      </c>
      <c r="W12706">
        <v>22.6</v>
      </c>
      <c r="X12706" t="s">
        <v>71</v>
      </c>
      <c r="Y12706">
        <v>33.07</v>
      </c>
      <c r="AA12706">
        <v>49.19</v>
      </c>
      <c r="AE12706">
        <v>8.1</v>
      </c>
      <c r="AF12706" t="s">
        <v>71</v>
      </c>
      <c r="AG12706">
        <v>6.43</v>
      </c>
      <c r="AH12706" t="s">
        <v>71</v>
      </c>
      <c r="AS12706">
        <v>1.26</v>
      </c>
      <c r="AT12706" t="s">
        <v>71</v>
      </c>
    </row>
    <row r="12707" spans="1:46" x14ac:dyDescent="0.2">
      <c r="A12707" t="s">
        <v>680</v>
      </c>
      <c r="B12707" t="s">
        <v>681</v>
      </c>
      <c r="C12707">
        <f>-70.51774724 / 41.63166412</f>
        <v>-1.6938488703391279</v>
      </c>
      <c r="D12707" t="s">
        <v>682</v>
      </c>
      <c r="E12707" t="s">
        <v>70</v>
      </c>
      <c r="F12707" s="1">
        <v>37143</v>
      </c>
      <c r="G12707">
        <v>10</v>
      </c>
      <c r="O12707">
        <v>0.28000000000000003</v>
      </c>
      <c r="P12707" t="s">
        <v>71</v>
      </c>
      <c r="Q12707">
        <v>15</v>
      </c>
      <c r="R12707" t="s">
        <v>71</v>
      </c>
    </row>
    <row r="12708" spans="1:46" x14ac:dyDescent="0.2">
      <c r="A12708" t="s">
        <v>680</v>
      </c>
      <c r="B12708" t="s">
        <v>681</v>
      </c>
      <c r="C12708">
        <f>-70.51774724 / 41.63166412</f>
        <v>-1.6938488703391279</v>
      </c>
      <c r="D12708" t="s">
        <v>682</v>
      </c>
      <c r="E12708" t="s">
        <v>70</v>
      </c>
      <c r="F12708" s="1">
        <v>37143</v>
      </c>
      <c r="G12708">
        <v>18</v>
      </c>
      <c r="K12708">
        <v>3.85</v>
      </c>
      <c r="L12708" t="s">
        <v>71</v>
      </c>
      <c r="S12708">
        <v>0.87</v>
      </c>
      <c r="T12708" t="s">
        <v>71</v>
      </c>
      <c r="U12708">
        <v>26.95</v>
      </c>
      <c r="V12708" t="s">
        <v>71</v>
      </c>
      <c r="W12708">
        <v>85.7</v>
      </c>
      <c r="X12708" t="s">
        <v>71</v>
      </c>
      <c r="Y12708">
        <v>51.65</v>
      </c>
      <c r="AA12708">
        <v>43.82</v>
      </c>
      <c r="AE12708">
        <v>26.7</v>
      </c>
      <c r="AF12708" t="s">
        <v>71</v>
      </c>
      <c r="AG12708">
        <v>6.44</v>
      </c>
      <c r="AH12708" t="s">
        <v>71</v>
      </c>
      <c r="AS12708">
        <v>6.02</v>
      </c>
      <c r="AT12708" t="s">
        <v>71</v>
      </c>
    </row>
    <row r="12709" spans="1:46" x14ac:dyDescent="0.2">
      <c r="A12709" t="s">
        <v>680</v>
      </c>
      <c r="B12709" t="s">
        <v>681</v>
      </c>
      <c r="C12709">
        <f>-70.51774724 / 41.63166412</f>
        <v>-1.6938488703391279</v>
      </c>
      <c r="D12709" t="s">
        <v>682</v>
      </c>
      <c r="E12709" t="s">
        <v>70</v>
      </c>
      <c r="F12709" s="1">
        <v>37873</v>
      </c>
      <c r="G12709">
        <v>0.5</v>
      </c>
      <c r="I12709">
        <v>17.68</v>
      </c>
      <c r="J12709" t="s">
        <v>71</v>
      </c>
      <c r="K12709">
        <v>9.61</v>
      </c>
      <c r="L12709" t="s">
        <v>71</v>
      </c>
      <c r="M12709">
        <v>3.82</v>
      </c>
      <c r="N12709" t="s">
        <v>71</v>
      </c>
      <c r="O12709">
        <v>7.85</v>
      </c>
      <c r="P12709" t="s">
        <v>71</v>
      </c>
      <c r="Q12709">
        <v>22.8</v>
      </c>
      <c r="R12709" t="s">
        <v>71</v>
      </c>
      <c r="S12709">
        <v>1.1000000000000001</v>
      </c>
      <c r="T12709" t="s">
        <v>71</v>
      </c>
      <c r="U12709">
        <v>34.07</v>
      </c>
      <c r="V12709" t="s">
        <v>71</v>
      </c>
      <c r="W12709">
        <v>18.3</v>
      </c>
      <c r="X12709" t="s">
        <v>71</v>
      </c>
      <c r="Y12709">
        <v>55.03</v>
      </c>
      <c r="AA12709">
        <v>52.8</v>
      </c>
      <c r="AC12709">
        <v>40.69</v>
      </c>
      <c r="AE12709">
        <v>0.82</v>
      </c>
      <c r="AF12709" t="s">
        <v>71</v>
      </c>
      <c r="AG12709">
        <v>6.73</v>
      </c>
      <c r="AH12709" t="s">
        <v>71</v>
      </c>
      <c r="AS12709">
        <v>0.03</v>
      </c>
      <c r="AT12709" t="s">
        <v>71</v>
      </c>
    </row>
    <row r="12710" spans="1:46" x14ac:dyDescent="0.2">
      <c r="A12710" t="s">
        <v>680</v>
      </c>
      <c r="B12710" t="s">
        <v>681</v>
      </c>
      <c r="C12710">
        <f>-70.51774724 / 41.63166412</f>
        <v>-1.6938488703391279</v>
      </c>
      <c r="D12710" t="s">
        <v>682</v>
      </c>
      <c r="E12710" t="s">
        <v>70</v>
      </c>
      <c r="F12710" s="1">
        <v>37873</v>
      </c>
      <c r="G12710">
        <v>1</v>
      </c>
      <c r="O12710">
        <v>7.98</v>
      </c>
      <c r="P12710" t="s">
        <v>71</v>
      </c>
      <c r="Q12710">
        <v>22.8</v>
      </c>
      <c r="R12710" t="s">
        <v>71</v>
      </c>
    </row>
    <row r="12711" spans="1:46" x14ac:dyDescent="0.2">
      <c r="A12711" t="s">
        <v>680</v>
      </c>
      <c r="B12711" t="s">
        <v>681</v>
      </c>
      <c r="C12711">
        <f>-70.51774724 / 41.63166412</f>
        <v>-1.6938488703391279</v>
      </c>
      <c r="D12711" t="s">
        <v>682</v>
      </c>
      <c r="E12711" t="s">
        <v>70</v>
      </c>
      <c r="F12711" s="1">
        <v>37873</v>
      </c>
      <c r="G12711">
        <v>2</v>
      </c>
      <c r="O12711">
        <v>8.02</v>
      </c>
      <c r="P12711" t="s">
        <v>71</v>
      </c>
      <c r="Q12711">
        <v>22.9</v>
      </c>
      <c r="R12711" t="s">
        <v>71</v>
      </c>
    </row>
    <row r="12712" spans="1:46" x14ac:dyDescent="0.2">
      <c r="A12712" t="s">
        <v>680</v>
      </c>
      <c r="B12712" t="s">
        <v>681</v>
      </c>
      <c r="C12712">
        <f>-70.51774724 / 41.63166412</f>
        <v>-1.6938488703391279</v>
      </c>
      <c r="D12712" t="s">
        <v>682</v>
      </c>
      <c r="E12712" t="s">
        <v>70</v>
      </c>
      <c r="F12712" s="1">
        <v>37873</v>
      </c>
      <c r="G12712">
        <v>3</v>
      </c>
      <c r="K12712">
        <v>5.43</v>
      </c>
      <c r="L12712" t="s">
        <v>71</v>
      </c>
      <c r="O12712">
        <v>7.97</v>
      </c>
      <c r="P12712" t="s">
        <v>71</v>
      </c>
      <c r="Q12712">
        <v>22.9</v>
      </c>
      <c r="R12712" t="s">
        <v>71</v>
      </c>
      <c r="S12712">
        <v>1.1000000000000001</v>
      </c>
      <c r="T12712" t="s">
        <v>71</v>
      </c>
      <c r="U12712">
        <v>34.07</v>
      </c>
      <c r="V12712" t="s">
        <v>71</v>
      </c>
      <c r="W12712">
        <v>19.100000000000001</v>
      </c>
      <c r="X12712" t="s">
        <v>71</v>
      </c>
      <c r="Y12712">
        <v>55.03</v>
      </c>
      <c r="AA12712">
        <v>47.2</v>
      </c>
      <c r="AE12712">
        <v>0.82</v>
      </c>
      <c r="AF12712" t="s">
        <v>71</v>
      </c>
      <c r="AG12712">
        <v>6.68</v>
      </c>
      <c r="AH12712" t="s">
        <v>71</v>
      </c>
      <c r="AS12712">
        <v>0.03</v>
      </c>
      <c r="AT12712" t="s">
        <v>71</v>
      </c>
    </row>
    <row r="12713" spans="1:46" x14ac:dyDescent="0.2">
      <c r="A12713" t="s">
        <v>680</v>
      </c>
      <c r="B12713" t="s">
        <v>681</v>
      </c>
      <c r="C12713">
        <f>-70.51774724 / 41.63166412</f>
        <v>-1.6938488703391279</v>
      </c>
      <c r="D12713" t="s">
        <v>682</v>
      </c>
      <c r="E12713" t="s">
        <v>70</v>
      </c>
      <c r="F12713" s="1">
        <v>37873</v>
      </c>
      <c r="G12713">
        <v>4</v>
      </c>
      <c r="O12713">
        <v>7.98</v>
      </c>
      <c r="P12713" t="s">
        <v>71</v>
      </c>
      <c r="Q12713">
        <v>22.8</v>
      </c>
      <c r="R12713" t="s">
        <v>71</v>
      </c>
    </row>
    <row r="12714" spans="1:46" x14ac:dyDescent="0.2">
      <c r="A12714" t="s">
        <v>680</v>
      </c>
      <c r="B12714" t="s">
        <v>681</v>
      </c>
      <c r="C12714">
        <f>-70.51774724 / 41.63166412</f>
        <v>-1.6938488703391279</v>
      </c>
      <c r="D12714" t="s">
        <v>682</v>
      </c>
      <c r="E12714" t="s">
        <v>70</v>
      </c>
      <c r="F12714" s="1">
        <v>37873</v>
      </c>
      <c r="G12714">
        <v>5</v>
      </c>
      <c r="O12714">
        <v>7.86</v>
      </c>
      <c r="P12714" t="s">
        <v>71</v>
      </c>
      <c r="Q12714">
        <v>22.8</v>
      </c>
      <c r="R12714" t="s">
        <v>71</v>
      </c>
    </row>
    <row r="12715" spans="1:46" x14ac:dyDescent="0.2">
      <c r="A12715" t="s">
        <v>680</v>
      </c>
      <c r="B12715" t="s">
        <v>681</v>
      </c>
      <c r="C12715">
        <f>-70.51774724 / 41.63166412</f>
        <v>-1.6938488703391279</v>
      </c>
      <c r="D12715" t="s">
        <v>682</v>
      </c>
      <c r="E12715" t="s">
        <v>70</v>
      </c>
      <c r="F12715" s="1">
        <v>37873</v>
      </c>
      <c r="G12715">
        <v>6</v>
      </c>
      <c r="O12715">
        <v>7.45</v>
      </c>
      <c r="P12715" t="s">
        <v>71</v>
      </c>
      <c r="Q12715">
        <v>22.6</v>
      </c>
      <c r="R12715" t="s">
        <v>71</v>
      </c>
    </row>
    <row r="12716" spans="1:46" x14ac:dyDescent="0.2">
      <c r="A12716" t="s">
        <v>680</v>
      </c>
      <c r="B12716" t="s">
        <v>681</v>
      </c>
      <c r="C12716">
        <f>-70.51774724 / 41.63166412</f>
        <v>-1.6938488703391279</v>
      </c>
      <c r="D12716" t="s">
        <v>682</v>
      </c>
      <c r="E12716" t="s">
        <v>70</v>
      </c>
      <c r="F12716" s="1">
        <v>37873</v>
      </c>
      <c r="G12716">
        <v>7</v>
      </c>
      <c r="O12716">
        <v>7.16</v>
      </c>
      <c r="P12716" t="s">
        <v>71</v>
      </c>
      <c r="Q12716">
        <v>22.5</v>
      </c>
      <c r="R12716" t="s">
        <v>71</v>
      </c>
    </row>
    <row r="12717" spans="1:46" x14ac:dyDescent="0.2">
      <c r="A12717" t="s">
        <v>680</v>
      </c>
      <c r="B12717" t="s">
        <v>681</v>
      </c>
      <c r="C12717">
        <f>-70.51774724 / 41.63166412</f>
        <v>-1.6938488703391279</v>
      </c>
      <c r="D12717" t="s">
        <v>682</v>
      </c>
      <c r="E12717" t="s">
        <v>70</v>
      </c>
      <c r="F12717" s="1">
        <v>37873</v>
      </c>
      <c r="G12717">
        <v>8</v>
      </c>
      <c r="O12717">
        <v>5.87</v>
      </c>
      <c r="P12717" t="s">
        <v>71</v>
      </c>
      <c r="Q12717">
        <v>21.9</v>
      </c>
      <c r="R12717" t="s">
        <v>71</v>
      </c>
    </row>
    <row r="12718" spans="1:46" x14ac:dyDescent="0.2">
      <c r="A12718" t="s">
        <v>680</v>
      </c>
      <c r="B12718" t="s">
        <v>681</v>
      </c>
      <c r="C12718">
        <f>-70.51774724 / 41.63166412</f>
        <v>-1.6938488703391279</v>
      </c>
      <c r="D12718" t="s">
        <v>682</v>
      </c>
      <c r="E12718" t="s">
        <v>70</v>
      </c>
      <c r="F12718" s="1">
        <v>37873</v>
      </c>
      <c r="G12718">
        <v>9</v>
      </c>
      <c r="K12718">
        <v>2.54</v>
      </c>
      <c r="L12718" t="s">
        <v>71</v>
      </c>
      <c r="O12718">
        <v>0.35</v>
      </c>
      <c r="P12718" t="s">
        <v>71</v>
      </c>
      <c r="Q12718">
        <v>18.600000000000001</v>
      </c>
      <c r="R12718" t="s">
        <v>71</v>
      </c>
      <c r="S12718">
        <v>0.5</v>
      </c>
      <c r="T12718" t="s">
        <v>71</v>
      </c>
      <c r="U12718">
        <v>15.49</v>
      </c>
      <c r="V12718" t="s">
        <v>71</v>
      </c>
      <c r="W12718">
        <v>25.1</v>
      </c>
      <c r="X12718" t="s">
        <v>71</v>
      </c>
      <c r="Y12718">
        <v>43.66</v>
      </c>
      <c r="AA12718">
        <v>39.74</v>
      </c>
      <c r="AE12718">
        <v>1.1200000000000001</v>
      </c>
      <c r="AF12718" t="s">
        <v>71</v>
      </c>
      <c r="AG12718">
        <v>6.33</v>
      </c>
      <c r="AH12718" t="s">
        <v>71</v>
      </c>
      <c r="AS12718">
        <v>2.06</v>
      </c>
      <c r="AT12718" t="s">
        <v>71</v>
      </c>
    </row>
    <row r="12719" spans="1:46" x14ac:dyDescent="0.2">
      <c r="A12719" t="s">
        <v>680</v>
      </c>
      <c r="B12719" t="s">
        <v>681</v>
      </c>
      <c r="C12719">
        <f>-70.51774724 / 41.63166412</f>
        <v>-1.6938488703391279</v>
      </c>
      <c r="D12719" t="s">
        <v>682</v>
      </c>
      <c r="E12719" t="s">
        <v>70</v>
      </c>
      <c r="F12719" s="1">
        <v>37873</v>
      </c>
      <c r="G12719">
        <v>10</v>
      </c>
      <c r="O12719">
        <v>0.27</v>
      </c>
      <c r="P12719" t="s">
        <v>71</v>
      </c>
      <c r="Q12719">
        <v>15</v>
      </c>
      <c r="R12719" t="s">
        <v>71</v>
      </c>
    </row>
    <row r="12720" spans="1:46" x14ac:dyDescent="0.2">
      <c r="A12720" t="s">
        <v>680</v>
      </c>
      <c r="B12720" t="s">
        <v>681</v>
      </c>
      <c r="C12720">
        <f>-70.51774724 / 41.63166412</f>
        <v>-1.6938488703391279</v>
      </c>
      <c r="D12720" t="s">
        <v>682</v>
      </c>
      <c r="E12720" t="s">
        <v>70</v>
      </c>
      <c r="F12720" s="1">
        <v>37873</v>
      </c>
      <c r="G12720">
        <v>11</v>
      </c>
      <c r="O12720">
        <v>0.27</v>
      </c>
      <c r="P12720" t="s">
        <v>71</v>
      </c>
      <c r="Q12720">
        <v>13.5</v>
      </c>
      <c r="R12720" t="s">
        <v>71</v>
      </c>
    </row>
    <row r="12721" spans="1:46" x14ac:dyDescent="0.2">
      <c r="A12721" t="s">
        <v>680</v>
      </c>
      <c r="B12721" t="s">
        <v>681</v>
      </c>
      <c r="C12721">
        <f>-70.51774724 / 41.63166412</f>
        <v>-1.6938488703391279</v>
      </c>
      <c r="D12721" t="s">
        <v>682</v>
      </c>
      <c r="E12721" t="s">
        <v>70</v>
      </c>
      <c r="F12721" s="1">
        <v>37873</v>
      </c>
      <c r="G12721">
        <v>12</v>
      </c>
      <c r="O12721">
        <v>0.26</v>
      </c>
      <c r="P12721" t="s">
        <v>71</v>
      </c>
      <c r="Q12721">
        <v>11.9</v>
      </c>
      <c r="R12721" t="s">
        <v>71</v>
      </c>
    </row>
    <row r="12722" spans="1:46" x14ac:dyDescent="0.2">
      <c r="A12722" t="s">
        <v>680</v>
      </c>
      <c r="B12722" t="s">
        <v>681</v>
      </c>
      <c r="C12722">
        <f>-70.51774724 / 41.63166412</f>
        <v>-1.6938488703391279</v>
      </c>
      <c r="D12722" t="s">
        <v>682</v>
      </c>
      <c r="E12722" t="s">
        <v>70</v>
      </c>
      <c r="F12722" s="1">
        <v>37873</v>
      </c>
      <c r="G12722">
        <v>13</v>
      </c>
      <c r="O12722">
        <v>0.25</v>
      </c>
      <c r="P12722" t="s">
        <v>71</v>
      </c>
      <c r="Q12722">
        <v>11</v>
      </c>
      <c r="R12722" t="s">
        <v>71</v>
      </c>
    </row>
    <row r="12723" spans="1:46" x14ac:dyDescent="0.2">
      <c r="A12723" t="s">
        <v>680</v>
      </c>
      <c r="B12723" t="s">
        <v>681</v>
      </c>
      <c r="C12723">
        <f>-70.51774724 / 41.63166412</f>
        <v>-1.6938488703391279</v>
      </c>
      <c r="D12723" t="s">
        <v>682</v>
      </c>
      <c r="E12723" t="s">
        <v>70</v>
      </c>
      <c r="F12723" s="1">
        <v>37873</v>
      </c>
      <c r="G12723">
        <v>14</v>
      </c>
      <c r="O12723">
        <v>0.26</v>
      </c>
      <c r="P12723" t="s">
        <v>71</v>
      </c>
      <c r="Q12723">
        <v>10.6</v>
      </c>
      <c r="R12723" t="s">
        <v>71</v>
      </c>
    </row>
    <row r="12724" spans="1:46" x14ac:dyDescent="0.2">
      <c r="A12724" t="s">
        <v>680</v>
      </c>
      <c r="B12724" t="s">
        <v>681</v>
      </c>
      <c r="C12724">
        <f>-70.51774724 / 41.63166412</f>
        <v>-1.6938488703391279</v>
      </c>
      <c r="D12724" t="s">
        <v>682</v>
      </c>
      <c r="E12724" t="s">
        <v>70</v>
      </c>
      <c r="F12724" s="1">
        <v>37873</v>
      </c>
      <c r="G12724">
        <v>15</v>
      </c>
      <c r="O12724">
        <v>0.26</v>
      </c>
      <c r="P12724" t="s">
        <v>71</v>
      </c>
      <c r="Q12724">
        <v>10.3</v>
      </c>
      <c r="R12724" t="s">
        <v>71</v>
      </c>
    </row>
    <row r="12725" spans="1:46" x14ac:dyDescent="0.2">
      <c r="A12725" t="s">
        <v>680</v>
      </c>
      <c r="B12725" t="s">
        <v>681</v>
      </c>
      <c r="C12725">
        <f>-70.51774724 / 41.63166412</f>
        <v>-1.6938488703391279</v>
      </c>
      <c r="D12725" t="s">
        <v>682</v>
      </c>
      <c r="E12725" t="s">
        <v>70</v>
      </c>
      <c r="F12725" s="1">
        <v>37873</v>
      </c>
      <c r="G12725">
        <v>16</v>
      </c>
      <c r="K12725">
        <v>0.03</v>
      </c>
      <c r="L12725" t="s">
        <v>71</v>
      </c>
      <c r="O12725">
        <v>0.25</v>
      </c>
      <c r="P12725" t="s">
        <v>71</v>
      </c>
      <c r="Q12725">
        <v>10.1</v>
      </c>
      <c r="R12725" t="s">
        <v>71</v>
      </c>
      <c r="S12725">
        <v>0.4</v>
      </c>
      <c r="T12725" t="s">
        <v>71</v>
      </c>
      <c r="U12725">
        <v>12.39</v>
      </c>
      <c r="V12725" t="s">
        <v>71</v>
      </c>
      <c r="W12725">
        <v>52.6</v>
      </c>
      <c r="X12725" t="s">
        <v>71</v>
      </c>
      <c r="Y12725">
        <v>40.44</v>
      </c>
      <c r="AA12725">
        <v>-5.59</v>
      </c>
      <c r="AE12725">
        <v>2.04</v>
      </c>
      <c r="AF12725" t="s">
        <v>71</v>
      </c>
      <c r="AG12725">
        <v>6.47</v>
      </c>
      <c r="AH12725" t="s">
        <v>71</v>
      </c>
      <c r="AS12725">
        <v>11.1</v>
      </c>
      <c r="AT12725" t="s">
        <v>71</v>
      </c>
    </row>
    <row r="12726" spans="1:46" x14ac:dyDescent="0.2">
      <c r="A12726" t="s">
        <v>680</v>
      </c>
      <c r="B12726" t="s">
        <v>681</v>
      </c>
      <c r="C12726">
        <f>-70.51774724 / 41.63166412</f>
        <v>-1.6938488703391279</v>
      </c>
      <c r="D12726" t="s">
        <v>682</v>
      </c>
      <c r="E12726" t="s">
        <v>70</v>
      </c>
      <c r="F12726" s="1">
        <v>37873</v>
      </c>
      <c r="G12726">
        <v>17</v>
      </c>
      <c r="O12726">
        <v>0.25</v>
      </c>
      <c r="P12726" t="s">
        <v>71</v>
      </c>
      <c r="Q12726">
        <v>9.9</v>
      </c>
      <c r="R12726" t="s">
        <v>71</v>
      </c>
    </row>
    <row r="12727" spans="1:46" x14ac:dyDescent="0.2">
      <c r="A12727" t="s">
        <v>680</v>
      </c>
      <c r="B12727" t="s">
        <v>681</v>
      </c>
      <c r="C12727">
        <f>-70.51774724 / 41.63166412</f>
        <v>-1.6938488703391279</v>
      </c>
      <c r="D12727" t="s">
        <v>682</v>
      </c>
      <c r="E12727" t="s">
        <v>70</v>
      </c>
      <c r="F12727" s="1">
        <v>38216</v>
      </c>
      <c r="G12727">
        <v>0.5</v>
      </c>
      <c r="I12727">
        <v>18.100000000000001</v>
      </c>
      <c r="J12727" t="s">
        <v>71</v>
      </c>
      <c r="S12727">
        <v>0.2</v>
      </c>
      <c r="T12727" t="s">
        <v>71</v>
      </c>
      <c r="U12727">
        <v>6.19</v>
      </c>
      <c r="V12727" t="s">
        <v>71</v>
      </c>
      <c r="W12727">
        <v>29.13</v>
      </c>
      <c r="X12727" t="s">
        <v>71</v>
      </c>
      <c r="Y12727">
        <v>30.44</v>
      </c>
      <c r="AE12727">
        <v>16.95</v>
      </c>
      <c r="AF12727" t="s">
        <v>71</v>
      </c>
      <c r="AG12727">
        <v>7</v>
      </c>
      <c r="AH12727" t="s">
        <v>71</v>
      </c>
    </row>
    <row r="12728" spans="1:46" x14ac:dyDescent="0.2">
      <c r="A12728" t="s">
        <v>680</v>
      </c>
      <c r="B12728" t="s">
        <v>681</v>
      </c>
      <c r="C12728">
        <f>-70.51774724 / 41.63166412</f>
        <v>-1.6938488703391279</v>
      </c>
      <c r="D12728" t="s">
        <v>682</v>
      </c>
      <c r="E12728" t="s">
        <v>70</v>
      </c>
      <c r="F12728" s="1">
        <v>38216</v>
      </c>
      <c r="G12728">
        <v>3</v>
      </c>
      <c r="S12728">
        <v>0.51</v>
      </c>
      <c r="T12728" t="s">
        <v>71</v>
      </c>
      <c r="U12728">
        <v>15.8</v>
      </c>
      <c r="V12728" t="s">
        <v>71</v>
      </c>
      <c r="W12728">
        <v>28.23</v>
      </c>
      <c r="X12728" t="s">
        <v>71</v>
      </c>
      <c r="Y12728">
        <v>43.95</v>
      </c>
      <c r="AE12728">
        <v>16.75</v>
      </c>
      <c r="AF12728" t="s">
        <v>71</v>
      </c>
      <c r="AG12728">
        <v>6.82</v>
      </c>
      <c r="AH12728" t="s">
        <v>71</v>
      </c>
    </row>
    <row r="12729" spans="1:46" x14ac:dyDescent="0.2">
      <c r="A12729" t="s">
        <v>680</v>
      </c>
      <c r="B12729" t="s">
        <v>681</v>
      </c>
      <c r="C12729">
        <f>-70.51774724 / 41.63166412</f>
        <v>-1.6938488703391279</v>
      </c>
      <c r="D12729" t="s">
        <v>682</v>
      </c>
      <c r="E12729" t="s">
        <v>70</v>
      </c>
      <c r="F12729" s="1">
        <v>38216</v>
      </c>
      <c r="G12729">
        <v>9</v>
      </c>
      <c r="S12729">
        <v>0.44</v>
      </c>
      <c r="T12729" t="s">
        <v>71</v>
      </c>
      <c r="U12729">
        <v>13.63</v>
      </c>
      <c r="V12729" t="s">
        <v>71</v>
      </c>
      <c r="W12729">
        <v>25.51</v>
      </c>
      <c r="X12729" t="s">
        <v>71</v>
      </c>
      <c r="Y12729">
        <v>41.82</v>
      </c>
      <c r="AE12729">
        <v>20.58</v>
      </c>
      <c r="AF12729" t="s">
        <v>71</v>
      </c>
      <c r="AG12729">
        <v>6.3</v>
      </c>
      <c r="AH12729" t="s">
        <v>71</v>
      </c>
    </row>
    <row r="12730" spans="1:46" x14ac:dyDescent="0.2">
      <c r="A12730" t="s">
        <v>680</v>
      </c>
      <c r="B12730" t="s">
        <v>681</v>
      </c>
      <c r="C12730">
        <f>-70.51774724 / 41.63166412</f>
        <v>-1.6938488703391279</v>
      </c>
      <c r="D12730" t="s">
        <v>682</v>
      </c>
      <c r="E12730" t="s">
        <v>70</v>
      </c>
      <c r="F12730" s="1">
        <v>38216</v>
      </c>
      <c r="G12730">
        <v>17</v>
      </c>
      <c r="W12730">
        <v>83.16</v>
      </c>
      <c r="X12730" t="s">
        <v>71</v>
      </c>
      <c r="AE12730">
        <v>45.81</v>
      </c>
      <c r="AF12730" t="s">
        <v>71</v>
      </c>
      <c r="AG12730">
        <v>6.6</v>
      </c>
      <c r="AH12730" t="s">
        <v>71</v>
      </c>
    </row>
    <row r="12731" spans="1:46" x14ac:dyDescent="0.2">
      <c r="A12731" t="s">
        <v>680</v>
      </c>
      <c r="B12731" t="s">
        <v>681</v>
      </c>
      <c r="C12731">
        <f>-70.51774724 / 41.63166412</f>
        <v>-1.6938488703391279</v>
      </c>
      <c r="D12731" t="s">
        <v>682</v>
      </c>
      <c r="E12731" t="s">
        <v>70</v>
      </c>
      <c r="F12731" s="1">
        <v>38257</v>
      </c>
      <c r="G12731">
        <v>0.5</v>
      </c>
      <c r="I12731">
        <v>17</v>
      </c>
      <c r="J12731" t="s">
        <v>71</v>
      </c>
      <c r="K12731">
        <v>3.61</v>
      </c>
      <c r="L12731" t="s">
        <v>71</v>
      </c>
      <c r="S12731">
        <v>0.17</v>
      </c>
      <c r="T12731" t="s">
        <v>71</v>
      </c>
      <c r="U12731">
        <v>5.27</v>
      </c>
      <c r="V12731" t="s">
        <v>71</v>
      </c>
      <c r="W12731">
        <v>21.65</v>
      </c>
      <c r="X12731" t="s">
        <v>71</v>
      </c>
      <c r="Y12731">
        <v>28.12</v>
      </c>
      <c r="AA12731">
        <v>43.19</v>
      </c>
      <c r="AE12731">
        <v>15.94</v>
      </c>
      <c r="AF12731" t="s">
        <v>71</v>
      </c>
      <c r="AG12731">
        <v>6.66</v>
      </c>
      <c r="AH12731" t="s">
        <v>71</v>
      </c>
      <c r="AS12731">
        <v>0.72</v>
      </c>
      <c r="AT12731" t="s">
        <v>71</v>
      </c>
    </row>
    <row r="12732" spans="1:46" x14ac:dyDescent="0.2">
      <c r="A12732" t="s">
        <v>680</v>
      </c>
      <c r="B12732" t="s">
        <v>681</v>
      </c>
      <c r="C12732">
        <f>-70.51774724 / 41.63166412</f>
        <v>-1.6938488703391279</v>
      </c>
      <c r="D12732" t="s">
        <v>682</v>
      </c>
      <c r="E12732" t="s">
        <v>70</v>
      </c>
      <c r="F12732" s="1">
        <v>38257</v>
      </c>
      <c r="G12732">
        <v>3</v>
      </c>
      <c r="K12732">
        <v>5.57</v>
      </c>
      <c r="L12732" t="s">
        <v>71</v>
      </c>
      <c r="S12732">
        <v>0.24</v>
      </c>
      <c r="T12732" t="s">
        <v>71</v>
      </c>
      <c r="U12732">
        <v>7.43</v>
      </c>
      <c r="V12732" t="s">
        <v>71</v>
      </c>
      <c r="W12732">
        <v>17.36</v>
      </c>
      <c r="X12732" t="s">
        <v>71</v>
      </c>
      <c r="Y12732">
        <v>33.07</v>
      </c>
      <c r="AA12732">
        <v>47.45</v>
      </c>
      <c r="AE12732">
        <v>16.14</v>
      </c>
      <c r="AF12732" t="s">
        <v>71</v>
      </c>
      <c r="AG12732">
        <v>6.71</v>
      </c>
      <c r="AH12732" t="s">
        <v>71</v>
      </c>
      <c r="AS12732">
        <v>0.51</v>
      </c>
      <c r="AT12732" t="s">
        <v>71</v>
      </c>
    </row>
    <row r="12733" spans="1:46" x14ac:dyDescent="0.2">
      <c r="A12733" t="s">
        <v>680</v>
      </c>
      <c r="B12733" t="s">
        <v>681</v>
      </c>
      <c r="C12733">
        <f>-70.51774724 / 41.63166412</f>
        <v>-1.6938488703391279</v>
      </c>
      <c r="D12733" t="s">
        <v>682</v>
      </c>
      <c r="E12733" t="s">
        <v>70</v>
      </c>
      <c r="F12733" s="1">
        <v>38257</v>
      </c>
      <c r="G12733">
        <v>9</v>
      </c>
      <c r="K12733">
        <v>2.21</v>
      </c>
      <c r="L12733" t="s">
        <v>71</v>
      </c>
      <c r="S12733">
        <v>0.18</v>
      </c>
      <c r="T12733" t="s">
        <v>71</v>
      </c>
      <c r="U12733">
        <v>5.58</v>
      </c>
      <c r="V12733" t="s">
        <v>71</v>
      </c>
      <c r="W12733">
        <v>21.62</v>
      </c>
      <c r="X12733" t="s">
        <v>71</v>
      </c>
      <c r="Y12733">
        <v>28.94</v>
      </c>
      <c r="AA12733">
        <v>38.380000000000003</v>
      </c>
      <c r="AE12733">
        <v>15.94</v>
      </c>
      <c r="AF12733" t="s">
        <v>71</v>
      </c>
      <c r="AG12733">
        <v>6.56</v>
      </c>
      <c r="AH12733" t="s">
        <v>71</v>
      </c>
      <c r="AS12733">
        <v>1.35</v>
      </c>
      <c r="AT12733" t="s">
        <v>71</v>
      </c>
    </row>
    <row r="12734" spans="1:46" x14ac:dyDescent="0.2">
      <c r="A12734" t="s">
        <v>680</v>
      </c>
      <c r="B12734" t="s">
        <v>681</v>
      </c>
      <c r="C12734">
        <f>-70.51774724 / 41.63166412</f>
        <v>-1.6938488703391279</v>
      </c>
      <c r="D12734" t="s">
        <v>682</v>
      </c>
      <c r="E12734" t="s">
        <v>70</v>
      </c>
      <c r="F12734" s="1">
        <v>38257</v>
      </c>
      <c r="G12734">
        <v>17</v>
      </c>
      <c r="S12734">
        <v>1.76</v>
      </c>
      <c r="T12734" t="s">
        <v>71</v>
      </c>
      <c r="U12734">
        <v>54.51</v>
      </c>
      <c r="V12734" t="s">
        <v>71</v>
      </c>
      <c r="W12734">
        <v>98.55</v>
      </c>
      <c r="X12734" t="s">
        <v>71</v>
      </c>
      <c r="Y12734">
        <v>61.81</v>
      </c>
      <c r="AE12734">
        <v>54.69</v>
      </c>
      <c r="AF12734" t="s">
        <v>71</v>
      </c>
      <c r="AG12734">
        <v>6.54</v>
      </c>
      <c r="AH12734" t="s">
        <v>71</v>
      </c>
      <c r="AS12734">
        <v>25.91</v>
      </c>
      <c r="AT12734" t="s">
        <v>71</v>
      </c>
    </row>
    <row r="12735" spans="1:46" x14ac:dyDescent="0.2">
      <c r="A12735" t="s">
        <v>680</v>
      </c>
      <c r="B12735" t="s">
        <v>681</v>
      </c>
      <c r="C12735">
        <f>-70.51774724 / 41.63166412</f>
        <v>-1.6938488703391279</v>
      </c>
      <c r="D12735" t="s">
        <v>682</v>
      </c>
      <c r="E12735" t="s">
        <v>70</v>
      </c>
      <c r="F12735" s="1">
        <v>38580</v>
      </c>
      <c r="G12735">
        <v>0.5</v>
      </c>
      <c r="I12735">
        <v>19</v>
      </c>
      <c r="J12735" t="s">
        <v>71</v>
      </c>
      <c r="K12735">
        <v>8.0399999999999991</v>
      </c>
      <c r="L12735" t="s">
        <v>71</v>
      </c>
      <c r="M12735">
        <v>2.9</v>
      </c>
      <c r="N12735" t="s">
        <v>71</v>
      </c>
      <c r="O12735">
        <v>8.1999999999999993</v>
      </c>
      <c r="P12735" t="s">
        <v>71</v>
      </c>
      <c r="Q12735">
        <v>25.9</v>
      </c>
      <c r="R12735" t="s">
        <v>71</v>
      </c>
      <c r="S12735">
        <v>0.7</v>
      </c>
      <c r="T12735" t="s">
        <v>71</v>
      </c>
      <c r="U12735">
        <v>21.68</v>
      </c>
      <c r="V12735" t="s">
        <v>71</v>
      </c>
      <c r="W12735">
        <v>18.670000000000002</v>
      </c>
      <c r="X12735" t="s">
        <v>71</v>
      </c>
      <c r="Y12735">
        <v>48.51</v>
      </c>
      <c r="AA12735">
        <v>51.05</v>
      </c>
      <c r="AC12735">
        <v>44.66</v>
      </c>
      <c r="AE12735">
        <v>17.350000000000001</v>
      </c>
      <c r="AF12735" t="s">
        <v>71</v>
      </c>
      <c r="AG12735">
        <v>6.68</v>
      </c>
      <c r="AH12735" t="s">
        <v>71</v>
      </c>
      <c r="AS12735">
        <v>0.03</v>
      </c>
      <c r="AT12735" t="s">
        <v>71</v>
      </c>
    </row>
    <row r="12736" spans="1:46" x14ac:dyDescent="0.2">
      <c r="A12736" t="s">
        <v>680</v>
      </c>
      <c r="B12736" t="s">
        <v>681</v>
      </c>
      <c r="C12736">
        <f>-70.51774724 / 41.63166412</f>
        <v>-1.6938488703391279</v>
      </c>
      <c r="D12736" t="s">
        <v>682</v>
      </c>
      <c r="E12736" t="s">
        <v>70</v>
      </c>
      <c r="F12736" s="1">
        <v>38580</v>
      </c>
      <c r="G12736">
        <v>2</v>
      </c>
      <c r="O12736">
        <v>8.17</v>
      </c>
      <c r="P12736" t="s">
        <v>71</v>
      </c>
      <c r="Q12736">
        <v>25.7</v>
      </c>
      <c r="R12736" t="s">
        <v>71</v>
      </c>
    </row>
    <row r="12737" spans="1:46" x14ac:dyDescent="0.2">
      <c r="A12737" t="s">
        <v>680</v>
      </c>
      <c r="B12737" t="s">
        <v>681</v>
      </c>
      <c r="C12737">
        <f>-70.51774724 / 41.63166412</f>
        <v>-1.6938488703391279</v>
      </c>
      <c r="D12737" t="s">
        <v>682</v>
      </c>
      <c r="E12737" t="s">
        <v>70</v>
      </c>
      <c r="F12737" s="1">
        <v>38580</v>
      </c>
      <c r="G12737">
        <v>3</v>
      </c>
      <c r="K12737">
        <v>9.4600000000000009</v>
      </c>
      <c r="L12737" t="s">
        <v>71</v>
      </c>
      <c r="S12737">
        <v>0.6</v>
      </c>
      <c r="T12737" t="s">
        <v>71</v>
      </c>
      <c r="U12737">
        <v>18.579999999999998</v>
      </c>
      <c r="V12737" t="s">
        <v>71</v>
      </c>
      <c r="W12737">
        <v>19.21</v>
      </c>
      <c r="X12737" t="s">
        <v>71</v>
      </c>
      <c r="Y12737">
        <v>0</v>
      </c>
      <c r="AA12737">
        <v>52.64</v>
      </c>
      <c r="AE12737">
        <v>16.95</v>
      </c>
      <c r="AF12737" t="s">
        <v>71</v>
      </c>
      <c r="AG12737">
        <v>6.65</v>
      </c>
      <c r="AH12737" t="s">
        <v>71</v>
      </c>
      <c r="AS12737">
        <v>0.03</v>
      </c>
      <c r="AT12737" t="s">
        <v>71</v>
      </c>
    </row>
    <row r="12738" spans="1:46" x14ac:dyDescent="0.2">
      <c r="A12738" t="s">
        <v>680</v>
      </c>
      <c r="B12738" t="s">
        <v>681</v>
      </c>
      <c r="C12738">
        <f>-70.51774724 / 41.63166412</f>
        <v>-1.6938488703391279</v>
      </c>
      <c r="D12738" t="s">
        <v>682</v>
      </c>
      <c r="E12738" t="s">
        <v>70</v>
      </c>
      <c r="F12738" s="1">
        <v>38580</v>
      </c>
      <c r="G12738">
        <v>4</v>
      </c>
      <c r="O12738">
        <v>8.0299999999999994</v>
      </c>
      <c r="P12738" t="s">
        <v>71</v>
      </c>
      <c r="Q12738">
        <v>25.7</v>
      </c>
      <c r="R12738" t="s">
        <v>71</v>
      </c>
    </row>
    <row r="12739" spans="1:46" x14ac:dyDescent="0.2">
      <c r="A12739" t="s">
        <v>680</v>
      </c>
      <c r="B12739" t="s">
        <v>681</v>
      </c>
      <c r="C12739">
        <f>-70.51774724 / 41.63166412</f>
        <v>-1.6938488703391279</v>
      </c>
      <c r="D12739" t="s">
        <v>682</v>
      </c>
      <c r="E12739" t="s">
        <v>70</v>
      </c>
      <c r="F12739" s="1">
        <v>38580</v>
      </c>
      <c r="G12739">
        <v>6</v>
      </c>
      <c r="O12739">
        <v>7.59</v>
      </c>
      <c r="P12739" t="s">
        <v>71</v>
      </c>
      <c r="Q12739">
        <v>25</v>
      </c>
      <c r="R12739" t="s">
        <v>71</v>
      </c>
    </row>
    <row r="12740" spans="1:46" x14ac:dyDescent="0.2">
      <c r="A12740" t="s">
        <v>680</v>
      </c>
      <c r="B12740" t="s">
        <v>681</v>
      </c>
      <c r="C12740">
        <f>-70.51774724 / 41.63166412</f>
        <v>-1.6938488703391279</v>
      </c>
      <c r="D12740" t="s">
        <v>682</v>
      </c>
      <c r="E12740" t="s">
        <v>70</v>
      </c>
      <c r="F12740" s="1">
        <v>38580</v>
      </c>
      <c r="G12740">
        <v>8</v>
      </c>
      <c r="O12740">
        <v>6.65</v>
      </c>
      <c r="P12740" t="s">
        <v>71</v>
      </c>
      <c r="Q12740">
        <v>17.8</v>
      </c>
      <c r="R12740" t="s">
        <v>71</v>
      </c>
    </row>
    <row r="12741" spans="1:46" x14ac:dyDescent="0.2">
      <c r="A12741" t="s">
        <v>680</v>
      </c>
      <c r="B12741" t="s">
        <v>681</v>
      </c>
      <c r="C12741">
        <f>-70.51774724 / 41.63166412</f>
        <v>-1.6938488703391279</v>
      </c>
      <c r="D12741" t="s">
        <v>682</v>
      </c>
      <c r="E12741" t="s">
        <v>70</v>
      </c>
      <c r="F12741" s="1">
        <v>38580</v>
      </c>
      <c r="G12741">
        <v>9</v>
      </c>
      <c r="K12741">
        <v>8.43</v>
      </c>
      <c r="L12741" t="s">
        <v>71</v>
      </c>
      <c r="O12741">
        <v>3.85</v>
      </c>
      <c r="P12741" t="s">
        <v>71</v>
      </c>
      <c r="Q12741">
        <v>15</v>
      </c>
      <c r="R12741" t="s">
        <v>71</v>
      </c>
      <c r="S12741">
        <v>0.4</v>
      </c>
      <c r="T12741" t="s">
        <v>71</v>
      </c>
      <c r="U12741">
        <v>12.39</v>
      </c>
      <c r="V12741" t="s">
        <v>71</v>
      </c>
      <c r="W12741">
        <v>26.35</v>
      </c>
      <c r="X12741" t="s">
        <v>71</v>
      </c>
      <c r="Y12741">
        <v>40.44</v>
      </c>
      <c r="AA12741">
        <v>51.51</v>
      </c>
      <c r="AE12741">
        <v>19.170000000000002</v>
      </c>
      <c r="AF12741" t="s">
        <v>71</v>
      </c>
      <c r="AG12741">
        <v>6.37</v>
      </c>
      <c r="AH12741" t="s">
        <v>71</v>
      </c>
      <c r="AS12741">
        <v>3.24</v>
      </c>
      <c r="AT12741" t="s">
        <v>71</v>
      </c>
    </row>
    <row r="12742" spans="1:46" x14ac:dyDescent="0.2">
      <c r="A12742" t="s">
        <v>680</v>
      </c>
      <c r="B12742" t="s">
        <v>681</v>
      </c>
      <c r="C12742">
        <f>-70.51774724 / 41.63166412</f>
        <v>-1.6938488703391279</v>
      </c>
      <c r="D12742" t="s">
        <v>682</v>
      </c>
      <c r="E12742" t="s">
        <v>70</v>
      </c>
      <c r="F12742" s="1">
        <v>38580</v>
      </c>
      <c r="G12742">
        <v>10</v>
      </c>
      <c r="O12742">
        <v>4.3600000000000003</v>
      </c>
      <c r="P12742" t="s">
        <v>71</v>
      </c>
      <c r="Q12742">
        <v>14.3</v>
      </c>
      <c r="R12742" t="s">
        <v>71</v>
      </c>
    </row>
    <row r="12743" spans="1:46" x14ac:dyDescent="0.2">
      <c r="A12743" t="s">
        <v>680</v>
      </c>
      <c r="B12743" t="s">
        <v>681</v>
      </c>
      <c r="C12743">
        <f>-70.51774724 / 41.63166412</f>
        <v>-1.6938488703391279</v>
      </c>
      <c r="D12743" t="s">
        <v>682</v>
      </c>
      <c r="E12743" t="s">
        <v>70</v>
      </c>
      <c r="F12743" s="1">
        <v>38580</v>
      </c>
      <c r="G12743">
        <v>11</v>
      </c>
      <c r="O12743">
        <v>1.5</v>
      </c>
      <c r="P12743" t="s">
        <v>71</v>
      </c>
      <c r="Q12743">
        <v>13.1</v>
      </c>
      <c r="R12743" t="s">
        <v>71</v>
      </c>
    </row>
    <row r="12744" spans="1:46" x14ac:dyDescent="0.2">
      <c r="A12744" t="s">
        <v>680</v>
      </c>
      <c r="B12744" t="s">
        <v>681</v>
      </c>
      <c r="C12744">
        <f>-70.51774724 / 41.63166412</f>
        <v>-1.6938488703391279</v>
      </c>
      <c r="D12744" t="s">
        <v>682</v>
      </c>
      <c r="E12744" t="s">
        <v>70</v>
      </c>
      <c r="F12744" s="1">
        <v>38580</v>
      </c>
      <c r="G12744">
        <v>12</v>
      </c>
      <c r="O12744">
        <v>0.8</v>
      </c>
      <c r="P12744" t="s">
        <v>71</v>
      </c>
      <c r="Q12744">
        <v>12.8</v>
      </c>
      <c r="R12744" t="s">
        <v>71</v>
      </c>
    </row>
    <row r="12745" spans="1:46" x14ac:dyDescent="0.2">
      <c r="A12745" t="s">
        <v>680</v>
      </c>
      <c r="B12745" t="s">
        <v>681</v>
      </c>
      <c r="C12745">
        <f>-70.51774724 / 41.63166412</f>
        <v>-1.6938488703391279</v>
      </c>
      <c r="D12745" t="s">
        <v>682</v>
      </c>
      <c r="E12745" t="s">
        <v>70</v>
      </c>
      <c r="F12745" s="1">
        <v>38580</v>
      </c>
      <c r="G12745">
        <v>14</v>
      </c>
      <c r="O12745">
        <v>0.68</v>
      </c>
      <c r="P12745" t="s">
        <v>71</v>
      </c>
      <c r="Q12745">
        <v>11.9</v>
      </c>
      <c r="R12745" t="s">
        <v>71</v>
      </c>
    </row>
    <row r="12746" spans="1:46" x14ac:dyDescent="0.2">
      <c r="A12746" t="s">
        <v>680</v>
      </c>
      <c r="B12746" t="s">
        <v>681</v>
      </c>
      <c r="C12746">
        <f>-70.51774724 / 41.63166412</f>
        <v>-1.6938488703391279</v>
      </c>
      <c r="D12746" t="s">
        <v>682</v>
      </c>
      <c r="E12746" t="s">
        <v>70</v>
      </c>
      <c r="F12746" s="1">
        <v>38580</v>
      </c>
      <c r="G12746">
        <v>16</v>
      </c>
      <c r="O12746">
        <v>0.65</v>
      </c>
      <c r="P12746" t="s">
        <v>71</v>
      </c>
      <c r="Q12746">
        <v>11.5</v>
      </c>
      <c r="R12746" t="s">
        <v>71</v>
      </c>
    </row>
    <row r="12747" spans="1:46" x14ac:dyDescent="0.2">
      <c r="A12747" t="s">
        <v>680</v>
      </c>
      <c r="B12747" t="s">
        <v>681</v>
      </c>
      <c r="C12747">
        <f>-70.51774724 / 41.63166412</f>
        <v>-1.6938488703391279</v>
      </c>
      <c r="D12747" t="s">
        <v>682</v>
      </c>
      <c r="E12747" t="s">
        <v>70</v>
      </c>
      <c r="F12747" s="1">
        <v>38580</v>
      </c>
      <c r="G12747">
        <v>18</v>
      </c>
      <c r="K12747">
        <v>0.12</v>
      </c>
      <c r="L12747" t="s">
        <v>71</v>
      </c>
      <c r="O12747">
        <v>0.61</v>
      </c>
      <c r="P12747" t="s">
        <v>71</v>
      </c>
      <c r="Q12747">
        <v>11.3</v>
      </c>
      <c r="R12747" t="s">
        <v>71</v>
      </c>
      <c r="S12747">
        <v>1.7</v>
      </c>
      <c r="T12747" t="s">
        <v>71</v>
      </c>
      <c r="U12747">
        <v>52.66</v>
      </c>
      <c r="V12747" t="s">
        <v>71</v>
      </c>
      <c r="W12747">
        <v>78.33</v>
      </c>
      <c r="X12747" t="s">
        <v>71</v>
      </c>
      <c r="Y12747">
        <v>61.31</v>
      </c>
      <c r="AA12747">
        <v>9.8000000000000007</v>
      </c>
      <c r="AE12747">
        <v>44.4</v>
      </c>
      <c r="AF12747" t="s">
        <v>71</v>
      </c>
      <c r="AG12747">
        <v>6.5</v>
      </c>
      <c r="AH12747" t="s">
        <v>71</v>
      </c>
      <c r="AS12747">
        <v>9.93</v>
      </c>
      <c r="AT12747" t="s">
        <v>71</v>
      </c>
    </row>
    <row r="12748" spans="1:46" x14ac:dyDescent="0.2">
      <c r="A12748" t="s">
        <v>680</v>
      </c>
      <c r="B12748" t="s">
        <v>681</v>
      </c>
      <c r="C12748">
        <f>-70.51774724 / 41.63166412</f>
        <v>-1.6938488703391279</v>
      </c>
      <c r="D12748" t="s">
        <v>682</v>
      </c>
      <c r="E12748" t="s">
        <v>70</v>
      </c>
      <c r="F12748" s="1">
        <v>38945</v>
      </c>
      <c r="G12748">
        <v>0.5</v>
      </c>
      <c r="I12748">
        <v>17.850000000000001</v>
      </c>
      <c r="J12748" t="s">
        <v>71</v>
      </c>
      <c r="K12748">
        <v>4.1500000000000004</v>
      </c>
      <c r="L12748" t="s">
        <v>71</v>
      </c>
      <c r="M12748">
        <v>3</v>
      </c>
      <c r="N12748" t="s">
        <v>71</v>
      </c>
      <c r="O12748">
        <v>7.25</v>
      </c>
      <c r="P12748" t="s">
        <v>71</v>
      </c>
      <c r="Q12748">
        <v>24.3</v>
      </c>
      <c r="R12748" t="s">
        <v>71</v>
      </c>
      <c r="S12748">
        <v>0.42</v>
      </c>
      <c r="T12748" t="s">
        <v>71</v>
      </c>
      <c r="U12748">
        <v>12.96</v>
      </c>
      <c r="V12748" t="s">
        <v>71</v>
      </c>
      <c r="W12748">
        <v>33.869999999999997</v>
      </c>
      <c r="X12748" t="s">
        <v>71</v>
      </c>
      <c r="Y12748">
        <v>41.09</v>
      </c>
      <c r="AA12748">
        <v>44.56</v>
      </c>
      <c r="AC12748">
        <v>44.17</v>
      </c>
      <c r="AE12748">
        <v>16.95</v>
      </c>
      <c r="AF12748" t="s">
        <v>71</v>
      </c>
      <c r="AG12748">
        <v>6.52</v>
      </c>
      <c r="AH12748" t="s">
        <v>71</v>
      </c>
      <c r="AS12748">
        <v>0.56000000000000005</v>
      </c>
      <c r="AT12748" t="s">
        <v>71</v>
      </c>
    </row>
    <row r="12749" spans="1:46" x14ac:dyDescent="0.2">
      <c r="A12749" t="s">
        <v>680</v>
      </c>
      <c r="B12749" t="s">
        <v>681</v>
      </c>
      <c r="C12749">
        <f>-70.51774724 / 41.63166412</f>
        <v>-1.6938488703391279</v>
      </c>
      <c r="D12749" t="s">
        <v>682</v>
      </c>
      <c r="E12749" t="s">
        <v>70</v>
      </c>
      <c r="F12749" s="1">
        <v>38945</v>
      </c>
      <c r="G12749">
        <v>1</v>
      </c>
      <c r="O12749">
        <v>7.48</v>
      </c>
      <c r="P12749" t="s">
        <v>71</v>
      </c>
      <c r="Q12749">
        <v>24.3</v>
      </c>
      <c r="R12749" t="s">
        <v>71</v>
      </c>
    </row>
    <row r="12750" spans="1:46" x14ac:dyDescent="0.2">
      <c r="A12750" t="s">
        <v>680</v>
      </c>
      <c r="B12750" t="s">
        <v>681</v>
      </c>
      <c r="C12750">
        <f>-70.51774724 / 41.63166412</f>
        <v>-1.6938488703391279</v>
      </c>
      <c r="D12750" t="s">
        <v>682</v>
      </c>
      <c r="E12750" t="s">
        <v>70</v>
      </c>
      <c r="F12750" s="1">
        <v>38945</v>
      </c>
      <c r="G12750">
        <v>2</v>
      </c>
      <c r="O12750">
        <v>7.35</v>
      </c>
      <c r="P12750" t="s">
        <v>71</v>
      </c>
      <c r="Q12750">
        <v>24.3</v>
      </c>
      <c r="R12750" t="s">
        <v>71</v>
      </c>
    </row>
    <row r="12751" spans="1:46" x14ac:dyDescent="0.2">
      <c r="A12751" t="s">
        <v>680</v>
      </c>
      <c r="B12751" t="s">
        <v>681</v>
      </c>
      <c r="C12751">
        <f>-70.51774724 / 41.63166412</f>
        <v>-1.6938488703391279</v>
      </c>
      <c r="D12751" t="s">
        <v>682</v>
      </c>
      <c r="E12751" t="s">
        <v>70</v>
      </c>
      <c r="F12751" s="1">
        <v>38945</v>
      </c>
      <c r="G12751">
        <v>3</v>
      </c>
      <c r="K12751">
        <v>5.17</v>
      </c>
      <c r="L12751" t="s">
        <v>71</v>
      </c>
      <c r="O12751">
        <v>7.3</v>
      </c>
      <c r="P12751" t="s">
        <v>71</v>
      </c>
      <c r="Q12751">
        <v>24.2</v>
      </c>
      <c r="R12751" t="s">
        <v>71</v>
      </c>
      <c r="S12751">
        <v>0.41</v>
      </c>
      <c r="T12751" t="s">
        <v>71</v>
      </c>
      <c r="U12751">
        <v>12.78</v>
      </c>
      <c r="V12751" t="s">
        <v>71</v>
      </c>
      <c r="W12751">
        <v>28.06</v>
      </c>
      <c r="X12751" t="s">
        <v>71</v>
      </c>
      <c r="Y12751">
        <v>40.89</v>
      </c>
      <c r="AA12751">
        <v>46.72</v>
      </c>
      <c r="AE12751">
        <v>16.95</v>
      </c>
      <c r="AF12751" t="s">
        <v>71</v>
      </c>
      <c r="AG12751">
        <v>6.68</v>
      </c>
      <c r="AH12751" t="s">
        <v>71</v>
      </c>
      <c r="AS12751">
        <v>1.1499999999999999</v>
      </c>
      <c r="AT12751" t="s">
        <v>71</v>
      </c>
    </row>
    <row r="12752" spans="1:46" x14ac:dyDescent="0.2">
      <c r="A12752" t="s">
        <v>680</v>
      </c>
      <c r="B12752" t="s">
        <v>681</v>
      </c>
      <c r="C12752">
        <f>-70.51774724 / 41.63166412</f>
        <v>-1.6938488703391279</v>
      </c>
      <c r="D12752" t="s">
        <v>682</v>
      </c>
      <c r="E12752" t="s">
        <v>70</v>
      </c>
      <c r="F12752" s="1">
        <v>38945</v>
      </c>
      <c r="G12752">
        <v>4</v>
      </c>
      <c r="O12752">
        <v>7.02</v>
      </c>
      <c r="P12752" t="s">
        <v>71</v>
      </c>
      <c r="Q12752">
        <v>24</v>
      </c>
      <c r="R12752" t="s">
        <v>71</v>
      </c>
    </row>
    <row r="12753" spans="1:46" x14ac:dyDescent="0.2">
      <c r="A12753" t="s">
        <v>680</v>
      </c>
      <c r="B12753" t="s">
        <v>681</v>
      </c>
      <c r="C12753">
        <f>-70.51774724 / 41.63166412</f>
        <v>-1.6938488703391279</v>
      </c>
      <c r="D12753" t="s">
        <v>682</v>
      </c>
      <c r="E12753" t="s">
        <v>70</v>
      </c>
      <c r="F12753" s="1">
        <v>38945</v>
      </c>
      <c r="G12753">
        <v>5</v>
      </c>
      <c r="O12753">
        <v>6.95</v>
      </c>
      <c r="P12753" t="s">
        <v>71</v>
      </c>
      <c r="Q12753">
        <v>24</v>
      </c>
      <c r="R12753" t="s">
        <v>71</v>
      </c>
    </row>
    <row r="12754" spans="1:46" x14ac:dyDescent="0.2">
      <c r="A12754" t="s">
        <v>680</v>
      </c>
      <c r="B12754" t="s">
        <v>681</v>
      </c>
      <c r="C12754">
        <f>-70.51774724 / 41.63166412</f>
        <v>-1.6938488703391279</v>
      </c>
      <c r="D12754" t="s">
        <v>682</v>
      </c>
      <c r="E12754" t="s">
        <v>70</v>
      </c>
      <c r="F12754" s="1">
        <v>38945</v>
      </c>
      <c r="G12754">
        <v>6</v>
      </c>
      <c r="O12754">
        <v>7.2</v>
      </c>
      <c r="P12754" t="s">
        <v>71</v>
      </c>
      <c r="Q12754">
        <v>24</v>
      </c>
      <c r="R12754" t="s">
        <v>71</v>
      </c>
    </row>
    <row r="12755" spans="1:46" x14ac:dyDescent="0.2">
      <c r="A12755" t="s">
        <v>680</v>
      </c>
      <c r="B12755" t="s">
        <v>681</v>
      </c>
      <c r="C12755">
        <f>-70.51774724 / 41.63166412</f>
        <v>-1.6938488703391279</v>
      </c>
      <c r="D12755" t="s">
        <v>682</v>
      </c>
      <c r="E12755" t="s">
        <v>70</v>
      </c>
      <c r="F12755" s="1">
        <v>38945</v>
      </c>
      <c r="G12755">
        <v>7</v>
      </c>
      <c r="O12755">
        <v>6.84</v>
      </c>
      <c r="P12755" t="s">
        <v>71</v>
      </c>
      <c r="Q12755">
        <v>23.8</v>
      </c>
      <c r="R12755" t="s">
        <v>71</v>
      </c>
    </row>
    <row r="12756" spans="1:46" x14ac:dyDescent="0.2">
      <c r="A12756" t="s">
        <v>680</v>
      </c>
      <c r="B12756" t="s">
        <v>681</v>
      </c>
      <c r="C12756">
        <f>-70.51774724 / 41.63166412</f>
        <v>-1.6938488703391279</v>
      </c>
      <c r="D12756" t="s">
        <v>682</v>
      </c>
      <c r="E12756" t="s">
        <v>70</v>
      </c>
      <c r="F12756" s="1">
        <v>38945</v>
      </c>
      <c r="G12756">
        <v>8</v>
      </c>
      <c r="O12756">
        <v>6.6</v>
      </c>
      <c r="P12756" t="s">
        <v>71</v>
      </c>
      <c r="Q12756">
        <v>23.3</v>
      </c>
      <c r="R12756" t="s">
        <v>71</v>
      </c>
    </row>
    <row r="12757" spans="1:46" x14ac:dyDescent="0.2">
      <c r="A12757" t="s">
        <v>680</v>
      </c>
      <c r="B12757" t="s">
        <v>681</v>
      </c>
      <c r="C12757">
        <f>-70.51774724 / 41.63166412</f>
        <v>-1.6938488703391279</v>
      </c>
      <c r="D12757" t="s">
        <v>682</v>
      </c>
      <c r="E12757" t="s">
        <v>70</v>
      </c>
      <c r="F12757" s="1">
        <v>38945</v>
      </c>
      <c r="G12757">
        <v>9</v>
      </c>
      <c r="K12757">
        <v>2.19</v>
      </c>
      <c r="L12757" t="s">
        <v>71</v>
      </c>
      <c r="O12757">
        <v>2.2200000000000002</v>
      </c>
      <c r="P12757" t="s">
        <v>71</v>
      </c>
      <c r="Q12757">
        <v>17.399999999999999</v>
      </c>
      <c r="R12757" t="s">
        <v>71</v>
      </c>
      <c r="S12757">
        <v>0.53</v>
      </c>
      <c r="T12757" t="s">
        <v>71</v>
      </c>
      <c r="U12757">
        <v>16.28</v>
      </c>
      <c r="V12757" t="s">
        <v>71</v>
      </c>
      <c r="W12757">
        <v>43.28</v>
      </c>
      <c r="X12757" t="s">
        <v>71</v>
      </c>
      <c r="Y12757">
        <v>44.38</v>
      </c>
      <c r="AA12757">
        <v>38.29</v>
      </c>
      <c r="AE12757">
        <v>20.99</v>
      </c>
      <c r="AF12757" t="s">
        <v>71</v>
      </c>
      <c r="AG12757">
        <v>6.27</v>
      </c>
      <c r="AH12757" t="s">
        <v>71</v>
      </c>
      <c r="AS12757">
        <v>0.96</v>
      </c>
      <c r="AT12757" t="s">
        <v>71</v>
      </c>
    </row>
    <row r="12758" spans="1:46" x14ac:dyDescent="0.2">
      <c r="A12758" t="s">
        <v>680</v>
      </c>
      <c r="B12758" t="s">
        <v>681</v>
      </c>
      <c r="C12758">
        <f>-70.51774724 / 41.63166412</f>
        <v>-1.6938488703391279</v>
      </c>
      <c r="D12758" t="s">
        <v>682</v>
      </c>
      <c r="E12758" t="s">
        <v>70</v>
      </c>
      <c r="F12758" s="1">
        <v>38945</v>
      </c>
      <c r="G12758">
        <v>10</v>
      </c>
      <c r="O12758">
        <v>0.8</v>
      </c>
      <c r="P12758" t="s">
        <v>71</v>
      </c>
      <c r="Q12758">
        <v>15.6</v>
      </c>
      <c r="R12758" t="s">
        <v>71</v>
      </c>
    </row>
    <row r="12759" spans="1:46" x14ac:dyDescent="0.2">
      <c r="A12759" t="s">
        <v>680</v>
      </c>
      <c r="B12759" t="s">
        <v>681</v>
      </c>
      <c r="C12759">
        <f>-70.51774724 / 41.63166412</f>
        <v>-1.6938488703391279</v>
      </c>
      <c r="D12759" t="s">
        <v>682</v>
      </c>
      <c r="E12759" t="s">
        <v>70</v>
      </c>
      <c r="F12759" s="1">
        <v>38945</v>
      </c>
      <c r="G12759">
        <v>11</v>
      </c>
      <c r="O12759">
        <v>0.35</v>
      </c>
      <c r="P12759" t="s">
        <v>71</v>
      </c>
      <c r="Q12759">
        <v>14.8</v>
      </c>
      <c r="R12759" t="s">
        <v>71</v>
      </c>
    </row>
    <row r="12760" spans="1:46" x14ac:dyDescent="0.2">
      <c r="A12760" t="s">
        <v>680</v>
      </c>
      <c r="B12760" t="s">
        <v>681</v>
      </c>
      <c r="C12760">
        <f>-70.51774724 / 41.63166412</f>
        <v>-1.6938488703391279</v>
      </c>
      <c r="D12760" t="s">
        <v>682</v>
      </c>
      <c r="E12760" t="s">
        <v>70</v>
      </c>
      <c r="F12760" s="1">
        <v>38945</v>
      </c>
      <c r="G12760">
        <v>12</v>
      </c>
      <c r="O12760">
        <v>0.27</v>
      </c>
      <c r="P12760" t="s">
        <v>71</v>
      </c>
      <c r="Q12760">
        <v>14.1</v>
      </c>
      <c r="R12760" t="s">
        <v>71</v>
      </c>
    </row>
    <row r="12761" spans="1:46" x14ac:dyDescent="0.2">
      <c r="A12761" t="s">
        <v>680</v>
      </c>
      <c r="B12761" t="s">
        <v>681</v>
      </c>
      <c r="C12761">
        <f>-70.51774724 / 41.63166412</f>
        <v>-1.6938488703391279</v>
      </c>
      <c r="D12761" t="s">
        <v>682</v>
      </c>
      <c r="E12761" t="s">
        <v>70</v>
      </c>
      <c r="F12761" s="1">
        <v>38945</v>
      </c>
      <c r="G12761">
        <v>13</v>
      </c>
      <c r="O12761">
        <v>0.24</v>
      </c>
      <c r="P12761" t="s">
        <v>71</v>
      </c>
      <c r="Q12761">
        <v>13.3</v>
      </c>
      <c r="R12761" t="s">
        <v>71</v>
      </c>
    </row>
    <row r="12762" spans="1:46" x14ac:dyDescent="0.2">
      <c r="A12762" t="s">
        <v>680</v>
      </c>
      <c r="B12762" t="s">
        <v>681</v>
      </c>
      <c r="C12762">
        <f>-70.51774724 / 41.63166412</f>
        <v>-1.6938488703391279</v>
      </c>
      <c r="D12762" t="s">
        <v>682</v>
      </c>
      <c r="E12762" t="s">
        <v>70</v>
      </c>
      <c r="F12762" s="1">
        <v>38945</v>
      </c>
      <c r="G12762">
        <v>14</v>
      </c>
      <c r="O12762">
        <v>0.24</v>
      </c>
      <c r="P12762" t="s">
        <v>71</v>
      </c>
      <c r="Q12762">
        <v>12.7</v>
      </c>
      <c r="R12762" t="s">
        <v>71</v>
      </c>
    </row>
    <row r="12763" spans="1:46" x14ac:dyDescent="0.2">
      <c r="A12763" t="s">
        <v>680</v>
      </c>
      <c r="B12763" t="s">
        <v>681</v>
      </c>
      <c r="C12763">
        <f>-70.51774724 / 41.63166412</f>
        <v>-1.6938488703391279</v>
      </c>
      <c r="D12763" t="s">
        <v>682</v>
      </c>
      <c r="E12763" t="s">
        <v>70</v>
      </c>
      <c r="F12763" s="1">
        <v>38945</v>
      </c>
      <c r="G12763">
        <v>15</v>
      </c>
      <c r="O12763">
        <v>0.24</v>
      </c>
      <c r="P12763" t="s">
        <v>71</v>
      </c>
      <c r="Q12763">
        <v>12.2</v>
      </c>
      <c r="R12763" t="s">
        <v>71</v>
      </c>
    </row>
    <row r="12764" spans="1:46" x14ac:dyDescent="0.2">
      <c r="A12764" t="s">
        <v>680</v>
      </c>
      <c r="B12764" t="s">
        <v>681</v>
      </c>
      <c r="C12764">
        <f>-70.51774724 / 41.63166412</f>
        <v>-1.6938488703391279</v>
      </c>
      <c r="D12764" t="s">
        <v>682</v>
      </c>
      <c r="E12764" t="s">
        <v>70</v>
      </c>
      <c r="F12764" s="1">
        <v>38945</v>
      </c>
      <c r="G12764">
        <v>16</v>
      </c>
      <c r="O12764">
        <v>0.23</v>
      </c>
      <c r="P12764" t="s">
        <v>71</v>
      </c>
      <c r="Q12764">
        <v>11.4</v>
      </c>
      <c r="R12764" t="s">
        <v>71</v>
      </c>
    </row>
    <row r="12765" spans="1:46" x14ac:dyDescent="0.2">
      <c r="A12765" t="s">
        <v>680</v>
      </c>
      <c r="B12765" t="s">
        <v>681</v>
      </c>
      <c r="C12765">
        <f>-70.51774724 / 41.63166412</f>
        <v>-1.6938488703391279</v>
      </c>
      <c r="D12765" t="s">
        <v>682</v>
      </c>
      <c r="E12765" t="s">
        <v>70</v>
      </c>
      <c r="F12765" s="1">
        <v>38945</v>
      </c>
      <c r="G12765">
        <v>16.850000000000001</v>
      </c>
      <c r="K12765">
        <v>1.97</v>
      </c>
      <c r="L12765" t="s">
        <v>71</v>
      </c>
      <c r="S12765">
        <v>0.79</v>
      </c>
      <c r="T12765" t="s">
        <v>71</v>
      </c>
      <c r="U12765">
        <v>24.55</v>
      </c>
      <c r="V12765" t="s">
        <v>71</v>
      </c>
      <c r="W12765">
        <v>73.099999999999994</v>
      </c>
      <c r="X12765" t="s">
        <v>71</v>
      </c>
      <c r="Y12765">
        <v>50.3</v>
      </c>
      <c r="AA12765">
        <v>37.25</v>
      </c>
      <c r="AE12765">
        <v>46.21</v>
      </c>
      <c r="AF12765" t="s">
        <v>71</v>
      </c>
      <c r="AG12765">
        <v>6.54</v>
      </c>
      <c r="AH12765" t="s">
        <v>71</v>
      </c>
      <c r="AS12765">
        <v>1.82</v>
      </c>
      <c r="AT12765" t="s">
        <v>71</v>
      </c>
    </row>
    <row r="12766" spans="1:46" x14ac:dyDescent="0.2">
      <c r="A12766" t="s">
        <v>680</v>
      </c>
      <c r="B12766" t="s">
        <v>681</v>
      </c>
      <c r="C12766">
        <f>-70.51774724 / 41.63166412</f>
        <v>-1.6938488703391279</v>
      </c>
      <c r="D12766" t="s">
        <v>682</v>
      </c>
      <c r="E12766" t="s">
        <v>70</v>
      </c>
      <c r="F12766" s="1">
        <v>38945</v>
      </c>
      <c r="G12766">
        <v>17</v>
      </c>
      <c r="O12766">
        <v>0.23</v>
      </c>
      <c r="P12766" t="s">
        <v>71</v>
      </c>
      <c r="Q12766">
        <v>11.1</v>
      </c>
      <c r="R12766" t="s">
        <v>71</v>
      </c>
    </row>
    <row r="12767" spans="1:46" x14ac:dyDescent="0.2">
      <c r="A12767" t="s">
        <v>680</v>
      </c>
      <c r="B12767" t="s">
        <v>681</v>
      </c>
      <c r="C12767">
        <f>-70.51774724 / 41.63166412</f>
        <v>-1.6938488703391279</v>
      </c>
      <c r="D12767" t="s">
        <v>682</v>
      </c>
      <c r="E12767" t="s">
        <v>70</v>
      </c>
      <c r="F12767" s="1">
        <v>39321</v>
      </c>
      <c r="G12767">
        <v>0.5</v>
      </c>
      <c r="I12767">
        <v>20</v>
      </c>
      <c r="J12767" t="s">
        <v>71</v>
      </c>
      <c r="K12767">
        <v>6.39</v>
      </c>
      <c r="L12767" t="s">
        <v>71</v>
      </c>
      <c r="M12767">
        <v>3.8</v>
      </c>
      <c r="N12767" t="s">
        <v>71</v>
      </c>
      <c r="O12767">
        <v>8.6</v>
      </c>
      <c r="P12767" t="s">
        <v>71</v>
      </c>
      <c r="Q12767">
        <v>23.8</v>
      </c>
      <c r="R12767" t="s">
        <v>71</v>
      </c>
      <c r="S12767">
        <v>0.5</v>
      </c>
      <c r="T12767" t="s">
        <v>71</v>
      </c>
      <c r="U12767">
        <v>15.47</v>
      </c>
      <c r="V12767" t="s">
        <v>71</v>
      </c>
      <c r="W12767">
        <v>22.83</v>
      </c>
      <c r="X12767" t="s">
        <v>71</v>
      </c>
      <c r="Y12767">
        <v>43.64</v>
      </c>
      <c r="AA12767">
        <v>48.8</v>
      </c>
      <c r="AC12767">
        <v>40.76</v>
      </c>
      <c r="AE12767">
        <v>8.4</v>
      </c>
      <c r="AF12767" t="s">
        <v>71</v>
      </c>
      <c r="AG12767">
        <v>6.42</v>
      </c>
      <c r="AH12767" t="s">
        <v>71</v>
      </c>
      <c r="AS12767">
        <v>0.63</v>
      </c>
      <c r="AT12767" t="s">
        <v>71</v>
      </c>
    </row>
    <row r="12768" spans="1:46" x14ac:dyDescent="0.2">
      <c r="A12768" t="s">
        <v>680</v>
      </c>
      <c r="B12768" t="s">
        <v>681</v>
      </c>
      <c r="C12768">
        <f>-70.51774724 / 41.63166412</f>
        <v>-1.6938488703391279</v>
      </c>
      <c r="D12768" t="s">
        <v>682</v>
      </c>
      <c r="E12768" t="s">
        <v>70</v>
      </c>
      <c r="F12768" s="1">
        <v>39321</v>
      </c>
      <c r="G12768">
        <v>1</v>
      </c>
      <c r="O12768">
        <v>8.6</v>
      </c>
      <c r="P12768" t="s">
        <v>71</v>
      </c>
      <c r="Q12768">
        <v>23.8</v>
      </c>
      <c r="R12768" t="s">
        <v>71</v>
      </c>
    </row>
    <row r="12769" spans="1:46" x14ac:dyDescent="0.2">
      <c r="A12769" t="s">
        <v>680</v>
      </c>
      <c r="B12769" t="s">
        <v>681</v>
      </c>
      <c r="C12769">
        <f>-70.51774724 / 41.63166412</f>
        <v>-1.6938488703391279</v>
      </c>
      <c r="D12769" t="s">
        <v>682</v>
      </c>
      <c r="E12769" t="s">
        <v>70</v>
      </c>
      <c r="F12769" s="1">
        <v>39321</v>
      </c>
      <c r="G12769">
        <v>2</v>
      </c>
      <c r="O12769">
        <v>8.5</v>
      </c>
      <c r="P12769" t="s">
        <v>71</v>
      </c>
      <c r="Q12769">
        <v>23.8</v>
      </c>
      <c r="R12769" t="s">
        <v>71</v>
      </c>
    </row>
    <row r="12770" spans="1:46" x14ac:dyDescent="0.2">
      <c r="A12770" t="s">
        <v>680</v>
      </c>
      <c r="B12770" t="s">
        <v>681</v>
      </c>
      <c r="C12770">
        <f>-70.51774724 / 41.63166412</f>
        <v>-1.6938488703391279</v>
      </c>
      <c r="D12770" t="s">
        <v>682</v>
      </c>
      <c r="E12770" t="s">
        <v>70</v>
      </c>
      <c r="F12770" s="1">
        <v>39321</v>
      </c>
      <c r="G12770">
        <v>3</v>
      </c>
      <c r="K12770">
        <v>6.46</v>
      </c>
      <c r="L12770" t="s">
        <v>71</v>
      </c>
      <c r="O12770">
        <v>8.5</v>
      </c>
      <c r="P12770" t="s">
        <v>71</v>
      </c>
      <c r="Q12770">
        <v>23.7</v>
      </c>
      <c r="R12770" t="s">
        <v>71</v>
      </c>
      <c r="S12770">
        <v>0.54</v>
      </c>
      <c r="T12770" t="s">
        <v>71</v>
      </c>
      <c r="U12770">
        <v>16.86</v>
      </c>
      <c r="V12770" t="s">
        <v>71</v>
      </c>
      <c r="W12770">
        <v>22.46</v>
      </c>
      <c r="X12770" t="s">
        <v>71</v>
      </c>
      <c r="Y12770">
        <v>44.89</v>
      </c>
      <c r="AA12770">
        <v>48.9</v>
      </c>
      <c r="AE12770">
        <v>8.1999999999999993</v>
      </c>
      <c r="AF12770" t="s">
        <v>71</v>
      </c>
      <c r="AG12770">
        <v>6.31</v>
      </c>
      <c r="AH12770" t="s">
        <v>71</v>
      </c>
      <c r="AS12770">
        <v>1.18</v>
      </c>
      <c r="AT12770" t="s">
        <v>71</v>
      </c>
    </row>
    <row r="12771" spans="1:46" x14ac:dyDescent="0.2">
      <c r="A12771" t="s">
        <v>680</v>
      </c>
      <c r="B12771" t="s">
        <v>681</v>
      </c>
      <c r="C12771">
        <f>-70.51774724 / 41.63166412</f>
        <v>-1.6938488703391279</v>
      </c>
      <c r="D12771" t="s">
        <v>682</v>
      </c>
      <c r="E12771" t="s">
        <v>70</v>
      </c>
      <c r="F12771" s="1">
        <v>39321</v>
      </c>
      <c r="G12771">
        <v>4</v>
      </c>
      <c r="O12771">
        <v>8.4</v>
      </c>
      <c r="P12771" t="s">
        <v>71</v>
      </c>
      <c r="Q12771">
        <v>23.5</v>
      </c>
      <c r="R12771" t="s">
        <v>71</v>
      </c>
    </row>
    <row r="12772" spans="1:46" x14ac:dyDescent="0.2">
      <c r="A12772" t="s">
        <v>680</v>
      </c>
      <c r="B12772" t="s">
        <v>681</v>
      </c>
      <c r="C12772">
        <f>-70.51774724 / 41.63166412</f>
        <v>-1.6938488703391279</v>
      </c>
      <c r="D12772" t="s">
        <v>682</v>
      </c>
      <c r="E12772" t="s">
        <v>70</v>
      </c>
      <c r="F12772" s="1">
        <v>39321</v>
      </c>
      <c r="G12772">
        <v>5</v>
      </c>
      <c r="O12772">
        <v>7.9</v>
      </c>
      <c r="P12772" t="s">
        <v>71</v>
      </c>
      <c r="Q12772">
        <v>23.3</v>
      </c>
      <c r="R12772" t="s">
        <v>71</v>
      </c>
    </row>
    <row r="12773" spans="1:46" x14ac:dyDescent="0.2">
      <c r="A12773" t="s">
        <v>680</v>
      </c>
      <c r="B12773" t="s">
        <v>681</v>
      </c>
      <c r="C12773">
        <f>-70.51774724 / 41.63166412</f>
        <v>-1.6938488703391279</v>
      </c>
      <c r="D12773" t="s">
        <v>682</v>
      </c>
      <c r="E12773" t="s">
        <v>70</v>
      </c>
      <c r="F12773" s="1">
        <v>39321</v>
      </c>
      <c r="G12773">
        <v>6</v>
      </c>
      <c r="O12773">
        <v>8</v>
      </c>
      <c r="P12773" t="s">
        <v>71</v>
      </c>
      <c r="Q12773">
        <v>23.2</v>
      </c>
      <c r="R12773" t="s">
        <v>71</v>
      </c>
    </row>
    <row r="12774" spans="1:46" x14ac:dyDescent="0.2">
      <c r="A12774" t="s">
        <v>680</v>
      </c>
      <c r="B12774" t="s">
        <v>681</v>
      </c>
      <c r="C12774">
        <f>-70.51774724 / 41.63166412</f>
        <v>-1.6938488703391279</v>
      </c>
      <c r="D12774" t="s">
        <v>682</v>
      </c>
      <c r="E12774" t="s">
        <v>70</v>
      </c>
      <c r="F12774" s="1">
        <v>39321</v>
      </c>
      <c r="G12774">
        <v>7</v>
      </c>
      <c r="O12774">
        <v>7.9</v>
      </c>
      <c r="P12774" t="s">
        <v>71</v>
      </c>
      <c r="Q12774">
        <v>23</v>
      </c>
      <c r="R12774" t="s">
        <v>71</v>
      </c>
    </row>
    <row r="12775" spans="1:46" x14ac:dyDescent="0.2">
      <c r="A12775" t="s">
        <v>680</v>
      </c>
      <c r="B12775" t="s">
        <v>681</v>
      </c>
      <c r="C12775">
        <f>-70.51774724 / 41.63166412</f>
        <v>-1.6938488703391279</v>
      </c>
      <c r="D12775" t="s">
        <v>682</v>
      </c>
      <c r="E12775" t="s">
        <v>70</v>
      </c>
      <c r="F12775" s="1">
        <v>39321</v>
      </c>
      <c r="G12775">
        <v>8</v>
      </c>
      <c r="O12775">
        <v>6.8</v>
      </c>
      <c r="P12775" t="s">
        <v>71</v>
      </c>
      <c r="Q12775">
        <v>21.9</v>
      </c>
      <c r="R12775" t="s">
        <v>71</v>
      </c>
    </row>
    <row r="12776" spans="1:46" x14ac:dyDescent="0.2">
      <c r="A12776" t="s">
        <v>680</v>
      </c>
      <c r="B12776" t="s">
        <v>681</v>
      </c>
      <c r="C12776">
        <f>-70.51774724 / 41.63166412</f>
        <v>-1.6938488703391279</v>
      </c>
      <c r="D12776" t="s">
        <v>682</v>
      </c>
      <c r="E12776" t="s">
        <v>70</v>
      </c>
      <c r="F12776" s="1">
        <v>39321</v>
      </c>
      <c r="G12776">
        <v>9</v>
      </c>
      <c r="K12776">
        <v>5.48</v>
      </c>
      <c r="L12776" t="s">
        <v>71</v>
      </c>
      <c r="O12776">
        <v>2.1</v>
      </c>
      <c r="P12776" t="s">
        <v>71</v>
      </c>
      <c r="Q12776">
        <v>16.5</v>
      </c>
      <c r="R12776" t="s">
        <v>71</v>
      </c>
      <c r="S12776">
        <v>0.41</v>
      </c>
      <c r="T12776" t="s">
        <v>71</v>
      </c>
      <c r="U12776">
        <v>12.7</v>
      </c>
      <c r="V12776" t="s">
        <v>71</v>
      </c>
      <c r="W12776">
        <v>34.51</v>
      </c>
      <c r="X12776" t="s">
        <v>71</v>
      </c>
      <c r="Y12776">
        <v>40.799999999999997</v>
      </c>
      <c r="AA12776">
        <v>47.29</v>
      </c>
      <c r="AE12776">
        <v>10.6</v>
      </c>
      <c r="AF12776" t="s">
        <v>71</v>
      </c>
      <c r="AG12776">
        <v>6.15</v>
      </c>
      <c r="AH12776" t="s">
        <v>71</v>
      </c>
      <c r="AS12776">
        <v>1.98</v>
      </c>
      <c r="AT12776" t="s">
        <v>71</v>
      </c>
    </row>
    <row r="12777" spans="1:46" x14ac:dyDescent="0.2">
      <c r="A12777" t="s">
        <v>680</v>
      </c>
      <c r="B12777" t="s">
        <v>681</v>
      </c>
      <c r="C12777">
        <f>-70.51774724 / 41.63166412</f>
        <v>-1.6938488703391279</v>
      </c>
      <c r="D12777" t="s">
        <v>682</v>
      </c>
      <c r="E12777" t="s">
        <v>70</v>
      </c>
      <c r="F12777" s="1">
        <v>39321</v>
      </c>
      <c r="G12777">
        <v>10</v>
      </c>
      <c r="O12777">
        <v>1.1000000000000001</v>
      </c>
      <c r="P12777" t="s">
        <v>71</v>
      </c>
      <c r="Q12777">
        <v>13.9</v>
      </c>
      <c r="R12777" t="s">
        <v>71</v>
      </c>
    </row>
    <row r="12778" spans="1:46" x14ac:dyDescent="0.2">
      <c r="A12778" t="s">
        <v>680</v>
      </c>
      <c r="B12778" t="s">
        <v>681</v>
      </c>
      <c r="C12778">
        <f>-70.51774724 / 41.63166412</f>
        <v>-1.6938488703391279</v>
      </c>
      <c r="D12778" t="s">
        <v>682</v>
      </c>
      <c r="E12778" t="s">
        <v>70</v>
      </c>
      <c r="F12778" s="1">
        <v>39321</v>
      </c>
      <c r="G12778">
        <v>11</v>
      </c>
      <c r="O12778">
        <v>0.4</v>
      </c>
      <c r="P12778" t="s">
        <v>71</v>
      </c>
      <c r="Q12778">
        <v>12.1</v>
      </c>
      <c r="R12778" t="s">
        <v>71</v>
      </c>
    </row>
    <row r="12779" spans="1:46" x14ac:dyDescent="0.2">
      <c r="A12779" t="s">
        <v>680</v>
      </c>
      <c r="B12779" t="s">
        <v>681</v>
      </c>
      <c r="C12779">
        <f>-70.51774724 / 41.63166412</f>
        <v>-1.6938488703391279</v>
      </c>
      <c r="D12779" t="s">
        <v>682</v>
      </c>
      <c r="E12779" t="s">
        <v>70</v>
      </c>
      <c r="F12779" s="1">
        <v>39321</v>
      </c>
      <c r="G12779">
        <v>12</v>
      </c>
      <c r="O12779">
        <v>0.2</v>
      </c>
      <c r="P12779" t="s">
        <v>71</v>
      </c>
      <c r="Q12779">
        <v>10.9</v>
      </c>
      <c r="R12779" t="s">
        <v>71</v>
      </c>
    </row>
    <row r="12780" spans="1:46" x14ac:dyDescent="0.2">
      <c r="A12780" t="s">
        <v>680</v>
      </c>
      <c r="B12780" t="s">
        <v>681</v>
      </c>
      <c r="C12780">
        <f>-70.51774724 / 41.63166412</f>
        <v>-1.6938488703391279</v>
      </c>
      <c r="D12780" t="s">
        <v>682</v>
      </c>
      <c r="E12780" t="s">
        <v>70</v>
      </c>
      <c r="F12780" s="1">
        <v>39321</v>
      </c>
      <c r="G12780">
        <v>13</v>
      </c>
      <c r="O12780">
        <v>0.2</v>
      </c>
      <c r="P12780" t="s">
        <v>71</v>
      </c>
      <c r="Q12780">
        <v>9.1999999999999993</v>
      </c>
      <c r="R12780" t="s">
        <v>71</v>
      </c>
    </row>
    <row r="12781" spans="1:46" x14ac:dyDescent="0.2">
      <c r="A12781" t="s">
        <v>680</v>
      </c>
      <c r="B12781" t="s">
        <v>681</v>
      </c>
      <c r="C12781">
        <f>-70.51774724 / 41.63166412</f>
        <v>-1.6938488703391279</v>
      </c>
      <c r="D12781" t="s">
        <v>682</v>
      </c>
      <c r="E12781" t="s">
        <v>70</v>
      </c>
      <c r="F12781" s="1">
        <v>39321</v>
      </c>
      <c r="G12781">
        <v>14</v>
      </c>
      <c r="O12781">
        <v>0.2</v>
      </c>
      <c r="P12781" t="s">
        <v>71</v>
      </c>
      <c r="Q12781">
        <v>9</v>
      </c>
      <c r="R12781" t="s">
        <v>71</v>
      </c>
    </row>
    <row r="12782" spans="1:46" x14ac:dyDescent="0.2">
      <c r="A12782" t="s">
        <v>680</v>
      </c>
      <c r="B12782" t="s">
        <v>681</v>
      </c>
      <c r="C12782">
        <f>-70.51774724 / 41.63166412</f>
        <v>-1.6938488703391279</v>
      </c>
      <c r="D12782" t="s">
        <v>682</v>
      </c>
      <c r="E12782" t="s">
        <v>70</v>
      </c>
      <c r="F12782" s="1">
        <v>39321</v>
      </c>
      <c r="G12782">
        <v>15</v>
      </c>
      <c r="O12782">
        <v>0.2</v>
      </c>
      <c r="P12782" t="s">
        <v>71</v>
      </c>
      <c r="Q12782">
        <v>8.8000000000000007</v>
      </c>
      <c r="R12782" t="s">
        <v>71</v>
      </c>
    </row>
    <row r="12783" spans="1:46" x14ac:dyDescent="0.2">
      <c r="A12783" t="s">
        <v>680</v>
      </c>
      <c r="B12783" t="s">
        <v>681</v>
      </c>
      <c r="C12783">
        <f>-70.51774724 / 41.63166412</f>
        <v>-1.6938488703391279</v>
      </c>
      <c r="D12783" t="s">
        <v>682</v>
      </c>
      <c r="E12783" t="s">
        <v>70</v>
      </c>
      <c r="F12783" s="1">
        <v>39321</v>
      </c>
      <c r="G12783">
        <v>16</v>
      </c>
      <c r="O12783">
        <v>0.2</v>
      </c>
      <c r="P12783" t="s">
        <v>71</v>
      </c>
      <c r="Q12783">
        <v>8.6999999999999993</v>
      </c>
      <c r="R12783" t="s">
        <v>71</v>
      </c>
    </row>
    <row r="12784" spans="1:46" x14ac:dyDescent="0.2">
      <c r="A12784" t="s">
        <v>680</v>
      </c>
      <c r="B12784" t="s">
        <v>681</v>
      </c>
      <c r="C12784">
        <f>-70.51774724 / 41.63166412</f>
        <v>-1.6938488703391279</v>
      </c>
      <c r="D12784" t="s">
        <v>682</v>
      </c>
      <c r="E12784" t="s">
        <v>70</v>
      </c>
      <c r="F12784" s="1">
        <v>39321</v>
      </c>
      <c r="G12784">
        <v>17</v>
      </c>
      <c r="O12784">
        <v>0.2</v>
      </c>
      <c r="P12784" t="s">
        <v>71</v>
      </c>
      <c r="Q12784">
        <v>8.6</v>
      </c>
      <c r="R12784" t="s">
        <v>71</v>
      </c>
    </row>
    <row r="12785" spans="1:46" x14ac:dyDescent="0.2">
      <c r="A12785" t="s">
        <v>680</v>
      </c>
      <c r="B12785" t="s">
        <v>681</v>
      </c>
      <c r="C12785">
        <f>-70.51774724 / 41.63166412</f>
        <v>-1.6938488703391279</v>
      </c>
      <c r="D12785" t="s">
        <v>682</v>
      </c>
      <c r="E12785" t="s">
        <v>70</v>
      </c>
      <c r="F12785" s="1">
        <v>39321</v>
      </c>
      <c r="G12785">
        <v>18</v>
      </c>
      <c r="O12785">
        <v>0.2</v>
      </c>
      <c r="P12785" t="s">
        <v>71</v>
      </c>
      <c r="Q12785">
        <v>8.6</v>
      </c>
      <c r="R12785" t="s">
        <v>71</v>
      </c>
    </row>
    <row r="12786" spans="1:46" x14ac:dyDescent="0.2">
      <c r="A12786" t="s">
        <v>680</v>
      </c>
      <c r="B12786" t="s">
        <v>681</v>
      </c>
      <c r="C12786">
        <f>-70.51774724 / 41.63166412</f>
        <v>-1.6938488703391279</v>
      </c>
      <c r="D12786" t="s">
        <v>682</v>
      </c>
      <c r="E12786" t="s">
        <v>70</v>
      </c>
      <c r="F12786" s="1">
        <v>39321</v>
      </c>
      <c r="G12786">
        <v>19</v>
      </c>
      <c r="O12786">
        <v>0.2</v>
      </c>
      <c r="P12786" t="s">
        <v>71</v>
      </c>
      <c r="Q12786">
        <v>8.5</v>
      </c>
      <c r="R12786" t="s">
        <v>71</v>
      </c>
      <c r="S12786">
        <v>0.85</v>
      </c>
      <c r="T12786" t="s">
        <v>71</v>
      </c>
      <c r="U12786">
        <v>26.4</v>
      </c>
      <c r="V12786" t="s">
        <v>71</v>
      </c>
      <c r="W12786">
        <v>67.8</v>
      </c>
      <c r="X12786" t="s">
        <v>71</v>
      </c>
      <c r="Y12786">
        <v>51.35</v>
      </c>
      <c r="AE12786">
        <v>21.3</v>
      </c>
      <c r="AF12786" t="s">
        <v>71</v>
      </c>
      <c r="AG12786">
        <v>6.22</v>
      </c>
      <c r="AH12786" t="s">
        <v>71</v>
      </c>
      <c r="AS12786">
        <v>7.88</v>
      </c>
      <c r="AT12786" t="s">
        <v>71</v>
      </c>
    </row>
    <row r="12787" spans="1:46" x14ac:dyDescent="0.2">
      <c r="A12787" t="s">
        <v>680</v>
      </c>
      <c r="B12787" t="s">
        <v>681</v>
      </c>
      <c r="C12787">
        <f>-70.51774724 / 41.63166412</f>
        <v>-1.6938488703391279</v>
      </c>
      <c r="D12787" t="s">
        <v>682</v>
      </c>
      <c r="E12787" t="s">
        <v>70</v>
      </c>
      <c r="F12787" s="1">
        <v>39321</v>
      </c>
      <c r="G12787">
        <v>20</v>
      </c>
      <c r="O12787">
        <v>0.18</v>
      </c>
      <c r="P12787" t="s">
        <v>71</v>
      </c>
      <c r="Q12787">
        <v>8.6</v>
      </c>
      <c r="R12787" t="s">
        <v>71</v>
      </c>
    </row>
    <row r="12788" spans="1:46" x14ac:dyDescent="0.2">
      <c r="A12788" t="s">
        <v>680</v>
      </c>
      <c r="B12788" t="s">
        <v>681</v>
      </c>
      <c r="C12788">
        <f>-70.51774724 / 41.63166412</f>
        <v>-1.6938488703391279</v>
      </c>
      <c r="D12788" t="s">
        <v>682</v>
      </c>
      <c r="E12788" t="s">
        <v>70</v>
      </c>
      <c r="F12788" s="1">
        <v>39692</v>
      </c>
      <c r="G12788">
        <v>0.5</v>
      </c>
      <c r="I12788">
        <v>20</v>
      </c>
      <c r="J12788" t="s">
        <v>71</v>
      </c>
      <c r="K12788">
        <v>4.1900000000000004</v>
      </c>
      <c r="L12788" t="s">
        <v>71</v>
      </c>
      <c r="M12788">
        <v>3.9</v>
      </c>
      <c r="N12788" t="s">
        <v>71</v>
      </c>
      <c r="O12788">
        <v>8.4</v>
      </c>
      <c r="P12788" t="s">
        <v>71</v>
      </c>
      <c r="Q12788">
        <v>23.6</v>
      </c>
      <c r="R12788" t="s">
        <v>71</v>
      </c>
      <c r="S12788">
        <v>0.27</v>
      </c>
      <c r="T12788" t="s">
        <v>71</v>
      </c>
      <c r="U12788">
        <v>8.36</v>
      </c>
      <c r="V12788" t="s">
        <v>71</v>
      </c>
      <c r="W12788">
        <v>17.149999999999999</v>
      </c>
      <c r="X12788" t="s">
        <v>71</v>
      </c>
      <c r="Y12788">
        <v>34.770000000000003</v>
      </c>
      <c r="AA12788">
        <v>44.65</v>
      </c>
      <c r="AC12788">
        <v>40.39</v>
      </c>
      <c r="AE12788">
        <v>8.6</v>
      </c>
      <c r="AF12788" t="s">
        <v>71</v>
      </c>
      <c r="AG12788">
        <v>6.57</v>
      </c>
      <c r="AH12788" t="s">
        <v>71</v>
      </c>
      <c r="AS12788">
        <v>1.79</v>
      </c>
      <c r="AT12788" t="s">
        <v>71</v>
      </c>
    </row>
    <row r="12789" spans="1:46" x14ac:dyDescent="0.2">
      <c r="A12789" t="s">
        <v>680</v>
      </c>
      <c r="B12789" t="s">
        <v>681</v>
      </c>
      <c r="C12789">
        <f>-70.51774724 / 41.63166412</f>
        <v>-1.6938488703391279</v>
      </c>
      <c r="D12789" t="s">
        <v>682</v>
      </c>
      <c r="E12789" t="s">
        <v>70</v>
      </c>
      <c r="F12789" s="1">
        <v>39692</v>
      </c>
      <c r="G12789">
        <v>1</v>
      </c>
      <c r="O12789">
        <v>8.4</v>
      </c>
      <c r="P12789" t="s">
        <v>71</v>
      </c>
      <c r="Q12789">
        <v>23.6</v>
      </c>
      <c r="R12789" t="s">
        <v>71</v>
      </c>
    </row>
    <row r="12790" spans="1:46" x14ac:dyDescent="0.2">
      <c r="A12790" t="s">
        <v>680</v>
      </c>
      <c r="B12790" t="s">
        <v>681</v>
      </c>
      <c r="C12790">
        <f>-70.51774724 / 41.63166412</f>
        <v>-1.6938488703391279</v>
      </c>
      <c r="D12790" t="s">
        <v>682</v>
      </c>
      <c r="E12790" t="s">
        <v>70</v>
      </c>
      <c r="F12790" s="1">
        <v>39692</v>
      </c>
      <c r="G12790">
        <v>2</v>
      </c>
      <c r="O12790">
        <v>8.4</v>
      </c>
      <c r="P12790" t="s">
        <v>71</v>
      </c>
      <c r="Q12790">
        <v>23.6</v>
      </c>
      <c r="R12790" t="s">
        <v>71</v>
      </c>
    </row>
    <row r="12791" spans="1:46" x14ac:dyDescent="0.2">
      <c r="A12791" t="s">
        <v>680</v>
      </c>
      <c r="B12791" t="s">
        <v>681</v>
      </c>
      <c r="C12791">
        <f>-70.51774724 / 41.63166412</f>
        <v>-1.6938488703391279</v>
      </c>
      <c r="D12791" t="s">
        <v>682</v>
      </c>
      <c r="E12791" t="s">
        <v>70</v>
      </c>
      <c r="F12791" s="1">
        <v>39692</v>
      </c>
      <c r="G12791">
        <v>3</v>
      </c>
      <c r="K12791">
        <v>4.84</v>
      </c>
      <c r="L12791" t="s">
        <v>71</v>
      </c>
      <c r="O12791">
        <v>8.4</v>
      </c>
      <c r="P12791" t="s">
        <v>71</v>
      </c>
      <c r="Q12791">
        <v>23.6</v>
      </c>
      <c r="R12791" t="s">
        <v>71</v>
      </c>
      <c r="S12791">
        <v>0.75</v>
      </c>
      <c r="T12791" t="s">
        <v>71</v>
      </c>
      <c r="U12791">
        <v>23.23</v>
      </c>
      <c r="V12791" t="s">
        <v>71</v>
      </c>
      <c r="W12791">
        <v>16.489999999999998</v>
      </c>
      <c r="X12791" t="s">
        <v>71</v>
      </c>
      <c r="Y12791">
        <v>0</v>
      </c>
      <c r="AA12791">
        <v>46.07</v>
      </c>
      <c r="AE12791">
        <v>8.6</v>
      </c>
      <c r="AF12791" t="s">
        <v>71</v>
      </c>
      <c r="AG12791">
        <v>6.54</v>
      </c>
      <c r="AH12791" t="s">
        <v>71</v>
      </c>
      <c r="AS12791">
        <v>2.29</v>
      </c>
      <c r="AT12791" t="s">
        <v>71</v>
      </c>
    </row>
    <row r="12792" spans="1:46" x14ac:dyDescent="0.2">
      <c r="A12792" t="s">
        <v>680</v>
      </c>
      <c r="B12792" t="s">
        <v>681</v>
      </c>
      <c r="C12792">
        <f>-70.51774724 / 41.63166412</f>
        <v>-1.6938488703391279</v>
      </c>
      <c r="D12792" t="s">
        <v>682</v>
      </c>
      <c r="E12792" t="s">
        <v>70</v>
      </c>
      <c r="F12792" s="1">
        <v>39692</v>
      </c>
      <c r="G12792">
        <v>4</v>
      </c>
      <c r="O12792">
        <v>8.4</v>
      </c>
      <c r="P12792" t="s">
        <v>71</v>
      </c>
      <c r="Q12792">
        <v>23.6</v>
      </c>
      <c r="R12792" t="s">
        <v>71</v>
      </c>
    </row>
    <row r="12793" spans="1:46" x14ac:dyDescent="0.2">
      <c r="A12793" t="s">
        <v>680</v>
      </c>
      <c r="B12793" t="s">
        <v>681</v>
      </c>
      <c r="C12793">
        <f>-70.51774724 / 41.63166412</f>
        <v>-1.6938488703391279</v>
      </c>
      <c r="D12793" t="s">
        <v>682</v>
      </c>
      <c r="E12793" t="s">
        <v>70</v>
      </c>
      <c r="F12793" s="1">
        <v>39692</v>
      </c>
      <c r="G12793">
        <v>5</v>
      </c>
      <c r="O12793">
        <v>8.4</v>
      </c>
      <c r="P12793" t="s">
        <v>71</v>
      </c>
      <c r="Q12793">
        <v>23.6</v>
      </c>
      <c r="R12793" t="s">
        <v>71</v>
      </c>
    </row>
    <row r="12794" spans="1:46" x14ac:dyDescent="0.2">
      <c r="A12794" t="s">
        <v>680</v>
      </c>
      <c r="B12794" t="s">
        <v>681</v>
      </c>
      <c r="C12794">
        <f>-70.51774724 / 41.63166412</f>
        <v>-1.6938488703391279</v>
      </c>
      <c r="D12794" t="s">
        <v>682</v>
      </c>
      <c r="E12794" t="s">
        <v>70</v>
      </c>
      <c r="F12794" s="1">
        <v>39692</v>
      </c>
      <c r="G12794">
        <v>6</v>
      </c>
      <c r="O12794">
        <v>8.3000000000000007</v>
      </c>
      <c r="P12794" t="s">
        <v>71</v>
      </c>
      <c r="Q12794">
        <v>23.5</v>
      </c>
      <c r="R12794" t="s">
        <v>71</v>
      </c>
    </row>
    <row r="12795" spans="1:46" x14ac:dyDescent="0.2">
      <c r="A12795" t="s">
        <v>680</v>
      </c>
      <c r="B12795" t="s">
        <v>681</v>
      </c>
      <c r="C12795">
        <f>-70.51774724 / 41.63166412</f>
        <v>-1.6938488703391279</v>
      </c>
      <c r="D12795" t="s">
        <v>682</v>
      </c>
      <c r="E12795" t="s">
        <v>70</v>
      </c>
      <c r="F12795" s="1">
        <v>39692</v>
      </c>
      <c r="G12795">
        <v>7</v>
      </c>
      <c r="O12795">
        <v>7.4</v>
      </c>
      <c r="P12795" t="s">
        <v>71</v>
      </c>
      <c r="Q12795">
        <v>23.1</v>
      </c>
      <c r="R12795" t="s">
        <v>71</v>
      </c>
    </row>
    <row r="12796" spans="1:46" x14ac:dyDescent="0.2">
      <c r="A12796" t="s">
        <v>680</v>
      </c>
      <c r="B12796" t="s">
        <v>681</v>
      </c>
      <c r="C12796">
        <f>-70.51774724 / 41.63166412</f>
        <v>-1.6938488703391279</v>
      </c>
      <c r="D12796" t="s">
        <v>682</v>
      </c>
      <c r="E12796" t="s">
        <v>70</v>
      </c>
      <c r="F12796" s="1">
        <v>39692</v>
      </c>
      <c r="G12796">
        <v>8</v>
      </c>
      <c r="O12796">
        <v>5.9</v>
      </c>
      <c r="P12796" t="s">
        <v>71</v>
      </c>
      <c r="Q12796">
        <v>22.5</v>
      </c>
      <c r="R12796" t="s">
        <v>71</v>
      </c>
    </row>
    <row r="12797" spans="1:46" x14ac:dyDescent="0.2">
      <c r="A12797" t="s">
        <v>680</v>
      </c>
      <c r="B12797" t="s">
        <v>681</v>
      </c>
      <c r="C12797">
        <f>-70.51774724 / 41.63166412</f>
        <v>-1.6938488703391279</v>
      </c>
      <c r="D12797" t="s">
        <v>682</v>
      </c>
      <c r="E12797" t="s">
        <v>70</v>
      </c>
      <c r="F12797" s="1">
        <v>39692</v>
      </c>
      <c r="G12797">
        <v>9</v>
      </c>
      <c r="K12797">
        <v>5.93</v>
      </c>
      <c r="L12797" t="s">
        <v>71</v>
      </c>
      <c r="O12797">
        <v>0.7</v>
      </c>
      <c r="P12797" t="s">
        <v>71</v>
      </c>
      <c r="Q12797">
        <v>19.600000000000001</v>
      </c>
      <c r="R12797" t="s">
        <v>71</v>
      </c>
      <c r="S12797">
        <v>0.38</v>
      </c>
      <c r="T12797" t="s">
        <v>71</v>
      </c>
      <c r="U12797">
        <v>11.77</v>
      </c>
      <c r="V12797" t="s">
        <v>71</v>
      </c>
      <c r="W12797">
        <v>16.91</v>
      </c>
      <c r="X12797" t="s">
        <v>71</v>
      </c>
      <c r="Y12797">
        <v>39.700000000000003</v>
      </c>
      <c r="AA12797">
        <v>48.06</v>
      </c>
      <c r="AE12797">
        <v>10.3</v>
      </c>
      <c r="AF12797" t="s">
        <v>71</v>
      </c>
      <c r="AG12797">
        <v>6.26</v>
      </c>
      <c r="AH12797" t="s">
        <v>71</v>
      </c>
      <c r="AS12797">
        <v>3.76</v>
      </c>
      <c r="AT12797" t="s">
        <v>71</v>
      </c>
    </row>
    <row r="12798" spans="1:46" x14ac:dyDescent="0.2">
      <c r="A12798" t="s">
        <v>680</v>
      </c>
      <c r="B12798" t="s">
        <v>681</v>
      </c>
      <c r="C12798">
        <f>-70.51774724 / 41.63166412</f>
        <v>-1.6938488703391279</v>
      </c>
      <c r="D12798" t="s">
        <v>682</v>
      </c>
      <c r="E12798" t="s">
        <v>70</v>
      </c>
      <c r="F12798" s="1">
        <v>39692</v>
      </c>
      <c r="G12798">
        <v>10</v>
      </c>
      <c r="O12798">
        <v>0.3</v>
      </c>
      <c r="P12798" t="s">
        <v>71</v>
      </c>
      <c r="Q12798">
        <v>16.399999999999999</v>
      </c>
      <c r="R12798" t="s">
        <v>71</v>
      </c>
    </row>
    <row r="12799" spans="1:46" x14ac:dyDescent="0.2">
      <c r="A12799" t="s">
        <v>680</v>
      </c>
      <c r="B12799" t="s">
        <v>681</v>
      </c>
      <c r="C12799">
        <f>-70.51774724 / 41.63166412</f>
        <v>-1.6938488703391279</v>
      </c>
      <c r="D12799" t="s">
        <v>682</v>
      </c>
      <c r="E12799" t="s">
        <v>70</v>
      </c>
      <c r="F12799" s="1">
        <v>39692</v>
      </c>
      <c r="G12799">
        <v>11</v>
      </c>
      <c r="O12799">
        <v>0.3</v>
      </c>
      <c r="P12799" t="s">
        <v>71</v>
      </c>
      <c r="Q12799">
        <v>14.5</v>
      </c>
      <c r="R12799" t="s">
        <v>71</v>
      </c>
    </row>
    <row r="12800" spans="1:46" x14ac:dyDescent="0.2">
      <c r="A12800" t="s">
        <v>680</v>
      </c>
      <c r="B12800" t="s">
        <v>681</v>
      </c>
      <c r="C12800">
        <f>-70.51774724 / 41.63166412</f>
        <v>-1.6938488703391279</v>
      </c>
      <c r="D12800" t="s">
        <v>682</v>
      </c>
      <c r="E12800" t="s">
        <v>70</v>
      </c>
      <c r="F12800" s="1">
        <v>39692</v>
      </c>
      <c r="G12800">
        <v>12</v>
      </c>
      <c r="O12800">
        <v>0.2</v>
      </c>
      <c r="P12800" t="s">
        <v>71</v>
      </c>
      <c r="Q12800">
        <v>13.1</v>
      </c>
      <c r="R12800" t="s">
        <v>71</v>
      </c>
    </row>
    <row r="12801" spans="1:46" x14ac:dyDescent="0.2">
      <c r="A12801" t="s">
        <v>680</v>
      </c>
      <c r="B12801" t="s">
        <v>681</v>
      </c>
      <c r="C12801">
        <f>-70.51774724 / 41.63166412</f>
        <v>-1.6938488703391279</v>
      </c>
      <c r="D12801" t="s">
        <v>682</v>
      </c>
      <c r="E12801" t="s">
        <v>70</v>
      </c>
      <c r="F12801" s="1">
        <v>39692</v>
      </c>
      <c r="G12801">
        <v>13</v>
      </c>
      <c r="O12801">
        <v>0.2</v>
      </c>
      <c r="P12801" t="s">
        <v>71</v>
      </c>
      <c r="Q12801">
        <v>10.6</v>
      </c>
      <c r="R12801" t="s">
        <v>71</v>
      </c>
    </row>
    <row r="12802" spans="1:46" x14ac:dyDescent="0.2">
      <c r="A12802" t="s">
        <v>680</v>
      </c>
      <c r="B12802" t="s">
        <v>681</v>
      </c>
      <c r="C12802">
        <f>-70.51774724 / 41.63166412</f>
        <v>-1.6938488703391279</v>
      </c>
      <c r="D12802" t="s">
        <v>682</v>
      </c>
      <c r="E12802" t="s">
        <v>70</v>
      </c>
      <c r="F12802" s="1">
        <v>39692</v>
      </c>
      <c r="G12802">
        <v>14</v>
      </c>
      <c r="O12802">
        <v>0.3</v>
      </c>
      <c r="P12802" t="s">
        <v>71</v>
      </c>
      <c r="Q12802">
        <v>9.9</v>
      </c>
      <c r="R12802" t="s">
        <v>71</v>
      </c>
    </row>
    <row r="12803" spans="1:46" x14ac:dyDescent="0.2">
      <c r="A12803" t="s">
        <v>680</v>
      </c>
      <c r="B12803" t="s">
        <v>681</v>
      </c>
      <c r="C12803">
        <f>-70.51774724 / 41.63166412</f>
        <v>-1.6938488703391279</v>
      </c>
      <c r="D12803" t="s">
        <v>682</v>
      </c>
      <c r="E12803" t="s">
        <v>70</v>
      </c>
      <c r="F12803" s="1">
        <v>39692</v>
      </c>
      <c r="G12803">
        <v>15</v>
      </c>
      <c r="O12803">
        <v>0.2</v>
      </c>
      <c r="P12803" t="s">
        <v>71</v>
      </c>
      <c r="Q12803">
        <v>9</v>
      </c>
      <c r="R12803" t="s">
        <v>71</v>
      </c>
    </row>
    <row r="12804" spans="1:46" x14ac:dyDescent="0.2">
      <c r="A12804" t="s">
        <v>680</v>
      </c>
      <c r="B12804" t="s">
        <v>681</v>
      </c>
      <c r="C12804">
        <f>-70.51774724 / 41.63166412</f>
        <v>-1.6938488703391279</v>
      </c>
      <c r="D12804" t="s">
        <v>682</v>
      </c>
      <c r="E12804" t="s">
        <v>70</v>
      </c>
      <c r="F12804" s="1">
        <v>39692</v>
      </c>
      <c r="G12804">
        <v>16</v>
      </c>
      <c r="O12804">
        <v>0.2</v>
      </c>
      <c r="P12804" t="s">
        <v>71</v>
      </c>
      <c r="Q12804">
        <v>8.6</v>
      </c>
      <c r="R12804" t="s">
        <v>71</v>
      </c>
    </row>
    <row r="12805" spans="1:46" x14ac:dyDescent="0.2">
      <c r="A12805" t="s">
        <v>680</v>
      </c>
      <c r="B12805" t="s">
        <v>681</v>
      </c>
      <c r="C12805">
        <f>-70.51774724 / 41.63166412</f>
        <v>-1.6938488703391279</v>
      </c>
      <c r="D12805" t="s">
        <v>682</v>
      </c>
      <c r="E12805" t="s">
        <v>70</v>
      </c>
      <c r="F12805" s="1">
        <v>39692</v>
      </c>
      <c r="G12805">
        <v>17</v>
      </c>
      <c r="O12805">
        <v>0.2</v>
      </c>
      <c r="P12805" t="s">
        <v>71</v>
      </c>
      <c r="Q12805">
        <v>8.6999999999999993</v>
      </c>
      <c r="R12805" t="s">
        <v>71</v>
      </c>
    </row>
    <row r="12806" spans="1:46" x14ac:dyDescent="0.2">
      <c r="A12806" t="s">
        <v>680</v>
      </c>
      <c r="B12806" t="s">
        <v>681</v>
      </c>
      <c r="C12806">
        <f>-70.51774724 / 41.63166412</f>
        <v>-1.6938488703391279</v>
      </c>
      <c r="D12806" t="s">
        <v>682</v>
      </c>
      <c r="E12806" t="s">
        <v>70</v>
      </c>
      <c r="F12806" s="1">
        <v>39692</v>
      </c>
      <c r="G12806">
        <v>18</v>
      </c>
      <c r="O12806">
        <v>0.2</v>
      </c>
      <c r="P12806" t="s">
        <v>71</v>
      </c>
      <c r="Q12806">
        <v>9</v>
      </c>
      <c r="R12806" t="s">
        <v>71</v>
      </c>
    </row>
    <row r="12807" spans="1:46" x14ac:dyDescent="0.2">
      <c r="A12807" t="s">
        <v>680</v>
      </c>
      <c r="B12807" t="s">
        <v>681</v>
      </c>
      <c r="C12807">
        <f>-70.51774724 / 41.63166412</f>
        <v>-1.6938488703391279</v>
      </c>
      <c r="D12807" t="s">
        <v>682</v>
      </c>
      <c r="E12807" t="s">
        <v>70</v>
      </c>
      <c r="F12807" s="1">
        <v>39692</v>
      </c>
      <c r="G12807">
        <v>19</v>
      </c>
      <c r="K12807">
        <v>0.03</v>
      </c>
      <c r="L12807" t="s">
        <v>71</v>
      </c>
      <c r="O12807">
        <v>0.2</v>
      </c>
      <c r="P12807" t="s">
        <v>71</v>
      </c>
      <c r="Q12807">
        <v>9.1</v>
      </c>
      <c r="R12807" t="s">
        <v>71</v>
      </c>
      <c r="S12807">
        <v>0.33</v>
      </c>
      <c r="T12807" t="s">
        <v>71</v>
      </c>
      <c r="U12807">
        <v>10.220000000000001</v>
      </c>
      <c r="V12807" t="s">
        <v>71</v>
      </c>
      <c r="W12807">
        <v>36.49</v>
      </c>
      <c r="X12807" t="s">
        <v>71</v>
      </c>
      <c r="Y12807">
        <v>37.67</v>
      </c>
      <c r="AA12807">
        <v>-5.59</v>
      </c>
      <c r="AE12807">
        <v>16.399999999999999</v>
      </c>
      <c r="AF12807" t="s">
        <v>71</v>
      </c>
      <c r="AG12807">
        <v>6.47</v>
      </c>
      <c r="AH12807" t="s">
        <v>71</v>
      </c>
      <c r="AS12807">
        <v>19.22</v>
      </c>
      <c r="AT12807" t="s">
        <v>71</v>
      </c>
    </row>
    <row r="12808" spans="1:46" x14ac:dyDescent="0.2">
      <c r="A12808" t="s">
        <v>680</v>
      </c>
      <c r="B12808" t="s">
        <v>681</v>
      </c>
      <c r="C12808">
        <f>-70.51774724 / 41.63166412</f>
        <v>-1.6938488703391279</v>
      </c>
      <c r="D12808" t="s">
        <v>682</v>
      </c>
      <c r="E12808" t="s">
        <v>70</v>
      </c>
      <c r="F12808" s="1">
        <v>39692</v>
      </c>
      <c r="G12808">
        <v>20</v>
      </c>
      <c r="O12808">
        <v>0.2</v>
      </c>
      <c r="P12808" t="s">
        <v>71</v>
      </c>
      <c r="Q12808">
        <v>9.1999999999999993</v>
      </c>
      <c r="R12808" t="s">
        <v>71</v>
      </c>
    </row>
    <row r="12809" spans="1:46" x14ac:dyDescent="0.2">
      <c r="A12809" t="s">
        <v>680</v>
      </c>
      <c r="B12809" t="s">
        <v>681</v>
      </c>
      <c r="C12809">
        <f>-70.51774724 / 41.63166412</f>
        <v>-1.6938488703391279</v>
      </c>
      <c r="D12809" t="s">
        <v>682</v>
      </c>
      <c r="E12809" t="s">
        <v>70</v>
      </c>
      <c r="F12809" s="1">
        <v>40058</v>
      </c>
      <c r="G12809">
        <v>0.5</v>
      </c>
      <c r="I12809">
        <v>20</v>
      </c>
      <c r="J12809" t="s">
        <v>71</v>
      </c>
      <c r="K12809">
        <v>0.1</v>
      </c>
      <c r="L12809" t="s">
        <v>71</v>
      </c>
      <c r="M12809">
        <v>3.9</v>
      </c>
      <c r="N12809" t="s">
        <v>71</v>
      </c>
      <c r="O12809">
        <v>8.1999999999999993</v>
      </c>
      <c r="P12809" t="s">
        <v>71</v>
      </c>
      <c r="Q12809">
        <v>23.5</v>
      </c>
      <c r="R12809" t="s">
        <v>71</v>
      </c>
      <c r="S12809">
        <v>0.51</v>
      </c>
      <c r="T12809" t="s">
        <v>71</v>
      </c>
      <c r="U12809">
        <v>15.68</v>
      </c>
      <c r="V12809" t="s">
        <v>71</v>
      </c>
      <c r="W12809">
        <v>40.39</v>
      </c>
      <c r="X12809" t="s">
        <v>71</v>
      </c>
      <c r="Y12809">
        <v>43.84</v>
      </c>
      <c r="AA12809">
        <v>8.19</v>
      </c>
      <c r="AC12809">
        <v>40.39</v>
      </c>
      <c r="AE12809">
        <v>8.5</v>
      </c>
      <c r="AF12809" t="s">
        <v>71</v>
      </c>
      <c r="AG12809">
        <v>6.11</v>
      </c>
      <c r="AH12809" t="s">
        <v>71</v>
      </c>
      <c r="AS12809">
        <v>0.22</v>
      </c>
      <c r="AT12809" t="s">
        <v>71</v>
      </c>
    </row>
    <row r="12810" spans="1:46" x14ac:dyDescent="0.2">
      <c r="A12810" t="s">
        <v>680</v>
      </c>
      <c r="B12810" t="s">
        <v>681</v>
      </c>
      <c r="C12810">
        <f>-70.51774724 / 41.63166412</f>
        <v>-1.6938488703391279</v>
      </c>
      <c r="D12810" t="s">
        <v>682</v>
      </c>
      <c r="E12810" t="s">
        <v>70</v>
      </c>
      <c r="F12810" s="1">
        <v>40058</v>
      </c>
      <c r="G12810">
        <v>1</v>
      </c>
      <c r="O12810">
        <v>8.1999999999999993</v>
      </c>
      <c r="P12810" t="s">
        <v>71</v>
      </c>
      <c r="Q12810">
        <v>23.5</v>
      </c>
      <c r="R12810" t="s">
        <v>71</v>
      </c>
    </row>
    <row r="12811" spans="1:46" x14ac:dyDescent="0.2">
      <c r="A12811" t="s">
        <v>680</v>
      </c>
      <c r="B12811" t="s">
        <v>681</v>
      </c>
      <c r="C12811">
        <f>-70.51774724 / 41.63166412</f>
        <v>-1.6938488703391279</v>
      </c>
      <c r="D12811" t="s">
        <v>682</v>
      </c>
      <c r="E12811" t="s">
        <v>70</v>
      </c>
      <c r="F12811" s="1">
        <v>40058</v>
      </c>
      <c r="G12811">
        <v>2</v>
      </c>
      <c r="O12811">
        <v>8.1999999999999993</v>
      </c>
      <c r="P12811" t="s">
        <v>71</v>
      </c>
      <c r="Q12811">
        <v>23.4</v>
      </c>
      <c r="R12811" t="s">
        <v>71</v>
      </c>
    </row>
    <row r="12812" spans="1:46" x14ac:dyDescent="0.2">
      <c r="A12812" t="s">
        <v>680</v>
      </c>
      <c r="B12812" t="s">
        <v>681</v>
      </c>
      <c r="C12812">
        <f>-70.51774724 / 41.63166412</f>
        <v>-1.6938488703391279</v>
      </c>
      <c r="D12812" t="s">
        <v>682</v>
      </c>
      <c r="E12812" t="s">
        <v>70</v>
      </c>
      <c r="F12812" s="1">
        <v>40058</v>
      </c>
      <c r="G12812">
        <v>3</v>
      </c>
      <c r="K12812">
        <v>7.47</v>
      </c>
      <c r="L12812" t="s">
        <v>71</v>
      </c>
      <c r="O12812">
        <v>8.1999999999999993</v>
      </c>
      <c r="P12812" t="s">
        <v>71</v>
      </c>
      <c r="Q12812">
        <v>23.4</v>
      </c>
      <c r="R12812" t="s">
        <v>71</v>
      </c>
      <c r="S12812">
        <v>0.61</v>
      </c>
      <c r="T12812" t="s">
        <v>71</v>
      </c>
      <c r="U12812">
        <v>18.78</v>
      </c>
      <c r="V12812" t="s">
        <v>71</v>
      </c>
      <c r="W12812">
        <v>21.22</v>
      </c>
      <c r="X12812" t="s">
        <v>71</v>
      </c>
      <c r="Y12812">
        <v>0</v>
      </c>
      <c r="AA12812">
        <v>50.33</v>
      </c>
      <c r="AE12812">
        <v>8.6</v>
      </c>
      <c r="AF12812" t="s">
        <v>71</v>
      </c>
      <c r="AG12812">
        <v>5.94</v>
      </c>
      <c r="AH12812" t="s">
        <v>71</v>
      </c>
      <c r="AS12812">
        <v>0.65</v>
      </c>
      <c r="AT12812" t="s">
        <v>71</v>
      </c>
    </row>
    <row r="12813" spans="1:46" x14ac:dyDescent="0.2">
      <c r="A12813" t="s">
        <v>680</v>
      </c>
      <c r="B12813" t="s">
        <v>681</v>
      </c>
      <c r="C12813">
        <f>-70.51774724 / 41.63166412</f>
        <v>-1.6938488703391279</v>
      </c>
      <c r="D12813" t="s">
        <v>682</v>
      </c>
      <c r="E12813" t="s">
        <v>70</v>
      </c>
      <c r="F12813" s="1">
        <v>40058</v>
      </c>
      <c r="G12813">
        <v>4</v>
      </c>
      <c r="O12813">
        <v>8</v>
      </c>
      <c r="P12813" t="s">
        <v>71</v>
      </c>
      <c r="Q12813">
        <v>23.4</v>
      </c>
      <c r="R12813" t="s">
        <v>71</v>
      </c>
    </row>
    <row r="12814" spans="1:46" x14ac:dyDescent="0.2">
      <c r="A12814" t="s">
        <v>680</v>
      </c>
      <c r="B12814" t="s">
        <v>681</v>
      </c>
      <c r="C12814">
        <f>-70.51774724 / 41.63166412</f>
        <v>-1.6938488703391279</v>
      </c>
      <c r="D12814" t="s">
        <v>682</v>
      </c>
      <c r="E12814" t="s">
        <v>70</v>
      </c>
      <c r="F12814" s="1">
        <v>40058</v>
      </c>
      <c r="G12814">
        <v>5</v>
      </c>
      <c r="O12814">
        <v>8</v>
      </c>
      <c r="P12814" t="s">
        <v>71</v>
      </c>
      <c r="Q12814">
        <v>23.3</v>
      </c>
      <c r="R12814" t="s">
        <v>71</v>
      </c>
    </row>
    <row r="12815" spans="1:46" x14ac:dyDescent="0.2">
      <c r="A12815" t="s">
        <v>680</v>
      </c>
      <c r="B12815" t="s">
        <v>681</v>
      </c>
      <c r="C12815">
        <f>-70.51774724 / 41.63166412</f>
        <v>-1.6938488703391279</v>
      </c>
      <c r="D12815" t="s">
        <v>682</v>
      </c>
      <c r="E12815" t="s">
        <v>70</v>
      </c>
      <c r="F12815" s="1">
        <v>40058</v>
      </c>
      <c r="G12815">
        <v>6</v>
      </c>
      <c r="O12815">
        <v>8</v>
      </c>
      <c r="P12815" t="s">
        <v>71</v>
      </c>
      <c r="Q12815">
        <v>23.3</v>
      </c>
      <c r="R12815" t="s">
        <v>71</v>
      </c>
    </row>
    <row r="12816" spans="1:46" x14ac:dyDescent="0.2">
      <c r="A12816" t="s">
        <v>680</v>
      </c>
      <c r="B12816" t="s">
        <v>681</v>
      </c>
      <c r="C12816">
        <f>-70.51774724 / 41.63166412</f>
        <v>-1.6938488703391279</v>
      </c>
      <c r="D12816" t="s">
        <v>682</v>
      </c>
      <c r="E12816" t="s">
        <v>70</v>
      </c>
      <c r="F12816" s="1">
        <v>40058</v>
      </c>
      <c r="G12816">
        <v>7</v>
      </c>
      <c r="O12816">
        <v>7.2</v>
      </c>
      <c r="P12816" t="s">
        <v>71</v>
      </c>
      <c r="Q12816">
        <v>23</v>
      </c>
      <c r="R12816" t="s">
        <v>71</v>
      </c>
    </row>
    <row r="12817" spans="1:46" x14ac:dyDescent="0.2">
      <c r="A12817" t="s">
        <v>680</v>
      </c>
      <c r="B12817" t="s">
        <v>681</v>
      </c>
      <c r="C12817">
        <f>-70.51774724 / 41.63166412</f>
        <v>-1.6938488703391279</v>
      </c>
      <c r="D12817" t="s">
        <v>682</v>
      </c>
      <c r="E12817" t="s">
        <v>70</v>
      </c>
      <c r="F12817" s="1">
        <v>40058</v>
      </c>
      <c r="G12817">
        <v>8</v>
      </c>
      <c r="O12817">
        <v>4.3</v>
      </c>
      <c r="P12817" t="s">
        <v>71</v>
      </c>
      <c r="Q12817">
        <v>21.3</v>
      </c>
      <c r="R12817" t="s">
        <v>71</v>
      </c>
    </row>
    <row r="12818" spans="1:46" x14ac:dyDescent="0.2">
      <c r="A12818" t="s">
        <v>680</v>
      </c>
      <c r="B12818" t="s">
        <v>681</v>
      </c>
      <c r="C12818">
        <f>-70.51774724 / 41.63166412</f>
        <v>-1.6938488703391279</v>
      </c>
      <c r="D12818" t="s">
        <v>682</v>
      </c>
      <c r="E12818" t="s">
        <v>70</v>
      </c>
      <c r="F12818" s="1">
        <v>40058</v>
      </c>
      <c r="G12818">
        <v>9</v>
      </c>
      <c r="K12818">
        <v>17.440000000000001</v>
      </c>
      <c r="L12818" t="s">
        <v>71</v>
      </c>
      <c r="O12818">
        <v>1.2</v>
      </c>
      <c r="P12818" t="s">
        <v>71</v>
      </c>
      <c r="Q12818">
        <v>19.3</v>
      </c>
      <c r="R12818" t="s">
        <v>71</v>
      </c>
      <c r="S12818">
        <v>1.02</v>
      </c>
      <c r="T12818" t="s">
        <v>71</v>
      </c>
      <c r="U12818">
        <v>31.45</v>
      </c>
      <c r="V12818" t="s">
        <v>71</v>
      </c>
      <c r="W12818">
        <v>22.93</v>
      </c>
      <c r="X12818" t="s">
        <v>71</v>
      </c>
      <c r="Y12818">
        <v>53.88</v>
      </c>
      <c r="AA12818">
        <v>58.65</v>
      </c>
      <c r="AE12818">
        <v>10.8</v>
      </c>
      <c r="AF12818" t="s">
        <v>71</v>
      </c>
      <c r="AG12818">
        <v>5.84</v>
      </c>
      <c r="AH12818" t="s">
        <v>71</v>
      </c>
      <c r="AS12818">
        <v>5.42</v>
      </c>
      <c r="AT12818" t="s">
        <v>71</v>
      </c>
    </row>
    <row r="12819" spans="1:46" x14ac:dyDescent="0.2">
      <c r="A12819" t="s">
        <v>680</v>
      </c>
      <c r="B12819" t="s">
        <v>681</v>
      </c>
      <c r="C12819">
        <f>-70.51774724 / 41.63166412</f>
        <v>-1.6938488703391279</v>
      </c>
      <c r="D12819" t="s">
        <v>682</v>
      </c>
      <c r="E12819" t="s">
        <v>70</v>
      </c>
      <c r="F12819" s="1">
        <v>40058</v>
      </c>
      <c r="G12819">
        <v>10</v>
      </c>
      <c r="O12819">
        <v>0.4</v>
      </c>
      <c r="P12819" t="s">
        <v>71</v>
      </c>
      <c r="Q12819">
        <v>16.7</v>
      </c>
      <c r="R12819" t="s">
        <v>71</v>
      </c>
    </row>
    <row r="12820" spans="1:46" x14ac:dyDescent="0.2">
      <c r="A12820" t="s">
        <v>680</v>
      </c>
      <c r="B12820" t="s">
        <v>681</v>
      </c>
      <c r="C12820">
        <f>-70.51774724 / 41.63166412</f>
        <v>-1.6938488703391279</v>
      </c>
      <c r="D12820" t="s">
        <v>682</v>
      </c>
      <c r="E12820" t="s">
        <v>70</v>
      </c>
      <c r="F12820" s="1">
        <v>40058</v>
      </c>
      <c r="G12820">
        <v>11</v>
      </c>
      <c r="O12820">
        <v>0.4</v>
      </c>
      <c r="P12820" t="s">
        <v>71</v>
      </c>
      <c r="Q12820">
        <v>15.5</v>
      </c>
      <c r="R12820" t="s">
        <v>71</v>
      </c>
    </row>
    <row r="12821" spans="1:46" x14ac:dyDescent="0.2">
      <c r="A12821" t="s">
        <v>680</v>
      </c>
      <c r="B12821" t="s">
        <v>681</v>
      </c>
      <c r="C12821">
        <f>-70.51774724 / 41.63166412</f>
        <v>-1.6938488703391279</v>
      </c>
      <c r="D12821" t="s">
        <v>682</v>
      </c>
      <c r="E12821" t="s">
        <v>70</v>
      </c>
      <c r="F12821" s="1">
        <v>40058</v>
      </c>
      <c r="G12821">
        <v>12</v>
      </c>
      <c r="O12821">
        <v>0.3</v>
      </c>
      <c r="P12821" t="s">
        <v>71</v>
      </c>
      <c r="Q12821">
        <v>13.9</v>
      </c>
      <c r="R12821" t="s">
        <v>71</v>
      </c>
    </row>
    <row r="12822" spans="1:46" x14ac:dyDescent="0.2">
      <c r="A12822" t="s">
        <v>680</v>
      </c>
      <c r="B12822" t="s">
        <v>681</v>
      </c>
      <c r="C12822">
        <f>-70.51774724 / 41.63166412</f>
        <v>-1.6938488703391279</v>
      </c>
      <c r="D12822" t="s">
        <v>682</v>
      </c>
      <c r="E12822" t="s">
        <v>70</v>
      </c>
      <c r="F12822" s="1">
        <v>40058</v>
      </c>
      <c r="G12822">
        <v>13</v>
      </c>
      <c r="O12822">
        <v>0.3</v>
      </c>
      <c r="P12822" t="s">
        <v>71</v>
      </c>
      <c r="Q12822">
        <v>12.2</v>
      </c>
      <c r="R12822" t="s">
        <v>71</v>
      </c>
    </row>
    <row r="12823" spans="1:46" x14ac:dyDescent="0.2">
      <c r="A12823" t="s">
        <v>680</v>
      </c>
      <c r="B12823" t="s">
        <v>681</v>
      </c>
      <c r="C12823">
        <f>-70.51774724 / 41.63166412</f>
        <v>-1.6938488703391279</v>
      </c>
      <c r="D12823" t="s">
        <v>682</v>
      </c>
      <c r="E12823" t="s">
        <v>70</v>
      </c>
      <c r="F12823" s="1">
        <v>40058</v>
      </c>
      <c r="G12823">
        <v>14</v>
      </c>
      <c r="O12823">
        <v>0.3</v>
      </c>
      <c r="P12823" t="s">
        <v>71</v>
      </c>
      <c r="Q12823">
        <v>11.3</v>
      </c>
      <c r="R12823" t="s">
        <v>71</v>
      </c>
    </row>
    <row r="12824" spans="1:46" x14ac:dyDescent="0.2">
      <c r="A12824" t="s">
        <v>680</v>
      </c>
      <c r="B12824" t="s">
        <v>681</v>
      </c>
      <c r="C12824">
        <f>-70.51774724 / 41.63166412</f>
        <v>-1.6938488703391279</v>
      </c>
      <c r="D12824" t="s">
        <v>682</v>
      </c>
      <c r="E12824" t="s">
        <v>70</v>
      </c>
      <c r="F12824" s="1">
        <v>40058</v>
      </c>
      <c r="G12824">
        <v>15</v>
      </c>
      <c r="O12824">
        <v>0.3</v>
      </c>
      <c r="P12824" t="s">
        <v>71</v>
      </c>
      <c r="Q12824">
        <v>10.6</v>
      </c>
      <c r="R12824" t="s">
        <v>71</v>
      </c>
    </row>
    <row r="12825" spans="1:46" x14ac:dyDescent="0.2">
      <c r="A12825" t="s">
        <v>680</v>
      </c>
      <c r="B12825" t="s">
        <v>681</v>
      </c>
      <c r="C12825">
        <f>-70.51774724 / 41.63166412</f>
        <v>-1.6938488703391279</v>
      </c>
      <c r="D12825" t="s">
        <v>682</v>
      </c>
      <c r="E12825" t="s">
        <v>70</v>
      </c>
      <c r="F12825" s="1">
        <v>40058</v>
      </c>
      <c r="G12825">
        <v>16</v>
      </c>
      <c r="O12825">
        <v>0.3</v>
      </c>
      <c r="P12825" t="s">
        <v>71</v>
      </c>
      <c r="Q12825">
        <v>10.199999999999999</v>
      </c>
      <c r="R12825" t="s">
        <v>71</v>
      </c>
    </row>
    <row r="12826" spans="1:46" x14ac:dyDescent="0.2">
      <c r="A12826" t="s">
        <v>680</v>
      </c>
      <c r="B12826" t="s">
        <v>681</v>
      </c>
      <c r="C12826">
        <f>-70.51774724 / 41.63166412</f>
        <v>-1.6938488703391279</v>
      </c>
      <c r="D12826" t="s">
        <v>682</v>
      </c>
      <c r="E12826" t="s">
        <v>70</v>
      </c>
      <c r="F12826" s="1">
        <v>40058</v>
      </c>
      <c r="G12826">
        <v>17</v>
      </c>
      <c r="O12826">
        <v>0.3</v>
      </c>
      <c r="P12826" t="s">
        <v>71</v>
      </c>
      <c r="Q12826">
        <v>10.1</v>
      </c>
      <c r="R12826" t="s">
        <v>71</v>
      </c>
    </row>
    <row r="12827" spans="1:46" x14ac:dyDescent="0.2">
      <c r="A12827" t="s">
        <v>680</v>
      </c>
      <c r="B12827" t="s">
        <v>681</v>
      </c>
      <c r="C12827">
        <f>-70.51774724 / 41.63166412</f>
        <v>-1.6938488703391279</v>
      </c>
      <c r="D12827" t="s">
        <v>682</v>
      </c>
      <c r="E12827" t="s">
        <v>70</v>
      </c>
      <c r="F12827" s="1">
        <v>40058</v>
      </c>
      <c r="G12827">
        <v>18</v>
      </c>
      <c r="O12827">
        <v>0.3</v>
      </c>
      <c r="P12827" t="s">
        <v>71</v>
      </c>
      <c r="Q12827">
        <v>10.1</v>
      </c>
      <c r="R12827" t="s">
        <v>71</v>
      </c>
    </row>
    <row r="12828" spans="1:46" x14ac:dyDescent="0.2">
      <c r="A12828" t="s">
        <v>680</v>
      </c>
      <c r="B12828" t="s">
        <v>681</v>
      </c>
      <c r="C12828">
        <f>-70.51774724 / 41.63166412</f>
        <v>-1.6938488703391279</v>
      </c>
      <c r="D12828" t="s">
        <v>682</v>
      </c>
      <c r="E12828" t="s">
        <v>70</v>
      </c>
      <c r="F12828" s="1">
        <v>40058</v>
      </c>
      <c r="G12828">
        <v>19</v>
      </c>
      <c r="O12828">
        <v>0.2</v>
      </c>
      <c r="P12828" t="s">
        <v>71</v>
      </c>
      <c r="Q12828">
        <v>10.3</v>
      </c>
      <c r="R12828" t="s">
        <v>71</v>
      </c>
      <c r="S12828">
        <v>1.18</v>
      </c>
      <c r="T12828" t="s">
        <v>71</v>
      </c>
      <c r="U12828">
        <v>36.659999999999997</v>
      </c>
      <c r="V12828" t="s">
        <v>71</v>
      </c>
      <c r="W12828">
        <v>92.95</v>
      </c>
      <c r="X12828" t="s">
        <v>71</v>
      </c>
      <c r="Y12828">
        <v>56.09</v>
      </c>
      <c r="AE12828">
        <v>24.7</v>
      </c>
      <c r="AF12828" t="s">
        <v>71</v>
      </c>
      <c r="AG12828">
        <v>6.38</v>
      </c>
      <c r="AH12828" t="s">
        <v>71</v>
      </c>
      <c r="AS12828">
        <v>79.37</v>
      </c>
      <c r="AT12828" t="s">
        <v>71</v>
      </c>
    </row>
    <row r="12829" spans="1:46" x14ac:dyDescent="0.2">
      <c r="A12829" t="s">
        <v>680</v>
      </c>
      <c r="B12829" t="s">
        <v>681</v>
      </c>
      <c r="C12829">
        <f>-70.51774724 / 41.63166412</f>
        <v>-1.6938488703391279</v>
      </c>
      <c r="D12829" t="s">
        <v>682</v>
      </c>
      <c r="E12829" t="s">
        <v>70</v>
      </c>
      <c r="F12829" s="1">
        <v>40058</v>
      </c>
      <c r="G12829">
        <v>20</v>
      </c>
      <c r="O12829">
        <v>0.2</v>
      </c>
      <c r="P12829" t="s">
        <v>71</v>
      </c>
      <c r="Q12829">
        <v>10.4</v>
      </c>
      <c r="R12829" t="s">
        <v>71</v>
      </c>
    </row>
    <row r="12830" spans="1:46" x14ac:dyDescent="0.2">
      <c r="A12830" t="s">
        <v>680</v>
      </c>
      <c r="B12830" t="s">
        <v>681</v>
      </c>
      <c r="C12830">
        <f>-70.51774724 / 41.63166412</f>
        <v>-1.6938488703391279</v>
      </c>
      <c r="D12830" t="s">
        <v>682</v>
      </c>
      <c r="E12830" t="s">
        <v>70</v>
      </c>
      <c r="F12830" s="1">
        <v>40422</v>
      </c>
      <c r="G12830">
        <v>0.5</v>
      </c>
      <c r="I12830">
        <v>60</v>
      </c>
      <c r="J12830" t="s">
        <v>71</v>
      </c>
      <c r="K12830">
        <v>4.29</v>
      </c>
      <c r="L12830" t="s">
        <v>71</v>
      </c>
      <c r="M12830">
        <v>4.0999999999999996</v>
      </c>
      <c r="N12830" t="s">
        <v>71</v>
      </c>
      <c r="O12830">
        <v>9.4</v>
      </c>
      <c r="P12830" t="s">
        <v>71</v>
      </c>
      <c r="Q12830">
        <v>25.4</v>
      </c>
      <c r="R12830" t="s">
        <v>71</v>
      </c>
      <c r="S12830">
        <v>0.7</v>
      </c>
      <c r="T12830" t="s">
        <v>71</v>
      </c>
      <c r="U12830">
        <v>21.76</v>
      </c>
      <c r="V12830" t="s">
        <v>71</v>
      </c>
      <c r="W12830">
        <v>25.57</v>
      </c>
      <c r="X12830" t="s">
        <v>71</v>
      </c>
      <c r="Y12830">
        <v>48.56</v>
      </c>
      <c r="AA12830">
        <v>44.88</v>
      </c>
      <c r="AC12830">
        <v>39.67</v>
      </c>
      <c r="AE12830">
        <v>9.1999999999999993</v>
      </c>
      <c r="AF12830" t="s">
        <v>71</v>
      </c>
      <c r="AG12830">
        <v>7.44</v>
      </c>
      <c r="AH12830" t="s">
        <v>71</v>
      </c>
    </row>
    <row r="12831" spans="1:46" x14ac:dyDescent="0.2">
      <c r="A12831" t="s">
        <v>680</v>
      </c>
      <c r="B12831" t="s">
        <v>681</v>
      </c>
      <c r="C12831">
        <f>-70.51774724 / 41.63166412</f>
        <v>-1.6938488703391279</v>
      </c>
      <c r="D12831" t="s">
        <v>682</v>
      </c>
      <c r="E12831" t="s">
        <v>70</v>
      </c>
      <c r="F12831" s="1">
        <v>40422</v>
      </c>
      <c r="G12831">
        <v>2</v>
      </c>
      <c r="O12831">
        <v>9.5</v>
      </c>
      <c r="P12831" t="s">
        <v>71</v>
      </c>
      <c r="Q12831">
        <v>24.8</v>
      </c>
      <c r="R12831" t="s">
        <v>71</v>
      </c>
    </row>
    <row r="12832" spans="1:46" x14ac:dyDescent="0.2">
      <c r="A12832" t="s">
        <v>680</v>
      </c>
      <c r="B12832" t="s">
        <v>681</v>
      </c>
      <c r="C12832">
        <f>-70.51774724 / 41.63166412</f>
        <v>-1.6938488703391279</v>
      </c>
      <c r="D12832" t="s">
        <v>682</v>
      </c>
      <c r="E12832" t="s">
        <v>70</v>
      </c>
      <c r="F12832" s="1">
        <v>40422</v>
      </c>
      <c r="G12832">
        <v>3</v>
      </c>
      <c r="K12832">
        <v>3.27</v>
      </c>
      <c r="L12832" t="s">
        <v>71</v>
      </c>
      <c r="S12832">
        <v>0.64</v>
      </c>
      <c r="T12832" t="s">
        <v>71</v>
      </c>
      <c r="U12832">
        <v>19.96</v>
      </c>
      <c r="V12832" t="s">
        <v>71</v>
      </c>
      <c r="W12832">
        <v>24.85</v>
      </c>
      <c r="X12832" t="s">
        <v>71</v>
      </c>
      <c r="AA12832">
        <v>42.23</v>
      </c>
      <c r="AE12832">
        <v>9.1</v>
      </c>
      <c r="AF12832" t="s">
        <v>71</v>
      </c>
      <c r="AG12832">
        <v>7.5</v>
      </c>
      <c r="AH12832" t="s">
        <v>71</v>
      </c>
      <c r="AS12832">
        <v>0.31</v>
      </c>
      <c r="AT12832" t="s">
        <v>71</v>
      </c>
    </row>
    <row r="12833" spans="1:46" x14ac:dyDescent="0.2">
      <c r="A12833" t="s">
        <v>680</v>
      </c>
      <c r="B12833" t="s">
        <v>681</v>
      </c>
      <c r="C12833">
        <f>-70.51774724 / 41.63166412</f>
        <v>-1.6938488703391279</v>
      </c>
      <c r="D12833" t="s">
        <v>682</v>
      </c>
      <c r="E12833" t="s">
        <v>70</v>
      </c>
      <c r="F12833" s="1">
        <v>40422</v>
      </c>
      <c r="G12833">
        <v>4</v>
      </c>
      <c r="O12833">
        <v>9.6999999999999993</v>
      </c>
      <c r="P12833" t="s">
        <v>71</v>
      </c>
      <c r="Q12833">
        <v>23.1</v>
      </c>
      <c r="R12833" t="s">
        <v>71</v>
      </c>
    </row>
    <row r="12834" spans="1:46" x14ac:dyDescent="0.2">
      <c r="A12834" t="s">
        <v>680</v>
      </c>
      <c r="B12834" t="s">
        <v>681</v>
      </c>
      <c r="C12834">
        <f>-70.51774724 / 41.63166412</f>
        <v>-1.6938488703391279</v>
      </c>
      <c r="D12834" t="s">
        <v>682</v>
      </c>
      <c r="E12834" t="s">
        <v>70</v>
      </c>
      <c r="F12834" s="1">
        <v>40422</v>
      </c>
      <c r="G12834">
        <v>6</v>
      </c>
      <c r="O12834">
        <v>8.9</v>
      </c>
      <c r="P12834" t="s">
        <v>71</v>
      </c>
      <c r="Q12834">
        <v>22.3</v>
      </c>
      <c r="R12834" t="s">
        <v>71</v>
      </c>
    </row>
    <row r="12835" spans="1:46" x14ac:dyDescent="0.2">
      <c r="A12835" t="s">
        <v>680</v>
      </c>
      <c r="B12835" t="s">
        <v>681</v>
      </c>
      <c r="C12835">
        <f>-70.51774724 / 41.63166412</f>
        <v>-1.6938488703391279</v>
      </c>
      <c r="D12835" t="s">
        <v>682</v>
      </c>
      <c r="E12835" t="s">
        <v>70</v>
      </c>
      <c r="F12835" s="1">
        <v>40422</v>
      </c>
      <c r="G12835">
        <v>8</v>
      </c>
      <c r="O12835">
        <v>7.3</v>
      </c>
      <c r="P12835" t="s">
        <v>71</v>
      </c>
      <c r="Q12835">
        <v>21.6</v>
      </c>
      <c r="R12835" t="s">
        <v>71</v>
      </c>
    </row>
    <row r="12836" spans="1:46" x14ac:dyDescent="0.2">
      <c r="A12836" t="s">
        <v>680</v>
      </c>
      <c r="B12836" t="s">
        <v>681</v>
      </c>
      <c r="C12836">
        <f>-70.51774724 / 41.63166412</f>
        <v>-1.6938488703391279</v>
      </c>
      <c r="D12836" t="s">
        <v>682</v>
      </c>
      <c r="E12836" t="s">
        <v>70</v>
      </c>
      <c r="F12836" s="1">
        <v>40422</v>
      </c>
      <c r="G12836">
        <v>9</v>
      </c>
      <c r="K12836">
        <v>6.98</v>
      </c>
      <c r="L12836" t="s">
        <v>71</v>
      </c>
      <c r="S12836">
        <v>0.34</v>
      </c>
      <c r="T12836" t="s">
        <v>71</v>
      </c>
      <c r="U12836">
        <v>10.51</v>
      </c>
      <c r="V12836" t="s">
        <v>71</v>
      </c>
      <c r="W12836">
        <v>35.67</v>
      </c>
      <c r="X12836" t="s">
        <v>71</v>
      </c>
      <c r="AA12836">
        <v>49.66</v>
      </c>
      <c r="AE12836">
        <v>11.7</v>
      </c>
      <c r="AF12836" t="s">
        <v>71</v>
      </c>
      <c r="AG12836">
        <v>6.58</v>
      </c>
      <c r="AH12836" t="s">
        <v>71</v>
      </c>
      <c r="AS12836">
        <v>1.79</v>
      </c>
      <c r="AT12836" t="s">
        <v>71</v>
      </c>
    </row>
    <row r="12837" spans="1:46" x14ac:dyDescent="0.2">
      <c r="A12837" t="s">
        <v>680</v>
      </c>
      <c r="B12837" t="s">
        <v>681</v>
      </c>
      <c r="C12837">
        <f>-70.51774724 / 41.63166412</f>
        <v>-1.6938488703391279</v>
      </c>
      <c r="D12837" t="s">
        <v>682</v>
      </c>
      <c r="E12837" t="s">
        <v>70</v>
      </c>
      <c r="F12837" s="1">
        <v>40422</v>
      </c>
      <c r="G12837">
        <v>10</v>
      </c>
      <c r="O12837">
        <v>1.7</v>
      </c>
      <c r="P12837" t="s">
        <v>71</v>
      </c>
      <c r="Q12837">
        <v>18.100000000000001</v>
      </c>
      <c r="R12837" t="s">
        <v>71</v>
      </c>
    </row>
    <row r="12838" spans="1:46" x14ac:dyDescent="0.2">
      <c r="A12838" t="s">
        <v>680</v>
      </c>
      <c r="B12838" t="s">
        <v>681</v>
      </c>
      <c r="C12838">
        <f>-70.51774724 / 41.63166412</f>
        <v>-1.6938488703391279</v>
      </c>
      <c r="D12838" t="s">
        <v>682</v>
      </c>
      <c r="E12838" t="s">
        <v>70</v>
      </c>
      <c r="F12838" s="1">
        <v>40422</v>
      </c>
      <c r="G12838">
        <v>12</v>
      </c>
      <c r="O12838">
        <v>0.5</v>
      </c>
      <c r="P12838" t="s">
        <v>71</v>
      </c>
      <c r="Q12838">
        <v>12</v>
      </c>
      <c r="R12838" t="s">
        <v>71</v>
      </c>
    </row>
    <row r="12839" spans="1:46" x14ac:dyDescent="0.2">
      <c r="A12839" t="s">
        <v>680</v>
      </c>
      <c r="B12839" t="s">
        <v>681</v>
      </c>
      <c r="C12839">
        <f>-70.51774724 / 41.63166412</f>
        <v>-1.6938488703391279</v>
      </c>
      <c r="D12839" t="s">
        <v>682</v>
      </c>
      <c r="E12839" t="s">
        <v>70</v>
      </c>
      <c r="F12839" s="1">
        <v>40422</v>
      </c>
      <c r="G12839">
        <v>14</v>
      </c>
      <c r="O12839">
        <v>0.4</v>
      </c>
      <c r="P12839" t="s">
        <v>71</v>
      </c>
      <c r="Q12839">
        <v>10.8</v>
      </c>
      <c r="R12839" t="s">
        <v>71</v>
      </c>
    </row>
    <row r="12840" spans="1:46" x14ac:dyDescent="0.2">
      <c r="A12840" t="s">
        <v>680</v>
      </c>
      <c r="B12840" t="s">
        <v>681</v>
      </c>
      <c r="C12840">
        <f>-70.51774724 / 41.63166412</f>
        <v>-1.6938488703391279</v>
      </c>
      <c r="D12840" t="s">
        <v>682</v>
      </c>
      <c r="E12840" t="s">
        <v>70</v>
      </c>
      <c r="F12840" s="1">
        <v>40422</v>
      </c>
      <c r="G12840">
        <v>16</v>
      </c>
      <c r="O12840">
        <v>0.3</v>
      </c>
      <c r="P12840" t="s">
        <v>71</v>
      </c>
      <c r="Q12840">
        <v>9.9</v>
      </c>
      <c r="R12840" t="s">
        <v>71</v>
      </c>
    </row>
    <row r="12841" spans="1:46" x14ac:dyDescent="0.2">
      <c r="A12841" t="s">
        <v>680</v>
      </c>
      <c r="B12841" t="s">
        <v>681</v>
      </c>
      <c r="C12841">
        <f>-70.51774724 / 41.63166412</f>
        <v>-1.6938488703391279</v>
      </c>
      <c r="D12841" t="s">
        <v>682</v>
      </c>
      <c r="E12841" t="s">
        <v>70</v>
      </c>
      <c r="F12841" s="1">
        <v>40422</v>
      </c>
      <c r="G12841">
        <v>18</v>
      </c>
      <c r="O12841">
        <v>0.3</v>
      </c>
      <c r="P12841" t="s">
        <v>71</v>
      </c>
      <c r="Q12841">
        <v>10.3</v>
      </c>
      <c r="R12841" t="s">
        <v>71</v>
      </c>
    </row>
    <row r="12842" spans="1:46" x14ac:dyDescent="0.2">
      <c r="A12842" t="s">
        <v>680</v>
      </c>
      <c r="B12842" t="s">
        <v>681</v>
      </c>
      <c r="C12842">
        <f>-70.51774724 / 41.63166412</f>
        <v>-1.6938488703391279</v>
      </c>
      <c r="D12842" t="s">
        <v>682</v>
      </c>
      <c r="E12842" t="s">
        <v>70</v>
      </c>
      <c r="F12842" s="1">
        <v>40422</v>
      </c>
      <c r="G12842">
        <v>20</v>
      </c>
      <c r="O12842">
        <v>0.3</v>
      </c>
      <c r="P12842" t="s">
        <v>71</v>
      </c>
      <c r="Q12842">
        <v>10.6</v>
      </c>
      <c r="R12842" t="s">
        <v>71</v>
      </c>
      <c r="S12842">
        <v>0.92</v>
      </c>
      <c r="T12842" t="s">
        <v>71</v>
      </c>
      <c r="U12842">
        <v>28.59</v>
      </c>
      <c r="V12842" t="s">
        <v>71</v>
      </c>
      <c r="W12842">
        <v>63.53</v>
      </c>
      <c r="X12842" t="s">
        <v>71</v>
      </c>
      <c r="Y12842">
        <v>52.5</v>
      </c>
      <c r="AE12842">
        <v>21.7</v>
      </c>
      <c r="AF12842" t="s">
        <v>71</v>
      </c>
      <c r="AG12842">
        <v>6.76</v>
      </c>
      <c r="AH12842" t="s">
        <v>71</v>
      </c>
      <c r="AS12842">
        <v>46.6</v>
      </c>
      <c r="AT12842" t="s">
        <v>71</v>
      </c>
    </row>
    <row r="12843" spans="1:46" x14ac:dyDescent="0.2">
      <c r="A12843" t="s">
        <v>680</v>
      </c>
      <c r="B12843" t="s">
        <v>681</v>
      </c>
      <c r="C12843">
        <f>-70.51774724 / 41.63166412</f>
        <v>-1.6938488703391279</v>
      </c>
      <c r="D12843" t="s">
        <v>682</v>
      </c>
      <c r="E12843" t="s">
        <v>70</v>
      </c>
      <c r="F12843" s="1">
        <v>40779</v>
      </c>
      <c r="G12843">
        <v>0.5</v>
      </c>
      <c r="I12843">
        <v>22</v>
      </c>
      <c r="J12843" t="s">
        <v>71</v>
      </c>
      <c r="K12843">
        <v>5.99</v>
      </c>
      <c r="L12843" t="s">
        <v>71</v>
      </c>
      <c r="M12843">
        <v>3.65</v>
      </c>
      <c r="N12843" t="s">
        <v>71</v>
      </c>
      <c r="O12843">
        <v>8.1999999999999993</v>
      </c>
      <c r="P12843" t="s">
        <v>71</v>
      </c>
      <c r="Q12843">
        <v>24.9</v>
      </c>
      <c r="R12843" t="s">
        <v>71</v>
      </c>
      <c r="S12843">
        <v>0.53</v>
      </c>
      <c r="T12843" t="s">
        <v>71</v>
      </c>
      <c r="U12843">
        <v>16.420000000000002</v>
      </c>
      <c r="V12843" t="s">
        <v>71</v>
      </c>
      <c r="W12843">
        <v>25.93</v>
      </c>
      <c r="X12843" t="s">
        <v>71</v>
      </c>
      <c r="Y12843">
        <v>44.5</v>
      </c>
      <c r="AA12843">
        <v>48.16</v>
      </c>
      <c r="AC12843">
        <v>41.34</v>
      </c>
      <c r="AE12843">
        <v>8.6</v>
      </c>
      <c r="AF12843" t="s">
        <v>71</v>
      </c>
      <c r="AG12843">
        <v>7.09</v>
      </c>
      <c r="AH12843" t="s">
        <v>71</v>
      </c>
      <c r="AS12843">
        <v>0.63</v>
      </c>
      <c r="AT12843" t="s">
        <v>71</v>
      </c>
    </row>
    <row r="12844" spans="1:46" x14ac:dyDescent="0.2">
      <c r="A12844" t="s">
        <v>680</v>
      </c>
      <c r="B12844" t="s">
        <v>681</v>
      </c>
      <c r="C12844">
        <f>-70.51774724 / 41.63166412</f>
        <v>-1.6938488703391279</v>
      </c>
      <c r="D12844" t="s">
        <v>682</v>
      </c>
      <c r="E12844" t="s">
        <v>70</v>
      </c>
      <c r="F12844" s="1">
        <v>40779</v>
      </c>
      <c r="G12844">
        <v>1</v>
      </c>
      <c r="O12844">
        <v>8.1999999999999993</v>
      </c>
      <c r="P12844" t="s">
        <v>71</v>
      </c>
      <c r="Q12844">
        <v>24.9</v>
      </c>
      <c r="R12844" t="s">
        <v>71</v>
      </c>
    </row>
    <row r="12845" spans="1:46" x14ac:dyDescent="0.2">
      <c r="A12845" t="s">
        <v>680</v>
      </c>
      <c r="B12845" t="s">
        <v>681</v>
      </c>
      <c r="C12845">
        <f>-70.51774724 / 41.63166412</f>
        <v>-1.6938488703391279</v>
      </c>
      <c r="D12845" t="s">
        <v>682</v>
      </c>
      <c r="E12845" t="s">
        <v>70</v>
      </c>
      <c r="F12845" s="1">
        <v>40779</v>
      </c>
      <c r="G12845">
        <v>2</v>
      </c>
      <c r="O12845">
        <v>8.1999999999999993</v>
      </c>
      <c r="P12845" t="s">
        <v>71</v>
      </c>
      <c r="Q12845">
        <v>24.9</v>
      </c>
      <c r="R12845" t="s">
        <v>71</v>
      </c>
    </row>
    <row r="12846" spans="1:46" x14ac:dyDescent="0.2">
      <c r="A12846" t="s">
        <v>680</v>
      </c>
      <c r="B12846" t="s">
        <v>681</v>
      </c>
      <c r="C12846">
        <f>-70.51774724 / 41.63166412</f>
        <v>-1.6938488703391279</v>
      </c>
      <c r="D12846" t="s">
        <v>682</v>
      </c>
      <c r="E12846" t="s">
        <v>70</v>
      </c>
      <c r="F12846" s="1">
        <v>40779</v>
      </c>
      <c r="G12846">
        <v>3</v>
      </c>
      <c r="K12846">
        <v>4.84</v>
      </c>
      <c r="L12846" t="s">
        <v>71</v>
      </c>
      <c r="O12846">
        <v>8.1</v>
      </c>
      <c r="P12846" t="s">
        <v>71</v>
      </c>
      <c r="Q12846">
        <v>24.8</v>
      </c>
      <c r="R12846" t="s">
        <v>71</v>
      </c>
      <c r="S12846">
        <v>0.52</v>
      </c>
      <c r="T12846" t="s">
        <v>71</v>
      </c>
      <c r="U12846">
        <v>16.11</v>
      </c>
      <c r="V12846" t="s">
        <v>71</v>
      </c>
      <c r="W12846">
        <v>24.68</v>
      </c>
      <c r="X12846" t="s">
        <v>71</v>
      </c>
      <c r="Y12846">
        <v>44.23</v>
      </c>
      <c r="AA12846">
        <v>46.07</v>
      </c>
      <c r="AE12846">
        <v>8.8000000000000007</v>
      </c>
      <c r="AF12846" t="s">
        <v>71</v>
      </c>
      <c r="AG12846">
        <v>7.21</v>
      </c>
      <c r="AH12846" t="s">
        <v>71</v>
      </c>
      <c r="AS12846">
        <v>0.9</v>
      </c>
      <c r="AT12846" t="s">
        <v>71</v>
      </c>
    </row>
    <row r="12847" spans="1:46" x14ac:dyDescent="0.2">
      <c r="A12847" t="s">
        <v>680</v>
      </c>
      <c r="B12847" t="s">
        <v>681</v>
      </c>
      <c r="C12847">
        <f>-70.51774724 / 41.63166412</f>
        <v>-1.6938488703391279</v>
      </c>
      <c r="D12847" t="s">
        <v>682</v>
      </c>
      <c r="E12847" t="s">
        <v>70</v>
      </c>
      <c r="F12847" s="1">
        <v>40779</v>
      </c>
      <c r="G12847">
        <v>4</v>
      </c>
      <c r="O12847">
        <v>8.1999999999999993</v>
      </c>
      <c r="P12847" t="s">
        <v>71</v>
      </c>
      <c r="Q12847">
        <v>24.8</v>
      </c>
      <c r="R12847" t="s">
        <v>71</v>
      </c>
    </row>
    <row r="12848" spans="1:46" x14ac:dyDescent="0.2">
      <c r="A12848" t="s">
        <v>680</v>
      </c>
      <c r="B12848" t="s">
        <v>681</v>
      </c>
      <c r="C12848">
        <f>-70.51774724 / 41.63166412</f>
        <v>-1.6938488703391279</v>
      </c>
      <c r="D12848" t="s">
        <v>682</v>
      </c>
      <c r="E12848" t="s">
        <v>70</v>
      </c>
      <c r="F12848" s="1">
        <v>40779</v>
      </c>
      <c r="G12848">
        <v>5</v>
      </c>
      <c r="O12848">
        <v>8.1999999999999993</v>
      </c>
      <c r="P12848" t="s">
        <v>71</v>
      </c>
      <c r="Q12848">
        <v>24.8</v>
      </c>
      <c r="R12848" t="s">
        <v>71</v>
      </c>
    </row>
    <row r="12849" spans="1:46" x14ac:dyDescent="0.2">
      <c r="A12849" t="s">
        <v>680</v>
      </c>
      <c r="B12849" t="s">
        <v>681</v>
      </c>
      <c r="C12849">
        <f>-70.51774724 / 41.63166412</f>
        <v>-1.6938488703391279</v>
      </c>
      <c r="D12849" t="s">
        <v>682</v>
      </c>
      <c r="E12849" t="s">
        <v>70</v>
      </c>
      <c r="F12849" s="1">
        <v>40779</v>
      </c>
      <c r="G12849">
        <v>6</v>
      </c>
      <c r="O12849">
        <v>8.1999999999999993</v>
      </c>
      <c r="P12849" t="s">
        <v>71</v>
      </c>
      <c r="Q12849">
        <v>24.8</v>
      </c>
      <c r="R12849" t="s">
        <v>71</v>
      </c>
    </row>
    <row r="12850" spans="1:46" x14ac:dyDescent="0.2">
      <c r="A12850" t="s">
        <v>680</v>
      </c>
      <c r="B12850" t="s">
        <v>681</v>
      </c>
      <c r="C12850">
        <f>-70.51774724 / 41.63166412</f>
        <v>-1.6938488703391279</v>
      </c>
      <c r="D12850" t="s">
        <v>682</v>
      </c>
      <c r="E12850" t="s">
        <v>70</v>
      </c>
      <c r="F12850" s="1">
        <v>40779</v>
      </c>
      <c r="G12850">
        <v>7</v>
      </c>
      <c r="O12850">
        <v>8.1999999999999993</v>
      </c>
      <c r="P12850" t="s">
        <v>71</v>
      </c>
      <c r="Q12850">
        <v>24.8</v>
      </c>
      <c r="R12850" t="s">
        <v>71</v>
      </c>
    </row>
    <row r="12851" spans="1:46" x14ac:dyDescent="0.2">
      <c r="A12851" t="s">
        <v>680</v>
      </c>
      <c r="B12851" t="s">
        <v>681</v>
      </c>
      <c r="C12851">
        <f>-70.51774724 / 41.63166412</f>
        <v>-1.6938488703391279</v>
      </c>
      <c r="D12851" t="s">
        <v>682</v>
      </c>
      <c r="E12851" t="s">
        <v>70</v>
      </c>
      <c r="F12851" s="1">
        <v>40779</v>
      </c>
      <c r="G12851">
        <v>8</v>
      </c>
      <c r="O12851">
        <v>8.3000000000000007</v>
      </c>
      <c r="P12851" t="s">
        <v>71</v>
      </c>
      <c r="Q12851">
        <v>21</v>
      </c>
      <c r="R12851" t="s">
        <v>71</v>
      </c>
    </row>
    <row r="12852" spans="1:46" x14ac:dyDescent="0.2">
      <c r="A12852" t="s">
        <v>680</v>
      </c>
      <c r="B12852" t="s">
        <v>681</v>
      </c>
      <c r="C12852">
        <f>-70.51774724 / 41.63166412</f>
        <v>-1.6938488703391279</v>
      </c>
      <c r="D12852" t="s">
        <v>682</v>
      </c>
      <c r="E12852" t="s">
        <v>70</v>
      </c>
      <c r="F12852" s="1">
        <v>40779</v>
      </c>
      <c r="G12852">
        <v>9</v>
      </c>
      <c r="K12852">
        <v>11.79</v>
      </c>
      <c r="L12852" t="s">
        <v>71</v>
      </c>
      <c r="O12852">
        <v>6.2</v>
      </c>
      <c r="P12852" t="s">
        <v>71</v>
      </c>
      <c r="Q12852">
        <v>12.6</v>
      </c>
      <c r="R12852" t="s">
        <v>71</v>
      </c>
      <c r="S12852">
        <v>0.3</v>
      </c>
      <c r="T12852" t="s">
        <v>71</v>
      </c>
      <c r="U12852">
        <v>9.2899999999999991</v>
      </c>
      <c r="V12852" t="s">
        <v>71</v>
      </c>
      <c r="W12852">
        <v>28.56</v>
      </c>
      <c r="X12852" t="s">
        <v>71</v>
      </c>
      <c r="Y12852">
        <v>36.29</v>
      </c>
      <c r="AA12852">
        <v>54.8</v>
      </c>
      <c r="AE12852">
        <v>11.5</v>
      </c>
      <c r="AF12852" t="s">
        <v>71</v>
      </c>
      <c r="AG12852">
        <v>6.74</v>
      </c>
      <c r="AH12852" t="s">
        <v>71</v>
      </c>
      <c r="AS12852">
        <v>2.54</v>
      </c>
      <c r="AT12852" t="s">
        <v>71</v>
      </c>
    </row>
    <row r="12853" spans="1:46" x14ac:dyDescent="0.2">
      <c r="A12853" t="s">
        <v>680</v>
      </c>
      <c r="B12853" t="s">
        <v>681</v>
      </c>
      <c r="C12853">
        <f>-70.51774724 / 41.63166412</f>
        <v>-1.6938488703391279</v>
      </c>
      <c r="D12853" t="s">
        <v>682</v>
      </c>
      <c r="E12853" t="s">
        <v>70</v>
      </c>
      <c r="F12853" s="1">
        <v>40779</v>
      </c>
      <c r="G12853">
        <v>10</v>
      </c>
      <c r="O12853">
        <v>1.4</v>
      </c>
      <c r="P12853" t="s">
        <v>71</v>
      </c>
      <c r="Q12853">
        <v>15.4</v>
      </c>
      <c r="R12853" t="s">
        <v>71</v>
      </c>
    </row>
    <row r="12854" spans="1:46" x14ac:dyDescent="0.2">
      <c r="A12854" t="s">
        <v>680</v>
      </c>
      <c r="B12854" t="s">
        <v>681</v>
      </c>
      <c r="C12854">
        <f>-70.51774724 / 41.63166412</f>
        <v>-1.6938488703391279</v>
      </c>
      <c r="D12854" t="s">
        <v>682</v>
      </c>
      <c r="E12854" t="s">
        <v>70</v>
      </c>
      <c r="F12854" s="1">
        <v>40779</v>
      </c>
      <c r="G12854">
        <v>11</v>
      </c>
      <c r="O12854">
        <v>0.4</v>
      </c>
      <c r="P12854" t="s">
        <v>71</v>
      </c>
      <c r="Q12854">
        <v>14.5</v>
      </c>
      <c r="R12854" t="s">
        <v>71</v>
      </c>
    </row>
    <row r="12855" spans="1:46" x14ac:dyDescent="0.2">
      <c r="A12855" t="s">
        <v>680</v>
      </c>
      <c r="B12855" t="s">
        <v>681</v>
      </c>
      <c r="C12855">
        <f>-70.51774724 / 41.63166412</f>
        <v>-1.6938488703391279</v>
      </c>
      <c r="D12855" t="s">
        <v>682</v>
      </c>
      <c r="E12855" t="s">
        <v>70</v>
      </c>
      <c r="F12855" s="1">
        <v>40779</v>
      </c>
      <c r="G12855">
        <v>12</v>
      </c>
      <c r="O12855">
        <v>0.4</v>
      </c>
      <c r="P12855" t="s">
        <v>71</v>
      </c>
      <c r="Q12855">
        <v>13.7</v>
      </c>
      <c r="R12855" t="s">
        <v>71</v>
      </c>
    </row>
    <row r="12856" spans="1:46" x14ac:dyDescent="0.2">
      <c r="A12856" t="s">
        <v>680</v>
      </c>
      <c r="B12856" t="s">
        <v>681</v>
      </c>
      <c r="C12856">
        <f>-70.51774724 / 41.63166412</f>
        <v>-1.6938488703391279</v>
      </c>
      <c r="D12856" t="s">
        <v>682</v>
      </c>
      <c r="E12856" t="s">
        <v>70</v>
      </c>
      <c r="F12856" s="1">
        <v>40779</v>
      </c>
      <c r="G12856">
        <v>13</v>
      </c>
      <c r="O12856">
        <v>0.3</v>
      </c>
      <c r="P12856" t="s">
        <v>71</v>
      </c>
      <c r="Q12856">
        <v>13</v>
      </c>
      <c r="R12856" t="s">
        <v>71</v>
      </c>
    </row>
    <row r="12857" spans="1:46" x14ac:dyDescent="0.2">
      <c r="A12857" t="s">
        <v>680</v>
      </c>
      <c r="B12857" t="s">
        <v>681</v>
      </c>
      <c r="C12857">
        <f>-70.51774724 / 41.63166412</f>
        <v>-1.6938488703391279</v>
      </c>
      <c r="D12857" t="s">
        <v>682</v>
      </c>
      <c r="E12857" t="s">
        <v>70</v>
      </c>
      <c r="F12857" s="1">
        <v>40779</v>
      </c>
      <c r="G12857">
        <v>14</v>
      </c>
      <c r="O12857">
        <v>0.3</v>
      </c>
      <c r="P12857" t="s">
        <v>71</v>
      </c>
      <c r="Q12857">
        <v>12.3</v>
      </c>
      <c r="R12857" t="s">
        <v>71</v>
      </c>
    </row>
    <row r="12858" spans="1:46" x14ac:dyDescent="0.2">
      <c r="A12858" t="s">
        <v>680</v>
      </c>
      <c r="B12858" t="s">
        <v>681</v>
      </c>
      <c r="C12858">
        <f>-70.51774724 / 41.63166412</f>
        <v>-1.6938488703391279</v>
      </c>
      <c r="D12858" t="s">
        <v>682</v>
      </c>
      <c r="E12858" t="s">
        <v>70</v>
      </c>
      <c r="F12858" s="1">
        <v>40779</v>
      </c>
      <c r="G12858">
        <v>15</v>
      </c>
      <c r="O12858">
        <v>0.3</v>
      </c>
      <c r="P12858" t="s">
        <v>71</v>
      </c>
      <c r="Q12858">
        <v>12.1</v>
      </c>
      <c r="R12858" t="s">
        <v>71</v>
      </c>
    </row>
    <row r="12859" spans="1:46" x14ac:dyDescent="0.2">
      <c r="A12859" t="s">
        <v>680</v>
      </c>
      <c r="B12859" t="s">
        <v>681</v>
      </c>
      <c r="C12859">
        <f>-70.51774724 / 41.63166412</f>
        <v>-1.6938488703391279</v>
      </c>
      <c r="D12859" t="s">
        <v>682</v>
      </c>
      <c r="E12859" t="s">
        <v>70</v>
      </c>
      <c r="F12859" s="1">
        <v>40779</v>
      </c>
      <c r="G12859">
        <v>16</v>
      </c>
      <c r="O12859">
        <v>0.3</v>
      </c>
      <c r="P12859" t="s">
        <v>71</v>
      </c>
      <c r="Q12859">
        <v>12</v>
      </c>
      <c r="R12859" t="s">
        <v>71</v>
      </c>
    </row>
    <row r="12860" spans="1:46" x14ac:dyDescent="0.2">
      <c r="A12860" t="s">
        <v>680</v>
      </c>
      <c r="B12860" t="s">
        <v>681</v>
      </c>
      <c r="C12860">
        <f>-70.51774724 / 41.63166412</f>
        <v>-1.6938488703391279</v>
      </c>
      <c r="D12860" t="s">
        <v>682</v>
      </c>
      <c r="E12860" t="s">
        <v>70</v>
      </c>
      <c r="F12860" s="1">
        <v>40779</v>
      </c>
      <c r="G12860">
        <v>17</v>
      </c>
      <c r="O12860">
        <v>0.3</v>
      </c>
      <c r="P12860" t="s">
        <v>71</v>
      </c>
      <c r="Q12860">
        <v>12.1</v>
      </c>
      <c r="R12860" t="s">
        <v>71</v>
      </c>
    </row>
    <row r="12861" spans="1:46" x14ac:dyDescent="0.2">
      <c r="A12861" t="s">
        <v>680</v>
      </c>
      <c r="B12861" t="s">
        <v>681</v>
      </c>
      <c r="C12861">
        <f>-70.51774724 / 41.63166412</f>
        <v>-1.6938488703391279</v>
      </c>
      <c r="D12861" t="s">
        <v>682</v>
      </c>
      <c r="E12861" t="s">
        <v>70</v>
      </c>
      <c r="F12861" s="1">
        <v>40779</v>
      </c>
      <c r="G12861">
        <v>18</v>
      </c>
      <c r="O12861">
        <v>0.3</v>
      </c>
      <c r="P12861" t="s">
        <v>71</v>
      </c>
      <c r="Q12861">
        <v>12.1</v>
      </c>
      <c r="R12861" t="s">
        <v>71</v>
      </c>
    </row>
    <row r="12862" spans="1:46" x14ac:dyDescent="0.2">
      <c r="A12862" t="s">
        <v>680</v>
      </c>
      <c r="B12862" t="s">
        <v>681</v>
      </c>
      <c r="C12862">
        <f>-70.51774724 / 41.63166412</f>
        <v>-1.6938488703391279</v>
      </c>
      <c r="D12862" t="s">
        <v>682</v>
      </c>
      <c r="E12862" t="s">
        <v>70</v>
      </c>
      <c r="F12862" s="1">
        <v>40779</v>
      </c>
      <c r="G12862">
        <v>19</v>
      </c>
      <c r="O12862">
        <v>0.3</v>
      </c>
      <c r="P12862" t="s">
        <v>71</v>
      </c>
      <c r="Q12862">
        <v>12.1</v>
      </c>
      <c r="R12862" t="s">
        <v>71</v>
      </c>
    </row>
    <row r="12863" spans="1:46" x14ac:dyDescent="0.2">
      <c r="A12863" t="s">
        <v>680</v>
      </c>
      <c r="B12863" t="s">
        <v>681</v>
      </c>
      <c r="C12863">
        <f>-70.51774724 / 41.63166412</f>
        <v>-1.6938488703391279</v>
      </c>
      <c r="D12863" t="s">
        <v>682</v>
      </c>
      <c r="E12863" t="s">
        <v>70</v>
      </c>
      <c r="F12863" s="1">
        <v>40779</v>
      </c>
      <c r="G12863">
        <v>20</v>
      </c>
      <c r="O12863">
        <v>0.3</v>
      </c>
      <c r="P12863" t="s">
        <v>71</v>
      </c>
      <c r="Q12863">
        <v>12.1</v>
      </c>
      <c r="R12863" t="s">
        <v>71</v>
      </c>
    </row>
    <row r="12864" spans="1:46" x14ac:dyDescent="0.2">
      <c r="A12864" t="s">
        <v>680</v>
      </c>
      <c r="B12864" t="s">
        <v>681</v>
      </c>
      <c r="C12864">
        <f>-70.51774724 / 41.63166412</f>
        <v>-1.6938488703391279</v>
      </c>
      <c r="D12864" t="s">
        <v>682</v>
      </c>
      <c r="E12864" t="s">
        <v>70</v>
      </c>
      <c r="F12864" s="1">
        <v>40779</v>
      </c>
      <c r="G12864">
        <v>21</v>
      </c>
      <c r="K12864">
        <v>0.03</v>
      </c>
      <c r="L12864" t="s">
        <v>71</v>
      </c>
      <c r="S12864">
        <v>0.14000000000000001</v>
      </c>
      <c r="T12864" t="s">
        <v>71</v>
      </c>
      <c r="U12864">
        <v>4.34</v>
      </c>
      <c r="V12864" t="s">
        <v>71</v>
      </c>
      <c r="W12864">
        <v>53.96</v>
      </c>
      <c r="X12864" t="s">
        <v>71</v>
      </c>
      <c r="Y12864">
        <v>25.32</v>
      </c>
      <c r="AA12864">
        <v>-5.59</v>
      </c>
      <c r="AE12864">
        <v>20.6</v>
      </c>
      <c r="AF12864" t="s">
        <v>71</v>
      </c>
      <c r="AG12864">
        <v>6.81</v>
      </c>
      <c r="AH12864" t="s">
        <v>71</v>
      </c>
      <c r="AS12864">
        <v>56.76</v>
      </c>
      <c r="AT12864" t="s">
        <v>71</v>
      </c>
    </row>
    <row r="12865" spans="1:46" x14ac:dyDescent="0.2">
      <c r="A12865" t="s">
        <v>680</v>
      </c>
      <c r="B12865" t="s">
        <v>681</v>
      </c>
      <c r="C12865">
        <f>-70.51774724 / 41.63166412</f>
        <v>-1.6938488703391279</v>
      </c>
      <c r="D12865" t="s">
        <v>682</v>
      </c>
      <c r="E12865" t="s">
        <v>70</v>
      </c>
      <c r="F12865" s="1">
        <v>41136</v>
      </c>
      <c r="G12865">
        <v>0.5</v>
      </c>
      <c r="I12865">
        <v>17.8</v>
      </c>
      <c r="J12865" t="s">
        <v>71</v>
      </c>
      <c r="K12865">
        <v>1.24</v>
      </c>
      <c r="L12865" t="s">
        <v>71</v>
      </c>
      <c r="M12865">
        <v>6.25</v>
      </c>
      <c r="N12865" t="s">
        <v>71</v>
      </c>
      <c r="O12865">
        <v>7.9</v>
      </c>
      <c r="P12865" t="s">
        <v>71</v>
      </c>
      <c r="Q12865">
        <v>26.8</v>
      </c>
      <c r="R12865" t="s">
        <v>71</v>
      </c>
      <c r="S12865">
        <v>0.38</v>
      </c>
      <c r="T12865" t="s">
        <v>71</v>
      </c>
      <c r="U12865">
        <v>11.77</v>
      </c>
      <c r="V12865" t="s">
        <v>71</v>
      </c>
      <c r="W12865">
        <v>18.05</v>
      </c>
      <c r="X12865" t="s">
        <v>71</v>
      </c>
      <c r="Y12865">
        <v>39.700000000000003</v>
      </c>
      <c r="AA12865">
        <v>32.71</v>
      </c>
      <c r="AC12865">
        <v>33.590000000000003</v>
      </c>
      <c r="AE12865">
        <v>8.8000000000000007</v>
      </c>
      <c r="AF12865" t="s">
        <v>71</v>
      </c>
      <c r="AG12865">
        <v>7</v>
      </c>
      <c r="AH12865" t="s">
        <v>71</v>
      </c>
      <c r="AS12865">
        <v>0.26</v>
      </c>
      <c r="AT12865" t="s">
        <v>71</v>
      </c>
    </row>
    <row r="12866" spans="1:46" x14ac:dyDescent="0.2">
      <c r="A12866" t="s">
        <v>680</v>
      </c>
      <c r="B12866" t="s">
        <v>681</v>
      </c>
      <c r="C12866">
        <f>-70.51774724 / 41.63166412</f>
        <v>-1.6938488703391279</v>
      </c>
      <c r="D12866" t="s">
        <v>682</v>
      </c>
      <c r="E12866" t="s">
        <v>70</v>
      </c>
      <c r="F12866" s="1">
        <v>41136</v>
      </c>
      <c r="G12866">
        <v>1</v>
      </c>
      <c r="O12866">
        <v>7.94</v>
      </c>
      <c r="P12866" t="s">
        <v>71</v>
      </c>
      <c r="Q12866">
        <v>26.7</v>
      </c>
      <c r="R12866" t="s">
        <v>71</v>
      </c>
    </row>
    <row r="12867" spans="1:46" x14ac:dyDescent="0.2">
      <c r="A12867" t="s">
        <v>680</v>
      </c>
      <c r="B12867" t="s">
        <v>681</v>
      </c>
      <c r="C12867">
        <f>-70.51774724 / 41.63166412</f>
        <v>-1.6938488703391279</v>
      </c>
      <c r="D12867" t="s">
        <v>682</v>
      </c>
      <c r="E12867" t="s">
        <v>70</v>
      </c>
      <c r="F12867" s="1">
        <v>41136</v>
      </c>
      <c r="G12867">
        <v>2</v>
      </c>
      <c r="O12867">
        <v>7.94</v>
      </c>
      <c r="P12867" t="s">
        <v>71</v>
      </c>
      <c r="Q12867">
        <v>26.6</v>
      </c>
      <c r="R12867" t="s">
        <v>71</v>
      </c>
    </row>
    <row r="12868" spans="1:46" x14ac:dyDescent="0.2">
      <c r="A12868" t="s">
        <v>680</v>
      </c>
      <c r="B12868" t="s">
        <v>681</v>
      </c>
      <c r="C12868">
        <f>-70.51774724 / 41.63166412</f>
        <v>-1.6938488703391279</v>
      </c>
      <c r="D12868" t="s">
        <v>682</v>
      </c>
      <c r="E12868" t="s">
        <v>70</v>
      </c>
      <c r="F12868" s="1">
        <v>41136</v>
      </c>
      <c r="G12868">
        <v>3</v>
      </c>
      <c r="K12868">
        <v>1.72</v>
      </c>
      <c r="L12868" t="s">
        <v>71</v>
      </c>
      <c r="O12868">
        <v>7.92</v>
      </c>
      <c r="P12868" t="s">
        <v>71</v>
      </c>
      <c r="Q12868">
        <v>26.6</v>
      </c>
      <c r="R12868" t="s">
        <v>71</v>
      </c>
      <c r="S12868">
        <v>0.37</v>
      </c>
      <c r="T12868" t="s">
        <v>71</v>
      </c>
      <c r="U12868">
        <v>11.46</v>
      </c>
      <c r="V12868" t="s">
        <v>71</v>
      </c>
      <c r="W12868">
        <v>19.829999999999998</v>
      </c>
      <c r="X12868" t="s">
        <v>71</v>
      </c>
      <c r="Y12868">
        <v>39.32</v>
      </c>
      <c r="AA12868">
        <v>35.92</v>
      </c>
      <c r="AE12868">
        <v>8.5</v>
      </c>
      <c r="AF12868" t="s">
        <v>71</v>
      </c>
      <c r="AG12868">
        <v>6.98</v>
      </c>
      <c r="AH12868" t="s">
        <v>71</v>
      </c>
      <c r="AS12868">
        <v>0.03</v>
      </c>
      <c r="AT12868" t="s">
        <v>71</v>
      </c>
    </row>
    <row r="12869" spans="1:46" x14ac:dyDescent="0.2">
      <c r="A12869" t="s">
        <v>680</v>
      </c>
      <c r="B12869" t="s">
        <v>681</v>
      </c>
      <c r="C12869">
        <f>-70.51774724 / 41.63166412</f>
        <v>-1.6938488703391279</v>
      </c>
      <c r="D12869" t="s">
        <v>682</v>
      </c>
      <c r="E12869" t="s">
        <v>70</v>
      </c>
      <c r="F12869" s="1">
        <v>41136</v>
      </c>
      <c r="G12869">
        <v>4</v>
      </c>
      <c r="O12869">
        <v>7.88</v>
      </c>
      <c r="P12869" t="s">
        <v>71</v>
      </c>
      <c r="Q12869">
        <v>26.6</v>
      </c>
      <c r="R12869" t="s">
        <v>71</v>
      </c>
    </row>
    <row r="12870" spans="1:46" x14ac:dyDescent="0.2">
      <c r="A12870" t="s">
        <v>680</v>
      </c>
      <c r="B12870" t="s">
        <v>681</v>
      </c>
      <c r="C12870">
        <f>-70.51774724 / 41.63166412</f>
        <v>-1.6938488703391279</v>
      </c>
      <c r="D12870" t="s">
        <v>682</v>
      </c>
      <c r="E12870" t="s">
        <v>70</v>
      </c>
      <c r="F12870" s="1">
        <v>41136</v>
      </c>
      <c r="G12870">
        <v>5</v>
      </c>
      <c r="O12870">
        <v>7.84</v>
      </c>
      <c r="P12870" t="s">
        <v>71</v>
      </c>
      <c r="Q12870">
        <v>26.5</v>
      </c>
      <c r="R12870" t="s">
        <v>71</v>
      </c>
    </row>
    <row r="12871" spans="1:46" x14ac:dyDescent="0.2">
      <c r="A12871" t="s">
        <v>680</v>
      </c>
      <c r="B12871" t="s">
        <v>681</v>
      </c>
      <c r="C12871">
        <f>-70.51774724 / 41.63166412</f>
        <v>-1.6938488703391279</v>
      </c>
      <c r="D12871" t="s">
        <v>682</v>
      </c>
      <c r="E12871" t="s">
        <v>70</v>
      </c>
      <c r="F12871" s="1">
        <v>41136</v>
      </c>
      <c r="G12871">
        <v>6</v>
      </c>
      <c r="O12871">
        <v>7.82</v>
      </c>
      <c r="P12871" t="s">
        <v>71</v>
      </c>
      <c r="Q12871">
        <v>26.1</v>
      </c>
      <c r="R12871" t="s">
        <v>71</v>
      </c>
    </row>
    <row r="12872" spans="1:46" x14ac:dyDescent="0.2">
      <c r="A12872" t="s">
        <v>680</v>
      </c>
      <c r="B12872" t="s">
        <v>681</v>
      </c>
      <c r="C12872">
        <f>-70.51774724 / 41.63166412</f>
        <v>-1.6938488703391279</v>
      </c>
      <c r="D12872" t="s">
        <v>682</v>
      </c>
      <c r="E12872" t="s">
        <v>70</v>
      </c>
      <c r="F12872" s="1">
        <v>41136</v>
      </c>
      <c r="G12872">
        <v>7</v>
      </c>
      <c r="O12872">
        <v>7.85</v>
      </c>
      <c r="P12872" t="s">
        <v>71</v>
      </c>
      <c r="Q12872">
        <v>25.7</v>
      </c>
      <c r="R12872" t="s">
        <v>71</v>
      </c>
    </row>
    <row r="12873" spans="1:46" x14ac:dyDescent="0.2">
      <c r="A12873" t="s">
        <v>680</v>
      </c>
      <c r="B12873" t="s">
        <v>681</v>
      </c>
      <c r="C12873">
        <f>-70.51774724 / 41.63166412</f>
        <v>-1.6938488703391279</v>
      </c>
      <c r="D12873" t="s">
        <v>682</v>
      </c>
      <c r="E12873" t="s">
        <v>70</v>
      </c>
      <c r="F12873" s="1">
        <v>41136</v>
      </c>
      <c r="G12873">
        <v>8</v>
      </c>
      <c r="O12873">
        <v>9.4700000000000006</v>
      </c>
      <c r="P12873" t="s">
        <v>71</v>
      </c>
      <c r="Q12873">
        <v>20.2</v>
      </c>
      <c r="R12873" t="s">
        <v>71</v>
      </c>
    </row>
    <row r="12874" spans="1:46" x14ac:dyDescent="0.2">
      <c r="A12874" t="s">
        <v>680</v>
      </c>
      <c r="B12874" t="s">
        <v>681</v>
      </c>
      <c r="C12874">
        <f>-70.51774724 / 41.63166412</f>
        <v>-1.6938488703391279</v>
      </c>
      <c r="D12874" t="s">
        <v>682</v>
      </c>
      <c r="E12874" t="s">
        <v>70</v>
      </c>
      <c r="F12874" s="1">
        <v>41136</v>
      </c>
      <c r="G12874">
        <v>9</v>
      </c>
      <c r="K12874">
        <v>2.0099999999999998</v>
      </c>
      <c r="L12874" t="s">
        <v>71</v>
      </c>
      <c r="O12874">
        <v>9.4499999999999993</v>
      </c>
      <c r="P12874" t="s">
        <v>71</v>
      </c>
      <c r="Q12874">
        <v>18.399999999999999</v>
      </c>
      <c r="R12874" t="s">
        <v>71</v>
      </c>
      <c r="S12874">
        <v>0.38</v>
      </c>
      <c r="T12874" t="s">
        <v>71</v>
      </c>
      <c r="U12874">
        <v>11.77</v>
      </c>
      <c r="V12874" t="s">
        <v>71</v>
      </c>
      <c r="W12874">
        <v>18.940000000000001</v>
      </c>
      <c r="X12874" t="s">
        <v>71</v>
      </c>
      <c r="Y12874">
        <v>39.700000000000003</v>
      </c>
      <c r="AA12874">
        <v>37.450000000000003</v>
      </c>
      <c r="AE12874">
        <v>8.4</v>
      </c>
      <c r="AF12874" t="s">
        <v>71</v>
      </c>
      <c r="AG12874">
        <v>6.87</v>
      </c>
      <c r="AH12874" t="s">
        <v>71</v>
      </c>
      <c r="AS12874">
        <v>0.03</v>
      </c>
      <c r="AT12874" t="s">
        <v>71</v>
      </c>
    </row>
    <row r="12875" spans="1:46" x14ac:dyDescent="0.2">
      <c r="A12875" t="s">
        <v>680</v>
      </c>
      <c r="B12875" t="s">
        <v>681</v>
      </c>
      <c r="C12875">
        <f>-70.51774724 / 41.63166412</f>
        <v>-1.6938488703391279</v>
      </c>
      <c r="D12875" t="s">
        <v>682</v>
      </c>
      <c r="E12875" t="s">
        <v>70</v>
      </c>
      <c r="F12875" s="1">
        <v>41136</v>
      </c>
      <c r="G12875">
        <v>10</v>
      </c>
      <c r="O12875">
        <v>0.96</v>
      </c>
      <c r="P12875" t="s">
        <v>71</v>
      </c>
      <c r="Q12875">
        <v>16.7</v>
      </c>
      <c r="R12875" t="s">
        <v>71</v>
      </c>
    </row>
    <row r="12876" spans="1:46" x14ac:dyDescent="0.2">
      <c r="A12876" t="s">
        <v>680</v>
      </c>
      <c r="B12876" t="s">
        <v>681</v>
      </c>
      <c r="C12876">
        <f>-70.51774724 / 41.63166412</f>
        <v>-1.6938488703391279</v>
      </c>
      <c r="D12876" t="s">
        <v>682</v>
      </c>
      <c r="E12876" t="s">
        <v>70</v>
      </c>
      <c r="F12876" s="1">
        <v>41136</v>
      </c>
      <c r="G12876">
        <v>11</v>
      </c>
      <c r="O12876">
        <v>0.25</v>
      </c>
      <c r="P12876" t="s">
        <v>71</v>
      </c>
      <c r="Q12876">
        <v>15.2</v>
      </c>
      <c r="R12876" t="s">
        <v>71</v>
      </c>
    </row>
    <row r="12877" spans="1:46" x14ac:dyDescent="0.2">
      <c r="A12877" t="s">
        <v>680</v>
      </c>
      <c r="B12877" t="s">
        <v>681</v>
      </c>
      <c r="C12877">
        <f>-70.51774724 / 41.63166412</f>
        <v>-1.6938488703391279</v>
      </c>
      <c r="D12877" t="s">
        <v>682</v>
      </c>
      <c r="E12877" t="s">
        <v>70</v>
      </c>
      <c r="F12877" s="1">
        <v>41136</v>
      </c>
      <c r="G12877">
        <v>12</v>
      </c>
      <c r="O12877">
        <v>0.21</v>
      </c>
      <c r="P12877" t="s">
        <v>71</v>
      </c>
      <c r="Q12877">
        <v>14.2</v>
      </c>
      <c r="R12877" t="s">
        <v>71</v>
      </c>
    </row>
    <row r="12878" spans="1:46" x14ac:dyDescent="0.2">
      <c r="A12878" t="s">
        <v>680</v>
      </c>
      <c r="B12878" t="s">
        <v>681</v>
      </c>
      <c r="C12878">
        <f>-70.51774724 / 41.63166412</f>
        <v>-1.6938488703391279</v>
      </c>
      <c r="D12878" t="s">
        <v>682</v>
      </c>
      <c r="E12878" t="s">
        <v>70</v>
      </c>
      <c r="F12878" s="1">
        <v>41136</v>
      </c>
      <c r="G12878">
        <v>13</v>
      </c>
      <c r="O12878">
        <v>0.21</v>
      </c>
      <c r="P12878" t="s">
        <v>71</v>
      </c>
      <c r="Q12878">
        <v>13.3</v>
      </c>
      <c r="R12878" t="s">
        <v>71</v>
      </c>
    </row>
    <row r="12879" spans="1:46" x14ac:dyDescent="0.2">
      <c r="A12879" t="s">
        <v>680</v>
      </c>
      <c r="B12879" t="s">
        <v>681</v>
      </c>
      <c r="C12879">
        <f>-70.51774724 / 41.63166412</f>
        <v>-1.6938488703391279</v>
      </c>
      <c r="D12879" t="s">
        <v>682</v>
      </c>
      <c r="E12879" t="s">
        <v>70</v>
      </c>
      <c r="F12879" s="1">
        <v>41136</v>
      </c>
      <c r="G12879">
        <v>14</v>
      </c>
      <c r="O12879">
        <v>0.2</v>
      </c>
      <c r="P12879" t="s">
        <v>71</v>
      </c>
      <c r="Q12879">
        <v>12.2</v>
      </c>
      <c r="R12879" t="s">
        <v>71</v>
      </c>
    </row>
    <row r="12880" spans="1:46" x14ac:dyDescent="0.2">
      <c r="A12880" t="s">
        <v>680</v>
      </c>
      <c r="B12880" t="s">
        <v>681</v>
      </c>
      <c r="C12880">
        <f>-70.51774724 / 41.63166412</f>
        <v>-1.6938488703391279</v>
      </c>
      <c r="D12880" t="s">
        <v>682</v>
      </c>
      <c r="E12880" t="s">
        <v>70</v>
      </c>
      <c r="F12880" s="1">
        <v>41136</v>
      </c>
      <c r="G12880">
        <v>15</v>
      </c>
      <c r="O12880">
        <v>0.21</v>
      </c>
      <c r="P12880" t="s">
        <v>71</v>
      </c>
      <c r="Q12880">
        <v>11.6</v>
      </c>
      <c r="R12880" t="s">
        <v>71</v>
      </c>
    </row>
    <row r="12881" spans="1:46" x14ac:dyDescent="0.2">
      <c r="A12881" t="s">
        <v>680</v>
      </c>
      <c r="B12881" t="s">
        <v>681</v>
      </c>
      <c r="C12881">
        <f>-70.51774724 / 41.63166412</f>
        <v>-1.6938488703391279</v>
      </c>
      <c r="D12881" t="s">
        <v>682</v>
      </c>
      <c r="E12881" t="s">
        <v>70</v>
      </c>
      <c r="F12881" s="1">
        <v>41136</v>
      </c>
      <c r="G12881">
        <v>16</v>
      </c>
      <c r="O12881">
        <v>0.21</v>
      </c>
      <c r="P12881" t="s">
        <v>71</v>
      </c>
      <c r="Q12881">
        <v>11.1</v>
      </c>
      <c r="R12881" t="s">
        <v>71</v>
      </c>
    </row>
    <row r="12882" spans="1:46" x14ac:dyDescent="0.2">
      <c r="A12882" t="s">
        <v>680</v>
      </c>
      <c r="B12882" t="s">
        <v>681</v>
      </c>
      <c r="C12882">
        <f>-70.51774724 / 41.63166412</f>
        <v>-1.6938488703391279</v>
      </c>
      <c r="D12882" t="s">
        <v>682</v>
      </c>
      <c r="E12882" t="s">
        <v>70</v>
      </c>
      <c r="F12882" s="1">
        <v>41136</v>
      </c>
      <c r="G12882">
        <v>17</v>
      </c>
      <c r="K12882">
        <v>0.99</v>
      </c>
      <c r="L12882" t="s">
        <v>71</v>
      </c>
      <c r="O12882">
        <v>0.21</v>
      </c>
      <c r="P12882" t="s">
        <v>71</v>
      </c>
      <c r="Q12882">
        <v>10.9</v>
      </c>
      <c r="R12882" t="s">
        <v>71</v>
      </c>
      <c r="S12882">
        <v>0.78</v>
      </c>
      <c r="T12882" t="s">
        <v>71</v>
      </c>
      <c r="U12882">
        <v>24.16</v>
      </c>
      <c r="V12882" t="s">
        <v>71</v>
      </c>
      <c r="W12882">
        <v>73.489999999999995</v>
      </c>
      <c r="X12882" t="s">
        <v>71</v>
      </c>
      <c r="Y12882">
        <v>50.07</v>
      </c>
      <c r="AA12882">
        <v>30.5</v>
      </c>
      <c r="AE12882">
        <v>23.9</v>
      </c>
      <c r="AF12882" t="s">
        <v>71</v>
      </c>
      <c r="AG12882">
        <v>6.59</v>
      </c>
      <c r="AH12882" t="s">
        <v>71</v>
      </c>
      <c r="AS12882">
        <v>5.78</v>
      </c>
      <c r="AT12882" t="s">
        <v>71</v>
      </c>
    </row>
    <row r="12883" spans="1:46" x14ac:dyDescent="0.2">
      <c r="A12883" t="s">
        <v>680</v>
      </c>
      <c r="B12883" t="s">
        <v>681</v>
      </c>
      <c r="C12883">
        <f>-70.51774724 / 41.63166412</f>
        <v>-1.6938488703391279</v>
      </c>
      <c r="D12883" t="s">
        <v>682</v>
      </c>
      <c r="E12883" t="s">
        <v>70</v>
      </c>
      <c r="F12883" s="1">
        <v>41505</v>
      </c>
      <c r="G12883">
        <v>0.5</v>
      </c>
      <c r="I12883">
        <v>20</v>
      </c>
      <c r="J12883" t="s">
        <v>71</v>
      </c>
      <c r="K12883">
        <v>2.8</v>
      </c>
      <c r="L12883" t="s">
        <v>71</v>
      </c>
      <c r="M12883">
        <v>4</v>
      </c>
      <c r="N12883" t="s">
        <v>71</v>
      </c>
      <c r="S12883">
        <v>0.79</v>
      </c>
      <c r="T12883" t="s">
        <v>71</v>
      </c>
      <c r="U12883">
        <v>24.47</v>
      </c>
      <c r="V12883" t="s">
        <v>71</v>
      </c>
      <c r="W12883">
        <v>19.21</v>
      </c>
      <c r="X12883" t="s">
        <v>71</v>
      </c>
      <c r="Y12883">
        <v>50.26</v>
      </c>
      <c r="AA12883">
        <v>40.700000000000003</v>
      </c>
      <c r="AC12883">
        <v>40.020000000000003</v>
      </c>
      <c r="AE12883">
        <v>10.3</v>
      </c>
      <c r="AF12883" t="s">
        <v>71</v>
      </c>
      <c r="AG12883">
        <v>7.2</v>
      </c>
      <c r="AH12883" t="s">
        <v>71</v>
      </c>
      <c r="AS12883">
        <v>0.61</v>
      </c>
      <c r="AT12883" t="s">
        <v>71</v>
      </c>
    </row>
    <row r="12884" spans="1:46" x14ac:dyDescent="0.2">
      <c r="A12884" t="s">
        <v>680</v>
      </c>
      <c r="B12884" t="s">
        <v>681</v>
      </c>
      <c r="C12884">
        <f>-70.51774724 / 41.63166412</f>
        <v>-1.6938488703391279</v>
      </c>
      <c r="D12884" t="s">
        <v>682</v>
      </c>
      <c r="E12884" t="s">
        <v>70</v>
      </c>
      <c r="F12884" s="1">
        <v>41505</v>
      </c>
      <c r="G12884">
        <v>3</v>
      </c>
      <c r="K12884">
        <v>2.73</v>
      </c>
      <c r="L12884" t="s">
        <v>71</v>
      </c>
      <c r="S12884">
        <v>0.8</v>
      </c>
      <c r="T12884" t="s">
        <v>71</v>
      </c>
      <c r="U12884">
        <v>24.78</v>
      </c>
      <c r="V12884" t="s">
        <v>71</v>
      </c>
      <c r="W12884">
        <v>19.27</v>
      </c>
      <c r="X12884" t="s">
        <v>71</v>
      </c>
      <c r="Y12884">
        <v>0</v>
      </c>
      <c r="AA12884">
        <v>40.450000000000003</v>
      </c>
      <c r="AE12884">
        <v>10</v>
      </c>
      <c r="AF12884" t="s">
        <v>71</v>
      </c>
      <c r="AG12884">
        <v>7.2</v>
      </c>
      <c r="AH12884" t="s">
        <v>71</v>
      </c>
      <c r="AS12884">
        <v>0.51</v>
      </c>
      <c r="AT12884" t="s">
        <v>71</v>
      </c>
    </row>
    <row r="12885" spans="1:46" x14ac:dyDescent="0.2">
      <c r="A12885" t="s">
        <v>680</v>
      </c>
      <c r="B12885" t="s">
        <v>681</v>
      </c>
      <c r="C12885">
        <f>-70.51774724 / 41.63166412</f>
        <v>-1.6938488703391279</v>
      </c>
      <c r="D12885" t="s">
        <v>682</v>
      </c>
      <c r="E12885" t="s">
        <v>70</v>
      </c>
      <c r="F12885" s="1">
        <v>41505</v>
      </c>
      <c r="G12885">
        <v>9</v>
      </c>
      <c r="K12885">
        <v>4.2</v>
      </c>
      <c r="L12885" t="s">
        <v>71</v>
      </c>
      <c r="S12885">
        <v>0.61</v>
      </c>
      <c r="T12885" t="s">
        <v>71</v>
      </c>
      <c r="U12885">
        <v>18.89</v>
      </c>
      <c r="V12885" t="s">
        <v>71</v>
      </c>
      <c r="W12885">
        <v>27.49</v>
      </c>
      <c r="X12885" t="s">
        <v>71</v>
      </c>
      <c r="Y12885">
        <v>46.53</v>
      </c>
      <c r="AA12885">
        <v>44.68</v>
      </c>
      <c r="AE12885">
        <v>12</v>
      </c>
      <c r="AF12885" t="s">
        <v>71</v>
      </c>
      <c r="AG12885">
        <v>6.4</v>
      </c>
      <c r="AH12885" t="s">
        <v>71</v>
      </c>
      <c r="AS12885">
        <v>1.65</v>
      </c>
      <c r="AT12885" t="s">
        <v>71</v>
      </c>
    </row>
    <row r="12886" spans="1:46" x14ac:dyDescent="0.2">
      <c r="A12886" t="s">
        <v>680</v>
      </c>
      <c r="B12886" t="s">
        <v>681</v>
      </c>
      <c r="C12886">
        <f>-70.51774724 / 41.63166412</f>
        <v>-1.6938488703391279</v>
      </c>
      <c r="D12886" t="s">
        <v>682</v>
      </c>
      <c r="E12886" t="s">
        <v>70</v>
      </c>
      <c r="F12886" s="1">
        <v>41505</v>
      </c>
      <c r="G12886">
        <v>19</v>
      </c>
      <c r="K12886">
        <v>0.03</v>
      </c>
      <c r="L12886" t="s">
        <v>71</v>
      </c>
      <c r="S12886">
        <v>0.67</v>
      </c>
      <c r="T12886" t="s">
        <v>71</v>
      </c>
      <c r="U12886">
        <v>20.75</v>
      </c>
      <c r="V12886" t="s">
        <v>71</v>
      </c>
      <c r="W12886">
        <v>52.43</v>
      </c>
      <c r="X12886" t="s">
        <v>71</v>
      </c>
      <c r="AA12886">
        <v>-5.59</v>
      </c>
      <c r="AE12886">
        <v>19.3</v>
      </c>
      <c r="AF12886" t="s">
        <v>71</v>
      </c>
      <c r="AG12886">
        <v>6.5</v>
      </c>
      <c r="AH12886" t="s">
        <v>71</v>
      </c>
      <c r="AS12886">
        <v>29.07</v>
      </c>
      <c r="AT12886" t="s">
        <v>71</v>
      </c>
    </row>
    <row r="12887" spans="1:46" x14ac:dyDescent="0.2">
      <c r="A12887" t="s">
        <v>680</v>
      </c>
      <c r="B12887" t="s">
        <v>681</v>
      </c>
      <c r="C12887">
        <f>-70.51774724 / 41.63166412</f>
        <v>-1.6938488703391279</v>
      </c>
      <c r="D12887" t="s">
        <v>682</v>
      </c>
      <c r="E12887" t="s">
        <v>70</v>
      </c>
      <c r="F12887" s="1">
        <v>41870</v>
      </c>
      <c r="G12887">
        <v>0.5</v>
      </c>
      <c r="I12887">
        <v>20</v>
      </c>
      <c r="J12887" t="s">
        <v>71</v>
      </c>
      <c r="K12887">
        <v>7.44</v>
      </c>
      <c r="L12887" t="s">
        <v>71</v>
      </c>
      <c r="M12887">
        <v>3.75</v>
      </c>
      <c r="N12887" t="s">
        <v>71</v>
      </c>
      <c r="O12887">
        <v>8.6999999999999993</v>
      </c>
      <c r="P12887" t="s">
        <v>71</v>
      </c>
      <c r="Q12887">
        <v>24.2</v>
      </c>
      <c r="R12887" t="s">
        <v>71</v>
      </c>
      <c r="S12887">
        <v>0.46</v>
      </c>
      <c r="T12887" t="s">
        <v>71</v>
      </c>
      <c r="U12887">
        <v>14.25</v>
      </c>
      <c r="V12887" t="s">
        <v>71</v>
      </c>
      <c r="W12887">
        <v>19.27</v>
      </c>
      <c r="X12887" t="s">
        <v>71</v>
      </c>
      <c r="Y12887">
        <v>42.46</v>
      </c>
      <c r="AA12887">
        <v>50.29</v>
      </c>
      <c r="AC12887">
        <v>40.950000000000003</v>
      </c>
      <c r="AE12887">
        <v>7.9</v>
      </c>
      <c r="AF12887" t="s">
        <v>71</v>
      </c>
      <c r="AG12887">
        <v>7.17</v>
      </c>
      <c r="AH12887" t="s">
        <v>71</v>
      </c>
      <c r="AS12887">
        <v>2.97</v>
      </c>
      <c r="AT12887" t="s">
        <v>71</v>
      </c>
    </row>
    <row r="12888" spans="1:46" x14ac:dyDescent="0.2">
      <c r="A12888" t="s">
        <v>680</v>
      </c>
      <c r="B12888" t="s">
        <v>681</v>
      </c>
      <c r="C12888">
        <f>-70.51774724 / 41.63166412</f>
        <v>-1.6938488703391279</v>
      </c>
      <c r="D12888" t="s">
        <v>682</v>
      </c>
      <c r="E12888" t="s">
        <v>70</v>
      </c>
      <c r="F12888" s="1">
        <v>41870</v>
      </c>
      <c r="G12888">
        <v>2</v>
      </c>
      <c r="O12888">
        <v>8.6999999999999993</v>
      </c>
      <c r="P12888" t="s">
        <v>71</v>
      </c>
      <c r="Q12888">
        <v>24.1</v>
      </c>
      <c r="R12888" t="s">
        <v>71</v>
      </c>
    </row>
    <row r="12889" spans="1:46" x14ac:dyDescent="0.2">
      <c r="A12889" t="s">
        <v>680</v>
      </c>
      <c r="B12889" t="s">
        <v>681</v>
      </c>
      <c r="C12889">
        <f>-70.51774724 / 41.63166412</f>
        <v>-1.6938488703391279</v>
      </c>
      <c r="D12889" t="s">
        <v>682</v>
      </c>
      <c r="E12889" t="s">
        <v>70</v>
      </c>
      <c r="F12889" s="1">
        <v>41870</v>
      </c>
      <c r="G12889">
        <v>3</v>
      </c>
      <c r="K12889">
        <v>7.13</v>
      </c>
      <c r="L12889" t="s">
        <v>71</v>
      </c>
      <c r="S12889">
        <v>0.7</v>
      </c>
      <c r="T12889" t="s">
        <v>71</v>
      </c>
      <c r="U12889">
        <v>21.68</v>
      </c>
      <c r="V12889" t="s">
        <v>71</v>
      </c>
      <c r="W12889">
        <v>24.97</v>
      </c>
      <c r="X12889" t="s">
        <v>71</v>
      </c>
      <c r="Y12889">
        <v>48.51</v>
      </c>
      <c r="AA12889">
        <v>49.87</v>
      </c>
      <c r="AE12889">
        <v>7.9</v>
      </c>
      <c r="AF12889" t="s">
        <v>71</v>
      </c>
      <c r="AG12889">
        <v>7.36</v>
      </c>
      <c r="AH12889" t="s">
        <v>71</v>
      </c>
      <c r="AS12889">
        <v>3.74</v>
      </c>
      <c r="AT12889" t="s">
        <v>71</v>
      </c>
    </row>
    <row r="12890" spans="1:46" x14ac:dyDescent="0.2">
      <c r="A12890" t="s">
        <v>680</v>
      </c>
      <c r="B12890" t="s">
        <v>681</v>
      </c>
      <c r="C12890">
        <f>-70.51774724 / 41.63166412</f>
        <v>-1.6938488703391279</v>
      </c>
      <c r="D12890" t="s">
        <v>682</v>
      </c>
      <c r="E12890" t="s">
        <v>70</v>
      </c>
      <c r="F12890" s="1">
        <v>41870</v>
      </c>
      <c r="G12890">
        <v>4</v>
      </c>
      <c r="O12890">
        <v>8.6999999999999993</v>
      </c>
      <c r="P12890" t="s">
        <v>71</v>
      </c>
      <c r="Q12890">
        <v>23.9</v>
      </c>
      <c r="R12890" t="s">
        <v>71</v>
      </c>
    </row>
    <row r="12891" spans="1:46" x14ac:dyDescent="0.2">
      <c r="A12891" t="s">
        <v>680</v>
      </c>
      <c r="B12891" t="s">
        <v>681</v>
      </c>
      <c r="C12891">
        <f>-70.51774724 / 41.63166412</f>
        <v>-1.6938488703391279</v>
      </c>
      <c r="D12891" t="s">
        <v>682</v>
      </c>
      <c r="E12891" t="s">
        <v>70</v>
      </c>
      <c r="F12891" s="1">
        <v>41870</v>
      </c>
      <c r="G12891">
        <v>6</v>
      </c>
      <c r="O12891">
        <v>8.8000000000000007</v>
      </c>
      <c r="P12891" t="s">
        <v>71</v>
      </c>
      <c r="Q12891">
        <v>23.8</v>
      </c>
      <c r="R12891" t="s">
        <v>71</v>
      </c>
    </row>
    <row r="12892" spans="1:46" x14ac:dyDescent="0.2">
      <c r="A12892" t="s">
        <v>680</v>
      </c>
      <c r="B12892" t="s">
        <v>681</v>
      </c>
      <c r="C12892">
        <f>-70.51774724 / 41.63166412</f>
        <v>-1.6938488703391279</v>
      </c>
      <c r="D12892" t="s">
        <v>682</v>
      </c>
      <c r="E12892" t="s">
        <v>70</v>
      </c>
      <c r="F12892" s="1">
        <v>41870</v>
      </c>
      <c r="G12892">
        <v>8</v>
      </c>
      <c r="O12892">
        <v>7.5</v>
      </c>
      <c r="P12892" t="s">
        <v>71</v>
      </c>
      <c r="Q12892">
        <v>23.4</v>
      </c>
      <c r="R12892" t="s">
        <v>71</v>
      </c>
    </row>
    <row r="12893" spans="1:46" x14ac:dyDescent="0.2">
      <c r="A12893" t="s">
        <v>680</v>
      </c>
      <c r="B12893" t="s">
        <v>681</v>
      </c>
      <c r="C12893">
        <f>-70.51774724 / 41.63166412</f>
        <v>-1.6938488703391279</v>
      </c>
      <c r="D12893" t="s">
        <v>682</v>
      </c>
      <c r="E12893" t="s">
        <v>70</v>
      </c>
      <c r="F12893" s="1">
        <v>41870</v>
      </c>
      <c r="G12893">
        <v>9</v>
      </c>
      <c r="K12893">
        <v>14.06</v>
      </c>
      <c r="L12893" t="s">
        <v>71</v>
      </c>
      <c r="S12893">
        <v>0.7</v>
      </c>
      <c r="T12893" t="s">
        <v>71</v>
      </c>
      <c r="U12893">
        <v>21.68</v>
      </c>
      <c r="V12893" t="s">
        <v>71</v>
      </c>
      <c r="W12893">
        <v>24.84</v>
      </c>
      <c r="X12893" t="s">
        <v>71</v>
      </c>
      <c r="Y12893">
        <v>48.51</v>
      </c>
      <c r="AA12893">
        <v>56.53</v>
      </c>
      <c r="AE12893">
        <v>10.9</v>
      </c>
      <c r="AF12893" t="s">
        <v>71</v>
      </c>
      <c r="AG12893">
        <v>6.83</v>
      </c>
      <c r="AH12893" t="s">
        <v>71</v>
      </c>
      <c r="AS12893">
        <v>7.64</v>
      </c>
      <c r="AT12893" t="s">
        <v>71</v>
      </c>
    </row>
    <row r="12894" spans="1:46" x14ac:dyDescent="0.2">
      <c r="A12894" t="s">
        <v>680</v>
      </c>
      <c r="B12894" t="s">
        <v>681</v>
      </c>
      <c r="C12894">
        <f>-70.51774724 / 41.63166412</f>
        <v>-1.6938488703391279</v>
      </c>
      <c r="D12894" t="s">
        <v>682</v>
      </c>
      <c r="E12894" t="s">
        <v>70</v>
      </c>
      <c r="F12894" s="1">
        <v>41870</v>
      </c>
      <c r="G12894">
        <v>10</v>
      </c>
      <c r="O12894">
        <v>1.4</v>
      </c>
      <c r="P12894" t="s">
        <v>71</v>
      </c>
      <c r="Q12894">
        <v>16.899999999999999</v>
      </c>
      <c r="R12894" t="s">
        <v>71</v>
      </c>
    </row>
    <row r="12895" spans="1:46" x14ac:dyDescent="0.2">
      <c r="A12895" t="s">
        <v>680</v>
      </c>
      <c r="B12895" t="s">
        <v>681</v>
      </c>
      <c r="C12895">
        <f>-70.51774724 / 41.63166412</f>
        <v>-1.6938488703391279</v>
      </c>
      <c r="D12895" t="s">
        <v>682</v>
      </c>
      <c r="E12895" t="s">
        <v>70</v>
      </c>
      <c r="F12895" s="1">
        <v>41870</v>
      </c>
      <c r="G12895">
        <v>12</v>
      </c>
      <c r="O12895">
        <v>0.2</v>
      </c>
      <c r="P12895" t="s">
        <v>71</v>
      </c>
      <c r="Q12895">
        <v>12.9</v>
      </c>
      <c r="R12895" t="s">
        <v>71</v>
      </c>
    </row>
    <row r="12896" spans="1:46" x14ac:dyDescent="0.2">
      <c r="A12896" t="s">
        <v>680</v>
      </c>
      <c r="B12896" t="s">
        <v>681</v>
      </c>
      <c r="C12896">
        <f>-70.51774724 / 41.63166412</f>
        <v>-1.6938488703391279</v>
      </c>
      <c r="D12896" t="s">
        <v>682</v>
      </c>
      <c r="E12896" t="s">
        <v>70</v>
      </c>
      <c r="F12896" s="1">
        <v>41870</v>
      </c>
      <c r="G12896">
        <v>14</v>
      </c>
      <c r="O12896">
        <v>0.2</v>
      </c>
      <c r="P12896" t="s">
        <v>71</v>
      </c>
      <c r="Q12896">
        <v>11.6</v>
      </c>
      <c r="R12896" t="s">
        <v>71</v>
      </c>
    </row>
    <row r="12897" spans="1:58" x14ac:dyDescent="0.2">
      <c r="A12897" t="s">
        <v>680</v>
      </c>
      <c r="B12897" t="s">
        <v>681</v>
      </c>
      <c r="C12897">
        <f>-70.51774724 / 41.63166412</f>
        <v>-1.6938488703391279</v>
      </c>
      <c r="D12897" t="s">
        <v>682</v>
      </c>
      <c r="E12897" t="s">
        <v>70</v>
      </c>
      <c r="F12897" s="1">
        <v>41870</v>
      </c>
      <c r="G12897">
        <v>16</v>
      </c>
      <c r="O12897">
        <v>0.2</v>
      </c>
      <c r="P12897" t="s">
        <v>71</v>
      </c>
      <c r="Q12897">
        <v>10.7</v>
      </c>
      <c r="R12897" t="s">
        <v>71</v>
      </c>
    </row>
    <row r="12898" spans="1:58" x14ac:dyDescent="0.2">
      <c r="A12898" t="s">
        <v>680</v>
      </c>
      <c r="B12898" t="s">
        <v>681</v>
      </c>
      <c r="C12898">
        <f>-70.51774724 / 41.63166412</f>
        <v>-1.6938488703391279</v>
      </c>
      <c r="D12898" t="s">
        <v>682</v>
      </c>
      <c r="E12898" t="s">
        <v>70</v>
      </c>
      <c r="F12898" s="1">
        <v>41870</v>
      </c>
      <c r="G12898">
        <v>18</v>
      </c>
      <c r="O12898">
        <v>0.17</v>
      </c>
      <c r="P12898" t="s">
        <v>71</v>
      </c>
      <c r="Q12898">
        <v>10.6</v>
      </c>
      <c r="R12898" t="s">
        <v>71</v>
      </c>
    </row>
    <row r="12899" spans="1:58" x14ac:dyDescent="0.2">
      <c r="A12899" t="s">
        <v>680</v>
      </c>
      <c r="B12899" t="s">
        <v>681</v>
      </c>
      <c r="C12899">
        <f>-70.51774724 / 41.63166412</f>
        <v>-1.6938488703391279</v>
      </c>
      <c r="D12899" t="s">
        <v>682</v>
      </c>
      <c r="E12899" t="s">
        <v>70</v>
      </c>
      <c r="F12899" s="1">
        <v>41870</v>
      </c>
      <c r="G12899">
        <v>19</v>
      </c>
      <c r="K12899">
        <v>7.53</v>
      </c>
      <c r="L12899" t="s">
        <v>71</v>
      </c>
      <c r="S12899">
        <v>0.56000000000000005</v>
      </c>
      <c r="T12899" t="s">
        <v>71</v>
      </c>
      <c r="U12899">
        <v>17.350000000000001</v>
      </c>
      <c r="V12899" t="s">
        <v>71</v>
      </c>
      <c r="W12899">
        <v>24.33</v>
      </c>
      <c r="X12899" t="s">
        <v>71</v>
      </c>
      <c r="Y12899">
        <v>45.3</v>
      </c>
      <c r="AA12899">
        <v>50.41</v>
      </c>
      <c r="AE12899">
        <v>8.5</v>
      </c>
      <c r="AF12899" t="s">
        <v>71</v>
      </c>
      <c r="AG12899">
        <v>7.31</v>
      </c>
      <c r="AH12899" t="s">
        <v>71</v>
      </c>
      <c r="AS12899">
        <v>4.8099999999999996</v>
      </c>
      <c r="AT12899" t="s">
        <v>71</v>
      </c>
    </row>
    <row r="12900" spans="1:58" x14ac:dyDescent="0.2">
      <c r="A12900" t="s">
        <v>680</v>
      </c>
      <c r="B12900" t="s">
        <v>681</v>
      </c>
      <c r="C12900">
        <f>-70.51774724 / 41.63166412</f>
        <v>-1.6938488703391279</v>
      </c>
      <c r="D12900" t="s">
        <v>682</v>
      </c>
      <c r="E12900" t="s">
        <v>70</v>
      </c>
      <c r="F12900" s="1">
        <v>41870</v>
      </c>
      <c r="G12900">
        <v>20</v>
      </c>
      <c r="O12900">
        <v>0.13</v>
      </c>
      <c r="P12900" t="s">
        <v>71</v>
      </c>
      <c r="Q12900">
        <v>10.8</v>
      </c>
      <c r="R12900" t="s">
        <v>71</v>
      </c>
    </row>
    <row r="12901" spans="1:58" x14ac:dyDescent="0.2">
      <c r="A12901" t="s">
        <v>680</v>
      </c>
      <c r="B12901" t="s">
        <v>681</v>
      </c>
      <c r="C12901">
        <f>-70.51774724 / 41.63166412</f>
        <v>-1.6938488703391279</v>
      </c>
      <c r="D12901" t="s">
        <v>682</v>
      </c>
      <c r="E12901" t="s">
        <v>70</v>
      </c>
      <c r="F12901" s="1">
        <v>42643</v>
      </c>
      <c r="G12901">
        <v>0.5</v>
      </c>
      <c r="I12901">
        <v>18</v>
      </c>
      <c r="J12901" t="s">
        <v>71</v>
      </c>
      <c r="K12901">
        <v>8.66</v>
      </c>
      <c r="L12901" t="s">
        <v>71</v>
      </c>
      <c r="M12901">
        <v>3.25</v>
      </c>
      <c r="N12901" t="s">
        <v>71</v>
      </c>
      <c r="O12901">
        <v>8.25</v>
      </c>
      <c r="P12901" t="s">
        <v>71</v>
      </c>
      <c r="Q12901">
        <v>19.7</v>
      </c>
      <c r="R12901" t="s">
        <v>71</v>
      </c>
      <c r="S12901">
        <v>0.94</v>
      </c>
      <c r="T12901" t="s">
        <v>71</v>
      </c>
      <c r="U12901">
        <v>29.12</v>
      </c>
      <c r="V12901" t="s">
        <v>71</v>
      </c>
      <c r="W12901">
        <v>23.03</v>
      </c>
      <c r="X12901" t="s">
        <v>71</v>
      </c>
      <c r="Y12901">
        <v>52.77</v>
      </c>
      <c r="AA12901">
        <v>51.78</v>
      </c>
      <c r="AC12901">
        <v>43.02</v>
      </c>
      <c r="AE12901">
        <v>8.4</v>
      </c>
      <c r="AF12901" t="s">
        <v>71</v>
      </c>
      <c r="AG12901">
        <v>6.41</v>
      </c>
      <c r="AH12901" t="s">
        <v>71</v>
      </c>
      <c r="AS12901">
        <v>0.03</v>
      </c>
      <c r="AT12901" t="s">
        <v>71</v>
      </c>
      <c r="BE12901">
        <v>8.68</v>
      </c>
      <c r="BF12901" t="s">
        <v>71</v>
      </c>
    </row>
    <row r="12902" spans="1:58" x14ac:dyDescent="0.2">
      <c r="A12902" t="s">
        <v>680</v>
      </c>
      <c r="B12902" t="s">
        <v>681</v>
      </c>
      <c r="C12902">
        <f>-70.51774724 / 41.63166412</f>
        <v>-1.6938488703391279</v>
      </c>
      <c r="D12902" t="s">
        <v>682</v>
      </c>
      <c r="E12902" t="s">
        <v>70</v>
      </c>
      <c r="F12902" s="1">
        <v>42643</v>
      </c>
      <c r="G12902">
        <v>1</v>
      </c>
      <c r="K12902" t="s">
        <v>173</v>
      </c>
      <c r="L12902" t="s">
        <v>150</v>
      </c>
      <c r="O12902">
        <v>8.31</v>
      </c>
      <c r="P12902" t="s">
        <v>71</v>
      </c>
      <c r="Q12902">
        <v>19.7</v>
      </c>
      <c r="R12902" t="s">
        <v>71</v>
      </c>
      <c r="S12902" t="s">
        <v>173</v>
      </c>
      <c r="T12902" t="s">
        <v>150</v>
      </c>
      <c r="W12902" t="s">
        <v>173</v>
      </c>
      <c r="X12902" t="s">
        <v>150</v>
      </c>
      <c r="AE12902" t="s">
        <v>173</v>
      </c>
      <c r="AF12902" t="s">
        <v>150</v>
      </c>
      <c r="AG12902" t="s">
        <v>173</v>
      </c>
      <c r="AH12902" t="s">
        <v>150</v>
      </c>
      <c r="AS12902" t="s">
        <v>173</v>
      </c>
      <c r="AT12902" t="s">
        <v>150</v>
      </c>
      <c r="BE12902" t="s">
        <v>173</v>
      </c>
      <c r="BF12902" t="s">
        <v>150</v>
      </c>
    </row>
    <row r="12903" spans="1:58" x14ac:dyDescent="0.2">
      <c r="A12903" t="s">
        <v>680</v>
      </c>
      <c r="B12903" t="s">
        <v>681</v>
      </c>
      <c r="C12903">
        <f>-70.51774724 / 41.63166412</f>
        <v>-1.6938488703391279</v>
      </c>
      <c r="D12903" t="s">
        <v>682</v>
      </c>
      <c r="E12903" t="s">
        <v>70</v>
      </c>
      <c r="F12903" s="1">
        <v>42643</v>
      </c>
      <c r="G12903">
        <v>2</v>
      </c>
      <c r="K12903" t="s">
        <v>173</v>
      </c>
      <c r="L12903" t="s">
        <v>150</v>
      </c>
      <c r="O12903">
        <v>8.2799999999999994</v>
      </c>
      <c r="P12903" t="s">
        <v>71</v>
      </c>
      <c r="Q12903">
        <v>19.7</v>
      </c>
      <c r="R12903" t="s">
        <v>71</v>
      </c>
      <c r="S12903" t="s">
        <v>173</v>
      </c>
      <c r="T12903" t="s">
        <v>150</v>
      </c>
      <c r="W12903" t="s">
        <v>173</v>
      </c>
      <c r="X12903" t="s">
        <v>150</v>
      </c>
      <c r="AE12903" t="s">
        <v>173</v>
      </c>
      <c r="AF12903" t="s">
        <v>150</v>
      </c>
      <c r="AG12903" t="s">
        <v>173</v>
      </c>
      <c r="AH12903" t="s">
        <v>150</v>
      </c>
      <c r="AS12903" t="s">
        <v>173</v>
      </c>
      <c r="AT12903" t="s">
        <v>150</v>
      </c>
      <c r="BE12903" t="s">
        <v>173</v>
      </c>
      <c r="BF12903" t="s">
        <v>150</v>
      </c>
    </row>
    <row r="12904" spans="1:58" x14ac:dyDescent="0.2">
      <c r="A12904" t="s">
        <v>680</v>
      </c>
      <c r="B12904" t="s">
        <v>681</v>
      </c>
      <c r="C12904">
        <f>-70.51774724 / 41.63166412</f>
        <v>-1.6938488703391279</v>
      </c>
      <c r="D12904" t="s">
        <v>682</v>
      </c>
      <c r="E12904" t="s">
        <v>70</v>
      </c>
      <c r="F12904" s="1">
        <v>42643</v>
      </c>
      <c r="G12904">
        <v>3</v>
      </c>
      <c r="K12904">
        <v>8.81</v>
      </c>
      <c r="L12904" t="s">
        <v>71</v>
      </c>
      <c r="O12904">
        <v>8.2899999999999991</v>
      </c>
      <c r="P12904" t="s">
        <v>71</v>
      </c>
      <c r="Q12904">
        <v>19.7</v>
      </c>
      <c r="R12904" t="s">
        <v>71</v>
      </c>
      <c r="S12904">
        <v>1</v>
      </c>
      <c r="T12904" t="s">
        <v>71</v>
      </c>
      <c r="U12904">
        <v>30.97</v>
      </c>
      <c r="V12904" t="s">
        <v>71</v>
      </c>
      <c r="W12904">
        <v>23.18</v>
      </c>
      <c r="X12904" t="s">
        <v>71</v>
      </c>
      <c r="Y12904">
        <v>53.65</v>
      </c>
      <c r="AA12904">
        <v>51.95</v>
      </c>
      <c r="AE12904">
        <v>8.1</v>
      </c>
      <c r="AF12904" t="s">
        <v>71</v>
      </c>
      <c r="AG12904">
        <v>6.42</v>
      </c>
      <c r="AH12904" t="s">
        <v>71</v>
      </c>
      <c r="AS12904">
        <v>0.03</v>
      </c>
      <c r="AT12904" t="s">
        <v>71</v>
      </c>
      <c r="BE12904">
        <v>8.84</v>
      </c>
      <c r="BF12904" t="s">
        <v>71</v>
      </c>
    </row>
    <row r="12905" spans="1:58" x14ac:dyDescent="0.2">
      <c r="A12905" t="s">
        <v>680</v>
      </c>
      <c r="B12905" t="s">
        <v>681</v>
      </c>
      <c r="C12905">
        <f>-70.51774724 / 41.63166412</f>
        <v>-1.6938488703391279</v>
      </c>
      <c r="D12905" t="s">
        <v>682</v>
      </c>
      <c r="E12905" t="s">
        <v>70</v>
      </c>
      <c r="F12905" s="1">
        <v>42643</v>
      </c>
      <c r="G12905">
        <v>4</v>
      </c>
      <c r="K12905" t="s">
        <v>173</v>
      </c>
      <c r="L12905" t="s">
        <v>150</v>
      </c>
      <c r="O12905">
        <v>8.2899999999999991</v>
      </c>
      <c r="P12905" t="s">
        <v>71</v>
      </c>
      <c r="Q12905">
        <v>19.7</v>
      </c>
      <c r="R12905" t="s">
        <v>71</v>
      </c>
      <c r="S12905" t="s">
        <v>173</v>
      </c>
      <c r="T12905" t="s">
        <v>150</v>
      </c>
      <c r="W12905" t="s">
        <v>173</v>
      </c>
      <c r="X12905" t="s">
        <v>150</v>
      </c>
      <c r="AE12905" t="s">
        <v>173</v>
      </c>
      <c r="AF12905" t="s">
        <v>150</v>
      </c>
      <c r="AG12905" t="s">
        <v>173</v>
      </c>
      <c r="AH12905" t="s">
        <v>150</v>
      </c>
      <c r="AS12905" t="s">
        <v>173</v>
      </c>
      <c r="AT12905" t="s">
        <v>150</v>
      </c>
      <c r="BE12905" t="s">
        <v>173</v>
      </c>
      <c r="BF12905" t="s">
        <v>150</v>
      </c>
    </row>
    <row r="12906" spans="1:58" x14ac:dyDescent="0.2">
      <c r="A12906" t="s">
        <v>680</v>
      </c>
      <c r="B12906" t="s">
        <v>681</v>
      </c>
      <c r="C12906">
        <f>-70.51774724 / 41.63166412</f>
        <v>-1.6938488703391279</v>
      </c>
      <c r="D12906" t="s">
        <v>682</v>
      </c>
      <c r="E12906" t="s">
        <v>70</v>
      </c>
      <c r="F12906" s="1">
        <v>42643</v>
      </c>
      <c r="G12906">
        <v>5</v>
      </c>
      <c r="K12906" t="s">
        <v>173</v>
      </c>
      <c r="L12906" t="s">
        <v>150</v>
      </c>
      <c r="O12906">
        <v>8.32</v>
      </c>
      <c r="P12906" t="s">
        <v>71</v>
      </c>
      <c r="Q12906">
        <v>19.7</v>
      </c>
      <c r="R12906" t="s">
        <v>71</v>
      </c>
      <c r="S12906" t="s">
        <v>173</v>
      </c>
      <c r="T12906" t="s">
        <v>150</v>
      </c>
      <c r="W12906" t="s">
        <v>173</v>
      </c>
      <c r="X12906" t="s">
        <v>150</v>
      </c>
      <c r="AE12906" t="s">
        <v>173</v>
      </c>
      <c r="AF12906" t="s">
        <v>150</v>
      </c>
      <c r="AG12906" t="s">
        <v>173</v>
      </c>
      <c r="AH12906" t="s">
        <v>150</v>
      </c>
      <c r="AS12906" t="s">
        <v>173</v>
      </c>
      <c r="AT12906" t="s">
        <v>150</v>
      </c>
      <c r="BE12906" t="s">
        <v>173</v>
      </c>
      <c r="BF12906" t="s">
        <v>150</v>
      </c>
    </row>
    <row r="12907" spans="1:58" x14ac:dyDescent="0.2">
      <c r="A12907" t="s">
        <v>680</v>
      </c>
      <c r="B12907" t="s">
        <v>681</v>
      </c>
      <c r="C12907">
        <f>-70.51774724 / 41.63166412</f>
        <v>-1.6938488703391279</v>
      </c>
      <c r="D12907" t="s">
        <v>682</v>
      </c>
      <c r="E12907" t="s">
        <v>70</v>
      </c>
      <c r="F12907" s="1">
        <v>42643</v>
      </c>
      <c r="G12907">
        <v>6</v>
      </c>
      <c r="K12907" t="s">
        <v>173</v>
      </c>
      <c r="L12907" t="s">
        <v>150</v>
      </c>
      <c r="O12907">
        <v>8.27</v>
      </c>
      <c r="P12907" t="s">
        <v>71</v>
      </c>
      <c r="Q12907">
        <v>19.7</v>
      </c>
      <c r="R12907" t="s">
        <v>71</v>
      </c>
      <c r="S12907" t="s">
        <v>173</v>
      </c>
      <c r="T12907" t="s">
        <v>150</v>
      </c>
      <c r="W12907" t="s">
        <v>173</v>
      </c>
      <c r="X12907" t="s">
        <v>150</v>
      </c>
      <c r="AE12907" t="s">
        <v>173</v>
      </c>
      <c r="AF12907" t="s">
        <v>150</v>
      </c>
      <c r="AG12907" t="s">
        <v>173</v>
      </c>
      <c r="AH12907" t="s">
        <v>150</v>
      </c>
      <c r="AS12907" t="s">
        <v>173</v>
      </c>
      <c r="AT12907" t="s">
        <v>150</v>
      </c>
      <c r="BE12907" t="s">
        <v>173</v>
      </c>
      <c r="BF12907" t="s">
        <v>150</v>
      </c>
    </row>
    <row r="12908" spans="1:58" x14ac:dyDescent="0.2">
      <c r="A12908" t="s">
        <v>680</v>
      </c>
      <c r="B12908" t="s">
        <v>681</v>
      </c>
      <c r="C12908">
        <f>-70.51774724 / 41.63166412</f>
        <v>-1.6938488703391279</v>
      </c>
      <c r="D12908" t="s">
        <v>682</v>
      </c>
      <c r="E12908" t="s">
        <v>70</v>
      </c>
      <c r="F12908" s="1">
        <v>42643</v>
      </c>
      <c r="G12908">
        <v>7</v>
      </c>
      <c r="K12908" t="s">
        <v>173</v>
      </c>
      <c r="L12908" t="s">
        <v>150</v>
      </c>
      <c r="O12908">
        <v>8.23</v>
      </c>
      <c r="P12908" t="s">
        <v>71</v>
      </c>
      <c r="Q12908">
        <v>19.7</v>
      </c>
      <c r="R12908" t="s">
        <v>71</v>
      </c>
      <c r="S12908" t="s">
        <v>173</v>
      </c>
      <c r="T12908" t="s">
        <v>150</v>
      </c>
      <c r="W12908" t="s">
        <v>173</v>
      </c>
      <c r="X12908" t="s">
        <v>150</v>
      </c>
      <c r="AE12908" t="s">
        <v>173</v>
      </c>
      <c r="AF12908" t="s">
        <v>150</v>
      </c>
      <c r="AG12908" t="s">
        <v>173</v>
      </c>
      <c r="AH12908" t="s">
        <v>150</v>
      </c>
      <c r="AS12908" t="s">
        <v>173</v>
      </c>
      <c r="AT12908" t="s">
        <v>150</v>
      </c>
      <c r="BE12908" t="s">
        <v>173</v>
      </c>
      <c r="BF12908" t="s">
        <v>150</v>
      </c>
    </row>
    <row r="12909" spans="1:58" x14ac:dyDescent="0.2">
      <c r="A12909" t="s">
        <v>680</v>
      </c>
      <c r="B12909" t="s">
        <v>681</v>
      </c>
      <c r="C12909">
        <f>-70.51774724 / 41.63166412</f>
        <v>-1.6938488703391279</v>
      </c>
      <c r="D12909" t="s">
        <v>682</v>
      </c>
      <c r="E12909" t="s">
        <v>70</v>
      </c>
      <c r="F12909" s="1">
        <v>42643</v>
      </c>
      <c r="G12909">
        <v>8</v>
      </c>
      <c r="K12909" t="s">
        <v>173</v>
      </c>
      <c r="L12909" t="s">
        <v>150</v>
      </c>
      <c r="O12909">
        <v>8.18</v>
      </c>
      <c r="P12909" t="s">
        <v>71</v>
      </c>
      <c r="Q12909">
        <v>19.7</v>
      </c>
      <c r="R12909" t="s">
        <v>71</v>
      </c>
      <c r="S12909" t="s">
        <v>173</v>
      </c>
      <c r="T12909" t="s">
        <v>150</v>
      </c>
      <c r="W12909" t="s">
        <v>173</v>
      </c>
      <c r="X12909" t="s">
        <v>150</v>
      </c>
      <c r="AE12909" t="s">
        <v>173</v>
      </c>
      <c r="AF12909" t="s">
        <v>150</v>
      </c>
      <c r="AG12909" t="s">
        <v>173</v>
      </c>
      <c r="AH12909" t="s">
        <v>150</v>
      </c>
      <c r="AS12909" t="s">
        <v>173</v>
      </c>
      <c r="AT12909" t="s">
        <v>150</v>
      </c>
      <c r="BE12909" t="s">
        <v>173</v>
      </c>
      <c r="BF12909" t="s">
        <v>150</v>
      </c>
    </row>
    <row r="12910" spans="1:58" x14ac:dyDescent="0.2">
      <c r="A12910" t="s">
        <v>680</v>
      </c>
      <c r="B12910" t="s">
        <v>681</v>
      </c>
      <c r="C12910">
        <f>-70.51774724 / 41.63166412</f>
        <v>-1.6938488703391279</v>
      </c>
      <c r="D12910" t="s">
        <v>682</v>
      </c>
      <c r="E12910" t="s">
        <v>70</v>
      </c>
      <c r="F12910" s="1">
        <v>42643</v>
      </c>
      <c r="G12910">
        <v>9</v>
      </c>
      <c r="K12910">
        <v>7.67</v>
      </c>
      <c r="L12910" t="s">
        <v>71</v>
      </c>
      <c r="O12910">
        <v>8.18</v>
      </c>
      <c r="P12910" t="s">
        <v>71</v>
      </c>
      <c r="Q12910">
        <v>19.7</v>
      </c>
      <c r="R12910" t="s">
        <v>71</v>
      </c>
      <c r="S12910">
        <v>1.1100000000000001</v>
      </c>
      <c r="T12910" t="s">
        <v>71</v>
      </c>
      <c r="U12910">
        <v>34.380000000000003</v>
      </c>
      <c r="V12910" t="s">
        <v>71</v>
      </c>
      <c r="W12910">
        <v>23.42</v>
      </c>
      <c r="X12910" t="s">
        <v>71</v>
      </c>
      <c r="Y12910">
        <v>55.16</v>
      </c>
      <c r="AA12910">
        <v>50.59</v>
      </c>
      <c r="AE12910">
        <v>8.3000000000000007</v>
      </c>
      <c r="AF12910" t="s">
        <v>71</v>
      </c>
      <c r="AG12910">
        <v>6.44</v>
      </c>
      <c r="AH12910" t="s">
        <v>71</v>
      </c>
      <c r="AS12910">
        <v>0.03</v>
      </c>
      <c r="AT12910" t="s">
        <v>71</v>
      </c>
      <c r="BE12910">
        <v>7.69</v>
      </c>
      <c r="BF12910" t="s">
        <v>71</v>
      </c>
    </row>
    <row r="12911" spans="1:58" x14ac:dyDescent="0.2">
      <c r="A12911" t="s">
        <v>680</v>
      </c>
      <c r="B12911" t="s">
        <v>681</v>
      </c>
      <c r="C12911">
        <f>-70.51774724 / 41.63166412</f>
        <v>-1.6938488703391279</v>
      </c>
      <c r="D12911" t="s">
        <v>682</v>
      </c>
      <c r="E12911" t="s">
        <v>70</v>
      </c>
      <c r="F12911" s="1">
        <v>42643</v>
      </c>
      <c r="G12911">
        <v>10</v>
      </c>
      <c r="K12911" t="s">
        <v>173</v>
      </c>
      <c r="L12911" t="s">
        <v>150</v>
      </c>
      <c r="O12911">
        <v>7.9</v>
      </c>
      <c r="P12911" t="s">
        <v>71</v>
      </c>
      <c r="Q12911">
        <v>19.600000000000001</v>
      </c>
      <c r="R12911" t="s">
        <v>71</v>
      </c>
      <c r="S12911" t="s">
        <v>173</v>
      </c>
      <c r="T12911" t="s">
        <v>150</v>
      </c>
      <c r="W12911" t="s">
        <v>173</v>
      </c>
      <c r="X12911" t="s">
        <v>150</v>
      </c>
      <c r="AE12911" t="s">
        <v>173</v>
      </c>
      <c r="AF12911" t="s">
        <v>150</v>
      </c>
      <c r="AG12911" t="s">
        <v>173</v>
      </c>
      <c r="AH12911" t="s">
        <v>150</v>
      </c>
      <c r="AS12911" t="s">
        <v>173</v>
      </c>
      <c r="AT12911" t="s">
        <v>150</v>
      </c>
      <c r="BE12911" t="s">
        <v>173</v>
      </c>
      <c r="BF12911" t="s">
        <v>150</v>
      </c>
    </row>
    <row r="12912" spans="1:58" x14ac:dyDescent="0.2">
      <c r="A12912" t="s">
        <v>680</v>
      </c>
      <c r="B12912" t="s">
        <v>681</v>
      </c>
      <c r="C12912">
        <f>-70.51774724 / 41.63166412</f>
        <v>-1.6938488703391279</v>
      </c>
      <c r="D12912" t="s">
        <v>682</v>
      </c>
      <c r="E12912" t="s">
        <v>70</v>
      </c>
      <c r="F12912" s="1">
        <v>42643</v>
      </c>
      <c r="G12912">
        <v>11</v>
      </c>
      <c r="K12912" t="s">
        <v>173</v>
      </c>
      <c r="L12912" t="s">
        <v>150</v>
      </c>
      <c r="O12912">
        <v>6.99</v>
      </c>
      <c r="P12912" t="s">
        <v>71</v>
      </c>
      <c r="Q12912">
        <v>19.2</v>
      </c>
      <c r="R12912" t="s">
        <v>71</v>
      </c>
      <c r="S12912" t="s">
        <v>173</v>
      </c>
      <c r="T12912" t="s">
        <v>150</v>
      </c>
      <c r="W12912" t="s">
        <v>173</v>
      </c>
      <c r="X12912" t="s">
        <v>150</v>
      </c>
      <c r="AE12912" t="s">
        <v>173</v>
      </c>
      <c r="AF12912" t="s">
        <v>150</v>
      </c>
      <c r="AG12912" t="s">
        <v>173</v>
      </c>
      <c r="AH12912" t="s">
        <v>150</v>
      </c>
      <c r="AS12912" t="s">
        <v>173</v>
      </c>
      <c r="AT12912" t="s">
        <v>150</v>
      </c>
      <c r="BE12912" t="s">
        <v>173</v>
      </c>
      <c r="BF12912" t="s">
        <v>150</v>
      </c>
    </row>
    <row r="12913" spans="1:58" x14ac:dyDescent="0.2">
      <c r="A12913" t="s">
        <v>680</v>
      </c>
      <c r="B12913" t="s">
        <v>681</v>
      </c>
      <c r="C12913">
        <f>-70.51774724 / 41.63166412</f>
        <v>-1.6938488703391279</v>
      </c>
      <c r="D12913" t="s">
        <v>682</v>
      </c>
      <c r="E12913" t="s">
        <v>70</v>
      </c>
      <c r="F12913" s="1">
        <v>42643</v>
      </c>
      <c r="G12913">
        <v>12</v>
      </c>
      <c r="K12913" t="s">
        <v>173</v>
      </c>
      <c r="L12913" t="s">
        <v>150</v>
      </c>
      <c r="O12913">
        <v>0.26</v>
      </c>
      <c r="P12913" t="s">
        <v>71</v>
      </c>
      <c r="Q12913">
        <v>14.5</v>
      </c>
      <c r="R12913" t="s">
        <v>71</v>
      </c>
      <c r="S12913" t="s">
        <v>173</v>
      </c>
      <c r="T12913" t="s">
        <v>150</v>
      </c>
      <c r="W12913" t="s">
        <v>173</v>
      </c>
      <c r="X12913" t="s">
        <v>150</v>
      </c>
      <c r="AE12913" t="s">
        <v>173</v>
      </c>
      <c r="AF12913" t="s">
        <v>150</v>
      </c>
      <c r="AG12913" t="s">
        <v>173</v>
      </c>
      <c r="AH12913" t="s">
        <v>150</v>
      </c>
      <c r="AS12913" t="s">
        <v>173</v>
      </c>
      <c r="AT12913" t="s">
        <v>150</v>
      </c>
      <c r="BE12913" t="s">
        <v>173</v>
      </c>
      <c r="BF12913" t="s">
        <v>150</v>
      </c>
    </row>
    <row r="12914" spans="1:58" x14ac:dyDescent="0.2">
      <c r="A12914" t="s">
        <v>680</v>
      </c>
      <c r="B12914" t="s">
        <v>681</v>
      </c>
      <c r="C12914">
        <f>-70.51774724 / 41.63166412</f>
        <v>-1.6938488703391279</v>
      </c>
      <c r="D12914" t="s">
        <v>682</v>
      </c>
      <c r="E12914" t="s">
        <v>70</v>
      </c>
      <c r="F12914" s="1">
        <v>42643</v>
      </c>
      <c r="G12914">
        <v>13</v>
      </c>
      <c r="K12914" t="s">
        <v>173</v>
      </c>
      <c r="L12914" t="s">
        <v>150</v>
      </c>
      <c r="O12914">
        <v>0.21</v>
      </c>
      <c r="P12914" t="s">
        <v>71</v>
      </c>
      <c r="Q12914">
        <v>13.1</v>
      </c>
      <c r="R12914" t="s">
        <v>71</v>
      </c>
      <c r="S12914" t="s">
        <v>173</v>
      </c>
      <c r="T12914" t="s">
        <v>150</v>
      </c>
      <c r="W12914" t="s">
        <v>173</v>
      </c>
      <c r="X12914" t="s">
        <v>150</v>
      </c>
      <c r="AE12914" t="s">
        <v>173</v>
      </c>
      <c r="AF12914" t="s">
        <v>150</v>
      </c>
      <c r="AG12914" t="s">
        <v>173</v>
      </c>
      <c r="AH12914" t="s">
        <v>150</v>
      </c>
      <c r="AS12914" t="s">
        <v>173</v>
      </c>
      <c r="AT12914" t="s">
        <v>150</v>
      </c>
      <c r="BE12914" t="s">
        <v>173</v>
      </c>
      <c r="BF12914" t="s">
        <v>150</v>
      </c>
    </row>
    <row r="12915" spans="1:58" x14ac:dyDescent="0.2">
      <c r="A12915" t="s">
        <v>680</v>
      </c>
      <c r="B12915" t="s">
        <v>681</v>
      </c>
      <c r="C12915">
        <f>-70.51774724 / 41.63166412</f>
        <v>-1.6938488703391279</v>
      </c>
      <c r="D12915" t="s">
        <v>682</v>
      </c>
      <c r="E12915" t="s">
        <v>70</v>
      </c>
      <c r="F12915" s="1">
        <v>42643</v>
      </c>
      <c r="G12915">
        <v>14</v>
      </c>
      <c r="K12915" t="s">
        <v>173</v>
      </c>
      <c r="L12915" t="s">
        <v>150</v>
      </c>
      <c r="O12915">
        <v>0.2</v>
      </c>
      <c r="P12915" t="s">
        <v>71</v>
      </c>
      <c r="Q12915">
        <v>12.4</v>
      </c>
      <c r="R12915" t="s">
        <v>71</v>
      </c>
      <c r="S12915" t="s">
        <v>173</v>
      </c>
      <c r="T12915" t="s">
        <v>150</v>
      </c>
      <c r="W12915" t="s">
        <v>173</v>
      </c>
      <c r="X12915" t="s">
        <v>150</v>
      </c>
      <c r="AE12915" t="s">
        <v>173</v>
      </c>
      <c r="AF12915" t="s">
        <v>150</v>
      </c>
      <c r="AG12915" t="s">
        <v>173</v>
      </c>
      <c r="AH12915" t="s">
        <v>150</v>
      </c>
      <c r="AS12915" t="s">
        <v>173</v>
      </c>
      <c r="AT12915" t="s">
        <v>150</v>
      </c>
      <c r="BE12915" t="s">
        <v>173</v>
      </c>
      <c r="BF12915" t="s">
        <v>150</v>
      </c>
    </row>
    <row r="12916" spans="1:58" x14ac:dyDescent="0.2">
      <c r="A12916" t="s">
        <v>680</v>
      </c>
      <c r="B12916" t="s">
        <v>681</v>
      </c>
      <c r="C12916">
        <f>-70.51774724 / 41.63166412</f>
        <v>-1.6938488703391279</v>
      </c>
      <c r="D12916" t="s">
        <v>682</v>
      </c>
      <c r="E12916" t="s">
        <v>70</v>
      </c>
      <c r="F12916" s="1">
        <v>42643</v>
      </c>
      <c r="G12916">
        <v>15</v>
      </c>
      <c r="K12916" t="s">
        <v>173</v>
      </c>
      <c r="L12916" t="s">
        <v>150</v>
      </c>
      <c r="O12916">
        <v>0.18</v>
      </c>
      <c r="P12916" t="s">
        <v>71</v>
      </c>
      <c r="Q12916">
        <v>11.8</v>
      </c>
      <c r="R12916" t="s">
        <v>71</v>
      </c>
      <c r="S12916" t="s">
        <v>173</v>
      </c>
      <c r="T12916" t="s">
        <v>150</v>
      </c>
      <c r="W12916" t="s">
        <v>173</v>
      </c>
      <c r="X12916" t="s">
        <v>150</v>
      </c>
      <c r="AE12916" t="s">
        <v>173</v>
      </c>
      <c r="AF12916" t="s">
        <v>150</v>
      </c>
      <c r="AG12916" t="s">
        <v>173</v>
      </c>
      <c r="AH12916" t="s">
        <v>150</v>
      </c>
      <c r="AS12916" t="s">
        <v>173</v>
      </c>
      <c r="AT12916" t="s">
        <v>150</v>
      </c>
      <c r="BE12916" t="s">
        <v>173</v>
      </c>
      <c r="BF12916" t="s">
        <v>150</v>
      </c>
    </row>
    <row r="12917" spans="1:58" x14ac:dyDescent="0.2">
      <c r="A12917" t="s">
        <v>680</v>
      </c>
      <c r="B12917" t="s">
        <v>681</v>
      </c>
      <c r="C12917">
        <f>-70.51774724 / 41.63166412</f>
        <v>-1.6938488703391279</v>
      </c>
      <c r="D12917" t="s">
        <v>682</v>
      </c>
      <c r="E12917" t="s">
        <v>70</v>
      </c>
      <c r="F12917" s="1">
        <v>42643</v>
      </c>
      <c r="G12917">
        <v>16</v>
      </c>
      <c r="K12917" t="s">
        <v>173</v>
      </c>
      <c r="L12917" t="s">
        <v>150</v>
      </c>
      <c r="O12917">
        <v>0.18</v>
      </c>
      <c r="P12917" t="s">
        <v>71</v>
      </c>
      <c r="Q12917">
        <v>11.6</v>
      </c>
      <c r="R12917" t="s">
        <v>71</v>
      </c>
      <c r="S12917" t="s">
        <v>173</v>
      </c>
      <c r="T12917" t="s">
        <v>150</v>
      </c>
      <c r="W12917" t="s">
        <v>173</v>
      </c>
      <c r="X12917" t="s">
        <v>150</v>
      </c>
      <c r="AE12917" t="s">
        <v>173</v>
      </c>
      <c r="AF12917" t="s">
        <v>150</v>
      </c>
      <c r="AG12917" t="s">
        <v>173</v>
      </c>
      <c r="AH12917" t="s">
        <v>150</v>
      </c>
      <c r="AS12917" t="s">
        <v>173</v>
      </c>
      <c r="AT12917" t="s">
        <v>150</v>
      </c>
      <c r="BE12917" t="s">
        <v>173</v>
      </c>
      <c r="BF12917" t="s">
        <v>150</v>
      </c>
    </row>
    <row r="12918" spans="1:58" x14ac:dyDescent="0.2">
      <c r="A12918" t="s">
        <v>680</v>
      </c>
      <c r="B12918" t="s">
        <v>681</v>
      </c>
      <c r="C12918">
        <f>-70.51774724 / 41.63166412</f>
        <v>-1.6938488703391279</v>
      </c>
      <c r="D12918" t="s">
        <v>682</v>
      </c>
      <c r="E12918" t="s">
        <v>70</v>
      </c>
      <c r="F12918" s="1">
        <v>42643</v>
      </c>
      <c r="G12918">
        <v>17</v>
      </c>
      <c r="K12918">
        <v>0.03</v>
      </c>
      <c r="L12918" t="s">
        <v>71</v>
      </c>
      <c r="O12918">
        <v>0.17</v>
      </c>
      <c r="P12918" t="s">
        <v>71</v>
      </c>
      <c r="Q12918">
        <v>11.4</v>
      </c>
      <c r="R12918" t="s">
        <v>71</v>
      </c>
      <c r="S12918">
        <v>0.74</v>
      </c>
      <c r="T12918" t="s">
        <v>71</v>
      </c>
      <c r="U12918">
        <v>22.92</v>
      </c>
      <c r="V12918" t="s">
        <v>71</v>
      </c>
      <c r="W12918">
        <v>93.32</v>
      </c>
      <c r="X12918" t="s">
        <v>71</v>
      </c>
      <c r="Y12918">
        <v>49.31</v>
      </c>
      <c r="AA12918">
        <v>-3.8</v>
      </c>
      <c r="AE12918">
        <v>53</v>
      </c>
      <c r="AF12918" t="s">
        <v>71</v>
      </c>
      <c r="AG12918">
        <v>6.53</v>
      </c>
      <c r="AH12918" t="s">
        <v>71</v>
      </c>
      <c r="AS12918">
        <v>27.09</v>
      </c>
      <c r="AT12918" t="s">
        <v>71</v>
      </c>
      <c r="BE12918">
        <v>27.12</v>
      </c>
      <c r="BF12918" t="s">
        <v>71</v>
      </c>
    </row>
    <row r="12919" spans="1:58" x14ac:dyDescent="0.2">
      <c r="A12919" t="s">
        <v>680</v>
      </c>
      <c r="B12919" t="s">
        <v>681</v>
      </c>
      <c r="C12919">
        <f>-70.51774724 / 41.63166412</f>
        <v>-1.6938488703391279</v>
      </c>
      <c r="D12919" t="s">
        <v>682</v>
      </c>
      <c r="E12919" t="s">
        <v>70</v>
      </c>
      <c r="F12919" s="1">
        <v>43004</v>
      </c>
      <c r="G12919">
        <v>0.5</v>
      </c>
      <c r="K12919">
        <v>6.98</v>
      </c>
      <c r="L12919" t="s">
        <v>150</v>
      </c>
      <c r="S12919">
        <v>0.52</v>
      </c>
      <c r="T12919" t="s">
        <v>150</v>
      </c>
      <c r="U12919">
        <v>16.11</v>
      </c>
      <c r="V12919" t="s">
        <v>150</v>
      </c>
      <c r="W12919">
        <v>21.99</v>
      </c>
      <c r="X12919" t="s">
        <v>150</v>
      </c>
      <c r="Y12919">
        <v>44.23</v>
      </c>
      <c r="AA12919">
        <v>49.66</v>
      </c>
      <c r="AE12919">
        <v>8.5</v>
      </c>
      <c r="AF12919" t="s">
        <v>150</v>
      </c>
      <c r="AG12919">
        <v>6.68</v>
      </c>
      <c r="AH12919" t="s">
        <v>150</v>
      </c>
      <c r="AS12919">
        <v>8.9</v>
      </c>
      <c r="AT12919" t="s">
        <v>150</v>
      </c>
    </row>
    <row r="12920" spans="1:58" x14ac:dyDescent="0.2">
      <c r="A12920" t="s">
        <v>680</v>
      </c>
      <c r="B12920" t="s">
        <v>681</v>
      </c>
      <c r="C12920">
        <f>-70.51774724 / 41.63166412</f>
        <v>-1.6938488703391279</v>
      </c>
      <c r="D12920" t="s">
        <v>682</v>
      </c>
      <c r="E12920" t="s">
        <v>70</v>
      </c>
      <c r="F12920" s="1">
        <v>43004</v>
      </c>
      <c r="G12920">
        <v>3</v>
      </c>
      <c r="K12920">
        <v>9.09</v>
      </c>
      <c r="L12920" t="s">
        <v>150</v>
      </c>
      <c r="S12920">
        <v>0.45</v>
      </c>
      <c r="T12920" t="s">
        <v>150</v>
      </c>
      <c r="U12920">
        <v>13.94</v>
      </c>
      <c r="V12920" t="s">
        <v>150</v>
      </c>
      <c r="W12920">
        <v>25.46</v>
      </c>
      <c r="X12920" t="s">
        <v>150</v>
      </c>
      <c r="AA12920">
        <v>52.25</v>
      </c>
      <c r="AE12920">
        <v>9</v>
      </c>
      <c r="AF12920" t="s">
        <v>150</v>
      </c>
      <c r="AG12920">
        <v>6.77</v>
      </c>
      <c r="AH12920" t="s">
        <v>150</v>
      </c>
      <c r="AS12920">
        <v>2.2599999999999998</v>
      </c>
      <c r="AT12920" t="s">
        <v>150</v>
      </c>
    </row>
    <row r="12921" spans="1:58" x14ac:dyDescent="0.2">
      <c r="A12921" t="s">
        <v>680</v>
      </c>
      <c r="B12921" t="s">
        <v>681</v>
      </c>
      <c r="C12921">
        <f>-70.51774724 / 41.63166412</f>
        <v>-1.6938488703391279</v>
      </c>
      <c r="D12921" t="s">
        <v>682</v>
      </c>
      <c r="E12921" t="s">
        <v>70</v>
      </c>
      <c r="F12921" s="1">
        <v>43004</v>
      </c>
      <c r="G12921">
        <v>9</v>
      </c>
      <c r="K12921">
        <v>4.34</v>
      </c>
      <c r="L12921" t="s">
        <v>150</v>
      </c>
      <c r="S12921">
        <v>1.17</v>
      </c>
      <c r="T12921" t="s">
        <v>150</v>
      </c>
      <c r="W12921">
        <v>20.350000000000001</v>
      </c>
      <c r="X12921" t="s">
        <v>150</v>
      </c>
      <c r="AE12921">
        <v>8.9</v>
      </c>
      <c r="AF12921" t="s">
        <v>150</v>
      </c>
      <c r="AG12921">
        <v>6.55</v>
      </c>
      <c r="AH12921" t="s">
        <v>150</v>
      </c>
      <c r="AS12921">
        <v>2.52</v>
      </c>
      <c r="AT12921" t="s">
        <v>150</v>
      </c>
    </row>
    <row r="12922" spans="1:58" x14ac:dyDescent="0.2">
      <c r="A12922" t="s">
        <v>680</v>
      </c>
      <c r="B12922" t="s">
        <v>681</v>
      </c>
      <c r="C12922">
        <f>-70.51774724 / 41.63166412</f>
        <v>-1.6938488703391279</v>
      </c>
      <c r="D12922" t="s">
        <v>682</v>
      </c>
      <c r="E12922" t="s">
        <v>70</v>
      </c>
      <c r="F12922" s="1">
        <v>43341</v>
      </c>
      <c r="G12922">
        <v>0.5</v>
      </c>
      <c r="I12922">
        <v>17.3</v>
      </c>
      <c r="J12922" t="s">
        <v>150</v>
      </c>
      <c r="K12922">
        <v>3.15</v>
      </c>
      <c r="L12922" t="s">
        <v>150</v>
      </c>
      <c r="M12922">
        <v>5.2</v>
      </c>
      <c r="N12922" t="s">
        <v>150</v>
      </c>
      <c r="O12922">
        <v>12.11</v>
      </c>
      <c r="P12922" t="s">
        <v>150</v>
      </c>
      <c r="Q12922">
        <v>26.5</v>
      </c>
      <c r="R12922" t="s">
        <v>150</v>
      </c>
      <c r="S12922">
        <v>0.36</v>
      </c>
      <c r="T12922" t="s">
        <v>150</v>
      </c>
      <c r="U12922">
        <v>11.15</v>
      </c>
      <c r="V12922" t="s">
        <v>150</v>
      </c>
      <c r="W12922">
        <v>16.87</v>
      </c>
      <c r="X12922" t="s">
        <v>150</v>
      </c>
      <c r="Y12922">
        <v>38.92</v>
      </c>
      <c r="AA12922">
        <v>41.86</v>
      </c>
      <c r="AC12922">
        <v>36.24</v>
      </c>
      <c r="AE12922">
        <v>68.8</v>
      </c>
      <c r="AF12922" t="s">
        <v>150</v>
      </c>
      <c r="AG12922">
        <v>6.86</v>
      </c>
      <c r="AH12922" t="s">
        <v>150</v>
      </c>
      <c r="AS12922">
        <v>0.03</v>
      </c>
      <c r="AT12922" t="s">
        <v>150</v>
      </c>
    </row>
    <row r="12923" spans="1:58" x14ac:dyDescent="0.2">
      <c r="A12923" t="s">
        <v>680</v>
      </c>
      <c r="B12923" t="s">
        <v>681</v>
      </c>
      <c r="C12923">
        <f>-70.51774724 / 41.63166412</f>
        <v>-1.6938488703391279</v>
      </c>
      <c r="D12923" t="s">
        <v>682</v>
      </c>
      <c r="E12923" t="s">
        <v>70</v>
      </c>
      <c r="F12923" s="1">
        <v>43341</v>
      </c>
      <c r="G12923">
        <v>1</v>
      </c>
      <c r="K12923" t="s">
        <v>173</v>
      </c>
      <c r="L12923" t="s">
        <v>150</v>
      </c>
      <c r="O12923">
        <v>11.83</v>
      </c>
      <c r="P12923" t="s">
        <v>150</v>
      </c>
      <c r="Q12923">
        <v>26.3</v>
      </c>
      <c r="R12923" t="s">
        <v>150</v>
      </c>
      <c r="S12923" t="s">
        <v>173</v>
      </c>
      <c r="T12923" t="s">
        <v>150</v>
      </c>
      <c r="W12923" t="s">
        <v>173</v>
      </c>
      <c r="X12923" t="s">
        <v>150</v>
      </c>
      <c r="AE12923" t="s">
        <v>173</v>
      </c>
      <c r="AF12923" t="s">
        <v>150</v>
      </c>
      <c r="AG12923" t="s">
        <v>173</v>
      </c>
      <c r="AH12923" t="s">
        <v>150</v>
      </c>
      <c r="AS12923" t="s">
        <v>173</v>
      </c>
      <c r="AT12923" t="s">
        <v>150</v>
      </c>
    </row>
    <row r="12924" spans="1:58" x14ac:dyDescent="0.2">
      <c r="A12924" t="s">
        <v>680</v>
      </c>
      <c r="B12924" t="s">
        <v>681</v>
      </c>
      <c r="C12924">
        <f>-70.51774724 / 41.63166412</f>
        <v>-1.6938488703391279</v>
      </c>
      <c r="D12924" t="s">
        <v>682</v>
      </c>
      <c r="E12924" t="s">
        <v>70</v>
      </c>
      <c r="F12924" s="1">
        <v>43341</v>
      </c>
      <c r="G12924">
        <v>2</v>
      </c>
      <c r="K12924" t="s">
        <v>173</v>
      </c>
      <c r="L12924" t="s">
        <v>150</v>
      </c>
      <c r="O12924">
        <v>11.74</v>
      </c>
      <c r="P12924" t="s">
        <v>150</v>
      </c>
      <c r="Q12924">
        <v>26.2</v>
      </c>
      <c r="R12924" t="s">
        <v>150</v>
      </c>
      <c r="S12924" t="s">
        <v>173</v>
      </c>
      <c r="T12924" t="s">
        <v>150</v>
      </c>
      <c r="W12924" t="s">
        <v>173</v>
      </c>
      <c r="X12924" t="s">
        <v>150</v>
      </c>
      <c r="AE12924" t="s">
        <v>173</v>
      </c>
      <c r="AF12924" t="s">
        <v>150</v>
      </c>
      <c r="AG12924" t="s">
        <v>173</v>
      </c>
      <c r="AH12924" t="s">
        <v>150</v>
      </c>
      <c r="AS12924" t="s">
        <v>173</v>
      </c>
      <c r="AT12924" t="s">
        <v>150</v>
      </c>
    </row>
    <row r="12925" spans="1:58" x14ac:dyDescent="0.2">
      <c r="A12925" t="s">
        <v>680</v>
      </c>
      <c r="B12925" t="s">
        <v>681</v>
      </c>
      <c r="C12925">
        <f>-70.51774724 / 41.63166412</f>
        <v>-1.6938488703391279</v>
      </c>
      <c r="D12925" t="s">
        <v>682</v>
      </c>
      <c r="E12925" t="s">
        <v>70</v>
      </c>
      <c r="F12925" s="1">
        <v>43341</v>
      </c>
      <c r="G12925">
        <v>3</v>
      </c>
      <c r="K12925">
        <v>2.72</v>
      </c>
      <c r="L12925" t="s">
        <v>150</v>
      </c>
      <c r="O12925">
        <v>12</v>
      </c>
      <c r="P12925" t="s">
        <v>150</v>
      </c>
      <c r="Q12925">
        <v>26</v>
      </c>
      <c r="R12925" t="s">
        <v>150</v>
      </c>
      <c r="S12925">
        <v>0.36</v>
      </c>
      <c r="T12925" t="s">
        <v>150</v>
      </c>
      <c r="U12925">
        <v>11.15</v>
      </c>
      <c r="V12925" t="s">
        <v>150</v>
      </c>
      <c r="W12925">
        <v>16.600000000000001</v>
      </c>
      <c r="X12925" t="s">
        <v>150</v>
      </c>
      <c r="AA12925">
        <v>40.42</v>
      </c>
      <c r="AE12925">
        <v>13.8</v>
      </c>
      <c r="AF12925" t="s">
        <v>150</v>
      </c>
      <c r="AG12925">
        <v>6.61</v>
      </c>
      <c r="AH12925" t="s">
        <v>150</v>
      </c>
      <c r="AS12925">
        <v>0.03</v>
      </c>
      <c r="AT12925" t="s">
        <v>150</v>
      </c>
    </row>
    <row r="12926" spans="1:58" x14ac:dyDescent="0.2">
      <c r="A12926" t="s">
        <v>680</v>
      </c>
      <c r="B12926" t="s">
        <v>681</v>
      </c>
      <c r="C12926">
        <f>-70.51774724 / 41.63166412</f>
        <v>-1.6938488703391279</v>
      </c>
      <c r="D12926" t="s">
        <v>682</v>
      </c>
      <c r="E12926" t="s">
        <v>70</v>
      </c>
      <c r="F12926" s="1">
        <v>43341</v>
      </c>
      <c r="G12926">
        <v>4</v>
      </c>
      <c r="K12926" t="s">
        <v>173</v>
      </c>
      <c r="L12926" t="s">
        <v>150</v>
      </c>
      <c r="O12926">
        <v>11.76</v>
      </c>
      <c r="P12926" t="s">
        <v>150</v>
      </c>
      <c r="Q12926">
        <v>25.7</v>
      </c>
      <c r="R12926" t="s">
        <v>150</v>
      </c>
      <c r="S12926" t="s">
        <v>173</v>
      </c>
      <c r="T12926" t="s">
        <v>150</v>
      </c>
      <c r="W12926" t="s">
        <v>173</v>
      </c>
      <c r="X12926" t="s">
        <v>150</v>
      </c>
      <c r="AE12926" t="s">
        <v>173</v>
      </c>
      <c r="AF12926" t="s">
        <v>150</v>
      </c>
      <c r="AG12926" t="s">
        <v>173</v>
      </c>
      <c r="AH12926" t="s">
        <v>150</v>
      </c>
      <c r="AS12926" t="s">
        <v>173</v>
      </c>
      <c r="AT12926" t="s">
        <v>150</v>
      </c>
    </row>
    <row r="12927" spans="1:58" x14ac:dyDescent="0.2">
      <c r="A12927" t="s">
        <v>680</v>
      </c>
      <c r="B12927" t="s">
        <v>681</v>
      </c>
      <c r="C12927">
        <f>-70.51774724 / 41.63166412</f>
        <v>-1.6938488703391279</v>
      </c>
      <c r="D12927" t="s">
        <v>682</v>
      </c>
      <c r="E12927" t="s">
        <v>70</v>
      </c>
      <c r="F12927" s="1">
        <v>43341</v>
      </c>
      <c r="G12927">
        <v>5</v>
      </c>
      <c r="K12927" t="s">
        <v>173</v>
      </c>
      <c r="L12927" t="s">
        <v>150</v>
      </c>
      <c r="O12927">
        <v>12.28</v>
      </c>
      <c r="P12927" t="s">
        <v>150</v>
      </c>
      <c r="Q12927">
        <v>25.4</v>
      </c>
      <c r="R12927" t="s">
        <v>150</v>
      </c>
      <c r="S12927" t="s">
        <v>173</v>
      </c>
      <c r="T12927" t="s">
        <v>150</v>
      </c>
      <c r="W12927" t="s">
        <v>173</v>
      </c>
      <c r="X12927" t="s">
        <v>150</v>
      </c>
      <c r="AE12927" t="s">
        <v>173</v>
      </c>
      <c r="AF12927" t="s">
        <v>150</v>
      </c>
      <c r="AG12927" t="s">
        <v>173</v>
      </c>
      <c r="AH12927" t="s">
        <v>150</v>
      </c>
      <c r="AS12927" t="s">
        <v>173</v>
      </c>
      <c r="AT12927" t="s">
        <v>150</v>
      </c>
    </row>
    <row r="12928" spans="1:58" x14ac:dyDescent="0.2">
      <c r="A12928" t="s">
        <v>680</v>
      </c>
      <c r="B12928" t="s">
        <v>681</v>
      </c>
      <c r="C12928">
        <f>-70.51774724 / 41.63166412</f>
        <v>-1.6938488703391279</v>
      </c>
      <c r="D12928" t="s">
        <v>682</v>
      </c>
      <c r="E12928" t="s">
        <v>70</v>
      </c>
      <c r="F12928" s="1">
        <v>43341</v>
      </c>
      <c r="G12928">
        <v>6</v>
      </c>
      <c r="K12928" t="s">
        <v>173</v>
      </c>
      <c r="L12928" t="s">
        <v>150</v>
      </c>
      <c r="O12928">
        <v>12.4</v>
      </c>
      <c r="P12928" t="s">
        <v>150</v>
      </c>
      <c r="Q12928">
        <v>24.9</v>
      </c>
      <c r="R12928" t="s">
        <v>150</v>
      </c>
      <c r="S12928" t="s">
        <v>173</v>
      </c>
      <c r="T12928" t="s">
        <v>150</v>
      </c>
      <c r="W12928" t="s">
        <v>173</v>
      </c>
      <c r="X12928" t="s">
        <v>150</v>
      </c>
      <c r="AE12928" t="s">
        <v>173</v>
      </c>
      <c r="AF12928" t="s">
        <v>150</v>
      </c>
      <c r="AG12928" t="s">
        <v>173</v>
      </c>
      <c r="AH12928" t="s">
        <v>150</v>
      </c>
      <c r="AS12928" t="s">
        <v>173</v>
      </c>
      <c r="AT12928" t="s">
        <v>150</v>
      </c>
    </row>
    <row r="12929" spans="1:46" x14ac:dyDescent="0.2">
      <c r="A12929" t="s">
        <v>680</v>
      </c>
      <c r="B12929" t="s">
        <v>681</v>
      </c>
      <c r="C12929">
        <f>-70.51774724 / 41.63166412</f>
        <v>-1.6938488703391279</v>
      </c>
      <c r="D12929" t="s">
        <v>682</v>
      </c>
      <c r="E12929" t="s">
        <v>70</v>
      </c>
      <c r="F12929" s="1">
        <v>43341</v>
      </c>
      <c r="G12929">
        <v>7</v>
      </c>
      <c r="K12929" t="s">
        <v>173</v>
      </c>
      <c r="L12929" t="s">
        <v>150</v>
      </c>
      <c r="O12929">
        <v>12.06</v>
      </c>
      <c r="P12929" t="s">
        <v>150</v>
      </c>
      <c r="Q12929">
        <v>24.7</v>
      </c>
      <c r="R12929" t="s">
        <v>150</v>
      </c>
      <c r="S12929" t="s">
        <v>173</v>
      </c>
      <c r="T12929" t="s">
        <v>150</v>
      </c>
      <c r="W12929" t="s">
        <v>173</v>
      </c>
      <c r="X12929" t="s">
        <v>150</v>
      </c>
      <c r="AE12929" t="s">
        <v>173</v>
      </c>
      <c r="AF12929" t="s">
        <v>150</v>
      </c>
      <c r="AG12929" t="s">
        <v>173</v>
      </c>
      <c r="AH12929" t="s">
        <v>150</v>
      </c>
      <c r="AS12929" t="s">
        <v>173</v>
      </c>
      <c r="AT12929" t="s">
        <v>150</v>
      </c>
    </row>
    <row r="12930" spans="1:46" x14ac:dyDescent="0.2">
      <c r="A12930" t="s">
        <v>680</v>
      </c>
      <c r="B12930" t="s">
        <v>681</v>
      </c>
      <c r="C12930">
        <f>-70.51774724 / 41.63166412</f>
        <v>-1.6938488703391279</v>
      </c>
      <c r="D12930" t="s">
        <v>682</v>
      </c>
      <c r="E12930" t="s">
        <v>70</v>
      </c>
      <c r="F12930" s="1">
        <v>43341</v>
      </c>
      <c r="G12930">
        <v>8</v>
      </c>
      <c r="K12930" t="s">
        <v>173</v>
      </c>
      <c r="L12930" t="s">
        <v>150</v>
      </c>
      <c r="O12930">
        <v>9.9700000000000006</v>
      </c>
      <c r="P12930" t="s">
        <v>150</v>
      </c>
      <c r="Q12930">
        <v>23.1</v>
      </c>
      <c r="R12930" t="s">
        <v>150</v>
      </c>
      <c r="S12930" t="s">
        <v>173</v>
      </c>
      <c r="T12930" t="s">
        <v>150</v>
      </c>
      <c r="W12930" t="s">
        <v>173</v>
      </c>
      <c r="X12930" t="s">
        <v>150</v>
      </c>
      <c r="AE12930" t="s">
        <v>173</v>
      </c>
      <c r="AF12930" t="s">
        <v>150</v>
      </c>
      <c r="AG12930" t="s">
        <v>173</v>
      </c>
      <c r="AH12930" t="s">
        <v>150</v>
      </c>
      <c r="AS12930" t="s">
        <v>173</v>
      </c>
      <c r="AT12930" t="s">
        <v>150</v>
      </c>
    </row>
    <row r="12931" spans="1:46" x14ac:dyDescent="0.2">
      <c r="A12931" t="s">
        <v>680</v>
      </c>
      <c r="B12931" t="s">
        <v>681</v>
      </c>
      <c r="C12931">
        <f>-70.51774724 / 41.63166412</f>
        <v>-1.6938488703391279</v>
      </c>
      <c r="D12931" t="s">
        <v>682</v>
      </c>
      <c r="E12931" t="s">
        <v>70</v>
      </c>
      <c r="F12931" s="1">
        <v>43341</v>
      </c>
      <c r="G12931">
        <v>9</v>
      </c>
      <c r="K12931">
        <v>14.21</v>
      </c>
      <c r="L12931" t="s">
        <v>150</v>
      </c>
      <c r="O12931">
        <v>4.29</v>
      </c>
      <c r="P12931" t="s">
        <v>150</v>
      </c>
      <c r="Q12931">
        <v>18.8</v>
      </c>
      <c r="R12931" t="s">
        <v>150</v>
      </c>
      <c r="S12931">
        <v>0.65</v>
      </c>
      <c r="T12931" t="s">
        <v>150</v>
      </c>
      <c r="U12931">
        <v>20.13</v>
      </c>
      <c r="V12931" t="s">
        <v>150</v>
      </c>
      <c r="W12931">
        <v>26.12</v>
      </c>
      <c r="X12931" t="s">
        <v>150</v>
      </c>
      <c r="Y12931">
        <v>47.44</v>
      </c>
      <c r="AA12931">
        <v>56.64</v>
      </c>
      <c r="AE12931">
        <v>12.5</v>
      </c>
      <c r="AF12931" t="s">
        <v>150</v>
      </c>
      <c r="AG12931">
        <v>6.23</v>
      </c>
      <c r="AH12931" t="s">
        <v>150</v>
      </c>
      <c r="AS12931">
        <v>4.04</v>
      </c>
      <c r="AT12931" t="s">
        <v>150</v>
      </c>
    </row>
    <row r="12932" spans="1:46" x14ac:dyDescent="0.2">
      <c r="A12932" t="s">
        <v>680</v>
      </c>
      <c r="B12932" t="s">
        <v>681</v>
      </c>
      <c r="C12932">
        <f>-70.51774724 / 41.63166412</f>
        <v>-1.6938488703391279</v>
      </c>
      <c r="D12932" t="s">
        <v>682</v>
      </c>
      <c r="E12932" t="s">
        <v>70</v>
      </c>
      <c r="F12932" s="1">
        <v>43341</v>
      </c>
      <c r="G12932">
        <v>10</v>
      </c>
      <c r="K12932" t="s">
        <v>173</v>
      </c>
      <c r="L12932" t="s">
        <v>150</v>
      </c>
      <c r="O12932">
        <v>2.35</v>
      </c>
      <c r="P12932" t="s">
        <v>150</v>
      </c>
      <c r="Q12932">
        <v>15.2</v>
      </c>
      <c r="R12932" t="s">
        <v>150</v>
      </c>
      <c r="S12932" t="s">
        <v>173</v>
      </c>
      <c r="T12932" t="s">
        <v>150</v>
      </c>
      <c r="W12932" t="s">
        <v>173</v>
      </c>
      <c r="X12932" t="s">
        <v>150</v>
      </c>
      <c r="AE12932" t="s">
        <v>173</v>
      </c>
      <c r="AF12932" t="s">
        <v>150</v>
      </c>
      <c r="AG12932" t="s">
        <v>173</v>
      </c>
      <c r="AH12932" t="s">
        <v>150</v>
      </c>
      <c r="AS12932" t="s">
        <v>173</v>
      </c>
      <c r="AT12932" t="s">
        <v>150</v>
      </c>
    </row>
    <row r="12933" spans="1:46" x14ac:dyDescent="0.2">
      <c r="A12933" t="s">
        <v>680</v>
      </c>
      <c r="B12933" t="s">
        <v>681</v>
      </c>
      <c r="C12933">
        <f>-70.51774724 / 41.63166412</f>
        <v>-1.6938488703391279</v>
      </c>
      <c r="D12933" t="s">
        <v>682</v>
      </c>
      <c r="E12933" t="s">
        <v>70</v>
      </c>
      <c r="F12933" s="1">
        <v>43341</v>
      </c>
      <c r="G12933">
        <v>11</v>
      </c>
      <c r="K12933" t="s">
        <v>173</v>
      </c>
      <c r="L12933" t="s">
        <v>150</v>
      </c>
      <c r="O12933">
        <v>1.73</v>
      </c>
      <c r="P12933" t="s">
        <v>150</v>
      </c>
      <c r="Q12933">
        <v>13.1</v>
      </c>
      <c r="R12933" t="s">
        <v>150</v>
      </c>
      <c r="S12933" t="s">
        <v>173</v>
      </c>
      <c r="T12933" t="s">
        <v>150</v>
      </c>
      <c r="W12933" t="s">
        <v>173</v>
      </c>
      <c r="X12933" t="s">
        <v>150</v>
      </c>
      <c r="AE12933" t="s">
        <v>173</v>
      </c>
      <c r="AF12933" t="s">
        <v>150</v>
      </c>
      <c r="AG12933" t="s">
        <v>173</v>
      </c>
      <c r="AH12933" t="s">
        <v>150</v>
      </c>
      <c r="AS12933" t="s">
        <v>173</v>
      </c>
      <c r="AT12933" t="s">
        <v>150</v>
      </c>
    </row>
    <row r="12934" spans="1:46" x14ac:dyDescent="0.2">
      <c r="A12934" t="s">
        <v>680</v>
      </c>
      <c r="B12934" t="s">
        <v>681</v>
      </c>
      <c r="C12934">
        <f>-70.51774724 / 41.63166412</f>
        <v>-1.6938488703391279</v>
      </c>
      <c r="D12934" t="s">
        <v>682</v>
      </c>
      <c r="E12934" t="s">
        <v>70</v>
      </c>
      <c r="F12934" s="1">
        <v>43341</v>
      </c>
      <c r="G12934">
        <v>12</v>
      </c>
      <c r="K12934" t="s">
        <v>173</v>
      </c>
      <c r="L12934" t="s">
        <v>150</v>
      </c>
      <c r="O12934">
        <v>0.56000000000000005</v>
      </c>
      <c r="P12934" t="s">
        <v>150</v>
      </c>
      <c r="Q12934">
        <v>11.7</v>
      </c>
      <c r="R12934" t="s">
        <v>150</v>
      </c>
      <c r="S12934" t="s">
        <v>173</v>
      </c>
      <c r="T12934" t="s">
        <v>150</v>
      </c>
      <c r="W12934" t="s">
        <v>173</v>
      </c>
      <c r="X12934" t="s">
        <v>150</v>
      </c>
      <c r="AE12934" t="s">
        <v>173</v>
      </c>
      <c r="AF12934" t="s">
        <v>150</v>
      </c>
      <c r="AG12934" t="s">
        <v>173</v>
      </c>
      <c r="AH12934" t="s">
        <v>150</v>
      </c>
      <c r="AS12934" t="s">
        <v>173</v>
      </c>
      <c r="AT12934" t="s">
        <v>150</v>
      </c>
    </row>
    <row r="12935" spans="1:46" x14ac:dyDescent="0.2">
      <c r="A12935" t="s">
        <v>680</v>
      </c>
      <c r="B12935" t="s">
        <v>681</v>
      </c>
      <c r="C12935">
        <f>-70.51774724 / 41.63166412</f>
        <v>-1.6938488703391279</v>
      </c>
      <c r="D12935" t="s">
        <v>682</v>
      </c>
      <c r="E12935" t="s">
        <v>70</v>
      </c>
      <c r="F12935" s="1">
        <v>43341</v>
      </c>
      <c r="G12935">
        <v>13</v>
      </c>
      <c r="K12935" t="s">
        <v>173</v>
      </c>
      <c r="L12935" t="s">
        <v>150</v>
      </c>
      <c r="O12935">
        <v>0.41</v>
      </c>
      <c r="P12935" t="s">
        <v>150</v>
      </c>
      <c r="Q12935">
        <v>10.8</v>
      </c>
      <c r="R12935" t="s">
        <v>150</v>
      </c>
      <c r="S12935" t="s">
        <v>173</v>
      </c>
      <c r="T12935" t="s">
        <v>150</v>
      </c>
      <c r="W12935" t="s">
        <v>173</v>
      </c>
      <c r="X12935" t="s">
        <v>150</v>
      </c>
      <c r="AE12935" t="s">
        <v>173</v>
      </c>
      <c r="AF12935" t="s">
        <v>150</v>
      </c>
      <c r="AG12935" t="s">
        <v>173</v>
      </c>
      <c r="AH12935" t="s">
        <v>150</v>
      </c>
      <c r="AS12935" t="s">
        <v>173</v>
      </c>
      <c r="AT12935" t="s">
        <v>150</v>
      </c>
    </row>
    <row r="12936" spans="1:46" x14ac:dyDescent="0.2">
      <c r="A12936" t="s">
        <v>680</v>
      </c>
      <c r="B12936" t="s">
        <v>681</v>
      </c>
      <c r="C12936">
        <f>-70.51774724 / 41.63166412</f>
        <v>-1.6938488703391279</v>
      </c>
      <c r="D12936" t="s">
        <v>682</v>
      </c>
      <c r="E12936" t="s">
        <v>70</v>
      </c>
      <c r="F12936" s="1">
        <v>43341</v>
      </c>
      <c r="G12936">
        <v>14</v>
      </c>
      <c r="K12936" t="s">
        <v>173</v>
      </c>
      <c r="L12936" t="s">
        <v>150</v>
      </c>
      <c r="O12936">
        <v>0.53</v>
      </c>
      <c r="P12936" t="s">
        <v>150</v>
      </c>
      <c r="Q12936">
        <v>10</v>
      </c>
      <c r="R12936" t="s">
        <v>150</v>
      </c>
      <c r="S12936" t="s">
        <v>173</v>
      </c>
      <c r="T12936" t="s">
        <v>150</v>
      </c>
      <c r="W12936" t="s">
        <v>173</v>
      </c>
      <c r="X12936" t="s">
        <v>150</v>
      </c>
      <c r="AE12936" t="s">
        <v>173</v>
      </c>
      <c r="AF12936" t="s">
        <v>150</v>
      </c>
      <c r="AG12936" t="s">
        <v>173</v>
      </c>
      <c r="AH12936" t="s">
        <v>150</v>
      </c>
      <c r="AS12936" t="s">
        <v>173</v>
      </c>
      <c r="AT12936" t="s">
        <v>150</v>
      </c>
    </row>
    <row r="12937" spans="1:46" x14ac:dyDescent="0.2">
      <c r="A12937" t="s">
        <v>680</v>
      </c>
      <c r="B12937" t="s">
        <v>681</v>
      </c>
      <c r="C12937">
        <f>-70.51774724 / 41.63166412</f>
        <v>-1.6938488703391279</v>
      </c>
      <c r="D12937" t="s">
        <v>682</v>
      </c>
      <c r="E12937" t="s">
        <v>70</v>
      </c>
      <c r="F12937" s="1">
        <v>43341</v>
      </c>
      <c r="G12937">
        <v>15</v>
      </c>
      <c r="K12937" t="s">
        <v>173</v>
      </c>
      <c r="L12937" t="s">
        <v>150</v>
      </c>
      <c r="O12937">
        <v>0.59</v>
      </c>
      <c r="P12937" t="s">
        <v>150</v>
      </c>
      <c r="Q12937">
        <v>10</v>
      </c>
      <c r="R12937" t="s">
        <v>150</v>
      </c>
      <c r="S12937" t="s">
        <v>173</v>
      </c>
      <c r="T12937" t="s">
        <v>150</v>
      </c>
      <c r="W12937" t="s">
        <v>173</v>
      </c>
      <c r="X12937" t="s">
        <v>150</v>
      </c>
      <c r="AE12937" t="s">
        <v>173</v>
      </c>
      <c r="AF12937" t="s">
        <v>150</v>
      </c>
      <c r="AG12937" t="s">
        <v>173</v>
      </c>
      <c r="AH12937" t="s">
        <v>150</v>
      </c>
      <c r="AS12937" t="s">
        <v>173</v>
      </c>
      <c r="AT12937" t="s">
        <v>150</v>
      </c>
    </row>
    <row r="12938" spans="1:46" x14ac:dyDescent="0.2">
      <c r="A12938" t="s">
        <v>680</v>
      </c>
      <c r="B12938" t="s">
        <v>681</v>
      </c>
      <c r="C12938">
        <f>-70.51774724 / 41.63166412</f>
        <v>-1.6938488703391279</v>
      </c>
      <c r="D12938" t="s">
        <v>682</v>
      </c>
      <c r="E12938" t="s">
        <v>70</v>
      </c>
      <c r="F12938" s="1">
        <v>43341</v>
      </c>
      <c r="G12938">
        <v>16</v>
      </c>
      <c r="K12938">
        <v>4.62</v>
      </c>
      <c r="L12938" t="s">
        <v>150</v>
      </c>
      <c r="O12938">
        <v>0.59</v>
      </c>
      <c r="P12938" t="s">
        <v>150</v>
      </c>
      <c r="Q12938">
        <v>10.1</v>
      </c>
      <c r="R12938" t="s">
        <v>150</v>
      </c>
      <c r="S12938">
        <v>0.65</v>
      </c>
      <c r="T12938" t="s">
        <v>150</v>
      </c>
      <c r="U12938">
        <v>20.13</v>
      </c>
      <c r="V12938" t="s">
        <v>150</v>
      </c>
      <c r="W12938">
        <v>73.569999999999993</v>
      </c>
      <c r="X12938" t="s">
        <v>150</v>
      </c>
      <c r="Y12938">
        <v>47.44</v>
      </c>
      <c r="AA12938">
        <v>45.61</v>
      </c>
      <c r="AE12938">
        <v>23.9</v>
      </c>
      <c r="AF12938" t="s">
        <v>150</v>
      </c>
      <c r="AG12938">
        <v>6.37</v>
      </c>
      <c r="AH12938" t="s">
        <v>150</v>
      </c>
      <c r="AS12938">
        <v>6.3</v>
      </c>
      <c r="AT12938" t="s">
        <v>150</v>
      </c>
    </row>
    <row r="12939" spans="1:46" x14ac:dyDescent="0.2">
      <c r="A12939" t="s">
        <v>680</v>
      </c>
      <c r="B12939" t="s">
        <v>681</v>
      </c>
      <c r="C12939">
        <f>-70.51774724 / 41.63166412</f>
        <v>-1.6938488703391279</v>
      </c>
      <c r="D12939" t="s">
        <v>682</v>
      </c>
      <c r="E12939" t="s">
        <v>70</v>
      </c>
      <c r="F12939" s="1">
        <v>43697</v>
      </c>
      <c r="G12939">
        <v>0.5</v>
      </c>
      <c r="I12939">
        <v>19.5</v>
      </c>
      <c r="J12939" t="s">
        <v>150</v>
      </c>
      <c r="K12939">
        <v>3.68</v>
      </c>
      <c r="L12939" t="s">
        <v>150</v>
      </c>
      <c r="M12939">
        <v>2.95</v>
      </c>
      <c r="N12939" t="s">
        <v>150</v>
      </c>
      <c r="O12939">
        <v>7.89</v>
      </c>
      <c r="P12939" t="s">
        <v>150</v>
      </c>
      <c r="Q12939">
        <v>27.1</v>
      </c>
      <c r="R12939" t="s">
        <v>150</v>
      </c>
      <c r="S12939">
        <v>0.39</v>
      </c>
      <c r="T12939" t="s">
        <v>150</v>
      </c>
      <c r="U12939">
        <v>12.08</v>
      </c>
      <c r="V12939" t="s">
        <v>150</v>
      </c>
      <c r="W12939">
        <v>22.32</v>
      </c>
      <c r="X12939" t="s">
        <v>150</v>
      </c>
      <c r="Y12939">
        <v>40.08</v>
      </c>
      <c r="AA12939">
        <v>43.38</v>
      </c>
      <c r="AC12939">
        <v>44.41</v>
      </c>
      <c r="AE12939">
        <v>8.9</v>
      </c>
      <c r="AF12939" t="s">
        <v>150</v>
      </c>
      <c r="AG12939">
        <v>6.49</v>
      </c>
      <c r="AH12939" t="s">
        <v>150</v>
      </c>
      <c r="AS12939">
        <v>0.53</v>
      </c>
      <c r="AT12939" t="s">
        <v>150</v>
      </c>
    </row>
    <row r="12940" spans="1:46" x14ac:dyDescent="0.2">
      <c r="A12940" t="s">
        <v>680</v>
      </c>
      <c r="B12940" t="s">
        <v>681</v>
      </c>
      <c r="C12940">
        <f>-70.51774724 / 41.63166412</f>
        <v>-1.6938488703391279</v>
      </c>
      <c r="D12940" t="s">
        <v>682</v>
      </c>
      <c r="E12940" t="s">
        <v>70</v>
      </c>
      <c r="F12940" s="1">
        <v>43697</v>
      </c>
      <c r="G12940">
        <v>1</v>
      </c>
      <c r="K12940" t="s">
        <v>173</v>
      </c>
      <c r="L12940" t="s">
        <v>150</v>
      </c>
      <c r="O12940">
        <v>7.55</v>
      </c>
      <c r="P12940" t="s">
        <v>150</v>
      </c>
      <c r="Q12940">
        <v>27.1</v>
      </c>
      <c r="R12940" t="s">
        <v>150</v>
      </c>
      <c r="S12940" t="s">
        <v>173</v>
      </c>
      <c r="T12940" t="s">
        <v>150</v>
      </c>
      <c r="W12940" t="s">
        <v>173</v>
      </c>
      <c r="X12940" t="s">
        <v>150</v>
      </c>
      <c r="AE12940" t="s">
        <v>173</v>
      </c>
      <c r="AF12940" t="s">
        <v>150</v>
      </c>
      <c r="AG12940" t="s">
        <v>173</v>
      </c>
      <c r="AH12940" t="s">
        <v>150</v>
      </c>
      <c r="AS12940" t="s">
        <v>173</v>
      </c>
      <c r="AT12940" t="s">
        <v>150</v>
      </c>
    </row>
    <row r="12941" spans="1:46" x14ac:dyDescent="0.2">
      <c r="A12941" t="s">
        <v>680</v>
      </c>
      <c r="B12941" t="s">
        <v>681</v>
      </c>
      <c r="C12941">
        <f>-70.51774724 / 41.63166412</f>
        <v>-1.6938488703391279</v>
      </c>
      <c r="D12941" t="s">
        <v>682</v>
      </c>
      <c r="E12941" t="s">
        <v>70</v>
      </c>
      <c r="F12941" s="1">
        <v>43697</v>
      </c>
      <c r="G12941">
        <v>2</v>
      </c>
      <c r="K12941" t="s">
        <v>173</v>
      </c>
      <c r="L12941" t="s">
        <v>150</v>
      </c>
      <c r="O12941">
        <v>7.17</v>
      </c>
      <c r="P12941" t="s">
        <v>150</v>
      </c>
      <c r="Q12941">
        <v>27</v>
      </c>
      <c r="R12941" t="s">
        <v>150</v>
      </c>
      <c r="S12941" t="s">
        <v>173</v>
      </c>
      <c r="T12941" t="s">
        <v>150</v>
      </c>
      <c r="W12941" t="s">
        <v>173</v>
      </c>
      <c r="X12941" t="s">
        <v>150</v>
      </c>
      <c r="AE12941" t="s">
        <v>173</v>
      </c>
      <c r="AF12941" t="s">
        <v>150</v>
      </c>
      <c r="AG12941" t="s">
        <v>173</v>
      </c>
      <c r="AH12941" t="s">
        <v>150</v>
      </c>
      <c r="AS12941" t="s">
        <v>173</v>
      </c>
      <c r="AT12941" t="s">
        <v>150</v>
      </c>
    </row>
    <row r="12942" spans="1:46" x14ac:dyDescent="0.2">
      <c r="A12942" t="s">
        <v>680</v>
      </c>
      <c r="B12942" t="s">
        <v>681</v>
      </c>
      <c r="C12942">
        <f>-70.51774724 / 41.63166412</f>
        <v>-1.6938488703391279</v>
      </c>
      <c r="D12942" t="s">
        <v>682</v>
      </c>
      <c r="E12942" t="s">
        <v>70</v>
      </c>
      <c r="F12942" s="1">
        <v>43697</v>
      </c>
      <c r="G12942">
        <v>3</v>
      </c>
      <c r="K12942">
        <v>3.58</v>
      </c>
      <c r="L12942" t="s">
        <v>150</v>
      </c>
      <c r="O12942">
        <v>6.97</v>
      </c>
      <c r="P12942" t="s">
        <v>150</v>
      </c>
      <c r="Q12942">
        <v>26.9</v>
      </c>
      <c r="R12942" t="s">
        <v>150</v>
      </c>
      <c r="S12942">
        <v>0.31</v>
      </c>
      <c r="T12942" t="s">
        <v>150</v>
      </c>
      <c r="U12942">
        <v>9.6</v>
      </c>
      <c r="V12942" t="s">
        <v>150</v>
      </c>
      <c r="W12942">
        <v>18.84</v>
      </c>
      <c r="X12942" t="s">
        <v>150</v>
      </c>
      <c r="Y12942">
        <v>36.76</v>
      </c>
      <c r="AA12942">
        <v>43.11</v>
      </c>
      <c r="AE12942">
        <v>8.3000000000000007</v>
      </c>
      <c r="AF12942" t="s">
        <v>150</v>
      </c>
      <c r="AG12942">
        <v>6.46</v>
      </c>
      <c r="AH12942" t="s">
        <v>150</v>
      </c>
      <c r="AS12942">
        <v>0.71</v>
      </c>
      <c r="AT12942" t="s">
        <v>150</v>
      </c>
    </row>
    <row r="12943" spans="1:46" x14ac:dyDescent="0.2">
      <c r="A12943" t="s">
        <v>680</v>
      </c>
      <c r="B12943" t="s">
        <v>681</v>
      </c>
      <c r="C12943">
        <f>-70.51774724 / 41.63166412</f>
        <v>-1.6938488703391279</v>
      </c>
      <c r="D12943" t="s">
        <v>682</v>
      </c>
      <c r="E12943" t="s">
        <v>70</v>
      </c>
      <c r="F12943" s="1">
        <v>43697</v>
      </c>
      <c r="G12943">
        <v>4</v>
      </c>
      <c r="K12943" t="s">
        <v>173</v>
      </c>
      <c r="L12943" t="s">
        <v>150</v>
      </c>
      <c r="O12943">
        <v>6.87</v>
      </c>
      <c r="P12943" t="s">
        <v>150</v>
      </c>
      <c r="Q12943">
        <v>26.6</v>
      </c>
      <c r="R12943" t="s">
        <v>150</v>
      </c>
      <c r="S12943" t="s">
        <v>173</v>
      </c>
      <c r="T12943" t="s">
        <v>150</v>
      </c>
      <c r="W12943" t="s">
        <v>173</v>
      </c>
      <c r="X12943" t="s">
        <v>150</v>
      </c>
      <c r="AE12943" t="s">
        <v>173</v>
      </c>
      <c r="AF12943" t="s">
        <v>150</v>
      </c>
      <c r="AG12943" t="s">
        <v>173</v>
      </c>
      <c r="AH12943" t="s">
        <v>150</v>
      </c>
      <c r="AS12943" t="s">
        <v>173</v>
      </c>
      <c r="AT12943" t="s">
        <v>150</v>
      </c>
    </row>
    <row r="12944" spans="1:46" x14ac:dyDescent="0.2">
      <c r="A12944" t="s">
        <v>680</v>
      </c>
      <c r="B12944" t="s">
        <v>681</v>
      </c>
      <c r="C12944">
        <f>-70.51774724 / 41.63166412</f>
        <v>-1.6938488703391279</v>
      </c>
      <c r="D12944" t="s">
        <v>682</v>
      </c>
      <c r="E12944" t="s">
        <v>70</v>
      </c>
      <c r="F12944" s="1">
        <v>43697</v>
      </c>
      <c r="G12944">
        <v>5</v>
      </c>
      <c r="K12944" t="s">
        <v>173</v>
      </c>
      <c r="L12944" t="s">
        <v>150</v>
      </c>
      <c r="O12944">
        <v>6.71</v>
      </c>
      <c r="P12944" t="s">
        <v>150</v>
      </c>
      <c r="Q12944">
        <v>26.3</v>
      </c>
      <c r="R12944" t="s">
        <v>150</v>
      </c>
      <c r="S12944" t="s">
        <v>173</v>
      </c>
      <c r="T12944" t="s">
        <v>150</v>
      </c>
      <c r="W12944" t="s">
        <v>173</v>
      </c>
      <c r="X12944" t="s">
        <v>150</v>
      </c>
      <c r="AE12944" t="s">
        <v>173</v>
      </c>
      <c r="AF12944" t="s">
        <v>150</v>
      </c>
      <c r="AG12944" t="s">
        <v>173</v>
      </c>
      <c r="AH12944" t="s">
        <v>150</v>
      </c>
      <c r="AS12944" t="s">
        <v>173</v>
      </c>
      <c r="AT12944" t="s">
        <v>150</v>
      </c>
    </row>
    <row r="12945" spans="1:46" x14ac:dyDescent="0.2">
      <c r="A12945" t="s">
        <v>680</v>
      </c>
      <c r="B12945" t="s">
        <v>681</v>
      </c>
      <c r="C12945">
        <f>-70.51774724 / 41.63166412</f>
        <v>-1.6938488703391279</v>
      </c>
      <c r="D12945" t="s">
        <v>682</v>
      </c>
      <c r="E12945" t="s">
        <v>70</v>
      </c>
      <c r="F12945" s="1">
        <v>43697</v>
      </c>
      <c r="G12945">
        <v>6</v>
      </c>
      <c r="K12945" t="s">
        <v>173</v>
      </c>
      <c r="L12945" t="s">
        <v>150</v>
      </c>
      <c r="O12945">
        <v>6.65</v>
      </c>
      <c r="P12945" t="s">
        <v>150</v>
      </c>
      <c r="Q12945">
        <v>25.6</v>
      </c>
      <c r="R12945" t="s">
        <v>150</v>
      </c>
      <c r="S12945" t="s">
        <v>173</v>
      </c>
      <c r="T12945" t="s">
        <v>150</v>
      </c>
      <c r="W12945" t="s">
        <v>173</v>
      </c>
      <c r="X12945" t="s">
        <v>150</v>
      </c>
      <c r="AE12945" t="s">
        <v>173</v>
      </c>
      <c r="AF12945" t="s">
        <v>150</v>
      </c>
      <c r="AG12945" t="s">
        <v>173</v>
      </c>
      <c r="AH12945" t="s">
        <v>150</v>
      </c>
      <c r="AS12945" t="s">
        <v>173</v>
      </c>
      <c r="AT12945" t="s">
        <v>150</v>
      </c>
    </row>
    <row r="12946" spans="1:46" x14ac:dyDescent="0.2">
      <c r="A12946" t="s">
        <v>680</v>
      </c>
      <c r="B12946" t="s">
        <v>681</v>
      </c>
      <c r="C12946">
        <f>-70.51774724 / 41.63166412</f>
        <v>-1.6938488703391279</v>
      </c>
      <c r="D12946" t="s">
        <v>682</v>
      </c>
      <c r="E12946" t="s">
        <v>70</v>
      </c>
      <c r="F12946" s="1">
        <v>43697</v>
      </c>
      <c r="G12946">
        <v>7</v>
      </c>
      <c r="K12946" t="s">
        <v>173</v>
      </c>
      <c r="L12946" t="s">
        <v>150</v>
      </c>
      <c r="O12946">
        <v>6.39</v>
      </c>
      <c r="P12946" t="s">
        <v>150</v>
      </c>
      <c r="Q12946">
        <v>24.6</v>
      </c>
      <c r="R12946" t="s">
        <v>150</v>
      </c>
      <c r="S12946" t="s">
        <v>173</v>
      </c>
      <c r="T12946" t="s">
        <v>150</v>
      </c>
      <c r="W12946" t="s">
        <v>173</v>
      </c>
      <c r="X12946" t="s">
        <v>150</v>
      </c>
      <c r="AE12946" t="s">
        <v>173</v>
      </c>
      <c r="AF12946" t="s">
        <v>150</v>
      </c>
      <c r="AG12946" t="s">
        <v>173</v>
      </c>
      <c r="AH12946" t="s">
        <v>150</v>
      </c>
      <c r="AS12946" t="s">
        <v>173</v>
      </c>
      <c r="AT12946" t="s">
        <v>150</v>
      </c>
    </row>
    <row r="12947" spans="1:46" x14ac:dyDescent="0.2">
      <c r="A12947" t="s">
        <v>680</v>
      </c>
      <c r="B12947" t="s">
        <v>681</v>
      </c>
      <c r="C12947">
        <f>-70.51774724 / 41.63166412</f>
        <v>-1.6938488703391279</v>
      </c>
      <c r="D12947" t="s">
        <v>682</v>
      </c>
      <c r="E12947" t="s">
        <v>70</v>
      </c>
      <c r="F12947" s="1">
        <v>43697</v>
      </c>
      <c r="G12947">
        <v>8</v>
      </c>
      <c r="K12947" t="s">
        <v>173</v>
      </c>
      <c r="L12947" t="s">
        <v>150</v>
      </c>
      <c r="O12947">
        <v>7.53</v>
      </c>
      <c r="P12947" t="s">
        <v>150</v>
      </c>
      <c r="Q12947">
        <v>21.9</v>
      </c>
      <c r="R12947" t="s">
        <v>150</v>
      </c>
      <c r="S12947" t="s">
        <v>173</v>
      </c>
      <c r="T12947" t="s">
        <v>150</v>
      </c>
      <c r="W12947" t="s">
        <v>173</v>
      </c>
      <c r="X12947" t="s">
        <v>150</v>
      </c>
      <c r="AE12947" t="s">
        <v>173</v>
      </c>
      <c r="AF12947" t="s">
        <v>150</v>
      </c>
      <c r="AG12947" t="s">
        <v>173</v>
      </c>
      <c r="AH12947" t="s">
        <v>150</v>
      </c>
      <c r="AS12947" t="s">
        <v>173</v>
      </c>
      <c r="AT12947" t="s">
        <v>150</v>
      </c>
    </row>
    <row r="12948" spans="1:46" x14ac:dyDescent="0.2">
      <c r="A12948" t="s">
        <v>680</v>
      </c>
      <c r="B12948" t="s">
        <v>681</v>
      </c>
      <c r="C12948">
        <f>-70.51774724 / 41.63166412</f>
        <v>-1.6938488703391279</v>
      </c>
      <c r="D12948" t="s">
        <v>682</v>
      </c>
      <c r="E12948" t="s">
        <v>70</v>
      </c>
      <c r="F12948" s="1">
        <v>43697</v>
      </c>
      <c r="G12948">
        <v>9</v>
      </c>
      <c r="K12948">
        <v>13.09</v>
      </c>
      <c r="L12948" t="s">
        <v>150</v>
      </c>
      <c r="O12948">
        <v>3.09</v>
      </c>
      <c r="P12948" t="s">
        <v>150</v>
      </c>
      <c r="Q12948">
        <v>19.7</v>
      </c>
      <c r="R12948" t="s">
        <v>150</v>
      </c>
      <c r="S12948">
        <v>0.47</v>
      </c>
      <c r="T12948" t="s">
        <v>150</v>
      </c>
      <c r="U12948">
        <v>14.56</v>
      </c>
      <c r="V12948" t="s">
        <v>150</v>
      </c>
      <c r="W12948">
        <v>26.34</v>
      </c>
      <c r="X12948" t="s">
        <v>150</v>
      </c>
      <c r="Y12948">
        <v>42.77</v>
      </c>
      <c r="AA12948">
        <v>55.83</v>
      </c>
      <c r="AE12948">
        <v>11.2</v>
      </c>
      <c r="AF12948" t="s">
        <v>150</v>
      </c>
      <c r="AG12948">
        <v>6</v>
      </c>
      <c r="AH12948" t="s">
        <v>150</v>
      </c>
      <c r="AS12948">
        <v>6.27</v>
      </c>
      <c r="AT12948" t="s">
        <v>150</v>
      </c>
    </row>
    <row r="12949" spans="1:46" x14ac:dyDescent="0.2">
      <c r="A12949" t="s">
        <v>680</v>
      </c>
      <c r="B12949" t="s">
        <v>681</v>
      </c>
      <c r="C12949">
        <f>-70.51774724 / 41.63166412</f>
        <v>-1.6938488703391279</v>
      </c>
      <c r="D12949" t="s">
        <v>682</v>
      </c>
      <c r="E12949" t="s">
        <v>70</v>
      </c>
      <c r="F12949" s="1">
        <v>43697</v>
      </c>
      <c r="G12949">
        <v>10</v>
      </c>
      <c r="K12949" t="s">
        <v>173</v>
      </c>
      <c r="L12949" t="s">
        <v>150</v>
      </c>
      <c r="O12949">
        <v>0.52</v>
      </c>
      <c r="P12949" t="s">
        <v>150</v>
      </c>
      <c r="Q12949">
        <v>17.5</v>
      </c>
      <c r="R12949" t="s">
        <v>150</v>
      </c>
      <c r="S12949" t="s">
        <v>173</v>
      </c>
      <c r="T12949" t="s">
        <v>150</v>
      </c>
      <c r="W12949" t="s">
        <v>173</v>
      </c>
      <c r="X12949" t="s">
        <v>150</v>
      </c>
      <c r="AE12949" t="s">
        <v>173</v>
      </c>
      <c r="AF12949" t="s">
        <v>150</v>
      </c>
      <c r="AG12949" t="s">
        <v>173</v>
      </c>
      <c r="AH12949" t="s">
        <v>150</v>
      </c>
      <c r="AS12949" t="s">
        <v>173</v>
      </c>
      <c r="AT12949" t="s">
        <v>150</v>
      </c>
    </row>
    <row r="12950" spans="1:46" x14ac:dyDescent="0.2">
      <c r="A12950" t="s">
        <v>680</v>
      </c>
      <c r="B12950" t="s">
        <v>681</v>
      </c>
      <c r="C12950">
        <f>-70.51774724 / 41.63166412</f>
        <v>-1.6938488703391279</v>
      </c>
      <c r="D12950" t="s">
        <v>682</v>
      </c>
      <c r="E12950" t="s">
        <v>70</v>
      </c>
      <c r="F12950" s="1">
        <v>43697</v>
      </c>
      <c r="G12950">
        <v>11</v>
      </c>
      <c r="K12950" t="s">
        <v>173</v>
      </c>
      <c r="L12950" t="s">
        <v>150</v>
      </c>
      <c r="O12950">
        <v>0.37</v>
      </c>
      <c r="P12950" t="s">
        <v>150</v>
      </c>
      <c r="Q12950">
        <v>16.8</v>
      </c>
      <c r="R12950" t="s">
        <v>150</v>
      </c>
      <c r="S12950" t="s">
        <v>173</v>
      </c>
      <c r="T12950" t="s">
        <v>150</v>
      </c>
      <c r="W12950" t="s">
        <v>173</v>
      </c>
      <c r="X12950" t="s">
        <v>150</v>
      </c>
      <c r="AE12950" t="s">
        <v>173</v>
      </c>
      <c r="AF12950" t="s">
        <v>150</v>
      </c>
      <c r="AG12950" t="s">
        <v>173</v>
      </c>
      <c r="AH12950" t="s">
        <v>150</v>
      </c>
      <c r="AS12950" t="s">
        <v>173</v>
      </c>
      <c r="AT12950" t="s">
        <v>150</v>
      </c>
    </row>
    <row r="12951" spans="1:46" x14ac:dyDescent="0.2">
      <c r="A12951" t="s">
        <v>680</v>
      </c>
      <c r="B12951" t="s">
        <v>681</v>
      </c>
      <c r="C12951">
        <f>-70.51774724 / 41.63166412</f>
        <v>-1.6938488703391279</v>
      </c>
      <c r="D12951" t="s">
        <v>682</v>
      </c>
      <c r="E12951" t="s">
        <v>70</v>
      </c>
      <c r="F12951" s="1">
        <v>43697</v>
      </c>
      <c r="G12951">
        <v>12</v>
      </c>
      <c r="K12951" t="s">
        <v>173</v>
      </c>
      <c r="L12951" t="s">
        <v>150</v>
      </c>
      <c r="O12951">
        <v>0.33</v>
      </c>
      <c r="P12951" t="s">
        <v>150</v>
      </c>
      <c r="Q12951">
        <v>15.8</v>
      </c>
      <c r="R12951" t="s">
        <v>150</v>
      </c>
      <c r="S12951" t="s">
        <v>173</v>
      </c>
      <c r="T12951" t="s">
        <v>150</v>
      </c>
      <c r="W12951" t="s">
        <v>173</v>
      </c>
      <c r="X12951" t="s">
        <v>150</v>
      </c>
      <c r="AE12951" t="s">
        <v>173</v>
      </c>
      <c r="AF12951" t="s">
        <v>150</v>
      </c>
      <c r="AG12951" t="s">
        <v>173</v>
      </c>
      <c r="AH12951" t="s">
        <v>150</v>
      </c>
      <c r="AS12951" t="s">
        <v>173</v>
      </c>
      <c r="AT12951" t="s">
        <v>150</v>
      </c>
    </row>
    <row r="12952" spans="1:46" x14ac:dyDescent="0.2">
      <c r="A12952" t="s">
        <v>680</v>
      </c>
      <c r="B12952" t="s">
        <v>681</v>
      </c>
      <c r="C12952">
        <f>-70.51774724 / 41.63166412</f>
        <v>-1.6938488703391279</v>
      </c>
      <c r="D12952" t="s">
        <v>682</v>
      </c>
      <c r="E12952" t="s">
        <v>70</v>
      </c>
      <c r="F12952" s="1">
        <v>43697</v>
      </c>
      <c r="G12952">
        <v>13</v>
      </c>
      <c r="K12952" t="s">
        <v>173</v>
      </c>
      <c r="L12952" t="s">
        <v>150</v>
      </c>
      <c r="O12952">
        <v>0.32</v>
      </c>
      <c r="P12952" t="s">
        <v>150</v>
      </c>
      <c r="Q12952">
        <v>14.9</v>
      </c>
      <c r="R12952" t="s">
        <v>150</v>
      </c>
      <c r="S12952" t="s">
        <v>173</v>
      </c>
      <c r="T12952" t="s">
        <v>150</v>
      </c>
      <c r="W12952" t="s">
        <v>173</v>
      </c>
      <c r="X12952" t="s">
        <v>150</v>
      </c>
      <c r="AE12952" t="s">
        <v>173</v>
      </c>
      <c r="AF12952" t="s">
        <v>150</v>
      </c>
      <c r="AG12952" t="s">
        <v>173</v>
      </c>
      <c r="AH12952" t="s">
        <v>150</v>
      </c>
      <c r="AS12952" t="s">
        <v>173</v>
      </c>
      <c r="AT12952" t="s">
        <v>150</v>
      </c>
    </row>
    <row r="12953" spans="1:46" x14ac:dyDescent="0.2">
      <c r="A12953" t="s">
        <v>680</v>
      </c>
      <c r="B12953" t="s">
        <v>681</v>
      </c>
      <c r="C12953">
        <f>-70.51774724 / 41.63166412</f>
        <v>-1.6938488703391279</v>
      </c>
      <c r="D12953" t="s">
        <v>682</v>
      </c>
      <c r="E12953" t="s">
        <v>70</v>
      </c>
      <c r="F12953" s="1">
        <v>43697</v>
      </c>
      <c r="G12953">
        <v>14</v>
      </c>
      <c r="K12953" t="s">
        <v>173</v>
      </c>
      <c r="L12953" t="s">
        <v>150</v>
      </c>
      <c r="O12953">
        <v>0.31</v>
      </c>
      <c r="P12953" t="s">
        <v>150</v>
      </c>
      <c r="Q12953">
        <v>13.6</v>
      </c>
      <c r="R12953" t="s">
        <v>150</v>
      </c>
      <c r="S12953" t="s">
        <v>173</v>
      </c>
      <c r="T12953" t="s">
        <v>150</v>
      </c>
      <c r="W12953" t="s">
        <v>173</v>
      </c>
      <c r="X12953" t="s">
        <v>150</v>
      </c>
      <c r="AE12953" t="s">
        <v>173</v>
      </c>
      <c r="AF12953" t="s">
        <v>150</v>
      </c>
      <c r="AG12953" t="s">
        <v>173</v>
      </c>
      <c r="AH12953" t="s">
        <v>150</v>
      </c>
      <c r="AS12953" t="s">
        <v>173</v>
      </c>
      <c r="AT12953" t="s">
        <v>150</v>
      </c>
    </row>
    <row r="12954" spans="1:46" x14ac:dyDescent="0.2">
      <c r="A12954" t="s">
        <v>680</v>
      </c>
      <c r="B12954" t="s">
        <v>681</v>
      </c>
      <c r="C12954">
        <f>-70.51774724 / 41.63166412</f>
        <v>-1.6938488703391279</v>
      </c>
      <c r="D12954" t="s">
        <v>682</v>
      </c>
      <c r="E12954" t="s">
        <v>70</v>
      </c>
      <c r="F12954" s="1">
        <v>43697</v>
      </c>
      <c r="G12954">
        <v>15</v>
      </c>
      <c r="K12954" t="s">
        <v>173</v>
      </c>
      <c r="L12954" t="s">
        <v>150</v>
      </c>
      <c r="O12954">
        <v>0.3</v>
      </c>
      <c r="P12954" t="s">
        <v>150</v>
      </c>
      <c r="Q12954">
        <v>13.1</v>
      </c>
      <c r="R12954" t="s">
        <v>150</v>
      </c>
      <c r="S12954" t="s">
        <v>173</v>
      </c>
      <c r="T12954" t="s">
        <v>150</v>
      </c>
      <c r="W12954" t="s">
        <v>173</v>
      </c>
      <c r="X12954" t="s">
        <v>150</v>
      </c>
      <c r="AE12954" t="s">
        <v>173</v>
      </c>
      <c r="AF12954" t="s">
        <v>150</v>
      </c>
      <c r="AG12954" t="s">
        <v>173</v>
      </c>
      <c r="AH12954" t="s">
        <v>150</v>
      </c>
      <c r="AS12954" t="s">
        <v>173</v>
      </c>
      <c r="AT12954" t="s">
        <v>150</v>
      </c>
    </row>
    <row r="12955" spans="1:46" x14ac:dyDescent="0.2">
      <c r="A12955" t="s">
        <v>680</v>
      </c>
      <c r="B12955" t="s">
        <v>681</v>
      </c>
      <c r="C12955">
        <f>-70.51774724 / 41.63166412</f>
        <v>-1.6938488703391279</v>
      </c>
      <c r="D12955" t="s">
        <v>682</v>
      </c>
      <c r="E12955" t="s">
        <v>70</v>
      </c>
      <c r="F12955" s="1">
        <v>43697</v>
      </c>
      <c r="G12955">
        <v>16</v>
      </c>
      <c r="K12955" t="s">
        <v>173</v>
      </c>
      <c r="L12955" t="s">
        <v>150</v>
      </c>
      <c r="O12955">
        <v>0.28999999999999998</v>
      </c>
      <c r="P12955" t="s">
        <v>150</v>
      </c>
      <c r="Q12955">
        <v>12.9</v>
      </c>
      <c r="R12955" t="s">
        <v>150</v>
      </c>
      <c r="S12955" t="s">
        <v>173</v>
      </c>
      <c r="T12955" t="s">
        <v>150</v>
      </c>
      <c r="W12955" t="s">
        <v>173</v>
      </c>
      <c r="X12955" t="s">
        <v>150</v>
      </c>
      <c r="AE12955" t="s">
        <v>173</v>
      </c>
      <c r="AF12955" t="s">
        <v>150</v>
      </c>
      <c r="AG12955" t="s">
        <v>173</v>
      </c>
      <c r="AH12955" t="s">
        <v>150</v>
      </c>
      <c r="AS12955" t="s">
        <v>173</v>
      </c>
      <c r="AT12955" t="s">
        <v>150</v>
      </c>
    </row>
    <row r="12956" spans="1:46" x14ac:dyDescent="0.2">
      <c r="A12956" t="s">
        <v>680</v>
      </c>
      <c r="B12956" t="s">
        <v>681</v>
      </c>
      <c r="C12956">
        <f>-70.51774724 / 41.63166412</f>
        <v>-1.6938488703391279</v>
      </c>
      <c r="D12956" t="s">
        <v>682</v>
      </c>
      <c r="E12956" t="s">
        <v>70</v>
      </c>
      <c r="F12956" s="1">
        <v>43697</v>
      </c>
      <c r="G12956">
        <v>17</v>
      </c>
      <c r="K12956" t="s">
        <v>173</v>
      </c>
      <c r="L12956" t="s">
        <v>150</v>
      </c>
      <c r="O12956">
        <v>0.28999999999999998</v>
      </c>
      <c r="P12956" t="s">
        <v>150</v>
      </c>
      <c r="Q12956">
        <v>12.4</v>
      </c>
      <c r="R12956" t="s">
        <v>150</v>
      </c>
      <c r="S12956" t="s">
        <v>173</v>
      </c>
      <c r="T12956" t="s">
        <v>150</v>
      </c>
      <c r="W12956" t="s">
        <v>173</v>
      </c>
      <c r="X12956" t="s">
        <v>150</v>
      </c>
      <c r="AE12956" t="s">
        <v>173</v>
      </c>
      <c r="AF12956" t="s">
        <v>150</v>
      </c>
      <c r="AG12956" t="s">
        <v>173</v>
      </c>
      <c r="AH12956" t="s">
        <v>150</v>
      </c>
      <c r="AS12956" t="s">
        <v>173</v>
      </c>
      <c r="AT12956" t="s">
        <v>150</v>
      </c>
    </row>
    <row r="12957" spans="1:46" x14ac:dyDescent="0.2">
      <c r="A12957" t="s">
        <v>680</v>
      </c>
      <c r="B12957" t="s">
        <v>681</v>
      </c>
      <c r="C12957">
        <f>-70.51774724 / 41.63166412</f>
        <v>-1.6938488703391279</v>
      </c>
      <c r="D12957" t="s">
        <v>682</v>
      </c>
      <c r="E12957" t="s">
        <v>70</v>
      </c>
      <c r="F12957" s="1">
        <v>43697</v>
      </c>
      <c r="G12957">
        <v>18</v>
      </c>
      <c r="K12957">
        <v>0.03</v>
      </c>
      <c r="L12957" t="s">
        <v>150</v>
      </c>
      <c r="O12957">
        <v>0.27</v>
      </c>
      <c r="P12957" t="s">
        <v>150</v>
      </c>
      <c r="Q12957">
        <v>12.3</v>
      </c>
      <c r="R12957" t="s">
        <v>150</v>
      </c>
      <c r="S12957">
        <v>0.89</v>
      </c>
      <c r="T12957" t="s">
        <v>150</v>
      </c>
      <c r="U12957">
        <v>27.57</v>
      </c>
      <c r="V12957" t="s">
        <v>150</v>
      </c>
      <c r="W12957">
        <v>70.64</v>
      </c>
      <c r="X12957" t="s">
        <v>150</v>
      </c>
      <c r="Y12957">
        <v>51.98</v>
      </c>
      <c r="AA12957">
        <v>-3.8</v>
      </c>
      <c r="AE12957">
        <v>36</v>
      </c>
      <c r="AF12957" t="s">
        <v>150</v>
      </c>
      <c r="AG12957">
        <v>6.33</v>
      </c>
      <c r="AH12957" t="s">
        <v>150</v>
      </c>
      <c r="AS12957">
        <v>29.55</v>
      </c>
      <c r="AT12957" t="s">
        <v>150</v>
      </c>
    </row>
    <row r="12958" spans="1:46" x14ac:dyDescent="0.2">
      <c r="A12958" t="s">
        <v>680</v>
      </c>
      <c r="B12958" t="s">
        <v>681</v>
      </c>
      <c r="C12958">
        <f>-70.51774724 / 41.63166412</f>
        <v>-1.6938488703391279</v>
      </c>
      <c r="D12958" t="s">
        <v>682</v>
      </c>
      <c r="E12958" t="s">
        <v>70</v>
      </c>
      <c r="F12958" s="1">
        <v>43697</v>
      </c>
      <c r="G12958">
        <v>19</v>
      </c>
      <c r="K12958" t="s">
        <v>173</v>
      </c>
      <c r="L12958" t="s">
        <v>150</v>
      </c>
      <c r="O12958">
        <v>0.28000000000000003</v>
      </c>
      <c r="P12958" t="s">
        <v>150</v>
      </c>
      <c r="Q12958">
        <v>12.4</v>
      </c>
      <c r="R12958" t="s">
        <v>150</v>
      </c>
      <c r="S12958" t="s">
        <v>173</v>
      </c>
      <c r="T12958" t="s">
        <v>150</v>
      </c>
      <c r="W12958" t="s">
        <v>173</v>
      </c>
      <c r="X12958" t="s">
        <v>150</v>
      </c>
      <c r="AE12958" t="s">
        <v>173</v>
      </c>
      <c r="AF12958" t="s">
        <v>150</v>
      </c>
      <c r="AG12958" t="s">
        <v>173</v>
      </c>
      <c r="AH12958" t="s">
        <v>150</v>
      </c>
      <c r="AS12958" t="s">
        <v>173</v>
      </c>
      <c r="AT12958" t="s">
        <v>150</v>
      </c>
    </row>
    <row r="12959" spans="1:46" x14ac:dyDescent="0.2">
      <c r="A12959" t="s">
        <v>680</v>
      </c>
      <c r="B12959" t="s">
        <v>681</v>
      </c>
      <c r="C12959">
        <f>-70.51774724 / 41.63166412</f>
        <v>-1.6938488703391279</v>
      </c>
      <c r="D12959" t="s">
        <v>682</v>
      </c>
      <c r="E12959" t="s">
        <v>70</v>
      </c>
      <c r="F12959" s="1">
        <v>44061</v>
      </c>
      <c r="G12959">
        <v>0.5</v>
      </c>
      <c r="I12959">
        <v>19</v>
      </c>
      <c r="J12959" t="s">
        <v>150</v>
      </c>
      <c r="K12959">
        <v>4.1100000000000003</v>
      </c>
      <c r="L12959" t="s">
        <v>150</v>
      </c>
      <c r="M12959">
        <v>3.7</v>
      </c>
      <c r="N12959" t="s">
        <v>150</v>
      </c>
      <c r="O12959">
        <v>8.65</v>
      </c>
      <c r="P12959" t="s">
        <v>150</v>
      </c>
      <c r="Q12959">
        <v>25.4</v>
      </c>
      <c r="R12959" t="s">
        <v>150</v>
      </c>
      <c r="S12959">
        <v>0.57999999999999996</v>
      </c>
      <c r="T12959" t="s">
        <v>150</v>
      </c>
      <c r="U12959">
        <v>17.96</v>
      </c>
      <c r="V12959" t="s">
        <v>150</v>
      </c>
      <c r="W12959">
        <v>20.5</v>
      </c>
      <c r="X12959" t="s">
        <v>150</v>
      </c>
      <c r="Y12959">
        <v>45.8</v>
      </c>
      <c r="AA12959">
        <v>44.47</v>
      </c>
      <c r="AC12959">
        <v>41.15</v>
      </c>
      <c r="AE12959">
        <v>12.1</v>
      </c>
      <c r="AF12959" t="s">
        <v>150</v>
      </c>
      <c r="AG12959">
        <v>6.86</v>
      </c>
      <c r="AH12959" t="s">
        <v>150</v>
      </c>
      <c r="AS12959">
        <v>0.03</v>
      </c>
      <c r="AT12959" t="s">
        <v>150</v>
      </c>
    </row>
    <row r="12960" spans="1:46" x14ac:dyDescent="0.2">
      <c r="A12960" t="s">
        <v>680</v>
      </c>
      <c r="B12960" t="s">
        <v>681</v>
      </c>
      <c r="C12960">
        <f>-70.51774724 / 41.63166412</f>
        <v>-1.6938488703391279</v>
      </c>
      <c r="D12960" t="s">
        <v>682</v>
      </c>
      <c r="E12960" t="s">
        <v>70</v>
      </c>
      <c r="F12960" s="1">
        <v>44061</v>
      </c>
      <c r="G12960">
        <v>1</v>
      </c>
      <c r="K12960" t="s">
        <v>173</v>
      </c>
      <c r="L12960" t="s">
        <v>150</v>
      </c>
      <c r="O12960">
        <v>8.67</v>
      </c>
      <c r="P12960" t="s">
        <v>150</v>
      </c>
      <c r="Q12960">
        <v>25.3</v>
      </c>
      <c r="R12960" t="s">
        <v>150</v>
      </c>
      <c r="S12960" t="s">
        <v>173</v>
      </c>
      <c r="T12960" t="s">
        <v>150</v>
      </c>
      <c r="W12960" t="s">
        <v>173</v>
      </c>
      <c r="X12960" t="s">
        <v>150</v>
      </c>
      <c r="AE12960" t="s">
        <v>173</v>
      </c>
      <c r="AF12960" t="s">
        <v>150</v>
      </c>
      <c r="AG12960" t="s">
        <v>173</v>
      </c>
      <c r="AH12960" t="s">
        <v>150</v>
      </c>
      <c r="AS12960" t="s">
        <v>173</v>
      </c>
      <c r="AT12960" t="s">
        <v>150</v>
      </c>
    </row>
    <row r="12961" spans="1:46" x14ac:dyDescent="0.2">
      <c r="A12961" t="s">
        <v>680</v>
      </c>
      <c r="B12961" t="s">
        <v>681</v>
      </c>
      <c r="C12961">
        <f>-70.51774724 / 41.63166412</f>
        <v>-1.6938488703391279</v>
      </c>
      <c r="D12961" t="s">
        <v>682</v>
      </c>
      <c r="E12961" t="s">
        <v>70</v>
      </c>
      <c r="F12961" s="1">
        <v>44061</v>
      </c>
      <c r="G12961">
        <v>2</v>
      </c>
      <c r="K12961" t="s">
        <v>173</v>
      </c>
      <c r="L12961" t="s">
        <v>150</v>
      </c>
      <c r="O12961">
        <v>8.67</v>
      </c>
      <c r="P12961" t="s">
        <v>150</v>
      </c>
      <c r="Q12961">
        <v>25.2</v>
      </c>
      <c r="R12961" t="s">
        <v>150</v>
      </c>
      <c r="S12961" t="s">
        <v>173</v>
      </c>
      <c r="T12961" t="s">
        <v>150</v>
      </c>
      <c r="W12961" t="s">
        <v>173</v>
      </c>
      <c r="X12961" t="s">
        <v>150</v>
      </c>
      <c r="AE12961" t="s">
        <v>173</v>
      </c>
      <c r="AF12961" t="s">
        <v>150</v>
      </c>
      <c r="AG12961" t="s">
        <v>173</v>
      </c>
      <c r="AH12961" t="s">
        <v>150</v>
      </c>
      <c r="AS12961" t="s">
        <v>173</v>
      </c>
      <c r="AT12961" t="s">
        <v>150</v>
      </c>
    </row>
    <row r="12962" spans="1:46" x14ac:dyDescent="0.2">
      <c r="A12962" t="s">
        <v>680</v>
      </c>
      <c r="B12962" t="s">
        <v>681</v>
      </c>
      <c r="C12962">
        <f>-70.51774724 / 41.63166412</f>
        <v>-1.6938488703391279</v>
      </c>
      <c r="D12962" t="s">
        <v>682</v>
      </c>
      <c r="E12962" t="s">
        <v>70</v>
      </c>
      <c r="F12962" s="1">
        <v>44061</v>
      </c>
      <c r="G12962">
        <v>3</v>
      </c>
      <c r="K12962">
        <v>3.12</v>
      </c>
      <c r="L12962" t="s">
        <v>150</v>
      </c>
      <c r="O12962">
        <v>8.68</v>
      </c>
      <c r="P12962" t="s">
        <v>150</v>
      </c>
      <c r="Q12962">
        <v>25.2</v>
      </c>
      <c r="R12962" t="s">
        <v>150</v>
      </c>
      <c r="S12962">
        <v>0.46</v>
      </c>
      <c r="T12962" t="s">
        <v>150</v>
      </c>
      <c r="U12962">
        <v>14.25</v>
      </c>
      <c r="V12962" t="s">
        <v>150</v>
      </c>
      <c r="W12962">
        <v>21.1</v>
      </c>
      <c r="X12962" t="s">
        <v>150</v>
      </c>
      <c r="AA12962">
        <v>41.76</v>
      </c>
      <c r="AE12962">
        <v>12.6</v>
      </c>
      <c r="AF12962" t="s">
        <v>150</v>
      </c>
      <c r="AG12962">
        <v>6.73</v>
      </c>
      <c r="AH12962" t="s">
        <v>150</v>
      </c>
      <c r="AS12962">
        <v>0.03</v>
      </c>
      <c r="AT12962" t="s">
        <v>150</v>
      </c>
    </row>
    <row r="12963" spans="1:46" x14ac:dyDescent="0.2">
      <c r="A12963" t="s">
        <v>680</v>
      </c>
      <c r="B12963" t="s">
        <v>681</v>
      </c>
      <c r="C12963">
        <f>-70.51774724 / 41.63166412</f>
        <v>-1.6938488703391279</v>
      </c>
      <c r="D12963" t="s">
        <v>682</v>
      </c>
      <c r="E12963" t="s">
        <v>70</v>
      </c>
      <c r="F12963" s="1">
        <v>44061</v>
      </c>
      <c r="G12963">
        <v>4</v>
      </c>
      <c r="K12963" t="s">
        <v>173</v>
      </c>
      <c r="L12963" t="s">
        <v>150</v>
      </c>
      <c r="O12963">
        <v>8.67</v>
      </c>
      <c r="P12963" t="s">
        <v>150</v>
      </c>
      <c r="Q12963">
        <v>25.2</v>
      </c>
      <c r="R12963" t="s">
        <v>150</v>
      </c>
      <c r="S12963" t="s">
        <v>173</v>
      </c>
      <c r="T12963" t="s">
        <v>150</v>
      </c>
      <c r="W12963" t="s">
        <v>173</v>
      </c>
      <c r="X12963" t="s">
        <v>150</v>
      </c>
      <c r="AE12963" t="s">
        <v>173</v>
      </c>
      <c r="AF12963" t="s">
        <v>150</v>
      </c>
      <c r="AG12963" t="s">
        <v>173</v>
      </c>
      <c r="AH12963" t="s">
        <v>150</v>
      </c>
      <c r="AS12963" t="s">
        <v>173</v>
      </c>
      <c r="AT12963" t="s">
        <v>150</v>
      </c>
    </row>
    <row r="12964" spans="1:46" x14ac:dyDescent="0.2">
      <c r="A12964" t="s">
        <v>680</v>
      </c>
      <c r="B12964" t="s">
        <v>681</v>
      </c>
      <c r="C12964">
        <f>-70.51774724 / 41.63166412</f>
        <v>-1.6938488703391279</v>
      </c>
      <c r="D12964" t="s">
        <v>682</v>
      </c>
      <c r="E12964" t="s">
        <v>70</v>
      </c>
      <c r="F12964" s="1">
        <v>44061</v>
      </c>
      <c r="G12964">
        <v>5</v>
      </c>
      <c r="K12964" t="s">
        <v>173</v>
      </c>
      <c r="L12964" t="s">
        <v>150</v>
      </c>
      <c r="O12964">
        <v>8.65</v>
      </c>
      <c r="P12964" t="s">
        <v>150</v>
      </c>
      <c r="Q12964">
        <v>25.1</v>
      </c>
      <c r="R12964" t="s">
        <v>150</v>
      </c>
      <c r="S12964" t="s">
        <v>173</v>
      </c>
      <c r="T12964" t="s">
        <v>150</v>
      </c>
      <c r="W12964" t="s">
        <v>173</v>
      </c>
      <c r="X12964" t="s">
        <v>150</v>
      </c>
      <c r="AE12964" t="s">
        <v>173</v>
      </c>
      <c r="AF12964" t="s">
        <v>150</v>
      </c>
      <c r="AG12964" t="s">
        <v>173</v>
      </c>
      <c r="AH12964" t="s">
        <v>150</v>
      </c>
      <c r="AS12964" t="s">
        <v>173</v>
      </c>
      <c r="AT12964" t="s">
        <v>150</v>
      </c>
    </row>
    <row r="12965" spans="1:46" x14ac:dyDescent="0.2">
      <c r="A12965" t="s">
        <v>680</v>
      </c>
      <c r="B12965" t="s">
        <v>681</v>
      </c>
      <c r="C12965">
        <f>-70.51774724 / 41.63166412</f>
        <v>-1.6938488703391279</v>
      </c>
      <c r="D12965" t="s">
        <v>682</v>
      </c>
      <c r="E12965" t="s">
        <v>70</v>
      </c>
      <c r="F12965" s="1">
        <v>44061</v>
      </c>
      <c r="G12965">
        <v>6</v>
      </c>
      <c r="K12965" t="s">
        <v>173</v>
      </c>
      <c r="L12965" t="s">
        <v>150</v>
      </c>
      <c r="O12965">
        <v>8.61</v>
      </c>
      <c r="P12965" t="s">
        <v>150</v>
      </c>
      <c r="Q12965">
        <v>25.1</v>
      </c>
      <c r="R12965" t="s">
        <v>150</v>
      </c>
      <c r="S12965" t="s">
        <v>173</v>
      </c>
      <c r="T12965" t="s">
        <v>150</v>
      </c>
      <c r="W12965" t="s">
        <v>173</v>
      </c>
      <c r="X12965" t="s">
        <v>150</v>
      </c>
      <c r="AE12965" t="s">
        <v>173</v>
      </c>
      <c r="AF12965" t="s">
        <v>150</v>
      </c>
      <c r="AG12965" t="s">
        <v>173</v>
      </c>
      <c r="AH12965" t="s">
        <v>150</v>
      </c>
      <c r="AS12965" t="s">
        <v>173</v>
      </c>
      <c r="AT12965" t="s">
        <v>150</v>
      </c>
    </row>
    <row r="12966" spans="1:46" x14ac:dyDescent="0.2">
      <c r="A12966" t="s">
        <v>680</v>
      </c>
      <c r="B12966" t="s">
        <v>681</v>
      </c>
      <c r="C12966">
        <f>-70.51774724 / 41.63166412</f>
        <v>-1.6938488703391279</v>
      </c>
      <c r="D12966" t="s">
        <v>682</v>
      </c>
      <c r="E12966" t="s">
        <v>70</v>
      </c>
      <c r="F12966" s="1">
        <v>44061</v>
      </c>
      <c r="G12966">
        <v>7</v>
      </c>
      <c r="K12966" t="s">
        <v>173</v>
      </c>
      <c r="L12966" t="s">
        <v>150</v>
      </c>
      <c r="O12966">
        <v>8.57</v>
      </c>
      <c r="P12966" t="s">
        <v>150</v>
      </c>
      <c r="Q12966">
        <v>25.1</v>
      </c>
      <c r="R12966" t="s">
        <v>150</v>
      </c>
      <c r="S12966" t="s">
        <v>173</v>
      </c>
      <c r="T12966" t="s">
        <v>150</v>
      </c>
      <c r="W12966" t="s">
        <v>173</v>
      </c>
      <c r="X12966" t="s">
        <v>150</v>
      </c>
      <c r="AE12966" t="s">
        <v>173</v>
      </c>
      <c r="AF12966" t="s">
        <v>150</v>
      </c>
      <c r="AG12966" t="s">
        <v>173</v>
      </c>
      <c r="AH12966" t="s">
        <v>150</v>
      </c>
      <c r="AS12966" t="s">
        <v>173</v>
      </c>
      <c r="AT12966" t="s">
        <v>150</v>
      </c>
    </row>
    <row r="12967" spans="1:46" x14ac:dyDescent="0.2">
      <c r="A12967" t="s">
        <v>680</v>
      </c>
      <c r="B12967" t="s">
        <v>681</v>
      </c>
      <c r="C12967">
        <f>-70.51774724 / 41.63166412</f>
        <v>-1.6938488703391279</v>
      </c>
      <c r="D12967" t="s">
        <v>682</v>
      </c>
      <c r="E12967" t="s">
        <v>70</v>
      </c>
      <c r="F12967" s="1">
        <v>44061</v>
      </c>
      <c r="G12967">
        <v>8</v>
      </c>
      <c r="K12967" t="s">
        <v>173</v>
      </c>
      <c r="L12967" t="s">
        <v>150</v>
      </c>
      <c r="O12967">
        <v>6.2</v>
      </c>
      <c r="P12967" t="s">
        <v>150</v>
      </c>
      <c r="Q12967">
        <v>23.6</v>
      </c>
      <c r="R12967" t="s">
        <v>150</v>
      </c>
      <c r="S12967" t="s">
        <v>173</v>
      </c>
      <c r="T12967" t="s">
        <v>150</v>
      </c>
      <c r="W12967" t="s">
        <v>173</v>
      </c>
      <c r="X12967" t="s">
        <v>150</v>
      </c>
      <c r="AE12967" t="s">
        <v>173</v>
      </c>
      <c r="AF12967" t="s">
        <v>150</v>
      </c>
      <c r="AG12967" t="s">
        <v>173</v>
      </c>
      <c r="AH12967" t="s">
        <v>150</v>
      </c>
      <c r="AS12967" t="s">
        <v>173</v>
      </c>
      <c r="AT12967" t="s">
        <v>150</v>
      </c>
    </row>
    <row r="12968" spans="1:46" x14ac:dyDescent="0.2">
      <c r="A12968" t="s">
        <v>680</v>
      </c>
      <c r="B12968" t="s">
        <v>681</v>
      </c>
      <c r="C12968">
        <f>-70.51774724 / 41.63166412</f>
        <v>-1.6938488703391279</v>
      </c>
      <c r="D12968" t="s">
        <v>682</v>
      </c>
      <c r="E12968" t="s">
        <v>70</v>
      </c>
      <c r="F12968" s="1">
        <v>44061</v>
      </c>
      <c r="G12968">
        <v>9</v>
      </c>
      <c r="K12968">
        <v>2.58</v>
      </c>
      <c r="L12968" t="s">
        <v>150</v>
      </c>
      <c r="O12968">
        <v>4.54</v>
      </c>
      <c r="P12968" t="s">
        <v>150</v>
      </c>
      <c r="Q12968">
        <v>18.100000000000001</v>
      </c>
      <c r="R12968" t="s">
        <v>150</v>
      </c>
      <c r="S12968">
        <v>0.54</v>
      </c>
      <c r="T12968" t="s">
        <v>150</v>
      </c>
      <c r="U12968">
        <v>16.73</v>
      </c>
      <c r="V12968" t="s">
        <v>150</v>
      </c>
      <c r="W12968">
        <v>30.67</v>
      </c>
      <c r="X12968" t="s">
        <v>150</v>
      </c>
      <c r="Y12968">
        <v>44.77</v>
      </c>
      <c r="AA12968">
        <v>39.9</v>
      </c>
      <c r="AE12968">
        <v>13.7</v>
      </c>
      <c r="AF12968" t="s">
        <v>150</v>
      </c>
      <c r="AG12968">
        <v>6.08</v>
      </c>
      <c r="AH12968" t="s">
        <v>150</v>
      </c>
      <c r="AS12968">
        <v>0.69</v>
      </c>
      <c r="AT12968" t="s">
        <v>150</v>
      </c>
    </row>
    <row r="12969" spans="1:46" x14ac:dyDescent="0.2">
      <c r="A12969" t="s">
        <v>680</v>
      </c>
      <c r="B12969" t="s">
        <v>681</v>
      </c>
      <c r="C12969">
        <f>-70.51774724 / 41.63166412</f>
        <v>-1.6938488703391279</v>
      </c>
      <c r="D12969" t="s">
        <v>682</v>
      </c>
      <c r="E12969" t="s">
        <v>70</v>
      </c>
      <c r="F12969" s="1">
        <v>44061</v>
      </c>
      <c r="G12969">
        <v>10</v>
      </c>
      <c r="K12969" t="s">
        <v>173</v>
      </c>
      <c r="L12969" t="s">
        <v>150</v>
      </c>
      <c r="O12969">
        <v>3.6</v>
      </c>
      <c r="P12969" t="s">
        <v>150</v>
      </c>
      <c r="Q12969">
        <v>17.2</v>
      </c>
      <c r="R12969" t="s">
        <v>150</v>
      </c>
      <c r="S12969" t="s">
        <v>173</v>
      </c>
      <c r="T12969" t="s">
        <v>150</v>
      </c>
      <c r="W12969" t="s">
        <v>173</v>
      </c>
      <c r="X12969" t="s">
        <v>150</v>
      </c>
      <c r="AE12969" t="s">
        <v>173</v>
      </c>
      <c r="AF12969" t="s">
        <v>150</v>
      </c>
      <c r="AG12969" t="s">
        <v>173</v>
      </c>
      <c r="AH12969" t="s">
        <v>150</v>
      </c>
      <c r="AS12969" t="s">
        <v>173</v>
      </c>
      <c r="AT12969" t="s">
        <v>150</v>
      </c>
    </row>
    <row r="12970" spans="1:46" x14ac:dyDescent="0.2">
      <c r="A12970" t="s">
        <v>680</v>
      </c>
      <c r="B12970" t="s">
        <v>681</v>
      </c>
      <c r="C12970">
        <f>-70.51774724 / 41.63166412</f>
        <v>-1.6938488703391279</v>
      </c>
      <c r="D12970" t="s">
        <v>682</v>
      </c>
      <c r="E12970" t="s">
        <v>70</v>
      </c>
      <c r="F12970" s="1">
        <v>44061</v>
      </c>
      <c r="G12970">
        <v>11</v>
      </c>
      <c r="K12970" t="s">
        <v>173</v>
      </c>
      <c r="L12970" t="s">
        <v>150</v>
      </c>
      <c r="O12970">
        <v>1.6</v>
      </c>
      <c r="P12970" t="s">
        <v>150</v>
      </c>
      <c r="Q12970">
        <v>16.7</v>
      </c>
      <c r="R12970" t="s">
        <v>150</v>
      </c>
      <c r="S12970" t="s">
        <v>173</v>
      </c>
      <c r="T12970" t="s">
        <v>150</v>
      </c>
      <c r="W12970" t="s">
        <v>173</v>
      </c>
      <c r="X12970" t="s">
        <v>150</v>
      </c>
      <c r="AE12970" t="s">
        <v>173</v>
      </c>
      <c r="AF12970" t="s">
        <v>150</v>
      </c>
      <c r="AG12970" t="s">
        <v>173</v>
      </c>
      <c r="AH12970" t="s">
        <v>150</v>
      </c>
      <c r="AS12970" t="s">
        <v>173</v>
      </c>
      <c r="AT12970" t="s">
        <v>150</v>
      </c>
    </row>
    <row r="12971" spans="1:46" x14ac:dyDescent="0.2">
      <c r="A12971" t="s">
        <v>680</v>
      </c>
      <c r="B12971" t="s">
        <v>681</v>
      </c>
      <c r="C12971">
        <f>-70.51774724 / 41.63166412</f>
        <v>-1.6938488703391279</v>
      </c>
      <c r="D12971" t="s">
        <v>682</v>
      </c>
      <c r="E12971" t="s">
        <v>70</v>
      </c>
      <c r="F12971" s="1">
        <v>44061</v>
      </c>
      <c r="G12971">
        <v>12</v>
      </c>
      <c r="K12971" t="s">
        <v>173</v>
      </c>
      <c r="L12971" t="s">
        <v>150</v>
      </c>
      <c r="O12971">
        <v>0.1</v>
      </c>
      <c r="P12971" t="s">
        <v>150</v>
      </c>
      <c r="Q12971">
        <v>13.6</v>
      </c>
      <c r="R12971" t="s">
        <v>150</v>
      </c>
      <c r="S12971" t="s">
        <v>173</v>
      </c>
      <c r="T12971" t="s">
        <v>150</v>
      </c>
      <c r="W12971" t="s">
        <v>173</v>
      </c>
      <c r="X12971" t="s">
        <v>150</v>
      </c>
      <c r="AE12971" t="s">
        <v>173</v>
      </c>
      <c r="AF12971" t="s">
        <v>150</v>
      </c>
      <c r="AG12971" t="s">
        <v>173</v>
      </c>
      <c r="AH12971" t="s">
        <v>150</v>
      </c>
      <c r="AS12971" t="s">
        <v>173</v>
      </c>
      <c r="AT12971" t="s">
        <v>150</v>
      </c>
    </row>
    <row r="12972" spans="1:46" x14ac:dyDescent="0.2">
      <c r="A12972" t="s">
        <v>680</v>
      </c>
      <c r="B12972" t="s">
        <v>681</v>
      </c>
      <c r="C12972">
        <f>-70.51774724 / 41.63166412</f>
        <v>-1.6938488703391279</v>
      </c>
      <c r="D12972" t="s">
        <v>682</v>
      </c>
      <c r="E12972" t="s">
        <v>70</v>
      </c>
      <c r="F12972" s="1">
        <v>44061</v>
      </c>
      <c r="G12972">
        <v>13</v>
      </c>
      <c r="K12972" t="s">
        <v>173</v>
      </c>
      <c r="L12972" t="s">
        <v>150</v>
      </c>
      <c r="O12972">
        <v>0.04</v>
      </c>
      <c r="P12972" t="s">
        <v>150</v>
      </c>
      <c r="Q12972">
        <v>13</v>
      </c>
      <c r="R12972" t="s">
        <v>150</v>
      </c>
      <c r="S12972" t="s">
        <v>173</v>
      </c>
      <c r="T12972" t="s">
        <v>150</v>
      </c>
      <c r="W12972" t="s">
        <v>173</v>
      </c>
      <c r="X12972" t="s">
        <v>150</v>
      </c>
      <c r="AE12972" t="s">
        <v>173</v>
      </c>
      <c r="AF12972" t="s">
        <v>150</v>
      </c>
      <c r="AG12972" t="s">
        <v>173</v>
      </c>
      <c r="AH12972" t="s">
        <v>150</v>
      </c>
      <c r="AS12972" t="s">
        <v>173</v>
      </c>
      <c r="AT12972" t="s">
        <v>150</v>
      </c>
    </row>
    <row r="12973" spans="1:46" x14ac:dyDescent="0.2">
      <c r="A12973" t="s">
        <v>680</v>
      </c>
      <c r="B12973" t="s">
        <v>681</v>
      </c>
      <c r="C12973">
        <f>-70.51774724 / 41.63166412</f>
        <v>-1.6938488703391279</v>
      </c>
      <c r="D12973" t="s">
        <v>682</v>
      </c>
      <c r="E12973" t="s">
        <v>70</v>
      </c>
      <c r="F12973" s="1">
        <v>44061</v>
      </c>
      <c r="G12973">
        <v>14</v>
      </c>
      <c r="K12973" t="s">
        <v>173</v>
      </c>
      <c r="L12973" t="s">
        <v>150</v>
      </c>
      <c r="O12973">
        <v>0.02</v>
      </c>
      <c r="P12973" t="s">
        <v>150</v>
      </c>
      <c r="Q12973">
        <v>12.5</v>
      </c>
      <c r="R12973" t="s">
        <v>150</v>
      </c>
      <c r="S12973" t="s">
        <v>173</v>
      </c>
      <c r="T12973" t="s">
        <v>150</v>
      </c>
      <c r="W12973" t="s">
        <v>173</v>
      </c>
      <c r="X12973" t="s">
        <v>150</v>
      </c>
      <c r="AE12973" t="s">
        <v>173</v>
      </c>
      <c r="AF12973" t="s">
        <v>150</v>
      </c>
      <c r="AG12973" t="s">
        <v>173</v>
      </c>
      <c r="AH12973" t="s">
        <v>150</v>
      </c>
      <c r="AS12973" t="s">
        <v>173</v>
      </c>
      <c r="AT12973" t="s">
        <v>150</v>
      </c>
    </row>
    <row r="12974" spans="1:46" x14ac:dyDescent="0.2">
      <c r="A12974" t="s">
        <v>680</v>
      </c>
      <c r="B12974" t="s">
        <v>681</v>
      </c>
      <c r="C12974">
        <f>-70.51774724 / 41.63166412</f>
        <v>-1.6938488703391279</v>
      </c>
      <c r="D12974" t="s">
        <v>682</v>
      </c>
      <c r="E12974" t="s">
        <v>70</v>
      </c>
      <c r="F12974" s="1">
        <v>44061</v>
      </c>
      <c r="G12974">
        <v>16</v>
      </c>
      <c r="K12974">
        <v>4.7699999999999996</v>
      </c>
      <c r="L12974" t="s">
        <v>150</v>
      </c>
      <c r="S12974">
        <v>1.02</v>
      </c>
      <c r="T12974" t="s">
        <v>150</v>
      </c>
      <c r="U12974">
        <v>31.59</v>
      </c>
      <c r="V12974" t="s">
        <v>150</v>
      </c>
      <c r="W12974">
        <v>76.150000000000006</v>
      </c>
      <c r="X12974" t="s">
        <v>150</v>
      </c>
      <c r="Y12974">
        <v>53.94</v>
      </c>
      <c r="AA12974">
        <v>45.93</v>
      </c>
      <c r="AE12974">
        <v>35.700000000000003</v>
      </c>
      <c r="AF12974" t="s">
        <v>150</v>
      </c>
      <c r="AG12974">
        <v>6.4</v>
      </c>
      <c r="AH12974" t="s">
        <v>150</v>
      </c>
      <c r="AS12974">
        <v>2.58</v>
      </c>
      <c r="AT12974" t="s">
        <v>150</v>
      </c>
    </row>
    <row r="12975" spans="1:46" x14ac:dyDescent="0.2">
      <c r="A12975" t="s">
        <v>565</v>
      </c>
      <c r="B12975" t="s">
        <v>566</v>
      </c>
      <c r="C12975">
        <f>-70.51684966 / 41.62065452</f>
        <v>-1.6942753657589527</v>
      </c>
      <c r="D12975" t="s">
        <v>567</v>
      </c>
      <c r="E12975" t="s">
        <v>70</v>
      </c>
      <c r="F12975" s="1">
        <v>37143</v>
      </c>
      <c r="G12975">
        <v>0.5</v>
      </c>
      <c r="I12975">
        <v>0.5</v>
      </c>
      <c r="J12975" t="s">
        <v>71</v>
      </c>
      <c r="K12975">
        <v>11.07</v>
      </c>
      <c r="L12975" t="s">
        <v>71</v>
      </c>
      <c r="M12975">
        <v>0.5</v>
      </c>
      <c r="N12975" t="s">
        <v>71</v>
      </c>
      <c r="O12975">
        <v>3.5</v>
      </c>
      <c r="P12975" t="s">
        <v>71</v>
      </c>
      <c r="Q12975">
        <v>20.5</v>
      </c>
      <c r="R12975" t="s">
        <v>71</v>
      </c>
      <c r="S12975">
        <v>1.08</v>
      </c>
      <c r="T12975" t="s">
        <v>71</v>
      </c>
      <c r="U12975">
        <v>33.450000000000003</v>
      </c>
      <c r="V12975" t="s">
        <v>71</v>
      </c>
      <c r="W12975">
        <v>65.099999999999994</v>
      </c>
      <c r="X12975" t="s">
        <v>71</v>
      </c>
      <c r="Y12975">
        <v>54.76</v>
      </c>
      <c r="AA12975">
        <v>54.19</v>
      </c>
      <c r="AC12975">
        <v>69.989999999999995</v>
      </c>
      <c r="AE12975">
        <v>1.4</v>
      </c>
      <c r="AF12975" t="s">
        <v>71</v>
      </c>
      <c r="AG12975">
        <v>5.24</v>
      </c>
      <c r="AH12975" t="s">
        <v>71</v>
      </c>
      <c r="AS12975">
        <v>36.369999999999997</v>
      </c>
      <c r="AT12975" t="s">
        <v>71</v>
      </c>
    </row>
    <row r="12976" spans="1:46" x14ac:dyDescent="0.2">
      <c r="A12976" t="s">
        <v>686</v>
      </c>
      <c r="B12976" t="s">
        <v>687</v>
      </c>
      <c r="C12976">
        <f>-70.5126964 / 41.62007417</f>
        <v>-1.6941992008948885</v>
      </c>
      <c r="D12976" t="s">
        <v>688</v>
      </c>
      <c r="E12976" t="s">
        <v>70</v>
      </c>
      <c r="F12976" s="1">
        <v>41871</v>
      </c>
      <c r="G12976">
        <v>0.3</v>
      </c>
      <c r="I12976">
        <v>1</v>
      </c>
      <c r="J12976" t="s">
        <v>71</v>
      </c>
      <c r="K12976">
        <v>10.38</v>
      </c>
      <c r="L12976" t="s">
        <v>71</v>
      </c>
      <c r="M12976">
        <v>1</v>
      </c>
      <c r="N12976" t="s">
        <v>71</v>
      </c>
      <c r="S12976">
        <v>0.7</v>
      </c>
      <c r="T12976" t="s">
        <v>71</v>
      </c>
      <c r="U12976">
        <v>21.68</v>
      </c>
      <c r="V12976" t="s">
        <v>71</v>
      </c>
      <c r="W12976">
        <v>60.03</v>
      </c>
      <c r="X12976" t="s">
        <v>71</v>
      </c>
      <c r="Y12976">
        <v>48.51</v>
      </c>
      <c r="AA12976">
        <v>53.55</v>
      </c>
      <c r="AC12976">
        <v>60</v>
      </c>
      <c r="AE12976">
        <v>5.9</v>
      </c>
      <c r="AF12976" t="s">
        <v>71</v>
      </c>
      <c r="AG12976">
        <v>5.86</v>
      </c>
      <c r="AH12976" t="s">
        <v>71</v>
      </c>
      <c r="AS12976">
        <v>11.96</v>
      </c>
      <c r="AT12976" t="s">
        <v>71</v>
      </c>
    </row>
    <row r="12977" spans="1:46" x14ac:dyDescent="0.2">
      <c r="A12977" t="s">
        <v>686</v>
      </c>
      <c r="B12977" t="s">
        <v>687</v>
      </c>
      <c r="C12977">
        <f>-70.5126964 / 41.62007417</f>
        <v>-1.6941992008948885</v>
      </c>
      <c r="D12977" t="s">
        <v>688</v>
      </c>
      <c r="E12977" t="s">
        <v>70</v>
      </c>
      <c r="F12977" s="1">
        <v>41871</v>
      </c>
      <c r="G12977">
        <v>1</v>
      </c>
      <c r="O12977">
        <v>1.93</v>
      </c>
      <c r="P12977" t="s">
        <v>71</v>
      </c>
      <c r="Q12977">
        <v>21.7</v>
      </c>
      <c r="R12977" t="s">
        <v>71</v>
      </c>
    </row>
    <row r="12978" spans="1:46" x14ac:dyDescent="0.2">
      <c r="A12978" t="s">
        <v>617</v>
      </c>
      <c r="B12978" t="s">
        <v>618</v>
      </c>
      <c r="C12978">
        <f>-70.48290574 / 41.61946564</f>
        <v>-1.6935081855606449</v>
      </c>
      <c r="D12978" t="s">
        <v>337</v>
      </c>
      <c r="E12978" t="s">
        <v>70</v>
      </c>
      <c r="F12978" s="1">
        <v>37143</v>
      </c>
      <c r="G12978">
        <v>0.5</v>
      </c>
      <c r="I12978">
        <v>1.08</v>
      </c>
      <c r="J12978" t="s">
        <v>71</v>
      </c>
      <c r="K12978">
        <v>21.12</v>
      </c>
      <c r="L12978" t="s">
        <v>71</v>
      </c>
      <c r="M12978">
        <v>1.08</v>
      </c>
      <c r="N12978" t="s">
        <v>71</v>
      </c>
      <c r="O12978">
        <v>10.050000000000001</v>
      </c>
      <c r="P12978" t="s">
        <v>71</v>
      </c>
      <c r="Q12978">
        <v>17.399999999999999</v>
      </c>
      <c r="R12978" t="s">
        <v>71</v>
      </c>
      <c r="S12978">
        <v>0.77</v>
      </c>
      <c r="T12978" t="s">
        <v>71</v>
      </c>
      <c r="U12978">
        <v>23.85</v>
      </c>
      <c r="V12978" t="s">
        <v>71</v>
      </c>
      <c r="W12978">
        <v>79.5</v>
      </c>
      <c r="X12978" t="s">
        <v>71</v>
      </c>
      <c r="Y12978">
        <v>49.89</v>
      </c>
      <c r="AA12978">
        <v>60.52</v>
      </c>
      <c r="AC12978">
        <v>58.89</v>
      </c>
      <c r="AE12978">
        <v>6.6</v>
      </c>
      <c r="AF12978" t="s">
        <v>71</v>
      </c>
      <c r="AG12978">
        <v>6</v>
      </c>
      <c r="AH12978" t="s">
        <v>71</v>
      </c>
      <c r="AS12978">
        <v>14.31</v>
      </c>
      <c r="AT12978" t="s">
        <v>71</v>
      </c>
    </row>
    <row r="12979" spans="1:46" x14ac:dyDescent="0.2">
      <c r="A12979" t="s">
        <v>617</v>
      </c>
      <c r="B12979" t="s">
        <v>618</v>
      </c>
      <c r="C12979">
        <f>-70.48290574 / 41.61946564</f>
        <v>-1.6935081855606449</v>
      </c>
      <c r="D12979" t="s">
        <v>337</v>
      </c>
      <c r="E12979" t="s">
        <v>70</v>
      </c>
      <c r="F12979" s="1">
        <v>37143</v>
      </c>
      <c r="G12979">
        <v>1</v>
      </c>
      <c r="O12979">
        <v>6.08</v>
      </c>
      <c r="P12979" t="s">
        <v>71</v>
      </c>
      <c r="Q12979">
        <v>16.2</v>
      </c>
      <c r="R12979" t="s">
        <v>71</v>
      </c>
    </row>
    <row r="12980" spans="1:46" x14ac:dyDescent="0.2">
      <c r="A12980" t="s">
        <v>588</v>
      </c>
      <c r="B12980" t="s">
        <v>589</v>
      </c>
      <c r="C12980">
        <f>-70.52284974 / 41.61610014</f>
        <v>-1.6946049606463678</v>
      </c>
      <c r="D12980" t="s">
        <v>590</v>
      </c>
      <c r="E12980" t="s">
        <v>70</v>
      </c>
      <c r="F12980" s="1">
        <v>37143</v>
      </c>
      <c r="G12980">
        <v>0.5</v>
      </c>
      <c r="I12980">
        <v>0.87</v>
      </c>
      <c r="J12980" t="s">
        <v>71</v>
      </c>
      <c r="K12980">
        <v>4.13</v>
      </c>
      <c r="L12980" t="s">
        <v>71</v>
      </c>
      <c r="M12980">
        <v>0.87</v>
      </c>
      <c r="N12980" t="s">
        <v>71</v>
      </c>
      <c r="O12980">
        <v>4.46</v>
      </c>
      <c r="P12980" t="s">
        <v>71</v>
      </c>
      <c r="Q12980">
        <v>18.3</v>
      </c>
      <c r="R12980" t="s">
        <v>71</v>
      </c>
      <c r="S12980">
        <v>0.66</v>
      </c>
      <c r="T12980" t="s">
        <v>71</v>
      </c>
      <c r="U12980">
        <v>20.440000000000001</v>
      </c>
      <c r="V12980" t="s">
        <v>71</v>
      </c>
      <c r="W12980">
        <v>41.7</v>
      </c>
      <c r="X12980" t="s">
        <v>71</v>
      </c>
      <c r="Y12980">
        <v>47.66</v>
      </c>
      <c r="AA12980">
        <v>44.51</v>
      </c>
      <c r="AC12980">
        <v>62.01</v>
      </c>
      <c r="AE12980">
        <v>2.1</v>
      </c>
      <c r="AF12980" t="s">
        <v>71</v>
      </c>
      <c r="AG12980">
        <v>5.54</v>
      </c>
      <c r="AH12980" t="s">
        <v>71</v>
      </c>
      <c r="AS12980">
        <v>0</v>
      </c>
      <c r="AT12980" t="s">
        <v>71</v>
      </c>
    </row>
    <row r="12981" spans="1:46" x14ac:dyDescent="0.2">
      <c r="A12981" t="s">
        <v>591</v>
      </c>
      <c r="B12981" t="s">
        <v>592</v>
      </c>
      <c r="C12981">
        <f>-70.52693429 / 41.61527127</f>
        <v>-1.6947368631198159</v>
      </c>
      <c r="D12981" t="s">
        <v>593</v>
      </c>
      <c r="E12981" t="s">
        <v>70</v>
      </c>
      <c r="F12981" s="1">
        <v>37143</v>
      </c>
      <c r="G12981">
        <v>0.5</v>
      </c>
      <c r="I12981">
        <v>1.8</v>
      </c>
      <c r="J12981" t="s">
        <v>71</v>
      </c>
      <c r="K12981">
        <v>3.89</v>
      </c>
      <c r="L12981" t="s">
        <v>71</v>
      </c>
      <c r="M12981">
        <v>1.8</v>
      </c>
      <c r="N12981" t="s">
        <v>71</v>
      </c>
      <c r="O12981">
        <v>7.68</v>
      </c>
      <c r="P12981" t="s">
        <v>71</v>
      </c>
      <c r="Q12981">
        <v>20.8</v>
      </c>
      <c r="R12981" t="s">
        <v>71</v>
      </c>
      <c r="S12981">
        <v>0.71</v>
      </c>
      <c r="T12981" t="s">
        <v>71</v>
      </c>
      <c r="U12981">
        <v>21.99</v>
      </c>
      <c r="V12981" t="s">
        <v>71</v>
      </c>
      <c r="W12981">
        <v>39.799999999999997</v>
      </c>
      <c r="X12981" t="s">
        <v>71</v>
      </c>
      <c r="Y12981">
        <v>48.72</v>
      </c>
      <c r="AA12981">
        <v>43.93</v>
      </c>
      <c r="AC12981">
        <v>51.53</v>
      </c>
      <c r="AE12981">
        <v>3.1</v>
      </c>
      <c r="AF12981" t="s">
        <v>71</v>
      </c>
      <c r="AG12981">
        <v>5.91</v>
      </c>
      <c r="AH12981" t="s">
        <v>71</v>
      </c>
      <c r="AS12981">
        <v>0</v>
      </c>
      <c r="AT12981" t="s">
        <v>71</v>
      </c>
    </row>
    <row r="12982" spans="1:46" x14ac:dyDescent="0.2">
      <c r="A12982" t="s">
        <v>591</v>
      </c>
      <c r="B12982" t="s">
        <v>592</v>
      </c>
      <c r="C12982">
        <f>-70.52693429 / 41.61527127</f>
        <v>-1.6947368631198159</v>
      </c>
      <c r="D12982" t="s">
        <v>593</v>
      </c>
      <c r="E12982" t="s">
        <v>70</v>
      </c>
      <c r="F12982" s="1">
        <v>37143</v>
      </c>
      <c r="G12982">
        <v>1</v>
      </c>
      <c r="K12982">
        <v>3.51</v>
      </c>
      <c r="L12982" t="s">
        <v>71</v>
      </c>
      <c r="O12982">
        <v>6.92</v>
      </c>
      <c r="P12982" t="s">
        <v>71</v>
      </c>
      <c r="Q12982">
        <v>20.399999999999999</v>
      </c>
      <c r="R12982" t="s">
        <v>71</v>
      </c>
      <c r="S12982">
        <v>0.5</v>
      </c>
      <c r="T12982" t="s">
        <v>71</v>
      </c>
      <c r="U12982">
        <v>15.49</v>
      </c>
      <c r="V12982" t="s">
        <v>71</v>
      </c>
      <c r="W12982">
        <v>45.3</v>
      </c>
      <c r="X12982" t="s">
        <v>71</v>
      </c>
      <c r="Y12982">
        <v>43.66</v>
      </c>
      <c r="AA12982">
        <v>42.92</v>
      </c>
      <c r="AE12982">
        <v>3.1</v>
      </c>
      <c r="AF12982" t="s">
        <v>71</v>
      </c>
      <c r="AG12982">
        <v>5.94</v>
      </c>
      <c r="AH12982" t="s">
        <v>71</v>
      </c>
      <c r="AS12982">
        <v>0</v>
      </c>
      <c r="AT12982" t="s">
        <v>71</v>
      </c>
    </row>
    <row r="12983" spans="1:46" x14ac:dyDescent="0.2">
      <c r="A12983" t="s">
        <v>602</v>
      </c>
      <c r="B12983" t="s">
        <v>603</v>
      </c>
      <c r="C12983">
        <f>-70.46637845 / 41.568799</f>
        <v>-1.6951747499368455</v>
      </c>
      <c r="D12983" t="s">
        <v>604</v>
      </c>
      <c r="E12983" t="s">
        <v>70</v>
      </c>
      <c r="F12983" s="1">
        <v>37143</v>
      </c>
      <c r="G12983">
        <v>0.5</v>
      </c>
      <c r="I12983">
        <v>0.9</v>
      </c>
      <c r="J12983" t="s">
        <v>71</v>
      </c>
      <c r="K12983">
        <v>2.96</v>
      </c>
      <c r="L12983" t="s">
        <v>71</v>
      </c>
      <c r="M12983">
        <v>0.9</v>
      </c>
      <c r="N12983" t="s">
        <v>71</v>
      </c>
      <c r="O12983">
        <v>10</v>
      </c>
      <c r="P12983" t="s">
        <v>71</v>
      </c>
      <c r="Q12983">
        <v>17</v>
      </c>
      <c r="R12983" t="s">
        <v>71</v>
      </c>
      <c r="S12983">
        <v>0.87</v>
      </c>
      <c r="T12983" t="s">
        <v>71</v>
      </c>
      <c r="U12983">
        <v>26.95</v>
      </c>
      <c r="V12983" t="s">
        <v>71</v>
      </c>
      <c r="W12983">
        <v>52.4</v>
      </c>
      <c r="X12983" t="s">
        <v>71</v>
      </c>
      <c r="Y12983">
        <v>51.65</v>
      </c>
      <c r="AA12983">
        <v>41.25</v>
      </c>
      <c r="AC12983">
        <v>61.52</v>
      </c>
      <c r="AE12983">
        <v>3.3</v>
      </c>
      <c r="AF12983" t="s">
        <v>71</v>
      </c>
      <c r="AG12983">
        <v>6.05</v>
      </c>
      <c r="AH12983" t="s">
        <v>71</v>
      </c>
      <c r="AS12983">
        <v>0.52</v>
      </c>
      <c r="AT12983" t="s">
        <v>71</v>
      </c>
    </row>
    <row r="12984" spans="1:46" x14ac:dyDescent="0.2">
      <c r="A12984" t="s">
        <v>689</v>
      </c>
      <c r="B12984" t="s">
        <v>690</v>
      </c>
      <c r="C12984">
        <f>-70.47992723 / 41.56943358</f>
        <v>-1.6954748034841998</v>
      </c>
      <c r="D12984" t="s">
        <v>691</v>
      </c>
      <c r="E12984" t="s">
        <v>70</v>
      </c>
      <c r="F12984" s="1">
        <v>37143</v>
      </c>
      <c r="G12984">
        <v>0.5</v>
      </c>
      <c r="I12984">
        <v>9.5</v>
      </c>
      <c r="J12984" t="s">
        <v>71</v>
      </c>
      <c r="K12984">
        <v>2.34</v>
      </c>
      <c r="L12984" t="s">
        <v>71</v>
      </c>
      <c r="M12984">
        <v>7.8</v>
      </c>
      <c r="N12984" t="s">
        <v>71</v>
      </c>
      <c r="O12984">
        <v>8.15</v>
      </c>
      <c r="P12984" t="s">
        <v>71</v>
      </c>
      <c r="Q12984">
        <v>23</v>
      </c>
      <c r="R12984" t="s">
        <v>71</v>
      </c>
      <c r="S12984">
        <v>1.72</v>
      </c>
      <c r="T12984" t="s">
        <v>71</v>
      </c>
      <c r="U12984">
        <v>53.27</v>
      </c>
      <c r="V12984" t="s">
        <v>71</v>
      </c>
      <c r="W12984">
        <v>19.399999999999999</v>
      </c>
      <c r="X12984" t="s">
        <v>71</v>
      </c>
      <c r="Y12984">
        <v>61.47</v>
      </c>
      <c r="AA12984">
        <v>38.94</v>
      </c>
      <c r="AC12984">
        <v>30.4</v>
      </c>
      <c r="AE12984">
        <v>1.4</v>
      </c>
      <c r="AF12984" t="s">
        <v>71</v>
      </c>
      <c r="AG12984">
        <v>5.68</v>
      </c>
      <c r="AH12984" t="s">
        <v>71</v>
      </c>
      <c r="AS12984">
        <v>0.46</v>
      </c>
      <c r="AT12984" t="s">
        <v>71</v>
      </c>
    </row>
    <row r="12985" spans="1:46" x14ac:dyDescent="0.2">
      <c r="A12985" t="s">
        <v>689</v>
      </c>
      <c r="B12985" t="s">
        <v>690</v>
      </c>
      <c r="C12985">
        <f>-70.47992723 / 41.56943358</f>
        <v>-1.6954748034841998</v>
      </c>
      <c r="D12985" t="s">
        <v>691</v>
      </c>
      <c r="E12985" t="s">
        <v>70</v>
      </c>
      <c r="F12985" s="1">
        <v>37143</v>
      </c>
      <c r="G12985">
        <v>3</v>
      </c>
      <c r="K12985">
        <v>3.1</v>
      </c>
      <c r="L12985" t="s">
        <v>71</v>
      </c>
      <c r="O12985">
        <v>8.0500000000000007</v>
      </c>
      <c r="P12985" t="s">
        <v>71</v>
      </c>
      <c r="Q12985">
        <v>23</v>
      </c>
      <c r="R12985" t="s">
        <v>71</v>
      </c>
      <c r="S12985">
        <v>0.56000000000000005</v>
      </c>
      <c r="T12985" t="s">
        <v>71</v>
      </c>
      <c r="U12985">
        <v>17.350000000000001</v>
      </c>
      <c r="V12985" t="s">
        <v>71</v>
      </c>
      <c r="W12985">
        <v>20.7</v>
      </c>
      <c r="X12985" t="s">
        <v>71</v>
      </c>
      <c r="Y12985">
        <v>45.3</v>
      </c>
      <c r="AA12985">
        <v>41.7</v>
      </c>
      <c r="AE12985">
        <v>1.3</v>
      </c>
      <c r="AF12985" t="s">
        <v>71</v>
      </c>
      <c r="AG12985">
        <v>5.69</v>
      </c>
      <c r="AH12985" t="s">
        <v>71</v>
      </c>
      <c r="AS12985">
        <v>0</v>
      </c>
      <c r="AT12985" t="s">
        <v>71</v>
      </c>
    </row>
    <row r="12986" spans="1:46" x14ac:dyDescent="0.2">
      <c r="A12986" t="s">
        <v>689</v>
      </c>
      <c r="B12986" t="s">
        <v>690</v>
      </c>
      <c r="C12986">
        <f>-70.47992723 / 41.56943358</f>
        <v>-1.6954748034841998</v>
      </c>
      <c r="D12986" t="s">
        <v>691</v>
      </c>
      <c r="E12986" t="s">
        <v>70</v>
      </c>
      <c r="F12986" s="1">
        <v>37143</v>
      </c>
      <c r="G12986">
        <v>9</v>
      </c>
      <c r="O12986">
        <v>8.5</v>
      </c>
      <c r="P12986" t="s">
        <v>71</v>
      </c>
      <c r="Q12986">
        <v>8</v>
      </c>
      <c r="R12986" t="s">
        <v>71</v>
      </c>
    </row>
    <row r="12987" spans="1:46" x14ac:dyDescent="0.2">
      <c r="A12987" t="s">
        <v>170</v>
      </c>
      <c r="B12987" t="s">
        <v>171</v>
      </c>
      <c r="C12987">
        <f>-69.9605268 / 41.79803844</f>
        <v>-1.6737753591098903</v>
      </c>
      <c r="D12987" t="s">
        <v>172</v>
      </c>
      <c r="E12987" t="s">
        <v>70</v>
      </c>
      <c r="F12987" s="1">
        <v>37143</v>
      </c>
      <c r="G12987">
        <v>0.5</v>
      </c>
      <c r="I12987">
        <v>6.07</v>
      </c>
      <c r="J12987" t="s">
        <v>71</v>
      </c>
      <c r="K12987">
        <v>3.29</v>
      </c>
      <c r="L12987" t="s">
        <v>71</v>
      </c>
      <c r="M12987">
        <v>4.92</v>
      </c>
      <c r="N12987" t="s">
        <v>71</v>
      </c>
      <c r="O12987">
        <v>7.31</v>
      </c>
      <c r="P12987" t="s">
        <v>71</v>
      </c>
      <c r="Q12987">
        <v>25.8</v>
      </c>
      <c r="R12987" t="s">
        <v>71</v>
      </c>
      <c r="S12987">
        <v>0.42</v>
      </c>
      <c r="T12987" t="s">
        <v>71</v>
      </c>
      <c r="U12987">
        <v>13.01</v>
      </c>
      <c r="V12987" t="s">
        <v>71</v>
      </c>
      <c r="W12987">
        <v>30.3</v>
      </c>
      <c r="X12987" t="s">
        <v>71</v>
      </c>
      <c r="Y12987">
        <v>41.15</v>
      </c>
      <c r="AA12987">
        <v>42.28</v>
      </c>
      <c r="AC12987">
        <v>37.04</v>
      </c>
      <c r="AE12987">
        <v>3.3</v>
      </c>
      <c r="AF12987" t="s">
        <v>71</v>
      </c>
      <c r="AG12987">
        <v>6.52</v>
      </c>
      <c r="AH12987" t="s">
        <v>71</v>
      </c>
      <c r="AS12987">
        <v>0.49</v>
      </c>
      <c r="AT12987" t="s">
        <v>71</v>
      </c>
    </row>
    <row r="12988" spans="1:46" x14ac:dyDescent="0.2">
      <c r="A12988" t="s">
        <v>170</v>
      </c>
      <c r="B12988" t="s">
        <v>171</v>
      </c>
      <c r="C12988">
        <f>-69.9605268 / 41.79803844</f>
        <v>-1.6737753591098903</v>
      </c>
      <c r="D12988" t="s">
        <v>172</v>
      </c>
      <c r="E12988" t="s">
        <v>70</v>
      </c>
      <c r="F12988" s="1">
        <v>37143</v>
      </c>
      <c r="G12988">
        <v>1</v>
      </c>
      <c r="O12988">
        <v>7.13</v>
      </c>
      <c r="P12988" t="s">
        <v>71</v>
      </c>
      <c r="Q12988">
        <v>25.7</v>
      </c>
      <c r="R12988" t="s">
        <v>71</v>
      </c>
    </row>
    <row r="12989" spans="1:46" x14ac:dyDescent="0.2">
      <c r="A12989" t="s">
        <v>170</v>
      </c>
      <c r="B12989" t="s">
        <v>171</v>
      </c>
      <c r="C12989">
        <f>-69.9605268 / 41.79803844</f>
        <v>-1.6737753591098903</v>
      </c>
      <c r="D12989" t="s">
        <v>172</v>
      </c>
      <c r="E12989" t="s">
        <v>70</v>
      </c>
      <c r="F12989" s="1">
        <v>37143</v>
      </c>
      <c r="G12989">
        <v>2</v>
      </c>
      <c r="O12989">
        <v>7.14</v>
      </c>
      <c r="P12989" t="s">
        <v>71</v>
      </c>
      <c r="Q12989">
        <v>25.6</v>
      </c>
      <c r="R12989" t="s">
        <v>71</v>
      </c>
    </row>
    <row r="12990" spans="1:46" x14ac:dyDescent="0.2">
      <c r="A12990" t="s">
        <v>170</v>
      </c>
      <c r="B12990" t="s">
        <v>171</v>
      </c>
      <c r="C12990">
        <f>-69.9605268 / 41.79803844</f>
        <v>-1.6737753591098903</v>
      </c>
      <c r="D12990" t="s">
        <v>172</v>
      </c>
      <c r="E12990" t="s">
        <v>70</v>
      </c>
      <c r="F12990" s="1">
        <v>37143</v>
      </c>
      <c r="G12990">
        <v>3</v>
      </c>
      <c r="O12990">
        <v>6.47</v>
      </c>
      <c r="P12990" t="s">
        <v>71</v>
      </c>
      <c r="Q12990">
        <v>25.5</v>
      </c>
      <c r="R12990" t="s">
        <v>71</v>
      </c>
    </row>
    <row r="12991" spans="1:46" x14ac:dyDescent="0.2">
      <c r="A12991" t="s">
        <v>170</v>
      </c>
      <c r="B12991" t="s">
        <v>171</v>
      </c>
      <c r="C12991">
        <f>-69.9605268 / 41.79803844</f>
        <v>-1.6737753591098903</v>
      </c>
      <c r="D12991" t="s">
        <v>172</v>
      </c>
      <c r="E12991" t="s">
        <v>70</v>
      </c>
      <c r="F12991" s="1">
        <v>37143</v>
      </c>
      <c r="G12991">
        <v>4</v>
      </c>
      <c r="O12991">
        <v>4.68</v>
      </c>
      <c r="P12991" t="s">
        <v>71</v>
      </c>
      <c r="Q12991">
        <v>25.1</v>
      </c>
      <c r="R12991" t="s">
        <v>71</v>
      </c>
    </row>
    <row r="12992" spans="1:46" x14ac:dyDescent="0.2">
      <c r="A12992" t="s">
        <v>170</v>
      </c>
      <c r="B12992" t="s">
        <v>171</v>
      </c>
      <c r="C12992">
        <f>-69.9605268 / 41.79803844</f>
        <v>-1.6737753591098903</v>
      </c>
      <c r="D12992" t="s">
        <v>172</v>
      </c>
      <c r="E12992" t="s">
        <v>70</v>
      </c>
      <c r="F12992" s="1">
        <v>37143</v>
      </c>
      <c r="G12992">
        <v>5</v>
      </c>
      <c r="K12992">
        <v>112.83</v>
      </c>
      <c r="L12992" t="s">
        <v>71</v>
      </c>
      <c r="O12992">
        <v>0.48</v>
      </c>
      <c r="P12992" t="s">
        <v>71</v>
      </c>
      <c r="Q12992">
        <v>22.9</v>
      </c>
      <c r="R12992" t="s">
        <v>71</v>
      </c>
      <c r="S12992">
        <v>4.5199999999999996</v>
      </c>
      <c r="T12992" t="s">
        <v>71</v>
      </c>
      <c r="U12992">
        <v>140</v>
      </c>
      <c r="V12992" t="s">
        <v>71</v>
      </c>
      <c r="W12992">
        <v>71.2</v>
      </c>
      <c r="X12992" t="s">
        <v>71</v>
      </c>
      <c r="Y12992">
        <v>75.41</v>
      </c>
      <c r="AA12992">
        <v>76.959999999999994</v>
      </c>
      <c r="AE12992">
        <v>11.1</v>
      </c>
      <c r="AF12992" t="s">
        <v>71</v>
      </c>
      <c r="AG12992">
        <v>6.5</v>
      </c>
      <c r="AH12992" t="s">
        <v>71</v>
      </c>
      <c r="AS12992">
        <v>0.05</v>
      </c>
      <c r="AT12992" t="s">
        <v>71</v>
      </c>
    </row>
    <row r="12993" spans="1:46" x14ac:dyDescent="0.2">
      <c r="A12993" t="s">
        <v>170</v>
      </c>
      <c r="B12993" t="s">
        <v>171</v>
      </c>
      <c r="C12993">
        <f>-69.9605268 / 41.79803844</f>
        <v>-1.6737753591098903</v>
      </c>
      <c r="D12993" t="s">
        <v>172</v>
      </c>
      <c r="E12993" t="s">
        <v>70</v>
      </c>
      <c r="F12993" s="1">
        <v>37143</v>
      </c>
      <c r="G12993">
        <v>5.5</v>
      </c>
      <c r="O12993">
        <v>0.25</v>
      </c>
      <c r="P12993" t="s">
        <v>71</v>
      </c>
      <c r="Q12993">
        <v>20.399999999999999</v>
      </c>
      <c r="R12993" t="s">
        <v>71</v>
      </c>
    </row>
    <row r="12994" spans="1:46" x14ac:dyDescent="0.2">
      <c r="A12994" t="s">
        <v>170</v>
      </c>
      <c r="B12994" t="s">
        <v>171</v>
      </c>
      <c r="C12994">
        <f>-69.9605268 / 41.79803844</f>
        <v>-1.6737753591098903</v>
      </c>
      <c r="D12994" t="s">
        <v>172</v>
      </c>
      <c r="E12994" t="s">
        <v>70</v>
      </c>
      <c r="F12994" s="1">
        <v>37508</v>
      </c>
      <c r="G12994">
        <v>0.5</v>
      </c>
      <c r="I12994">
        <v>6.07</v>
      </c>
      <c r="J12994" t="s">
        <v>71</v>
      </c>
      <c r="K12994">
        <v>5.4</v>
      </c>
      <c r="L12994" t="s">
        <v>71</v>
      </c>
      <c r="M12994">
        <v>3.6</v>
      </c>
      <c r="N12994" t="s">
        <v>71</v>
      </c>
      <c r="O12994">
        <v>6.51</v>
      </c>
      <c r="P12994" t="s">
        <v>71</v>
      </c>
      <c r="Q12994">
        <v>26.2</v>
      </c>
      <c r="R12994" t="s">
        <v>71</v>
      </c>
      <c r="S12994">
        <v>0.37</v>
      </c>
      <c r="T12994" t="s">
        <v>71</v>
      </c>
      <c r="U12994">
        <v>11.46</v>
      </c>
      <c r="V12994" t="s">
        <v>71</v>
      </c>
      <c r="W12994">
        <v>35.6</v>
      </c>
      <c r="X12994" t="s">
        <v>71</v>
      </c>
      <c r="Y12994">
        <v>39.32</v>
      </c>
      <c r="AA12994">
        <v>47.14</v>
      </c>
      <c r="AC12994">
        <v>41.54</v>
      </c>
      <c r="AE12994">
        <v>3.8</v>
      </c>
      <c r="AF12994" t="s">
        <v>71</v>
      </c>
      <c r="AG12994">
        <v>6.3</v>
      </c>
      <c r="AH12994" t="s">
        <v>71</v>
      </c>
      <c r="AS12994">
        <v>0.68</v>
      </c>
      <c r="AT12994" t="s">
        <v>71</v>
      </c>
    </row>
    <row r="12995" spans="1:46" x14ac:dyDescent="0.2">
      <c r="A12995" t="s">
        <v>170</v>
      </c>
      <c r="B12995" t="s">
        <v>171</v>
      </c>
      <c r="C12995">
        <f>-69.9605268 / 41.79803844</f>
        <v>-1.6737753591098903</v>
      </c>
      <c r="D12995" t="s">
        <v>172</v>
      </c>
      <c r="E12995" t="s">
        <v>70</v>
      </c>
      <c r="F12995" s="1">
        <v>37508</v>
      </c>
      <c r="G12995">
        <v>1</v>
      </c>
      <c r="O12995">
        <v>6.51</v>
      </c>
      <c r="P12995" t="s">
        <v>71</v>
      </c>
      <c r="Q12995">
        <v>26.2</v>
      </c>
      <c r="R12995" t="s">
        <v>71</v>
      </c>
    </row>
    <row r="12996" spans="1:46" x14ac:dyDescent="0.2">
      <c r="A12996" t="s">
        <v>170</v>
      </c>
      <c r="B12996" t="s">
        <v>171</v>
      </c>
      <c r="C12996">
        <f>-69.9605268 / 41.79803844</f>
        <v>-1.6737753591098903</v>
      </c>
      <c r="D12996" t="s">
        <v>172</v>
      </c>
      <c r="E12996" t="s">
        <v>70</v>
      </c>
      <c r="F12996" s="1">
        <v>37508</v>
      </c>
      <c r="G12996">
        <v>2</v>
      </c>
      <c r="O12996">
        <v>6.53</v>
      </c>
      <c r="P12996" t="s">
        <v>71</v>
      </c>
      <c r="Q12996">
        <v>26.2</v>
      </c>
      <c r="R12996" t="s">
        <v>71</v>
      </c>
    </row>
    <row r="12997" spans="1:46" x14ac:dyDescent="0.2">
      <c r="A12997" t="s">
        <v>170</v>
      </c>
      <c r="B12997" t="s">
        <v>171</v>
      </c>
      <c r="C12997">
        <f>-69.9605268 / 41.79803844</f>
        <v>-1.6737753591098903</v>
      </c>
      <c r="D12997" t="s">
        <v>172</v>
      </c>
      <c r="E12997" t="s">
        <v>70</v>
      </c>
      <c r="F12997" s="1">
        <v>37508</v>
      </c>
      <c r="G12997">
        <v>3</v>
      </c>
      <c r="O12997">
        <v>6.13</v>
      </c>
      <c r="P12997" t="s">
        <v>71</v>
      </c>
      <c r="Q12997">
        <v>26</v>
      </c>
      <c r="R12997" t="s">
        <v>71</v>
      </c>
    </row>
    <row r="12998" spans="1:46" x14ac:dyDescent="0.2">
      <c r="A12998" t="s">
        <v>170</v>
      </c>
      <c r="B12998" t="s">
        <v>171</v>
      </c>
      <c r="C12998">
        <f>-69.9605268 / 41.79803844</f>
        <v>-1.6737753591098903</v>
      </c>
      <c r="D12998" t="s">
        <v>172</v>
      </c>
      <c r="E12998" t="s">
        <v>70</v>
      </c>
      <c r="F12998" s="1">
        <v>37508</v>
      </c>
      <c r="G12998">
        <v>4</v>
      </c>
      <c r="O12998">
        <v>0.26</v>
      </c>
      <c r="P12998" t="s">
        <v>71</v>
      </c>
      <c r="Q12998">
        <v>23.9</v>
      </c>
      <c r="R12998" t="s">
        <v>71</v>
      </c>
    </row>
    <row r="12999" spans="1:46" x14ac:dyDescent="0.2">
      <c r="A12999" t="s">
        <v>170</v>
      </c>
      <c r="B12999" t="s">
        <v>171</v>
      </c>
      <c r="C12999">
        <f>-69.9605268 / 41.79803844</f>
        <v>-1.6737753591098903</v>
      </c>
      <c r="D12999" t="s">
        <v>172</v>
      </c>
      <c r="E12999" t="s">
        <v>70</v>
      </c>
      <c r="F12999" s="1">
        <v>37508</v>
      </c>
      <c r="G12999">
        <v>5</v>
      </c>
      <c r="K12999">
        <v>231.57</v>
      </c>
      <c r="L12999" t="s">
        <v>71</v>
      </c>
      <c r="O12999">
        <v>0.19</v>
      </c>
      <c r="P12999" t="s">
        <v>71</v>
      </c>
      <c r="Q12999">
        <v>18.5</v>
      </c>
      <c r="R12999" t="s">
        <v>71</v>
      </c>
      <c r="S12999">
        <v>2.37</v>
      </c>
      <c r="T12999" t="s">
        <v>71</v>
      </c>
      <c r="U12999">
        <v>73.41</v>
      </c>
      <c r="V12999" t="s">
        <v>71</v>
      </c>
      <c r="W12999">
        <v>109.1</v>
      </c>
      <c r="X12999" t="s">
        <v>71</v>
      </c>
      <c r="Y12999">
        <v>66.099999999999994</v>
      </c>
      <c r="AA12999">
        <v>84.01</v>
      </c>
      <c r="AE12999">
        <v>25.4</v>
      </c>
      <c r="AF12999" t="s">
        <v>71</v>
      </c>
      <c r="AG12999">
        <v>6.08</v>
      </c>
      <c r="AH12999" t="s">
        <v>71</v>
      </c>
      <c r="AS12999">
        <v>156.1</v>
      </c>
      <c r="AT12999" t="s">
        <v>71</v>
      </c>
    </row>
    <row r="13000" spans="1:46" x14ac:dyDescent="0.2">
      <c r="A13000" t="s">
        <v>170</v>
      </c>
      <c r="B13000" t="s">
        <v>171</v>
      </c>
      <c r="C13000">
        <f>-69.9605268 / 41.79803844</f>
        <v>-1.6737753591098903</v>
      </c>
      <c r="D13000" t="s">
        <v>172</v>
      </c>
      <c r="E13000" t="s">
        <v>70</v>
      </c>
      <c r="F13000" s="1">
        <v>37508</v>
      </c>
      <c r="G13000">
        <v>5.5</v>
      </c>
      <c r="O13000">
        <v>0.19</v>
      </c>
      <c r="P13000" t="s">
        <v>71</v>
      </c>
      <c r="Q13000">
        <v>16.100000000000001</v>
      </c>
      <c r="R13000" t="s">
        <v>71</v>
      </c>
    </row>
    <row r="13001" spans="1:46" x14ac:dyDescent="0.2">
      <c r="A13001" t="s">
        <v>170</v>
      </c>
      <c r="B13001" t="s">
        <v>171</v>
      </c>
      <c r="C13001">
        <f>-69.9605268 / 41.79803844</f>
        <v>-1.6737753591098903</v>
      </c>
      <c r="D13001" t="s">
        <v>172</v>
      </c>
      <c r="E13001" t="s">
        <v>70</v>
      </c>
      <c r="F13001" s="1">
        <v>37873</v>
      </c>
      <c r="G13001">
        <v>0.5</v>
      </c>
      <c r="I13001">
        <v>6.24</v>
      </c>
      <c r="J13001" t="s">
        <v>71</v>
      </c>
      <c r="K13001">
        <v>1.1100000000000001</v>
      </c>
      <c r="L13001" t="s">
        <v>71</v>
      </c>
      <c r="M13001">
        <v>4.7</v>
      </c>
      <c r="N13001" t="s">
        <v>71</v>
      </c>
      <c r="O13001">
        <v>6.82</v>
      </c>
      <c r="P13001" t="s">
        <v>71</v>
      </c>
      <c r="Q13001">
        <v>26.9</v>
      </c>
      <c r="R13001" t="s">
        <v>71</v>
      </c>
      <c r="S13001">
        <v>0.3</v>
      </c>
      <c r="T13001" t="s">
        <v>71</v>
      </c>
      <c r="U13001">
        <v>9.2899999999999991</v>
      </c>
      <c r="V13001" t="s">
        <v>71</v>
      </c>
      <c r="W13001">
        <v>26.4</v>
      </c>
      <c r="X13001" t="s">
        <v>71</v>
      </c>
      <c r="Y13001">
        <v>36.29</v>
      </c>
      <c r="AA13001">
        <v>31.62</v>
      </c>
      <c r="AC13001">
        <v>37.700000000000003</v>
      </c>
      <c r="AE13001">
        <v>0.33</v>
      </c>
      <c r="AF13001" t="s">
        <v>71</v>
      </c>
      <c r="AG13001">
        <v>6.13</v>
      </c>
      <c r="AH13001" t="s">
        <v>71</v>
      </c>
      <c r="AS13001">
        <v>0.6</v>
      </c>
      <c r="AT13001" t="s">
        <v>71</v>
      </c>
    </row>
    <row r="13002" spans="1:46" x14ac:dyDescent="0.2">
      <c r="A13002" t="s">
        <v>170</v>
      </c>
      <c r="B13002" t="s">
        <v>171</v>
      </c>
      <c r="C13002">
        <f>-69.9605268 / 41.79803844</f>
        <v>-1.6737753591098903</v>
      </c>
      <c r="D13002" t="s">
        <v>172</v>
      </c>
      <c r="E13002" t="s">
        <v>70</v>
      </c>
      <c r="F13002" s="1">
        <v>37873</v>
      </c>
      <c r="G13002">
        <v>1</v>
      </c>
      <c r="O13002">
        <v>7.13</v>
      </c>
      <c r="P13002" t="s">
        <v>71</v>
      </c>
      <c r="Q13002">
        <v>26.4</v>
      </c>
      <c r="R13002" t="s">
        <v>71</v>
      </c>
    </row>
    <row r="13003" spans="1:46" x14ac:dyDescent="0.2">
      <c r="A13003" t="s">
        <v>170</v>
      </c>
      <c r="B13003" t="s">
        <v>171</v>
      </c>
      <c r="C13003">
        <f>-69.9605268 / 41.79803844</f>
        <v>-1.6737753591098903</v>
      </c>
      <c r="D13003" t="s">
        <v>172</v>
      </c>
      <c r="E13003" t="s">
        <v>70</v>
      </c>
      <c r="F13003" s="1">
        <v>37873</v>
      </c>
      <c r="G13003">
        <v>2</v>
      </c>
      <c r="O13003">
        <v>7.02</v>
      </c>
      <c r="P13003" t="s">
        <v>71</v>
      </c>
      <c r="Q13003">
        <v>26.2</v>
      </c>
      <c r="R13003" t="s">
        <v>71</v>
      </c>
    </row>
    <row r="13004" spans="1:46" x14ac:dyDescent="0.2">
      <c r="A13004" t="s">
        <v>170</v>
      </c>
      <c r="B13004" t="s">
        <v>171</v>
      </c>
      <c r="C13004">
        <f>-69.9605268 / 41.79803844</f>
        <v>-1.6737753591098903</v>
      </c>
      <c r="D13004" t="s">
        <v>172</v>
      </c>
      <c r="E13004" t="s">
        <v>70</v>
      </c>
      <c r="F13004" s="1">
        <v>37873</v>
      </c>
      <c r="G13004">
        <v>3</v>
      </c>
      <c r="O13004">
        <v>6.07</v>
      </c>
      <c r="P13004" t="s">
        <v>71</v>
      </c>
      <c r="Q13004">
        <v>26</v>
      </c>
      <c r="R13004" t="s">
        <v>71</v>
      </c>
    </row>
    <row r="13005" spans="1:46" x14ac:dyDescent="0.2">
      <c r="A13005" t="s">
        <v>170</v>
      </c>
      <c r="B13005" t="s">
        <v>171</v>
      </c>
      <c r="C13005">
        <f>-69.9605268 / 41.79803844</f>
        <v>-1.6737753591098903</v>
      </c>
      <c r="D13005" t="s">
        <v>172</v>
      </c>
      <c r="E13005" t="s">
        <v>70</v>
      </c>
      <c r="F13005" s="1">
        <v>37873</v>
      </c>
      <c r="G13005">
        <v>4</v>
      </c>
      <c r="O13005">
        <v>5.13</v>
      </c>
      <c r="P13005" t="s">
        <v>71</v>
      </c>
      <c r="Q13005">
        <v>25.6</v>
      </c>
      <c r="R13005" t="s">
        <v>71</v>
      </c>
    </row>
    <row r="13006" spans="1:46" x14ac:dyDescent="0.2">
      <c r="A13006" t="s">
        <v>170</v>
      </c>
      <c r="B13006" t="s">
        <v>171</v>
      </c>
      <c r="C13006">
        <f>-69.9605268 / 41.79803844</f>
        <v>-1.6737753591098903</v>
      </c>
      <c r="D13006" t="s">
        <v>172</v>
      </c>
      <c r="E13006" t="s">
        <v>70</v>
      </c>
      <c r="F13006" s="1">
        <v>37873</v>
      </c>
      <c r="G13006">
        <v>5</v>
      </c>
      <c r="K13006">
        <v>14.36</v>
      </c>
      <c r="L13006" t="s">
        <v>71</v>
      </c>
      <c r="O13006">
        <v>1.56</v>
      </c>
      <c r="P13006" t="s">
        <v>71</v>
      </c>
      <c r="Q13006">
        <v>21.8</v>
      </c>
      <c r="R13006" t="s">
        <v>71</v>
      </c>
      <c r="S13006">
        <v>0.8</v>
      </c>
      <c r="T13006" t="s">
        <v>71</v>
      </c>
      <c r="U13006">
        <v>24.78</v>
      </c>
      <c r="V13006" t="s">
        <v>71</v>
      </c>
      <c r="W13006">
        <v>45.9</v>
      </c>
      <c r="X13006" t="s">
        <v>71</v>
      </c>
      <c r="Y13006">
        <v>50.44</v>
      </c>
      <c r="AA13006">
        <v>56.74</v>
      </c>
      <c r="AE13006">
        <v>1.24</v>
      </c>
      <c r="AF13006" t="s">
        <v>71</v>
      </c>
      <c r="AG13006">
        <v>5.97</v>
      </c>
      <c r="AH13006" t="s">
        <v>71</v>
      </c>
      <c r="AS13006">
        <v>43.3</v>
      </c>
      <c r="AT13006" t="s">
        <v>71</v>
      </c>
    </row>
    <row r="13007" spans="1:46" x14ac:dyDescent="0.2">
      <c r="A13007" t="s">
        <v>170</v>
      </c>
      <c r="B13007" t="s">
        <v>171</v>
      </c>
      <c r="C13007">
        <f>-69.9605268 / 41.79803844</f>
        <v>-1.6737753591098903</v>
      </c>
      <c r="D13007" t="s">
        <v>172</v>
      </c>
      <c r="E13007" t="s">
        <v>70</v>
      </c>
      <c r="F13007" s="1">
        <v>37873</v>
      </c>
      <c r="G13007">
        <v>6</v>
      </c>
      <c r="O13007">
        <v>1.25</v>
      </c>
      <c r="P13007" t="s">
        <v>71</v>
      </c>
      <c r="Q13007">
        <v>18.3</v>
      </c>
      <c r="R13007" t="s">
        <v>71</v>
      </c>
    </row>
    <row r="13008" spans="1:46" x14ac:dyDescent="0.2">
      <c r="A13008" t="s">
        <v>170</v>
      </c>
      <c r="B13008" t="s">
        <v>171</v>
      </c>
      <c r="C13008">
        <f>-69.9605268 / 41.79803844</f>
        <v>-1.6737753591098903</v>
      </c>
      <c r="D13008" t="s">
        <v>172</v>
      </c>
      <c r="E13008" t="s">
        <v>70</v>
      </c>
      <c r="F13008" s="1">
        <v>38223</v>
      </c>
      <c r="G13008">
        <v>0.5</v>
      </c>
      <c r="I13008">
        <v>6.1</v>
      </c>
      <c r="J13008" t="s">
        <v>71</v>
      </c>
      <c r="K13008">
        <v>8.1999999999999993</v>
      </c>
      <c r="L13008" t="s">
        <v>71</v>
      </c>
      <c r="M13008">
        <v>3.57</v>
      </c>
      <c r="N13008" t="s">
        <v>71</v>
      </c>
      <c r="O13008">
        <v>7.87</v>
      </c>
      <c r="P13008" t="s">
        <v>71</v>
      </c>
      <c r="Q13008">
        <v>24</v>
      </c>
      <c r="R13008" t="s">
        <v>71</v>
      </c>
      <c r="S13008">
        <v>0.56999999999999995</v>
      </c>
      <c r="T13008" t="s">
        <v>71</v>
      </c>
      <c r="U13008">
        <v>17.66</v>
      </c>
      <c r="V13008" t="s">
        <v>71</v>
      </c>
      <c r="W13008">
        <v>29.71</v>
      </c>
      <c r="X13008" t="s">
        <v>71</v>
      </c>
      <c r="Y13008">
        <v>45.55</v>
      </c>
      <c r="AA13008">
        <v>51.24</v>
      </c>
      <c r="AC13008">
        <v>41.66</v>
      </c>
      <c r="AE13008">
        <v>9.69</v>
      </c>
      <c r="AF13008" t="s">
        <v>71</v>
      </c>
      <c r="AG13008">
        <v>6.47</v>
      </c>
      <c r="AH13008" t="s">
        <v>71</v>
      </c>
      <c r="AS13008">
        <v>0.03</v>
      </c>
      <c r="AT13008" t="s">
        <v>71</v>
      </c>
    </row>
    <row r="13009" spans="1:46" x14ac:dyDescent="0.2">
      <c r="A13009" t="s">
        <v>170</v>
      </c>
      <c r="B13009" t="s">
        <v>171</v>
      </c>
      <c r="C13009">
        <f>-69.9605268 / 41.79803844</f>
        <v>-1.6737753591098903</v>
      </c>
      <c r="D13009" t="s">
        <v>172</v>
      </c>
      <c r="E13009" t="s">
        <v>70</v>
      </c>
      <c r="F13009" s="1">
        <v>38223</v>
      </c>
      <c r="G13009">
        <v>1</v>
      </c>
      <c r="O13009">
        <v>7.87</v>
      </c>
      <c r="P13009" t="s">
        <v>71</v>
      </c>
      <c r="Q13009">
        <v>24</v>
      </c>
      <c r="R13009" t="s">
        <v>71</v>
      </c>
    </row>
    <row r="13010" spans="1:46" x14ac:dyDescent="0.2">
      <c r="A13010" t="s">
        <v>170</v>
      </c>
      <c r="B13010" t="s">
        <v>171</v>
      </c>
      <c r="C13010">
        <f>-69.9605268 / 41.79803844</f>
        <v>-1.6737753591098903</v>
      </c>
      <c r="D13010" t="s">
        <v>172</v>
      </c>
      <c r="E13010" t="s">
        <v>70</v>
      </c>
      <c r="F13010" s="1">
        <v>38223</v>
      </c>
      <c r="G13010">
        <v>2</v>
      </c>
      <c r="O13010">
        <v>7.87</v>
      </c>
      <c r="P13010" t="s">
        <v>71</v>
      </c>
      <c r="Q13010">
        <v>23.9</v>
      </c>
      <c r="R13010" t="s">
        <v>71</v>
      </c>
    </row>
    <row r="13011" spans="1:46" x14ac:dyDescent="0.2">
      <c r="A13011" t="s">
        <v>170</v>
      </c>
      <c r="B13011" t="s">
        <v>171</v>
      </c>
      <c r="C13011">
        <f>-69.9605268 / 41.79803844</f>
        <v>-1.6737753591098903</v>
      </c>
      <c r="D13011" t="s">
        <v>172</v>
      </c>
      <c r="E13011" t="s">
        <v>70</v>
      </c>
      <c r="F13011" s="1">
        <v>38223</v>
      </c>
      <c r="G13011">
        <v>3</v>
      </c>
      <c r="O13011">
        <v>7.65</v>
      </c>
      <c r="P13011" t="s">
        <v>71</v>
      </c>
      <c r="Q13011">
        <v>23.7</v>
      </c>
      <c r="R13011" t="s">
        <v>71</v>
      </c>
    </row>
    <row r="13012" spans="1:46" x14ac:dyDescent="0.2">
      <c r="A13012" t="s">
        <v>170</v>
      </c>
      <c r="B13012" t="s">
        <v>171</v>
      </c>
      <c r="C13012">
        <f>-69.9605268 / 41.79803844</f>
        <v>-1.6737753591098903</v>
      </c>
      <c r="D13012" t="s">
        <v>172</v>
      </c>
      <c r="E13012" t="s">
        <v>70</v>
      </c>
      <c r="F13012" s="1">
        <v>38223</v>
      </c>
      <c r="G13012">
        <v>4</v>
      </c>
      <c r="O13012">
        <v>5.95</v>
      </c>
      <c r="P13012" t="s">
        <v>71</v>
      </c>
      <c r="Q13012">
        <v>23</v>
      </c>
      <c r="R13012" t="s">
        <v>71</v>
      </c>
    </row>
    <row r="13013" spans="1:46" x14ac:dyDescent="0.2">
      <c r="A13013" t="s">
        <v>170</v>
      </c>
      <c r="B13013" t="s">
        <v>171</v>
      </c>
      <c r="C13013">
        <f>-69.9605268 / 41.79803844</f>
        <v>-1.6737753591098903</v>
      </c>
      <c r="D13013" t="s">
        <v>172</v>
      </c>
      <c r="E13013" t="s">
        <v>70</v>
      </c>
      <c r="F13013" s="1">
        <v>38223</v>
      </c>
      <c r="G13013">
        <v>5</v>
      </c>
      <c r="K13013">
        <v>12.2</v>
      </c>
      <c r="L13013" t="s">
        <v>71</v>
      </c>
      <c r="O13013">
        <v>0.34</v>
      </c>
      <c r="P13013" t="s">
        <v>71</v>
      </c>
      <c r="Q13013">
        <v>20.2</v>
      </c>
      <c r="R13013" t="s">
        <v>71</v>
      </c>
      <c r="S13013">
        <v>0.33</v>
      </c>
      <c r="T13013" t="s">
        <v>71</v>
      </c>
      <c r="U13013">
        <v>10.220000000000001</v>
      </c>
      <c r="V13013" t="s">
        <v>71</v>
      </c>
      <c r="W13013">
        <v>47.08</v>
      </c>
      <c r="X13013" t="s">
        <v>71</v>
      </c>
      <c r="Y13013">
        <v>37.67</v>
      </c>
      <c r="AA13013">
        <v>55.14</v>
      </c>
      <c r="AE13013">
        <v>17.559999999999999</v>
      </c>
      <c r="AF13013" t="s">
        <v>71</v>
      </c>
      <c r="AG13013">
        <v>6.2</v>
      </c>
      <c r="AH13013" t="s">
        <v>71</v>
      </c>
      <c r="AS13013">
        <v>3.1</v>
      </c>
      <c r="AT13013" t="s">
        <v>71</v>
      </c>
    </row>
    <row r="13014" spans="1:46" x14ac:dyDescent="0.2">
      <c r="A13014" t="s">
        <v>170</v>
      </c>
      <c r="B13014" t="s">
        <v>171</v>
      </c>
      <c r="C13014">
        <f>-69.9605268 / 41.79803844</f>
        <v>-1.6737753591098903</v>
      </c>
      <c r="D13014" t="s">
        <v>172</v>
      </c>
      <c r="E13014" t="s">
        <v>70</v>
      </c>
      <c r="F13014" s="1">
        <v>38223</v>
      </c>
      <c r="G13014">
        <v>5.5</v>
      </c>
      <c r="O13014">
        <v>0.14000000000000001</v>
      </c>
      <c r="P13014" t="s">
        <v>71</v>
      </c>
      <c r="Q13014">
        <v>17.8</v>
      </c>
      <c r="R13014" t="s">
        <v>71</v>
      </c>
    </row>
    <row r="13015" spans="1:46" x14ac:dyDescent="0.2">
      <c r="A13015" t="s">
        <v>170</v>
      </c>
      <c r="B13015" t="s">
        <v>171</v>
      </c>
      <c r="C13015">
        <f>-69.9605268 / 41.79803844</f>
        <v>-1.6737753591098903</v>
      </c>
      <c r="D13015" t="s">
        <v>172</v>
      </c>
      <c r="E13015" t="s">
        <v>70</v>
      </c>
      <c r="F13015" s="1">
        <v>38252</v>
      </c>
      <c r="G13015">
        <v>0.5</v>
      </c>
      <c r="I13015">
        <v>6</v>
      </c>
      <c r="J13015" t="s">
        <v>71</v>
      </c>
      <c r="K13015">
        <v>13.9</v>
      </c>
      <c r="L13015" t="s">
        <v>71</v>
      </c>
      <c r="M13015">
        <v>3.75</v>
      </c>
      <c r="N13015" t="s">
        <v>71</v>
      </c>
      <c r="O13015">
        <v>8.6</v>
      </c>
      <c r="P13015" t="s">
        <v>71</v>
      </c>
      <c r="Q13015">
        <v>19.2</v>
      </c>
      <c r="R13015" t="s">
        <v>71</v>
      </c>
      <c r="S13015">
        <v>0.38</v>
      </c>
      <c r="T13015" t="s">
        <v>71</v>
      </c>
      <c r="U13015">
        <v>11.77</v>
      </c>
      <c r="V13015" t="s">
        <v>71</v>
      </c>
      <c r="W13015">
        <v>33.53</v>
      </c>
      <c r="X13015" t="s">
        <v>71</v>
      </c>
      <c r="Y13015">
        <v>39.700000000000003</v>
      </c>
      <c r="AA13015">
        <v>56.42</v>
      </c>
      <c r="AC13015">
        <v>40.950000000000003</v>
      </c>
      <c r="AE13015">
        <v>10.29</v>
      </c>
      <c r="AF13015" t="s">
        <v>71</v>
      </c>
      <c r="AG13015">
        <v>6.47</v>
      </c>
      <c r="AH13015" t="s">
        <v>71</v>
      </c>
      <c r="AS13015">
        <v>0.03</v>
      </c>
      <c r="AT13015" t="s">
        <v>71</v>
      </c>
    </row>
    <row r="13016" spans="1:46" x14ac:dyDescent="0.2">
      <c r="A13016" t="s">
        <v>170</v>
      </c>
      <c r="B13016" t="s">
        <v>171</v>
      </c>
      <c r="C13016">
        <f>-69.9605268 / 41.79803844</f>
        <v>-1.6737753591098903</v>
      </c>
      <c r="D13016" t="s">
        <v>172</v>
      </c>
      <c r="E13016" t="s">
        <v>70</v>
      </c>
      <c r="F13016" s="1">
        <v>38252</v>
      </c>
      <c r="G13016">
        <v>1</v>
      </c>
      <c r="O13016">
        <v>8.31</v>
      </c>
      <c r="P13016" t="s">
        <v>71</v>
      </c>
      <c r="Q13016">
        <v>19.100000000000001</v>
      </c>
      <c r="R13016" t="s">
        <v>71</v>
      </c>
    </row>
    <row r="13017" spans="1:46" x14ac:dyDescent="0.2">
      <c r="A13017" t="s">
        <v>170</v>
      </c>
      <c r="B13017" t="s">
        <v>171</v>
      </c>
      <c r="C13017">
        <f>-69.9605268 / 41.79803844</f>
        <v>-1.6737753591098903</v>
      </c>
      <c r="D13017" t="s">
        <v>172</v>
      </c>
      <c r="E13017" t="s">
        <v>70</v>
      </c>
      <c r="F13017" s="1">
        <v>38252</v>
      </c>
      <c r="G13017">
        <v>2</v>
      </c>
      <c r="O13017">
        <v>7.94</v>
      </c>
      <c r="P13017" t="s">
        <v>71</v>
      </c>
      <c r="Q13017">
        <v>19</v>
      </c>
      <c r="R13017" t="s">
        <v>71</v>
      </c>
    </row>
    <row r="13018" spans="1:46" x14ac:dyDescent="0.2">
      <c r="A13018" t="s">
        <v>170</v>
      </c>
      <c r="B13018" t="s">
        <v>171</v>
      </c>
      <c r="C13018">
        <f>-69.9605268 / 41.79803844</f>
        <v>-1.6737753591098903</v>
      </c>
      <c r="D13018" t="s">
        <v>172</v>
      </c>
      <c r="E13018" t="s">
        <v>70</v>
      </c>
      <c r="F13018" s="1">
        <v>38252</v>
      </c>
      <c r="G13018">
        <v>3</v>
      </c>
      <c r="O13018">
        <v>7.51</v>
      </c>
      <c r="P13018" t="s">
        <v>71</v>
      </c>
      <c r="Q13018">
        <v>18.8</v>
      </c>
      <c r="R13018" t="s">
        <v>71</v>
      </c>
    </row>
    <row r="13019" spans="1:46" x14ac:dyDescent="0.2">
      <c r="A13019" t="s">
        <v>170</v>
      </c>
      <c r="B13019" t="s">
        <v>171</v>
      </c>
      <c r="C13019">
        <f>-69.9605268 / 41.79803844</f>
        <v>-1.6737753591098903</v>
      </c>
      <c r="D13019" t="s">
        <v>172</v>
      </c>
      <c r="E13019" t="s">
        <v>70</v>
      </c>
      <c r="F13019" s="1">
        <v>38252</v>
      </c>
      <c r="G13019">
        <v>4</v>
      </c>
      <c r="O13019">
        <v>7.09</v>
      </c>
      <c r="P13019" t="s">
        <v>71</v>
      </c>
      <c r="Q13019">
        <v>18.7</v>
      </c>
      <c r="R13019" t="s">
        <v>71</v>
      </c>
    </row>
    <row r="13020" spans="1:46" x14ac:dyDescent="0.2">
      <c r="A13020" t="s">
        <v>170</v>
      </c>
      <c r="B13020" t="s">
        <v>171</v>
      </c>
      <c r="C13020">
        <f>-69.9605268 / 41.79803844</f>
        <v>-1.6737753591098903</v>
      </c>
      <c r="D13020" t="s">
        <v>172</v>
      </c>
      <c r="E13020" t="s">
        <v>70</v>
      </c>
      <c r="F13020" s="1">
        <v>38252</v>
      </c>
      <c r="G13020">
        <v>5</v>
      </c>
      <c r="K13020">
        <v>7.2</v>
      </c>
      <c r="L13020" t="s">
        <v>71</v>
      </c>
      <c r="O13020">
        <v>6.25</v>
      </c>
      <c r="P13020" t="s">
        <v>71</v>
      </c>
      <c r="Q13020">
        <v>18.600000000000001</v>
      </c>
      <c r="R13020" t="s">
        <v>71</v>
      </c>
      <c r="S13020">
        <v>0.74</v>
      </c>
      <c r="T13020" t="s">
        <v>71</v>
      </c>
      <c r="U13020">
        <v>22.92</v>
      </c>
      <c r="V13020" t="s">
        <v>71</v>
      </c>
      <c r="W13020">
        <v>27.05</v>
      </c>
      <c r="X13020" t="s">
        <v>71</v>
      </c>
      <c r="Y13020">
        <v>49.31</v>
      </c>
      <c r="AA13020">
        <v>49.97</v>
      </c>
      <c r="AE13020">
        <v>10.49</v>
      </c>
      <c r="AF13020" t="s">
        <v>71</v>
      </c>
      <c r="AG13020">
        <v>6.32</v>
      </c>
      <c r="AH13020" t="s">
        <v>71</v>
      </c>
      <c r="AS13020">
        <v>0.03</v>
      </c>
      <c r="AT13020" t="s">
        <v>71</v>
      </c>
    </row>
    <row r="13021" spans="1:46" x14ac:dyDescent="0.2">
      <c r="A13021" t="s">
        <v>170</v>
      </c>
      <c r="B13021" t="s">
        <v>171</v>
      </c>
      <c r="C13021">
        <f>-69.9605268 / 41.79803844</f>
        <v>-1.6737753591098903</v>
      </c>
      <c r="D13021" t="s">
        <v>172</v>
      </c>
      <c r="E13021" t="s">
        <v>70</v>
      </c>
      <c r="F13021" s="1">
        <v>38252</v>
      </c>
      <c r="G13021">
        <v>5.5</v>
      </c>
      <c r="O13021">
        <v>6.15</v>
      </c>
      <c r="P13021" t="s">
        <v>71</v>
      </c>
      <c r="Q13021">
        <v>18.5</v>
      </c>
      <c r="R13021" t="s">
        <v>71</v>
      </c>
    </row>
    <row r="13022" spans="1:46" x14ac:dyDescent="0.2">
      <c r="A13022" t="s">
        <v>170</v>
      </c>
      <c r="B13022" t="s">
        <v>171</v>
      </c>
      <c r="C13022">
        <f>-69.9605268 / 41.79803844</f>
        <v>-1.6737753591098903</v>
      </c>
      <c r="D13022" t="s">
        <v>172</v>
      </c>
      <c r="E13022" t="s">
        <v>70</v>
      </c>
      <c r="F13022" s="1">
        <v>38586</v>
      </c>
      <c r="G13022">
        <v>0.5</v>
      </c>
      <c r="I13022">
        <v>5.94</v>
      </c>
      <c r="J13022" t="s">
        <v>71</v>
      </c>
      <c r="K13022">
        <v>3.65</v>
      </c>
      <c r="L13022" t="s">
        <v>71</v>
      </c>
      <c r="M13022">
        <v>4.5</v>
      </c>
      <c r="N13022" t="s">
        <v>71</v>
      </c>
      <c r="O13022">
        <v>6.91</v>
      </c>
      <c r="P13022" t="s">
        <v>71</v>
      </c>
      <c r="Q13022">
        <v>25.7</v>
      </c>
      <c r="R13022" t="s">
        <v>71</v>
      </c>
      <c r="S13022">
        <v>0.5</v>
      </c>
      <c r="T13022" t="s">
        <v>71</v>
      </c>
      <c r="U13022">
        <v>15.49</v>
      </c>
      <c r="V13022" t="s">
        <v>71</v>
      </c>
      <c r="W13022">
        <v>30.49</v>
      </c>
      <c r="X13022" t="s">
        <v>71</v>
      </c>
      <c r="Y13022">
        <v>43.66</v>
      </c>
      <c r="AA13022">
        <v>43.3</v>
      </c>
      <c r="AC13022">
        <v>38.33</v>
      </c>
      <c r="AE13022">
        <v>9.08</v>
      </c>
      <c r="AF13022" t="s">
        <v>71</v>
      </c>
      <c r="AG13022">
        <v>6.15</v>
      </c>
      <c r="AH13022" t="s">
        <v>71</v>
      </c>
      <c r="AS13022">
        <v>1.41</v>
      </c>
      <c r="AT13022" t="s">
        <v>71</v>
      </c>
    </row>
    <row r="13023" spans="1:46" x14ac:dyDescent="0.2">
      <c r="A13023" t="s">
        <v>170</v>
      </c>
      <c r="B13023" t="s">
        <v>171</v>
      </c>
      <c r="C13023">
        <f>-69.9605268 / 41.79803844</f>
        <v>-1.6737753591098903</v>
      </c>
      <c r="D13023" t="s">
        <v>172</v>
      </c>
      <c r="E13023" t="s">
        <v>70</v>
      </c>
      <c r="F13023" s="1">
        <v>38586</v>
      </c>
      <c r="G13023">
        <v>1</v>
      </c>
      <c r="O13023">
        <v>6.76</v>
      </c>
      <c r="P13023" t="s">
        <v>71</v>
      </c>
      <c r="Q13023">
        <v>25.6</v>
      </c>
      <c r="R13023" t="s">
        <v>71</v>
      </c>
    </row>
    <row r="13024" spans="1:46" x14ac:dyDescent="0.2">
      <c r="A13024" t="s">
        <v>170</v>
      </c>
      <c r="B13024" t="s">
        <v>171</v>
      </c>
      <c r="C13024">
        <f>-69.9605268 / 41.79803844</f>
        <v>-1.6737753591098903</v>
      </c>
      <c r="D13024" t="s">
        <v>172</v>
      </c>
      <c r="E13024" t="s">
        <v>70</v>
      </c>
      <c r="F13024" s="1">
        <v>38586</v>
      </c>
      <c r="G13024">
        <v>2</v>
      </c>
      <c r="O13024">
        <v>6.56</v>
      </c>
      <c r="P13024" t="s">
        <v>71</v>
      </c>
      <c r="Q13024">
        <v>25.5</v>
      </c>
      <c r="R13024" t="s">
        <v>71</v>
      </c>
    </row>
    <row r="13025" spans="1:46" x14ac:dyDescent="0.2">
      <c r="A13025" t="s">
        <v>170</v>
      </c>
      <c r="B13025" t="s">
        <v>171</v>
      </c>
      <c r="C13025">
        <f>-69.9605268 / 41.79803844</f>
        <v>-1.6737753591098903</v>
      </c>
      <c r="D13025" t="s">
        <v>172</v>
      </c>
      <c r="E13025" t="s">
        <v>70</v>
      </c>
      <c r="F13025" s="1">
        <v>38586</v>
      </c>
      <c r="G13025">
        <v>3</v>
      </c>
      <c r="O13025">
        <v>6.27</v>
      </c>
      <c r="P13025" t="s">
        <v>71</v>
      </c>
      <c r="Q13025">
        <v>25.4</v>
      </c>
      <c r="R13025" t="s">
        <v>71</v>
      </c>
    </row>
    <row r="13026" spans="1:46" x14ac:dyDescent="0.2">
      <c r="A13026" t="s">
        <v>170</v>
      </c>
      <c r="B13026" t="s">
        <v>171</v>
      </c>
      <c r="C13026">
        <f>-69.9605268 / 41.79803844</f>
        <v>-1.6737753591098903</v>
      </c>
      <c r="D13026" t="s">
        <v>172</v>
      </c>
      <c r="E13026" t="s">
        <v>70</v>
      </c>
      <c r="F13026" s="1">
        <v>38586</v>
      </c>
      <c r="G13026">
        <v>4</v>
      </c>
      <c r="O13026">
        <v>5.48</v>
      </c>
      <c r="P13026" t="s">
        <v>71</v>
      </c>
      <c r="Q13026">
        <v>25.2</v>
      </c>
      <c r="R13026" t="s">
        <v>71</v>
      </c>
    </row>
    <row r="13027" spans="1:46" x14ac:dyDescent="0.2">
      <c r="A13027" t="s">
        <v>170</v>
      </c>
      <c r="B13027" t="s">
        <v>171</v>
      </c>
      <c r="C13027">
        <f>-69.9605268 / 41.79803844</f>
        <v>-1.6737753591098903</v>
      </c>
      <c r="D13027" t="s">
        <v>172</v>
      </c>
      <c r="E13027" t="s">
        <v>70</v>
      </c>
      <c r="F13027" s="1">
        <v>38586</v>
      </c>
      <c r="G13027">
        <v>5</v>
      </c>
      <c r="K13027">
        <v>6.66</v>
      </c>
      <c r="L13027" t="s">
        <v>71</v>
      </c>
      <c r="O13027">
        <v>0.22</v>
      </c>
      <c r="P13027" t="s">
        <v>71</v>
      </c>
      <c r="Q13027">
        <v>21.8</v>
      </c>
      <c r="R13027" t="s">
        <v>71</v>
      </c>
      <c r="S13027">
        <v>0.4</v>
      </c>
      <c r="T13027" t="s">
        <v>71</v>
      </c>
      <c r="U13027">
        <v>12.39</v>
      </c>
      <c r="V13027" t="s">
        <v>71</v>
      </c>
      <c r="W13027">
        <v>30.49</v>
      </c>
      <c r="X13027" t="s">
        <v>71</v>
      </c>
      <c r="Y13027">
        <v>40.44</v>
      </c>
      <c r="AA13027">
        <v>49.2</v>
      </c>
      <c r="AE13027">
        <v>9.69</v>
      </c>
      <c r="AF13027" t="s">
        <v>71</v>
      </c>
      <c r="AG13027">
        <v>6.16</v>
      </c>
      <c r="AH13027" t="s">
        <v>71</v>
      </c>
      <c r="AS13027">
        <v>2.0099999999999998</v>
      </c>
      <c r="AT13027" t="s">
        <v>71</v>
      </c>
    </row>
    <row r="13028" spans="1:46" x14ac:dyDescent="0.2">
      <c r="A13028" t="s">
        <v>170</v>
      </c>
      <c r="B13028" t="s">
        <v>171</v>
      </c>
      <c r="C13028">
        <f>-69.9605268 / 41.79803844</f>
        <v>-1.6737753591098903</v>
      </c>
      <c r="D13028" t="s">
        <v>172</v>
      </c>
      <c r="E13028" t="s">
        <v>70</v>
      </c>
      <c r="F13028" s="1">
        <v>38621</v>
      </c>
      <c r="G13028">
        <v>0.5</v>
      </c>
      <c r="I13028">
        <v>5.9</v>
      </c>
      <c r="J13028" t="s">
        <v>71</v>
      </c>
      <c r="K13028">
        <v>7.72</v>
      </c>
      <c r="L13028" t="s">
        <v>71</v>
      </c>
      <c r="M13028">
        <v>3.85</v>
      </c>
      <c r="N13028" t="s">
        <v>71</v>
      </c>
      <c r="O13028">
        <v>7.27</v>
      </c>
      <c r="P13028" t="s">
        <v>71</v>
      </c>
      <c r="Q13028">
        <v>21.1</v>
      </c>
      <c r="R13028" t="s">
        <v>71</v>
      </c>
      <c r="S13028">
        <v>2.8</v>
      </c>
      <c r="T13028" t="s">
        <v>71</v>
      </c>
      <c r="U13028">
        <v>86.73</v>
      </c>
      <c r="V13028" t="s">
        <v>71</v>
      </c>
      <c r="W13028">
        <v>23.84</v>
      </c>
      <c r="X13028" t="s">
        <v>71</v>
      </c>
      <c r="Y13028">
        <v>68.5</v>
      </c>
      <c r="AA13028">
        <v>50.65</v>
      </c>
      <c r="AC13028">
        <v>40.57</v>
      </c>
      <c r="AE13028">
        <v>9.48</v>
      </c>
      <c r="AF13028" t="s">
        <v>71</v>
      </c>
      <c r="AG13028">
        <v>6.43</v>
      </c>
      <c r="AH13028" t="s">
        <v>71</v>
      </c>
      <c r="AS13028">
        <v>0.8</v>
      </c>
      <c r="AT13028" t="s">
        <v>71</v>
      </c>
    </row>
    <row r="13029" spans="1:46" x14ac:dyDescent="0.2">
      <c r="A13029" t="s">
        <v>170</v>
      </c>
      <c r="B13029" t="s">
        <v>171</v>
      </c>
      <c r="C13029">
        <f>-69.9605268 / 41.79803844</f>
        <v>-1.6737753591098903</v>
      </c>
      <c r="D13029" t="s">
        <v>172</v>
      </c>
      <c r="E13029" t="s">
        <v>70</v>
      </c>
      <c r="F13029" s="1">
        <v>38621</v>
      </c>
      <c r="G13029">
        <v>1</v>
      </c>
      <c r="O13029">
        <v>7.2</v>
      </c>
      <c r="P13029" t="s">
        <v>71</v>
      </c>
      <c r="Q13029">
        <v>21</v>
      </c>
      <c r="R13029" t="s">
        <v>71</v>
      </c>
    </row>
    <row r="13030" spans="1:46" x14ac:dyDescent="0.2">
      <c r="A13030" t="s">
        <v>170</v>
      </c>
      <c r="B13030" t="s">
        <v>171</v>
      </c>
      <c r="C13030">
        <f>-69.9605268 / 41.79803844</f>
        <v>-1.6737753591098903</v>
      </c>
      <c r="D13030" t="s">
        <v>172</v>
      </c>
      <c r="E13030" t="s">
        <v>70</v>
      </c>
      <c r="F13030" s="1">
        <v>38621</v>
      </c>
      <c r="G13030">
        <v>2</v>
      </c>
      <c r="O13030">
        <v>7.15</v>
      </c>
      <c r="P13030" t="s">
        <v>71</v>
      </c>
      <c r="Q13030">
        <v>21</v>
      </c>
      <c r="R13030" t="s">
        <v>71</v>
      </c>
    </row>
    <row r="13031" spans="1:46" x14ac:dyDescent="0.2">
      <c r="A13031" t="s">
        <v>170</v>
      </c>
      <c r="B13031" t="s">
        <v>171</v>
      </c>
      <c r="C13031">
        <f>-69.9605268 / 41.79803844</f>
        <v>-1.6737753591098903</v>
      </c>
      <c r="D13031" t="s">
        <v>172</v>
      </c>
      <c r="E13031" t="s">
        <v>70</v>
      </c>
      <c r="F13031" s="1">
        <v>38621</v>
      </c>
      <c r="G13031">
        <v>3</v>
      </c>
      <c r="O13031">
        <v>6.97</v>
      </c>
      <c r="P13031" t="s">
        <v>71</v>
      </c>
      <c r="Q13031">
        <v>21</v>
      </c>
      <c r="R13031" t="s">
        <v>71</v>
      </c>
    </row>
    <row r="13032" spans="1:46" x14ac:dyDescent="0.2">
      <c r="A13032" t="s">
        <v>170</v>
      </c>
      <c r="B13032" t="s">
        <v>171</v>
      </c>
      <c r="C13032">
        <f>-69.9605268 / 41.79803844</f>
        <v>-1.6737753591098903</v>
      </c>
      <c r="D13032" t="s">
        <v>172</v>
      </c>
      <c r="E13032" t="s">
        <v>70</v>
      </c>
      <c r="F13032" s="1">
        <v>38621</v>
      </c>
      <c r="G13032">
        <v>4</v>
      </c>
      <c r="O13032">
        <v>6.85</v>
      </c>
      <c r="P13032" t="s">
        <v>71</v>
      </c>
      <c r="Q13032">
        <v>21</v>
      </c>
      <c r="R13032" t="s">
        <v>71</v>
      </c>
    </row>
    <row r="13033" spans="1:46" x14ac:dyDescent="0.2">
      <c r="A13033" t="s">
        <v>170</v>
      </c>
      <c r="B13033" t="s">
        <v>171</v>
      </c>
      <c r="C13033">
        <f>-69.9605268 / 41.79803844</f>
        <v>-1.6737753591098903</v>
      </c>
      <c r="D13033" t="s">
        <v>172</v>
      </c>
      <c r="E13033" t="s">
        <v>70</v>
      </c>
      <c r="F13033" s="1">
        <v>38621</v>
      </c>
      <c r="G13033">
        <v>5</v>
      </c>
      <c r="K13033">
        <v>4.29</v>
      </c>
      <c r="L13033" t="s">
        <v>71</v>
      </c>
      <c r="O13033">
        <v>6.65</v>
      </c>
      <c r="P13033" t="s">
        <v>71</v>
      </c>
      <c r="Q13033">
        <v>20.9</v>
      </c>
      <c r="R13033" t="s">
        <v>71</v>
      </c>
      <c r="S13033">
        <v>0.5</v>
      </c>
      <c r="T13033" t="s">
        <v>71</v>
      </c>
      <c r="U13033">
        <v>15.49</v>
      </c>
      <c r="V13033" t="s">
        <v>71</v>
      </c>
      <c r="W13033">
        <v>25.61</v>
      </c>
      <c r="X13033" t="s">
        <v>71</v>
      </c>
      <c r="Y13033">
        <v>43.66</v>
      </c>
      <c r="AA13033">
        <v>44.89</v>
      </c>
      <c r="AE13033">
        <v>9.69</v>
      </c>
      <c r="AF13033" t="s">
        <v>71</v>
      </c>
      <c r="AG13033">
        <v>6.43</v>
      </c>
      <c r="AH13033" t="s">
        <v>71</v>
      </c>
      <c r="AS13033">
        <v>1.43</v>
      </c>
      <c r="AT13033" t="s">
        <v>71</v>
      </c>
    </row>
    <row r="13034" spans="1:46" x14ac:dyDescent="0.2">
      <c r="A13034" t="s">
        <v>170</v>
      </c>
      <c r="B13034" t="s">
        <v>171</v>
      </c>
      <c r="C13034">
        <f>-69.9605268 / 41.79803844</f>
        <v>-1.6737753591098903</v>
      </c>
      <c r="D13034" t="s">
        <v>172</v>
      </c>
      <c r="E13034" t="s">
        <v>70</v>
      </c>
      <c r="F13034" s="1">
        <v>38945</v>
      </c>
      <c r="G13034">
        <v>0.5</v>
      </c>
      <c r="I13034">
        <v>6.06</v>
      </c>
      <c r="J13034" t="s">
        <v>71</v>
      </c>
      <c r="K13034">
        <v>1.46</v>
      </c>
      <c r="L13034" t="s">
        <v>71</v>
      </c>
      <c r="M13034">
        <v>2.94</v>
      </c>
      <c r="N13034" t="s">
        <v>71</v>
      </c>
      <c r="O13034">
        <v>6.88</v>
      </c>
      <c r="P13034" t="s">
        <v>71</v>
      </c>
      <c r="Q13034">
        <v>24.1</v>
      </c>
      <c r="R13034" t="s">
        <v>71</v>
      </c>
      <c r="S13034">
        <v>0.48</v>
      </c>
      <c r="T13034" t="s">
        <v>71</v>
      </c>
      <c r="U13034">
        <v>14.89</v>
      </c>
      <c r="V13034" t="s">
        <v>71</v>
      </c>
      <c r="W13034">
        <v>38.42</v>
      </c>
      <c r="X13034" t="s">
        <v>71</v>
      </c>
      <c r="Y13034">
        <v>43.09</v>
      </c>
      <c r="AA13034">
        <v>34.31</v>
      </c>
      <c r="AC13034">
        <v>44.46</v>
      </c>
      <c r="AE13034">
        <v>10.29</v>
      </c>
      <c r="AF13034" t="s">
        <v>71</v>
      </c>
      <c r="AG13034">
        <v>6.41</v>
      </c>
      <c r="AH13034" t="s">
        <v>71</v>
      </c>
      <c r="AS13034">
        <v>1.1299999999999999</v>
      </c>
      <c r="AT13034" t="s">
        <v>71</v>
      </c>
    </row>
    <row r="13035" spans="1:46" x14ac:dyDescent="0.2">
      <c r="A13035" t="s">
        <v>170</v>
      </c>
      <c r="B13035" t="s">
        <v>171</v>
      </c>
      <c r="C13035">
        <f>-69.9605268 / 41.79803844</f>
        <v>-1.6737753591098903</v>
      </c>
      <c r="D13035" t="s">
        <v>172</v>
      </c>
      <c r="E13035" t="s">
        <v>70</v>
      </c>
      <c r="F13035" s="1">
        <v>38945</v>
      </c>
      <c r="G13035">
        <v>1</v>
      </c>
      <c r="O13035">
        <v>6.78</v>
      </c>
      <c r="P13035" t="s">
        <v>71</v>
      </c>
      <c r="Q13035">
        <v>24</v>
      </c>
      <c r="R13035" t="s">
        <v>71</v>
      </c>
    </row>
    <row r="13036" spans="1:46" x14ac:dyDescent="0.2">
      <c r="A13036" t="s">
        <v>170</v>
      </c>
      <c r="B13036" t="s">
        <v>171</v>
      </c>
      <c r="C13036">
        <f>-69.9605268 / 41.79803844</f>
        <v>-1.6737753591098903</v>
      </c>
      <c r="D13036" t="s">
        <v>172</v>
      </c>
      <c r="E13036" t="s">
        <v>70</v>
      </c>
      <c r="F13036" s="1">
        <v>38945</v>
      </c>
      <c r="G13036">
        <v>2</v>
      </c>
      <c r="O13036">
        <v>6.78</v>
      </c>
      <c r="P13036" t="s">
        <v>71</v>
      </c>
      <c r="Q13036">
        <v>24</v>
      </c>
      <c r="R13036" t="s">
        <v>71</v>
      </c>
    </row>
    <row r="13037" spans="1:46" x14ac:dyDescent="0.2">
      <c r="A13037" t="s">
        <v>170</v>
      </c>
      <c r="B13037" t="s">
        <v>171</v>
      </c>
      <c r="C13037">
        <f>-69.9605268 / 41.79803844</f>
        <v>-1.6737753591098903</v>
      </c>
      <c r="D13037" t="s">
        <v>172</v>
      </c>
      <c r="E13037" t="s">
        <v>70</v>
      </c>
      <c r="F13037" s="1">
        <v>38945</v>
      </c>
      <c r="G13037">
        <v>3</v>
      </c>
      <c r="O13037">
        <v>6.45</v>
      </c>
      <c r="P13037" t="s">
        <v>71</v>
      </c>
      <c r="Q13037">
        <v>23.9</v>
      </c>
      <c r="R13037" t="s">
        <v>71</v>
      </c>
    </row>
    <row r="13038" spans="1:46" x14ac:dyDescent="0.2">
      <c r="A13038" t="s">
        <v>170</v>
      </c>
      <c r="B13038" t="s">
        <v>171</v>
      </c>
      <c r="C13038">
        <f>-69.9605268 / 41.79803844</f>
        <v>-1.6737753591098903</v>
      </c>
      <c r="D13038" t="s">
        <v>172</v>
      </c>
      <c r="E13038" t="s">
        <v>70</v>
      </c>
      <c r="F13038" s="1">
        <v>38945</v>
      </c>
      <c r="G13038">
        <v>4</v>
      </c>
      <c r="O13038">
        <v>6.52</v>
      </c>
      <c r="P13038" t="s">
        <v>71</v>
      </c>
      <c r="Q13038">
        <v>23.9</v>
      </c>
      <c r="R13038" t="s">
        <v>71</v>
      </c>
    </row>
    <row r="13039" spans="1:46" x14ac:dyDescent="0.2">
      <c r="A13039" t="s">
        <v>170</v>
      </c>
      <c r="B13039" t="s">
        <v>171</v>
      </c>
      <c r="C13039">
        <f>-69.9605268 / 41.79803844</f>
        <v>-1.6737753591098903</v>
      </c>
      <c r="D13039" t="s">
        <v>172</v>
      </c>
      <c r="E13039" t="s">
        <v>70</v>
      </c>
      <c r="F13039" s="1">
        <v>38945</v>
      </c>
      <c r="G13039">
        <v>5</v>
      </c>
      <c r="K13039">
        <v>6.64</v>
      </c>
      <c r="L13039" t="s">
        <v>71</v>
      </c>
      <c r="O13039">
        <v>0.18</v>
      </c>
      <c r="P13039" t="s">
        <v>71</v>
      </c>
      <c r="Q13039">
        <v>21.3</v>
      </c>
      <c r="R13039" t="s">
        <v>71</v>
      </c>
      <c r="S13039">
        <v>0.67</v>
      </c>
      <c r="T13039" t="s">
        <v>71</v>
      </c>
      <c r="U13039">
        <v>20.72</v>
      </c>
      <c r="V13039" t="s">
        <v>71</v>
      </c>
      <c r="W13039">
        <v>40.46</v>
      </c>
      <c r="X13039" t="s">
        <v>71</v>
      </c>
      <c r="Y13039">
        <v>47.86</v>
      </c>
      <c r="AA13039">
        <v>49.17</v>
      </c>
      <c r="AE13039">
        <v>13.32</v>
      </c>
      <c r="AF13039" t="s">
        <v>71</v>
      </c>
      <c r="AG13039">
        <v>6.25</v>
      </c>
      <c r="AH13039" t="s">
        <v>71</v>
      </c>
      <c r="AS13039">
        <v>1.28</v>
      </c>
      <c r="AT13039" t="s">
        <v>71</v>
      </c>
    </row>
    <row r="13040" spans="1:46" x14ac:dyDescent="0.2">
      <c r="A13040" t="s">
        <v>170</v>
      </c>
      <c r="B13040" t="s">
        <v>171</v>
      </c>
      <c r="C13040">
        <f>-69.9605268 / 41.79803844</f>
        <v>-1.6737753591098903</v>
      </c>
      <c r="D13040" t="s">
        <v>172</v>
      </c>
      <c r="E13040" t="s">
        <v>70</v>
      </c>
      <c r="F13040" s="1">
        <v>38981</v>
      </c>
      <c r="G13040">
        <v>0.5</v>
      </c>
      <c r="I13040">
        <v>6.12</v>
      </c>
      <c r="J13040" t="s">
        <v>71</v>
      </c>
      <c r="K13040">
        <v>7.31</v>
      </c>
      <c r="L13040" t="s">
        <v>71</v>
      </c>
      <c r="M13040">
        <v>2.64</v>
      </c>
      <c r="N13040" t="s">
        <v>71</v>
      </c>
      <c r="O13040">
        <v>7.96</v>
      </c>
      <c r="P13040" t="s">
        <v>71</v>
      </c>
      <c r="Q13040">
        <v>20.7</v>
      </c>
      <c r="R13040" t="s">
        <v>71</v>
      </c>
      <c r="S13040">
        <v>0.45</v>
      </c>
      <c r="T13040" t="s">
        <v>71</v>
      </c>
      <c r="U13040">
        <v>13.8</v>
      </c>
      <c r="V13040" t="s">
        <v>71</v>
      </c>
      <c r="W13040">
        <v>33.24</v>
      </c>
      <c r="X13040" t="s">
        <v>71</v>
      </c>
      <c r="Y13040">
        <v>42</v>
      </c>
      <c r="AA13040">
        <v>50.11</v>
      </c>
      <c r="AC13040">
        <v>46.01</v>
      </c>
      <c r="AE13040">
        <v>11.1</v>
      </c>
      <c r="AF13040" t="s">
        <v>71</v>
      </c>
      <c r="AG13040">
        <v>6.35</v>
      </c>
      <c r="AH13040" t="s">
        <v>71</v>
      </c>
      <c r="AS13040">
        <v>0.83</v>
      </c>
      <c r="AT13040" t="s">
        <v>71</v>
      </c>
    </row>
    <row r="13041" spans="1:46" x14ac:dyDescent="0.2">
      <c r="A13041" t="s">
        <v>170</v>
      </c>
      <c r="B13041" t="s">
        <v>171</v>
      </c>
      <c r="C13041">
        <f>-69.9605268 / 41.79803844</f>
        <v>-1.6737753591098903</v>
      </c>
      <c r="D13041" t="s">
        <v>172</v>
      </c>
      <c r="E13041" t="s">
        <v>70</v>
      </c>
      <c r="F13041" s="1">
        <v>38981</v>
      </c>
      <c r="G13041">
        <v>1</v>
      </c>
      <c r="O13041">
        <v>7.95</v>
      </c>
      <c r="P13041" t="s">
        <v>71</v>
      </c>
      <c r="Q13041">
        <v>20.8</v>
      </c>
      <c r="R13041" t="s">
        <v>71</v>
      </c>
    </row>
    <row r="13042" spans="1:46" x14ac:dyDescent="0.2">
      <c r="A13042" t="s">
        <v>170</v>
      </c>
      <c r="B13042" t="s">
        <v>171</v>
      </c>
      <c r="C13042">
        <f>-69.9605268 / 41.79803844</f>
        <v>-1.6737753591098903</v>
      </c>
      <c r="D13042" t="s">
        <v>172</v>
      </c>
      <c r="E13042" t="s">
        <v>70</v>
      </c>
      <c r="F13042" s="1">
        <v>38981</v>
      </c>
      <c r="G13042">
        <v>2</v>
      </c>
      <c r="O13042">
        <v>7.96</v>
      </c>
      <c r="P13042" t="s">
        <v>71</v>
      </c>
      <c r="Q13042">
        <v>20.7</v>
      </c>
      <c r="R13042" t="s">
        <v>71</v>
      </c>
    </row>
    <row r="13043" spans="1:46" x14ac:dyDescent="0.2">
      <c r="A13043" t="s">
        <v>170</v>
      </c>
      <c r="B13043" t="s">
        <v>171</v>
      </c>
      <c r="C13043">
        <f>-69.9605268 / 41.79803844</f>
        <v>-1.6737753591098903</v>
      </c>
      <c r="D13043" t="s">
        <v>172</v>
      </c>
      <c r="E13043" t="s">
        <v>70</v>
      </c>
      <c r="F13043" s="1">
        <v>38981</v>
      </c>
      <c r="G13043">
        <v>3</v>
      </c>
      <c r="O13043">
        <v>7.88</v>
      </c>
      <c r="P13043" t="s">
        <v>71</v>
      </c>
      <c r="Q13043">
        <v>20.6</v>
      </c>
      <c r="R13043" t="s">
        <v>71</v>
      </c>
    </row>
    <row r="13044" spans="1:46" x14ac:dyDescent="0.2">
      <c r="A13044" t="s">
        <v>170</v>
      </c>
      <c r="B13044" t="s">
        <v>171</v>
      </c>
      <c r="C13044">
        <f>-69.9605268 / 41.79803844</f>
        <v>-1.6737753591098903</v>
      </c>
      <c r="D13044" t="s">
        <v>172</v>
      </c>
      <c r="E13044" t="s">
        <v>70</v>
      </c>
      <c r="F13044" s="1">
        <v>38981</v>
      </c>
      <c r="G13044">
        <v>4</v>
      </c>
      <c r="O13044">
        <v>8.1</v>
      </c>
      <c r="P13044" t="s">
        <v>71</v>
      </c>
      <c r="Q13044">
        <v>20.2</v>
      </c>
      <c r="R13044" t="s">
        <v>71</v>
      </c>
    </row>
    <row r="13045" spans="1:46" x14ac:dyDescent="0.2">
      <c r="A13045" t="s">
        <v>170</v>
      </c>
      <c r="B13045" t="s">
        <v>171</v>
      </c>
      <c r="C13045">
        <f>-69.9605268 / 41.79803844</f>
        <v>-1.6737753591098903</v>
      </c>
      <c r="D13045" t="s">
        <v>172</v>
      </c>
      <c r="E13045" t="s">
        <v>70</v>
      </c>
      <c r="F13045" s="1">
        <v>38981</v>
      </c>
      <c r="G13045">
        <v>5</v>
      </c>
      <c r="K13045">
        <v>11.71</v>
      </c>
      <c r="L13045" t="s">
        <v>71</v>
      </c>
      <c r="O13045">
        <v>4.8</v>
      </c>
      <c r="P13045" t="s">
        <v>71</v>
      </c>
      <c r="Q13045">
        <v>19.8</v>
      </c>
      <c r="R13045" t="s">
        <v>71</v>
      </c>
      <c r="S13045">
        <v>0.56999999999999995</v>
      </c>
      <c r="T13045" t="s">
        <v>71</v>
      </c>
      <c r="U13045">
        <v>17.62</v>
      </c>
      <c r="V13045" t="s">
        <v>71</v>
      </c>
      <c r="W13045">
        <v>33.869999999999997</v>
      </c>
      <c r="X13045" t="s">
        <v>71</v>
      </c>
      <c r="Y13045">
        <v>45.52</v>
      </c>
      <c r="AA13045">
        <v>54.74</v>
      </c>
      <c r="AE13045">
        <v>11.7</v>
      </c>
      <c r="AF13045" t="s">
        <v>71</v>
      </c>
      <c r="AG13045">
        <v>6.26</v>
      </c>
      <c r="AH13045" t="s">
        <v>71</v>
      </c>
      <c r="AS13045">
        <v>2.48</v>
      </c>
      <c r="AT13045" t="s">
        <v>71</v>
      </c>
    </row>
    <row r="13046" spans="1:46" x14ac:dyDescent="0.2">
      <c r="A13046" t="s">
        <v>170</v>
      </c>
      <c r="B13046" t="s">
        <v>171</v>
      </c>
      <c r="C13046">
        <f>-69.9605268 / 41.79803844</f>
        <v>-1.6737753591098903</v>
      </c>
      <c r="D13046" t="s">
        <v>172</v>
      </c>
      <c r="E13046" t="s">
        <v>70</v>
      </c>
      <c r="F13046" s="1">
        <v>39685</v>
      </c>
      <c r="G13046">
        <v>0.5</v>
      </c>
      <c r="I13046">
        <v>5.65</v>
      </c>
      <c r="J13046" t="s">
        <v>71</v>
      </c>
      <c r="K13046">
        <v>3.99</v>
      </c>
      <c r="L13046" t="s">
        <v>71</v>
      </c>
      <c r="M13046">
        <v>3.25</v>
      </c>
      <c r="N13046" t="s">
        <v>71</v>
      </c>
      <c r="O13046">
        <v>7.63</v>
      </c>
      <c r="P13046" t="s">
        <v>71</v>
      </c>
      <c r="Q13046">
        <v>24.6</v>
      </c>
      <c r="R13046" t="s">
        <v>71</v>
      </c>
      <c r="S13046">
        <v>0.28999999999999998</v>
      </c>
      <c r="T13046" t="s">
        <v>71</v>
      </c>
      <c r="U13046">
        <v>8.98</v>
      </c>
      <c r="V13046" t="s">
        <v>71</v>
      </c>
      <c r="W13046">
        <v>28.11</v>
      </c>
      <c r="X13046" t="s">
        <v>71</v>
      </c>
      <c r="Y13046">
        <v>35.799999999999997</v>
      </c>
      <c r="AA13046">
        <v>44.17</v>
      </c>
      <c r="AC13046">
        <v>43.02</v>
      </c>
      <c r="AE13046">
        <v>8.6</v>
      </c>
      <c r="AF13046" t="s">
        <v>71</v>
      </c>
      <c r="AG13046">
        <v>6.71</v>
      </c>
      <c r="AH13046" t="s">
        <v>71</v>
      </c>
      <c r="AS13046">
        <v>1.76</v>
      </c>
      <c r="AT13046" t="s">
        <v>71</v>
      </c>
    </row>
    <row r="13047" spans="1:46" x14ac:dyDescent="0.2">
      <c r="A13047" t="s">
        <v>170</v>
      </c>
      <c r="B13047" t="s">
        <v>171</v>
      </c>
      <c r="C13047">
        <f>-69.9605268 / 41.79803844</f>
        <v>-1.6737753591098903</v>
      </c>
      <c r="D13047" t="s">
        <v>172</v>
      </c>
      <c r="E13047" t="s">
        <v>70</v>
      </c>
      <c r="F13047" s="1">
        <v>39685</v>
      </c>
      <c r="G13047">
        <v>1</v>
      </c>
      <c r="O13047">
        <v>7.68</v>
      </c>
      <c r="P13047" t="s">
        <v>71</v>
      </c>
      <c r="Q13047">
        <v>24.6</v>
      </c>
      <c r="R13047" t="s">
        <v>71</v>
      </c>
    </row>
    <row r="13048" spans="1:46" x14ac:dyDescent="0.2">
      <c r="A13048" t="s">
        <v>170</v>
      </c>
      <c r="B13048" t="s">
        <v>171</v>
      </c>
      <c r="C13048">
        <f>-69.9605268 / 41.79803844</f>
        <v>-1.6737753591098903</v>
      </c>
      <c r="D13048" t="s">
        <v>172</v>
      </c>
      <c r="E13048" t="s">
        <v>70</v>
      </c>
      <c r="F13048" s="1">
        <v>39685</v>
      </c>
      <c r="G13048">
        <v>2</v>
      </c>
      <c r="O13048">
        <v>7.3</v>
      </c>
      <c r="P13048" t="s">
        <v>71</v>
      </c>
      <c r="Q13048">
        <v>24.4</v>
      </c>
      <c r="R13048" t="s">
        <v>71</v>
      </c>
    </row>
    <row r="13049" spans="1:46" x14ac:dyDescent="0.2">
      <c r="A13049" t="s">
        <v>170</v>
      </c>
      <c r="B13049" t="s">
        <v>171</v>
      </c>
      <c r="C13049">
        <f>-69.9605268 / 41.79803844</f>
        <v>-1.6737753591098903</v>
      </c>
      <c r="D13049" t="s">
        <v>172</v>
      </c>
      <c r="E13049" t="s">
        <v>70</v>
      </c>
      <c r="F13049" s="1">
        <v>39685</v>
      </c>
      <c r="G13049">
        <v>3</v>
      </c>
      <c r="O13049">
        <v>7.4</v>
      </c>
      <c r="P13049" t="s">
        <v>71</v>
      </c>
      <c r="Q13049">
        <v>24.2</v>
      </c>
      <c r="R13049" t="s">
        <v>71</v>
      </c>
    </row>
    <row r="13050" spans="1:46" x14ac:dyDescent="0.2">
      <c r="A13050" t="s">
        <v>170</v>
      </c>
      <c r="B13050" t="s">
        <v>171</v>
      </c>
      <c r="C13050">
        <f>-69.9605268 / 41.79803844</f>
        <v>-1.6737753591098903</v>
      </c>
      <c r="D13050" t="s">
        <v>172</v>
      </c>
      <c r="E13050" t="s">
        <v>70</v>
      </c>
      <c r="F13050" s="1">
        <v>39685</v>
      </c>
      <c r="G13050">
        <v>4</v>
      </c>
      <c r="O13050">
        <v>5.04</v>
      </c>
      <c r="P13050" t="s">
        <v>71</v>
      </c>
      <c r="Q13050">
        <v>23.8</v>
      </c>
      <c r="R13050" t="s">
        <v>71</v>
      </c>
    </row>
    <row r="13051" spans="1:46" x14ac:dyDescent="0.2">
      <c r="A13051" t="s">
        <v>170</v>
      </c>
      <c r="B13051" t="s">
        <v>171</v>
      </c>
      <c r="C13051">
        <f>-69.9605268 / 41.79803844</f>
        <v>-1.6737753591098903</v>
      </c>
      <c r="D13051" t="s">
        <v>172</v>
      </c>
      <c r="E13051" t="s">
        <v>70</v>
      </c>
      <c r="F13051" s="1">
        <v>39685</v>
      </c>
      <c r="G13051">
        <v>4.5</v>
      </c>
      <c r="K13051">
        <v>6.03</v>
      </c>
      <c r="L13051" t="s">
        <v>71</v>
      </c>
      <c r="O13051">
        <v>0.79</v>
      </c>
      <c r="P13051" t="s">
        <v>71</v>
      </c>
      <c r="Q13051">
        <v>23</v>
      </c>
      <c r="R13051" t="s">
        <v>71</v>
      </c>
      <c r="S13051">
        <v>0.44</v>
      </c>
      <c r="T13051" t="s">
        <v>71</v>
      </c>
      <c r="U13051">
        <v>13.63</v>
      </c>
      <c r="V13051" t="s">
        <v>71</v>
      </c>
      <c r="W13051">
        <v>26.51</v>
      </c>
      <c r="X13051" t="s">
        <v>71</v>
      </c>
      <c r="Y13051">
        <v>41.82</v>
      </c>
      <c r="AA13051">
        <v>48.23</v>
      </c>
      <c r="AE13051">
        <v>11.5</v>
      </c>
      <c r="AF13051" t="s">
        <v>71</v>
      </c>
      <c r="AG13051">
        <v>6.37</v>
      </c>
      <c r="AH13051" t="s">
        <v>71</v>
      </c>
      <c r="AS13051">
        <v>2.16</v>
      </c>
      <c r="AT13051" t="s">
        <v>71</v>
      </c>
    </row>
    <row r="13052" spans="1:46" x14ac:dyDescent="0.2">
      <c r="A13052" t="s">
        <v>170</v>
      </c>
      <c r="B13052" t="s">
        <v>171</v>
      </c>
      <c r="C13052">
        <f>-69.9605268 / 41.79803844</f>
        <v>-1.6737753591098903</v>
      </c>
      <c r="D13052" t="s">
        <v>172</v>
      </c>
      <c r="E13052" t="s">
        <v>70</v>
      </c>
      <c r="F13052" s="1">
        <v>40066</v>
      </c>
      <c r="G13052">
        <v>0.5</v>
      </c>
      <c r="I13052">
        <v>6.25</v>
      </c>
      <c r="J13052" t="s">
        <v>71</v>
      </c>
      <c r="K13052">
        <v>3.23</v>
      </c>
      <c r="L13052" t="s">
        <v>71</v>
      </c>
      <c r="M13052">
        <v>3.2</v>
      </c>
      <c r="N13052" t="s">
        <v>71</v>
      </c>
      <c r="O13052">
        <v>6.78</v>
      </c>
      <c r="P13052" t="s">
        <v>71</v>
      </c>
      <c r="Q13052">
        <v>21</v>
      </c>
      <c r="R13052" t="s">
        <v>71</v>
      </c>
      <c r="S13052">
        <v>0.8</v>
      </c>
      <c r="T13052" t="s">
        <v>71</v>
      </c>
      <c r="U13052">
        <v>24.8</v>
      </c>
      <c r="V13052" t="s">
        <v>71</v>
      </c>
      <c r="W13052">
        <v>37.18</v>
      </c>
      <c r="X13052" t="s">
        <v>71</v>
      </c>
      <c r="Y13052">
        <v>50.45</v>
      </c>
      <c r="AA13052">
        <v>42.1</v>
      </c>
      <c r="AC13052">
        <v>43.24</v>
      </c>
      <c r="AE13052">
        <v>7.9</v>
      </c>
      <c r="AF13052" t="s">
        <v>71</v>
      </c>
      <c r="AG13052">
        <v>6.25</v>
      </c>
      <c r="AH13052" t="s">
        <v>71</v>
      </c>
      <c r="AS13052">
        <v>3.41</v>
      </c>
      <c r="AT13052" t="s">
        <v>71</v>
      </c>
    </row>
    <row r="13053" spans="1:46" x14ac:dyDescent="0.2">
      <c r="A13053" t="s">
        <v>170</v>
      </c>
      <c r="B13053" t="s">
        <v>171</v>
      </c>
      <c r="C13053">
        <f>-69.9605268 / 41.79803844</f>
        <v>-1.6737753591098903</v>
      </c>
      <c r="D13053" t="s">
        <v>172</v>
      </c>
      <c r="E13053" t="s">
        <v>70</v>
      </c>
      <c r="F13053" s="1">
        <v>40066</v>
      </c>
      <c r="G13053">
        <v>1</v>
      </c>
      <c r="O13053">
        <v>6.71</v>
      </c>
      <c r="P13053" t="s">
        <v>71</v>
      </c>
      <c r="Q13053">
        <v>21</v>
      </c>
      <c r="R13053" t="s">
        <v>71</v>
      </c>
    </row>
    <row r="13054" spans="1:46" x14ac:dyDescent="0.2">
      <c r="A13054" t="s">
        <v>170</v>
      </c>
      <c r="B13054" t="s">
        <v>171</v>
      </c>
      <c r="C13054">
        <f>-69.9605268 / 41.79803844</f>
        <v>-1.6737753591098903</v>
      </c>
      <c r="D13054" t="s">
        <v>172</v>
      </c>
      <c r="E13054" t="s">
        <v>70</v>
      </c>
      <c r="F13054" s="1">
        <v>40066</v>
      </c>
      <c r="G13054">
        <v>2</v>
      </c>
      <c r="O13054">
        <v>6.63</v>
      </c>
      <c r="P13054" t="s">
        <v>71</v>
      </c>
      <c r="Q13054">
        <v>20.9</v>
      </c>
      <c r="R13054" t="s">
        <v>71</v>
      </c>
    </row>
    <row r="13055" spans="1:46" x14ac:dyDescent="0.2">
      <c r="A13055" t="s">
        <v>170</v>
      </c>
      <c r="B13055" t="s">
        <v>171</v>
      </c>
      <c r="C13055">
        <f>-69.9605268 / 41.79803844</f>
        <v>-1.6737753591098903</v>
      </c>
      <c r="D13055" t="s">
        <v>172</v>
      </c>
      <c r="E13055" t="s">
        <v>70</v>
      </c>
      <c r="F13055" s="1">
        <v>40066</v>
      </c>
      <c r="G13055">
        <v>3</v>
      </c>
      <c r="O13055">
        <v>6.68</v>
      </c>
      <c r="P13055" t="s">
        <v>71</v>
      </c>
      <c r="Q13055">
        <v>20.9</v>
      </c>
      <c r="R13055" t="s">
        <v>71</v>
      </c>
    </row>
    <row r="13056" spans="1:46" x14ac:dyDescent="0.2">
      <c r="A13056" t="s">
        <v>170</v>
      </c>
      <c r="B13056" t="s">
        <v>171</v>
      </c>
      <c r="C13056">
        <f>-69.9605268 / 41.79803844</f>
        <v>-1.6737753591098903</v>
      </c>
      <c r="D13056" t="s">
        <v>172</v>
      </c>
      <c r="E13056" t="s">
        <v>70</v>
      </c>
      <c r="F13056" s="1">
        <v>40066</v>
      </c>
      <c r="G13056">
        <v>4</v>
      </c>
      <c r="O13056">
        <v>6.57</v>
      </c>
      <c r="P13056" t="s">
        <v>71</v>
      </c>
      <c r="Q13056">
        <v>20.9</v>
      </c>
      <c r="R13056" t="s">
        <v>71</v>
      </c>
    </row>
    <row r="13057" spans="1:46" x14ac:dyDescent="0.2">
      <c r="A13057" t="s">
        <v>170</v>
      </c>
      <c r="B13057" t="s">
        <v>171</v>
      </c>
      <c r="C13057">
        <f>-69.9605268 / 41.79803844</f>
        <v>-1.6737753591098903</v>
      </c>
      <c r="D13057" t="s">
        <v>172</v>
      </c>
      <c r="E13057" t="s">
        <v>70</v>
      </c>
      <c r="F13057" s="1">
        <v>40066</v>
      </c>
      <c r="G13057">
        <v>5</v>
      </c>
      <c r="K13057">
        <v>135.41999999999999</v>
      </c>
      <c r="L13057" t="s">
        <v>71</v>
      </c>
      <c r="O13057">
        <v>5.69</v>
      </c>
      <c r="P13057" t="s">
        <v>71</v>
      </c>
      <c r="Q13057">
        <v>20.8</v>
      </c>
      <c r="R13057" t="s">
        <v>71</v>
      </c>
      <c r="S13057">
        <v>3.09</v>
      </c>
      <c r="T13057" t="s">
        <v>71</v>
      </c>
      <c r="U13057">
        <v>95.66</v>
      </c>
      <c r="V13057" t="s">
        <v>71</v>
      </c>
      <c r="W13057">
        <v>93.53</v>
      </c>
      <c r="X13057" t="s">
        <v>71</v>
      </c>
      <c r="Y13057">
        <v>69.92</v>
      </c>
      <c r="AA13057">
        <v>78.75</v>
      </c>
      <c r="AE13057">
        <v>19.100000000000001</v>
      </c>
      <c r="AF13057" t="s">
        <v>71</v>
      </c>
      <c r="AG13057">
        <v>6.18</v>
      </c>
      <c r="AH13057" t="s">
        <v>71</v>
      </c>
      <c r="AS13057">
        <v>28.86</v>
      </c>
      <c r="AT13057" t="s">
        <v>71</v>
      </c>
    </row>
    <row r="13058" spans="1:46" x14ac:dyDescent="0.2">
      <c r="A13058" t="s">
        <v>170</v>
      </c>
      <c r="B13058" t="s">
        <v>171</v>
      </c>
      <c r="C13058">
        <f>-69.9605268 / 41.79803844</f>
        <v>-1.6737753591098903</v>
      </c>
      <c r="D13058" t="s">
        <v>172</v>
      </c>
      <c r="E13058" t="s">
        <v>70</v>
      </c>
      <c r="F13058" s="1">
        <v>40435</v>
      </c>
      <c r="G13058">
        <v>0.5</v>
      </c>
      <c r="K13058">
        <v>2.84</v>
      </c>
      <c r="L13058" t="s">
        <v>71</v>
      </c>
      <c r="S13058">
        <v>0.24</v>
      </c>
      <c r="T13058" t="s">
        <v>71</v>
      </c>
      <c r="U13058">
        <v>7.56</v>
      </c>
      <c r="V13058" t="s">
        <v>71</v>
      </c>
      <c r="W13058">
        <v>38.31</v>
      </c>
      <c r="X13058" t="s">
        <v>71</v>
      </c>
      <c r="Y13058">
        <v>33.32</v>
      </c>
      <c r="AA13058">
        <v>40.840000000000003</v>
      </c>
      <c r="AE13058">
        <v>8</v>
      </c>
      <c r="AF13058" t="s">
        <v>71</v>
      </c>
      <c r="AG13058">
        <v>6.88</v>
      </c>
      <c r="AH13058" t="s">
        <v>71</v>
      </c>
      <c r="AS13058">
        <v>1.6</v>
      </c>
      <c r="AT13058" t="s">
        <v>71</v>
      </c>
    </row>
    <row r="13059" spans="1:46" x14ac:dyDescent="0.2">
      <c r="A13059" t="s">
        <v>170</v>
      </c>
      <c r="B13059" t="s">
        <v>171</v>
      </c>
      <c r="C13059">
        <f>-69.9605268 / 41.79803844</f>
        <v>-1.6737753591098903</v>
      </c>
      <c r="D13059" t="s">
        <v>172</v>
      </c>
      <c r="E13059" t="s">
        <v>70</v>
      </c>
      <c r="F13059" s="1">
        <v>40435</v>
      </c>
      <c r="G13059">
        <v>4</v>
      </c>
      <c r="K13059">
        <v>2.85</v>
      </c>
      <c r="L13059" t="s">
        <v>71</v>
      </c>
      <c r="S13059">
        <v>0.27</v>
      </c>
      <c r="T13059" t="s">
        <v>71</v>
      </c>
      <c r="W13059">
        <v>35.97</v>
      </c>
      <c r="X13059" t="s">
        <v>71</v>
      </c>
      <c r="AE13059">
        <v>8.1</v>
      </c>
      <c r="AF13059" t="s">
        <v>71</v>
      </c>
      <c r="AG13059">
        <v>6.88</v>
      </c>
      <c r="AH13059" t="s">
        <v>71</v>
      </c>
      <c r="AS13059">
        <v>1.72</v>
      </c>
      <c r="AT13059" t="s">
        <v>71</v>
      </c>
    </row>
    <row r="13060" spans="1:46" x14ac:dyDescent="0.2">
      <c r="A13060" t="s">
        <v>170</v>
      </c>
      <c r="B13060" t="s">
        <v>171</v>
      </c>
      <c r="C13060">
        <f>-69.9605268 / 41.79803844</f>
        <v>-1.6737753591098903</v>
      </c>
      <c r="D13060" t="s">
        <v>172</v>
      </c>
      <c r="E13060" t="s">
        <v>70</v>
      </c>
      <c r="F13060" s="1">
        <v>40779</v>
      </c>
      <c r="G13060">
        <v>0.5</v>
      </c>
      <c r="I13060">
        <v>5.0999999999999996</v>
      </c>
      <c r="J13060" t="s">
        <v>71</v>
      </c>
      <c r="K13060">
        <v>2.86</v>
      </c>
      <c r="L13060" t="s">
        <v>71</v>
      </c>
      <c r="M13060">
        <v>3.7</v>
      </c>
      <c r="N13060" t="s">
        <v>71</v>
      </c>
      <c r="O13060">
        <v>7.84</v>
      </c>
      <c r="P13060" t="s">
        <v>71</v>
      </c>
      <c r="Q13060">
        <v>25.3</v>
      </c>
      <c r="R13060" t="s">
        <v>71</v>
      </c>
      <c r="S13060">
        <v>1.33</v>
      </c>
      <c r="T13060" t="s">
        <v>71</v>
      </c>
      <c r="U13060">
        <v>41.2</v>
      </c>
      <c r="V13060" t="s">
        <v>71</v>
      </c>
      <c r="W13060">
        <v>28.85</v>
      </c>
      <c r="X13060" t="s">
        <v>71</v>
      </c>
      <c r="Y13060">
        <v>57.77</v>
      </c>
      <c r="AA13060">
        <v>40.909999999999997</v>
      </c>
      <c r="AC13060">
        <v>41.15</v>
      </c>
      <c r="AE13060">
        <v>7.2</v>
      </c>
      <c r="AF13060" t="s">
        <v>71</v>
      </c>
      <c r="AG13060">
        <v>6.69</v>
      </c>
      <c r="AH13060" t="s">
        <v>71</v>
      </c>
      <c r="AS13060">
        <v>1.82</v>
      </c>
      <c r="AT13060" t="s">
        <v>71</v>
      </c>
    </row>
    <row r="13061" spans="1:46" x14ac:dyDescent="0.2">
      <c r="A13061" t="s">
        <v>170</v>
      </c>
      <c r="B13061" t="s">
        <v>171</v>
      </c>
      <c r="C13061">
        <f>-69.9605268 / 41.79803844</f>
        <v>-1.6737753591098903</v>
      </c>
      <c r="D13061" t="s">
        <v>172</v>
      </c>
      <c r="E13061" t="s">
        <v>70</v>
      </c>
      <c r="F13061" s="1">
        <v>40779</v>
      </c>
      <c r="G13061">
        <v>1</v>
      </c>
      <c r="O13061">
        <v>7.83</v>
      </c>
      <c r="P13061" t="s">
        <v>71</v>
      </c>
      <c r="Q13061">
        <v>25.2</v>
      </c>
      <c r="R13061" t="s">
        <v>71</v>
      </c>
    </row>
    <row r="13062" spans="1:46" x14ac:dyDescent="0.2">
      <c r="A13062" t="s">
        <v>170</v>
      </c>
      <c r="B13062" t="s">
        <v>171</v>
      </c>
      <c r="C13062">
        <f>-69.9605268 / 41.79803844</f>
        <v>-1.6737753591098903</v>
      </c>
      <c r="D13062" t="s">
        <v>172</v>
      </c>
      <c r="E13062" t="s">
        <v>70</v>
      </c>
      <c r="F13062" s="1">
        <v>40779</v>
      </c>
      <c r="G13062">
        <v>2</v>
      </c>
      <c r="O13062">
        <v>7.53</v>
      </c>
      <c r="P13062" t="s">
        <v>71</v>
      </c>
      <c r="Q13062">
        <v>24.9</v>
      </c>
      <c r="R13062" t="s">
        <v>71</v>
      </c>
    </row>
    <row r="13063" spans="1:46" x14ac:dyDescent="0.2">
      <c r="A13063" t="s">
        <v>170</v>
      </c>
      <c r="B13063" t="s">
        <v>171</v>
      </c>
      <c r="C13063">
        <f>-69.9605268 / 41.79803844</f>
        <v>-1.6737753591098903</v>
      </c>
      <c r="D13063" t="s">
        <v>172</v>
      </c>
      <c r="E13063" t="s">
        <v>70</v>
      </c>
      <c r="F13063" s="1">
        <v>40779</v>
      </c>
      <c r="G13063">
        <v>3</v>
      </c>
      <c r="O13063">
        <v>7.5</v>
      </c>
      <c r="P13063" t="s">
        <v>71</v>
      </c>
      <c r="Q13063">
        <v>24.7</v>
      </c>
      <c r="R13063" t="s">
        <v>71</v>
      </c>
    </row>
    <row r="13064" spans="1:46" x14ac:dyDescent="0.2">
      <c r="A13064" t="s">
        <v>170</v>
      </c>
      <c r="B13064" t="s">
        <v>171</v>
      </c>
      <c r="C13064">
        <f>-69.9605268 / 41.79803844</f>
        <v>-1.6737753591098903</v>
      </c>
      <c r="D13064" t="s">
        <v>172</v>
      </c>
      <c r="E13064" t="s">
        <v>70</v>
      </c>
      <c r="F13064" s="1">
        <v>40779</v>
      </c>
      <c r="G13064">
        <v>4</v>
      </c>
      <c r="K13064">
        <v>4.32</v>
      </c>
      <c r="L13064" t="s">
        <v>71</v>
      </c>
      <c r="O13064">
        <v>5.68</v>
      </c>
      <c r="P13064" t="s">
        <v>71</v>
      </c>
      <c r="Q13064">
        <v>23.9</v>
      </c>
      <c r="R13064" t="s">
        <v>71</v>
      </c>
      <c r="S13064">
        <v>0.61</v>
      </c>
      <c r="T13064" t="s">
        <v>71</v>
      </c>
      <c r="U13064">
        <v>18.89</v>
      </c>
      <c r="V13064" t="s">
        <v>71</v>
      </c>
      <c r="W13064">
        <v>42.87</v>
      </c>
      <c r="X13064" t="s">
        <v>71</v>
      </c>
      <c r="Y13064">
        <v>46.53</v>
      </c>
      <c r="AA13064">
        <v>44.95</v>
      </c>
      <c r="AE13064">
        <v>8</v>
      </c>
      <c r="AF13064" t="s">
        <v>71</v>
      </c>
      <c r="AG13064">
        <v>6.41</v>
      </c>
      <c r="AH13064" t="s">
        <v>71</v>
      </c>
      <c r="AS13064">
        <v>3.27</v>
      </c>
      <c r="AT13064" t="s">
        <v>71</v>
      </c>
    </row>
    <row r="13065" spans="1:46" x14ac:dyDescent="0.2">
      <c r="A13065" t="s">
        <v>170</v>
      </c>
      <c r="B13065" t="s">
        <v>171</v>
      </c>
      <c r="C13065">
        <f>-69.9605268 / 41.79803844</f>
        <v>-1.6737753591098903</v>
      </c>
      <c r="D13065" t="s">
        <v>172</v>
      </c>
      <c r="E13065" t="s">
        <v>70</v>
      </c>
      <c r="F13065" s="1">
        <v>40779</v>
      </c>
      <c r="G13065">
        <v>5</v>
      </c>
      <c r="O13065">
        <v>2.16</v>
      </c>
      <c r="P13065" t="s">
        <v>71</v>
      </c>
      <c r="Q13065">
        <v>22.1</v>
      </c>
      <c r="R13065" t="s">
        <v>71</v>
      </c>
    </row>
    <row r="13066" spans="1:46" x14ac:dyDescent="0.2">
      <c r="A13066" t="s">
        <v>170</v>
      </c>
      <c r="B13066" t="s">
        <v>171</v>
      </c>
      <c r="C13066">
        <f>-69.9605268 / 41.79803844</f>
        <v>-1.6737753591098903</v>
      </c>
      <c r="D13066" t="s">
        <v>172</v>
      </c>
      <c r="E13066" t="s">
        <v>70</v>
      </c>
      <c r="F13066" s="1">
        <v>41148</v>
      </c>
      <c r="G13066">
        <v>0.5</v>
      </c>
      <c r="I13066">
        <v>4.5999999999999996</v>
      </c>
      <c r="J13066" t="s">
        <v>71</v>
      </c>
      <c r="K13066">
        <v>2.61</v>
      </c>
      <c r="L13066" t="s">
        <v>71</v>
      </c>
      <c r="M13066">
        <v>3.49</v>
      </c>
      <c r="N13066" t="s">
        <v>71</v>
      </c>
      <c r="O13066">
        <v>6.42</v>
      </c>
      <c r="P13066" t="s">
        <v>71</v>
      </c>
      <c r="Q13066">
        <v>25.9</v>
      </c>
      <c r="R13066" t="s">
        <v>71</v>
      </c>
      <c r="S13066">
        <v>0.53</v>
      </c>
      <c r="T13066" t="s">
        <v>71</v>
      </c>
      <c r="U13066">
        <v>16.420000000000002</v>
      </c>
      <c r="V13066" t="s">
        <v>71</v>
      </c>
      <c r="W13066">
        <v>31.11</v>
      </c>
      <c r="X13066" t="s">
        <v>71</v>
      </c>
      <c r="Y13066">
        <v>44.5</v>
      </c>
      <c r="AA13066">
        <v>40.01</v>
      </c>
      <c r="AC13066">
        <v>41.99</v>
      </c>
      <c r="AE13066">
        <v>7.9</v>
      </c>
      <c r="AF13066" t="s">
        <v>71</v>
      </c>
      <c r="AG13066">
        <v>6.54</v>
      </c>
      <c r="AH13066" t="s">
        <v>71</v>
      </c>
      <c r="AS13066">
        <v>1.38</v>
      </c>
      <c r="AT13066" t="s">
        <v>71</v>
      </c>
    </row>
    <row r="13067" spans="1:46" x14ac:dyDescent="0.2">
      <c r="A13067" t="s">
        <v>170</v>
      </c>
      <c r="B13067" t="s">
        <v>171</v>
      </c>
      <c r="C13067">
        <f>-69.9605268 / 41.79803844</f>
        <v>-1.6737753591098903</v>
      </c>
      <c r="D13067" t="s">
        <v>172</v>
      </c>
      <c r="E13067" t="s">
        <v>70</v>
      </c>
      <c r="F13067" s="1">
        <v>41148</v>
      </c>
      <c r="G13067">
        <v>1</v>
      </c>
      <c r="O13067">
        <v>6.27</v>
      </c>
      <c r="P13067" t="s">
        <v>71</v>
      </c>
      <c r="Q13067">
        <v>25.9</v>
      </c>
      <c r="R13067" t="s">
        <v>71</v>
      </c>
    </row>
    <row r="13068" spans="1:46" x14ac:dyDescent="0.2">
      <c r="A13068" t="s">
        <v>170</v>
      </c>
      <c r="B13068" t="s">
        <v>171</v>
      </c>
      <c r="C13068">
        <f>-69.9605268 / 41.79803844</f>
        <v>-1.6737753591098903</v>
      </c>
      <c r="D13068" t="s">
        <v>172</v>
      </c>
      <c r="E13068" t="s">
        <v>70</v>
      </c>
      <c r="F13068" s="1">
        <v>41148</v>
      </c>
      <c r="G13068">
        <v>2</v>
      </c>
      <c r="O13068">
        <v>6.02</v>
      </c>
      <c r="P13068" t="s">
        <v>71</v>
      </c>
      <c r="Q13068">
        <v>25.9</v>
      </c>
      <c r="R13068" t="s">
        <v>71</v>
      </c>
    </row>
    <row r="13069" spans="1:46" x14ac:dyDescent="0.2">
      <c r="A13069" t="s">
        <v>170</v>
      </c>
      <c r="B13069" t="s">
        <v>171</v>
      </c>
      <c r="C13069">
        <f>-69.9605268 / 41.79803844</f>
        <v>-1.6737753591098903</v>
      </c>
      <c r="D13069" t="s">
        <v>172</v>
      </c>
      <c r="E13069" t="s">
        <v>70</v>
      </c>
      <c r="F13069" s="1">
        <v>41148</v>
      </c>
      <c r="G13069">
        <v>3</v>
      </c>
      <c r="O13069">
        <v>5.69</v>
      </c>
      <c r="P13069" t="s">
        <v>71</v>
      </c>
      <c r="Q13069">
        <v>25.7</v>
      </c>
      <c r="R13069" t="s">
        <v>71</v>
      </c>
    </row>
    <row r="13070" spans="1:46" x14ac:dyDescent="0.2">
      <c r="A13070" t="s">
        <v>170</v>
      </c>
      <c r="B13070" t="s">
        <v>171</v>
      </c>
      <c r="C13070">
        <f>-69.9605268 / 41.79803844</f>
        <v>-1.6737753591098903</v>
      </c>
      <c r="D13070" t="s">
        <v>172</v>
      </c>
      <c r="E13070" t="s">
        <v>70</v>
      </c>
      <c r="F13070" s="1">
        <v>41148</v>
      </c>
      <c r="G13070">
        <v>3.5</v>
      </c>
      <c r="K13070">
        <v>2.99</v>
      </c>
      <c r="L13070" t="s">
        <v>71</v>
      </c>
      <c r="O13070">
        <v>5.6</v>
      </c>
      <c r="P13070" t="s">
        <v>71</v>
      </c>
      <c r="Q13070">
        <v>25.6</v>
      </c>
      <c r="R13070" t="s">
        <v>71</v>
      </c>
      <c r="S13070">
        <v>0.57999999999999996</v>
      </c>
      <c r="T13070" t="s">
        <v>71</v>
      </c>
      <c r="U13070">
        <v>17.96</v>
      </c>
      <c r="V13070" t="s">
        <v>71</v>
      </c>
      <c r="W13070">
        <v>40.89</v>
      </c>
      <c r="X13070" t="s">
        <v>71</v>
      </c>
      <c r="Y13070">
        <v>45.8</v>
      </c>
      <c r="AA13070">
        <v>41.34</v>
      </c>
      <c r="AE13070">
        <v>8.4</v>
      </c>
      <c r="AF13070" t="s">
        <v>71</v>
      </c>
      <c r="AG13070">
        <v>6.5</v>
      </c>
      <c r="AH13070" t="s">
        <v>71</v>
      </c>
      <c r="AS13070">
        <v>2.37</v>
      </c>
      <c r="AT13070" t="s">
        <v>71</v>
      </c>
    </row>
    <row r="13071" spans="1:46" x14ac:dyDescent="0.2">
      <c r="A13071" t="s">
        <v>170</v>
      </c>
      <c r="B13071" t="s">
        <v>171</v>
      </c>
      <c r="C13071">
        <f>-69.9605268 / 41.79803844</f>
        <v>-1.6737753591098903</v>
      </c>
      <c r="D13071" t="s">
        <v>172</v>
      </c>
      <c r="E13071" t="s">
        <v>70</v>
      </c>
      <c r="F13071" s="1">
        <v>41514</v>
      </c>
      <c r="G13071">
        <v>0.5</v>
      </c>
      <c r="I13071">
        <v>5.85</v>
      </c>
      <c r="J13071" t="s">
        <v>71</v>
      </c>
      <c r="K13071">
        <v>1.53</v>
      </c>
      <c r="L13071" t="s">
        <v>71</v>
      </c>
      <c r="M13071">
        <v>2.95</v>
      </c>
      <c r="N13071" t="s">
        <v>71</v>
      </c>
      <c r="O13071">
        <v>7.12</v>
      </c>
      <c r="P13071" t="s">
        <v>71</v>
      </c>
      <c r="Q13071">
        <v>24.2</v>
      </c>
      <c r="R13071" t="s">
        <v>71</v>
      </c>
      <c r="S13071">
        <v>0.36</v>
      </c>
      <c r="T13071" t="s">
        <v>71</v>
      </c>
      <c r="U13071">
        <v>11.15</v>
      </c>
      <c r="V13071" t="s">
        <v>71</v>
      </c>
      <c r="W13071">
        <v>36.270000000000003</v>
      </c>
      <c r="X13071" t="s">
        <v>71</v>
      </c>
      <c r="Y13071">
        <v>38.92</v>
      </c>
      <c r="AA13071">
        <v>34.770000000000003</v>
      </c>
      <c r="AC13071">
        <v>44.41</v>
      </c>
      <c r="AE13071">
        <v>5.7</v>
      </c>
      <c r="AF13071" t="s">
        <v>71</v>
      </c>
      <c r="AG13071">
        <v>6.5</v>
      </c>
      <c r="AH13071" t="s">
        <v>71</v>
      </c>
      <c r="AS13071">
        <v>1.23</v>
      </c>
      <c r="AT13071" t="s">
        <v>71</v>
      </c>
    </row>
    <row r="13072" spans="1:46" x14ac:dyDescent="0.2">
      <c r="A13072" t="s">
        <v>170</v>
      </c>
      <c r="B13072" t="s">
        <v>171</v>
      </c>
      <c r="C13072">
        <f>-69.9605268 / 41.79803844</f>
        <v>-1.6737753591098903</v>
      </c>
      <c r="D13072" t="s">
        <v>172</v>
      </c>
      <c r="E13072" t="s">
        <v>70</v>
      </c>
      <c r="F13072" s="1">
        <v>41514</v>
      </c>
      <c r="G13072">
        <v>1</v>
      </c>
      <c r="O13072">
        <v>7.08</v>
      </c>
      <c r="P13072" t="s">
        <v>71</v>
      </c>
      <c r="Q13072">
        <v>24.2</v>
      </c>
      <c r="R13072" t="s">
        <v>71</v>
      </c>
    </row>
    <row r="13073" spans="1:58" x14ac:dyDescent="0.2">
      <c r="A13073" t="s">
        <v>170</v>
      </c>
      <c r="B13073" t="s">
        <v>171</v>
      </c>
      <c r="C13073">
        <f>-69.9605268 / 41.79803844</f>
        <v>-1.6737753591098903</v>
      </c>
      <c r="D13073" t="s">
        <v>172</v>
      </c>
      <c r="E13073" t="s">
        <v>70</v>
      </c>
      <c r="F13073" s="1">
        <v>41514</v>
      </c>
      <c r="G13073">
        <v>2</v>
      </c>
      <c r="O13073">
        <v>7.1</v>
      </c>
      <c r="P13073" t="s">
        <v>71</v>
      </c>
      <c r="Q13073">
        <v>24.1</v>
      </c>
      <c r="R13073" t="s">
        <v>71</v>
      </c>
    </row>
    <row r="13074" spans="1:58" x14ac:dyDescent="0.2">
      <c r="A13074" t="s">
        <v>170</v>
      </c>
      <c r="B13074" t="s">
        <v>171</v>
      </c>
      <c r="C13074">
        <f>-69.9605268 / 41.79803844</f>
        <v>-1.6737753591098903</v>
      </c>
      <c r="D13074" t="s">
        <v>172</v>
      </c>
      <c r="E13074" t="s">
        <v>70</v>
      </c>
      <c r="F13074" s="1">
        <v>41514</v>
      </c>
      <c r="G13074">
        <v>3</v>
      </c>
      <c r="O13074">
        <v>6.63</v>
      </c>
      <c r="P13074" t="s">
        <v>71</v>
      </c>
      <c r="Q13074">
        <v>24.1</v>
      </c>
      <c r="R13074" t="s">
        <v>71</v>
      </c>
    </row>
    <row r="13075" spans="1:58" x14ac:dyDescent="0.2">
      <c r="A13075" t="s">
        <v>170</v>
      </c>
      <c r="B13075" t="s">
        <v>171</v>
      </c>
      <c r="C13075">
        <f>-69.9605268 / 41.79803844</f>
        <v>-1.6737753591098903</v>
      </c>
      <c r="D13075" t="s">
        <v>172</v>
      </c>
      <c r="E13075" t="s">
        <v>70</v>
      </c>
      <c r="F13075" s="1">
        <v>41514</v>
      </c>
      <c r="G13075">
        <v>4</v>
      </c>
      <c r="O13075">
        <v>6.53</v>
      </c>
      <c r="P13075" t="s">
        <v>71</v>
      </c>
      <c r="Q13075">
        <v>24.1</v>
      </c>
      <c r="R13075" t="s">
        <v>71</v>
      </c>
    </row>
    <row r="13076" spans="1:58" x14ac:dyDescent="0.2">
      <c r="A13076" t="s">
        <v>170</v>
      </c>
      <c r="B13076" t="s">
        <v>171</v>
      </c>
      <c r="C13076">
        <f>-69.9605268 / 41.79803844</f>
        <v>-1.6737753591098903</v>
      </c>
      <c r="D13076" t="s">
        <v>172</v>
      </c>
      <c r="E13076" t="s">
        <v>70</v>
      </c>
      <c r="F13076" s="1">
        <v>41514</v>
      </c>
      <c r="G13076">
        <v>5</v>
      </c>
      <c r="K13076">
        <v>2.1800000000000002</v>
      </c>
      <c r="L13076" t="s">
        <v>71</v>
      </c>
      <c r="O13076">
        <v>0.52</v>
      </c>
      <c r="P13076" t="s">
        <v>71</v>
      </c>
      <c r="Q13076">
        <v>23.4</v>
      </c>
      <c r="R13076" t="s">
        <v>71</v>
      </c>
      <c r="S13076">
        <v>0.86</v>
      </c>
      <c r="T13076" t="s">
        <v>71</v>
      </c>
      <c r="U13076">
        <v>26.64</v>
      </c>
      <c r="V13076" t="s">
        <v>71</v>
      </c>
      <c r="W13076">
        <v>37.94</v>
      </c>
      <c r="X13076" t="s">
        <v>71</v>
      </c>
      <c r="Y13076">
        <v>51.48</v>
      </c>
      <c r="AA13076">
        <v>38.25</v>
      </c>
      <c r="AE13076">
        <v>6.7</v>
      </c>
      <c r="AF13076" t="s">
        <v>71</v>
      </c>
      <c r="AG13076">
        <v>6.2</v>
      </c>
      <c r="AH13076" t="s">
        <v>71</v>
      </c>
      <c r="AS13076">
        <v>2.13</v>
      </c>
      <c r="AT13076" t="s">
        <v>71</v>
      </c>
    </row>
    <row r="13077" spans="1:58" x14ac:dyDescent="0.2">
      <c r="A13077" t="s">
        <v>170</v>
      </c>
      <c r="B13077" t="s">
        <v>171</v>
      </c>
      <c r="C13077">
        <f>-69.9605268 / 41.79803844</f>
        <v>-1.6737753591098903</v>
      </c>
      <c r="D13077" t="s">
        <v>172</v>
      </c>
      <c r="E13077" t="s">
        <v>70</v>
      </c>
      <c r="F13077" s="1">
        <v>41871</v>
      </c>
      <c r="G13077">
        <v>0.5</v>
      </c>
      <c r="I13077">
        <v>5.75</v>
      </c>
      <c r="J13077" t="s">
        <v>71</v>
      </c>
      <c r="K13077">
        <v>4.5199999999999996</v>
      </c>
      <c r="L13077" t="s">
        <v>71</v>
      </c>
      <c r="M13077">
        <v>3.4</v>
      </c>
      <c r="N13077" t="s">
        <v>71</v>
      </c>
      <c r="O13077">
        <v>6.9</v>
      </c>
      <c r="P13077" t="s">
        <v>71</v>
      </c>
      <c r="Q13077">
        <v>23.9</v>
      </c>
      <c r="R13077" t="s">
        <v>71</v>
      </c>
      <c r="S13077">
        <v>0.36</v>
      </c>
      <c r="T13077" t="s">
        <v>71</v>
      </c>
      <c r="U13077">
        <v>11.15</v>
      </c>
      <c r="V13077" t="s">
        <v>71</v>
      </c>
      <c r="W13077">
        <v>44.58</v>
      </c>
      <c r="X13077" t="s">
        <v>71</v>
      </c>
      <c r="Y13077">
        <v>38.92</v>
      </c>
      <c r="AA13077">
        <v>45.4</v>
      </c>
      <c r="AC13077">
        <v>42.37</v>
      </c>
      <c r="AE13077">
        <v>5.2</v>
      </c>
      <c r="AF13077" t="s">
        <v>71</v>
      </c>
      <c r="AG13077">
        <v>6.59</v>
      </c>
      <c r="AH13077" t="s">
        <v>71</v>
      </c>
      <c r="AS13077">
        <v>1.19</v>
      </c>
      <c r="AT13077" t="s">
        <v>71</v>
      </c>
    </row>
    <row r="13078" spans="1:58" x14ac:dyDescent="0.2">
      <c r="A13078" t="s">
        <v>170</v>
      </c>
      <c r="B13078" t="s">
        <v>171</v>
      </c>
      <c r="C13078">
        <f>-69.9605268 / 41.79803844</f>
        <v>-1.6737753591098903</v>
      </c>
      <c r="D13078" t="s">
        <v>172</v>
      </c>
      <c r="E13078" t="s">
        <v>70</v>
      </c>
      <c r="F13078" s="1">
        <v>41871</v>
      </c>
      <c r="G13078">
        <v>1</v>
      </c>
      <c r="O13078">
        <v>6.82</v>
      </c>
      <c r="P13078" t="s">
        <v>71</v>
      </c>
      <c r="Q13078">
        <v>23.8</v>
      </c>
      <c r="R13078" t="s">
        <v>71</v>
      </c>
    </row>
    <row r="13079" spans="1:58" x14ac:dyDescent="0.2">
      <c r="A13079" t="s">
        <v>170</v>
      </c>
      <c r="B13079" t="s">
        <v>171</v>
      </c>
      <c r="C13079">
        <f>-69.9605268 / 41.79803844</f>
        <v>-1.6737753591098903</v>
      </c>
      <c r="D13079" t="s">
        <v>172</v>
      </c>
      <c r="E13079" t="s">
        <v>70</v>
      </c>
      <c r="F13079" s="1">
        <v>41871</v>
      </c>
      <c r="G13079">
        <v>2</v>
      </c>
      <c r="O13079">
        <v>6.46</v>
      </c>
      <c r="P13079" t="s">
        <v>71</v>
      </c>
      <c r="Q13079">
        <v>23.7</v>
      </c>
      <c r="R13079" t="s">
        <v>71</v>
      </c>
    </row>
    <row r="13080" spans="1:58" x14ac:dyDescent="0.2">
      <c r="A13080" t="s">
        <v>170</v>
      </c>
      <c r="B13080" t="s">
        <v>171</v>
      </c>
      <c r="C13080">
        <f>-69.9605268 / 41.79803844</f>
        <v>-1.6737753591098903</v>
      </c>
      <c r="D13080" t="s">
        <v>172</v>
      </c>
      <c r="E13080" t="s">
        <v>70</v>
      </c>
      <c r="F13080" s="1">
        <v>41871</v>
      </c>
      <c r="G13080">
        <v>3</v>
      </c>
      <c r="O13080">
        <v>6.45</v>
      </c>
      <c r="P13080" t="s">
        <v>71</v>
      </c>
      <c r="Q13080">
        <v>23.6</v>
      </c>
      <c r="R13080" t="s">
        <v>71</v>
      </c>
    </row>
    <row r="13081" spans="1:58" x14ac:dyDescent="0.2">
      <c r="A13081" t="s">
        <v>170</v>
      </c>
      <c r="B13081" t="s">
        <v>171</v>
      </c>
      <c r="C13081">
        <f>-69.9605268 / 41.79803844</f>
        <v>-1.6737753591098903</v>
      </c>
      <c r="D13081" t="s">
        <v>172</v>
      </c>
      <c r="E13081" t="s">
        <v>70</v>
      </c>
      <c r="F13081" s="1">
        <v>41871</v>
      </c>
      <c r="G13081">
        <v>4</v>
      </c>
      <c r="O13081">
        <v>6.3</v>
      </c>
      <c r="P13081" t="s">
        <v>71</v>
      </c>
      <c r="Q13081">
        <v>23.5</v>
      </c>
      <c r="R13081" t="s">
        <v>71</v>
      </c>
    </row>
    <row r="13082" spans="1:58" x14ac:dyDescent="0.2">
      <c r="A13082" t="s">
        <v>170</v>
      </c>
      <c r="B13082" t="s">
        <v>171</v>
      </c>
      <c r="C13082">
        <f>-69.9605268 / 41.79803844</f>
        <v>-1.6737753591098903</v>
      </c>
      <c r="D13082" t="s">
        <v>172</v>
      </c>
      <c r="E13082" t="s">
        <v>70</v>
      </c>
      <c r="F13082" s="1">
        <v>41871</v>
      </c>
      <c r="G13082">
        <v>4.75</v>
      </c>
      <c r="K13082">
        <v>2.97</v>
      </c>
      <c r="L13082" t="s">
        <v>71</v>
      </c>
      <c r="O13082">
        <v>4.5999999999999996</v>
      </c>
      <c r="P13082" t="s">
        <v>71</v>
      </c>
      <c r="Q13082">
        <v>23.3</v>
      </c>
      <c r="R13082" t="s">
        <v>71</v>
      </c>
      <c r="S13082">
        <v>0.33</v>
      </c>
      <c r="T13082" t="s">
        <v>71</v>
      </c>
      <c r="U13082">
        <v>10.220000000000001</v>
      </c>
      <c r="V13082" t="s">
        <v>71</v>
      </c>
      <c r="W13082">
        <v>37.200000000000003</v>
      </c>
      <c r="X13082" t="s">
        <v>71</v>
      </c>
      <c r="Y13082">
        <v>37.67</v>
      </c>
      <c r="AA13082">
        <v>41.28</v>
      </c>
      <c r="AE13082">
        <v>5</v>
      </c>
      <c r="AF13082" t="s">
        <v>71</v>
      </c>
      <c r="AG13082">
        <v>6.44</v>
      </c>
      <c r="AH13082" t="s">
        <v>71</v>
      </c>
      <c r="AS13082">
        <v>2.2400000000000002</v>
      </c>
      <c r="AT13082" t="s">
        <v>71</v>
      </c>
    </row>
    <row r="13083" spans="1:58" x14ac:dyDescent="0.2">
      <c r="A13083" t="s">
        <v>170</v>
      </c>
      <c r="B13083" t="s">
        <v>171</v>
      </c>
      <c r="C13083">
        <f>-69.9605268 / 41.79803844</f>
        <v>-1.6737753591098903</v>
      </c>
      <c r="D13083" t="s">
        <v>172</v>
      </c>
      <c r="E13083" t="s">
        <v>70</v>
      </c>
      <c r="F13083" s="1">
        <v>41871</v>
      </c>
      <c r="G13083">
        <v>5</v>
      </c>
      <c r="O13083">
        <v>0.42</v>
      </c>
      <c r="P13083" t="s">
        <v>71</v>
      </c>
      <c r="Q13083">
        <v>22.8</v>
      </c>
      <c r="R13083" t="s">
        <v>71</v>
      </c>
    </row>
    <row r="13084" spans="1:58" x14ac:dyDescent="0.2">
      <c r="A13084" t="s">
        <v>170</v>
      </c>
      <c r="B13084" t="s">
        <v>171</v>
      </c>
      <c r="C13084">
        <f>-69.9605268 / 41.79803844</f>
        <v>-1.6737753591098903</v>
      </c>
      <c r="D13084" t="s">
        <v>172</v>
      </c>
      <c r="E13084" t="s">
        <v>70</v>
      </c>
      <c r="F13084" s="1">
        <v>42604</v>
      </c>
      <c r="G13084">
        <v>0.5</v>
      </c>
      <c r="I13084">
        <v>4.3</v>
      </c>
      <c r="J13084" t="s">
        <v>71</v>
      </c>
      <c r="K13084">
        <v>4.34</v>
      </c>
      <c r="L13084" t="s">
        <v>71</v>
      </c>
      <c r="M13084">
        <v>3.35</v>
      </c>
      <c r="N13084" t="s">
        <v>71</v>
      </c>
      <c r="O13084">
        <v>6.3</v>
      </c>
      <c r="P13084" t="s">
        <v>71</v>
      </c>
      <c r="Q13084">
        <v>26.7</v>
      </c>
      <c r="R13084" t="s">
        <v>71</v>
      </c>
      <c r="S13084">
        <v>0.71</v>
      </c>
      <c r="T13084" t="s">
        <v>71</v>
      </c>
      <c r="U13084">
        <v>21.99</v>
      </c>
      <c r="V13084" t="s">
        <v>71</v>
      </c>
      <c r="W13084">
        <v>43.25</v>
      </c>
      <c r="X13084" t="s">
        <v>71</v>
      </c>
      <c r="Y13084">
        <v>48.72</v>
      </c>
      <c r="AA13084">
        <v>45</v>
      </c>
      <c r="AC13084">
        <v>42.58</v>
      </c>
      <c r="AE13084">
        <v>8.3000000000000007</v>
      </c>
      <c r="AF13084" t="s">
        <v>71</v>
      </c>
      <c r="AG13084">
        <v>6.27</v>
      </c>
      <c r="AH13084" t="s">
        <v>71</v>
      </c>
      <c r="AS13084">
        <v>1.42</v>
      </c>
      <c r="AT13084" t="s">
        <v>71</v>
      </c>
      <c r="BE13084">
        <v>5.76</v>
      </c>
      <c r="BF13084" t="s">
        <v>71</v>
      </c>
    </row>
    <row r="13085" spans="1:58" x14ac:dyDescent="0.2">
      <c r="A13085" t="s">
        <v>170</v>
      </c>
      <c r="B13085" t="s">
        <v>171</v>
      </c>
      <c r="C13085">
        <f>-69.9605268 / 41.79803844</f>
        <v>-1.6737753591098903</v>
      </c>
      <c r="D13085" t="s">
        <v>172</v>
      </c>
      <c r="E13085" t="s">
        <v>70</v>
      </c>
      <c r="F13085" s="1">
        <v>42604</v>
      </c>
      <c r="G13085">
        <v>1</v>
      </c>
      <c r="K13085" t="s">
        <v>173</v>
      </c>
      <c r="L13085" t="s">
        <v>150</v>
      </c>
      <c r="O13085">
        <v>6.22</v>
      </c>
      <c r="P13085" t="s">
        <v>71</v>
      </c>
      <c r="Q13085">
        <v>26.7</v>
      </c>
      <c r="R13085" t="s">
        <v>71</v>
      </c>
      <c r="S13085" t="s">
        <v>173</v>
      </c>
      <c r="T13085" t="s">
        <v>150</v>
      </c>
      <c r="W13085" t="s">
        <v>173</v>
      </c>
      <c r="X13085" t="s">
        <v>150</v>
      </c>
      <c r="AE13085" t="s">
        <v>173</v>
      </c>
      <c r="AF13085" t="s">
        <v>150</v>
      </c>
      <c r="AG13085" t="s">
        <v>173</v>
      </c>
      <c r="AH13085" t="s">
        <v>150</v>
      </c>
      <c r="AS13085" t="s">
        <v>173</v>
      </c>
      <c r="AT13085" t="s">
        <v>150</v>
      </c>
    </row>
    <row r="13086" spans="1:58" x14ac:dyDescent="0.2">
      <c r="A13086" t="s">
        <v>170</v>
      </c>
      <c r="B13086" t="s">
        <v>171</v>
      </c>
      <c r="C13086">
        <f>-69.9605268 / 41.79803844</f>
        <v>-1.6737753591098903</v>
      </c>
      <c r="D13086" t="s">
        <v>172</v>
      </c>
      <c r="E13086" t="s">
        <v>70</v>
      </c>
      <c r="F13086" s="1">
        <v>42604</v>
      </c>
      <c r="G13086">
        <v>2</v>
      </c>
      <c r="K13086" t="s">
        <v>173</v>
      </c>
      <c r="L13086" t="s">
        <v>150</v>
      </c>
      <c r="O13086">
        <v>6.3</v>
      </c>
      <c r="P13086" t="s">
        <v>71</v>
      </c>
      <c r="Q13086">
        <v>26.6</v>
      </c>
      <c r="R13086" t="s">
        <v>71</v>
      </c>
      <c r="S13086" t="s">
        <v>173</v>
      </c>
      <c r="T13086" t="s">
        <v>150</v>
      </c>
      <c r="W13086" t="s">
        <v>173</v>
      </c>
      <c r="X13086" t="s">
        <v>150</v>
      </c>
      <c r="AE13086" t="s">
        <v>173</v>
      </c>
      <c r="AF13086" t="s">
        <v>150</v>
      </c>
      <c r="AG13086" t="s">
        <v>173</v>
      </c>
      <c r="AH13086" t="s">
        <v>150</v>
      </c>
      <c r="AS13086" t="s">
        <v>173</v>
      </c>
      <c r="AT13086" t="s">
        <v>150</v>
      </c>
    </row>
    <row r="13087" spans="1:58" x14ac:dyDescent="0.2">
      <c r="A13087" t="s">
        <v>170</v>
      </c>
      <c r="B13087" t="s">
        <v>171</v>
      </c>
      <c r="C13087">
        <f>-69.9605268 / 41.79803844</f>
        <v>-1.6737753591098903</v>
      </c>
      <c r="D13087" t="s">
        <v>172</v>
      </c>
      <c r="E13087" t="s">
        <v>70</v>
      </c>
      <c r="F13087" s="1">
        <v>42604</v>
      </c>
      <c r="G13087">
        <v>3</v>
      </c>
      <c r="K13087" t="s">
        <v>173</v>
      </c>
      <c r="L13087" t="s">
        <v>150</v>
      </c>
      <c r="O13087">
        <v>5.94</v>
      </c>
      <c r="P13087" t="s">
        <v>71</v>
      </c>
      <c r="Q13087">
        <v>26.5</v>
      </c>
      <c r="R13087" t="s">
        <v>71</v>
      </c>
      <c r="S13087" t="s">
        <v>173</v>
      </c>
      <c r="T13087" t="s">
        <v>150</v>
      </c>
      <c r="W13087" t="s">
        <v>173</v>
      </c>
      <c r="X13087" t="s">
        <v>150</v>
      </c>
      <c r="AE13087" t="s">
        <v>173</v>
      </c>
      <c r="AF13087" t="s">
        <v>150</v>
      </c>
      <c r="AG13087" t="s">
        <v>173</v>
      </c>
      <c r="AH13087" t="s">
        <v>150</v>
      </c>
      <c r="AS13087" t="s">
        <v>173</v>
      </c>
      <c r="AT13087" t="s">
        <v>150</v>
      </c>
    </row>
    <row r="13088" spans="1:58" x14ac:dyDescent="0.2">
      <c r="A13088" t="s">
        <v>170</v>
      </c>
      <c r="B13088" t="s">
        <v>171</v>
      </c>
      <c r="C13088">
        <f>-69.9605268 / 41.79803844</f>
        <v>-1.6737753591098903</v>
      </c>
      <c r="D13088" t="s">
        <v>172</v>
      </c>
      <c r="E13088" t="s">
        <v>70</v>
      </c>
      <c r="F13088" s="1">
        <v>42604</v>
      </c>
      <c r="G13088">
        <v>3.3</v>
      </c>
      <c r="K13088">
        <v>2.5</v>
      </c>
      <c r="L13088" t="s">
        <v>71</v>
      </c>
      <c r="S13088">
        <v>0.56000000000000005</v>
      </c>
      <c r="T13088" t="s">
        <v>71</v>
      </c>
      <c r="U13088">
        <v>17.350000000000001</v>
      </c>
      <c r="V13088" t="s">
        <v>71</v>
      </c>
      <c r="W13088">
        <v>41.66</v>
      </c>
      <c r="X13088" t="s">
        <v>71</v>
      </c>
      <c r="Y13088">
        <v>45.3</v>
      </c>
      <c r="AA13088">
        <v>39.590000000000003</v>
      </c>
      <c r="AE13088">
        <v>7.7</v>
      </c>
      <c r="AF13088" t="s">
        <v>71</v>
      </c>
      <c r="AG13088">
        <v>6.25</v>
      </c>
      <c r="AH13088" t="s">
        <v>71</v>
      </c>
      <c r="AS13088">
        <v>2.27</v>
      </c>
      <c r="AT13088" t="s">
        <v>71</v>
      </c>
      <c r="BE13088">
        <v>4.7699999999999996</v>
      </c>
      <c r="BF13088" t="s">
        <v>71</v>
      </c>
    </row>
    <row r="13089" spans="1:46" x14ac:dyDescent="0.2">
      <c r="A13089" t="s">
        <v>170</v>
      </c>
      <c r="B13089" t="s">
        <v>171</v>
      </c>
      <c r="C13089">
        <f>-69.9605268 / 41.79803844</f>
        <v>-1.6737753591098903</v>
      </c>
      <c r="D13089" t="s">
        <v>172</v>
      </c>
      <c r="E13089" t="s">
        <v>70</v>
      </c>
      <c r="F13089" s="1">
        <v>42604</v>
      </c>
      <c r="G13089">
        <v>4</v>
      </c>
      <c r="K13089" t="s">
        <v>173</v>
      </c>
      <c r="L13089" t="s">
        <v>150</v>
      </c>
      <c r="O13089">
        <v>3.22</v>
      </c>
      <c r="P13089" t="s">
        <v>71</v>
      </c>
      <c r="Q13089">
        <v>26.1</v>
      </c>
      <c r="R13089" t="s">
        <v>71</v>
      </c>
      <c r="S13089" t="s">
        <v>173</v>
      </c>
      <c r="T13089" t="s">
        <v>150</v>
      </c>
      <c r="W13089" t="s">
        <v>173</v>
      </c>
      <c r="X13089" t="s">
        <v>150</v>
      </c>
      <c r="AE13089" t="s">
        <v>173</v>
      </c>
      <c r="AF13089" t="s">
        <v>150</v>
      </c>
      <c r="AG13089" t="s">
        <v>173</v>
      </c>
      <c r="AH13089" t="s">
        <v>150</v>
      </c>
      <c r="AS13089" t="s">
        <v>173</v>
      </c>
      <c r="AT13089" t="s">
        <v>150</v>
      </c>
    </row>
    <row r="13090" spans="1:46" x14ac:dyDescent="0.2">
      <c r="A13090" t="s">
        <v>170</v>
      </c>
      <c r="B13090" t="s">
        <v>171</v>
      </c>
      <c r="C13090">
        <f>-69.9605268 / 41.79803844</f>
        <v>-1.6737753591098903</v>
      </c>
      <c r="D13090" t="s">
        <v>172</v>
      </c>
      <c r="E13090" t="s">
        <v>70</v>
      </c>
      <c r="F13090" s="1">
        <v>42969</v>
      </c>
      <c r="G13090">
        <v>0.5</v>
      </c>
      <c r="I13090">
        <v>6.1</v>
      </c>
      <c r="J13090" t="s">
        <v>150</v>
      </c>
      <c r="K13090">
        <v>6.28</v>
      </c>
      <c r="L13090" t="s">
        <v>150</v>
      </c>
      <c r="M13090">
        <v>3.1</v>
      </c>
      <c r="N13090" t="s">
        <v>150</v>
      </c>
      <c r="O13090">
        <v>7.24</v>
      </c>
      <c r="P13090" t="s">
        <v>150</v>
      </c>
      <c r="Q13090">
        <v>25.1</v>
      </c>
      <c r="R13090" t="s">
        <v>150</v>
      </c>
      <c r="S13090">
        <v>0.85</v>
      </c>
      <c r="T13090" t="s">
        <v>150</v>
      </c>
      <c r="U13090">
        <v>26.33</v>
      </c>
      <c r="V13090" t="s">
        <v>150</v>
      </c>
      <c r="W13090">
        <v>36.44</v>
      </c>
      <c r="X13090" t="s">
        <v>150</v>
      </c>
      <c r="Y13090">
        <v>51.31</v>
      </c>
      <c r="AA13090">
        <v>48.62</v>
      </c>
      <c r="AC13090">
        <v>43.7</v>
      </c>
      <c r="AE13090">
        <v>7.3</v>
      </c>
      <c r="AF13090" t="s">
        <v>150</v>
      </c>
      <c r="AG13090">
        <v>6.34</v>
      </c>
      <c r="AH13090" t="s">
        <v>150</v>
      </c>
      <c r="AS13090">
        <v>1.3</v>
      </c>
      <c r="AT13090" t="s">
        <v>150</v>
      </c>
    </row>
    <row r="13091" spans="1:46" x14ac:dyDescent="0.2">
      <c r="A13091" t="s">
        <v>170</v>
      </c>
      <c r="B13091" t="s">
        <v>171</v>
      </c>
      <c r="C13091">
        <f>-69.9605268 / 41.79803844</f>
        <v>-1.6737753591098903</v>
      </c>
      <c r="D13091" t="s">
        <v>172</v>
      </c>
      <c r="E13091" t="s">
        <v>70</v>
      </c>
      <c r="F13091" s="1">
        <v>42969</v>
      </c>
      <c r="G13091">
        <v>1</v>
      </c>
      <c r="I13091">
        <v>6.1</v>
      </c>
      <c r="J13091" t="s">
        <v>150</v>
      </c>
      <c r="M13091">
        <v>3.1</v>
      </c>
      <c r="N13091" t="s">
        <v>150</v>
      </c>
      <c r="O13091">
        <v>7.15</v>
      </c>
      <c r="P13091" t="s">
        <v>150</v>
      </c>
      <c r="Q13091">
        <v>25.1</v>
      </c>
      <c r="R13091" t="s">
        <v>150</v>
      </c>
      <c r="AC13091">
        <v>43.7</v>
      </c>
    </row>
    <row r="13092" spans="1:46" x14ac:dyDescent="0.2">
      <c r="A13092" t="s">
        <v>170</v>
      </c>
      <c r="B13092" t="s">
        <v>171</v>
      </c>
      <c r="C13092">
        <f>-69.9605268 / 41.79803844</f>
        <v>-1.6737753591098903</v>
      </c>
      <c r="D13092" t="s">
        <v>172</v>
      </c>
      <c r="E13092" t="s">
        <v>70</v>
      </c>
      <c r="F13092" s="1">
        <v>42969</v>
      </c>
      <c r="G13092">
        <v>2</v>
      </c>
      <c r="I13092">
        <v>6.1</v>
      </c>
      <c r="J13092" t="s">
        <v>150</v>
      </c>
      <c r="M13092">
        <v>3.1</v>
      </c>
      <c r="N13092" t="s">
        <v>150</v>
      </c>
      <c r="O13092">
        <v>6.12</v>
      </c>
      <c r="P13092" t="s">
        <v>150</v>
      </c>
      <c r="Q13092">
        <v>25</v>
      </c>
      <c r="R13092" t="s">
        <v>150</v>
      </c>
      <c r="AC13092">
        <v>43.7</v>
      </c>
    </row>
    <row r="13093" spans="1:46" x14ac:dyDescent="0.2">
      <c r="A13093" t="s">
        <v>170</v>
      </c>
      <c r="B13093" t="s">
        <v>171</v>
      </c>
      <c r="C13093">
        <f>-69.9605268 / 41.79803844</f>
        <v>-1.6737753591098903</v>
      </c>
      <c r="D13093" t="s">
        <v>172</v>
      </c>
      <c r="E13093" t="s">
        <v>70</v>
      </c>
      <c r="F13093" s="1">
        <v>42969</v>
      </c>
      <c r="G13093">
        <v>3</v>
      </c>
      <c r="I13093">
        <v>6.1</v>
      </c>
      <c r="J13093" t="s">
        <v>150</v>
      </c>
      <c r="M13093">
        <v>3.1</v>
      </c>
      <c r="N13093" t="s">
        <v>150</v>
      </c>
      <c r="O13093">
        <v>6.22</v>
      </c>
      <c r="P13093" t="s">
        <v>150</v>
      </c>
      <c r="Q13093">
        <v>24.4</v>
      </c>
      <c r="R13093" t="s">
        <v>150</v>
      </c>
      <c r="AC13093">
        <v>43.7</v>
      </c>
    </row>
    <row r="13094" spans="1:46" x14ac:dyDescent="0.2">
      <c r="A13094" t="s">
        <v>170</v>
      </c>
      <c r="B13094" t="s">
        <v>171</v>
      </c>
      <c r="C13094">
        <f>-69.9605268 / 41.79803844</f>
        <v>-1.6737753591098903</v>
      </c>
      <c r="D13094" t="s">
        <v>172</v>
      </c>
      <c r="E13094" t="s">
        <v>70</v>
      </c>
      <c r="F13094" s="1">
        <v>42969</v>
      </c>
      <c r="G13094">
        <v>4</v>
      </c>
      <c r="I13094">
        <v>6.1</v>
      </c>
      <c r="J13094" t="s">
        <v>150</v>
      </c>
      <c r="M13094">
        <v>3.1</v>
      </c>
      <c r="N13094" t="s">
        <v>150</v>
      </c>
      <c r="O13094">
        <v>2.38</v>
      </c>
      <c r="P13094" t="s">
        <v>150</v>
      </c>
      <c r="Q13094">
        <v>23.6</v>
      </c>
      <c r="R13094" t="s">
        <v>150</v>
      </c>
      <c r="AC13094">
        <v>43.7</v>
      </c>
    </row>
    <row r="13095" spans="1:46" x14ac:dyDescent="0.2">
      <c r="A13095" t="s">
        <v>170</v>
      </c>
      <c r="B13095" t="s">
        <v>171</v>
      </c>
      <c r="C13095">
        <f>-69.9605268 / 41.79803844</f>
        <v>-1.6737753591098903</v>
      </c>
      <c r="D13095" t="s">
        <v>172</v>
      </c>
      <c r="E13095" t="s">
        <v>70</v>
      </c>
      <c r="F13095" s="1">
        <v>42969</v>
      </c>
      <c r="G13095">
        <v>5</v>
      </c>
      <c r="I13095">
        <v>6.1</v>
      </c>
      <c r="J13095" t="s">
        <v>150</v>
      </c>
      <c r="K13095">
        <v>143.65</v>
      </c>
      <c r="L13095" t="s">
        <v>150</v>
      </c>
      <c r="M13095">
        <v>3.1</v>
      </c>
      <c r="N13095" t="s">
        <v>150</v>
      </c>
      <c r="O13095">
        <v>0.17</v>
      </c>
      <c r="P13095" t="s">
        <v>150</v>
      </c>
      <c r="Q13095">
        <v>20.7</v>
      </c>
      <c r="R13095" t="s">
        <v>150</v>
      </c>
      <c r="S13095">
        <v>3.91</v>
      </c>
      <c r="T13095" t="s">
        <v>150</v>
      </c>
      <c r="U13095">
        <v>121.11</v>
      </c>
      <c r="V13095" t="s">
        <v>150</v>
      </c>
      <c r="W13095">
        <v>78.06</v>
      </c>
      <c r="X13095" t="s">
        <v>150</v>
      </c>
      <c r="Y13095">
        <v>73.319999999999993</v>
      </c>
      <c r="AA13095">
        <v>79.33</v>
      </c>
      <c r="AC13095">
        <v>43.7</v>
      </c>
      <c r="AE13095">
        <v>16.600000000000001</v>
      </c>
      <c r="AF13095" t="s">
        <v>150</v>
      </c>
      <c r="AG13095">
        <v>6.11</v>
      </c>
      <c r="AH13095" t="s">
        <v>150</v>
      </c>
      <c r="AS13095">
        <v>0.03</v>
      </c>
      <c r="AT13095" t="s">
        <v>150</v>
      </c>
    </row>
    <row r="13096" spans="1:46" x14ac:dyDescent="0.2">
      <c r="A13096" t="s">
        <v>170</v>
      </c>
      <c r="B13096" t="s">
        <v>171</v>
      </c>
      <c r="C13096">
        <f>-69.9605268 / 41.79803844</f>
        <v>-1.6737753591098903</v>
      </c>
      <c r="D13096" t="s">
        <v>172</v>
      </c>
      <c r="E13096" t="s">
        <v>70</v>
      </c>
      <c r="F13096" s="1">
        <v>43208</v>
      </c>
      <c r="G13096">
        <v>0.5</v>
      </c>
      <c r="I13096">
        <v>6.45</v>
      </c>
      <c r="J13096" t="s">
        <v>150</v>
      </c>
      <c r="K13096">
        <v>1.33</v>
      </c>
      <c r="L13096" t="s">
        <v>150</v>
      </c>
      <c r="M13096">
        <v>3.95</v>
      </c>
      <c r="N13096" t="s">
        <v>150</v>
      </c>
      <c r="O13096">
        <v>10.78</v>
      </c>
      <c r="P13096" t="s">
        <v>150</v>
      </c>
      <c r="Q13096">
        <v>9.1</v>
      </c>
      <c r="R13096" t="s">
        <v>150</v>
      </c>
      <c r="S13096">
        <v>0.51</v>
      </c>
      <c r="T13096" t="s">
        <v>150</v>
      </c>
      <c r="U13096">
        <v>15.8</v>
      </c>
      <c r="V13096" t="s">
        <v>150</v>
      </c>
      <c r="W13096">
        <v>35.85</v>
      </c>
      <c r="X13096" t="s">
        <v>150</v>
      </c>
      <c r="Y13096">
        <v>43.95</v>
      </c>
      <c r="AA13096">
        <v>33.4</v>
      </c>
      <c r="AC13096">
        <v>40.200000000000003</v>
      </c>
      <c r="AE13096">
        <v>7</v>
      </c>
      <c r="AF13096" t="s">
        <v>150</v>
      </c>
      <c r="AG13096">
        <v>6.32</v>
      </c>
      <c r="AH13096" t="s">
        <v>150</v>
      </c>
      <c r="AS13096">
        <v>2.61</v>
      </c>
      <c r="AT13096" t="s">
        <v>150</v>
      </c>
    </row>
    <row r="13097" spans="1:46" x14ac:dyDescent="0.2">
      <c r="A13097" t="s">
        <v>170</v>
      </c>
      <c r="B13097" t="s">
        <v>171</v>
      </c>
      <c r="C13097">
        <f>-69.9605268 / 41.79803844</f>
        <v>-1.6737753591098903</v>
      </c>
      <c r="D13097" t="s">
        <v>172</v>
      </c>
      <c r="E13097" t="s">
        <v>70</v>
      </c>
      <c r="F13097" s="1">
        <v>43208</v>
      </c>
      <c r="G13097">
        <v>1</v>
      </c>
      <c r="K13097" t="s">
        <v>173</v>
      </c>
      <c r="L13097" t="s">
        <v>150</v>
      </c>
      <c r="O13097">
        <v>10.86</v>
      </c>
      <c r="P13097" t="s">
        <v>150</v>
      </c>
      <c r="Q13097">
        <v>9</v>
      </c>
      <c r="R13097" t="s">
        <v>150</v>
      </c>
      <c r="S13097" t="s">
        <v>173</v>
      </c>
      <c r="T13097" t="s">
        <v>150</v>
      </c>
      <c r="W13097" t="s">
        <v>173</v>
      </c>
      <c r="X13097" t="s">
        <v>150</v>
      </c>
      <c r="AE13097" t="s">
        <v>173</v>
      </c>
      <c r="AF13097" t="s">
        <v>150</v>
      </c>
      <c r="AG13097" t="s">
        <v>173</v>
      </c>
      <c r="AH13097" t="s">
        <v>150</v>
      </c>
      <c r="AS13097" t="s">
        <v>173</v>
      </c>
      <c r="AT13097" t="s">
        <v>150</v>
      </c>
    </row>
    <row r="13098" spans="1:46" x14ac:dyDescent="0.2">
      <c r="A13098" t="s">
        <v>170</v>
      </c>
      <c r="B13098" t="s">
        <v>171</v>
      </c>
      <c r="C13098">
        <f>-69.9605268 / 41.79803844</f>
        <v>-1.6737753591098903</v>
      </c>
      <c r="D13098" t="s">
        <v>172</v>
      </c>
      <c r="E13098" t="s">
        <v>70</v>
      </c>
      <c r="F13098" s="1">
        <v>43208</v>
      </c>
      <c r="G13098">
        <v>2</v>
      </c>
      <c r="K13098" t="s">
        <v>173</v>
      </c>
      <c r="L13098" t="s">
        <v>150</v>
      </c>
      <c r="O13098">
        <v>10.7</v>
      </c>
      <c r="P13098" t="s">
        <v>150</v>
      </c>
      <c r="Q13098">
        <v>8.9</v>
      </c>
      <c r="R13098" t="s">
        <v>150</v>
      </c>
      <c r="S13098" t="s">
        <v>173</v>
      </c>
      <c r="T13098" t="s">
        <v>150</v>
      </c>
      <c r="W13098" t="s">
        <v>173</v>
      </c>
      <c r="X13098" t="s">
        <v>150</v>
      </c>
      <c r="AE13098" t="s">
        <v>173</v>
      </c>
      <c r="AF13098" t="s">
        <v>150</v>
      </c>
      <c r="AG13098" t="s">
        <v>173</v>
      </c>
      <c r="AH13098" t="s">
        <v>150</v>
      </c>
      <c r="AS13098" t="s">
        <v>173</v>
      </c>
      <c r="AT13098" t="s">
        <v>150</v>
      </c>
    </row>
    <row r="13099" spans="1:46" x14ac:dyDescent="0.2">
      <c r="A13099" t="s">
        <v>170</v>
      </c>
      <c r="B13099" t="s">
        <v>171</v>
      </c>
      <c r="C13099">
        <f>-69.9605268 / 41.79803844</f>
        <v>-1.6737753591098903</v>
      </c>
      <c r="D13099" t="s">
        <v>172</v>
      </c>
      <c r="E13099" t="s">
        <v>70</v>
      </c>
      <c r="F13099" s="1">
        <v>43208</v>
      </c>
      <c r="G13099">
        <v>3</v>
      </c>
      <c r="K13099" t="s">
        <v>173</v>
      </c>
      <c r="L13099" t="s">
        <v>150</v>
      </c>
      <c r="O13099">
        <v>10.64</v>
      </c>
      <c r="P13099" t="s">
        <v>150</v>
      </c>
      <c r="Q13099">
        <v>8.8000000000000007</v>
      </c>
      <c r="R13099" t="s">
        <v>150</v>
      </c>
      <c r="S13099" t="s">
        <v>173</v>
      </c>
      <c r="T13099" t="s">
        <v>150</v>
      </c>
      <c r="W13099" t="s">
        <v>173</v>
      </c>
      <c r="X13099" t="s">
        <v>150</v>
      </c>
      <c r="AE13099" t="s">
        <v>173</v>
      </c>
      <c r="AF13099" t="s">
        <v>150</v>
      </c>
      <c r="AG13099" t="s">
        <v>173</v>
      </c>
      <c r="AH13099" t="s">
        <v>150</v>
      </c>
      <c r="AS13099" t="s">
        <v>173</v>
      </c>
      <c r="AT13099" t="s">
        <v>150</v>
      </c>
    </row>
    <row r="13100" spans="1:46" x14ac:dyDescent="0.2">
      <c r="A13100" t="s">
        <v>170</v>
      </c>
      <c r="B13100" t="s">
        <v>171</v>
      </c>
      <c r="C13100">
        <f>-69.9605268 / 41.79803844</f>
        <v>-1.6737753591098903</v>
      </c>
      <c r="D13100" t="s">
        <v>172</v>
      </c>
      <c r="E13100" t="s">
        <v>70</v>
      </c>
      <c r="F13100" s="1">
        <v>43208</v>
      </c>
      <c r="G13100">
        <v>4</v>
      </c>
      <c r="K13100" t="s">
        <v>173</v>
      </c>
      <c r="L13100" t="s">
        <v>150</v>
      </c>
      <c r="O13100">
        <v>10.71</v>
      </c>
      <c r="P13100" t="s">
        <v>150</v>
      </c>
      <c r="Q13100">
        <v>8.6</v>
      </c>
      <c r="R13100" t="s">
        <v>150</v>
      </c>
      <c r="S13100" t="s">
        <v>173</v>
      </c>
      <c r="T13100" t="s">
        <v>150</v>
      </c>
      <c r="W13100" t="s">
        <v>173</v>
      </c>
      <c r="X13100" t="s">
        <v>150</v>
      </c>
      <c r="AE13100" t="s">
        <v>173</v>
      </c>
      <c r="AF13100" t="s">
        <v>150</v>
      </c>
      <c r="AG13100" t="s">
        <v>173</v>
      </c>
      <c r="AH13100" t="s">
        <v>150</v>
      </c>
      <c r="AS13100" t="s">
        <v>173</v>
      </c>
      <c r="AT13100" t="s">
        <v>150</v>
      </c>
    </row>
    <row r="13101" spans="1:46" x14ac:dyDescent="0.2">
      <c r="A13101" t="s">
        <v>170</v>
      </c>
      <c r="B13101" t="s">
        <v>171</v>
      </c>
      <c r="C13101">
        <f>-69.9605268 / 41.79803844</f>
        <v>-1.6737753591098903</v>
      </c>
      <c r="D13101" t="s">
        <v>172</v>
      </c>
      <c r="E13101" t="s">
        <v>70</v>
      </c>
      <c r="F13101" s="1">
        <v>43208</v>
      </c>
      <c r="G13101">
        <v>5</v>
      </c>
      <c r="K13101" t="s">
        <v>173</v>
      </c>
      <c r="L13101" t="s">
        <v>150</v>
      </c>
      <c r="O13101">
        <v>10.19</v>
      </c>
      <c r="P13101" t="s">
        <v>150</v>
      </c>
      <c r="Q13101">
        <v>8.4</v>
      </c>
      <c r="R13101" t="s">
        <v>150</v>
      </c>
      <c r="S13101" t="s">
        <v>173</v>
      </c>
      <c r="T13101" t="s">
        <v>150</v>
      </c>
      <c r="W13101" t="s">
        <v>173</v>
      </c>
      <c r="X13101" t="s">
        <v>150</v>
      </c>
      <c r="AE13101" t="s">
        <v>173</v>
      </c>
      <c r="AF13101" t="s">
        <v>150</v>
      </c>
      <c r="AG13101" t="s">
        <v>173</v>
      </c>
      <c r="AH13101" t="s">
        <v>150</v>
      </c>
      <c r="AS13101" t="s">
        <v>173</v>
      </c>
      <c r="AT13101" t="s">
        <v>150</v>
      </c>
    </row>
    <row r="13102" spans="1:46" x14ac:dyDescent="0.2">
      <c r="A13102" t="s">
        <v>170</v>
      </c>
      <c r="B13102" t="s">
        <v>171</v>
      </c>
      <c r="C13102">
        <f>-69.9605268 / 41.79803844</f>
        <v>-1.6737753591098903</v>
      </c>
      <c r="D13102" t="s">
        <v>172</v>
      </c>
      <c r="E13102" t="s">
        <v>70</v>
      </c>
      <c r="F13102" s="1">
        <v>43208</v>
      </c>
      <c r="G13102">
        <v>5.5</v>
      </c>
      <c r="K13102">
        <v>1.39</v>
      </c>
      <c r="L13102" t="s">
        <v>150</v>
      </c>
      <c r="O13102">
        <v>9.91</v>
      </c>
      <c r="P13102" t="s">
        <v>150</v>
      </c>
      <c r="Q13102">
        <v>8.4</v>
      </c>
      <c r="R13102" t="s">
        <v>150</v>
      </c>
      <c r="S13102">
        <v>0.73</v>
      </c>
      <c r="T13102" t="s">
        <v>150</v>
      </c>
      <c r="W13102">
        <v>41.15</v>
      </c>
      <c r="X13102" t="s">
        <v>150</v>
      </c>
      <c r="AE13102">
        <v>6.7</v>
      </c>
      <c r="AF13102" t="s">
        <v>150</v>
      </c>
      <c r="AG13102">
        <v>6.28</v>
      </c>
      <c r="AH13102" t="s">
        <v>150</v>
      </c>
      <c r="AS13102">
        <v>3.46</v>
      </c>
      <c r="AT13102" t="s">
        <v>150</v>
      </c>
    </row>
    <row r="13103" spans="1:46" x14ac:dyDescent="0.2">
      <c r="A13103" t="s">
        <v>170</v>
      </c>
      <c r="B13103" t="s">
        <v>171</v>
      </c>
      <c r="C13103">
        <f>-69.9605268 / 41.79803844</f>
        <v>-1.6737753591098903</v>
      </c>
      <c r="D13103" t="s">
        <v>172</v>
      </c>
      <c r="E13103" t="s">
        <v>70</v>
      </c>
      <c r="F13103" s="1">
        <v>43349</v>
      </c>
      <c r="G13103">
        <v>1</v>
      </c>
      <c r="K13103" t="s">
        <v>173</v>
      </c>
      <c r="L13103" t="s">
        <v>150</v>
      </c>
      <c r="O13103">
        <v>6.95</v>
      </c>
      <c r="P13103" t="s">
        <v>150</v>
      </c>
      <c r="Q13103">
        <v>26.2</v>
      </c>
      <c r="R13103" t="s">
        <v>150</v>
      </c>
      <c r="S13103" t="s">
        <v>173</v>
      </c>
      <c r="T13103" t="s">
        <v>150</v>
      </c>
      <c r="W13103" t="s">
        <v>173</v>
      </c>
      <c r="X13103" t="s">
        <v>150</v>
      </c>
      <c r="AE13103" t="s">
        <v>173</v>
      </c>
      <c r="AF13103" t="s">
        <v>150</v>
      </c>
      <c r="AG13103" t="s">
        <v>173</v>
      </c>
      <c r="AH13103" t="s">
        <v>150</v>
      </c>
      <c r="AS13103" t="s">
        <v>173</v>
      </c>
      <c r="AT13103" t="s">
        <v>150</v>
      </c>
    </row>
    <row r="13104" spans="1:46" x14ac:dyDescent="0.2">
      <c r="A13104" t="s">
        <v>170</v>
      </c>
      <c r="B13104" t="s">
        <v>171</v>
      </c>
      <c r="C13104">
        <f>-69.9605268 / 41.79803844</f>
        <v>-1.6737753591098903</v>
      </c>
      <c r="D13104" t="s">
        <v>172</v>
      </c>
      <c r="E13104" t="s">
        <v>70</v>
      </c>
      <c r="F13104" s="1">
        <v>43349</v>
      </c>
      <c r="G13104">
        <v>2</v>
      </c>
      <c r="K13104" t="s">
        <v>173</v>
      </c>
      <c r="L13104" t="s">
        <v>150</v>
      </c>
      <c r="O13104">
        <v>6.8</v>
      </c>
      <c r="P13104" t="s">
        <v>150</v>
      </c>
      <c r="Q13104">
        <v>25.9</v>
      </c>
      <c r="R13104" t="s">
        <v>150</v>
      </c>
      <c r="S13104" t="s">
        <v>173</v>
      </c>
      <c r="T13104" t="s">
        <v>150</v>
      </c>
      <c r="W13104" t="s">
        <v>173</v>
      </c>
      <c r="X13104" t="s">
        <v>150</v>
      </c>
      <c r="AE13104" t="s">
        <v>173</v>
      </c>
      <c r="AF13104" t="s">
        <v>150</v>
      </c>
      <c r="AG13104" t="s">
        <v>173</v>
      </c>
      <c r="AH13104" t="s">
        <v>150</v>
      </c>
      <c r="AS13104" t="s">
        <v>173</v>
      </c>
      <c r="AT13104" t="s">
        <v>150</v>
      </c>
    </row>
    <row r="13105" spans="1:58" x14ac:dyDescent="0.2">
      <c r="A13105" t="s">
        <v>170</v>
      </c>
      <c r="B13105" t="s">
        <v>171</v>
      </c>
      <c r="C13105">
        <f>-69.9605268 / 41.79803844</f>
        <v>-1.6737753591098903</v>
      </c>
      <c r="D13105" t="s">
        <v>172</v>
      </c>
      <c r="E13105" t="s">
        <v>70</v>
      </c>
      <c r="F13105" s="1">
        <v>43349</v>
      </c>
      <c r="G13105">
        <v>3</v>
      </c>
      <c r="K13105" t="s">
        <v>173</v>
      </c>
      <c r="L13105" t="s">
        <v>150</v>
      </c>
      <c r="O13105">
        <v>5.88</v>
      </c>
      <c r="P13105" t="s">
        <v>150</v>
      </c>
      <c r="Q13105">
        <v>25.7</v>
      </c>
      <c r="R13105" t="s">
        <v>150</v>
      </c>
      <c r="S13105" t="s">
        <v>173</v>
      </c>
      <c r="T13105" t="s">
        <v>150</v>
      </c>
      <c r="W13105" t="s">
        <v>173</v>
      </c>
      <c r="X13105" t="s">
        <v>150</v>
      </c>
      <c r="AE13105" t="s">
        <v>173</v>
      </c>
      <c r="AF13105" t="s">
        <v>150</v>
      </c>
      <c r="AG13105" t="s">
        <v>173</v>
      </c>
      <c r="AH13105" t="s">
        <v>150</v>
      </c>
      <c r="AS13105" t="s">
        <v>173</v>
      </c>
      <c r="AT13105" t="s">
        <v>150</v>
      </c>
    </row>
    <row r="13106" spans="1:58" x14ac:dyDescent="0.2">
      <c r="A13106" t="s">
        <v>170</v>
      </c>
      <c r="B13106" t="s">
        <v>171</v>
      </c>
      <c r="C13106">
        <f>-69.9605268 / 41.79803844</f>
        <v>-1.6737753591098903</v>
      </c>
      <c r="D13106" t="s">
        <v>172</v>
      </c>
      <c r="E13106" t="s">
        <v>70</v>
      </c>
      <c r="F13106" s="1">
        <v>43349</v>
      </c>
      <c r="G13106">
        <v>4</v>
      </c>
      <c r="K13106" t="s">
        <v>173</v>
      </c>
      <c r="L13106" t="s">
        <v>150</v>
      </c>
      <c r="O13106">
        <v>2.76</v>
      </c>
      <c r="P13106" t="s">
        <v>150</v>
      </c>
      <c r="Q13106">
        <v>24.6</v>
      </c>
      <c r="R13106" t="s">
        <v>150</v>
      </c>
      <c r="S13106" t="s">
        <v>173</v>
      </c>
      <c r="T13106" t="s">
        <v>150</v>
      </c>
      <c r="W13106" t="s">
        <v>173</v>
      </c>
      <c r="X13106" t="s">
        <v>150</v>
      </c>
      <c r="AE13106" t="s">
        <v>173</v>
      </c>
      <c r="AF13106" t="s">
        <v>150</v>
      </c>
      <c r="AG13106" t="s">
        <v>173</v>
      </c>
      <c r="AH13106" t="s">
        <v>150</v>
      </c>
      <c r="AS13106" t="s">
        <v>173</v>
      </c>
      <c r="AT13106" t="s">
        <v>150</v>
      </c>
    </row>
    <row r="13107" spans="1:58" x14ac:dyDescent="0.2">
      <c r="A13107" t="s">
        <v>170</v>
      </c>
      <c r="B13107" t="s">
        <v>171</v>
      </c>
      <c r="C13107">
        <f>-69.9605268 / 41.79803844</f>
        <v>-1.6737753591098903</v>
      </c>
      <c r="D13107" t="s">
        <v>172</v>
      </c>
      <c r="E13107" t="s">
        <v>70</v>
      </c>
      <c r="F13107" s="1">
        <v>43349</v>
      </c>
      <c r="G13107">
        <v>4.33</v>
      </c>
      <c r="K13107">
        <v>5.96</v>
      </c>
      <c r="L13107" t="s">
        <v>150</v>
      </c>
      <c r="O13107">
        <v>2.68</v>
      </c>
      <c r="P13107" t="s">
        <v>150</v>
      </c>
      <c r="Q13107">
        <v>24.2</v>
      </c>
      <c r="R13107" t="s">
        <v>150</v>
      </c>
      <c r="S13107">
        <v>1.22</v>
      </c>
      <c r="T13107" t="s">
        <v>150</v>
      </c>
      <c r="W13107">
        <v>36.75</v>
      </c>
      <c r="X13107" t="s">
        <v>150</v>
      </c>
      <c r="AE13107">
        <v>10.9</v>
      </c>
      <c r="AF13107" t="s">
        <v>150</v>
      </c>
      <c r="AG13107">
        <v>6.08</v>
      </c>
      <c r="AH13107" t="s">
        <v>150</v>
      </c>
      <c r="AS13107">
        <v>6.41</v>
      </c>
      <c r="AT13107" t="s">
        <v>150</v>
      </c>
    </row>
    <row r="13108" spans="1:58" x14ac:dyDescent="0.2">
      <c r="A13108" t="s">
        <v>170</v>
      </c>
      <c r="B13108" t="s">
        <v>171</v>
      </c>
      <c r="C13108">
        <f>-69.9605268 / 41.79803844</f>
        <v>-1.6737753591098903</v>
      </c>
      <c r="D13108" t="s">
        <v>172</v>
      </c>
      <c r="E13108" t="s">
        <v>70</v>
      </c>
      <c r="F13108" s="1">
        <v>43565</v>
      </c>
      <c r="G13108">
        <v>0.5</v>
      </c>
      <c r="I13108">
        <v>6.4</v>
      </c>
      <c r="J13108" t="s">
        <v>150</v>
      </c>
      <c r="K13108">
        <v>9.15</v>
      </c>
      <c r="L13108" t="s">
        <v>150</v>
      </c>
      <c r="M13108">
        <v>2.4300000000000002</v>
      </c>
      <c r="N13108" t="s">
        <v>150</v>
      </c>
      <c r="O13108">
        <v>10.5</v>
      </c>
      <c r="P13108" t="s">
        <v>150</v>
      </c>
      <c r="Q13108">
        <v>10.3</v>
      </c>
      <c r="R13108" t="s">
        <v>150</v>
      </c>
      <c r="S13108">
        <v>0.06</v>
      </c>
      <c r="T13108" t="s">
        <v>150</v>
      </c>
      <c r="U13108">
        <v>1.86</v>
      </c>
      <c r="V13108" t="s">
        <v>150</v>
      </c>
      <c r="W13108">
        <v>32.61</v>
      </c>
      <c r="X13108" t="s">
        <v>150</v>
      </c>
      <c r="Y13108">
        <v>13.1</v>
      </c>
      <c r="AA13108">
        <v>52.32</v>
      </c>
      <c r="AC13108">
        <v>47.21</v>
      </c>
      <c r="AE13108">
        <v>9.1999999999999993</v>
      </c>
      <c r="AF13108" t="s">
        <v>150</v>
      </c>
      <c r="AG13108">
        <v>6.32</v>
      </c>
      <c r="AH13108" t="s">
        <v>150</v>
      </c>
      <c r="AS13108">
        <v>0.03</v>
      </c>
      <c r="AT13108" t="s">
        <v>150</v>
      </c>
      <c r="BE13108">
        <v>9.18</v>
      </c>
      <c r="BF13108" t="s">
        <v>150</v>
      </c>
    </row>
    <row r="13109" spans="1:58" x14ac:dyDescent="0.2">
      <c r="A13109" t="s">
        <v>170</v>
      </c>
      <c r="B13109" t="s">
        <v>171</v>
      </c>
      <c r="C13109">
        <f>-69.9605268 / 41.79803844</f>
        <v>-1.6737753591098903</v>
      </c>
      <c r="D13109" t="s">
        <v>172</v>
      </c>
      <c r="E13109" t="s">
        <v>70</v>
      </c>
      <c r="F13109" s="1">
        <v>43565</v>
      </c>
      <c r="G13109">
        <v>1</v>
      </c>
      <c r="K13109" t="s">
        <v>173</v>
      </c>
      <c r="L13109" t="s">
        <v>150</v>
      </c>
      <c r="O13109">
        <v>10.52</v>
      </c>
      <c r="P13109" t="s">
        <v>150</v>
      </c>
      <c r="Q13109">
        <v>10.3</v>
      </c>
      <c r="R13109" t="s">
        <v>150</v>
      </c>
      <c r="S13109" t="s">
        <v>173</v>
      </c>
      <c r="T13109" t="s">
        <v>150</v>
      </c>
      <c r="W13109" t="s">
        <v>173</v>
      </c>
      <c r="X13109" t="s">
        <v>150</v>
      </c>
      <c r="AE13109" t="s">
        <v>173</v>
      </c>
      <c r="AF13109" t="s">
        <v>150</v>
      </c>
      <c r="AG13109" t="s">
        <v>173</v>
      </c>
      <c r="AH13109" t="s">
        <v>150</v>
      </c>
      <c r="AS13109" t="s">
        <v>173</v>
      </c>
      <c r="AT13109" t="s">
        <v>150</v>
      </c>
      <c r="BE13109" t="s">
        <v>173</v>
      </c>
      <c r="BF13109" t="s">
        <v>150</v>
      </c>
    </row>
    <row r="13110" spans="1:58" x14ac:dyDescent="0.2">
      <c r="A13110" t="s">
        <v>170</v>
      </c>
      <c r="B13110" t="s">
        <v>171</v>
      </c>
      <c r="C13110">
        <f>-69.9605268 / 41.79803844</f>
        <v>-1.6737753591098903</v>
      </c>
      <c r="D13110" t="s">
        <v>172</v>
      </c>
      <c r="E13110" t="s">
        <v>70</v>
      </c>
      <c r="F13110" s="1">
        <v>43565</v>
      </c>
      <c r="G13110">
        <v>2</v>
      </c>
      <c r="K13110" t="s">
        <v>173</v>
      </c>
      <c r="L13110" t="s">
        <v>150</v>
      </c>
      <c r="O13110">
        <v>10.41</v>
      </c>
      <c r="P13110" t="s">
        <v>150</v>
      </c>
      <c r="Q13110">
        <v>10.199999999999999</v>
      </c>
      <c r="R13110" t="s">
        <v>150</v>
      </c>
      <c r="S13110" t="s">
        <v>173</v>
      </c>
      <c r="T13110" t="s">
        <v>150</v>
      </c>
      <c r="W13110" t="s">
        <v>173</v>
      </c>
      <c r="X13110" t="s">
        <v>150</v>
      </c>
      <c r="AE13110" t="s">
        <v>173</v>
      </c>
      <c r="AF13110" t="s">
        <v>150</v>
      </c>
      <c r="AG13110" t="s">
        <v>173</v>
      </c>
      <c r="AH13110" t="s">
        <v>150</v>
      </c>
      <c r="AS13110" t="s">
        <v>173</v>
      </c>
      <c r="AT13110" t="s">
        <v>150</v>
      </c>
      <c r="BE13110" t="s">
        <v>173</v>
      </c>
      <c r="BF13110" t="s">
        <v>150</v>
      </c>
    </row>
    <row r="13111" spans="1:58" x14ac:dyDescent="0.2">
      <c r="A13111" t="s">
        <v>170</v>
      </c>
      <c r="B13111" t="s">
        <v>171</v>
      </c>
      <c r="C13111">
        <f>-69.9605268 / 41.79803844</f>
        <v>-1.6737753591098903</v>
      </c>
      <c r="D13111" t="s">
        <v>172</v>
      </c>
      <c r="E13111" t="s">
        <v>70</v>
      </c>
      <c r="F13111" s="1">
        <v>43565</v>
      </c>
      <c r="G13111">
        <v>3</v>
      </c>
      <c r="K13111" t="s">
        <v>173</v>
      </c>
      <c r="L13111" t="s">
        <v>150</v>
      </c>
      <c r="O13111">
        <v>10.38</v>
      </c>
      <c r="P13111" t="s">
        <v>150</v>
      </c>
      <c r="Q13111">
        <v>10.199999999999999</v>
      </c>
      <c r="R13111" t="s">
        <v>150</v>
      </c>
      <c r="S13111" t="s">
        <v>173</v>
      </c>
      <c r="T13111" t="s">
        <v>150</v>
      </c>
      <c r="W13111" t="s">
        <v>173</v>
      </c>
      <c r="X13111" t="s">
        <v>150</v>
      </c>
      <c r="AE13111" t="s">
        <v>173</v>
      </c>
      <c r="AF13111" t="s">
        <v>150</v>
      </c>
      <c r="AG13111" t="s">
        <v>173</v>
      </c>
      <c r="AH13111" t="s">
        <v>150</v>
      </c>
      <c r="AS13111" t="s">
        <v>173</v>
      </c>
      <c r="AT13111" t="s">
        <v>150</v>
      </c>
      <c r="BE13111" t="s">
        <v>173</v>
      </c>
      <c r="BF13111" t="s">
        <v>150</v>
      </c>
    </row>
    <row r="13112" spans="1:58" x14ac:dyDescent="0.2">
      <c r="A13112" t="s">
        <v>170</v>
      </c>
      <c r="B13112" t="s">
        <v>171</v>
      </c>
      <c r="C13112">
        <f>-69.9605268 / 41.79803844</f>
        <v>-1.6737753591098903</v>
      </c>
      <c r="D13112" t="s">
        <v>172</v>
      </c>
      <c r="E13112" t="s">
        <v>70</v>
      </c>
      <c r="F13112" s="1">
        <v>43565</v>
      </c>
      <c r="G13112">
        <v>4</v>
      </c>
      <c r="K13112" t="s">
        <v>173</v>
      </c>
      <c r="L13112" t="s">
        <v>150</v>
      </c>
      <c r="O13112">
        <v>10.15</v>
      </c>
      <c r="P13112" t="s">
        <v>150</v>
      </c>
      <c r="Q13112">
        <v>9.6</v>
      </c>
      <c r="R13112" t="s">
        <v>150</v>
      </c>
      <c r="S13112" t="s">
        <v>173</v>
      </c>
      <c r="T13112" t="s">
        <v>150</v>
      </c>
      <c r="W13112" t="s">
        <v>173</v>
      </c>
      <c r="X13112" t="s">
        <v>150</v>
      </c>
      <c r="AE13112" t="s">
        <v>173</v>
      </c>
      <c r="AF13112" t="s">
        <v>150</v>
      </c>
      <c r="AG13112" t="s">
        <v>173</v>
      </c>
      <c r="AH13112" t="s">
        <v>150</v>
      </c>
      <c r="AS13112" t="s">
        <v>173</v>
      </c>
      <c r="AT13112" t="s">
        <v>150</v>
      </c>
      <c r="BE13112" t="s">
        <v>173</v>
      </c>
      <c r="BF13112" t="s">
        <v>150</v>
      </c>
    </row>
    <row r="13113" spans="1:58" x14ac:dyDescent="0.2">
      <c r="A13113" t="s">
        <v>170</v>
      </c>
      <c r="B13113" t="s">
        <v>171</v>
      </c>
      <c r="C13113">
        <f>-69.9605268 / 41.79803844</f>
        <v>-1.6737753591098903</v>
      </c>
      <c r="D13113" t="s">
        <v>172</v>
      </c>
      <c r="E13113" t="s">
        <v>70</v>
      </c>
      <c r="F13113" s="1">
        <v>43565</v>
      </c>
      <c r="G13113">
        <v>5</v>
      </c>
      <c r="K13113" t="s">
        <v>173</v>
      </c>
      <c r="L13113" t="s">
        <v>150</v>
      </c>
      <c r="O13113">
        <v>8.77</v>
      </c>
      <c r="P13113" t="s">
        <v>150</v>
      </c>
      <c r="Q13113">
        <v>9.1</v>
      </c>
      <c r="R13113" t="s">
        <v>150</v>
      </c>
      <c r="S13113" t="s">
        <v>173</v>
      </c>
      <c r="T13113" t="s">
        <v>150</v>
      </c>
      <c r="W13113" t="s">
        <v>173</v>
      </c>
      <c r="X13113" t="s">
        <v>150</v>
      </c>
      <c r="AE13113" t="s">
        <v>173</v>
      </c>
      <c r="AF13113" t="s">
        <v>150</v>
      </c>
      <c r="AG13113" t="s">
        <v>173</v>
      </c>
      <c r="AH13113" t="s">
        <v>150</v>
      </c>
      <c r="AS13113" t="s">
        <v>173</v>
      </c>
      <c r="AT13113" t="s">
        <v>150</v>
      </c>
      <c r="BE13113" t="s">
        <v>173</v>
      </c>
      <c r="BF13113" t="s">
        <v>150</v>
      </c>
    </row>
    <row r="13114" spans="1:58" x14ac:dyDescent="0.2">
      <c r="A13114" t="s">
        <v>170</v>
      </c>
      <c r="B13114" t="s">
        <v>171</v>
      </c>
      <c r="C13114">
        <f>-69.9605268 / 41.79803844</f>
        <v>-1.6737753591098903</v>
      </c>
      <c r="D13114" t="s">
        <v>172</v>
      </c>
      <c r="E13114" t="s">
        <v>70</v>
      </c>
      <c r="F13114" s="1">
        <v>43565</v>
      </c>
      <c r="G13114">
        <v>5.5</v>
      </c>
      <c r="K13114">
        <v>1.1100000000000001</v>
      </c>
      <c r="L13114" t="s">
        <v>150</v>
      </c>
      <c r="O13114">
        <v>8.4600000000000009</v>
      </c>
      <c r="P13114" t="s">
        <v>150</v>
      </c>
      <c r="Q13114">
        <v>9</v>
      </c>
      <c r="R13114" t="s">
        <v>150</v>
      </c>
      <c r="S13114">
        <v>0.06</v>
      </c>
      <c r="T13114" t="s">
        <v>150</v>
      </c>
      <c r="U13114">
        <v>1.86</v>
      </c>
      <c r="V13114" t="s">
        <v>150</v>
      </c>
      <c r="W13114">
        <v>32.35</v>
      </c>
      <c r="X13114" t="s">
        <v>150</v>
      </c>
      <c r="Y13114">
        <v>13.1</v>
      </c>
      <c r="AA13114">
        <v>31.62</v>
      </c>
      <c r="AE13114">
        <v>8.8000000000000007</v>
      </c>
      <c r="AF13114" t="s">
        <v>150</v>
      </c>
      <c r="AG13114">
        <v>5.99</v>
      </c>
      <c r="AH13114" t="s">
        <v>150</v>
      </c>
      <c r="AS13114">
        <v>1.77</v>
      </c>
      <c r="AT13114" t="s">
        <v>150</v>
      </c>
      <c r="BE13114">
        <v>2.88</v>
      </c>
      <c r="BF13114" t="s">
        <v>150</v>
      </c>
    </row>
    <row r="13115" spans="1:58" x14ac:dyDescent="0.2">
      <c r="A13115" t="s">
        <v>170</v>
      </c>
      <c r="B13115" t="s">
        <v>171</v>
      </c>
      <c r="C13115">
        <f>-69.9605268 / 41.79803844</f>
        <v>-1.6737753591098903</v>
      </c>
      <c r="D13115" t="s">
        <v>172</v>
      </c>
      <c r="E13115" t="s">
        <v>70</v>
      </c>
      <c r="F13115" s="1">
        <v>43719</v>
      </c>
      <c r="G13115">
        <v>0.5</v>
      </c>
      <c r="I13115">
        <v>5.3</v>
      </c>
      <c r="J13115" t="s">
        <v>150</v>
      </c>
      <c r="K13115">
        <v>2.15</v>
      </c>
      <c r="L13115" t="s">
        <v>150</v>
      </c>
      <c r="M13115">
        <v>3.7</v>
      </c>
      <c r="N13115" t="s">
        <v>150</v>
      </c>
      <c r="O13115">
        <v>7.55</v>
      </c>
      <c r="P13115" t="s">
        <v>150</v>
      </c>
      <c r="Q13115">
        <v>22.4</v>
      </c>
      <c r="R13115" t="s">
        <v>150</v>
      </c>
      <c r="S13115">
        <v>0.57999999999999996</v>
      </c>
      <c r="T13115" t="s">
        <v>150</v>
      </c>
      <c r="U13115">
        <v>17.96</v>
      </c>
      <c r="V13115" t="s">
        <v>150</v>
      </c>
      <c r="W13115">
        <v>30.98</v>
      </c>
      <c r="X13115" t="s">
        <v>150</v>
      </c>
      <c r="Y13115">
        <v>45.8</v>
      </c>
      <c r="AA13115">
        <v>38.11</v>
      </c>
      <c r="AC13115">
        <v>41.15</v>
      </c>
      <c r="AE13115">
        <v>10.199999999999999</v>
      </c>
      <c r="AF13115" t="s">
        <v>150</v>
      </c>
      <c r="AG13115">
        <v>6.19</v>
      </c>
      <c r="AH13115" t="s">
        <v>150</v>
      </c>
      <c r="AS13115">
        <v>1.24</v>
      </c>
      <c r="AT13115" t="s">
        <v>150</v>
      </c>
      <c r="BE13115">
        <v>3.39</v>
      </c>
      <c r="BF13115" t="s">
        <v>150</v>
      </c>
    </row>
    <row r="13116" spans="1:58" x14ac:dyDescent="0.2">
      <c r="A13116" t="s">
        <v>170</v>
      </c>
      <c r="B13116" t="s">
        <v>171</v>
      </c>
      <c r="C13116">
        <f>-69.9605268 / 41.79803844</f>
        <v>-1.6737753591098903</v>
      </c>
      <c r="D13116" t="s">
        <v>172</v>
      </c>
      <c r="E13116" t="s">
        <v>70</v>
      </c>
      <c r="F13116" s="1">
        <v>43719</v>
      </c>
      <c r="G13116">
        <v>1</v>
      </c>
      <c r="K13116" t="s">
        <v>173</v>
      </c>
      <c r="L13116" t="s">
        <v>150</v>
      </c>
      <c r="O13116">
        <v>7.38</v>
      </c>
      <c r="P13116" t="s">
        <v>150</v>
      </c>
      <c r="Q13116">
        <v>22.4</v>
      </c>
      <c r="R13116" t="s">
        <v>150</v>
      </c>
      <c r="S13116" t="s">
        <v>173</v>
      </c>
      <c r="T13116" t="s">
        <v>150</v>
      </c>
      <c r="W13116" t="s">
        <v>173</v>
      </c>
      <c r="X13116" t="s">
        <v>150</v>
      </c>
      <c r="AE13116" t="s">
        <v>173</v>
      </c>
      <c r="AF13116" t="s">
        <v>150</v>
      </c>
      <c r="AG13116" t="s">
        <v>173</v>
      </c>
      <c r="AH13116" t="s">
        <v>150</v>
      </c>
      <c r="AS13116" t="s">
        <v>173</v>
      </c>
      <c r="AT13116" t="s">
        <v>150</v>
      </c>
      <c r="BE13116" t="s">
        <v>173</v>
      </c>
      <c r="BF13116" t="s">
        <v>150</v>
      </c>
    </row>
    <row r="13117" spans="1:58" x14ac:dyDescent="0.2">
      <c r="A13117" t="s">
        <v>170</v>
      </c>
      <c r="B13117" t="s">
        <v>171</v>
      </c>
      <c r="C13117">
        <f>-69.9605268 / 41.79803844</f>
        <v>-1.6737753591098903</v>
      </c>
      <c r="D13117" t="s">
        <v>172</v>
      </c>
      <c r="E13117" t="s">
        <v>70</v>
      </c>
      <c r="F13117" s="1">
        <v>43719</v>
      </c>
      <c r="G13117">
        <v>2</v>
      </c>
      <c r="K13117" t="s">
        <v>173</v>
      </c>
      <c r="L13117" t="s">
        <v>150</v>
      </c>
      <c r="O13117">
        <v>7.33</v>
      </c>
      <c r="P13117" t="s">
        <v>150</v>
      </c>
      <c r="Q13117">
        <v>21.7</v>
      </c>
      <c r="R13117" t="s">
        <v>150</v>
      </c>
      <c r="S13117" t="s">
        <v>173</v>
      </c>
      <c r="T13117" t="s">
        <v>150</v>
      </c>
      <c r="W13117" t="s">
        <v>173</v>
      </c>
      <c r="X13117" t="s">
        <v>150</v>
      </c>
      <c r="AE13117" t="s">
        <v>173</v>
      </c>
      <c r="AF13117" t="s">
        <v>150</v>
      </c>
      <c r="AG13117" t="s">
        <v>173</v>
      </c>
      <c r="AH13117" t="s">
        <v>150</v>
      </c>
      <c r="AS13117" t="s">
        <v>173</v>
      </c>
      <c r="AT13117" t="s">
        <v>150</v>
      </c>
      <c r="BE13117" t="s">
        <v>173</v>
      </c>
      <c r="BF13117" t="s">
        <v>150</v>
      </c>
    </row>
    <row r="13118" spans="1:58" x14ac:dyDescent="0.2">
      <c r="A13118" t="s">
        <v>170</v>
      </c>
      <c r="B13118" t="s">
        <v>171</v>
      </c>
      <c r="C13118">
        <f>-69.9605268 / 41.79803844</f>
        <v>-1.6737753591098903</v>
      </c>
      <c r="D13118" t="s">
        <v>172</v>
      </c>
      <c r="E13118" t="s">
        <v>70</v>
      </c>
      <c r="F13118" s="1">
        <v>43719</v>
      </c>
      <c r="G13118">
        <v>3</v>
      </c>
      <c r="K13118" t="s">
        <v>173</v>
      </c>
      <c r="L13118" t="s">
        <v>150</v>
      </c>
      <c r="O13118">
        <v>6.59</v>
      </c>
      <c r="P13118" t="s">
        <v>150</v>
      </c>
      <c r="Q13118">
        <v>21</v>
      </c>
      <c r="R13118" t="s">
        <v>150</v>
      </c>
      <c r="S13118" t="s">
        <v>173</v>
      </c>
      <c r="T13118" t="s">
        <v>150</v>
      </c>
      <c r="W13118" t="s">
        <v>173</v>
      </c>
      <c r="X13118" t="s">
        <v>150</v>
      </c>
      <c r="AE13118" t="s">
        <v>173</v>
      </c>
      <c r="AF13118" t="s">
        <v>150</v>
      </c>
      <c r="AG13118" t="s">
        <v>173</v>
      </c>
      <c r="AH13118" t="s">
        <v>150</v>
      </c>
      <c r="AS13118" t="s">
        <v>173</v>
      </c>
      <c r="AT13118" t="s">
        <v>150</v>
      </c>
      <c r="BE13118" t="s">
        <v>173</v>
      </c>
      <c r="BF13118" t="s">
        <v>150</v>
      </c>
    </row>
    <row r="13119" spans="1:58" x14ac:dyDescent="0.2">
      <c r="A13119" t="s">
        <v>170</v>
      </c>
      <c r="B13119" t="s">
        <v>171</v>
      </c>
      <c r="C13119">
        <f>-69.9605268 / 41.79803844</f>
        <v>-1.6737753591098903</v>
      </c>
      <c r="D13119" t="s">
        <v>172</v>
      </c>
      <c r="E13119" t="s">
        <v>70</v>
      </c>
      <c r="F13119" s="1">
        <v>43719</v>
      </c>
      <c r="G13119">
        <v>4</v>
      </c>
      <c r="K13119" t="s">
        <v>173</v>
      </c>
      <c r="L13119" t="s">
        <v>150</v>
      </c>
      <c r="O13119">
        <v>5.0599999999999996</v>
      </c>
      <c r="P13119" t="s">
        <v>150</v>
      </c>
      <c r="Q13119">
        <v>20.5</v>
      </c>
      <c r="R13119" t="s">
        <v>150</v>
      </c>
      <c r="S13119" t="s">
        <v>173</v>
      </c>
      <c r="T13119" t="s">
        <v>150</v>
      </c>
      <c r="W13119" t="s">
        <v>173</v>
      </c>
      <c r="X13119" t="s">
        <v>150</v>
      </c>
      <c r="AE13119" t="s">
        <v>173</v>
      </c>
      <c r="AF13119" t="s">
        <v>150</v>
      </c>
      <c r="AG13119" t="s">
        <v>173</v>
      </c>
      <c r="AH13119" t="s">
        <v>150</v>
      </c>
      <c r="AS13119" t="s">
        <v>173</v>
      </c>
      <c r="AT13119" t="s">
        <v>150</v>
      </c>
      <c r="BE13119" t="s">
        <v>173</v>
      </c>
      <c r="BF13119" t="s">
        <v>150</v>
      </c>
    </row>
    <row r="13120" spans="1:58" x14ac:dyDescent="0.2">
      <c r="A13120" t="s">
        <v>170</v>
      </c>
      <c r="B13120" t="s">
        <v>171</v>
      </c>
      <c r="C13120">
        <f>-69.9605268 / 41.79803844</f>
        <v>-1.6737753591098903</v>
      </c>
      <c r="D13120" t="s">
        <v>172</v>
      </c>
      <c r="E13120" t="s">
        <v>70</v>
      </c>
      <c r="F13120" s="1">
        <v>43719</v>
      </c>
      <c r="G13120">
        <v>4.2</v>
      </c>
      <c r="K13120">
        <v>9.52</v>
      </c>
      <c r="L13120" t="s">
        <v>150</v>
      </c>
      <c r="O13120">
        <v>4.6500000000000004</v>
      </c>
      <c r="P13120" t="s">
        <v>150</v>
      </c>
      <c r="Q13120">
        <v>20.399999999999999</v>
      </c>
      <c r="R13120" t="s">
        <v>150</v>
      </c>
      <c r="S13120">
        <v>0.87</v>
      </c>
      <c r="T13120" t="s">
        <v>150</v>
      </c>
      <c r="U13120">
        <v>26.95</v>
      </c>
      <c r="V13120" t="s">
        <v>150</v>
      </c>
      <c r="W13120">
        <v>33</v>
      </c>
      <c r="X13120" t="s">
        <v>150</v>
      </c>
      <c r="Y13120">
        <v>51.65</v>
      </c>
      <c r="AA13120">
        <v>52.71</v>
      </c>
      <c r="AE13120">
        <v>9.8000000000000007</v>
      </c>
      <c r="AF13120" t="s">
        <v>150</v>
      </c>
      <c r="AG13120">
        <v>6.11</v>
      </c>
      <c r="AH13120" t="s">
        <v>150</v>
      </c>
      <c r="AS13120">
        <v>2.2599999999999998</v>
      </c>
      <c r="AT13120" t="s">
        <v>150</v>
      </c>
      <c r="BE13120">
        <v>11.77</v>
      </c>
      <c r="BF13120" t="s">
        <v>150</v>
      </c>
    </row>
    <row r="13121" spans="1:46" x14ac:dyDescent="0.2">
      <c r="A13121" t="s">
        <v>174</v>
      </c>
      <c r="B13121" t="s">
        <v>175</v>
      </c>
      <c r="C13121">
        <f>-69.99164647 / 41.79511369</f>
        <v>-1.6746370637758636</v>
      </c>
      <c r="D13121" t="s">
        <v>176</v>
      </c>
      <c r="E13121" t="s">
        <v>70</v>
      </c>
      <c r="F13121" s="1">
        <v>37143</v>
      </c>
      <c r="G13121">
        <v>0.5</v>
      </c>
      <c r="I13121">
        <v>3.72</v>
      </c>
      <c r="J13121" t="s">
        <v>71</v>
      </c>
      <c r="K13121">
        <v>13.79</v>
      </c>
      <c r="L13121" t="s">
        <v>71</v>
      </c>
      <c r="M13121">
        <v>1.05</v>
      </c>
      <c r="N13121" t="s">
        <v>71</v>
      </c>
      <c r="O13121">
        <v>13.84</v>
      </c>
      <c r="P13121" t="s">
        <v>71</v>
      </c>
      <c r="Q13121">
        <v>26</v>
      </c>
      <c r="R13121" t="s">
        <v>71</v>
      </c>
      <c r="S13121">
        <v>2.79</v>
      </c>
      <c r="T13121" t="s">
        <v>71</v>
      </c>
      <c r="U13121">
        <v>86.42</v>
      </c>
      <c r="V13121" t="s">
        <v>71</v>
      </c>
      <c r="W13121">
        <v>102.1</v>
      </c>
      <c r="X13121" t="s">
        <v>71</v>
      </c>
      <c r="Y13121">
        <v>68.45</v>
      </c>
      <c r="AA13121">
        <v>56.34</v>
      </c>
      <c r="AC13121">
        <v>59.3</v>
      </c>
      <c r="AE13121">
        <v>32.200000000000003</v>
      </c>
      <c r="AF13121" t="s">
        <v>71</v>
      </c>
      <c r="AG13121">
        <v>8.84</v>
      </c>
      <c r="AH13121" t="s">
        <v>71</v>
      </c>
      <c r="AS13121">
        <v>0.95</v>
      </c>
      <c r="AT13121" t="s">
        <v>71</v>
      </c>
    </row>
    <row r="13122" spans="1:46" x14ac:dyDescent="0.2">
      <c r="A13122" t="s">
        <v>174</v>
      </c>
      <c r="B13122" t="s">
        <v>175</v>
      </c>
      <c r="C13122">
        <f>-69.99164647 / 41.79511369</f>
        <v>-1.6746370637758636</v>
      </c>
      <c r="D13122" t="s">
        <v>176</v>
      </c>
      <c r="E13122" t="s">
        <v>70</v>
      </c>
      <c r="F13122" s="1">
        <v>37143</v>
      </c>
      <c r="G13122">
        <v>1</v>
      </c>
      <c r="O13122">
        <v>1.1100000000000001</v>
      </c>
      <c r="P13122" t="s">
        <v>71</v>
      </c>
    </row>
    <row r="13123" spans="1:46" x14ac:dyDescent="0.2">
      <c r="A13123" t="s">
        <v>174</v>
      </c>
      <c r="B13123" t="s">
        <v>175</v>
      </c>
      <c r="C13123">
        <f>-69.99164647 / 41.79511369</f>
        <v>-1.6746370637758636</v>
      </c>
      <c r="D13123" t="s">
        <v>176</v>
      </c>
      <c r="E13123" t="s">
        <v>70</v>
      </c>
      <c r="F13123" s="1">
        <v>37143</v>
      </c>
      <c r="G13123">
        <v>1.5</v>
      </c>
      <c r="Q13123">
        <v>25.9</v>
      </c>
      <c r="R13123" t="s">
        <v>71</v>
      </c>
    </row>
    <row r="13124" spans="1:46" x14ac:dyDescent="0.2">
      <c r="A13124" t="s">
        <v>174</v>
      </c>
      <c r="B13124" t="s">
        <v>175</v>
      </c>
      <c r="C13124">
        <f>-69.99164647 / 41.79511369</f>
        <v>-1.6746370637758636</v>
      </c>
      <c r="D13124" t="s">
        <v>176</v>
      </c>
      <c r="E13124" t="s">
        <v>70</v>
      </c>
      <c r="F13124" s="1">
        <v>37143</v>
      </c>
      <c r="G13124">
        <v>2</v>
      </c>
      <c r="O13124">
        <v>0.38</v>
      </c>
      <c r="P13124" t="s">
        <v>71</v>
      </c>
    </row>
    <row r="13125" spans="1:46" x14ac:dyDescent="0.2">
      <c r="A13125" t="s">
        <v>174</v>
      </c>
      <c r="B13125" t="s">
        <v>175</v>
      </c>
      <c r="C13125">
        <f>-69.99164647 / 41.79511369</f>
        <v>-1.6746370637758636</v>
      </c>
      <c r="D13125" t="s">
        <v>176</v>
      </c>
      <c r="E13125" t="s">
        <v>70</v>
      </c>
      <c r="F13125" s="1">
        <v>37143</v>
      </c>
      <c r="G13125">
        <v>2.5</v>
      </c>
      <c r="Q13125">
        <v>23.8</v>
      </c>
      <c r="R13125" t="s">
        <v>71</v>
      </c>
    </row>
    <row r="13126" spans="1:46" x14ac:dyDescent="0.2">
      <c r="A13126" t="s">
        <v>174</v>
      </c>
      <c r="B13126" t="s">
        <v>175</v>
      </c>
      <c r="C13126">
        <f>-69.99164647 / 41.79511369</f>
        <v>-1.6746370637758636</v>
      </c>
      <c r="D13126" t="s">
        <v>176</v>
      </c>
      <c r="E13126" t="s">
        <v>70</v>
      </c>
      <c r="F13126" s="1">
        <v>37143</v>
      </c>
      <c r="G13126">
        <v>3</v>
      </c>
      <c r="K13126">
        <v>76.900000000000006</v>
      </c>
      <c r="L13126" t="s">
        <v>71</v>
      </c>
      <c r="O13126">
        <v>0.34</v>
      </c>
      <c r="P13126" t="s">
        <v>71</v>
      </c>
      <c r="Q13126">
        <v>16</v>
      </c>
      <c r="R13126" t="s">
        <v>71</v>
      </c>
      <c r="S13126">
        <v>41.68</v>
      </c>
      <c r="T13126" t="s">
        <v>71</v>
      </c>
      <c r="U13126">
        <v>1290.98</v>
      </c>
      <c r="V13126" t="s">
        <v>71</v>
      </c>
      <c r="W13126">
        <v>372.5</v>
      </c>
      <c r="X13126" t="s">
        <v>71</v>
      </c>
      <c r="Y13126">
        <v>107.44</v>
      </c>
      <c r="AA13126">
        <v>73.2</v>
      </c>
      <c r="AE13126">
        <v>223.8</v>
      </c>
      <c r="AF13126" t="s">
        <v>71</v>
      </c>
      <c r="AG13126">
        <v>7.04</v>
      </c>
      <c r="AH13126" t="s">
        <v>71</v>
      </c>
      <c r="AS13126">
        <v>6.81</v>
      </c>
      <c r="AT13126" t="s">
        <v>71</v>
      </c>
    </row>
    <row r="13127" spans="1:46" x14ac:dyDescent="0.2">
      <c r="A13127" t="s">
        <v>174</v>
      </c>
      <c r="B13127" t="s">
        <v>175</v>
      </c>
      <c r="C13127">
        <f>-69.99164647 / 41.79511369</f>
        <v>-1.6746370637758636</v>
      </c>
      <c r="D13127" t="s">
        <v>176</v>
      </c>
      <c r="E13127" t="s">
        <v>70</v>
      </c>
      <c r="F13127" s="1">
        <v>37143</v>
      </c>
      <c r="G13127">
        <v>3.5</v>
      </c>
      <c r="O13127">
        <v>0.28999999999999998</v>
      </c>
      <c r="P13127" t="s">
        <v>71</v>
      </c>
    </row>
    <row r="13128" spans="1:46" x14ac:dyDescent="0.2">
      <c r="A13128" t="s">
        <v>174</v>
      </c>
      <c r="B13128" t="s">
        <v>175</v>
      </c>
      <c r="C13128">
        <f>-69.99164647 / 41.79511369</f>
        <v>-1.6746370637758636</v>
      </c>
      <c r="D13128" t="s">
        <v>176</v>
      </c>
      <c r="E13128" t="s">
        <v>70</v>
      </c>
      <c r="F13128" s="1">
        <v>37508</v>
      </c>
      <c r="G13128">
        <v>0.5</v>
      </c>
      <c r="I13128">
        <v>3.72</v>
      </c>
      <c r="J13128" t="s">
        <v>71</v>
      </c>
      <c r="K13128">
        <v>18.05</v>
      </c>
      <c r="L13128" t="s">
        <v>71</v>
      </c>
      <c r="M13128">
        <v>0.96</v>
      </c>
      <c r="N13128" t="s">
        <v>71</v>
      </c>
      <c r="O13128">
        <v>8.94</v>
      </c>
      <c r="P13128" t="s">
        <v>71</v>
      </c>
      <c r="Q13128">
        <v>24.2</v>
      </c>
      <c r="R13128" t="s">
        <v>71</v>
      </c>
      <c r="S13128">
        <v>3.9</v>
      </c>
      <c r="T13128" t="s">
        <v>71</v>
      </c>
      <c r="U13128">
        <v>120.8</v>
      </c>
      <c r="V13128" t="s">
        <v>71</v>
      </c>
      <c r="W13128">
        <v>59.6</v>
      </c>
      <c r="X13128" t="s">
        <v>71</v>
      </c>
      <c r="Y13128">
        <v>73.28</v>
      </c>
      <c r="AA13128">
        <v>58.98</v>
      </c>
      <c r="AC13128">
        <v>60.59</v>
      </c>
      <c r="AE13128">
        <v>41.1</v>
      </c>
      <c r="AF13128" t="s">
        <v>71</v>
      </c>
      <c r="AG13128">
        <v>7.54</v>
      </c>
      <c r="AH13128" t="s">
        <v>71</v>
      </c>
      <c r="AS13128">
        <v>6.71</v>
      </c>
      <c r="AT13128" t="s">
        <v>71</v>
      </c>
    </row>
    <row r="13129" spans="1:46" x14ac:dyDescent="0.2">
      <c r="A13129" t="s">
        <v>174</v>
      </c>
      <c r="B13129" t="s">
        <v>175</v>
      </c>
      <c r="C13129">
        <f>-69.99164647 / 41.79511369</f>
        <v>-1.6746370637758636</v>
      </c>
      <c r="D13129" t="s">
        <v>176</v>
      </c>
      <c r="E13129" t="s">
        <v>70</v>
      </c>
      <c r="F13129" s="1">
        <v>37508</v>
      </c>
      <c r="G13129">
        <v>1</v>
      </c>
      <c r="O13129">
        <v>8.93</v>
      </c>
      <c r="P13129" t="s">
        <v>71</v>
      </c>
      <c r="Q13129">
        <v>23.8</v>
      </c>
      <c r="R13129" t="s">
        <v>71</v>
      </c>
    </row>
    <row r="13130" spans="1:46" x14ac:dyDescent="0.2">
      <c r="A13130" t="s">
        <v>174</v>
      </c>
      <c r="B13130" t="s">
        <v>175</v>
      </c>
      <c r="C13130">
        <f>-69.99164647 / 41.79511369</f>
        <v>-1.6746370637758636</v>
      </c>
      <c r="D13130" t="s">
        <v>176</v>
      </c>
      <c r="E13130" t="s">
        <v>70</v>
      </c>
      <c r="F13130" s="1">
        <v>37508</v>
      </c>
      <c r="G13130">
        <v>1.5</v>
      </c>
      <c r="O13130">
        <v>6.86</v>
      </c>
      <c r="P13130" t="s">
        <v>71</v>
      </c>
      <c r="Q13130">
        <v>23.2</v>
      </c>
      <c r="R13130" t="s">
        <v>71</v>
      </c>
    </row>
    <row r="13131" spans="1:46" x14ac:dyDescent="0.2">
      <c r="A13131" t="s">
        <v>174</v>
      </c>
      <c r="B13131" t="s">
        <v>175</v>
      </c>
      <c r="C13131">
        <f>-69.99164647 / 41.79511369</f>
        <v>-1.6746370637758636</v>
      </c>
      <c r="D13131" t="s">
        <v>176</v>
      </c>
      <c r="E13131" t="s">
        <v>70</v>
      </c>
      <c r="F13131" s="1">
        <v>37508</v>
      </c>
      <c r="G13131">
        <v>2</v>
      </c>
      <c r="K13131">
        <v>37.799999999999997</v>
      </c>
      <c r="L13131" t="s">
        <v>71</v>
      </c>
      <c r="O13131">
        <v>0.14000000000000001</v>
      </c>
      <c r="P13131" t="s">
        <v>71</v>
      </c>
      <c r="Q13131">
        <v>23</v>
      </c>
      <c r="R13131" t="s">
        <v>71</v>
      </c>
      <c r="S13131">
        <v>6</v>
      </c>
      <c r="T13131" t="s">
        <v>71</v>
      </c>
      <c r="U13131">
        <v>185.84</v>
      </c>
      <c r="V13131" t="s">
        <v>71</v>
      </c>
      <c r="W13131">
        <v>82.3</v>
      </c>
      <c r="X13131" t="s">
        <v>71</v>
      </c>
      <c r="Y13131">
        <v>79.489999999999995</v>
      </c>
      <c r="AA13131">
        <v>66.23</v>
      </c>
      <c r="AE13131">
        <v>44.2</v>
      </c>
      <c r="AF13131" t="s">
        <v>71</v>
      </c>
      <c r="AG13131">
        <v>7</v>
      </c>
      <c r="AH13131" t="s">
        <v>71</v>
      </c>
      <c r="AS13131">
        <v>1.04</v>
      </c>
      <c r="AT13131" t="s">
        <v>71</v>
      </c>
    </row>
    <row r="13132" spans="1:46" x14ac:dyDescent="0.2">
      <c r="A13132" t="s">
        <v>174</v>
      </c>
      <c r="B13132" t="s">
        <v>175</v>
      </c>
      <c r="C13132">
        <f>-69.99164647 / 41.79511369</f>
        <v>-1.6746370637758636</v>
      </c>
      <c r="D13132" t="s">
        <v>176</v>
      </c>
      <c r="E13132" t="s">
        <v>70</v>
      </c>
      <c r="F13132" s="1">
        <v>37873</v>
      </c>
      <c r="G13132">
        <v>0.5</v>
      </c>
      <c r="I13132">
        <v>3.77</v>
      </c>
      <c r="J13132" t="s">
        <v>71</v>
      </c>
      <c r="K13132">
        <v>14.15</v>
      </c>
      <c r="L13132" t="s">
        <v>71</v>
      </c>
      <c r="M13132">
        <v>1.1299999999999999</v>
      </c>
      <c r="N13132" t="s">
        <v>71</v>
      </c>
      <c r="Q13132">
        <v>21.2</v>
      </c>
      <c r="R13132" t="s">
        <v>71</v>
      </c>
      <c r="S13132">
        <v>6.2</v>
      </c>
      <c r="T13132" t="s">
        <v>71</v>
      </c>
      <c r="U13132">
        <v>192.04</v>
      </c>
      <c r="V13132" t="s">
        <v>71</v>
      </c>
      <c r="W13132">
        <v>32.799999999999997</v>
      </c>
      <c r="X13132" t="s">
        <v>71</v>
      </c>
      <c r="Y13132">
        <v>79.97</v>
      </c>
      <c r="AA13132">
        <v>56.59</v>
      </c>
      <c r="AC13132">
        <v>58.24</v>
      </c>
      <c r="AE13132">
        <v>4.9000000000000004</v>
      </c>
      <c r="AF13132" t="s">
        <v>71</v>
      </c>
      <c r="AG13132">
        <v>7.25</v>
      </c>
      <c r="AH13132" t="s">
        <v>71</v>
      </c>
      <c r="AS13132">
        <v>1.92</v>
      </c>
      <c r="AT13132" t="s">
        <v>71</v>
      </c>
    </row>
    <row r="13133" spans="1:46" x14ac:dyDescent="0.2">
      <c r="A13133" t="s">
        <v>174</v>
      </c>
      <c r="B13133" t="s">
        <v>175</v>
      </c>
      <c r="C13133">
        <f>-69.99164647 / 41.79511369</f>
        <v>-1.6746370637758636</v>
      </c>
      <c r="D13133" t="s">
        <v>176</v>
      </c>
      <c r="E13133" t="s">
        <v>70</v>
      </c>
      <c r="F13133" s="1">
        <v>37873</v>
      </c>
      <c r="G13133">
        <v>1</v>
      </c>
      <c r="Q13133">
        <v>21.3</v>
      </c>
      <c r="R13133" t="s">
        <v>71</v>
      </c>
    </row>
    <row r="13134" spans="1:46" x14ac:dyDescent="0.2">
      <c r="A13134" t="s">
        <v>174</v>
      </c>
      <c r="B13134" t="s">
        <v>175</v>
      </c>
      <c r="C13134">
        <f>-69.99164647 / 41.79511369</f>
        <v>-1.6746370637758636</v>
      </c>
      <c r="D13134" t="s">
        <v>176</v>
      </c>
      <c r="E13134" t="s">
        <v>70</v>
      </c>
      <c r="F13134" s="1">
        <v>37873</v>
      </c>
      <c r="G13134">
        <v>1.5</v>
      </c>
      <c r="K13134">
        <v>16.420000000000002</v>
      </c>
      <c r="L13134" t="s">
        <v>71</v>
      </c>
      <c r="Q13134">
        <v>23.6</v>
      </c>
      <c r="R13134" t="s">
        <v>71</v>
      </c>
      <c r="S13134">
        <v>7.5</v>
      </c>
      <c r="T13134" t="s">
        <v>71</v>
      </c>
      <c r="W13134">
        <v>33.1</v>
      </c>
      <c r="X13134" t="s">
        <v>71</v>
      </c>
      <c r="Y13134">
        <v>33.200000000000003</v>
      </c>
      <c r="AA13134">
        <v>58.05</v>
      </c>
      <c r="AE13134">
        <v>5.1100000000000003</v>
      </c>
      <c r="AF13134" t="s">
        <v>71</v>
      </c>
      <c r="AG13134">
        <v>7.02</v>
      </c>
      <c r="AH13134" t="s">
        <v>71</v>
      </c>
      <c r="AS13134">
        <v>3.12</v>
      </c>
      <c r="AT13134" t="s">
        <v>71</v>
      </c>
    </row>
    <row r="13135" spans="1:46" x14ac:dyDescent="0.2">
      <c r="A13135" t="s">
        <v>174</v>
      </c>
      <c r="B13135" t="s">
        <v>175</v>
      </c>
      <c r="C13135">
        <f>-69.99164647 / 41.79511369</f>
        <v>-1.6746370637758636</v>
      </c>
      <c r="D13135" t="s">
        <v>176</v>
      </c>
      <c r="E13135" t="s">
        <v>70</v>
      </c>
      <c r="F13135" s="1">
        <v>37873</v>
      </c>
      <c r="G13135">
        <v>2</v>
      </c>
      <c r="K13135">
        <v>32.479999999999997</v>
      </c>
      <c r="L13135" t="s">
        <v>71</v>
      </c>
      <c r="Q13135">
        <v>23.4</v>
      </c>
      <c r="R13135" t="s">
        <v>71</v>
      </c>
      <c r="S13135">
        <v>18.3</v>
      </c>
      <c r="T13135" t="s">
        <v>71</v>
      </c>
      <c r="U13135">
        <v>566.82000000000005</v>
      </c>
      <c r="V13135" t="s">
        <v>71</v>
      </c>
      <c r="W13135">
        <v>146.69999999999999</v>
      </c>
      <c r="X13135" t="s">
        <v>71</v>
      </c>
      <c r="Y13135">
        <v>95.57</v>
      </c>
      <c r="AA13135">
        <v>64.739999999999995</v>
      </c>
      <c r="AE13135">
        <v>9.85</v>
      </c>
      <c r="AF13135" t="s">
        <v>71</v>
      </c>
      <c r="AG13135">
        <v>6.92</v>
      </c>
      <c r="AH13135" t="s">
        <v>71</v>
      </c>
      <c r="AS13135">
        <v>5.4</v>
      </c>
      <c r="AT13135" t="s">
        <v>71</v>
      </c>
    </row>
    <row r="13136" spans="1:46" x14ac:dyDescent="0.2">
      <c r="A13136" t="s">
        <v>174</v>
      </c>
      <c r="B13136" t="s">
        <v>175</v>
      </c>
      <c r="C13136">
        <f>-69.99164647 / 41.79511369</f>
        <v>-1.6746370637758636</v>
      </c>
      <c r="D13136" t="s">
        <v>176</v>
      </c>
      <c r="E13136" t="s">
        <v>70</v>
      </c>
      <c r="F13136" s="1">
        <v>38218</v>
      </c>
      <c r="G13136">
        <v>0.5</v>
      </c>
      <c r="I13136">
        <v>3.8</v>
      </c>
      <c r="J13136" t="s">
        <v>71</v>
      </c>
      <c r="K13136">
        <v>7.19</v>
      </c>
      <c r="L13136" t="s">
        <v>71</v>
      </c>
      <c r="M13136">
        <v>1.1200000000000001</v>
      </c>
      <c r="N13136" t="s">
        <v>71</v>
      </c>
      <c r="O13136">
        <v>7.82</v>
      </c>
      <c r="P13136" t="s">
        <v>71</v>
      </c>
      <c r="Q13136">
        <v>24.8</v>
      </c>
      <c r="R13136" t="s">
        <v>71</v>
      </c>
      <c r="S13136">
        <v>2.36</v>
      </c>
      <c r="T13136" t="s">
        <v>71</v>
      </c>
      <c r="U13136">
        <v>73.099999999999994</v>
      </c>
      <c r="V13136" t="s">
        <v>71</v>
      </c>
      <c r="W13136">
        <v>49.73</v>
      </c>
      <c r="X13136" t="s">
        <v>71</v>
      </c>
      <c r="Y13136">
        <v>66.040000000000006</v>
      </c>
      <c r="AA13136">
        <v>49.95</v>
      </c>
      <c r="AC13136">
        <v>58.37</v>
      </c>
      <c r="AE13136">
        <v>97.67</v>
      </c>
      <c r="AF13136" t="s">
        <v>71</v>
      </c>
      <c r="AG13136">
        <v>7.15</v>
      </c>
      <c r="AH13136" t="s">
        <v>71</v>
      </c>
      <c r="AS13136">
        <v>3.89</v>
      </c>
      <c r="AT13136" t="s">
        <v>71</v>
      </c>
    </row>
    <row r="13137" spans="1:46" x14ac:dyDescent="0.2">
      <c r="A13137" t="s">
        <v>174</v>
      </c>
      <c r="B13137" t="s">
        <v>175</v>
      </c>
      <c r="C13137">
        <f>-69.99164647 / 41.79511369</f>
        <v>-1.6746370637758636</v>
      </c>
      <c r="D13137" t="s">
        <v>176</v>
      </c>
      <c r="E13137" t="s">
        <v>70</v>
      </c>
      <c r="F13137" s="1">
        <v>38218</v>
      </c>
      <c r="G13137">
        <v>1</v>
      </c>
      <c r="O13137">
        <v>6.61</v>
      </c>
      <c r="P13137" t="s">
        <v>71</v>
      </c>
      <c r="Q13137">
        <v>25.4</v>
      </c>
      <c r="R13137" t="s">
        <v>71</v>
      </c>
    </row>
    <row r="13138" spans="1:46" x14ac:dyDescent="0.2">
      <c r="A13138" t="s">
        <v>174</v>
      </c>
      <c r="B13138" t="s">
        <v>175</v>
      </c>
      <c r="C13138">
        <f>-69.99164647 / 41.79511369</f>
        <v>-1.6746370637758636</v>
      </c>
      <c r="D13138" t="s">
        <v>176</v>
      </c>
      <c r="E13138" t="s">
        <v>70</v>
      </c>
      <c r="F13138" s="1">
        <v>38218</v>
      </c>
      <c r="G13138">
        <v>1.5</v>
      </c>
      <c r="O13138">
        <v>2.2000000000000002</v>
      </c>
      <c r="P13138" t="s">
        <v>71</v>
      </c>
      <c r="Q13138">
        <v>25.6</v>
      </c>
      <c r="R13138" t="s">
        <v>71</v>
      </c>
    </row>
    <row r="13139" spans="1:46" x14ac:dyDescent="0.2">
      <c r="A13139" t="s">
        <v>174</v>
      </c>
      <c r="B13139" t="s">
        <v>175</v>
      </c>
      <c r="C13139">
        <f>-69.99164647 / 41.79511369</f>
        <v>-1.6746370637758636</v>
      </c>
      <c r="D13139" t="s">
        <v>176</v>
      </c>
      <c r="E13139" t="s">
        <v>70</v>
      </c>
      <c r="F13139" s="1">
        <v>38218</v>
      </c>
      <c r="G13139">
        <v>2</v>
      </c>
      <c r="O13139">
        <v>0.15</v>
      </c>
      <c r="P13139" t="s">
        <v>71</v>
      </c>
      <c r="Q13139">
        <v>25.3</v>
      </c>
      <c r="R13139" t="s">
        <v>71</v>
      </c>
    </row>
    <row r="13140" spans="1:46" x14ac:dyDescent="0.2">
      <c r="A13140" t="s">
        <v>174</v>
      </c>
      <c r="B13140" t="s">
        <v>175</v>
      </c>
      <c r="C13140">
        <f>-69.99164647 / 41.79511369</f>
        <v>-1.6746370637758636</v>
      </c>
      <c r="D13140" t="s">
        <v>176</v>
      </c>
      <c r="E13140" t="s">
        <v>70</v>
      </c>
      <c r="F13140" s="1">
        <v>38218</v>
      </c>
      <c r="G13140">
        <v>2.5</v>
      </c>
      <c r="O13140">
        <v>0.11</v>
      </c>
      <c r="P13140" t="s">
        <v>71</v>
      </c>
      <c r="Q13140">
        <v>22.9</v>
      </c>
      <c r="R13140" t="s">
        <v>71</v>
      </c>
    </row>
    <row r="13141" spans="1:46" x14ac:dyDescent="0.2">
      <c r="A13141" t="s">
        <v>174</v>
      </c>
      <c r="B13141" t="s">
        <v>175</v>
      </c>
      <c r="C13141">
        <f>-69.99164647 / 41.79511369</f>
        <v>-1.6746370637758636</v>
      </c>
      <c r="D13141" t="s">
        <v>176</v>
      </c>
      <c r="E13141" t="s">
        <v>70</v>
      </c>
      <c r="F13141" s="1">
        <v>38218</v>
      </c>
      <c r="G13141">
        <v>2.75</v>
      </c>
      <c r="K13141">
        <v>325.14999999999998</v>
      </c>
      <c r="L13141" t="s">
        <v>71</v>
      </c>
      <c r="S13141">
        <v>9.59</v>
      </c>
      <c r="T13141" t="s">
        <v>71</v>
      </c>
      <c r="U13141">
        <v>297.04000000000002</v>
      </c>
      <c r="V13141" t="s">
        <v>71</v>
      </c>
      <c r="W13141">
        <v>142.51</v>
      </c>
      <c r="X13141" t="s">
        <v>71</v>
      </c>
      <c r="Y13141">
        <v>86.26</v>
      </c>
      <c r="AA13141">
        <v>87.34</v>
      </c>
      <c r="AE13141">
        <v>152.76</v>
      </c>
      <c r="AF13141" t="s">
        <v>71</v>
      </c>
      <c r="AG13141">
        <v>6.9</v>
      </c>
      <c r="AH13141" t="s">
        <v>71</v>
      </c>
      <c r="AS13141">
        <v>203.99</v>
      </c>
      <c r="AT13141" t="s">
        <v>71</v>
      </c>
    </row>
    <row r="13142" spans="1:46" x14ac:dyDescent="0.2">
      <c r="A13142" t="s">
        <v>174</v>
      </c>
      <c r="B13142" t="s">
        <v>175</v>
      </c>
      <c r="C13142">
        <f>-69.99164647 / 41.79511369</f>
        <v>-1.6746370637758636</v>
      </c>
      <c r="D13142" t="s">
        <v>176</v>
      </c>
      <c r="E13142" t="s">
        <v>70</v>
      </c>
      <c r="F13142" s="1">
        <v>38218</v>
      </c>
      <c r="G13142">
        <v>3</v>
      </c>
      <c r="O13142">
        <v>0.1</v>
      </c>
      <c r="P13142" t="s">
        <v>71</v>
      </c>
      <c r="Q13142">
        <v>19.899999999999999</v>
      </c>
      <c r="R13142" t="s">
        <v>71</v>
      </c>
    </row>
    <row r="13143" spans="1:46" x14ac:dyDescent="0.2">
      <c r="A13143" t="s">
        <v>174</v>
      </c>
      <c r="B13143" t="s">
        <v>175</v>
      </c>
      <c r="C13143">
        <f>-69.99164647 / 41.79511369</f>
        <v>-1.6746370637758636</v>
      </c>
      <c r="D13143" t="s">
        <v>176</v>
      </c>
      <c r="E13143" t="s">
        <v>70</v>
      </c>
      <c r="F13143" s="1">
        <v>38252</v>
      </c>
      <c r="G13143">
        <v>0.5</v>
      </c>
      <c r="I13143">
        <v>3.4</v>
      </c>
      <c r="J13143" t="s">
        <v>71</v>
      </c>
      <c r="K13143">
        <v>18.100000000000001</v>
      </c>
      <c r="L13143" t="s">
        <v>71</v>
      </c>
      <c r="M13143">
        <v>1.08</v>
      </c>
      <c r="N13143" t="s">
        <v>71</v>
      </c>
      <c r="O13143">
        <v>9.3699999999999992</v>
      </c>
      <c r="P13143" t="s">
        <v>71</v>
      </c>
      <c r="Q13143">
        <v>19.7</v>
      </c>
      <c r="R13143" t="s">
        <v>71</v>
      </c>
      <c r="S13143">
        <v>2.42</v>
      </c>
      <c r="T13143" t="s">
        <v>71</v>
      </c>
      <c r="U13143">
        <v>74.959999999999994</v>
      </c>
      <c r="V13143" t="s">
        <v>71</v>
      </c>
      <c r="W13143">
        <v>39.5</v>
      </c>
      <c r="X13143" t="s">
        <v>71</v>
      </c>
      <c r="Y13143">
        <v>66.400000000000006</v>
      </c>
      <c r="AA13143">
        <v>59.01</v>
      </c>
      <c r="AC13143">
        <v>58.89</v>
      </c>
      <c r="AE13143">
        <v>98.68</v>
      </c>
      <c r="AF13143" t="s">
        <v>71</v>
      </c>
      <c r="AG13143">
        <v>7.27</v>
      </c>
      <c r="AH13143" t="s">
        <v>71</v>
      </c>
      <c r="AS13143">
        <v>2.7</v>
      </c>
      <c r="AT13143" t="s">
        <v>71</v>
      </c>
    </row>
    <row r="13144" spans="1:46" x14ac:dyDescent="0.2">
      <c r="A13144" t="s">
        <v>174</v>
      </c>
      <c r="B13144" t="s">
        <v>175</v>
      </c>
      <c r="C13144">
        <f>-69.99164647 / 41.79511369</f>
        <v>-1.6746370637758636</v>
      </c>
      <c r="D13144" t="s">
        <v>176</v>
      </c>
      <c r="E13144" t="s">
        <v>70</v>
      </c>
      <c r="F13144" s="1">
        <v>38252</v>
      </c>
      <c r="G13144">
        <v>1</v>
      </c>
      <c r="O13144">
        <v>9.18</v>
      </c>
      <c r="P13144" t="s">
        <v>71</v>
      </c>
      <c r="Q13144">
        <v>19</v>
      </c>
      <c r="R13144" t="s">
        <v>71</v>
      </c>
    </row>
    <row r="13145" spans="1:46" x14ac:dyDescent="0.2">
      <c r="A13145" t="s">
        <v>174</v>
      </c>
      <c r="B13145" t="s">
        <v>175</v>
      </c>
      <c r="C13145">
        <f>-69.99164647 / 41.79511369</f>
        <v>-1.6746370637758636</v>
      </c>
      <c r="D13145" t="s">
        <v>176</v>
      </c>
      <c r="E13145" t="s">
        <v>70</v>
      </c>
      <c r="F13145" s="1">
        <v>38252</v>
      </c>
      <c r="G13145">
        <v>2</v>
      </c>
      <c r="O13145">
        <v>0.2</v>
      </c>
      <c r="P13145" t="s">
        <v>71</v>
      </c>
      <c r="Q13145">
        <v>20.7</v>
      </c>
      <c r="R13145" t="s">
        <v>71</v>
      </c>
    </row>
    <row r="13146" spans="1:46" x14ac:dyDescent="0.2">
      <c r="A13146" t="s">
        <v>174</v>
      </c>
      <c r="B13146" t="s">
        <v>175</v>
      </c>
      <c r="C13146">
        <f>-69.99164647 / 41.79511369</f>
        <v>-1.6746370637758636</v>
      </c>
      <c r="D13146" t="s">
        <v>176</v>
      </c>
      <c r="E13146" t="s">
        <v>70</v>
      </c>
      <c r="F13146" s="1">
        <v>38252</v>
      </c>
      <c r="G13146">
        <v>2.5</v>
      </c>
      <c r="K13146">
        <v>292.10000000000002</v>
      </c>
      <c r="L13146" t="s">
        <v>71</v>
      </c>
      <c r="O13146">
        <v>0.12</v>
      </c>
      <c r="P13146" t="s">
        <v>71</v>
      </c>
      <c r="Q13146">
        <v>21.4</v>
      </c>
      <c r="R13146" t="s">
        <v>71</v>
      </c>
      <c r="S13146">
        <v>8.64</v>
      </c>
      <c r="T13146" t="s">
        <v>71</v>
      </c>
      <c r="U13146">
        <v>267.61</v>
      </c>
      <c r="V13146" t="s">
        <v>71</v>
      </c>
      <c r="W13146">
        <v>112.18</v>
      </c>
      <c r="X13146" t="s">
        <v>71</v>
      </c>
      <c r="Y13146">
        <v>84.75</v>
      </c>
      <c r="AA13146">
        <v>86.29</v>
      </c>
      <c r="AE13146">
        <v>150.54</v>
      </c>
      <c r="AF13146" t="s">
        <v>71</v>
      </c>
      <c r="AG13146">
        <v>6.93</v>
      </c>
      <c r="AH13146" t="s">
        <v>71</v>
      </c>
      <c r="AS13146">
        <v>0.03</v>
      </c>
      <c r="AT13146" t="s">
        <v>71</v>
      </c>
    </row>
    <row r="13147" spans="1:46" x14ac:dyDescent="0.2">
      <c r="A13147" t="s">
        <v>174</v>
      </c>
      <c r="B13147" t="s">
        <v>175</v>
      </c>
      <c r="C13147">
        <f>-69.99164647 / 41.79511369</f>
        <v>-1.6746370637758636</v>
      </c>
      <c r="D13147" t="s">
        <v>176</v>
      </c>
      <c r="E13147" t="s">
        <v>70</v>
      </c>
      <c r="F13147" s="1">
        <v>38252</v>
      </c>
      <c r="G13147">
        <v>3</v>
      </c>
      <c r="O13147">
        <v>0.11</v>
      </c>
      <c r="P13147" t="s">
        <v>71</v>
      </c>
      <c r="Q13147">
        <v>20</v>
      </c>
      <c r="R13147" t="s">
        <v>71</v>
      </c>
    </row>
    <row r="13148" spans="1:46" x14ac:dyDescent="0.2">
      <c r="A13148" t="s">
        <v>174</v>
      </c>
      <c r="B13148" t="s">
        <v>175</v>
      </c>
      <c r="C13148">
        <f>-69.99164647 / 41.79511369</f>
        <v>-1.6746370637758636</v>
      </c>
      <c r="D13148" t="s">
        <v>176</v>
      </c>
      <c r="E13148" t="s">
        <v>70</v>
      </c>
      <c r="F13148" s="1">
        <v>38589</v>
      </c>
      <c r="G13148">
        <v>0.5</v>
      </c>
      <c r="I13148">
        <v>3.35</v>
      </c>
      <c r="J13148" t="s">
        <v>71</v>
      </c>
      <c r="K13148">
        <v>14.15</v>
      </c>
      <c r="L13148" t="s">
        <v>71</v>
      </c>
      <c r="M13148">
        <v>0.68</v>
      </c>
      <c r="N13148" t="s">
        <v>71</v>
      </c>
      <c r="O13148">
        <v>7.45</v>
      </c>
      <c r="P13148" t="s">
        <v>71</v>
      </c>
      <c r="Q13148">
        <v>24.5</v>
      </c>
      <c r="R13148" t="s">
        <v>71</v>
      </c>
      <c r="S13148">
        <v>3.9</v>
      </c>
      <c r="T13148" t="s">
        <v>71</v>
      </c>
      <c r="U13148">
        <v>120.8</v>
      </c>
      <c r="V13148" t="s">
        <v>71</v>
      </c>
      <c r="W13148">
        <v>35.21</v>
      </c>
      <c r="X13148" t="s">
        <v>71</v>
      </c>
      <c r="Y13148">
        <v>73.28</v>
      </c>
      <c r="AA13148">
        <v>56.59</v>
      </c>
      <c r="AC13148">
        <v>65.56</v>
      </c>
      <c r="AE13148">
        <v>104.13</v>
      </c>
      <c r="AF13148" t="s">
        <v>71</v>
      </c>
      <c r="AG13148">
        <v>7.68</v>
      </c>
      <c r="AH13148" t="s">
        <v>71</v>
      </c>
      <c r="AS13148">
        <v>4.22</v>
      </c>
      <c r="AT13148" t="s">
        <v>71</v>
      </c>
    </row>
    <row r="13149" spans="1:46" x14ac:dyDescent="0.2">
      <c r="A13149" t="s">
        <v>174</v>
      </c>
      <c r="B13149" t="s">
        <v>175</v>
      </c>
      <c r="C13149">
        <f>-69.99164647 / 41.79511369</f>
        <v>-1.6746370637758636</v>
      </c>
      <c r="D13149" t="s">
        <v>176</v>
      </c>
      <c r="E13149" t="s">
        <v>70</v>
      </c>
      <c r="F13149" s="1">
        <v>38589</v>
      </c>
      <c r="G13149">
        <v>1</v>
      </c>
      <c r="O13149">
        <v>6.7</v>
      </c>
      <c r="P13149" t="s">
        <v>71</v>
      </c>
      <c r="Q13149">
        <v>24.3</v>
      </c>
      <c r="R13149" t="s">
        <v>71</v>
      </c>
    </row>
    <row r="13150" spans="1:46" x14ac:dyDescent="0.2">
      <c r="A13150" t="s">
        <v>174</v>
      </c>
      <c r="B13150" t="s">
        <v>175</v>
      </c>
      <c r="C13150">
        <f>-69.99164647 / 41.79511369</f>
        <v>-1.6746370637758636</v>
      </c>
      <c r="D13150" t="s">
        <v>176</v>
      </c>
      <c r="E13150" t="s">
        <v>70</v>
      </c>
      <c r="F13150" s="1">
        <v>38589</v>
      </c>
      <c r="G13150">
        <v>2</v>
      </c>
      <c r="O13150">
        <v>1.19</v>
      </c>
      <c r="P13150" t="s">
        <v>71</v>
      </c>
      <c r="Q13150">
        <v>22.2</v>
      </c>
      <c r="R13150" t="s">
        <v>71</v>
      </c>
    </row>
    <row r="13151" spans="1:46" x14ac:dyDescent="0.2">
      <c r="A13151" t="s">
        <v>174</v>
      </c>
      <c r="B13151" t="s">
        <v>175</v>
      </c>
      <c r="C13151">
        <f>-69.99164647 / 41.79511369</f>
        <v>-1.6746370637758636</v>
      </c>
      <c r="D13151" t="s">
        <v>176</v>
      </c>
      <c r="E13151" t="s">
        <v>70</v>
      </c>
      <c r="F13151" s="1">
        <v>38589</v>
      </c>
      <c r="G13151">
        <v>2.85</v>
      </c>
      <c r="K13151">
        <v>101.31</v>
      </c>
      <c r="L13151" t="s">
        <v>71</v>
      </c>
      <c r="O13151">
        <v>1.18</v>
      </c>
      <c r="P13151" t="s">
        <v>71</v>
      </c>
      <c r="Q13151">
        <v>21.2</v>
      </c>
      <c r="R13151" t="s">
        <v>71</v>
      </c>
      <c r="S13151">
        <v>8.8000000000000007</v>
      </c>
      <c r="T13151" t="s">
        <v>71</v>
      </c>
      <c r="U13151">
        <v>272.57</v>
      </c>
      <c r="V13151" t="s">
        <v>71</v>
      </c>
      <c r="W13151">
        <v>96.05</v>
      </c>
      <c r="X13151" t="s">
        <v>71</v>
      </c>
      <c r="Y13151">
        <v>85.02</v>
      </c>
      <c r="AA13151">
        <v>75.900000000000006</v>
      </c>
      <c r="AE13151">
        <v>155.99</v>
      </c>
      <c r="AF13151" t="s">
        <v>71</v>
      </c>
      <c r="AG13151">
        <v>7.03</v>
      </c>
      <c r="AH13151" t="s">
        <v>71</v>
      </c>
      <c r="AS13151">
        <v>35.83</v>
      </c>
      <c r="AT13151" t="s">
        <v>71</v>
      </c>
    </row>
    <row r="13152" spans="1:46" x14ac:dyDescent="0.2">
      <c r="A13152" t="s">
        <v>174</v>
      </c>
      <c r="B13152" t="s">
        <v>175</v>
      </c>
      <c r="C13152">
        <f>-69.99164647 / 41.79511369</f>
        <v>-1.6746370637758636</v>
      </c>
      <c r="D13152" t="s">
        <v>176</v>
      </c>
      <c r="E13152" t="s">
        <v>70</v>
      </c>
      <c r="F13152" s="1">
        <v>38622</v>
      </c>
      <c r="G13152">
        <v>0.5</v>
      </c>
      <c r="I13152">
        <v>3.65</v>
      </c>
      <c r="J13152" t="s">
        <v>71</v>
      </c>
      <c r="K13152">
        <v>13.94</v>
      </c>
      <c r="L13152" t="s">
        <v>71</v>
      </c>
      <c r="M13152">
        <v>1.01</v>
      </c>
      <c r="N13152" t="s">
        <v>71</v>
      </c>
      <c r="O13152">
        <v>7.11</v>
      </c>
      <c r="P13152" t="s">
        <v>71</v>
      </c>
      <c r="Q13152">
        <v>21.6</v>
      </c>
      <c r="R13152" t="s">
        <v>71</v>
      </c>
      <c r="S13152">
        <v>4.8</v>
      </c>
      <c r="T13152" t="s">
        <v>71</v>
      </c>
      <c r="U13152">
        <v>148.66999999999999</v>
      </c>
      <c r="V13152" t="s">
        <v>71</v>
      </c>
      <c r="W13152">
        <v>45.84</v>
      </c>
      <c r="X13152" t="s">
        <v>71</v>
      </c>
      <c r="Y13152">
        <v>76.27</v>
      </c>
      <c r="AA13152">
        <v>56.45</v>
      </c>
      <c r="AC13152">
        <v>59.86</v>
      </c>
      <c r="AE13152">
        <v>93.23</v>
      </c>
      <c r="AF13152" t="s">
        <v>71</v>
      </c>
      <c r="AG13152">
        <v>7.11</v>
      </c>
      <c r="AH13152" t="s">
        <v>71</v>
      </c>
      <c r="AS13152">
        <v>46.33</v>
      </c>
      <c r="AT13152" t="s">
        <v>71</v>
      </c>
    </row>
    <row r="13153" spans="1:46" x14ac:dyDescent="0.2">
      <c r="A13153" t="s">
        <v>174</v>
      </c>
      <c r="B13153" t="s">
        <v>175</v>
      </c>
      <c r="C13153">
        <f>-69.99164647 / 41.79511369</f>
        <v>-1.6746370637758636</v>
      </c>
      <c r="D13153" t="s">
        <v>176</v>
      </c>
      <c r="E13153" t="s">
        <v>70</v>
      </c>
      <c r="F13153" s="1">
        <v>38622</v>
      </c>
      <c r="G13153">
        <v>1</v>
      </c>
      <c r="O13153">
        <v>6.84</v>
      </c>
      <c r="P13153" t="s">
        <v>71</v>
      </c>
      <c r="Q13153">
        <v>21.5</v>
      </c>
      <c r="R13153" t="s">
        <v>71</v>
      </c>
    </row>
    <row r="13154" spans="1:46" x14ac:dyDescent="0.2">
      <c r="A13154" t="s">
        <v>174</v>
      </c>
      <c r="B13154" t="s">
        <v>175</v>
      </c>
      <c r="C13154">
        <f>-69.99164647 / 41.79511369</f>
        <v>-1.6746370637758636</v>
      </c>
      <c r="D13154" t="s">
        <v>176</v>
      </c>
      <c r="E13154" t="s">
        <v>70</v>
      </c>
      <c r="F13154" s="1">
        <v>38622</v>
      </c>
      <c r="G13154">
        <v>2</v>
      </c>
      <c r="O13154">
        <v>0.34</v>
      </c>
      <c r="P13154" t="s">
        <v>71</v>
      </c>
      <c r="Q13154">
        <v>22</v>
      </c>
      <c r="R13154" t="s">
        <v>71</v>
      </c>
    </row>
    <row r="13155" spans="1:46" x14ac:dyDescent="0.2">
      <c r="A13155" t="s">
        <v>174</v>
      </c>
      <c r="B13155" t="s">
        <v>175</v>
      </c>
      <c r="C13155">
        <f>-69.99164647 / 41.79511369</f>
        <v>-1.6746370637758636</v>
      </c>
      <c r="D13155" t="s">
        <v>176</v>
      </c>
      <c r="E13155" t="s">
        <v>70</v>
      </c>
      <c r="F13155" s="1">
        <v>38622</v>
      </c>
      <c r="G13155">
        <v>3</v>
      </c>
      <c r="K13155">
        <v>1044.76</v>
      </c>
      <c r="L13155" t="s">
        <v>71</v>
      </c>
      <c r="O13155">
        <v>0.24</v>
      </c>
      <c r="P13155" t="s">
        <v>71</v>
      </c>
      <c r="Q13155">
        <v>19.7</v>
      </c>
      <c r="R13155" t="s">
        <v>71</v>
      </c>
      <c r="S13155">
        <v>14</v>
      </c>
      <c r="T13155" t="s">
        <v>71</v>
      </c>
      <c r="W13155">
        <v>116.43</v>
      </c>
      <c r="X13155" t="s">
        <v>71</v>
      </c>
      <c r="Y13155">
        <v>42.21</v>
      </c>
      <c r="AA13155">
        <v>98.79</v>
      </c>
      <c r="AE13155">
        <v>187.47</v>
      </c>
      <c r="AF13155" t="s">
        <v>71</v>
      </c>
      <c r="AG13155">
        <v>7.25</v>
      </c>
      <c r="AH13155" t="s">
        <v>71</v>
      </c>
      <c r="AS13155">
        <v>102.81</v>
      </c>
      <c r="AT13155" t="s">
        <v>71</v>
      </c>
    </row>
    <row r="13156" spans="1:46" x14ac:dyDescent="0.2">
      <c r="A13156" t="s">
        <v>174</v>
      </c>
      <c r="B13156" t="s">
        <v>175</v>
      </c>
      <c r="C13156">
        <f>-69.99164647 / 41.79511369</f>
        <v>-1.6746370637758636</v>
      </c>
      <c r="D13156" t="s">
        <v>176</v>
      </c>
      <c r="E13156" t="s">
        <v>70</v>
      </c>
      <c r="F13156" s="1">
        <v>38952</v>
      </c>
      <c r="G13156">
        <v>0.5</v>
      </c>
      <c r="I13156">
        <v>3.67</v>
      </c>
      <c r="J13156" t="s">
        <v>71</v>
      </c>
      <c r="K13156">
        <v>15.01</v>
      </c>
      <c r="L13156" t="s">
        <v>71</v>
      </c>
      <c r="M13156">
        <v>0.67</v>
      </c>
      <c r="N13156" t="s">
        <v>71</v>
      </c>
      <c r="O13156">
        <v>7.75</v>
      </c>
      <c r="P13156" t="s">
        <v>71</v>
      </c>
      <c r="Q13156">
        <v>24.1</v>
      </c>
      <c r="R13156" t="s">
        <v>71</v>
      </c>
      <c r="S13156">
        <v>3.68</v>
      </c>
      <c r="T13156" t="s">
        <v>71</v>
      </c>
      <c r="U13156">
        <v>113.87</v>
      </c>
      <c r="V13156" t="s">
        <v>71</v>
      </c>
      <c r="W13156">
        <v>69.180000000000007</v>
      </c>
      <c r="X13156" t="s">
        <v>71</v>
      </c>
      <c r="Y13156">
        <v>72.430000000000007</v>
      </c>
      <c r="AA13156">
        <v>57.17</v>
      </c>
      <c r="AC13156">
        <v>65.77</v>
      </c>
      <c r="AE13156">
        <v>94.64</v>
      </c>
      <c r="AF13156" t="s">
        <v>71</v>
      </c>
      <c r="AG13156">
        <v>7.56</v>
      </c>
      <c r="AH13156" t="s">
        <v>71</v>
      </c>
      <c r="AS13156">
        <v>3.15</v>
      </c>
      <c r="AT13156" t="s">
        <v>71</v>
      </c>
    </row>
    <row r="13157" spans="1:46" x14ac:dyDescent="0.2">
      <c r="A13157" t="s">
        <v>174</v>
      </c>
      <c r="B13157" t="s">
        <v>175</v>
      </c>
      <c r="C13157">
        <f>-69.99164647 / 41.79511369</f>
        <v>-1.6746370637758636</v>
      </c>
      <c r="D13157" t="s">
        <v>176</v>
      </c>
      <c r="E13157" t="s">
        <v>70</v>
      </c>
      <c r="F13157" s="1">
        <v>38952</v>
      </c>
      <c r="G13157">
        <v>1</v>
      </c>
      <c r="O13157">
        <v>2.39</v>
      </c>
      <c r="P13157" t="s">
        <v>71</v>
      </c>
      <c r="Q13157">
        <v>24.8</v>
      </c>
      <c r="R13157" t="s">
        <v>71</v>
      </c>
    </row>
    <row r="13158" spans="1:46" x14ac:dyDescent="0.2">
      <c r="A13158" t="s">
        <v>174</v>
      </c>
      <c r="B13158" t="s">
        <v>175</v>
      </c>
      <c r="C13158">
        <f>-69.99164647 / 41.79511369</f>
        <v>-1.6746370637758636</v>
      </c>
      <c r="D13158" t="s">
        <v>176</v>
      </c>
      <c r="E13158" t="s">
        <v>70</v>
      </c>
      <c r="F13158" s="1">
        <v>38952</v>
      </c>
      <c r="G13158">
        <v>2</v>
      </c>
      <c r="O13158">
        <v>0.44</v>
      </c>
      <c r="P13158" t="s">
        <v>71</v>
      </c>
      <c r="Q13158">
        <v>21.3</v>
      </c>
      <c r="R13158" t="s">
        <v>71</v>
      </c>
    </row>
    <row r="13159" spans="1:46" x14ac:dyDescent="0.2">
      <c r="A13159" t="s">
        <v>174</v>
      </c>
      <c r="B13159" t="s">
        <v>175</v>
      </c>
      <c r="C13159">
        <f>-69.99164647 / 41.79511369</f>
        <v>-1.6746370637758636</v>
      </c>
      <c r="D13159" t="s">
        <v>176</v>
      </c>
      <c r="E13159" t="s">
        <v>70</v>
      </c>
      <c r="F13159" s="1">
        <v>38952</v>
      </c>
      <c r="G13159">
        <v>3</v>
      </c>
      <c r="K13159">
        <v>121.19</v>
      </c>
      <c r="L13159" t="s">
        <v>71</v>
      </c>
      <c r="O13159">
        <v>0.25</v>
      </c>
      <c r="P13159" t="s">
        <v>71</v>
      </c>
      <c r="Q13159">
        <v>19.2</v>
      </c>
      <c r="R13159" t="s">
        <v>71</v>
      </c>
      <c r="S13159">
        <v>9.3800000000000008</v>
      </c>
      <c r="T13159" t="s">
        <v>71</v>
      </c>
      <c r="W13159">
        <v>112.34</v>
      </c>
      <c r="X13159" t="s">
        <v>71</v>
      </c>
      <c r="Y13159">
        <v>36.42</v>
      </c>
      <c r="AA13159">
        <v>77.66</v>
      </c>
      <c r="AE13159">
        <v>143.68</v>
      </c>
      <c r="AF13159" t="s">
        <v>71</v>
      </c>
      <c r="AG13159">
        <v>6.9</v>
      </c>
      <c r="AH13159" t="s">
        <v>71</v>
      </c>
      <c r="AS13159">
        <v>7.84</v>
      </c>
      <c r="AT13159" t="s">
        <v>71</v>
      </c>
    </row>
    <row r="13160" spans="1:46" x14ac:dyDescent="0.2">
      <c r="A13160" t="s">
        <v>174</v>
      </c>
      <c r="B13160" t="s">
        <v>175</v>
      </c>
      <c r="C13160">
        <f>-69.99164647 / 41.79511369</f>
        <v>-1.6746370637758636</v>
      </c>
      <c r="D13160" t="s">
        <v>176</v>
      </c>
      <c r="E13160" t="s">
        <v>70</v>
      </c>
      <c r="F13160" s="1">
        <v>38952</v>
      </c>
      <c r="G13160">
        <v>3.2</v>
      </c>
      <c r="O13160">
        <v>0.21</v>
      </c>
      <c r="P13160" t="s">
        <v>71</v>
      </c>
      <c r="Q13160">
        <v>18.899999999999999</v>
      </c>
      <c r="R13160" t="s">
        <v>71</v>
      </c>
    </row>
    <row r="13161" spans="1:46" x14ac:dyDescent="0.2">
      <c r="A13161" t="s">
        <v>174</v>
      </c>
      <c r="B13161" t="s">
        <v>175</v>
      </c>
      <c r="C13161">
        <f>-69.99164647 / 41.79511369</f>
        <v>-1.6746370637758636</v>
      </c>
      <c r="D13161" t="s">
        <v>176</v>
      </c>
      <c r="E13161" t="s">
        <v>70</v>
      </c>
      <c r="F13161" s="1">
        <v>38988</v>
      </c>
      <c r="G13161">
        <v>0.5</v>
      </c>
      <c r="I13161">
        <v>3.91</v>
      </c>
      <c r="J13161" t="s">
        <v>71</v>
      </c>
      <c r="K13161">
        <v>9.64</v>
      </c>
      <c r="L13161" t="s">
        <v>71</v>
      </c>
      <c r="M13161">
        <v>1.17</v>
      </c>
      <c r="N13161" t="s">
        <v>71</v>
      </c>
      <c r="O13161">
        <v>7.54</v>
      </c>
      <c r="P13161" t="s">
        <v>71</v>
      </c>
      <c r="Q13161">
        <v>19.2</v>
      </c>
      <c r="R13161" t="s">
        <v>71</v>
      </c>
      <c r="S13161">
        <v>3.53</v>
      </c>
      <c r="T13161" t="s">
        <v>71</v>
      </c>
      <c r="U13161">
        <v>109.39</v>
      </c>
      <c r="V13161" t="s">
        <v>71</v>
      </c>
      <c r="W13161">
        <v>61.17</v>
      </c>
      <c r="X13161" t="s">
        <v>71</v>
      </c>
      <c r="Y13161">
        <v>71.849999999999994</v>
      </c>
      <c r="AA13161">
        <v>52.83</v>
      </c>
      <c r="AC13161">
        <v>57.74</v>
      </c>
      <c r="AE13161">
        <v>99.89</v>
      </c>
      <c r="AF13161" t="s">
        <v>71</v>
      </c>
      <c r="AG13161">
        <v>7.03</v>
      </c>
      <c r="AH13161" t="s">
        <v>71</v>
      </c>
      <c r="AS13161">
        <v>11.19</v>
      </c>
      <c r="AT13161" t="s">
        <v>71</v>
      </c>
    </row>
    <row r="13162" spans="1:46" x14ac:dyDescent="0.2">
      <c r="A13162" t="s">
        <v>174</v>
      </c>
      <c r="B13162" t="s">
        <v>175</v>
      </c>
      <c r="C13162">
        <f>-69.99164647 / 41.79511369</f>
        <v>-1.6746370637758636</v>
      </c>
      <c r="D13162" t="s">
        <v>176</v>
      </c>
      <c r="E13162" t="s">
        <v>70</v>
      </c>
      <c r="F13162" s="1">
        <v>38988</v>
      </c>
      <c r="G13162">
        <v>1</v>
      </c>
      <c r="O13162">
        <v>8.32</v>
      </c>
      <c r="P13162" t="s">
        <v>71</v>
      </c>
      <c r="Q13162">
        <v>19.2</v>
      </c>
      <c r="R13162" t="s">
        <v>71</v>
      </c>
    </row>
    <row r="13163" spans="1:46" x14ac:dyDescent="0.2">
      <c r="A13163" t="s">
        <v>174</v>
      </c>
      <c r="B13163" t="s">
        <v>175</v>
      </c>
      <c r="C13163">
        <f>-69.99164647 / 41.79511369</f>
        <v>-1.6746370637758636</v>
      </c>
      <c r="D13163" t="s">
        <v>176</v>
      </c>
      <c r="E13163" t="s">
        <v>70</v>
      </c>
      <c r="F13163" s="1">
        <v>38988</v>
      </c>
      <c r="G13163">
        <v>2</v>
      </c>
      <c r="O13163">
        <v>0.25</v>
      </c>
      <c r="P13163" t="s">
        <v>71</v>
      </c>
      <c r="Q13163">
        <v>20.2</v>
      </c>
      <c r="R13163" t="s">
        <v>71</v>
      </c>
    </row>
    <row r="13164" spans="1:46" x14ac:dyDescent="0.2">
      <c r="A13164" t="s">
        <v>174</v>
      </c>
      <c r="B13164" t="s">
        <v>175</v>
      </c>
      <c r="C13164">
        <f>-69.99164647 / 41.79511369</f>
        <v>-1.6746370637758636</v>
      </c>
      <c r="D13164" t="s">
        <v>176</v>
      </c>
      <c r="E13164" t="s">
        <v>70</v>
      </c>
      <c r="F13164" s="1">
        <v>38988</v>
      </c>
      <c r="G13164">
        <v>3</v>
      </c>
      <c r="O13164">
        <v>0.26</v>
      </c>
      <c r="P13164" t="s">
        <v>71</v>
      </c>
      <c r="Q13164">
        <v>18.7</v>
      </c>
      <c r="R13164" t="s">
        <v>71</v>
      </c>
    </row>
    <row r="13165" spans="1:46" x14ac:dyDescent="0.2">
      <c r="A13165" t="s">
        <v>174</v>
      </c>
      <c r="B13165" t="s">
        <v>175</v>
      </c>
      <c r="C13165">
        <f>-69.99164647 / 41.79511369</f>
        <v>-1.6746370637758636</v>
      </c>
      <c r="D13165" t="s">
        <v>176</v>
      </c>
      <c r="E13165" t="s">
        <v>70</v>
      </c>
      <c r="F13165" s="1">
        <v>38988</v>
      </c>
      <c r="G13165">
        <v>3.4</v>
      </c>
      <c r="K13165">
        <v>152.83000000000001</v>
      </c>
      <c r="L13165" t="s">
        <v>71</v>
      </c>
      <c r="O13165">
        <v>0.21</v>
      </c>
      <c r="P13165" t="s">
        <v>71</v>
      </c>
      <c r="Q13165">
        <v>18.2</v>
      </c>
      <c r="R13165" t="s">
        <v>71</v>
      </c>
      <c r="S13165">
        <v>10.88</v>
      </c>
      <c r="T13165" t="s">
        <v>71</v>
      </c>
      <c r="U13165">
        <v>336.88</v>
      </c>
      <c r="V13165" t="s">
        <v>71</v>
      </c>
      <c r="W13165">
        <v>151.26</v>
      </c>
      <c r="X13165" t="s">
        <v>71</v>
      </c>
      <c r="Y13165">
        <v>88.07</v>
      </c>
      <c r="AA13165">
        <v>79.94</v>
      </c>
      <c r="AE13165">
        <v>199.78</v>
      </c>
      <c r="AF13165" t="s">
        <v>71</v>
      </c>
      <c r="AG13165">
        <v>6.99</v>
      </c>
      <c r="AH13165" t="s">
        <v>71</v>
      </c>
      <c r="AS13165">
        <v>1.4</v>
      </c>
      <c r="AT13165" t="s">
        <v>71</v>
      </c>
    </row>
    <row r="13166" spans="1:46" x14ac:dyDescent="0.2">
      <c r="A13166" t="s">
        <v>174</v>
      </c>
      <c r="B13166" t="s">
        <v>175</v>
      </c>
      <c r="C13166">
        <f>-69.99164647 / 41.79511369</f>
        <v>-1.6746370637758636</v>
      </c>
      <c r="D13166" t="s">
        <v>176</v>
      </c>
      <c r="E13166" t="s">
        <v>70</v>
      </c>
      <c r="F13166" s="1">
        <v>39678</v>
      </c>
      <c r="G13166">
        <v>0.5</v>
      </c>
      <c r="I13166">
        <v>3.5</v>
      </c>
      <c r="J13166" t="s">
        <v>71</v>
      </c>
      <c r="K13166">
        <v>5.04</v>
      </c>
      <c r="L13166" t="s">
        <v>71</v>
      </c>
      <c r="M13166">
        <v>0.94</v>
      </c>
      <c r="N13166" t="s">
        <v>71</v>
      </c>
      <c r="O13166">
        <v>8.08</v>
      </c>
      <c r="P13166" t="s">
        <v>71</v>
      </c>
      <c r="Q13166">
        <v>9.1</v>
      </c>
      <c r="R13166" t="s">
        <v>71</v>
      </c>
      <c r="S13166">
        <v>1.64</v>
      </c>
      <c r="T13166" t="s">
        <v>71</v>
      </c>
      <c r="U13166">
        <v>50.8</v>
      </c>
      <c r="V13166" t="s">
        <v>71</v>
      </c>
      <c r="W13166">
        <v>44.05</v>
      </c>
      <c r="X13166" t="s">
        <v>71</v>
      </c>
      <c r="Y13166">
        <v>60.79</v>
      </c>
      <c r="AA13166">
        <v>46.47</v>
      </c>
      <c r="AC13166">
        <v>60.89</v>
      </c>
      <c r="AE13166">
        <v>66.2</v>
      </c>
      <c r="AF13166" t="s">
        <v>71</v>
      </c>
      <c r="AG13166">
        <v>7.58</v>
      </c>
      <c r="AH13166" t="s">
        <v>71</v>
      </c>
      <c r="AS13166">
        <v>2.4</v>
      </c>
      <c r="AT13166" t="s">
        <v>71</v>
      </c>
    </row>
    <row r="13167" spans="1:46" x14ac:dyDescent="0.2">
      <c r="A13167" t="s">
        <v>174</v>
      </c>
      <c r="B13167" t="s">
        <v>175</v>
      </c>
      <c r="C13167">
        <f>-69.99164647 / 41.79511369</f>
        <v>-1.6746370637758636</v>
      </c>
      <c r="D13167" t="s">
        <v>176</v>
      </c>
      <c r="E13167" t="s">
        <v>70</v>
      </c>
      <c r="F13167" s="1">
        <v>39678</v>
      </c>
      <c r="G13167">
        <v>1</v>
      </c>
      <c r="O13167">
        <v>7.8</v>
      </c>
      <c r="P13167" t="s">
        <v>71</v>
      </c>
      <c r="Q13167">
        <v>26.1</v>
      </c>
      <c r="R13167" t="s">
        <v>71</v>
      </c>
    </row>
    <row r="13168" spans="1:46" x14ac:dyDescent="0.2">
      <c r="A13168" t="s">
        <v>174</v>
      </c>
      <c r="B13168" t="s">
        <v>175</v>
      </c>
      <c r="C13168">
        <f>-69.99164647 / 41.79511369</f>
        <v>-1.6746370637758636</v>
      </c>
      <c r="D13168" t="s">
        <v>176</v>
      </c>
      <c r="E13168" t="s">
        <v>70</v>
      </c>
      <c r="F13168" s="1">
        <v>39678</v>
      </c>
      <c r="G13168">
        <v>1.5</v>
      </c>
      <c r="O13168">
        <v>7.91</v>
      </c>
      <c r="P13168" t="s">
        <v>71</v>
      </c>
      <c r="Q13168">
        <v>25.1</v>
      </c>
      <c r="R13168" t="s">
        <v>71</v>
      </c>
    </row>
    <row r="13169" spans="1:52" x14ac:dyDescent="0.2">
      <c r="A13169" t="s">
        <v>174</v>
      </c>
      <c r="B13169" t="s">
        <v>175</v>
      </c>
      <c r="C13169">
        <f>-69.99164647 / 41.79511369</f>
        <v>-1.6746370637758636</v>
      </c>
      <c r="D13169" t="s">
        <v>176</v>
      </c>
      <c r="E13169" t="s">
        <v>70</v>
      </c>
      <c r="F13169" s="1">
        <v>39678</v>
      </c>
      <c r="G13169">
        <v>1.75</v>
      </c>
      <c r="O13169">
        <v>7.04</v>
      </c>
      <c r="P13169" t="s">
        <v>71</v>
      </c>
      <c r="Q13169">
        <v>25.1</v>
      </c>
      <c r="R13169" t="s">
        <v>71</v>
      </c>
    </row>
    <row r="13170" spans="1:52" x14ac:dyDescent="0.2">
      <c r="A13170" t="s">
        <v>174</v>
      </c>
      <c r="B13170" t="s">
        <v>175</v>
      </c>
      <c r="C13170">
        <f>-69.99164647 / 41.79511369</f>
        <v>-1.6746370637758636</v>
      </c>
      <c r="D13170" t="s">
        <v>176</v>
      </c>
      <c r="E13170" t="s">
        <v>70</v>
      </c>
      <c r="F13170" s="1">
        <v>39678</v>
      </c>
      <c r="G13170">
        <v>2</v>
      </c>
      <c r="O13170">
        <v>7.06</v>
      </c>
      <c r="P13170" t="s">
        <v>71</v>
      </c>
      <c r="Q13170">
        <v>25.1</v>
      </c>
      <c r="R13170" t="s">
        <v>71</v>
      </c>
    </row>
    <row r="13171" spans="1:52" x14ac:dyDescent="0.2">
      <c r="A13171" t="s">
        <v>174</v>
      </c>
      <c r="B13171" t="s">
        <v>175</v>
      </c>
      <c r="C13171">
        <f>-69.99164647 / 41.79511369</f>
        <v>-1.6746370637758636</v>
      </c>
      <c r="D13171" t="s">
        <v>176</v>
      </c>
      <c r="E13171" t="s">
        <v>70</v>
      </c>
      <c r="F13171" s="1">
        <v>39678</v>
      </c>
      <c r="G13171">
        <v>2.25</v>
      </c>
      <c r="O13171">
        <v>3.84</v>
      </c>
      <c r="P13171" t="s">
        <v>71</v>
      </c>
      <c r="Q13171">
        <v>24.9</v>
      </c>
      <c r="R13171" t="s">
        <v>71</v>
      </c>
    </row>
    <row r="13172" spans="1:52" x14ac:dyDescent="0.2">
      <c r="A13172" t="s">
        <v>174</v>
      </c>
      <c r="B13172" t="s">
        <v>175</v>
      </c>
      <c r="C13172">
        <f>-69.99164647 / 41.79511369</f>
        <v>-1.6746370637758636</v>
      </c>
      <c r="D13172" t="s">
        <v>176</v>
      </c>
      <c r="E13172" t="s">
        <v>70</v>
      </c>
      <c r="F13172" s="1">
        <v>39678</v>
      </c>
      <c r="G13172">
        <v>2.5</v>
      </c>
      <c r="O13172">
        <v>0.39</v>
      </c>
      <c r="P13172" t="s">
        <v>71</v>
      </c>
      <c r="Q13172">
        <v>24.9</v>
      </c>
      <c r="R13172" t="s">
        <v>71</v>
      </c>
    </row>
    <row r="13173" spans="1:52" x14ac:dyDescent="0.2">
      <c r="A13173" t="s">
        <v>174</v>
      </c>
      <c r="B13173" t="s">
        <v>175</v>
      </c>
      <c r="C13173">
        <f>-69.99164647 / 41.79511369</f>
        <v>-1.6746370637758636</v>
      </c>
      <c r="D13173" t="s">
        <v>176</v>
      </c>
      <c r="E13173" t="s">
        <v>70</v>
      </c>
      <c r="F13173" s="1">
        <v>39678</v>
      </c>
      <c r="G13173">
        <v>3</v>
      </c>
      <c r="K13173">
        <v>110.81</v>
      </c>
      <c r="L13173" t="s">
        <v>71</v>
      </c>
      <c r="O13173">
        <v>0.22</v>
      </c>
      <c r="P13173" t="s">
        <v>71</v>
      </c>
      <c r="Q13173">
        <v>22.4</v>
      </c>
      <c r="R13173" t="s">
        <v>71</v>
      </c>
      <c r="S13173">
        <v>5.03</v>
      </c>
      <c r="T13173" t="s">
        <v>71</v>
      </c>
      <c r="U13173">
        <v>155.80000000000001</v>
      </c>
      <c r="V13173" t="s">
        <v>71</v>
      </c>
      <c r="W13173">
        <v>100.56</v>
      </c>
      <c r="X13173" t="s">
        <v>71</v>
      </c>
      <c r="Y13173">
        <v>76.95</v>
      </c>
      <c r="AA13173">
        <v>76.78</v>
      </c>
      <c r="AE13173">
        <v>89</v>
      </c>
      <c r="AF13173" t="s">
        <v>71</v>
      </c>
      <c r="AG13173">
        <v>7.01</v>
      </c>
      <c r="AH13173" t="s">
        <v>71</v>
      </c>
      <c r="AS13173">
        <v>3.3</v>
      </c>
      <c r="AT13173" t="s">
        <v>71</v>
      </c>
    </row>
    <row r="13174" spans="1:52" x14ac:dyDescent="0.2">
      <c r="A13174" t="s">
        <v>174</v>
      </c>
      <c r="B13174" t="s">
        <v>175</v>
      </c>
      <c r="C13174">
        <f>-69.99164647 / 41.79511369</f>
        <v>-1.6746370637758636</v>
      </c>
      <c r="D13174" t="s">
        <v>176</v>
      </c>
      <c r="E13174" t="s">
        <v>70</v>
      </c>
      <c r="F13174" s="1">
        <v>40049</v>
      </c>
      <c r="G13174">
        <v>0.5</v>
      </c>
      <c r="I13174">
        <v>3.74</v>
      </c>
      <c r="J13174" t="s">
        <v>71</v>
      </c>
      <c r="K13174">
        <v>31.61</v>
      </c>
      <c r="L13174" t="s">
        <v>71</v>
      </c>
      <c r="M13174">
        <v>0.95</v>
      </c>
      <c r="N13174" t="s">
        <v>71</v>
      </c>
      <c r="O13174">
        <v>7.72</v>
      </c>
      <c r="P13174" t="s">
        <v>71</v>
      </c>
      <c r="Q13174">
        <v>26.6</v>
      </c>
      <c r="R13174" t="s">
        <v>71</v>
      </c>
      <c r="S13174">
        <v>3.69</v>
      </c>
      <c r="T13174" t="s">
        <v>71</v>
      </c>
      <c r="U13174">
        <v>114.42</v>
      </c>
      <c r="V13174" t="s">
        <v>71</v>
      </c>
      <c r="W13174">
        <v>56.51</v>
      </c>
      <c r="X13174" t="s">
        <v>71</v>
      </c>
      <c r="Y13174">
        <v>72.5</v>
      </c>
      <c r="AA13174">
        <v>64.48</v>
      </c>
      <c r="AC13174">
        <v>60.74</v>
      </c>
      <c r="AE13174">
        <v>96.9</v>
      </c>
      <c r="AF13174" t="s">
        <v>71</v>
      </c>
      <c r="AG13174">
        <v>8.11</v>
      </c>
      <c r="AH13174" t="s">
        <v>71</v>
      </c>
      <c r="AS13174">
        <v>18.96</v>
      </c>
      <c r="AT13174" t="s">
        <v>71</v>
      </c>
      <c r="AY13174">
        <v>15</v>
      </c>
      <c r="AZ13174" t="s">
        <v>71</v>
      </c>
    </row>
    <row r="13175" spans="1:52" x14ac:dyDescent="0.2">
      <c r="A13175" t="s">
        <v>174</v>
      </c>
      <c r="B13175" t="s">
        <v>175</v>
      </c>
      <c r="C13175">
        <f>-69.99164647 / 41.79511369</f>
        <v>-1.6746370637758636</v>
      </c>
      <c r="D13175" t="s">
        <v>176</v>
      </c>
      <c r="E13175" t="s">
        <v>70</v>
      </c>
      <c r="F13175" s="1">
        <v>40049</v>
      </c>
      <c r="G13175">
        <v>1</v>
      </c>
      <c r="O13175">
        <v>3.03</v>
      </c>
      <c r="P13175" t="s">
        <v>71</v>
      </c>
      <c r="Q13175">
        <v>27.1</v>
      </c>
      <c r="R13175" t="s">
        <v>71</v>
      </c>
      <c r="AY13175">
        <v>16</v>
      </c>
      <c r="AZ13175" t="s">
        <v>71</v>
      </c>
    </row>
    <row r="13176" spans="1:52" x14ac:dyDescent="0.2">
      <c r="A13176" t="s">
        <v>174</v>
      </c>
      <c r="B13176" t="s">
        <v>175</v>
      </c>
      <c r="C13176">
        <f>-69.99164647 / 41.79511369</f>
        <v>-1.6746370637758636</v>
      </c>
      <c r="D13176" t="s">
        <v>176</v>
      </c>
      <c r="E13176" t="s">
        <v>70</v>
      </c>
      <c r="F13176" s="1">
        <v>40049</v>
      </c>
      <c r="G13176">
        <v>2</v>
      </c>
      <c r="O13176">
        <v>0.5</v>
      </c>
      <c r="P13176" t="s">
        <v>71</v>
      </c>
      <c r="Q13176">
        <v>26.1</v>
      </c>
      <c r="R13176" t="s">
        <v>71</v>
      </c>
      <c r="AY13176">
        <v>19</v>
      </c>
      <c r="AZ13176" t="s">
        <v>71</v>
      </c>
    </row>
    <row r="13177" spans="1:52" x14ac:dyDescent="0.2">
      <c r="A13177" t="s">
        <v>174</v>
      </c>
      <c r="B13177" t="s">
        <v>175</v>
      </c>
      <c r="C13177">
        <f>-69.99164647 / 41.79511369</f>
        <v>-1.6746370637758636</v>
      </c>
      <c r="D13177" t="s">
        <v>176</v>
      </c>
      <c r="E13177" t="s">
        <v>70</v>
      </c>
      <c r="F13177" s="1">
        <v>40049</v>
      </c>
      <c r="G13177">
        <v>2.5</v>
      </c>
      <c r="K13177">
        <v>62.3</v>
      </c>
      <c r="L13177" t="s">
        <v>71</v>
      </c>
      <c r="S13177">
        <v>5.08</v>
      </c>
      <c r="T13177" t="s">
        <v>71</v>
      </c>
      <c r="U13177">
        <v>157.26</v>
      </c>
      <c r="V13177" t="s">
        <v>71</v>
      </c>
      <c r="W13177">
        <v>69.13</v>
      </c>
      <c r="X13177" t="s">
        <v>71</v>
      </c>
      <c r="Y13177">
        <v>77.08</v>
      </c>
      <c r="AA13177">
        <v>71.13</v>
      </c>
      <c r="AE13177">
        <v>110.5</v>
      </c>
      <c r="AF13177" t="s">
        <v>71</v>
      </c>
      <c r="AG13177">
        <v>7.3</v>
      </c>
      <c r="AH13177" t="s">
        <v>71</v>
      </c>
      <c r="AS13177">
        <v>11.89</v>
      </c>
      <c r="AT13177" t="s">
        <v>71</v>
      </c>
    </row>
    <row r="13178" spans="1:52" x14ac:dyDescent="0.2">
      <c r="A13178" t="s">
        <v>174</v>
      </c>
      <c r="B13178" t="s">
        <v>175</v>
      </c>
      <c r="C13178">
        <f>-69.99164647 / 41.79511369</f>
        <v>-1.6746370637758636</v>
      </c>
      <c r="D13178" t="s">
        <v>176</v>
      </c>
      <c r="E13178" t="s">
        <v>70</v>
      </c>
      <c r="F13178" s="1">
        <v>40049</v>
      </c>
      <c r="G13178">
        <v>3</v>
      </c>
      <c r="O13178">
        <v>0.26</v>
      </c>
      <c r="P13178" t="s">
        <v>71</v>
      </c>
      <c r="Q13178">
        <v>23</v>
      </c>
      <c r="R13178" t="s">
        <v>71</v>
      </c>
      <c r="AY13178">
        <v>19</v>
      </c>
      <c r="AZ13178" t="s">
        <v>71</v>
      </c>
    </row>
    <row r="13179" spans="1:52" x14ac:dyDescent="0.2">
      <c r="A13179" t="s">
        <v>174</v>
      </c>
      <c r="B13179" t="s">
        <v>175</v>
      </c>
      <c r="C13179">
        <f>-69.99164647 / 41.79511369</f>
        <v>-1.6746370637758636</v>
      </c>
      <c r="D13179" t="s">
        <v>176</v>
      </c>
      <c r="E13179" t="s">
        <v>70</v>
      </c>
      <c r="F13179" s="1">
        <v>40049</v>
      </c>
      <c r="G13179">
        <v>3.25</v>
      </c>
      <c r="O13179">
        <v>0.22</v>
      </c>
      <c r="P13179" t="s">
        <v>71</v>
      </c>
      <c r="Q13179">
        <v>22.3</v>
      </c>
      <c r="R13179" t="s">
        <v>71</v>
      </c>
      <c r="AY13179">
        <v>19</v>
      </c>
      <c r="AZ13179" t="s">
        <v>71</v>
      </c>
    </row>
    <row r="13180" spans="1:52" x14ac:dyDescent="0.2">
      <c r="A13180" t="s">
        <v>174</v>
      </c>
      <c r="B13180" t="s">
        <v>175</v>
      </c>
      <c r="C13180">
        <f>-69.99164647 / 41.79511369</f>
        <v>-1.6746370637758636</v>
      </c>
      <c r="D13180" t="s">
        <v>176</v>
      </c>
      <c r="E13180" t="s">
        <v>70</v>
      </c>
      <c r="F13180" s="1">
        <v>40420</v>
      </c>
      <c r="G13180">
        <v>0.5</v>
      </c>
      <c r="I13180">
        <v>3.32</v>
      </c>
      <c r="J13180" t="s">
        <v>71</v>
      </c>
      <c r="K13180">
        <v>13.31</v>
      </c>
      <c r="L13180" t="s">
        <v>71</v>
      </c>
      <c r="M13180">
        <v>0.66</v>
      </c>
      <c r="N13180" t="s">
        <v>71</v>
      </c>
      <c r="O13180">
        <v>9.85</v>
      </c>
      <c r="P13180" t="s">
        <v>71</v>
      </c>
      <c r="Q13180">
        <v>24.4</v>
      </c>
      <c r="R13180" t="s">
        <v>71</v>
      </c>
      <c r="S13180">
        <v>2.36</v>
      </c>
      <c r="T13180" t="s">
        <v>71</v>
      </c>
      <c r="U13180">
        <v>72.959999999999994</v>
      </c>
      <c r="V13180" t="s">
        <v>71</v>
      </c>
      <c r="W13180">
        <v>39.479999999999997</v>
      </c>
      <c r="X13180" t="s">
        <v>71</v>
      </c>
      <c r="Y13180">
        <v>66.010000000000005</v>
      </c>
      <c r="AA13180">
        <v>55.99</v>
      </c>
      <c r="AC13180">
        <v>65.989999999999995</v>
      </c>
      <c r="AE13180">
        <v>62.9</v>
      </c>
      <c r="AF13180" t="s">
        <v>71</v>
      </c>
      <c r="AG13180">
        <v>7.85</v>
      </c>
      <c r="AH13180" t="s">
        <v>71</v>
      </c>
      <c r="AS13180">
        <v>1.32</v>
      </c>
      <c r="AT13180" t="s">
        <v>71</v>
      </c>
      <c r="AY13180">
        <v>15</v>
      </c>
      <c r="AZ13180" t="s">
        <v>71</v>
      </c>
    </row>
    <row r="13181" spans="1:52" x14ac:dyDescent="0.2">
      <c r="A13181" t="s">
        <v>174</v>
      </c>
      <c r="B13181" t="s">
        <v>175</v>
      </c>
      <c r="C13181">
        <f>-69.99164647 / 41.79511369</f>
        <v>-1.6746370637758636</v>
      </c>
      <c r="D13181" t="s">
        <v>176</v>
      </c>
      <c r="E13181" t="s">
        <v>70</v>
      </c>
      <c r="F13181" s="1">
        <v>40420</v>
      </c>
      <c r="G13181">
        <v>1</v>
      </c>
      <c r="O13181">
        <v>10.220000000000001</v>
      </c>
      <c r="P13181" t="s">
        <v>71</v>
      </c>
      <c r="Q13181">
        <v>24</v>
      </c>
      <c r="R13181" t="s">
        <v>71</v>
      </c>
      <c r="AY13181">
        <v>15</v>
      </c>
      <c r="AZ13181" t="s">
        <v>71</v>
      </c>
    </row>
    <row r="13182" spans="1:52" x14ac:dyDescent="0.2">
      <c r="A13182" t="s">
        <v>174</v>
      </c>
      <c r="B13182" t="s">
        <v>175</v>
      </c>
      <c r="C13182">
        <f>-69.99164647 / 41.79511369</f>
        <v>-1.6746370637758636</v>
      </c>
      <c r="D13182" t="s">
        <v>176</v>
      </c>
      <c r="E13182" t="s">
        <v>70</v>
      </c>
      <c r="F13182" s="1">
        <v>40420</v>
      </c>
      <c r="G13182">
        <v>1.5</v>
      </c>
      <c r="O13182">
        <v>5.59</v>
      </c>
      <c r="P13182" t="s">
        <v>71</v>
      </c>
      <c r="Q13182">
        <v>22.2</v>
      </c>
      <c r="R13182" t="s">
        <v>71</v>
      </c>
      <c r="AY13182">
        <v>15</v>
      </c>
      <c r="AZ13182" t="s">
        <v>71</v>
      </c>
    </row>
    <row r="13183" spans="1:52" x14ac:dyDescent="0.2">
      <c r="A13183" t="s">
        <v>174</v>
      </c>
      <c r="B13183" t="s">
        <v>175</v>
      </c>
      <c r="C13183">
        <f>-69.99164647 / 41.79511369</f>
        <v>-1.6746370637758636</v>
      </c>
      <c r="D13183" t="s">
        <v>176</v>
      </c>
      <c r="E13183" t="s">
        <v>70</v>
      </c>
      <c r="F13183" s="1">
        <v>40420</v>
      </c>
      <c r="G13183">
        <v>2</v>
      </c>
      <c r="O13183">
        <v>1.3</v>
      </c>
      <c r="P13183" t="s">
        <v>71</v>
      </c>
      <c r="Q13183">
        <v>21.7</v>
      </c>
      <c r="R13183" t="s">
        <v>71</v>
      </c>
      <c r="AY13183">
        <v>15</v>
      </c>
      <c r="AZ13183" t="s">
        <v>71</v>
      </c>
    </row>
    <row r="13184" spans="1:52" x14ac:dyDescent="0.2">
      <c r="A13184" t="s">
        <v>174</v>
      </c>
      <c r="B13184" t="s">
        <v>175</v>
      </c>
      <c r="C13184">
        <f>-69.99164647 / 41.79511369</f>
        <v>-1.6746370637758636</v>
      </c>
      <c r="D13184" t="s">
        <v>176</v>
      </c>
      <c r="E13184" t="s">
        <v>70</v>
      </c>
      <c r="F13184" s="1">
        <v>40420</v>
      </c>
      <c r="G13184">
        <v>2.5</v>
      </c>
      <c r="O13184">
        <v>1.1299999999999999</v>
      </c>
      <c r="P13184" t="s">
        <v>71</v>
      </c>
      <c r="Q13184">
        <v>22.4</v>
      </c>
      <c r="R13184" t="s">
        <v>71</v>
      </c>
      <c r="AY13184">
        <v>15</v>
      </c>
      <c r="AZ13184" t="s">
        <v>71</v>
      </c>
    </row>
    <row r="13185" spans="1:52" x14ac:dyDescent="0.2">
      <c r="A13185" t="s">
        <v>174</v>
      </c>
      <c r="B13185" t="s">
        <v>175</v>
      </c>
      <c r="C13185">
        <f>-69.99164647 / 41.79511369</f>
        <v>-1.6746370637758636</v>
      </c>
      <c r="D13185" t="s">
        <v>176</v>
      </c>
      <c r="E13185" t="s">
        <v>70</v>
      </c>
      <c r="F13185" s="1">
        <v>40420</v>
      </c>
      <c r="G13185">
        <v>2.8</v>
      </c>
      <c r="K13185">
        <v>69.33</v>
      </c>
      <c r="L13185" t="s">
        <v>71</v>
      </c>
      <c r="O13185">
        <v>1.08</v>
      </c>
      <c r="P13185" t="s">
        <v>71</v>
      </c>
      <c r="Q13185">
        <v>22.5</v>
      </c>
      <c r="R13185" t="s">
        <v>71</v>
      </c>
      <c r="S13185">
        <v>9.2899999999999991</v>
      </c>
      <c r="T13185" t="s">
        <v>71</v>
      </c>
      <c r="U13185">
        <v>287.8</v>
      </c>
      <c r="V13185" t="s">
        <v>71</v>
      </c>
      <c r="W13185">
        <v>107.21</v>
      </c>
      <c r="X13185" t="s">
        <v>71</v>
      </c>
      <c r="Y13185">
        <v>85.8</v>
      </c>
      <c r="AA13185">
        <v>72.180000000000007</v>
      </c>
      <c r="AE13185">
        <v>95</v>
      </c>
      <c r="AF13185" t="s">
        <v>71</v>
      </c>
      <c r="AG13185">
        <v>7.17</v>
      </c>
      <c r="AH13185" t="s">
        <v>71</v>
      </c>
      <c r="AS13185">
        <v>14.97</v>
      </c>
      <c r="AT13185" t="s">
        <v>71</v>
      </c>
      <c r="AY13185">
        <v>20</v>
      </c>
      <c r="AZ13185" t="s">
        <v>71</v>
      </c>
    </row>
    <row r="13186" spans="1:52" x14ac:dyDescent="0.2">
      <c r="A13186" t="s">
        <v>174</v>
      </c>
      <c r="B13186" t="s">
        <v>175</v>
      </c>
      <c r="C13186">
        <f>-69.99164647 / 41.79511369</f>
        <v>-1.6746370637758636</v>
      </c>
      <c r="D13186" t="s">
        <v>176</v>
      </c>
      <c r="E13186" t="s">
        <v>70</v>
      </c>
      <c r="F13186" s="1">
        <v>40779</v>
      </c>
      <c r="G13186">
        <v>0.5</v>
      </c>
      <c r="I13186">
        <v>3.55</v>
      </c>
      <c r="J13186" t="s">
        <v>71</v>
      </c>
      <c r="K13186">
        <v>24.16</v>
      </c>
      <c r="L13186" t="s">
        <v>71</v>
      </c>
      <c r="M13186">
        <v>1.08</v>
      </c>
      <c r="N13186" t="s">
        <v>71</v>
      </c>
      <c r="O13186">
        <v>5.85</v>
      </c>
      <c r="P13186" t="s">
        <v>71</v>
      </c>
      <c r="S13186">
        <v>3.11</v>
      </c>
      <c r="T13186" t="s">
        <v>71</v>
      </c>
      <c r="U13186">
        <v>96.33</v>
      </c>
      <c r="V13186" t="s">
        <v>71</v>
      </c>
      <c r="W13186">
        <v>65.06</v>
      </c>
      <c r="X13186" t="s">
        <v>71</v>
      </c>
      <c r="Y13186">
        <v>70.02</v>
      </c>
      <c r="AA13186">
        <v>61.84</v>
      </c>
      <c r="AC13186">
        <v>58.96</v>
      </c>
      <c r="AE13186">
        <v>72.8</v>
      </c>
      <c r="AF13186" t="s">
        <v>71</v>
      </c>
      <c r="AG13186">
        <v>7.78</v>
      </c>
      <c r="AH13186" t="s">
        <v>71</v>
      </c>
      <c r="AS13186">
        <v>7.16</v>
      </c>
      <c r="AT13186" t="s">
        <v>71</v>
      </c>
      <c r="AY13186">
        <v>20</v>
      </c>
      <c r="AZ13186" t="s">
        <v>71</v>
      </c>
    </row>
    <row r="13187" spans="1:52" x14ac:dyDescent="0.2">
      <c r="A13187" t="s">
        <v>174</v>
      </c>
      <c r="B13187" t="s">
        <v>175</v>
      </c>
      <c r="C13187">
        <f>-69.99164647 / 41.79511369</f>
        <v>-1.6746370637758636</v>
      </c>
      <c r="D13187" t="s">
        <v>176</v>
      </c>
      <c r="E13187" t="s">
        <v>70</v>
      </c>
      <c r="F13187" s="1">
        <v>40779</v>
      </c>
      <c r="G13187">
        <v>1</v>
      </c>
      <c r="O13187">
        <v>6.21</v>
      </c>
      <c r="P13187" t="s">
        <v>71</v>
      </c>
    </row>
    <row r="13188" spans="1:52" x14ac:dyDescent="0.2">
      <c r="A13188" t="s">
        <v>174</v>
      </c>
      <c r="B13188" t="s">
        <v>175</v>
      </c>
      <c r="C13188">
        <f>-69.99164647 / 41.79511369</f>
        <v>-1.6746370637758636</v>
      </c>
      <c r="D13188" t="s">
        <v>176</v>
      </c>
      <c r="E13188" t="s">
        <v>70</v>
      </c>
      <c r="F13188" s="1">
        <v>40779</v>
      </c>
      <c r="G13188">
        <v>1.5</v>
      </c>
      <c r="O13188">
        <v>5.68</v>
      </c>
      <c r="P13188" t="s">
        <v>71</v>
      </c>
    </row>
    <row r="13189" spans="1:52" x14ac:dyDescent="0.2">
      <c r="A13189" t="s">
        <v>174</v>
      </c>
      <c r="B13189" t="s">
        <v>175</v>
      </c>
      <c r="C13189">
        <f>-69.99164647 / 41.79511369</f>
        <v>-1.6746370637758636</v>
      </c>
      <c r="D13189" t="s">
        <v>176</v>
      </c>
      <c r="E13189" t="s">
        <v>70</v>
      </c>
      <c r="F13189" s="1">
        <v>40779</v>
      </c>
      <c r="G13189">
        <v>1.75</v>
      </c>
      <c r="O13189">
        <v>0.49</v>
      </c>
      <c r="P13189" t="s">
        <v>71</v>
      </c>
    </row>
    <row r="13190" spans="1:52" x14ac:dyDescent="0.2">
      <c r="A13190" t="s">
        <v>174</v>
      </c>
      <c r="B13190" t="s">
        <v>175</v>
      </c>
      <c r="C13190">
        <f>-69.99164647 / 41.79511369</f>
        <v>-1.6746370637758636</v>
      </c>
      <c r="D13190" t="s">
        <v>176</v>
      </c>
      <c r="E13190" t="s">
        <v>70</v>
      </c>
      <c r="F13190" s="1">
        <v>40779</v>
      </c>
      <c r="G13190">
        <v>2</v>
      </c>
      <c r="O13190">
        <v>0.26</v>
      </c>
      <c r="P13190" t="s">
        <v>71</v>
      </c>
    </row>
    <row r="13191" spans="1:52" x14ac:dyDescent="0.2">
      <c r="A13191" t="s">
        <v>174</v>
      </c>
      <c r="B13191" t="s">
        <v>175</v>
      </c>
      <c r="C13191">
        <f>-69.99164647 / 41.79511369</f>
        <v>-1.6746370637758636</v>
      </c>
      <c r="D13191" t="s">
        <v>176</v>
      </c>
      <c r="E13191" t="s">
        <v>70</v>
      </c>
      <c r="F13191" s="1">
        <v>40779</v>
      </c>
      <c r="G13191">
        <v>3</v>
      </c>
      <c r="K13191">
        <v>99.24</v>
      </c>
      <c r="L13191" t="s">
        <v>71</v>
      </c>
      <c r="O13191">
        <v>0.23</v>
      </c>
      <c r="P13191" t="s">
        <v>71</v>
      </c>
      <c r="S13191">
        <v>11.48</v>
      </c>
      <c r="T13191" t="s">
        <v>71</v>
      </c>
      <c r="U13191">
        <v>355.58</v>
      </c>
      <c r="V13191" t="s">
        <v>71</v>
      </c>
      <c r="W13191">
        <v>120.53</v>
      </c>
      <c r="X13191" t="s">
        <v>71</v>
      </c>
      <c r="Y13191">
        <v>88.85</v>
      </c>
      <c r="AA13191">
        <v>75.7</v>
      </c>
      <c r="AE13191">
        <v>96.8</v>
      </c>
      <c r="AF13191" t="s">
        <v>71</v>
      </c>
      <c r="AG13191">
        <v>7.41</v>
      </c>
      <c r="AH13191" t="s">
        <v>71</v>
      </c>
      <c r="AS13191">
        <v>43.6</v>
      </c>
      <c r="AT13191" t="s">
        <v>71</v>
      </c>
      <c r="AY13191">
        <v>22</v>
      </c>
      <c r="AZ13191" t="s">
        <v>71</v>
      </c>
    </row>
    <row r="13192" spans="1:52" x14ac:dyDescent="0.2">
      <c r="A13192" t="s">
        <v>174</v>
      </c>
      <c r="B13192" t="s">
        <v>175</v>
      </c>
      <c r="C13192">
        <f>-69.99164647 / 41.79511369</f>
        <v>-1.6746370637758636</v>
      </c>
      <c r="D13192" t="s">
        <v>176</v>
      </c>
      <c r="E13192" t="s">
        <v>70</v>
      </c>
      <c r="F13192" s="1">
        <v>41148</v>
      </c>
      <c r="G13192">
        <v>0.5</v>
      </c>
      <c r="I13192">
        <v>3.45</v>
      </c>
      <c r="J13192" t="s">
        <v>71</v>
      </c>
      <c r="K13192">
        <v>18.87</v>
      </c>
      <c r="L13192" t="s">
        <v>71</v>
      </c>
      <c r="M13192">
        <v>0.5</v>
      </c>
      <c r="N13192" t="s">
        <v>71</v>
      </c>
      <c r="O13192">
        <v>8.66</v>
      </c>
      <c r="P13192" t="s">
        <v>71</v>
      </c>
      <c r="Q13192">
        <v>25.6</v>
      </c>
      <c r="R13192" t="s">
        <v>71</v>
      </c>
      <c r="S13192">
        <v>4.6100000000000003</v>
      </c>
      <c r="T13192" t="s">
        <v>71</v>
      </c>
      <c r="U13192">
        <v>142.79</v>
      </c>
      <c r="V13192" t="s">
        <v>71</v>
      </c>
      <c r="W13192">
        <v>33.409999999999997</v>
      </c>
      <c r="X13192" t="s">
        <v>71</v>
      </c>
      <c r="Y13192">
        <v>75.69</v>
      </c>
      <c r="AA13192">
        <v>59.42</v>
      </c>
      <c r="AC13192">
        <v>69.989999999999995</v>
      </c>
      <c r="AE13192">
        <v>89.1</v>
      </c>
      <c r="AF13192" t="s">
        <v>71</v>
      </c>
      <c r="AG13192">
        <v>8.23</v>
      </c>
      <c r="AH13192" t="s">
        <v>71</v>
      </c>
      <c r="AS13192">
        <v>3.17</v>
      </c>
      <c r="AT13192" t="s">
        <v>71</v>
      </c>
    </row>
    <row r="13193" spans="1:52" x14ac:dyDescent="0.2">
      <c r="A13193" t="s">
        <v>174</v>
      </c>
      <c r="B13193" t="s">
        <v>175</v>
      </c>
      <c r="C13193">
        <f>-69.99164647 / 41.79511369</f>
        <v>-1.6746370637758636</v>
      </c>
      <c r="D13193" t="s">
        <v>176</v>
      </c>
      <c r="E13193" t="s">
        <v>70</v>
      </c>
      <c r="F13193" s="1">
        <v>41148</v>
      </c>
      <c r="G13193">
        <v>1</v>
      </c>
      <c r="O13193">
        <v>6.71</v>
      </c>
      <c r="P13193" t="s">
        <v>71</v>
      </c>
      <c r="Q13193">
        <v>25.2</v>
      </c>
      <c r="R13193" t="s">
        <v>71</v>
      </c>
    </row>
    <row r="13194" spans="1:52" x14ac:dyDescent="0.2">
      <c r="A13194" t="s">
        <v>174</v>
      </c>
      <c r="B13194" t="s">
        <v>175</v>
      </c>
      <c r="C13194">
        <f>-69.99164647 / 41.79511369</f>
        <v>-1.6746370637758636</v>
      </c>
      <c r="D13194" t="s">
        <v>176</v>
      </c>
      <c r="E13194" t="s">
        <v>70</v>
      </c>
      <c r="F13194" s="1">
        <v>41148</v>
      </c>
      <c r="G13194">
        <v>1.5</v>
      </c>
      <c r="O13194">
        <v>5.59</v>
      </c>
      <c r="P13194" t="s">
        <v>71</v>
      </c>
      <c r="Q13194">
        <v>25.9</v>
      </c>
      <c r="R13194" t="s">
        <v>71</v>
      </c>
    </row>
    <row r="13195" spans="1:52" x14ac:dyDescent="0.2">
      <c r="A13195" t="s">
        <v>174</v>
      </c>
      <c r="B13195" t="s">
        <v>175</v>
      </c>
      <c r="C13195">
        <f>-69.99164647 / 41.79511369</f>
        <v>-1.6746370637758636</v>
      </c>
      <c r="D13195" t="s">
        <v>176</v>
      </c>
      <c r="E13195" t="s">
        <v>70</v>
      </c>
      <c r="F13195" s="1">
        <v>41148</v>
      </c>
      <c r="G13195">
        <v>2</v>
      </c>
      <c r="O13195">
        <v>0.28000000000000003</v>
      </c>
      <c r="P13195" t="s">
        <v>71</v>
      </c>
      <c r="Q13195">
        <v>25.5</v>
      </c>
      <c r="R13195" t="s">
        <v>71</v>
      </c>
    </row>
    <row r="13196" spans="1:52" x14ac:dyDescent="0.2">
      <c r="A13196" t="s">
        <v>174</v>
      </c>
      <c r="B13196" t="s">
        <v>175</v>
      </c>
      <c r="C13196">
        <f>-69.99164647 / 41.79511369</f>
        <v>-1.6746370637758636</v>
      </c>
      <c r="D13196" t="s">
        <v>176</v>
      </c>
      <c r="E13196" t="s">
        <v>70</v>
      </c>
      <c r="F13196" s="1">
        <v>41148</v>
      </c>
      <c r="G13196">
        <v>2.5</v>
      </c>
      <c r="O13196">
        <v>0.17</v>
      </c>
      <c r="P13196" t="s">
        <v>71</v>
      </c>
      <c r="Q13196">
        <v>23.6</v>
      </c>
      <c r="R13196" t="s">
        <v>71</v>
      </c>
    </row>
    <row r="13197" spans="1:52" x14ac:dyDescent="0.2">
      <c r="A13197" t="s">
        <v>174</v>
      </c>
      <c r="B13197" t="s">
        <v>175</v>
      </c>
      <c r="C13197">
        <f>-69.99164647 / 41.79511369</f>
        <v>-1.6746370637758636</v>
      </c>
      <c r="D13197" t="s">
        <v>176</v>
      </c>
      <c r="E13197" t="s">
        <v>70</v>
      </c>
      <c r="F13197" s="1">
        <v>41148</v>
      </c>
      <c r="G13197">
        <v>2.95</v>
      </c>
      <c r="K13197">
        <v>52.87</v>
      </c>
      <c r="L13197" t="s">
        <v>71</v>
      </c>
      <c r="O13197">
        <v>0.15</v>
      </c>
      <c r="P13197" t="s">
        <v>71</v>
      </c>
      <c r="Q13197">
        <v>22.4</v>
      </c>
      <c r="R13197" t="s">
        <v>71</v>
      </c>
      <c r="S13197">
        <v>20.72</v>
      </c>
      <c r="T13197" t="s">
        <v>71</v>
      </c>
      <c r="U13197">
        <v>641.78</v>
      </c>
      <c r="V13197" t="s">
        <v>71</v>
      </c>
      <c r="W13197">
        <v>257.52999999999997</v>
      </c>
      <c r="X13197" t="s">
        <v>71</v>
      </c>
      <c r="Y13197">
        <v>97.36</v>
      </c>
      <c r="AA13197">
        <v>69.52</v>
      </c>
      <c r="AE13197">
        <v>176.6</v>
      </c>
      <c r="AF13197" t="s">
        <v>71</v>
      </c>
      <c r="AG13197">
        <v>7.12</v>
      </c>
      <c r="AH13197" t="s">
        <v>71</v>
      </c>
      <c r="AS13197">
        <v>11.28</v>
      </c>
      <c r="AT13197" t="s">
        <v>71</v>
      </c>
    </row>
    <row r="13198" spans="1:52" x14ac:dyDescent="0.2">
      <c r="A13198" t="s">
        <v>174</v>
      </c>
      <c r="B13198" t="s">
        <v>175</v>
      </c>
      <c r="C13198">
        <f>-69.99164647 / 41.79511369</f>
        <v>-1.6746370637758636</v>
      </c>
      <c r="D13198" t="s">
        <v>176</v>
      </c>
      <c r="E13198" t="s">
        <v>70</v>
      </c>
      <c r="F13198" s="1">
        <v>41515</v>
      </c>
      <c r="G13198">
        <v>0.5</v>
      </c>
      <c r="I13198">
        <v>3.7</v>
      </c>
      <c r="J13198" t="s">
        <v>71</v>
      </c>
      <c r="K13198">
        <v>24.02</v>
      </c>
      <c r="L13198" t="s">
        <v>71</v>
      </c>
      <c r="M13198">
        <v>0.7</v>
      </c>
      <c r="N13198" t="s">
        <v>71</v>
      </c>
      <c r="O13198">
        <v>4.7300000000000004</v>
      </c>
      <c r="P13198" t="s">
        <v>71</v>
      </c>
      <c r="Q13198">
        <v>23.2</v>
      </c>
      <c r="R13198" t="s">
        <v>71</v>
      </c>
      <c r="S13198">
        <v>5.25</v>
      </c>
      <c r="T13198" t="s">
        <v>71</v>
      </c>
      <c r="U13198">
        <v>162.61000000000001</v>
      </c>
      <c r="V13198" t="s">
        <v>71</v>
      </c>
      <c r="W13198">
        <v>77.53</v>
      </c>
      <c r="X13198" t="s">
        <v>71</v>
      </c>
      <c r="Y13198">
        <v>77.569999999999993</v>
      </c>
      <c r="AA13198">
        <v>61.78</v>
      </c>
      <c r="AC13198">
        <v>65.14</v>
      </c>
      <c r="AE13198">
        <v>82.9</v>
      </c>
      <c r="AF13198" t="s">
        <v>71</v>
      </c>
      <c r="AG13198">
        <v>7.9</v>
      </c>
      <c r="AH13198" t="s">
        <v>71</v>
      </c>
      <c r="AS13198">
        <v>4.13</v>
      </c>
      <c r="AT13198" t="s">
        <v>71</v>
      </c>
    </row>
    <row r="13199" spans="1:52" x14ac:dyDescent="0.2">
      <c r="A13199" t="s">
        <v>174</v>
      </c>
      <c r="B13199" t="s">
        <v>175</v>
      </c>
      <c r="C13199">
        <f>-69.99164647 / 41.79511369</f>
        <v>-1.6746370637758636</v>
      </c>
      <c r="D13199" t="s">
        <v>176</v>
      </c>
      <c r="E13199" t="s">
        <v>70</v>
      </c>
      <c r="F13199" s="1">
        <v>41515</v>
      </c>
      <c r="G13199">
        <v>0.75</v>
      </c>
      <c r="O13199">
        <v>4.7</v>
      </c>
      <c r="P13199" t="s">
        <v>71</v>
      </c>
      <c r="Q13199">
        <v>23.2</v>
      </c>
      <c r="R13199" t="s">
        <v>71</v>
      </c>
    </row>
    <row r="13200" spans="1:52" x14ac:dyDescent="0.2">
      <c r="A13200" t="s">
        <v>174</v>
      </c>
      <c r="B13200" t="s">
        <v>175</v>
      </c>
      <c r="C13200">
        <f>-69.99164647 / 41.79511369</f>
        <v>-1.6746370637758636</v>
      </c>
      <c r="D13200" t="s">
        <v>176</v>
      </c>
      <c r="E13200" t="s">
        <v>70</v>
      </c>
      <c r="F13200" s="1">
        <v>41515</v>
      </c>
      <c r="G13200">
        <v>1</v>
      </c>
      <c r="O13200">
        <v>7.56</v>
      </c>
      <c r="P13200" t="s">
        <v>71</v>
      </c>
      <c r="Q13200">
        <v>23.3</v>
      </c>
      <c r="R13200" t="s">
        <v>71</v>
      </c>
    </row>
    <row r="13201" spans="1:58" x14ac:dyDescent="0.2">
      <c r="A13201" t="s">
        <v>174</v>
      </c>
      <c r="B13201" t="s">
        <v>175</v>
      </c>
      <c r="C13201">
        <f>-69.99164647 / 41.79511369</f>
        <v>-1.6746370637758636</v>
      </c>
      <c r="D13201" t="s">
        <v>176</v>
      </c>
      <c r="E13201" t="s">
        <v>70</v>
      </c>
      <c r="F13201" s="1">
        <v>41515</v>
      </c>
      <c r="G13201">
        <v>2</v>
      </c>
      <c r="O13201">
        <v>1.44</v>
      </c>
      <c r="P13201" t="s">
        <v>71</v>
      </c>
      <c r="Q13201">
        <v>24.2</v>
      </c>
      <c r="R13201" t="s">
        <v>71</v>
      </c>
    </row>
    <row r="13202" spans="1:58" x14ac:dyDescent="0.2">
      <c r="A13202" t="s">
        <v>174</v>
      </c>
      <c r="B13202" t="s">
        <v>175</v>
      </c>
      <c r="C13202">
        <f>-69.99164647 / 41.79511369</f>
        <v>-1.6746370637758636</v>
      </c>
      <c r="D13202" t="s">
        <v>176</v>
      </c>
      <c r="E13202" t="s">
        <v>70</v>
      </c>
      <c r="F13202" s="1">
        <v>41515</v>
      </c>
      <c r="G13202">
        <v>3</v>
      </c>
      <c r="O13202">
        <v>1.1200000000000001</v>
      </c>
      <c r="P13202" t="s">
        <v>71</v>
      </c>
      <c r="Q13202">
        <v>23.2</v>
      </c>
      <c r="R13202" t="s">
        <v>71</v>
      </c>
    </row>
    <row r="13203" spans="1:58" x14ac:dyDescent="0.2">
      <c r="A13203" t="s">
        <v>174</v>
      </c>
      <c r="B13203" t="s">
        <v>175</v>
      </c>
      <c r="C13203">
        <f>-69.99164647 / 41.79511369</f>
        <v>-1.6746370637758636</v>
      </c>
      <c r="D13203" t="s">
        <v>176</v>
      </c>
      <c r="E13203" t="s">
        <v>70</v>
      </c>
      <c r="F13203" s="1">
        <v>41515</v>
      </c>
      <c r="G13203">
        <v>3.2</v>
      </c>
      <c r="K13203">
        <v>20.76</v>
      </c>
      <c r="L13203" t="s">
        <v>71</v>
      </c>
      <c r="O13203">
        <v>0.9</v>
      </c>
      <c r="P13203" t="s">
        <v>71</v>
      </c>
      <c r="Q13203">
        <v>22.8</v>
      </c>
      <c r="R13203" t="s">
        <v>71</v>
      </c>
      <c r="S13203">
        <v>8.66</v>
      </c>
      <c r="T13203" t="s">
        <v>71</v>
      </c>
      <c r="U13203">
        <v>268.23</v>
      </c>
      <c r="V13203" t="s">
        <v>71</v>
      </c>
      <c r="W13203">
        <v>116</v>
      </c>
      <c r="X13203" t="s">
        <v>71</v>
      </c>
      <c r="Y13203">
        <v>84.78</v>
      </c>
      <c r="AA13203">
        <v>60.35</v>
      </c>
      <c r="AE13203">
        <v>107.3</v>
      </c>
      <c r="AF13203" t="s">
        <v>71</v>
      </c>
      <c r="AG13203">
        <v>7.2</v>
      </c>
      <c r="AH13203" t="s">
        <v>71</v>
      </c>
      <c r="AS13203">
        <v>5.93</v>
      </c>
      <c r="AT13203" t="s">
        <v>71</v>
      </c>
    </row>
    <row r="13204" spans="1:58" x14ac:dyDescent="0.2">
      <c r="A13204" t="s">
        <v>174</v>
      </c>
      <c r="B13204" t="s">
        <v>175</v>
      </c>
      <c r="C13204">
        <f>-69.99164647 / 41.79511369</f>
        <v>-1.6746370637758636</v>
      </c>
      <c r="D13204" t="s">
        <v>176</v>
      </c>
      <c r="E13204" t="s">
        <v>70</v>
      </c>
      <c r="F13204" s="1">
        <v>41876</v>
      </c>
      <c r="G13204">
        <v>0.5</v>
      </c>
      <c r="I13204">
        <v>3.7</v>
      </c>
      <c r="J13204" t="s">
        <v>71</v>
      </c>
      <c r="K13204">
        <v>24.38</v>
      </c>
      <c r="L13204" t="s">
        <v>71</v>
      </c>
      <c r="M13204">
        <v>0.75</v>
      </c>
      <c r="N13204" t="s">
        <v>71</v>
      </c>
      <c r="O13204">
        <v>8</v>
      </c>
      <c r="P13204" t="s">
        <v>71</v>
      </c>
      <c r="Q13204">
        <v>24.6</v>
      </c>
      <c r="R13204" t="s">
        <v>71</v>
      </c>
      <c r="S13204">
        <v>5.53</v>
      </c>
      <c r="T13204" t="s">
        <v>71</v>
      </c>
      <c r="U13204">
        <v>171.28</v>
      </c>
      <c r="V13204" t="s">
        <v>71</v>
      </c>
      <c r="W13204">
        <v>60.97</v>
      </c>
      <c r="X13204" t="s">
        <v>71</v>
      </c>
      <c r="Y13204">
        <v>78.319999999999993</v>
      </c>
      <c r="AA13204">
        <v>61.93</v>
      </c>
      <c r="AC13204">
        <v>64.150000000000006</v>
      </c>
      <c r="AE13204">
        <v>78.2</v>
      </c>
      <c r="AF13204" t="s">
        <v>71</v>
      </c>
      <c r="AG13204">
        <v>7.93</v>
      </c>
      <c r="AH13204" t="s">
        <v>71</v>
      </c>
      <c r="AS13204">
        <v>6.21</v>
      </c>
      <c r="AT13204" t="s">
        <v>71</v>
      </c>
    </row>
    <row r="13205" spans="1:58" x14ac:dyDescent="0.2">
      <c r="A13205" t="s">
        <v>174</v>
      </c>
      <c r="B13205" t="s">
        <v>175</v>
      </c>
      <c r="C13205">
        <f>-69.99164647 / 41.79511369</f>
        <v>-1.6746370637758636</v>
      </c>
      <c r="D13205" t="s">
        <v>176</v>
      </c>
      <c r="E13205" t="s">
        <v>70</v>
      </c>
      <c r="F13205" s="1">
        <v>41876</v>
      </c>
      <c r="G13205">
        <v>1</v>
      </c>
      <c r="O13205">
        <v>8.5399999999999991</v>
      </c>
      <c r="P13205" t="s">
        <v>71</v>
      </c>
      <c r="Q13205">
        <v>23.9</v>
      </c>
      <c r="R13205" t="s">
        <v>71</v>
      </c>
    </row>
    <row r="13206" spans="1:58" x14ac:dyDescent="0.2">
      <c r="A13206" t="s">
        <v>174</v>
      </c>
      <c r="B13206" t="s">
        <v>175</v>
      </c>
      <c r="C13206">
        <f>-69.99164647 / 41.79511369</f>
        <v>-1.6746370637758636</v>
      </c>
      <c r="D13206" t="s">
        <v>176</v>
      </c>
      <c r="E13206" t="s">
        <v>70</v>
      </c>
      <c r="F13206" s="1">
        <v>41876</v>
      </c>
      <c r="G13206">
        <v>1.5</v>
      </c>
      <c r="O13206">
        <v>7.45</v>
      </c>
      <c r="P13206" t="s">
        <v>71</v>
      </c>
      <c r="Q13206">
        <v>23.4</v>
      </c>
      <c r="R13206" t="s">
        <v>71</v>
      </c>
    </row>
    <row r="13207" spans="1:58" x14ac:dyDescent="0.2">
      <c r="A13207" t="s">
        <v>174</v>
      </c>
      <c r="B13207" t="s">
        <v>175</v>
      </c>
      <c r="C13207">
        <f>-69.99164647 / 41.79511369</f>
        <v>-1.6746370637758636</v>
      </c>
      <c r="D13207" t="s">
        <v>176</v>
      </c>
      <c r="E13207" t="s">
        <v>70</v>
      </c>
      <c r="F13207" s="1">
        <v>41876</v>
      </c>
      <c r="G13207">
        <v>2</v>
      </c>
      <c r="O13207">
        <v>4.33</v>
      </c>
      <c r="P13207" t="s">
        <v>71</v>
      </c>
      <c r="Q13207">
        <v>23.5</v>
      </c>
      <c r="R13207" t="s">
        <v>71</v>
      </c>
    </row>
    <row r="13208" spans="1:58" x14ac:dyDescent="0.2">
      <c r="A13208" t="s">
        <v>174</v>
      </c>
      <c r="B13208" t="s">
        <v>175</v>
      </c>
      <c r="C13208">
        <f>-69.99164647 / 41.79511369</f>
        <v>-1.6746370637758636</v>
      </c>
      <c r="D13208" t="s">
        <v>176</v>
      </c>
      <c r="E13208" t="s">
        <v>70</v>
      </c>
      <c r="F13208" s="1">
        <v>41876</v>
      </c>
      <c r="G13208">
        <v>2.5</v>
      </c>
      <c r="O13208">
        <v>2.04</v>
      </c>
      <c r="P13208" t="s">
        <v>71</v>
      </c>
      <c r="Q13208">
        <v>23.3</v>
      </c>
      <c r="R13208" t="s">
        <v>71</v>
      </c>
    </row>
    <row r="13209" spans="1:58" x14ac:dyDescent="0.2">
      <c r="A13209" t="s">
        <v>174</v>
      </c>
      <c r="B13209" t="s">
        <v>175</v>
      </c>
      <c r="C13209">
        <f>-69.99164647 / 41.79511369</f>
        <v>-1.6746370637758636</v>
      </c>
      <c r="D13209" t="s">
        <v>176</v>
      </c>
      <c r="E13209" t="s">
        <v>70</v>
      </c>
      <c r="F13209" s="1">
        <v>41876</v>
      </c>
      <c r="G13209">
        <v>3</v>
      </c>
      <c r="O13209">
        <v>1.78</v>
      </c>
      <c r="P13209" t="s">
        <v>71</v>
      </c>
      <c r="Q13209">
        <v>23.5</v>
      </c>
      <c r="R13209" t="s">
        <v>71</v>
      </c>
    </row>
    <row r="13210" spans="1:58" x14ac:dyDescent="0.2">
      <c r="A13210" t="s">
        <v>174</v>
      </c>
      <c r="B13210" t="s">
        <v>175</v>
      </c>
      <c r="C13210">
        <f>-69.99164647 / 41.79511369</f>
        <v>-1.6746370637758636</v>
      </c>
      <c r="D13210" t="s">
        <v>176</v>
      </c>
      <c r="E13210" t="s">
        <v>70</v>
      </c>
      <c r="F13210" s="1">
        <v>41876</v>
      </c>
      <c r="G13210">
        <v>3.2</v>
      </c>
      <c r="K13210">
        <v>72.069999999999993</v>
      </c>
      <c r="L13210" t="s">
        <v>71</v>
      </c>
      <c r="O13210">
        <v>0.53</v>
      </c>
      <c r="P13210" t="s">
        <v>71</v>
      </c>
      <c r="Q13210">
        <v>23</v>
      </c>
      <c r="R13210" t="s">
        <v>71</v>
      </c>
      <c r="S13210">
        <v>6.87</v>
      </c>
      <c r="T13210" t="s">
        <v>71</v>
      </c>
      <c r="U13210">
        <v>212.79</v>
      </c>
      <c r="V13210" t="s">
        <v>71</v>
      </c>
      <c r="W13210">
        <v>88.26</v>
      </c>
      <c r="X13210" t="s">
        <v>71</v>
      </c>
      <c r="Y13210">
        <v>81.45</v>
      </c>
      <c r="AA13210">
        <v>72.56</v>
      </c>
      <c r="AE13210">
        <v>92.2</v>
      </c>
      <c r="AF13210" t="s">
        <v>71</v>
      </c>
      <c r="AG13210">
        <v>7.26</v>
      </c>
      <c r="AH13210" t="s">
        <v>71</v>
      </c>
      <c r="AS13210">
        <v>49.05</v>
      </c>
      <c r="AT13210" t="s">
        <v>71</v>
      </c>
    </row>
    <row r="13211" spans="1:58" x14ac:dyDescent="0.2">
      <c r="A13211" t="s">
        <v>174</v>
      </c>
      <c r="B13211" t="s">
        <v>175</v>
      </c>
      <c r="C13211">
        <f>-69.99164647 / 41.79511369</f>
        <v>-1.6746370637758636</v>
      </c>
      <c r="D13211" t="s">
        <v>176</v>
      </c>
      <c r="E13211" t="s">
        <v>70</v>
      </c>
      <c r="F13211" s="1">
        <v>42612</v>
      </c>
      <c r="G13211">
        <v>0.25</v>
      </c>
      <c r="I13211">
        <v>3.74</v>
      </c>
      <c r="J13211" t="s">
        <v>71</v>
      </c>
      <c r="K13211" t="s">
        <v>173</v>
      </c>
      <c r="L13211" t="s">
        <v>150</v>
      </c>
      <c r="M13211">
        <v>0.51</v>
      </c>
      <c r="N13211" t="s">
        <v>71</v>
      </c>
      <c r="O13211">
        <v>10.75</v>
      </c>
      <c r="P13211" t="s">
        <v>71</v>
      </c>
      <c r="Q13211">
        <v>26.3</v>
      </c>
      <c r="R13211" t="s">
        <v>71</v>
      </c>
      <c r="S13211" t="s">
        <v>173</v>
      </c>
      <c r="T13211" t="s">
        <v>150</v>
      </c>
      <c r="W13211" t="s">
        <v>173</v>
      </c>
      <c r="X13211" t="s">
        <v>150</v>
      </c>
      <c r="AC13211">
        <v>69.7</v>
      </c>
      <c r="AE13211" t="s">
        <v>173</v>
      </c>
      <c r="AF13211" t="s">
        <v>150</v>
      </c>
      <c r="AG13211" t="s">
        <v>173</v>
      </c>
      <c r="AH13211" t="s">
        <v>150</v>
      </c>
      <c r="AS13211" t="s">
        <v>173</v>
      </c>
      <c r="AT13211" t="s">
        <v>150</v>
      </c>
    </row>
    <row r="13212" spans="1:58" x14ac:dyDescent="0.2">
      <c r="A13212" t="s">
        <v>174</v>
      </c>
      <c r="B13212" t="s">
        <v>175</v>
      </c>
      <c r="C13212">
        <f>-69.99164647 / 41.79511369</f>
        <v>-1.6746370637758636</v>
      </c>
      <c r="D13212" t="s">
        <v>176</v>
      </c>
      <c r="E13212" t="s">
        <v>70</v>
      </c>
      <c r="F13212" s="1">
        <v>42612</v>
      </c>
      <c r="G13212">
        <v>0.5</v>
      </c>
      <c r="K13212">
        <v>52.37</v>
      </c>
      <c r="L13212" t="s">
        <v>71</v>
      </c>
      <c r="O13212">
        <v>10.029999999999999</v>
      </c>
      <c r="P13212" t="s">
        <v>71</v>
      </c>
      <c r="Q13212">
        <v>26.2</v>
      </c>
      <c r="R13212" t="s">
        <v>71</v>
      </c>
      <c r="S13212">
        <v>9.4</v>
      </c>
      <c r="T13212" t="s">
        <v>71</v>
      </c>
      <c r="U13212">
        <v>291.14999999999998</v>
      </c>
      <c r="V13212" t="s">
        <v>71</v>
      </c>
      <c r="W13212">
        <v>100.66</v>
      </c>
      <c r="X13212" t="s">
        <v>71</v>
      </c>
      <c r="Y13212">
        <v>85.97</v>
      </c>
      <c r="AA13212">
        <v>69.430000000000007</v>
      </c>
      <c r="AE13212">
        <v>176.3</v>
      </c>
      <c r="AF13212" t="s">
        <v>71</v>
      </c>
      <c r="AG13212">
        <v>8.35</v>
      </c>
      <c r="AH13212" t="s">
        <v>71</v>
      </c>
      <c r="AS13212">
        <v>24.55</v>
      </c>
      <c r="AT13212" t="s">
        <v>71</v>
      </c>
      <c r="BE13212">
        <v>76.930000000000007</v>
      </c>
      <c r="BF13212" t="s">
        <v>71</v>
      </c>
    </row>
    <row r="13213" spans="1:58" x14ac:dyDescent="0.2">
      <c r="A13213" t="s">
        <v>174</v>
      </c>
      <c r="B13213" t="s">
        <v>175</v>
      </c>
      <c r="C13213">
        <f>-69.99164647 / 41.79511369</f>
        <v>-1.6746370637758636</v>
      </c>
      <c r="D13213" t="s">
        <v>176</v>
      </c>
      <c r="E13213" t="s">
        <v>70</v>
      </c>
      <c r="F13213" s="1">
        <v>42612</v>
      </c>
      <c r="G13213">
        <v>0.75</v>
      </c>
      <c r="K13213" t="s">
        <v>173</v>
      </c>
      <c r="L13213" t="s">
        <v>150</v>
      </c>
      <c r="O13213">
        <v>7.43</v>
      </c>
      <c r="P13213" t="s">
        <v>71</v>
      </c>
      <c r="Q13213">
        <v>25.7</v>
      </c>
      <c r="R13213" t="s">
        <v>71</v>
      </c>
      <c r="S13213" t="s">
        <v>173</v>
      </c>
      <c r="T13213" t="s">
        <v>150</v>
      </c>
      <c r="W13213" t="s">
        <v>173</v>
      </c>
      <c r="X13213" t="s">
        <v>150</v>
      </c>
      <c r="AE13213" t="s">
        <v>173</v>
      </c>
      <c r="AF13213" t="s">
        <v>150</v>
      </c>
      <c r="AG13213" t="s">
        <v>173</v>
      </c>
      <c r="AH13213" t="s">
        <v>150</v>
      </c>
      <c r="AS13213" t="s">
        <v>173</v>
      </c>
      <c r="AT13213" t="s">
        <v>150</v>
      </c>
    </row>
    <row r="13214" spans="1:58" x14ac:dyDescent="0.2">
      <c r="A13214" t="s">
        <v>174</v>
      </c>
      <c r="B13214" t="s">
        <v>175</v>
      </c>
      <c r="C13214">
        <f>-69.99164647 / 41.79511369</f>
        <v>-1.6746370637758636</v>
      </c>
      <c r="D13214" t="s">
        <v>176</v>
      </c>
      <c r="E13214" t="s">
        <v>70</v>
      </c>
      <c r="F13214" s="1">
        <v>42612</v>
      </c>
      <c r="G13214">
        <v>1</v>
      </c>
      <c r="K13214" t="s">
        <v>173</v>
      </c>
      <c r="L13214" t="s">
        <v>150</v>
      </c>
      <c r="O13214">
        <v>6.4</v>
      </c>
      <c r="P13214" t="s">
        <v>71</v>
      </c>
      <c r="Q13214">
        <v>25.4</v>
      </c>
      <c r="R13214" t="s">
        <v>71</v>
      </c>
      <c r="S13214" t="s">
        <v>173</v>
      </c>
      <c r="T13214" t="s">
        <v>150</v>
      </c>
      <c r="W13214" t="s">
        <v>173</v>
      </c>
      <c r="X13214" t="s">
        <v>150</v>
      </c>
      <c r="AE13214" t="s">
        <v>173</v>
      </c>
      <c r="AF13214" t="s">
        <v>150</v>
      </c>
      <c r="AG13214" t="s">
        <v>173</v>
      </c>
      <c r="AH13214" t="s">
        <v>150</v>
      </c>
      <c r="AS13214" t="s">
        <v>173</v>
      </c>
      <c r="AT13214" t="s">
        <v>150</v>
      </c>
    </row>
    <row r="13215" spans="1:58" x14ac:dyDescent="0.2">
      <c r="A13215" t="s">
        <v>174</v>
      </c>
      <c r="B13215" t="s">
        <v>175</v>
      </c>
      <c r="C13215">
        <f>-69.99164647 / 41.79511369</f>
        <v>-1.6746370637758636</v>
      </c>
      <c r="D13215" t="s">
        <v>176</v>
      </c>
      <c r="E13215" t="s">
        <v>70</v>
      </c>
      <c r="F13215" s="1">
        <v>42612</v>
      </c>
      <c r="G13215">
        <v>1.25</v>
      </c>
      <c r="K13215" t="s">
        <v>173</v>
      </c>
      <c r="L13215" t="s">
        <v>150</v>
      </c>
      <c r="O13215">
        <v>4.8499999999999996</v>
      </c>
      <c r="P13215" t="s">
        <v>71</v>
      </c>
      <c r="Q13215">
        <v>25.3</v>
      </c>
      <c r="R13215" t="s">
        <v>71</v>
      </c>
      <c r="S13215" t="s">
        <v>173</v>
      </c>
      <c r="T13215" t="s">
        <v>150</v>
      </c>
      <c r="W13215" t="s">
        <v>173</v>
      </c>
      <c r="X13215" t="s">
        <v>150</v>
      </c>
      <c r="AE13215" t="s">
        <v>173</v>
      </c>
      <c r="AF13215" t="s">
        <v>150</v>
      </c>
      <c r="AG13215" t="s">
        <v>173</v>
      </c>
      <c r="AH13215" t="s">
        <v>150</v>
      </c>
      <c r="AS13215" t="s">
        <v>173</v>
      </c>
      <c r="AT13215" t="s">
        <v>150</v>
      </c>
    </row>
    <row r="13216" spans="1:58" x14ac:dyDescent="0.2">
      <c r="A13216" t="s">
        <v>174</v>
      </c>
      <c r="B13216" t="s">
        <v>175</v>
      </c>
      <c r="C13216">
        <f>-69.99164647 / 41.79511369</f>
        <v>-1.6746370637758636</v>
      </c>
      <c r="D13216" t="s">
        <v>176</v>
      </c>
      <c r="E13216" t="s">
        <v>70</v>
      </c>
      <c r="F13216" s="1">
        <v>42612</v>
      </c>
      <c r="G13216">
        <v>1.5</v>
      </c>
      <c r="K13216" t="s">
        <v>173</v>
      </c>
      <c r="L13216" t="s">
        <v>150</v>
      </c>
      <c r="O13216">
        <v>3.3</v>
      </c>
      <c r="P13216" t="s">
        <v>71</v>
      </c>
      <c r="Q13216">
        <v>25.4</v>
      </c>
      <c r="R13216" t="s">
        <v>71</v>
      </c>
      <c r="S13216" t="s">
        <v>173</v>
      </c>
      <c r="T13216" t="s">
        <v>150</v>
      </c>
      <c r="W13216" t="s">
        <v>173</v>
      </c>
      <c r="X13216" t="s">
        <v>150</v>
      </c>
      <c r="AE13216" t="s">
        <v>173</v>
      </c>
      <c r="AF13216" t="s">
        <v>150</v>
      </c>
      <c r="AG13216" t="s">
        <v>173</v>
      </c>
      <c r="AH13216" t="s">
        <v>150</v>
      </c>
      <c r="AS13216" t="s">
        <v>173</v>
      </c>
      <c r="AT13216" t="s">
        <v>150</v>
      </c>
    </row>
    <row r="13217" spans="1:58" x14ac:dyDescent="0.2">
      <c r="A13217" t="s">
        <v>174</v>
      </c>
      <c r="B13217" t="s">
        <v>175</v>
      </c>
      <c r="C13217">
        <f>-69.99164647 / 41.79511369</f>
        <v>-1.6746370637758636</v>
      </c>
      <c r="D13217" t="s">
        <v>176</v>
      </c>
      <c r="E13217" t="s">
        <v>70</v>
      </c>
      <c r="F13217" s="1">
        <v>42612</v>
      </c>
      <c r="G13217">
        <v>1.75</v>
      </c>
      <c r="K13217" t="s">
        <v>173</v>
      </c>
      <c r="L13217" t="s">
        <v>150</v>
      </c>
      <c r="O13217">
        <v>0.9</v>
      </c>
      <c r="P13217" t="s">
        <v>71</v>
      </c>
      <c r="Q13217">
        <v>25.9</v>
      </c>
      <c r="R13217" t="s">
        <v>71</v>
      </c>
      <c r="S13217" t="s">
        <v>173</v>
      </c>
      <c r="T13217" t="s">
        <v>150</v>
      </c>
      <c r="W13217" t="s">
        <v>173</v>
      </c>
      <c r="X13217" t="s">
        <v>150</v>
      </c>
      <c r="AE13217" t="s">
        <v>173</v>
      </c>
      <c r="AF13217" t="s">
        <v>150</v>
      </c>
      <c r="AG13217" t="s">
        <v>173</v>
      </c>
      <c r="AH13217" t="s">
        <v>150</v>
      </c>
      <c r="AS13217" t="s">
        <v>173</v>
      </c>
      <c r="AT13217" t="s">
        <v>150</v>
      </c>
    </row>
    <row r="13218" spans="1:58" x14ac:dyDescent="0.2">
      <c r="A13218" t="s">
        <v>174</v>
      </c>
      <c r="B13218" t="s">
        <v>175</v>
      </c>
      <c r="C13218">
        <f>-69.99164647 / 41.79511369</f>
        <v>-1.6746370637758636</v>
      </c>
      <c r="D13218" t="s">
        <v>176</v>
      </c>
      <c r="E13218" t="s">
        <v>70</v>
      </c>
      <c r="F13218" s="1">
        <v>42612</v>
      </c>
      <c r="G13218">
        <v>2</v>
      </c>
      <c r="K13218" t="s">
        <v>173</v>
      </c>
      <c r="L13218" t="s">
        <v>150</v>
      </c>
      <c r="O13218">
        <v>0.23</v>
      </c>
      <c r="P13218" t="s">
        <v>71</v>
      </c>
      <c r="Q13218">
        <v>25.4</v>
      </c>
      <c r="R13218" t="s">
        <v>71</v>
      </c>
      <c r="S13218" t="s">
        <v>173</v>
      </c>
      <c r="T13218" t="s">
        <v>150</v>
      </c>
      <c r="W13218" t="s">
        <v>173</v>
      </c>
      <c r="X13218" t="s">
        <v>150</v>
      </c>
      <c r="AE13218" t="s">
        <v>173</v>
      </c>
      <c r="AF13218" t="s">
        <v>150</v>
      </c>
      <c r="AG13218" t="s">
        <v>173</v>
      </c>
      <c r="AH13218" t="s">
        <v>150</v>
      </c>
      <c r="AS13218" t="s">
        <v>173</v>
      </c>
      <c r="AT13218" t="s">
        <v>150</v>
      </c>
    </row>
    <row r="13219" spans="1:58" x14ac:dyDescent="0.2">
      <c r="A13219" t="s">
        <v>174</v>
      </c>
      <c r="B13219" t="s">
        <v>175</v>
      </c>
      <c r="C13219">
        <f>-69.99164647 / 41.79511369</f>
        <v>-1.6746370637758636</v>
      </c>
      <c r="D13219" t="s">
        <v>176</v>
      </c>
      <c r="E13219" t="s">
        <v>70</v>
      </c>
      <c r="F13219" s="1">
        <v>42612</v>
      </c>
      <c r="G13219">
        <v>2.5</v>
      </c>
      <c r="K13219" t="s">
        <v>173</v>
      </c>
      <c r="L13219" t="s">
        <v>150</v>
      </c>
      <c r="O13219">
        <v>0.2</v>
      </c>
      <c r="P13219" t="s">
        <v>71</v>
      </c>
      <c r="Q13219">
        <v>24.5</v>
      </c>
      <c r="R13219" t="s">
        <v>71</v>
      </c>
      <c r="S13219" t="s">
        <v>173</v>
      </c>
      <c r="T13219" t="s">
        <v>150</v>
      </c>
      <c r="W13219" t="s">
        <v>173</v>
      </c>
      <c r="X13219" t="s">
        <v>150</v>
      </c>
      <c r="AE13219" t="s">
        <v>173</v>
      </c>
      <c r="AF13219" t="s">
        <v>150</v>
      </c>
      <c r="AG13219" t="s">
        <v>173</v>
      </c>
      <c r="AH13219" t="s">
        <v>150</v>
      </c>
      <c r="AS13219" t="s">
        <v>173</v>
      </c>
      <c r="AT13219" t="s">
        <v>150</v>
      </c>
    </row>
    <row r="13220" spans="1:58" x14ac:dyDescent="0.2">
      <c r="A13220" t="s">
        <v>174</v>
      </c>
      <c r="B13220" t="s">
        <v>175</v>
      </c>
      <c r="C13220">
        <f>-69.99164647 / 41.79511369</f>
        <v>-1.6746370637758636</v>
      </c>
      <c r="D13220" t="s">
        <v>176</v>
      </c>
      <c r="E13220" t="s">
        <v>70</v>
      </c>
      <c r="F13220" s="1">
        <v>42612</v>
      </c>
      <c r="G13220">
        <v>3</v>
      </c>
      <c r="K13220" t="s">
        <v>173</v>
      </c>
      <c r="L13220" t="s">
        <v>150</v>
      </c>
      <c r="O13220">
        <v>0.16</v>
      </c>
      <c r="P13220" t="s">
        <v>71</v>
      </c>
      <c r="Q13220">
        <v>23.2</v>
      </c>
      <c r="R13220" t="s">
        <v>71</v>
      </c>
      <c r="S13220" t="s">
        <v>173</v>
      </c>
      <c r="T13220" t="s">
        <v>150</v>
      </c>
      <c r="W13220" t="s">
        <v>173</v>
      </c>
      <c r="X13220" t="s">
        <v>150</v>
      </c>
      <c r="AE13220" t="s">
        <v>173</v>
      </c>
      <c r="AF13220" t="s">
        <v>150</v>
      </c>
      <c r="AG13220" t="s">
        <v>173</v>
      </c>
      <c r="AH13220" t="s">
        <v>150</v>
      </c>
      <c r="AS13220" t="s">
        <v>173</v>
      </c>
      <c r="AT13220" t="s">
        <v>150</v>
      </c>
    </row>
    <row r="13221" spans="1:58" x14ac:dyDescent="0.2">
      <c r="A13221" t="s">
        <v>174</v>
      </c>
      <c r="B13221" t="s">
        <v>175</v>
      </c>
      <c r="C13221">
        <f>-69.99164647 / 41.79511369</f>
        <v>-1.6746370637758636</v>
      </c>
      <c r="D13221" t="s">
        <v>176</v>
      </c>
      <c r="E13221" t="s">
        <v>70</v>
      </c>
      <c r="F13221" s="1">
        <v>42612</v>
      </c>
      <c r="G13221">
        <v>3.25</v>
      </c>
      <c r="K13221">
        <v>99.78</v>
      </c>
      <c r="L13221" t="s">
        <v>71</v>
      </c>
      <c r="O13221">
        <v>0.15</v>
      </c>
      <c r="P13221" t="s">
        <v>71</v>
      </c>
      <c r="Q13221">
        <v>23.1</v>
      </c>
      <c r="R13221" t="s">
        <v>71</v>
      </c>
      <c r="S13221">
        <v>10.01</v>
      </c>
      <c r="T13221" t="s">
        <v>71</v>
      </c>
      <c r="U13221">
        <v>310.05</v>
      </c>
      <c r="V13221" t="s">
        <v>71</v>
      </c>
      <c r="W13221">
        <v>272.12</v>
      </c>
      <c r="X13221" t="s">
        <v>71</v>
      </c>
      <c r="Y13221">
        <v>86.87</v>
      </c>
      <c r="AA13221">
        <v>75.760000000000005</v>
      </c>
      <c r="AE13221">
        <v>5.6</v>
      </c>
      <c r="AF13221" t="s">
        <v>71</v>
      </c>
      <c r="AG13221">
        <v>5.89</v>
      </c>
      <c r="AH13221" t="s">
        <v>71</v>
      </c>
      <c r="AS13221">
        <v>19.899999999999999</v>
      </c>
      <c r="AT13221" t="s">
        <v>71</v>
      </c>
      <c r="BE13221">
        <v>119.68</v>
      </c>
      <c r="BF13221" t="s">
        <v>71</v>
      </c>
    </row>
    <row r="13222" spans="1:58" x14ac:dyDescent="0.2">
      <c r="A13222" t="s">
        <v>174</v>
      </c>
      <c r="B13222" t="s">
        <v>175</v>
      </c>
      <c r="C13222">
        <f>-69.99164647 / 41.79511369</f>
        <v>-1.6746370637758636</v>
      </c>
      <c r="D13222" t="s">
        <v>176</v>
      </c>
      <c r="E13222" t="s">
        <v>70</v>
      </c>
      <c r="F13222" s="1">
        <v>42970</v>
      </c>
      <c r="G13222">
        <v>0.25</v>
      </c>
      <c r="I13222">
        <v>3.9</v>
      </c>
      <c r="J13222" t="s">
        <v>150</v>
      </c>
      <c r="M13222">
        <v>0.5</v>
      </c>
      <c r="N13222" t="s">
        <v>150</v>
      </c>
      <c r="O13222">
        <v>5.0999999999999996</v>
      </c>
      <c r="P13222" t="s">
        <v>150</v>
      </c>
      <c r="Q13222">
        <v>24.8</v>
      </c>
      <c r="R13222" t="s">
        <v>150</v>
      </c>
      <c r="AC13222">
        <v>69.989999999999995</v>
      </c>
    </row>
    <row r="13223" spans="1:58" x14ac:dyDescent="0.2">
      <c r="A13223" t="s">
        <v>174</v>
      </c>
      <c r="B13223" t="s">
        <v>175</v>
      </c>
      <c r="C13223">
        <f>-69.99164647 / 41.79511369</f>
        <v>-1.6746370637758636</v>
      </c>
      <c r="D13223" t="s">
        <v>176</v>
      </c>
      <c r="E13223" t="s">
        <v>70</v>
      </c>
      <c r="F13223" s="1">
        <v>42970</v>
      </c>
      <c r="G13223">
        <v>0.5</v>
      </c>
      <c r="I13223">
        <v>3.9</v>
      </c>
      <c r="J13223" t="s">
        <v>150</v>
      </c>
      <c r="K13223">
        <v>117.37</v>
      </c>
      <c r="L13223" t="s">
        <v>150</v>
      </c>
      <c r="M13223">
        <v>0.5</v>
      </c>
      <c r="N13223" t="s">
        <v>150</v>
      </c>
      <c r="O13223">
        <v>0.95</v>
      </c>
      <c r="P13223" t="s">
        <v>150</v>
      </c>
      <c r="Q13223">
        <v>25</v>
      </c>
      <c r="R13223" t="s">
        <v>150</v>
      </c>
      <c r="S13223">
        <v>7.09</v>
      </c>
      <c r="T13223" t="s">
        <v>150</v>
      </c>
      <c r="U13223">
        <v>219.6</v>
      </c>
      <c r="V13223" t="s">
        <v>150</v>
      </c>
      <c r="W13223">
        <v>78.930000000000007</v>
      </c>
      <c r="X13223" t="s">
        <v>150</v>
      </c>
      <c r="Y13223">
        <v>81.900000000000006</v>
      </c>
      <c r="AA13223">
        <v>77.349999999999994</v>
      </c>
      <c r="AC13223">
        <v>69.989999999999995</v>
      </c>
      <c r="AE13223">
        <v>100.6</v>
      </c>
      <c r="AF13223" t="s">
        <v>150</v>
      </c>
      <c r="AG13223">
        <v>7.43</v>
      </c>
      <c r="AH13223" t="s">
        <v>150</v>
      </c>
      <c r="AS13223">
        <v>0.03</v>
      </c>
      <c r="AT13223" t="s">
        <v>150</v>
      </c>
    </row>
    <row r="13224" spans="1:58" x14ac:dyDescent="0.2">
      <c r="A13224" t="s">
        <v>174</v>
      </c>
      <c r="B13224" t="s">
        <v>175</v>
      </c>
      <c r="C13224">
        <f>-69.99164647 / 41.79511369</f>
        <v>-1.6746370637758636</v>
      </c>
      <c r="D13224" t="s">
        <v>176</v>
      </c>
      <c r="E13224" t="s">
        <v>70</v>
      </c>
      <c r="F13224" s="1">
        <v>42970</v>
      </c>
      <c r="G13224">
        <v>1</v>
      </c>
      <c r="I13224">
        <v>3.9</v>
      </c>
      <c r="J13224" t="s">
        <v>150</v>
      </c>
      <c r="M13224">
        <v>0.5</v>
      </c>
      <c r="N13224" t="s">
        <v>150</v>
      </c>
      <c r="O13224">
        <v>0.28000000000000003</v>
      </c>
      <c r="P13224" t="s">
        <v>150</v>
      </c>
      <c r="Q13224">
        <v>24.6</v>
      </c>
      <c r="R13224" t="s">
        <v>150</v>
      </c>
    </row>
    <row r="13225" spans="1:58" x14ac:dyDescent="0.2">
      <c r="A13225" t="s">
        <v>174</v>
      </c>
      <c r="B13225" t="s">
        <v>175</v>
      </c>
      <c r="C13225">
        <f>-69.99164647 / 41.79511369</f>
        <v>-1.6746370637758636</v>
      </c>
      <c r="D13225" t="s">
        <v>176</v>
      </c>
      <c r="E13225" t="s">
        <v>70</v>
      </c>
      <c r="F13225" s="1">
        <v>42970</v>
      </c>
      <c r="G13225">
        <v>1.5</v>
      </c>
      <c r="I13225">
        <v>3.9</v>
      </c>
      <c r="J13225" t="s">
        <v>150</v>
      </c>
      <c r="M13225">
        <v>0.5</v>
      </c>
      <c r="N13225" t="s">
        <v>150</v>
      </c>
      <c r="O13225">
        <v>0.21</v>
      </c>
      <c r="P13225" t="s">
        <v>150</v>
      </c>
      <c r="Q13225">
        <v>23.9</v>
      </c>
      <c r="R13225" t="s">
        <v>150</v>
      </c>
    </row>
    <row r="13226" spans="1:58" x14ac:dyDescent="0.2">
      <c r="A13226" t="s">
        <v>174</v>
      </c>
      <c r="B13226" t="s">
        <v>175</v>
      </c>
      <c r="C13226">
        <f>-69.99164647 / 41.79511369</f>
        <v>-1.6746370637758636</v>
      </c>
      <c r="D13226" t="s">
        <v>176</v>
      </c>
      <c r="E13226" t="s">
        <v>70</v>
      </c>
      <c r="F13226" s="1">
        <v>42970</v>
      </c>
      <c r="G13226">
        <v>2</v>
      </c>
      <c r="I13226">
        <v>3.9</v>
      </c>
      <c r="J13226" t="s">
        <v>150</v>
      </c>
      <c r="M13226">
        <v>0.5</v>
      </c>
      <c r="N13226" t="s">
        <v>150</v>
      </c>
      <c r="O13226">
        <v>0.19</v>
      </c>
      <c r="P13226" t="s">
        <v>150</v>
      </c>
      <c r="Q13226">
        <v>22.4</v>
      </c>
      <c r="R13226" t="s">
        <v>150</v>
      </c>
      <c r="AC13226">
        <v>69.989999999999995</v>
      </c>
    </row>
    <row r="13227" spans="1:58" x14ac:dyDescent="0.2">
      <c r="A13227" t="s">
        <v>174</v>
      </c>
      <c r="B13227" t="s">
        <v>175</v>
      </c>
      <c r="C13227">
        <f>-69.99164647 / 41.79511369</f>
        <v>-1.6746370637758636</v>
      </c>
      <c r="D13227" t="s">
        <v>176</v>
      </c>
      <c r="E13227" t="s">
        <v>70</v>
      </c>
      <c r="F13227" s="1">
        <v>42970</v>
      </c>
      <c r="G13227">
        <v>2.5</v>
      </c>
      <c r="I13227">
        <v>3.9</v>
      </c>
      <c r="J13227" t="s">
        <v>150</v>
      </c>
      <c r="M13227">
        <v>0.5</v>
      </c>
      <c r="N13227" t="s">
        <v>150</v>
      </c>
      <c r="O13227">
        <v>0.19</v>
      </c>
      <c r="P13227" t="s">
        <v>150</v>
      </c>
      <c r="Q13227">
        <v>20.9</v>
      </c>
      <c r="R13227" t="s">
        <v>150</v>
      </c>
      <c r="AC13227">
        <v>69.989999999999995</v>
      </c>
    </row>
    <row r="13228" spans="1:58" x14ac:dyDescent="0.2">
      <c r="A13228" t="s">
        <v>174</v>
      </c>
      <c r="B13228" t="s">
        <v>175</v>
      </c>
      <c r="C13228">
        <f>-69.99164647 / 41.79511369</f>
        <v>-1.6746370637758636</v>
      </c>
      <c r="D13228" t="s">
        <v>176</v>
      </c>
      <c r="E13228" t="s">
        <v>70</v>
      </c>
      <c r="F13228" s="1">
        <v>42970</v>
      </c>
      <c r="G13228">
        <v>3</v>
      </c>
      <c r="I13228">
        <v>3.9</v>
      </c>
      <c r="J13228" t="s">
        <v>150</v>
      </c>
      <c r="M13228">
        <v>0.5</v>
      </c>
      <c r="N13228" t="s">
        <v>150</v>
      </c>
      <c r="O13228">
        <v>0.2</v>
      </c>
      <c r="P13228" t="s">
        <v>150</v>
      </c>
      <c r="Q13228">
        <v>19.8</v>
      </c>
      <c r="R13228" t="s">
        <v>150</v>
      </c>
      <c r="AC13228">
        <v>69.989999999999995</v>
      </c>
    </row>
    <row r="13229" spans="1:58" x14ac:dyDescent="0.2">
      <c r="A13229" t="s">
        <v>174</v>
      </c>
      <c r="B13229" t="s">
        <v>175</v>
      </c>
      <c r="C13229">
        <f>-69.99164647 / 41.79511369</f>
        <v>-1.6746370637758636</v>
      </c>
      <c r="D13229" t="s">
        <v>176</v>
      </c>
      <c r="E13229" t="s">
        <v>70</v>
      </c>
      <c r="F13229" s="1">
        <v>42970</v>
      </c>
      <c r="G13229">
        <v>3.4</v>
      </c>
      <c r="I13229">
        <v>3.9</v>
      </c>
      <c r="J13229" t="s">
        <v>150</v>
      </c>
      <c r="K13229">
        <v>82.02</v>
      </c>
      <c r="L13229" t="s">
        <v>150</v>
      </c>
      <c r="M13229">
        <v>0.5</v>
      </c>
      <c r="N13229" t="s">
        <v>150</v>
      </c>
      <c r="O13229">
        <v>0.19</v>
      </c>
      <c r="P13229" t="s">
        <v>150</v>
      </c>
      <c r="Q13229">
        <v>19.5</v>
      </c>
      <c r="R13229" t="s">
        <v>150</v>
      </c>
      <c r="S13229">
        <v>7.35</v>
      </c>
      <c r="T13229" t="s">
        <v>150</v>
      </c>
      <c r="U13229">
        <v>227.66</v>
      </c>
      <c r="V13229" t="s">
        <v>150</v>
      </c>
      <c r="W13229">
        <v>82.11</v>
      </c>
      <c r="X13229" t="s">
        <v>150</v>
      </c>
      <c r="Y13229">
        <v>82.42</v>
      </c>
      <c r="AA13229">
        <v>73.83</v>
      </c>
      <c r="AC13229">
        <v>69.989999999999995</v>
      </c>
      <c r="AE13229">
        <v>101.8</v>
      </c>
      <c r="AF13229" t="s">
        <v>150</v>
      </c>
      <c r="AG13229">
        <v>7.43</v>
      </c>
      <c r="AH13229" t="s">
        <v>150</v>
      </c>
      <c r="AS13229">
        <v>10.88</v>
      </c>
      <c r="AT13229" t="s">
        <v>150</v>
      </c>
    </row>
    <row r="13230" spans="1:58" x14ac:dyDescent="0.2">
      <c r="A13230" t="s">
        <v>177</v>
      </c>
      <c r="B13230" t="s">
        <v>178</v>
      </c>
      <c r="C13230">
        <f>-69.96268352 / 41.79546898</f>
        <v>-1.6739298595615375</v>
      </c>
      <c r="D13230" t="s">
        <v>179</v>
      </c>
      <c r="E13230" t="s">
        <v>70</v>
      </c>
      <c r="F13230" s="1">
        <v>37508</v>
      </c>
      <c r="G13230">
        <v>0.5</v>
      </c>
      <c r="I13230">
        <v>0.85</v>
      </c>
      <c r="J13230" t="s">
        <v>71</v>
      </c>
      <c r="K13230">
        <v>101.27</v>
      </c>
      <c r="L13230" t="s">
        <v>71</v>
      </c>
      <c r="M13230">
        <v>0.2</v>
      </c>
      <c r="N13230" t="s">
        <v>71</v>
      </c>
      <c r="O13230">
        <v>6.32</v>
      </c>
      <c r="P13230" t="s">
        <v>71</v>
      </c>
      <c r="Q13230">
        <v>20.9</v>
      </c>
      <c r="R13230" t="s">
        <v>71</v>
      </c>
      <c r="S13230">
        <v>7.99</v>
      </c>
      <c r="T13230" t="s">
        <v>71</v>
      </c>
      <c r="U13230">
        <v>247.48</v>
      </c>
      <c r="V13230" t="s">
        <v>71</v>
      </c>
      <c r="W13230">
        <v>247.05</v>
      </c>
      <c r="X13230" t="s">
        <v>71</v>
      </c>
      <c r="Y13230">
        <v>83.62</v>
      </c>
      <c r="AA13230">
        <v>75.900000000000006</v>
      </c>
      <c r="AC13230">
        <v>83.19</v>
      </c>
      <c r="AE13230">
        <v>2.2000000000000002</v>
      </c>
      <c r="AF13230" t="s">
        <v>71</v>
      </c>
      <c r="AG13230">
        <v>5.48</v>
      </c>
      <c r="AH13230" t="s">
        <v>71</v>
      </c>
      <c r="AS13230">
        <v>273.3</v>
      </c>
      <c r="AT13230" t="s">
        <v>71</v>
      </c>
    </row>
    <row r="13231" spans="1:58" x14ac:dyDescent="0.2">
      <c r="A13231" t="s">
        <v>177</v>
      </c>
      <c r="B13231" t="s">
        <v>178</v>
      </c>
      <c r="C13231">
        <f>-69.96268352 / 41.79546898</f>
        <v>-1.6739298595615375</v>
      </c>
      <c r="D13231" t="s">
        <v>179</v>
      </c>
      <c r="E13231" t="s">
        <v>70</v>
      </c>
      <c r="F13231" s="1">
        <v>37873</v>
      </c>
      <c r="G13231">
        <v>0.5</v>
      </c>
      <c r="I13231">
        <v>1.1000000000000001</v>
      </c>
      <c r="J13231" t="s">
        <v>71</v>
      </c>
      <c r="K13231">
        <v>263.08</v>
      </c>
      <c r="L13231" t="s">
        <v>71</v>
      </c>
      <c r="M13231">
        <v>0.28999999999999998</v>
      </c>
      <c r="N13231" t="s">
        <v>71</v>
      </c>
      <c r="S13231">
        <v>8.1999999999999993</v>
      </c>
      <c r="T13231" t="s">
        <v>71</v>
      </c>
      <c r="U13231">
        <v>253.98</v>
      </c>
      <c r="V13231" t="s">
        <v>71</v>
      </c>
      <c r="W13231">
        <v>209.9</v>
      </c>
      <c r="X13231" t="s">
        <v>71</v>
      </c>
      <c r="Y13231">
        <v>84</v>
      </c>
      <c r="AA13231">
        <v>85.27</v>
      </c>
      <c r="AC13231">
        <v>77.84</v>
      </c>
      <c r="AE13231">
        <v>0.28999999999999998</v>
      </c>
      <c r="AF13231" t="s">
        <v>71</v>
      </c>
      <c r="AG13231">
        <v>5.49</v>
      </c>
      <c r="AH13231" t="s">
        <v>71</v>
      </c>
      <c r="AS13231">
        <v>0.03</v>
      </c>
      <c r="AT13231" t="s">
        <v>71</v>
      </c>
    </row>
    <row r="13232" spans="1:58" x14ac:dyDescent="0.2">
      <c r="A13232" t="s">
        <v>177</v>
      </c>
      <c r="B13232" t="s">
        <v>178</v>
      </c>
      <c r="C13232">
        <f>-69.96268352 / 41.79546898</f>
        <v>-1.6739298595615375</v>
      </c>
      <c r="D13232" t="s">
        <v>179</v>
      </c>
      <c r="E13232" t="s">
        <v>70</v>
      </c>
      <c r="F13232" s="1">
        <v>37873</v>
      </c>
      <c r="G13232">
        <v>1</v>
      </c>
      <c r="K13232">
        <v>275.52</v>
      </c>
      <c r="L13232" t="s">
        <v>71</v>
      </c>
      <c r="O13232">
        <v>6.49</v>
      </c>
      <c r="P13232" t="s">
        <v>71</v>
      </c>
      <c r="Q13232">
        <v>22.7</v>
      </c>
      <c r="R13232" t="s">
        <v>71</v>
      </c>
      <c r="S13232">
        <v>3.5</v>
      </c>
      <c r="T13232" t="s">
        <v>71</v>
      </c>
      <c r="U13232">
        <v>108.41</v>
      </c>
      <c r="V13232" t="s">
        <v>71</v>
      </c>
      <c r="W13232">
        <v>191.7</v>
      </c>
      <c r="X13232" t="s">
        <v>71</v>
      </c>
      <c r="Y13232">
        <v>71.72</v>
      </c>
      <c r="AA13232">
        <v>85.72</v>
      </c>
      <c r="AE13232">
        <v>0.25</v>
      </c>
      <c r="AF13232" t="s">
        <v>71</v>
      </c>
      <c r="AG13232">
        <v>5.67</v>
      </c>
      <c r="AH13232" t="s">
        <v>71</v>
      </c>
      <c r="AS13232">
        <v>0.03</v>
      </c>
      <c r="AT13232" t="s">
        <v>71</v>
      </c>
    </row>
    <row r="13233" spans="1:58" x14ac:dyDescent="0.2">
      <c r="A13233" t="s">
        <v>177</v>
      </c>
      <c r="B13233" t="s">
        <v>178</v>
      </c>
      <c r="C13233">
        <f>-69.96268352 / 41.79546898</f>
        <v>-1.6739298595615375</v>
      </c>
      <c r="D13233" t="s">
        <v>179</v>
      </c>
      <c r="E13233" t="s">
        <v>70</v>
      </c>
      <c r="F13233" s="1">
        <v>38217</v>
      </c>
      <c r="G13233">
        <v>0.5</v>
      </c>
      <c r="I13233">
        <v>1.06</v>
      </c>
      <c r="J13233" t="s">
        <v>71</v>
      </c>
      <c r="K13233">
        <v>6.1</v>
      </c>
      <c r="L13233" t="s">
        <v>71</v>
      </c>
      <c r="M13233">
        <v>0.33</v>
      </c>
      <c r="N13233" t="s">
        <v>71</v>
      </c>
      <c r="O13233">
        <v>6.27</v>
      </c>
      <c r="P13233" t="s">
        <v>71</v>
      </c>
      <c r="Q13233">
        <v>19.7</v>
      </c>
      <c r="R13233" t="s">
        <v>71</v>
      </c>
      <c r="S13233">
        <v>7.03</v>
      </c>
      <c r="T13233" t="s">
        <v>71</v>
      </c>
      <c r="U13233">
        <v>217.75</v>
      </c>
      <c r="V13233" t="s">
        <v>71</v>
      </c>
      <c r="W13233">
        <v>170.08</v>
      </c>
      <c r="X13233" t="s">
        <v>71</v>
      </c>
      <c r="Y13233">
        <v>81.78</v>
      </c>
      <c r="AA13233">
        <v>48.34</v>
      </c>
      <c r="AC13233">
        <v>75.98</v>
      </c>
      <c r="AE13233">
        <v>6.46</v>
      </c>
      <c r="AF13233" t="s">
        <v>71</v>
      </c>
      <c r="AG13233">
        <v>5.7</v>
      </c>
      <c r="AH13233" t="s">
        <v>71</v>
      </c>
      <c r="AS13233">
        <v>3.1</v>
      </c>
      <c r="AT13233" t="s">
        <v>71</v>
      </c>
    </row>
    <row r="13234" spans="1:58" x14ac:dyDescent="0.2">
      <c r="A13234" t="s">
        <v>177</v>
      </c>
      <c r="B13234" t="s">
        <v>178</v>
      </c>
      <c r="C13234">
        <f>-69.96268352 / 41.79546898</f>
        <v>-1.6739298595615375</v>
      </c>
      <c r="D13234" t="s">
        <v>179</v>
      </c>
      <c r="E13234" t="s">
        <v>70</v>
      </c>
      <c r="F13234" s="1">
        <v>38217</v>
      </c>
      <c r="G13234">
        <v>0.75</v>
      </c>
      <c r="O13234">
        <v>5.97</v>
      </c>
      <c r="P13234" t="s">
        <v>71</v>
      </c>
      <c r="Q13234">
        <v>19.7</v>
      </c>
      <c r="R13234" t="s">
        <v>71</v>
      </c>
    </row>
    <row r="13235" spans="1:58" x14ac:dyDescent="0.2">
      <c r="A13235" t="s">
        <v>177</v>
      </c>
      <c r="B13235" t="s">
        <v>178</v>
      </c>
      <c r="C13235">
        <f>-69.96268352 / 41.79546898</f>
        <v>-1.6739298595615375</v>
      </c>
      <c r="D13235" t="s">
        <v>179</v>
      </c>
      <c r="E13235" t="s">
        <v>70</v>
      </c>
      <c r="F13235" s="1">
        <v>38587</v>
      </c>
      <c r="G13235">
        <v>0.5</v>
      </c>
      <c r="I13235">
        <v>0.85</v>
      </c>
      <c r="J13235" t="s">
        <v>71</v>
      </c>
      <c r="K13235">
        <v>170.22</v>
      </c>
      <c r="L13235" t="s">
        <v>71</v>
      </c>
      <c r="M13235">
        <v>0.38</v>
      </c>
      <c r="N13235" t="s">
        <v>71</v>
      </c>
      <c r="O13235">
        <v>5.68</v>
      </c>
      <c r="P13235" t="s">
        <v>71</v>
      </c>
      <c r="Q13235">
        <v>23.3</v>
      </c>
      <c r="R13235" t="s">
        <v>71</v>
      </c>
      <c r="S13235">
        <v>11.4</v>
      </c>
      <c r="T13235" t="s">
        <v>71</v>
      </c>
      <c r="U13235">
        <v>353.1</v>
      </c>
      <c r="V13235" t="s">
        <v>71</v>
      </c>
      <c r="W13235">
        <v>178.46</v>
      </c>
      <c r="X13235" t="s">
        <v>71</v>
      </c>
      <c r="Y13235">
        <v>88.75</v>
      </c>
      <c r="AA13235">
        <v>80.989999999999995</v>
      </c>
      <c r="AC13235">
        <v>73.94</v>
      </c>
      <c r="AE13235">
        <v>8.07</v>
      </c>
      <c r="AF13235" t="s">
        <v>71</v>
      </c>
      <c r="AG13235">
        <v>5.86</v>
      </c>
      <c r="AH13235" t="s">
        <v>71</v>
      </c>
      <c r="AS13235">
        <v>58.58</v>
      </c>
      <c r="AT13235" t="s">
        <v>71</v>
      </c>
    </row>
    <row r="13236" spans="1:58" x14ac:dyDescent="0.2">
      <c r="A13236" t="s">
        <v>177</v>
      </c>
      <c r="B13236" t="s">
        <v>178</v>
      </c>
      <c r="C13236">
        <f>-69.96268352 / 41.79546898</f>
        <v>-1.6739298595615375</v>
      </c>
      <c r="D13236" t="s">
        <v>179</v>
      </c>
      <c r="E13236" t="s">
        <v>70</v>
      </c>
      <c r="F13236" s="1">
        <v>38945</v>
      </c>
      <c r="G13236">
        <v>0.5</v>
      </c>
      <c r="I13236">
        <v>1.05</v>
      </c>
      <c r="J13236" t="s">
        <v>71</v>
      </c>
      <c r="K13236">
        <v>171.5</v>
      </c>
      <c r="L13236" t="s">
        <v>71</v>
      </c>
      <c r="M13236">
        <v>0.3</v>
      </c>
      <c r="N13236" t="s">
        <v>71</v>
      </c>
      <c r="O13236">
        <v>7.5</v>
      </c>
      <c r="P13236" t="s">
        <v>71</v>
      </c>
      <c r="Q13236">
        <v>21.2</v>
      </c>
      <c r="R13236" t="s">
        <v>71</v>
      </c>
      <c r="S13236">
        <v>9.11</v>
      </c>
      <c r="T13236" t="s">
        <v>71</v>
      </c>
      <c r="U13236">
        <v>282.3</v>
      </c>
      <c r="V13236" t="s">
        <v>71</v>
      </c>
      <c r="W13236">
        <v>227.37</v>
      </c>
      <c r="X13236" t="s">
        <v>71</v>
      </c>
      <c r="Y13236">
        <v>85.52</v>
      </c>
      <c r="AA13236">
        <v>81.069999999999993</v>
      </c>
      <c r="AC13236">
        <v>77.349999999999994</v>
      </c>
      <c r="AE13236">
        <v>7.67</v>
      </c>
      <c r="AF13236" t="s">
        <v>71</v>
      </c>
      <c r="AG13236">
        <v>5.97</v>
      </c>
      <c r="AH13236" t="s">
        <v>71</v>
      </c>
      <c r="AS13236">
        <v>44.3</v>
      </c>
      <c r="AT13236" t="s">
        <v>71</v>
      </c>
    </row>
    <row r="13237" spans="1:58" x14ac:dyDescent="0.2">
      <c r="A13237" t="s">
        <v>177</v>
      </c>
      <c r="B13237" t="s">
        <v>178</v>
      </c>
      <c r="C13237">
        <f>-69.96268352 / 41.79546898</f>
        <v>-1.6739298595615375</v>
      </c>
      <c r="D13237" t="s">
        <v>179</v>
      </c>
      <c r="E13237" t="s">
        <v>70</v>
      </c>
      <c r="F13237" s="1">
        <v>38981</v>
      </c>
      <c r="G13237">
        <v>0.5</v>
      </c>
      <c r="I13237">
        <v>1.1000000000000001</v>
      </c>
      <c r="J13237" t="s">
        <v>71</v>
      </c>
      <c r="K13237">
        <v>266.56</v>
      </c>
      <c r="L13237" t="s">
        <v>71</v>
      </c>
      <c r="M13237">
        <v>0.28000000000000003</v>
      </c>
      <c r="N13237" t="s">
        <v>71</v>
      </c>
      <c r="O13237">
        <v>7.38</v>
      </c>
      <c r="P13237" t="s">
        <v>71</v>
      </c>
      <c r="Q13237">
        <v>18.3</v>
      </c>
      <c r="R13237" t="s">
        <v>71</v>
      </c>
      <c r="S13237">
        <v>7.97</v>
      </c>
      <c r="T13237" t="s">
        <v>71</v>
      </c>
      <c r="U13237">
        <v>246.71</v>
      </c>
      <c r="V13237" t="s">
        <v>71</v>
      </c>
      <c r="W13237">
        <v>192.47</v>
      </c>
      <c r="X13237" t="s">
        <v>71</v>
      </c>
      <c r="Y13237">
        <v>83.58</v>
      </c>
      <c r="AA13237">
        <v>85.39</v>
      </c>
      <c r="AC13237">
        <v>78.34</v>
      </c>
      <c r="AE13237">
        <v>6.66</v>
      </c>
      <c r="AF13237" t="s">
        <v>71</v>
      </c>
      <c r="AG13237">
        <v>5.77</v>
      </c>
      <c r="AH13237" t="s">
        <v>71</v>
      </c>
      <c r="AS13237">
        <v>72.06</v>
      </c>
      <c r="AT13237" t="s">
        <v>71</v>
      </c>
    </row>
    <row r="13238" spans="1:58" x14ac:dyDescent="0.2">
      <c r="A13238" t="s">
        <v>177</v>
      </c>
      <c r="B13238" t="s">
        <v>178</v>
      </c>
      <c r="C13238">
        <f>-69.96268352 / 41.79546898</f>
        <v>-1.6739298595615375</v>
      </c>
      <c r="D13238" t="s">
        <v>179</v>
      </c>
      <c r="E13238" t="s">
        <v>70</v>
      </c>
      <c r="F13238" s="1">
        <v>39685</v>
      </c>
      <c r="G13238">
        <v>0.5</v>
      </c>
      <c r="I13238">
        <v>1</v>
      </c>
      <c r="J13238" t="s">
        <v>71</v>
      </c>
      <c r="K13238">
        <v>142.16</v>
      </c>
      <c r="L13238" t="s">
        <v>71</v>
      </c>
      <c r="M13238">
        <v>0.45</v>
      </c>
      <c r="N13238" t="s">
        <v>71</v>
      </c>
      <c r="O13238">
        <v>8.85</v>
      </c>
      <c r="P13238" t="s">
        <v>71</v>
      </c>
      <c r="Q13238">
        <v>22</v>
      </c>
      <c r="R13238" t="s">
        <v>71</v>
      </c>
      <c r="S13238">
        <v>4.99</v>
      </c>
      <c r="T13238" t="s">
        <v>71</v>
      </c>
      <c r="U13238">
        <v>154.56</v>
      </c>
      <c r="V13238" t="s">
        <v>71</v>
      </c>
      <c r="W13238">
        <v>117.69</v>
      </c>
      <c r="X13238" t="s">
        <v>71</v>
      </c>
      <c r="Y13238">
        <v>76.84</v>
      </c>
      <c r="AA13238">
        <v>79.23</v>
      </c>
      <c r="AC13238">
        <v>71.510000000000005</v>
      </c>
      <c r="AG13238">
        <v>6</v>
      </c>
      <c r="AH13238" t="s">
        <v>71</v>
      </c>
      <c r="AS13238">
        <v>21.74</v>
      </c>
      <c r="AT13238" t="s">
        <v>71</v>
      </c>
    </row>
    <row r="13239" spans="1:58" x14ac:dyDescent="0.2">
      <c r="A13239" t="s">
        <v>177</v>
      </c>
      <c r="B13239" t="s">
        <v>178</v>
      </c>
      <c r="C13239">
        <f>-69.96268352 / 41.79546898</f>
        <v>-1.6739298595615375</v>
      </c>
      <c r="D13239" t="s">
        <v>179</v>
      </c>
      <c r="E13239" t="s">
        <v>70</v>
      </c>
      <c r="F13239" s="1">
        <v>40072</v>
      </c>
      <c r="G13239">
        <v>0.5</v>
      </c>
      <c r="I13239">
        <v>1.05</v>
      </c>
      <c r="J13239" t="s">
        <v>71</v>
      </c>
      <c r="K13239">
        <v>55.08</v>
      </c>
      <c r="L13239" t="s">
        <v>71</v>
      </c>
      <c r="M13239">
        <v>0.44</v>
      </c>
      <c r="N13239" t="s">
        <v>71</v>
      </c>
      <c r="O13239">
        <v>6.11</v>
      </c>
      <c r="P13239" t="s">
        <v>71</v>
      </c>
      <c r="Q13239">
        <v>19.399999999999999</v>
      </c>
      <c r="R13239" t="s">
        <v>71</v>
      </c>
      <c r="S13239">
        <v>5.25</v>
      </c>
      <c r="T13239" t="s">
        <v>71</v>
      </c>
      <c r="U13239">
        <v>162.76</v>
      </c>
      <c r="V13239" t="s">
        <v>71</v>
      </c>
      <c r="W13239">
        <v>114.26</v>
      </c>
      <c r="X13239" t="s">
        <v>71</v>
      </c>
      <c r="Y13239">
        <v>77.58</v>
      </c>
      <c r="AA13239">
        <v>69.930000000000007</v>
      </c>
      <c r="AC13239">
        <v>71.83</v>
      </c>
      <c r="AE13239">
        <v>5.3</v>
      </c>
      <c r="AF13239" t="s">
        <v>71</v>
      </c>
      <c r="AG13239">
        <v>6.08</v>
      </c>
      <c r="AH13239" t="s">
        <v>71</v>
      </c>
      <c r="AS13239">
        <v>34.72</v>
      </c>
      <c r="AT13239" t="s">
        <v>71</v>
      </c>
    </row>
    <row r="13240" spans="1:58" x14ac:dyDescent="0.2">
      <c r="A13240" t="s">
        <v>177</v>
      </c>
      <c r="B13240" t="s">
        <v>178</v>
      </c>
      <c r="C13240">
        <f>-69.96268352 / 41.79546898</f>
        <v>-1.6739298595615375</v>
      </c>
      <c r="D13240" t="s">
        <v>179</v>
      </c>
      <c r="E13240" t="s">
        <v>70</v>
      </c>
      <c r="F13240" s="1">
        <v>40435</v>
      </c>
      <c r="G13240">
        <v>0.5</v>
      </c>
      <c r="I13240">
        <v>1.1499999999999999</v>
      </c>
      <c r="J13240" t="s">
        <v>71</v>
      </c>
      <c r="K13240">
        <v>81.58</v>
      </c>
      <c r="L13240" t="s">
        <v>71</v>
      </c>
      <c r="M13240">
        <v>0.4</v>
      </c>
      <c r="N13240" t="s">
        <v>71</v>
      </c>
      <c r="O13240">
        <v>6.53</v>
      </c>
      <c r="P13240" t="s">
        <v>71</v>
      </c>
      <c r="Q13240">
        <v>18.399999999999999</v>
      </c>
      <c r="R13240" t="s">
        <v>71</v>
      </c>
      <c r="S13240">
        <v>5.35</v>
      </c>
      <c r="T13240" t="s">
        <v>71</v>
      </c>
      <c r="U13240">
        <v>165.55</v>
      </c>
      <c r="V13240" t="s">
        <v>71</v>
      </c>
      <c r="W13240">
        <v>125.39</v>
      </c>
      <c r="X13240" t="s">
        <v>71</v>
      </c>
      <c r="Y13240">
        <v>77.83</v>
      </c>
      <c r="AA13240">
        <v>73.78</v>
      </c>
      <c r="AC13240">
        <v>73.2</v>
      </c>
      <c r="AE13240">
        <v>5</v>
      </c>
      <c r="AF13240" t="s">
        <v>71</v>
      </c>
      <c r="AG13240">
        <v>6.17</v>
      </c>
      <c r="AH13240" t="s">
        <v>71</v>
      </c>
      <c r="AS13240">
        <v>45.02</v>
      </c>
      <c r="AT13240" t="s">
        <v>71</v>
      </c>
    </row>
    <row r="13241" spans="1:58" x14ac:dyDescent="0.2">
      <c r="A13241" t="s">
        <v>177</v>
      </c>
      <c r="B13241" t="s">
        <v>178</v>
      </c>
      <c r="C13241">
        <f>-69.96268352 / 41.79546898</f>
        <v>-1.6739298595615375</v>
      </c>
      <c r="D13241" t="s">
        <v>179</v>
      </c>
      <c r="E13241" t="s">
        <v>70</v>
      </c>
      <c r="F13241" s="1">
        <v>40800</v>
      </c>
      <c r="G13241">
        <v>0.5</v>
      </c>
      <c r="I13241">
        <v>1.1000000000000001</v>
      </c>
      <c r="J13241" t="s">
        <v>71</v>
      </c>
      <c r="K13241">
        <v>59.03</v>
      </c>
      <c r="L13241" t="s">
        <v>71</v>
      </c>
      <c r="M13241">
        <v>0.45</v>
      </c>
      <c r="N13241" t="s">
        <v>71</v>
      </c>
      <c r="O13241">
        <v>6.65</v>
      </c>
      <c r="P13241" t="s">
        <v>71</v>
      </c>
      <c r="Q13241">
        <v>21</v>
      </c>
      <c r="R13241" t="s">
        <v>71</v>
      </c>
      <c r="S13241">
        <v>6.34</v>
      </c>
      <c r="T13241" t="s">
        <v>71</v>
      </c>
      <c r="U13241">
        <v>196.37</v>
      </c>
      <c r="V13241" t="s">
        <v>71</v>
      </c>
      <c r="W13241">
        <v>145.5</v>
      </c>
      <c r="X13241" t="s">
        <v>71</v>
      </c>
      <c r="Y13241">
        <v>80.290000000000006</v>
      </c>
      <c r="AA13241">
        <v>70.61</v>
      </c>
      <c r="AC13241">
        <v>71.510000000000005</v>
      </c>
      <c r="AE13241">
        <v>5.5</v>
      </c>
      <c r="AF13241" t="s">
        <v>71</v>
      </c>
      <c r="AG13241">
        <v>6.12</v>
      </c>
      <c r="AH13241" t="s">
        <v>71</v>
      </c>
      <c r="AS13241">
        <v>32.54</v>
      </c>
      <c r="AT13241" t="s">
        <v>71</v>
      </c>
    </row>
    <row r="13242" spans="1:58" x14ac:dyDescent="0.2">
      <c r="A13242" t="s">
        <v>177</v>
      </c>
      <c r="B13242" t="s">
        <v>178</v>
      </c>
      <c r="C13242">
        <f>-69.96268352 / 41.79546898</f>
        <v>-1.6739298595615375</v>
      </c>
      <c r="D13242" t="s">
        <v>179</v>
      </c>
      <c r="E13242" t="s">
        <v>70</v>
      </c>
      <c r="F13242" s="1">
        <v>41148</v>
      </c>
      <c r="G13242">
        <v>0.5</v>
      </c>
      <c r="I13242">
        <v>0.95</v>
      </c>
      <c r="J13242" t="s">
        <v>71</v>
      </c>
      <c r="K13242">
        <v>73.98</v>
      </c>
      <c r="L13242" t="s">
        <v>71</v>
      </c>
      <c r="M13242">
        <v>0.32</v>
      </c>
      <c r="N13242" t="s">
        <v>71</v>
      </c>
      <c r="O13242">
        <v>7.22</v>
      </c>
      <c r="P13242" t="s">
        <v>71</v>
      </c>
      <c r="Q13242">
        <v>22.4</v>
      </c>
      <c r="R13242" t="s">
        <v>71</v>
      </c>
      <c r="S13242">
        <v>8.15</v>
      </c>
      <c r="T13242" t="s">
        <v>71</v>
      </c>
      <c r="U13242">
        <v>252.44</v>
      </c>
      <c r="V13242" t="s">
        <v>71</v>
      </c>
      <c r="W13242">
        <v>227.45</v>
      </c>
      <c r="X13242" t="s">
        <v>71</v>
      </c>
      <c r="Y13242">
        <v>83.91</v>
      </c>
      <c r="AA13242">
        <v>72.819999999999993</v>
      </c>
      <c r="AC13242">
        <v>76.42</v>
      </c>
      <c r="AE13242">
        <v>5.8</v>
      </c>
      <c r="AF13242" t="s">
        <v>71</v>
      </c>
      <c r="AG13242">
        <v>5.92</v>
      </c>
      <c r="AH13242" t="s">
        <v>71</v>
      </c>
      <c r="AS13242">
        <v>24.33</v>
      </c>
      <c r="AT13242" t="s">
        <v>71</v>
      </c>
    </row>
    <row r="13243" spans="1:58" x14ac:dyDescent="0.2">
      <c r="A13243" t="s">
        <v>177</v>
      </c>
      <c r="B13243" t="s">
        <v>178</v>
      </c>
      <c r="C13243">
        <f>-69.96268352 / 41.79546898</f>
        <v>-1.6739298595615375</v>
      </c>
      <c r="D13243" t="s">
        <v>179</v>
      </c>
      <c r="E13243" t="s">
        <v>70</v>
      </c>
      <c r="F13243" s="1">
        <v>41514</v>
      </c>
      <c r="G13243">
        <v>0.5</v>
      </c>
      <c r="I13243">
        <v>1</v>
      </c>
      <c r="J13243" t="s">
        <v>71</v>
      </c>
      <c r="K13243">
        <v>50.83</v>
      </c>
      <c r="L13243" t="s">
        <v>71</v>
      </c>
      <c r="M13243">
        <v>0.34</v>
      </c>
      <c r="N13243" t="s">
        <v>71</v>
      </c>
      <c r="O13243">
        <v>7.2</v>
      </c>
      <c r="P13243" t="s">
        <v>71</v>
      </c>
      <c r="Q13243">
        <v>22</v>
      </c>
      <c r="R13243" t="s">
        <v>71</v>
      </c>
      <c r="S13243">
        <v>7.3</v>
      </c>
      <c r="T13243" t="s">
        <v>71</v>
      </c>
      <c r="U13243">
        <v>226.11</v>
      </c>
      <c r="V13243" t="s">
        <v>71</v>
      </c>
      <c r="W13243">
        <v>124.78</v>
      </c>
      <c r="X13243" t="s">
        <v>71</v>
      </c>
      <c r="Y13243">
        <v>82.32</v>
      </c>
      <c r="AA13243">
        <v>69.14</v>
      </c>
      <c r="AC13243">
        <v>75.760000000000005</v>
      </c>
      <c r="AE13243">
        <v>5.8</v>
      </c>
      <c r="AF13243" t="s">
        <v>71</v>
      </c>
      <c r="AG13243">
        <v>6</v>
      </c>
      <c r="AH13243" t="s">
        <v>71</v>
      </c>
      <c r="AS13243">
        <v>24.67</v>
      </c>
      <c r="AT13243" t="s">
        <v>71</v>
      </c>
    </row>
    <row r="13244" spans="1:58" x14ac:dyDescent="0.2">
      <c r="A13244" t="s">
        <v>177</v>
      </c>
      <c r="B13244" t="s">
        <v>178</v>
      </c>
      <c r="C13244">
        <f>-69.96268352 / 41.79546898</f>
        <v>-1.6739298595615375</v>
      </c>
      <c r="D13244" t="s">
        <v>179</v>
      </c>
      <c r="E13244" t="s">
        <v>70</v>
      </c>
      <c r="F13244" s="1">
        <v>41871</v>
      </c>
      <c r="G13244">
        <v>0.5</v>
      </c>
      <c r="I13244">
        <v>1.5</v>
      </c>
      <c r="J13244" t="s">
        <v>71</v>
      </c>
      <c r="K13244">
        <v>225.14</v>
      </c>
      <c r="L13244" t="s">
        <v>71</v>
      </c>
      <c r="M13244">
        <v>0.18</v>
      </c>
      <c r="N13244" t="s">
        <v>71</v>
      </c>
      <c r="O13244">
        <v>9.92</v>
      </c>
      <c r="P13244" t="s">
        <v>71</v>
      </c>
      <c r="Q13244">
        <v>21</v>
      </c>
      <c r="R13244" t="s">
        <v>71</v>
      </c>
      <c r="S13244">
        <v>7.52</v>
      </c>
      <c r="T13244" t="s">
        <v>71</v>
      </c>
      <c r="U13244">
        <v>232.92</v>
      </c>
      <c r="V13244" t="s">
        <v>71</v>
      </c>
      <c r="W13244">
        <v>151.81</v>
      </c>
      <c r="X13244" t="s">
        <v>71</v>
      </c>
      <c r="Y13244">
        <v>82.75</v>
      </c>
      <c r="AA13244">
        <v>83.74</v>
      </c>
      <c r="AC13244">
        <v>85.12</v>
      </c>
      <c r="AE13244">
        <v>3.5</v>
      </c>
      <c r="AF13244" t="s">
        <v>71</v>
      </c>
      <c r="AG13244">
        <v>5.94</v>
      </c>
      <c r="AH13244" t="s">
        <v>71</v>
      </c>
      <c r="AS13244">
        <v>115.24</v>
      </c>
      <c r="AT13244" t="s">
        <v>71</v>
      </c>
    </row>
    <row r="13245" spans="1:58" x14ac:dyDescent="0.2">
      <c r="A13245" t="s">
        <v>177</v>
      </c>
      <c r="B13245" t="s">
        <v>178</v>
      </c>
      <c r="C13245">
        <f>-69.96268352 / 41.79546898</f>
        <v>-1.6739298595615375</v>
      </c>
      <c r="D13245" t="s">
        <v>179</v>
      </c>
      <c r="E13245" t="s">
        <v>70</v>
      </c>
      <c r="F13245" s="1">
        <v>41871</v>
      </c>
      <c r="G13245">
        <v>0.75</v>
      </c>
      <c r="O13245">
        <v>6.3</v>
      </c>
      <c r="P13245" t="s">
        <v>71</v>
      </c>
      <c r="Q13245">
        <v>20.6</v>
      </c>
      <c r="R13245" t="s">
        <v>71</v>
      </c>
    </row>
    <row r="13246" spans="1:58" x14ac:dyDescent="0.2">
      <c r="A13246" t="s">
        <v>177</v>
      </c>
      <c r="B13246" t="s">
        <v>178</v>
      </c>
      <c r="C13246">
        <f>-69.96268352 / 41.79546898</f>
        <v>-1.6739298595615375</v>
      </c>
      <c r="D13246" t="s">
        <v>179</v>
      </c>
      <c r="E13246" t="s">
        <v>70</v>
      </c>
      <c r="F13246" s="1">
        <v>42604</v>
      </c>
      <c r="G13246">
        <v>0.5</v>
      </c>
      <c r="I13246">
        <v>0.8</v>
      </c>
      <c r="J13246" t="s">
        <v>71</v>
      </c>
      <c r="K13246">
        <v>124.76</v>
      </c>
      <c r="L13246" t="s">
        <v>71</v>
      </c>
      <c r="M13246">
        <v>0.28000000000000003</v>
      </c>
      <c r="N13246" t="s">
        <v>71</v>
      </c>
      <c r="O13246">
        <v>7.99</v>
      </c>
      <c r="P13246" t="s">
        <v>71</v>
      </c>
      <c r="Q13246">
        <v>24.2</v>
      </c>
      <c r="R13246" t="s">
        <v>71</v>
      </c>
      <c r="S13246">
        <v>9.9</v>
      </c>
      <c r="T13246" t="s">
        <v>71</v>
      </c>
      <c r="U13246">
        <v>306.64</v>
      </c>
      <c r="V13246" t="s">
        <v>71</v>
      </c>
      <c r="W13246">
        <v>260.99</v>
      </c>
      <c r="X13246" t="s">
        <v>71</v>
      </c>
      <c r="Y13246">
        <v>86.71</v>
      </c>
      <c r="AA13246">
        <v>77.95</v>
      </c>
      <c r="AC13246">
        <v>78.34</v>
      </c>
      <c r="AE13246">
        <v>2.7</v>
      </c>
      <c r="AF13246" t="s">
        <v>71</v>
      </c>
      <c r="AG13246">
        <v>5.26</v>
      </c>
      <c r="AH13246" t="s">
        <v>71</v>
      </c>
      <c r="AS13246">
        <v>88.69</v>
      </c>
      <c r="AT13246" t="s">
        <v>71</v>
      </c>
      <c r="BE13246">
        <v>213.45</v>
      </c>
      <c r="BF13246" t="s">
        <v>71</v>
      </c>
    </row>
    <row r="13247" spans="1:58" x14ac:dyDescent="0.2">
      <c r="A13247" t="s">
        <v>177</v>
      </c>
      <c r="B13247" t="s">
        <v>178</v>
      </c>
      <c r="C13247">
        <f>-69.96268352 / 41.79546898</f>
        <v>-1.6739298595615375</v>
      </c>
      <c r="D13247" t="s">
        <v>179</v>
      </c>
      <c r="E13247" t="s">
        <v>70</v>
      </c>
      <c r="F13247" s="1">
        <v>42969</v>
      </c>
      <c r="G13247">
        <v>0.5</v>
      </c>
      <c r="I13247">
        <v>1.2</v>
      </c>
      <c r="J13247" t="s">
        <v>150</v>
      </c>
      <c r="K13247">
        <v>128.25</v>
      </c>
      <c r="L13247" t="s">
        <v>150</v>
      </c>
      <c r="M13247">
        <v>0.45</v>
      </c>
      <c r="N13247" t="s">
        <v>150</v>
      </c>
      <c r="O13247">
        <v>7.02</v>
      </c>
      <c r="P13247" t="s">
        <v>150</v>
      </c>
      <c r="Q13247">
        <v>22.7</v>
      </c>
      <c r="R13247" t="s">
        <v>150</v>
      </c>
      <c r="S13247">
        <v>5.48</v>
      </c>
      <c r="T13247" t="s">
        <v>150</v>
      </c>
      <c r="U13247">
        <v>169.74</v>
      </c>
      <c r="V13247" t="s">
        <v>150</v>
      </c>
      <c r="W13247">
        <v>121.99</v>
      </c>
      <c r="X13247" t="s">
        <v>150</v>
      </c>
      <c r="Y13247">
        <v>78.19</v>
      </c>
      <c r="AA13247">
        <v>78.22</v>
      </c>
      <c r="AC13247">
        <v>71.510000000000005</v>
      </c>
      <c r="AE13247">
        <v>4.9000000000000004</v>
      </c>
      <c r="AF13247" t="s">
        <v>150</v>
      </c>
      <c r="AG13247">
        <v>5.45</v>
      </c>
      <c r="AH13247" t="s">
        <v>150</v>
      </c>
      <c r="AS13247">
        <v>36.43</v>
      </c>
      <c r="AT13247" t="s">
        <v>150</v>
      </c>
    </row>
    <row r="13248" spans="1:58" x14ac:dyDescent="0.2">
      <c r="A13248" t="s">
        <v>692</v>
      </c>
      <c r="B13248" t="s">
        <v>693</v>
      </c>
      <c r="C13248">
        <f>-69.9551812 / 41.79092745</f>
        <v>-1.6739322496179729</v>
      </c>
      <c r="D13248" t="s">
        <v>694</v>
      </c>
      <c r="E13248" t="s">
        <v>70</v>
      </c>
      <c r="F13248" s="1">
        <v>42612</v>
      </c>
      <c r="G13248">
        <v>0.1</v>
      </c>
      <c r="I13248">
        <v>0.33</v>
      </c>
      <c r="J13248" t="s">
        <v>150</v>
      </c>
      <c r="K13248">
        <v>18.75</v>
      </c>
      <c r="L13248" t="s">
        <v>150</v>
      </c>
      <c r="M13248">
        <v>0.33</v>
      </c>
      <c r="N13248" t="s">
        <v>150</v>
      </c>
      <c r="O13248">
        <v>7.11</v>
      </c>
      <c r="P13248" t="s">
        <v>150</v>
      </c>
      <c r="Q13248">
        <v>24.5</v>
      </c>
      <c r="R13248" t="s">
        <v>150</v>
      </c>
      <c r="S13248">
        <v>3.32</v>
      </c>
      <c r="T13248" t="s">
        <v>150</v>
      </c>
      <c r="U13248">
        <v>102.83</v>
      </c>
      <c r="V13248" t="s">
        <v>150</v>
      </c>
      <c r="W13248">
        <v>90.45</v>
      </c>
      <c r="X13248" t="s">
        <v>150</v>
      </c>
      <c r="Y13248">
        <v>70.959999999999994</v>
      </c>
      <c r="AA13248">
        <v>59.36</v>
      </c>
      <c r="AC13248">
        <v>75.98</v>
      </c>
      <c r="AE13248">
        <v>5.2</v>
      </c>
      <c r="AF13248" t="s">
        <v>150</v>
      </c>
      <c r="AG13248">
        <v>5.74</v>
      </c>
      <c r="AH13248" t="s">
        <v>150</v>
      </c>
      <c r="AS13248">
        <v>14.73</v>
      </c>
      <c r="AT13248" t="s">
        <v>150</v>
      </c>
    </row>
    <row r="13249" spans="1:46" x14ac:dyDescent="0.2">
      <c r="A13249" t="s">
        <v>180</v>
      </c>
      <c r="B13249" t="s">
        <v>181</v>
      </c>
      <c r="C13249">
        <f>-69.99127656 / 41.78363529</f>
        <v>-1.6750882510395377</v>
      </c>
      <c r="D13249" t="s">
        <v>182</v>
      </c>
      <c r="E13249" t="s">
        <v>70</v>
      </c>
      <c r="F13249" s="1">
        <v>37143</v>
      </c>
      <c r="G13249">
        <v>0.5</v>
      </c>
      <c r="I13249">
        <v>5.67</v>
      </c>
      <c r="J13249" t="s">
        <v>71</v>
      </c>
      <c r="K13249">
        <v>4.78</v>
      </c>
      <c r="L13249" t="s">
        <v>71</v>
      </c>
      <c r="M13249">
        <v>2.1</v>
      </c>
      <c r="N13249" t="s">
        <v>71</v>
      </c>
      <c r="O13249">
        <v>6.87</v>
      </c>
      <c r="P13249" t="s">
        <v>71</v>
      </c>
      <c r="Q13249">
        <v>26.1</v>
      </c>
      <c r="R13249" t="s">
        <v>71</v>
      </c>
      <c r="S13249">
        <v>1.47</v>
      </c>
      <c r="T13249" t="s">
        <v>71</v>
      </c>
      <c r="U13249">
        <v>45.53</v>
      </c>
      <c r="V13249" t="s">
        <v>71</v>
      </c>
      <c r="W13249">
        <v>48.8</v>
      </c>
      <c r="X13249" t="s">
        <v>71</v>
      </c>
      <c r="Y13249">
        <v>59.21</v>
      </c>
      <c r="AA13249">
        <v>45.95</v>
      </c>
      <c r="AC13249">
        <v>49.31</v>
      </c>
      <c r="AE13249">
        <v>0.8</v>
      </c>
      <c r="AF13249" t="s">
        <v>71</v>
      </c>
      <c r="AG13249">
        <v>6.26</v>
      </c>
      <c r="AH13249" t="s">
        <v>71</v>
      </c>
      <c r="AS13249">
        <v>3.54</v>
      </c>
      <c r="AT13249" t="s">
        <v>71</v>
      </c>
    </row>
    <row r="13250" spans="1:46" x14ac:dyDescent="0.2">
      <c r="A13250" t="s">
        <v>180</v>
      </c>
      <c r="B13250" t="s">
        <v>181</v>
      </c>
      <c r="C13250">
        <f>-69.99127656 / 41.78363529</f>
        <v>-1.6750882510395377</v>
      </c>
      <c r="D13250" t="s">
        <v>182</v>
      </c>
      <c r="E13250" t="s">
        <v>70</v>
      </c>
      <c r="F13250" s="1">
        <v>37143</v>
      </c>
      <c r="G13250">
        <v>1</v>
      </c>
      <c r="O13250">
        <v>6.4</v>
      </c>
      <c r="P13250" t="s">
        <v>71</v>
      </c>
      <c r="Q13250">
        <v>25.5</v>
      </c>
      <c r="R13250" t="s">
        <v>71</v>
      </c>
    </row>
    <row r="13251" spans="1:46" x14ac:dyDescent="0.2">
      <c r="A13251" t="s">
        <v>180</v>
      </c>
      <c r="B13251" t="s">
        <v>181</v>
      </c>
      <c r="C13251">
        <f>-69.99127656 / 41.78363529</f>
        <v>-1.6750882510395377</v>
      </c>
      <c r="D13251" t="s">
        <v>182</v>
      </c>
      <c r="E13251" t="s">
        <v>70</v>
      </c>
      <c r="F13251" s="1">
        <v>37143</v>
      </c>
      <c r="G13251">
        <v>2</v>
      </c>
      <c r="O13251">
        <v>1.87</v>
      </c>
      <c r="P13251" t="s">
        <v>71</v>
      </c>
      <c r="Q13251">
        <v>23.3</v>
      </c>
      <c r="R13251" t="s">
        <v>71</v>
      </c>
    </row>
    <row r="13252" spans="1:46" x14ac:dyDescent="0.2">
      <c r="A13252" t="s">
        <v>180</v>
      </c>
      <c r="B13252" t="s">
        <v>181</v>
      </c>
      <c r="C13252">
        <f>-69.99127656 / 41.78363529</f>
        <v>-1.6750882510395377</v>
      </c>
      <c r="D13252" t="s">
        <v>182</v>
      </c>
      <c r="E13252" t="s">
        <v>70</v>
      </c>
      <c r="F13252" s="1">
        <v>37143</v>
      </c>
      <c r="G13252">
        <v>3</v>
      </c>
      <c r="O13252">
        <v>0.42</v>
      </c>
      <c r="P13252" t="s">
        <v>71</v>
      </c>
      <c r="Q13252">
        <v>16.600000000000001</v>
      </c>
      <c r="R13252" t="s">
        <v>71</v>
      </c>
    </row>
    <row r="13253" spans="1:46" x14ac:dyDescent="0.2">
      <c r="A13253" t="s">
        <v>180</v>
      </c>
      <c r="B13253" t="s">
        <v>181</v>
      </c>
      <c r="C13253">
        <f>-69.99127656 / 41.78363529</f>
        <v>-1.6750882510395377</v>
      </c>
      <c r="D13253" t="s">
        <v>182</v>
      </c>
      <c r="E13253" t="s">
        <v>70</v>
      </c>
      <c r="F13253" s="1">
        <v>37143</v>
      </c>
      <c r="G13253">
        <v>4</v>
      </c>
      <c r="O13253">
        <v>0.27</v>
      </c>
      <c r="P13253" t="s">
        <v>71</v>
      </c>
      <c r="Q13253">
        <v>11.6</v>
      </c>
      <c r="R13253" t="s">
        <v>71</v>
      </c>
    </row>
    <row r="13254" spans="1:46" x14ac:dyDescent="0.2">
      <c r="A13254" t="s">
        <v>180</v>
      </c>
      <c r="B13254" t="s">
        <v>181</v>
      </c>
      <c r="C13254">
        <f>-69.99127656 / 41.78363529</f>
        <v>-1.6750882510395377</v>
      </c>
      <c r="D13254" t="s">
        <v>182</v>
      </c>
      <c r="E13254" t="s">
        <v>70</v>
      </c>
      <c r="F13254" s="1">
        <v>37143</v>
      </c>
      <c r="G13254">
        <v>5</v>
      </c>
      <c r="K13254">
        <v>63.85</v>
      </c>
      <c r="L13254" t="s">
        <v>71</v>
      </c>
      <c r="O13254">
        <v>0.25</v>
      </c>
      <c r="P13254" t="s">
        <v>71</v>
      </c>
      <c r="Q13254">
        <v>9</v>
      </c>
      <c r="R13254" t="s">
        <v>71</v>
      </c>
      <c r="S13254">
        <v>5.57</v>
      </c>
      <c r="T13254" t="s">
        <v>71</v>
      </c>
      <c r="U13254">
        <v>172.52</v>
      </c>
      <c r="V13254" t="s">
        <v>71</v>
      </c>
      <c r="W13254">
        <v>79</v>
      </c>
      <c r="X13254" t="s">
        <v>71</v>
      </c>
      <c r="Y13254">
        <v>78.42</v>
      </c>
      <c r="AA13254">
        <v>71.38</v>
      </c>
      <c r="AE13254">
        <v>2.5</v>
      </c>
      <c r="AF13254" t="s">
        <v>71</v>
      </c>
      <c r="AG13254">
        <v>6.25</v>
      </c>
      <c r="AH13254" t="s">
        <v>71</v>
      </c>
      <c r="AS13254">
        <v>27.67</v>
      </c>
      <c r="AT13254" t="s">
        <v>71</v>
      </c>
    </row>
    <row r="13255" spans="1:46" x14ac:dyDescent="0.2">
      <c r="A13255" t="s">
        <v>180</v>
      </c>
      <c r="B13255" t="s">
        <v>181</v>
      </c>
      <c r="C13255">
        <f>-69.99127656 / 41.78363529</f>
        <v>-1.6750882510395377</v>
      </c>
      <c r="D13255" t="s">
        <v>182</v>
      </c>
      <c r="E13255" t="s">
        <v>70</v>
      </c>
      <c r="F13255" s="1">
        <v>37508</v>
      </c>
      <c r="G13255">
        <v>0.5</v>
      </c>
      <c r="I13255">
        <v>5.67</v>
      </c>
      <c r="J13255" t="s">
        <v>71</v>
      </c>
      <c r="K13255">
        <v>1.24</v>
      </c>
      <c r="L13255" t="s">
        <v>71</v>
      </c>
      <c r="M13255">
        <v>1.57</v>
      </c>
      <c r="N13255" t="s">
        <v>71</v>
      </c>
      <c r="O13255">
        <v>6.25</v>
      </c>
      <c r="P13255" t="s">
        <v>71</v>
      </c>
      <c r="Q13255">
        <v>24.8</v>
      </c>
      <c r="R13255" t="s">
        <v>71</v>
      </c>
      <c r="S13255">
        <v>1.32</v>
      </c>
      <c r="T13255" t="s">
        <v>71</v>
      </c>
      <c r="U13255">
        <v>40.89</v>
      </c>
      <c r="V13255" t="s">
        <v>71</v>
      </c>
      <c r="W13255">
        <v>85.7</v>
      </c>
      <c r="X13255" t="s">
        <v>71</v>
      </c>
      <c r="Y13255">
        <v>57.66</v>
      </c>
      <c r="AA13255">
        <v>32.71</v>
      </c>
      <c r="AC13255">
        <v>53.5</v>
      </c>
      <c r="AE13255">
        <v>3.2</v>
      </c>
      <c r="AF13255" t="s">
        <v>71</v>
      </c>
      <c r="AG13255">
        <v>6.16</v>
      </c>
      <c r="AH13255" t="s">
        <v>71</v>
      </c>
      <c r="AS13255">
        <v>2.56</v>
      </c>
      <c r="AT13255" t="s">
        <v>71</v>
      </c>
    </row>
    <row r="13256" spans="1:46" x14ac:dyDescent="0.2">
      <c r="A13256" t="s">
        <v>180</v>
      </c>
      <c r="B13256" t="s">
        <v>181</v>
      </c>
      <c r="C13256">
        <f>-69.99127656 / 41.78363529</f>
        <v>-1.6750882510395377</v>
      </c>
      <c r="D13256" t="s">
        <v>182</v>
      </c>
      <c r="E13256" t="s">
        <v>70</v>
      </c>
      <c r="F13256" s="1">
        <v>37508</v>
      </c>
      <c r="G13256">
        <v>1</v>
      </c>
      <c r="O13256">
        <v>5.75</v>
      </c>
      <c r="P13256" t="s">
        <v>71</v>
      </c>
      <c r="Q13256">
        <v>22.9</v>
      </c>
      <c r="R13256" t="s">
        <v>71</v>
      </c>
    </row>
    <row r="13257" spans="1:46" x14ac:dyDescent="0.2">
      <c r="A13257" t="s">
        <v>180</v>
      </c>
      <c r="B13257" t="s">
        <v>181</v>
      </c>
      <c r="C13257">
        <f>-69.99127656 / 41.78363529</f>
        <v>-1.6750882510395377</v>
      </c>
      <c r="D13257" t="s">
        <v>182</v>
      </c>
      <c r="E13257" t="s">
        <v>70</v>
      </c>
      <c r="F13257" s="1">
        <v>37508</v>
      </c>
      <c r="G13257">
        <v>2</v>
      </c>
      <c r="O13257">
        <v>3.16</v>
      </c>
      <c r="P13257" t="s">
        <v>71</v>
      </c>
      <c r="Q13257">
        <v>21.7</v>
      </c>
      <c r="R13257" t="s">
        <v>71</v>
      </c>
    </row>
    <row r="13258" spans="1:46" x14ac:dyDescent="0.2">
      <c r="A13258" t="s">
        <v>180</v>
      </c>
      <c r="B13258" t="s">
        <v>181</v>
      </c>
      <c r="C13258">
        <f>-69.99127656 / 41.78363529</f>
        <v>-1.6750882510395377</v>
      </c>
      <c r="D13258" t="s">
        <v>182</v>
      </c>
      <c r="E13258" t="s">
        <v>70</v>
      </c>
      <c r="F13258" s="1">
        <v>37508</v>
      </c>
      <c r="G13258">
        <v>3</v>
      </c>
      <c r="O13258">
        <v>0.05</v>
      </c>
      <c r="P13258" t="s">
        <v>71</v>
      </c>
      <c r="Q13258">
        <v>15.8</v>
      </c>
      <c r="R13258" t="s">
        <v>71</v>
      </c>
    </row>
    <row r="13259" spans="1:46" x14ac:dyDescent="0.2">
      <c r="A13259" t="s">
        <v>180</v>
      </c>
      <c r="B13259" t="s">
        <v>181</v>
      </c>
      <c r="C13259">
        <f>-69.99127656 / 41.78363529</f>
        <v>-1.6750882510395377</v>
      </c>
      <c r="D13259" t="s">
        <v>182</v>
      </c>
      <c r="E13259" t="s">
        <v>70</v>
      </c>
      <c r="F13259" s="1">
        <v>37508</v>
      </c>
      <c r="G13259">
        <v>4</v>
      </c>
      <c r="K13259">
        <v>66.84</v>
      </c>
      <c r="L13259" t="s">
        <v>71</v>
      </c>
      <c r="O13259">
        <v>0.06</v>
      </c>
      <c r="P13259" t="s">
        <v>71</v>
      </c>
      <c r="Q13259">
        <v>12.2</v>
      </c>
      <c r="R13259" t="s">
        <v>71</v>
      </c>
      <c r="S13259">
        <v>6.8</v>
      </c>
      <c r="T13259" t="s">
        <v>71</v>
      </c>
      <c r="U13259">
        <v>210.62</v>
      </c>
      <c r="V13259" t="s">
        <v>71</v>
      </c>
      <c r="W13259">
        <v>104.5</v>
      </c>
      <c r="X13259" t="s">
        <v>71</v>
      </c>
      <c r="Y13259">
        <v>81.3</v>
      </c>
      <c r="AA13259">
        <v>71.819999999999993</v>
      </c>
      <c r="AE13259">
        <v>13.4</v>
      </c>
      <c r="AF13259" t="s">
        <v>71</v>
      </c>
      <c r="AG13259">
        <v>6.04</v>
      </c>
      <c r="AH13259" t="s">
        <v>71</v>
      </c>
      <c r="AS13259">
        <v>31.54</v>
      </c>
      <c r="AT13259" t="s">
        <v>71</v>
      </c>
    </row>
    <row r="13260" spans="1:46" x14ac:dyDescent="0.2">
      <c r="A13260" t="s">
        <v>180</v>
      </c>
      <c r="B13260" t="s">
        <v>181</v>
      </c>
      <c r="C13260">
        <f>-69.99127656 / 41.78363529</f>
        <v>-1.6750882510395377</v>
      </c>
      <c r="D13260" t="s">
        <v>182</v>
      </c>
      <c r="E13260" t="s">
        <v>70</v>
      </c>
      <c r="F13260" s="1">
        <v>37873</v>
      </c>
      <c r="G13260">
        <v>0.5</v>
      </c>
      <c r="I13260">
        <v>5.43</v>
      </c>
      <c r="J13260" t="s">
        <v>71</v>
      </c>
      <c r="K13260">
        <v>11.68</v>
      </c>
      <c r="L13260" t="s">
        <v>71</v>
      </c>
      <c r="M13260">
        <v>1.08</v>
      </c>
      <c r="N13260" t="s">
        <v>71</v>
      </c>
      <c r="O13260">
        <v>9.16</v>
      </c>
      <c r="P13260" t="s">
        <v>71</v>
      </c>
      <c r="Q13260">
        <v>27</v>
      </c>
      <c r="R13260" t="s">
        <v>71</v>
      </c>
      <c r="S13260">
        <v>0.4</v>
      </c>
      <c r="T13260" t="s">
        <v>71</v>
      </c>
      <c r="U13260">
        <v>12.39</v>
      </c>
      <c r="V13260" t="s">
        <v>71</v>
      </c>
      <c r="W13260">
        <v>56.5</v>
      </c>
      <c r="X13260" t="s">
        <v>71</v>
      </c>
      <c r="Y13260">
        <v>40.44</v>
      </c>
      <c r="AA13260">
        <v>54.71</v>
      </c>
      <c r="AC13260">
        <v>58.89</v>
      </c>
      <c r="AE13260">
        <v>0.44</v>
      </c>
      <c r="AF13260" t="s">
        <v>71</v>
      </c>
      <c r="AG13260">
        <v>6.51</v>
      </c>
      <c r="AH13260" t="s">
        <v>71</v>
      </c>
      <c r="AS13260">
        <v>0.09</v>
      </c>
      <c r="AT13260" t="s">
        <v>71</v>
      </c>
    </row>
    <row r="13261" spans="1:46" x14ac:dyDescent="0.2">
      <c r="A13261" t="s">
        <v>180</v>
      </c>
      <c r="B13261" t="s">
        <v>181</v>
      </c>
      <c r="C13261">
        <f>-69.99127656 / 41.78363529</f>
        <v>-1.6750882510395377</v>
      </c>
      <c r="D13261" t="s">
        <v>182</v>
      </c>
      <c r="E13261" t="s">
        <v>70</v>
      </c>
      <c r="F13261" s="1">
        <v>37873</v>
      </c>
      <c r="G13261">
        <v>1</v>
      </c>
      <c r="O13261">
        <v>4.33</v>
      </c>
      <c r="P13261" t="s">
        <v>71</v>
      </c>
      <c r="Q13261">
        <v>24.8</v>
      </c>
      <c r="R13261" t="s">
        <v>71</v>
      </c>
    </row>
    <row r="13262" spans="1:46" x14ac:dyDescent="0.2">
      <c r="A13262" t="s">
        <v>180</v>
      </c>
      <c r="B13262" t="s">
        <v>181</v>
      </c>
      <c r="C13262">
        <f>-69.99127656 / 41.78363529</f>
        <v>-1.6750882510395377</v>
      </c>
      <c r="D13262" t="s">
        <v>182</v>
      </c>
      <c r="E13262" t="s">
        <v>70</v>
      </c>
      <c r="F13262" s="1">
        <v>37873</v>
      </c>
      <c r="G13262">
        <v>2</v>
      </c>
      <c r="O13262">
        <v>0.16</v>
      </c>
      <c r="P13262" t="s">
        <v>71</v>
      </c>
      <c r="Q13262">
        <v>19.600000000000001</v>
      </c>
      <c r="R13262" t="s">
        <v>71</v>
      </c>
    </row>
    <row r="13263" spans="1:46" x14ac:dyDescent="0.2">
      <c r="A13263" t="s">
        <v>180</v>
      </c>
      <c r="B13263" t="s">
        <v>181</v>
      </c>
      <c r="C13263">
        <f>-69.99127656 / 41.78363529</f>
        <v>-1.6750882510395377</v>
      </c>
      <c r="D13263" t="s">
        <v>182</v>
      </c>
      <c r="E13263" t="s">
        <v>70</v>
      </c>
      <c r="F13263" s="1">
        <v>37873</v>
      </c>
      <c r="G13263">
        <v>3</v>
      </c>
      <c r="O13263">
        <v>0.13</v>
      </c>
      <c r="P13263" t="s">
        <v>71</v>
      </c>
      <c r="Q13263">
        <v>12.5</v>
      </c>
      <c r="R13263" t="s">
        <v>71</v>
      </c>
    </row>
    <row r="13264" spans="1:46" x14ac:dyDescent="0.2">
      <c r="A13264" t="s">
        <v>180</v>
      </c>
      <c r="B13264" t="s">
        <v>181</v>
      </c>
      <c r="C13264">
        <f>-69.99127656 / 41.78363529</f>
        <v>-1.6750882510395377</v>
      </c>
      <c r="D13264" t="s">
        <v>182</v>
      </c>
      <c r="E13264" t="s">
        <v>70</v>
      </c>
      <c r="F13264" s="1">
        <v>37873</v>
      </c>
      <c r="G13264">
        <v>4</v>
      </c>
      <c r="O13264">
        <v>0.13</v>
      </c>
      <c r="P13264" t="s">
        <v>71</v>
      </c>
      <c r="Q13264">
        <v>8.9</v>
      </c>
      <c r="R13264" t="s">
        <v>71</v>
      </c>
    </row>
    <row r="13265" spans="1:46" x14ac:dyDescent="0.2">
      <c r="A13265" t="s">
        <v>180</v>
      </c>
      <c r="B13265" t="s">
        <v>181</v>
      </c>
      <c r="C13265">
        <f>-69.99127656 / 41.78363529</f>
        <v>-1.6750882510395377</v>
      </c>
      <c r="D13265" t="s">
        <v>182</v>
      </c>
      <c r="E13265" t="s">
        <v>70</v>
      </c>
      <c r="F13265" s="1">
        <v>37873</v>
      </c>
      <c r="G13265">
        <v>5</v>
      </c>
      <c r="K13265">
        <v>16.21</v>
      </c>
      <c r="L13265" t="s">
        <v>71</v>
      </c>
      <c r="O13265">
        <v>0.13</v>
      </c>
      <c r="P13265" t="s">
        <v>71</v>
      </c>
      <c r="Q13265">
        <v>7.3</v>
      </c>
      <c r="R13265" t="s">
        <v>71</v>
      </c>
      <c r="S13265">
        <v>4.4000000000000004</v>
      </c>
      <c r="T13265" t="s">
        <v>71</v>
      </c>
      <c r="U13265">
        <v>136.28</v>
      </c>
      <c r="V13265" t="s">
        <v>71</v>
      </c>
      <c r="W13265">
        <v>60.3</v>
      </c>
      <c r="X13265" t="s">
        <v>71</v>
      </c>
      <c r="Y13265">
        <v>75.02</v>
      </c>
      <c r="AA13265">
        <v>57.93</v>
      </c>
      <c r="AE13265">
        <v>1.1100000000000001</v>
      </c>
      <c r="AF13265" t="s">
        <v>71</v>
      </c>
      <c r="AG13265">
        <v>5.97</v>
      </c>
      <c r="AH13265" t="s">
        <v>71</v>
      </c>
      <c r="AS13265">
        <v>12.13</v>
      </c>
      <c r="AT13265" t="s">
        <v>71</v>
      </c>
    </row>
    <row r="13266" spans="1:46" x14ac:dyDescent="0.2">
      <c r="A13266" t="s">
        <v>180</v>
      </c>
      <c r="B13266" t="s">
        <v>181</v>
      </c>
      <c r="C13266">
        <f>-69.99127656 / 41.78363529</f>
        <v>-1.6750882510395377</v>
      </c>
      <c r="D13266" t="s">
        <v>182</v>
      </c>
      <c r="E13266" t="s">
        <v>70</v>
      </c>
      <c r="F13266" s="1">
        <v>38218</v>
      </c>
      <c r="G13266">
        <v>0.5</v>
      </c>
      <c r="I13266">
        <v>5.09</v>
      </c>
      <c r="J13266" t="s">
        <v>71</v>
      </c>
      <c r="K13266">
        <v>13.55</v>
      </c>
      <c r="L13266" t="s">
        <v>71</v>
      </c>
      <c r="M13266">
        <v>2.14</v>
      </c>
      <c r="N13266" t="s">
        <v>71</v>
      </c>
      <c r="O13266">
        <v>7.84</v>
      </c>
      <c r="P13266" t="s">
        <v>71</v>
      </c>
      <c r="Q13266">
        <v>23.3</v>
      </c>
      <c r="R13266" t="s">
        <v>71</v>
      </c>
      <c r="S13266">
        <v>0.95</v>
      </c>
      <c r="T13266" t="s">
        <v>71</v>
      </c>
      <c r="U13266">
        <v>29.43</v>
      </c>
      <c r="V13266" t="s">
        <v>71</v>
      </c>
      <c r="W13266">
        <v>39.43</v>
      </c>
      <c r="X13266" t="s">
        <v>71</v>
      </c>
      <c r="Y13266">
        <v>52.92</v>
      </c>
      <c r="AA13266">
        <v>56.17</v>
      </c>
      <c r="AC13266">
        <v>49.04</v>
      </c>
      <c r="AE13266">
        <v>6.05</v>
      </c>
      <c r="AF13266" t="s">
        <v>71</v>
      </c>
      <c r="AG13266">
        <v>6.32</v>
      </c>
      <c r="AH13266" t="s">
        <v>71</v>
      </c>
      <c r="AS13266">
        <v>1.46</v>
      </c>
      <c r="AT13266" t="s">
        <v>71</v>
      </c>
    </row>
    <row r="13267" spans="1:46" x14ac:dyDescent="0.2">
      <c r="A13267" t="s">
        <v>180</v>
      </c>
      <c r="B13267" t="s">
        <v>181</v>
      </c>
      <c r="C13267">
        <f>-69.99127656 / 41.78363529</f>
        <v>-1.6750882510395377</v>
      </c>
      <c r="D13267" t="s">
        <v>182</v>
      </c>
      <c r="E13267" t="s">
        <v>70</v>
      </c>
      <c r="F13267" s="1">
        <v>38218</v>
      </c>
      <c r="G13267">
        <v>1</v>
      </c>
      <c r="O13267">
        <v>7.56</v>
      </c>
      <c r="P13267" t="s">
        <v>71</v>
      </c>
      <c r="Q13267">
        <v>22.8</v>
      </c>
      <c r="R13267" t="s">
        <v>71</v>
      </c>
    </row>
    <row r="13268" spans="1:46" x14ac:dyDescent="0.2">
      <c r="A13268" t="s">
        <v>180</v>
      </c>
      <c r="B13268" t="s">
        <v>181</v>
      </c>
      <c r="C13268">
        <f>-69.99127656 / 41.78363529</f>
        <v>-1.6750882510395377</v>
      </c>
      <c r="D13268" t="s">
        <v>182</v>
      </c>
      <c r="E13268" t="s">
        <v>70</v>
      </c>
      <c r="F13268" s="1">
        <v>38218</v>
      </c>
      <c r="G13268">
        <v>2</v>
      </c>
      <c r="O13268">
        <v>4.9000000000000004</v>
      </c>
      <c r="P13268" t="s">
        <v>71</v>
      </c>
      <c r="Q13268">
        <v>21.5</v>
      </c>
      <c r="R13268" t="s">
        <v>71</v>
      </c>
    </row>
    <row r="13269" spans="1:46" x14ac:dyDescent="0.2">
      <c r="A13269" t="s">
        <v>180</v>
      </c>
      <c r="B13269" t="s">
        <v>181</v>
      </c>
      <c r="C13269">
        <f>-69.99127656 / 41.78363529</f>
        <v>-1.6750882510395377</v>
      </c>
      <c r="D13269" t="s">
        <v>182</v>
      </c>
      <c r="E13269" t="s">
        <v>70</v>
      </c>
      <c r="F13269" s="1">
        <v>38218</v>
      </c>
      <c r="G13269">
        <v>3</v>
      </c>
      <c r="O13269">
        <v>0.2</v>
      </c>
      <c r="P13269" t="s">
        <v>71</v>
      </c>
      <c r="Q13269">
        <v>15.7</v>
      </c>
      <c r="R13269" t="s">
        <v>71</v>
      </c>
    </row>
    <row r="13270" spans="1:46" x14ac:dyDescent="0.2">
      <c r="A13270" t="s">
        <v>180</v>
      </c>
      <c r="B13270" t="s">
        <v>181</v>
      </c>
      <c r="C13270">
        <f>-69.99127656 / 41.78363529</f>
        <v>-1.6750882510395377</v>
      </c>
      <c r="D13270" t="s">
        <v>182</v>
      </c>
      <c r="E13270" t="s">
        <v>70</v>
      </c>
      <c r="F13270" s="1">
        <v>38218</v>
      </c>
      <c r="G13270">
        <v>4</v>
      </c>
      <c r="K13270">
        <v>95.92</v>
      </c>
      <c r="L13270" t="s">
        <v>71</v>
      </c>
      <c r="O13270">
        <v>0.17</v>
      </c>
      <c r="P13270" t="s">
        <v>71</v>
      </c>
      <c r="Q13270">
        <v>10.5</v>
      </c>
      <c r="R13270" t="s">
        <v>71</v>
      </c>
      <c r="S13270">
        <v>3.72</v>
      </c>
      <c r="T13270" t="s">
        <v>71</v>
      </c>
      <c r="W13270">
        <v>38.54</v>
      </c>
      <c r="X13270" t="s">
        <v>71</v>
      </c>
      <c r="Y13270">
        <v>23.09</v>
      </c>
      <c r="AA13270">
        <v>75.37</v>
      </c>
      <c r="AE13270">
        <v>14.13</v>
      </c>
      <c r="AF13270" t="s">
        <v>71</v>
      </c>
      <c r="AG13270">
        <v>5.84</v>
      </c>
      <c r="AH13270" t="s">
        <v>71</v>
      </c>
      <c r="AS13270">
        <v>22.89</v>
      </c>
      <c r="AT13270" t="s">
        <v>71</v>
      </c>
    </row>
    <row r="13271" spans="1:46" x14ac:dyDescent="0.2">
      <c r="A13271" t="s">
        <v>180</v>
      </c>
      <c r="B13271" t="s">
        <v>181</v>
      </c>
      <c r="C13271">
        <f>-69.99127656 / 41.78363529</f>
        <v>-1.6750882510395377</v>
      </c>
      <c r="D13271" t="s">
        <v>182</v>
      </c>
      <c r="E13271" t="s">
        <v>70</v>
      </c>
      <c r="F13271" s="1">
        <v>38218</v>
      </c>
      <c r="G13271">
        <v>4.5</v>
      </c>
      <c r="O13271">
        <v>0.15</v>
      </c>
      <c r="P13271" t="s">
        <v>71</v>
      </c>
      <c r="Q13271">
        <v>8.9</v>
      </c>
      <c r="R13271" t="s">
        <v>71</v>
      </c>
    </row>
    <row r="13272" spans="1:46" x14ac:dyDescent="0.2">
      <c r="A13272" t="s">
        <v>180</v>
      </c>
      <c r="B13272" t="s">
        <v>181</v>
      </c>
      <c r="C13272">
        <f>-69.99127656 / 41.78363529</f>
        <v>-1.6750882510395377</v>
      </c>
      <c r="D13272" t="s">
        <v>182</v>
      </c>
      <c r="E13272" t="s">
        <v>70</v>
      </c>
      <c r="F13272" s="1">
        <v>38218</v>
      </c>
      <c r="G13272">
        <v>5</v>
      </c>
      <c r="O13272">
        <v>0.15</v>
      </c>
      <c r="P13272" t="s">
        <v>71</v>
      </c>
      <c r="Q13272">
        <v>8.9</v>
      </c>
      <c r="R13272" t="s">
        <v>71</v>
      </c>
    </row>
    <row r="13273" spans="1:46" x14ac:dyDescent="0.2">
      <c r="A13273" t="s">
        <v>180</v>
      </c>
      <c r="B13273" t="s">
        <v>181</v>
      </c>
      <c r="C13273">
        <f>-69.99127656 / 41.78363529</f>
        <v>-1.6750882510395377</v>
      </c>
      <c r="D13273" t="s">
        <v>182</v>
      </c>
      <c r="E13273" t="s">
        <v>70</v>
      </c>
      <c r="F13273" s="1">
        <v>38252</v>
      </c>
      <c r="G13273">
        <v>0.5</v>
      </c>
      <c r="I13273">
        <v>5.7</v>
      </c>
      <c r="J13273" t="s">
        <v>71</v>
      </c>
      <c r="K13273">
        <v>10.199999999999999</v>
      </c>
      <c r="L13273" t="s">
        <v>71</v>
      </c>
      <c r="M13273">
        <v>1.1200000000000001</v>
      </c>
      <c r="N13273" t="s">
        <v>71</v>
      </c>
      <c r="O13273">
        <v>8.6199999999999992</v>
      </c>
      <c r="P13273" t="s">
        <v>71</v>
      </c>
      <c r="Q13273">
        <v>18.899999999999999</v>
      </c>
      <c r="R13273" t="s">
        <v>71</v>
      </c>
      <c r="S13273">
        <v>1.23</v>
      </c>
      <c r="T13273" t="s">
        <v>71</v>
      </c>
      <c r="U13273">
        <v>38.1</v>
      </c>
      <c r="V13273" t="s">
        <v>71</v>
      </c>
      <c r="W13273">
        <v>62.4</v>
      </c>
      <c r="X13273" t="s">
        <v>71</v>
      </c>
      <c r="Y13273">
        <v>56.64</v>
      </c>
      <c r="AA13273">
        <v>53.38</v>
      </c>
      <c r="AC13273">
        <v>58.37</v>
      </c>
      <c r="AE13273">
        <v>6.46</v>
      </c>
      <c r="AF13273" t="s">
        <v>71</v>
      </c>
      <c r="AG13273">
        <v>6.14</v>
      </c>
      <c r="AH13273" t="s">
        <v>71</v>
      </c>
      <c r="AS13273">
        <v>0.1</v>
      </c>
      <c r="AT13273" t="s">
        <v>71</v>
      </c>
    </row>
    <row r="13274" spans="1:46" x14ac:dyDescent="0.2">
      <c r="A13274" t="s">
        <v>180</v>
      </c>
      <c r="B13274" t="s">
        <v>181</v>
      </c>
      <c r="C13274">
        <f>-69.99127656 / 41.78363529</f>
        <v>-1.6750882510395377</v>
      </c>
      <c r="D13274" t="s">
        <v>182</v>
      </c>
      <c r="E13274" t="s">
        <v>70</v>
      </c>
      <c r="F13274" s="1">
        <v>38252</v>
      </c>
      <c r="G13274">
        <v>1</v>
      </c>
      <c r="O13274">
        <v>8.14</v>
      </c>
      <c r="P13274" t="s">
        <v>71</v>
      </c>
      <c r="Q13274">
        <v>18.399999999999999</v>
      </c>
      <c r="R13274" t="s">
        <v>71</v>
      </c>
    </row>
    <row r="13275" spans="1:46" x14ac:dyDescent="0.2">
      <c r="A13275" t="s">
        <v>180</v>
      </c>
      <c r="B13275" t="s">
        <v>181</v>
      </c>
      <c r="C13275">
        <f>-69.99127656 / 41.78363529</f>
        <v>-1.6750882510395377</v>
      </c>
      <c r="D13275" t="s">
        <v>182</v>
      </c>
      <c r="E13275" t="s">
        <v>70</v>
      </c>
      <c r="F13275" s="1">
        <v>38252</v>
      </c>
      <c r="G13275">
        <v>2</v>
      </c>
      <c r="O13275">
        <v>6.72</v>
      </c>
      <c r="P13275" t="s">
        <v>71</v>
      </c>
      <c r="Q13275">
        <v>17.600000000000001</v>
      </c>
      <c r="R13275" t="s">
        <v>71</v>
      </c>
    </row>
    <row r="13276" spans="1:46" x14ac:dyDescent="0.2">
      <c r="A13276" t="s">
        <v>180</v>
      </c>
      <c r="B13276" t="s">
        <v>181</v>
      </c>
      <c r="C13276">
        <f>-69.99127656 / 41.78363529</f>
        <v>-1.6750882510395377</v>
      </c>
      <c r="D13276" t="s">
        <v>182</v>
      </c>
      <c r="E13276" t="s">
        <v>70</v>
      </c>
      <c r="F13276" s="1">
        <v>38252</v>
      </c>
      <c r="G13276">
        <v>3</v>
      </c>
      <c r="O13276">
        <v>4.9000000000000004</v>
      </c>
      <c r="P13276" t="s">
        <v>71</v>
      </c>
      <c r="Q13276">
        <v>16.899999999999999</v>
      </c>
      <c r="R13276" t="s">
        <v>71</v>
      </c>
    </row>
    <row r="13277" spans="1:46" x14ac:dyDescent="0.2">
      <c r="A13277" t="s">
        <v>180</v>
      </c>
      <c r="B13277" t="s">
        <v>181</v>
      </c>
      <c r="C13277">
        <f>-69.99127656 / 41.78363529</f>
        <v>-1.6750882510395377</v>
      </c>
      <c r="D13277" t="s">
        <v>182</v>
      </c>
      <c r="E13277" t="s">
        <v>70</v>
      </c>
      <c r="F13277" s="1">
        <v>38252</v>
      </c>
      <c r="G13277">
        <v>4</v>
      </c>
      <c r="O13277">
        <v>0.2</v>
      </c>
      <c r="P13277" t="s">
        <v>71</v>
      </c>
      <c r="Q13277">
        <v>13</v>
      </c>
      <c r="R13277" t="s">
        <v>71</v>
      </c>
    </row>
    <row r="13278" spans="1:46" x14ac:dyDescent="0.2">
      <c r="A13278" t="s">
        <v>180</v>
      </c>
      <c r="B13278" t="s">
        <v>181</v>
      </c>
      <c r="C13278">
        <f>-69.99127656 / 41.78363529</f>
        <v>-1.6750882510395377</v>
      </c>
      <c r="D13278" t="s">
        <v>182</v>
      </c>
      <c r="E13278" t="s">
        <v>70</v>
      </c>
      <c r="F13278" s="1">
        <v>38252</v>
      </c>
      <c r="G13278">
        <v>4.75</v>
      </c>
      <c r="K13278">
        <v>71.3</v>
      </c>
      <c r="L13278" t="s">
        <v>71</v>
      </c>
      <c r="S13278">
        <v>0.1</v>
      </c>
      <c r="T13278" t="s">
        <v>71</v>
      </c>
      <c r="U13278">
        <v>3.1</v>
      </c>
      <c r="V13278" t="s">
        <v>71</v>
      </c>
      <c r="W13278">
        <v>50.32</v>
      </c>
      <c r="X13278" t="s">
        <v>71</v>
      </c>
      <c r="Y13278">
        <v>20.46</v>
      </c>
      <c r="AA13278">
        <v>72.459999999999994</v>
      </c>
      <c r="AE13278">
        <v>32.49</v>
      </c>
      <c r="AF13278" t="s">
        <v>71</v>
      </c>
      <c r="AG13278">
        <v>6</v>
      </c>
      <c r="AH13278" t="s">
        <v>71</v>
      </c>
      <c r="AS13278">
        <v>44.6</v>
      </c>
      <c r="AT13278" t="s">
        <v>71</v>
      </c>
    </row>
    <row r="13279" spans="1:46" x14ac:dyDescent="0.2">
      <c r="A13279" t="s">
        <v>180</v>
      </c>
      <c r="B13279" t="s">
        <v>181</v>
      </c>
      <c r="C13279">
        <f>-69.99127656 / 41.78363529</f>
        <v>-1.6750882510395377</v>
      </c>
      <c r="D13279" t="s">
        <v>182</v>
      </c>
      <c r="E13279" t="s">
        <v>70</v>
      </c>
      <c r="F13279" s="1">
        <v>38589</v>
      </c>
      <c r="G13279">
        <v>0.5</v>
      </c>
      <c r="I13279">
        <v>5.8</v>
      </c>
      <c r="J13279" t="s">
        <v>71</v>
      </c>
      <c r="K13279">
        <v>42.83</v>
      </c>
      <c r="L13279" t="s">
        <v>71</v>
      </c>
      <c r="M13279">
        <v>0.9</v>
      </c>
      <c r="N13279" t="s">
        <v>71</v>
      </c>
      <c r="O13279">
        <v>9.68</v>
      </c>
      <c r="P13279" t="s">
        <v>71</v>
      </c>
      <c r="Q13279">
        <v>24.5</v>
      </c>
      <c r="R13279" t="s">
        <v>71</v>
      </c>
      <c r="S13279">
        <v>1.8</v>
      </c>
      <c r="T13279" t="s">
        <v>71</v>
      </c>
      <c r="U13279">
        <v>55.75</v>
      </c>
      <c r="V13279" t="s">
        <v>71</v>
      </c>
      <c r="W13279">
        <v>70.650000000000006</v>
      </c>
      <c r="X13279" t="s">
        <v>71</v>
      </c>
      <c r="Y13279">
        <v>62.13</v>
      </c>
      <c r="AA13279">
        <v>67.459999999999994</v>
      </c>
      <c r="AC13279">
        <v>61.52</v>
      </c>
      <c r="AE13279">
        <v>8.48</v>
      </c>
      <c r="AF13279" t="s">
        <v>71</v>
      </c>
      <c r="AG13279">
        <v>6.41</v>
      </c>
      <c r="AH13279" t="s">
        <v>71</v>
      </c>
      <c r="AS13279">
        <v>1.38</v>
      </c>
      <c r="AT13279" t="s">
        <v>71</v>
      </c>
    </row>
    <row r="13280" spans="1:46" x14ac:dyDescent="0.2">
      <c r="A13280" t="s">
        <v>180</v>
      </c>
      <c r="B13280" t="s">
        <v>181</v>
      </c>
      <c r="C13280">
        <f>-69.99127656 / 41.78363529</f>
        <v>-1.6750882510395377</v>
      </c>
      <c r="D13280" t="s">
        <v>182</v>
      </c>
      <c r="E13280" t="s">
        <v>70</v>
      </c>
      <c r="F13280" s="1">
        <v>38589</v>
      </c>
      <c r="G13280">
        <v>1</v>
      </c>
      <c r="O13280">
        <v>9.43</v>
      </c>
      <c r="P13280" t="s">
        <v>71</v>
      </c>
      <c r="Q13280">
        <v>24.3</v>
      </c>
      <c r="R13280" t="s">
        <v>71</v>
      </c>
    </row>
    <row r="13281" spans="1:46" x14ac:dyDescent="0.2">
      <c r="A13281" t="s">
        <v>180</v>
      </c>
      <c r="B13281" t="s">
        <v>181</v>
      </c>
      <c r="C13281">
        <f>-69.99127656 / 41.78363529</f>
        <v>-1.6750882510395377</v>
      </c>
      <c r="D13281" t="s">
        <v>182</v>
      </c>
      <c r="E13281" t="s">
        <v>70</v>
      </c>
      <c r="F13281" s="1">
        <v>38589</v>
      </c>
      <c r="G13281">
        <v>2</v>
      </c>
      <c r="O13281">
        <v>0.18</v>
      </c>
      <c r="P13281" t="s">
        <v>71</v>
      </c>
      <c r="Q13281">
        <v>20.6</v>
      </c>
      <c r="R13281" t="s">
        <v>71</v>
      </c>
    </row>
    <row r="13282" spans="1:46" x14ac:dyDescent="0.2">
      <c r="A13282" t="s">
        <v>180</v>
      </c>
      <c r="B13282" t="s">
        <v>181</v>
      </c>
      <c r="C13282">
        <f>-69.99127656 / 41.78363529</f>
        <v>-1.6750882510395377</v>
      </c>
      <c r="D13282" t="s">
        <v>182</v>
      </c>
      <c r="E13282" t="s">
        <v>70</v>
      </c>
      <c r="F13282" s="1">
        <v>38589</v>
      </c>
      <c r="G13282">
        <v>3</v>
      </c>
      <c r="O13282">
        <v>0.14000000000000001</v>
      </c>
      <c r="P13282" t="s">
        <v>71</v>
      </c>
      <c r="Q13282">
        <v>13.1</v>
      </c>
      <c r="R13282" t="s">
        <v>71</v>
      </c>
    </row>
    <row r="13283" spans="1:46" x14ac:dyDescent="0.2">
      <c r="A13283" t="s">
        <v>180</v>
      </c>
      <c r="B13283" t="s">
        <v>181</v>
      </c>
      <c r="C13283">
        <f>-69.99127656 / 41.78363529</f>
        <v>-1.6750882510395377</v>
      </c>
      <c r="D13283" t="s">
        <v>182</v>
      </c>
      <c r="E13283" t="s">
        <v>70</v>
      </c>
      <c r="F13283" s="1">
        <v>38589</v>
      </c>
      <c r="G13283">
        <v>4</v>
      </c>
      <c r="O13283">
        <v>0.12</v>
      </c>
      <c r="P13283" t="s">
        <v>71</v>
      </c>
      <c r="Q13283">
        <v>9.3000000000000007</v>
      </c>
      <c r="R13283" t="s">
        <v>71</v>
      </c>
    </row>
    <row r="13284" spans="1:46" x14ac:dyDescent="0.2">
      <c r="A13284" t="s">
        <v>180</v>
      </c>
      <c r="B13284" t="s">
        <v>181</v>
      </c>
      <c r="C13284">
        <f>-69.99127656 / 41.78363529</f>
        <v>-1.6750882510395377</v>
      </c>
      <c r="D13284" t="s">
        <v>182</v>
      </c>
      <c r="E13284" t="s">
        <v>70</v>
      </c>
      <c r="F13284" s="1">
        <v>38589</v>
      </c>
      <c r="G13284">
        <v>5</v>
      </c>
      <c r="K13284">
        <v>98.16</v>
      </c>
      <c r="L13284" t="s">
        <v>71</v>
      </c>
      <c r="O13284">
        <v>0.12</v>
      </c>
      <c r="P13284" t="s">
        <v>71</v>
      </c>
      <c r="Q13284">
        <v>7.5</v>
      </c>
      <c r="R13284" t="s">
        <v>71</v>
      </c>
      <c r="S13284">
        <v>6.7</v>
      </c>
      <c r="T13284" t="s">
        <v>71</v>
      </c>
      <c r="U13284">
        <v>207.52</v>
      </c>
      <c r="V13284" t="s">
        <v>71</v>
      </c>
      <c r="W13284">
        <v>60.02</v>
      </c>
      <c r="X13284" t="s">
        <v>71</v>
      </c>
      <c r="Y13284">
        <v>81.08</v>
      </c>
      <c r="AA13284">
        <v>75.59</v>
      </c>
      <c r="AE13284">
        <v>25.22</v>
      </c>
      <c r="AF13284" t="s">
        <v>71</v>
      </c>
      <c r="AG13284">
        <v>6.2</v>
      </c>
      <c r="AH13284" t="s">
        <v>71</v>
      </c>
      <c r="AS13284">
        <v>53.05</v>
      </c>
      <c r="AT13284" t="s">
        <v>71</v>
      </c>
    </row>
    <row r="13285" spans="1:46" x14ac:dyDescent="0.2">
      <c r="A13285" t="s">
        <v>180</v>
      </c>
      <c r="B13285" t="s">
        <v>181</v>
      </c>
      <c r="C13285">
        <f>-69.99127656 / 41.78363529</f>
        <v>-1.6750882510395377</v>
      </c>
      <c r="D13285" t="s">
        <v>182</v>
      </c>
      <c r="E13285" t="s">
        <v>70</v>
      </c>
      <c r="F13285" s="1">
        <v>38623</v>
      </c>
      <c r="G13285">
        <v>0.5</v>
      </c>
      <c r="I13285">
        <v>5.94</v>
      </c>
      <c r="J13285" t="s">
        <v>71</v>
      </c>
      <c r="K13285">
        <v>9.49</v>
      </c>
      <c r="L13285" t="s">
        <v>71</v>
      </c>
      <c r="M13285">
        <v>2.58</v>
      </c>
      <c r="N13285" t="s">
        <v>71</v>
      </c>
      <c r="O13285">
        <v>6.66</v>
      </c>
      <c r="P13285" t="s">
        <v>71</v>
      </c>
      <c r="Q13285">
        <v>20.5</v>
      </c>
      <c r="R13285" t="s">
        <v>71</v>
      </c>
      <c r="S13285">
        <v>0.8</v>
      </c>
      <c r="T13285" t="s">
        <v>71</v>
      </c>
      <c r="U13285">
        <v>24.78</v>
      </c>
      <c r="V13285" t="s">
        <v>71</v>
      </c>
      <c r="W13285">
        <v>42.74</v>
      </c>
      <c r="X13285" t="s">
        <v>71</v>
      </c>
      <c r="Y13285">
        <v>50.44</v>
      </c>
      <c r="AA13285">
        <v>52.67</v>
      </c>
      <c r="AC13285">
        <v>46.34</v>
      </c>
      <c r="AE13285">
        <v>6.66</v>
      </c>
      <c r="AF13285" t="s">
        <v>71</v>
      </c>
      <c r="AG13285">
        <v>6.16</v>
      </c>
      <c r="AH13285" t="s">
        <v>71</v>
      </c>
      <c r="AS13285">
        <v>6.87</v>
      </c>
      <c r="AT13285" t="s">
        <v>71</v>
      </c>
    </row>
    <row r="13286" spans="1:46" x14ac:dyDescent="0.2">
      <c r="A13286" t="s">
        <v>180</v>
      </c>
      <c r="B13286" t="s">
        <v>181</v>
      </c>
      <c r="C13286">
        <f>-69.99127656 / 41.78363529</f>
        <v>-1.6750882510395377</v>
      </c>
      <c r="D13286" t="s">
        <v>182</v>
      </c>
      <c r="E13286" t="s">
        <v>70</v>
      </c>
      <c r="F13286" s="1">
        <v>38623</v>
      </c>
      <c r="G13286">
        <v>1</v>
      </c>
      <c r="O13286">
        <v>6.53</v>
      </c>
      <c r="P13286" t="s">
        <v>71</v>
      </c>
      <c r="Q13286">
        <v>20.100000000000001</v>
      </c>
      <c r="R13286" t="s">
        <v>71</v>
      </c>
    </row>
    <row r="13287" spans="1:46" x14ac:dyDescent="0.2">
      <c r="A13287" t="s">
        <v>180</v>
      </c>
      <c r="B13287" t="s">
        <v>181</v>
      </c>
      <c r="C13287">
        <f>-69.99127656 / 41.78363529</f>
        <v>-1.6750882510395377</v>
      </c>
      <c r="D13287" t="s">
        <v>182</v>
      </c>
      <c r="E13287" t="s">
        <v>70</v>
      </c>
      <c r="F13287" s="1">
        <v>38623</v>
      </c>
      <c r="G13287">
        <v>2</v>
      </c>
      <c r="O13287">
        <v>6.2</v>
      </c>
      <c r="P13287" t="s">
        <v>71</v>
      </c>
      <c r="Q13287">
        <v>20</v>
      </c>
      <c r="R13287" t="s">
        <v>71</v>
      </c>
    </row>
    <row r="13288" spans="1:46" x14ac:dyDescent="0.2">
      <c r="A13288" t="s">
        <v>180</v>
      </c>
      <c r="B13288" t="s">
        <v>181</v>
      </c>
      <c r="C13288">
        <f>-69.99127656 / 41.78363529</f>
        <v>-1.6750882510395377</v>
      </c>
      <c r="D13288" t="s">
        <v>182</v>
      </c>
      <c r="E13288" t="s">
        <v>70</v>
      </c>
      <c r="F13288" s="1">
        <v>38623</v>
      </c>
      <c r="G13288">
        <v>3</v>
      </c>
      <c r="O13288">
        <v>0.18</v>
      </c>
      <c r="P13288" t="s">
        <v>71</v>
      </c>
      <c r="Q13288">
        <v>17.2</v>
      </c>
      <c r="R13288" t="s">
        <v>71</v>
      </c>
    </row>
    <row r="13289" spans="1:46" x14ac:dyDescent="0.2">
      <c r="A13289" t="s">
        <v>180</v>
      </c>
      <c r="B13289" t="s">
        <v>181</v>
      </c>
      <c r="C13289">
        <f>-69.99127656 / 41.78363529</f>
        <v>-1.6750882510395377</v>
      </c>
      <c r="D13289" t="s">
        <v>182</v>
      </c>
      <c r="E13289" t="s">
        <v>70</v>
      </c>
      <c r="F13289" s="1">
        <v>38623</v>
      </c>
      <c r="G13289">
        <v>4</v>
      </c>
      <c r="O13289">
        <v>0.13</v>
      </c>
      <c r="P13289" t="s">
        <v>71</v>
      </c>
      <c r="Q13289">
        <v>11.1</v>
      </c>
      <c r="R13289" t="s">
        <v>71</v>
      </c>
    </row>
    <row r="13290" spans="1:46" x14ac:dyDescent="0.2">
      <c r="A13290" t="s">
        <v>180</v>
      </c>
      <c r="B13290" t="s">
        <v>181</v>
      </c>
      <c r="C13290">
        <f>-69.99127656 / 41.78363529</f>
        <v>-1.6750882510395377</v>
      </c>
      <c r="D13290" t="s">
        <v>182</v>
      </c>
      <c r="E13290" t="s">
        <v>70</v>
      </c>
      <c r="F13290" s="1">
        <v>38623</v>
      </c>
      <c r="G13290">
        <v>5</v>
      </c>
      <c r="K13290">
        <v>71.66</v>
      </c>
      <c r="L13290" t="s">
        <v>71</v>
      </c>
      <c r="O13290">
        <v>0.12</v>
      </c>
      <c r="P13290" t="s">
        <v>71</v>
      </c>
      <c r="Q13290">
        <v>8.4</v>
      </c>
      <c r="R13290" t="s">
        <v>71</v>
      </c>
      <c r="S13290">
        <v>4.9000000000000004</v>
      </c>
      <c r="T13290" t="s">
        <v>71</v>
      </c>
      <c r="U13290">
        <v>151.77000000000001</v>
      </c>
      <c r="V13290" t="s">
        <v>71</v>
      </c>
      <c r="W13290">
        <v>76.56</v>
      </c>
      <c r="X13290" t="s">
        <v>71</v>
      </c>
      <c r="Y13290">
        <v>76.569999999999993</v>
      </c>
      <c r="AA13290">
        <v>72.510000000000005</v>
      </c>
      <c r="AE13290">
        <v>24.62</v>
      </c>
      <c r="AF13290" t="s">
        <v>71</v>
      </c>
      <c r="AG13290">
        <v>6.09</v>
      </c>
      <c r="AH13290" t="s">
        <v>71</v>
      </c>
      <c r="AS13290">
        <v>16.39</v>
      </c>
      <c r="AT13290" t="s">
        <v>71</v>
      </c>
    </row>
    <row r="13291" spans="1:46" x14ac:dyDescent="0.2">
      <c r="A13291" t="s">
        <v>180</v>
      </c>
      <c r="B13291" t="s">
        <v>181</v>
      </c>
      <c r="C13291">
        <f>-69.99127656 / 41.78363529</f>
        <v>-1.6750882510395377</v>
      </c>
      <c r="D13291" t="s">
        <v>182</v>
      </c>
      <c r="E13291" t="s">
        <v>70</v>
      </c>
      <c r="F13291" s="1">
        <v>38946</v>
      </c>
      <c r="G13291">
        <v>0.5</v>
      </c>
      <c r="I13291">
        <v>5.94</v>
      </c>
      <c r="J13291" t="s">
        <v>71</v>
      </c>
      <c r="K13291">
        <v>16.2</v>
      </c>
      <c r="L13291" t="s">
        <v>71</v>
      </c>
      <c r="M13291">
        <v>1.65</v>
      </c>
      <c r="N13291" t="s">
        <v>71</v>
      </c>
      <c r="O13291">
        <v>6.13</v>
      </c>
      <c r="P13291" t="s">
        <v>71</v>
      </c>
      <c r="Q13291">
        <v>24.1</v>
      </c>
      <c r="R13291" t="s">
        <v>71</v>
      </c>
      <c r="S13291">
        <v>1.47</v>
      </c>
      <c r="T13291" t="s">
        <v>71</v>
      </c>
      <c r="U13291">
        <v>45.66</v>
      </c>
      <c r="V13291" t="s">
        <v>71</v>
      </c>
      <c r="W13291">
        <v>80.95</v>
      </c>
      <c r="X13291" t="s">
        <v>71</v>
      </c>
      <c r="Y13291">
        <v>59.25</v>
      </c>
      <c r="AA13291">
        <v>57.92</v>
      </c>
      <c r="AC13291">
        <v>52.78</v>
      </c>
      <c r="AE13291">
        <v>9.2799999999999994</v>
      </c>
      <c r="AF13291" t="s">
        <v>71</v>
      </c>
      <c r="AG13291">
        <v>6.18</v>
      </c>
      <c r="AH13291" t="s">
        <v>71</v>
      </c>
      <c r="AS13291">
        <v>2.1800000000000002</v>
      </c>
      <c r="AT13291" t="s">
        <v>71</v>
      </c>
    </row>
    <row r="13292" spans="1:46" x14ac:dyDescent="0.2">
      <c r="A13292" t="s">
        <v>180</v>
      </c>
      <c r="B13292" t="s">
        <v>181</v>
      </c>
      <c r="C13292">
        <f>-69.99127656 / 41.78363529</f>
        <v>-1.6750882510395377</v>
      </c>
      <c r="D13292" t="s">
        <v>182</v>
      </c>
      <c r="E13292" t="s">
        <v>70</v>
      </c>
      <c r="F13292" s="1">
        <v>38946</v>
      </c>
      <c r="G13292">
        <v>1</v>
      </c>
      <c r="O13292">
        <v>5.66</v>
      </c>
      <c r="P13292" t="s">
        <v>71</v>
      </c>
      <c r="Q13292">
        <v>23.7</v>
      </c>
      <c r="R13292" t="s">
        <v>71</v>
      </c>
    </row>
    <row r="13293" spans="1:46" x14ac:dyDescent="0.2">
      <c r="A13293" t="s">
        <v>180</v>
      </c>
      <c r="B13293" t="s">
        <v>181</v>
      </c>
      <c r="C13293">
        <f>-69.99127656 / 41.78363529</f>
        <v>-1.6750882510395377</v>
      </c>
      <c r="D13293" t="s">
        <v>182</v>
      </c>
      <c r="E13293" t="s">
        <v>70</v>
      </c>
      <c r="F13293" s="1">
        <v>38946</v>
      </c>
      <c r="G13293">
        <v>2</v>
      </c>
      <c r="O13293">
        <v>0.26</v>
      </c>
      <c r="P13293" t="s">
        <v>71</v>
      </c>
      <c r="Q13293">
        <v>21.4</v>
      </c>
      <c r="R13293" t="s">
        <v>71</v>
      </c>
    </row>
    <row r="13294" spans="1:46" x14ac:dyDescent="0.2">
      <c r="A13294" t="s">
        <v>180</v>
      </c>
      <c r="B13294" t="s">
        <v>181</v>
      </c>
      <c r="C13294">
        <f>-69.99127656 / 41.78363529</f>
        <v>-1.6750882510395377</v>
      </c>
      <c r="D13294" t="s">
        <v>182</v>
      </c>
      <c r="E13294" t="s">
        <v>70</v>
      </c>
      <c r="F13294" s="1">
        <v>38946</v>
      </c>
      <c r="G13294">
        <v>3</v>
      </c>
      <c r="O13294">
        <v>0.12</v>
      </c>
      <c r="P13294" t="s">
        <v>71</v>
      </c>
      <c r="Q13294">
        <v>14.5</v>
      </c>
      <c r="R13294" t="s">
        <v>71</v>
      </c>
    </row>
    <row r="13295" spans="1:46" x14ac:dyDescent="0.2">
      <c r="A13295" t="s">
        <v>180</v>
      </c>
      <c r="B13295" t="s">
        <v>181</v>
      </c>
      <c r="C13295">
        <f>-69.99127656 / 41.78363529</f>
        <v>-1.6750882510395377</v>
      </c>
      <c r="D13295" t="s">
        <v>182</v>
      </c>
      <c r="E13295" t="s">
        <v>70</v>
      </c>
      <c r="F13295" s="1">
        <v>38946</v>
      </c>
      <c r="G13295">
        <v>4</v>
      </c>
      <c r="O13295">
        <v>0.1</v>
      </c>
      <c r="P13295" t="s">
        <v>71</v>
      </c>
      <c r="Q13295">
        <v>11</v>
      </c>
      <c r="R13295" t="s">
        <v>71</v>
      </c>
    </row>
    <row r="13296" spans="1:46" x14ac:dyDescent="0.2">
      <c r="A13296" t="s">
        <v>180</v>
      </c>
      <c r="B13296" t="s">
        <v>181</v>
      </c>
      <c r="C13296">
        <f>-69.99127656 / 41.78363529</f>
        <v>-1.6750882510395377</v>
      </c>
      <c r="D13296" t="s">
        <v>182</v>
      </c>
      <c r="E13296" t="s">
        <v>70</v>
      </c>
      <c r="F13296" s="1">
        <v>38946</v>
      </c>
      <c r="G13296">
        <v>5</v>
      </c>
      <c r="K13296">
        <v>33.93</v>
      </c>
      <c r="L13296" t="s">
        <v>71</v>
      </c>
      <c r="O13296">
        <v>0.11</v>
      </c>
      <c r="P13296" t="s">
        <v>71</v>
      </c>
      <c r="Q13296">
        <v>8.9</v>
      </c>
      <c r="R13296" t="s">
        <v>71</v>
      </c>
      <c r="S13296">
        <v>8.4600000000000009</v>
      </c>
      <c r="T13296" t="s">
        <v>71</v>
      </c>
      <c r="U13296">
        <v>262</v>
      </c>
      <c r="V13296" t="s">
        <v>71</v>
      </c>
      <c r="W13296">
        <v>84.09</v>
      </c>
      <c r="X13296" t="s">
        <v>71</v>
      </c>
      <c r="Y13296">
        <v>84.45</v>
      </c>
      <c r="AA13296">
        <v>65.17</v>
      </c>
      <c r="AE13296">
        <v>23.81</v>
      </c>
      <c r="AF13296" t="s">
        <v>71</v>
      </c>
      <c r="AG13296">
        <v>6.11</v>
      </c>
      <c r="AH13296" t="s">
        <v>71</v>
      </c>
      <c r="AS13296">
        <v>24.89</v>
      </c>
      <c r="AT13296" t="s">
        <v>71</v>
      </c>
    </row>
    <row r="13297" spans="1:46" x14ac:dyDescent="0.2">
      <c r="A13297" t="s">
        <v>180</v>
      </c>
      <c r="B13297" t="s">
        <v>181</v>
      </c>
      <c r="C13297">
        <f>-69.99127656 / 41.78363529</f>
        <v>-1.6750882510395377</v>
      </c>
      <c r="D13297" t="s">
        <v>182</v>
      </c>
      <c r="E13297" t="s">
        <v>70</v>
      </c>
      <c r="F13297" s="1">
        <v>38986</v>
      </c>
      <c r="G13297">
        <v>0.5</v>
      </c>
      <c r="I13297">
        <v>5.8</v>
      </c>
      <c r="J13297" t="s">
        <v>71</v>
      </c>
      <c r="K13297">
        <v>28.97</v>
      </c>
      <c r="L13297" t="s">
        <v>71</v>
      </c>
      <c r="M13297">
        <v>1.68</v>
      </c>
      <c r="N13297" t="s">
        <v>71</v>
      </c>
      <c r="O13297">
        <v>8.25</v>
      </c>
      <c r="P13297" t="s">
        <v>71</v>
      </c>
      <c r="Q13297">
        <v>19.3</v>
      </c>
      <c r="R13297" t="s">
        <v>71</v>
      </c>
      <c r="S13297">
        <v>1.88</v>
      </c>
      <c r="T13297" t="s">
        <v>71</v>
      </c>
      <c r="U13297">
        <v>58.37</v>
      </c>
      <c r="V13297" t="s">
        <v>71</v>
      </c>
      <c r="W13297">
        <v>98.53</v>
      </c>
      <c r="X13297" t="s">
        <v>71</v>
      </c>
      <c r="Y13297">
        <v>62.79</v>
      </c>
      <c r="AA13297">
        <v>63.62</v>
      </c>
      <c r="AC13297">
        <v>52.52</v>
      </c>
      <c r="AE13297">
        <v>9.2799999999999994</v>
      </c>
      <c r="AF13297" t="s">
        <v>71</v>
      </c>
      <c r="AG13297">
        <v>6.4</v>
      </c>
      <c r="AH13297" t="s">
        <v>71</v>
      </c>
      <c r="AS13297">
        <v>7.98</v>
      </c>
      <c r="AT13297" t="s">
        <v>71</v>
      </c>
    </row>
    <row r="13298" spans="1:46" x14ac:dyDescent="0.2">
      <c r="A13298" t="s">
        <v>180</v>
      </c>
      <c r="B13298" t="s">
        <v>181</v>
      </c>
      <c r="C13298">
        <f>-69.99127656 / 41.78363529</f>
        <v>-1.6750882510395377</v>
      </c>
      <c r="D13298" t="s">
        <v>182</v>
      </c>
      <c r="E13298" t="s">
        <v>70</v>
      </c>
      <c r="F13298" s="1">
        <v>38986</v>
      </c>
      <c r="G13298">
        <v>1</v>
      </c>
      <c r="O13298">
        <v>8.25</v>
      </c>
      <c r="P13298" t="s">
        <v>71</v>
      </c>
      <c r="Q13298">
        <v>19.2</v>
      </c>
      <c r="R13298" t="s">
        <v>71</v>
      </c>
    </row>
    <row r="13299" spans="1:46" x14ac:dyDescent="0.2">
      <c r="A13299" t="s">
        <v>180</v>
      </c>
      <c r="B13299" t="s">
        <v>181</v>
      </c>
      <c r="C13299">
        <f>-69.99127656 / 41.78363529</f>
        <v>-1.6750882510395377</v>
      </c>
      <c r="D13299" t="s">
        <v>182</v>
      </c>
      <c r="E13299" t="s">
        <v>70</v>
      </c>
      <c r="F13299" s="1">
        <v>38986</v>
      </c>
      <c r="G13299">
        <v>2</v>
      </c>
      <c r="O13299">
        <v>7.33</v>
      </c>
      <c r="P13299" t="s">
        <v>71</v>
      </c>
      <c r="Q13299">
        <v>18.8</v>
      </c>
      <c r="R13299" t="s">
        <v>71</v>
      </c>
    </row>
    <row r="13300" spans="1:46" x14ac:dyDescent="0.2">
      <c r="A13300" t="s">
        <v>180</v>
      </c>
      <c r="B13300" t="s">
        <v>181</v>
      </c>
      <c r="C13300">
        <f>-69.99127656 / 41.78363529</f>
        <v>-1.6750882510395377</v>
      </c>
      <c r="D13300" t="s">
        <v>182</v>
      </c>
      <c r="E13300" t="s">
        <v>70</v>
      </c>
      <c r="F13300" s="1">
        <v>38986</v>
      </c>
      <c r="G13300">
        <v>3</v>
      </c>
      <c r="O13300">
        <v>0.17</v>
      </c>
      <c r="P13300" t="s">
        <v>71</v>
      </c>
      <c r="Q13300">
        <v>16</v>
      </c>
      <c r="R13300" t="s">
        <v>71</v>
      </c>
    </row>
    <row r="13301" spans="1:46" x14ac:dyDescent="0.2">
      <c r="A13301" t="s">
        <v>180</v>
      </c>
      <c r="B13301" t="s">
        <v>181</v>
      </c>
      <c r="C13301">
        <f>-69.99127656 / 41.78363529</f>
        <v>-1.6750882510395377</v>
      </c>
      <c r="D13301" t="s">
        <v>182</v>
      </c>
      <c r="E13301" t="s">
        <v>70</v>
      </c>
      <c r="F13301" s="1">
        <v>38986</v>
      </c>
      <c r="G13301">
        <v>4</v>
      </c>
      <c r="O13301">
        <v>0.9</v>
      </c>
      <c r="P13301" t="s">
        <v>71</v>
      </c>
      <c r="Q13301">
        <v>12.1</v>
      </c>
      <c r="R13301" t="s">
        <v>71</v>
      </c>
    </row>
    <row r="13302" spans="1:46" x14ac:dyDescent="0.2">
      <c r="A13302" t="s">
        <v>180</v>
      </c>
      <c r="B13302" t="s">
        <v>181</v>
      </c>
      <c r="C13302">
        <f>-69.99127656 / 41.78363529</f>
        <v>-1.6750882510395377</v>
      </c>
      <c r="D13302" t="s">
        <v>182</v>
      </c>
      <c r="E13302" t="s">
        <v>70</v>
      </c>
      <c r="F13302" s="1">
        <v>38986</v>
      </c>
      <c r="G13302">
        <v>5</v>
      </c>
      <c r="K13302">
        <v>20.55</v>
      </c>
      <c r="L13302" t="s">
        <v>71</v>
      </c>
      <c r="O13302">
        <v>0.8</v>
      </c>
      <c r="P13302" t="s">
        <v>71</v>
      </c>
      <c r="Q13302">
        <v>9.8000000000000007</v>
      </c>
      <c r="R13302" t="s">
        <v>71</v>
      </c>
      <c r="S13302">
        <v>21.19</v>
      </c>
      <c r="T13302" t="s">
        <v>71</v>
      </c>
      <c r="U13302">
        <v>656.18</v>
      </c>
      <c r="V13302" t="s">
        <v>71</v>
      </c>
      <c r="W13302">
        <v>205.4</v>
      </c>
      <c r="X13302" t="s">
        <v>71</v>
      </c>
      <c r="Y13302">
        <v>97.68</v>
      </c>
      <c r="AA13302">
        <v>60.25</v>
      </c>
      <c r="AE13302">
        <v>45.81</v>
      </c>
      <c r="AF13302" t="s">
        <v>71</v>
      </c>
      <c r="AG13302">
        <v>6.19</v>
      </c>
      <c r="AH13302" t="s">
        <v>71</v>
      </c>
      <c r="AS13302">
        <v>27.35</v>
      </c>
      <c r="AT13302" t="s">
        <v>71</v>
      </c>
    </row>
    <row r="13303" spans="1:46" x14ac:dyDescent="0.2">
      <c r="A13303" t="s">
        <v>180</v>
      </c>
      <c r="B13303" t="s">
        <v>181</v>
      </c>
      <c r="C13303">
        <f>-69.99127656 / 41.78363529</f>
        <v>-1.6750882510395377</v>
      </c>
      <c r="D13303" t="s">
        <v>182</v>
      </c>
      <c r="E13303" t="s">
        <v>70</v>
      </c>
      <c r="F13303" s="1">
        <v>39685</v>
      </c>
      <c r="G13303">
        <v>0.5</v>
      </c>
      <c r="I13303">
        <v>5.6</v>
      </c>
      <c r="J13303" t="s">
        <v>71</v>
      </c>
      <c r="K13303">
        <v>7.65</v>
      </c>
      <c r="L13303" t="s">
        <v>71</v>
      </c>
      <c r="M13303">
        <v>1.76</v>
      </c>
      <c r="N13303" t="s">
        <v>71</v>
      </c>
      <c r="O13303">
        <v>7.39</v>
      </c>
      <c r="P13303" t="s">
        <v>71</v>
      </c>
      <c r="Q13303">
        <v>24.8</v>
      </c>
      <c r="R13303" t="s">
        <v>71</v>
      </c>
      <c r="S13303">
        <v>0.7</v>
      </c>
      <c r="T13303" t="s">
        <v>71</v>
      </c>
      <c r="U13303">
        <v>21.68</v>
      </c>
      <c r="V13303" t="s">
        <v>71</v>
      </c>
      <c r="W13303">
        <v>39.340000000000003</v>
      </c>
      <c r="X13303" t="s">
        <v>71</v>
      </c>
      <c r="Y13303">
        <v>48.51</v>
      </c>
      <c r="AA13303">
        <v>50.56</v>
      </c>
      <c r="AC13303">
        <v>51.85</v>
      </c>
      <c r="AE13303">
        <v>3.5</v>
      </c>
      <c r="AF13303" t="s">
        <v>71</v>
      </c>
      <c r="AG13303">
        <v>6.19</v>
      </c>
      <c r="AH13303" t="s">
        <v>71</v>
      </c>
      <c r="AS13303">
        <v>3.9</v>
      </c>
      <c r="AT13303" t="s">
        <v>71</v>
      </c>
    </row>
    <row r="13304" spans="1:46" x14ac:dyDescent="0.2">
      <c r="A13304" t="s">
        <v>180</v>
      </c>
      <c r="B13304" t="s">
        <v>181</v>
      </c>
      <c r="C13304">
        <f>-69.99127656 / 41.78363529</f>
        <v>-1.6750882510395377</v>
      </c>
      <c r="D13304" t="s">
        <v>182</v>
      </c>
      <c r="E13304" t="s">
        <v>70</v>
      </c>
      <c r="F13304" s="1">
        <v>39685</v>
      </c>
      <c r="G13304">
        <v>1</v>
      </c>
      <c r="O13304">
        <v>6.72</v>
      </c>
      <c r="P13304" t="s">
        <v>71</v>
      </c>
      <c r="Q13304">
        <v>24.2</v>
      </c>
      <c r="R13304" t="s">
        <v>71</v>
      </c>
    </row>
    <row r="13305" spans="1:46" x14ac:dyDescent="0.2">
      <c r="A13305" t="s">
        <v>180</v>
      </c>
      <c r="B13305" t="s">
        <v>181</v>
      </c>
      <c r="C13305">
        <f>-69.99127656 / 41.78363529</f>
        <v>-1.6750882510395377</v>
      </c>
      <c r="D13305" t="s">
        <v>182</v>
      </c>
      <c r="E13305" t="s">
        <v>70</v>
      </c>
      <c r="F13305" s="1">
        <v>39685</v>
      </c>
      <c r="G13305">
        <v>2</v>
      </c>
      <c r="O13305">
        <v>2.06</v>
      </c>
      <c r="P13305" t="s">
        <v>71</v>
      </c>
      <c r="Q13305">
        <v>22.6</v>
      </c>
      <c r="R13305" t="s">
        <v>71</v>
      </c>
    </row>
    <row r="13306" spans="1:46" x14ac:dyDescent="0.2">
      <c r="A13306" t="s">
        <v>180</v>
      </c>
      <c r="B13306" t="s">
        <v>181</v>
      </c>
      <c r="C13306">
        <f>-69.99127656 / 41.78363529</f>
        <v>-1.6750882510395377</v>
      </c>
      <c r="D13306" t="s">
        <v>182</v>
      </c>
      <c r="E13306" t="s">
        <v>70</v>
      </c>
      <c r="F13306" s="1">
        <v>39685</v>
      </c>
      <c r="G13306">
        <v>3</v>
      </c>
      <c r="O13306">
        <v>0.27</v>
      </c>
      <c r="P13306" t="s">
        <v>71</v>
      </c>
      <c r="Q13306">
        <v>15.5</v>
      </c>
      <c r="R13306" t="s">
        <v>71</v>
      </c>
    </row>
    <row r="13307" spans="1:46" x14ac:dyDescent="0.2">
      <c r="A13307" t="s">
        <v>180</v>
      </c>
      <c r="B13307" t="s">
        <v>181</v>
      </c>
      <c r="C13307">
        <f>-69.99127656 / 41.78363529</f>
        <v>-1.6750882510395377</v>
      </c>
      <c r="D13307" t="s">
        <v>182</v>
      </c>
      <c r="E13307" t="s">
        <v>70</v>
      </c>
      <c r="F13307" s="1">
        <v>39685</v>
      </c>
      <c r="G13307">
        <v>4</v>
      </c>
      <c r="O13307">
        <v>0.24</v>
      </c>
      <c r="P13307" t="s">
        <v>71</v>
      </c>
      <c r="Q13307">
        <v>10.6</v>
      </c>
      <c r="R13307" t="s">
        <v>71</v>
      </c>
    </row>
    <row r="13308" spans="1:46" x14ac:dyDescent="0.2">
      <c r="A13308" t="s">
        <v>180</v>
      </c>
      <c r="B13308" t="s">
        <v>181</v>
      </c>
      <c r="C13308">
        <f>-69.99127656 / 41.78363529</f>
        <v>-1.6750882510395377</v>
      </c>
      <c r="D13308" t="s">
        <v>182</v>
      </c>
      <c r="E13308" t="s">
        <v>70</v>
      </c>
      <c r="F13308" s="1">
        <v>39685</v>
      </c>
      <c r="G13308">
        <v>4.5</v>
      </c>
      <c r="K13308">
        <v>77.650000000000006</v>
      </c>
      <c r="L13308" t="s">
        <v>71</v>
      </c>
      <c r="O13308">
        <v>0.25</v>
      </c>
      <c r="P13308" t="s">
        <v>71</v>
      </c>
      <c r="Q13308">
        <v>9.5</v>
      </c>
      <c r="R13308" t="s">
        <v>71</v>
      </c>
      <c r="S13308">
        <v>3.16</v>
      </c>
      <c r="T13308" t="s">
        <v>71</v>
      </c>
      <c r="W13308">
        <v>62.41</v>
      </c>
      <c r="X13308" t="s">
        <v>71</v>
      </c>
      <c r="Y13308">
        <v>20.74</v>
      </c>
      <c r="AA13308">
        <v>73.3</v>
      </c>
      <c r="AE13308">
        <v>12.1</v>
      </c>
      <c r="AF13308" t="s">
        <v>71</v>
      </c>
      <c r="AG13308">
        <v>6.05</v>
      </c>
      <c r="AH13308" t="s">
        <v>71</v>
      </c>
      <c r="AS13308">
        <v>34.86</v>
      </c>
      <c r="AT13308" t="s">
        <v>71</v>
      </c>
    </row>
    <row r="13309" spans="1:46" x14ac:dyDescent="0.2">
      <c r="A13309" t="s">
        <v>180</v>
      </c>
      <c r="B13309" t="s">
        <v>181</v>
      </c>
      <c r="C13309">
        <f>-69.99127656 / 41.78363529</f>
        <v>-1.6750882510395377</v>
      </c>
      <c r="D13309" t="s">
        <v>182</v>
      </c>
      <c r="E13309" t="s">
        <v>70</v>
      </c>
      <c r="F13309" s="1">
        <v>40072</v>
      </c>
      <c r="G13309">
        <v>0.5</v>
      </c>
      <c r="K13309">
        <v>9.27</v>
      </c>
      <c r="L13309" t="s">
        <v>71</v>
      </c>
      <c r="S13309">
        <v>1.1499999999999999</v>
      </c>
      <c r="T13309" t="s">
        <v>71</v>
      </c>
      <c r="U13309">
        <v>35.65</v>
      </c>
      <c r="V13309" t="s">
        <v>71</v>
      </c>
      <c r="W13309">
        <v>40.1</v>
      </c>
      <c r="X13309" t="s">
        <v>71</v>
      </c>
      <c r="Y13309">
        <v>55.68</v>
      </c>
      <c r="AA13309">
        <v>52.45</v>
      </c>
      <c r="AE13309">
        <v>4.3</v>
      </c>
      <c r="AF13309" t="s">
        <v>71</v>
      </c>
      <c r="AG13309">
        <v>6.27</v>
      </c>
      <c r="AH13309" t="s">
        <v>71</v>
      </c>
      <c r="AS13309">
        <v>3.58</v>
      </c>
      <c r="AT13309" t="s">
        <v>71</v>
      </c>
    </row>
    <row r="13310" spans="1:46" x14ac:dyDescent="0.2">
      <c r="A13310" t="s">
        <v>180</v>
      </c>
      <c r="B13310" t="s">
        <v>181</v>
      </c>
      <c r="C13310">
        <f>-69.99127656 / 41.78363529</f>
        <v>-1.6750882510395377</v>
      </c>
      <c r="D13310" t="s">
        <v>182</v>
      </c>
      <c r="E13310" t="s">
        <v>70</v>
      </c>
      <c r="F13310" s="1">
        <v>40072</v>
      </c>
      <c r="G13310">
        <v>4.8</v>
      </c>
      <c r="K13310">
        <v>44.74</v>
      </c>
      <c r="L13310" t="s">
        <v>71</v>
      </c>
      <c r="S13310">
        <v>10.7</v>
      </c>
      <c r="T13310" t="s">
        <v>71</v>
      </c>
      <c r="W13310">
        <v>76.45</v>
      </c>
      <c r="X13310" t="s">
        <v>71</v>
      </c>
      <c r="AE13310">
        <v>19.399999999999999</v>
      </c>
      <c r="AF13310" t="s">
        <v>71</v>
      </c>
      <c r="AG13310">
        <v>6.29</v>
      </c>
      <c r="AH13310" t="s">
        <v>71</v>
      </c>
      <c r="AS13310">
        <v>47.36</v>
      </c>
      <c r="AT13310" t="s">
        <v>71</v>
      </c>
    </row>
    <row r="13311" spans="1:46" x14ac:dyDescent="0.2">
      <c r="A13311" t="s">
        <v>180</v>
      </c>
      <c r="B13311" t="s">
        <v>181</v>
      </c>
      <c r="C13311">
        <f>-69.99127656 / 41.78363529</f>
        <v>-1.6750882510395377</v>
      </c>
      <c r="D13311" t="s">
        <v>182</v>
      </c>
      <c r="E13311" t="s">
        <v>70</v>
      </c>
      <c r="F13311" s="1">
        <v>40435</v>
      </c>
      <c r="G13311">
        <v>0.5</v>
      </c>
      <c r="K13311">
        <v>11.24</v>
      </c>
      <c r="L13311" t="s">
        <v>71</v>
      </c>
      <c r="S13311">
        <v>0.47</v>
      </c>
      <c r="T13311" t="s">
        <v>71</v>
      </c>
      <c r="U13311">
        <v>14.71</v>
      </c>
      <c r="V13311" t="s">
        <v>71</v>
      </c>
      <c r="W13311">
        <v>40.950000000000003</v>
      </c>
      <c r="X13311" t="s">
        <v>71</v>
      </c>
      <c r="Y13311">
        <v>42.92</v>
      </c>
      <c r="AA13311">
        <v>54.34</v>
      </c>
      <c r="AE13311">
        <v>3.4</v>
      </c>
      <c r="AF13311" t="s">
        <v>71</v>
      </c>
      <c r="AG13311">
        <v>6.28</v>
      </c>
      <c r="AH13311" t="s">
        <v>71</v>
      </c>
      <c r="AS13311">
        <v>4.87</v>
      </c>
      <c r="AT13311" t="s">
        <v>71</v>
      </c>
    </row>
    <row r="13312" spans="1:46" x14ac:dyDescent="0.2">
      <c r="A13312" t="s">
        <v>180</v>
      </c>
      <c r="B13312" t="s">
        <v>181</v>
      </c>
      <c r="C13312">
        <f>-69.99127656 / 41.78363529</f>
        <v>-1.6750882510395377</v>
      </c>
      <c r="D13312" t="s">
        <v>182</v>
      </c>
      <c r="E13312" t="s">
        <v>70</v>
      </c>
      <c r="F13312" s="1">
        <v>40435</v>
      </c>
      <c r="G13312">
        <v>4.8</v>
      </c>
      <c r="K13312">
        <v>36.01</v>
      </c>
      <c r="L13312" t="s">
        <v>71</v>
      </c>
      <c r="S13312">
        <v>7.83</v>
      </c>
      <c r="T13312" t="s">
        <v>71</v>
      </c>
      <c r="W13312">
        <v>47.11</v>
      </c>
      <c r="X13312" t="s">
        <v>71</v>
      </c>
      <c r="AE13312">
        <v>13.4</v>
      </c>
      <c r="AF13312" t="s">
        <v>71</v>
      </c>
      <c r="AG13312">
        <v>6.28</v>
      </c>
      <c r="AH13312" t="s">
        <v>71</v>
      </c>
      <c r="AS13312">
        <v>43.47</v>
      </c>
      <c r="AT13312" t="s">
        <v>71</v>
      </c>
    </row>
    <row r="13313" spans="1:46" x14ac:dyDescent="0.2">
      <c r="A13313" t="s">
        <v>180</v>
      </c>
      <c r="B13313" t="s">
        <v>181</v>
      </c>
      <c r="C13313">
        <f>-69.99127656 / 41.78363529</f>
        <v>-1.6750882510395377</v>
      </c>
      <c r="D13313" t="s">
        <v>182</v>
      </c>
      <c r="E13313" t="s">
        <v>70</v>
      </c>
      <c r="F13313" s="1">
        <v>40801</v>
      </c>
      <c r="G13313">
        <v>0.5</v>
      </c>
      <c r="I13313">
        <v>5.9</v>
      </c>
      <c r="J13313" t="s">
        <v>71</v>
      </c>
      <c r="K13313">
        <v>3.65</v>
      </c>
      <c r="L13313" t="s">
        <v>71</v>
      </c>
      <c r="M13313">
        <v>1.95</v>
      </c>
      <c r="N13313" t="s">
        <v>71</v>
      </c>
      <c r="O13313">
        <v>6.51</v>
      </c>
      <c r="P13313" t="s">
        <v>71</v>
      </c>
      <c r="Q13313">
        <v>22.5</v>
      </c>
      <c r="R13313" t="s">
        <v>71</v>
      </c>
      <c r="S13313">
        <v>1.17</v>
      </c>
      <c r="T13313" t="s">
        <v>71</v>
      </c>
      <c r="U13313">
        <v>36.24</v>
      </c>
      <c r="V13313" t="s">
        <v>71</v>
      </c>
      <c r="W13313">
        <v>33.229999999999997</v>
      </c>
      <c r="X13313" t="s">
        <v>71</v>
      </c>
      <c r="Y13313">
        <v>55.92</v>
      </c>
      <c r="AA13313">
        <v>43.3</v>
      </c>
      <c r="AC13313">
        <v>50.38</v>
      </c>
      <c r="AE13313">
        <v>4.9000000000000004</v>
      </c>
      <c r="AF13313" t="s">
        <v>71</v>
      </c>
      <c r="AG13313">
        <v>6.32</v>
      </c>
      <c r="AH13313" t="s">
        <v>71</v>
      </c>
      <c r="AS13313">
        <v>1.88</v>
      </c>
      <c r="AT13313" t="s">
        <v>71</v>
      </c>
    </row>
    <row r="13314" spans="1:46" x14ac:dyDescent="0.2">
      <c r="A13314" t="s">
        <v>180</v>
      </c>
      <c r="B13314" t="s">
        <v>181</v>
      </c>
      <c r="C13314">
        <f>-69.99127656 / 41.78363529</f>
        <v>-1.6750882510395377</v>
      </c>
      <c r="D13314" t="s">
        <v>182</v>
      </c>
      <c r="E13314" t="s">
        <v>70</v>
      </c>
      <c r="F13314" s="1">
        <v>40801</v>
      </c>
      <c r="G13314">
        <v>1</v>
      </c>
      <c r="O13314">
        <v>6.56</v>
      </c>
      <c r="P13314" t="s">
        <v>71</v>
      </c>
      <c r="Q13314">
        <v>22.2</v>
      </c>
      <c r="R13314" t="s">
        <v>71</v>
      </c>
    </row>
    <row r="13315" spans="1:46" x14ac:dyDescent="0.2">
      <c r="A13315" t="s">
        <v>180</v>
      </c>
      <c r="B13315" t="s">
        <v>181</v>
      </c>
      <c r="C13315">
        <f>-69.99127656 / 41.78363529</f>
        <v>-1.6750882510395377</v>
      </c>
      <c r="D13315" t="s">
        <v>182</v>
      </c>
      <c r="E13315" t="s">
        <v>70</v>
      </c>
      <c r="F13315" s="1">
        <v>40801</v>
      </c>
      <c r="G13315">
        <v>2</v>
      </c>
      <c r="O13315">
        <v>2.5499999999999998</v>
      </c>
      <c r="P13315" t="s">
        <v>71</v>
      </c>
      <c r="Q13315">
        <v>20.9</v>
      </c>
      <c r="R13315" t="s">
        <v>71</v>
      </c>
    </row>
    <row r="13316" spans="1:46" x14ac:dyDescent="0.2">
      <c r="A13316" t="s">
        <v>180</v>
      </c>
      <c r="B13316" t="s">
        <v>181</v>
      </c>
      <c r="C13316">
        <f>-69.99127656 / 41.78363529</f>
        <v>-1.6750882510395377</v>
      </c>
      <c r="D13316" t="s">
        <v>182</v>
      </c>
      <c r="E13316" t="s">
        <v>70</v>
      </c>
      <c r="F13316" s="1">
        <v>40801</v>
      </c>
      <c r="G13316">
        <v>3</v>
      </c>
      <c r="O13316">
        <v>0.35</v>
      </c>
      <c r="P13316" t="s">
        <v>71</v>
      </c>
      <c r="Q13316">
        <v>17.399999999999999</v>
      </c>
      <c r="R13316" t="s">
        <v>71</v>
      </c>
    </row>
    <row r="13317" spans="1:46" x14ac:dyDescent="0.2">
      <c r="A13317" t="s">
        <v>180</v>
      </c>
      <c r="B13317" t="s">
        <v>181</v>
      </c>
      <c r="C13317">
        <f>-69.99127656 / 41.78363529</f>
        <v>-1.6750882510395377</v>
      </c>
      <c r="D13317" t="s">
        <v>182</v>
      </c>
      <c r="E13317" t="s">
        <v>70</v>
      </c>
      <c r="F13317" s="1">
        <v>40801</v>
      </c>
      <c r="G13317">
        <v>4</v>
      </c>
      <c r="O13317">
        <v>0.19</v>
      </c>
      <c r="P13317" t="s">
        <v>71</v>
      </c>
      <c r="Q13317">
        <v>12.4</v>
      </c>
      <c r="R13317" t="s">
        <v>71</v>
      </c>
    </row>
    <row r="13318" spans="1:46" x14ac:dyDescent="0.2">
      <c r="A13318" t="s">
        <v>180</v>
      </c>
      <c r="B13318" t="s">
        <v>181</v>
      </c>
      <c r="C13318">
        <f>-69.99127656 / 41.78363529</f>
        <v>-1.6750882510395377</v>
      </c>
      <c r="D13318" t="s">
        <v>182</v>
      </c>
      <c r="E13318" t="s">
        <v>70</v>
      </c>
      <c r="F13318" s="1">
        <v>40801</v>
      </c>
      <c r="G13318">
        <v>5</v>
      </c>
      <c r="K13318">
        <v>25.93</v>
      </c>
      <c r="L13318" t="s">
        <v>71</v>
      </c>
      <c r="O13318">
        <v>0.17</v>
      </c>
      <c r="P13318" t="s">
        <v>71</v>
      </c>
      <c r="Q13318">
        <v>9.6</v>
      </c>
      <c r="R13318" t="s">
        <v>71</v>
      </c>
      <c r="S13318">
        <v>22.2</v>
      </c>
      <c r="T13318" t="s">
        <v>71</v>
      </c>
      <c r="W13318">
        <v>146.81</v>
      </c>
      <c r="X13318" t="s">
        <v>71</v>
      </c>
      <c r="Y13318">
        <v>48.85</v>
      </c>
      <c r="AA13318">
        <v>62.54</v>
      </c>
      <c r="AE13318">
        <v>18.8</v>
      </c>
      <c r="AF13318" t="s">
        <v>71</v>
      </c>
      <c r="AG13318">
        <v>6.2</v>
      </c>
      <c r="AH13318" t="s">
        <v>71</v>
      </c>
      <c r="AS13318">
        <v>42.45</v>
      </c>
      <c r="AT13318" t="s">
        <v>71</v>
      </c>
    </row>
    <row r="13319" spans="1:46" x14ac:dyDescent="0.2">
      <c r="A13319" t="s">
        <v>180</v>
      </c>
      <c r="B13319" t="s">
        <v>181</v>
      </c>
      <c r="C13319">
        <f>-69.99127656 / 41.78363529</f>
        <v>-1.6750882510395377</v>
      </c>
      <c r="D13319" t="s">
        <v>182</v>
      </c>
      <c r="E13319" t="s">
        <v>70</v>
      </c>
      <c r="F13319" s="1">
        <v>41151</v>
      </c>
      <c r="G13319">
        <v>0.5</v>
      </c>
      <c r="I13319">
        <v>2.6</v>
      </c>
      <c r="J13319" t="s">
        <v>71</v>
      </c>
      <c r="K13319">
        <v>3.05</v>
      </c>
      <c r="L13319" t="s">
        <v>71</v>
      </c>
      <c r="M13319">
        <v>1.85</v>
      </c>
      <c r="N13319" t="s">
        <v>71</v>
      </c>
      <c r="O13319">
        <v>5.77</v>
      </c>
      <c r="P13319" t="s">
        <v>71</v>
      </c>
      <c r="Q13319">
        <v>24.9</v>
      </c>
      <c r="R13319" t="s">
        <v>71</v>
      </c>
      <c r="S13319">
        <v>1.96</v>
      </c>
      <c r="T13319" t="s">
        <v>71</v>
      </c>
      <c r="U13319">
        <v>60.71</v>
      </c>
      <c r="V13319" t="s">
        <v>71</v>
      </c>
      <c r="W13319">
        <v>55.86</v>
      </c>
      <c r="X13319" t="s">
        <v>71</v>
      </c>
      <c r="Y13319">
        <v>63.36</v>
      </c>
      <c r="AA13319">
        <v>41.54</v>
      </c>
      <c r="AC13319">
        <v>51.14</v>
      </c>
      <c r="AE13319">
        <v>5</v>
      </c>
      <c r="AF13319" t="s">
        <v>71</v>
      </c>
      <c r="AG13319">
        <v>6.13</v>
      </c>
      <c r="AH13319" t="s">
        <v>71</v>
      </c>
      <c r="AS13319">
        <v>1.33</v>
      </c>
      <c r="AT13319" t="s">
        <v>71</v>
      </c>
    </row>
    <row r="13320" spans="1:46" x14ac:dyDescent="0.2">
      <c r="A13320" t="s">
        <v>180</v>
      </c>
      <c r="B13320" t="s">
        <v>181</v>
      </c>
      <c r="C13320">
        <f>-69.99127656 / 41.78363529</f>
        <v>-1.6750882510395377</v>
      </c>
      <c r="D13320" t="s">
        <v>182</v>
      </c>
      <c r="E13320" t="s">
        <v>70</v>
      </c>
      <c r="F13320" s="1">
        <v>41151</v>
      </c>
      <c r="G13320">
        <v>1</v>
      </c>
      <c r="O13320">
        <v>5.59</v>
      </c>
      <c r="P13320" t="s">
        <v>71</v>
      </c>
      <c r="Q13320">
        <v>24.2</v>
      </c>
      <c r="R13320" t="s">
        <v>71</v>
      </c>
    </row>
    <row r="13321" spans="1:46" x14ac:dyDescent="0.2">
      <c r="A13321" t="s">
        <v>180</v>
      </c>
      <c r="B13321" t="s">
        <v>181</v>
      </c>
      <c r="C13321">
        <f>-69.99127656 / 41.78363529</f>
        <v>-1.6750882510395377</v>
      </c>
      <c r="D13321" t="s">
        <v>182</v>
      </c>
      <c r="E13321" t="s">
        <v>70</v>
      </c>
      <c r="F13321" s="1">
        <v>41151</v>
      </c>
      <c r="G13321">
        <v>1.5</v>
      </c>
      <c r="K13321">
        <v>3.85</v>
      </c>
      <c r="L13321" t="s">
        <v>71</v>
      </c>
      <c r="O13321">
        <v>4.22</v>
      </c>
      <c r="P13321" t="s">
        <v>71</v>
      </c>
      <c r="Q13321">
        <v>23.8</v>
      </c>
      <c r="R13321" t="s">
        <v>71</v>
      </c>
      <c r="S13321">
        <v>1.64</v>
      </c>
      <c r="T13321" t="s">
        <v>71</v>
      </c>
      <c r="U13321">
        <v>50.8</v>
      </c>
      <c r="V13321" t="s">
        <v>71</v>
      </c>
      <c r="W13321">
        <v>56.43</v>
      </c>
      <c r="X13321" t="s">
        <v>71</v>
      </c>
      <c r="Y13321">
        <v>60.79</v>
      </c>
      <c r="AA13321">
        <v>43.82</v>
      </c>
      <c r="AE13321">
        <v>4.9000000000000004</v>
      </c>
      <c r="AF13321" t="s">
        <v>71</v>
      </c>
      <c r="AG13321">
        <v>6.07</v>
      </c>
      <c r="AH13321" t="s">
        <v>71</v>
      </c>
      <c r="AS13321">
        <v>8.73</v>
      </c>
      <c r="AT13321" t="s">
        <v>71</v>
      </c>
    </row>
    <row r="13322" spans="1:46" x14ac:dyDescent="0.2">
      <c r="A13322" t="s">
        <v>180</v>
      </c>
      <c r="B13322" t="s">
        <v>181</v>
      </c>
      <c r="C13322">
        <f>-69.99127656 / 41.78363529</f>
        <v>-1.6750882510395377</v>
      </c>
      <c r="D13322" t="s">
        <v>182</v>
      </c>
      <c r="E13322" t="s">
        <v>70</v>
      </c>
      <c r="F13322" s="1">
        <v>41151</v>
      </c>
      <c r="G13322">
        <v>2</v>
      </c>
      <c r="O13322">
        <v>3.49</v>
      </c>
      <c r="P13322" t="s">
        <v>71</v>
      </c>
      <c r="Q13322">
        <v>23.5</v>
      </c>
      <c r="R13322" t="s">
        <v>71</v>
      </c>
    </row>
    <row r="13323" spans="1:46" x14ac:dyDescent="0.2">
      <c r="A13323" t="s">
        <v>180</v>
      </c>
      <c r="B13323" t="s">
        <v>181</v>
      </c>
      <c r="C13323">
        <f>-69.99127656 / 41.78363529</f>
        <v>-1.6750882510395377</v>
      </c>
      <c r="D13323" t="s">
        <v>182</v>
      </c>
      <c r="E13323" t="s">
        <v>70</v>
      </c>
      <c r="F13323" s="1">
        <v>41514</v>
      </c>
      <c r="G13323">
        <v>0.5</v>
      </c>
      <c r="I13323">
        <v>5.45</v>
      </c>
      <c r="J13323" t="s">
        <v>71</v>
      </c>
      <c r="K13323">
        <v>5.3</v>
      </c>
      <c r="L13323" t="s">
        <v>71</v>
      </c>
      <c r="M13323">
        <v>1.1399999999999999</v>
      </c>
      <c r="N13323" t="s">
        <v>71</v>
      </c>
      <c r="O13323">
        <v>4.5</v>
      </c>
      <c r="P13323" t="s">
        <v>71</v>
      </c>
      <c r="Q13323">
        <v>23.3</v>
      </c>
      <c r="R13323" t="s">
        <v>71</v>
      </c>
      <c r="S13323">
        <v>1.69</v>
      </c>
      <c r="T13323" t="s">
        <v>71</v>
      </c>
      <c r="U13323">
        <v>52.35</v>
      </c>
      <c r="V13323" t="s">
        <v>71</v>
      </c>
      <c r="W13323">
        <v>49.65</v>
      </c>
      <c r="X13323" t="s">
        <v>71</v>
      </c>
      <c r="Y13323">
        <v>61.22</v>
      </c>
      <c r="AA13323">
        <v>46.96</v>
      </c>
      <c r="AC13323">
        <v>58.11</v>
      </c>
      <c r="AE13323">
        <v>7</v>
      </c>
      <c r="AF13323" t="s">
        <v>71</v>
      </c>
      <c r="AG13323">
        <v>6.1</v>
      </c>
      <c r="AH13323" t="s">
        <v>71</v>
      </c>
      <c r="AS13323">
        <v>2.78</v>
      </c>
      <c r="AT13323" t="s">
        <v>71</v>
      </c>
    </row>
    <row r="13324" spans="1:46" x14ac:dyDescent="0.2">
      <c r="A13324" t="s">
        <v>180</v>
      </c>
      <c r="B13324" t="s">
        <v>181</v>
      </c>
      <c r="C13324">
        <f>-69.99127656 / 41.78363529</f>
        <v>-1.6750882510395377</v>
      </c>
      <c r="D13324" t="s">
        <v>182</v>
      </c>
      <c r="E13324" t="s">
        <v>70</v>
      </c>
      <c r="F13324" s="1">
        <v>41514</v>
      </c>
      <c r="G13324">
        <v>1</v>
      </c>
      <c r="O13324">
        <v>3.69</v>
      </c>
      <c r="P13324" t="s">
        <v>71</v>
      </c>
      <c r="Q13324">
        <v>23.1</v>
      </c>
      <c r="R13324" t="s">
        <v>71</v>
      </c>
    </row>
    <row r="13325" spans="1:46" x14ac:dyDescent="0.2">
      <c r="A13325" t="s">
        <v>180</v>
      </c>
      <c r="B13325" t="s">
        <v>181</v>
      </c>
      <c r="C13325">
        <f>-69.99127656 / 41.78363529</f>
        <v>-1.6750882510395377</v>
      </c>
      <c r="D13325" t="s">
        <v>182</v>
      </c>
      <c r="E13325" t="s">
        <v>70</v>
      </c>
      <c r="F13325" s="1">
        <v>41514</v>
      </c>
      <c r="G13325">
        <v>2</v>
      </c>
      <c r="O13325">
        <v>0.27</v>
      </c>
      <c r="P13325" t="s">
        <v>71</v>
      </c>
      <c r="Q13325">
        <v>20.7</v>
      </c>
      <c r="R13325" t="s">
        <v>71</v>
      </c>
    </row>
    <row r="13326" spans="1:46" x14ac:dyDescent="0.2">
      <c r="A13326" t="s">
        <v>180</v>
      </c>
      <c r="B13326" t="s">
        <v>181</v>
      </c>
      <c r="C13326">
        <f>-69.99127656 / 41.78363529</f>
        <v>-1.6750882510395377</v>
      </c>
      <c r="D13326" t="s">
        <v>182</v>
      </c>
      <c r="E13326" t="s">
        <v>70</v>
      </c>
      <c r="F13326" s="1">
        <v>41514</v>
      </c>
      <c r="G13326">
        <v>3</v>
      </c>
      <c r="O13326">
        <v>0.24</v>
      </c>
      <c r="P13326" t="s">
        <v>71</v>
      </c>
      <c r="Q13326">
        <v>14.7</v>
      </c>
      <c r="R13326" t="s">
        <v>71</v>
      </c>
    </row>
    <row r="13327" spans="1:46" x14ac:dyDescent="0.2">
      <c r="A13327" t="s">
        <v>180</v>
      </c>
      <c r="B13327" t="s">
        <v>181</v>
      </c>
      <c r="C13327">
        <f>-69.99127656 / 41.78363529</f>
        <v>-1.6750882510395377</v>
      </c>
      <c r="D13327" t="s">
        <v>182</v>
      </c>
      <c r="E13327" t="s">
        <v>70</v>
      </c>
      <c r="F13327" s="1">
        <v>41514</v>
      </c>
      <c r="G13327">
        <v>4</v>
      </c>
      <c r="O13327">
        <v>0.24</v>
      </c>
      <c r="P13327" t="s">
        <v>71</v>
      </c>
      <c r="Q13327">
        <v>10.7</v>
      </c>
      <c r="R13327" t="s">
        <v>71</v>
      </c>
    </row>
    <row r="13328" spans="1:46" x14ac:dyDescent="0.2">
      <c r="A13328" t="s">
        <v>180</v>
      </c>
      <c r="B13328" t="s">
        <v>181</v>
      </c>
      <c r="C13328">
        <f>-69.99127656 / 41.78363529</f>
        <v>-1.6750882510395377</v>
      </c>
      <c r="D13328" t="s">
        <v>182</v>
      </c>
      <c r="E13328" t="s">
        <v>70</v>
      </c>
      <c r="F13328" s="1">
        <v>41514</v>
      </c>
      <c r="G13328">
        <v>4.5</v>
      </c>
      <c r="K13328">
        <v>21.95</v>
      </c>
      <c r="L13328" t="s">
        <v>71</v>
      </c>
      <c r="O13328">
        <v>0.22</v>
      </c>
      <c r="P13328" t="s">
        <v>71</v>
      </c>
      <c r="Q13328">
        <v>9.6</v>
      </c>
      <c r="R13328" t="s">
        <v>71</v>
      </c>
      <c r="S13328">
        <v>8.58</v>
      </c>
      <c r="T13328" t="s">
        <v>71</v>
      </c>
      <c r="U13328">
        <v>265.75</v>
      </c>
      <c r="V13328" t="s">
        <v>71</v>
      </c>
      <c r="W13328">
        <v>74.459999999999994</v>
      </c>
      <c r="X13328" t="s">
        <v>71</v>
      </c>
      <c r="Y13328">
        <v>84.65</v>
      </c>
      <c r="AA13328">
        <v>60.9</v>
      </c>
      <c r="AE13328">
        <v>13.2</v>
      </c>
      <c r="AF13328" t="s">
        <v>71</v>
      </c>
      <c r="AG13328">
        <v>6</v>
      </c>
      <c r="AH13328" t="s">
        <v>71</v>
      </c>
      <c r="AS13328">
        <v>25.12</v>
      </c>
      <c r="AT13328" t="s">
        <v>71</v>
      </c>
    </row>
    <row r="13329" spans="1:58" x14ac:dyDescent="0.2">
      <c r="A13329" t="s">
        <v>180</v>
      </c>
      <c r="B13329" t="s">
        <v>181</v>
      </c>
      <c r="C13329">
        <f>-69.99127656 / 41.78363529</f>
        <v>-1.6750882510395377</v>
      </c>
      <c r="D13329" t="s">
        <v>182</v>
      </c>
      <c r="E13329" t="s">
        <v>70</v>
      </c>
      <c r="F13329" s="1">
        <v>41872</v>
      </c>
      <c r="G13329">
        <v>0.5</v>
      </c>
      <c r="I13329">
        <v>5.65</v>
      </c>
      <c r="J13329" t="s">
        <v>71</v>
      </c>
      <c r="K13329">
        <v>6.47</v>
      </c>
      <c r="L13329" t="s">
        <v>71</v>
      </c>
      <c r="M13329">
        <v>1.45</v>
      </c>
      <c r="N13329" t="s">
        <v>71</v>
      </c>
      <c r="O13329">
        <v>7.42</v>
      </c>
      <c r="P13329" t="s">
        <v>71</v>
      </c>
      <c r="Q13329">
        <v>24.3</v>
      </c>
      <c r="R13329" t="s">
        <v>71</v>
      </c>
      <c r="S13329">
        <v>1.06</v>
      </c>
      <c r="T13329" t="s">
        <v>71</v>
      </c>
      <c r="U13329">
        <v>32.83</v>
      </c>
      <c r="V13329" t="s">
        <v>71</v>
      </c>
      <c r="W13329">
        <v>47.78</v>
      </c>
      <c r="X13329" t="s">
        <v>71</v>
      </c>
      <c r="Y13329">
        <v>54.5</v>
      </c>
      <c r="AA13329">
        <v>48.92</v>
      </c>
      <c r="AC13329">
        <v>54.65</v>
      </c>
      <c r="AE13329">
        <v>4.0999999999999996</v>
      </c>
      <c r="AF13329" t="s">
        <v>71</v>
      </c>
      <c r="AG13329">
        <v>6.46</v>
      </c>
      <c r="AH13329" t="s">
        <v>71</v>
      </c>
      <c r="AS13329">
        <v>5.25</v>
      </c>
      <c r="AT13329" t="s">
        <v>71</v>
      </c>
    </row>
    <row r="13330" spans="1:58" x14ac:dyDescent="0.2">
      <c r="A13330" t="s">
        <v>180</v>
      </c>
      <c r="B13330" t="s">
        <v>181</v>
      </c>
      <c r="C13330">
        <f>-69.99127656 / 41.78363529</f>
        <v>-1.6750882510395377</v>
      </c>
      <c r="D13330" t="s">
        <v>182</v>
      </c>
      <c r="E13330" t="s">
        <v>70</v>
      </c>
      <c r="F13330" s="1">
        <v>41872</v>
      </c>
      <c r="G13330">
        <v>1</v>
      </c>
      <c r="O13330">
        <v>7.08</v>
      </c>
      <c r="P13330" t="s">
        <v>71</v>
      </c>
      <c r="Q13330">
        <v>23.9</v>
      </c>
      <c r="R13330" t="s">
        <v>71</v>
      </c>
    </row>
    <row r="13331" spans="1:58" x14ac:dyDescent="0.2">
      <c r="A13331" t="s">
        <v>180</v>
      </c>
      <c r="B13331" t="s">
        <v>181</v>
      </c>
      <c r="C13331">
        <f>-69.99127656 / 41.78363529</f>
        <v>-1.6750882510395377</v>
      </c>
      <c r="D13331" t="s">
        <v>182</v>
      </c>
      <c r="E13331" t="s">
        <v>70</v>
      </c>
      <c r="F13331" s="1">
        <v>41872</v>
      </c>
      <c r="G13331">
        <v>2</v>
      </c>
      <c r="O13331">
        <v>4.4400000000000004</v>
      </c>
      <c r="P13331" t="s">
        <v>71</v>
      </c>
      <c r="Q13331">
        <v>22.3</v>
      </c>
      <c r="R13331" t="s">
        <v>71</v>
      </c>
    </row>
    <row r="13332" spans="1:58" x14ac:dyDescent="0.2">
      <c r="A13332" t="s">
        <v>180</v>
      </c>
      <c r="B13332" t="s">
        <v>181</v>
      </c>
      <c r="C13332">
        <f>-69.99127656 / 41.78363529</f>
        <v>-1.6750882510395377</v>
      </c>
      <c r="D13332" t="s">
        <v>182</v>
      </c>
      <c r="E13332" t="s">
        <v>70</v>
      </c>
      <c r="F13332" s="1">
        <v>41872</v>
      </c>
      <c r="G13332">
        <v>3</v>
      </c>
      <c r="O13332">
        <v>0.4</v>
      </c>
      <c r="P13332" t="s">
        <v>71</v>
      </c>
      <c r="Q13332">
        <v>15.9</v>
      </c>
      <c r="R13332" t="s">
        <v>71</v>
      </c>
    </row>
    <row r="13333" spans="1:58" x14ac:dyDescent="0.2">
      <c r="A13333" t="s">
        <v>180</v>
      </c>
      <c r="B13333" t="s">
        <v>181</v>
      </c>
      <c r="C13333">
        <f>-69.99127656 / 41.78363529</f>
        <v>-1.6750882510395377</v>
      </c>
      <c r="D13333" t="s">
        <v>182</v>
      </c>
      <c r="E13333" t="s">
        <v>70</v>
      </c>
      <c r="F13333" s="1">
        <v>41872</v>
      </c>
      <c r="G13333">
        <v>4</v>
      </c>
      <c r="O13333">
        <v>0.25</v>
      </c>
      <c r="P13333" t="s">
        <v>71</v>
      </c>
      <c r="Q13333">
        <v>10.7</v>
      </c>
      <c r="R13333" t="s">
        <v>71</v>
      </c>
    </row>
    <row r="13334" spans="1:58" x14ac:dyDescent="0.2">
      <c r="A13334" t="s">
        <v>180</v>
      </c>
      <c r="B13334" t="s">
        <v>181</v>
      </c>
      <c r="C13334">
        <f>-69.99127656 / 41.78363529</f>
        <v>-1.6750882510395377</v>
      </c>
      <c r="D13334" t="s">
        <v>182</v>
      </c>
      <c r="E13334" t="s">
        <v>70</v>
      </c>
      <c r="F13334" s="1">
        <v>41872</v>
      </c>
      <c r="G13334">
        <v>4.5</v>
      </c>
      <c r="K13334">
        <v>84.74</v>
      </c>
      <c r="L13334" t="s">
        <v>71</v>
      </c>
      <c r="O13334">
        <v>0.22</v>
      </c>
      <c r="P13334" t="s">
        <v>71</v>
      </c>
      <c r="Q13334">
        <v>9.1999999999999993</v>
      </c>
      <c r="R13334" t="s">
        <v>71</v>
      </c>
      <c r="S13334">
        <v>3.81</v>
      </c>
      <c r="T13334" t="s">
        <v>71</v>
      </c>
      <c r="U13334">
        <v>118.01</v>
      </c>
      <c r="V13334" t="s">
        <v>71</v>
      </c>
      <c r="W13334">
        <v>92.88</v>
      </c>
      <c r="X13334" t="s">
        <v>71</v>
      </c>
      <c r="Y13334">
        <v>72.94</v>
      </c>
      <c r="AA13334">
        <v>74.150000000000006</v>
      </c>
      <c r="AE13334">
        <v>11.6</v>
      </c>
      <c r="AF13334" t="s">
        <v>71</v>
      </c>
      <c r="AG13334">
        <v>6.41</v>
      </c>
      <c r="AH13334" t="s">
        <v>71</v>
      </c>
      <c r="AS13334">
        <v>94.56</v>
      </c>
      <c r="AT13334" t="s">
        <v>71</v>
      </c>
    </row>
    <row r="13335" spans="1:58" x14ac:dyDescent="0.2">
      <c r="A13335" t="s">
        <v>180</v>
      </c>
      <c r="B13335" t="s">
        <v>181</v>
      </c>
      <c r="C13335">
        <f>-69.99127656 / 41.78363529</f>
        <v>-1.6750882510395377</v>
      </c>
      <c r="D13335" t="s">
        <v>182</v>
      </c>
      <c r="E13335" t="s">
        <v>70</v>
      </c>
      <c r="F13335" s="1">
        <v>42611</v>
      </c>
      <c r="G13335">
        <v>0.5</v>
      </c>
      <c r="I13335">
        <v>5.4</v>
      </c>
      <c r="J13335" t="s">
        <v>71</v>
      </c>
      <c r="K13335">
        <v>8.81</v>
      </c>
      <c r="L13335" t="s">
        <v>71</v>
      </c>
      <c r="M13335">
        <v>1.25</v>
      </c>
      <c r="N13335" t="s">
        <v>71</v>
      </c>
      <c r="O13335">
        <v>6.78</v>
      </c>
      <c r="P13335" t="s">
        <v>71</v>
      </c>
      <c r="Q13335">
        <v>26.4</v>
      </c>
      <c r="R13335" t="s">
        <v>71</v>
      </c>
      <c r="S13335">
        <v>1.39</v>
      </c>
      <c r="T13335" t="s">
        <v>71</v>
      </c>
      <c r="U13335">
        <v>43.05</v>
      </c>
      <c r="V13335" t="s">
        <v>71</v>
      </c>
      <c r="W13335">
        <v>63.66</v>
      </c>
      <c r="X13335" t="s">
        <v>71</v>
      </c>
      <c r="Y13335">
        <v>58.4</v>
      </c>
      <c r="AA13335">
        <v>51.95</v>
      </c>
      <c r="AC13335">
        <v>56.78</v>
      </c>
      <c r="AE13335">
        <v>5.9</v>
      </c>
      <c r="AF13335" t="s">
        <v>71</v>
      </c>
      <c r="AG13335">
        <v>6</v>
      </c>
      <c r="AH13335" t="s">
        <v>71</v>
      </c>
      <c r="AS13335">
        <v>9.42</v>
      </c>
      <c r="AT13335" t="s">
        <v>71</v>
      </c>
      <c r="BE13335">
        <v>18.23</v>
      </c>
      <c r="BF13335" t="s">
        <v>71</v>
      </c>
    </row>
    <row r="13336" spans="1:58" x14ac:dyDescent="0.2">
      <c r="A13336" t="s">
        <v>180</v>
      </c>
      <c r="B13336" t="s">
        <v>181</v>
      </c>
      <c r="C13336">
        <f>-69.99127656 / 41.78363529</f>
        <v>-1.6750882510395377</v>
      </c>
      <c r="D13336" t="s">
        <v>182</v>
      </c>
      <c r="E13336" t="s">
        <v>70</v>
      </c>
      <c r="F13336" s="1">
        <v>42611</v>
      </c>
      <c r="G13336">
        <v>1</v>
      </c>
      <c r="K13336" t="s">
        <v>173</v>
      </c>
      <c r="L13336" t="s">
        <v>150</v>
      </c>
      <c r="O13336">
        <v>6.3</v>
      </c>
      <c r="P13336" t="s">
        <v>71</v>
      </c>
      <c r="Q13336">
        <v>26.4</v>
      </c>
      <c r="R13336" t="s">
        <v>71</v>
      </c>
      <c r="S13336" t="s">
        <v>173</v>
      </c>
      <c r="T13336" t="s">
        <v>150</v>
      </c>
      <c r="W13336" t="s">
        <v>173</v>
      </c>
      <c r="X13336" t="s">
        <v>150</v>
      </c>
      <c r="AE13336" t="s">
        <v>173</v>
      </c>
      <c r="AF13336" t="s">
        <v>150</v>
      </c>
      <c r="AG13336" t="s">
        <v>173</v>
      </c>
      <c r="AH13336" t="s">
        <v>150</v>
      </c>
      <c r="AS13336" t="s">
        <v>173</v>
      </c>
      <c r="AT13336" t="s">
        <v>150</v>
      </c>
    </row>
    <row r="13337" spans="1:58" x14ac:dyDescent="0.2">
      <c r="A13337" t="s">
        <v>180</v>
      </c>
      <c r="B13337" t="s">
        <v>181</v>
      </c>
      <c r="C13337">
        <f>-69.99127656 / 41.78363529</f>
        <v>-1.6750882510395377</v>
      </c>
      <c r="D13337" t="s">
        <v>182</v>
      </c>
      <c r="E13337" t="s">
        <v>70</v>
      </c>
      <c r="F13337" s="1">
        <v>42611</v>
      </c>
      <c r="G13337">
        <v>2</v>
      </c>
      <c r="K13337" t="s">
        <v>173</v>
      </c>
      <c r="L13337" t="s">
        <v>150</v>
      </c>
      <c r="O13337">
        <v>6.21</v>
      </c>
      <c r="P13337" t="s">
        <v>71</v>
      </c>
      <c r="Q13337">
        <v>22.9</v>
      </c>
      <c r="R13337" t="s">
        <v>71</v>
      </c>
      <c r="S13337" t="s">
        <v>173</v>
      </c>
      <c r="T13337" t="s">
        <v>150</v>
      </c>
      <c r="W13337" t="s">
        <v>173</v>
      </c>
      <c r="X13337" t="s">
        <v>150</v>
      </c>
      <c r="AE13337" t="s">
        <v>173</v>
      </c>
      <c r="AF13337" t="s">
        <v>150</v>
      </c>
      <c r="AG13337" t="s">
        <v>173</v>
      </c>
      <c r="AH13337" t="s">
        <v>150</v>
      </c>
      <c r="AS13337" t="s">
        <v>173</v>
      </c>
      <c r="AT13337" t="s">
        <v>150</v>
      </c>
    </row>
    <row r="13338" spans="1:58" x14ac:dyDescent="0.2">
      <c r="A13338" t="s">
        <v>180</v>
      </c>
      <c r="B13338" t="s">
        <v>181</v>
      </c>
      <c r="C13338">
        <f>-69.99127656 / 41.78363529</f>
        <v>-1.6750882510395377</v>
      </c>
      <c r="D13338" t="s">
        <v>182</v>
      </c>
      <c r="E13338" t="s">
        <v>70</v>
      </c>
      <c r="F13338" s="1">
        <v>42611</v>
      </c>
      <c r="G13338">
        <v>3</v>
      </c>
      <c r="K13338" t="s">
        <v>173</v>
      </c>
      <c r="L13338" t="s">
        <v>150</v>
      </c>
      <c r="O13338">
        <v>0.27</v>
      </c>
      <c r="P13338" t="s">
        <v>71</v>
      </c>
      <c r="Q13338">
        <v>13.9</v>
      </c>
      <c r="R13338" t="s">
        <v>71</v>
      </c>
      <c r="S13338" t="s">
        <v>173</v>
      </c>
      <c r="T13338" t="s">
        <v>150</v>
      </c>
      <c r="W13338" t="s">
        <v>173</v>
      </c>
      <c r="X13338" t="s">
        <v>150</v>
      </c>
      <c r="AE13338" t="s">
        <v>173</v>
      </c>
      <c r="AF13338" t="s">
        <v>150</v>
      </c>
      <c r="AG13338" t="s">
        <v>173</v>
      </c>
      <c r="AH13338" t="s">
        <v>150</v>
      </c>
      <c r="AS13338" t="s">
        <v>173</v>
      </c>
      <c r="AT13338" t="s">
        <v>150</v>
      </c>
    </row>
    <row r="13339" spans="1:58" x14ac:dyDescent="0.2">
      <c r="A13339" t="s">
        <v>180</v>
      </c>
      <c r="B13339" t="s">
        <v>181</v>
      </c>
      <c r="C13339">
        <f>-69.99127656 / 41.78363529</f>
        <v>-1.6750882510395377</v>
      </c>
      <c r="D13339" t="s">
        <v>182</v>
      </c>
      <c r="E13339" t="s">
        <v>70</v>
      </c>
      <c r="F13339" s="1">
        <v>42611</v>
      </c>
      <c r="G13339">
        <v>4</v>
      </c>
      <c r="K13339" t="s">
        <v>173</v>
      </c>
      <c r="L13339" t="s">
        <v>150</v>
      </c>
      <c r="O13339">
        <v>0.22</v>
      </c>
      <c r="P13339" t="s">
        <v>71</v>
      </c>
      <c r="Q13339">
        <v>10.4</v>
      </c>
      <c r="R13339" t="s">
        <v>71</v>
      </c>
      <c r="S13339" t="s">
        <v>173</v>
      </c>
      <c r="T13339" t="s">
        <v>150</v>
      </c>
      <c r="W13339" t="s">
        <v>173</v>
      </c>
      <c r="X13339" t="s">
        <v>150</v>
      </c>
      <c r="AE13339" t="s">
        <v>173</v>
      </c>
      <c r="AF13339" t="s">
        <v>150</v>
      </c>
      <c r="AG13339" t="s">
        <v>173</v>
      </c>
      <c r="AH13339" t="s">
        <v>150</v>
      </c>
      <c r="AS13339" t="s">
        <v>173</v>
      </c>
      <c r="AT13339" t="s">
        <v>150</v>
      </c>
    </row>
    <row r="13340" spans="1:58" x14ac:dyDescent="0.2">
      <c r="A13340" t="s">
        <v>180</v>
      </c>
      <c r="B13340" t="s">
        <v>181</v>
      </c>
      <c r="C13340">
        <f>-69.99127656 / 41.78363529</f>
        <v>-1.6750882510395377</v>
      </c>
      <c r="D13340" t="s">
        <v>182</v>
      </c>
      <c r="E13340" t="s">
        <v>70</v>
      </c>
      <c r="F13340" s="1">
        <v>42611</v>
      </c>
      <c r="G13340">
        <v>4.4000000000000004</v>
      </c>
      <c r="K13340">
        <v>68.66</v>
      </c>
      <c r="L13340" t="s">
        <v>71</v>
      </c>
      <c r="O13340">
        <v>0.2</v>
      </c>
      <c r="P13340" t="s">
        <v>71</v>
      </c>
      <c r="Q13340">
        <v>9.5</v>
      </c>
      <c r="R13340" t="s">
        <v>71</v>
      </c>
      <c r="S13340">
        <v>9.9700000000000006</v>
      </c>
      <c r="T13340" t="s">
        <v>71</v>
      </c>
      <c r="U13340">
        <v>308.81</v>
      </c>
      <c r="V13340" t="s">
        <v>71</v>
      </c>
      <c r="W13340">
        <v>136.22</v>
      </c>
      <c r="X13340" t="s">
        <v>71</v>
      </c>
      <c r="Y13340">
        <v>86.82</v>
      </c>
      <c r="AA13340">
        <v>72.09</v>
      </c>
      <c r="AE13340">
        <v>34.299999999999997</v>
      </c>
      <c r="AF13340" t="s">
        <v>71</v>
      </c>
      <c r="AG13340">
        <v>6.12</v>
      </c>
      <c r="AH13340" t="s">
        <v>71</v>
      </c>
      <c r="AS13340">
        <v>81.61</v>
      </c>
      <c r="AT13340" t="s">
        <v>71</v>
      </c>
      <c r="BE13340">
        <v>150.27000000000001</v>
      </c>
      <c r="BF13340" t="s">
        <v>71</v>
      </c>
    </row>
    <row r="13341" spans="1:58" x14ac:dyDescent="0.2">
      <c r="A13341" t="s">
        <v>180</v>
      </c>
      <c r="B13341" t="s">
        <v>181</v>
      </c>
      <c r="C13341">
        <f>-69.99127656 / 41.78363529</f>
        <v>-1.6750882510395377</v>
      </c>
      <c r="D13341" t="s">
        <v>182</v>
      </c>
      <c r="E13341" t="s">
        <v>70</v>
      </c>
      <c r="F13341" s="1">
        <v>42969</v>
      </c>
      <c r="G13341">
        <v>0.5</v>
      </c>
      <c r="I13341">
        <v>6.12</v>
      </c>
      <c r="J13341" t="s">
        <v>150</v>
      </c>
      <c r="K13341">
        <v>20.39</v>
      </c>
      <c r="L13341" t="s">
        <v>150</v>
      </c>
      <c r="M13341">
        <v>1</v>
      </c>
      <c r="N13341" t="s">
        <v>150</v>
      </c>
      <c r="O13341">
        <v>8.17</v>
      </c>
      <c r="P13341" t="s">
        <v>150</v>
      </c>
      <c r="Q13341">
        <v>24.7</v>
      </c>
      <c r="R13341" t="s">
        <v>150</v>
      </c>
      <c r="S13341">
        <v>1.96</v>
      </c>
      <c r="T13341" t="s">
        <v>150</v>
      </c>
      <c r="U13341">
        <v>60.71</v>
      </c>
      <c r="V13341" t="s">
        <v>150</v>
      </c>
      <c r="W13341">
        <v>48.58</v>
      </c>
      <c r="X13341" t="s">
        <v>150</v>
      </c>
      <c r="Y13341">
        <v>63.36</v>
      </c>
      <c r="AA13341">
        <v>60.18</v>
      </c>
      <c r="AC13341">
        <v>60</v>
      </c>
      <c r="AE13341">
        <v>8.1999999999999993</v>
      </c>
      <c r="AF13341" t="s">
        <v>150</v>
      </c>
      <c r="AG13341">
        <v>6.26</v>
      </c>
      <c r="AH13341" t="s">
        <v>150</v>
      </c>
      <c r="AS13341">
        <v>4.49</v>
      </c>
      <c r="AT13341" t="s">
        <v>150</v>
      </c>
    </row>
    <row r="13342" spans="1:58" x14ac:dyDescent="0.2">
      <c r="A13342" t="s">
        <v>180</v>
      </c>
      <c r="B13342" t="s">
        <v>181</v>
      </c>
      <c r="C13342">
        <f>-69.99127656 / 41.78363529</f>
        <v>-1.6750882510395377</v>
      </c>
      <c r="D13342" t="s">
        <v>182</v>
      </c>
      <c r="E13342" t="s">
        <v>70</v>
      </c>
      <c r="F13342" s="1">
        <v>42969</v>
      </c>
      <c r="G13342">
        <v>1</v>
      </c>
      <c r="I13342">
        <v>6.12</v>
      </c>
      <c r="J13342" t="s">
        <v>150</v>
      </c>
      <c r="M13342">
        <v>1</v>
      </c>
      <c r="N13342" t="s">
        <v>150</v>
      </c>
      <c r="O13342">
        <v>7.35</v>
      </c>
      <c r="P13342" t="s">
        <v>150</v>
      </c>
      <c r="Q13342">
        <v>24.5</v>
      </c>
      <c r="R13342" t="s">
        <v>150</v>
      </c>
      <c r="AC13342">
        <v>60</v>
      </c>
    </row>
    <row r="13343" spans="1:58" x14ac:dyDescent="0.2">
      <c r="A13343" t="s">
        <v>180</v>
      </c>
      <c r="B13343" t="s">
        <v>181</v>
      </c>
      <c r="C13343">
        <f>-69.99127656 / 41.78363529</f>
        <v>-1.6750882510395377</v>
      </c>
      <c r="D13343" t="s">
        <v>182</v>
      </c>
      <c r="E13343" t="s">
        <v>70</v>
      </c>
      <c r="F13343" s="1">
        <v>42969</v>
      </c>
      <c r="G13343">
        <v>2</v>
      </c>
      <c r="I13343">
        <v>6.12</v>
      </c>
      <c r="J13343" t="s">
        <v>150</v>
      </c>
      <c r="M13343">
        <v>1</v>
      </c>
      <c r="N13343" t="s">
        <v>150</v>
      </c>
      <c r="O13343">
        <v>0.2</v>
      </c>
      <c r="P13343" t="s">
        <v>150</v>
      </c>
      <c r="Q13343">
        <v>22.7</v>
      </c>
      <c r="R13343" t="s">
        <v>150</v>
      </c>
      <c r="AC13343">
        <v>60</v>
      </c>
    </row>
    <row r="13344" spans="1:58" x14ac:dyDescent="0.2">
      <c r="A13344" t="s">
        <v>180</v>
      </c>
      <c r="B13344" t="s">
        <v>181</v>
      </c>
      <c r="C13344">
        <f>-69.99127656 / 41.78363529</f>
        <v>-1.6750882510395377</v>
      </c>
      <c r="D13344" t="s">
        <v>182</v>
      </c>
      <c r="E13344" t="s">
        <v>70</v>
      </c>
      <c r="F13344" s="1">
        <v>42969</v>
      </c>
      <c r="G13344">
        <v>3</v>
      </c>
      <c r="I13344">
        <v>6.12</v>
      </c>
      <c r="J13344" t="s">
        <v>150</v>
      </c>
      <c r="M13344">
        <v>1</v>
      </c>
      <c r="N13344" t="s">
        <v>150</v>
      </c>
      <c r="O13344">
        <v>0.16</v>
      </c>
      <c r="P13344" t="s">
        <v>150</v>
      </c>
      <c r="Q13344">
        <v>16.7</v>
      </c>
      <c r="R13344" t="s">
        <v>150</v>
      </c>
      <c r="AC13344">
        <v>60</v>
      </c>
    </row>
    <row r="13345" spans="1:58" x14ac:dyDescent="0.2">
      <c r="A13345" t="s">
        <v>180</v>
      </c>
      <c r="B13345" t="s">
        <v>181</v>
      </c>
      <c r="C13345">
        <f>-69.99127656 / 41.78363529</f>
        <v>-1.6750882510395377</v>
      </c>
      <c r="D13345" t="s">
        <v>182</v>
      </c>
      <c r="E13345" t="s">
        <v>70</v>
      </c>
      <c r="F13345" s="1">
        <v>42969</v>
      </c>
      <c r="G13345">
        <v>4</v>
      </c>
      <c r="I13345">
        <v>6.12</v>
      </c>
      <c r="J13345" t="s">
        <v>150</v>
      </c>
      <c r="M13345">
        <v>1</v>
      </c>
      <c r="N13345" t="s">
        <v>150</v>
      </c>
      <c r="O13345">
        <v>0.14000000000000001</v>
      </c>
      <c r="P13345" t="s">
        <v>150</v>
      </c>
      <c r="Q13345">
        <v>11.5</v>
      </c>
      <c r="R13345" t="s">
        <v>150</v>
      </c>
      <c r="AC13345">
        <v>60</v>
      </c>
    </row>
    <row r="13346" spans="1:58" x14ac:dyDescent="0.2">
      <c r="A13346" t="s">
        <v>180</v>
      </c>
      <c r="B13346" t="s">
        <v>181</v>
      </c>
      <c r="C13346">
        <f>-69.99127656 / 41.78363529</f>
        <v>-1.6750882510395377</v>
      </c>
      <c r="D13346" t="s">
        <v>182</v>
      </c>
      <c r="E13346" t="s">
        <v>70</v>
      </c>
      <c r="F13346" s="1">
        <v>42969</v>
      </c>
      <c r="G13346">
        <v>5</v>
      </c>
      <c r="I13346">
        <v>6.12</v>
      </c>
      <c r="J13346" t="s">
        <v>150</v>
      </c>
      <c r="K13346">
        <v>52.79</v>
      </c>
      <c r="L13346" t="s">
        <v>150</v>
      </c>
      <c r="M13346">
        <v>1</v>
      </c>
      <c r="N13346" t="s">
        <v>150</v>
      </c>
      <c r="O13346">
        <v>0.13</v>
      </c>
      <c r="P13346" t="s">
        <v>150</v>
      </c>
      <c r="Q13346">
        <v>9</v>
      </c>
      <c r="R13346" t="s">
        <v>150</v>
      </c>
      <c r="S13346">
        <v>6</v>
      </c>
      <c r="T13346" t="s">
        <v>150</v>
      </c>
      <c r="U13346">
        <v>185.84</v>
      </c>
      <c r="V13346" t="s">
        <v>150</v>
      </c>
      <c r="W13346">
        <v>91.94</v>
      </c>
      <c r="X13346" t="s">
        <v>150</v>
      </c>
      <c r="Y13346">
        <v>79.489999999999995</v>
      </c>
      <c r="AA13346">
        <v>69.510000000000005</v>
      </c>
      <c r="AC13346">
        <v>60</v>
      </c>
      <c r="AE13346">
        <v>21.7</v>
      </c>
      <c r="AF13346" t="s">
        <v>150</v>
      </c>
      <c r="AG13346">
        <v>5.82</v>
      </c>
      <c r="AH13346" t="s">
        <v>150</v>
      </c>
      <c r="AS13346">
        <v>31.69</v>
      </c>
      <c r="AT13346" t="s">
        <v>150</v>
      </c>
    </row>
    <row r="13347" spans="1:58" x14ac:dyDescent="0.2">
      <c r="A13347" t="s">
        <v>180</v>
      </c>
      <c r="B13347" t="s">
        <v>181</v>
      </c>
      <c r="C13347">
        <f>-69.99127656 / 41.78363529</f>
        <v>-1.6750882510395377</v>
      </c>
      <c r="D13347" t="s">
        <v>182</v>
      </c>
      <c r="E13347" t="s">
        <v>70</v>
      </c>
      <c r="F13347" s="1">
        <v>43208</v>
      </c>
      <c r="G13347">
        <v>0.5</v>
      </c>
      <c r="I13347">
        <v>6.52</v>
      </c>
      <c r="J13347" t="s">
        <v>150</v>
      </c>
      <c r="K13347">
        <v>2.2400000000000002</v>
      </c>
      <c r="L13347" t="s">
        <v>150</v>
      </c>
      <c r="M13347">
        <v>1.75</v>
      </c>
      <c r="N13347" t="s">
        <v>150</v>
      </c>
      <c r="O13347">
        <v>10.18</v>
      </c>
      <c r="P13347" t="s">
        <v>150</v>
      </c>
      <c r="Q13347">
        <v>8.9</v>
      </c>
      <c r="R13347" t="s">
        <v>150</v>
      </c>
      <c r="S13347">
        <v>1.0900000000000001</v>
      </c>
      <c r="T13347" t="s">
        <v>150</v>
      </c>
      <c r="U13347">
        <v>33.76</v>
      </c>
      <c r="V13347" t="s">
        <v>150</v>
      </c>
      <c r="W13347">
        <v>40.270000000000003</v>
      </c>
      <c r="X13347" t="s">
        <v>150</v>
      </c>
      <c r="Y13347">
        <v>54.9</v>
      </c>
      <c r="AA13347">
        <v>38.51</v>
      </c>
      <c r="AC13347">
        <v>51.94</v>
      </c>
      <c r="AE13347">
        <v>8.1999999999999993</v>
      </c>
      <c r="AF13347" t="s">
        <v>150</v>
      </c>
      <c r="AG13347">
        <v>6.24</v>
      </c>
      <c r="AH13347" t="s">
        <v>150</v>
      </c>
      <c r="AS13347">
        <v>4.01</v>
      </c>
      <c r="AT13347" t="s">
        <v>150</v>
      </c>
    </row>
    <row r="13348" spans="1:58" x14ac:dyDescent="0.2">
      <c r="A13348" t="s">
        <v>180</v>
      </c>
      <c r="B13348" t="s">
        <v>181</v>
      </c>
      <c r="C13348">
        <f>-69.99127656 / 41.78363529</f>
        <v>-1.6750882510395377</v>
      </c>
      <c r="D13348" t="s">
        <v>182</v>
      </c>
      <c r="E13348" t="s">
        <v>70</v>
      </c>
      <c r="F13348" s="1">
        <v>43208</v>
      </c>
      <c r="G13348">
        <v>1</v>
      </c>
      <c r="K13348" t="s">
        <v>173</v>
      </c>
      <c r="L13348" t="s">
        <v>150</v>
      </c>
      <c r="O13348">
        <v>10.050000000000001</v>
      </c>
      <c r="P13348" t="s">
        <v>150</v>
      </c>
      <c r="Q13348">
        <v>8.9</v>
      </c>
      <c r="R13348" t="s">
        <v>150</v>
      </c>
      <c r="S13348" t="s">
        <v>173</v>
      </c>
      <c r="T13348" t="s">
        <v>150</v>
      </c>
      <c r="W13348" t="s">
        <v>173</v>
      </c>
      <c r="X13348" t="s">
        <v>150</v>
      </c>
      <c r="AE13348" t="s">
        <v>173</v>
      </c>
      <c r="AF13348" t="s">
        <v>150</v>
      </c>
      <c r="AG13348" t="s">
        <v>173</v>
      </c>
      <c r="AH13348" t="s">
        <v>150</v>
      </c>
      <c r="AS13348" t="s">
        <v>173</v>
      </c>
      <c r="AT13348" t="s">
        <v>150</v>
      </c>
    </row>
    <row r="13349" spans="1:58" x14ac:dyDescent="0.2">
      <c r="A13349" t="s">
        <v>180</v>
      </c>
      <c r="B13349" t="s">
        <v>181</v>
      </c>
      <c r="C13349">
        <f>-69.99127656 / 41.78363529</f>
        <v>-1.6750882510395377</v>
      </c>
      <c r="D13349" t="s">
        <v>182</v>
      </c>
      <c r="E13349" t="s">
        <v>70</v>
      </c>
      <c r="F13349" s="1">
        <v>43208</v>
      </c>
      <c r="G13349">
        <v>2</v>
      </c>
      <c r="K13349" t="s">
        <v>173</v>
      </c>
      <c r="L13349" t="s">
        <v>150</v>
      </c>
      <c r="O13349">
        <v>10.16</v>
      </c>
      <c r="P13349" t="s">
        <v>150</v>
      </c>
      <c r="Q13349">
        <v>8.8000000000000007</v>
      </c>
      <c r="R13349" t="s">
        <v>150</v>
      </c>
      <c r="S13349" t="s">
        <v>173</v>
      </c>
      <c r="T13349" t="s">
        <v>150</v>
      </c>
      <c r="W13349" t="s">
        <v>173</v>
      </c>
      <c r="X13349" t="s">
        <v>150</v>
      </c>
      <c r="AE13349" t="s">
        <v>173</v>
      </c>
      <c r="AF13349" t="s">
        <v>150</v>
      </c>
      <c r="AG13349" t="s">
        <v>173</v>
      </c>
      <c r="AH13349" t="s">
        <v>150</v>
      </c>
      <c r="AS13349" t="s">
        <v>173</v>
      </c>
      <c r="AT13349" t="s">
        <v>150</v>
      </c>
    </row>
    <row r="13350" spans="1:58" x14ac:dyDescent="0.2">
      <c r="A13350" t="s">
        <v>180</v>
      </c>
      <c r="B13350" t="s">
        <v>181</v>
      </c>
      <c r="C13350">
        <f>-69.99127656 / 41.78363529</f>
        <v>-1.6750882510395377</v>
      </c>
      <c r="D13350" t="s">
        <v>182</v>
      </c>
      <c r="E13350" t="s">
        <v>70</v>
      </c>
      <c r="F13350" s="1">
        <v>43208</v>
      </c>
      <c r="G13350">
        <v>3</v>
      </c>
      <c r="K13350" t="s">
        <v>173</v>
      </c>
      <c r="L13350" t="s">
        <v>150</v>
      </c>
      <c r="O13350">
        <v>9.9</v>
      </c>
      <c r="P13350" t="s">
        <v>150</v>
      </c>
      <c r="Q13350">
        <v>8.6</v>
      </c>
      <c r="R13350" t="s">
        <v>150</v>
      </c>
      <c r="S13350" t="s">
        <v>173</v>
      </c>
      <c r="T13350" t="s">
        <v>150</v>
      </c>
      <c r="W13350" t="s">
        <v>173</v>
      </c>
      <c r="X13350" t="s">
        <v>150</v>
      </c>
      <c r="AE13350" t="s">
        <v>173</v>
      </c>
      <c r="AF13350" t="s">
        <v>150</v>
      </c>
      <c r="AG13350" t="s">
        <v>173</v>
      </c>
      <c r="AH13350" t="s">
        <v>150</v>
      </c>
      <c r="AS13350" t="s">
        <v>173</v>
      </c>
      <c r="AT13350" t="s">
        <v>150</v>
      </c>
    </row>
    <row r="13351" spans="1:58" x14ac:dyDescent="0.2">
      <c r="A13351" t="s">
        <v>180</v>
      </c>
      <c r="B13351" t="s">
        <v>181</v>
      </c>
      <c r="C13351">
        <f>-69.99127656 / 41.78363529</f>
        <v>-1.6750882510395377</v>
      </c>
      <c r="D13351" t="s">
        <v>182</v>
      </c>
      <c r="E13351" t="s">
        <v>70</v>
      </c>
      <c r="F13351" s="1">
        <v>43208</v>
      </c>
      <c r="G13351">
        <v>4</v>
      </c>
      <c r="K13351" t="s">
        <v>173</v>
      </c>
      <c r="L13351" t="s">
        <v>150</v>
      </c>
      <c r="O13351">
        <v>8.94</v>
      </c>
      <c r="P13351" t="s">
        <v>150</v>
      </c>
      <c r="Q13351">
        <v>7.4</v>
      </c>
      <c r="R13351" t="s">
        <v>150</v>
      </c>
      <c r="S13351" t="s">
        <v>173</v>
      </c>
      <c r="T13351" t="s">
        <v>150</v>
      </c>
      <c r="W13351" t="s">
        <v>173</v>
      </c>
      <c r="X13351" t="s">
        <v>150</v>
      </c>
      <c r="AE13351" t="s">
        <v>173</v>
      </c>
      <c r="AF13351" t="s">
        <v>150</v>
      </c>
      <c r="AG13351" t="s">
        <v>173</v>
      </c>
      <c r="AH13351" t="s">
        <v>150</v>
      </c>
      <c r="AS13351" t="s">
        <v>173</v>
      </c>
      <c r="AT13351" t="s">
        <v>150</v>
      </c>
    </row>
    <row r="13352" spans="1:58" x14ac:dyDescent="0.2">
      <c r="A13352" t="s">
        <v>180</v>
      </c>
      <c r="B13352" t="s">
        <v>181</v>
      </c>
      <c r="C13352">
        <f>-69.99127656 / 41.78363529</f>
        <v>-1.6750882510395377</v>
      </c>
      <c r="D13352" t="s">
        <v>182</v>
      </c>
      <c r="E13352" t="s">
        <v>70</v>
      </c>
      <c r="F13352" s="1">
        <v>43208</v>
      </c>
      <c r="G13352">
        <v>5</v>
      </c>
      <c r="K13352" t="s">
        <v>173</v>
      </c>
      <c r="L13352" t="s">
        <v>150</v>
      </c>
      <c r="O13352">
        <v>8.57</v>
      </c>
      <c r="P13352" t="s">
        <v>150</v>
      </c>
      <c r="Q13352">
        <v>6.8</v>
      </c>
      <c r="R13352" t="s">
        <v>150</v>
      </c>
      <c r="S13352" t="s">
        <v>173</v>
      </c>
      <c r="T13352" t="s">
        <v>150</v>
      </c>
      <c r="W13352" t="s">
        <v>173</v>
      </c>
      <c r="X13352" t="s">
        <v>150</v>
      </c>
      <c r="AE13352" t="s">
        <v>173</v>
      </c>
      <c r="AF13352" t="s">
        <v>150</v>
      </c>
      <c r="AG13352" t="s">
        <v>173</v>
      </c>
      <c r="AH13352" t="s">
        <v>150</v>
      </c>
      <c r="AS13352" t="s">
        <v>173</v>
      </c>
      <c r="AT13352" t="s">
        <v>150</v>
      </c>
    </row>
    <row r="13353" spans="1:58" x14ac:dyDescent="0.2">
      <c r="A13353" t="s">
        <v>180</v>
      </c>
      <c r="B13353" t="s">
        <v>181</v>
      </c>
      <c r="C13353">
        <f>-69.99127656 / 41.78363529</f>
        <v>-1.6750882510395377</v>
      </c>
      <c r="D13353" t="s">
        <v>182</v>
      </c>
      <c r="E13353" t="s">
        <v>70</v>
      </c>
      <c r="F13353" s="1">
        <v>43208</v>
      </c>
      <c r="G13353">
        <v>5.5</v>
      </c>
      <c r="K13353">
        <v>0.63</v>
      </c>
      <c r="L13353" t="s">
        <v>150</v>
      </c>
      <c r="O13353">
        <v>7.9</v>
      </c>
      <c r="P13353" t="s">
        <v>150</v>
      </c>
      <c r="Q13353">
        <v>6.8</v>
      </c>
      <c r="R13353" t="s">
        <v>150</v>
      </c>
      <c r="S13353">
        <v>1.24</v>
      </c>
      <c r="T13353" t="s">
        <v>150</v>
      </c>
      <c r="U13353">
        <v>38.409999999999997</v>
      </c>
      <c r="V13353" t="s">
        <v>150</v>
      </c>
      <c r="W13353">
        <v>45.57</v>
      </c>
      <c r="X13353" t="s">
        <v>150</v>
      </c>
      <c r="Y13353">
        <v>56.76</v>
      </c>
      <c r="AA13353">
        <v>26.07</v>
      </c>
      <c r="AE13353">
        <v>8.8000000000000007</v>
      </c>
      <c r="AF13353" t="s">
        <v>150</v>
      </c>
      <c r="AG13353">
        <v>6.08</v>
      </c>
      <c r="AH13353" t="s">
        <v>150</v>
      </c>
      <c r="AS13353">
        <v>9.36</v>
      </c>
      <c r="AT13353" t="s">
        <v>150</v>
      </c>
    </row>
    <row r="13354" spans="1:58" x14ac:dyDescent="0.2">
      <c r="A13354" t="s">
        <v>180</v>
      </c>
      <c r="B13354" t="s">
        <v>181</v>
      </c>
      <c r="C13354">
        <f>-69.99127656 / 41.78363529</f>
        <v>-1.6750882510395377</v>
      </c>
      <c r="D13354" t="s">
        <v>182</v>
      </c>
      <c r="E13354" t="s">
        <v>70</v>
      </c>
      <c r="F13354" s="1">
        <v>43349</v>
      </c>
      <c r="G13354">
        <v>0.5</v>
      </c>
      <c r="I13354">
        <v>5.9</v>
      </c>
      <c r="J13354" t="s">
        <v>150</v>
      </c>
      <c r="K13354">
        <v>1.57</v>
      </c>
      <c r="L13354" t="s">
        <v>150</v>
      </c>
      <c r="M13354">
        <v>0.5</v>
      </c>
      <c r="N13354" t="s">
        <v>150</v>
      </c>
      <c r="O13354">
        <v>10.36</v>
      </c>
      <c r="P13354" t="s">
        <v>150</v>
      </c>
      <c r="Q13354">
        <v>24.9</v>
      </c>
      <c r="R13354" t="s">
        <v>150</v>
      </c>
      <c r="S13354">
        <v>2.99</v>
      </c>
      <c r="T13354" t="s">
        <v>150</v>
      </c>
      <c r="U13354">
        <v>92.61</v>
      </c>
      <c r="V13354" t="s">
        <v>150</v>
      </c>
      <c r="W13354">
        <v>112.29</v>
      </c>
      <c r="X13354" t="s">
        <v>150</v>
      </c>
      <c r="Y13354">
        <v>69.45</v>
      </c>
      <c r="AA13354">
        <v>35.03</v>
      </c>
      <c r="AC13354">
        <v>69.989999999999995</v>
      </c>
      <c r="AE13354">
        <v>8.9</v>
      </c>
      <c r="AF13354" t="s">
        <v>150</v>
      </c>
      <c r="AG13354">
        <v>6.58</v>
      </c>
      <c r="AH13354" t="s">
        <v>150</v>
      </c>
      <c r="AS13354">
        <v>1.6</v>
      </c>
      <c r="AT13354" t="s">
        <v>150</v>
      </c>
    </row>
    <row r="13355" spans="1:58" x14ac:dyDescent="0.2">
      <c r="A13355" t="s">
        <v>180</v>
      </c>
      <c r="B13355" t="s">
        <v>181</v>
      </c>
      <c r="C13355">
        <f>-69.99127656 / 41.78363529</f>
        <v>-1.6750882510395377</v>
      </c>
      <c r="D13355" t="s">
        <v>182</v>
      </c>
      <c r="E13355" t="s">
        <v>70</v>
      </c>
      <c r="F13355" s="1">
        <v>43349</v>
      </c>
      <c r="G13355">
        <v>1</v>
      </c>
      <c r="K13355" t="s">
        <v>173</v>
      </c>
      <c r="L13355" t="s">
        <v>150</v>
      </c>
      <c r="O13355">
        <v>8.6999999999999993</v>
      </c>
      <c r="P13355" t="s">
        <v>150</v>
      </c>
      <c r="Q13355">
        <v>24.5</v>
      </c>
      <c r="R13355" t="s">
        <v>150</v>
      </c>
      <c r="S13355" t="s">
        <v>173</v>
      </c>
      <c r="T13355" t="s">
        <v>150</v>
      </c>
      <c r="W13355" t="s">
        <v>173</v>
      </c>
      <c r="X13355" t="s">
        <v>150</v>
      </c>
      <c r="AE13355" t="s">
        <v>173</v>
      </c>
      <c r="AF13355" t="s">
        <v>150</v>
      </c>
      <c r="AG13355" t="s">
        <v>173</v>
      </c>
      <c r="AH13355" t="s">
        <v>150</v>
      </c>
      <c r="AS13355" t="s">
        <v>173</v>
      </c>
      <c r="AT13355" t="s">
        <v>150</v>
      </c>
    </row>
    <row r="13356" spans="1:58" x14ac:dyDescent="0.2">
      <c r="A13356" t="s">
        <v>180</v>
      </c>
      <c r="B13356" t="s">
        <v>181</v>
      </c>
      <c r="C13356">
        <f>-69.99127656 / 41.78363529</f>
        <v>-1.6750882510395377</v>
      </c>
      <c r="D13356" t="s">
        <v>182</v>
      </c>
      <c r="E13356" t="s">
        <v>70</v>
      </c>
      <c r="F13356" s="1">
        <v>43349</v>
      </c>
      <c r="G13356">
        <v>2</v>
      </c>
      <c r="K13356" t="s">
        <v>173</v>
      </c>
      <c r="L13356" t="s">
        <v>150</v>
      </c>
      <c r="O13356">
        <v>0.28999999999999998</v>
      </c>
      <c r="P13356" t="s">
        <v>150</v>
      </c>
      <c r="Q13356">
        <v>22</v>
      </c>
      <c r="R13356" t="s">
        <v>150</v>
      </c>
      <c r="S13356" t="s">
        <v>173</v>
      </c>
      <c r="T13356" t="s">
        <v>150</v>
      </c>
      <c r="W13356" t="s">
        <v>173</v>
      </c>
      <c r="X13356" t="s">
        <v>150</v>
      </c>
      <c r="AE13356" t="s">
        <v>173</v>
      </c>
      <c r="AF13356" t="s">
        <v>150</v>
      </c>
      <c r="AG13356" t="s">
        <v>173</v>
      </c>
      <c r="AH13356" t="s">
        <v>150</v>
      </c>
      <c r="AS13356" t="s">
        <v>173</v>
      </c>
      <c r="AT13356" t="s">
        <v>150</v>
      </c>
    </row>
    <row r="13357" spans="1:58" x14ac:dyDescent="0.2">
      <c r="A13357" t="s">
        <v>180</v>
      </c>
      <c r="B13357" t="s">
        <v>181</v>
      </c>
      <c r="C13357">
        <f>-69.99127656 / 41.78363529</f>
        <v>-1.6750882510395377</v>
      </c>
      <c r="D13357" t="s">
        <v>182</v>
      </c>
      <c r="E13357" t="s">
        <v>70</v>
      </c>
      <c r="F13357" s="1">
        <v>43349</v>
      </c>
      <c r="G13357">
        <v>3</v>
      </c>
      <c r="K13357" t="s">
        <v>173</v>
      </c>
      <c r="L13357" t="s">
        <v>150</v>
      </c>
      <c r="O13357">
        <v>0.23</v>
      </c>
      <c r="P13357" t="s">
        <v>150</v>
      </c>
      <c r="Q13357">
        <v>16.5</v>
      </c>
      <c r="R13357" t="s">
        <v>150</v>
      </c>
      <c r="S13357" t="s">
        <v>173</v>
      </c>
      <c r="T13357" t="s">
        <v>150</v>
      </c>
      <c r="W13357" t="s">
        <v>173</v>
      </c>
      <c r="X13357" t="s">
        <v>150</v>
      </c>
      <c r="AE13357" t="s">
        <v>173</v>
      </c>
      <c r="AF13357" t="s">
        <v>150</v>
      </c>
      <c r="AG13357" t="s">
        <v>173</v>
      </c>
      <c r="AH13357" t="s">
        <v>150</v>
      </c>
      <c r="AS13357" t="s">
        <v>173</v>
      </c>
      <c r="AT13357" t="s">
        <v>150</v>
      </c>
    </row>
    <row r="13358" spans="1:58" x14ac:dyDescent="0.2">
      <c r="A13358" t="s">
        <v>180</v>
      </c>
      <c r="B13358" t="s">
        <v>181</v>
      </c>
      <c r="C13358">
        <f>-69.99127656 / 41.78363529</f>
        <v>-1.6750882510395377</v>
      </c>
      <c r="D13358" t="s">
        <v>182</v>
      </c>
      <c r="E13358" t="s">
        <v>70</v>
      </c>
      <c r="F13358" s="1">
        <v>43349</v>
      </c>
      <c r="G13358">
        <v>4</v>
      </c>
      <c r="K13358" t="s">
        <v>173</v>
      </c>
      <c r="L13358" t="s">
        <v>150</v>
      </c>
      <c r="O13358">
        <v>0.27</v>
      </c>
      <c r="P13358" t="s">
        <v>150</v>
      </c>
      <c r="Q13358">
        <v>11</v>
      </c>
      <c r="R13358" t="s">
        <v>150</v>
      </c>
      <c r="S13358" t="s">
        <v>173</v>
      </c>
      <c r="T13358" t="s">
        <v>150</v>
      </c>
      <c r="W13358" t="s">
        <v>173</v>
      </c>
      <c r="X13358" t="s">
        <v>150</v>
      </c>
      <c r="AE13358" t="s">
        <v>173</v>
      </c>
      <c r="AF13358" t="s">
        <v>150</v>
      </c>
      <c r="AG13358" t="s">
        <v>173</v>
      </c>
      <c r="AH13358" t="s">
        <v>150</v>
      </c>
      <c r="AS13358" t="s">
        <v>173</v>
      </c>
      <c r="AT13358" t="s">
        <v>150</v>
      </c>
    </row>
    <row r="13359" spans="1:58" x14ac:dyDescent="0.2">
      <c r="A13359" t="s">
        <v>180</v>
      </c>
      <c r="B13359" t="s">
        <v>181</v>
      </c>
      <c r="C13359">
        <f>-69.99127656 / 41.78363529</f>
        <v>-1.6750882510395377</v>
      </c>
      <c r="D13359" t="s">
        <v>182</v>
      </c>
      <c r="E13359" t="s">
        <v>70</v>
      </c>
      <c r="F13359" s="1">
        <v>43349</v>
      </c>
      <c r="G13359">
        <v>5</v>
      </c>
      <c r="K13359">
        <v>11.97</v>
      </c>
      <c r="L13359" t="s">
        <v>150</v>
      </c>
      <c r="O13359">
        <v>0.27</v>
      </c>
      <c r="P13359" t="s">
        <v>150</v>
      </c>
      <c r="Q13359">
        <v>8.5</v>
      </c>
      <c r="R13359" t="s">
        <v>150</v>
      </c>
      <c r="S13359">
        <v>15.77</v>
      </c>
      <c r="T13359" t="s">
        <v>150</v>
      </c>
      <c r="U13359">
        <v>488.46</v>
      </c>
      <c r="V13359" t="s">
        <v>150</v>
      </c>
      <c r="W13359">
        <v>120.91</v>
      </c>
      <c r="X13359" t="s">
        <v>150</v>
      </c>
      <c r="Y13359">
        <v>93.43</v>
      </c>
      <c r="AA13359">
        <v>54.95</v>
      </c>
      <c r="AE13359">
        <v>26.5</v>
      </c>
      <c r="AF13359" t="s">
        <v>150</v>
      </c>
      <c r="AG13359">
        <v>5.92</v>
      </c>
      <c r="AH13359" t="s">
        <v>150</v>
      </c>
      <c r="AS13359">
        <v>17.48</v>
      </c>
      <c r="AT13359" t="s">
        <v>150</v>
      </c>
    </row>
    <row r="13360" spans="1:58" x14ac:dyDescent="0.2">
      <c r="A13360" t="s">
        <v>180</v>
      </c>
      <c r="B13360" t="s">
        <v>181</v>
      </c>
      <c r="C13360">
        <f>-69.99127656 / 41.78363529</f>
        <v>-1.6750882510395377</v>
      </c>
      <c r="D13360" t="s">
        <v>182</v>
      </c>
      <c r="E13360" t="s">
        <v>70</v>
      </c>
      <c r="F13360" s="1">
        <v>43565</v>
      </c>
      <c r="G13360">
        <v>1</v>
      </c>
      <c r="K13360" t="s">
        <v>173</v>
      </c>
      <c r="L13360" t="s">
        <v>150</v>
      </c>
      <c r="O13360">
        <v>8.92</v>
      </c>
      <c r="P13360" t="s">
        <v>150</v>
      </c>
      <c r="Q13360">
        <v>10</v>
      </c>
      <c r="R13360" t="s">
        <v>150</v>
      </c>
      <c r="S13360" t="s">
        <v>173</v>
      </c>
      <c r="T13360" t="s">
        <v>150</v>
      </c>
      <c r="W13360" t="s">
        <v>173</v>
      </c>
      <c r="X13360" t="s">
        <v>150</v>
      </c>
      <c r="AE13360" t="s">
        <v>173</v>
      </c>
      <c r="AF13360" t="s">
        <v>150</v>
      </c>
      <c r="AG13360" t="s">
        <v>173</v>
      </c>
      <c r="AH13360" t="s">
        <v>150</v>
      </c>
      <c r="AS13360" t="s">
        <v>173</v>
      </c>
      <c r="AT13360" t="s">
        <v>150</v>
      </c>
      <c r="BE13360" t="s">
        <v>173</v>
      </c>
      <c r="BF13360" t="s">
        <v>150</v>
      </c>
    </row>
    <row r="13361" spans="1:58" x14ac:dyDescent="0.2">
      <c r="A13361" t="s">
        <v>180</v>
      </c>
      <c r="B13361" t="s">
        <v>181</v>
      </c>
      <c r="C13361">
        <f>-69.99127656 / 41.78363529</f>
        <v>-1.6750882510395377</v>
      </c>
      <c r="D13361" t="s">
        <v>182</v>
      </c>
      <c r="E13361" t="s">
        <v>70</v>
      </c>
      <c r="F13361" s="1">
        <v>43565</v>
      </c>
      <c r="G13361">
        <v>2</v>
      </c>
      <c r="K13361" t="s">
        <v>173</v>
      </c>
      <c r="L13361" t="s">
        <v>150</v>
      </c>
      <c r="O13361">
        <v>8.86</v>
      </c>
      <c r="P13361" t="s">
        <v>150</v>
      </c>
      <c r="Q13361">
        <v>10</v>
      </c>
      <c r="R13361" t="s">
        <v>150</v>
      </c>
      <c r="S13361" t="s">
        <v>173</v>
      </c>
      <c r="T13361" t="s">
        <v>150</v>
      </c>
      <c r="W13361" t="s">
        <v>173</v>
      </c>
      <c r="X13361" t="s">
        <v>150</v>
      </c>
      <c r="AE13361" t="s">
        <v>173</v>
      </c>
      <c r="AF13361" t="s">
        <v>150</v>
      </c>
      <c r="AG13361" t="s">
        <v>173</v>
      </c>
      <c r="AH13361" t="s">
        <v>150</v>
      </c>
      <c r="AS13361" t="s">
        <v>173</v>
      </c>
      <c r="AT13361" t="s">
        <v>150</v>
      </c>
      <c r="BE13361" t="s">
        <v>173</v>
      </c>
      <c r="BF13361" t="s">
        <v>150</v>
      </c>
    </row>
    <row r="13362" spans="1:58" x14ac:dyDescent="0.2">
      <c r="A13362" t="s">
        <v>180</v>
      </c>
      <c r="B13362" t="s">
        <v>181</v>
      </c>
      <c r="C13362">
        <f>-69.99127656 / 41.78363529</f>
        <v>-1.6750882510395377</v>
      </c>
      <c r="D13362" t="s">
        <v>182</v>
      </c>
      <c r="E13362" t="s">
        <v>70</v>
      </c>
      <c r="F13362" s="1">
        <v>43565</v>
      </c>
      <c r="G13362">
        <v>3</v>
      </c>
      <c r="K13362" t="s">
        <v>173</v>
      </c>
      <c r="L13362" t="s">
        <v>150</v>
      </c>
      <c r="O13362">
        <v>7.71</v>
      </c>
      <c r="P13362" t="s">
        <v>150</v>
      </c>
      <c r="Q13362">
        <v>9.3000000000000007</v>
      </c>
      <c r="R13362" t="s">
        <v>150</v>
      </c>
      <c r="S13362" t="s">
        <v>173</v>
      </c>
      <c r="T13362" t="s">
        <v>150</v>
      </c>
      <c r="W13362" t="s">
        <v>173</v>
      </c>
      <c r="X13362" t="s">
        <v>150</v>
      </c>
      <c r="AE13362" t="s">
        <v>173</v>
      </c>
      <c r="AF13362" t="s">
        <v>150</v>
      </c>
      <c r="AG13362" t="s">
        <v>173</v>
      </c>
      <c r="AH13362" t="s">
        <v>150</v>
      </c>
      <c r="AS13362" t="s">
        <v>173</v>
      </c>
      <c r="AT13362" t="s">
        <v>150</v>
      </c>
      <c r="BE13362" t="s">
        <v>173</v>
      </c>
      <c r="BF13362" t="s">
        <v>150</v>
      </c>
    </row>
    <row r="13363" spans="1:58" x14ac:dyDescent="0.2">
      <c r="A13363" t="s">
        <v>180</v>
      </c>
      <c r="B13363" t="s">
        <v>181</v>
      </c>
      <c r="C13363">
        <f>-69.99127656 / 41.78363529</f>
        <v>-1.6750882510395377</v>
      </c>
      <c r="D13363" t="s">
        <v>182</v>
      </c>
      <c r="E13363" t="s">
        <v>70</v>
      </c>
      <c r="F13363" s="1">
        <v>43565</v>
      </c>
      <c r="G13363">
        <v>4</v>
      </c>
      <c r="K13363">
        <v>4.3099999999999996</v>
      </c>
      <c r="L13363" t="s">
        <v>150</v>
      </c>
      <c r="O13363">
        <v>7.1</v>
      </c>
      <c r="P13363" t="s">
        <v>150</v>
      </c>
      <c r="Q13363">
        <v>8.6999999999999993</v>
      </c>
      <c r="R13363" t="s">
        <v>150</v>
      </c>
      <c r="S13363">
        <v>0.11</v>
      </c>
      <c r="T13363" t="s">
        <v>150</v>
      </c>
      <c r="U13363">
        <v>3.41</v>
      </c>
      <c r="V13363" t="s">
        <v>150</v>
      </c>
      <c r="W13363">
        <v>43.91</v>
      </c>
      <c r="X13363" t="s">
        <v>150</v>
      </c>
      <c r="Y13363">
        <v>21.84</v>
      </c>
      <c r="AA13363">
        <v>44.93</v>
      </c>
      <c r="AE13363">
        <v>8.6</v>
      </c>
      <c r="AF13363" t="s">
        <v>150</v>
      </c>
      <c r="AG13363">
        <v>5.94</v>
      </c>
      <c r="AH13363" t="s">
        <v>150</v>
      </c>
      <c r="AS13363">
        <v>5.81</v>
      </c>
      <c r="AT13363" t="s">
        <v>150</v>
      </c>
      <c r="BE13363">
        <v>10.11</v>
      </c>
      <c r="BF13363" t="s">
        <v>150</v>
      </c>
    </row>
    <row r="13364" spans="1:58" x14ac:dyDescent="0.2">
      <c r="A13364" t="s">
        <v>180</v>
      </c>
      <c r="B13364" t="s">
        <v>181</v>
      </c>
      <c r="C13364">
        <f>-69.99127656 / 41.78363529</f>
        <v>-1.6750882510395377</v>
      </c>
      <c r="D13364" t="s">
        <v>182</v>
      </c>
      <c r="E13364" t="s">
        <v>70</v>
      </c>
      <c r="F13364" s="1">
        <v>43719</v>
      </c>
      <c r="G13364">
        <v>0.5</v>
      </c>
      <c r="I13364">
        <v>6</v>
      </c>
      <c r="J13364" t="s">
        <v>150</v>
      </c>
      <c r="K13364">
        <v>56.09</v>
      </c>
      <c r="L13364" t="s">
        <v>150</v>
      </c>
      <c r="M13364">
        <v>0.75</v>
      </c>
      <c r="N13364" t="s">
        <v>150</v>
      </c>
      <c r="O13364">
        <v>9.42</v>
      </c>
      <c r="P13364" t="s">
        <v>150</v>
      </c>
      <c r="Q13364">
        <v>21.5</v>
      </c>
      <c r="R13364" t="s">
        <v>150</v>
      </c>
      <c r="S13364">
        <v>2.17</v>
      </c>
      <c r="T13364" t="s">
        <v>150</v>
      </c>
      <c r="U13364">
        <v>67.209999999999994</v>
      </c>
      <c r="V13364" t="s">
        <v>150</v>
      </c>
      <c r="W13364">
        <v>70.06</v>
      </c>
      <c r="X13364" t="s">
        <v>150</v>
      </c>
      <c r="Y13364">
        <v>64.83</v>
      </c>
      <c r="AA13364">
        <v>70.099999999999994</v>
      </c>
      <c r="AC13364">
        <v>64.150000000000006</v>
      </c>
      <c r="AE13364">
        <v>7.6</v>
      </c>
      <c r="AF13364" t="s">
        <v>150</v>
      </c>
      <c r="AG13364">
        <v>6.16</v>
      </c>
      <c r="AH13364" t="s">
        <v>150</v>
      </c>
      <c r="AS13364">
        <v>14.25</v>
      </c>
      <c r="AT13364" t="s">
        <v>150</v>
      </c>
      <c r="BE13364">
        <v>70.33</v>
      </c>
      <c r="BF13364" t="s">
        <v>150</v>
      </c>
    </row>
    <row r="13365" spans="1:58" x14ac:dyDescent="0.2">
      <c r="A13365" t="s">
        <v>180</v>
      </c>
      <c r="B13365" t="s">
        <v>181</v>
      </c>
      <c r="C13365">
        <f>-69.99127656 / 41.78363529</f>
        <v>-1.6750882510395377</v>
      </c>
      <c r="D13365" t="s">
        <v>182</v>
      </c>
      <c r="E13365" t="s">
        <v>70</v>
      </c>
      <c r="F13365" s="1">
        <v>43719</v>
      </c>
      <c r="G13365">
        <v>1</v>
      </c>
      <c r="K13365" t="s">
        <v>173</v>
      </c>
      <c r="L13365" t="s">
        <v>150</v>
      </c>
      <c r="O13365">
        <v>4.3600000000000003</v>
      </c>
      <c r="P13365" t="s">
        <v>150</v>
      </c>
      <c r="Q13365">
        <v>21.1</v>
      </c>
      <c r="R13365" t="s">
        <v>150</v>
      </c>
      <c r="S13365" t="s">
        <v>173</v>
      </c>
      <c r="T13365" t="s">
        <v>150</v>
      </c>
      <c r="W13365" t="s">
        <v>173</v>
      </c>
      <c r="X13365" t="s">
        <v>150</v>
      </c>
      <c r="AE13365" t="s">
        <v>173</v>
      </c>
      <c r="AF13365" t="s">
        <v>150</v>
      </c>
      <c r="AG13365" t="s">
        <v>173</v>
      </c>
      <c r="AH13365" t="s">
        <v>150</v>
      </c>
      <c r="AS13365" t="s">
        <v>173</v>
      </c>
      <c r="AT13365" t="s">
        <v>150</v>
      </c>
      <c r="BE13365" t="s">
        <v>173</v>
      </c>
      <c r="BF13365" t="s">
        <v>150</v>
      </c>
    </row>
    <row r="13366" spans="1:58" x14ac:dyDescent="0.2">
      <c r="A13366" t="s">
        <v>180</v>
      </c>
      <c r="B13366" t="s">
        <v>181</v>
      </c>
      <c r="C13366">
        <f>-69.99127656 / 41.78363529</f>
        <v>-1.6750882510395377</v>
      </c>
      <c r="D13366" t="s">
        <v>182</v>
      </c>
      <c r="E13366" t="s">
        <v>70</v>
      </c>
      <c r="F13366" s="1">
        <v>43719</v>
      </c>
      <c r="G13366">
        <v>2</v>
      </c>
      <c r="K13366" t="s">
        <v>173</v>
      </c>
      <c r="L13366" t="s">
        <v>150</v>
      </c>
      <c r="O13366">
        <v>4.5199999999999996</v>
      </c>
      <c r="P13366" t="s">
        <v>150</v>
      </c>
      <c r="Q13366">
        <v>18.899999999999999</v>
      </c>
      <c r="R13366" t="s">
        <v>150</v>
      </c>
      <c r="S13366" t="s">
        <v>173</v>
      </c>
      <c r="T13366" t="s">
        <v>150</v>
      </c>
      <c r="W13366" t="s">
        <v>173</v>
      </c>
      <c r="X13366" t="s">
        <v>150</v>
      </c>
      <c r="AE13366" t="s">
        <v>173</v>
      </c>
      <c r="AF13366" t="s">
        <v>150</v>
      </c>
      <c r="AG13366" t="s">
        <v>173</v>
      </c>
      <c r="AH13366" t="s">
        <v>150</v>
      </c>
      <c r="AS13366" t="s">
        <v>173</v>
      </c>
      <c r="AT13366" t="s">
        <v>150</v>
      </c>
      <c r="BE13366" t="s">
        <v>173</v>
      </c>
      <c r="BF13366" t="s">
        <v>150</v>
      </c>
    </row>
    <row r="13367" spans="1:58" x14ac:dyDescent="0.2">
      <c r="A13367" t="s">
        <v>180</v>
      </c>
      <c r="B13367" t="s">
        <v>181</v>
      </c>
      <c r="C13367">
        <f>-69.99127656 / 41.78363529</f>
        <v>-1.6750882510395377</v>
      </c>
      <c r="D13367" t="s">
        <v>182</v>
      </c>
      <c r="E13367" t="s">
        <v>70</v>
      </c>
      <c r="F13367" s="1">
        <v>43719</v>
      </c>
      <c r="G13367">
        <v>3</v>
      </c>
      <c r="K13367" t="s">
        <v>173</v>
      </c>
      <c r="L13367" t="s">
        <v>150</v>
      </c>
      <c r="O13367">
        <v>0.28999999999999998</v>
      </c>
      <c r="P13367" t="s">
        <v>150</v>
      </c>
      <c r="Q13367">
        <v>18.2</v>
      </c>
      <c r="R13367" t="s">
        <v>150</v>
      </c>
      <c r="S13367" t="s">
        <v>173</v>
      </c>
      <c r="T13367" t="s">
        <v>150</v>
      </c>
      <c r="W13367" t="s">
        <v>173</v>
      </c>
      <c r="X13367" t="s">
        <v>150</v>
      </c>
      <c r="AE13367" t="s">
        <v>173</v>
      </c>
      <c r="AF13367" t="s">
        <v>150</v>
      </c>
      <c r="AG13367" t="s">
        <v>173</v>
      </c>
      <c r="AH13367" t="s">
        <v>150</v>
      </c>
      <c r="AS13367" t="s">
        <v>173</v>
      </c>
      <c r="AT13367" t="s">
        <v>150</v>
      </c>
      <c r="BE13367" t="s">
        <v>173</v>
      </c>
      <c r="BF13367" t="s">
        <v>150</v>
      </c>
    </row>
    <row r="13368" spans="1:58" x14ac:dyDescent="0.2">
      <c r="A13368" t="s">
        <v>180</v>
      </c>
      <c r="B13368" t="s">
        <v>181</v>
      </c>
      <c r="C13368">
        <f>-69.99127656 / 41.78363529</f>
        <v>-1.6750882510395377</v>
      </c>
      <c r="D13368" t="s">
        <v>182</v>
      </c>
      <c r="E13368" t="s">
        <v>70</v>
      </c>
      <c r="F13368" s="1">
        <v>43719</v>
      </c>
      <c r="G13368">
        <v>4</v>
      </c>
      <c r="K13368" t="s">
        <v>173</v>
      </c>
      <c r="L13368" t="s">
        <v>150</v>
      </c>
      <c r="O13368">
        <v>0.18</v>
      </c>
      <c r="P13368" t="s">
        <v>150</v>
      </c>
      <c r="Q13368">
        <v>11.4</v>
      </c>
      <c r="R13368" t="s">
        <v>150</v>
      </c>
      <c r="S13368" t="s">
        <v>173</v>
      </c>
      <c r="T13368" t="s">
        <v>150</v>
      </c>
      <c r="W13368" t="s">
        <v>173</v>
      </c>
      <c r="X13368" t="s">
        <v>150</v>
      </c>
      <c r="AE13368" t="s">
        <v>173</v>
      </c>
      <c r="AF13368" t="s">
        <v>150</v>
      </c>
      <c r="AG13368" t="s">
        <v>173</v>
      </c>
      <c r="AH13368" t="s">
        <v>150</v>
      </c>
      <c r="AS13368" t="s">
        <v>173</v>
      </c>
      <c r="AT13368" t="s">
        <v>150</v>
      </c>
      <c r="BE13368" t="s">
        <v>173</v>
      </c>
      <c r="BF13368" t="s">
        <v>150</v>
      </c>
    </row>
    <row r="13369" spans="1:58" x14ac:dyDescent="0.2">
      <c r="A13369" t="s">
        <v>180</v>
      </c>
      <c r="B13369" t="s">
        <v>181</v>
      </c>
      <c r="C13369">
        <f>-69.99127656 / 41.78363529</f>
        <v>-1.6750882510395377</v>
      </c>
      <c r="D13369" t="s">
        <v>182</v>
      </c>
      <c r="E13369" t="s">
        <v>70</v>
      </c>
      <c r="F13369" s="1">
        <v>43719</v>
      </c>
      <c r="G13369">
        <v>5</v>
      </c>
      <c r="K13369">
        <v>39.770000000000003</v>
      </c>
      <c r="L13369" t="s">
        <v>150</v>
      </c>
      <c r="O13369">
        <v>0.19</v>
      </c>
      <c r="P13369" t="s">
        <v>150</v>
      </c>
      <c r="Q13369">
        <v>9.6999999999999993</v>
      </c>
      <c r="R13369" t="s">
        <v>150</v>
      </c>
      <c r="S13369">
        <v>2.1</v>
      </c>
      <c r="T13369" t="s">
        <v>150</v>
      </c>
      <c r="U13369">
        <v>65.040000000000006</v>
      </c>
      <c r="V13369" t="s">
        <v>150</v>
      </c>
      <c r="W13369">
        <v>69.48</v>
      </c>
      <c r="X13369" t="s">
        <v>150</v>
      </c>
      <c r="Y13369">
        <v>64.349999999999994</v>
      </c>
      <c r="AA13369">
        <v>66.73</v>
      </c>
      <c r="AE13369">
        <v>7.6</v>
      </c>
      <c r="AF13369" t="s">
        <v>150</v>
      </c>
      <c r="AG13369">
        <v>6.19</v>
      </c>
      <c r="AH13369" t="s">
        <v>150</v>
      </c>
      <c r="AS13369">
        <v>60.75</v>
      </c>
      <c r="AT13369" t="s">
        <v>150</v>
      </c>
      <c r="BE13369">
        <v>100.53</v>
      </c>
      <c r="BF13369" t="s">
        <v>150</v>
      </c>
    </row>
    <row r="13370" spans="1:58" x14ac:dyDescent="0.2">
      <c r="A13370" t="s">
        <v>183</v>
      </c>
      <c r="B13370" t="s">
        <v>184</v>
      </c>
      <c r="C13370">
        <f>-69.95501333 / 41.77954119</f>
        <v>-1.674384431649619</v>
      </c>
      <c r="D13370" t="s">
        <v>185</v>
      </c>
      <c r="E13370" t="s">
        <v>70</v>
      </c>
      <c r="F13370" s="1">
        <v>37143</v>
      </c>
      <c r="G13370">
        <v>0.5</v>
      </c>
      <c r="I13370">
        <v>6.15</v>
      </c>
      <c r="J13370" t="s">
        <v>71</v>
      </c>
      <c r="K13370">
        <v>5.71</v>
      </c>
      <c r="L13370" t="s">
        <v>71</v>
      </c>
      <c r="M13370">
        <v>2.91</v>
      </c>
      <c r="N13370" t="s">
        <v>71</v>
      </c>
      <c r="O13370">
        <v>7.25</v>
      </c>
      <c r="P13370" t="s">
        <v>71</v>
      </c>
      <c r="Q13370">
        <v>27</v>
      </c>
      <c r="R13370" t="s">
        <v>71</v>
      </c>
      <c r="S13370">
        <v>0.21</v>
      </c>
      <c r="T13370" t="s">
        <v>71</v>
      </c>
      <c r="U13370">
        <v>6.5</v>
      </c>
      <c r="V13370" t="s">
        <v>71</v>
      </c>
      <c r="W13370">
        <v>36.6</v>
      </c>
      <c r="X13370" t="s">
        <v>71</v>
      </c>
      <c r="Y13370">
        <v>31.14</v>
      </c>
      <c r="AA13370">
        <v>47.69</v>
      </c>
      <c r="AC13370">
        <v>44.61</v>
      </c>
      <c r="AE13370">
        <v>13.2</v>
      </c>
      <c r="AF13370" t="s">
        <v>71</v>
      </c>
      <c r="AG13370">
        <v>6.81</v>
      </c>
      <c r="AH13370" t="s">
        <v>71</v>
      </c>
      <c r="AS13370">
        <v>0.01</v>
      </c>
      <c r="AT13370" t="s">
        <v>71</v>
      </c>
    </row>
    <row r="13371" spans="1:58" x14ac:dyDescent="0.2">
      <c r="A13371" t="s">
        <v>183</v>
      </c>
      <c r="B13371" t="s">
        <v>184</v>
      </c>
      <c r="C13371">
        <f>-69.95501333 / 41.77954119</f>
        <v>-1.674384431649619</v>
      </c>
      <c r="D13371" t="s">
        <v>185</v>
      </c>
      <c r="E13371" t="s">
        <v>70</v>
      </c>
      <c r="F13371" s="1">
        <v>37143</v>
      </c>
      <c r="G13371">
        <v>1</v>
      </c>
      <c r="O13371">
        <v>7.3</v>
      </c>
      <c r="P13371" t="s">
        <v>71</v>
      </c>
      <c r="Q13371">
        <v>26.3</v>
      </c>
      <c r="R13371" t="s">
        <v>71</v>
      </c>
    </row>
    <row r="13372" spans="1:58" x14ac:dyDescent="0.2">
      <c r="A13372" t="s">
        <v>183</v>
      </c>
      <c r="B13372" t="s">
        <v>184</v>
      </c>
      <c r="C13372">
        <f>-69.95501333 / 41.77954119</f>
        <v>-1.674384431649619</v>
      </c>
      <c r="D13372" t="s">
        <v>185</v>
      </c>
      <c r="E13372" t="s">
        <v>70</v>
      </c>
      <c r="F13372" s="1">
        <v>37143</v>
      </c>
      <c r="G13372">
        <v>2</v>
      </c>
      <c r="O13372">
        <v>7.16</v>
      </c>
      <c r="P13372" t="s">
        <v>71</v>
      </c>
      <c r="Q13372">
        <v>25.7</v>
      </c>
      <c r="R13372" t="s">
        <v>71</v>
      </c>
    </row>
    <row r="13373" spans="1:58" x14ac:dyDescent="0.2">
      <c r="A13373" t="s">
        <v>183</v>
      </c>
      <c r="B13373" t="s">
        <v>184</v>
      </c>
      <c r="C13373">
        <f>-69.95501333 / 41.77954119</f>
        <v>-1.674384431649619</v>
      </c>
      <c r="D13373" t="s">
        <v>185</v>
      </c>
      <c r="E13373" t="s">
        <v>70</v>
      </c>
      <c r="F13373" s="1">
        <v>37143</v>
      </c>
      <c r="G13373">
        <v>3</v>
      </c>
      <c r="O13373">
        <v>6.96</v>
      </c>
      <c r="P13373" t="s">
        <v>71</v>
      </c>
      <c r="Q13373">
        <v>25.4</v>
      </c>
      <c r="R13373" t="s">
        <v>71</v>
      </c>
    </row>
    <row r="13374" spans="1:58" x14ac:dyDescent="0.2">
      <c r="A13374" t="s">
        <v>183</v>
      </c>
      <c r="B13374" t="s">
        <v>184</v>
      </c>
      <c r="C13374">
        <f>-69.95501333 / 41.77954119</f>
        <v>-1.674384431649619</v>
      </c>
      <c r="D13374" t="s">
        <v>185</v>
      </c>
      <c r="E13374" t="s">
        <v>70</v>
      </c>
      <c r="F13374" s="1">
        <v>37143</v>
      </c>
      <c r="G13374">
        <v>4</v>
      </c>
      <c r="O13374">
        <v>1.1399999999999999</v>
      </c>
      <c r="P13374" t="s">
        <v>71</v>
      </c>
      <c r="Q13374">
        <v>24.5</v>
      </c>
      <c r="R13374" t="s">
        <v>71</v>
      </c>
    </row>
    <row r="13375" spans="1:58" x14ac:dyDescent="0.2">
      <c r="A13375" t="s">
        <v>183</v>
      </c>
      <c r="B13375" t="s">
        <v>184</v>
      </c>
      <c r="C13375">
        <f>-69.95501333 / 41.77954119</f>
        <v>-1.674384431649619</v>
      </c>
      <c r="D13375" t="s">
        <v>185</v>
      </c>
      <c r="E13375" t="s">
        <v>70</v>
      </c>
      <c r="F13375" s="1">
        <v>37143</v>
      </c>
      <c r="G13375">
        <v>5</v>
      </c>
      <c r="K13375">
        <v>11.53</v>
      </c>
      <c r="L13375" t="s">
        <v>71</v>
      </c>
      <c r="O13375">
        <v>0.87</v>
      </c>
      <c r="P13375" t="s">
        <v>71</v>
      </c>
      <c r="Q13375">
        <v>20.5</v>
      </c>
      <c r="R13375" t="s">
        <v>71</v>
      </c>
      <c r="S13375">
        <v>3.63</v>
      </c>
      <c r="T13375" t="s">
        <v>71</v>
      </c>
      <c r="U13375">
        <v>112.43</v>
      </c>
      <c r="V13375" t="s">
        <v>71</v>
      </c>
      <c r="W13375">
        <v>95.2</v>
      </c>
      <c r="X13375" t="s">
        <v>71</v>
      </c>
      <c r="Y13375">
        <v>72.25</v>
      </c>
      <c r="AA13375">
        <v>54.58</v>
      </c>
      <c r="AE13375">
        <v>23.4</v>
      </c>
      <c r="AF13375" t="s">
        <v>71</v>
      </c>
      <c r="AG13375">
        <v>6.87</v>
      </c>
      <c r="AH13375" t="s">
        <v>71</v>
      </c>
      <c r="AS13375">
        <v>0.1</v>
      </c>
      <c r="AT13375" t="s">
        <v>71</v>
      </c>
    </row>
    <row r="13376" spans="1:58" x14ac:dyDescent="0.2">
      <c r="A13376" t="s">
        <v>183</v>
      </c>
      <c r="B13376" t="s">
        <v>184</v>
      </c>
      <c r="C13376">
        <f>-69.95501333 / 41.77954119</f>
        <v>-1.674384431649619</v>
      </c>
      <c r="D13376" t="s">
        <v>185</v>
      </c>
      <c r="E13376" t="s">
        <v>70</v>
      </c>
      <c r="F13376" s="1">
        <v>37143</v>
      </c>
      <c r="G13376">
        <v>5.5</v>
      </c>
      <c r="O13376">
        <v>0.02</v>
      </c>
      <c r="P13376" t="s">
        <v>71</v>
      </c>
      <c r="Q13376">
        <v>17.5</v>
      </c>
      <c r="R13376" t="s">
        <v>71</v>
      </c>
    </row>
    <row r="13377" spans="1:46" x14ac:dyDescent="0.2">
      <c r="A13377" t="s">
        <v>183</v>
      </c>
      <c r="B13377" t="s">
        <v>184</v>
      </c>
      <c r="C13377">
        <f>-69.95501333 / 41.77954119</f>
        <v>-1.674384431649619</v>
      </c>
      <c r="D13377" t="s">
        <v>185</v>
      </c>
      <c r="E13377" t="s">
        <v>70</v>
      </c>
      <c r="F13377" s="1">
        <v>37508</v>
      </c>
      <c r="G13377">
        <v>0.5</v>
      </c>
      <c r="I13377">
        <v>6.15</v>
      </c>
      <c r="J13377" t="s">
        <v>71</v>
      </c>
      <c r="K13377">
        <v>7.16</v>
      </c>
      <c r="L13377" t="s">
        <v>71</v>
      </c>
      <c r="M13377">
        <v>1.78</v>
      </c>
      <c r="N13377" t="s">
        <v>71</v>
      </c>
      <c r="O13377">
        <v>7</v>
      </c>
      <c r="P13377" t="s">
        <v>71</v>
      </c>
      <c r="Q13377">
        <v>26.4</v>
      </c>
      <c r="R13377" t="s">
        <v>71</v>
      </c>
      <c r="S13377">
        <v>0.53</v>
      </c>
      <c r="T13377" t="s">
        <v>71</v>
      </c>
      <c r="U13377">
        <v>16.420000000000002</v>
      </c>
      <c r="V13377" t="s">
        <v>71</v>
      </c>
      <c r="W13377">
        <v>30.2</v>
      </c>
      <c r="X13377" t="s">
        <v>71</v>
      </c>
      <c r="Y13377">
        <v>44.5</v>
      </c>
      <c r="AA13377">
        <v>49.91</v>
      </c>
      <c r="AC13377">
        <v>51.69</v>
      </c>
      <c r="AE13377">
        <v>14.8</v>
      </c>
      <c r="AF13377" t="s">
        <v>71</v>
      </c>
      <c r="AG13377">
        <v>6.83</v>
      </c>
      <c r="AH13377" t="s">
        <v>71</v>
      </c>
      <c r="AS13377">
        <v>0.05</v>
      </c>
      <c r="AT13377" t="s">
        <v>71</v>
      </c>
    </row>
    <row r="13378" spans="1:46" x14ac:dyDescent="0.2">
      <c r="A13378" t="s">
        <v>183</v>
      </c>
      <c r="B13378" t="s">
        <v>184</v>
      </c>
      <c r="C13378">
        <f>-69.95501333 / 41.77954119</f>
        <v>-1.674384431649619</v>
      </c>
      <c r="D13378" t="s">
        <v>185</v>
      </c>
      <c r="E13378" t="s">
        <v>70</v>
      </c>
      <c r="F13378" s="1">
        <v>37508</v>
      </c>
      <c r="G13378">
        <v>1</v>
      </c>
      <c r="O13378">
        <v>6.9</v>
      </c>
      <c r="P13378" t="s">
        <v>71</v>
      </c>
      <c r="Q13378">
        <v>26.3</v>
      </c>
      <c r="R13378" t="s">
        <v>71</v>
      </c>
    </row>
    <row r="13379" spans="1:46" x14ac:dyDescent="0.2">
      <c r="A13379" t="s">
        <v>183</v>
      </c>
      <c r="B13379" t="s">
        <v>184</v>
      </c>
      <c r="C13379">
        <f>-69.95501333 / 41.77954119</f>
        <v>-1.674384431649619</v>
      </c>
      <c r="D13379" t="s">
        <v>185</v>
      </c>
      <c r="E13379" t="s">
        <v>70</v>
      </c>
      <c r="F13379" s="1">
        <v>37508</v>
      </c>
      <c r="G13379">
        <v>2</v>
      </c>
      <c r="O13379">
        <v>6.81</v>
      </c>
      <c r="P13379" t="s">
        <v>71</v>
      </c>
      <c r="Q13379">
        <v>26.1</v>
      </c>
      <c r="R13379" t="s">
        <v>71</v>
      </c>
    </row>
    <row r="13380" spans="1:46" x14ac:dyDescent="0.2">
      <c r="A13380" t="s">
        <v>183</v>
      </c>
      <c r="B13380" t="s">
        <v>184</v>
      </c>
      <c r="C13380">
        <f>-69.95501333 / 41.77954119</f>
        <v>-1.674384431649619</v>
      </c>
      <c r="D13380" t="s">
        <v>185</v>
      </c>
      <c r="E13380" t="s">
        <v>70</v>
      </c>
      <c r="F13380" s="1">
        <v>37508</v>
      </c>
      <c r="G13380">
        <v>3</v>
      </c>
      <c r="O13380">
        <v>6.2</v>
      </c>
      <c r="P13380" t="s">
        <v>71</v>
      </c>
      <c r="Q13380">
        <v>25.9</v>
      </c>
      <c r="R13380" t="s">
        <v>71</v>
      </c>
    </row>
    <row r="13381" spans="1:46" x14ac:dyDescent="0.2">
      <c r="A13381" t="s">
        <v>183</v>
      </c>
      <c r="B13381" t="s">
        <v>184</v>
      </c>
      <c r="C13381">
        <f>-69.95501333 / 41.77954119</f>
        <v>-1.674384431649619</v>
      </c>
      <c r="D13381" t="s">
        <v>185</v>
      </c>
      <c r="E13381" t="s">
        <v>70</v>
      </c>
      <c r="F13381" s="1">
        <v>37508</v>
      </c>
      <c r="G13381">
        <v>4</v>
      </c>
      <c r="O13381">
        <v>0.2</v>
      </c>
      <c r="P13381" t="s">
        <v>71</v>
      </c>
      <c r="Q13381">
        <v>23.5</v>
      </c>
      <c r="R13381" t="s">
        <v>71</v>
      </c>
    </row>
    <row r="13382" spans="1:46" x14ac:dyDescent="0.2">
      <c r="A13382" t="s">
        <v>183</v>
      </c>
      <c r="B13382" t="s">
        <v>184</v>
      </c>
      <c r="C13382">
        <f>-69.95501333 / 41.77954119</f>
        <v>-1.674384431649619</v>
      </c>
      <c r="D13382" t="s">
        <v>185</v>
      </c>
      <c r="E13382" t="s">
        <v>70</v>
      </c>
      <c r="F13382" s="1">
        <v>37508</v>
      </c>
      <c r="G13382">
        <v>5</v>
      </c>
      <c r="K13382">
        <v>9.93</v>
      </c>
      <c r="L13382" t="s">
        <v>71</v>
      </c>
      <c r="O13382">
        <v>0.18</v>
      </c>
      <c r="P13382" t="s">
        <v>71</v>
      </c>
      <c r="Q13382">
        <v>19.100000000000001</v>
      </c>
      <c r="R13382" t="s">
        <v>71</v>
      </c>
      <c r="S13382">
        <v>0.57999999999999996</v>
      </c>
      <c r="T13382" t="s">
        <v>71</v>
      </c>
      <c r="U13382">
        <v>17.96</v>
      </c>
      <c r="V13382" t="s">
        <v>71</v>
      </c>
      <c r="W13382">
        <v>46.7</v>
      </c>
      <c r="X13382" t="s">
        <v>71</v>
      </c>
      <c r="Y13382">
        <v>45.8</v>
      </c>
      <c r="AA13382">
        <v>53.12</v>
      </c>
      <c r="AE13382">
        <v>16.899999999999999</v>
      </c>
      <c r="AF13382" t="s">
        <v>71</v>
      </c>
      <c r="AG13382">
        <v>6.5</v>
      </c>
      <c r="AH13382" t="s">
        <v>71</v>
      </c>
      <c r="AS13382">
        <v>0.64</v>
      </c>
      <c r="AT13382" t="s">
        <v>71</v>
      </c>
    </row>
    <row r="13383" spans="1:46" x14ac:dyDescent="0.2">
      <c r="A13383" t="s">
        <v>183</v>
      </c>
      <c r="B13383" t="s">
        <v>184</v>
      </c>
      <c r="C13383">
        <f>-69.95501333 / 41.77954119</f>
        <v>-1.674384431649619</v>
      </c>
      <c r="D13383" t="s">
        <v>185</v>
      </c>
      <c r="E13383" t="s">
        <v>70</v>
      </c>
      <c r="F13383" s="1">
        <v>37508</v>
      </c>
      <c r="G13383">
        <v>5.5</v>
      </c>
      <c r="O13383">
        <v>0.13</v>
      </c>
      <c r="P13383" t="s">
        <v>71</v>
      </c>
      <c r="Q13383">
        <v>16.899999999999999</v>
      </c>
      <c r="R13383" t="s">
        <v>71</v>
      </c>
    </row>
    <row r="13384" spans="1:46" x14ac:dyDescent="0.2">
      <c r="A13384" t="s">
        <v>183</v>
      </c>
      <c r="B13384" t="s">
        <v>184</v>
      </c>
      <c r="C13384">
        <f>-69.95501333 / 41.77954119</f>
        <v>-1.674384431649619</v>
      </c>
      <c r="D13384" t="s">
        <v>185</v>
      </c>
      <c r="E13384" t="s">
        <v>70</v>
      </c>
      <c r="F13384" s="1">
        <v>37873</v>
      </c>
      <c r="G13384">
        <v>0.5</v>
      </c>
      <c r="I13384">
        <v>6.05</v>
      </c>
      <c r="J13384" t="s">
        <v>71</v>
      </c>
      <c r="K13384">
        <v>2.5499999999999998</v>
      </c>
      <c r="L13384" t="s">
        <v>71</v>
      </c>
      <c r="M13384">
        <v>2.98</v>
      </c>
      <c r="N13384" t="s">
        <v>71</v>
      </c>
      <c r="O13384">
        <v>7.8</v>
      </c>
      <c r="P13384" t="s">
        <v>71</v>
      </c>
      <c r="Q13384">
        <v>26.8</v>
      </c>
      <c r="R13384" t="s">
        <v>71</v>
      </c>
      <c r="S13384">
        <v>0.6</v>
      </c>
      <c r="T13384" t="s">
        <v>71</v>
      </c>
      <c r="U13384">
        <v>18.579999999999998</v>
      </c>
      <c r="V13384" t="s">
        <v>71</v>
      </c>
      <c r="W13384">
        <v>47.5</v>
      </c>
      <c r="X13384" t="s">
        <v>71</v>
      </c>
      <c r="Y13384">
        <v>46.29</v>
      </c>
      <c r="AA13384">
        <v>39.78</v>
      </c>
      <c r="AC13384">
        <v>44.27</v>
      </c>
      <c r="AE13384">
        <v>1.26</v>
      </c>
      <c r="AF13384" t="s">
        <v>71</v>
      </c>
      <c r="AG13384">
        <v>6.84</v>
      </c>
      <c r="AH13384" t="s">
        <v>71</v>
      </c>
      <c r="AS13384">
        <v>0.47</v>
      </c>
      <c r="AT13384" t="s">
        <v>71</v>
      </c>
    </row>
    <row r="13385" spans="1:46" x14ac:dyDescent="0.2">
      <c r="A13385" t="s">
        <v>183</v>
      </c>
      <c r="B13385" t="s">
        <v>184</v>
      </c>
      <c r="C13385">
        <f>-69.95501333 / 41.77954119</f>
        <v>-1.674384431649619</v>
      </c>
      <c r="D13385" t="s">
        <v>185</v>
      </c>
      <c r="E13385" t="s">
        <v>70</v>
      </c>
      <c r="F13385" s="1">
        <v>37873</v>
      </c>
      <c r="G13385">
        <v>1</v>
      </c>
      <c r="O13385">
        <v>7.82</v>
      </c>
      <c r="P13385" t="s">
        <v>71</v>
      </c>
      <c r="Q13385">
        <v>26.7</v>
      </c>
      <c r="R13385" t="s">
        <v>71</v>
      </c>
    </row>
    <row r="13386" spans="1:46" x14ac:dyDescent="0.2">
      <c r="A13386" t="s">
        <v>183</v>
      </c>
      <c r="B13386" t="s">
        <v>184</v>
      </c>
      <c r="C13386">
        <f>-69.95501333 / 41.77954119</f>
        <v>-1.674384431649619</v>
      </c>
      <c r="D13386" t="s">
        <v>185</v>
      </c>
      <c r="E13386" t="s">
        <v>70</v>
      </c>
      <c r="F13386" s="1">
        <v>37873</v>
      </c>
      <c r="G13386">
        <v>2</v>
      </c>
      <c r="O13386">
        <v>7.59</v>
      </c>
      <c r="P13386" t="s">
        <v>71</v>
      </c>
      <c r="Q13386">
        <v>26.5</v>
      </c>
      <c r="R13386" t="s">
        <v>71</v>
      </c>
    </row>
    <row r="13387" spans="1:46" x14ac:dyDescent="0.2">
      <c r="A13387" t="s">
        <v>183</v>
      </c>
      <c r="B13387" t="s">
        <v>184</v>
      </c>
      <c r="C13387">
        <f>-69.95501333 / 41.77954119</f>
        <v>-1.674384431649619</v>
      </c>
      <c r="D13387" t="s">
        <v>185</v>
      </c>
      <c r="E13387" t="s">
        <v>70</v>
      </c>
      <c r="F13387" s="1">
        <v>37873</v>
      </c>
      <c r="G13387">
        <v>3</v>
      </c>
      <c r="O13387">
        <v>6.2</v>
      </c>
      <c r="P13387" t="s">
        <v>71</v>
      </c>
      <c r="Q13387">
        <v>25.8</v>
      </c>
      <c r="R13387" t="s">
        <v>71</v>
      </c>
    </row>
    <row r="13388" spans="1:46" x14ac:dyDescent="0.2">
      <c r="A13388" t="s">
        <v>183</v>
      </c>
      <c r="B13388" t="s">
        <v>184</v>
      </c>
      <c r="C13388">
        <f>-69.95501333 / 41.77954119</f>
        <v>-1.674384431649619</v>
      </c>
      <c r="D13388" t="s">
        <v>185</v>
      </c>
      <c r="E13388" t="s">
        <v>70</v>
      </c>
      <c r="F13388" s="1">
        <v>37873</v>
      </c>
      <c r="G13388">
        <v>4</v>
      </c>
      <c r="O13388">
        <v>2.54</v>
      </c>
      <c r="P13388" t="s">
        <v>71</v>
      </c>
      <c r="Q13388">
        <v>21.5</v>
      </c>
      <c r="R13388" t="s">
        <v>71</v>
      </c>
    </row>
    <row r="13389" spans="1:46" x14ac:dyDescent="0.2">
      <c r="A13389" t="s">
        <v>183</v>
      </c>
      <c r="B13389" t="s">
        <v>184</v>
      </c>
      <c r="C13389">
        <f>-69.95501333 / 41.77954119</f>
        <v>-1.674384431649619</v>
      </c>
      <c r="D13389" t="s">
        <v>185</v>
      </c>
      <c r="E13389" t="s">
        <v>70</v>
      </c>
      <c r="F13389" s="1">
        <v>37873</v>
      </c>
      <c r="G13389">
        <v>5</v>
      </c>
      <c r="K13389">
        <v>9.77</v>
      </c>
      <c r="L13389" t="s">
        <v>71</v>
      </c>
      <c r="O13389">
        <v>0.43</v>
      </c>
      <c r="P13389" t="s">
        <v>71</v>
      </c>
      <c r="Q13389">
        <v>16.5</v>
      </c>
      <c r="R13389" t="s">
        <v>71</v>
      </c>
      <c r="S13389">
        <v>1</v>
      </c>
      <c r="T13389" t="s">
        <v>71</v>
      </c>
      <c r="U13389">
        <v>30.97</v>
      </c>
      <c r="V13389" t="s">
        <v>71</v>
      </c>
      <c r="W13389">
        <v>44</v>
      </c>
      <c r="X13389" t="s">
        <v>71</v>
      </c>
      <c r="Y13389">
        <v>53.65</v>
      </c>
      <c r="AA13389">
        <v>52.96</v>
      </c>
      <c r="AE13389">
        <v>2.0099999999999998</v>
      </c>
      <c r="AF13389" t="s">
        <v>71</v>
      </c>
      <c r="AG13389">
        <v>6.38</v>
      </c>
      <c r="AH13389" t="s">
        <v>71</v>
      </c>
      <c r="AS13389">
        <v>2.44</v>
      </c>
      <c r="AT13389" t="s">
        <v>71</v>
      </c>
    </row>
    <row r="13390" spans="1:46" x14ac:dyDescent="0.2">
      <c r="A13390" t="s">
        <v>183</v>
      </c>
      <c r="B13390" t="s">
        <v>184</v>
      </c>
      <c r="C13390">
        <f>-69.95501333 / 41.77954119</f>
        <v>-1.674384431649619</v>
      </c>
      <c r="D13390" t="s">
        <v>185</v>
      </c>
      <c r="E13390" t="s">
        <v>70</v>
      </c>
      <c r="F13390" s="1">
        <v>37873</v>
      </c>
      <c r="G13390">
        <v>5.5</v>
      </c>
      <c r="O13390">
        <v>0.28000000000000003</v>
      </c>
      <c r="P13390" t="s">
        <v>71</v>
      </c>
      <c r="Q13390">
        <v>14.3</v>
      </c>
      <c r="R13390" t="s">
        <v>71</v>
      </c>
    </row>
    <row r="13391" spans="1:46" x14ac:dyDescent="0.2">
      <c r="A13391" t="s">
        <v>183</v>
      </c>
      <c r="B13391" t="s">
        <v>184</v>
      </c>
      <c r="C13391">
        <f>-69.95501333 / 41.77954119</f>
        <v>-1.674384431649619</v>
      </c>
      <c r="D13391" t="s">
        <v>185</v>
      </c>
      <c r="E13391" t="s">
        <v>70</v>
      </c>
      <c r="F13391" s="1">
        <v>38223</v>
      </c>
      <c r="G13391">
        <v>0.5</v>
      </c>
      <c r="I13391">
        <v>5.16</v>
      </c>
      <c r="J13391" t="s">
        <v>71</v>
      </c>
      <c r="K13391">
        <v>2.9</v>
      </c>
      <c r="L13391" t="s">
        <v>71</v>
      </c>
      <c r="M13391">
        <v>3.98</v>
      </c>
      <c r="N13391" t="s">
        <v>71</v>
      </c>
      <c r="O13391">
        <v>7.1</v>
      </c>
      <c r="P13391" t="s">
        <v>71</v>
      </c>
      <c r="Q13391">
        <v>24</v>
      </c>
      <c r="R13391" t="s">
        <v>71</v>
      </c>
      <c r="S13391">
        <v>0.38</v>
      </c>
      <c r="T13391" t="s">
        <v>71</v>
      </c>
      <c r="U13391">
        <v>11.77</v>
      </c>
      <c r="V13391" t="s">
        <v>71</v>
      </c>
      <c r="W13391">
        <v>25.88</v>
      </c>
      <c r="X13391" t="s">
        <v>71</v>
      </c>
      <c r="Y13391">
        <v>39.700000000000003</v>
      </c>
      <c r="AA13391">
        <v>41.04</v>
      </c>
      <c r="AC13391">
        <v>40.1</v>
      </c>
      <c r="AE13391">
        <v>26.84</v>
      </c>
      <c r="AF13391" t="s">
        <v>71</v>
      </c>
      <c r="AG13391">
        <v>6.58</v>
      </c>
      <c r="AH13391" t="s">
        <v>71</v>
      </c>
      <c r="AS13391">
        <v>0.9</v>
      </c>
      <c r="AT13391" t="s">
        <v>71</v>
      </c>
    </row>
    <row r="13392" spans="1:46" x14ac:dyDescent="0.2">
      <c r="A13392" t="s">
        <v>183</v>
      </c>
      <c r="B13392" t="s">
        <v>184</v>
      </c>
      <c r="C13392">
        <f>-69.95501333 / 41.77954119</f>
        <v>-1.674384431649619</v>
      </c>
      <c r="D13392" t="s">
        <v>185</v>
      </c>
      <c r="E13392" t="s">
        <v>70</v>
      </c>
      <c r="F13392" s="1">
        <v>38223</v>
      </c>
      <c r="G13392">
        <v>1</v>
      </c>
      <c r="O13392">
        <v>7.02</v>
      </c>
      <c r="P13392" t="s">
        <v>71</v>
      </c>
      <c r="Q13392">
        <v>24</v>
      </c>
      <c r="R13392" t="s">
        <v>71</v>
      </c>
    </row>
    <row r="13393" spans="1:46" x14ac:dyDescent="0.2">
      <c r="A13393" t="s">
        <v>183</v>
      </c>
      <c r="B13393" t="s">
        <v>184</v>
      </c>
      <c r="C13393">
        <f>-69.95501333 / 41.77954119</f>
        <v>-1.674384431649619</v>
      </c>
      <c r="D13393" t="s">
        <v>185</v>
      </c>
      <c r="E13393" t="s">
        <v>70</v>
      </c>
      <c r="F13393" s="1">
        <v>38223</v>
      </c>
      <c r="G13393">
        <v>2</v>
      </c>
      <c r="O13393">
        <v>7.02</v>
      </c>
      <c r="P13393" t="s">
        <v>71</v>
      </c>
      <c r="Q13393">
        <v>24</v>
      </c>
      <c r="R13393" t="s">
        <v>71</v>
      </c>
    </row>
    <row r="13394" spans="1:46" x14ac:dyDescent="0.2">
      <c r="A13394" t="s">
        <v>183</v>
      </c>
      <c r="B13394" t="s">
        <v>184</v>
      </c>
      <c r="C13394">
        <f>-69.95501333 / 41.77954119</f>
        <v>-1.674384431649619</v>
      </c>
      <c r="D13394" t="s">
        <v>185</v>
      </c>
      <c r="E13394" t="s">
        <v>70</v>
      </c>
      <c r="F13394" s="1">
        <v>38223</v>
      </c>
      <c r="G13394">
        <v>3</v>
      </c>
      <c r="O13394">
        <v>7.03</v>
      </c>
      <c r="P13394" t="s">
        <v>71</v>
      </c>
      <c r="Q13394">
        <v>23.9</v>
      </c>
      <c r="R13394" t="s">
        <v>71</v>
      </c>
    </row>
    <row r="13395" spans="1:46" x14ac:dyDescent="0.2">
      <c r="A13395" t="s">
        <v>183</v>
      </c>
      <c r="B13395" t="s">
        <v>184</v>
      </c>
      <c r="C13395">
        <f>-69.95501333 / 41.77954119</f>
        <v>-1.674384431649619</v>
      </c>
      <c r="D13395" t="s">
        <v>185</v>
      </c>
      <c r="E13395" t="s">
        <v>70</v>
      </c>
      <c r="F13395" s="1">
        <v>38223</v>
      </c>
      <c r="G13395">
        <v>4</v>
      </c>
      <c r="O13395">
        <v>5.16</v>
      </c>
      <c r="P13395" t="s">
        <v>71</v>
      </c>
      <c r="Q13395">
        <v>23.7</v>
      </c>
      <c r="R13395" t="s">
        <v>71</v>
      </c>
      <c r="S13395">
        <v>0.53</v>
      </c>
      <c r="T13395" t="s">
        <v>71</v>
      </c>
      <c r="U13395">
        <v>16.420000000000002</v>
      </c>
      <c r="V13395" t="s">
        <v>71</v>
      </c>
      <c r="W13395">
        <v>27.35</v>
      </c>
      <c r="X13395" t="s">
        <v>71</v>
      </c>
      <c r="Y13395">
        <v>44.5</v>
      </c>
      <c r="AE13395">
        <v>27.44</v>
      </c>
      <c r="AF13395" t="s">
        <v>71</v>
      </c>
      <c r="AG13395">
        <v>6.62</v>
      </c>
      <c r="AH13395" t="s">
        <v>71</v>
      </c>
    </row>
    <row r="13396" spans="1:46" x14ac:dyDescent="0.2">
      <c r="A13396" t="s">
        <v>183</v>
      </c>
      <c r="B13396" t="s">
        <v>184</v>
      </c>
      <c r="C13396">
        <f>-69.95501333 / 41.77954119</f>
        <v>-1.674384431649619</v>
      </c>
      <c r="D13396" t="s">
        <v>185</v>
      </c>
      <c r="E13396" t="s">
        <v>70</v>
      </c>
      <c r="F13396" s="1">
        <v>38223</v>
      </c>
      <c r="G13396">
        <v>4.5</v>
      </c>
      <c r="O13396">
        <v>1.4</v>
      </c>
      <c r="P13396" t="s">
        <v>71</v>
      </c>
      <c r="Q13396">
        <v>22.4</v>
      </c>
      <c r="R13396" t="s">
        <v>71</v>
      </c>
    </row>
    <row r="13397" spans="1:46" x14ac:dyDescent="0.2">
      <c r="A13397" t="s">
        <v>183</v>
      </c>
      <c r="B13397" t="s">
        <v>184</v>
      </c>
      <c r="C13397">
        <f>-69.95501333 / 41.77954119</f>
        <v>-1.674384431649619</v>
      </c>
      <c r="D13397" t="s">
        <v>185</v>
      </c>
      <c r="E13397" t="s">
        <v>70</v>
      </c>
      <c r="F13397" s="1">
        <v>38252</v>
      </c>
      <c r="G13397">
        <v>0.5</v>
      </c>
      <c r="I13397">
        <v>5.04</v>
      </c>
      <c r="J13397" t="s">
        <v>71</v>
      </c>
      <c r="K13397">
        <v>2.8</v>
      </c>
      <c r="L13397" t="s">
        <v>71</v>
      </c>
      <c r="M13397">
        <v>4.1500000000000004</v>
      </c>
      <c r="N13397" t="s">
        <v>71</v>
      </c>
      <c r="O13397">
        <v>6.74</v>
      </c>
      <c r="P13397" t="s">
        <v>71</v>
      </c>
      <c r="Q13397">
        <v>20.100000000000001</v>
      </c>
      <c r="R13397" t="s">
        <v>71</v>
      </c>
      <c r="S13397">
        <v>0.42</v>
      </c>
      <c r="T13397" t="s">
        <v>71</v>
      </c>
      <c r="U13397">
        <v>13.01</v>
      </c>
      <c r="V13397" t="s">
        <v>71</v>
      </c>
      <c r="W13397">
        <v>26.47</v>
      </c>
      <c r="X13397" t="s">
        <v>71</v>
      </c>
      <c r="Y13397">
        <v>41.15</v>
      </c>
      <c r="AA13397">
        <v>40.700000000000003</v>
      </c>
      <c r="AC13397">
        <v>39.49</v>
      </c>
      <c r="AE13397">
        <v>27.85</v>
      </c>
      <c r="AF13397" t="s">
        <v>71</v>
      </c>
      <c r="AG13397">
        <v>6.59</v>
      </c>
      <c r="AH13397" t="s">
        <v>71</v>
      </c>
      <c r="AS13397">
        <v>1.9</v>
      </c>
      <c r="AT13397" t="s">
        <v>71</v>
      </c>
    </row>
    <row r="13398" spans="1:46" x14ac:dyDescent="0.2">
      <c r="A13398" t="s">
        <v>183</v>
      </c>
      <c r="B13398" t="s">
        <v>184</v>
      </c>
      <c r="C13398">
        <f>-69.95501333 / 41.77954119</f>
        <v>-1.674384431649619</v>
      </c>
      <c r="D13398" t="s">
        <v>185</v>
      </c>
      <c r="E13398" t="s">
        <v>70</v>
      </c>
      <c r="F13398" s="1">
        <v>38252</v>
      </c>
      <c r="G13398">
        <v>1</v>
      </c>
      <c r="O13398">
        <v>6.58</v>
      </c>
      <c r="P13398" t="s">
        <v>71</v>
      </c>
      <c r="Q13398">
        <v>20</v>
      </c>
      <c r="R13398" t="s">
        <v>71</v>
      </c>
    </row>
    <row r="13399" spans="1:46" x14ac:dyDescent="0.2">
      <c r="A13399" t="s">
        <v>183</v>
      </c>
      <c r="B13399" t="s">
        <v>184</v>
      </c>
      <c r="C13399">
        <f>-69.95501333 / 41.77954119</f>
        <v>-1.674384431649619</v>
      </c>
      <c r="D13399" t="s">
        <v>185</v>
      </c>
      <c r="E13399" t="s">
        <v>70</v>
      </c>
      <c r="F13399" s="1">
        <v>38252</v>
      </c>
      <c r="G13399">
        <v>2</v>
      </c>
      <c r="O13399">
        <v>6.43</v>
      </c>
      <c r="P13399" t="s">
        <v>71</v>
      </c>
      <c r="Q13399">
        <v>19.899999999999999</v>
      </c>
      <c r="R13399" t="s">
        <v>71</v>
      </c>
    </row>
    <row r="13400" spans="1:46" x14ac:dyDescent="0.2">
      <c r="A13400" t="s">
        <v>183</v>
      </c>
      <c r="B13400" t="s">
        <v>184</v>
      </c>
      <c r="C13400">
        <f>-69.95501333 / 41.77954119</f>
        <v>-1.674384431649619</v>
      </c>
      <c r="D13400" t="s">
        <v>185</v>
      </c>
      <c r="E13400" t="s">
        <v>70</v>
      </c>
      <c r="F13400" s="1">
        <v>38252</v>
      </c>
      <c r="G13400">
        <v>3</v>
      </c>
      <c r="O13400">
        <v>6.04</v>
      </c>
      <c r="P13400" t="s">
        <v>71</v>
      </c>
      <c r="Q13400">
        <v>19.8</v>
      </c>
      <c r="R13400" t="s">
        <v>71</v>
      </c>
    </row>
    <row r="13401" spans="1:46" x14ac:dyDescent="0.2">
      <c r="A13401" t="s">
        <v>183</v>
      </c>
      <c r="B13401" t="s">
        <v>184</v>
      </c>
      <c r="C13401">
        <f>-69.95501333 / 41.77954119</f>
        <v>-1.674384431649619</v>
      </c>
      <c r="D13401" t="s">
        <v>185</v>
      </c>
      <c r="E13401" t="s">
        <v>70</v>
      </c>
      <c r="F13401" s="1">
        <v>38252</v>
      </c>
      <c r="G13401">
        <v>4</v>
      </c>
      <c r="O13401">
        <v>5.89</v>
      </c>
      <c r="P13401" t="s">
        <v>71</v>
      </c>
      <c r="Q13401">
        <v>19.7</v>
      </c>
      <c r="R13401" t="s">
        <v>71</v>
      </c>
    </row>
    <row r="13402" spans="1:46" x14ac:dyDescent="0.2">
      <c r="A13402" t="s">
        <v>183</v>
      </c>
      <c r="B13402" t="s">
        <v>184</v>
      </c>
      <c r="C13402">
        <f>-69.95501333 / 41.77954119</f>
        <v>-1.674384431649619</v>
      </c>
      <c r="D13402" t="s">
        <v>185</v>
      </c>
      <c r="E13402" t="s">
        <v>70</v>
      </c>
      <c r="F13402" s="1">
        <v>38252</v>
      </c>
      <c r="G13402">
        <v>4.5</v>
      </c>
      <c r="K13402">
        <v>2.5</v>
      </c>
      <c r="L13402" t="s">
        <v>71</v>
      </c>
      <c r="O13402">
        <v>5.91</v>
      </c>
      <c r="P13402" t="s">
        <v>71</v>
      </c>
      <c r="Q13402">
        <v>19.7</v>
      </c>
      <c r="R13402" t="s">
        <v>71</v>
      </c>
      <c r="S13402">
        <v>0.5</v>
      </c>
      <c r="T13402" t="s">
        <v>71</v>
      </c>
      <c r="U13402">
        <v>15.49</v>
      </c>
      <c r="V13402" t="s">
        <v>71</v>
      </c>
      <c r="W13402">
        <v>27.94</v>
      </c>
      <c r="X13402" t="s">
        <v>71</v>
      </c>
      <c r="Y13402">
        <v>43.66</v>
      </c>
      <c r="AA13402">
        <v>39.590000000000003</v>
      </c>
      <c r="AE13402">
        <v>28.45</v>
      </c>
      <c r="AF13402" t="s">
        <v>71</v>
      </c>
      <c r="AG13402">
        <v>6.7</v>
      </c>
      <c r="AH13402" t="s">
        <v>71</v>
      </c>
      <c r="AS13402">
        <v>1.8</v>
      </c>
      <c r="AT13402" t="s">
        <v>71</v>
      </c>
    </row>
    <row r="13403" spans="1:46" x14ac:dyDescent="0.2">
      <c r="A13403" t="s">
        <v>183</v>
      </c>
      <c r="B13403" t="s">
        <v>184</v>
      </c>
      <c r="C13403">
        <f>-69.95501333 / 41.77954119</f>
        <v>-1.674384431649619</v>
      </c>
      <c r="D13403" t="s">
        <v>185</v>
      </c>
      <c r="E13403" t="s">
        <v>70</v>
      </c>
      <c r="F13403" s="1">
        <v>38586</v>
      </c>
      <c r="G13403">
        <v>0.5</v>
      </c>
      <c r="I13403">
        <v>5.7</v>
      </c>
      <c r="J13403" t="s">
        <v>71</v>
      </c>
      <c r="K13403">
        <v>4.51</v>
      </c>
      <c r="L13403" t="s">
        <v>71</v>
      </c>
      <c r="M13403">
        <v>3.47</v>
      </c>
      <c r="N13403" t="s">
        <v>71</v>
      </c>
      <c r="O13403">
        <v>7.61</v>
      </c>
      <c r="P13403" t="s">
        <v>71</v>
      </c>
      <c r="Q13403">
        <v>25.9</v>
      </c>
      <c r="R13403" t="s">
        <v>71</v>
      </c>
      <c r="S13403">
        <v>0.5</v>
      </c>
      <c r="T13403" t="s">
        <v>71</v>
      </c>
      <c r="U13403">
        <v>15.49</v>
      </c>
      <c r="V13403" t="s">
        <v>71</v>
      </c>
      <c r="W13403">
        <v>27.53</v>
      </c>
      <c r="X13403" t="s">
        <v>71</v>
      </c>
      <c r="Y13403">
        <v>43.66</v>
      </c>
      <c r="AA13403">
        <v>45.38</v>
      </c>
      <c r="AC13403">
        <v>42.07</v>
      </c>
      <c r="AE13403">
        <v>25.22</v>
      </c>
      <c r="AF13403" t="s">
        <v>71</v>
      </c>
      <c r="AG13403">
        <v>6.59</v>
      </c>
      <c r="AH13403" t="s">
        <v>71</v>
      </c>
      <c r="AS13403">
        <v>1.6</v>
      </c>
      <c r="AT13403" t="s">
        <v>71</v>
      </c>
    </row>
    <row r="13404" spans="1:46" x14ac:dyDescent="0.2">
      <c r="A13404" t="s">
        <v>183</v>
      </c>
      <c r="B13404" t="s">
        <v>184</v>
      </c>
      <c r="C13404">
        <f>-69.95501333 / 41.77954119</f>
        <v>-1.674384431649619</v>
      </c>
      <c r="D13404" t="s">
        <v>185</v>
      </c>
      <c r="E13404" t="s">
        <v>70</v>
      </c>
      <c r="F13404" s="1">
        <v>38586</v>
      </c>
      <c r="G13404">
        <v>1</v>
      </c>
      <c r="O13404">
        <v>7.65</v>
      </c>
      <c r="P13404" t="s">
        <v>71</v>
      </c>
      <c r="Q13404">
        <v>25.8</v>
      </c>
      <c r="R13404" t="s">
        <v>71</v>
      </c>
    </row>
    <row r="13405" spans="1:46" x14ac:dyDescent="0.2">
      <c r="A13405" t="s">
        <v>183</v>
      </c>
      <c r="B13405" t="s">
        <v>184</v>
      </c>
      <c r="C13405">
        <f>-69.95501333 / 41.77954119</f>
        <v>-1.674384431649619</v>
      </c>
      <c r="D13405" t="s">
        <v>185</v>
      </c>
      <c r="E13405" t="s">
        <v>70</v>
      </c>
      <c r="F13405" s="1">
        <v>38586</v>
      </c>
      <c r="G13405">
        <v>2</v>
      </c>
      <c r="O13405">
        <v>7.51</v>
      </c>
      <c r="P13405" t="s">
        <v>71</v>
      </c>
      <c r="Q13405">
        <v>25.7</v>
      </c>
      <c r="R13405" t="s">
        <v>71</v>
      </c>
    </row>
    <row r="13406" spans="1:46" x14ac:dyDescent="0.2">
      <c r="A13406" t="s">
        <v>183</v>
      </c>
      <c r="B13406" t="s">
        <v>184</v>
      </c>
      <c r="C13406">
        <f>-69.95501333 / 41.77954119</f>
        <v>-1.674384431649619</v>
      </c>
      <c r="D13406" t="s">
        <v>185</v>
      </c>
      <c r="E13406" t="s">
        <v>70</v>
      </c>
      <c r="F13406" s="1">
        <v>38586</v>
      </c>
      <c r="G13406">
        <v>3</v>
      </c>
      <c r="O13406">
        <v>6.98</v>
      </c>
      <c r="P13406" t="s">
        <v>71</v>
      </c>
      <c r="Q13406">
        <v>25.5</v>
      </c>
      <c r="R13406" t="s">
        <v>71</v>
      </c>
    </row>
    <row r="13407" spans="1:46" x14ac:dyDescent="0.2">
      <c r="A13407" t="s">
        <v>183</v>
      </c>
      <c r="B13407" t="s">
        <v>184</v>
      </c>
      <c r="C13407">
        <f>-69.95501333 / 41.77954119</f>
        <v>-1.674384431649619</v>
      </c>
      <c r="D13407" t="s">
        <v>185</v>
      </c>
      <c r="E13407" t="s">
        <v>70</v>
      </c>
      <c r="F13407" s="1">
        <v>38586</v>
      </c>
      <c r="G13407">
        <v>4</v>
      </c>
      <c r="O13407">
        <v>5.91</v>
      </c>
      <c r="P13407" t="s">
        <v>71</v>
      </c>
      <c r="Q13407">
        <v>21.4</v>
      </c>
      <c r="R13407" t="s">
        <v>71</v>
      </c>
    </row>
    <row r="13408" spans="1:46" x14ac:dyDescent="0.2">
      <c r="A13408" t="s">
        <v>183</v>
      </c>
      <c r="B13408" t="s">
        <v>184</v>
      </c>
      <c r="C13408">
        <f>-69.95501333 / 41.77954119</f>
        <v>-1.674384431649619</v>
      </c>
      <c r="D13408" t="s">
        <v>185</v>
      </c>
      <c r="E13408" t="s">
        <v>70</v>
      </c>
      <c r="F13408" s="1">
        <v>38586</v>
      </c>
      <c r="G13408">
        <v>4.75</v>
      </c>
      <c r="K13408">
        <v>30.47</v>
      </c>
      <c r="L13408" t="s">
        <v>71</v>
      </c>
      <c r="S13408">
        <v>1.2</v>
      </c>
      <c r="T13408" t="s">
        <v>71</v>
      </c>
      <c r="U13408">
        <v>37.17</v>
      </c>
      <c r="V13408" t="s">
        <v>71</v>
      </c>
      <c r="W13408">
        <v>35.51</v>
      </c>
      <c r="X13408" t="s">
        <v>71</v>
      </c>
      <c r="Y13408">
        <v>56.29</v>
      </c>
      <c r="AA13408">
        <v>64.12</v>
      </c>
      <c r="AE13408">
        <v>29.06</v>
      </c>
      <c r="AF13408" t="s">
        <v>71</v>
      </c>
      <c r="AG13408">
        <v>6.52</v>
      </c>
      <c r="AH13408" t="s">
        <v>71</v>
      </c>
      <c r="AS13408">
        <v>0.11</v>
      </c>
      <c r="AT13408" t="s">
        <v>71</v>
      </c>
    </row>
    <row r="13409" spans="1:46" x14ac:dyDescent="0.2">
      <c r="A13409" t="s">
        <v>183</v>
      </c>
      <c r="B13409" t="s">
        <v>184</v>
      </c>
      <c r="C13409">
        <f>-69.95501333 / 41.77954119</f>
        <v>-1.674384431649619</v>
      </c>
      <c r="D13409" t="s">
        <v>185</v>
      </c>
      <c r="E13409" t="s">
        <v>70</v>
      </c>
      <c r="F13409" s="1">
        <v>38586</v>
      </c>
      <c r="G13409">
        <v>5</v>
      </c>
      <c r="O13409">
        <v>0.32</v>
      </c>
      <c r="P13409" t="s">
        <v>71</v>
      </c>
      <c r="Q13409">
        <v>16.8</v>
      </c>
      <c r="R13409" t="s">
        <v>71</v>
      </c>
    </row>
    <row r="13410" spans="1:46" x14ac:dyDescent="0.2">
      <c r="A13410" t="s">
        <v>183</v>
      </c>
      <c r="B13410" t="s">
        <v>184</v>
      </c>
      <c r="C13410">
        <f>-69.95501333 / 41.77954119</f>
        <v>-1.674384431649619</v>
      </c>
      <c r="D13410" t="s">
        <v>185</v>
      </c>
      <c r="E13410" t="s">
        <v>70</v>
      </c>
      <c r="F13410" s="1">
        <v>38621</v>
      </c>
      <c r="G13410">
        <v>0.5</v>
      </c>
      <c r="I13410">
        <v>5.68</v>
      </c>
      <c r="J13410" t="s">
        <v>71</v>
      </c>
      <c r="K13410">
        <v>6.45</v>
      </c>
      <c r="L13410" t="s">
        <v>71</v>
      </c>
      <c r="M13410">
        <v>2.8</v>
      </c>
      <c r="N13410" t="s">
        <v>71</v>
      </c>
      <c r="O13410">
        <v>6.44</v>
      </c>
      <c r="P13410" t="s">
        <v>71</v>
      </c>
      <c r="Q13410">
        <v>21.5</v>
      </c>
      <c r="R13410" t="s">
        <v>71</v>
      </c>
      <c r="S13410">
        <v>0.6</v>
      </c>
      <c r="T13410" t="s">
        <v>71</v>
      </c>
      <c r="U13410">
        <v>18.579999999999998</v>
      </c>
      <c r="V13410" t="s">
        <v>71</v>
      </c>
      <c r="W13410">
        <v>29.3</v>
      </c>
      <c r="X13410" t="s">
        <v>71</v>
      </c>
      <c r="Y13410">
        <v>46.29</v>
      </c>
      <c r="AA13410">
        <v>48.89</v>
      </c>
      <c r="AC13410">
        <v>45.16</v>
      </c>
      <c r="AE13410">
        <v>25.83</v>
      </c>
      <c r="AF13410" t="s">
        <v>71</v>
      </c>
      <c r="AG13410">
        <v>6.68</v>
      </c>
      <c r="AH13410" t="s">
        <v>71</v>
      </c>
      <c r="AS13410">
        <v>2.77</v>
      </c>
      <c r="AT13410" t="s">
        <v>71</v>
      </c>
    </row>
    <row r="13411" spans="1:46" x14ac:dyDescent="0.2">
      <c r="A13411" t="s">
        <v>183</v>
      </c>
      <c r="B13411" t="s">
        <v>184</v>
      </c>
      <c r="C13411">
        <f>-69.95501333 / 41.77954119</f>
        <v>-1.674384431649619</v>
      </c>
      <c r="D13411" t="s">
        <v>185</v>
      </c>
      <c r="E13411" t="s">
        <v>70</v>
      </c>
      <c r="F13411" s="1">
        <v>38621</v>
      </c>
      <c r="G13411">
        <v>1</v>
      </c>
      <c r="O13411">
        <v>6.41</v>
      </c>
      <c r="P13411" t="s">
        <v>71</v>
      </c>
      <c r="Q13411">
        <v>21.5</v>
      </c>
      <c r="R13411" t="s">
        <v>71</v>
      </c>
    </row>
    <row r="13412" spans="1:46" x14ac:dyDescent="0.2">
      <c r="A13412" t="s">
        <v>183</v>
      </c>
      <c r="B13412" t="s">
        <v>184</v>
      </c>
      <c r="C13412">
        <f>-69.95501333 / 41.77954119</f>
        <v>-1.674384431649619</v>
      </c>
      <c r="D13412" t="s">
        <v>185</v>
      </c>
      <c r="E13412" t="s">
        <v>70</v>
      </c>
      <c r="F13412" s="1">
        <v>38621</v>
      </c>
      <c r="G13412">
        <v>2</v>
      </c>
      <c r="O13412">
        <v>6.41</v>
      </c>
      <c r="P13412" t="s">
        <v>71</v>
      </c>
      <c r="Q13412">
        <v>21.4</v>
      </c>
      <c r="R13412" t="s">
        <v>71</v>
      </c>
    </row>
    <row r="13413" spans="1:46" x14ac:dyDescent="0.2">
      <c r="A13413" t="s">
        <v>183</v>
      </c>
      <c r="B13413" t="s">
        <v>184</v>
      </c>
      <c r="C13413">
        <f>-69.95501333 / 41.77954119</f>
        <v>-1.674384431649619</v>
      </c>
      <c r="D13413" t="s">
        <v>185</v>
      </c>
      <c r="E13413" t="s">
        <v>70</v>
      </c>
      <c r="F13413" s="1">
        <v>38621</v>
      </c>
      <c r="G13413">
        <v>3</v>
      </c>
      <c r="O13413">
        <v>6.43</v>
      </c>
      <c r="P13413" t="s">
        <v>71</v>
      </c>
      <c r="Q13413">
        <v>21.4</v>
      </c>
      <c r="R13413" t="s">
        <v>71</v>
      </c>
    </row>
    <row r="13414" spans="1:46" x14ac:dyDescent="0.2">
      <c r="A13414" t="s">
        <v>183</v>
      </c>
      <c r="B13414" t="s">
        <v>184</v>
      </c>
      <c r="C13414">
        <f>-69.95501333 / 41.77954119</f>
        <v>-1.674384431649619</v>
      </c>
      <c r="D13414" t="s">
        <v>185</v>
      </c>
      <c r="E13414" t="s">
        <v>70</v>
      </c>
      <c r="F13414" s="1">
        <v>38621</v>
      </c>
      <c r="G13414">
        <v>4</v>
      </c>
      <c r="O13414">
        <v>6.37</v>
      </c>
      <c r="P13414" t="s">
        <v>71</v>
      </c>
      <c r="Q13414">
        <v>21.4</v>
      </c>
      <c r="R13414" t="s">
        <v>71</v>
      </c>
    </row>
    <row r="13415" spans="1:46" x14ac:dyDescent="0.2">
      <c r="A13415" t="s">
        <v>183</v>
      </c>
      <c r="B13415" t="s">
        <v>184</v>
      </c>
      <c r="C13415">
        <f>-69.95501333 / 41.77954119</f>
        <v>-1.674384431649619</v>
      </c>
      <c r="D13415" t="s">
        <v>185</v>
      </c>
      <c r="E13415" t="s">
        <v>70</v>
      </c>
      <c r="F13415" s="1">
        <v>38621</v>
      </c>
      <c r="G13415">
        <v>5</v>
      </c>
      <c r="K13415">
        <v>5.63</v>
      </c>
      <c r="L13415" t="s">
        <v>71</v>
      </c>
      <c r="O13415">
        <v>2</v>
      </c>
      <c r="P13415" t="s">
        <v>71</v>
      </c>
      <c r="Q13415">
        <v>20.9</v>
      </c>
      <c r="R13415" t="s">
        <v>71</v>
      </c>
      <c r="S13415">
        <v>0.6</v>
      </c>
      <c r="T13415" t="s">
        <v>71</v>
      </c>
      <c r="U13415">
        <v>18.579999999999998</v>
      </c>
      <c r="V13415" t="s">
        <v>71</v>
      </c>
      <c r="W13415">
        <v>27.83</v>
      </c>
      <c r="X13415" t="s">
        <v>71</v>
      </c>
      <c r="Y13415">
        <v>46.29</v>
      </c>
      <c r="AA13415">
        <v>47.55</v>
      </c>
      <c r="AE13415">
        <v>26.23</v>
      </c>
      <c r="AF13415" t="s">
        <v>71</v>
      </c>
      <c r="AG13415">
        <v>6.64</v>
      </c>
      <c r="AH13415" t="s">
        <v>71</v>
      </c>
      <c r="AS13415">
        <v>3.07</v>
      </c>
      <c r="AT13415" t="s">
        <v>71</v>
      </c>
    </row>
    <row r="13416" spans="1:46" x14ac:dyDescent="0.2">
      <c r="A13416" t="s">
        <v>183</v>
      </c>
      <c r="B13416" t="s">
        <v>184</v>
      </c>
      <c r="C13416">
        <f>-69.95501333 / 41.77954119</f>
        <v>-1.674384431649619</v>
      </c>
      <c r="D13416" t="s">
        <v>185</v>
      </c>
      <c r="E13416" t="s">
        <v>70</v>
      </c>
      <c r="F13416" s="1">
        <v>38945</v>
      </c>
      <c r="G13416">
        <v>0.5</v>
      </c>
      <c r="I13416">
        <v>5.8</v>
      </c>
      <c r="J13416" t="s">
        <v>71</v>
      </c>
      <c r="K13416">
        <v>4.3899999999999997</v>
      </c>
      <c r="L13416" t="s">
        <v>71</v>
      </c>
      <c r="M13416">
        <v>2.7</v>
      </c>
      <c r="N13416" t="s">
        <v>71</v>
      </c>
      <c r="O13416">
        <v>6.88</v>
      </c>
      <c r="P13416" t="s">
        <v>71</v>
      </c>
      <c r="Q13416">
        <v>24.4</v>
      </c>
      <c r="R13416" t="s">
        <v>71</v>
      </c>
      <c r="S13416">
        <v>0.84</v>
      </c>
      <c r="T13416" t="s">
        <v>71</v>
      </c>
      <c r="U13416">
        <v>26</v>
      </c>
      <c r="V13416" t="s">
        <v>71</v>
      </c>
      <c r="W13416">
        <v>41.71</v>
      </c>
      <c r="X13416" t="s">
        <v>71</v>
      </c>
      <c r="Y13416">
        <v>51.13</v>
      </c>
      <c r="AA13416">
        <v>45.11</v>
      </c>
      <c r="AC13416">
        <v>45.69</v>
      </c>
      <c r="AE13416">
        <v>22.6</v>
      </c>
      <c r="AF13416" t="s">
        <v>71</v>
      </c>
      <c r="AG13416">
        <v>6.58</v>
      </c>
      <c r="AH13416" t="s">
        <v>71</v>
      </c>
      <c r="AS13416">
        <v>1.94</v>
      </c>
      <c r="AT13416" t="s">
        <v>71</v>
      </c>
    </row>
    <row r="13417" spans="1:46" x14ac:dyDescent="0.2">
      <c r="A13417" t="s">
        <v>183</v>
      </c>
      <c r="B13417" t="s">
        <v>184</v>
      </c>
      <c r="C13417">
        <f>-69.95501333 / 41.77954119</f>
        <v>-1.674384431649619</v>
      </c>
      <c r="D13417" t="s">
        <v>185</v>
      </c>
      <c r="E13417" t="s">
        <v>70</v>
      </c>
      <c r="F13417" s="1">
        <v>38945</v>
      </c>
      <c r="G13417">
        <v>1</v>
      </c>
      <c r="O13417">
        <v>6.85</v>
      </c>
      <c r="P13417" t="s">
        <v>71</v>
      </c>
      <c r="Q13417">
        <v>24.2</v>
      </c>
      <c r="R13417" t="s">
        <v>71</v>
      </c>
    </row>
    <row r="13418" spans="1:46" x14ac:dyDescent="0.2">
      <c r="A13418" t="s">
        <v>183</v>
      </c>
      <c r="B13418" t="s">
        <v>184</v>
      </c>
      <c r="C13418">
        <f>-69.95501333 / 41.77954119</f>
        <v>-1.674384431649619</v>
      </c>
      <c r="D13418" t="s">
        <v>185</v>
      </c>
      <c r="E13418" t="s">
        <v>70</v>
      </c>
      <c r="F13418" s="1">
        <v>38945</v>
      </c>
      <c r="G13418">
        <v>2</v>
      </c>
      <c r="O13418">
        <v>6.58</v>
      </c>
      <c r="P13418" t="s">
        <v>71</v>
      </c>
      <c r="Q13418">
        <v>24.1</v>
      </c>
      <c r="R13418" t="s">
        <v>71</v>
      </c>
    </row>
    <row r="13419" spans="1:46" x14ac:dyDescent="0.2">
      <c r="A13419" t="s">
        <v>183</v>
      </c>
      <c r="B13419" t="s">
        <v>184</v>
      </c>
      <c r="C13419">
        <f>-69.95501333 / 41.77954119</f>
        <v>-1.674384431649619</v>
      </c>
      <c r="D13419" t="s">
        <v>185</v>
      </c>
      <c r="E13419" t="s">
        <v>70</v>
      </c>
      <c r="F13419" s="1">
        <v>38945</v>
      </c>
      <c r="G13419">
        <v>3</v>
      </c>
      <c r="O13419">
        <v>6.6</v>
      </c>
      <c r="P13419" t="s">
        <v>71</v>
      </c>
      <c r="Q13419">
        <v>24.1</v>
      </c>
      <c r="R13419" t="s">
        <v>71</v>
      </c>
    </row>
    <row r="13420" spans="1:46" x14ac:dyDescent="0.2">
      <c r="A13420" t="s">
        <v>183</v>
      </c>
      <c r="B13420" t="s">
        <v>184</v>
      </c>
      <c r="C13420">
        <f>-69.95501333 / 41.77954119</f>
        <v>-1.674384431649619</v>
      </c>
      <c r="D13420" t="s">
        <v>185</v>
      </c>
      <c r="E13420" t="s">
        <v>70</v>
      </c>
      <c r="F13420" s="1">
        <v>38945</v>
      </c>
      <c r="G13420">
        <v>4</v>
      </c>
      <c r="O13420">
        <v>1.71</v>
      </c>
      <c r="P13420" t="s">
        <v>71</v>
      </c>
      <c r="Q13420">
        <v>20.100000000000001</v>
      </c>
      <c r="R13420" t="s">
        <v>71</v>
      </c>
    </row>
    <row r="13421" spans="1:46" x14ac:dyDescent="0.2">
      <c r="A13421" t="s">
        <v>183</v>
      </c>
      <c r="B13421" t="s">
        <v>184</v>
      </c>
      <c r="C13421">
        <f>-69.95501333 / 41.77954119</f>
        <v>-1.674384431649619</v>
      </c>
      <c r="D13421" t="s">
        <v>185</v>
      </c>
      <c r="E13421" t="s">
        <v>70</v>
      </c>
      <c r="F13421" s="1">
        <v>38945</v>
      </c>
      <c r="G13421">
        <v>5</v>
      </c>
      <c r="K13421">
        <v>35.090000000000003</v>
      </c>
      <c r="L13421" t="s">
        <v>71</v>
      </c>
      <c r="O13421">
        <v>0.13</v>
      </c>
      <c r="P13421" t="s">
        <v>71</v>
      </c>
      <c r="Q13421">
        <v>15.5</v>
      </c>
      <c r="R13421" t="s">
        <v>71</v>
      </c>
      <c r="S13421">
        <v>2.41</v>
      </c>
      <c r="T13421" t="s">
        <v>71</v>
      </c>
      <c r="W13421">
        <v>61.49</v>
      </c>
      <c r="X13421" t="s">
        <v>71</v>
      </c>
      <c r="AE13421">
        <v>26.23</v>
      </c>
      <c r="AF13421" t="s">
        <v>71</v>
      </c>
      <c r="AG13421">
        <v>6.42</v>
      </c>
      <c r="AH13421" t="s">
        <v>71</v>
      </c>
      <c r="AS13421">
        <v>0.53</v>
      </c>
      <c r="AT13421" t="s">
        <v>71</v>
      </c>
    </row>
    <row r="13422" spans="1:46" x14ac:dyDescent="0.2">
      <c r="A13422" t="s">
        <v>183</v>
      </c>
      <c r="B13422" t="s">
        <v>184</v>
      </c>
      <c r="C13422">
        <f>-69.95501333 / 41.77954119</f>
        <v>-1.674384431649619</v>
      </c>
      <c r="D13422" t="s">
        <v>185</v>
      </c>
      <c r="E13422" t="s">
        <v>70</v>
      </c>
      <c r="F13422" s="1">
        <v>38981</v>
      </c>
      <c r="G13422">
        <v>0.5</v>
      </c>
      <c r="I13422">
        <v>5.78</v>
      </c>
      <c r="J13422" t="s">
        <v>71</v>
      </c>
      <c r="K13422">
        <v>8.3000000000000007</v>
      </c>
      <c r="L13422" t="s">
        <v>71</v>
      </c>
      <c r="M13422">
        <v>3.16</v>
      </c>
      <c r="N13422" t="s">
        <v>71</v>
      </c>
      <c r="O13422">
        <v>7.76</v>
      </c>
      <c r="P13422" t="s">
        <v>71</v>
      </c>
      <c r="Q13422">
        <v>20.8</v>
      </c>
      <c r="R13422" t="s">
        <v>71</v>
      </c>
      <c r="S13422">
        <v>0.63</v>
      </c>
      <c r="T13422" t="s">
        <v>71</v>
      </c>
      <c r="U13422">
        <v>19.440000000000001</v>
      </c>
      <c r="V13422" t="s">
        <v>71</v>
      </c>
      <c r="W13422">
        <v>35.119999999999997</v>
      </c>
      <c r="X13422" t="s">
        <v>71</v>
      </c>
      <c r="Y13422">
        <v>46.94</v>
      </c>
      <c r="AA13422">
        <v>51.36</v>
      </c>
      <c r="AC13422">
        <v>43.42</v>
      </c>
      <c r="AE13422">
        <v>23.61</v>
      </c>
      <c r="AF13422" t="s">
        <v>71</v>
      </c>
      <c r="AG13422">
        <v>6.52</v>
      </c>
      <c r="AH13422" t="s">
        <v>71</v>
      </c>
      <c r="AS13422">
        <v>2.74</v>
      </c>
      <c r="AT13422" t="s">
        <v>71</v>
      </c>
    </row>
    <row r="13423" spans="1:46" x14ac:dyDescent="0.2">
      <c r="A13423" t="s">
        <v>183</v>
      </c>
      <c r="B13423" t="s">
        <v>184</v>
      </c>
      <c r="C13423">
        <f>-69.95501333 / 41.77954119</f>
        <v>-1.674384431649619</v>
      </c>
      <c r="D13423" t="s">
        <v>185</v>
      </c>
      <c r="E13423" t="s">
        <v>70</v>
      </c>
      <c r="F13423" s="1">
        <v>38981</v>
      </c>
      <c r="G13423">
        <v>1</v>
      </c>
      <c r="O13423">
        <v>7.69</v>
      </c>
      <c r="P13423" t="s">
        <v>71</v>
      </c>
      <c r="Q13423">
        <v>20.8</v>
      </c>
      <c r="R13423" t="s">
        <v>71</v>
      </c>
    </row>
    <row r="13424" spans="1:46" x14ac:dyDescent="0.2">
      <c r="A13424" t="s">
        <v>183</v>
      </c>
      <c r="B13424" t="s">
        <v>184</v>
      </c>
      <c r="C13424">
        <f>-69.95501333 / 41.77954119</f>
        <v>-1.674384431649619</v>
      </c>
      <c r="D13424" t="s">
        <v>185</v>
      </c>
      <c r="E13424" t="s">
        <v>70</v>
      </c>
      <c r="F13424" s="1">
        <v>38981</v>
      </c>
      <c r="G13424">
        <v>2</v>
      </c>
      <c r="O13424">
        <v>7.55</v>
      </c>
      <c r="P13424" t="s">
        <v>71</v>
      </c>
      <c r="Q13424">
        <v>20.8</v>
      </c>
      <c r="R13424" t="s">
        <v>71</v>
      </c>
    </row>
    <row r="13425" spans="1:46" x14ac:dyDescent="0.2">
      <c r="A13425" t="s">
        <v>183</v>
      </c>
      <c r="B13425" t="s">
        <v>184</v>
      </c>
      <c r="C13425">
        <f>-69.95501333 / 41.77954119</f>
        <v>-1.674384431649619</v>
      </c>
      <c r="D13425" t="s">
        <v>185</v>
      </c>
      <c r="E13425" t="s">
        <v>70</v>
      </c>
      <c r="F13425" s="1">
        <v>38981</v>
      </c>
      <c r="G13425">
        <v>3</v>
      </c>
      <c r="O13425">
        <v>7.56</v>
      </c>
      <c r="P13425" t="s">
        <v>71</v>
      </c>
      <c r="Q13425">
        <v>20.8</v>
      </c>
      <c r="R13425" t="s">
        <v>71</v>
      </c>
    </row>
    <row r="13426" spans="1:46" x14ac:dyDescent="0.2">
      <c r="A13426" t="s">
        <v>183</v>
      </c>
      <c r="B13426" t="s">
        <v>184</v>
      </c>
      <c r="C13426">
        <f>-69.95501333 / 41.77954119</f>
        <v>-1.674384431649619</v>
      </c>
      <c r="D13426" t="s">
        <v>185</v>
      </c>
      <c r="E13426" t="s">
        <v>70</v>
      </c>
      <c r="F13426" s="1">
        <v>38981</v>
      </c>
      <c r="G13426">
        <v>4</v>
      </c>
      <c r="O13426">
        <v>2.7</v>
      </c>
      <c r="P13426" t="s">
        <v>71</v>
      </c>
      <c r="Q13426">
        <v>19.899999999999999</v>
      </c>
      <c r="R13426" t="s">
        <v>71</v>
      </c>
    </row>
    <row r="13427" spans="1:46" x14ac:dyDescent="0.2">
      <c r="A13427" t="s">
        <v>183</v>
      </c>
      <c r="B13427" t="s">
        <v>184</v>
      </c>
      <c r="C13427">
        <f>-69.95501333 / 41.77954119</f>
        <v>-1.674384431649619</v>
      </c>
      <c r="D13427" t="s">
        <v>185</v>
      </c>
      <c r="E13427" t="s">
        <v>70</v>
      </c>
      <c r="F13427" s="1">
        <v>38981</v>
      </c>
      <c r="G13427">
        <v>5</v>
      </c>
      <c r="K13427">
        <v>22.81</v>
      </c>
      <c r="L13427" t="s">
        <v>71</v>
      </c>
      <c r="O13427">
        <v>0.11</v>
      </c>
      <c r="P13427" t="s">
        <v>71</v>
      </c>
      <c r="Q13427">
        <v>18.2</v>
      </c>
      <c r="R13427" t="s">
        <v>71</v>
      </c>
      <c r="S13427">
        <v>1.27</v>
      </c>
      <c r="T13427" t="s">
        <v>71</v>
      </c>
      <c r="W13427">
        <v>41.09</v>
      </c>
      <c r="X13427" t="s">
        <v>71</v>
      </c>
      <c r="AE13427">
        <v>27.24</v>
      </c>
      <c r="AF13427" t="s">
        <v>71</v>
      </c>
      <c r="AG13427">
        <v>6.33</v>
      </c>
      <c r="AH13427" t="s">
        <v>71</v>
      </c>
      <c r="AS13427">
        <v>5.99</v>
      </c>
      <c r="AT13427" t="s">
        <v>71</v>
      </c>
    </row>
    <row r="13428" spans="1:46" x14ac:dyDescent="0.2">
      <c r="A13428" t="s">
        <v>183</v>
      </c>
      <c r="B13428" t="s">
        <v>184</v>
      </c>
      <c r="C13428">
        <f>-69.95501333 / 41.77954119</f>
        <v>-1.674384431649619</v>
      </c>
      <c r="D13428" t="s">
        <v>185</v>
      </c>
      <c r="E13428" t="s">
        <v>70</v>
      </c>
      <c r="F13428" s="1">
        <v>39685</v>
      </c>
      <c r="G13428">
        <v>0.5</v>
      </c>
      <c r="I13428">
        <v>5.6</v>
      </c>
      <c r="J13428" t="s">
        <v>71</v>
      </c>
      <c r="K13428">
        <v>46.61</v>
      </c>
      <c r="L13428" t="s">
        <v>71</v>
      </c>
      <c r="M13428">
        <v>0.4</v>
      </c>
      <c r="N13428" t="s">
        <v>71</v>
      </c>
      <c r="O13428">
        <v>8.32</v>
      </c>
      <c r="P13428" t="s">
        <v>71</v>
      </c>
      <c r="Q13428">
        <v>24.4</v>
      </c>
      <c r="R13428" t="s">
        <v>71</v>
      </c>
      <c r="S13428">
        <v>0.93</v>
      </c>
      <c r="T13428" t="s">
        <v>71</v>
      </c>
      <c r="U13428">
        <v>28.81</v>
      </c>
      <c r="V13428" t="s">
        <v>71</v>
      </c>
      <c r="W13428">
        <v>91.97</v>
      </c>
      <c r="X13428" t="s">
        <v>71</v>
      </c>
      <c r="Y13428">
        <v>52.61</v>
      </c>
      <c r="AA13428">
        <v>68.290000000000006</v>
      </c>
      <c r="AC13428">
        <v>73.2</v>
      </c>
      <c r="AE13428">
        <v>12.1</v>
      </c>
      <c r="AF13428" t="s">
        <v>71</v>
      </c>
      <c r="AG13428">
        <v>8.92</v>
      </c>
      <c r="AH13428" t="s">
        <v>71</v>
      </c>
      <c r="AS13428">
        <v>0.03</v>
      </c>
      <c r="AT13428" t="s">
        <v>71</v>
      </c>
    </row>
    <row r="13429" spans="1:46" x14ac:dyDescent="0.2">
      <c r="A13429" t="s">
        <v>183</v>
      </c>
      <c r="B13429" t="s">
        <v>184</v>
      </c>
      <c r="C13429">
        <f>-69.95501333 / 41.77954119</f>
        <v>-1.674384431649619</v>
      </c>
      <c r="D13429" t="s">
        <v>185</v>
      </c>
      <c r="E13429" t="s">
        <v>70</v>
      </c>
      <c r="F13429" s="1">
        <v>39685</v>
      </c>
      <c r="G13429">
        <v>1</v>
      </c>
      <c r="O13429">
        <v>7.89</v>
      </c>
      <c r="P13429" t="s">
        <v>71</v>
      </c>
      <c r="Q13429">
        <v>24.1</v>
      </c>
      <c r="R13429" t="s">
        <v>71</v>
      </c>
    </row>
    <row r="13430" spans="1:46" x14ac:dyDescent="0.2">
      <c r="A13430" t="s">
        <v>183</v>
      </c>
      <c r="B13430" t="s">
        <v>184</v>
      </c>
      <c r="C13430">
        <f>-69.95501333 / 41.77954119</f>
        <v>-1.674384431649619</v>
      </c>
      <c r="D13430" t="s">
        <v>185</v>
      </c>
      <c r="E13430" t="s">
        <v>70</v>
      </c>
      <c r="F13430" s="1">
        <v>39685</v>
      </c>
      <c r="G13430">
        <v>2</v>
      </c>
      <c r="O13430">
        <v>5.63</v>
      </c>
      <c r="P13430" t="s">
        <v>71</v>
      </c>
      <c r="Q13430">
        <v>23.7</v>
      </c>
      <c r="R13430" t="s">
        <v>71</v>
      </c>
    </row>
    <row r="13431" spans="1:46" x14ac:dyDescent="0.2">
      <c r="A13431" t="s">
        <v>183</v>
      </c>
      <c r="B13431" t="s">
        <v>184</v>
      </c>
      <c r="C13431">
        <f>-69.95501333 / 41.77954119</f>
        <v>-1.674384431649619</v>
      </c>
      <c r="D13431" t="s">
        <v>185</v>
      </c>
      <c r="E13431" t="s">
        <v>70</v>
      </c>
      <c r="F13431" s="1">
        <v>39685</v>
      </c>
      <c r="G13431">
        <v>3</v>
      </c>
      <c r="O13431">
        <v>1.1499999999999999</v>
      </c>
      <c r="P13431" t="s">
        <v>71</v>
      </c>
      <c r="Q13431">
        <v>23.5</v>
      </c>
      <c r="R13431" t="s">
        <v>71</v>
      </c>
    </row>
    <row r="13432" spans="1:46" x14ac:dyDescent="0.2">
      <c r="A13432" t="s">
        <v>183</v>
      </c>
      <c r="B13432" t="s">
        <v>184</v>
      </c>
      <c r="C13432">
        <f>-69.95501333 / 41.77954119</f>
        <v>-1.674384431649619</v>
      </c>
      <c r="D13432" t="s">
        <v>185</v>
      </c>
      <c r="E13432" t="s">
        <v>70</v>
      </c>
      <c r="F13432" s="1">
        <v>39685</v>
      </c>
      <c r="G13432">
        <v>4</v>
      </c>
      <c r="O13432">
        <v>0.16</v>
      </c>
      <c r="P13432" t="s">
        <v>71</v>
      </c>
      <c r="Q13432">
        <v>22.2</v>
      </c>
      <c r="R13432" t="s">
        <v>71</v>
      </c>
    </row>
    <row r="13433" spans="1:46" x14ac:dyDescent="0.2">
      <c r="A13433" t="s">
        <v>183</v>
      </c>
      <c r="B13433" t="s">
        <v>184</v>
      </c>
      <c r="C13433">
        <f>-69.95501333 / 41.77954119</f>
        <v>-1.674384431649619</v>
      </c>
      <c r="D13433" t="s">
        <v>185</v>
      </c>
      <c r="E13433" t="s">
        <v>70</v>
      </c>
      <c r="F13433" s="1">
        <v>39685</v>
      </c>
      <c r="G13433">
        <v>4.5</v>
      </c>
      <c r="K13433">
        <v>16.670000000000002</v>
      </c>
      <c r="L13433" t="s">
        <v>71</v>
      </c>
      <c r="O13433">
        <v>0.13</v>
      </c>
      <c r="P13433" t="s">
        <v>71</v>
      </c>
      <c r="Q13433">
        <v>20.399999999999999</v>
      </c>
      <c r="R13433" t="s">
        <v>71</v>
      </c>
      <c r="S13433">
        <v>1.2</v>
      </c>
      <c r="T13433" t="s">
        <v>71</v>
      </c>
      <c r="U13433">
        <v>37.17</v>
      </c>
      <c r="V13433" t="s">
        <v>71</v>
      </c>
      <c r="W13433">
        <v>54.42</v>
      </c>
      <c r="X13433" t="s">
        <v>71</v>
      </c>
      <c r="Y13433">
        <v>56.29</v>
      </c>
      <c r="AA13433">
        <v>58.2</v>
      </c>
      <c r="AE13433">
        <v>27</v>
      </c>
      <c r="AF13433" t="s">
        <v>71</v>
      </c>
      <c r="AG13433">
        <v>6.46</v>
      </c>
      <c r="AH13433" t="s">
        <v>71</v>
      </c>
      <c r="AS13433">
        <v>7.81</v>
      </c>
      <c r="AT13433" t="s">
        <v>71</v>
      </c>
    </row>
    <row r="13434" spans="1:46" x14ac:dyDescent="0.2">
      <c r="A13434" t="s">
        <v>183</v>
      </c>
      <c r="B13434" t="s">
        <v>184</v>
      </c>
      <c r="C13434">
        <f>-69.95501333 / 41.77954119</f>
        <v>-1.674384431649619</v>
      </c>
      <c r="D13434" t="s">
        <v>185</v>
      </c>
      <c r="E13434" t="s">
        <v>70</v>
      </c>
      <c r="F13434" s="1">
        <v>40066</v>
      </c>
      <c r="G13434">
        <v>0.5</v>
      </c>
      <c r="I13434">
        <v>6.5</v>
      </c>
      <c r="J13434" t="s">
        <v>71</v>
      </c>
      <c r="K13434">
        <v>4.26</v>
      </c>
      <c r="L13434" t="s">
        <v>71</v>
      </c>
      <c r="M13434">
        <v>3</v>
      </c>
      <c r="N13434" t="s">
        <v>71</v>
      </c>
      <c r="O13434">
        <v>6.85</v>
      </c>
      <c r="P13434" t="s">
        <v>71</v>
      </c>
      <c r="Q13434">
        <v>21.2</v>
      </c>
      <c r="R13434" t="s">
        <v>71</v>
      </c>
      <c r="S13434">
        <v>0.44</v>
      </c>
      <c r="T13434" t="s">
        <v>71</v>
      </c>
      <c r="U13434">
        <v>13.63</v>
      </c>
      <c r="V13434" t="s">
        <v>71</v>
      </c>
      <c r="W13434">
        <v>33.67</v>
      </c>
      <c r="X13434" t="s">
        <v>71</v>
      </c>
      <c r="Y13434">
        <v>41.82</v>
      </c>
      <c r="AA13434">
        <v>44.83</v>
      </c>
      <c r="AC13434">
        <v>44.17</v>
      </c>
      <c r="AE13434">
        <v>13.2</v>
      </c>
      <c r="AF13434" t="s">
        <v>71</v>
      </c>
      <c r="AG13434">
        <v>6.61</v>
      </c>
      <c r="AH13434" t="s">
        <v>71</v>
      </c>
      <c r="AS13434">
        <v>3.6</v>
      </c>
      <c r="AT13434" t="s">
        <v>71</v>
      </c>
    </row>
    <row r="13435" spans="1:46" x14ac:dyDescent="0.2">
      <c r="A13435" t="s">
        <v>183</v>
      </c>
      <c r="B13435" t="s">
        <v>184</v>
      </c>
      <c r="C13435">
        <f>-69.95501333 / 41.77954119</f>
        <v>-1.674384431649619</v>
      </c>
      <c r="D13435" t="s">
        <v>185</v>
      </c>
      <c r="E13435" t="s">
        <v>70</v>
      </c>
      <c r="F13435" s="1">
        <v>40066</v>
      </c>
      <c r="G13435">
        <v>1</v>
      </c>
      <c r="O13435">
        <v>6.8</v>
      </c>
      <c r="P13435" t="s">
        <v>71</v>
      </c>
      <c r="Q13435">
        <v>21.2</v>
      </c>
      <c r="R13435" t="s">
        <v>71</v>
      </c>
    </row>
    <row r="13436" spans="1:46" x14ac:dyDescent="0.2">
      <c r="A13436" t="s">
        <v>183</v>
      </c>
      <c r="B13436" t="s">
        <v>184</v>
      </c>
      <c r="C13436">
        <f>-69.95501333 / 41.77954119</f>
        <v>-1.674384431649619</v>
      </c>
      <c r="D13436" t="s">
        <v>185</v>
      </c>
      <c r="E13436" t="s">
        <v>70</v>
      </c>
      <c r="F13436" s="1">
        <v>40066</v>
      </c>
      <c r="G13436">
        <v>2</v>
      </c>
      <c r="O13436">
        <v>6.73</v>
      </c>
      <c r="P13436" t="s">
        <v>71</v>
      </c>
      <c r="Q13436">
        <v>21.2</v>
      </c>
      <c r="R13436" t="s">
        <v>71</v>
      </c>
    </row>
    <row r="13437" spans="1:46" x14ac:dyDescent="0.2">
      <c r="A13437" t="s">
        <v>183</v>
      </c>
      <c r="B13437" t="s">
        <v>184</v>
      </c>
      <c r="C13437">
        <f>-69.95501333 / 41.77954119</f>
        <v>-1.674384431649619</v>
      </c>
      <c r="D13437" t="s">
        <v>185</v>
      </c>
      <c r="E13437" t="s">
        <v>70</v>
      </c>
      <c r="F13437" s="1">
        <v>40066</v>
      </c>
      <c r="G13437">
        <v>3</v>
      </c>
      <c r="O13437">
        <v>6.65</v>
      </c>
      <c r="P13437" t="s">
        <v>71</v>
      </c>
      <c r="Q13437">
        <v>21.2</v>
      </c>
      <c r="R13437" t="s">
        <v>71</v>
      </c>
    </row>
    <row r="13438" spans="1:46" x14ac:dyDescent="0.2">
      <c r="A13438" t="s">
        <v>183</v>
      </c>
      <c r="B13438" t="s">
        <v>184</v>
      </c>
      <c r="C13438">
        <f>-69.95501333 / 41.77954119</f>
        <v>-1.674384431649619</v>
      </c>
      <c r="D13438" t="s">
        <v>185</v>
      </c>
      <c r="E13438" t="s">
        <v>70</v>
      </c>
      <c r="F13438" s="1">
        <v>40066</v>
      </c>
      <c r="G13438">
        <v>4</v>
      </c>
      <c r="O13438">
        <v>6.75</v>
      </c>
      <c r="P13438" t="s">
        <v>71</v>
      </c>
      <c r="Q13438">
        <v>21.2</v>
      </c>
      <c r="R13438" t="s">
        <v>71</v>
      </c>
    </row>
    <row r="13439" spans="1:46" x14ac:dyDescent="0.2">
      <c r="A13439" t="s">
        <v>183</v>
      </c>
      <c r="B13439" t="s">
        <v>184</v>
      </c>
      <c r="C13439">
        <f>-69.95501333 / 41.77954119</f>
        <v>-1.674384431649619</v>
      </c>
      <c r="D13439" t="s">
        <v>185</v>
      </c>
      <c r="E13439" t="s">
        <v>70</v>
      </c>
      <c r="F13439" s="1">
        <v>40066</v>
      </c>
      <c r="G13439">
        <v>5</v>
      </c>
      <c r="O13439">
        <v>0.2</v>
      </c>
      <c r="P13439" t="s">
        <v>71</v>
      </c>
      <c r="Q13439">
        <v>16.3</v>
      </c>
      <c r="R13439" t="s">
        <v>71</v>
      </c>
    </row>
    <row r="13440" spans="1:46" x14ac:dyDescent="0.2">
      <c r="A13440" t="s">
        <v>183</v>
      </c>
      <c r="B13440" t="s">
        <v>184</v>
      </c>
      <c r="C13440">
        <f>-69.95501333 / 41.77954119</f>
        <v>-1.674384431649619</v>
      </c>
      <c r="D13440" t="s">
        <v>185</v>
      </c>
      <c r="E13440" t="s">
        <v>70</v>
      </c>
      <c r="F13440" s="1">
        <v>40066</v>
      </c>
      <c r="G13440">
        <v>5.5</v>
      </c>
      <c r="K13440">
        <v>161.43</v>
      </c>
      <c r="L13440" t="s">
        <v>71</v>
      </c>
      <c r="S13440">
        <v>2.08</v>
      </c>
      <c r="T13440" t="s">
        <v>71</v>
      </c>
      <c r="U13440">
        <v>64.44</v>
      </c>
      <c r="V13440" t="s">
        <v>71</v>
      </c>
      <c r="W13440">
        <v>75.14</v>
      </c>
      <c r="X13440" t="s">
        <v>71</v>
      </c>
      <c r="Y13440">
        <v>64.22</v>
      </c>
      <c r="AA13440">
        <v>80.47</v>
      </c>
      <c r="AE13440">
        <v>30.9</v>
      </c>
      <c r="AF13440" t="s">
        <v>71</v>
      </c>
      <c r="AG13440">
        <v>6.09</v>
      </c>
      <c r="AH13440" t="s">
        <v>71</v>
      </c>
      <c r="AS13440">
        <v>95.23</v>
      </c>
      <c r="AT13440" t="s">
        <v>71</v>
      </c>
    </row>
    <row r="13441" spans="1:46" x14ac:dyDescent="0.2">
      <c r="A13441" t="s">
        <v>183</v>
      </c>
      <c r="B13441" t="s">
        <v>184</v>
      </c>
      <c r="C13441">
        <f>-69.95501333 / 41.77954119</f>
        <v>-1.674384431649619</v>
      </c>
      <c r="D13441" t="s">
        <v>185</v>
      </c>
      <c r="E13441" t="s">
        <v>70</v>
      </c>
      <c r="F13441" s="1">
        <v>40435</v>
      </c>
      <c r="G13441">
        <v>0.5</v>
      </c>
      <c r="K13441">
        <v>34.93</v>
      </c>
      <c r="L13441" t="s">
        <v>71</v>
      </c>
      <c r="S13441">
        <v>0.84</v>
      </c>
      <c r="T13441" t="s">
        <v>71</v>
      </c>
      <c r="U13441">
        <v>26.03</v>
      </c>
      <c r="V13441" t="s">
        <v>71</v>
      </c>
      <c r="W13441">
        <v>74.38</v>
      </c>
      <c r="X13441" t="s">
        <v>71</v>
      </c>
      <c r="Y13441">
        <v>51.15</v>
      </c>
      <c r="AA13441">
        <v>65.459999999999994</v>
      </c>
      <c r="AE13441">
        <v>12.8</v>
      </c>
      <c r="AF13441" t="s">
        <v>71</v>
      </c>
      <c r="AG13441">
        <v>7.02</v>
      </c>
      <c r="AH13441" t="s">
        <v>71</v>
      </c>
      <c r="AS13441">
        <v>10.58</v>
      </c>
      <c r="AT13441" t="s">
        <v>71</v>
      </c>
    </row>
    <row r="13442" spans="1:46" x14ac:dyDescent="0.2">
      <c r="A13442" t="s">
        <v>183</v>
      </c>
      <c r="B13442" t="s">
        <v>184</v>
      </c>
      <c r="C13442">
        <f>-69.95501333 / 41.77954119</f>
        <v>-1.674384431649619</v>
      </c>
      <c r="D13442" t="s">
        <v>185</v>
      </c>
      <c r="E13442" t="s">
        <v>70</v>
      </c>
      <c r="F13442" s="1">
        <v>40435</v>
      </c>
      <c r="G13442">
        <v>4.8</v>
      </c>
      <c r="K13442">
        <v>21.62</v>
      </c>
      <c r="L13442" t="s">
        <v>71</v>
      </c>
      <c r="S13442">
        <v>1.06</v>
      </c>
      <c r="T13442" t="s">
        <v>71</v>
      </c>
      <c r="W13442">
        <v>62.94</v>
      </c>
      <c r="X13442" t="s">
        <v>71</v>
      </c>
      <c r="Y13442">
        <v>5</v>
      </c>
      <c r="AA13442">
        <v>60.75</v>
      </c>
      <c r="AE13442">
        <v>14.5</v>
      </c>
      <c r="AF13442" t="s">
        <v>71</v>
      </c>
      <c r="AG13442">
        <v>7.01</v>
      </c>
      <c r="AH13442" t="s">
        <v>71</v>
      </c>
      <c r="AS13442">
        <v>12.82</v>
      </c>
      <c r="AT13442" t="s">
        <v>71</v>
      </c>
    </row>
    <row r="13443" spans="1:46" x14ac:dyDescent="0.2">
      <c r="A13443" t="s">
        <v>183</v>
      </c>
      <c r="B13443" t="s">
        <v>184</v>
      </c>
      <c r="C13443">
        <f>-69.95501333 / 41.77954119</f>
        <v>-1.674384431649619</v>
      </c>
      <c r="D13443" t="s">
        <v>185</v>
      </c>
      <c r="E13443" t="s">
        <v>70</v>
      </c>
      <c r="F13443" s="1">
        <v>40779</v>
      </c>
      <c r="G13443">
        <v>0.5</v>
      </c>
      <c r="I13443">
        <v>5.4</v>
      </c>
      <c r="J13443" t="s">
        <v>71</v>
      </c>
      <c r="K13443">
        <v>39.72</v>
      </c>
      <c r="L13443" t="s">
        <v>71</v>
      </c>
      <c r="M13443">
        <v>0.85</v>
      </c>
      <c r="N13443" t="s">
        <v>71</v>
      </c>
      <c r="O13443">
        <v>9.8699999999999992</v>
      </c>
      <c r="P13443" t="s">
        <v>71</v>
      </c>
      <c r="Q13443">
        <v>25</v>
      </c>
      <c r="R13443" t="s">
        <v>71</v>
      </c>
      <c r="S13443">
        <v>1.07</v>
      </c>
      <c r="T13443" t="s">
        <v>71</v>
      </c>
      <c r="U13443">
        <v>33.14</v>
      </c>
      <c r="V13443" t="s">
        <v>71</v>
      </c>
      <c r="W13443">
        <v>83.89</v>
      </c>
      <c r="X13443" t="s">
        <v>71</v>
      </c>
      <c r="Y13443">
        <v>54.63</v>
      </c>
      <c r="AA13443">
        <v>66.72</v>
      </c>
      <c r="AC13443">
        <v>62.34</v>
      </c>
      <c r="AE13443">
        <v>12.3</v>
      </c>
      <c r="AF13443" t="s">
        <v>71</v>
      </c>
      <c r="AG13443">
        <v>7.08</v>
      </c>
      <c r="AH13443" t="s">
        <v>71</v>
      </c>
      <c r="AS13443">
        <v>2.48</v>
      </c>
      <c r="AT13443" t="s">
        <v>71</v>
      </c>
    </row>
    <row r="13444" spans="1:46" x14ac:dyDescent="0.2">
      <c r="A13444" t="s">
        <v>183</v>
      </c>
      <c r="B13444" t="s">
        <v>184</v>
      </c>
      <c r="C13444">
        <f>-69.95501333 / 41.77954119</f>
        <v>-1.674384431649619</v>
      </c>
      <c r="D13444" t="s">
        <v>185</v>
      </c>
      <c r="E13444" t="s">
        <v>70</v>
      </c>
      <c r="F13444" s="1">
        <v>40779</v>
      </c>
      <c r="G13444">
        <v>1</v>
      </c>
      <c r="O13444">
        <v>9.8000000000000007</v>
      </c>
      <c r="P13444" t="s">
        <v>71</v>
      </c>
      <c r="Q13444">
        <v>24.9</v>
      </c>
      <c r="R13444" t="s">
        <v>71</v>
      </c>
    </row>
    <row r="13445" spans="1:46" x14ac:dyDescent="0.2">
      <c r="A13445" t="s">
        <v>183</v>
      </c>
      <c r="B13445" t="s">
        <v>184</v>
      </c>
      <c r="C13445">
        <f>-69.95501333 / 41.77954119</f>
        <v>-1.674384431649619</v>
      </c>
      <c r="D13445" t="s">
        <v>185</v>
      </c>
      <c r="E13445" t="s">
        <v>70</v>
      </c>
      <c r="F13445" s="1">
        <v>40779</v>
      </c>
      <c r="G13445">
        <v>2</v>
      </c>
      <c r="O13445">
        <v>5.48</v>
      </c>
      <c r="P13445" t="s">
        <v>71</v>
      </c>
      <c r="Q13445">
        <v>23.9</v>
      </c>
      <c r="R13445" t="s">
        <v>71</v>
      </c>
    </row>
    <row r="13446" spans="1:46" x14ac:dyDescent="0.2">
      <c r="A13446" t="s">
        <v>183</v>
      </c>
      <c r="B13446" t="s">
        <v>184</v>
      </c>
      <c r="C13446">
        <f>-69.95501333 / 41.77954119</f>
        <v>-1.674384431649619</v>
      </c>
      <c r="D13446" t="s">
        <v>185</v>
      </c>
      <c r="E13446" t="s">
        <v>70</v>
      </c>
      <c r="F13446" s="1">
        <v>40779</v>
      </c>
      <c r="G13446">
        <v>3</v>
      </c>
      <c r="O13446">
        <v>2.37</v>
      </c>
      <c r="P13446" t="s">
        <v>71</v>
      </c>
      <c r="Q13446">
        <v>22.9</v>
      </c>
      <c r="R13446" t="s">
        <v>71</v>
      </c>
    </row>
    <row r="13447" spans="1:46" x14ac:dyDescent="0.2">
      <c r="A13447" t="s">
        <v>183</v>
      </c>
      <c r="B13447" t="s">
        <v>184</v>
      </c>
      <c r="C13447">
        <f>-69.95501333 / 41.77954119</f>
        <v>-1.674384431649619</v>
      </c>
      <c r="D13447" t="s">
        <v>185</v>
      </c>
      <c r="E13447" t="s">
        <v>70</v>
      </c>
      <c r="F13447" s="1">
        <v>40779</v>
      </c>
      <c r="G13447">
        <v>4</v>
      </c>
      <c r="K13447">
        <v>74.12</v>
      </c>
      <c r="L13447" t="s">
        <v>71</v>
      </c>
      <c r="O13447">
        <v>2.37</v>
      </c>
      <c r="P13447" t="s">
        <v>71</v>
      </c>
      <c r="Q13447">
        <v>20.3</v>
      </c>
      <c r="R13447" t="s">
        <v>71</v>
      </c>
      <c r="S13447">
        <v>2.39</v>
      </c>
      <c r="T13447" t="s">
        <v>71</v>
      </c>
      <c r="U13447">
        <v>74.03</v>
      </c>
      <c r="V13447" t="s">
        <v>71</v>
      </c>
      <c r="W13447">
        <v>73.819999999999993</v>
      </c>
      <c r="X13447" t="s">
        <v>71</v>
      </c>
      <c r="Y13447">
        <v>66.22</v>
      </c>
      <c r="AA13447">
        <v>72.84</v>
      </c>
      <c r="AE13447">
        <v>17.899999999999999</v>
      </c>
      <c r="AF13447" t="s">
        <v>71</v>
      </c>
      <c r="AG13447">
        <v>6.62</v>
      </c>
      <c r="AH13447" t="s">
        <v>71</v>
      </c>
      <c r="AS13447">
        <v>25.66</v>
      </c>
      <c r="AT13447" t="s">
        <v>71</v>
      </c>
    </row>
    <row r="13448" spans="1:46" x14ac:dyDescent="0.2">
      <c r="A13448" t="s">
        <v>183</v>
      </c>
      <c r="B13448" t="s">
        <v>184</v>
      </c>
      <c r="C13448">
        <f>-69.95501333 / 41.77954119</f>
        <v>-1.674384431649619</v>
      </c>
      <c r="D13448" t="s">
        <v>185</v>
      </c>
      <c r="E13448" t="s">
        <v>70</v>
      </c>
      <c r="F13448" s="1">
        <v>41148</v>
      </c>
      <c r="G13448">
        <v>0.5</v>
      </c>
      <c r="I13448">
        <v>6.05</v>
      </c>
      <c r="J13448" t="s">
        <v>71</v>
      </c>
      <c r="K13448">
        <v>39.89</v>
      </c>
      <c r="L13448" t="s">
        <v>71</v>
      </c>
      <c r="M13448">
        <v>0.86</v>
      </c>
      <c r="N13448" t="s">
        <v>71</v>
      </c>
      <c r="O13448">
        <v>9.81</v>
      </c>
      <c r="P13448" t="s">
        <v>71</v>
      </c>
      <c r="Q13448">
        <v>25.6</v>
      </c>
      <c r="R13448" t="s">
        <v>71</v>
      </c>
      <c r="S13448">
        <v>1.33</v>
      </c>
      <c r="T13448" t="s">
        <v>71</v>
      </c>
      <c r="U13448">
        <v>41.2</v>
      </c>
      <c r="V13448" t="s">
        <v>71</v>
      </c>
      <c r="W13448">
        <v>91.23</v>
      </c>
      <c r="X13448" t="s">
        <v>71</v>
      </c>
      <c r="Y13448">
        <v>57.77</v>
      </c>
      <c r="AA13448">
        <v>66.760000000000005</v>
      </c>
      <c r="AC13448">
        <v>62.26</v>
      </c>
      <c r="AE13448">
        <v>16.600000000000001</v>
      </c>
      <c r="AF13448" t="s">
        <v>71</v>
      </c>
      <c r="AG13448">
        <v>8.6999999999999993</v>
      </c>
      <c r="AH13448" t="s">
        <v>71</v>
      </c>
      <c r="AS13448">
        <v>3.1</v>
      </c>
      <c r="AT13448" t="s">
        <v>71</v>
      </c>
    </row>
    <row r="13449" spans="1:46" x14ac:dyDescent="0.2">
      <c r="A13449" t="s">
        <v>183</v>
      </c>
      <c r="B13449" t="s">
        <v>184</v>
      </c>
      <c r="C13449">
        <f>-69.95501333 / 41.77954119</f>
        <v>-1.674384431649619</v>
      </c>
      <c r="D13449" t="s">
        <v>185</v>
      </c>
      <c r="E13449" t="s">
        <v>70</v>
      </c>
      <c r="F13449" s="1">
        <v>41148</v>
      </c>
      <c r="G13449">
        <v>1</v>
      </c>
      <c r="O13449">
        <v>8.5500000000000007</v>
      </c>
      <c r="P13449" t="s">
        <v>71</v>
      </c>
      <c r="Q13449">
        <v>25.5</v>
      </c>
      <c r="R13449" t="s">
        <v>71</v>
      </c>
    </row>
    <row r="13450" spans="1:46" x14ac:dyDescent="0.2">
      <c r="A13450" t="s">
        <v>183</v>
      </c>
      <c r="B13450" t="s">
        <v>184</v>
      </c>
      <c r="C13450">
        <f>-69.95501333 / 41.77954119</f>
        <v>-1.674384431649619</v>
      </c>
      <c r="D13450" t="s">
        <v>185</v>
      </c>
      <c r="E13450" t="s">
        <v>70</v>
      </c>
      <c r="F13450" s="1">
        <v>41148</v>
      </c>
      <c r="G13450">
        <v>2</v>
      </c>
      <c r="O13450">
        <v>8.9600000000000009</v>
      </c>
      <c r="P13450" t="s">
        <v>71</v>
      </c>
      <c r="Q13450">
        <v>25.4</v>
      </c>
      <c r="R13450" t="s">
        <v>71</v>
      </c>
    </row>
    <row r="13451" spans="1:46" x14ac:dyDescent="0.2">
      <c r="A13451" t="s">
        <v>183</v>
      </c>
      <c r="B13451" t="s">
        <v>184</v>
      </c>
      <c r="C13451">
        <f>-69.95501333 / 41.77954119</f>
        <v>-1.674384431649619</v>
      </c>
      <c r="D13451" t="s">
        <v>185</v>
      </c>
      <c r="E13451" t="s">
        <v>70</v>
      </c>
      <c r="F13451" s="1">
        <v>41148</v>
      </c>
      <c r="G13451">
        <v>3</v>
      </c>
      <c r="O13451">
        <v>0.18</v>
      </c>
      <c r="P13451" t="s">
        <v>71</v>
      </c>
      <c r="Q13451">
        <v>24.8</v>
      </c>
      <c r="R13451" t="s">
        <v>71</v>
      </c>
    </row>
    <row r="13452" spans="1:46" x14ac:dyDescent="0.2">
      <c r="A13452" t="s">
        <v>183</v>
      </c>
      <c r="B13452" t="s">
        <v>184</v>
      </c>
      <c r="C13452">
        <f>-69.95501333 / 41.77954119</f>
        <v>-1.674384431649619</v>
      </c>
      <c r="D13452" t="s">
        <v>185</v>
      </c>
      <c r="E13452" t="s">
        <v>70</v>
      </c>
      <c r="F13452" s="1">
        <v>41148</v>
      </c>
      <c r="G13452">
        <v>4</v>
      </c>
      <c r="O13452">
        <v>0.17</v>
      </c>
      <c r="P13452" t="s">
        <v>71</v>
      </c>
      <c r="Q13452">
        <v>21.9</v>
      </c>
      <c r="R13452" t="s">
        <v>71</v>
      </c>
    </row>
    <row r="13453" spans="1:46" x14ac:dyDescent="0.2">
      <c r="A13453" t="s">
        <v>183</v>
      </c>
      <c r="B13453" t="s">
        <v>184</v>
      </c>
      <c r="C13453">
        <f>-69.95501333 / 41.77954119</f>
        <v>-1.674384431649619</v>
      </c>
      <c r="D13453" t="s">
        <v>185</v>
      </c>
      <c r="E13453" t="s">
        <v>70</v>
      </c>
      <c r="F13453" s="1">
        <v>41148</v>
      </c>
      <c r="G13453">
        <v>5</v>
      </c>
      <c r="K13453">
        <v>25.15</v>
      </c>
      <c r="L13453" t="s">
        <v>71</v>
      </c>
      <c r="O13453">
        <v>0.17</v>
      </c>
      <c r="P13453" t="s">
        <v>71</v>
      </c>
      <c r="Q13453">
        <v>17.5</v>
      </c>
      <c r="R13453" t="s">
        <v>71</v>
      </c>
      <c r="S13453">
        <v>3.16</v>
      </c>
      <c r="T13453" t="s">
        <v>71</v>
      </c>
      <c r="U13453">
        <v>97.88</v>
      </c>
      <c r="V13453" t="s">
        <v>71</v>
      </c>
      <c r="W13453">
        <v>83.18</v>
      </c>
      <c r="X13453" t="s">
        <v>71</v>
      </c>
      <c r="Y13453">
        <v>70.25</v>
      </c>
      <c r="AA13453">
        <v>62.24</v>
      </c>
      <c r="AE13453">
        <v>28.6</v>
      </c>
      <c r="AF13453" t="s">
        <v>71</v>
      </c>
      <c r="AG13453">
        <v>6.19</v>
      </c>
      <c r="AH13453" t="s">
        <v>71</v>
      </c>
      <c r="AS13453">
        <v>38.21</v>
      </c>
      <c r="AT13453" t="s">
        <v>71</v>
      </c>
    </row>
    <row r="13454" spans="1:46" x14ac:dyDescent="0.2">
      <c r="A13454" t="s">
        <v>183</v>
      </c>
      <c r="B13454" t="s">
        <v>184</v>
      </c>
      <c r="C13454">
        <f>-69.95501333 / 41.77954119</f>
        <v>-1.674384431649619</v>
      </c>
      <c r="D13454" t="s">
        <v>185</v>
      </c>
      <c r="E13454" t="s">
        <v>70</v>
      </c>
      <c r="F13454" s="1">
        <v>41514</v>
      </c>
      <c r="G13454">
        <v>0.5</v>
      </c>
      <c r="I13454">
        <v>5.9</v>
      </c>
      <c r="J13454" t="s">
        <v>71</v>
      </c>
      <c r="K13454">
        <v>4.47</v>
      </c>
      <c r="L13454" t="s">
        <v>71</v>
      </c>
      <c r="M13454">
        <v>1.3</v>
      </c>
      <c r="N13454" t="s">
        <v>71</v>
      </c>
      <c r="O13454">
        <v>7.9</v>
      </c>
      <c r="P13454" t="s">
        <v>71</v>
      </c>
      <c r="Q13454">
        <v>24</v>
      </c>
      <c r="R13454" t="s">
        <v>71</v>
      </c>
      <c r="S13454">
        <v>0.97</v>
      </c>
      <c r="T13454" t="s">
        <v>71</v>
      </c>
      <c r="U13454">
        <v>30.04</v>
      </c>
      <c r="V13454" t="s">
        <v>71</v>
      </c>
      <c r="W13454">
        <v>60.24</v>
      </c>
      <c r="X13454" t="s">
        <v>71</v>
      </c>
      <c r="Y13454">
        <v>53.21</v>
      </c>
      <c r="AA13454">
        <v>45.29</v>
      </c>
      <c r="AC13454">
        <v>56.22</v>
      </c>
      <c r="AE13454">
        <v>15.4</v>
      </c>
      <c r="AF13454" t="s">
        <v>71</v>
      </c>
      <c r="AG13454">
        <v>7</v>
      </c>
      <c r="AH13454" t="s">
        <v>71</v>
      </c>
      <c r="AS13454">
        <v>3.34</v>
      </c>
      <c r="AT13454" t="s">
        <v>71</v>
      </c>
    </row>
    <row r="13455" spans="1:46" x14ac:dyDescent="0.2">
      <c r="A13455" t="s">
        <v>183</v>
      </c>
      <c r="B13455" t="s">
        <v>184</v>
      </c>
      <c r="C13455">
        <f>-69.95501333 / 41.77954119</f>
        <v>-1.674384431649619</v>
      </c>
      <c r="D13455" t="s">
        <v>185</v>
      </c>
      <c r="E13455" t="s">
        <v>70</v>
      </c>
      <c r="F13455" s="1">
        <v>41514</v>
      </c>
      <c r="G13455">
        <v>1</v>
      </c>
      <c r="O13455">
        <v>7.91</v>
      </c>
      <c r="P13455" t="s">
        <v>71</v>
      </c>
      <c r="Q13455">
        <v>23.9</v>
      </c>
      <c r="R13455" t="s">
        <v>71</v>
      </c>
    </row>
    <row r="13456" spans="1:46" x14ac:dyDescent="0.2">
      <c r="A13456" t="s">
        <v>183</v>
      </c>
      <c r="B13456" t="s">
        <v>184</v>
      </c>
      <c r="C13456">
        <f>-69.95501333 / 41.77954119</f>
        <v>-1.674384431649619</v>
      </c>
      <c r="D13456" t="s">
        <v>185</v>
      </c>
      <c r="E13456" t="s">
        <v>70</v>
      </c>
      <c r="F13456" s="1">
        <v>41514</v>
      </c>
      <c r="G13456">
        <v>2</v>
      </c>
      <c r="O13456">
        <v>7.62</v>
      </c>
      <c r="P13456" t="s">
        <v>71</v>
      </c>
      <c r="Q13456">
        <v>23.9</v>
      </c>
      <c r="R13456" t="s">
        <v>71</v>
      </c>
    </row>
    <row r="13457" spans="1:58" x14ac:dyDescent="0.2">
      <c r="A13457" t="s">
        <v>183</v>
      </c>
      <c r="B13457" t="s">
        <v>184</v>
      </c>
      <c r="C13457">
        <f>-69.95501333 / 41.77954119</f>
        <v>-1.674384431649619</v>
      </c>
      <c r="D13457" t="s">
        <v>185</v>
      </c>
      <c r="E13457" t="s">
        <v>70</v>
      </c>
      <c r="F13457" s="1">
        <v>41514</v>
      </c>
      <c r="G13457">
        <v>3</v>
      </c>
      <c r="O13457">
        <v>2.7</v>
      </c>
      <c r="P13457" t="s">
        <v>71</v>
      </c>
      <c r="Q13457">
        <v>22.7</v>
      </c>
      <c r="R13457" t="s">
        <v>71</v>
      </c>
    </row>
    <row r="13458" spans="1:58" x14ac:dyDescent="0.2">
      <c r="A13458" t="s">
        <v>183</v>
      </c>
      <c r="B13458" t="s">
        <v>184</v>
      </c>
      <c r="C13458">
        <f>-69.95501333 / 41.77954119</f>
        <v>-1.674384431649619</v>
      </c>
      <c r="D13458" t="s">
        <v>185</v>
      </c>
      <c r="E13458" t="s">
        <v>70</v>
      </c>
      <c r="F13458" s="1">
        <v>41514</v>
      </c>
      <c r="G13458">
        <v>4</v>
      </c>
      <c r="O13458">
        <v>0.27</v>
      </c>
      <c r="P13458" t="s">
        <v>71</v>
      </c>
      <c r="Q13458">
        <v>18.5</v>
      </c>
      <c r="R13458" t="s">
        <v>71</v>
      </c>
    </row>
    <row r="13459" spans="1:58" x14ac:dyDescent="0.2">
      <c r="A13459" t="s">
        <v>183</v>
      </c>
      <c r="B13459" t="s">
        <v>184</v>
      </c>
      <c r="C13459">
        <f>-69.95501333 / 41.77954119</f>
        <v>-1.674384431649619</v>
      </c>
      <c r="D13459" t="s">
        <v>185</v>
      </c>
      <c r="E13459" t="s">
        <v>70</v>
      </c>
      <c r="F13459" s="1">
        <v>41514</v>
      </c>
      <c r="G13459">
        <v>5</v>
      </c>
      <c r="K13459">
        <v>45.75</v>
      </c>
      <c r="L13459" t="s">
        <v>71</v>
      </c>
      <c r="O13459">
        <v>0.22</v>
      </c>
      <c r="P13459" t="s">
        <v>71</v>
      </c>
      <c r="Q13459">
        <v>14.3</v>
      </c>
      <c r="R13459" t="s">
        <v>71</v>
      </c>
      <c r="S13459">
        <v>2.68</v>
      </c>
      <c r="T13459" t="s">
        <v>71</v>
      </c>
      <c r="U13459">
        <v>83.01</v>
      </c>
      <c r="V13459" t="s">
        <v>71</v>
      </c>
      <c r="W13459">
        <v>100.66</v>
      </c>
      <c r="X13459" t="s">
        <v>71</v>
      </c>
      <c r="Y13459">
        <v>67.87</v>
      </c>
      <c r="AA13459">
        <v>68.11</v>
      </c>
      <c r="AE13459">
        <v>26.1</v>
      </c>
      <c r="AF13459" t="s">
        <v>71</v>
      </c>
      <c r="AG13459">
        <v>6.4</v>
      </c>
      <c r="AH13459" t="s">
        <v>71</v>
      </c>
      <c r="AS13459">
        <v>46.65</v>
      </c>
      <c r="AT13459" t="s">
        <v>71</v>
      </c>
    </row>
    <row r="13460" spans="1:58" x14ac:dyDescent="0.2">
      <c r="A13460" t="s">
        <v>183</v>
      </c>
      <c r="B13460" t="s">
        <v>184</v>
      </c>
      <c r="C13460">
        <f>-69.95501333 / 41.77954119</f>
        <v>-1.674384431649619</v>
      </c>
      <c r="D13460" t="s">
        <v>185</v>
      </c>
      <c r="E13460" t="s">
        <v>70</v>
      </c>
      <c r="F13460" s="1">
        <v>41871</v>
      </c>
      <c r="G13460">
        <v>0.5</v>
      </c>
      <c r="I13460">
        <v>5.9</v>
      </c>
      <c r="J13460" t="s">
        <v>71</v>
      </c>
      <c r="K13460">
        <v>2.56</v>
      </c>
      <c r="L13460" t="s">
        <v>71</v>
      </c>
      <c r="M13460">
        <v>3.83</v>
      </c>
      <c r="N13460" t="s">
        <v>71</v>
      </c>
      <c r="O13460">
        <v>5.95</v>
      </c>
      <c r="P13460" t="s">
        <v>71</v>
      </c>
      <c r="Q13460">
        <v>24.2</v>
      </c>
      <c r="R13460" t="s">
        <v>71</v>
      </c>
      <c r="S13460">
        <v>0.4</v>
      </c>
      <c r="T13460" t="s">
        <v>71</v>
      </c>
      <c r="U13460">
        <v>12.39</v>
      </c>
      <c r="V13460" t="s">
        <v>71</v>
      </c>
      <c r="W13460">
        <v>37.75</v>
      </c>
      <c r="X13460" t="s">
        <v>71</v>
      </c>
      <c r="Y13460">
        <v>40.44</v>
      </c>
      <c r="AA13460">
        <v>39.82</v>
      </c>
      <c r="AC13460">
        <v>40.67</v>
      </c>
      <c r="AE13460">
        <v>13.9</v>
      </c>
      <c r="AF13460" t="s">
        <v>71</v>
      </c>
      <c r="AG13460">
        <v>6.97</v>
      </c>
      <c r="AH13460" t="s">
        <v>71</v>
      </c>
      <c r="AS13460">
        <v>3.9</v>
      </c>
      <c r="AT13460" t="s">
        <v>71</v>
      </c>
    </row>
    <row r="13461" spans="1:58" x14ac:dyDescent="0.2">
      <c r="A13461" t="s">
        <v>183</v>
      </c>
      <c r="B13461" t="s">
        <v>184</v>
      </c>
      <c r="C13461">
        <f>-69.95501333 / 41.77954119</f>
        <v>-1.674384431649619</v>
      </c>
      <c r="D13461" t="s">
        <v>185</v>
      </c>
      <c r="E13461" t="s">
        <v>70</v>
      </c>
      <c r="F13461" s="1">
        <v>41871</v>
      </c>
      <c r="G13461">
        <v>1</v>
      </c>
      <c r="O13461">
        <v>6.45</v>
      </c>
      <c r="P13461" t="s">
        <v>71</v>
      </c>
      <c r="Q13461">
        <v>24</v>
      </c>
      <c r="R13461" t="s">
        <v>71</v>
      </c>
    </row>
    <row r="13462" spans="1:58" x14ac:dyDescent="0.2">
      <c r="A13462" t="s">
        <v>183</v>
      </c>
      <c r="B13462" t="s">
        <v>184</v>
      </c>
      <c r="C13462">
        <f>-69.95501333 / 41.77954119</f>
        <v>-1.674384431649619</v>
      </c>
      <c r="D13462" t="s">
        <v>185</v>
      </c>
      <c r="E13462" t="s">
        <v>70</v>
      </c>
      <c r="F13462" s="1">
        <v>41871</v>
      </c>
      <c r="G13462">
        <v>2</v>
      </c>
      <c r="O13462">
        <v>6.52</v>
      </c>
      <c r="P13462" t="s">
        <v>71</v>
      </c>
      <c r="Q13462">
        <v>23.9</v>
      </c>
      <c r="R13462" t="s">
        <v>71</v>
      </c>
    </row>
    <row r="13463" spans="1:58" x14ac:dyDescent="0.2">
      <c r="A13463" t="s">
        <v>183</v>
      </c>
      <c r="B13463" t="s">
        <v>184</v>
      </c>
      <c r="C13463">
        <f>-69.95501333 / 41.77954119</f>
        <v>-1.674384431649619</v>
      </c>
      <c r="D13463" t="s">
        <v>185</v>
      </c>
      <c r="E13463" t="s">
        <v>70</v>
      </c>
      <c r="F13463" s="1">
        <v>41871</v>
      </c>
      <c r="G13463">
        <v>3</v>
      </c>
      <c r="O13463">
        <v>6.45</v>
      </c>
      <c r="P13463" t="s">
        <v>71</v>
      </c>
      <c r="Q13463">
        <v>23.8</v>
      </c>
      <c r="R13463" t="s">
        <v>71</v>
      </c>
    </row>
    <row r="13464" spans="1:58" x14ac:dyDescent="0.2">
      <c r="A13464" t="s">
        <v>183</v>
      </c>
      <c r="B13464" t="s">
        <v>184</v>
      </c>
      <c r="C13464">
        <f>-69.95501333 / 41.77954119</f>
        <v>-1.674384431649619</v>
      </c>
      <c r="D13464" t="s">
        <v>185</v>
      </c>
      <c r="E13464" t="s">
        <v>70</v>
      </c>
      <c r="F13464" s="1">
        <v>41871</v>
      </c>
      <c r="G13464">
        <v>4</v>
      </c>
      <c r="O13464">
        <v>3.94</v>
      </c>
      <c r="P13464" t="s">
        <v>71</v>
      </c>
      <c r="Q13464">
        <v>22.8</v>
      </c>
      <c r="R13464" t="s">
        <v>71</v>
      </c>
    </row>
    <row r="13465" spans="1:58" x14ac:dyDescent="0.2">
      <c r="A13465" t="s">
        <v>183</v>
      </c>
      <c r="B13465" t="s">
        <v>184</v>
      </c>
      <c r="C13465">
        <f>-69.95501333 / 41.77954119</f>
        <v>-1.674384431649619</v>
      </c>
      <c r="D13465" t="s">
        <v>185</v>
      </c>
      <c r="E13465" t="s">
        <v>70</v>
      </c>
      <c r="F13465" s="1">
        <v>41871</v>
      </c>
      <c r="G13465">
        <v>5</v>
      </c>
      <c r="K13465">
        <v>72.069999999999993</v>
      </c>
      <c r="L13465" t="s">
        <v>71</v>
      </c>
      <c r="O13465">
        <v>0.72</v>
      </c>
      <c r="P13465" t="s">
        <v>71</v>
      </c>
      <c r="Q13465">
        <v>18</v>
      </c>
      <c r="R13465" t="s">
        <v>71</v>
      </c>
      <c r="S13465">
        <v>2.29</v>
      </c>
      <c r="T13465" t="s">
        <v>71</v>
      </c>
      <c r="U13465">
        <v>70.930000000000007</v>
      </c>
      <c r="V13465" t="s">
        <v>71</v>
      </c>
      <c r="W13465">
        <v>84.67</v>
      </c>
      <c r="X13465" t="s">
        <v>71</v>
      </c>
      <c r="Y13465">
        <v>65.599999999999994</v>
      </c>
      <c r="AA13465">
        <v>72.56</v>
      </c>
      <c r="AE13465">
        <v>20.6</v>
      </c>
      <c r="AF13465" t="s">
        <v>71</v>
      </c>
      <c r="AG13465">
        <v>6.85</v>
      </c>
      <c r="AH13465" t="s">
        <v>71</v>
      </c>
      <c r="AS13465">
        <v>30.32</v>
      </c>
      <c r="AT13465" t="s">
        <v>71</v>
      </c>
    </row>
    <row r="13466" spans="1:58" x14ac:dyDescent="0.2">
      <c r="A13466" t="s">
        <v>183</v>
      </c>
      <c r="B13466" t="s">
        <v>184</v>
      </c>
      <c r="C13466">
        <f>-69.95501333 / 41.77954119</f>
        <v>-1.674384431649619</v>
      </c>
      <c r="D13466" t="s">
        <v>185</v>
      </c>
      <c r="E13466" t="s">
        <v>70</v>
      </c>
      <c r="F13466" s="1">
        <v>42604</v>
      </c>
      <c r="G13466">
        <v>0.5</v>
      </c>
      <c r="I13466">
        <v>5</v>
      </c>
      <c r="J13466" t="s">
        <v>71</v>
      </c>
      <c r="K13466">
        <v>19.54</v>
      </c>
      <c r="L13466" t="s">
        <v>71</v>
      </c>
      <c r="M13466">
        <v>1.2</v>
      </c>
      <c r="N13466" t="s">
        <v>71</v>
      </c>
      <c r="O13466">
        <v>7.34</v>
      </c>
      <c r="P13466" t="s">
        <v>71</v>
      </c>
      <c r="Q13466">
        <v>27.1</v>
      </c>
      <c r="R13466" t="s">
        <v>71</v>
      </c>
      <c r="S13466">
        <v>1.25</v>
      </c>
      <c r="T13466" t="s">
        <v>71</v>
      </c>
      <c r="U13466">
        <v>38.72</v>
      </c>
      <c r="V13466" t="s">
        <v>71</v>
      </c>
      <c r="W13466">
        <v>73.55</v>
      </c>
      <c r="X13466" t="s">
        <v>71</v>
      </c>
      <c r="Y13466">
        <v>56.87</v>
      </c>
      <c r="AA13466">
        <v>59.76</v>
      </c>
      <c r="AC13466">
        <v>57.37</v>
      </c>
      <c r="AE13466">
        <v>23.4</v>
      </c>
      <c r="AF13466" t="s">
        <v>71</v>
      </c>
      <c r="AG13466">
        <v>6.95</v>
      </c>
      <c r="AH13466" t="s">
        <v>71</v>
      </c>
      <c r="AS13466">
        <v>12.08</v>
      </c>
      <c r="AT13466" t="s">
        <v>71</v>
      </c>
      <c r="BE13466">
        <v>31.62</v>
      </c>
      <c r="BF13466" t="s">
        <v>71</v>
      </c>
    </row>
    <row r="13467" spans="1:58" x14ac:dyDescent="0.2">
      <c r="A13467" t="s">
        <v>183</v>
      </c>
      <c r="B13467" t="s">
        <v>184</v>
      </c>
      <c r="C13467">
        <f>-69.95501333 / 41.77954119</f>
        <v>-1.674384431649619</v>
      </c>
      <c r="D13467" t="s">
        <v>185</v>
      </c>
      <c r="E13467" t="s">
        <v>70</v>
      </c>
      <c r="F13467" s="1">
        <v>42604</v>
      </c>
      <c r="G13467">
        <v>1</v>
      </c>
      <c r="K13467" t="s">
        <v>173</v>
      </c>
      <c r="L13467" t="s">
        <v>150</v>
      </c>
      <c r="O13467">
        <v>7.28</v>
      </c>
      <c r="P13467" t="s">
        <v>71</v>
      </c>
      <c r="Q13467">
        <v>27.1</v>
      </c>
      <c r="R13467" t="s">
        <v>71</v>
      </c>
      <c r="S13467" t="s">
        <v>173</v>
      </c>
      <c r="T13467" t="s">
        <v>150</v>
      </c>
      <c r="W13467" t="s">
        <v>173</v>
      </c>
      <c r="X13467" t="s">
        <v>150</v>
      </c>
      <c r="AE13467" t="s">
        <v>173</v>
      </c>
      <c r="AF13467" t="s">
        <v>150</v>
      </c>
      <c r="AG13467" t="s">
        <v>173</v>
      </c>
      <c r="AH13467" t="s">
        <v>150</v>
      </c>
      <c r="AS13467" t="s">
        <v>173</v>
      </c>
      <c r="AT13467" t="s">
        <v>150</v>
      </c>
    </row>
    <row r="13468" spans="1:58" x14ac:dyDescent="0.2">
      <c r="A13468" t="s">
        <v>183</v>
      </c>
      <c r="B13468" t="s">
        <v>184</v>
      </c>
      <c r="C13468">
        <f>-69.95501333 / 41.77954119</f>
        <v>-1.674384431649619</v>
      </c>
      <c r="D13468" t="s">
        <v>185</v>
      </c>
      <c r="E13468" t="s">
        <v>70</v>
      </c>
      <c r="F13468" s="1">
        <v>42604</v>
      </c>
      <c r="G13468">
        <v>2</v>
      </c>
      <c r="K13468" t="s">
        <v>173</v>
      </c>
      <c r="L13468" t="s">
        <v>150</v>
      </c>
      <c r="O13468">
        <v>6.99</v>
      </c>
      <c r="P13468" t="s">
        <v>71</v>
      </c>
      <c r="Q13468">
        <v>26.9</v>
      </c>
      <c r="R13468" t="s">
        <v>71</v>
      </c>
      <c r="S13468" t="s">
        <v>173</v>
      </c>
      <c r="T13468" t="s">
        <v>150</v>
      </c>
      <c r="W13468" t="s">
        <v>173</v>
      </c>
      <c r="X13468" t="s">
        <v>150</v>
      </c>
      <c r="AE13468" t="s">
        <v>173</v>
      </c>
      <c r="AF13468" t="s">
        <v>150</v>
      </c>
      <c r="AG13468" t="s">
        <v>173</v>
      </c>
      <c r="AH13468" t="s">
        <v>150</v>
      </c>
      <c r="AS13468" t="s">
        <v>173</v>
      </c>
      <c r="AT13468" t="s">
        <v>150</v>
      </c>
    </row>
    <row r="13469" spans="1:58" x14ac:dyDescent="0.2">
      <c r="A13469" t="s">
        <v>183</v>
      </c>
      <c r="B13469" t="s">
        <v>184</v>
      </c>
      <c r="C13469">
        <f>-69.95501333 / 41.77954119</f>
        <v>-1.674384431649619</v>
      </c>
      <c r="D13469" t="s">
        <v>185</v>
      </c>
      <c r="E13469" t="s">
        <v>70</v>
      </c>
      <c r="F13469" s="1">
        <v>42604</v>
      </c>
      <c r="G13469">
        <v>3</v>
      </c>
      <c r="K13469" t="s">
        <v>173</v>
      </c>
      <c r="L13469" t="s">
        <v>150</v>
      </c>
      <c r="O13469">
        <v>0.34</v>
      </c>
      <c r="P13469" t="s">
        <v>71</v>
      </c>
      <c r="Q13469">
        <v>25.7</v>
      </c>
      <c r="R13469" t="s">
        <v>71</v>
      </c>
      <c r="S13469" t="s">
        <v>173</v>
      </c>
      <c r="T13469" t="s">
        <v>150</v>
      </c>
      <c r="W13469" t="s">
        <v>173</v>
      </c>
      <c r="X13469" t="s">
        <v>150</v>
      </c>
      <c r="AE13469" t="s">
        <v>173</v>
      </c>
      <c r="AF13469" t="s">
        <v>150</v>
      </c>
      <c r="AG13469" t="s">
        <v>173</v>
      </c>
      <c r="AH13469" t="s">
        <v>150</v>
      </c>
      <c r="AS13469" t="s">
        <v>173</v>
      </c>
      <c r="AT13469" t="s">
        <v>150</v>
      </c>
    </row>
    <row r="13470" spans="1:58" x14ac:dyDescent="0.2">
      <c r="A13470" t="s">
        <v>183</v>
      </c>
      <c r="B13470" t="s">
        <v>184</v>
      </c>
      <c r="C13470">
        <f>-69.95501333 / 41.77954119</f>
        <v>-1.674384431649619</v>
      </c>
      <c r="D13470" t="s">
        <v>185</v>
      </c>
      <c r="E13470" t="s">
        <v>70</v>
      </c>
      <c r="F13470" s="1">
        <v>42604</v>
      </c>
      <c r="G13470">
        <v>4</v>
      </c>
      <c r="K13470">
        <v>35.89</v>
      </c>
      <c r="L13470" t="s">
        <v>71</v>
      </c>
      <c r="O13470">
        <v>0.12</v>
      </c>
      <c r="P13470" t="s">
        <v>71</v>
      </c>
      <c r="Q13470">
        <v>21.5</v>
      </c>
      <c r="R13470" t="s">
        <v>71</v>
      </c>
      <c r="S13470">
        <v>2.5299999999999998</v>
      </c>
      <c r="T13470" t="s">
        <v>71</v>
      </c>
      <c r="W13470">
        <v>69.09</v>
      </c>
      <c r="X13470" t="s">
        <v>71</v>
      </c>
      <c r="Y13470">
        <v>17.53</v>
      </c>
      <c r="AA13470">
        <v>65.72</v>
      </c>
      <c r="AE13470">
        <v>25</v>
      </c>
      <c r="AF13470" t="s">
        <v>71</v>
      </c>
      <c r="AG13470">
        <v>6.33</v>
      </c>
      <c r="AH13470" t="s">
        <v>71</v>
      </c>
      <c r="AS13470">
        <v>12.51</v>
      </c>
      <c r="AT13470" t="s">
        <v>71</v>
      </c>
      <c r="BE13470">
        <v>48.4</v>
      </c>
      <c r="BF13470" t="s">
        <v>71</v>
      </c>
    </row>
    <row r="13471" spans="1:58" x14ac:dyDescent="0.2">
      <c r="A13471" t="s">
        <v>183</v>
      </c>
      <c r="B13471" t="s">
        <v>184</v>
      </c>
      <c r="C13471">
        <f>-69.95501333 / 41.77954119</f>
        <v>-1.674384431649619</v>
      </c>
      <c r="D13471" t="s">
        <v>185</v>
      </c>
      <c r="E13471" t="s">
        <v>70</v>
      </c>
      <c r="F13471" s="1">
        <v>43208</v>
      </c>
      <c r="G13471">
        <v>0.5</v>
      </c>
      <c r="I13471">
        <v>6.5</v>
      </c>
      <c r="J13471" t="s">
        <v>150</v>
      </c>
      <c r="K13471">
        <v>3.05</v>
      </c>
      <c r="L13471" t="s">
        <v>150</v>
      </c>
      <c r="M13471">
        <v>2.2200000000000002</v>
      </c>
      <c r="N13471" t="s">
        <v>150</v>
      </c>
      <c r="O13471">
        <v>11.35</v>
      </c>
      <c r="P13471" t="s">
        <v>150</v>
      </c>
      <c r="Q13471">
        <v>9.4</v>
      </c>
      <c r="R13471" t="s">
        <v>150</v>
      </c>
      <c r="S13471">
        <v>0.95</v>
      </c>
      <c r="T13471" t="s">
        <v>150</v>
      </c>
      <c r="U13471">
        <v>29.43</v>
      </c>
      <c r="V13471" t="s">
        <v>150</v>
      </c>
      <c r="W13471">
        <v>40.270000000000003</v>
      </c>
      <c r="X13471" t="s">
        <v>150</v>
      </c>
      <c r="Y13471">
        <v>52.92</v>
      </c>
      <c r="AA13471">
        <v>41.54</v>
      </c>
      <c r="AC13471">
        <v>48.51</v>
      </c>
      <c r="AE13471">
        <v>21.8</v>
      </c>
      <c r="AF13471" t="s">
        <v>150</v>
      </c>
      <c r="AG13471">
        <v>7.01</v>
      </c>
      <c r="AH13471" t="s">
        <v>150</v>
      </c>
      <c r="AS13471">
        <v>9.91</v>
      </c>
      <c r="AT13471" t="s">
        <v>150</v>
      </c>
    </row>
    <row r="13472" spans="1:58" x14ac:dyDescent="0.2">
      <c r="A13472" t="s">
        <v>183</v>
      </c>
      <c r="B13472" t="s">
        <v>184</v>
      </c>
      <c r="C13472">
        <f>-69.95501333 / 41.77954119</f>
        <v>-1.674384431649619</v>
      </c>
      <c r="D13472" t="s">
        <v>185</v>
      </c>
      <c r="E13472" t="s">
        <v>70</v>
      </c>
      <c r="F13472" s="1">
        <v>43208</v>
      </c>
      <c r="G13472">
        <v>1</v>
      </c>
      <c r="K13472" t="s">
        <v>173</v>
      </c>
      <c r="L13472" t="s">
        <v>150</v>
      </c>
      <c r="O13472">
        <v>11.35</v>
      </c>
      <c r="P13472" t="s">
        <v>150</v>
      </c>
      <c r="Q13472">
        <v>9.3000000000000007</v>
      </c>
      <c r="R13472" t="s">
        <v>150</v>
      </c>
      <c r="S13472" t="s">
        <v>173</v>
      </c>
      <c r="T13472" t="s">
        <v>150</v>
      </c>
      <c r="W13472" t="s">
        <v>173</v>
      </c>
      <c r="X13472" t="s">
        <v>150</v>
      </c>
      <c r="AE13472" t="s">
        <v>173</v>
      </c>
      <c r="AF13472" t="s">
        <v>150</v>
      </c>
      <c r="AG13472" t="s">
        <v>173</v>
      </c>
      <c r="AH13472" t="s">
        <v>150</v>
      </c>
      <c r="AS13472" t="s">
        <v>173</v>
      </c>
      <c r="AT13472" t="s">
        <v>150</v>
      </c>
    </row>
    <row r="13473" spans="1:58" x14ac:dyDescent="0.2">
      <c r="A13473" t="s">
        <v>183</v>
      </c>
      <c r="B13473" t="s">
        <v>184</v>
      </c>
      <c r="C13473">
        <f>-69.95501333 / 41.77954119</f>
        <v>-1.674384431649619</v>
      </c>
      <c r="D13473" t="s">
        <v>185</v>
      </c>
      <c r="E13473" t="s">
        <v>70</v>
      </c>
      <c r="F13473" s="1">
        <v>43208</v>
      </c>
      <c r="G13473">
        <v>2</v>
      </c>
      <c r="K13473" t="s">
        <v>173</v>
      </c>
      <c r="L13473" t="s">
        <v>150</v>
      </c>
      <c r="O13473">
        <v>11.18</v>
      </c>
      <c r="P13473" t="s">
        <v>150</v>
      </c>
      <c r="Q13473">
        <v>9.1999999999999993</v>
      </c>
      <c r="R13473" t="s">
        <v>150</v>
      </c>
      <c r="S13473" t="s">
        <v>173</v>
      </c>
      <c r="T13473" t="s">
        <v>150</v>
      </c>
      <c r="W13473" t="s">
        <v>173</v>
      </c>
      <c r="X13473" t="s">
        <v>150</v>
      </c>
      <c r="AE13473" t="s">
        <v>173</v>
      </c>
      <c r="AF13473" t="s">
        <v>150</v>
      </c>
      <c r="AG13473" t="s">
        <v>173</v>
      </c>
      <c r="AH13473" t="s">
        <v>150</v>
      </c>
      <c r="AS13473" t="s">
        <v>173</v>
      </c>
      <c r="AT13473" t="s">
        <v>150</v>
      </c>
    </row>
    <row r="13474" spans="1:58" x14ac:dyDescent="0.2">
      <c r="A13474" t="s">
        <v>183</v>
      </c>
      <c r="B13474" t="s">
        <v>184</v>
      </c>
      <c r="C13474">
        <f>-69.95501333 / 41.77954119</f>
        <v>-1.674384431649619</v>
      </c>
      <c r="D13474" t="s">
        <v>185</v>
      </c>
      <c r="E13474" t="s">
        <v>70</v>
      </c>
      <c r="F13474" s="1">
        <v>43208</v>
      </c>
      <c r="G13474">
        <v>3</v>
      </c>
      <c r="K13474" t="s">
        <v>173</v>
      </c>
      <c r="L13474" t="s">
        <v>150</v>
      </c>
      <c r="O13474">
        <v>11.37</v>
      </c>
      <c r="P13474" t="s">
        <v>150</v>
      </c>
      <c r="Q13474">
        <v>8.6999999999999993</v>
      </c>
      <c r="R13474" t="s">
        <v>150</v>
      </c>
      <c r="S13474" t="s">
        <v>173</v>
      </c>
      <c r="T13474" t="s">
        <v>150</v>
      </c>
      <c r="W13474" t="s">
        <v>173</v>
      </c>
      <c r="X13474" t="s">
        <v>150</v>
      </c>
      <c r="AE13474" t="s">
        <v>173</v>
      </c>
      <c r="AF13474" t="s">
        <v>150</v>
      </c>
      <c r="AG13474" t="s">
        <v>173</v>
      </c>
      <c r="AH13474" t="s">
        <v>150</v>
      </c>
      <c r="AS13474" t="s">
        <v>173</v>
      </c>
      <c r="AT13474" t="s">
        <v>150</v>
      </c>
    </row>
    <row r="13475" spans="1:58" x14ac:dyDescent="0.2">
      <c r="A13475" t="s">
        <v>183</v>
      </c>
      <c r="B13475" t="s">
        <v>184</v>
      </c>
      <c r="C13475">
        <f>-69.95501333 / 41.77954119</f>
        <v>-1.674384431649619</v>
      </c>
      <c r="D13475" t="s">
        <v>185</v>
      </c>
      <c r="E13475" t="s">
        <v>70</v>
      </c>
      <c r="F13475" s="1">
        <v>43208</v>
      </c>
      <c r="G13475">
        <v>4</v>
      </c>
      <c r="K13475" t="s">
        <v>173</v>
      </c>
      <c r="L13475" t="s">
        <v>150</v>
      </c>
      <c r="O13475">
        <v>11.28</v>
      </c>
      <c r="P13475" t="s">
        <v>150</v>
      </c>
      <c r="Q13475">
        <v>8.5</v>
      </c>
      <c r="R13475" t="s">
        <v>150</v>
      </c>
      <c r="S13475" t="s">
        <v>173</v>
      </c>
      <c r="T13475" t="s">
        <v>150</v>
      </c>
      <c r="W13475" t="s">
        <v>173</v>
      </c>
      <c r="X13475" t="s">
        <v>150</v>
      </c>
      <c r="AE13475" t="s">
        <v>173</v>
      </c>
      <c r="AF13475" t="s">
        <v>150</v>
      </c>
      <c r="AG13475" t="s">
        <v>173</v>
      </c>
      <c r="AH13475" t="s">
        <v>150</v>
      </c>
      <c r="AS13475" t="s">
        <v>173</v>
      </c>
      <c r="AT13475" t="s">
        <v>150</v>
      </c>
    </row>
    <row r="13476" spans="1:58" x14ac:dyDescent="0.2">
      <c r="A13476" t="s">
        <v>183</v>
      </c>
      <c r="B13476" t="s">
        <v>184</v>
      </c>
      <c r="C13476">
        <f>-69.95501333 / 41.77954119</f>
        <v>-1.674384431649619</v>
      </c>
      <c r="D13476" t="s">
        <v>185</v>
      </c>
      <c r="E13476" t="s">
        <v>70</v>
      </c>
      <c r="F13476" s="1">
        <v>43208</v>
      </c>
      <c r="G13476">
        <v>5</v>
      </c>
      <c r="K13476" t="s">
        <v>173</v>
      </c>
      <c r="L13476" t="s">
        <v>150</v>
      </c>
      <c r="O13476">
        <v>10.6</v>
      </c>
      <c r="P13476" t="s">
        <v>150</v>
      </c>
      <c r="Q13476">
        <v>8.3000000000000007</v>
      </c>
      <c r="R13476" t="s">
        <v>150</v>
      </c>
      <c r="S13476" t="s">
        <v>173</v>
      </c>
      <c r="T13476" t="s">
        <v>150</v>
      </c>
      <c r="W13476" t="s">
        <v>173</v>
      </c>
      <c r="X13476" t="s">
        <v>150</v>
      </c>
      <c r="AE13476" t="s">
        <v>173</v>
      </c>
      <c r="AF13476" t="s">
        <v>150</v>
      </c>
      <c r="AG13476" t="s">
        <v>173</v>
      </c>
      <c r="AH13476" t="s">
        <v>150</v>
      </c>
      <c r="AS13476" t="s">
        <v>173</v>
      </c>
      <c r="AT13476" t="s">
        <v>150</v>
      </c>
    </row>
    <row r="13477" spans="1:58" x14ac:dyDescent="0.2">
      <c r="A13477" t="s">
        <v>183</v>
      </c>
      <c r="B13477" t="s">
        <v>184</v>
      </c>
      <c r="C13477">
        <f>-69.95501333 / 41.77954119</f>
        <v>-1.674384431649619</v>
      </c>
      <c r="D13477" t="s">
        <v>185</v>
      </c>
      <c r="E13477" t="s">
        <v>70</v>
      </c>
      <c r="F13477" s="1">
        <v>43208</v>
      </c>
      <c r="G13477">
        <v>5.5</v>
      </c>
      <c r="K13477">
        <v>4.1900000000000004</v>
      </c>
      <c r="L13477" t="s">
        <v>150</v>
      </c>
      <c r="O13477">
        <v>9.67</v>
      </c>
      <c r="P13477" t="s">
        <v>150</v>
      </c>
      <c r="Q13477">
        <v>8</v>
      </c>
      <c r="R13477" t="s">
        <v>150</v>
      </c>
      <c r="S13477">
        <v>1.46</v>
      </c>
      <c r="T13477" t="s">
        <v>150</v>
      </c>
      <c r="U13477">
        <v>45.22</v>
      </c>
      <c r="V13477" t="s">
        <v>150</v>
      </c>
      <c r="W13477">
        <v>57.95</v>
      </c>
      <c r="X13477" t="s">
        <v>150</v>
      </c>
      <c r="Y13477">
        <v>59.11</v>
      </c>
      <c r="AA13477">
        <v>44.65</v>
      </c>
      <c r="AE13477">
        <v>23.5</v>
      </c>
      <c r="AF13477" t="s">
        <v>150</v>
      </c>
      <c r="AG13477">
        <v>6.75</v>
      </c>
      <c r="AH13477" t="s">
        <v>150</v>
      </c>
      <c r="AS13477">
        <v>18.260000000000002</v>
      </c>
      <c r="AT13477" t="s">
        <v>150</v>
      </c>
    </row>
    <row r="13478" spans="1:58" x14ac:dyDescent="0.2">
      <c r="A13478" t="s">
        <v>183</v>
      </c>
      <c r="B13478" t="s">
        <v>184</v>
      </c>
      <c r="C13478">
        <f>-69.95501333 / 41.77954119</f>
        <v>-1.674384431649619</v>
      </c>
      <c r="D13478" t="s">
        <v>185</v>
      </c>
      <c r="E13478" t="s">
        <v>70</v>
      </c>
      <c r="F13478" s="1">
        <v>43353</v>
      </c>
      <c r="G13478">
        <v>0.5</v>
      </c>
      <c r="I13478">
        <v>6.3</v>
      </c>
      <c r="J13478" t="s">
        <v>150</v>
      </c>
      <c r="K13478">
        <v>21.55</v>
      </c>
      <c r="L13478" t="s">
        <v>150</v>
      </c>
      <c r="M13478">
        <v>1.25</v>
      </c>
      <c r="N13478" t="s">
        <v>150</v>
      </c>
      <c r="O13478">
        <v>4.0999999999999996</v>
      </c>
      <c r="P13478" t="s">
        <v>150</v>
      </c>
      <c r="Q13478">
        <v>21.9</v>
      </c>
      <c r="R13478" t="s">
        <v>150</v>
      </c>
      <c r="S13478">
        <v>1.29</v>
      </c>
      <c r="T13478" t="s">
        <v>150</v>
      </c>
      <c r="U13478">
        <v>39.96</v>
      </c>
      <c r="V13478" t="s">
        <v>150</v>
      </c>
      <c r="W13478">
        <v>72.62</v>
      </c>
      <c r="X13478" t="s">
        <v>150</v>
      </c>
      <c r="Y13478">
        <v>57.33</v>
      </c>
      <c r="AA13478">
        <v>60.72</v>
      </c>
      <c r="AC13478">
        <v>56.78</v>
      </c>
      <c r="AE13478">
        <v>25.2</v>
      </c>
      <c r="AF13478" t="s">
        <v>150</v>
      </c>
      <c r="AG13478">
        <v>6.61</v>
      </c>
      <c r="AH13478" t="s">
        <v>150</v>
      </c>
      <c r="AS13478">
        <v>12.4</v>
      </c>
      <c r="AT13478" t="s">
        <v>150</v>
      </c>
    </row>
    <row r="13479" spans="1:58" x14ac:dyDescent="0.2">
      <c r="A13479" t="s">
        <v>183</v>
      </c>
      <c r="B13479" t="s">
        <v>184</v>
      </c>
      <c r="C13479">
        <f>-69.95501333 / 41.77954119</f>
        <v>-1.674384431649619</v>
      </c>
      <c r="D13479" t="s">
        <v>185</v>
      </c>
      <c r="E13479" t="s">
        <v>70</v>
      </c>
      <c r="F13479" s="1">
        <v>43353</v>
      </c>
      <c r="G13479">
        <v>1</v>
      </c>
      <c r="K13479" t="s">
        <v>173</v>
      </c>
      <c r="L13479" t="s">
        <v>150</v>
      </c>
      <c r="O13479">
        <v>4.01</v>
      </c>
      <c r="P13479" t="s">
        <v>150</v>
      </c>
      <c r="Q13479">
        <v>22</v>
      </c>
      <c r="R13479" t="s">
        <v>150</v>
      </c>
      <c r="S13479" t="s">
        <v>173</v>
      </c>
      <c r="T13479" t="s">
        <v>150</v>
      </c>
      <c r="W13479" t="s">
        <v>173</v>
      </c>
      <c r="X13479" t="s">
        <v>150</v>
      </c>
      <c r="AE13479" t="s">
        <v>173</v>
      </c>
      <c r="AF13479" t="s">
        <v>150</v>
      </c>
      <c r="AG13479" t="s">
        <v>173</v>
      </c>
      <c r="AH13479" t="s">
        <v>150</v>
      </c>
      <c r="AS13479" t="s">
        <v>173</v>
      </c>
      <c r="AT13479" t="s">
        <v>150</v>
      </c>
    </row>
    <row r="13480" spans="1:58" x14ac:dyDescent="0.2">
      <c r="A13480" t="s">
        <v>183</v>
      </c>
      <c r="B13480" t="s">
        <v>184</v>
      </c>
      <c r="C13480">
        <f>-69.95501333 / 41.77954119</f>
        <v>-1.674384431649619</v>
      </c>
      <c r="D13480" t="s">
        <v>185</v>
      </c>
      <c r="E13480" t="s">
        <v>70</v>
      </c>
      <c r="F13480" s="1">
        <v>43353</v>
      </c>
      <c r="G13480">
        <v>2</v>
      </c>
      <c r="K13480" t="s">
        <v>173</v>
      </c>
      <c r="L13480" t="s">
        <v>150</v>
      </c>
      <c r="O13480">
        <v>4.0599999999999996</v>
      </c>
      <c r="P13480" t="s">
        <v>150</v>
      </c>
      <c r="Q13480">
        <v>22</v>
      </c>
      <c r="R13480" t="s">
        <v>150</v>
      </c>
      <c r="S13480" t="s">
        <v>173</v>
      </c>
      <c r="T13480" t="s">
        <v>150</v>
      </c>
      <c r="W13480" t="s">
        <v>173</v>
      </c>
      <c r="X13480" t="s">
        <v>150</v>
      </c>
      <c r="AE13480" t="s">
        <v>173</v>
      </c>
      <c r="AF13480" t="s">
        <v>150</v>
      </c>
      <c r="AG13480" t="s">
        <v>173</v>
      </c>
      <c r="AH13480" t="s">
        <v>150</v>
      </c>
      <c r="AS13480" t="s">
        <v>173</v>
      </c>
      <c r="AT13480" t="s">
        <v>150</v>
      </c>
    </row>
    <row r="13481" spans="1:58" x14ac:dyDescent="0.2">
      <c r="A13481" t="s">
        <v>183</v>
      </c>
      <c r="B13481" t="s">
        <v>184</v>
      </c>
      <c r="C13481">
        <f>-69.95501333 / 41.77954119</f>
        <v>-1.674384431649619</v>
      </c>
      <c r="D13481" t="s">
        <v>185</v>
      </c>
      <c r="E13481" t="s">
        <v>70</v>
      </c>
      <c r="F13481" s="1">
        <v>43353</v>
      </c>
      <c r="G13481">
        <v>3</v>
      </c>
      <c r="K13481" t="s">
        <v>173</v>
      </c>
      <c r="L13481" t="s">
        <v>150</v>
      </c>
      <c r="O13481">
        <v>4</v>
      </c>
      <c r="P13481" t="s">
        <v>150</v>
      </c>
      <c r="Q13481">
        <v>22</v>
      </c>
      <c r="R13481" t="s">
        <v>150</v>
      </c>
      <c r="S13481" t="s">
        <v>173</v>
      </c>
      <c r="T13481" t="s">
        <v>150</v>
      </c>
      <c r="W13481" t="s">
        <v>173</v>
      </c>
      <c r="X13481" t="s">
        <v>150</v>
      </c>
      <c r="AE13481" t="s">
        <v>173</v>
      </c>
      <c r="AF13481" t="s">
        <v>150</v>
      </c>
      <c r="AG13481" t="s">
        <v>173</v>
      </c>
      <c r="AH13481" t="s">
        <v>150</v>
      </c>
      <c r="AS13481" t="s">
        <v>173</v>
      </c>
      <c r="AT13481" t="s">
        <v>150</v>
      </c>
    </row>
    <row r="13482" spans="1:58" x14ac:dyDescent="0.2">
      <c r="A13482" t="s">
        <v>183</v>
      </c>
      <c r="B13482" t="s">
        <v>184</v>
      </c>
      <c r="C13482">
        <f>-69.95501333 / 41.77954119</f>
        <v>-1.674384431649619</v>
      </c>
      <c r="D13482" t="s">
        <v>185</v>
      </c>
      <c r="E13482" t="s">
        <v>70</v>
      </c>
      <c r="F13482" s="1">
        <v>43353</v>
      </c>
      <c r="G13482">
        <v>4</v>
      </c>
      <c r="K13482" t="s">
        <v>173</v>
      </c>
      <c r="L13482" t="s">
        <v>150</v>
      </c>
      <c r="O13482">
        <v>0.2</v>
      </c>
      <c r="P13482" t="s">
        <v>150</v>
      </c>
      <c r="Q13482">
        <v>20.399999999999999</v>
      </c>
      <c r="R13482" t="s">
        <v>150</v>
      </c>
      <c r="S13482" t="s">
        <v>173</v>
      </c>
      <c r="T13482" t="s">
        <v>150</v>
      </c>
      <c r="W13482" t="s">
        <v>173</v>
      </c>
      <c r="X13482" t="s">
        <v>150</v>
      </c>
      <c r="AE13482" t="s">
        <v>173</v>
      </c>
      <c r="AF13482" t="s">
        <v>150</v>
      </c>
      <c r="AG13482" t="s">
        <v>173</v>
      </c>
      <c r="AH13482" t="s">
        <v>150</v>
      </c>
      <c r="AS13482" t="s">
        <v>173</v>
      </c>
      <c r="AT13482" t="s">
        <v>150</v>
      </c>
    </row>
    <row r="13483" spans="1:58" x14ac:dyDescent="0.2">
      <c r="A13483" t="s">
        <v>183</v>
      </c>
      <c r="B13483" t="s">
        <v>184</v>
      </c>
      <c r="C13483">
        <f>-69.95501333 / 41.77954119</f>
        <v>-1.674384431649619</v>
      </c>
      <c r="D13483" t="s">
        <v>185</v>
      </c>
      <c r="E13483" t="s">
        <v>70</v>
      </c>
      <c r="F13483" s="1">
        <v>43353</v>
      </c>
      <c r="G13483">
        <v>5</v>
      </c>
      <c r="K13483" t="s">
        <v>173</v>
      </c>
      <c r="L13483" t="s">
        <v>150</v>
      </c>
      <c r="O13483">
        <v>0.18</v>
      </c>
      <c r="P13483" t="s">
        <v>150</v>
      </c>
      <c r="Q13483">
        <v>15.5</v>
      </c>
      <c r="R13483" t="s">
        <v>150</v>
      </c>
      <c r="S13483" t="s">
        <v>173</v>
      </c>
      <c r="T13483" t="s">
        <v>150</v>
      </c>
      <c r="W13483" t="s">
        <v>173</v>
      </c>
      <c r="X13483" t="s">
        <v>150</v>
      </c>
      <c r="AE13483" t="s">
        <v>173</v>
      </c>
      <c r="AF13483" t="s">
        <v>150</v>
      </c>
      <c r="AG13483" t="s">
        <v>173</v>
      </c>
      <c r="AH13483" t="s">
        <v>150</v>
      </c>
      <c r="AS13483" t="s">
        <v>173</v>
      </c>
      <c r="AT13483" t="s">
        <v>150</v>
      </c>
    </row>
    <row r="13484" spans="1:58" x14ac:dyDescent="0.2">
      <c r="A13484" t="s">
        <v>183</v>
      </c>
      <c r="B13484" t="s">
        <v>184</v>
      </c>
      <c r="C13484">
        <f>-69.95501333 / 41.77954119</f>
        <v>-1.674384431649619</v>
      </c>
      <c r="D13484" t="s">
        <v>185</v>
      </c>
      <c r="E13484" t="s">
        <v>70</v>
      </c>
      <c r="F13484" s="1">
        <v>43353</v>
      </c>
      <c r="G13484">
        <v>5.3</v>
      </c>
      <c r="K13484">
        <v>32.99</v>
      </c>
      <c r="L13484" t="s">
        <v>150</v>
      </c>
      <c r="O13484">
        <v>0.19</v>
      </c>
      <c r="P13484" t="s">
        <v>150</v>
      </c>
      <c r="Q13484">
        <v>14.4</v>
      </c>
      <c r="R13484" t="s">
        <v>150</v>
      </c>
      <c r="S13484">
        <v>6.88</v>
      </c>
      <c r="T13484" t="s">
        <v>150</v>
      </c>
      <c r="U13484">
        <v>213.1</v>
      </c>
      <c r="V13484" t="s">
        <v>150</v>
      </c>
      <c r="W13484">
        <v>183.03</v>
      </c>
      <c r="X13484" t="s">
        <v>150</v>
      </c>
      <c r="Y13484">
        <v>81.47</v>
      </c>
      <c r="AA13484">
        <v>64.900000000000006</v>
      </c>
      <c r="AE13484">
        <v>72.3</v>
      </c>
      <c r="AF13484" t="s">
        <v>150</v>
      </c>
      <c r="AG13484">
        <v>6.35</v>
      </c>
      <c r="AH13484" t="s">
        <v>150</v>
      </c>
      <c r="AS13484">
        <v>55.44</v>
      </c>
      <c r="AT13484" t="s">
        <v>150</v>
      </c>
    </row>
    <row r="13485" spans="1:58" x14ac:dyDescent="0.2">
      <c r="A13485" t="s">
        <v>183</v>
      </c>
      <c r="B13485" t="s">
        <v>184</v>
      </c>
      <c r="C13485">
        <f>-69.95501333 / 41.77954119</f>
        <v>-1.674384431649619</v>
      </c>
      <c r="D13485" t="s">
        <v>185</v>
      </c>
      <c r="E13485" t="s">
        <v>70</v>
      </c>
      <c r="F13485" s="1">
        <v>43565</v>
      </c>
      <c r="G13485">
        <v>0.5</v>
      </c>
      <c r="I13485">
        <v>6.8</v>
      </c>
      <c r="J13485" t="s">
        <v>150</v>
      </c>
      <c r="K13485">
        <v>5.34</v>
      </c>
      <c r="L13485" t="s">
        <v>150</v>
      </c>
      <c r="M13485">
        <v>3.25</v>
      </c>
      <c r="N13485" t="s">
        <v>150</v>
      </c>
      <c r="O13485">
        <v>10.75</v>
      </c>
      <c r="P13485" t="s">
        <v>150</v>
      </c>
      <c r="Q13485">
        <v>10.6</v>
      </c>
      <c r="R13485" t="s">
        <v>150</v>
      </c>
      <c r="S13485">
        <v>0.06</v>
      </c>
      <c r="T13485" t="s">
        <v>150</v>
      </c>
      <c r="U13485">
        <v>1.86</v>
      </c>
      <c r="V13485" t="s">
        <v>150</v>
      </c>
      <c r="W13485">
        <v>40.31</v>
      </c>
      <c r="X13485" t="s">
        <v>150</v>
      </c>
      <c r="Y13485">
        <v>13.1</v>
      </c>
      <c r="AA13485">
        <v>47.03</v>
      </c>
      <c r="AC13485">
        <v>43.02</v>
      </c>
      <c r="AE13485">
        <v>21.3</v>
      </c>
      <c r="AF13485" t="s">
        <v>150</v>
      </c>
      <c r="AG13485">
        <v>6.71</v>
      </c>
      <c r="AH13485" t="s">
        <v>150</v>
      </c>
      <c r="AS13485">
        <v>0.74</v>
      </c>
      <c r="AT13485" t="s">
        <v>150</v>
      </c>
      <c r="BE13485">
        <v>6.08</v>
      </c>
      <c r="BF13485" t="s">
        <v>150</v>
      </c>
    </row>
    <row r="13486" spans="1:58" x14ac:dyDescent="0.2">
      <c r="A13486" t="s">
        <v>183</v>
      </c>
      <c r="B13486" t="s">
        <v>184</v>
      </c>
      <c r="C13486">
        <f>-69.95501333 / 41.77954119</f>
        <v>-1.674384431649619</v>
      </c>
      <c r="D13486" t="s">
        <v>185</v>
      </c>
      <c r="E13486" t="s">
        <v>70</v>
      </c>
      <c r="F13486" s="1">
        <v>43565</v>
      </c>
      <c r="G13486">
        <v>1</v>
      </c>
      <c r="K13486" t="s">
        <v>173</v>
      </c>
      <c r="L13486" t="s">
        <v>150</v>
      </c>
      <c r="O13486">
        <v>10.86</v>
      </c>
      <c r="P13486" t="s">
        <v>150</v>
      </c>
      <c r="Q13486">
        <v>10.5</v>
      </c>
      <c r="R13486" t="s">
        <v>150</v>
      </c>
      <c r="S13486" t="s">
        <v>173</v>
      </c>
      <c r="T13486" t="s">
        <v>150</v>
      </c>
      <c r="W13486" t="s">
        <v>173</v>
      </c>
      <c r="X13486" t="s">
        <v>150</v>
      </c>
      <c r="AE13486" t="s">
        <v>173</v>
      </c>
      <c r="AF13486" t="s">
        <v>150</v>
      </c>
      <c r="AG13486" t="s">
        <v>173</v>
      </c>
      <c r="AH13486" t="s">
        <v>150</v>
      </c>
      <c r="AS13486" t="s">
        <v>173</v>
      </c>
      <c r="AT13486" t="s">
        <v>150</v>
      </c>
      <c r="BE13486" t="s">
        <v>173</v>
      </c>
      <c r="BF13486" t="s">
        <v>150</v>
      </c>
    </row>
    <row r="13487" spans="1:58" x14ac:dyDescent="0.2">
      <c r="A13487" t="s">
        <v>183</v>
      </c>
      <c r="B13487" t="s">
        <v>184</v>
      </c>
      <c r="C13487">
        <f>-69.95501333 / 41.77954119</f>
        <v>-1.674384431649619</v>
      </c>
      <c r="D13487" t="s">
        <v>185</v>
      </c>
      <c r="E13487" t="s">
        <v>70</v>
      </c>
      <c r="F13487" s="1">
        <v>43565</v>
      </c>
      <c r="G13487">
        <v>2</v>
      </c>
      <c r="K13487" t="s">
        <v>173</v>
      </c>
      <c r="L13487" t="s">
        <v>150</v>
      </c>
      <c r="O13487">
        <v>10.73</v>
      </c>
      <c r="P13487" t="s">
        <v>150</v>
      </c>
      <c r="Q13487">
        <v>10.4</v>
      </c>
      <c r="R13487" t="s">
        <v>150</v>
      </c>
      <c r="S13487" t="s">
        <v>173</v>
      </c>
      <c r="T13487" t="s">
        <v>150</v>
      </c>
      <c r="W13487" t="s">
        <v>173</v>
      </c>
      <c r="X13487" t="s">
        <v>150</v>
      </c>
      <c r="AE13487" t="s">
        <v>173</v>
      </c>
      <c r="AF13487" t="s">
        <v>150</v>
      </c>
      <c r="AG13487" t="s">
        <v>173</v>
      </c>
      <c r="AH13487" t="s">
        <v>150</v>
      </c>
      <c r="AS13487" t="s">
        <v>173</v>
      </c>
      <c r="AT13487" t="s">
        <v>150</v>
      </c>
      <c r="BE13487" t="s">
        <v>173</v>
      </c>
      <c r="BF13487" t="s">
        <v>150</v>
      </c>
    </row>
    <row r="13488" spans="1:58" x14ac:dyDescent="0.2">
      <c r="A13488" t="s">
        <v>183</v>
      </c>
      <c r="B13488" t="s">
        <v>184</v>
      </c>
      <c r="C13488">
        <f>-69.95501333 / 41.77954119</f>
        <v>-1.674384431649619</v>
      </c>
      <c r="D13488" t="s">
        <v>185</v>
      </c>
      <c r="E13488" t="s">
        <v>70</v>
      </c>
      <c r="F13488" s="1">
        <v>43565</v>
      </c>
      <c r="G13488">
        <v>3</v>
      </c>
      <c r="K13488" t="s">
        <v>173</v>
      </c>
      <c r="L13488" t="s">
        <v>150</v>
      </c>
      <c r="O13488">
        <v>10.84</v>
      </c>
      <c r="P13488" t="s">
        <v>150</v>
      </c>
      <c r="Q13488">
        <v>9.6999999999999993</v>
      </c>
      <c r="R13488" t="s">
        <v>150</v>
      </c>
      <c r="S13488" t="s">
        <v>173</v>
      </c>
      <c r="T13488" t="s">
        <v>150</v>
      </c>
      <c r="W13488" t="s">
        <v>173</v>
      </c>
      <c r="X13488" t="s">
        <v>150</v>
      </c>
      <c r="AE13488" t="s">
        <v>173</v>
      </c>
      <c r="AF13488" t="s">
        <v>150</v>
      </c>
      <c r="AG13488" t="s">
        <v>173</v>
      </c>
      <c r="AH13488" t="s">
        <v>150</v>
      </c>
      <c r="AS13488" t="s">
        <v>173</v>
      </c>
      <c r="AT13488" t="s">
        <v>150</v>
      </c>
      <c r="BE13488" t="s">
        <v>173</v>
      </c>
      <c r="BF13488" t="s">
        <v>150</v>
      </c>
    </row>
    <row r="13489" spans="1:58" x14ac:dyDescent="0.2">
      <c r="A13489" t="s">
        <v>183</v>
      </c>
      <c r="B13489" t="s">
        <v>184</v>
      </c>
      <c r="C13489">
        <f>-69.95501333 / 41.77954119</f>
        <v>-1.674384431649619</v>
      </c>
      <c r="D13489" t="s">
        <v>185</v>
      </c>
      <c r="E13489" t="s">
        <v>70</v>
      </c>
      <c r="F13489" s="1">
        <v>43565</v>
      </c>
      <c r="G13489">
        <v>4</v>
      </c>
      <c r="K13489" t="s">
        <v>173</v>
      </c>
      <c r="L13489" t="s">
        <v>150</v>
      </c>
      <c r="O13489">
        <v>10.33</v>
      </c>
      <c r="P13489" t="s">
        <v>150</v>
      </c>
      <c r="Q13489">
        <v>9.3000000000000007</v>
      </c>
      <c r="R13489" t="s">
        <v>150</v>
      </c>
      <c r="S13489" t="s">
        <v>173</v>
      </c>
      <c r="T13489" t="s">
        <v>150</v>
      </c>
      <c r="W13489" t="s">
        <v>173</v>
      </c>
      <c r="X13489" t="s">
        <v>150</v>
      </c>
      <c r="AE13489" t="s">
        <v>173</v>
      </c>
      <c r="AF13489" t="s">
        <v>150</v>
      </c>
      <c r="AG13489" t="s">
        <v>173</v>
      </c>
      <c r="AH13489" t="s">
        <v>150</v>
      </c>
      <c r="AS13489" t="s">
        <v>173</v>
      </c>
      <c r="AT13489" t="s">
        <v>150</v>
      </c>
      <c r="BE13489" t="s">
        <v>173</v>
      </c>
      <c r="BF13489" t="s">
        <v>150</v>
      </c>
    </row>
    <row r="13490" spans="1:58" x14ac:dyDescent="0.2">
      <c r="A13490" t="s">
        <v>183</v>
      </c>
      <c r="B13490" t="s">
        <v>184</v>
      </c>
      <c r="C13490">
        <f>-69.95501333 / 41.77954119</f>
        <v>-1.674384431649619</v>
      </c>
      <c r="D13490" t="s">
        <v>185</v>
      </c>
      <c r="E13490" t="s">
        <v>70</v>
      </c>
      <c r="F13490" s="1">
        <v>43565</v>
      </c>
      <c r="G13490">
        <v>5</v>
      </c>
      <c r="K13490" t="s">
        <v>173</v>
      </c>
      <c r="L13490" t="s">
        <v>150</v>
      </c>
      <c r="O13490">
        <v>7.1</v>
      </c>
      <c r="P13490" t="s">
        <v>150</v>
      </c>
      <c r="Q13490">
        <v>8</v>
      </c>
      <c r="R13490" t="s">
        <v>150</v>
      </c>
      <c r="S13490" t="s">
        <v>173</v>
      </c>
      <c r="T13490" t="s">
        <v>150</v>
      </c>
      <c r="W13490" t="s">
        <v>173</v>
      </c>
      <c r="X13490" t="s">
        <v>150</v>
      </c>
      <c r="AE13490" t="s">
        <v>173</v>
      </c>
      <c r="AF13490" t="s">
        <v>150</v>
      </c>
      <c r="AG13490" t="s">
        <v>173</v>
      </c>
      <c r="AH13490" t="s">
        <v>150</v>
      </c>
      <c r="AS13490" t="s">
        <v>173</v>
      </c>
      <c r="AT13490" t="s">
        <v>150</v>
      </c>
      <c r="BE13490" t="s">
        <v>173</v>
      </c>
      <c r="BF13490" t="s">
        <v>150</v>
      </c>
    </row>
    <row r="13491" spans="1:58" x14ac:dyDescent="0.2">
      <c r="A13491" t="s">
        <v>183</v>
      </c>
      <c r="B13491" t="s">
        <v>184</v>
      </c>
      <c r="C13491">
        <f>-69.95501333 / 41.77954119</f>
        <v>-1.674384431649619</v>
      </c>
      <c r="D13491" t="s">
        <v>185</v>
      </c>
      <c r="E13491" t="s">
        <v>70</v>
      </c>
      <c r="F13491" s="1">
        <v>43565</v>
      </c>
      <c r="G13491">
        <v>5.75</v>
      </c>
      <c r="K13491">
        <v>6.34</v>
      </c>
      <c r="L13491" t="s">
        <v>150</v>
      </c>
      <c r="O13491">
        <v>4.32</v>
      </c>
      <c r="P13491" t="s">
        <v>150</v>
      </c>
      <c r="Q13491">
        <v>7.3</v>
      </c>
      <c r="R13491" t="s">
        <v>150</v>
      </c>
      <c r="S13491">
        <v>0.12</v>
      </c>
      <c r="T13491" t="s">
        <v>150</v>
      </c>
      <c r="U13491">
        <v>3.72</v>
      </c>
      <c r="V13491" t="s">
        <v>150</v>
      </c>
      <c r="W13491">
        <v>67.41</v>
      </c>
      <c r="X13491" t="s">
        <v>150</v>
      </c>
      <c r="Y13491">
        <v>23.09</v>
      </c>
      <c r="AA13491">
        <v>48.72</v>
      </c>
      <c r="AE13491">
        <v>24.4</v>
      </c>
      <c r="AF13491" t="s">
        <v>150</v>
      </c>
      <c r="AG13491">
        <v>6.18</v>
      </c>
      <c r="AH13491" t="s">
        <v>150</v>
      </c>
      <c r="AS13491">
        <v>9.86</v>
      </c>
      <c r="AT13491" t="s">
        <v>150</v>
      </c>
      <c r="BE13491">
        <v>16.2</v>
      </c>
      <c r="BF13491" t="s">
        <v>150</v>
      </c>
    </row>
    <row r="13492" spans="1:58" x14ac:dyDescent="0.2">
      <c r="A13492" t="s">
        <v>183</v>
      </c>
      <c r="B13492" t="s">
        <v>184</v>
      </c>
      <c r="C13492">
        <f>-69.95501333 / 41.77954119</f>
        <v>-1.674384431649619</v>
      </c>
      <c r="D13492" t="s">
        <v>185</v>
      </c>
      <c r="E13492" t="s">
        <v>70</v>
      </c>
      <c r="F13492" s="1">
        <v>43713</v>
      </c>
      <c r="G13492">
        <v>0.5</v>
      </c>
      <c r="I13492">
        <v>6.2</v>
      </c>
      <c r="J13492" t="s">
        <v>150</v>
      </c>
      <c r="K13492">
        <v>19.84</v>
      </c>
      <c r="L13492" t="s">
        <v>150</v>
      </c>
      <c r="M13492">
        <v>1.34</v>
      </c>
      <c r="N13492" t="s">
        <v>150</v>
      </c>
      <c r="O13492">
        <v>8.27</v>
      </c>
      <c r="P13492" t="s">
        <v>150</v>
      </c>
      <c r="Q13492">
        <v>23.8</v>
      </c>
      <c r="R13492" t="s">
        <v>150</v>
      </c>
      <c r="S13492">
        <v>0.87</v>
      </c>
      <c r="T13492" t="s">
        <v>150</v>
      </c>
      <c r="U13492">
        <v>26.95</v>
      </c>
      <c r="V13492" t="s">
        <v>150</v>
      </c>
      <c r="W13492">
        <v>48.35</v>
      </c>
      <c r="X13492" t="s">
        <v>150</v>
      </c>
      <c r="Y13492">
        <v>51.65</v>
      </c>
      <c r="AA13492">
        <v>59.91</v>
      </c>
      <c r="AC13492">
        <v>55.78</v>
      </c>
      <c r="AE13492">
        <v>23.4</v>
      </c>
      <c r="AF13492" t="s">
        <v>150</v>
      </c>
      <c r="AG13492">
        <v>6.83</v>
      </c>
      <c r="AH13492" t="s">
        <v>150</v>
      </c>
      <c r="AS13492">
        <v>6.99</v>
      </c>
      <c r="AT13492" t="s">
        <v>150</v>
      </c>
      <c r="BE13492">
        <v>26.83</v>
      </c>
      <c r="BF13492" t="s">
        <v>150</v>
      </c>
    </row>
    <row r="13493" spans="1:58" x14ac:dyDescent="0.2">
      <c r="A13493" t="s">
        <v>183</v>
      </c>
      <c r="B13493" t="s">
        <v>184</v>
      </c>
      <c r="C13493">
        <f>-69.95501333 / 41.77954119</f>
        <v>-1.674384431649619</v>
      </c>
      <c r="D13493" t="s">
        <v>185</v>
      </c>
      <c r="E13493" t="s">
        <v>70</v>
      </c>
      <c r="F13493" s="1">
        <v>43713</v>
      </c>
      <c r="G13493">
        <v>1</v>
      </c>
      <c r="K13493" t="s">
        <v>173</v>
      </c>
      <c r="L13493" t="s">
        <v>150</v>
      </c>
      <c r="O13493">
        <v>8.32</v>
      </c>
      <c r="P13493" t="s">
        <v>150</v>
      </c>
      <c r="Q13493">
        <v>23.9</v>
      </c>
      <c r="R13493" t="s">
        <v>150</v>
      </c>
      <c r="S13493" t="s">
        <v>173</v>
      </c>
      <c r="T13493" t="s">
        <v>150</v>
      </c>
      <c r="W13493" t="s">
        <v>173</v>
      </c>
      <c r="X13493" t="s">
        <v>150</v>
      </c>
      <c r="AE13493" t="s">
        <v>173</v>
      </c>
      <c r="AF13493" t="s">
        <v>150</v>
      </c>
      <c r="AG13493" t="s">
        <v>173</v>
      </c>
      <c r="AH13493" t="s">
        <v>150</v>
      </c>
      <c r="AS13493" t="s">
        <v>173</v>
      </c>
      <c r="AT13493" t="s">
        <v>150</v>
      </c>
      <c r="BE13493" t="s">
        <v>173</v>
      </c>
      <c r="BF13493" t="s">
        <v>150</v>
      </c>
    </row>
    <row r="13494" spans="1:58" x14ac:dyDescent="0.2">
      <c r="A13494" t="s">
        <v>183</v>
      </c>
      <c r="B13494" t="s">
        <v>184</v>
      </c>
      <c r="C13494">
        <f>-69.95501333 / 41.77954119</f>
        <v>-1.674384431649619</v>
      </c>
      <c r="D13494" t="s">
        <v>185</v>
      </c>
      <c r="E13494" t="s">
        <v>70</v>
      </c>
      <c r="F13494" s="1">
        <v>43713</v>
      </c>
      <c r="G13494">
        <v>2</v>
      </c>
      <c r="K13494" t="s">
        <v>173</v>
      </c>
      <c r="L13494" t="s">
        <v>150</v>
      </c>
      <c r="O13494">
        <v>8.02</v>
      </c>
      <c r="P13494" t="s">
        <v>150</v>
      </c>
      <c r="Q13494">
        <v>23.9</v>
      </c>
      <c r="R13494" t="s">
        <v>150</v>
      </c>
      <c r="S13494" t="s">
        <v>173</v>
      </c>
      <c r="T13494" t="s">
        <v>150</v>
      </c>
      <c r="W13494" t="s">
        <v>173</v>
      </c>
      <c r="X13494" t="s">
        <v>150</v>
      </c>
      <c r="AE13494" t="s">
        <v>173</v>
      </c>
      <c r="AF13494" t="s">
        <v>150</v>
      </c>
      <c r="AG13494" t="s">
        <v>173</v>
      </c>
      <c r="AH13494" t="s">
        <v>150</v>
      </c>
      <c r="AS13494" t="s">
        <v>173</v>
      </c>
      <c r="AT13494" t="s">
        <v>150</v>
      </c>
      <c r="BE13494" t="s">
        <v>173</v>
      </c>
      <c r="BF13494" t="s">
        <v>150</v>
      </c>
    </row>
    <row r="13495" spans="1:58" x14ac:dyDescent="0.2">
      <c r="A13495" t="s">
        <v>183</v>
      </c>
      <c r="B13495" t="s">
        <v>184</v>
      </c>
      <c r="C13495">
        <f>-69.95501333 / 41.77954119</f>
        <v>-1.674384431649619</v>
      </c>
      <c r="D13495" t="s">
        <v>185</v>
      </c>
      <c r="E13495" t="s">
        <v>70</v>
      </c>
      <c r="F13495" s="1">
        <v>43713</v>
      </c>
      <c r="G13495">
        <v>3</v>
      </c>
      <c r="K13495" t="s">
        <v>173</v>
      </c>
      <c r="L13495" t="s">
        <v>150</v>
      </c>
      <c r="O13495">
        <v>4.5</v>
      </c>
      <c r="P13495" t="s">
        <v>150</v>
      </c>
      <c r="Q13495">
        <v>23.3</v>
      </c>
      <c r="R13495" t="s">
        <v>150</v>
      </c>
      <c r="S13495" t="s">
        <v>173</v>
      </c>
      <c r="T13495" t="s">
        <v>150</v>
      </c>
      <c r="W13495" t="s">
        <v>173</v>
      </c>
      <c r="X13495" t="s">
        <v>150</v>
      </c>
      <c r="AE13495" t="s">
        <v>173</v>
      </c>
      <c r="AF13495" t="s">
        <v>150</v>
      </c>
      <c r="AG13495" t="s">
        <v>173</v>
      </c>
      <c r="AH13495" t="s">
        <v>150</v>
      </c>
      <c r="AS13495" t="s">
        <v>173</v>
      </c>
      <c r="AT13495" t="s">
        <v>150</v>
      </c>
      <c r="BE13495" t="s">
        <v>173</v>
      </c>
      <c r="BF13495" t="s">
        <v>150</v>
      </c>
    </row>
    <row r="13496" spans="1:58" x14ac:dyDescent="0.2">
      <c r="A13496" t="s">
        <v>183</v>
      </c>
      <c r="B13496" t="s">
        <v>184</v>
      </c>
      <c r="C13496">
        <f>-69.95501333 / 41.77954119</f>
        <v>-1.674384431649619</v>
      </c>
      <c r="D13496" t="s">
        <v>185</v>
      </c>
      <c r="E13496" t="s">
        <v>70</v>
      </c>
      <c r="F13496" s="1">
        <v>43713</v>
      </c>
      <c r="G13496">
        <v>4</v>
      </c>
      <c r="K13496" t="s">
        <v>173</v>
      </c>
      <c r="L13496" t="s">
        <v>150</v>
      </c>
      <c r="O13496">
        <v>0.28000000000000003</v>
      </c>
      <c r="P13496" t="s">
        <v>150</v>
      </c>
      <c r="Q13496">
        <v>21.1</v>
      </c>
      <c r="R13496" t="s">
        <v>150</v>
      </c>
      <c r="S13496" t="s">
        <v>173</v>
      </c>
      <c r="T13496" t="s">
        <v>150</v>
      </c>
      <c r="W13496" t="s">
        <v>173</v>
      </c>
      <c r="X13496" t="s">
        <v>150</v>
      </c>
      <c r="AE13496" t="s">
        <v>173</v>
      </c>
      <c r="AF13496" t="s">
        <v>150</v>
      </c>
      <c r="AG13496" t="s">
        <v>173</v>
      </c>
      <c r="AH13496" t="s">
        <v>150</v>
      </c>
      <c r="AS13496" t="s">
        <v>173</v>
      </c>
      <c r="AT13496" t="s">
        <v>150</v>
      </c>
      <c r="BE13496" t="s">
        <v>173</v>
      </c>
      <c r="BF13496" t="s">
        <v>150</v>
      </c>
    </row>
    <row r="13497" spans="1:58" x14ac:dyDescent="0.2">
      <c r="A13497" t="s">
        <v>183</v>
      </c>
      <c r="B13497" t="s">
        <v>184</v>
      </c>
      <c r="C13497">
        <f>-69.95501333 / 41.77954119</f>
        <v>-1.674384431649619</v>
      </c>
      <c r="D13497" t="s">
        <v>185</v>
      </c>
      <c r="E13497" t="s">
        <v>70</v>
      </c>
      <c r="F13497" s="1">
        <v>43713</v>
      </c>
      <c r="G13497">
        <v>5</v>
      </c>
      <c r="K13497">
        <v>77.260000000000005</v>
      </c>
      <c r="L13497" t="s">
        <v>150</v>
      </c>
      <c r="O13497">
        <v>0.17</v>
      </c>
      <c r="P13497" t="s">
        <v>150</v>
      </c>
      <c r="Q13497">
        <v>15.5</v>
      </c>
      <c r="R13497" t="s">
        <v>150</v>
      </c>
      <c r="S13497">
        <v>3.44</v>
      </c>
      <c r="T13497" t="s">
        <v>150</v>
      </c>
      <c r="U13497">
        <v>106.55</v>
      </c>
      <c r="V13497" t="s">
        <v>150</v>
      </c>
      <c r="W13497">
        <v>60.22</v>
      </c>
      <c r="X13497" t="s">
        <v>150</v>
      </c>
      <c r="Y13497">
        <v>71.47</v>
      </c>
      <c r="AA13497">
        <v>73.25</v>
      </c>
      <c r="AE13497">
        <v>45</v>
      </c>
      <c r="AF13497" t="s">
        <v>150</v>
      </c>
      <c r="AG13497">
        <v>5.94</v>
      </c>
      <c r="AH13497" t="s">
        <v>150</v>
      </c>
      <c r="AS13497">
        <v>77.37</v>
      </c>
      <c r="AT13497" t="s">
        <v>150</v>
      </c>
      <c r="BE13497">
        <v>154.63</v>
      </c>
      <c r="BF13497" t="s">
        <v>150</v>
      </c>
    </row>
    <row r="13498" spans="1:58" x14ac:dyDescent="0.2">
      <c r="A13498" t="s">
        <v>186</v>
      </c>
      <c r="B13498" t="s">
        <v>187</v>
      </c>
      <c r="C13498">
        <f>-69.9894321 / 41.77788027</f>
        <v>-1.675274849936756</v>
      </c>
      <c r="D13498" t="s">
        <v>188</v>
      </c>
      <c r="E13498" t="s">
        <v>70</v>
      </c>
      <c r="F13498" s="1">
        <v>37508</v>
      </c>
      <c r="G13498">
        <v>0.5</v>
      </c>
      <c r="I13498">
        <v>0.9</v>
      </c>
      <c r="J13498" t="s">
        <v>71</v>
      </c>
      <c r="K13498">
        <v>10.97</v>
      </c>
      <c r="L13498" t="s">
        <v>71</v>
      </c>
      <c r="M13498">
        <v>0.19</v>
      </c>
      <c r="N13498" t="s">
        <v>71</v>
      </c>
      <c r="O13498">
        <v>1.9</v>
      </c>
      <c r="P13498" t="s">
        <v>71</v>
      </c>
      <c r="Q13498">
        <v>20.6</v>
      </c>
      <c r="R13498" t="s">
        <v>71</v>
      </c>
      <c r="S13498">
        <v>4.91</v>
      </c>
      <c r="T13498" t="s">
        <v>71</v>
      </c>
      <c r="U13498">
        <v>152.08000000000001</v>
      </c>
      <c r="V13498" t="s">
        <v>71</v>
      </c>
      <c r="W13498">
        <v>150.80000000000001</v>
      </c>
      <c r="X13498" t="s">
        <v>71</v>
      </c>
      <c r="Y13498">
        <v>76.599999999999994</v>
      </c>
      <c r="AA13498">
        <v>54.1</v>
      </c>
      <c r="AC13498">
        <v>83.93</v>
      </c>
      <c r="AE13498">
        <v>1.55</v>
      </c>
      <c r="AF13498" t="s">
        <v>71</v>
      </c>
      <c r="AG13498">
        <v>5.16</v>
      </c>
      <c r="AH13498" t="s">
        <v>71</v>
      </c>
      <c r="AS13498">
        <v>2.82</v>
      </c>
      <c r="AT13498" t="s">
        <v>71</v>
      </c>
    </row>
    <row r="13499" spans="1:58" x14ac:dyDescent="0.2">
      <c r="A13499" t="s">
        <v>186</v>
      </c>
      <c r="B13499" t="s">
        <v>187</v>
      </c>
      <c r="C13499">
        <f>-69.9894321 / 41.77788027</f>
        <v>-1.675274849936756</v>
      </c>
      <c r="D13499" t="s">
        <v>188</v>
      </c>
      <c r="E13499" t="s">
        <v>70</v>
      </c>
      <c r="F13499" s="1">
        <v>37873</v>
      </c>
      <c r="G13499">
        <v>0.5</v>
      </c>
      <c r="I13499">
        <v>2.2999999999999998</v>
      </c>
      <c r="J13499" t="s">
        <v>71</v>
      </c>
      <c r="K13499">
        <v>1.73</v>
      </c>
      <c r="L13499" t="s">
        <v>71</v>
      </c>
      <c r="M13499">
        <v>0.4</v>
      </c>
      <c r="N13499" t="s">
        <v>71</v>
      </c>
      <c r="S13499">
        <v>3.7</v>
      </c>
      <c r="T13499" t="s">
        <v>71</v>
      </c>
      <c r="U13499">
        <v>114.6</v>
      </c>
      <c r="V13499" t="s">
        <v>71</v>
      </c>
      <c r="W13499">
        <v>153.1</v>
      </c>
      <c r="X13499" t="s">
        <v>71</v>
      </c>
      <c r="Y13499">
        <v>72.52</v>
      </c>
      <c r="AA13499">
        <v>35.979999999999997</v>
      </c>
      <c r="AC13499">
        <v>73.2</v>
      </c>
      <c r="AG13499">
        <v>4.37</v>
      </c>
      <c r="AH13499" t="s">
        <v>71</v>
      </c>
      <c r="AS13499">
        <v>1.39</v>
      </c>
      <c r="AT13499" t="s">
        <v>71</v>
      </c>
    </row>
    <row r="13500" spans="1:58" x14ac:dyDescent="0.2">
      <c r="A13500" t="s">
        <v>186</v>
      </c>
      <c r="B13500" t="s">
        <v>187</v>
      </c>
      <c r="C13500">
        <f>-69.9894321 / 41.77788027</f>
        <v>-1.675274849936756</v>
      </c>
      <c r="D13500" t="s">
        <v>188</v>
      </c>
      <c r="E13500" t="s">
        <v>70</v>
      </c>
      <c r="F13500" s="1">
        <v>37873</v>
      </c>
      <c r="G13500">
        <v>2</v>
      </c>
      <c r="S13500">
        <v>2.9</v>
      </c>
      <c r="T13500" t="s">
        <v>71</v>
      </c>
      <c r="U13500">
        <v>89.82</v>
      </c>
      <c r="V13500" t="s">
        <v>71</v>
      </c>
      <c r="W13500">
        <v>200.9</v>
      </c>
      <c r="X13500" t="s">
        <v>71</v>
      </c>
      <c r="Y13500">
        <v>69.010000000000005</v>
      </c>
      <c r="AE13500">
        <v>0.35</v>
      </c>
      <c r="AF13500" t="s">
        <v>71</v>
      </c>
      <c r="AG13500">
        <v>4.92</v>
      </c>
      <c r="AH13500" t="s">
        <v>71</v>
      </c>
      <c r="AS13500">
        <v>6.91</v>
      </c>
      <c r="AT13500" t="s">
        <v>71</v>
      </c>
    </row>
    <row r="13501" spans="1:58" x14ac:dyDescent="0.2">
      <c r="A13501" t="s">
        <v>186</v>
      </c>
      <c r="B13501" t="s">
        <v>187</v>
      </c>
      <c r="C13501">
        <f>-69.9894321 / 41.77788027</f>
        <v>-1.675274849936756</v>
      </c>
      <c r="D13501" t="s">
        <v>188</v>
      </c>
      <c r="E13501" t="s">
        <v>70</v>
      </c>
      <c r="F13501" s="1">
        <v>38218</v>
      </c>
      <c r="G13501">
        <v>0.5</v>
      </c>
      <c r="I13501">
        <v>1.48</v>
      </c>
      <c r="J13501" t="s">
        <v>71</v>
      </c>
      <c r="K13501">
        <v>4.54</v>
      </c>
      <c r="L13501" t="s">
        <v>71</v>
      </c>
      <c r="M13501">
        <v>0.33</v>
      </c>
      <c r="N13501" t="s">
        <v>71</v>
      </c>
      <c r="O13501">
        <v>3.04</v>
      </c>
      <c r="P13501" t="s">
        <v>71</v>
      </c>
      <c r="Q13501">
        <v>20.6</v>
      </c>
      <c r="R13501" t="s">
        <v>71</v>
      </c>
      <c r="S13501">
        <v>7.36</v>
      </c>
      <c r="T13501" t="s">
        <v>71</v>
      </c>
      <c r="U13501">
        <v>227.97</v>
      </c>
      <c r="V13501" t="s">
        <v>71</v>
      </c>
      <c r="W13501">
        <v>165.49</v>
      </c>
      <c r="X13501" t="s">
        <v>71</v>
      </c>
      <c r="Y13501">
        <v>82.44</v>
      </c>
      <c r="AA13501">
        <v>45.44</v>
      </c>
      <c r="AC13501">
        <v>75.98</v>
      </c>
      <c r="AE13501">
        <v>2.2200000000000002</v>
      </c>
      <c r="AF13501" t="s">
        <v>71</v>
      </c>
      <c r="AG13501">
        <v>5.04</v>
      </c>
      <c r="AH13501" t="s">
        <v>71</v>
      </c>
      <c r="AS13501">
        <v>2.54</v>
      </c>
      <c r="AT13501" t="s">
        <v>71</v>
      </c>
    </row>
    <row r="13502" spans="1:58" x14ac:dyDescent="0.2">
      <c r="A13502" t="s">
        <v>186</v>
      </c>
      <c r="B13502" t="s">
        <v>187</v>
      </c>
      <c r="C13502">
        <f>-69.9894321 / 41.77788027</f>
        <v>-1.675274849936756</v>
      </c>
      <c r="D13502" t="s">
        <v>188</v>
      </c>
      <c r="E13502" t="s">
        <v>70</v>
      </c>
      <c r="F13502" s="1">
        <v>38218</v>
      </c>
      <c r="G13502">
        <v>1</v>
      </c>
      <c r="O13502">
        <v>0.13</v>
      </c>
      <c r="P13502" t="s">
        <v>71</v>
      </c>
      <c r="Q13502">
        <v>16.7</v>
      </c>
      <c r="R13502" t="s">
        <v>71</v>
      </c>
    </row>
    <row r="13503" spans="1:58" x14ac:dyDescent="0.2">
      <c r="A13503" t="s">
        <v>186</v>
      </c>
      <c r="B13503" t="s">
        <v>187</v>
      </c>
      <c r="C13503">
        <f>-69.9894321 / 41.77788027</f>
        <v>-1.675274849936756</v>
      </c>
      <c r="D13503" t="s">
        <v>188</v>
      </c>
      <c r="E13503" t="s">
        <v>70</v>
      </c>
      <c r="F13503" s="1">
        <v>38222</v>
      </c>
      <c r="G13503">
        <v>0.5</v>
      </c>
      <c r="I13503">
        <v>1.37</v>
      </c>
      <c r="J13503" t="s">
        <v>71</v>
      </c>
      <c r="K13503">
        <v>4.67</v>
      </c>
      <c r="L13503" t="s">
        <v>71</v>
      </c>
      <c r="M13503">
        <v>0.33</v>
      </c>
      <c r="N13503" t="s">
        <v>71</v>
      </c>
      <c r="O13503">
        <v>4.3499999999999996</v>
      </c>
      <c r="P13503" t="s">
        <v>71</v>
      </c>
      <c r="Q13503">
        <v>19.5</v>
      </c>
      <c r="R13503" t="s">
        <v>71</v>
      </c>
      <c r="S13503">
        <v>7.83</v>
      </c>
      <c r="T13503" t="s">
        <v>71</v>
      </c>
      <c r="U13503">
        <v>242.52</v>
      </c>
      <c r="V13503" t="s">
        <v>71</v>
      </c>
      <c r="W13503">
        <v>107.67</v>
      </c>
      <c r="X13503" t="s">
        <v>71</v>
      </c>
      <c r="Y13503">
        <v>83.33</v>
      </c>
      <c r="AA13503">
        <v>45.72</v>
      </c>
      <c r="AC13503">
        <v>75.98</v>
      </c>
      <c r="AE13503">
        <v>3.03</v>
      </c>
      <c r="AF13503" t="s">
        <v>71</v>
      </c>
      <c r="AG13503">
        <v>5.12</v>
      </c>
      <c r="AH13503" t="s">
        <v>71</v>
      </c>
      <c r="AS13503">
        <v>3.7</v>
      </c>
      <c r="AT13503" t="s">
        <v>71</v>
      </c>
    </row>
    <row r="13504" spans="1:58" x14ac:dyDescent="0.2">
      <c r="A13504" t="s">
        <v>186</v>
      </c>
      <c r="B13504" t="s">
        <v>187</v>
      </c>
      <c r="C13504">
        <f>-69.9894321 / 41.77788027</f>
        <v>-1.675274849936756</v>
      </c>
      <c r="D13504" t="s">
        <v>188</v>
      </c>
      <c r="E13504" t="s">
        <v>70</v>
      </c>
      <c r="F13504" s="1">
        <v>38222</v>
      </c>
      <c r="G13504">
        <v>0.75</v>
      </c>
      <c r="K13504">
        <v>2.04</v>
      </c>
      <c r="L13504" t="s">
        <v>71</v>
      </c>
      <c r="S13504">
        <v>9.06</v>
      </c>
      <c r="T13504" t="s">
        <v>71</v>
      </c>
      <c r="U13504">
        <v>280.62</v>
      </c>
      <c r="V13504" t="s">
        <v>71</v>
      </c>
      <c r="W13504">
        <v>180.8</v>
      </c>
      <c r="X13504" t="s">
        <v>71</v>
      </c>
      <c r="Y13504">
        <v>85.44</v>
      </c>
      <c r="AA13504">
        <v>37.590000000000003</v>
      </c>
      <c r="AE13504">
        <v>3.63</v>
      </c>
      <c r="AF13504" t="s">
        <v>71</v>
      </c>
      <c r="AG13504">
        <v>5.17</v>
      </c>
      <c r="AH13504" t="s">
        <v>71</v>
      </c>
      <c r="AS13504">
        <v>6.66</v>
      </c>
      <c r="AT13504" t="s">
        <v>71</v>
      </c>
    </row>
    <row r="13505" spans="1:46" x14ac:dyDescent="0.2">
      <c r="A13505" t="s">
        <v>186</v>
      </c>
      <c r="B13505" t="s">
        <v>187</v>
      </c>
      <c r="C13505">
        <f>-69.9894321 / 41.77788027</f>
        <v>-1.675274849936756</v>
      </c>
      <c r="D13505" t="s">
        <v>188</v>
      </c>
      <c r="E13505" t="s">
        <v>70</v>
      </c>
      <c r="F13505" s="1">
        <v>38222</v>
      </c>
      <c r="G13505">
        <v>1</v>
      </c>
      <c r="O13505">
        <v>1.69</v>
      </c>
      <c r="P13505" t="s">
        <v>71</v>
      </c>
      <c r="Q13505">
        <v>16.399999999999999</v>
      </c>
      <c r="R13505" t="s">
        <v>71</v>
      </c>
    </row>
    <row r="13506" spans="1:46" x14ac:dyDescent="0.2">
      <c r="A13506" t="s">
        <v>186</v>
      </c>
      <c r="B13506" t="s">
        <v>187</v>
      </c>
      <c r="C13506">
        <f>-69.9894321 / 41.77788027</f>
        <v>-1.675274849936756</v>
      </c>
      <c r="D13506" t="s">
        <v>188</v>
      </c>
      <c r="E13506" t="s">
        <v>70</v>
      </c>
      <c r="F13506" s="1">
        <v>38589</v>
      </c>
      <c r="G13506">
        <v>0.5</v>
      </c>
      <c r="I13506">
        <v>1.9</v>
      </c>
      <c r="J13506" t="s">
        <v>71</v>
      </c>
      <c r="K13506">
        <v>20.239999999999998</v>
      </c>
      <c r="L13506" t="s">
        <v>71</v>
      </c>
      <c r="M13506">
        <v>0.18</v>
      </c>
      <c r="N13506" t="s">
        <v>71</v>
      </c>
      <c r="O13506">
        <v>2.2599999999999998</v>
      </c>
      <c r="P13506" t="s">
        <v>71</v>
      </c>
      <c r="Q13506">
        <v>20.399999999999999</v>
      </c>
      <c r="R13506" t="s">
        <v>71</v>
      </c>
      <c r="S13506">
        <v>7.7</v>
      </c>
      <c r="T13506" t="s">
        <v>71</v>
      </c>
      <c r="U13506">
        <v>238.5</v>
      </c>
      <c r="V13506" t="s">
        <v>71</v>
      </c>
      <c r="W13506">
        <v>122.93</v>
      </c>
      <c r="X13506" t="s">
        <v>71</v>
      </c>
      <c r="Y13506">
        <v>83.09</v>
      </c>
      <c r="AA13506">
        <v>60.11</v>
      </c>
      <c r="AC13506">
        <v>84.71</v>
      </c>
      <c r="AG13506">
        <v>4.82</v>
      </c>
      <c r="AH13506" t="s">
        <v>71</v>
      </c>
      <c r="AS13506">
        <v>2.99</v>
      </c>
      <c r="AT13506" t="s">
        <v>71</v>
      </c>
    </row>
    <row r="13507" spans="1:46" x14ac:dyDescent="0.2">
      <c r="A13507" t="s">
        <v>186</v>
      </c>
      <c r="B13507" t="s">
        <v>187</v>
      </c>
      <c r="C13507">
        <f>-69.9894321 / 41.77788027</f>
        <v>-1.675274849936756</v>
      </c>
      <c r="D13507" t="s">
        <v>188</v>
      </c>
      <c r="E13507" t="s">
        <v>70</v>
      </c>
      <c r="F13507" s="1">
        <v>38589</v>
      </c>
      <c r="G13507">
        <v>1</v>
      </c>
      <c r="K13507">
        <v>5.16</v>
      </c>
      <c r="L13507" t="s">
        <v>71</v>
      </c>
      <c r="O13507">
        <v>0.34</v>
      </c>
      <c r="P13507" t="s">
        <v>71</v>
      </c>
      <c r="Q13507">
        <v>17.7</v>
      </c>
      <c r="R13507" t="s">
        <v>71</v>
      </c>
      <c r="S13507">
        <v>8.6999999999999993</v>
      </c>
      <c r="T13507" t="s">
        <v>71</v>
      </c>
      <c r="W13507">
        <v>143.31</v>
      </c>
      <c r="X13507" t="s">
        <v>71</v>
      </c>
      <c r="Y13507">
        <v>35.35</v>
      </c>
      <c r="AA13507">
        <v>46.7</v>
      </c>
      <c r="AE13507">
        <v>1.82</v>
      </c>
      <c r="AF13507" t="s">
        <v>71</v>
      </c>
      <c r="AG13507">
        <v>4.91</v>
      </c>
      <c r="AH13507" t="s">
        <v>71</v>
      </c>
      <c r="AS13507">
        <v>12.57</v>
      </c>
      <c r="AT13507" t="s">
        <v>71</v>
      </c>
    </row>
    <row r="13508" spans="1:46" x14ac:dyDescent="0.2">
      <c r="A13508" t="s">
        <v>186</v>
      </c>
      <c r="B13508" t="s">
        <v>187</v>
      </c>
      <c r="C13508">
        <f>-69.9894321 / 41.77788027</f>
        <v>-1.675274849936756</v>
      </c>
      <c r="D13508" t="s">
        <v>188</v>
      </c>
      <c r="E13508" t="s">
        <v>70</v>
      </c>
      <c r="F13508" s="1">
        <v>38945</v>
      </c>
      <c r="G13508">
        <v>0.5</v>
      </c>
      <c r="I13508">
        <v>2.14</v>
      </c>
      <c r="J13508" t="s">
        <v>71</v>
      </c>
      <c r="K13508">
        <v>2.42</v>
      </c>
      <c r="L13508" t="s">
        <v>71</v>
      </c>
      <c r="M13508">
        <v>0.23</v>
      </c>
      <c r="N13508" t="s">
        <v>71</v>
      </c>
      <c r="O13508">
        <v>1.22</v>
      </c>
      <c r="P13508" t="s">
        <v>71</v>
      </c>
      <c r="Q13508">
        <v>20.399999999999999</v>
      </c>
      <c r="R13508" t="s">
        <v>71</v>
      </c>
      <c r="S13508">
        <v>6.83</v>
      </c>
      <c r="T13508" t="s">
        <v>71</v>
      </c>
      <c r="U13508">
        <v>211.67</v>
      </c>
      <c r="V13508" t="s">
        <v>71</v>
      </c>
      <c r="W13508">
        <v>147.49</v>
      </c>
      <c r="X13508" t="s">
        <v>71</v>
      </c>
      <c r="Y13508">
        <v>81.37</v>
      </c>
      <c r="AA13508">
        <v>39.270000000000003</v>
      </c>
      <c r="AC13508">
        <v>81.180000000000007</v>
      </c>
      <c r="AG13508">
        <v>4.8</v>
      </c>
      <c r="AH13508" t="s">
        <v>71</v>
      </c>
      <c r="AS13508">
        <v>5.6</v>
      </c>
      <c r="AT13508" t="s">
        <v>71</v>
      </c>
    </row>
    <row r="13509" spans="1:46" x14ac:dyDescent="0.2">
      <c r="A13509" t="s">
        <v>186</v>
      </c>
      <c r="B13509" t="s">
        <v>187</v>
      </c>
      <c r="C13509">
        <f>-69.9894321 / 41.77788027</f>
        <v>-1.675274849936756</v>
      </c>
      <c r="D13509" t="s">
        <v>188</v>
      </c>
      <c r="E13509" t="s">
        <v>70</v>
      </c>
      <c r="F13509" s="1">
        <v>38945</v>
      </c>
      <c r="G13509">
        <v>1</v>
      </c>
      <c r="K13509">
        <v>1.21</v>
      </c>
      <c r="L13509" t="s">
        <v>71</v>
      </c>
      <c r="O13509">
        <v>0.12</v>
      </c>
      <c r="P13509" t="s">
        <v>71</v>
      </c>
      <c r="Q13509">
        <v>18.600000000000001</v>
      </c>
      <c r="R13509" t="s">
        <v>71</v>
      </c>
      <c r="S13509">
        <v>7.61</v>
      </c>
      <c r="T13509" t="s">
        <v>71</v>
      </c>
      <c r="W13509">
        <v>154.08000000000001</v>
      </c>
      <c r="X13509" t="s">
        <v>71</v>
      </c>
      <c r="Y13509">
        <v>33.409999999999997</v>
      </c>
      <c r="AA13509">
        <v>32.47</v>
      </c>
      <c r="AG13509">
        <v>4.82</v>
      </c>
      <c r="AH13509" t="s">
        <v>71</v>
      </c>
      <c r="AS13509">
        <v>7.94</v>
      </c>
      <c r="AT13509" t="s">
        <v>71</v>
      </c>
    </row>
    <row r="13510" spans="1:46" x14ac:dyDescent="0.2">
      <c r="A13510" t="s">
        <v>186</v>
      </c>
      <c r="B13510" t="s">
        <v>187</v>
      </c>
      <c r="C13510">
        <f>-69.9894321 / 41.77788027</f>
        <v>-1.675274849936756</v>
      </c>
      <c r="D13510" t="s">
        <v>188</v>
      </c>
      <c r="E13510" t="s">
        <v>70</v>
      </c>
      <c r="F13510" s="1">
        <v>38945</v>
      </c>
      <c r="G13510">
        <v>1.5</v>
      </c>
      <c r="O13510">
        <v>7.0000000000000007E-2</v>
      </c>
      <c r="P13510" t="s">
        <v>71</v>
      </c>
      <c r="Q13510">
        <v>17.100000000000001</v>
      </c>
      <c r="R13510" t="s">
        <v>71</v>
      </c>
    </row>
    <row r="13511" spans="1:46" x14ac:dyDescent="0.2">
      <c r="A13511" t="s">
        <v>186</v>
      </c>
      <c r="B13511" t="s">
        <v>187</v>
      </c>
      <c r="C13511">
        <f>-69.9894321 / 41.77788027</f>
        <v>-1.675274849936756</v>
      </c>
      <c r="D13511" t="s">
        <v>188</v>
      </c>
      <c r="E13511" t="s">
        <v>70</v>
      </c>
      <c r="F13511" s="1">
        <v>38981</v>
      </c>
      <c r="G13511">
        <v>0.5</v>
      </c>
      <c r="I13511">
        <v>1.8</v>
      </c>
      <c r="J13511" t="s">
        <v>71</v>
      </c>
      <c r="K13511">
        <v>2.82</v>
      </c>
      <c r="L13511" t="s">
        <v>71</v>
      </c>
      <c r="M13511">
        <v>0.3</v>
      </c>
      <c r="N13511" t="s">
        <v>71</v>
      </c>
      <c r="O13511">
        <v>4.04</v>
      </c>
      <c r="P13511" t="s">
        <v>71</v>
      </c>
      <c r="Q13511">
        <v>17.7</v>
      </c>
      <c r="R13511" t="s">
        <v>71</v>
      </c>
      <c r="S13511">
        <v>5.62</v>
      </c>
      <c r="T13511" t="s">
        <v>71</v>
      </c>
      <c r="U13511">
        <v>174.07</v>
      </c>
      <c r="V13511" t="s">
        <v>71</v>
      </c>
      <c r="W13511">
        <v>139.63999999999999</v>
      </c>
      <c r="X13511" t="s">
        <v>71</v>
      </c>
      <c r="Y13511">
        <v>78.55</v>
      </c>
      <c r="AA13511">
        <v>40.770000000000003</v>
      </c>
      <c r="AC13511">
        <v>77.349999999999994</v>
      </c>
      <c r="AE13511">
        <v>4.24</v>
      </c>
      <c r="AF13511" t="s">
        <v>71</v>
      </c>
      <c r="AG13511">
        <v>5.22</v>
      </c>
      <c r="AH13511" t="s">
        <v>71</v>
      </c>
      <c r="AS13511">
        <v>4.95</v>
      </c>
      <c r="AT13511" t="s">
        <v>71</v>
      </c>
    </row>
    <row r="13512" spans="1:46" x14ac:dyDescent="0.2">
      <c r="A13512" t="s">
        <v>186</v>
      </c>
      <c r="B13512" t="s">
        <v>187</v>
      </c>
      <c r="C13512">
        <f>-69.9894321 / 41.77788027</f>
        <v>-1.675274849936756</v>
      </c>
      <c r="D13512" t="s">
        <v>188</v>
      </c>
      <c r="E13512" t="s">
        <v>70</v>
      </c>
      <c r="F13512" s="1">
        <v>38981</v>
      </c>
      <c r="G13512">
        <v>1</v>
      </c>
      <c r="K13512">
        <v>3.17</v>
      </c>
      <c r="L13512" t="s">
        <v>71</v>
      </c>
      <c r="O13512">
        <v>3.78</v>
      </c>
      <c r="P13512" t="s">
        <v>71</v>
      </c>
      <c r="Q13512">
        <v>17.100000000000001</v>
      </c>
      <c r="R13512" t="s">
        <v>71</v>
      </c>
      <c r="S13512">
        <v>5.83</v>
      </c>
      <c r="T13512" t="s">
        <v>71</v>
      </c>
      <c r="W13512">
        <v>144.66999999999999</v>
      </c>
      <c r="X13512" t="s">
        <v>71</v>
      </c>
      <c r="Y13512">
        <v>29.58</v>
      </c>
      <c r="AA13512">
        <v>41.92</v>
      </c>
      <c r="AE13512">
        <v>4.04</v>
      </c>
      <c r="AF13512" t="s">
        <v>71</v>
      </c>
      <c r="AG13512">
        <v>5.29</v>
      </c>
      <c r="AH13512" t="s">
        <v>71</v>
      </c>
      <c r="AS13512">
        <v>4.46</v>
      </c>
      <c r="AT13512" t="s">
        <v>71</v>
      </c>
    </row>
    <row r="13513" spans="1:46" x14ac:dyDescent="0.2">
      <c r="A13513" t="s">
        <v>186</v>
      </c>
      <c r="B13513" t="s">
        <v>187</v>
      </c>
      <c r="C13513">
        <f>-69.9894321 / 41.77788027</f>
        <v>-1.675274849936756</v>
      </c>
      <c r="D13513" t="s">
        <v>188</v>
      </c>
      <c r="E13513" t="s">
        <v>70</v>
      </c>
      <c r="F13513" s="1">
        <v>39686</v>
      </c>
      <c r="G13513">
        <v>0.5</v>
      </c>
      <c r="I13513">
        <v>1.8</v>
      </c>
      <c r="J13513" t="s">
        <v>71</v>
      </c>
      <c r="K13513">
        <v>63.66</v>
      </c>
      <c r="L13513" t="s">
        <v>71</v>
      </c>
      <c r="M13513">
        <v>0.18</v>
      </c>
      <c r="N13513" t="s">
        <v>71</v>
      </c>
      <c r="O13513">
        <v>3.88</v>
      </c>
      <c r="P13513" t="s">
        <v>71</v>
      </c>
      <c r="Q13513">
        <v>19.8</v>
      </c>
      <c r="R13513" t="s">
        <v>71</v>
      </c>
      <c r="S13513">
        <v>4.9000000000000004</v>
      </c>
      <c r="T13513" t="s">
        <v>71</v>
      </c>
      <c r="U13513">
        <v>151.77000000000001</v>
      </c>
      <c r="V13513" t="s">
        <v>71</v>
      </c>
      <c r="W13513">
        <v>97.29</v>
      </c>
      <c r="X13513" t="s">
        <v>71</v>
      </c>
      <c r="Y13513">
        <v>76.569999999999993</v>
      </c>
      <c r="AA13513">
        <v>71.349999999999994</v>
      </c>
      <c r="AC13513">
        <v>84.71</v>
      </c>
      <c r="AE13513">
        <v>1.8</v>
      </c>
      <c r="AF13513" t="s">
        <v>71</v>
      </c>
      <c r="AG13513">
        <v>5.21</v>
      </c>
      <c r="AH13513" t="s">
        <v>71</v>
      </c>
      <c r="AS13513">
        <v>8.69</v>
      </c>
      <c r="AT13513" t="s">
        <v>71</v>
      </c>
    </row>
    <row r="13514" spans="1:46" x14ac:dyDescent="0.2">
      <c r="A13514" t="s">
        <v>186</v>
      </c>
      <c r="B13514" t="s">
        <v>187</v>
      </c>
      <c r="C13514">
        <f>-69.9894321 / 41.77788027</f>
        <v>-1.675274849936756</v>
      </c>
      <c r="D13514" t="s">
        <v>188</v>
      </c>
      <c r="E13514" t="s">
        <v>70</v>
      </c>
      <c r="F13514" s="1">
        <v>39686</v>
      </c>
      <c r="G13514">
        <v>1</v>
      </c>
      <c r="K13514">
        <v>41.57</v>
      </c>
      <c r="L13514" t="s">
        <v>71</v>
      </c>
      <c r="O13514">
        <v>0.71</v>
      </c>
      <c r="P13514" t="s">
        <v>71</v>
      </c>
      <c r="Q13514">
        <v>19.100000000000001</v>
      </c>
      <c r="R13514" t="s">
        <v>71</v>
      </c>
      <c r="S13514">
        <v>4.82</v>
      </c>
      <c r="T13514" t="s">
        <v>71</v>
      </c>
      <c r="W13514">
        <v>92.27</v>
      </c>
      <c r="X13514" t="s">
        <v>71</v>
      </c>
      <c r="Y13514">
        <v>26.83</v>
      </c>
      <c r="AA13514">
        <v>67.17</v>
      </c>
      <c r="AE13514">
        <v>1.9</v>
      </c>
      <c r="AF13514" t="s">
        <v>71</v>
      </c>
      <c r="AG13514">
        <v>5.2</v>
      </c>
      <c r="AH13514" t="s">
        <v>71</v>
      </c>
      <c r="AS13514">
        <v>7.99</v>
      </c>
      <c r="AT13514" t="s">
        <v>71</v>
      </c>
    </row>
    <row r="13515" spans="1:46" x14ac:dyDescent="0.2">
      <c r="A13515" t="s">
        <v>186</v>
      </c>
      <c r="B13515" t="s">
        <v>187</v>
      </c>
      <c r="C13515">
        <f>-69.9894321 / 41.77788027</f>
        <v>-1.675274849936756</v>
      </c>
      <c r="D13515" t="s">
        <v>188</v>
      </c>
      <c r="E13515" t="s">
        <v>70</v>
      </c>
      <c r="F13515" s="1">
        <v>40066</v>
      </c>
      <c r="G13515">
        <v>0.5</v>
      </c>
      <c r="I13515">
        <v>2.2000000000000002</v>
      </c>
      <c r="J13515" t="s">
        <v>71</v>
      </c>
      <c r="K13515">
        <v>4.33</v>
      </c>
      <c r="L13515" t="s">
        <v>71</v>
      </c>
      <c r="M13515">
        <v>0.27</v>
      </c>
      <c r="N13515" t="s">
        <v>71</v>
      </c>
      <c r="O13515">
        <v>2.37</v>
      </c>
      <c r="P13515" t="s">
        <v>71</v>
      </c>
      <c r="Q13515">
        <v>17.399999999999999</v>
      </c>
      <c r="R13515" t="s">
        <v>71</v>
      </c>
      <c r="S13515">
        <v>7.86</v>
      </c>
      <c r="T13515" t="s">
        <v>71</v>
      </c>
      <c r="U13515">
        <v>243.46</v>
      </c>
      <c r="V13515" t="s">
        <v>71</v>
      </c>
      <c r="W13515">
        <v>151.63999999999999</v>
      </c>
      <c r="X13515" t="s">
        <v>71</v>
      </c>
      <c r="Y13515">
        <v>83.39</v>
      </c>
      <c r="AA13515">
        <v>44.97</v>
      </c>
      <c r="AC13515">
        <v>78.87</v>
      </c>
      <c r="AE13515">
        <v>2.4</v>
      </c>
      <c r="AF13515" t="s">
        <v>71</v>
      </c>
      <c r="AG13515">
        <v>5.25</v>
      </c>
      <c r="AH13515" t="s">
        <v>71</v>
      </c>
      <c r="AS13515">
        <v>20.190000000000001</v>
      </c>
      <c r="AT13515" t="s">
        <v>71</v>
      </c>
    </row>
    <row r="13516" spans="1:46" x14ac:dyDescent="0.2">
      <c r="A13516" t="s">
        <v>186</v>
      </c>
      <c r="B13516" t="s">
        <v>187</v>
      </c>
      <c r="C13516">
        <f>-69.9894321 / 41.77788027</f>
        <v>-1.675274849936756</v>
      </c>
      <c r="D13516" t="s">
        <v>188</v>
      </c>
      <c r="E13516" t="s">
        <v>70</v>
      </c>
      <c r="F13516" s="1">
        <v>40066</v>
      </c>
      <c r="G13516">
        <v>1</v>
      </c>
      <c r="O13516">
        <v>2.02</v>
      </c>
      <c r="P13516" t="s">
        <v>71</v>
      </c>
      <c r="Q13516">
        <v>17.100000000000001</v>
      </c>
      <c r="R13516" t="s">
        <v>71</v>
      </c>
    </row>
    <row r="13517" spans="1:46" x14ac:dyDescent="0.2">
      <c r="A13517" t="s">
        <v>186</v>
      </c>
      <c r="B13517" t="s">
        <v>187</v>
      </c>
      <c r="C13517">
        <f>-69.9894321 / 41.77788027</f>
        <v>-1.675274849936756</v>
      </c>
      <c r="D13517" t="s">
        <v>188</v>
      </c>
      <c r="E13517" t="s">
        <v>70</v>
      </c>
      <c r="F13517" s="1">
        <v>40066</v>
      </c>
      <c r="G13517">
        <v>1.5</v>
      </c>
      <c r="K13517">
        <v>6.84</v>
      </c>
      <c r="L13517" t="s">
        <v>71</v>
      </c>
      <c r="O13517">
        <v>1.61</v>
      </c>
      <c r="P13517" t="s">
        <v>71</v>
      </c>
      <c r="Q13517">
        <v>17</v>
      </c>
      <c r="R13517" t="s">
        <v>71</v>
      </c>
      <c r="S13517">
        <v>8.56</v>
      </c>
      <c r="T13517" t="s">
        <v>71</v>
      </c>
      <c r="U13517">
        <v>265.20999999999998</v>
      </c>
      <c r="V13517" t="s">
        <v>71</v>
      </c>
      <c r="W13517">
        <v>149.30000000000001</v>
      </c>
      <c r="X13517" t="s">
        <v>71</v>
      </c>
      <c r="Y13517">
        <v>84.62</v>
      </c>
      <c r="AA13517">
        <v>49.46</v>
      </c>
      <c r="AE13517">
        <v>2.2999999999999998</v>
      </c>
      <c r="AF13517" t="s">
        <v>71</v>
      </c>
      <c r="AG13517">
        <v>5.24</v>
      </c>
      <c r="AH13517" t="s">
        <v>71</v>
      </c>
      <c r="AS13517">
        <v>22.45</v>
      </c>
      <c r="AT13517" t="s">
        <v>71</v>
      </c>
    </row>
    <row r="13518" spans="1:46" x14ac:dyDescent="0.2">
      <c r="A13518" t="s">
        <v>186</v>
      </c>
      <c r="B13518" t="s">
        <v>187</v>
      </c>
      <c r="C13518">
        <f>-69.9894321 / 41.77788027</f>
        <v>-1.675274849936756</v>
      </c>
      <c r="D13518" t="s">
        <v>188</v>
      </c>
      <c r="E13518" t="s">
        <v>70</v>
      </c>
      <c r="F13518" s="1">
        <v>40436</v>
      </c>
      <c r="G13518">
        <v>0.5</v>
      </c>
      <c r="I13518">
        <v>1.9</v>
      </c>
      <c r="J13518" t="s">
        <v>71</v>
      </c>
      <c r="K13518">
        <v>7.74</v>
      </c>
      <c r="L13518" t="s">
        <v>71</v>
      </c>
      <c r="M13518">
        <v>0.35</v>
      </c>
      <c r="N13518" t="s">
        <v>71</v>
      </c>
      <c r="O13518">
        <v>2.93</v>
      </c>
      <c r="P13518" t="s">
        <v>71</v>
      </c>
      <c r="Q13518">
        <v>17.3</v>
      </c>
      <c r="R13518" t="s">
        <v>71</v>
      </c>
      <c r="S13518">
        <v>5.09</v>
      </c>
      <c r="T13518" t="s">
        <v>71</v>
      </c>
      <c r="U13518">
        <v>157.66</v>
      </c>
      <c r="V13518" t="s">
        <v>71</v>
      </c>
      <c r="W13518">
        <v>136.53</v>
      </c>
      <c r="X13518" t="s">
        <v>71</v>
      </c>
      <c r="Y13518">
        <v>77.12</v>
      </c>
      <c r="AA13518">
        <v>50.68</v>
      </c>
      <c r="AC13518">
        <v>75.13</v>
      </c>
      <c r="AG13518">
        <v>4.92</v>
      </c>
      <c r="AH13518" t="s">
        <v>71</v>
      </c>
      <c r="AS13518">
        <v>6.32</v>
      </c>
      <c r="AT13518" t="s">
        <v>71</v>
      </c>
    </row>
    <row r="13519" spans="1:46" x14ac:dyDescent="0.2">
      <c r="A13519" t="s">
        <v>186</v>
      </c>
      <c r="B13519" t="s">
        <v>187</v>
      </c>
      <c r="C13519">
        <f>-69.9894321 / 41.77788027</f>
        <v>-1.675274849936756</v>
      </c>
      <c r="D13519" t="s">
        <v>188</v>
      </c>
      <c r="E13519" t="s">
        <v>70</v>
      </c>
      <c r="F13519" s="1">
        <v>40436</v>
      </c>
      <c r="G13519">
        <v>1</v>
      </c>
      <c r="K13519">
        <v>1.42</v>
      </c>
      <c r="L13519" t="s">
        <v>71</v>
      </c>
      <c r="O13519">
        <v>2.78</v>
      </c>
      <c r="P13519" t="s">
        <v>71</v>
      </c>
      <c r="Q13519">
        <v>12.2</v>
      </c>
      <c r="R13519" t="s">
        <v>71</v>
      </c>
      <c r="S13519">
        <v>5.0999999999999996</v>
      </c>
      <c r="T13519" t="s">
        <v>71</v>
      </c>
      <c r="W13519">
        <v>131.26</v>
      </c>
      <c r="X13519" t="s">
        <v>71</v>
      </c>
      <c r="AE13519">
        <v>5</v>
      </c>
      <c r="AF13519" t="s">
        <v>71</v>
      </c>
      <c r="AG13519">
        <v>4.91</v>
      </c>
      <c r="AH13519" t="s">
        <v>71</v>
      </c>
      <c r="AS13519">
        <v>3.03</v>
      </c>
      <c r="AT13519" t="s">
        <v>71</v>
      </c>
    </row>
    <row r="13520" spans="1:46" x14ac:dyDescent="0.2">
      <c r="A13520" t="s">
        <v>186</v>
      </c>
      <c r="B13520" t="s">
        <v>187</v>
      </c>
      <c r="C13520">
        <f>-69.9894321 / 41.77788027</f>
        <v>-1.675274849936756</v>
      </c>
      <c r="D13520" t="s">
        <v>188</v>
      </c>
      <c r="E13520" t="s">
        <v>70</v>
      </c>
      <c r="F13520" s="1">
        <v>40436</v>
      </c>
      <c r="G13520">
        <v>1.5</v>
      </c>
      <c r="O13520">
        <v>2.75</v>
      </c>
      <c r="P13520" t="s">
        <v>71</v>
      </c>
      <c r="Q13520">
        <v>17.2</v>
      </c>
      <c r="R13520" t="s">
        <v>71</v>
      </c>
    </row>
    <row r="13521" spans="1:58" x14ac:dyDescent="0.2">
      <c r="A13521" t="s">
        <v>186</v>
      </c>
      <c r="B13521" t="s">
        <v>187</v>
      </c>
      <c r="C13521">
        <f>-69.9894321 / 41.77788027</f>
        <v>-1.675274849936756</v>
      </c>
      <c r="D13521" t="s">
        <v>188</v>
      </c>
      <c r="E13521" t="s">
        <v>70</v>
      </c>
      <c r="F13521" s="1">
        <v>40800</v>
      </c>
      <c r="G13521">
        <v>0.5</v>
      </c>
      <c r="I13521">
        <v>1.95</v>
      </c>
      <c r="J13521" t="s">
        <v>71</v>
      </c>
      <c r="K13521">
        <v>0.88</v>
      </c>
      <c r="L13521" t="s">
        <v>71</v>
      </c>
      <c r="M13521">
        <v>0.3</v>
      </c>
      <c r="N13521" t="s">
        <v>71</v>
      </c>
      <c r="O13521">
        <v>2.11</v>
      </c>
      <c r="P13521" t="s">
        <v>71</v>
      </c>
      <c r="Q13521">
        <v>20.100000000000001</v>
      </c>
      <c r="R13521" t="s">
        <v>71</v>
      </c>
      <c r="S13521">
        <v>9.19</v>
      </c>
      <c r="T13521" t="s">
        <v>71</v>
      </c>
      <c r="U13521">
        <v>284.64999999999998</v>
      </c>
      <c r="V13521" t="s">
        <v>71</v>
      </c>
      <c r="W13521">
        <v>114.99</v>
      </c>
      <c r="X13521" t="s">
        <v>71</v>
      </c>
      <c r="Y13521">
        <v>85.64</v>
      </c>
      <c r="AA13521">
        <v>29.35</v>
      </c>
      <c r="AC13521">
        <v>77.349999999999994</v>
      </c>
      <c r="AE13521">
        <v>1.8</v>
      </c>
      <c r="AF13521" t="s">
        <v>71</v>
      </c>
      <c r="AG13521">
        <v>5.0999999999999996</v>
      </c>
      <c r="AH13521" t="s">
        <v>71</v>
      </c>
      <c r="AS13521">
        <v>2.48</v>
      </c>
      <c r="AT13521" t="s">
        <v>71</v>
      </c>
    </row>
    <row r="13522" spans="1:58" x14ac:dyDescent="0.2">
      <c r="A13522" t="s">
        <v>186</v>
      </c>
      <c r="B13522" t="s">
        <v>187</v>
      </c>
      <c r="C13522">
        <f>-69.9894321 / 41.77788027</f>
        <v>-1.675274849936756</v>
      </c>
      <c r="D13522" t="s">
        <v>188</v>
      </c>
      <c r="E13522" t="s">
        <v>70</v>
      </c>
      <c r="F13522" s="1">
        <v>40800</v>
      </c>
      <c r="G13522">
        <v>1</v>
      </c>
      <c r="K13522">
        <v>0.03</v>
      </c>
      <c r="L13522" t="s">
        <v>71</v>
      </c>
      <c r="O13522">
        <v>0.24</v>
      </c>
      <c r="P13522" t="s">
        <v>71</v>
      </c>
      <c r="Q13522">
        <v>18.2</v>
      </c>
      <c r="R13522" t="s">
        <v>71</v>
      </c>
      <c r="S13522">
        <v>10.15</v>
      </c>
      <c r="T13522" t="s">
        <v>71</v>
      </c>
      <c r="W13522">
        <v>123.74</v>
      </c>
      <c r="X13522" t="s">
        <v>71</v>
      </c>
      <c r="Y13522">
        <v>37.57</v>
      </c>
      <c r="AA13522">
        <v>-5.59</v>
      </c>
      <c r="AE13522">
        <v>1.5</v>
      </c>
      <c r="AF13522" t="s">
        <v>71</v>
      </c>
      <c r="AG13522">
        <v>5.05</v>
      </c>
      <c r="AH13522" t="s">
        <v>71</v>
      </c>
      <c r="AS13522">
        <v>4.42</v>
      </c>
      <c r="AT13522" t="s">
        <v>71</v>
      </c>
    </row>
    <row r="13523" spans="1:58" x14ac:dyDescent="0.2">
      <c r="A13523" t="s">
        <v>186</v>
      </c>
      <c r="B13523" t="s">
        <v>187</v>
      </c>
      <c r="C13523">
        <f>-69.9894321 / 41.77788027</f>
        <v>-1.675274849936756</v>
      </c>
      <c r="D13523" t="s">
        <v>188</v>
      </c>
      <c r="E13523" t="s">
        <v>70</v>
      </c>
      <c r="F13523" s="1">
        <v>40800</v>
      </c>
      <c r="G13523">
        <v>1.5</v>
      </c>
      <c r="O13523">
        <v>0.18</v>
      </c>
      <c r="P13523" t="s">
        <v>71</v>
      </c>
      <c r="Q13523">
        <v>17.3</v>
      </c>
      <c r="R13523" t="s">
        <v>71</v>
      </c>
    </row>
    <row r="13524" spans="1:58" x14ac:dyDescent="0.2">
      <c r="A13524" t="s">
        <v>186</v>
      </c>
      <c r="B13524" t="s">
        <v>187</v>
      </c>
      <c r="C13524">
        <f>-69.9894321 / 41.77788027</f>
        <v>-1.675274849936756</v>
      </c>
      <c r="D13524" t="s">
        <v>188</v>
      </c>
      <c r="E13524" t="s">
        <v>70</v>
      </c>
      <c r="F13524" s="1">
        <v>41515</v>
      </c>
      <c r="G13524">
        <v>0.5</v>
      </c>
      <c r="I13524">
        <v>1.9</v>
      </c>
      <c r="J13524" t="s">
        <v>71</v>
      </c>
      <c r="K13524">
        <v>31.14</v>
      </c>
      <c r="L13524" t="s">
        <v>71</v>
      </c>
      <c r="M13524">
        <v>0.3</v>
      </c>
      <c r="N13524" t="s">
        <v>71</v>
      </c>
      <c r="O13524">
        <v>2.48</v>
      </c>
      <c r="P13524" t="s">
        <v>71</v>
      </c>
      <c r="Q13524">
        <v>20.7</v>
      </c>
      <c r="R13524" t="s">
        <v>71</v>
      </c>
      <c r="S13524">
        <v>8.3800000000000008</v>
      </c>
      <c r="T13524" t="s">
        <v>71</v>
      </c>
      <c r="U13524">
        <v>259.56</v>
      </c>
      <c r="V13524" t="s">
        <v>71</v>
      </c>
      <c r="W13524">
        <v>117.39</v>
      </c>
      <c r="X13524" t="s">
        <v>71</v>
      </c>
      <c r="Y13524">
        <v>84.31</v>
      </c>
      <c r="AA13524">
        <v>64.33</v>
      </c>
      <c r="AC13524">
        <v>77.349999999999994</v>
      </c>
      <c r="AE13524">
        <v>2.7</v>
      </c>
      <c r="AF13524" t="s">
        <v>71</v>
      </c>
      <c r="AG13524">
        <v>5.0999999999999996</v>
      </c>
      <c r="AH13524" t="s">
        <v>71</v>
      </c>
      <c r="AS13524">
        <v>27.43</v>
      </c>
      <c r="AT13524" t="s">
        <v>71</v>
      </c>
    </row>
    <row r="13525" spans="1:58" x14ac:dyDescent="0.2">
      <c r="A13525" t="s">
        <v>186</v>
      </c>
      <c r="B13525" t="s">
        <v>187</v>
      </c>
      <c r="C13525">
        <f>-69.9894321 / 41.77788027</f>
        <v>-1.675274849936756</v>
      </c>
      <c r="D13525" t="s">
        <v>188</v>
      </c>
      <c r="E13525" t="s">
        <v>70</v>
      </c>
      <c r="F13525" s="1">
        <v>41515</v>
      </c>
      <c r="G13525">
        <v>1</v>
      </c>
      <c r="K13525">
        <v>20.98</v>
      </c>
      <c r="L13525" t="s">
        <v>71</v>
      </c>
      <c r="O13525">
        <v>1.34</v>
      </c>
      <c r="P13525" t="s">
        <v>71</v>
      </c>
      <c r="Q13525">
        <v>19.100000000000001</v>
      </c>
      <c r="R13525" t="s">
        <v>71</v>
      </c>
      <c r="S13525">
        <v>7.47</v>
      </c>
      <c r="T13525" t="s">
        <v>71</v>
      </c>
      <c r="W13525">
        <v>129.38</v>
      </c>
      <c r="X13525" t="s">
        <v>71</v>
      </c>
      <c r="Y13525">
        <v>33.15</v>
      </c>
      <c r="AA13525">
        <v>60.46</v>
      </c>
      <c r="AE13525">
        <v>3</v>
      </c>
      <c r="AF13525" t="s">
        <v>71</v>
      </c>
      <c r="AG13525">
        <v>5.3</v>
      </c>
      <c r="AH13525" t="s">
        <v>71</v>
      </c>
      <c r="AS13525">
        <v>29.81</v>
      </c>
      <c r="AT13525" t="s">
        <v>71</v>
      </c>
    </row>
    <row r="13526" spans="1:58" x14ac:dyDescent="0.2">
      <c r="A13526" t="s">
        <v>186</v>
      </c>
      <c r="B13526" t="s">
        <v>187</v>
      </c>
      <c r="C13526">
        <f>-69.9894321 / 41.77788027</f>
        <v>-1.675274849936756</v>
      </c>
      <c r="D13526" t="s">
        <v>188</v>
      </c>
      <c r="E13526" t="s">
        <v>70</v>
      </c>
      <c r="F13526" s="1">
        <v>41890</v>
      </c>
      <c r="G13526">
        <v>0.5</v>
      </c>
      <c r="I13526">
        <v>1.7</v>
      </c>
      <c r="J13526" t="s">
        <v>71</v>
      </c>
      <c r="K13526">
        <v>6.13</v>
      </c>
      <c r="L13526" t="s">
        <v>71</v>
      </c>
      <c r="M13526">
        <v>0.2</v>
      </c>
      <c r="N13526" t="s">
        <v>71</v>
      </c>
      <c r="O13526">
        <v>1.47</v>
      </c>
      <c r="P13526" t="s">
        <v>71</v>
      </c>
      <c r="Q13526">
        <v>20.2</v>
      </c>
      <c r="R13526" t="s">
        <v>71</v>
      </c>
      <c r="S13526">
        <v>13.44</v>
      </c>
      <c r="T13526" t="s">
        <v>71</v>
      </c>
      <c r="U13526">
        <v>416.29</v>
      </c>
      <c r="V13526" t="s">
        <v>71</v>
      </c>
      <c r="W13526">
        <v>145.16</v>
      </c>
      <c r="X13526" t="s">
        <v>71</v>
      </c>
      <c r="Y13526">
        <v>91.12</v>
      </c>
      <c r="AA13526">
        <v>48.39</v>
      </c>
      <c r="AC13526">
        <v>83.19</v>
      </c>
      <c r="AE13526">
        <v>4.5999999999999996</v>
      </c>
      <c r="AF13526" t="s">
        <v>71</v>
      </c>
      <c r="AG13526">
        <v>5.58</v>
      </c>
      <c r="AH13526" t="s">
        <v>71</v>
      </c>
      <c r="AS13526">
        <v>11.51</v>
      </c>
      <c r="AT13526" t="s">
        <v>71</v>
      </c>
    </row>
    <row r="13527" spans="1:58" x14ac:dyDescent="0.2">
      <c r="A13527" t="s">
        <v>186</v>
      </c>
      <c r="B13527" t="s">
        <v>187</v>
      </c>
      <c r="C13527">
        <f>-69.9894321 / 41.77788027</f>
        <v>-1.675274849936756</v>
      </c>
      <c r="D13527" t="s">
        <v>188</v>
      </c>
      <c r="E13527" t="s">
        <v>70</v>
      </c>
      <c r="F13527" s="1">
        <v>41890</v>
      </c>
      <c r="G13527">
        <v>0.75</v>
      </c>
      <c r="K13527">
        <v>4.24</v>
      </c>
      <c r="L13527" t="s">
        <v>71</v>
      </c>
      <c r="O13527">
        <v>1.33</v>
      </c>
      <c r="P13527" t="s">
        <v>71</v>
      </c>
      <c r="Q13527">
        <v>20.100000000000001</v>
      </c>
      <c r="R13527" t="s">
        <v>71</v>
      </c>
      <c r="S13527">
        <v>13.24</v>
      </c>
      <c r="T13527" t="s">
        <v>71</v>
      </c>
      <c r="U13527">
        <v>410.09</v>
      </c>
      <c r="V13527" t="s">
        <v>71</v>
      </c>
      <c r="W13527">
        <v>151.13</v>
      </c>
      <c r="X13527" t="s">
        <v>71</v>
      </c>
      <c r="Y13527">
        <v>90.91</v>
      </c>
      <c r="AA13527">
        <v>44.77</v>
      </c>
      <c r="AE13527">
        <v>4.5999999999999996</v>
      </c>
      <c r="AF13527" t="s">
        <v>71</v>
      </c>
      <c r="AG13527">
        <v>5.75</v>
      </c>
      <c r="AH13527" t="s">
        <v>71</v>
      </c>
      <c r="AS13527">
        <v>11.78</v>
      </c>
      <c r="AT13527" t="s">
        <v>71</v>
      </c>
    </row>
    <row r="13528" spans="1:58" x14ac:dyDescent="0.2">
      <c r="A13528" t="s">
        <v>186</v>
      </c>
      <c r="B13528" t="s">
        <v>187</v>
      </c>
      <c r="C13528">
        <f>-69.9894321 / 41.77788027</f>
        <v>-1.675274849936756</v>
      </c>
      <c r="D13528" t="s">
        <v>188</v>
      </c>
      <c r="E13528" t="s">
        <v>70</v>
      </c>
      <c r="F13528" s="1">
        <v>41890</v>
      </c>
      <c r="G13528">
        <v>1</v>
      </c>
      <c r="O13528">
        <v>0.24</v>
      </c>
      <c r="P13528" t="s">
        <v>71</v>
      </c>
      <c r="Q13528">
        <v>19.5</v>
      </c>
      <c r="R13528" t="s">
        <v>71</v>
      </c>
    </row>
    <row r="13529" spans="1:58" x14ac:dyDescent="0.2">
      <c r="A13529" t="s">
        <v>186</v>
      </c>
      <c r="B13529" t="s">
        <v>187</v>
      </c>
      <c r="C13529">
        <f>-69.9894321 / 41.77788027</f>
        <v>-1.675274849936756</v>
      </c>
      <c r="D13529" t="s">
        <v>188</v>
      </c>
      <c r="E13529" t="s">
        <v>70</v>
      </c>
      <c r="F13529" s="1">
        <v>43565</v>
      </c>
      <c r="G13529">
        <v>0.5</v>
      </c>
      <c r="I13529">
        <v>3.1</v>
      </c>
      <c r="J13529" t="s">
        <v>150</v>
      </c>
      <c r="K13529">
        <v>7.48</v>
      </c>
      <c r="L13529" t="s">
        <v>150</v>
      </c>
      <c r="M13529">
        <v>0.48</v>
      </c>
      <c r="N13529" t="s">
        <v>150</v>
      </c>
      <c r="O13529">
        <v>7.62</v>
      </c>
      <c r="P13529" t="s">
        <v>150</v>
      </c>
      <c r="Q13529">
        <v>9.3000000000000007</v>
      </c>
      <c r="R13529" t="s">
        <v>150</v>
      </c>
      <c r="S13529">
        <v>0.4</v>
      </c>
      <c r="T13529" t="s">
        <v>150</v>
      </c>
      <c r="U13529">
        <v>12.39</v>
      </c>
      <c r="V13529" t="s">
        <v>150</v>
      </c>
      <c r="W13529">
        <v>59.06</v>
      </c>
      <c r="X13529" t="s">
        <v>150</v>
      </c>
      <c r="Y13529">
        <v>40.44</v>
      </c>
      <c r="AA13529">
        <v>50.34</v>
      </c>
      <c r="AC13529">
        <v>70.58</v>
      </c>
      <c r="AE13529">
        <v>0.3</v>
      </c>
      <c r="AF13529" t="s">
        <v>150</v>
      </c>
      <c r="AG13529">
        <v>4.8</v>
      </c>
      <c r="AH13529" t="s">
        <v>150</v>
      </c>
      <c r="AS13529">
        <v>2.1</v>
      </c>
      <c r="AT13529" t="s">
        <v>150</v>
      </c>
      <c r="BE13529">
        <v>9.58</v>
      </c>
      <c r="BF13529" t="s">
        <v>150</v>
      </c>
    </row>
    <row r="13530" spans="1:58" x14ac:dyDescent="0.2">
      <c r="A13530" t="s">
        <v>186</v>
      </c>
      <c r="B13530" t="s">
        <v>187</v>
      </c>
      <c r="C13530">
        <f>-69.9894321 / 41.77788027</f>
        <v>-1.675274849936756</v>
      </c>
      <c r="D13530" t="s">
        <v>188</v>
      </c>
      <c r="E13530" t="s">
        <v>70</v>
      </c>
      <c r="F13530" s="1">
        <v>43565</v>
      </c>
      <c r="G13530">
        <v>1</v>
      </c>
      <c r="K13530" t="s">
        <v>173</v>
      </c>
      <c r="L13530" t="s">
        <v>150</v>
      </c>
      <c r="O13530">
        <v>6.32</v>
      </c>
      <c r="P13530" t="s">
        <v>150</v>
      </c>
      <c r="Q13530">
        <v>8.4</v>
      </c>
      <c r="R13530" t="s">
        <v>150</v>
      </c>
      <c r="S13530" t="s">
        <v>173</v>
      </c>
      <c r="T13530" t="s">
        <v>150</v>
      </c>
      <c r="W13530" t="s">
        <v>173</v>
      </c>
      <c r="X13530" t="s">
        <v>150</v>
      </c>
      <c r="AE13530" t="s">
        <v>173</v>
      </c>
      <c r="AF13530" t="s">
        <v>150</v>
      </c>
      <c r="AG13530" t="s">
        <v>173</v>
      </c>
      <c r="AH13530" t="s">
        <v>150</v>
      </c>
      <c r="AS13530" t="s">
        <v>173</v>
      </c>
      <c r="AT13530" t="s">
        <v>150</v>
      </c>
      <c r="BE13530" t="s">
        <v>173</v>
      </c>
      <c r="BF13530" t="s">
        <v>150</v>
      </c>
    </row>
    <row r="13531" spans="1:58" x14ac:dyDescent="0.2">
      <c r="A13531" t="s">
        <v>186</v>
      </c>
      <c r="B13531" t="s">
        <v>187</v>
      </c>
      <c r="C13531">
        <f>-69.9894321 / 41.77788027</f>
        <v>-1.675274849936756</v>
      </c>
      <c r="D13531" t="s">
        <v>188</v>
      </c>
      <c r="E13531" t="s">
        <v>70</v>
      </c>
      <c r="F13531" s="1">
        <v>43565</v>
      </c>
      <c r="G13531">
        <v>1.5</v>
      </c>
      <c r="K13531" t="s">
        <v>173</v>
      </c>
      <c r="L13531" t="s">
        <v>150</v>
      </c>
      <c r="O13531">
        <v>5.38</v>
      </c>
      <c r="P13531" t="s">
        <v>150</v>
      </c>
      <c r="Q13531">
        <v>8.1</v>
      </c>
      <c r="R13531" t="s">
        <v>150</v>
      </c>
      <c r="S13531" t="s">
        <v>173</v>
      </c>
      <c r="T13531" t="s">
        <v>150</v>
      </c>
      <c r="W13531" t="s">
        <v>173</v>
      </c>
      <c r="X13531" t="s">
        <v>150</v>
      </c>
      <c r="AE13531" t="s">
        <v>173</v>
      </c>
      <c r="AF13531" t="s">
        <v>150</v>
      </c>
      <c r="AG13531" t="s">
        <v>173</v>
      </c>
      <c r="AH13531" t="s">
        <v>150</v>
      </c>
      <c r="AS13531" t="s">
        <v>173</v>
      </c>
      <c r="AT13531" t="s">
        <v>150</v>
      </c>
      <c r="BE13531" t="s">
        <v>173</v>
      </c>
      <c r="BF13531" t="s">
        <v>150</v>
      </c>
    </row>
    <row r="13532" spans="1:58" x14ac:dyDescent="0.2">
      <c r="A13532" t="s">
        <v>186</v>
      </c>
      <c r="B13532" t="s">
        <v>187</v>
      </c>
      <c r="C13532">
        <f>-69.9894321 / 41.77788027</f>
        <v>-1.675274849936756</v>
      </c>
      <c r="D13532" t="s">
        <v>188</v>
      </c>
      <c r="E13532" t="s">
        <v>70</v>
      </c>
      <c r="F13532" s="1">
        <v>43565</v>
      </c>
      <c r="G13532">
        <v>2</v>
      </c>
      <c r="K13532" t="s">
        <v>173</v>
      </c>
      <c r="L13532" t="s">
        <v>150</v>
      </c>
      <c r="O13532">
        <v>2.2999999999999998</v>
      </c>
      <c r="P13532" t="s">
        <v>150</v>
      </c>
      <c r="Q13532">
        <v>6.8</v>
      </c>
      <c r="R13532" t="s">
        <v>150</v>
      </c>
      <c r="S13532" t="s">
        <v>173</v>
      </c>
      <c r="T13532" t="s">
        <v>150</v>
      </c>
      <c r="W13532" t="s">
        <v>173</v>
      </c>
      <c r="X13532" t="s">
        <v>150</v>
      </c>
      <c r="AE13532" t="s">
        <v>173</v>
      </c>
      <c r="AF13532" t="s">
        <v>150</v>
      </c>
      <c r="AG13532" t="s">
        <v>173</v>
      </c>
      <c r="AH13532" t="s">
        <v>150</v>
      </c>
      <c r="AS13532" t="s">
        <v>173</v>
      </c>
      <c r="AT13532" t="s">
        <v>150</v>
      </c>
      <c r="BE13532" t="s">
        <v>173</v>
      </c>
      <c r="BF13532" t="s">
        <v>150</v>
      </c>
    </row>
    <row r="13533" spans="1:58" x14ac:dyDescent="0.2">
      <c r="A13533" t="s">
        <v>186</v>
      </c>
      <c r="B13533" t="s">
        <v>187</v>
      </c>
      <c r="C13533">
        <f>-69.9894321 / 41.77788027</f>
        <v>-1.675274849936756</v>
      </c>
      <c r="D13533" t="s">
        <v>188</v>
      </c>
      <c r="E13533" t="s">
        <v>70</v>
      </c>
      <c r="F13533" s="1">
        <v>43565</v>
      </c>
      <c r="G13533">
        <v>2.1</v>
      </c>
      <c r="K13533">
        <v>1.1200000000000001</v>
      </c>
      <c r="L13533" t="s">
        <v>150</v>
      </c>
      <c r="S13533">
        <v>0.67</v>
      </c>
      <c r="T13533" t="s">
        <v>150</v>
      </c>
      <c r="U13533">
        <v>20.75</v>
      </c>
      <c r="V13533" t="s">
        <v>150</v>
      </c>
      <c r="W13533">
        <v>69.08</v>
      </c>
      <c r="X13533" t="s">
        <v>150</v>
      </c>
      <c r="Y13533">
        <v>47.88</v>
      </c>
      <c r="AA13533">
        <v>31.71</v>
      </c>
      <c r="AE13533">
        <v>2.2000000000000002</v>
      </c>
      <c r="AF13533" t="s">
        <v>150</v>
      </c>
      <c r="AG13533">
        <v>5.01</v>
      </c>
      <c r="AH13533" t="s">
        <v>150</v>
      </c>
      <c r="AS13533">
        <v>6.79</v>
      </c>
      <c r="AT13533" t="s">
        <v>150</v>
      </c>
      <c r="BE13533">
        <v>7.91</v>
      </c>
      <c r="BF13533" t="s">
        <v>150</v>
      </c>
    </row>
    <row r="13534" spans="1:58" x14ac:dyDescent="0.2">
      <c r="A13534" t="s">
        <v>186</v>
      </c>
      <c r="B13534" t="s">
        <v>187</v>
      </c>
      <c r="C13534">
        <f>-69.9894321 / 41.77788027</f>
        <v>-1.675274849936756</v>
      </c>
      <c r="D13534" t="s">
        <v>188</v>
      </c>
      <c r="E13534" t="s">
        <v>70</v>
      </c>
      <c r="F13534" s="1">
        <v>43565</v>
      </c>
      <c r="G13534">
        <v>2.5</v>
      </c>
      <c r="K13534" t="s">
        <v>173</v>
      </c>
      <c r="L13534" t="s">
        <v>150</v>
      </c>
      <c r="O13534">
        <v>1.47</v>
      </c>
      <c r="P13534" t="s">
        <v>150</v>
      </c>
      <c r="Q13534">
        <v>6.2</v>
      </c>
      <c r="R13534" t="s">
        <v>150</v>
      </c>
      <c r="S13534" t="s">
        <v>173</v>
      </c>
      <c r="T13534" t="s">
        <v>150</v>
      </c>
      <c r="W13534" t="s">
        <v>173</v>
      </c>
      <c r="X13534" t="s">
        <v>150</v>
      </c>
      <c r="AE13534" t="s">
        <v>173</v>
      </c>
      <c r="AF13534" t="s">
        <v>150</v>
      </c>
      <c r="AG13534" t="s">
        <v>173</v>
      </c>
      <c r="AH13534" t="s">
        <v>150</v>
      </c>
      <c r="AS13534" t="s">
        <v>173</v>
      </c>
      <c r="AT13534" t="s">
        <v>150</v>
      </c>
      <c r="BE13534" t="s">
        <v>173</v>
      </c>
      <c r="BF13534" t="s">
        <v>150</v>
      </c>
    </row>
    <row r="13535" spans="1:58" x14ac:dyDescent="0.2">
      <c r="A13535" t="s">
        <v>186</v>
      </c>
      <c r="B13535" t="s">
        <v>187</v>
      </c>
      <c r="C13535">
        <f>-69.9894321 / 41.77788027</f>
        <v>-1.675274849936756</v>
      </c>
      <c r="D13535" t="s">
        <v>188</v>
      </c>
      <c r="E13535" t="s">
        <v>70</v>
      </c>
      <c r="F13535" s="1">
        <v>43692</v>
      </c>
      <c r="G13535">
        <v>0.5</v>
      </c>
      <c r="I13535">
        <v>2.6</v>
      </c>
      <c r="J13535" t="s">
        <v>150</v>
      </c>
      <c r="K13535">
        <v>2.04</v>
      </c>
      <c r="L13535" t="s">
        <v>150</v>
      </c>
      <c r="M13535">
        <v>0.18</v>
      </c>
      <c r="N13535" t="s">
        <v>150</v>
      </c>
      <c r="O13535">
        <v>1.19</v>
      </c>
      <c r="P13535" t="s">
        <v>150</v>
      </c>
      <c r="Q13535">
        <v>21.3</v>
      </c>
      <c r="R13535" t="s">
        <v>150</v>
      </c>
      <c r="S13535">
        <v>8.1</v>
      </c>
      <c r="T13535" t="s">
        <v>150</v>
      </c>
      <c r="U13535">
        <v>250.89</v>
      </c>
      <c r="V13535" t="s">
        <v>150</v>
      </c>
      <c r="W13535">
        <v>132.88</v>
      </c>
      <c r="X13535" t="s">
        <v>150</v>
      </c>
      <c r="Y13535">
        <v>83.82</v>
      </c>
      <c r="AA13535">
        <v>37.590000000000003</v>
      </c>
      <c r="AC13535">
        <v>84.71</v>
      </c>
      <c r="AE13535">
        <v>0.3</v>
      </c>
      <c r="AF13535" t="s">
        <v>150</v>
      </c>
      <c r="AG13535">
        <v>4.82</v>
      </c>
      <c r="AH13535" t="s">
        <v>150</v>
      </c>
      <c r="AS13535">
        <v>9.23</v>
      </c>
      <c r="AT13535" t="s">
        <v>150</v>
      </c>
      <c r="BE13535">
        <v>11.27</v>
      </c>
      <c r="BF13535" t="s">
        <v>150</v>
      </c>
    </row>
    <row r="13536" spans="1:58" x14ac:dyDescent="0.2">
      <c r="A13536" t="s">
        <v>186</v>
      </c>
      <c r="B13536" t="s">
        <v>187</v>
      </c>
      <c r="C13536">
        <f>-69.9894321 / 41.77788027</f>
        <v>-1.675274849936756</v>
      </c>
      <c r="D13536" t="s">
        <v>188</v>
      </c>
      <c r="E13536" t="s">
        <v>70</v>
      </c>
      <c r="F13536" s="1">
        <v>43692</v>
      </c>
      <c r="G13536">
        <v>1</v>
      </c>
      <c r="K13536" t="s">
        <v>173</v>
      </c>
      <c r="L13536" t="s">
        <v>150</v>
      </c>
      <c r="O13536">
        <v>0.78</v>
      </c>
      <c r="P13536" t="s">
        <v>150</v>
      </c>
      <c r="Q13536">
        <v>21.2</v>
      </c>
      <c r="R13536" t="s">
        <v>150</v>
      </c>
      <c r="S13536" t="s">
        <v>173</v>
      </c>
      <c r="T13536" t="s">
        <v>150</v>
      </c>
      <c r="W13536" t="s">
        <v>173</v>
      </c>
      <c r="X13536" t="s">
        <v>150</v>
      </c>
      <c r="AE13536" t="s">
        <v>173</v>
      </c>
      <c r="AF13536" t="s">
        <v>150</v>
      </c>
      <c r="AG13536" t="s">
        <v>173</v>
      </c>
      <c r="AH13536" t="s">
        <v>150</v>
      </c>
      <c r="AS13536" t="s">
        <v>173</v>
      </c>
      <c r="AT13536" t="s">
        <v>150</v>
      </c>
      <c r="BE13536" t="s">
        <v>173</v>
      </c>
      <c r="BF13536" t="s">
        <v>150</v>
      </c>
    </row>
    <row r="13537" spans="1:58" x14ac:dyDescent="0.2">
      <c r="A13537" t="s">
        <v>186</v>
      </c>
      <c r="B13537" t="s">
        <v>187</v>
      </c>
      <c r="C13537">
        <f>-69.9894321 / 41.77788027</f>
        <v>-1.675274849936756</v>
      </c>
      <c r="D13537" t="s">
        <v>188</v>
      </c>
      <c r="E13537" t="s">
        <v>70</v>
      </c>
      <c r="F13537" s="1">
        <v>43692</v>
      </c>
      <c r="G13537">
        <v>1.5</v>
      </c>
      <c r="K13537" t="s">
        <v>173</v>
      </c>
      <c r="L13537" t="s">
        <v>150</v>
      </c>
      <c r="O13537">
        <v>0.16</v>
      </c>
      <c r="P13537" t="s">
        <v>150</v>
      </c>
      <c r="Q13537">
        <v>18.7</v>
      </c>
      <c r="R13537" t="s">
        <v>150</v>
      </c>
      <c r="S13537" t="s">
        <v>173</v>
      </c>
      <c r="T13537" t="s">
        <v>150</v>
      </c>
      <c r="W13537" t="s">
        <v>173</v>
      </c>
      <c r="X13537" t="s">
        <v>150</v>
      </c>
      <c r="AE13537" t="s">
        <v>173</v>
      </c>
      <c r="AF13537" t="s">
        <v>150</v>
      </c>
      <c r="AG13537" t="s">
        <v>173</v>
      </c>
      <c r="AH13537" t="s">
        <v>150</v>
      </c>
      <c r="AS13537" t="s">
        <v>173</v>
      </c>
      <c r="AT13537" t="s">
        <v>150</v>
      </c>
      <c r="BE13537" t="s">
        <v>173</v>
      </c>
      <c r="BF13537" t="s">
        <v>150</v>
      </c>
    </row>
    <row r="13538" spans="1:58" x14ac:dyDescent="0.2">
      <c r="A13538" t="s">
        <v>186</v>
      </c>
      <c r="B13538" t="s">
        <v>187</v>
      </c>
      <c r="C13538">
        <f>-69.9894321 / 41.77788027</f>
        <v>-1.675274849936756</v>
      </c>
      <c r="D13538" t="s">
        <v>188</v>
      </c>
      <c r="E13538" t="s">
        <v>70</v>
      </c>
      <c r="F13538" s="1">
        <v>43692</v>
      </c>
      <c r="G13538">
        <v>2</v>
      </c>
      <c r="K13538" t="s">
        <v>173</v>
      </c>
      <c r="L13538" t="s">
        <v>150</v>
      </c>
      <c r="O13538">
        <v>0.24</v>
      </c>
      <c r="P13538" t="s">
        <v>150</v>
      </c>
      <c r="Q13538">
        <v>13.4</v>
      </c>
      <c r="R13538" t="s">
        <v>150</v>
      </c>
      <c r="S13538" t="s">
        <v>173</v>
      </c>
      <c r="T13538" t="s">
        <v>150</v>
      </c>
      <c r="W13538" t="s">
        <v>173</v>
      </c>
      <c r="X13538" t="s">
        <v>150</v>
      </c>
      <c r="AE13538" t="s">
        <v>173</v>
      </c>
      <c r="AF13538" t="s">
        <v>150</v>
      </c>
      <c r="AG13538" t="s">
        <v>173</v>
      </c>
      <c r="AH13538" t="s">
        <v>150</v>
      </c>
      <c r="AS13538" t="s">
        <v>173</v>
      </c>
      <c r="AT13538" t="s">
        <v>150</v>
      </c>
      <c r="BE13538" t="s">
        <v>173</v>
      </c>
      <c r="BF13538" t="s">
        <v>150</v>
      </c>
    </row>
    <row r="13539" spans="1:58" x14ac:dyDescent="0.2">
      <c r="A13539" t="s">
        <v>186</v>
      </c>
      <c r="B13539" t="s">
        <v>187</v>
      </c>
      <c r="C13539">
        <f>-69.9894321 / 41.77788027</f>
        <v>-1.675274849936756</v>
      </c>
      <c r="D13539" t="s">
        <v>188</v>
      </c>
      <c r="E13539" t="s">
        <v>70</v>
      </c>
      <c r="F13539" s="1">
        <v>43692</v>
      </c>
      <c r="G13539">
        <v>2.1</v>
      </c>
      <c r="K13539">
        <v>1.6</v>
      </c>
      <c r="L13539" t="s">
        <v>150</v>
      </c>
      <c r="S13539">
        <v>19.670000000000002</v>
      </c>
      <c r="T13539" t="s">
        <v>150</v>
      </c>
      <c r="U13539">
        <v>609.25</v>
      </c>
      <c r="V13539" t="s">
        <v>150</v>
      </c>
      <c r="W13539">
        <v>197.59</v>
      </c>
      <c r="X13539" t="s">
        <v>150</v>
      </c>
      <c r="Y13539">
        <v>96.61</v>
      </c>
      <c r="AA13539">
        <v>35.21</v>
      </c>
      <c r="AE13539">
        <v>14.2</v>
      </c>
      <c r="AF13539" t="s">
        <v>150</v>
      </c>
      <c r="AG13539">
        <v>5.34</v>
      </c>
      <c r="AH13539" t="s">
        <v>150</v>
      </c>
      <c r="AS13539">
        <v>21.25</v>
      </c>
      <c r="AT13539" t="s">
        <v>150</v>
      </c>
      <c r="BE13539">
        <v>22.85</v>
      </c>
      <c r="BF13539" t="s">
        <v>150</v>
      </c>
    </row>
    <row r="13540" spans="1:58" x14ac:dyDescent="0.2">
      <c r="A13540" t="s">
        <v>633</v>
      </c>
      <c r="B13540" t="s">
        <v>634</v>
      </c>
      <c r="C13540">
        <f>-69.9828278 / 41.77403482</f>
        <v>-1.6752709691929155</v>
      </c>
      <c r="D13540" t="s">
        <v>576</v>
      </c>
      <c r="E13540" t="s">
        <v>70</v>
      </c>
      <c r="F13540" s="1">
        <v>37143</v>
      </c>
      <c r="G13540">
        <v>0.5</v>
      </c>
      <c r="I13540">
        <v>13.51</v>
      </c>
      <c r="J13540" t="s">
        <v>71</v>
      </c>
      <c r="K13540">
        <v>1.87</v>
      </c>
      <c r="L13540" t="s">
        <v>71</v>
      </c>
      <c r="M13540">
        <v>6.68</v>
      </c>
      <c r="N13540" t="s">
        <v>71</v>
      </c>
      <c r="O13540">
        <v>8.27</v>
      </c>
      <c r="P13540" t="s">
        <v>71</v>
      </c>
      <c r="Q13540">
        <v>26</v>
      </c>
      <c r="R13540" t="s">
        <v>71</v>
      </c>
      <c r="S13540">
        <v>0.26</v>
      </c>
      <c r="T13540" t="s">
        <v>71</v>
      </c>
      <c r="U13540">
        <v>8.0500000000000007</v>
      </c>
      <c r="V13540" t="s">
        <v>71</v>
      </c>
      <c r="W13540">
        <v>20.6</v>
      </c>
      <c r="X13540" t="s">
        <v>71</v>
      </c>
      <c r="Y13540">
        <v>34.229999999999997</v>
      </c>
      <c r="AA13540">
        <v>36.74</v>
      </c>
      <c r="AC13540">
        <v>32.630000000000003</v>
      </c>
      <c r="AE13540">
        <v>2.2999999999999998</v>
      </c>
      <c r="AF13540" t="s">
        <v>71</v>
      </c>
      <c r="AG13540">
        <v>6.24</v>
      </c>
      <c r="AH13540" t="s">
        <v>71</v>
      </c>
      <c r="AS13540">
        <v>0.17</v>
      </c>
      <c r="AT13540" t="s">
        <v>71</v>
      </c>
    </row>
    <row r="13541" spans="1:58" x14ac:dyDescent="0.2">
      <c r="A13541" t="s">
        <v>633</v>
      </c>
      <c r="B13541" t="s">
        <v>634</v>
      </c>
      <c r="C13541">
        <f>-69.9828278 / 41.77403482</f>
        <v>-1.6752709691929155</v>
      </c>
      <c r="D13541" t="s">
        <v>576</v>
      </c>
      <c r="E13541" t="s">
        <v>70</v>
      </c>
      <c r="F13541" s="1">
        <v>37143</v>
      </c>
      <c r="G13541">
        <v>1</v>
      </c>
      <c r="O13541">
        <v>8.27</v>
      </c>
      <c r="P13541" t="s">
        <v>71</v>
      </c>
      <c r="Q13541">
        <v>26</v>
      </c>
      <c r="R13541" t="s">
        <v>71</v>
      </c>
    </row>
    <row r="13542" spans="1:58" x14ac:dyDescent="0.2">
      <c r="A13542" t="s">
        <v>633</v>
      </c>
      <c r="B13542" t="s">
        <v>634</v>
      </c>
      <c r="C13542">
        <f>-69.9828278 / 41.77403482</f>
        <v>-1.6752709691929155</v>
      </c>
      <c r="D13542" t="s">
        <v>576</v>
      </c>
      <c r="E13542" t="s">
        <v>70</v>
      </c>
      <c r="F13542" s="1">
        <v>37143</v>
      </c>
      <c r="G13542">
        <v>2</v>
      </c>
      <c r="O13542">
        <v>8.2799999999999994</v>
      </c>
      <c r="P13542" t="s">
        <v>71</v>
      </c>
      <c r="Q13542">
        <v>25.9</v>
      </c>
      <c r="R13542" t="s">
        <v>71</v>
      </c>
    </row>
    <row r="13543" spans="1:58" x14ac:dyDescent="0.2">
      <c r="A13543" t="s">
        <v>633</v>
      </c>
      <c r="B13543" t="s">
        <v>634</v>
      </c>
      <c r="C13543">
        <f>-69.9828278 / 41.77403482</f>
        <v>-1.6752709691929155</v>
      </c>
      <c r="D13543" t="s">
        <v>576</v>
      </c>
      <c r="E13543" t="s">
        <v>70</v>
      </c>
      <c r="F13543" s="1">
        <v>37143</v>
      </c>
      <c r="G13543">
        <v>3</v>
      </c>
      <c r="K13543">
        <v>1.18</v>
      </c>
      <c r="L13543" t="s">
        <v>71</v>
      </c>
      <c r="O13543">
        <v>8.26</v>
      </c>
      <c r="P13543" t="s">
        <v>71</v>
      </c>
      <c r="Q13543">
        <v>25.5</v>
      </c>
      <c r="R13543" t="s">
        <v>71</v>
      </c>
      <c r="S13543">
        <v>0.26</v>
      </c>
      <c r="T13543" t="s">
        <v>71</v>
      </c>
      <c r="U13543">
        <v>8.0500000000000007</v>
      </c>
      <c r="V13543" t="s">
        <v>71</v>
      </c>
      <c r="W13543">
        <v>22.8</v>
      </c>
      <c r="X13543" t="s">
        <v>71</v>
      </c>
      <c r="Y13543">
        <v>34.229999999999997</v>
      </c>
      <c r="AA13543">
        <v>32.22</v>
      </c>
      <c r="AE13543">
        <v>2.6</v>
      </c>
      <c r="AF13543" t="s">
        <v>71</v>
      </c>
      <c r="AG13543">
        <v>6.27</v>
      </c>
      <c r="AH13543" t="s">
        <v>71</v>
      </c>
      <c r="AS13543">
        <v>0.31</v>
      </c>
      <c r="AT13543" t="s">
        <v>71</v>
      </c>
    </row>
    <row r="13544" spans="1:58" x14ac:dyDescent="0.2">
      <c r="A13544" t="s">
        <v>633</v>
      </c>
      <c r="B13544" t="s">
        <v>634</v>
      </c>
      <c r="C13544">
        <f>-69.9828278 / 41.77403482</f>
        <v>-1.6752709691929155</v>
      </c>
      <c r="D13544" t="s">
        <v>576</v>
      </c>
      <c r="E13544" t="s">
        <v>70</v>
      </c>
      <c r="F13544" s="1">
        <v>37143</v>
      </c>
      <c r="G13544">
        <v>4</v>
      </c>
      <c r="O13544">
        <v>8.25</v>
      </c>
      <c r="P13544" t="s">
        <v>71</v>
      </c>
      <c r="Q13544">
        <v>25</v>
      </c>
      <c r="R13544" t="s">
        <v>71</v>
      </c>
    </row>
    <row r="13545" spans="1:58" x14ac:dyDescent="0.2">
      <c r="A13545" t="s">
        <v>633</v>
      </c>
      <c r="B13545" t="s">
        <v>634</v>
      </c>
      <c r="C13545">
        <f>-69.9828278 / 41.77403482</f>
        <v>-1.6752709691929155</v>
      </c>
      <c r="D13545" t="s">
        <v>576</v>
      </c>
      <c r="E13545" t="s">
        <v>70</v>
      </c>
      <c r="F13545" s="1">
        <v>37143</v>
      </c>
      <c r="G13545">
        <v>5</v>
      </c>
      <c r="O13545">
        <v>8.1</v>
      </c>
      <c r="P13545" t="s">
        <v>71</v>
      </c>
      <c r="Q13545">
        <v>23.8</v>
      </c>
      <c r="R13545" t="s">
        <v>71</v>
      </c>
    </row>
    <row r="13546" spans="1:58" x14ac:dyDescent="0.2">
      <c r="A13546" t="s">
        <v>633</v>
      </c>
      <c r="B13546" t="s">
        <v>634</v>
      </c>
      <c r="C13546">
        <f>-69.9828278 / 41.77403482</f>
        <v>-1.6752709691929155</v>
      </c>
      <c r="D13546" t="s">
        <v>576</v>
      </c>
      <c r="E13546" t="s">
        <v>70</v>
      </c>
      <c r="F13546" s="1">
        <v>37143</v>
      </c>
      <c r="G13546">
        <v>6</v>
      </c>
      <c r="O13546">
        <v>8.7799999999999994</v>
      </c>
      <c r="P13546" t="s">
        <v>71</v>
      </c>
      <c r="Q13546">
        <v>20.3</v>
      </c>
      <c r="R13546" t="s">
        <v>71</v>
      </c>
    </row>
    <row r="13547" spans="1:58" x14ac:dyDescent="0.2">
      <c r="A13547" t="s">
        <v>633</v>
      </c>
      <c r="B13547" t="s">
        <v>634</v>
      </c>
      <c r="C13547">
        <f>-69.9828278 / 41.77403482</f>
        <v>-1.6752709691929155</v>
      </c>
      <c r="D13547" t="s">
        <v>576</v>
      </c>
      <c r="E13547" t="s">
        <v>70</v>
      </c>
      <c r="F13547" s="1">
        <v>37143</v>
      </c>
      <c r="G13547">
        <v>7</v>
      </c>
      <c r="O13547">
        <v>10.34</v>
      </c>
      <c r="P13547" t="s">
        <v>71</v>
      </c>
      <c r="Q13547">
        <v>15.1</v>
      </c>
      <c r="R13547" t="s">
        <v>71</v>
      </c>
    </row>
    <row r="13548" spans="1:58" x14ac:dyDescent="0.2">
      <c r="A13548" t="s">
        <v>633</v>
      </c>
      <c r="B13548" t="s">
        <v>634</v>
      </c>
      <c r="C13548">
        <f>-69.9828278 / 41.77403482</f>
        <v>-1.6752709691929155</v>
      </c>
      <c r="D13548" t="s">
        <v>576</v>
      </c>
      <c r="E13548" t="s">
        <v>70</v>
      </c>
      <c r="F13548" s="1">
        <v>37143</v>
      </c>
      <c r="G13548">
        <v>8</v>
      </c>
      <c r="O13548">
        <v>7.5</v>
      </c>
      <c r="P13548" t="s">
        <v>71</v>
      </c>
      <c r="Q13548">
        <v>12.2</v>
      </c>
      <c r="R13548" t="s">
        <v>71</v>
      </c>
    </row>
    <row r="13549" spans="1:58" x14ac:dyDescent="0.2">
      <c r="A13549" t="s">
        <v>633</v>
      </c>
      <c r="B13549" t="s">
        <v>634</v>
      </c>
      <c r="C13549">
        <f>-69.9828278 / 41.77403482</f>
        <v>-1.6752709691929155</v>
      </c>
      <c r="D13549" t="s">
        <v>576</v>
      </c>
      <c r="E13549" t="s">
        <v>70</v>
      </c>
      <c r="F13549" s="1">
        <v>37143</v>
      </c>
      <c r="G13549">
        <v>9</v>
      </c>
      <c r="K13549">
        <v>1.29</v>
      </c>
      <c r="L13549" t="s">
        <v>71</v>
      </c>
      <c r="O13549">
        <v>2.5299999999999998</v>
      </c>
      <c r="P13549" t="s">
        <v>71</v>
      </c>
      <c r="Q13549">
        <v>10.7</v>
      </c>
      <c r="R13549" t="s">
        <v>71</v>
      </c>
      <c r="S13549">
        <v>0.42</v>
      </c>
      <c r="T13549" t="s">
        <v>71</v>
      </c>
      <c r="U13549">
        <v>13.01</v>
      </c>
      <c r="V13549" t="s">
        <v>71</v>
      </c>
      <c r="W13549">
        <v>18.5</v>
      </c>
      <c r="X13549" t="s">
        <v>71</v>
      </c>
      <c r="Y13549">
        <v>41.15</v>
      </c>
      <c r="AA13549">
        <v>33.1</v>
      </c>
      <c r="AE13549">
        <v>3.1</v>
      </c>
      <c r="AF13549" t="s">
        <v>71</v>
      </c>
      <c r="AG13549">
        <v>5.83</v>
      </c>
      <c r="AH13549" t="s">
        <v>71</v>
      </c>
      <c r="AS13549">
        <v>0.99</v>
      </c>
      <c r="AT13549" t="s">
        <v>71</v>
      </c>
    </row>
    <row r="13550" spans="1:58" x14ac:dyDescent="0.2">
      <c r="A13550" t="s">
        <v>633</v>
      </c>
      <c r="B13550" t="s">
        <v>634</v>
      </c>
      <c r="C13550">
        <f>-69.9828278 / 41.77403482</f>
        <v>-1.6752709691929155</v>
      </c>
      <c r="D13550" t="s">
        <v>576</v>
      </c>
      <c r="E13550" t="s">
        <v>70</v>
      </c>
      <c r="F13550" s="1">
        <v>37143</v>
      </c>
      <c r="G13550">
        <v>10</v>
      </c>
      <c r="O13550">
        <v>0.62</v>
      </c>
      <c r="P13550" t="s">
        <v>71</v>
      </c>
      <c r="Q13550">
        <v>9.8000000000000007</v>
      </c>
      <c r="R13550" t="s">
        <v>71</v>
      </c>
    </row>
    <row r="13551" spans="1:58" x14ac:dyDescent="0.2">
      <c r="A13551" t="s">
        <v>633</v>
      </c>
      <c r="B13551" t="s">
        <v>634</v>
      </c>
      <c r="C13551">
        <f>-69.9828278 / 41.77403482</f>
        <v>-1.6752709691929155</v>
      </c>
      <c r="D13551" t="s">
        <v>576</v>
      </c>
      <c r="E13551" t="s">
        <v>70</v>
      </c>
      <c r="F13551" s="1">
        <v>37143</v>
      </c>
      <c r="G13551">
        <v>11</v>
      </c>
      <c r="O13551">
        <v>0.46</v>
      </c>
      <c r="P13551" t="s">
        <v>71</v>
      </c>
      <c r="Q13551">
        <v>9.1999999999999993</v>
      </c>
      <c r="R13551" t="s">
        <v>71</v>
      </c>
    </row>
    <row r="13552" spans="1:58" x14ac:dyDescent="0.2">
      <c r="A13552" t="s">
        <v>633</v>
      </c>
      <c r="B13552" t="s">
        <v>634</v>
      </c>
      <c r="C13552">
        <f>-69.9828278 / 41.77403482</f>
        <v>-1.6752709691929155</v>
      </c>
      <c r="D13552" t="s">
        <v>576</v>
      </c>
      <c r="E13552" t="s">
        <v>70</v>
      </c>
      <c r="F13552" s="1">
        <v>37143</v>
      </c>
      <c r="G13552">
        <v>12</v>
      </c>
      <c r="K13552">
        <v>1.36</v>
      </c>
      <c r="L13552" t="s">
        <v>71</v>
      </c>
      <c r="O13552">
        <v>0.43</v>
      </c>
      <c r="P13552" t="s">
        <v>71</v>
      </c>
      <c r="Q13552">
        <v>8.9</v>
      </c>
      <c r="R13552" t="s">
        <v>71</v>
      </c>
      <c r="S13552">
        <v>2.37</v>
      </c>
      <c r="T13552" t="s">
        <v>71</v>
      </c>
      <c r="U13552">
        <v>73.41</v>
      </c>
      <c r="V13552" t="s">
        <v>71</v>
      </c>
      <c r="W13552">
        <v>42</v>
      </c>
      <c r="X13552" t="s">
        <v>71</v>
      </c>
      <c r="Y13552">
        <v>66.099999999999994</v>
      </c>
      <c r="AA13552">
        <v>33.619999999999997</v>
      </c>
      <c r="AE13552">
        <v>12</v>
      </c>
      <c r="AF13552" t="s">
        <v>71</v>
      </c>
      <c r="AG13552">
        <v>6.25</v>
      </c>
      <c r="AH13552" t="s">
        <v>71</v>
      </c>
      <c r="AS13552">
        <v>12.2</v>
      </c>
      <c r="AT13552" t="s">
        <v>71</v>
      </c>
    </row>
    <row r="13553" spans="1:46" x14ac:dyDescent="0.2">
      <c r="A13553" t="s">
        <v>633</v>
      </c>
      <c r="B13553" t="s">
        <v>634</v>
      </c>
      <c r="C13553">
        <f>-69.9828278 / 41.77403482</f>
        <v>-1.6752709691929155</v>
      </c>
      <c r="D13553" t="s">
        <v>576</v>
      </c>
      <c r="E13553" t="s">
        <v>70</v>
      </c>
      <c r="F13553" s="1">
        <v>37143</v>
      </c>
      <c r="G13553">
        <v>13</v>
      </c>
      <c r="O13553">
        <v>0.4</v>
      </c>
      <c r="P13553" t="s">
        <v>71</v>
      </c>
      <c r="Q13553">
        <v>8.6</v>
      </c>
      <c r="R13553" t="s">
        <v>71</v>
      </c>
    </row>
    <row r="13554" spans="1:46" x14ac:dyDescent="0.2">
      <c r="A13554" t="s">
        <v>633</v>
      </c>
      <c r="B13554" t="s">
        <v>634</v>
      </c>
      <c r="C13554">
        <f>-69.9828278 / 41.77403482</f>
        <v>-1.6752709691929155</v>
      </c>
      <c r="D13554" t="s">
        <v>576</v>
      </c>
      <c r="E13554" t="s">
        <v>70</v>
      </c>
      <c r="F13554" s="1">
        <v>37508</v>
      </c>
      <c r="G13554">
        <v>0.5</v>
      </c>
      <c r="I13554">
        <v>13.51</v>
      </c>
      <c r="J13554" t="s">
        <v>71</v>
      </c>
      <c r="K13554">
        <v>1.92</v>
      </c>
      <c r="L13554" t="s">
        <v>71</v>
      </c>
      <c r="M13554">
        <v>5.17</v>
      </c>
      <c r="N13554" t="s">
        <v>71</v>
      </c>
      <c r="O13554">
        <v>8.19</v>
      </c>
      <c r="P13554" t="s">
        <v>71</v>
      </c>
      <c r="Q13554">
        <v>24.7</v>
      </c>
      <c r="R13554" t="s">
        <v>71</v>
      </c>
      <c r="S13554">
        <v>0.11</v>
      </c>
      <c r="T13554" t="s">
        <v>71</v>
      </c>
      <c r="U13554">
        <v>3.41</v>
      </c>
      <c r="V13554" t="s">
        <v>71</v>
      </c>
      <c r="W13554">
        <v>16.7</v>
      </c>
      <c r="X13554" t="s">
        <v>71</v>
      </c>
      <c r="Y13554">
        <v>21.84</v>
      </c>
      <c r="AA13554">
        <v>37</v>
      </c>
      <c r="AC13554">
        <v>36.33</v>
      </c>
      <c r="AE13554">
        <v>2.2999999999999998</v>
      </c>
      <c r="AF13554" t="s">
        <v>71</v>
      </c>
      <c r="AG13554">
        <v>6.25</v>
      </c>
      <c r="AH13554" t="s">
        <v>71</v>
      </c>
      <c r="AS13554">
        <v>0.39</v>
      </c>
      <c r="AT13554" t="s">
        <v>71</v>
      </c>
    </row>
    <row r="13555" spans="1:46" x14ac:dyDescent="0.2">
      <c r="A13555" t="s">
        <v>633</v>
      </c>
      <c r="B13555" t="s">
        <v>634</v>
      </c>
      <c r="C13555">
        <f>-69.9828278 / 41.77403482</f>
        <v>-1.6752709691929155</v>
      </c>
      <c r="D13555" t="s">
        <v>576</v>
      </c>
      <c r="E13555" t="s">
        <v>70</v>
      </c>
      <c r="F13555" s="1">
        <v>37508</v>
      </c>
      <c r="G13555">
        <v>1</v>
      </c>
      <c r="O13555">
        <v>8.0399999999999991</v>
      </c>
      <c r="P13555" t="s">
        <v>71</v>
      </c>
      <c r="Q13555">
        <v>24.6</v>
      </c>
      <c r="R13555" t="s">
        <v>71</v>
      </c>
    </row>
    <row r="13556" spans="1:46" x14ac:dyDescent="0.2">
      <c r="A13556" t="s">
        <v>633</v>
      </c>
      <c r="B13556" t="s">
        <v>634</v>
      </c>
      <c r="C13556">
        <f>-69.9828278 / 41.77403482</f>
        <v>-1.6752709691929155</v>
      </c>
      <c r="D13556" t="s">
        <v>576</v>
      </c>
      <c r="E13556" t="s">
        <v>70</v>
      </c>
      <c r="F13556" s="1">
        <v>37508</v>
      </c>
      <c r="G13556">
        <v>2</v>
      </c>
      <c r="O13556">
        <v>8.4</v>
      </c>
      <c r="P13556" t="s">
        <v>71</v>
      </c>
      <c r="Q13556">
        <v>24.5</v>
      </c>
      <c r="R13556" t="s">
        <v>71</v>
      </c>
    </row>
    <row r="13557" spans="1:46" x14ac:dyDescent="0.2">
      <c r="A13557" t="s">
        <v>633</v>
      </c>
      <c r="B13557" t="s">
        <v>634</v>
      </c>
      <c r="C13557">
        <f>-69.9828278 / 41.77403482</f>
        <v>-1.6752709691929155</v>
      </c>
      <c r="D13557" t="s">
        <v>576</v>
      </c>
      <c r="E13557" t="s">
        <v>70</v>
      </c>
      <c r="F13557" s="1">
        <v>37508</v>
      </c>
      <c r="G13557">
        <v>3</v>
      </c>
      <c r="K13557">
        <v>1.66</v>
      </c>
      <c r="L13557" t="s">
        <v>71</v>
      </c>
      <c r="O13557">
        <v>8.4</v>
      </c>
      <c r="P13557" t="s">
        <v>71</v>
      </c>
      <c r="Q13557">
        <v>24.4</v>
      </c>
      <c r="R13557" t="s">
        <v>71</v>
      </c>
      <c r="S13557">
        <v>0.05</v>
      </c>
      <c r="T13557" t="s">
        <v>71</v>
      </c>
      <c r="U13557">
        <v>1.55</v>
      </c>
      <c r="V13557" t="s">
        <v>71</v>
      </c>
      <c r="W13557">
        <v>17.600000000000001</v>
      </c>
      <c r="X13557" t="s">
        <v>71</v>
      </c>
      <c r="Y13557">
        <v>0</v>
      </c>
      <c r="AA13557">
        <v>35.57</v>
      </c>
      <c r="AE13557">
        <v>2.1</v>
      </c>
      <c r="AF13557" t="s">
        <v>71</v>
      </c>
      <c r="AG13557">
        <v>6.22</v>
      </c>
      <c r="AH13557" t="s">
        <v>71</v>
      </c>
      <c r="AS13557">
        <v>0.25</v>
      </c>
      <c r="AT13557" t="s">
        <v>71</v>
      </c>
    </row>
    <row r="13558" spans="1:46" x14ac:dyDescent="0.2">
      <c r="A13558" t="s">
        <v>633</v>
      </c>
      <c r="B13558" t="s">
        <v>634</v>
      </c>
      <c r="C13558">
        <f>-69.9828278 / 41.77403482</f>
        <v>-1.6752709691929155</v>
      </c>
      <c r="D13558" t="s">
        <v>576</v>
      </c>
      <c r="E13558" t="s">
        <v>70</v>
      </c>
      <c r="F13558" s="1">
        <v>37508</v>
      </c>
      <c r="G13558">
        <v>4</v>
      </c>
      <c r="O13558">
        <v>8.09</v>
      </c>
      <c r="P13558" t="s">
        <v>71</v>
      </c>
      <c r="Q13558">
        <v>24.3</v>
      </c>
      <c r="R13558" t="s">
        <v>71</v>
      </c>
    </row>
    <row r="13559" spans="1:46" x14ac:dyDescent="0.2">
      <c r="A13559" t="s">
        <v>633</v>
      </c>
      <c r="B13559" t="s">
        <v>634</v>
      </c>
      <c r="C13559">
        <f>-69.9828278 / 41.77403482</f>
        <v>-1.6752709691929155</v>
      </c>
      <c r="D13559" t="s">
        <v>576</v>
      </c>
      <c r="E13559" t="s">
        <v>70</v>
      </c>
      <c r="F13559" s="1">
        <v>37508</v>
      </c>
      <c r="G13559">
        <v>5</v>
      </c>
      <c r="O13559">
        <v>7.84</v>
      </c>
      <c r="P13559" t="s">
        <v>71</v>
      </c>
      <c r="Q13559">
        <v>24.2</v>
      </c>
      <c r="R13559" t="s">
        <v>71</v>
      </c>
    </row>
    <row r="13560" spans="1:46" x14ac:dyDescent="0.2">
      <c r="A13560" t="s">
        <v>633</v>
      </c>
      <c r="B13560" t="s">
        <v>634</v>
      </c>
      <c r="C13560">
        <f>-69.9828278 / 41.77403482</f>
        <v>-1.6752709691929155</v>
      </c>
      <c r="D13560" t="s">
        <v>576</v>
      </c>
      <c r="E13560" t="s">
        <v>70</v>
      </c>
      <c r="F13560" s="1">
        <v>37508</v>
      </c>
      <c r="G13560">
        <v>6</v>
      </c>
      <c r="O13560">
        <v>8.3800000000000008</v>
      </c>
      <c r="P13560" t="s">
        <v>71</v>
      </c>
      <c r="Q13560">
        <v>22.8</v>
      </c>
      <c r="R13560" t="s">
        <v>71</v>
      </c>
    </row>
    <row r="13561" spans="1:46" x14ac:dyDescent="0.2">
      <c r="A13561" t="s">
        <v>633</v>
      </c>
      <c r="B13561" t="s">
        <v>634</v>
      </c>
      <c r="C13561">
        <f>-69.9828278 / 41.77403482</f>
        <v>-1.6752709691929155</v>
      </c>
      <c r="D13561" t="s">
        <v>576</v>
      </c>
      <c r="E13561" t="s">
        <v>70</v>
      </c>
      <c r="F13561" s="1">
        <v>37508</v>
      </c>
      <c r="G13561">
        <v>7</v>
      </c>
      <c r="O13561">
        <v>10.46</v>
      </c>
      <c r="P13561" t="s">
        <v>71</v>
      </c>
      <c r="Q13561">
        <v>16.7</v>
      </c>
      <c r="R13561" t="s">
        <v>71</v>
      </c>
    </row>
    <row r="13562" spans="1:46" x14ac:dyDescent="0.2">
      <c r="A13562" t="s">
        <v>633</v>
      </c>
      <c r="B13562" t="s">
        <v>634</v>
      </c>
      <c r="C13562">
        <f>-69.9828278 / 41.77403482</f>
        <v>-1.6752709691929155</v>
      </c>
      <c r="D13562" t="s">
        <v>576</v>
      </c>
      <c r="E13562" t="s">
        <v>70</v>
      </c>
      <c r="F13562" s="1">
        <v>37508</v>
      </c>
      <c r="G13562">
        <v>8</v>
      </c>
      <c r="O13562">
        <v>6.11</v>
      </c>
      <c r="P13562" t="s">
        <v>71</v>
      </c>
      <c r="Q13562">
        <v>14.5</v>
      </c>
      <c r="R13562" t="s">
        <v>71</v>
      </c>
    </row>
    <row r="13563" spans="1:46" x14ac:dyDescent="0.2">
      <c r="A13563" t="s">
        <v>633</v>
      </c>
      <c r="B13563" t="s">
        <v>634</v>
      </c>
      <c r="C13563">
        <f>-69.9828278 / 41.77403482</f>
        <v>-1.6752709691929155</v>
      </c>
      <c r="D13563" t="s">
        <v>576</v>
      </c>
      <c r="E13563" t="s">
        <v>70</v>
      </c>
      <c r="F13563" s="1">
        <v>37508</v>
      </c>
      <c r="G13563">
        <v>9</v>
      </c>
      <c r="K13563">
        <v>2.85</v>
      </c>
      <c r="L13563" t="s">
        <v>71</v>
      </c>
      <c r="O13563">
        <v>0.79</v>
      </c>
      <c r="P13563" t="s">
        <v>71</v>
      </c>
      <c r="Q13563">
        <v>12.4</v>
      </c>
      <c r="R13563" t="s">
        <v>71</v>
      </c>
      <c r="S13563">
        <v>0.21</v>
      </c>
      <c r="T13563" t="s">
        <v>71</v>
      </c>
      <c r="U13563">
        <v>6.5</v>
      </c>
      <c r="V13563" t="s">
        <v>71</v>
      </c>
      <c r="W13563">
        <v>11.4</v>
      </c>
      <c r="X13563" t="s">
        <v>71</v>
      </c>
      <c r="Y13563">
        <v>31.14</v>
      </c>
      <c r="AA13563">
        <v>40.869999999999997</v>
      </c>
      <c r="AE13563">
        <v>2.8</v>
      </c>
      <c r="AF13563" t="s">
        <v>71</v>
      </c>
      <c r="AG13563">
        <v>5.83</v>
      </c>
      <c r="AH13563" t="s">
        <v>71</v>
      </c>
      <c r="AS13563">
        <v>1.05</v>
      </c>
      <c r="AT13563" t="s">
        <v>71</v>
      </c>
    </row>
    <row r="13564" spans="1:46" x14ac:dyDescent="0.2">
      <c r="A13564" t="s">
        <v>633</v>
      </c>
      <c r="B13564" t="s">
        <v>634</v>
      </c>
      <c r="C13564">
        <f>-69.9828278 / 41.77403482</f>
        <v>-1.6752709691929155</v>
      </c>
      <c r="D13564" t="s">
        <v>576</v>
      </c>
      <c r="E13564" t="s">
        <v>70</v>
      </c>
      <c r="F13564" s="1">
        <v>37508</v>
      </c>
      <c r="G13564">
        <v>10</v>
      </c>
      <c r="O13564">
        <v>0.23</v>
      </c>
      <c r="P13564" t="s">
        <v>71</v>
      </c>
      <c r="Q13564">
        <v>11.4</v>
      </c>
      <c r="R13564" t="s">
        <v>71</v>
      </c>
    </row>
    <row r="13565" spans="1:46" x14ac:dyDescent="0.2">
      <c r="A13565" t="s">
        <v>633</v>
      </c>
      <c r="B13565" t="s">
        <v>634</v>
      </c>
      <c r="C13565">
        <f>-69.9828278 / 41.77403482</f>
        <v>-1.6752709691929155</v>
      </c>
      <c r="D13565" t="s">
        <v>576</v>
      </c>
      <c r="E13565" t="s">
        <v>70</v>
      </c>
      <c r="F13565" s="1">
        <v>37508</v>
      </c>
      <c r="G13565">
        <v>11</v>
      </c>
      <c r="O13565">
        <v>0.14000000000000001</v>
      </c>
      <c r="P13565" t="s">
        <v>71</v>
      </c>
      <c r="Q13565">
        <v>10.8</v>
      </c>
      <c r="R13565" t="s">
        <v>71</v>
      </c>
    </row>
    <row r="13566" spans="1:46" x14ac:dyDescent="0.2">
      <c r="A13566" t="s">
        <v>633</v>
      </c>
      <c r="B13566" t="s">
        <v>634</v>
      </c>
      <c r="C13566">
        <f>-69.9828278 / 41.77403482</f>
        <v>-1.6752709691929155</v>
      </c>
      <c r="D13566" t="s">
        <v>576</v>
      </c>
      <c r="E13566" t="s">
        <v>70</v>
      </c>
      <c r="F13566" s="1">
        <v>37508</v>
      </c>
      <c r="G13566">
        <v>12</v>
      </c>
      <c r="K13566">
        <v>0.45</v>
      </c>
      <c r="L13566" t="s">
        <v>71</v>
      </c>
      <c r="O13566">
        <v>0.09</v>
      </c>
      <c r="P13566" t="s">
        <v>71</v>
      </c>
      <c r="Q13566">
        <v>10.199999999999999</v>
      </c>
      <c r="R13566" t="s">
        <v>71</v>
      </c>
      <c r="S13566">
        <v>0.53</v>
      </c>
      <c r="T13566" t="s">
        <v>71</v>
      </c>
      <c r="U13566">
        <v>16.420000000000002</v>
      </c>
      <c r="V13566" t="s">
        <v>71</v>
      </c>
      <c r="W13566">
        <v>44.7</v>
      </c>
      <c r="X13566" t="s">
        <v>71</v>
      </c>
      <c r="Y13566">
        <v>44.5</v>
      </c>
      <c r="AA13566">
        <v>22.77</v>
      </c>
      <c r="AE13566">
        <v>7.4</v>
      </c>
      <c r="AF13566" t="s">
        <v>71</v>
      </c>
      <c r="AG13566">
        <v>6.02</v>
      </c>
      <c r="AH13566" t="s">
        <v>71</v>
      </c>
      <c r="AS13566">
        <v>26.01</v>
      </c>
      <c r="AT13566" t="s">
        <v>71</v>
      </c>
    </row>
    <row r="13567" spans="1:46" x14ac:dyDescent="0.2">
      <c r="A13567" t="s">
        <v>633</v>
      </c>
      <c r="B13567" t="s">
        <v>634</v>
      </c>
      <c r="C13567">
        <f>-69.9828278 / 41.77403482</f>
        <v>-1.6752709691929155</v>
      </c>
      <c r="D13567" t="s">
        <v>576</v>
      </c>
      <c r="E13567" t="s">
        <v>70</v>
      </c>
      <c r="F13567" s="1">
        <v>37508</v>
      </c>
      <c r="G13567">
        <v>13</v>
      </c>
      <c r="O13567">
        <v>7.0000000000000007E-2</v>
      </c>
      <c r="P13567" t="s">
        <v>71</v>
      </c>
      <c r="Q13567">
        <v>10.199999999999999</v>
      </c>
      <c r="R13567" t="s">
        <v>71</v>
      </c>
    </row>
    <row r="13568" spans="1:46" x14ac:dyDescent="0.2">
      <c r="A13568" t="s">
        <v>633</v>
      </c>
      <c r="B13568" t="s">
        <v>634</v>
      </c>
      <c r="C13568">
        <f>-69.9828278 / 41.77403482</f>
        <v>-1.6752709691929155</v>
      </c>
      <c r="D13568" t="s">
        <v>576</v>
      </c>
      <c r="E13568" t="s">
        <v>70</v>
      </c>
      <c r="F13568" s="1">
        <v>37873</v>
      </c>
      <c r="G13568">
        <v>0.5</v>
      </c>
      <c r="I13568">
        <v>13.5</v>
      </c>
      <c r="J13568" t="s">
        <v>71</v>
      </c>
      <c r="K13568">
        <v>2.4300000000000002</v>
      </c>
      <c r="L13568" t="s">
        <v>71</v>
      </c>
      <c r="M13568">
        <v>3.87</v>
      </c>
      <c r="N13568" t="s">
        <v>71</v>
      </c>
      <c r="O13568">
        <v>7.46</v>
      </c>
      <c r="P13568" t="s">
        <v>71</v>
      </c>
      <c r="Q13568">
        <v>24.7</v>
      </c>
      <c r="R13568" t="s">
        <v>71</v>
      </c>
      <c r="S13568">
        <v>0.5</v>
      </c>
      <c r="T13568" t="s">
        <v>71</v>
      </c>
      <c r="U13568">
        <v>15.49</v>
      </c>
      <c r="V13568" t="s">
        <v>71</v>
      </c>
      <c r="W13568">
        <v>26.3</v>
      </c>
      <c r="X13568" t="s">
        <v>71</v>
      </c>
      <c r="Y13568">
        <v>43.66</v>
      </c>
      <c r="AA13568">
        <v>39.31</v>
      </c>
      <c r="AC13568">
        <v>40.5</v>
      </c>
      <c r="AE13568">
        <v>0.27</v>
      </c>
      <c r="AF13568" t="s">
        <v>71</v>
      </c>
      <c r="AG13568">
        <v>6.37</v>
      </c>
      <c r="AH13568" t="s">
        <v>71</v>
      </c>
      <c r="AS13568">
        <v>0.6</v>
      </c>
      <c r="AT13568" t="s">
        <v>71</v>
      </c>
    </row>
    <row r="13569" spans="1:46" x14ac:dyDescent="0.2">
      <c r="A13569" t="s">
        <v>633</v>
      </c>
      <c r="B13569" t="s">
        <v>634</v>
      </c>
      <c r="C13569">
        <f>-69.9828278 / 41.77403482</f>
        <v>-1.6752709691929155</v>
      </c>
      <c r="D13569" t="s">
        <v>576</v>
      </c>
      <c r="E13569" t="s">
        <v>70</v>
      </c>
      <c r="F13569" s="1">
        <v>37873</v>
      </c>
      <c r="G13569">
        <v>1</v>
      </c>
      <c r="O13569">
        <v>7.78</v>
      </c>
      <c r="P13569" t="s">
        <v>71</v>
      </c>
      <c r="Q13569">
        <v>24.8</v>
      </c>
      <c r="R13569" t="s">
        <v>71</v>
      </c>
    </row>
    <row r="13570" spans="1:46" x14ac:dyDescent="0.2">
      <c r="A13570" t="s">
        <v>633</v>
      </c>
      <c r="B13570" t="s">
        <v>634</v>
      </c>
      <c r="C13570">
        <f>-69.9828278 / 41.77403482</f>
        <v>-1.6752709691929155</v>
      </c>
      <c r="D13570" t="s">
        <v>576</v>
      </c>
      <c r="E13570" t="s">
        <v>70</v>
      </c>
      <c r="F13570" s="1">
        <v>37873</v>
      </c>
      <c r="G13570">
        <v>2</v>
      </c>
      <c r="O13570">
        <v>7.02</v>
      </c>
      <c r="P13570" t="s">
        <v>71</v>
      </c>
      <c r="Q13570">
        <v>24.8</v>
      </c>
      <c r="R13570" t="s">
        <v>71</v>
      </c>
    </row>
    <row r="13571" spans="1:46" x14ac:dyDescent="0.2">
      <c r="A13571" t="s">
        <v>633</v>
      </c>
      <c r="B13571" t="s">
        <v>634</v>
      </c>
      <c r="C13571">
        <f>-69.9828278 / 41.77403482</f>
        <v>-1.6752709691929155</v>
      </c>
      <c r="D13571" t="s">
        <v>576</v>
      </c>
      <c r="E13571" t="s">
        <v>70</v>
      </c>
      <c r="F13571" s="1">
        <v>37873</v>
      </c>
      <c r="G13571">
        <v>3</v>
      </c>
      <c r="K13571">
        <v>2.2200000000000002</v>
      </c>
      <c r="L13571" t="s">
        <v>71</v>
      </c>
      <c r="O13571">
        <v>7.8</v>
      </c>
      <c r="P13571" t="s">
        <v>71</v>
      </c>
      <c r="Q13571">
        <v>24.8</v>
      </c>
      <c r="R13571" t="s">
        <v>71</v>
      </c>
      <c r="S13571">
        <v>0.4</v>
      </c>
      <c r="T13571" t="s">
        <v>71</v>
      </c>
      <c r="U13571">
        <v>12.39</v>
      </c>
      <c r="V13571" t="s">
        <v>71</v>
      </c>
      <c r="W13571">
        <v>20.7</v>
      </c>
      <c r="X13571" t="s">
        <v>71</v>
      </c>
      <c r="Y13571">
        <v>0</v>
      </c>
      <c r="AA13571">
        <v>38.42</v>
      </c>
      <c r="AE13571">
        <v>0.26</v>
      </c>
      <c r="AF13571" t="s">
        <v>71</v>
      </c>
      <c r="AG13571">
        <v>6.44</v>
      </c>
      <c r="AH13571" t="s">
        <v>71</v>
      </c>
      <c r="AS13571">
        <v>0.62</v>
      </c>
      <c r="AT13571" t="s">
        <v>71</v>
      </c>
    </row>
    <row r="13572" spans="1:46" x14ac:dyDescent="0.2">
      <c r="A13572" t="s">
        <v>633</v>
      </c>
      <c r="B13572" t="s">
        <v>634</v>
      </c>
      <c r="C13572">
        <f>-69.9828278 / 41.77403482</f>
        <v>-1.6752709691929155</v>
      </c>
      <c r="D13572" t="s">
        <v>576</v>
      </c>
      <c r="E13572" t="s">
        <v>70</v>
      </c>
      <c r="F13572" s="1">
        <v>37873</v>
      </c>
      <c r="G13572">
        <v>4</v>
      </c>
      <c r="O13572">
        <v>7.63</v>
      </c>
      <c r="P13572" t="s">
        <v>71</v>
      </c>
      <c r="Q13572">
        <v>24.8</v>
      </c>
      <c r="R13572" t="s">
        <v>71</v>
      </c>
    </row>
    <row r="13573" spans="1:46" x14ac:dyDescent="0.2">
      <c r="A13573" t="s">
        <v>633</v>
      </c>
      <c r="B13573" t="s">
        <v>634</v>
      </c>
      <c r="C13573">
        <f>-69.9828278 / 41.77403482</f>
        <v>-1.6752709691929155</v>
      </c>
      <c r="D13573" t="s">
        <v>576</v>
      </c>
      <c r="E13573" t="s">
        <v>70</v>
      </c>
      <c r="F13573" s="1">
        <v>37873</v>
      </c>
      <c r="G13573">
        <v>5</v>
      </c>
      <c r="O13573">
        <v>8.39</v>
      </c>
      <c r="P13573" t="s">
        <v>71</v>
      </c>
      <c r="Q13573">
        <v>23.2</v>
      </c>
      <c r="R13573" t="s">
        <v>71</v>
      </c>
    </row>
    <row r="13574" spans="1:46" x14ac:dyDescent="0.2">
      <c r="A13574" t="s">
        <v>633</v>
      </c>
      <c r="B13574" t="s">
        <v>634</v>
      </c>
      <c r="C13574">
        <f>-69.9828278 / 41.77403482</f>
        <v>-1.6752709691929155</v>
      </c>
      <c r="D13574" t="s">
        <v>576</v>
      </c>
      <c r="E13574" t="s">
        <v>70</v>
      </c>
      <c r="F13574" s="1">
        <v>37873</v>
      </c>
      <c r="G13574">
        <v>6</v>
      </c>
      <c r="O13574">
        <v>1.64</v>
      </c>
      <c r="P13574" t="s">
        <v>71</v>
      </c>
      <c r="Q13574">
        <v>15.8</v>
      </c>
      <c r="R13574" t="s">
        <v>71</v>
      </c>
    </row>
    <row r="13575" spans="1:46" x14ac:dyDescent="0.2">
      <c r="A13575" t="s">
        <v>633</v>
      </c>
      <c r="B13575" t="s">
        <v>634</v>
      </c>
      <c r="C13575">
        <f>-69.9828278 / 41.77403482</f>
        <v>-1.6752709691929155</v>
      </c>
      <c r="D13575" t="s">
        <v>576</v>
      </c>
      <c r="E13575" t="s">
        <v>70</v>
      </c>
      <c r="F13575" s="1">
        <v>37873</v>
      </c>
      <c r="G13575">
        <v>7</v>
      </c>
      <c r="O13575">
        <v>0.32</v>
      </c>
      <c r="P13575" t="s">
        <v>71</v>
      </c>
      <c r="Q13575">
        <v>12.2</v>
      </c>
      <c r="R13575" t="s">
        <v>71</v>
      </c>
    </row>
    <row r="13576" spans="1:46" x14ac:dyDescent="0.2">
      <c r="A13576" t="s">
        <v>633</v>
      </c>
      <c r="B13576" t="s">
        <v>634</v>
      </c>
      <c r="C13576">
        <f>-69.9828278 / 41.77403482</f>
        <v>-1.6752709691929155</v>
      </c>
      <c r="D13576" t="s">
        <v>576</v>
      </c>
      <c r="E13576" t="s">
        <v>70</v>
      </c>
      <c r="F13576" s="1">
        <v>37873</v>
      </c>
      <c r="G13576">
        <v>8</v>
      </c>
      <c r="O13576">
        <v>1.04</v>
      </c>
      <c r="P13576" t="s">
        <v>71</v>
      </c>
      <c r="Q13576">
        <v>9.9</v>
      </c>
      <c r="R13576" t="s">
        <v>71</v>
      </c>
    </row>
    <row r="13577" spans="1:46" x14ac:dyDescent="0.2">
      <c r="A13577" t="s">
        <v>633</v>
      </c>
      <c r="B13577" t="s">
        <v>634</v>
      </c>
      <c r="C13577">
        <f>-69.9828278 / 41.77403482</f>
        <v>-1.6752709691929155</v>
      </c>
      <c r="D13577" t="s">
        <v>576</v>
      </c>
      <c r="E13577" t="s">
        <v>70</v>
      </c>
      <c r="F13577" s="1">
        <v>37873</v>
      </c>
      <c r="G13577">
        <v>9</v>
      </c>
      <c r="K13577">
        <v>4.55</v>
      </c>
      <c r="L13577" t="s">
        <v>71</v>
      </c>
      <c r="O13577">
        <v>1.23</v>
      </c>
      <c r="P13577" t="s">
        <v>71</v>
      </c>
      <c r="Q13577">
        <v>8.6999999999999993</v>
      </c>
      <c r="R13577" t="s">
        <v>71</v>
      </c>
      <c r="S13577">
        <v>1</v>
      </c>
      <c r="T13577" t="s">
        <v>71</v>
      </c>
      <c r="U13577">
        <v>30.97</v>
      </c>
      <c r="V13577" t="s">
        <v>71</v>
      </c>
      <c r="W13577">
        <v>19.3</v>
      </c>
      <c r="X13577" t="s">
        <v>71</v>
      </c>
      <c r="Y13577">
        <v>53.65</v>
      </c>
      <c r="AA13577">
        <v>45.46</v>
      </c>
      <c r="AE13577">
        <v>0.3</v>
      </c>
      <c r="AF13577" t="s">
        <v>71</v>
      </c>
      <c r="AG13577">
        <v>5.72</v>
      </c>
      <c r="AH13577" t="s">
        <v>71</v>
      </c>
      <c r="AS13577">
        <v>1.25</v>
      </c>
      <c r="AT13577" t="s">
        <v>71</v>
      </c>
    </row>
    <row r="13578" spans="1:46" x14ac:dyDescent="0.2">
      <c r="A13578" t="s">
        <v>633</v>
      </c>
      <c r="B13578" t="s">
        <v>634</v>
      </c>
      <c r="C13578">
        <f>-69.9828278 / 41.77403482</f>
        <v>-1.6752709691929155</v>
      </c>
      <c r="D13578" t="s">
        <v>576</v>
      </c>
      <c r="E13578" t="s">
        <v>70</v>
      </c>
      <c r="F13578" s="1">
        <v>37873</v>
      </c>
      <c r="G13578">
        <v>10</v>
      </c>
      <c r="O13578">
        <v>1.34</v>
      </c>
      <c r="P13578" t="s">
        <v>71</v>
      </c>
      <c r="Q13578">
        <v>8.1</v>
      </c>
      <c r="R13578" t="s">
        <v>71</v>
      </c>
    </row>
    <row r="13579" spans="1:46" x14ac:dyDescent="0.2">
      <c r="A13579" t="s">
        <v>633</v>
      </c>
      <c r="B13579" t="s">
        <v>634</v>
      </c>
      <c r="C13579">
        <f>-69.9828278 / 41.77403482</f>
        <v>-1.6752709691929155</v>
      </c>
      <c r="D13579" t="s">
        <v>576</v>
      </c>
      <c r="E13579" t="s">
        <v>70</v>
      </c>
      <c r="F13579" s="1">
        <v>37873</v>
      </c>
      <c r="G13579">
        <v>11</v>
      </c>
      <c r="O13579">
        <v>1.1100000000000001</v>
      </c>
      <c r="P13579" t="s">
        <v>71</v>
      </c>
      <c r="Q13579">
        <v>7.6</v>
      </c>
      <c r="R13579" t="s">
        <v>71</v>
      </c>
    </row>
    <row r="13580" spans="1:46" x14ac:dyDescent="0.2">
      <c r="A13580" t="s">
        <v>633</v>
      </c>
      <c r="B13580" t="s">
        <v>634</v>
      </c>
      <c r="C13580">
        <f>-69.9828278 / 41.77403482</f>
        <v>-1.6752709691929155</v>
      </c>
      <c r="D13580" t="s">
        <v>576</v>
      </c>
      <c r="E13580" t="s">
        <v>70</v>
      </c>
      <c r="F13580" s="1">
        <v>37873</v>
      </c>
      <c r="G13580">
        <v>12</v>
      </c>
      <c r="O13580">
        <v>0.31</v>
      </c>
      <c r="P13580" t="s">
        <v>71</v>
      </c>
      <c r="Q13580">
        <v>7.3</v>
      </c>
      <c r="R13580" t="s">
        <v>71</v>
      </c>
    </row>
    <row r="13581" spans="1:46" x14ac:dyDescent="0.2">
      <c r="A13581" t="s">
        <v>633</v>
      </c>
      <c r="B13581" t="s">
        <v>634</v>
      </c>
      <c r="C13581">
        <f>-69.9828278 / 41.77403482</f>
        <v>-1.6752709691929155</v>
      </c>
      <c r="D13581" t="s">
        <v>576</v>
      </c>
      <c r="E13581" t="s">
        <v>70</v>
      </c>
      <c r="F13581" s="1">
        <v>37873</v>
      </c>
      <c r="G13581">
        <v>13</v>
      </c>
      <c r="K13581">
        <v>2.69</v>
      </c>
      <c r="L13581" t="s">
        <v>71</v>
      </c>
      <c r="O13581">
        <v>0.24</v>
      </c>
      <c r="P13581" t="s">
        <v>71</v>
      </c>
      <c r="Q13581">
        <v>7.2</v>
      </c>
      <c r="R13581" t="s">
        <v>71</v>
      </c>
      <c r="S13581">
        <v>1.1000000000000001</v>
      </c>
      <c r="T13581" t="s">
        <v>71</v>
      </c>
      <c r="U13581">
        <v>34.07</v>
      </c>
      <c r="V13581" t="s">
        <v>71</v>
      </c>
      <c r="W13581">
        <v>29.2</v>
      </c>
      <c r="X13581" t="s">
        <v>71</v>
      </c>
      <c r="Y13581">
        <v>55.03</v>
      </c>
      <c r="AA13581">
        <v>40.31</v>
      </c>
      <c r="AE13581">
        <v>0.51</v>
      </c>
      <c r="AF13581" t="s">
        <v>71</v>
      </c>
      <c r="AG13581">
        <v>5.9</v>
      </c>
      <c r="AH13581" t="s">
        <v>71</v>
      </c>
      <c r="AS13581">
        <v>3.17</v>
      </c>
      <c r="AT13581" t="s">
        <v>71</v>
      </c>
    </row>
    <row r="13582" spans="1:46" x14ac:dyDescent="0.2">
      <c r="A13582" t="s">
        <v>633</v>
      </c>
      <c r="B13582" t="s">
        <v>634</v>
      </c>
      <c r="C13582">
        <f>-69.9828278 / 41.77403482</f>
        <v>-1.6752709691929155</v>
      </c>
      <c r="D13582" t="s">
        <v>576</v>
      </c>
      <c r="E13582" t="s">
        <v>70</v>
      </c>
      <c r="F13582" s="1">
        <v>38224</v>
      </c>
      <c r="G13582">
        <v>0.5</v>
      </c>
      <c r="I13582">
        <v>13.69</v>
      </c>
      <c r="J13582" t="s">
        <v>71</v>
      </c>
      <c r="K13582">
        <v>4.5999999999999996</v>
      </c>
      <c r="L13582" t="s">
        <v>71</v>
      </c>
      <c r="M13582">
        <v>6.76</v>
      </c>
      <c r="N13582" t="s">
        <v>71</v>
      </c>
      <c r="O13582">
        <v>7.86</v>
      </c>
      <c r="P13582" t="s">
        <v>71</v>
      </c>
      <c r="Q13582">
        <v>24</v>
      </c>
      <c r="R13582" t="s">
        <v>71</v>
      </c>
      <c r="S13582">
        <v>0.15</v>
      </c>
      <c r="T13582" t="s">
        <v>71</v>
      </c>
      <c r="U13582">
        <v>4.6500000000000004</v>
      </c>
      <c r="V13582" t="s">
        <v>71</v>
      </c>
      <c r="W13582">
        <v>18.690000000000001</v>
      </c>
      <c r="X13582" t="s">
        <v>71</v>
      </c>
      <c r="Y13582">
        <v>26.31</v>
      </c>
      <c r="AA13582">
        <v>45.57</v>
      </c>
      <c r="AC13582">
        <v>32.46</v>
      </c>
      <c r="AE13582">
        <v>5.25</v>
      </c>
      <c r="AF13582" t="s">
        <v>71</v>
      </c>
      <c r="AG13582">
        <v>6.38</v>
      </c>
      <c r="AH13582" t="s">
        <v>71</v>
      </c>
      <c r="AS13582">
        <v>2.6</v>
      </c>
      <c r="AT13582" t="s">
        <v>71</v>
      </c>
    </row>
    <row r="13583" spans="1:46" x14ac:dyDescent="0.2">
      <c r="A13583" t="s">
        <v>633</v>
      </c>
      <c r="B13583" t="s">
        <v>634</v>
      </c>
      <c r="C13583">
        <f>-69.9828278 / 41.77403482</f>
        <v>-1.6752709691929155</v>
      </c>
      <c r="D13583" t="s">
        <v>576</v>
      </c>
      <c r="E13583" t="s">
        <v>70</v>
      </c>
      <c r="F13583" s="1">
        <v>38224</v>
      </c>
      <c r="G13583">
        <v>1</v>
      </c>
      <c r="O13583">
        <v>7.23</v>
      </c>
      <c r="P13583" t="s">
        <v>71</v>
      </c>
      <c r="Q13583">
        <v>24.1</v>
      </c>
      <c r="R13583" t="s">
        <v>71</v>
      </c>
    </row>
    <row r="13584" spans="1:46" x14ac:dyDescent="0.2">
      <c r="A13584" t="s">
        <v>633</v>
      </c>
      <c r="B13584" t="s">
        <v>634</v>
      </c>
      <c r="C13584">
        <f>-69.9828278 / 41.77403482</f>
        <v>-1.6752709691929155</v>
      </c>
      <c r="D13584" t="s">
        <v>576</v>
      </c>
      <c r="E13584" t="s">
        <v>70</v>
      </c>
      <c r="F13584" s="1">
        <v>38224</v>
      </c>
      <c r="G13584">
        <v>2</v>
      </c>
      <c r="O13584">
        <v>8.06</v>
      </c>
      <c r="P13584" t="s">
        <v>71</v>
      </c>
      <c r="Q13584">
        <v>23.6</v>
      </c>
      <c r="R13584" t="s">
        <v>71</v>
      </c>
    </row>
    <row r="13585" spans="1:46" x14ac:dyDescent="0.2">
      <c r="A13585" t="s">
        <v>633</v>
      </c>
      <c r="B13585" t="s">
        <v>634</v>
      </c>
      <c r="C13585">
        <f>-69.9828278 / 41.77403482</f>
        <v>-1.6752709691929155</v>
      </c>
      <c r="D13585" t="s">
        <v>576</v>
      </c>
      <c r="E13585" t="s">
        <v>70</v>
      </c>
      <c r="F13585" s="1">
        <v>38224</v>
      </c>
      <c r="G13585">
        <v>3</v>
      </c>
      <c r="K13585">
        <v>1.3</v>
      </c>
      <c r="L13585" t="s">
        <v>71</v>
      </c>
      <c r="O13585">
        <v>8.14</v>
      </c>
      <c r="P13585" t="s">
        <v>71</v>
      </c>
      <c r="Q13585">
        <v>23.5</v>
      </c>
      <c r="R13585" t="s">
        <v>71</v>
      </c>
      <c r="S13585">
        <v>0.16</v>
      </c>
      <c r="T13585" t="s">
        <v>71</v>
      </c>
      <c r="W13585">
        <v>17.34</v>
      </c>
      <c r="X13585" t="s">
        <v>71</v>
      </c>
      <c r="Y13585">
        <v>-22.28</v>
      </c>
      <c r="AA13585">
        <v>33.17</v>
      </c>
      <c r="AE13585">
        <v>5.25</v>
      </c>
      <c r="AF13585" t="s">
        <v>71</v>
      </c>
      <c r="AG13585">
        <v>6.42</v>
      </c>
      <c r="AH13585" t="s">
        <v>71</v>
      </c>
      <c r="AS13585">
        <v>0.8</v>
      </c>
      <c r="AT13585" t="s">
        <v>71</v>
      </c>
    </row>
    <row r="13586" spans="1:46" x14ac:dyDescent="0.2">
      <c r="A13586" t="s">
        <v>633</v>
      </c>
      <c r="B13586" t="s">
        <v>634</v>
      </c>
      <c r="C13586">
        <f>-69.9828278 / 41.77403482</f>
        <v>-1.6752709691929155</v>
      </c>
      <c r="D13586" t="s">
        <v>576</v>
      </c>
      <c r="E13586" t="s">
        <v>70</v>
      </c>
      <c r="F13586" s="1">
        <v>38224</v>
      </c>
      <c r="G13586">
        <v>4</v>
      </c>
      <c r="O13586">
        <v>8.14</v>
      </c>
      <c r="P13586" t="s">
        <v>71</v>
      </c>
      <c r="Q13586">
        <v>23.4</v>
      </c>
      <c r="R13586" t="s">
        <v>71</v>
      </c>
    </row>
    <row r="13587" spans="1:46" x14ac:dyDescent="0.2">
      <c r="A13587" t="s">
        <v>633</v>
      </c>
      <c r="B13587" t="s">
        <v>634</v>
      </c>
      <c r="C13587">
        <f>-69.9828278 / 41.77403482</f>
        <v>-1.6752709691929155</v>
      </c>
      <c r="D13587" t="s">
        <v>576</v>
      </c>
      <c r="E13587" t="s">
        <v>70</v>
      </c>
      <c r="F13587" s="1">
        <v>38224</v>
      </c>
      <c r="G13587">
        <v>5</v>
      </c>
      <c r="O13587">
        <v>3.16</v>
      </c>
      <c r="P13587" t="s">
        <v>71</v>
      </c>
      <c r="Q13587">
        <v>20.3</v>
      </c>
      <c r="R13587" t="s">
        <v>71</v>
      </c>
    </row>
    <row r="13588" spans="1:46" x14ac:dyDescent="0.2">
      <c r="A13588" t="s">
        <v>633</v>
      </c>
      <c r="B13588" t="s">
        <v>634</v>
      </c>
      <c r="C13588">
        <f>-69.9828278 / 41.77403482</f>
        <v>-1.6752709691929155</v>
      </c>
      <c r="D13588" t="s">
        <v>576</v>
      </c>
      <c r="E13588" t="s">
        <v>70</v>
      </c>
      <c r="F13588" s="1">
        <v>38224</v>
      </c>
      <c r="G13588">
        <v>6</v>
      </c>
      <c r="O13588">
        <v>1.1000000000000001</v>
      </c>
      <c r="P13588" t="s">
        <v>71</v>
      </c>
      <c r="Q13588">
        <v>15.5</v>
      </c>
      <c r="R13588" t="s">
        <v>71</v>
      </c>
    </row>
    <row r="13589" spans="1:46" x14ac:dyDescent="0.2">
      <c r="A13589" t="s">
        <v>633</v>
      </c>
      <c r="B13589" t="s">
        <v>634</v>
      </c>
      <c r="C13589">
        <f>-69.9828278 / 41.77403482</f>
        <v>-1.6752709691929155</v>
      </c>
      <c r="D13589" t="s">
        <v>576</v>
      </c>
      <c r="E13589" t="s">
        <v>70</v>
      </c>
      <c r="F13589" s="1">
        <v>38224</v>
      </c>
      <c r="G13589">
        <v>7</v>
      </c>
      <c r="O13589">
        <v>0.46</v>
      </c>
      <c r="P13589" t="s">
        <v>71</v>
      </c>
      <c r="Q13589">
        <v>11.5</v>
      </c>
      <c r="R13589" t="s">
        <v>71</v>
      </c>
    </row>
    <row r="13590" spans="1:46" x14ac:dyDescent="0.2">
      <c r="A13590" t="s">
        <v>633</v>
      </c>
      <c r="B13590" t="s">
        <v>634</v>
      </c>
      <c r="C13590">
        <f>-69.9828278 / 41.77403482</f>
        <v>-1.6752709691929155</v>
      </c>
      <c r="D13590" t="s">
        <v>576</v>
      </c>
      <c r="E13590" t="s">
        <v>70</v>
      </c>
      <c r="F13590" s="1">
        <v>38224</v>
      </c>
      <c r="G13590">
        <v>8</v>
      </c>
      <c r="O13590">
        <v>0.24</v>
      </c>
      <c r="P13590" t="s">
        <v>71</v>
      </c>
      <c r="Q13590">
        <v>9.6</v>
      </c>
      <c r="R13590" t="s">
        <v>71</v>
      </c>
    </row>
    <row r="13591" spans="1:46" x14ac:dyDescent="0.2">
      <c r="A13591" t="s">
        <v>633</v>
      </c>
      <c r="B13591" t="s">
        <v>634</v>
      </c>
      <c r="C13591">
        <f>-69.9828278 / 41.77403482</f>
        <v>-1.6752709691929155</v>
      </c>
      <c r="D13591" t="s">
        <v>576</v>
      </c>
      <c r="E13591" t="s">
        <v>70</v>
      </c>
      <c r="F13591" s="1">
        <v>38224</v>
      </c>
      <c r="G13591">
        <v>9</v>
      </c>
      <c r="K13591">
        <v>1.6</v>
      </c>
      <c r="L13591" t="s">
        <v>71</v>
      </c>
      <c r="O13591">
        <v>0.21</v>
      </c>
      <c r="P13591" t="s">
        <v>71</v>
      </c>
      <c r="Q13591">
        <v>8.9</v>
      </c>
      <c r="R13591" t="s">
        <v>71</v>
      </c>
      <c r="S13591">
        <v>0.6</v>
      </c>
      <c r="T13591" t="s">
        <v>71</v>
      </c>
      <c r="U13591">
        <v>18.579999999999998</v>
      </c>
      <c r="V13591" t="s">
        <v>71</v>
      </c>
      <c r="W13591">
        <v>16.600000000000001</v>
      </c>
      <c r="X13591" t="s">
        <v>71</v>
      </c>
      <c r="Y13591">
        <v>46.29</v>
      </c>
      <c r="AA13591">
        <v>35.21</v>
      </c>
      <c r="AE13591">
        <v>7.67</v>
      </c>
      <c r="AF13591" t="s">
        <v>71</v>
      </c>
      <c r="AG13591">
        <v>5.79</v>
      </c>
      <c r="AH13591" t="s">
        <v>71</v>
      </c>
      <c r="AS13591">
        <v>0.03</v>
      </c>
      <c r="AT13591" t="s">
        <v>71</v>
      </c>
    </row>
    <row r="13592" spans="1:46" x14ac:dyDescent="0.2">
      <c r="A13592" t="s">
        <v>633</v>
      </c>
      <c r="B13592" t="s">
        <v>634</v>
      </c>
      <c r="C13592">
        <f>-69.9828278 / 41.77403482</f>
        <v>-1.6752709691929155</v>
      </c>
      <c r="D13592" t="s">
        <v>576</v>
      </c>
      <c r="E13592" t="s">
        <v>70</v>
      </c>
      <c r="F13592" s="1">
        <v>38224</v>
      </c>
      <c r="G13592">
        <v>10</v>
      </c>
      <c r="O13592">
        <v>0.2</v>
      </c>
      <c r="P13592" t="s">
        <v>71</v>
      </c>
      <c r="Q13592">
        <v>7.8</v>
      </c>
      <c r="R13592" t="s">
        <v>71</v>
      </c>
    </row>
    <row r="13593" spans="1:46" x14ac:dyDescent="0.2">
      <c r="A13593" t="s">
        <v>633</v>
      </c>
      <c r="B13593" t="s">
        <v>634</v>
      </c>
      <c r="C13593">
        <f>-69.9828278 / 41.77403482</f>
        <v>-1.6752709691929155</v>
      </c>
      <c r="D13593" t="s">
        <v>576</v>
      </c>
      <c r="E13593" t="s">
        <v>70</v>
      </c>
      <c r="F13593" s="1">
        <v>38224</v>
      </c>
      <c r="G13593">
        <v>11</v>
      </c>
      <c r="O13593">
        <v>0.19</v>
      </c>
      <c r="P13593" t="s">
        <v>71</v>
      </c>
      <c r="Q13593">
        <v>7.6</v>
      </c>
      <c r="R13593" t="s">
        <v>71</v>
      </c>
    </row>
    <row r="13594" spans="1:46" x14ac:dyDescent="0.2">
      <c r="A13594" t="s">
        <v>633</v>
      </c>
      <c r="B13594" t="s">
        <v>634</v>
      </c>
      <c r="C13594">
        <f>-69.9828278 / 41.77403482</f>
        <v>-1.6752709691929155</v>
      </c>
      <c r="D13594" t="s">
        <v>576</v>
      </c>
      <c r="E13594" t="s">
        <v>70</v>
      </c>
      <c r="F13594" s="1">
        <v>38224</v>
      </c>
      <c r="G13594">
        <v>12</v>
      </c>
      <c r="O13594">
        <v>0.18</v>
      </c>
      <c r="P13594" t="s">
        <v>71</v>
      </c>
      <c r="Q13594">
        <v>7.4</v>
      </c>
      <c r="R13594" t="s">
        <v>71</v>
      </c>
    </row>
    <row r="13595" spans="1:46" x14ac:dyDescent="0.2">
      <c r="A13595" t="s">
        <v>633</v>
      </c>
      <c r="B13595" t="s">
        <v>634</v>
      </c>
      <c r="C13595">
        <f>-69.9828278 / 41.77403482</f>
        <v>-1.6752709691929155</v>
      </c>
      <c r="D13595" t="s">
        <v>576</v>
      </c>
      <c r="E13595" t="s">
        <v>70</v>
      </c>
      <c r="F13595" s="1">
        <v>38224</v>
      </c>
      <c r="G13595">
        <v>13</v>
      </c>
      <c r="K13595">
        <v>7.4</v>
      </c>
      <c r="L13595" t="s">
        <v>71</v>
      </c>
      <c r="O13595">
        <v>0.18</v>
      </c>
      <c r="P13595" t="s">
        <v>71</v>
      </c>
      <c r="Q13595">
        <v>7.3</v>
      </c>
      <c r="R13595" t="s">
        <v>71</v>
      </c>
      <c r="S13595">
        <v>4.1100000000000003</v>
      </c>
      <c r="T13595" t="s">
        <v>71</v>
      </c>
      <c r="U13595">
        <v>127.3</v>
      </c>
      <c r="V13595" t="s">
        <v>71</v>
      </c>
      <c r="W13595">
        <v>66.23</v>
      </c>
      <c r="X13595" t="s">
        <v>71</v>
      </c>
      <c r="Y13595">
        <v>74.040000000000006</v>
      </c>
      <c r="AA13595">
        <v>50.23</v>
      </c>
      <c r="AE13595">
        <v>22.8</v>
      </c>
      <c r="AF13595" t="s">
        <v>71</v>
      </c>
      <c r="AG13595">
        <v>6.06</v>
      </c>
      <c r="AH13595" t="s">
        <v>71</v>
      </c>
      <c r="AS13595">
        <v>11.4</v>
      </c>
      <c r="AT13595" t="s">
        <v>71</v>
      </c>
    </row>
    <row r="13596" spans="1:46" x14ac:dyDescent="0.2">
      <c r="A13596" t="s">
        <v>633</v>
      </c>
      <c r="B13596" t="s">
        <v>634</v>
      </c>
      <c r="C13596">
        <f>-69.9828278 / 41.77403482</f>
        <v>-1.6752709691929155</v>
      </c>
      <c r="D13596" t="s">
        <v>576</v>
      </c>
      <c r="E13596" t="s">
        <v>70</v>
      </c>
      <c r="F13596" s="1">
        <v>38260</v>
      </c>
      <c r="G13596">
        <v>0.5</v>
      </c>
      <c r="I13596">
        <v>13.67</v>
      </c>
      <c r="J13596" t="s">
        <v>71</v>
      </c>
      <c r="K13596">
        <v>1.1000000000000001</v>
      </c>
      <c r="L13596" t="s">
        <v>71</v>
      </c>
      <c r="M13596">
        <v>7.61</v>
      </c>
      <c r="N13596" t="s">
        <v>71</v>
      </c>
      <c r="O13596">
        <v>8.31</v>
      </c>
      <c r="P13596" t="s">
        <v>71</v>
      </c>
      <c r="Q13596">
        <v>19.100000000000001</v>
      </c>
      <c r="R13596" t="s">
        <v>71</v>
      </c>
      <c r="S13596">
        <v>0.14000000000000001</v>
      </c>
      <c r="T13596" t="s">
        <v>71</v>
      </c>
      <c r="U13596">
        <v>4.34</v>
      </c>
      <c r="V13596" t="s">
        <v>71</v>
      </c>
      <c r="W13596">
        <v>16.04</v>
      </c>
      <c r="X13596" t="s">
        <v>71</v>
      </c>
      <c r="Y13596">
        <v>25.32</v>
      </c>
      <c r="AA13596">
        <v>31.53</v>
      </c>
      <c r="AC13596">
        <v>30.76</v>
      </c>
      <c r="AE13596">
        <v>6.46</v>
      </c>
      <c r="AF13596" t="s">
        <v>71</v>
      </c>
      <c r="AG13596">
        <v>6.36</v>
      </c>
      <c r="AH13596" t="s">
        <v>71</v>
      </c>
      <c r="AS13596">
        <v>0.23</v>
      </c>
      <c r="AT13596" t="s">
        <v>71</v>
      </c>
    </row>
    <row r="13597" spans="1:46" x14ac:dyDescent="0.2">
      <c r="A13597" t="s">
        <v>633</v>
      </c>
      <c r="B13597" t="s">
        <v>634</v>
      </c>
      <c r="C13597">
        <f>-69.9828278 / 41.77403482</f>
        <v>-1.6752709691929155</v>
      </c>
      <c r="D13597" t="s">
        <v>576</v>
      </c>
      <c r="E13597" t="s">
        <v>70</v>
      </c>
      <c r="F13597" s="1">
        <v>38260</v>
      </c>
      <c r="G13597">
        <v>1</v>
      </c>
      <c r="O13597">
        <v>8.3000000000000007</v>
      </c>
      <c r="P13597" t="s">
        <v>71</v>
      </c>
      <c r="Q13597">
        <v>19.100000000000001</v>
      </c>
      <c r="R13597" t="s">
        <v>71</v>
      </c>
    </row>
    <row r="13598" spans="1:46" x14ac:dyDescent="0.2">
      <c r="A13598" t="s">
        <v>633</v>
      </c>
      <c r="B13598" t="s">
        <v>634</v>
      </c>
      <c r="C13598">
        <f>-69.9828278 / 41.77403482</f>
        <v>-1.6752709691929155</v>
      </c>
      <c r="D13598" t="s">
        <v>576</v>
      </c>
      <c r="E13598" t="s">
        <v>70</v>
      </c>
      <c r="F13598" s="1">
        <v>38260</v>
      </c>
      <c r="G13598">
        <v>2</v>
      </c>
      <c r="O13598">
        <v>8.25</v>
      </c>
      <c r="P13598" t="s">
        <v>71</v>
      </c>
      <c r="Q13598">
        <v>19.100000000000001</v>
      </c>
      <c r="R13598" t="s">
        <v>71</v>
      </c>
    </row>
    <row r="13599" spans="1:46" x14ac:dyDescent="0.2">
      <c r="A13599" t="s">
        <v>633</v>
      </c>
      <c r="B13599" t="s">
        <v>634</v>
      </c>
      <c r="C13599">
        <f>-69.9828278 / 41.77403482</f>
        <v>-1.6752709691929155</v>
      </c>
      <c r="D13599" t="s">
        <v>576</v>
      </c>
      <c r="E13599" t="s">
        <v>70</v>
      </c>
      <c r="F13599" s="1">
        <v>38260</v>
      </c>
      <c r="G13599">
        <v>3</v>
      </c>
      <c r="K13599">
        <v>1.1499999999999999</v>
      </c>
      <c r="L13599" t="s">
        <v>71</v>
      </c>
      <c r="O13599">
        <v>8.27</v>
      </c>
      <c r="P13599" t="s">
        <v>71</v>
      </c>
      <c r="Q13599">
        <v>19.100000000000001</v>
      </c>
      <c r="R13599" t="s">
        <v>71</v>
      </c>
      <c r="S13599">
        <v>0.11</v>
      </c>
      <c r="T13599" t="s">
        <v>71</v>
      </c>
      <c r="W13599">
        <v>14.33</v>
      </c>
      <c r="X13599" t="s">
        <v>71</v>
      </c>
      <c r="Y13599">
        <v>-27.68</v>
      </c>
      <c r="AA13599">
        <v>31.97</v>
      </c>
      <c r="AE13599">
        <v>6.05</v>
      </c>
      <c r="AF13599" t="s">
        <v>71</v>
      </c>
      <c r="AG13599">
        <v>6.35</v>
      </c>
      <c r="AH13599" t="s">
        <v>71</v>
      </c>
      <c r="AS13599">
        <v>0.2</v>
      </c>
      <c r="AT13599" t="s">
        <v>71</v>
      </c>
    </row>
    <row r="13600" spans="1:46" x14ac:dyDescent="0.2">
      <c r="A13600" t="s">
        <v>633</v>
      </c>
      <c r="B13600" t="s">
        <v>634</v>
      </c>
      <c r="C13600">
        <f>-69.9828278 / 41.77403482</f>
        <v>-1.6752709691929155</v>
      </c>
      <c r="D13600" t="s">
        <v>576</v>
      </c>
      <c r="E13600" t="s">
        <v>70</v>
      </c>
      <c r="F13600" s="1">
        <v>38260</v>
      </c>
      <c r="G13600">
        <v>4</v>
      </c>
      <c r="O13600">
        <v>8.24</v>
      </c>
      <c r="P13600" t="s">
        <v>71</v>
      </c>
      <c r="Q13600">
        <v>19</v>
      </c>
      <c r="R13600" t="s">
        <v>71</v>
      </c>
    </row>
    <row r="13601" spans="1:46" x14ac:dyDescent="0.2">
      <c r="A13601" t="s">
        <v>633</v>
      </c>
      <c r="B13601" t="s">
        <v>634</v>
      </c>
      <c r="C13601">
        <f>-69.9828278 / 41.77403482</f>
        <v>-1.6752709691929155</v>
      </c>
      <c r="D13601" t="s">
        <v>576</v>
      </c>
      <c r="E13601" t="s">
        <v>70</v>
      </c>
      <c r="F13601" s="1">
        <v>38260</v>
      </c>
      <c r="G13601">
        <v>5</v>
      </c>
      <c r="O13601">
        <v>8.1999999999999993</v>
      </c>
      <c r="P13601" t="s">
        <v>71</v>
      </c>
      <c r="Q13601">
        <v>19</v>
      </c>
      <c r="R13601" t="s">
        <v>71</v>
      </c>
    </row>
    <row r="13602" spans="1:46" x14ac:dyDescent="0.2">
      <c r="A13602" t="s">
        <v>633</v>
      </c>
      <c r="B13602" t="s">
        <v>634</v>
      </c>
      <c r="C13602">
        <f>-69.9828278 / 41.77403482</f>
        <v>-1.6752709691929155</v>
      </c>
      <c r="D13602" t="s">
        <v>576</v>
      </c>
      <c r="E13602" t="s">
        <v>70</v>
      </c>
      <c r="F13602" s="1">
        <v>38260</v>
      </c>
      <c r="G13602">
        <v>6</v>
      </c>
      <c r="O13602">
        <v>8.08</v>
      </c>
      <c r="P13602" t="s">
        <v>71</v>
      </c>
      <c r="Q13602">
        <v>18.7</v>
      </c>
      <c r="R13602" t="s">
        <v>71</v>
      </c>
    </row>
    <row r="13603" spans="1:46" x14ac:dyDescent="0.2">
      <c r="A13603" t="s">
        <v>633</v>
      </c>
      <c r="B13603" t="s">
        <v>634</v>
      </c>
      <c r="C13603">
        <f>-69.9828278 / 41.77403482</f>
        <v>-1.6752709691929155</v>
      </c>
      <c r="D13603" t="s">
        <v>576</v>
      </c>
      <c r="E13603" t="s">
        <v>70</v>
      </c>
      <c r="F13603" s="1">
        <v>38260</v>
      </c>
      <c r="G13603">
        <v>7</v>
      </c>
      <c r="O13603">
        <v>0.53</v>
      </c>
      <c r="P13603" t="s">
        <v>71</v>
      </c>
      <c r="Q13603">
        <v>16.7</v>
      </c>
      <c r="R13603" t="s">
        <v>71</v>
      </c>
    </row>
    <row r="13604" spans="1:46" x14ac:dyDescent="0.2">
      <c r="A13604" t="s">
        <v>633</v>
      </c>
      <c r="B13604" t="s">
        <v>634</v>
      </c>
      <c r="C13604">
        <f>-69.9828278 / 41.77403482</f>
        <v>-1.6752709691929155</v>
      </c>
      <c r="D13604" t="s">
        <v>576</v>
      </c>
      <c r="E13604" t="s">
        <v>70</v>
      </c>
      <c r="F13604" s="1">
        <v>38260</v>
      </c>
      <c r="G13604">
        <v>8</v>
      </c>
      <c r="O13604">
        <v>0.19</v>
      </c>
      <c r="P13604" t="s">
        <v>71</v>
      </c>
      <c r="Q13604">
        <v>10.3</v>
      </c>
      <c r="R13604" t="s">
        <v>71</v>
      </c>
    </row>
    <row r="13605" spans="1:46" x14ac:dyDescent="0.2">
      <c r="A13605" t="s">
        <v>633</v>
      </c>
      <c r="B13605" t="s">
        <v>634</v>
      </c>
      <c r="C13605">
        <f>-69.9828278 / 41.77403482</f>
        <v>-1.6752709691929155</v>
      </c>
      <c r="D13605" t="s">
        <v>576</v>
      </c>
      <c r="E13605" t="s">
        <v>70</v>
      </c>
      <c r="F13605" s="1">
        <v>38260</v>
      </c>
      <c r="G13605">
        <v>9</v>
      </c>
      <c r="K13605">
        <v>5.16</v>
      </c>
      <c r="L13605" t="s">
        <v>71</v>
      </c>
      <c r="O13605">
        <v>0.2</v>
      </c>
      <c r="P13605" t="s">
        <v>71</v>
      </c>
      <c r="Q13605">
        <v>8.6999999999999993</v>
      </c>
      <c r="R13605" t="s">
        <v>71</v>
      </c>
      <c r="S13605">
        <v>0.44</v>
      </c>
      <c r="T13605" t="s">
        <v>71</v>
      </c>
      <c r="U13605">
        <v>13.63</v>
      </c>
      <c r="V13605" t="s">
        <v>71</v>
      </c>
      <c r="W13605">
        <v>18.350000000000001</v>
      </c>
      <c r="X13605" t="s">
        <v>71</v>
      </c>
      <c r="Y13605">
        <v>41.82</v>
      </c>
      <c r="AA13605">
        <v>46.7</v>
      </c>
      <c r="AE13605">
        <v>9.08</v>
      </c>
      <c r="AF13605" t="s">
        <v>71</v>
      </c>
      <c r="AG13605">
        <v>5.96</v>
      </c>
      <c r="AH13605" t="s">
        <v>71</v>
      </c>
      <c r="AS13605">
        <v>5.29</v>
      </c>
      <c r="AT13605" t="s">
        <v>71</v>
      </c>
    </row>
    <row r="13606" spans="1:46" x14ac:dyDescent="0.2">
      <c r="A13606" t="s">
        <v>633</v>
      </c>
      <c r="B13606" t="s">
        <v>634</v>
      </c>
      <c r="C13606">
        <f>-69.9828278 / 41.77403482</f>
        <v>-1.6752709691929155</v>
      </c>
      <c r="D13606" t="s">
        <v>576</v>
      </c>
      <c r="E13606" t="s">
        <v>70</v>
      </c>
      <c r="F13606" s="1">
        <v>38260</v>
      </c>
      <c r="G13606">
        <v>10</v>
      </c>
      <c r="O13606">
        <v>0.23</v>
      </c>
      <c r="P13606" t="s">
        <v>71</v>
      </c>
      <c r="Q13606">
        <v>8</v>
      </c>
      <c r="R13606" t="s">
        <v>71</v>
      </c>
    </row>
    <row r="13607" spans="1:46" x14ac:dyDescent="0.2">
      <c r="A13607" t="s">
        <v>633</v>
      </c>
      <c r="B13607" t="s">
        <v>634</v>
      </c>
      <c r="C13607">
        <f>-69.9828278 / 41.77403482</f>
        <v>-1.6752709691929155</v>
      </c>
      <c r="D13607" t="s">
        <v>576</v>
      </c>
      <c r="E13607" t="s">
        <v>70</v>
      </c>
      <c r="F13607" s="1">
        <v>38260</v>
      </c>
      <c r="G13607">
        <v>11</v>
      </c>
      <c r="O13607">
        <v>0.26</v>
      </c>
      <c r="P13607" t="s">
        <v>71</v>
      </c>
      <c r="Q13607">
        <v>7.7</v>
      </c>
      <c r="R13607" t="s">
        <v>71</v>
      </c>
    </row>
    <row r="13608" spans="1:46" x14ac:dyDescent="0.2">
      <c r="A13608" t="s">
        <v>633</v>
      </c>
      <c r="B13608" t="s">
        <v>634</v>
      </c>
      <c r="C13608">
        <f>-69.9828278 / 41.77403482</f>
        <v>-1.6752709691929155</v>
      </c>
      <c r="D13608" t="s">
        <v>576</v>
      </c>
      <c r="E13608" t="s">
        <v>70</v>
      </c>
      <c r="F13608" s="1">
        <v>38260</v>
      </c>
      <c r="G13608">
        <v>12</v>
      </c>
      <c r="O13608">
        <v>0.3</v>
      </c>
      <c r="P13608" t="s">
        <v>71</v>
      </c>
      <c r="Q13608">
        <v>7.6</v>
      </c>
      <c r="R13608" t="s">
        <v>71</v>
      </c>
    </row>
    <row r="13609" spans="1:46" x14ac:dyDescent="0.2">
      <c r="A13609" t="s">
        <v>633</v>
      </c>
      <c r="B13609" t="s">
        <v>634</v>
      </c>
      <c r="C13609">
        <f>-69.9828278 / 41.77403482</f>
        <v>-1.6752709691929155</v>
      </c>
      <c r="D13609" t="s">
        <v>576</v>
      </c>
      <c r="E13609" t="s">
        <v>70</v>
      </c>
      <c r="F13609" s="1">
        <v>38260</v>
      </c>
      <c r="G13609">
        <v>12.5</v>
      </c>
      <c r="O13609">
        <v>0.39</v>
      </c>
      <c r="P13609" t="s">
        <v>71</v>
      </c>
      <c r="Q13609">
        <v>7.7</v>
      </c>
      <c r="R13609" t="s">
        <v>71</v>
      </c>
    </row>
    <row r="13610" spans="1:46" x14ac:dyDescent="0.2">
      <c r="A13610" t="s">
        <v>633</v>
      </c>
      <c r="B13610" t="s">
        <v>634</v>
      </c>
      <c r="C13610">
        <f>-69.9828278 / 41.77403482</f>
        <v>-1.6752709691929155</v>
      </c>
      <c r="D13610" t="s">
        <v>576</v>
      </c>
      <c r="E13610" t="s">
        <v>70</v>
      </c>
      <c r="F13610" s="1">
        <v>38260</v>
      </c>
      <c r="G13610">
        <v>13</v>
      </c>
      <c r="S13610">
        <v>3.41</v>
      </c>
      <c r="T13610" t="s">
        <v>71</v>
      </c>
      <c r="U13610">
        <v>105.62</v>
      </c>
      <c r="V13610" t="s">
        <v>71</v>
      </c>
      <c r="W13610">
        <v>57.1</v>
      </c>
      <c r="X13610" t="s">
        <v>71</v>
      </c>
      <c r="Y13610">
        <v>71.34</v>
      </c>
      <c r="AE13610">
        <v>35.11</v>
      </c>
      <c r="AF13610" t="s">
        <v>71</v>
      </c>
      <c r="AG13610">
        <v>6.4</v>
      </c>
      <c r="AH13610" t="s">
        <v>71</v>
      </c>
      <c r="AS13610">
        <v>29.1</v>
      </c>
      <c r="AT13610" t="s">
        <v>71</v>
      </c>
    </row>
    <row r="13611" spans="1:46" x14ac:dyDescent="0.2">
      <c r="A13611" t="s">
        <v>633</v>
      </c>
      <c r="B13611" t="s">
        <v>634</v>
      </c>
      <c r="C13611">
        <f>-69.9828278 / 41.77403482</f>
        <v>-1.6752709691929155</v>
      </c>
      <c r="D13611" t="s">
        <v>576</v>
      </c>
      <c r="E13611" t="s">
        <v>70</v>
      </c>
      <c r="F13611" s="1">
        <v>38594</v>
      </c>
      <c r="G13611">
        <v>0.5</v>
      </c>
      <c r="I13611">
        <v>13.55</v>
      </c>
      <c r="J13611" t="s">
        <v>71</v>
      </c>
      <c r="K13611">
        <v>2.89</v>
      </c>
      <c r="L13611" t="s">
        <v>71</v>
      </c>
      <c r="M13611">
        <v>4.42</v>
      </c>
      <c r="N13611" t="s">
        <v>71</v>
      </c>
      <c r="O13611">
        <v>7.45</v>
      </c>
      <c r="P13611" t="s">
        <v>71</v>
      </c>
      <c r="Q13611">
        <v>25.2</v>
      </c>
      <c r="R13611" t="s">
        <v>71</v>
      </c>
      <c r="S13611">
        <v>0.3</v>
      </c>
      <c r="T13611" t="s">
        <v>71</v>
      </c>
      <c r="U13611">
        <v>9.2899999999999991</v>
      </c>
      <c r="V13611" t="s">
        <v>71</v>
      </c>
      <c r="W13611">
        <v>20.95</v>
      </c>
      <c r="X13611" t="s">
        <v>71</v>
      </c>
      <c r="Y13611">
        <v>36.29</v>
      </c>
      <c r="AA13611">
        <v>41.01</v>
      </c>
      <c r="AC13611">
        <v>38.58</v>
      </c>
      <c r="AE13611">
        <v>6.05</v>
      </c>
      <c r="AF13611" t="s">
        <v>71</v>
      </c>
      <c r="AG13611">
        <v>6.47</v>
      </c>
      <c r="AH13611" t="s">
        <v>71</v>
      </c>
      <c r="AS13611">
        <v>0.43</v>
      </c>
      <c r="AT13611" t="s">
        <v>71</v>
      </c>
    </row>
    <row r="13612" spans="1:46" x14ac:dyDescent="0.2">
      <c r="A13612" t="s">
        <v>633</v>
      </c>
      <c r="B13612" t="s">
        <v>634</v>
      </c>
      <c r="C13612">
        <f>-69.9828278 / 41.77403482</f>
        <v>-1.6752709691929155</v>
      </c>
      <c r="D13612" t="s">
        <v>576</v>
      </c>
      <c r="E13612" t="s">
        <v>70</v>
      </c>
      <c r="F13612" s="1">
        <v>38594</v>
      </c>
      <c r="G13612">
        <v>1</v>
      </c>
      <c r="O13612">
        <v>7.34</v>
      </c>
      <c r="P13612" t="s">
        <v>71</v>
      </c>
      <c r="Q13612">
        <v>25.2</v>
      </c>
      <c r="R13612" t="s">
        <v>71</v>
      </c>
    </row>
    <row r="13613" spans="1:46" x14ac:dyDescent="0.2">
      <c r="A13613" t="s">
        <v>633</v>
      </c>
      <c r="B13613" t="s">
        <v>634</v>
      </c>
      <c r="C13613">
        <f>-69.9828278 / 41.77403482</f>
        <v>-1.6752709691929155</v>
      </c>
      <c r="D13613" t="s">
        <v>576</v>
      </c>
      <c r="E13613" t="s">
        <v>70</v>
      </c>
      <c r="F13613" s="1">
        <v>38594</v>
      </c>
      <c r="G13613">
        <v>2</v>
      </c>
      <c r="O13613">
        <v>7.5</v>
      </c>
      <c r="P13613" t="s">
        <v>71</v>
      </c>
      <c r="Q13613">
        <v>25.2</v>
      </c>
      <c r="R13613" t="s">
        <v>71</v>
      </c>
    </row>
    <row r="13614" spans="1:46" x14ac:dyDescent="0.2">
      <c r="A13614" t="s">
        <v>633</v>
      </c>
      <c r="B13614" t="s">
        <v>634</v>
      </c>
      <c r="C13614">
        <f>-69.9828278 / 41.77403482</f>
        <v>-1.6752709691929155</v>
      </c>
      <c r="D13614" t="s">
        <v>576</v>
      </c>
      <c r="E13614" t="s">
        <v>70</v>
      </c>
      <c r="F13614" s="1">
        <v>38594</v>
      </c>
      <c r="G13614">
        <v>3</v>
      </c>
      <c r="K13614">
        <v>2.66</v>
      </c>
      <c r="L13614" t="s">
        <v>71</v>
      </c>
      <c r="O13614">
        <v>7.2</v>
      </c>
      <c r="P13614" t="s">
        <v>71</v>
      </c>
      <c r="Q13614">
        <v>24.8</v>
      </c>
      <c r="R13614" t="s">
        <v>71</v>
      </c>
      <c r="S13614">
        <v>0.2</v>
      </c>
      <c r="T13614" t="s">
        <v>71</v>
      </c>
      <c r="U13614">
        <v>6.19</v>
      </c>
      <c r="V13614" t="s">
        <v>71</v>
      </c>
      <c r="W13614">
        <v>22.13</v>
      </c>
      <c r="X13614" t="s">
        <v>71</v>
      </c>
      <c r="Y13614">
        <v>0</v>
      </c>
      <c r="AA13614">
        <v>40.200000000000003</v>
      </c>
      <c r="AE13614">
        <v>5.85</v>
      </c>
      <c r="AF13614" t="s">
        <v>71</v>
      </c>
      <c r="AG13614">
        <v>6.48</v>
      </c>
      <c r="AH13614" t="s">
        <v>71</v>
      </c>
      <c r="AS13614">
        <v>0.78</v>
      </c>
      <c r="AT13614" t="s">
        <v>71</v>
      </c>
    </row>
    <row r="13615" spans="1:46" x14ac:dyDescent="0.2">
      <c r="A13615" t="s">
        <v>633</v>
      </c>
      <c r="B13615" t="s">
        <v>634</v>
      </c>
      <c r="C13615">
        <f>-69.9828278 / 41.77403482</f>
        <v>-1.6752709691929155</v>
      </c>
      <c r="D13615" t="s">
        <v>576</v>
      </c>
      <c r="E13615" t="s">
        <v>70</v>
      </c>
      <c r="F13615" s="1">
        <v>38594</v>
      </c>
      <c r="G13615">
        <v>4</v>
      </c>
      <c r="O13615">
        <v>7.8</v>
      </c>
      <c r="P13615" t="s">
        <v>71</v>
      </c>
      <c r="Q13615">
        <v>23.1</v>
      </c>
      <c r="R13615" t="s">
        <v>71</v>
      </c>
    </row>
    <row r="13616" spans="1:46" x14ac:dyDescent="0.2">
      <c r="A13616" t="s">
        <v>633</v>
      </c>
      <c r="B13616" t="s">
        <v>634</v>
      </c>
      <c r="C13616">
        <f>-69.9828278 / 41.77403482</f>
        <v>-1.6752709691929155</v>
      </c>
      <c r="D13616" t="s">
        <v>576</v>
      </c>
      <c r="E13616" t="s">
        <v>70</v>
      </c>
      <c r="F13616" s="1">
        <v>38594</v>
      </c>
      <c r="G13616">
        <v>5</v>
      </c>
      <c r="O13616">
        <v>5.97</v>
      </c>
      <c r="P13616" t="s">
        <v>71</v>
      </c>
      <c r="Q13616">
        <v>16.2</v>
      </c>
      <c r="R13616" t="s">
        <v>71</v>
      </c>
    </row>
    <row r="13617" spans="1:46" x14ac:dyDescent="0.2">
      <c r="A13617" t="s">
        <v>633</v>
      </c>
      <c r="B13617" t="s">
        <v>634</v>
      </c>
      <c r="C13617">
        <f>-69.9828278 / 41.77403482</f>
        <v>-1.6752709691929155</v>
      </c>
      <c r="D13617" t="s">
        <v>576</v>
      </c>
      <c r="E13617" t="s">
        <v>70</v>
      </c>
      <c r="F13617" s="1">
        <v>38594</v>
      </c>
      <c r="G13617">
        <v>6</v>
      </c>
      <c r="O13617">
        <v>3.27</v>
      </c>
      <c r="P13617" t="s">
        <v>71</v>
      </c>
      <c r="Q13617">
        <v>12.7</v>
      </c>
      <c r="R13617" t="s">
        <v>71</v>
      </c>
    </row>
    <row r="13618" spans="1:46" x14ac:dyDescent="0.2">
      <c r="A13618" t="s">
        <v>633</v>
      </c>
      <c r="B13618" t="s">
        <v>634</v>
      </c>
      <c r="C13618">
        <f>-69.9828278 / 41.77403482</f>
        <v>-1.6752709691929155</v>
      </c>
      <c r="D13618" t="s">
        <v>576</v>
      </c>
      <c r="E13618" t="s">
        <v>70</v>
      </c>
      <c r="F13618" s="1">
        <v>38594</v>
      </c>
      <c r="G13618">
        <v>7</v>
      </c>
      <c r="O13618">
        <v>3.57</v>
      </c>
      <c r="P13618" t="s">
        <v>71</v>
      </c>
      <c r="Q13618">
        <v>11.1</v>
      </c>
      <c r="R13618" t="s">
        <v>71</v>
      </c>
    </row>
    <row r="13619" spans="1:46" x14ac:dyDescent="0.2">
      <c r="A13619" t="s">
        <v>633</v>
      </c>
      <c r="B13619" t="s">
        <v>634</v>
      </c>
      <c r="C13619">
        <f>-69.9828278 / 41.77403482</f>
        <v>-1.6752709691929155</v>
      </c>
      <c r="D13619" t="s">
        <v>576</v>
      </c>
      <c r="E13619" t="s">
        <v>70</v>
      </c>
      <c r="F13619" s="1">
        <v>38594</v>
      </c>
      <c r="G13619">
        <v>8</v>
      </c>
      <c r="O13619">
        <v>3.49</v>
      </c>
      <c r="P13619" t="s">
        <v>71</v>
      </c>
      <c r="Q13619">
        <v>9.9</v>
      </c>
      <c r="R13619" t="s">
        <v>71</v>
      </c>
    </row>
    <row r="13620" spans="1:46" x14ac:dyDescent="0.2">
      <c r="A13620" t="s">
        <v>633</v>
      </c>
      <c r="B13620" t="s">
        <v>634</v>
      </c>
      <c r="C13620">
        <f>-69.9828278 / 41.77403482</f>
        <v>-1.6752709691929155</v>
      </c>
      <c r="D13620" t="s">
        <v>576</v>
      </c>
      <c r="E13620" t="s">
        <v>70</v>
      </c>
      <c r="F13620" s="1">
        <v>38594</v>
      </c>
      <c r="G13620">
        <v>9</v>
      </c>
      <c r="K13620">
        <v>1</v>
      </c>
      <c r="L13620" t="s">
        <v>71</v>
      </c>
      <c r="O13620">
        <v>2.19</v>
      </c>
      <c r="P13620" t="s">
        <v>71</v>
      </c>
      <c r="Q13620">
        <v>8.9</v>
      </c>
      <c r="R13620" t="s">
        <v>71</v>
      </c>
      <c r="S13620">
        <v>1.2</v>
      </c>
      <c r="T13620" t="s">
        <v>71</v>
      </c>
      <c r="U13620">
        <v>37.17</v>
      </c>
      <c r="V13620" t="s">
        <v>71</v>
      </c>
      <c r="W13620">
        <v>31.08</v>
      </c>
      <c r="X13620" t="s">
        <v>71</v>
      </c>
      <c r="Y13620">
        <v>56.29</v>
      </c>
      <c r="AA13620">
        <v>30.6</v>
      </c>
      <c r="AE13620">
        <v>9.69</v>
      </c>
      <c r="AF13620" t="s">
        <v>71</v>
      </c>
      <c r="AG13620">
        <v>5.89</v>
      </c>
      <c r="AH13620" t="s">
        <v>71</v>
      </c>
      <c r="AS13620">
        <v>2.19</v>
      </c>
      <c r="AT13620" t="s">
        <v>71</v>
      </c>
    </row>
    <row r="13621" spans="1:46" x14ac:dyDescent="0.2">
      <c r="A13621" t="s">
        <v>633</v>
      </c>
      <c r="B13621" t="s">
        <v>634</v>
      </c>
      <c r="C13621">
        <f>-69.9828278 / 41.77403482</f>
        <v>-1.6752709691929155</v>
      </c>
      <c r="D13621" t="s">
        <v>576</v>
      </c>
      <c r="E13621" t="s">
        <v>70</v>
      </c>
      <c r="F13621" s="1">
        <v>38594</v>
      </c>
      <c r="G13621">
        <v>10</v>
      </c>
      <c r="O13621">
        <v>1.01</v>
      </c>
      <c r="P13621" t="s">
        <v>71</v>
      </c>
      <c r="Q13621">
        <v>8.1</v>
      </c>
      <c r="R13621" t="s">
        <v>71</v>
      </c>
    </row>
    <row r="13622" spans="1:46" x14ac:dyDescent="0.2">
      <c r="A13622" t="s">
        <v>633</v>
      </c>
      <c r="B13622" t="s">
        <v>634</v>
      </c>
      <c r="C13622">
        <f>-69.9828278 / 41.77403482</f>
        <v>-1.6752709691929155</v>
      </c>
      <c r="D13622" t="s">
        <v>576</v>
      </c>
      <c r="E13622" t="s">
        <v>70</v>
      </c>
      <c r="F13622" s="1">
        <v>38594</v>
      </c>
      <c r="G13622">
        <v>11</v>
      </c>
      <c r="O13622">
        <v>0.34</v>
      </c>
      <c r="P13622" t="s">
        <v>71</v>
      </c>
      <c r="Q13622">
        <v>7.7</v>
      </c>
      <c r="R13622" t="s">
        <v>71</v>
      </c>
    </row>
    <row r="13623" spans="1:46" x14ac:dyDescent="0.2">
      <c r="A13623" t="s">
        <v>633</v>
      </c>
      <c r="B13623" t="s">
        <v>634</v>
      </c>
      <c r="C13623">
        <f>-69.9828278 / 41.77403482</f>
        <v>-1.6752709691929155</v>
      </c>
      <c r="D13623" t="s">
        <v>576</v>
      </c>
      <c r="E13623" t="s">
        <v>70</v>
      </c>
      <c r="F13623" s="1">
        <v>38594</v>
      </c>
      <c r="G13623">
        <v>12</v>
      </c>
      <c r="O13623">
        <v>0.21</v>
      </c>
      <c r="P13623" t="s">
        <v>71</v>
      </c>
      <c r="Q13623">
        <v>7.5</v>
      </c>
      <c r="R13623" t="s">
        <v>71</v>
      </c>
    </row>
    <row r="13624" spans="1:46" x14ac:dyDescent="0.2">
      <c r="A13624" t="s">
        <v>633</v>
      </c>
      <c r="B13624" t="s">
        <v>634</v>
      </c>
      <c r="C13624">
        <f>-69.9828278 / 41.77403482</f>
        <v>-1.6752709691929155</v>
      </c>
      <c r="D13624" t="s">
        <v>576</v>
      </c>
      <c r="E13624" t="s">
        <v>70</v>
      </c>
      <c r="F13624" s="1">
        <v>38594</v>
      </c>
      <c r="G13624">
        <v>12.5</v>
      </c>
      <c r="S13624">
        <v>0.5</v>
      </c>
      <c r="T13624" t="s">
        <v>71</v>
      </c>
      <c r="U13624">
        <v>15.49</v>
      </c>
      <c r="V13624" t="s">
        <v>71</v>
      </c>
      <c r="W13624">
        <v>23.99</v>
      </c>
      <c r="X13624" t="s">
        <v>71</v>
      </c>
      <c r="Y13624">
        <v>43.66</v>
      </c>
      <c r="AE13624">
        <v>5.25</v>
      </c>
      <c r="AF13624" t="s">
        <v>71</v>
      </c>
      <c r="AG13624">
        <v>5.67</v>
      </c>
      <c r="AH13624" t="s">
        <v>71</v>
      </c>
      <c r="AS13624">
        <v>15.58</v>
      </c>
      <c r="AT13624" t="s">
        <v>71</v>
      </c>
    </row>
    <row r="13625" spans="1:46" x14ac:dyDescent="0.2">
      <c r="A13625" t="s">
        <v>633</v>
      </c>
      <c r="B13625" t="s">
        <v>634</v>
      </c>
      <c r="C13625">
        <f>-69.9828278 / 41.77403482</f>
        <v>-1.6752709691929155</v>
      </c>
      <c r="D13625" t="s">
        <v>576</v>
      </c>
      <c r="E13625" t="s">
        <v>70</v>
      </c>
      <c r="F13625" s="1">
        <v>38594</v>
      </c>
      <c r="G13625">
        <v>13</v>
      </c>
      <c r="O13625">
        <v>0.19</v>
      </c>
      <c r="P13625" t="s">
        <v>71</v>
      </c>
      <c r="Q13625">
        <v>7.3</v>
      </c>
      <c r="R13625" t="s">
        <v>71</v>
      </c>
    </row>
    <row r="13626" spans="1:46" x14ac:dyDescent="0.2">
      <c r="A13626" t="s">
        <v>633</v>
      </c>
      <c r="B13626" t="s">
        <v>634</v>
      </c>
      <c r="C13626">
        <f>-69.9828278 / 41.77403482</f>
        <v>-1.6752709691929155</v>
      </c>
      <c r="D13626" t="s">
        <v>576</v>
      </c>
      <c r="E13626" t="s">
        <v>70</v>
      </c>
      <c r="F13626" s="1">
        <v>38622</v>
      </c>
      <c r="G13626">
        <v>0.5</v>
      </c>
      <c r="I13626">
        <v>13.75</v>
      </c>
      <c r="J13626" t="s">
        <v>71</v>
      </c>
      <c r="K13626">
        <v>4.51</v>
      </c>
      <c r="L13626" t="s">
        <v>71</v>
      </c>
      <c r="M13626">
        <v>4.4000000000000004</v>
      </c>
      <c r="N13626" t="s">
        <v>71</v>
      </c>
      <c r="O13626">
        <v>8.0500000000000007</v>
      </c>
      <c r="P13626" t="s">
        <v>71</v>
      </c>
      <c r="Q13626">
        <v>21.2</v>
      </c>
      <c r="R13626" t="s">
        <v>71</v>
      </c>
      <c r="S13626">
        <v>0.3</v>
      </c>
      <c r="T13626" t="s">
        <v>71</v>
      </c>
      <c r="U13626">
        <v>9.2899999999999991</v>
      </c>
      <c r="V13626" t="s">
        <v>71</v>
      </c>
      <c r="W13626">
        <v>19.87</v>
      </c>
      <c r="X13626" t="s">
        <v>71</v>
      </c>
      <c r="Y13626">
        <v>36.29</v>
      </c>
      <c r="AA13626">
        <v>45.38</v>
      </c>
      <c r="AC13626">
        <v>38.65</v>
      </c>
      <c r="AE13626">
        <v>6.26</v>
      </c>
      <c r="AF13626" t="s">
        <v>71</v>
      </c>
      <c r="AG13626">
        <v>6.46</v>
      </c>
      <c r="AH13626" t="s">
        <v>71</v>
      </c>
      <c r="AS13626">
        <v>0.95</v>
      </c>
      <c r="AT13626" t="s">
        <v>71</v>
      </c>
    </row>
    <row r="13627" spans="1:46" x14ac:dyDescent="0.2">
      <c r="A13627" t="s">
        <v>633</v>
      </c>
      <c r="B13627" t="s">
        <v>634</v>
      </c>
      <c r="C13627">
        <f>-69.9828278 / 41.77403482</f>
        <v>-1.6752709691929155</v>
      </c>
      <c r="D13627" t="s">
        <v>576</v>
      </c>
      <c r="E13627" t="s">
        <v>70</v>
      </c>
      <c r="F13627" s="1">
        <v>38622</v>
      </c>
      <c r="G13627">
        <v>1</v>
      </c>
      <c r="O13627">
        <v>7.96</v>
      </c>
      <c r="P13627" t="s">
        <v>71</v>
      </c>
      <c r="Q13627">
        <v>21.3</v>
      </c>
      <c r="R13627" t="s">
        <v>71</v>
      </c>
    </row>
    <row r="13628" spans="1:46" x14ac:dyDescent="0.2">
      <c r="A13628" t="s">
        <v>633</v>
      </c>
      <c r="B13628" t="s">
        <v>634</v>
      </c>
      <c r="C13628">
        <f>-69.9828278 / 41.77403482</f>
        <v>-1.6752709691929155</v>
      </c>
      <c r="D13628" t="s">
        <v>576</v>
      </c>
      <c r="E13628" t="s">
        <v>70</v>
      </c>
      <c r="F13628" s="1">
        <v>38622</v>
      </c>
      <c r="G13628">
        <v>2</v>
      </c>
      <c r="O13628">
        <v>7.92</v>
      </c>
      <c r="P13628" t="s">
        <v>71</v>
      </c>
      <c r="Q13628">
        <v>21.3</v>
      </c>
      <c r="R13628" t="s">
        <v>71</v>
      </c>
    </row>
    <row r="13629" spans="1:46" x14ac:dyDescent="0.2">
      <c r="A13629" t="s">
        <v>633</v>
      </c>
      <c r="B13629" t="s">
        <v>634</v>
      </c>
      <c r="C13629">
        <f>-69.9828278 / 41.77403482</f>
        <v>-1.6752709691929155</v>
      </c>
      <c r="D13629" t="s">
        <v>576</v>
      </c>
      <c r="E13629" t="s">
        <v>70</v>
      </c>
      <c r="F13629" s="1">
        <v>38622</v>
      </c>
      <c r="G13629">
        <v>3</v>
      </c>
      <c r="K13629">
        <v>3.81</v>
      </c>
      <c r="L13629" t="s">
        <v>71</v>
      </c>
      <c r="O13629">
        <v>7.96</v>
      </c>
      <c r="P13629" t="s">
        <v>71</v>
      </c>
      <c r="Q13629">
        <v>21.3</v>
      </c>
      <c r="R13629" t="s">
        <v>71</v>
      </c>
      <c r="S13629">
        <v>0.2</v>
      </c>
      <c r="T13629" t="s">
        <v>71</v>
      </c>
      <c r="U13629">
        <v>6.19</v>
      </c>
      <c r="V13629" t="s">
        <v>71</v>
      </c>
      <c r="W13629">
        <v>16.989999999999998</v>
      </c>
      <c r="X13629" t="s">
        <v>71</v>
      </c>
      <c r="Y13629">
        <v>30.44</v>
      </c>
      <c r="AA13629">
        <v>43.72</v>
      </c>
      <c r="AE13629">
        <v>6.26</v>
      </c>
      <c r="AF13629" t="s">
        <v>71</v>
      </c>
      <c r="AG13629">
        <v>6.49</v>
      </c>
      <c r="AH13629" t="s">
        <v>71</v>
      </c>
      <c r="AS13629">
        <v>1.58</v>
      </c>
      <c r="AT13629" t="s">
        <v>71</v>
      </c>
    </row>
    <row r="13630" spans="1:46" x14ac:dyDescent="0.2">
      <c r="A13630" t="s">
        <v>633</v>
      </c>
      <c r="B13630" t="s">
        <v>634</v>
      </c>
      <c r="C13630">
        <f>-69.9828278 / 41.77403482</f>
        <v>-1.6752709691929155</v>
      </c>
      <c r="D13630" t="s">
        <v>576</v>
      </c>
      <c r="E13630" t="s">
        <v>70</v>
      </c>
      <c r="F13630" s="1">
        <v>38622</v>
      </c>
      <c r="G13630">
        <v>4</v>
      </c>
      <c r="O13630">
        <v>8.01</v>
      </c>
      <c r="P13630" t="s">
        <v>71</v>
      </c>
      <c r="Q13630">
        <v>21.3</v>
      </c>
      <c r="R13630" t="s">
        <v>71</v>
      </c>
    </row>
    <row r="13631" spans="1:46" x14ac:dyDescent="0.2">
      <c r="A13631" t="s">
        <v>633</v>
      </c>
      <c r="B13631" t="s">
        <v>634</v>
      </c>
      <c r="C13631">
        <f>-69.9828278 / 41.77403482</f>
        <v>-1.6752709691929155</v>
      </c>
      <c r="D13631" t="s">
        <v>576</v>
      </c>
      <c r="E13631" t="s">
        <v>70</v>
      </c>
      <c r="F13631" s="1">
        <v>38622</v>
      </c>
      <c r="G13631">
        <v>5</v>
      </c>
      <c r="O13631">
        <v>7.76</v>
      </c>
      <c r="P13631" t="s">
        <v>71</v>
      </c>
      <c r="Q13631">
        <v>21.3</v>
      </c>
      <c r="R13631" t="s">
        <v>71</v>
      </c>
    </row>
    <row r="13632" spans="1:46" x14ac:dyDescent="0.2">
      <c r="A13632" t="s">
        <v>633</v>
      </c>
      <c r="B13632" t="s">
        <v>634</v>
      </c>
      <c r="C13632">
        <f>-69.9828278 / 41.77403482</f>
        <v>-1.6752709691929155</v>
      </c>
      <c r="D13632" t="s">
        <v>576</v>
      </c>
      <c r="E13632" t="s">
        <v>70</v>
      </c>
      <c r="F13632" s="1">
        <v>38622</v>
      </c>
      <c r="G13632">
        <v>7</v>
      </c>
      <c r="O13632">
        <v>1.62</v>
      </c>
      <c r="P13632" t="s">
        <v>71</v>
      </c>
      <c r="Q13632">
        <v>12.9</v>
      </c>
      <c r="R13632" t="s">
        <v>71</v>
      </c>
    </row>
    <row r="13633" spans="1:46" x14ac:dyDescent="0.2">
      <c r="A13633" t="s">
        <v>633</v>
      </c>
      <c r="B13633" t="s">
        <v>634</v>
      </c>
      <c r="C13633">
        <f>-69.9828278 / 41.77403482</f>
        <v>-1.6752709691929155</v>
      </c>
      <c r="D13633" t="s">
        <v>576</v>
      </c>
      <c r="E13633" t="s">
        <v>70</v>
      </c>
      <c r="F13633" s="1">
        <v>38622</v>
      </c>
      <c r="G13633">
        <v>8</v>
      </c>
      <c r="O13633">
        <v>1.65</v>
      </c>
      <c r="P13633" t="s">
        <v>71</v>
      </c>
      <c r="Q13633">
        <v>10.3</v>
      </c>
      <c r="R13633" t="s">
        <v>71</v>
      </c>
    </row>
    <row r="13634" spans="1:46" x14ac:dyDescent="0.2">
      <c r="A13634" t="s">
        <v>633</v>
      </c>
      <c r="B13634" t="s">
        <v>634</v>
      </c>
      <c r="C13634">
        <f>-69.9828278 / 41.77403482</f>
        <v>-1.6752709691929155</v>
      </c>
      <c r="D13634" t="s">
        <v>576</v>
      </c>
      <c r="E13634" t="s">
        <v>70</v>
      </c>
      <c r="F13634" s="1">
        <v>38622</v>
      </c>
      <c r="G13634">
        <v>9</v>
      </c>
      <c r="K13634">
        <v>2.27</v>
      </c>
      <c r="L13634" t="s">
        <v>71</v>
      </c>
      <c r="O13634">
        <v>1.1000000000000001</v>
      </c>
      <c r="P13634" t="s">
        <v>71</v>
      </c>
      <c r="Q13634">
        <v>9.4</v>
      </c>
      <c r="R13634" t="s">
        <v>71</v>
      </c>
      <c r="S13634">
        <v>0.7</v>
      </c>
      <c r="T13634" t="s">
        <v>71</v>
      </c>
      <c r="U13634">
        <v>21.68</v>
      </c>
      <c r="V13634" t="s">
        <v>71</v>
      </c>
      <c r="W13634">
        <v>21.45</v>
      </c>
      <c r="X13634" t="s">
        <v>71</v>
      </c>
      <c r="Y13634">
        <v>48.51</v>
      </c>
      <c r="AA13634">
        <v>38.64</v>
      </c>
      <c r="AE13634">
        <v>7.06</v>
      </c>
      <c r="AF13634" t="s">
        <v>71</v>
      </c>
      <c r="AG13634">
        <v>5.78</v>
      </c>
      <c r="AH13634" t="s">
        <v>71</v>
      </c>
      <c r="AS13634">
        <v>5.08</v>
      </c>
      <c r="AT13634" t="s">
        <v>71</v>
      </c>
    </row>
    <row r="13635" spans="1:46" x14ac:dyDescent="0.2">
      <c r="A13635" t="s">
        <v>633</v>
      </c>
      <c r="B13635" t="s">
        <v>634</v>
      </c>
      <c r="C13635">
        <f>-69.9828278 / 41.77403482</f>
        <v>-1.6752709691929155</v>
      </c>
      <c r="D13635" t="s">
        <v>576</v>
      </c>
      <c r="E13635" t="s">
        <v>70</v>
      </c>
      <c r="F13635" s="1">
        <v>38622</v>
      </c>
      <c r="G13635">
        <v>10</v>
      </c>
      <c r="O13635">
        <v>1.8</v>
      </c>
      <c r="P13635" t="s">
        <v>71</v>
      </c>
      <c r="Q13635">
        <v>9.5</v>
      </c>
      <c r="R13635" t="s">
        <v>71</v>
      </c>
    </row>
    <row r="13636" spans="1:46" x14ac:dyDescent="0.2">
      <c r="A13636" t="s">
        <v>633</v>
      </c>
      <c r="B13636" t="s">
        <v>634</v>
      </c>
      <c r="C13636">
        <f>-69.9828278 / 41.77403482</f>
        <v>-1.6752709691929155</v>
      </c>
      <c r="D13636" t="s">
        <v>576</v>
      </c>
      <c r="E13636" t="s">
        <v>70</v>
      </c>
      <c r="F13636" s="1">
        <v>38622</v>
      </c>
      <c r="G13636">
        <v>11</v>
      </c>
      <c r="O13636">
        <v>0.18</v>
      </c>
      <c r="P13636" t="s">
        <v>71</v>
      </c>
      <c r="Q13636">
        <v>7.9</v>
      </c>
      <c r="R13636" t="s">
        <v>71</v>
      </c>
    </row>
    <row r="13637" spans="1:46" x14ac:dyDescent="0.2">
      <c r="A13637" t="s">
        <v>633</v>
      </c>
      <c r="B13637" t="s">
        <v>634</v>
      </c>
      <c r="C13637">
        <f>-69.9828278 / 41.77403482</f>
        <v>-1.6752709691929155</v>
      </c>
      <c r="D13637" t="s">
        <v>576</v>
      </c>
      <c r="E13637" t="s">
        <v>70</v>
      </c>
      <c r="F13637" s="1">
        <v>38622</v>
      </c>
      <c r="G13637">
        <v>12</v>
      </c>
      <c r="O13637">
        <v>0.16</v>
      </c>
      <c r="P13637" t="s">
        <v>71</v>
      </c>
      <c r="Q13637">
        <v>7.7</v>
      </c>
      <c r="R13637" t="s">
        <v>71</v>
      </c>
    </row>
    <row r="13638" spans="1:46" x14ac:dyDescent="0.2">
      <c r="A13638" t="s">
        <v>633</v>
      </c>
      <c r="B13638" t="s">
        <v>634</v>
      </c>
      <c r="C13638">
        <f>-69.9828278 / 41.77403482</f>
        <v>-1.6752709691929155</v>
      </c>
      <c r="D13638" t="s">
        <v>576</v>
      </c>
      <c r="E13638" t="s">
        <v>70</v>
      </c>
      <c r="F13638" s="1">
        <v>38622</v>
      </c>
      <c r="G13638">
        <v>12.75</v>
      </c>
      <c r="S13638">
        <v>2.2999999999999998</v>
      </c>
      <c r="T13638" t="s">
        <v>71</v>
      </c>
      <c r="U13638">
        <v>71.239999999999995</v>
      </c>
      <c r="V13638" t="s">
        <v>71</v>
      </c>
      <c r="W13638">
        <v>47.91</v>
      </c>
      <c r="X13638" t="s">
        <v>71</v>
      </c>
      <c r="Y13638">
        <v>65.67</v>
      </c>
      <c r="AE13638">
        <v>28.05</v>
      </c>
      <c r="AF13638" t="s">
        <v>71</v>
      </c>
      <c r="AG13638">
        <v>6.39</v>
      </c>
      <c r="AH13638" t="s">
        <v>71</v>
      </c>
      <c r="AS13638">
        <v>14.85</v>
      </c>
      <c r="AT13638" t="s">
        <v>71</v>
      </c>
    </row>
    <row r="13639" spans="1:46" x14ac:dyDescent="0.2">
      <c r="A13639" t="s">
        <v>633</v>
      </c>
      <c r="B13639" t="s">
        <v>634</v>
      </c>
      <c r="C13639">
        <f>-69.9828278 / 41.77403482</f>
        <v>-1.6752709691929155</v>
      </c>
      <c r="D13639" t="s">
        <v>576</v>
      </c>
      <c r="E13639" t="s">
        <v>70</v>
      </c>
      <c r="F13639" s="1">
        <v>38622</v>
      </c>
      <c r="G13639">
        <v>13</v>
      </c>
      <c r="O13639">
        <v>0.17</v>
      </c>
      <c r="P13639" t="s">
        <v>71</v>
      </c>
      <c r="Q13639">
        <v>7.5</v>
      </c>
      <c r="R13639" t="s">
        <v>71</v>
      </c>
    </row>
    <row r="13640" spans="1:46" x14ac:dyDescent="0.2">
      <c r="A13640" t="s">
        <v>633</v>
      </c>
      <c r="B13640" t="s">
        <v>634</v>
      </c>
      <c r="C13640">
        <f>-69.9828278 / 41.77403482</f>
        <v>-1.6752709691929155</v>
      </c>
      <c r="D13640" t="s">
        <v>576</v>
      </c>
      <c r="E13640" t="s">
        <v>70</v>
      </c>
      <c r="F13640" s="1">
        <v>38952</v>
      </c>
      <c r="G13640">
        <v>0.5</v>
      </c>
      <c r="I13640">
        <v>13</v>
      </c>
      <c r="J13640" t="s">
        <v>71</v>
      </c>
      <c r="K13640">
        <v>2.48</v>
      </c>
      <c r="L13640" t="s">
        <v>71</v>
      </c>
      <c r="M13640">
        <v>3.65</v>
      </c>
      <c r="N13640" t="s">
        <v>71</v>
      </c>
      <c r="O13640">
        <v>7.9</v>
      </c>
      <c r="P13640" t="s">
        <v>71</v>
      </c>
      <c r="Q13640">
        <v>25</v>
      </c>
      <c r="R13640" t="s">
        <v>71</v>
      </c>
      <c r="S13640">
        <v>0.24</v>
      </c>
      <c r="T13640" t="s">
        <v>71</v>
      </c>
      <c r="U13640">
        <v>7.31</v>
      </c>
      <c r="V13640" t="s">
        <v>71</v>
      </c>
      <c r="W13640">
        <v>27.13</v>
      </c>
      <c r="X13640" t="s">
        <v>71</v>
      </c>
      <c r="Y13640">
        <v>32.83</v>
      </c>
      <c r="AA13640">
        <v>39.51</v>
      </c>
      <c r="AC13640">
        <v>41.34</v>
      </c>
      <c r="AE13640">
        <v>5.85</v>
      </c>
      <c r="AF13640" t="s">
        <v>71</v>
      </c>
      <c r="AG13640">
        <v>6.49</v>
      </c>
      <c r="AH13640" t="s">
        <v>71</v>
      </c>
      <c r="AS13640">
        <v>0.88</v>
      </c>
      <c r="AT13640" t="s">
        <v>71</v>
      </c>
    </row>
    <row r="13641" spans="1:46" x14ac:dyDescent="0.2">
      <c r="A13641" t="s">
        <v>633</v>
      </c>
      <c r="B13641" t="s">
        <v>634</v>
      </c>
      <c r="C13641">
        <f>-69.9828278 / 41.77403482</f>
        <v>-1.6752709691929155</v>
      </c>
      <c r="D13641" t="s">
        <v>576</v>
      </c>
      <c r="E13641" t="s">
        <v>70</v>
      </c>
      <c r="F13641" s="1">
        <v>38952</v>
      </c>
      <c r="G13641">
        <v>1</v>
      </c>
      <c r="O13641">
        <v>7.36</v>
      </c>
      <c r="P13641" t="s">
        <v>71</v>
      </c>
      <c r="Q13641">
        <v>24.7</v>
      </c>
      <c r="R13641" t="s">
        <v>71</v>
      </c>
    </row>
    <row r="13642" spans="1:46" x14ac:dyDescent="0.2">
      <c r="A13642" t="s">
        <v>633</v>
      </c>
      <c r="B13642" t="s">
        <v>634</v>
      </c>
      <c r="C13642">
        <f>-69.9828278 / 41.77403482</f>
        <v>-1.6752709691929155</v>
      </c>
      <c r="D13642" t="s">
        <v>576</v>
      </c>
      <c r="E13642" t="s">
        <v>70</v>
      </c>
      <c r="F13642" s="1">
        <v>38952</v>
      </c>
      <c r="G13642">
        <v>2</v>
      </c>
      <c r="O13642">
        <v>8.01</v>
      </c>
      <c r="P13642" t="s">
        <v>71</v>
      </c>
      <c r="Q13642">
        <v>24.5</v>
      </c>
      <c r="R13642" t="s">
        <v>71</v>
      </c>
    </row>
    <row r="13643" spans="1:46" x14ac:dyDescent="0.2">
      <c r="A13643" t="s">
        <v>633</v>
      </c>
      <c r="B13643" t="s">
        <v>634</v>
      </c>
      <c r="C13643">
        <f>-69.9828278 / 41.77403482</f>
        <v>-1.6752709691929155</v>
      </c>
      <c r="D13643" t="s">
        <v>576</v>
      </c>
      <c r="E13643" t="s">
        <v>70</v>
      </c>
      <c r="F13643" s="1">
        <v>38952</v>
      </c>
      <c r="G13643">
        <v>3</v>
      </c>
      <c r="K13643">
        <v>3.17</v>
      </c>
      <c r="L13643" t="s">
        <v>71</v>
      </c>
      <c r="O13643">
        <v>7.68</v>
      </c>
      <c r="P13643" t="s">
        <v>71</v>
      </c>
      <c r="Q13643">
        <v>24.3</v>
      </c>
      <c r="R13643" t="s">
        <v>71</v>
      </c>
      <c r="S13643">
        <v>0.24</v>
      </c>
      <c r="T13643" t="s">
        <v>71</v>
      </c>
      <c r="U13643">
        <v>7.48</v>
      </c>
      <c r="V13643" t="s">
        <v>71</v>
      </c>
      <c r="W13643">
        <v>26.59</v>
      </c>
      <c r="X13643" t="s">
        <v>71</v>
      </c>
      <c r="Y13643">
        <v>0</v>
      </c>
      <c r="AA13643">
        <v>41.92</v>
      </c>
      <c r="AE13643">
        <v>6.05</v>
      </c>
      <c r="AF13643" t="s">
        <v>71</v>
      </c>
      <c r="AG13643">
        <v>6.56</v>
      </c>
      <c r="AH13643" t="s">
        <v>71</v>
      </c>
      <c r="AS13643">
        <v>1.1399999999999999</v>
      </c>
      <c r="AT13643" t="s">
        <v>71</v>
      </c>
    </row>
    <row r="13644" spans="1:46" x14ac:dyDescent="0.2">
      <c r="A13644" t="s">
        <v>633</v>
      </c>
      <c r="B13644" t="s">
        <v>634</v>
      </c>
      <c r="C13644">
        <f>-69.9828278 / 41.77403482</f>
        <v>-1.6752709691929155</v>
      </c>
      <c r="D13644" t="s">
        <v>576</v>
      </c>
      <c r="E13644" t="s">
        <v>70</v>
      </c>
      <c r="F13644" s="1">
        <v>38952</v>
      </c>
      <c r="G13644">
        <v>4</v>
      </c>
      <c r="O13644">
        <v>3.42</v>
      </c>
      <c r="P13644" t="s">
        <v>71</v>
      </c>
      <c r="Q13644">
        <v>21.1</v>
      </c>
      <c r="R13644" t="s">
        <v>71</v>
      </c>
    </row>
    <row r="13645" spans="1:46" x14ac:dyDescent="0.2">
      <c r="A13645" t="s">
        <v>633</v>
      </c>
      <c r="B13645" t="s">
        <v>634</v>
      </c>
      <c r="C13645">
        <f>-69.9828278 / 41.77403482</f>
        <v>-1.6752709691929155</v>
      </c>
      <c r="D13645" t="s">
        <v>576</v>
      </c>
      <c r="E13645" t="s">
        <v>70</v>
      </c>
      <c r="F13645" s="1">
        <v>38952</v>
      </c>
      <c r="G13645">
        <v>5</v>
      </c>
      <c r="O13645">
        <v>0.88</v>
      </c>
      <c r="P13645" t="s">
        <v>71</v>
      </c>
      <c r="Q13645">
        <v>15.8</v>
      </c>
      <c r="R13645" t="s">
        <v>71</v>
      </c>
    </row>
    <row r="13646" spans="1:46" x14ac:dyDescent="0.2">
      <c r="A13646" t="s">
        <v>633</v>
      </c>
      <c r="B13646" t="s">
        <v>634</v>
      </c>
      <c r="C13646">
        <f>-69.9828278 / 41.77403482</f>
        <v>-1.6752709691929155</v>
      </c>
      <c r="D13646" t="s">
        <v>576</v>
      </c>
      <c r="E13646" t="s">
        <v>70</v>
      </c>
      <c r="F13646" s="1">
        <v>38952</v>
      </c>
      <c r="G13646">
        <v>6</v>
      </c>
      <c r="O13646">
        <v>0.76</v>
      </c>
      <c r="P13646" t="s">
        <v>71</v>
      </c>
      <c r="Q13646">
        <v>13.1</v>
      </c>
      <c r="R13646" t="s">
        <v>71</v>
      </c>
    </row>
    <row r="13647" spans="1:46" x14ac:dyDescent="0.2">
      <c r="A13647" t="s">
        <v>633</v>
      </c>
      <c r="B13647" t="s">
        <v>634</v>
      </c>
      <c r="C13647">
        <f>-69.9828278 / 41.77403482</f>
        <v>-1.6752709691929155</v>
      </c>
      <c r="D13647" t="s">
        <v>576</v>
      </c>
      <c r="E13647" t="s">
        <v>70</v>
      </c>
      <c r="F13647" s="1">
        <v>38952</v>
      </c>
      <c r="G13647">
        <v>7</v>
      </c>
      <c r="O13647">
        <v>1.83</v>
      </c>
      <c r="P13647" t="s">
        <v>71</v>
      </c>
      <c r="Q13647">
        <v>11</v>
      </c>
      <c r="R13647" t="s">
        <v>71</v>
      </c>
    </row>
    <row r="13648" spans="1:46" x14ac:dyDescent="0.2">
      <c r="A13648" t="s">
        <v>633</v>
      </c>
      <c r="B13648" t="s">
        <v>634</v>
      </c>
      <c r="C13648">
        <f>-69.9828278 / 41.77403482</f>
        <v>-1.6752709691929155</v>
      </c>
      <c r="D13648" t="s">
        <v>576</v>
      </c>
      <c r="E13648" t="s">
        <v>70</v>
      </c>
      <c r="F13648" s="1">
        <v>38952</v>
      </c>
      <c r="G13648">
        <v>8</v>
      </c>
      <c r="O13648">
        <v>2.75</v>
      </c>
      <c r="P13648" t="s">
        <v>71</v>
      </c>
      <c r="Q13648">
        <v>9.3000000000000007</v>
      </c>
      <c r="R13648" t="s">
        <v>71</v>
      </c>
    </row>
    <row r="13649" spans="1:46" x14ac:dyDescent="0.2">
      <c r="A13649" t="s">
        <v>633</v>
      </c>
      <c r="B13649" t="s">
        <v>634</v>
      </c>
      <c r="C13649">
        <f>-69.9828278 / 41.77403482</f>
        <v>-1.6752709691929155</v>
      </c>
      <c r="D13649" t="s">
        <v>576</v>
      </c>
      <c r="E13649" t="s">
        <v>70</v>
      </c>
      <c r="F13649" s="1">
        <v>38952</v>
      </c>
      <c r="G13649">
        <v>9</v>
      </c>
      <c r="K13649">
        <v>1.44</v>
      </c>
      <c r="L13649" t="s">
        <v>71</v>
      </c>
      <c r="O13649">
        <v>1.76</v>
      </c>
      <c r="P13649" t="s">
        <v>71</v>
      </c>
      <c r="Q13649">
        <v>8.3000000000000007</v>
      </c>
      <c r="R13649" t="s">
        <v>71</v>
      </c>
      <c r="S13649">
        <v>0.26</v>
      </c>
      <c r="T13649" t="s">
        <v>71</v>
      </c>
      <c r="U13649">
        <v>7.99</v>
      </c>
      <c r="V13649" t="s">
        <v>71</v>
      </c>
      <c r="W13649">
        <v>22.94</v>
      </c>
      <c r="X13649" t="s">
        <v>71</v>
      </c>
      <c r="Y13649">
        <v>34.119999999999997</v>
      </c>
      <c r="AA13649">
        <v>34.18</v>
      </c>
      <c r="AE13649">
        <v>6.46</v>
      </c>
      <c r="AF13649" t="s">
        <v>71</v>
      </c>
      <c r="AG13649">
        <v>5.83</v>
      </c>
      <c r="AH13649" t="s">
        <v>71</v>
      </c>
      <c r="AS13649">
        <v>0.27</v>
      </c>
      <c r="AT13649" t="s">
        <v>71</v>
      </c>
    </row>
    <row r="13650" spans="1:46" x14ac:dyDescent="0.2">
      <c r="A13650" t="s">
        <v>633</v>
      </c>
      <c r="B13650" t="s">
        <v>634</v>
      </c>
      <c r="C13650">
        <f>-69.9828278 / 41.77403482</f>
        <v>-1.6752709691929155</v>
      </c>
      <c r="D13650" t="s">
        <v>576</v>
      </c>
      <c r="E13650" t="s">
        <v>70</v>
      </c>
      <c r="F13650" s="1">
        <v>38952</v>
      </c>
      <c r="G13650">
        <v>10</v>
      </c>
      <c r="O13650">
        <v>0.94</v>
      </c>
      <c r="P13650" t="s">
        <v>71</v>
      </c>
      <c r="Q13650">
        <v>7</v>
      </c>
      <c r="R13650" t="s">
        <v>71</v>
      </c>
    </row>
    <row r="13651" spans="1:46" x14ac:dyDescent="0.2">
      <c r="A13651" t="s">
        <v>633</v>
      </c>
      <c r="B13651" t="s">
        <v>634</v>
      </c>
      <c r="C13651">
        <f>-69.9828278 / 41.77403482</f>
        <v>-1.6752709691929155</v>
      </c>
      <c r="D13651" t="s">
        <v>576</v>
      </c>
      <c r="E13651" t="s">
        <v>70</v>
      </c>
      <c r="F13651" s="1">
        <v>38952</v>
      </c>
      <c r="G13651">
        <v>11</v>
      </c>
      <c r="O13651">
        <v>0.23</v>
      </c>
      <c r="P13651" t="s">
        <v>71</v>
      </c>
      <c r="Q13651">
        <v>7.2</v>
      </c>
      <c r="R13651" t="s">
        <v>71</v>
      </c>
    </row>
    <row r="13652" spans="1:46" x14ac:dyDescent="0.2">
      <c r="A13652" t="s">
        <v>633</v>
      </c>
      <c r="B13652" t="s">
        <v>634</v>
      </c>
      <c r="C13652">
        <f>-69.9828278 / 41.77403482</f>
        <v>-1.6752709691929155</v>
      </c>
      <c r="D13652" t="s">
        <v>576</v>
      </c>
      <c r="E13652" t="s">
        <v>70</v>
      </c>
      <c r="F13652" s="1">
        <v>38952</v>
      </c>
      <c r="G13652">
        <v>12</v>
      </c>
      <c r="K13652">
        <v>0.74</v>
      </c>
      <c r="L13652" t="s">
        <v>71</v>
      </c>
      <c r="O13652">
        <v>0.16</v>
      </c>
      <c r="P13652" t="s">
        <v>71</v>
      </c>
      <c r="Q13652">
        <v>7.1</v>
      </c>
      <c r="R13652" t="s">
        <v>71</v>
      </c>
      <c r="S13652">
        <v>0.8</v>
      </c>
      <c r="T13652" t="s">
        <v>71</v>
      </c>
      <c r="U13652">
        <v>24.72</v>
      </c>
      <c r="V13652" t="s">
        <v>71</v>
      </c>
      <c r="W13652">
        <v>33.549999999999997</v>
      </c>
      <c r="X13652" t="s">
        <v>71</v>
      </c>
      <c r="Y13652">
        <v>50.4</v>
      </c>
      <c r="AA13652">
        <v>27.65</v>
      </c>
      <c r="AE13652">
        <v>9.69</v>
      </c>
      <c r="AF13652" t="s">
        <v>71</v>
      </c>
      <c r="AG13652">
        <v>5.9</v>
      </c>
      <c r="AH13652" t="s">
        <v>71</v>
      </c>
      <c r="AS13652">
        <v>1.64</v>
      </c>
      <c r="AT13652" t="s">
        <v>71</v>
      </c>
    </row>
    <row r="13653" spans="1:46" x14ac:dyDescent="0.2">
      <c r="A13653" t="s">
        <v>633</v>
      </c>
      <c r="B13653" t="s">
        <v>634</v>
      </c>
      <c r="C13653">
        <f>-69.9828278 / 41.77403482</f>
        <v>-1.6752709691929155</v>
      </c>
      <c r="D13653" t="s">
        <v>576</v>
      </c>
      <c r="E13653" t="s">
        <v>70</v>
      </c>
      <c r="F13653" s="1">
        <v>38987</v>
      </c>
      <c r="G13653">
        <v>0.5</v>
      </c>
      <c r="I13653">
        <v>13.6</v>
      </c>
      <c r="J13653" t="s">
        <v>71</v>
      </c>
      <c r="K13653">
        <v>4.67</v>
      </c>
      <c r="L13653" t="s">
        <v>71</v>
      </c>
      <c r="M13653">
        <v>4.3</v>
      </c>
      <c r="N13653" t="s">
        <v>71</v>
      </c>
      <c r="O13653">
        <v>9.9600000000000009</v>
      </c>
      <c r="P13653" t="s">
        <v>71</v>
      </c>
      <c r="Q13653">
        <v>19.899999999999999</v>
      </c>
      <c r="R13653" t="s">
        <v>71</v>
      </c>
      <c r="S13653">
        <v>0.24</v>
      </c>
      <c r="T13653" t="s">
        <v>71</v>
      </c>
      <c r="U13653">
        <v>7.48</v>
      </c>
      <c r="V13653" t="s">
        <v>71</v>
      </c>
      <c r="W13653">
        <v>28.09</v>
      </c>
      <c r="X13653" t="s">
        <v>71</v>
      </c>
      <c r="Y13653">
        <v>33.17</v>
      </c>
      <c r="AA13653">
        <v>45.72</v>
      </c>
      <c r="AC13653">
        <v>38.979999999999997</v>
      </c>
      <c r="AE13653">
        <v>6.86</v>
      </c>
      <c r="AF13653" t="s">
        <v>71</v>
      </c>
      <c r="AG13653">
        <v>6.38</v>
      </c>
      <c r="AH13653" t="s">
        <v>71</v>
      </c>
      <c r="AS13653">
        <v>0.86</v>
      </c>
      <c r="AT13653" t="s">
        <v>71</v>
      </c>
    </row>
    <row r="13654" spans="1:46" x14ac:dyDescent="0.2">
      <c r="A13654" t="s">
        <v>633</v>
      </c>
      <c r="B13654" t="s">
        <v>634</v>
      </c>
      <c r="C13654">
        <f>-69.9828278 / 41.77403482</f>
        <v>-1.6752709691929155</v>
      </c>
      <c r="D13654" t="s">
        <v>576</v>
      </c>
      <c r="E13654" t="s">
        <v>70</v>
      </c>
      <c r="F13654" s="1">
        <v>38987</v>
      </c>
      <c r="G13654">
        <v>1</v>
      </c>
      <c r="O13654">
        <v>10.17</v>
      </c>
      <c r="P13654" t="s">
        <v>71</v>
      </c>
      <c r="Q13654">
        <v>19.899999999999999</v>
      </c>
      <c r="R13654" t="s">
        <v>71</v>
      </c>
    </row>
    <row r="13655" spans="1:46" x14ac:dyDescent="0.2">
      <c r="A13655" t="s">
        <v>633</v>
      </c>
      <c r="B13655" t="s">
        <v>634</v>
      </c>
      <c r="C13655">
        <f>-69.9828278 / 41.77403482</f>
        <v>-1.6752709691929155</v>
      </c>
      <c r="D13655" t="s">
        <v>576</v>
      </c>
      <c r="E13655" t="s">
        <v>70</v>
      </c>
      <c r="F13655" s="1">
        <v>38987</v>
      </c>
      <c r="G13655">
        <v>2</v>
      </c>
      <c r="O13655">
        <v>9.9</v>
      </c>
      <c r="P13655" t="s">
        <v>71</v>
      </c>
      <c r="Q13655">
        <v>19.7</v>
      </c>
      <c r="R13655" t="s">
        <v>71</v>
      </c>
    </row>
    <row r="13656" spans="1:46" x14ac:dyDescent="0.2">
      <c r="A13656" t="s">
        <v>633</v>
      </c>
      <c r="B13656" t="s">
        <v>634</v>
      </c>
      <c r="C13656">
        <f>-69.9828278 / 41.77403482</f>
        <v>-1.6752709691929155</v>
      </c>
      <c r="D13656" t="s">
        <v>576</v>
      </c>
      <c r="E13656" t="s">
        <v>70</v>
      </c>
      <c r="F13656" s="1">
        <v>38987</v>
      </c>
      <c r="G13656">
        <v>3</v>
      </c>
      <c r="O13656">
        <v>9.9499999999999993</v>
      </c>
      <c r="P13656" t="s">
        <v>71</v>
      </c>
      <c r="Q13656">
        <v>19.600000000000001</v>
      </c>
      <c r="R13656" t="s">
        <v>71</v>
      </c>
    </row>
    <row r="13657" spans="1:46" x14ac:dyDescent="0.2">
      <c r="A13657" t="s">
        <v>633</v>
      </c>
      <c r="B13657" t="s">
        <v>634</v>
      </c>
      <c r="C13657">
        <f>-69.9828278 / 41.77403482</f>
        <v>-1.6752709691929155</v>
      </c>
      <c r="D13657" t="s">
        <v>576</v>
      </c>
      <c r="E13657" t="s">
        <v>70</v>
      </c>
      <c r="F13657" s="1">
        <v>38987</v>
      </c>
      <c r="G13657">
        <v>4</v>
      </c>
      <c r="O13657">
        <v>9.76</v>
      </c>
      <c r="P13657" t="s">
        <v>71</v>
      </c>
      <c r="Q13657">
        <v>19.5</v>
      </c>
      <c r="R13657" t="s">
        <v>71</v>
      </c>
    </row>
    <row r="13658" spans="1:46" x14ac:dyDescent="0.2">
      <c r="A13658" t="s">
        <v>633</v>
      </c>
      <c r="B13658" t="s">
        <v>634</v>
      </c>
      <c r="C13658">
        <f>-69.9828278 / 41.77403482</f>
        <v>-1.6752709691929155</v>
      </c>
      <c r="D13658" t="s">
        <v>576</v>
      </c>
      <c r="E13658" t="s">
        <v>70</v>
      </c>
      <c r="F13658" s="1">
        <v>38987</v>
      </c>
      <c r="G13658">
        <v>5</v>
      </c>
      <c r="O13658">
        <v>6.22</v>
      </c>
      <c r="P13658" t="s">
        <v>71</v>
      </c>
      <c r="Q13658">
        <v>18.7</v>
      </c>
      <c r="R13658" t="s">
        <v>71</v>
      </c>
    </row>
    <row r="13659" spans="1:46" x14ac:dyDescent="0.2">
      <c r="A13659" t="s">
        <v>633</v>
      </c>
      <c r="B13659" t="s">
        <v>634</v>
      </c>
      <c r="C13659">
        <f>-69.9828278 / 41.77403482</f>
        <v>-1.6752709691929155</v>
      </c>
      <c r="D13659" t="s">
        <v>576</v>
      </c>
      <c r="E13659" t="s">
        <v>70</v>
      </c>
      <c r="F13659" s="1">
        <v>38987</v>
      </c>
      <c r="G13659">
        <v>6</v>
      </c>
      <c r="K13659">
        <v>5.23</v>
      </c>
      <c r="L13659" t="s">
        <v>71</v>
      </c>
      <c r="O13659">
        <v>0.25</v>
      </c>
      <c r="P13659" t="s">
        <v>71</v>
      </c>
      <c r="Q13659">
        <v>14.8</v>
      </c>
      <c r="R13659" t="s">
        <v>71</v>
      </c>
      <c r="S13659">
        <v>0.39</v>
      </c>
      <c r="T13659" t="s">
        <v>71</v>
      </c>
      <c r="U13659">
        <v>11.98</v>
      </c>
      <c r="V13659" t="s">
        <v>71</v>
      </c>
      <c r="W13659">
        <v>22.05</v>
      </c>
      <c r="X13659" t="s">
        <v>71</v>
      </c>
      <c r="Y13659">
        <v>39.96</v>
      </c>
      <c r="AA13659">
        <v>46.83</v>
      </c>
      <c r="AE13659">
        <v>8.07</v>
      </c>
      <c r="AF13659" t="s">
        <v>71</v>
      </c>
      <c r="AG13659">
        <v>6.03</v>
      </c>
      <c r="AH13659" t="s">
        <v>71</v>
      </c>
      <c r="AS13659">
        <v>1.78</v>
      </c>
      <c r="AT13659" t="s">
        <v>71</v>
      </c>
    </row>
    <row r="13660" spans="1:46" x14ac:dyDescent="0.2">
      <c r="A13660" t="s">
        <v>633</v>
      </c>
      <c r="B13660" t="s">
        <v>634</v>
      </c>
      <c r="C13660">
        <f>-69.9828278 / 41.77403482</f>
        <v>-1.6752709691929155</v>
      </c>
      <c r="D13660" t="s">
        <v>576</v>
      </c>
      <c r="E13660" t="s">
        <v>70</v>
      </c>
      <c r="F13660" s="1">
        <v>38987</v>
      </c>
      <c r="G13660">
        <v>7</v>
      </c>
      <c r="O13660">
        <v>0.44</v>
      </c>
      <c r="P13660" t="s">
        <v>71</v>
      </c>
      <c r="Q13660">
        <v>11.7</v>
      </c>
      <c r="R13660" t="s">
        <v>71</v>
      </c>
    </row>
    <row r="13661" spans="1:46" x14ac:dyDescent="0.2">
      <c r="A13661" t="s">
        <v>633</v>
      </c>
      <c r="B13661" t="s">
        <v>634</v>
      </c>
      <c r="C13661">
        <f>-69.9828278 / 41.77403482</f>
        <v>-1.6752709691929155</v>
      </c>
      <c r="D13661" t="s">
        <v>576</v>
      </c>
      <c r="E13661" t="s">
        <v>70</v>
      </c>
      <c r="F13661" s="1">
        <v>38987</v>
      </c>
      <c r="G13661">
        <v>8</v>
      </c>
      <c r="O13661">
        <v>0.16</v>
      </c>
      <c r="P13661" t="s">
        <v>71</v>
      </c>
      <c r="Q13661">
        <v>9.6</v>
      </c>
      <c r="R13661" t="s">
        <v>71</v>
      </c>
    </row>
    <row r="13662" spans="1:46" x14ac:dyDescent="0.2">
      <c r="A13662" t="s">
        <v>633</v>
      </c>
      <c r="B13662" t="s">
        <v>634</v>
      </c>
      <c r="C13662">
        <f>-69.9828278 / 41.77403482</f>
        <v>-1.6752709691929155</v>
      </c>
      <c r="D13662" t="s">
        <v>576</v>
      </c>
      <c r="E13662" t="s">
        <v>70</v>
      </c>
      <c r="F13662" s="1">
        <v>38987</v>
      </c>
      <c r="G13662">
        <v>9</v>
      </c>
      <c r="O13662">
        <v>0.18</v>
      </c>
      <c r="P13662" t="s">
        <v>71</v>
      </c>
      <c r="Q13662">
        <v>8.6</v>
      </c>
      <c r="R13662" t="s">
        <v>71</v>
      </c>
    </row>
    <row r="13663" spans="1:46" x14ac:dyDescent="0.2">
      <c r="A13663" t="s">
        <v>633</v>
      </c>
      <c r="B13663" t="s">
        <v>634</v>
      </c>
      <c r="C13663">
        <f>-69.9828278 / 41.77403482</f>
        <v>-1.6752709691929155</v>
      </c>
      <c r="D13663" t="s">
        <v>576</v>
      </c>
      <c r="E13663" t="s">
        <v>70</v>
      </c>
      <c r="F13663" s="1">
        <v>38987</v>
      </c>
      <c r="G13663">
        <v>10</v>
      </c>
      <c r="O13663">
        <v>0.13</v>
      </c>
      <c r="P13663" t="s">
        <v>71</v>
      </c>
      <c r="Q13663">
        <v>7.8</v>
      </c>
      <c r="R13663" t="s">
        <v>71</v>
      </c>
    </row>
    <row r="13664" spans="1:46" x14ac:dyDescent="0.2">
      <c r="A13664" t="s">
        <v>633</v>
      </c>
      <c r="B13664" t="s">
        <v>634</v>
      </c>
      <c r="C13664">
        <f>-69.9828278 / 41.77403482</f>
        <v>-1.6752709691929155</v>
      </c>
      <c r="D13664" t="s">
        <v>576</v>
      </c>
      <c r="E13664" t="s">
        <v>70</v>
      </c>
      <c r="F13664" s="1">
        <v>38987</v>
      </c>
      <c r="G13664">
        <v>11</v>
      </c>
      <c r="O13664">
        <v>0.14000000000000001</v>
      </c>
      <c r="P13664" t="s">
        <v>71</v>
      </c>
      <c r="Q13664">
        <v>7.5</v>
      </c>
      <c r="R13664" t="s">
        <v>71</v>
      </c>
    </row>
    <row r="13665" spans="1:46" x14ac:dyDescent="0.2">
      <c r="A13665" t="s">
        <v>633</v>
      </c>
      <c r="B13665" t="s">
        <v>634</v>
      </c>
      <c r="C13665">
        <f>-69.9828278 / 41.77403482</f>
        <v>-1.6752709691929155</v>
      </c>
      <c r="D13665" t="s">
        <v>576</v>
      </c>
      <c r="E13665" t="s">
        <v>70</v>
      </c>
      <c r="F13665" s="1">
        <v>38987</v>
      </c>
      <c r="G13665">
        <v>12</v>
      </c>
      <c r="K13665">
        <v>1.1599999999999999</v>
      </c>
      <c r="L13665" t="s">
        <v>71</v>
      </c>
      <c r="O13665">
        <v>0.13</v>
      </c>
      <c r="P13665" t="s">
        <v>71</v>
      </c>
      <c r="Q13665">
        <v>7.4</v>
      </c>
      <c r="R13665" t="s">
        <v>71</v>
      </c>
      <c r="S13665">
        <v>0.96</v>
      </c>
      <c r="T13665" t="s">
        <v>71</v>
      </c>
      <c r="U13665">
        <v>29.82</v>
      </c>
      <c r="V13665" t="s">
        <v>71</v>
      </c>
      <c r="W13665">
        <v>35.75</v>
      </c>
      <c r="X13665" t="s">
        <v>71</v>
      </c>
      <c r="Y13665">
        <v>53.11</v>
      </c>
      <c r="AA13665">
        <v>32.06</v>
      </c>
      <c r="AE13665">
        <v>23.01</v>
      </c>
      <c r="AF13665" t="s">
        <v>71</v>
      </c>
      <c r="AG13665">
        <v>6.38</v>
      </c>
      <c r="AH13665" t="s">
        <v>71</v>
      </c>
      <c r="AS13665">
        <v>4.29</v>
      </c>
      <c r="AT13665" t="s">
        <v>71</v>
      </c>
    </row>
    <row r="13666" spans="1:46" x14ac:dyDescent="0.2">
      <c r="A13666" t="s">
        <v>633</v>
      </c>
      <c r="B13666" t="s">
        <v>634</v>
      </c>
      <c r="C13666">
        <f>-69.9828278 / 41.77403482</f>
        <v>-1.6752709691929155</v>
      </c>
      <c r="D13666" t="s">
        <v>576</v>
      </c>
      <c r="E13666" t="s">
        <v>70</v>
      </c>
      <c r="F13666" s="1">
        <v>39685</v>
      </c>
      <c r="G13666">
        <v>0.5</v>
      </c>
      <c r="I13666">
        <v>13.49</v>
      </c>
      <c r="J13666" t="s">
        <v>71</v>
      </c>
      <c r="K13666">
        <v>2.56</v>
      </c>
      <c r="L13666" t="s">
        <v>71</v>
      </c>
      <c r="M13666">
        <v>5.05</v>
      </c>
      <c r="N13666" t="s">
        <v>71</v>
      </c>
      <c r="O13666">
        <v>8.43</v>
      </c>
      <c r="P13666" t="s">
        <v>71</v>
      </c>
      <c r="Q13666">
        <v>24.3</v>
      </c>
      <c r="R13666" t="s">
        <v>71</v>
      </c>
      <c r="S13666">
        <v>0.2</v>
      </c>
      <c r="T13666" t="s">
        <v>71</v>
      </c>
      <c r="U13666">
        <v>6.19</v>
      </c>
      <c r="V13666" t="s">
        <v>71</v>
      </c>
      <c r="W13666">
        <v>17.760000000000002</v>
      </c>
      <c r="X13666" t="s">
        <v>71</v>
      </c>
      <c r="Y13666">
        <v>30.44</v>
      </c>
      <c r="AA13666">
        <v>39.82</v>
      </c>
      <c r="AC13666">
        <v>36.659999999999997</v>
      </c>
      <c r="AE13666">
        <v>2.9</v>
      </c>
      <c r="AF13666" t="s">
        <v>71</v>
      </c>
      <c r="AG13666">
        <v>6.51</v>
      </c>
      <c r="AH13666" t="s">
        <v>71</v>
      </c>
      <c r="AS13666">
        <v>0.53</v>
      </c>
      <c r="AT13666" t="s">
        <v>71</v>
      </c>
    </row>
    <row r="13667" spans="1:46" x14ac:dyDescent="0.2">
      <c r="A13667" t="s">
        <v>633</v>
      </c>
      <c r="B13667" t="s">
        <v>634</v>
      </c>
      <c r="C13667">
        <f>-69.9828278 / 41.77403482</f>
        <v>-1.6752709691929155</v>
      </c>
      <c r="D13667" t="s">
        <v>576</v>
      </c>
      <c r="E13667" t="s">
        <v>70</v>
      </c>
      <c r="F13667" s="1">
        <v>39685</v>
      </c>
      <c r="G13667">
        <v>1</v>
      </c>
      <c r="O13667">
        <v>8.43</v>
      </c>
      <c r="P13667" t="s">
        <v>71</v>
      </c>
      <c r="Q13667">
        <v>24.3</v>
      </c>
      <c r="R13667" t="s">
        <v>71</v>
      </c>
    </row>
    <row r="13668" spans="1:46" x14ac:dyDescent="0.2">
      <c r="A13668" t="s">
        <v>633</v>
      </c>
      <c r="B13668" t="s">
        <v>634</v>
      </c>
      <c r="C13668">
        <f>-69.9828278 / 41.77403482</f>
        <v>-1.6752709691929155</v>
      </c>
      <c r="D13668" t="s">
        <v>576</v>
      </c>
      <c r="E13668" t="s">
        <v>70</v>
      </c>
      <c r="F13668" s="1">
        <v>39685</v>
      </c>
      <c r="G13668">
        <v>2</v>
      </c>
      <c r="O13668">
        <v>8.4</v>
      </c>
      <c r="P13668" t="s">
        <v>71</v>
      </c>
      <c r="Q13668">
        <v>24.3</v>
      </c>
      <c r="R13668" t="s">
        <v>71</v>
      </c>
    </row>
    <row r="13669" spans="1:46" x14ac:dyDescent="0.2">
      <c r="A13669" t="s">
        <v>633</v>
      </c>
      <c r="B13669" t="s">
        <v>634</v>
      </c>
      <c r="C13669">
        <f>-69.9828278 / 41.77403482</f>
        <v>-1.6752709691929155</v>
      </c>
      <c r="D13669" t="s">
        <v>576</v>
      </c>
      <c r="E13669" t="s">
        <v>70</v>
      </c>
      <c r="F13669" s="1">
        <v>39685</v>
      </c>
      <c r="G13669">
        <v>3</v>
      </c>
      <c r="K13669">
        <v>3.28</v>
      </c>
      <c r="L13669" t="s">
        <v>71</v>
      </c>
      <c r="O13669">
        <v>8.3699999999999992</v>
      </c>
      <c r="P13669" t="s">
        <v>71</v>
      </c>
      <c r="Q13669">
        <v>24.1</v>
      </c>
      <c r="R13669" t="s">
        <v>71</v>
      </c>
      <c r="S13669">
        <v>0.25</v>
      </c>
      <c r="T13669" t="s">
        <v>71</v>
      </c>
      <c r="U13669">
        <v>7.74</v>
      </c>
      <c r="V13669" t="s">
        <v>71</v>
      </c>
      <c r="W13669">
        <v>18.2</v>
      </c>
      <c r="X13669" t="s">
        <v>71</v>
      </c>
      <c r="Y13669">
        <v>33.659999999999997</v>
      </c>
      <c r="AA13669">
        <v>42.25</v>
      </c>
      <c r="AE13669">
        <v>2.9</v>
      </c>
      <c r="AF13669" t="s">
        <v>71</v>
      </c>
      <c r="AG13669">
        <v>6.38</v>
      </c>
      <c r="AH13669" t="s">
        <v>71</v>
      </c>
      <c r="AS13669">
        <v>0.86</v>
      </c>
      <c r="AT13669" t="s">
        <v>71</v>
      </c>
    </row>
    <row r="13670" spans="1:46" x14ac:dyDescent="0.2">
      <c r="A13670" t="s">
        <v>633</v>
      </c>
      <c r="B13670" t="s">
        <v>634</v>
      </c>
      <c r="C13670">
        <f>-69.9828278 / 41.77403482</f>
        <v>-1.6752709691929155</v>
      </c>
      <c r="D13670" t="s">
        <v>576</v>
      </c>
      <c r="E13670" t="s">
        <v>70</v>
      </c>
      <c r="F13670" s="1">
        <v>39685</v>
      </c>
      <c r="G13670">
        <v>4</v>
      </c>
      <c r="O13670">
        <v>8.52</v>
      </c>
      <c r="P13670" t="s">
        <v>71</v>
      </c>
      <c r="Q13670">
        <v>24</v>
      </c>
      <c r="R13670" t="s">
        <v>71</v>
      </c>
    </row>
    <row r="13671" spans="1:46" x14ac:dyDescent="0.2">
      <c r="A13671" t="s">
        <v>633</v>
      </c>
      <c r="B13671" t="s">
        <v>634</v>
      </c>
      <c r="C13671">
        <f>-69.9828278 / 41.77403482</f>
        <v>-1.6752709691929155</v>
      </c>
      <c r="D13671" t="s">
        <v>576</v>
      </c>
      <c r="E13671" t="s">
        <v>70</v>
      </c>
      <c r="F13671" s="1">
        <v>39685</v>
      </c>
      <c r="G13671">
        <v>5</v>
      </c>
      <c r="O13671">
        <v>10.97</v>
      </c>
      <c r="P13671" t="s">
        <v>71</v>
      </c>
      <c r="Q13671">
        <v>21</v>
      </c>
      <c r="R13671" t="s">
        <v>71</v>
      </c>
    </row>
    <row r="13672" spans="1:46" x14ac:dyDescent="0.2">
      <c r="A13672" t="s">
        <v>633</v>
      </c>
      <c r="B13672" t="s">
        <v>634</v>
      </c>
      <c r="C13672">
        <f>-69.9828278 / 41.77403482</f>
        <v>-1.6752709691929155</v>
      </c>
      <c r="D13672" t="s">
        <v>576</v>
      </c>
      <c r="E13672" t="s">
        <v>70</v>
      </c>
      <c r="F13672" s="1">
        <v>39685</v>
      </c>
      <c r="G13672">
        <v>6</v>
      </c>
      <c r="O13672">
        <v>5.27</v>
      </c>
      <c r="P13672" t="s">
        <v>71</v>
      </c>
      <c r="Q13672">
        <v>14.3</v>
      </c>
      <c r="R13672" t="s">
        <v>71</v>
      </c>
    </row>
    <row r="13673" spans="1:46" x14ac:dyDescent="0.2">
      <c r="A13673" t="s">
        <v>633</v>
      </c>
      <c r="B13673" t="s">
        <v>634</v>
      </c>
      <c r="C13673">
        <f>-69.9828278 / 41.77403482</f>
        <v>-1.6752709691929155</v>
      </c>
      <c r="D13673" t="s">
        <v>576</v>
      </c>
      <c r="E13673" t="s">
        <v>70</v>
      </c>
      <c r="F13673" s="1">
        <v>39685</v>
      </c>
      <c r="G13673">
        <v>7</v>
      </c>
      <c r="O13673">
        <v>1.19</v>
      </c>
      <c r="P13673" t="s">
        <v>71</v>
      </c>
      <c r="Q13673">
        <v>10.9</v>
      </c>
      <c r="R13673" t="s">
        <v>71</v>
      </c>
    </row>
    <row r="13674" spans="1:46" x14ac:dyDescent="0.2">
      <c r="A13674" t="s">
        <v>633</v>
      </c>
      <c r="B13674" t="s">
        <v>634</v>
      </c>
      <c r="C13674">
        <f>-69.9828278 / 41.77403482</f>
        <v>-1.6752709691929155</v>
      </c>
      <c r="D13674" t="s">
        <v>576</v>
      </c>
      <c r="E13674" t="s">
        <v>70</v>
      </c>
      <c r="F13674" s="1">
        <v>39685</v>
      </c>
      <c r="G13674">
        <v>8</v>
      </c>
      <c r="O13674">
        <v>0.37</v>
      </c>
      <c r="P13674" t="s">
        <v>71</v>
      </c>
      <c r="Q13674">
        <v>8.8000000000000007</v>
      </c>
      <c r="R13674" t="s">
        <v>71</v>
      </c>
    </row>
    <row r="13675" spans="1:46" x14ac:dyDescent="0.2">
      <c r="A13675" t="s">
        <v>633</v>
      </c>
      <c r="B13675" t="s">
        <v>634</v>
      </c>
      <c r="C13675">
        <f>-69.9828278 / 41.77403482</f>
        <v>-1.6752709691929155</v>
      </c>
      <c r="D13675" t="s">
        <v>576</v>
      </c>
      <c r="E13675" t="s">
        <v>70</v>
      </c>
      <c r="F13675" s="1">
        <v>39685</v>
      </c>
      <c r="G13675">
        <v>9</v>
      </c>
      <c r="K13675">
        <v>6.59</v>
      </c>
      <c r="L13675" t="s">
        <v>71</v>
      </c>
      <c r="O13675">
        <v>0.17</v>
      </c>
      <c r="P13675" t="s">
        <v>71</v>
      </c>
      <c r="Q13675">
        <v>7.9</v>
      </c>
      <c r="R13675" t="s">
        <v>71</v>
      </c>
      <c r="S13675">
        <v>0.73</v>
      </c>
      <c r="T13675" t="s">
        <v>71</v>
      </c>
      <c r="U13675">
        <v>22.61</v>
      </c>
      <c r="V13675" t="s">
        <v>71</v>
      </c>
      <c r="W13675">
        <v>25.51</v>
      </c>
      <c r="X13675" t="s">
        <v>71</v>
      </c>
      <c r="Y13675">
        <v>49.12</v>
      </c>
      <c r="AA13675">
        <v>49.1</v>
      </c>
      <c r="AE13675">
        <v>3.3</v>
      </c>
      <c r="AF13675" t="s">
        <v>71</v>
      </c>
      <c r="AG13675">
        <v>5.73</v>
      </c>
      <c r="AH13675" t="s">
        <v>71</v>
      </c>
      <c r="AS13675">
        <v>1.18</v>
      </c>
      <c r="AT13675" t="s">
        <v>71</v>
      </c>
    </row>
    <row r="13676" spans="1:46" x14ac:dyDescent="0.2">
      <c r="A13676" t="s">
        <v>633</v>
      </c>
      <c r="B13676" t="s">
        <v>634</v>
      </c>
      <c r="C13676">
        <f>-69.9828278 / 41.77403482</f>
        <v>-1.6752709691929155</v>
      </c>
      <c r="D13676" t="s">
        <v>576</v>
      </c>
      <c r="E13676" t="s">
        <v>70</v>
      </c>
      <c r="F13676" s="1">
        <v>39685</v>
      </c>
      <c r="G13676">
        <v>10</v>
      </c>
      <c r="O13676">
        <v>0.24</v>
      </c>
      <c r="P13676" t="s">
        <v>71</v>
      </c>
      <c r="Q13676">
        <v>7.4</v>
      </c>
      <c r="R13676" t="s">
        <v>71</v>
      </c>
    </row>
    <row r="13677" spans="1:46" x14ac:dyDescent="0.2">
      <c r="A13677" t="s">
        <v>633</v>
      </c>
      <c r="B13677" t="s">
        <v>634</v>
      </c>
      <c r="C13677">
        <f>-69.9828278 / 41.77403482</f>
        <v>-1.6752709691929155</v>
      </c>
      <c r="D13677" t="s">
        <v>576</v>
      </c>
      <c r="E13677" t="s">
        <v>70</v>
      </c>
      <c r="F13677" s="1">
        <v>39685</v>
      </c>
      <c r="G13677">
        <v>11</v>
      </c>
      <c r="O13677">
        <v>0.28999999999999998</v>
      </c>
      <c r="P13677" t="s">
        <v>71</v>
      </c>
      <c r="Q13677">
        <v>7.2</v>
      </c>
      <c r="R13677" t="s">
        <v>71</v>
      </c>
    </row>
    <row r="13678" spans="1:46" x14ac:dyDescent="0.2">
      <c r="A13678" t="s">
        <v>633</v>
      </c>
      <c r="B13678" t="s">
        <v>634</v>
      </c>
      <c r="C13678">
        <f>-69.9828278 / 41.77403482</f>
        <v>-1.6752709691929155</v>
      </c>
      <c r="D13678" t="s">
        <v>576</v>
      </c>
      <c r="E13678" t="s">
        <v>70</v>
      </c>
      <c r="F13678" s="1">
        <v>39685</v>
      </c>
      <c r="G13678">
        <v>12</v>
      </c>
      <c r="O13678">
        <v>0.36</v>
      </c>
      <c r="P13678" t="s">
        <v>71</v>
      </c>
      <c r="Q13678">
        <v>7.1</v>
      </c>
      <c r="R13678" t="s">
        <v>71</v>
      </c>
    </row>
    <row r="13679" spans="1:46" x14ac:dyDescent="0.2">
      <c r="A13679" t="s">
        <v>633</v>
      </c>
      <c r="B13679" t="s">
        <v>634</v>
      </c>
      <c r="C13679">
        <f>-69.9828278 / 41.77403482</f>
        <v>-1.6752709691929155</v>
      </c>
      <c r="D13679" t="s">
        <v>576</v>
      </c>
      <c r="E13679" t="s">
        <v>70</v>
      </c>
      <c r="F13679" s="1">
        <v>39685</v>
      </c>
      <c r="G13679">
        <v>12.5</v>
      </c>
      <c r="K13679">
        <v>3.88</v>
      </c>
      <c r="L13679" t="s">
        <v>71</v>
      </c>
      <c r="O13679">
        <v>0.44</v>
      </c>
      <c r="P13679" t="s">
        <v>71</v>
      </c>
      <c r="Q13679">
        <v>7.1</v>
      </c>
      <c r="R13679" t="s">
        <v>71</v>
      </c>
      <c r="S13679">
        <v>0.77</v>
      </c>
      <c r="T13679" t="s">
        <v>71</v>
      </c>
      <c r="U13679">
        <v>23.85</v>
      </c>
      <c r="V13679" t="s">
        <v>71</v>
      </c>
      <c r="W13679">
        <v>26.96</v>
      </c>
      <c r="X13679" t="s">
        <v>71</v>
      </c>
      <c r="Y13679">
        <v>49.89</v>
      </c>
      <c r="AA13679">
        <v>43.9</v>
      </c>
      <c r="AE13679">
        <v>9.6</v>
      </c>
      <c r="AF13679" t="s">
        <v>71</v>
      </c>
      <c r="AG13679">
        <v>6.16</v>
      </c>
      <c r="AH13679" t="s">
        <v>71</v>
      </c>
      <c r="AS13679">
        <v>3.28</v>
      </c>
      <c r="AT13679" t="s">
        <v>71</v>
      </c>
    </row>
    <row r="13680" spans="1:46" x14ac:dyDescent="0.2">
      <c r="A13680" t="s">
        <v>633</v>
      </c>
      <c r="B13680" t="s">
        <v>634</v>
      </c>
      <c r="C13680">
        <f>-69.9828278 / 41.77403482</f>
        <v>-1.6752709691929155</v>
      </c>
      <c r="D13680" t="s">
        <v>576</v>
      </c>
      <c r="E13680" t="s">
        <v>70</v>
      </c>
      <c r="F13680" s="1">
        <v>40052</v>
      </c>
      <c r="G13680">
        <v>0.5</v>
      </c>
      <c r="I13680">
        <v>38</v>
      </c>
      <c r="J13680" t="s">
        <v>71</v>
      </c>
      <c r="K13680">
        <v>3.25</v>
      </c>
      <c r="L13680" t="s">
        <v>71</v>
      </c>
      <c r="M13680">
        <v>4.2</v>
      </c>
      <c r="N13680" t="s">
        <v>71</v>
      </c>
      <c r="O13680">
        <v>9.4</v>
      </c>
      <c r="P13680" t="s">
        <v>71</v>
      </c>
      <c r="Q13680">
        <v>26.9</v>
      </c>
      <c r="R13680" t="s">
        <v>71</v>
      </c>
      <c r="S13680">
        <v>0.26</v>
      </c>
      <c r="T13680" t="s">
        <v>71</v>
      </c>
      <c r="U13680">
        <v>8.15</v>
      </c>
      <c r="V13680" t="s">
        <v>71</v>
      </c>
      <c r="W13680">
        <v>24.77</v>
      </c>
      <c r="X13680" t="s">
        <v>71</v>
      </c>
      <c r="Y13680">
        <v>34.4</v>
      </c>
      <c r="AA13680">
        <v>42.15</v>
      </c>
      <c r="AC13680">
        <v>39.32</v>
      </c>
      <c r="AE13680">
        <v>13.9</v>
      </c>
      <c r="AF13680" t="s">
        <v>71</v>
      </c>
      <c r="AG13680">
        <v>6.16</v>
      </c>
      <c r="AH13680" t="s">
        <v>71</v>
      </c>
      <c r="AS13680">
        <v>0.96</v>
      </c>
      <c r="AT13680" t="s">
        <v>71</v>
      </c>
    </row>
    <row r="13681" spans="1:46" x14ac:dyDescent="0.2">
      <c r="A13681" t="s">
        <v>633</v>
      </c>
      <c r="B13681" t="s">
        <v>634</v>
      </c>
      <c r="C13681">
        <f>-69.9828278 / 41.77403482</f>
        <v>-1.6752709691929155</v>
      </c>
      <c r="D13681" t="s">
        <v>576</v>
      </c>
      <c r="E13681" t="s">
        <v>70</v>
      </c>
      <c r="F13681" s="1">
        <v>40052</v>
      </c>
      <c r="G13681">
        <v>1</v>
      </c>
      <c r="O13681">
        <v>7.25</v>
      </c>
      <c r="P13681" t="s">
        <v>71</v>
      </c>
      <c r="Q13681">
        <v>26.9</v>
      </c>
      <c r="R13681" t="s">
        <v>71</v>
      </c>
    </row>
    <row r="13682" spans="1:46" x14ac:dyDescent="0.2">
      <c r="A13682" t="s">
        <v>633</v>
      </c>
      <c r="B13682" t="s">
        <v>634</v>
      </c>
      <c r="C13682">
        <f>-69.9828278 / 41.77403482</f>
        <v>-1.6752709691929155</v>
      </c>
      <c r="D13682" t="s">
        <v>576</v>
      </c>
      <c r="E13682" t="s">
        <v>70</v>
      </c>
      <c r="F13682" s="1">
        <v>40052</v>
      </c>
      <c r="G13682">
        <v>2</v>
      </c>
      <c r="O13682">
        <v>7.25</v>
      </c>
      <c r="P13682" t="s">
        <v>71</v>
      </c>
      <c r="Q13682">
        <v>26.8</v>
      </c>
      <c r="R13682" t="s">
        <v>71</v>
      </c>
    </row>
    <row r="13683" spans="1:46" x14ac:dyDescent="0.2">
      <c r="A13683" t="s">
        <v>633</v>
      </c>
      <c r="B13683" t="s">
        <v>634</v>
      </c>
      <c r="C13683">
        <f>-69.9828278 / 41.77403482</f>
        <v>-1.6752709691929155</v>
      </c>
      <c r="D13683" t="s">
        <v>576</v>
      </c>
      <c r="E13683" t="s">
        <v>70</v>
      </c>
      <c r="F13683" s="1">
        <v>40052</v>
      </c>
      <c r="G13683">
        <v>3</v>
      </c>
      <c r="K13683">
        <v>2.9</v>
      </c>
      <c r="L13683" t="s">
        <v>71</v>
      </c>
      <c r="O13683">
        <v>7.28</v>
      </c>
      <c r="P13683" t="s">
        <v>71</v>
      </c>
      <c r="Q13683">
        <v>26.7</v>
      </c>
      <c r="R13683" t="s">
        <v>71</v>
      </c>
      <c r="S13683">
        <v>0.24</v>
      </c>
      <c r="T13683" t="s">
        <v>71</v>
      </c>
      <c r="U13683">
        <v>7.32</v>
      </c>
      <c r="V13683" t="s">
        <v>71</v>
      </c>
      <c r="W13683">
        <v>25.79</v>
      </c>
      <c r="X13683" t="s">
        <v>71</v>
      </c>
      <c r="Y13683">
        <v>32.85</v>
      </c>
      <c r="AA13683">
        <v>41.06</v>
      </c>
      <c r="AE13683">
        <v>2.8</v>
      </c>
      <c r="AF13683" t="s">
        <v>71</v>
      </c>
      <c r="AG13683">
        <v>5.63</v>
      </c>
      <c r="AH13683" t="s">
        <v>71</v>
      </c>
      <c r="AS13683">
        <v>1.0900000000000001</v>
      </c>
      <c r="AT13683" t="s">
        <v>71</v>
      </c>
    </row>
    <row r="13684" spans="1:46" x14ac:dyDescent="0.2">
      <c r="A13684" t="s">
        <v>633</v>
      </c>
      <c r="B13684" t="s">
        <v>634</v>
      </c>
      <c r="C13684">
        <f>-69.9828278 / 41.77403482</f>
        <v>-1.6752709691929155</v>
      </c>
      <c r="D13684" t="s">
        <v>576</v>
      </c>
      <c r="E13684" t="s">
        <v>70</v>
      </c>
      <c r="F13684" s="1">
        <v>40052</v>
      </c>
      <c r="G13684">
        <v>4</v>
      </c>
      <c r="O13684">
        <v>8.27</v>
      </c>
      <c r="P13684" t="s">
        <v>71</v>
      </c>
      <c r="Q13684">
        <v>24.3</v>
      </c>
      <c r="R13684" t="s">
        <v>71</v>
      </c>
    </row>
    <row r="13685" spans="1:46" x14ac:dyDescent="0.2">
      <c r="A13685" t="s">
        <v>633</v>
      </c>
      <c r="B13685" t="s">
        <v>634</v>
      </c>
      <c r="C13685">
        <f>-69.9828278 / 41.77403482</f>
        <v>-1.6752709691929155</v>
      </c>
      <c r="D13685" t="s">
        <v>576</v>
      </c>
      <c r="E13685" t="s">
        <v>70</v>
      </c>
      <c r="F13685" s="1">
        <v>40052</v>
      </c>
      <c r="G13685">
        <v>5</v>
      </c>
      <c r="O13685">
        <v>7.97</v>
      </c>
      <c r="P13685" t="s">
        <v>71</v>
      </c>
      <c r="Q13685">
        <v>18.7</v>
      </c>
      <c r="R13685" t="s">
        <v>71</v>
      </c>
    </row>
    <row r="13686" spans="1:46" x14ac:dyDescent="0.2">
      <c r="A13686" t="s">
        <v>633</v>
      </c>
      <c r="B13686" t="s">
        <v>634</v>
      </c>
      <c r="C13686">
        <f>-69.9828278 / 41.77403482</f>
        <v>-1.6752709691929155</v>
      </c>
      <c r="D13686" t="s">
        <v>576</v>
      </c>
      <c r="E13686" t="s">
        <v>70</v>
      </c>
      <c r="F13686" s="1">
        <v>40052</v>
      </c>
      <c r="G13686">
        <v>6</v>
      </c>
      <c r="O13686">
        <v>1.59</v>
      </c>
      <c r="P13686" t="s">
        <v>71</v>
      </c>
      <c r="Q13686">
        <v>15.5</v>
      </c>
      <c r="R13686" t="s">
        <v>71</v>
      </c>
    </row>
    <row r="13687" spans="1:46" x14ac:dyDescent="0.2">
      <c r="A13687" t="s">
        <v>633</v>
      </c>
      <c r="B13687" t="s">
        <v>634</v>
      </c>
      <c r="C13687">
        <f>-69.9828278 / 41.77403482</f>
        <v>-1.6752709691929155</v>
      </c>
      <c r="D13687" t="s">
        <v>576</v>
      </c>
      <c r="E13687" t="s">
        <v>70</v>
      </c>
      <c r="F13687" s="1">
        <v>40052</v>
      </c>
      <c r="G13687">
        <v>7</v>
      </c>
      <c r="O13687">
        <v>0.5</v>
      </c>
      <c r="P13687" t="s">
        <v>71</v>
      </c>
      <c r="Q13687">
        <v>11.6</v>
      </c>
      <c r="R13687" t="s">
        <v>71</v>
      </c>
    </row>
    <row r="13688" spans="1:46" x14ac:dyDescent="0.2">
      <c r="A13688" t="s">
        <v>633</v>
      </c>
      <c r="B13688" t="s">
        <v>634</v>
      </c>
      <c r="C13688">
        <f>-69.9828278 / 41.77403482</f>
        <v>-1.6752709691929155</v>
      </c>
      <c r="D13688" t="s">
        <v>576</v>
      </c>
      <c r="E13688" t="s">
        <v>70</v>
      </c>
      <c r="F13688" s="1">
        <v>40052</v>
      </c>
      <c r="G13688">
        <v>8</v>
      </c>
      <c r="O13688">
        <v>0.43</v>
      </c>
      <c r="P13688" t="s">
        <v>71</v>
      </c>
      <c r="Q13688">
        <v>10</v>
      </c>
      <c r="R13688" t="s">
        <v>71</v>
      </c>
    </row>
    <row r="13689" spans="1:46" x14ac:dyDescent="0.2">
      <c r="A13689" t="s">
        <v>633</v>
      </c>
      <c r="B13689" t="s">
        <v>634</v>
      </c>
      <c r="C13689">
        <f>-69.9828278 / 41.77403482</f>
        <v>-1.6752709691929155</v>
      </c>
      <c r="D13689" t="s">
        <v>576</v>
      </c>
      <c r="E13689" t="s">
        <v>70</v>
      </c>
      <c r="F13689" s="1">
        <v>40052</v>
      </c>
      <c r="G13689">
        <v>9</v>
      </c>
      <c r="K13689">
        <v>6.76</v>
      </c>
      <c r="L13689" t="s">
        <v>71</v>
      </c>
      <c r="O13689">
        <v>0.4</v>
      </c>
      <c r="P13689" t="s">
        <v>71</v>
      </c>
      <c r="Q13689">
        <v>9</v>
      </c>
      <c r="R13689" t="s">
        <v>71</v>
      </c>
      <c r="S13689">
        <v>0.53</v>
      </c>
      <c r="T13689" t="s">
        <v>71</v>
      </c>
      <c r="U13689">
        <v>16.52</v>
      </c>
      <c r="V13689" t="s">
        <v>71</v>
      </c>
      <c r="W13689">
        <v>23.18</v>
      </c>
      <c r="X13689" t="s">
        <v>71</v>
      </c>
      <c r="Y13689">
        <v>44.59</v>
      </c>
      <c r="AA13689">
        <v>49.35</v>
      </c>
      <c r="AE13689">
        <v>3.2</v>
      </c>
      <c r="AF13689" t="s">
        <v>71</v>
      </c>
      <c r="AG13689">
        <v>5.44</v>
      </c>
      <c r="AH13689" t="s">
        <v>71</v>
      </c>
      <c r="AS13689">
        <v>2.64</v>
      </c>
      <c r="AT13689" t="s">
        <v>71</v>
      </c>
    </row>
    <row r="13690" spans="1:46" x14ac:dyDescent="0.2">
      <c r="A13690" t="s">
        <v>633</v>
      </c>
      <c r="B13690" t="s">
        <v>634</v>
      </c>
      <c r="C13690">
        <f>-69.9828278 / 41.77403482</f>
        <v>-1.6752709691929155</v>
      </c>
      <c r="D13690" t="s">
        <v>576</v>
      </c>
      <c r="E13690" t="s">
        <v>70</v>
      </c>
      <c r="F13690" s="1">
        <v>40052</v>
      </c>
      <c r="G13690">
        <v>10</v>
      </c>
      <c r="O13690">
        <v>0.42</v>
      </c>
      <c r="P13690" t="s">
        <v>71</v>
      </c>
      <c r="Q13690">
        <v>8.5</v>
      </c>
      <c r="R13690" t="s">
        <v>71</v>
      </c>
    </row>
    <row r="13691" spans="1:46" x14ac:dyDescent="0.2">
      <c r="A13691" t="s">
        <v>633</v>
      </c>
      <c r="B13691" t="s">
        <v>634</v>
      </c>
      <c r="C13691">
        <f>-69.9828278 / 41.77403482</f>
        <v>-1.6752709691929155</v>
      </c>
      <c r="D13691" t="s">
        <v>576</v>
      </c>
      <c r="E13691" t="s">
        <v>70</v>
      </c>
      <c r="F13691" s="1">
        <v>40052</v>
      </c>
      <c r="G13691">
        <v>11</v>
      </c>
      <c r="S13691">
        <v>0.74</v>
      </c>
      <c r="T13691" t="s">
        <v>71</v>
      </c>
      <c r="U13691">
        <v>22.85</v>
      </c>
      <c r="V13691" t="s">
        <v>71</v>
      </c>
      <c r="W13691">
        <v>26.55</v>
      </c>
      <c r="X13691" t="s">
        <v>71</v>
      </c>
      <c r="Y13691">
        <v>49.27</v>
      </c>
      <c r="AE13691">
        <v>9.4</v>
      </c>
      <c r="AF13691" t="s">
        <v>71</v>
      </c>
      <c r="AG13691">
        <v>5.73</v>
      </c>
      <c r="AH13691" t="s">
        <v>71</v>
      </c>
      <c r="AS13691">
        <v>23.75</v>
      </c>
      <c r="AT13691" t="s">
        <v>71</v>
      </c>
    </row>
    <row r="13692" spans="1:46" x14ac:dyDescent="0.2">
      <c r="A13692" t="s">
        <v>633</v>
      </c>
      <c r="B13692" t="s">
        <v>634</v>
      </c>
      <c r="C13692">
        <f>-69.9828278 / 41.77403482</f>
        <v>-1.6752709691929155</v>
      </c>
      <c r="D13692" t="s">
        <v>576</v>
      </c>
      <c r="E13692" t="s">
        <v>70</v>
      </c>
      <c r="F13692" s="1">
        <v>40435</v>
      </c>
      <c r="G13692">
        <v>0.5</v>
      </c>
      <c r="K13692">
        <v>2.88</v>
      </c>
      <c r="L13692" t="s">
        <v>71</v>
      </c>
      <c r="S13692">
        <v>0.45</v>
      </c>
      <c r="T13692" t="s">
        <v>71</v>
      </c>
      <c r="U13692">
        <v>14.08</v>
      </c>
      <c r="V13692" t="s">
        <v>71</v>
      </c>
      <c r="W13692">
        <v>36.85</v>
      </c>
      <c r="X13692" t="s">
        <v>71</v>
      </c>
      <c r="Y13692">
        <v>42.29</v>
      </c>
      <c r="AA13692">
        <v>40.96</v>
      </c>
      <c r="AE13692">
        <v>3.5</v>
      </c>
      <c r="AF13692" t="s">
        <v>71</v>
      </c>
      <c r="AG13692">
        <v>6.58</v>
      </c>
      <c r="AH13692" t="s">
        <v>71</v>
      </c>
      <c r="AS13692">
        <v>2.34</v>
      </c>
      <c r="AT13692" t="s">
        <v>71</v>
      </c>
    </row>
    <row r="13693" spans="1:46" x14ac:dyDescent="0.2">
      <c r="A13693" t="s">
        <v>633</v>
      </c>
      <c r="B13693" t="s">
        <v>634</v>
      </c>
      <c r="C13693">
        <f>-69.9828278 / 41.77403482</f>
        <v>-1.6752709691929155</v>
      </c>
      <c r="D13693" t="s">
        <v>576</v>
      </c>
      <c r="E13693" t="s">
        <v>70</v>
      </c>
      <c r="F13693" s="1">
        <v>40435</v>
      </c>
      <c r="G13693">
        <v>3</v>
      </c>
      <c r="K13693">
        <v>5.72</v>
      </c>
      <c r="L13693" t="s">
        <v>71</v>
      </c>
      <c r="S13693">
        <v>0.24</v>
      </c>
      <c r="T13693" t="s">
        <v>71</v>
      </c>
      <c r="U13693">
        <v>7.56</v>
      </c>
      <c r="V13693" t="s">
        <v>71</v>
      </c>
      <c r="W13693">
        <v>27.17</v>
      </c>
      <c r="X13693" t="s">
        <v>71</v>
      </c>
      <c r="Y13693">
        <v>33.32</v>
      </c>
      <c r="AA13693">
        <v>47.71</v>
      </c>
      <c r="AE13693">
        <v>3.5</v>
      </c>
      <c r="AF13693" t="s">
        <v>71</v>
      </c>
      <c r="AG13693">
        <v>6.66</v>
      </c>
      <c r="AH13693" t="s">
        <v>71</v>
      </c>
      <c r="AS13693">
        <v>3.11</v>
      </c>
      <c r="AT13693" t="s">
        <v>71</v>
      </c>
    </row>
    <row r="13694" spans="1:46" x14ac:dyDescent="0.2">
      <c r="A13694" t="s">
        <v>633</v>
      </c>
      <c r="B13694" t="s">
        <v>634</v>
      </c>
      <c r="C13694">
        <f>-69.9828278 / 41.77403482</f>
        <v>-1.6752709691929155</v>
      </c>
      <c r="D13694" t="s">
        <v>576</v>
      </c>
      <c r="E13694" t="s">
        <v>70</v>
      </c>
      <c r="F13694" s="1">
        <v>40435</v>
      </c>
      <c r="G13694">
        <v>9</v>
      </c>
      <c r="K13694">
        <v>0.06</v>
      </c>
      <c r="L13694" t="s">
        <v>71</v>
      </c>
      <c r="S13694">
        <v>0.34</v>
      </c>
      <c r="T13694" t="s">
        <v>71</v>
      </c>
      <c r="U13694">
        <v>10.51</v>
      </c>
      <c r="V13694" t="s">
        <v>71</v>
      </c>
      <c r="W13694">
        <v>22.19</v>
      </c>
      <c r="X13694" t="s">
        <v>71</v>
      </c>
      <c r="Y13694">
        <v>38.07</v>
      </c>
      <c r="AA13694">
        <v>2.81</v>
      </c>
      <c r="AE13694">
        <v>3.9</v>
      </c>
      <c r="AF13694" t="s">
        <v>71</v>
      </c>
      <c r="AG13694">
        <v>5.95</v>
      </c>
      <c r="AH13694" t="s">
        <v>71</v>
      </c>
      <c r="AS13694">
        <v>10.52</v>
      </c>
      <c r="AT13694" t="s">
        <v>71</v>
      </c>
    </row>
    <row r="13695" spans="1:46" x14ac:dyDescent="0.2">
      <c r="A13695" t="s">
        <v>633</v>
      </c>
      <c r="B13695" t="s">
        <v>634</v>
      </c>
      <c r="C13695">
        <f>-69.9828278 / 41.77403482</f>
        <v>-1.6752709691929155</v>
      </c>
      <c r="D13695" t="s">
        <v>576</v>
      </c>
      <c r="E13695" t="s">
        <v>70</v>
      </c>
      <c r="F13695" s="1">
        <v>40435</v>
      </c>
      <c r="G13695">
        <v>11</v>
      </c>
      <c r="S13695">
        <v>0.96</v>
      </c>
      <c r="T13695" t="s">
        <v>71</v>
      </c>
      <c r="U13695">
        <v>29.87</v>
      </c>
      <c r="V13695" t="s">
        <v>71</v>
      </c>
      <c r="W13695">
        <v>44.76</v>
      </c>
      <c r="X13695" t="s">
        <v>71</v>
      </c>
      <c r="Y13695">
        <v>53.13</v>
      </c>
      <c r="AE13695">
        <v>12.6</v>
      </c>
      <c r="AF13695" t="s">
        <v>71</v>
      </c>
      <c r="AG13695">
        <v>6.58</v>
      </c>
      <c r="AH13695" t="s">
        <v>71</v>
      </c>
      <c r="AS13695">
        <v>8.8800000000000008</v>
      </c>
      <c r="AT13695" t="s">
        <v>71</v>
      </c>
    </row>
    <row r="13696" spans="1:46" x14ac:dyDescent="0.2">
      <c r="A13696" t="s">
        <v>633</v>
      </c>
      <c r="B13696" t="s">
        <v>634</v>
      </c>
      <c r="C13696">
        <f>-69.9828278 / 41.77403482</f>
        <v>-1.6752709691929155</v>
      </c>
      <c r="D13696" t="s">
        <v>576</v>
      </c>
      <c r="E13696" t="s">
        <v>70</v>
      </c>
      <c r="F13696" s="1">
        <v>40800</v>
      </c>
      <c r="G13696">
        <v>0.5</v>
      </c>
      <c r="I13696">
        <v>13.4</v>
      </c>
      <c r="J13696" t="s">
        <v>71</v>
      </c>
      <c r="K13696">
        <v>1.1000000000000001</v>
      </c>
      <c r="L13696" t="s">
        <v>71</v>
      </c>
      <c r="M13696">
        <v>3.25</v>
      </c>
      <c r="N13696" t="s">
        <v>71</v>
      </c>
      <c r="O13696">
        <v>8.85</v>
      </c>
      <c r="P13696" t="s">
        <v>71</v>
      </c>
      <c r="Q13696">
        <v>22.9</v>
      </c>
      <c r="R13696" t="s">
        <v>71</v>
      </c>
      <c r="S13696">
        <v>0.8</v>
      </c>
      <c r="T13696" t="s">
        <v>71</v>
      </c>
      <c r="U13696">
        <v>24.78</v>
      </c>
      <c r="V13696" t="s">
        <v>71</v>
      </c>
      <c r="W13696">
        <v>24.74</v>
      </c>
      <c r="X13696" t="s">
        <v>71</v>
      </c>
      <c r="Y13696">
        <v>50.44</v>
      </c>
      <c r="AA13696">
        <v>31.53</v>
      </c>
      <c r="AC13696">
        <v>43.02</v>
      </c>
      <c r="AE13696">
        <v>4.0999999999999996</v>
      </c>
      <c r="AF13696" t="s">
        <v>71</v>
      </c>
      <c r="AG13696">
        <v>6.51</v>
      </c>
      <c r="AH13696" t="s">
        <v>71</v>
      </c>
      <c r="AS13696">
        <v>1.52</v>
      </c>
      <c r="AT13696" t="s">
        <v>71</v>
      </c>
    </row>
    <row r="13697" spans="1:46" x14ac:dyDescent="0.2">
      <c r="A13697" t="s">
        <v>633</v>
      </c>
      <c r="B13697" t="s">
        <v>634</v>
      </c>
      <c r="C13697">
        <f>-69.9828278 / 41.77403482</f>
        <v>-1.6752709691929155</v>
      </c>
      <c r="D13697" t="s">
        <v>576</v>
      </c>
      <c r="E13697" t="s">
        <v>70</v>
      </c>
      <c r="F13697" s="1">
        <v>40800</v>
      </c>
      <c r="G13697">
        <v>1</v>
      </c>
      <c r="O13697">
        <v>8.93</v>
      </c>
      <c r="P13697" t="s">
        <v>71</v>
      </c>
      <c r="Q13697">
        <v>22.8</v>
      </c>
      <c r="R13697" t="s">
        <v>71</v>
      </c>
    </row>
    <row r="13698" spans="1:46" x14ac:dyDescent="0.2">
      <c r="A13698" t="s">
        <v>633</v>
      </c>
      <c r="B13698" t="s">
        <v>634</v>
      </c>
      <c r="C13698">
        <f>-69.9828278 / 41.77403482</f>
        <v>-1.6752709691929155</v>
      </c>
      <c r="D13698" t="s">
        <v>576</v>
      </c>
      <c r="E13698" t="s">
        <v>70</v>
      </c>
      <c r="F13698" s="1">
        <v>40800</v>
      </c>
      <c r="G13698">
        <v>2</v>
      </c>
      <c r="O13698">
        <v>8.6</v>
      </c>
      <c r="P13698" t="s">
        <v>71</v>
      </c>
      <c r="Q13698">
        <v>22.6</v>
      </c>
      <c r="R13698" t="s">
        <v>71</v>
      </c>
    </row>
    <row r="13699" spans="1:46" x14ac:dyDescent="0.2">
      <c r="A13699" t="s">
        <v>633</v>
      </c>
      <c r="B13699" t="s">
        <v>634</v>
      </c>
      <c r="C13699">
        <f>-69.9828278 / 41.77403482</f>
        <v>-1.6752709691929155</v>
      </c>
      <c r="D13699" t="s">
        <v>576</v>
      </c>
      <c r="E13699" t="s">
        <v>70</v>
      </c>
      <c r="F13699" s="1">
        <v>40800</v>
      </c>
      <c r="G13699">
        <v>3</v>
      </c>
      <c r="K13699">
        <v>1.41</v>
      </c>
      <c r="L13699" t="s">
        <v>71</v>
      </c>
      <c r="O13699">
        <v>8.73</v>
      </c>
      <c r="P13699" t="s">
        <v>71</v>
      </c>
      <c r="Q13699">
        <v>22.3</v>
      </c>
      <c r="R13699" t="s">
        <v>71</v>
      </c>
      <c r="S13699">
        <v>0.59</v>
      </c>
      <c r="T13699" t="s">
        <v>71</v>
      </c>
      <c r="W13699">
        <v>23.45</v>
      </c>
      <c r="X13699" t="s">
        <v>71</v>
      </c>
      <c r="AE13699">
        <v>4.0999999999999996</v>
      </c>
      <c r="AF13699" t="s">
        <v>71</v>
      </c>
      <c r="AG13699">
        <v>6.49</v>
      </c>
      <c r="AH13699" t="s">
        <v>71</v>
      </c>
      <c r="AS13699">
        <v>1.68</v>
      </c>
      <c r="AT13699" t="s">
        <v>71</v>
      </c>
    </row>
    <row r="13700" spans="1:46" x14ac:dyDescent="0.2">
      <c r="A13700" t="s">
        <v>633</v>
      </c>
      <c r="B13700" t="s">
        <v>634</v>
      </c>
      <c r="C13700">
        <f>-69.9828278 / 41.77403482</f>
        <v>-1.6752709691929155</v>
      </c>
      <c r="D13700" t="s">
        <v>576</v>
      </c>
      <c r="E13700" t="s">
        <v>70</v>
      </c>
      <c r="F13700" s="1">
        <v>40800</v>
      </c>
      <c r="G13700">
        <v>4</v>
      </c>
      <c r="O13700">
        <v>8.51</v>
      </c>
      <c r="P13700" t="s">
        <v>71</v>
      </c>
      <c r="Q13700">
        <v>22</v>
      </c>
      <c r="R13700" t="s">
        <v>71</v>
      </c>
    </row>
    <row r="13701" spans="1:46" x14ac:dyDescent="0.2">
      <c r="A13701" t="s">
        <v>633</v>
      </c>
      <c r="B13701" t="s">
        <v>634</v>
      </c>
      <c r="C13701">
        <f>-69.9828278 / 41.77403482</f>
        <v>-1.6752709691929155</v>
      </c>
      <c r="D13701" t="s">
        <v>576</v>
      </c>
      <c r="E13701" t="s">
        <v>70</v>
      </c>
      <c r="F13701" s="1">
        <v>40800</v>
      </c>
      <c r="G13701">
        <v>5</v>
      </c>
      <c r="O13701">
        <v>7.49</v>
      </c>
      <c r="P13701" t="s">
        <v>71</v>
      </c>
      <c r="Q13701">
        <v>21.5</v>
      </c>
      <c r="R13701" t="s">
        <v>71</v>
      </c>
    </row>
    <row r="13702" spans="1:46" x14ac:dyDescent="0.2">
      <c r="A13702" t="s">
        <v>633</v>
      </c>
      <c r="B13702" t="s">
        <v>634</v>
      </c>
      <c r="C13702">
        <f>-69.9828278 / 41.77403482</f>
        <v>-1.6752709691929155</v>
      </c>
      <c r="D13702" t="s">
        <v>576</v>
      </c>
      <c r="E13702" t="s">
        <v>70</v>
      </c>
      <c r="F13702" s="1">
        <v>40800</v>
      </c>
      <c r="G13702">
        <v>6</v>
      </c>
      <c r="O13702">
        <v>0.81</v>
      </c>
      <c r="P13702" t="s">
        <v>71</v>
      </c>
      <c r="Q13702">
        <v>17.2</v>
      </c>
      <c r="R13702" t="s">
        <v>71</v>
      </c>
    </row>
    <row r="13703" spans="1:46" x14ac:dyDescent="0.2">
      <c r="A13703" t="s">
        <v>633</v>
      </c>
      <c r="B13703" t="s">
        <v>634</v>
      </c>
      <c r="C13703">
        <f>-69.9828278 / 41.77403482</f>
        <v>-1.6752709691929155</v>
      </c>
      <c r="D13703" t="s">
        <v>576</v>
      </c>
      <c r="E13703" t="s">
        <v>70</v>
      </c>
      <c r="F13703" s="1">
        <v>40800</v>
      </c>
      <c r="G13703">
        <v>7</v>
      </c>
      <c r="O13703">
        <v>0.34</v>
      </c>
      <c r="P13703" t="s">
        <v>71</v>
      </c>
      <c r="Q13703">
        <v>12.6</v>
      </c>
      <c r="R13703" t="s">
        <v>71</v>
      </c>
    </row>
    <row r="13704" spans="1:46" x14ac:dyDescent="0.2">
      <c r="A13704" t="s">
        <v>633</v>
      </c>
      <c r="B13704" t="s">
        <v>634</v>
      </c>
      <c r="C13704">
        <f>-69.9828278 / 41.77403482</f>
        <v>-1.6752709691929155</v>
      </c>
      <c r="D13704" t="s">
        <v>576</v>
      </c>
      <c r="E13704" t="s">
        <v>70</v>
      </c>
      <c r="F13704" s="1">
        <v>40800</v>
      </c>
      <c r="G13704">
        <v>8</v>
      </c>
      <c r="O13704">
        <v>0.25</v>
      </c>
      <c r="P13704" t="s">
        <v>71</v>
      </c>
      <c r="Q13704">
        <v>10.3</v>
      </c>
      <c r="R13704" t="s">
        <v>71</v>
      </c>
    </row>
    <row r="13705" spans="1:46" x14ac:dyDescent="0.2">
      <c r="A13705" t="s">
        <v>633</v>
      </c>
      <c r="B13705" t="s">
        <v>634</v>
      </c>
      <c r="C13705">
        <f>-69.9828278 / 41.77403482</f>
        <v>-1.6752709691929155</v>
      </c>
      <c r="D13705" t="s">
        <v>576</v>
      </c>
      <c r="E13705" t="s">
        <v>70</v>
      </c>
      <c r="F13705" s="1">
        <v>40800</v>
      </c>
      <c r="G13705">
        <v>9</v>
      </c>
      <c r="K13705">
        <v>0.03</v>
      </c>
      <c r="L13705" t="s">
        <v>71</v>
      </c>
      <c r="O13705">
        <v>0.19</v>
      </c>
      <c r="P13705" t="s">
        <v>71</v>
      </c>
      <c r="Q13705">
        <v>9.3000000000000007</v>
      </c>
      <c r="R13705" t="s">
        <v>71</v>
      </c>
      <c r="S13705">
        <v>0.81</v>
      </c>
      <c r="T13705" t="s">
        <v>71</v>
      </c>
      <c r="U13705">
        <v>25.09</v>
      </c>
      <c r="V13705" t="s">
        <v>71</v>
      </c>
      <c r="W13705">
        <v>24.74</v>
      </c>
      <c r="X13705" t="s">
        <v>71</v>
      </c>
      <c r="Y13705">
        <v>50.62</v>
      </c>
      <c r="AA13705">
        <v>-5.59</v>
      </c>
      <c r="AE13705">
        <v>4.7</v>
      </c>
      <c r="AF13705" t="s">
        <v>71</v>
      </c>
      <c r="AG13705">
        <v>5.87</v>
      </c>
      <c r="AH13705" t="s">
        <v>71</v>
      </c>
      <c r="AS13705">
        <v>15.8</v>
      </c>
      <c r="AT13705" t="s">
        <v>71</v>
      </c>
    </row>
    <row r="13706" spans="1:46" x14ac:dyDescent="0.2">
      <c r="A13706" t="s">
        <v>633</v>
      </c>
      <c r="B13706" t="s">
        <v>634</v>
      </c>
      <c r="C13706">
        <f>-69.9828278 / 41.77403482</f>
        <v>-1.6752709691929155</v>
      </c>
      <c r="D13706" t="s">
        <v>576</v>
      </c>
      <c r="E13706" t="s">
        <v>70</v>
      </c>
      <c r="F13706" s="1">
        <v>40800</v>
      </c>
      <c r="G13706">
        <v>10</v>
      </c>
      <c r="O13706">
        <v>0.16</v>
      </c>
      <c r="P13706" t="s">
        <v>71</v>
      </c>
      <c r="Q13706">
        <v>8.6</v>
      </c>
      <c r="R13706" t="s">
        <v>71</v>
      </c>
    </row>
    <row r="13707" spans="1:46" x14ac:dyDescent="0.2">
      <c r="A13707" t="s">
        <v>633</v>
      </c>
      <c r="B13707" t="s">
        <v>634</v>
      </c>
      <c r="C13707">
        <f>-69.9828278 / 41.77403482</f>
        <v>-1.6752709691929155</v>
      </c>
      <c r="D13707" t="s">
        <v>576</v>
      </c>
      <c r="E13707" t="s">
        <v>70</v>
      </c>
      <c r="F13707" s="1">
        <v>40800</v>
      </c>
      <c r="G13707">
        <v>11</v>
      </c>
      <c r="O13707">
        <v>0.15</v>
      </c>
      <c r="P13707" t="s">
        <v>71</v>
      </c>
      <c r="Q13707">
        <v>8.1999999999999993</v>
      </c>
      <c r="R13707" t="s">
        <v>71</v>
      </c>
    </row>
    <row r="13708" spans="1:46" x14ac:dyDescent="0.2">
      <c r="A13708" t="s">
        <v>633</v>
      </c>
      <c r="B13708" t="s">
        <v>634</v>
      </c>
      <c r="C13708">
        <f>-69.9828278 / 41.77403482</f>
        <v>-1.6752709691929155</v>
      </c>
      <c r="D13708" t="s">
        <v>576</v>
      </c>
      <c r="E13708" t="s">
        <v>70</v>
      </c>
      <c r="F13708" s="1">
        <v>40800</v>
      </c>
      <c r="G13708">
        <v>12</v>
      </c>
      <c r="K13708">
        <v>0.03</v>
      </c>
      <c r="L13708" t="s">
        <v>71</v>
      </c>
      <c r="O13708">
        <v>0.13</v>
      </c>
      <c r="P13708" t="s">
        <v>71</v>
      </c>
      <c r="Q13708">
        <v>8</v>
      </c>
      <c r="R13708" t="s">
        <v>71</v>
      </c>
      <c r="S13708">
        <v>2.04</v>
      </c>
      <c r="T13708" t="s">
        <v>71</v>
      </c>
      <c r="U13708">
        <v>63.19</v>
      </c>
      <c r="V13708" t="s">
        <v>71</v>
      </c>
      <c r="W13708">
        <v>42.29</v>
      </c>
      <c r="X13708" t="s">
        <v>71</v>
      </c>
      <c r="Y13708">
        <v>63.94</v>
      </c>
      <c r="AA13708">
        <v>-5.59</v>
      </c>
      <c r="AE13708">
        <v>14.7</v>
      </c>
      <c r="AF13708" t="s">
        <v>71</v>
      </c>
      <c r="AG13708">
        <v>6.39</v>
      </c>
      <c r="AH13708" t="s">
        <v>71</v>
      </c>
      <c r="AS13708">
        <v>9.66</v>
      </c>
      <c r="AT13708" t="s">
        <v>71</v>
      </c>
    </row>
    <row r="13709" spans="1:46" x14ac:dyDescent="0.2">
      <c r="A13709" t="s">
        <v>633</v>
      </c>
      <c r="B13709" t="s">
        <v>634</v>
      </c>
      <c r="C13709">
        <f>-69.9828278 / 41.77403482</f>
        <v>-1.6752709691929155</v>
      </c>
      <c r="D13709" t="s">
        <v>576</v>
      </c>
      <c r="E13709" t="s">
        <v>70</v>
      </c>
      <c r="F13709" s="1">
        <v>40800</v>
      </c>
      <c r="G13709">
        <v>13</v>
      </c>
      <c r="O13709">
        <v>0.12</v>
      </c>
      <c r="P13709" t="s">
        <v>71</v>
      </c>
      <c r="Q13709">
        <v>7.9</v>
      </c>
      <c r="R13709" t="s">
        <v>71</v>
      </c>
    </row>
    <row r="13710" spans="1:46" x14ac:dyDescent="0.2">
      <c r="A13710" t="s">
        <v>633</v>
      </c>
      <c r="B13710" t="s">
        <v>634</v>
      </c>
      <c r="C13710">
        <f>-69.9828278 / 41.77403482</f>
        <v>-1.6752709691929155</v>
      </c>
      <c r="D13710" t="s">
        <v>576</v>
      </c>
      <c r="E13710" t="s">
        <v>70</v>
      </c>
      <c r="F13710" s="1">
        <v>41151</v>
      </c>
      <c r="G13710">
        <v>0.5</v>
      </c>
      <c r="I13710">
        <v>13.5</v>
      </c>
      <c r="J13710" t="s">
        <v>71</v>
      </c>
      <c r="K13710">
        <v>1.93</v>
      </c>
      <c r="L13710" t="s">
        <v>71</v>
      </c>
      <c r="M13710">
        <v>4.1500000000000004</v>
      </c>
      <c r="N13710" t="s">
        <v>71</v>
      </c>
      <c r="O13710">
        <v>7.81</v>
      </c>
      <c r="P13710" t="s">
        <v>71</v>
      </c>
      <c r="Q13710">
        <v>25</v>
      </c>
      <c r="R13710" t="s">
        <v>71</v>
      </c>
      <c r="S13710">
        <v>0.38</v>
      </c>
      <c r="T13710" t="s">
        <v>71</v>
      </c>
      <c r="U13710">
        <v>11.77</v>
      </c>
      <c r="V13710" t="s">
        <v>71</v>
      </c>
      <c r="W13710">
        <v>24.44</v>
      </c>
      <c r="X13710" t="s">
        <v>71</v>
      </c>
      <c r="Y13710">
        <v>39.700000000000003</v>
      </c>
      <c r="AA13710">
        <v>37.049999999999997</v>
      </c>
      <c r="AC13710">
        <v>39.49</v>
      </c>
      <c r="AE13710">
        <v>4.5999999999999996</v>
      </c>
      <c r="AF13710" t="s">
        <v>71</v>
      </c>
      <c r="AG13710">
        <v>6.53</v>
      </c>
      <c r="AH13710" t="s">
        <v>71</v>
      </c>
      <c r="AS13710">
        <v>5.99</v>
      </c>
      <c r="AT13710" t="s">
        <v>71</v>
      </c>
    </row>
    <row r="13711" spans="1:46" x14ac:dyDescent="0.2">
      <c r="A13711" t="s">
        <v>633</v>
      </c>
      <c r="B13711" t="s">
        <v>634</v>
      </c>
      <c r="C13711">
        <f>-69.9828278 / 41.77403482</f>
        <v>-1.6752709691929155</v>
      </c>
      <c r="D13711" t="s">
        <v>576</v>
      </c>
      <c r="E13711" t="s">
        <v>70</v>
      </c>
      <c r="F13711" s="1">
        <v>41151</v>
      </c>
      <c r="G13711">
        <v>1</v>
      </c>
      <c r="O13711">
        <v>7.84</v>
      </c>
      <c r="P13711" t="s">
        <v>71</v>
      </c>
      <c r="Q13711">
        <v>25.1</v>
      </c>
      <c r="R13711" t="s">
        <v>71</v>
      </c>
    </row>
    <row r="13712" spans="1:46" x14ac:dyDescent="0.2">
      <c r="A13712" t="s">
        <v>633</v>
      </c>
      <c r="B13712" t="s">
        <v>634</v>
      </c>
      <c r="C13712">
        <f>-69.9828278 / 41.77403482</f>
        <v>-1.6752709691929155</v>
      </c>
      <c r="D13712" t="s">
        <v>576</v>
      </c>
      <c r="E13712" t="s">
        <v>70</v>
      </c>
      <c r="F13712" s="1">
        <v>41151</v>
      </c>
      <c r="G13712">
        <v>2</v>
      </c>
      <c r="O13712">
        <v>7.83</v>
      </c>
      <c r="P13712" t="s">
        <v>71</v>
      </c>
      <c r="Q13712">
        <v>25.1</v>
      </c>
      <c r="R13712" t="s">
        <v>71</v>
      </c>
    </row>
    <row r="13713" spans="1:46" x14ac:dyDescent="0.2">
      <c r="A13713" t="s">
        <v>633</v>
      </c>
      <c r="B13713" t="s">
        <v>634</v>
      </c>
      <c r="C13713">
        <f>-69.9828278 / 41.77403482</f>
        <v>-1.6752709691929155</v>
      </c>
      <c r="D13713" t="s">
        <v>576</v>
      </c>
      <c r="E13713" t="s">
        <v>70</v>
      </c>
      <c r="F13713" s="1">
        <v>41151</v>
      </c>
      <c r="G13713">
        <v>3</v>
      </c>
      <c r="K13713">
        <v>2.66</v>
      </c>
      <c r="L13713" t="s">
        <v>71</v>
      </c>
      <c r="O13713">
        <v>7.92</v>
      </c>
      <c r="P13713" t="s">
        <v>71</v>
      </c>
      <c r="Q13713">
        <v>25.1</v>
      </c>
      <c r="R13713" t="s">
        <v>71</v>
      </c>
      <c r="S13713">
        <v>0.46</v>
      </c>
      <c r="T13713" t="s">
        <v>71</v>
      </c>
      <c r="W13713">
        <v>24.29</v>
      </c>
      <c r="X13713" t="s">
        <v>71</v>
      </c>
      <c r="Y13713">
        <v>-7.05</v>
      </c>
      <c r="AA13713">
        <v>40.200000000000003</v>
      </c>
      <c r="AE13713">
        <v>4.8</v>
      </c>
      <c r="AF13713" t="s">
        <v>71</v>
      </c>
      <c r="AG13713">
        <v>6.58</v>
      </c>
      <c r="AH13713" t="s">
        <v>71</v>
      </c>
      <c r="AS13713">
        <v>0.74</v>
      </c>
      <c r="AT13713" t="s">
        <v>71</v>
      </c>
    </row>
    <row r="13714" spans="1:46" x14ac:dyDescent="0.2">
      <c r="A13714" t="s">
        <v>633</v>
      </c>
      <c r="B13714" t="s">
        <v>634</v>
      </c>
      <c r="C13714">
        <f>-69.9828278 / 41.77403482</f>
        <v>-1.6752709691929155</v>
      </c>
      <c r="D13714" t="s">
        <v>576</v>
      </c>
      <c r="E13714" t="s">
        <v>70</v>
      </c>
      <c r="F13714" s="1">
        <v>41151</v>
      </c>
      <c r="G13714">
        <v>4</v>
      </c>
      <c r="O13714">
        <v>7.7</v>
      </c>
      <c r="P13714" t="s">
        <v>71</v>
      </c>
      <c r="Q13714">
        <v>24.9</v>
      </c>
      <c r="R13714" t="s">
        <v>71</v>
      </c>
    </row>
    <row r="13715" spans="1:46" x14ac:dyDescent="0.2">
      <c r="A13715" t="s">
        <v>633</v>
      </c>
      <c r="B13715" t="s">
        <v>634</v>
      </c>
      <c r="C13715">
        <f>-69.9828278 / 41.77403482</f>
        <v>-1.6752709691929155</v>
      </c>
      <c r="D13715" t="s">
        <v>576</v>
      </c>
      <c r="E13715" t="s">
        <v>70</v>
      </c>
      <c r="F13715" s="1">
        <v>41151</v>
      </c>
      <c r="G13715">
        <v>5</v>
      </c>
      <c r="O13715">
        <v>6.09</v>
      </c>
      <c r="P13715" t="s">
        <v>71</v>
      </c>
      <c r="Q13715">
        <v>19.899999999999999</v>
      </c>
      <c r="R13715" t="s">
        <v>71</v>
      </c>
    </row>
    <row r="13716" spans="1:46" x14ac:dyDescent="0.2">
      <c r="A13716" t="s">
        <v>633</v>
      </c>
      <c r="B13716" t="s">
        <v>634</v>
      </c>
      <c r="C13716">
        <f>-69.9828278 / 41.77403482</f>
        <v>-1.6752709691929155</v>
      </c>
      <c r="D13716" t="s">
        <v>576</v>
      </c>
      <c r="E13716" t="s">
        <v>70</v>
      </c>
      <c r="F13716" s="1">
        <v>41151</v>
      </c>
      <c r="G13716">
        <v>6</v>
      </c>
      <c r="O13716">
        <v>3.88</v>
      </c>
      <c r="P13716" t="s">
        <v>71</v>
      </c>
      <c r="Q13716">
        <v>16.2</v>
      </c>
      <c r="R13716" t="s">
        <v>71</v>
      </c>
    </row>
    <row r="13717" spans="1:46" x14ac:dyDescent="0.2">
      <c r="A13717" t="s">
        <v>633</v>
      </c>
      <c r="B13717" t="s">
        <v>634</v>
      </c>
      <c r="C13717">
        <f>-69.9828278 / 41.77403482</f>
        <v>-1.6752709691929155</v>
      </c>
      <c r="D13717" t="s">
        <v>576</v>
      </c>
      <c r="E13717" t="s">
        <v>70</v>
      </c>
      <c r="F13717" s="1">
        <v>41151</v>
      </c>
      <c r="G13717">
        <v>7</v>
      </c>
      <c r="O13717">
        <v>2.7</v>
      </c>
      <c r="P13717" t="s">
        <v>71</v>
      </c>
      <c r="Q13717">
        <v>12.7</v>
      </c>
      <c r="R13717" t="s">
        <v>71</v>
      </c>
    </row>
    <row r="13718" spans="1:46" x14ac:dyDescent="0.2">
      <c r="A13718" t="s">
        <v>633</v>
      </c>
      <c r="B13718" t="s">
        <v>634</v>
      </c>
      <c r="C13718">
        <f>-69.9828278 / 41.77403482</f>
        <v>-1.6752709691929155</v>
      </c>
      <c r="D13718" t="s">
        <v>576</v>
      </c>
      <c r="E13718" t="s">
        <v>70</v>
      </c>
      <c r="F13718" s="1">
        <v>41151</v>
      </c>
      <c r="G13718">
        <v>8</v>
      </c>
      <c r="O13718">
        <v>1.39</v>
      </c>
      <c r="P13718" t="s">
        <v>71</v>
      </c>
      <c r="Q13718">
        <v>10.6</v>
      </c>
      <c r="R13718" t="s">
        <v>71</v>
      </c>
    </row>
    <row r="13719" spans="1:46" x14ac:dyDescent="0.2">
      <c r="A13719" t="s">
        <v>633</v>
      </c>
      <c r="B13719" t="s">
        <v>634</v>
      </c>
      <c r="C13719">
        <f>-69.9828278 / 41.77403482</f>
        <v>-1.6752709691929155</v>
      </c>
      <c r="D13719" t="s">
        <v>576</v>
      </c>
      <c r="E13719" t="s">
        <v>70</v>
      </c>
      <c r="F13719" s="1">
        <v>41151</v>
      </c>
      <c r="G13719">
        <v>9</v>
      </c>
      <c r="K13719">
        <v>0.03</v>
      </c>
      <c r="L13719" t="s">
        <v>71</v>
      </c>
      <c r="O13719">
        <v>1.1299999999999999</v>
      </c>
      <c r="P13719" t="s">
        <v>71</v>
      </c>
      <c r="Q13719">
        <v>9.4</v>
      </c>
      <c r="R13719" t="s">
        <v>71</v>
      </c>
      <c r="S13719">
        <v>1.25</v>
      </c>
      <c r="T13719" t="s">
        <v>71</v>
      </c>
      <c r="U13719">
        <v>38.72</v>
      </c>
      <c r="V13719" t="s">
        <v>71</v>
      </c>
      <c r="W13719">
        <v>30.82</v>
      </c>
      <c r="X13719" t="s">
        <v>71</v>
      </c>
      <c r="Y13719">
        <v>56.87</v>
      </c>
      <c r="AA13719">
        <v>-5.59</v>
      </c>
      <c r="AE13719">
        <v>7.1</v>
      </c>
      <c r="AF13719" t="s">
        <v>71</v>
      </c>
      <c r="AG13719">
        <v>5.92</v>
      </c>
      <c r="AH13719" t="s">
        <v>71</v>
      </c>
      <c r="AS13719">
        <v>27.9</v>
      </c>
      <c r="AT13719" t="s">
        <v>71</v>
      </c>
    </row>
    <row r="13720" spans="1:46" x14ac:dyDescent="0.2">
      <c r="A13720" t="s">
        <v>633</v>
      </c>
      <c r="B13720" t="s">
        <v>634</v>
      </c>
      <c r="C13720">
        <f>-69.9828278 / 41.77403482</f>
        <v>-1.6752709691929155</v>
      </c>
      <c r="D13720" t="s">
        <v>576</v>
      </c>
      <c r="E13720" t="s">
        <v>70</v>
      </c>
      <c r="F13720" s="1">
        <v>41151</v>
      </c>
      <c r="G13720">
        <v>10</v>
      </c>
      <c r="O13720">
        <v>1.1299999999999999</v>
      </c>
      <c r="P13720" t="s">
        <v>71</v>
      </c>
      <c r="Q13720">
        <v>8.6999999999999993</v>
      </c>
      <c r="R13720" t="s">
        <v>71</v>
      </c>
    </row>
    <row r="13721" spans="1:46" x14ac:dyDescent="0.2">
      <c r="A13721" t="s">
        <v>633</v>
      </c>
      <c r="B13721" t="s">
        <v>634</v>
      </c>
      <c r="C13721">
        <f>-69.9828278 / 41.77403482</f>
        <v>-1.6752709691929155</v>
      </c>
      <c r="D13721" t="s">
        <v>576</v>
      </c>
      <c r="E13721" t="s">
        <v>70</v>
      </c>
      <c r="F13721" s="1">
        <v>41151</v>
      </c>
      <c r="G13721">
        <v>11</v>
      </c>
      <c r="O13721">
        <v>1.1299999999999999</v>
      </c>
      <c r="P13721" t="s">
        <v>71</v>
      </c>
      <c r="Q13721">
        <v>8.4</v>
      </c>
      <c r="R13721" t="s">
        <v>71</v>
      </c>
    </row>
    <row r="13722" spans="1:46" x14ac:dyDescent="0.2">
      <c r="A13722" t="s">
        <v>633</v>
      </c>
      <c r="B13722" t="s">
        <v>634</v>
      </c>
      <c r="C13722">
        <f>-69.9828278 / 41.77403482</f>
        <v>-1.6752709691929155</v>
      </c>
      <c r="D13722" t="s">
        <v>576</v>
      </c>
      <c r="E13722" t="s">
        <v>70</v>
      </c>
      <c r="F13722" s="1">
        <v>41151</v>
      </c>
      <c r="G13722">
        <v>12</v>
      </c>
      <c r="O13722">
        <v>1.0900000000000001</v>
      </c>
      <c r="P13722" t="s">
        <v>71</v>
      </c>
      <c r="Q13722">
        <v>8.3000000000000007</v>
      </c>
      <c r="R13722" t="s">
        <v>71</v>
      </c>
    </row>
    <row r="13723" spans="1:46" x14ac:dyDescent="0.2">
      <c r="A13723" t="s">
        <v>633</v>
      </c>
      <c r="B13723" t="s">
        <v>634</v>
      </c>
      <c r="C13723">
        <f>-69.9828278 / 41.77403482</f>
        <v>-1.6752709691929155</v>
      </c>
      <c r="D13723" t="s">
        <v>576</v>
      </c>
      <c r="E13723" t="s">
        <v>70</v>
      </c>
      <c r="F13723" s="1">
        <v>41151</v>
      </c>
      <c r="G13723">
        <v>13</v>
      </c>
      <c r="K13723">
        <v>0.03</v>
      </c>
      <c r="L13723" t="s">
        <v>71</v>
      </c>
      <c r="O13723">
        <v>1.07</v>
      </c>
      <c r="P13723" t="s">
        <v>71</v>
      </c>
      <c r="Q13723">
        <v>8.1999999999999993</v>
      </c>
      <c r="R13723" t="s">
        <v>71</v>
      </c>
      <c r="S13723">
        <v>3.15</v>
      </c>
      <c r="T13723" t="s">
        <v>71</v>
      </c>
      <c r="U13723">
        <v>97.57</v>
      </c>
      <c r="V13723" t="s">
        <v>71</v>
      </c>
      <c r="W13723">
        <v>53.26</v>
      </c>
      <c r="X13723" t="s">
        <v>71</v>
      </c>
      <c r="Y13723">
        <v>70.2</v>
      </c>
      <c r="AA13723">
        <v>-5.59</v>
      </c>
      <c r="AE13723">
        <v>16.2</v>
      </c>
      <c r="AF13723" t="s">
        <v>71</v>
      </c>
      <c r="AG13723">
        <v>6.28</v>
      </c>
      <c r="AH13723" t="s">
        <v>71</v>
      </c>
      <c r="AS13723">
        <v>6.82</v>
      </c>
      <c r="AT13723" t="s">
        <v>71</v>
      </c>
    </row>
    <row r="13724" spans="1:46" x14ac:dyDescent="0.2">
      <c r="A13724" t="s">
        <v>633</v>
      </c>
      <c r="B13724" t="s">
        <v>634</v>
      </c>
      <c r="C13724">
        <f>-69.9828278 / 41.77403482</f>
        <v>-1.6752709691929155</v>
      </c>
      <c r="D13724" t="s">
        <v>576</v>
      </c>
      <c r="E13724" t="s">
        <v>70</v>
      </c>
      <c r="F13724" s="1">
        <v>41520</v>
      </c>
      <c r="G13724">
        <v>0.5</v>
      </c>
      <c r="I13724">
        <v>13.5</v>
      </c>
      <c r="J13724" t="s">
        <v>71</v>
      </c>
      <c r="K13724">
        <v>1.6</v>
      </c>
      <c r="L13724" t="s">
        <v>71</v>
      </c>
      <c r="M13724">
        <v>3.03</v>
      </c>
      <c r="N13724" t="s">
        <v>71</v>
      </c>
      <c r="O13724">
        <v>7.55</v>
      </c>
      <c r="P13724" t="s">
        <v>71</v>
      </c>
      <c r="Q13724">
        <v>24.3</v>
      </c>
      <c r="R13724" t="s">
        <v>71</v>
      </c>
      <c r="S13724">
        <v>0.09</v>
      </c>
      <c r="T13724" t="s">
        <v>71</v>
      </c>
      <c r="U13724">
        <v>2.79</v>
      </c>
      <c r="V13724" t="s">
        <v>71</v>
      </c>
      <c r="W13724">
        <v>28.74</v>
      </c>
      <c r="X13724" t="s">
        <v>71</v>
      </c>
      <c r="Y13724">
        <v>18.95</v>
      </c>
      <c r="AA13724">
        <v>35.21</v>
      </c>
      <c r="AC13724">
        <v>44.05</v>
      </c>
      <c r="AE13724">
        <v>6</v>
      </c>
      <c r="AF13724" t="s">
        <v>71</v>
      </c>
      <c r="AG13724">
        <v>6.7</v>
      </c>
      <c r="AH13724" t="s">
        <v>71</v>
      </c>
      <c r="AS13724">
        <v>1.9</v>
      </c>
      <c r="AT13724" t="s">
        <v>71</v>
      </c>
    </row>
    <row r="13725" spans="1:46" x14ac:dyDescent="0.2">
      <c r="A13725" t="s">
        <v>633</v>
      </c>
      <c r="B13725" t="s">
        <v>634</v>
      </c>
      <c r="C13725">
        <f>-69.9828278 / 41.77403482</f>
        <v>-1.6752709691929155</v>
      </c>
      <c r="D13725" t="s">
        <v>576</v>
      </c>
      <c r="E13725" t="s">
        <v>70</v>
      </c>
      <c r="F13725" s="1">
        <v>41520</v>
      </c>
      <c r="G13725">
        <v>1</v>
      </c>
      <c r="O13725">
        <v>7.45</v>
      </c>
      <c r="P13725" t="s">
        <v>71</v>
      </c>
      <c r="Q13725">
        <v>24.2</v>
      </c>
      <c r="R13725" t="s">
        <v>71</v>
      </c>
    </row>
    <row r="13726" spans="1:46" x14ac:dyDescent="0.2">
      <c r="A13726" t="s">
        <v>633</v>
      </c>
      <c r="B13726" t="s">
        <v>634</v>
      </c>
      <c r="C13726">
        <f>-69.9828278 / 41.77403482</f>
        <v>-1.6752709691929155</v>
      </c>
      <c r="D13726" t="s">
        <v>576</v>
      </c>
      <c r="E13726" t="s">
        <v>70</v>
      </c>
      <c r="F13726" s="1">
        <v>41520</v>
      </c>
      <c r="G13726">
        <v>2</v>
      </c>
      <c r="O13726">
        <v>7.25</v>
      </c>
      <c r="P13726" t="s">
        <v>71</v>
      </c>
      <c r="Q13726">
        <v>24.1</v>
      </c>
      <c r="R13726" t="s">
        <v>71</v>
      </c>
    </row>
    <row r="13727" spans="1:46" x14ac:dyDescent="0.2">
      <c r="A13727" t="s">
        <v>633</v>
      </c>
      <c r="B13727" t="s">
        <v>634</v>
      </c>
      <c r="C13727">
        <f>-69.9828278 / 41.77403482</f>
        <v>-1.6752709691929155</v>
      </c>
      <c r="D13727" t="s">
        <v>576</v>
      </c>
      <c r="E13727" t="s">
        <v>70</v>
      </c>
      <c r="F13727" s="1">
        <v>41520</v>
      </c>
      <c r="G13727">
        <v>3</v>
      </c>
      <c r="K13727">
        <v>1.96</v>
      </c>
      <c r="L13727" t="s">
        <v>71</v>
      </c>
      <c r="O13727">
        <v>6.95</v>
      </c>
      <c r="P13727" t="s">
        <v>71</v>
      </c>
      <c r="Q13727">
        <v>23.4</v>
      </c>
      <c r="R13727" t="s">
        <v>71</v>
      </c>
      <c r="S13727">
        <v>0.08</v>
      </c>
      <c r="T13727" t="s">
        <v>71</v>
      </c>
      <c r="W13727">
        <v>29.02</v>
      </c>
      <c r="X13727" t="s">
        <v>71</v>
      </c>
      <c r="Y13727">
        <v>-32.270000000000003</v>
      </c>
      <c r="AA13727">
        <v>37.200000000000003</v>
      </c>
      <c r="AE13727">
        <v>5.5</v>
      </c>
      <c r="AF13727" t="s">
        <v>71</v>
      </c>
      <c r="AG13727">
        <v>6.6</v>
      </c>
      <c r="AH13727" t="s">
        <v>71</v>
      </c>
      <c r="AS13727">
        <v>1.4</v>
      </c>
      <c r="AT13727" t="s">
        <v>71</v>
      </c>
    </row>
    <row r="13728" spans="1:46" x14ac:dyDescent="0.2">
      <c r="A13728" t="s">
        <v>633</v>
      </c>
      <c r="B13728" t="s">
        <v>634</v>
      </c>
      <c r="C13728">
        <f>-69.9828278 / 41.77403482</f>
        <v>-1.6752709691929155</v>
      </c>
      <c r="D13728" t="s">
        <v>576</v>
      </c>
      <c r="E13728" t="s">
        <v>70</v>
      </c>
      <c r="F13728" s="1">
        <v>41520</v>
      </c>
      <c r="G13728">
        <v>4</v>
      </c>
      <c r="O13728">
        <v>4.55</v>
      </c>
      <c r="P13728" t="s">
        <v>71</v>
      </c>
      <c r="Q13728">
        <v>21.7</v>
      </c>
      <c r="R13728" t="s">
        <v>71</v>
      </c>
    </row>
    <row r="13729" spans="1:46" x14ac:dyDescent="0.2">
      <c r="A13729" t="s">
        <v>633</v>
      </c>
      <c r="B13729" t="s">
        <v>634</v>
      </c>
      <c r="C13729">
        <f>-69.9828278 / 41.77403482</f>
        <v>-1.6752709691929155</v>
      </c>
      <c r="D13729" t="s">
        <v>576</v>
      </c>
      <c r="E13729" t="s">
        <v>70</v>
      </c>
      <c r="F13729" s="1">
        <v>41520</v>
      </c>
      <c r="G13729">
        <v>5</v>
      </c>
      <c r="O13729">
        <v>4.66</v>
      </c>
      <c r="P13729" t="s">
        <v>71</v>
      </c>
      <c r="Q13729">
        <v>16</v>
      </c>
      <c r="R13729" t="s">
        <v>71</v>
      </c>
    </row>
    <row r="13730" spans="1:46" x14ac:dyDescent="0.2">
      <c r="A13730" t="s">
        <v>633</v>
      </c>
      <c r="B13730" t="s">
        <v>634</v>
      </c>
      <c r="C13730">
        <f>-69.9828278 / 41.77403482</f>
        <v>-1.6752709691929155</v>
      </c>
      <c r="D13730" t="s">
        <v>576</v>
      </c>
      <c r="E13730" t="s">
        <v>70</v>
      </c>
      <c r="F13730" s="1">
        <v>41520</v>
      </c>
      <c r="G13730">
        <v>6</v>
      </c>
      <c r="O13730">
        <v>4.8</v>
      </c>
      <c r="P13730" t="s">
        <v>71</v>
      </c>
      <c r="Q13730">
        <v>12.8</v>
      </c>
      <c r="R13730" t="s">
        <v>71</v>
      </c>
    </row>
    <row r="13731" spans="1:46" x14ac:dyDescent="0.2">
      <c r="A13731" t="s">
        <v>633</v>
      </c>
      <c r="B13731" t="s">
        <v>634</v>
      </c>
      <c r="C13731">
        <f>-69.9828278 / 41.77403482</f>
        <v>-1.6752709691929155</v>
      </c>
      <c r="D13731" t="s">
        <v>576</v>
      </c>
      <c r="E13731" t="s">
        <v>70</v>
      </c>
      <c r="F13731" s="1">
        <v>41520</v>
      </c>
      <c r="G13731">
        <v>7</v>
      </c>
      <c r="O13731">
        <v>5.25</v>
      </c>
      <c r="P13731" t="s">
        <v>71</v>
      </c>
      <c r="Q13731">
        <v>10.8</v>
      </c>
      <c r="R13731" t="s">
        <v>71</v>
      </c>
    </row>
    <row r="13732" spans="1:46" x14ac:dyDescent="0.2">
      <c r="A13732" t="s">
        <v>633</v>
      </c>
      <c r="B13732" t="s">
        <v>634</v>
      </c>
      <c r="C13732">
        <f>-69.9828278 / 41.77403482</f>
        <v>-1.6752709691929155</v>
      </c>
      <c r="D13732" t="s">
        <v>576</v>
      </c>
      <c r="E13732" t="s">
        <v>70</v>
      </c>
      <c r="F13732" s="1">
        <v>41520</v>
      </c>
      <c r="G13732">
        <v>8</v>
      </c>
      <c r="O13732">
        <v>5</v>
      </c>
      <c r="P13732" t="s">
        <v>71</v>
      </c>
      <c r="Q13732">
        <v>9.9</v>
      </c>
      <c r="R13732" t="s">
        <v>71</v>
      </c>
    </row>
    <row r="13733" spans="1:46" x14ac:dyDescent="0.2">
      <c r="A13733" t="s">
        <v>633</v>
      </c>
      <c r="B13733" t="s">
        <v>634</v>
      </c>
      <c r="C13733">
        <f>-69.9828278 / 41.77403482</f>
        <v>-1.6752709691929155</v>
      </c>
      <c r="D13733" t="s">
        <v>576</v>
      </c>
      <c r="E13733" t="s">
        <v>70</v>
      </c>
      <c r="F13733" s="1">
        <v>41520</v>
      </c>
      <c r="G13733">
        <v>9</v>
      </c>
      <c r="K13733">
        <v>0.39</v>
      </c>
      <c r="L13733" t="s">
        <v>71</v>
      </c>
      <c r="O13733">
        <v>4.0999999999999996</v>
      </c>
      <c r="P13733" t="s">
        <v>71</v>
      </c>
      <c r="Q13733">
        <v>9</v>
      </c>
      <c r="R13733" t="s">
        <v>71</v>
      </c>
      <c r="S13733">
        <v>0.31</v>
      </c>
      <c r="T13733" t="s">
        <v>71</v>
      </c>
      <c r="U13733">
        <v>9.6</v>
      </c>
      <c r="V13733" t="s">
        <v>71</v>
      </c>
      <c r="W13733">
        <v>25.93</v>
      </c>
      <c r="X13733" t="s">
        <v>71</v>
      </c>
      <c r="Y13733">
        <v>36.76</v>
      </c>
      <c r="AA13733">
        <v>21.36</v>
      </c>
      <c r="AE13733">
        <v>4.5999999999999996</v>
      </c>
      <c r="AF13733" t="s">
        <v>71</v>
      </c>
      <c r="AG13733">
        <v>5.8</v>
      </c>
      <c r="AH13733" t="s">
        <v>71</v>
      </c>
      <c r="AS13733">
        <v>1.01</v>
      </c>
      <c r="AT13733" t="s">
        <v>71</v>
      </c>
    </row>
    <row r="13734" spans="1:46" x14ac:dyDescent="0.2">
      <c r="A13734" t="s">
        <v>633</v>
      </c>
      <c r="B13734" t="s">
        <v>634</v>
      </c>
      <c r="C13734">
        <f>-69.9828278 / 41.77403482</f>
        <v>-1.6752709691929155</v>
      </c>
      <c r="D13734" t="s">
        <v>576</v>
      </c>
      <c r="E13734" t="s">
        <v>70</v>
      </c>
      <c r="F13734" s="1">
        <v>41520</v>
      </c>
      <c r="G13734">
        <v>10</v>
      </c>
      <c r="O13734">
        <v>3.5</v>
      </c>
      <c r="P13734" t="s">
        <v>71</v>
      </c>
      <c r="Q13734">
        <v>8.1999999999999993</v>
      </c>
      <c r="R13734" t="s">
        <v>71</v>
      </c>
    </row>
    <row r="13735" spans="1:46" x14ac:dyDescent="0.2">
      <c r="A13735" t="s">
        <v>633</v>
      </c>
      <c r="B13735" t="s">
        <v>634</v>
      </c>
      <c r="C13735">
        <f>-69.9828278 / 41.77403482</f>
        <v>-1.6752709691929155</v>
      </c>
      <c r="D13735" t="s">
        <v>576</v>
      </c>
      <c r="E13735" t="s">
        <v>70</v>
      </c>
      <c r="F13735" s="1">
        <v>41520</v>
      </c>
      <c r="G13735">
        <v>11</v>
      </c>
      <c r="O13735">
        <v>2.65</v>
      </c>
      <c r="P13735" t="s">
        <v>71</v>
      </c>
      <c r="Q13735">
        <v>7.8</v>
      </c>
      <c r="R13735" t="s">
        <v>71</v>
      </c>
    </row>
    <row r="13736" spans="1:46" x14ac:dyDescent="0.2">
      <c r="A13736" t="s">
        <v>633</v>
      </c>
      <c r="B13736" t="s">
        <v>634</v>
      </c>
      <c r="C13736">
        <f>-69.9828278 / 41.77403482</f>
        <v>-1.6752709691929155</v>
      </c>
      <c r="D13736" t="s">
        <v>576</v>
      </c>
      <c r="E13736" t="s">
        <v>70</v>
      </c>
      <c r="F13736" s="1">
        <v>41520</v>
      </c>
      <c r="G13736">
        <v>12</v>
      </c>
      <c r="O13736">
        <v>2.2000000000000002</v>
      </c>
      <c r="P13736" t="s">
        <v>71</v>
      </c>
      <c r="Q13736">
        <v>7.7</v>
      </c>
      <c r="R13736" t="s">
        <v>71</v>
      </c>
    </row>
    <row r="13737" spans="1:46" x14ac:dyDescent="0.2">
      <c r="A13737" t="s">
        <v>633</v>
      </c>
      <c r="B13737" t="s">
        <v>634</v>
      </c>
      <c r="C13737">
        <f>-69.9828278 / 41.77403482</f>
        <v>-1.6752709691929155</v>
      </c>
      <c r="D13737" t="s">
        <v>576</v>
      </c>
      <c r="E13737" t="s">
        <v>70</v>
      </c>
      <c r="F13737" s="1">
        <v>41520</v>
      </c>
      <c r="G13737">
        <v>12.5</v>
      </c>
      <c r="K13737">
        <v>0.32</v>
      </c>
      <c r="L13737" t="s">
        <v>71</v>
      </c>
      <c r="S13737">
        <v>0.53</v>
      </c>
      <c r="T13737" t="s">
        <v>71</v>
      </c>
      <c r="U13737">
        <v>16.420000000000002</v>
      </c>
      <c r="V13737" t="s">
        <v>71</v>
      </c>
      <c r="W13737">
        <v>50.77</v>
      </c>
      <c r="X13737" t="s">
        <v>71</v>
      </c>
      <c r="Y13737">
        <v>44.5</v>
      </c>
      <c r="AA13737">
        <v>19.420000000000002</v>
      </c>
      <c r="AE13737">
        <v>11.6</v>
      </c>
      <c r="AF13737" t="s">
        <v>71</v>
      </c>
      <c r="AG13737">
        <v>6.3</v>
      </c>
      <c r="AH13737" t="s">
        <v>71</v>
      </c>
      <c r="AS13737">
        <v>4.25</v>
      </c>
      <c r="AT13737" t="s">
        <v>71</v>
      </c>
    </row>
    <row r="13738" spans="1:46" x14ac:dyDescent="0.2">
      <c r="A13738" t="s">
        <v>633</v>
      </c>
      <c r="B13738" t="s">
        <v>634</v>
      </c>
      <c r="C13738">
        <f>-69.9828278 / 41.77403482</f>
        <v>-1.6752709691929155</v>
      </c>
      <c r="D13738" t="s">
        <v>576</v>
      </c>
      <c r="E13738" t="s">
        <v>70</v>
      </c>
      <c r="F13738" s="1">
        <v>41520</v>
      </c>
      <c r="G13738">
        <v>13</v>
      </c>
      <c r="O13738">
        <v>1.9</v>
      </c>
      <c r="P13738" t="s">
        <v>71</v>
      </c>
      <c r="Q13738">
        <v>7.7</v>
      </c>
      <c r="R13738" t="s">
        <v>71</v>
      </c>
    </row>
    <row r="13739" spans="1:46" x14ac:dyDescent="0.2">
      <c r="A13739" t="s">
        <v>633</v>
      </c>
      <c r="B13739" t="s">
        <v>634</v>
      </c>
      <c r="C13739">
        <f>-69.9828278 / 41.77403482</f>
        <v>-1.6752709691929155</v>
      </c>
      <c r="D13739" t="s">
        <v>576</v>
      </c>
      <c r="E13739" t="s">
        <v>70</v>
      </c>
      <c r="F13739" s="1">
        <v>41891</v>
      </c>
      <c r="G13739">
        <v>0.5</v>
      </c>
      <c r="I13739">
        <v>14.5</v>
      </c>
      <c r="J13739" t="s">
        <v>71</v>
      </c>
      <c r="K13739">
        <v>4.5599999999999996</v>
      </c>
      <c r="L13739" t="s">
        <v>71</v>
      </c>
      <c r="M13739">
        <v>4.75</v>
      </c>
      <c r="N13739" t="s">
        <v>71</v>
      </c>
      <c r="O13739">
        <v>5.71</v>
      </c>
      <c r="P13739" t="s">
        <v>71</v>
      </c>
      <c r="Q13739">
        <v>24</v>
      </c>
      <c r="R13739" t="s">
        <v>71</v>
      </c>
      <c r="S13739">
        <v>0.4</v>
      </c>
      <c r="T13739" t="s">
        <v>71</v>
      </c>
      <c r="U13739">
        <v>12.39</v>
      </c>
      <c r="V13739" t="s">
        <v>71</v>
      </c>
      <c r="W13739">
        <v>25.03</v>
      </c>
      <c r="X13739" t="s">
        <v>71</v>
      </c>
      <c r="Y13739">
        <v>40.44</v>
      </c>
      <c r="AA13739">
        <v>45.48</v>
      </c>
      <c r="AC13739">
        <v>37.549999999999997</v>
      </c>
      <c r="AE13739">
        <v>3.6</v>
      </c>
      <c r="AF13739" t="s">
        <v>71</v>
      </c>
      <c r="AG13739">
        <v>6.67</v>
      </c>
      <c r="AH13739" t="s">
        <v>71</v>
      </c>
      <c r="AS13739">
        <v>2.46</v>
      </c>
      <c r="AT13739" t="s">
        <v>71</v>
      </c>
    </row>
    <row r="13740" spans="1:46" x14ac:dyDescent="0.2">
      <c r="A13740" t="s">
        <v>633</v>
      </c>
      <c r="B13740" t="s">
        <v>634</v>
      </c>
      <c r="C13740">
        <f>-69.9828278 / 41.77403482</f>
        <v>-1.6752709691929155</v>
      </c>
      <c r="D13740" t="s">
        <v>576</v>
      </c>
      <c r="E13740" t="s">
        <v>70</v>
      </c>
      <c r="F13740" s="1">
        <v>41891</v>
      </c>
      <c r="G13740">
        <v>1</v>
      </c>
      <c r="O13740">
        <v>5.71</v>
      </c>
      <c r="P13740" t="s">
        <v>71</v>
      </c>
      <c r="Q13740">
        <v>23.9</v>
      </c>
      <c r="R13740" t="s">
        <v>71</v>
      </c>
    </row>
    <row r="13741" spans="1:46" x14ac:dyDescent="0.2">
      <c r="A13741" t="s">
        <v>633</v>
      </c>
      <c r="B13741" t="s">
        <v>634</v>
      </c>
      <c r="C13741">
        <f>-69.9828278 / 41.77403482</f>
        <v>-1.6752709691929155</v>
      </c>
      <c r="D13741" t="s">
        <v>576</v>
      </c>
      <c r="E13741" t="s">
        <v>70</v>
      </c>
      <c r="F13741" s="1">
        <v>41891</v>
      </c>
      <c r="G13741">
        <v>2</v>
      </c>
      <c r="O13741">
        <v>5.77</v>
      </c>
      <c r="P13741" t="s">
        <v>71</v>
      </c>
      <c r="Q13741">
        <v>24</v>
      </c>
      <c r="R13741" t="s">
        <v>71</v>
      </c>
    </row>
    <row r="13742" spans="1:46" x14ac:dyDescent="0.2">
      <c r="A13742" t="s">
        <v>633</v>
      </c>
      <c r="B13742" t="s">
        <v>634</v>
      </c>
      <c r="C13742">
        <f>-69.9828278 / 41.77403482</f>
        <v>-1.6752709691929155</v>
      </c>
      <c r="D13742" t="s">
        <v>576</v>
      </c>
      <c r="E13742" t="s">
        <v>70</v>
      </c>
      <c r="F13742" s="1">
        <v>41891</v>
      </c>
      <c r="G13742">
        <v>3</v>
      </c>
      <c r="K13742">
        <v>3.33</v>
      </c>
      <c r="L13742" t="s">
        <v>71</v>
      </c>
      <c r="O13742">
        <v>5.92</v>
      </c>
      <c r="P13742" t="s">
        <v>71</v>
      </c>
      <c r="Q13742">
        <v>24</v>
      </c>
      <c r="R13742" t="s">
        <v>71</v>
      </c>
      <c r="S13742">
        <v>1.48</v>
      </c>
      <c r="T13742" t="s">
        <v>71</v>
      </c>
      <c r="U13742">
        <v>45.84</v>
      </c>
      <c r="V13742" t="s">
        <v>71</v>
      </c>
      <c r="W13742">
        <v>27.41</v>
      </c>
      <c r="X13742" t="s">
        <v>71</v>
      </c>
      <c r="Y13742">
        <v>0</v>
      </c>
      <c r="AA13742">
        <v>42.4</v>
      </c>
      <c r="AE13742">
        <v>3.4</v>
      </c>
      <c r="AF13742" t="s">
        <v>71</v>
      </c>
      <c r="AG13742">
        <v>6.6</v>
      </c>
      <c r="AH13742" t="s">
        <v>71</v>
      </c>
      <c r="AS13742">
        <v>3.81</v>
      </c>
      <c r="AT13742" t="s">
        <v>71</v>
      </c>
    </row>
    <row r="13743" spans="1:46" x14ac:dyDescent="0.2">
      <c r="A13743" t="s">
        <v>633</v>
      </c>
      <c r="B13743" t="s">
        <v>634</v>
      </c>
      <c r="C13743">
        <f>-69.9828278 / 41.77403482</f>
        <v>-1.6752709691929155</v>
      </c>
      <c r="D13743" t="s">
        <v>576</v>
      </c>
      <c r="E13743" t="s">
        <v>70</v>
      </c>
      <c r="F13743" s="1">
        <v>41891</v>
      </c>
      <c r="G13743">
        <v>4</v>
      </c>
      <c r="O13743">
        <v>5.93</v>
      </c>
      <c r="P13743" t="s">
        <v>71</v>
      </c>
      <c r="Q13743">
        <v>24</v>
      </c>
      <c r="R13743" t="s">
        <v>71</v>
      </c>
    </row>
    <row r="13744" spans="1:46" x14ac:dyDescent="0.2">
      <c r="A13744" t="s">
        <v>633</v>
      </c>
      <c r="B13744" t="s">
        <v>634</v>
      </c>
      <c r="C13744">
        <f>-69.9828278 / 41.77403482</f>
        <v>-1.6752709691929155</v>
      </c>
      <c r="D13744" t="s">
        <v>576</v>
      </c>
      <c r="E13744" t="s">
        <v>70</v>
      </c>
      <c r="F13744" s="1">
        <v>41891</v>
      </c>
      <c r="G13744">
        <v>5</v>
      </c>
      <c r="O13744">
        <v>6.25</v>
      </c>
      <c r="P13744" t="s">
        <v>71</v>
      </c>
      <c r="Q13744">
        <v>22.2</v>
      </c>
      <c r="R13744" t="s">
        <v>71</v>
      </c>
    </row>
    <row r="13745" spans="1:58" x14ac:dyDescent="0.2">
      <c r="A13745" t="s">
        <v>633</v>
      </c>
      <c r="B13745" t="s">
        <v>634</v>
      </c>
      <c r="C13745">
        <f>-69.9828278 / 41.77403482</f>
        <v>-1.6752709691929155</v>
      </c>
      <c r="D13745" t="s">
        <v>576</v>
      </c>
      <c r="E13745" t="s">
        <v>70</v>
      </c>
      <c r="F13745" s="1">
        <v>41891</v>
      </c>
      <c r="G13745">
        <v>6</v>
      </c>
      <c r="O13745">
        <v>7.01</v>
      </c>
      <c r="P13745" t="s">
        <v>71</v>
      </c>
      <c r="Q13745">
        <v>17.600000000000001</v>
      </c>
      <c r="R13745" t="s">
        <v>71</v>
      </c>
    </row>
    <row r="13746" spans="1:58" x14ac:dyDescent="0.2">
      <c r="A13746" t="s">
        <v>633</v>
      </c>
      <c r="B13746" t="s">
        <v>634</v>
      </c>
      <c r="C13746">
        <f>-69.9828278 / 41.77403482</f>
        <v>-1.6752709691929155</v>
      </c>
      <c r="D13746" t="s">
        <v>576</v>
      </c>
      <c r="E13746" t="s">
        <v>70</v>
      </c>
      <c r="F13746" s="1">
        <v>41891</v>
      </c>
      <c r="G13746">
        <v>7</v>
      </c>
      <c r="O13746">
        <v>2.27</v>
      </c>
      <c r="P13746" t="s">
        <v>71</v>
      </c>
      <c r="Q13746">
        <v>13.8</v>
      </c>
      <c r="R13746" t="s">
        <v>71</v>
      </c>
    </row>
    <row r="13747" spans="1:58" x14ac:dyDescent="0.2">
      <c r="A13747" t="s">
        <v>633</v>
      </c>
      <c r="B13747" t="s">
        <v>634</v>
      </c>
      <c r="C13747">
        <f>-69.9828278 / 41.77403482</f>
        <v>-1.6752709691929155</v>
      </c>
      <c r="D13747" t="s">
        <v>576</v>
      </c>
      <c r="E13747" t="s">
        <v>70</v>
      </c>
      <c r="F13747" s="1">
        <v>41891</v>
      </c>
      <c r="G13747">
        <v>8</v>
      </c>
      <c r="O13747">
        <v>2.54</v>
      </c>
      <c r="P13747" t="s">
        <v>71</v>
      </c>
      <c r="Q13747">
        <v>11.2</v>
      </c>
      <c r="R13747" t="s">
        <v>71</v>
      </c>
    </row>
    <row r="13748" spans="1:58" x14ac:dyDescent="0.2">
      <c r="A13748" t="s">
        <v>633</v>
      </c>
      <c r="B13748" t="s">
        <v>634</v>
      </c>
      <c r="C13748">
        <f>-69.9828278 / 41.77403482</f>
        <v>-1.6752709691929155</v>
      </c>
      <c r="D13748" t="s">
        <v>576</v>
      </c>
      <c r="E13748" t="s">
        <v>70</v>
      </c>
      <c r="F13748" s="1">
        <v>41891</v>
      </c>
      <c r="G13748">
        <v>9</v>
      </c>
      <c r="K13748">
        <v>5.51</v>
      </c>
      <c r="L13748" t="s">
        <v>71</v>
      </c>
      <c r="O13748">
        <v>2.15</v>
      </c>
      <c r="P13748" t="s">
        <v>71</v>
      </c>
      <c r="Q13748">
        <v>10.1</v>
      </c>
      <c r="R13748" t="s">
        <v>71</v>
      </c>
      <c r="S13748">
        <v>2.04</v>
      </c>
      <c r="T13748" t="s">
        <v>71</v>
      </c>
      <c r="U13748">
        <v>63.19</v>
      </c>
      <c r="V13748" t="s">
        <v>71</v>
      </c>
      <c r="W13748">
        <v>22.98</v>
      </c>
      <c r="X13748" t="s">
        <v>71</v>
      </c>
      <c r="Y13748">
        <v>63.94</v>
      </c>
      <c r="AA13748">
        <v>47.34</v>
      </c>
      <c r="AE13748">
        <v>4.5</v>
      </c>
      <c r="AF13748" t="s">
        <v>71</v>
      </c>
      <c r="AG13748">
        <v>5.84</v>
      </c>
      <c r="AH13748" t="s">
        <v>71</v>
      </c>
      <c r="AS13748">
        <v>14.26</v>
      </c>
      <c r="AT13748" t="s">
        <v>71</v>
      </c>
    </row>
    <row r="13749" spans="1:58" x14ac:dyDescent="0.2">
      <c r="A13749" t="s">
        <v>633</v>
      </c>
      <c r="B13749" t="s">
        <v>634</v>
      </c>
      <c r="C13749">
        <f>-69.9828278 / 41.77403482</f>
        <v>-1.6752709691929155</v>
      </c>
      <c r="D13749" t="s">
        <v>576</v>
      </c>
      <c r="E13749" t="s">
        <v>70</v>
      </c>
      <c r="F13749" s="1">
        <v>41891</v>
      </c>
      <c r="G13749">
        <v>10</v>
      </c>
      <c r="O13749">
        <v>2.19</v>
      </c>
      <c r="P13749" t="s">
        <v>71</v>
      </c>
      <c r="Q13749">
        <v>9.3000000000000007</v>
      </c>
      <c r="R13749" t="s">
        <v>71</v>
      </c>
    </row>
    <row r="13750" spans="1:58" x14ac:dyDescent="0.2">
      <c r="A13750" t="s">
        <v>633</v>
      </c>
      <c r="B13750" t="s">
        <v>634</v>
      </c>
      <c r="C13750">
        <f>-69.9828278 / 41.77403482</f>
        <v>-1.6752709691929155</v>
      </c>
      <c r="D13750" t="s">
        <v>576</v>
      </c>
      <c r="E13750" t="s">
        <v>70</v>
      </c>
      <c r="F13750" s="1">
        <v>41891</v>
      </c>
      <c r="G13750">
        <v>11</v>
      </c>
      <c r="O13750">
        <v>2.0699999999999998</v>
      </c>
      <c r="P13750" t="s">
        <v>71</v>
      </c>
      <c r="Q13750">
        <v>8.9</v>
      </c>
      <c r="R13750" t="s">
        <v>71</v>
      </c>
    </row>
    <row r="13751" spans="1:58" x14ac:dyDescent="0.2">
      <c r="A13751" t="s">
        <v>633</v>
      </c>
      <c r="B13751" t="s">
        <v>634</v>
      </c>
      <c r="C13751">
        <f>-69.9828278 / 41.77403482</f>
        <v>-1.6752709691929155</v>
      </c>
      <c r="D13751" t="s">
        <v>576</v>
      </c>
      <c r="E13751" t="s">
        <v>70</v>
      </c>
      <c r="F13751" s="1">
        <v>41891</v>
      </c>
      <c r="G13751">
        <v>12</v>
      </c>
      <c r="O13751">
        <v>2.0499999999999998</v>
      </c>
      <c r="P13751" t="s">
        <v>71</v>
      </c>
      <c r="Q13751">
        <v>8.8000000000000007</v>
      </c>
      <c r="R13751" t="s">
        <v>71</v>
      </c>
    </row>
    <row r="13752" spans="1:58" x14ac:dyDescent="0.2">
      <c r="A13752" t="s">
        <v>633</v>
      </c>
      <c r="B13752" t="s">
        <v>634</v>
      </c>
      <c r="C13752">
        <f>-69.9828278 / 41.77403482</f>
        <v>-1.6752709691929155</v>
      </c>
      <c r="D13752" t="s">
        <v>576</v>
      </c>
      <c r="E13752" t="s">
        <v>70</v>
      </c>
      <c r="F13752" s="1">
        <v>41891</v>
      </c>
      <c r="G13752">
        <v>13</v>
      </c>
      <c r="K13752">
        <v>1.95</v>
      </c>
      <c r="L13752" t="s">
        <v>71</v>
      </c>
      <c r="O13752">
        <v>2.04</v>
      </c>
      <c r="P13752" t="s">
        <v>71</v>
      </c>
      <c r="Q13752">
        <v>8.6</v>
      </c>
      <c r="R13752" t="s">
        <v>71</v>
      </c>
      <c r="S13752">
        <v>3.81</v>
      </c>
      <c r="T13752" t="s">
        <v>71</v>
      </c>
      <c r="U13752">
        <v>118.01</v>
      </c>
      <c r="V13752" t="s">
        <v>71</v>
      </c>
      <c r="W13752">
        <v>71.61</v>
      </c>
      <c r="X13752" t="s">
        <v>71</v>
      </c>
      <c r="Y13752">
        <v>72.94</v>
      </c>
      <c r="AA13752">
        <v>37.15</v>
      </c>
      <c r="AE13752">
        <v>17.8</v>
      </c>
      <c r="AF13752" t="s">
        <v>71</v>
      </c>
      <c r="AG13752">
        <v>6.44</v>
      </c>
      <c r="AH13752" t="s">
        <v>71</v>
      </c>
      <c r="AS13752">
        <v>13.23</v>
      </c>
      <c r="AT13752" t="s">
        <v>71</v>
      </c>
    </row>
    <row r="13753" spans="1:58" x14ac:dyDescent="0.2">
      <c r="A13753" t="s">
        <v>633</v>
      </c>
      <c r="B13753" t="s">
        <v>634</v>
      </c>
      <c r="C13753">
        <f>-69.9828278 / 41.77403482</f>
        <v>-1.6752709691929155</v>
      </c>
      <c r="D13753" t="s">
        <v>576</v>
      </c>
      <c r="E13753" t="s">
        <v>70</v>
      </c>
      <c r="F13753" s="1">
        <v>41891</v>
      </c>
      <c r="G13753">
        <v>14</v>
      </c>
      <c r="O13753">
        <v>1.98</v>
      </c>
      <c r="P13753" t="s">
        <v>71</v>
      </c>
      <c r="Q13753">
        <v>8.6</v>
      </c>
      <c r="R13753" t="s">
        <v>71</v>
      </c>
    </row>
    <row r="13754" spans="1:58" x14ac:dyDescent="0.2">
      <c r="A13754" t="s">
        <v>633</v>
      </c>
      <c r="B13754" t="s">
        <v>634</v>
      </c>
      <c r="C13754">
        <f>-69.9828278 / 41.77403482</f>
        <v>-1.6752709691929155</v>
      </c>
      <c r="D13754" t="s">
        <v>576</v>
      </c>
      <c r="E13754" t="s">
        <v>70</v>
      </c>
      <c r="F13754" s="1">
        <v>42628</v>
      </c>
      <c r="G13754">
        <v>0.5</v>
      </c>
      <c r="I13754">
        <v>13.3</v>
      </c>
      <c r="J13754" t="s">
        <v>71</v>
      </c>
      <c r="K13754">
        <v>7.21</v>
      </c>
      <c r="L13754" t="s">
        <v>71</v>
      </c>
      <c r="M13754">
        <v>3.73</v>
      </c>
      <c r="N13754" t="s">
        <v>71</v>
      </c>
      <c r="O13754">
        <v>8.18</v>
      </c>
      <c r="P13754" t="s">
        <v>71</v>
      </c>
      <c r="Q13754">
        <v>23.3</v>
      </c>
      <c r="R13754" t="s">
        <v>71</v>
      </c>
      <c r="S13754">
        <v>0.52</v>
      </c>
      <c r="T13754" t="s">
        <v>71</v>
      </c>
      <c r="U13754">
        <v>16.11</v>
      </c>
      <c r="V13754" t="s">
        <v>71</v>
      </c>
      <c r="W13754">
        <v>28.3</v>
      </c>
      <c r="X13754" t="s">
        <v>71</v>
      </c>
      <c r="Y13754">
        <v>44.23</v>
      </c>
      <c r="AA13754">
        <v>49.98</v>
      </c>
      <c r="AC13754">
        <v>41.05</v>
      </c>
      <c r="AE13754">
        <v>6.3</v>
      </c>
      <c r="AF13754" t="s">
        <v>71</v>
      </c>
      <c r="AG13754">
        <v>6.52</v>
      </c>
      <c r="AH13754" t="s">
        <v>71</v>
      </c>
      <c r="AS13754">
        <v>2.62</v>
      </c>
      <c r="AT13754" t="s">
        <v>71</v>
      </c>
      <c r="BE13754">
        <v>9.83</v>
      </c>
      <c r="BF13754" t="s">
        <v>71</v>
      </c>
    </row>
    <row r="13755" spans="1:58" x14ac:dyDescent="0.2">
      <c r="A13755" t="s">
        <v>633</v>
      </c>
      <c r="B13755" t="s">
        <v>634</v>
      </c>
      <c r="C13755">
        <f>-69.9828278 / 41.77403482</f>
        <v>-1.6752709691929155</v>
      </c>
      <c r="D13755" t="s">
        <v>576</v>
      </c>
      <c r="E13755" t="s">
        <v>70</v>
      </c>
      <c r="F13755" s="1">
        <v>42628</v>
      </c>
      <c r="G13755">
        <v>1</v>
      </c>
      <c r="K13755" t="s">
        <v>173</v>
      </c>
      <c r="L13755" t="s">
        <v>150</v>
      </c>
      <c r="O13755">
        <v>8.02</v>
      </c>
      <c r="P13755" t="s">
        <v>71</v>
      </c>
      <c r="Q13755">
        <v>23.3</v>
      </c>
      <c r="R13755" t="s">
        <v>71</v>
      </c>
      <c r="S13755" t="s">
        <v>173</v>
      </c>
      <c r="T13755" t="s">
        <v>150</v>
      </c>
      <c r="W13755" t="s">
        <v>173</v>
      </c>
      <c r="X13755" t="s">
        <v>150</v>
      </c>
      <c r="AE13755" t="s">
        <v>173</v>
      </c>
      <c r="AF13755" t="s">
        <v>150</v>
      </c>
      <c r="AG13755" t="s">
        <v>173</v>
      </c>
      <c r="AH13755" t="s">
        <v>150</v>
      </c>
      <c r="AS13755" t="s">
        <v>173</v>
      </c>
      <c r="AT13755" t="s">
        <v>150</v>
      </c>
    </row>
    <row r="13756" spans="1:58" x14ac:dyDescent="0.2">
      <c r="A13756" t="s">
        <v>633</v>
      </c>
      <c r="B13756" t="s">
        <v>634</v>
      </c>
      <c r="C13756">
        <f>-69.9828278 / 41.77403482</f>
        <v>-1.6752709691929155</v>
      </c>
      <c r="D13756" t="s">
        <v>576</v>
      </c>
      <c r="E13756" t="s">
        <v>70</v>
      </c>
      <c r="F13756" s="1">
        <v>42628</v>
      </c>
      <c r="G13756">
        <v>2</v>
      </c>
      <c r="K13756" t="s">
        <v>173</v>
      </c>
      <c r="L13756" t="s">
        <v>150</v>
      </c>
      <c r="O13756">
        <v>8.17</v>
      </c>
      <c r="P13756" t="s">
        <v>71</v>
      </c>
      <c r="Q13756">
        <v>23.3</v>
      </c>
      <c r="R13756" t="s">
        <v>71</v>
      </c>
      <c r="S13756" t="s">
        <v>173</v>
      </c>
      <c r="T13756" t="s">
        <v>150</v>
      </c>
      <c r="W13756" t="s">
        <v>173</v>
      </c>
      <c r="X13756" t="s">
        <v>150</v>
      </c>
      <c r="AE13756" t="s">
        <v>173</v>
      </c>
      <c r="AF13756" t="s">
        <v>150</v>
      </c>
      <c r="AG13756" t="s">
        <v>173</v>
      </c>
      <c r="AH13756" t="s">
        <v>150</v>
      </c>
      <c r="AS13756" t="s">
        <v>173</v>
      </c>
      <c r="AT13756" t="s">
        <v>150</v>
      </c>
    </row>
    <row r="13757" spans="1:58" x14ac:dyDescent="0.2">
      <c r="A13757" t="s">
        <v>633</v>
      </c>
      <c r="B13757" t="s">
        <v>634</v>
      </c>
      <c r="C13757">
        <f>-69.9828278 / 41.77403482</f>
        <v>-1.6752709691929155</v>
      </c>
      <c r="D13757" t="s">
        <v>576</v>
      </c>
      <c r="E13757" t="s">
        <v>70</v>
      </c>
      <c r="F13757" s="1">
        <v>42628</v>
      </c>
      <c r="G13757">
        <v>3</v>
      </c>
      <c r="K13757">
        <v>6.88</v>
      </c>
      <c r="L13757" t="s">
        <v>71</v>
      </c>
      <c r="O13757">
        <v>8.0500000000000007</v>
      </c>
      <c r="P13757" t="s">
        <v>71</v>
      </c>
      <c r="Q13757">
        <v>23.1</v>
      </c>
      <c r="R13757" t="s">
        <v>71</v>
      </c>
      <c r="S13757">
        <v>0.45</v>
      </c>
      <c r="T13757" t="s">
        <v>71</v>
      </c>
      <c r="U13757">
        <v>13.94</v>
      </c>
      <c r="V13757" t="s">
        <v>71</v>
      </c>
      <c r="W13757">
        <v>30.18</v>
      </c>
      <c r="X13757" t="s">
        <v>71</v>
      </c>
      <c r="Y13757">
        <v>0</v>
      </c>
      <c r="AA13757">
        <v>49.52</v>
      </c>
      <c r="AE13757">
        <v>6.4</v>
      </c>
      <c r="AF13757" t="s">
        <v>71</v>
      </c>
      <c r="AG13757">
        <v>6.51</v>
      </c>
      <c r="AH13757" t="s">
        <v>71</v>
      </c>
      <c r="AS13757">
        <v>2.72</v>
      </c>
      <c r="AT13757" t="s">
        <v>71</v>
      </c>
      <c r="BE13757">
        <v>9.59</v>
      </c>
      <c r="BF13757" t="s">
        <v>71</v>
      </c>
    </row>
    <row r="13758" spans="1:58" x14ac:dyDescent="0.2">
      <c r="A13758" t="s">
        <v>633</v>
      </c>
      <c r="B13758" t="s">
        <v>634</v>
      </c>
      <c r="C13758">
        <f>-69.9828278 / 41.77403482</f>
        <v>-1.6752709691929155</v>
      </c>
      <c r="D13758" t="s">
        <v>576</v>
      </c>
      <c r="E13758" t="s">
        <v>70</v>
      </c>
      <c r="F13758" s="1">
        <v>42628</v>
      </c>
      <c r="G13758">
        <v>4</v>
      </c>
      <c r="K13758" t="s">
        <v>173</v>
      </c>
      <c r="L13758" t="s">
        <v>150</v>
      </c>
      <c r="O13758">
        <v>8.1</v>
      </c>
      <c r="P13758" t="s">
        <v>71</v>
      </c>
      <c r="Q13758">
        <v>23</v>
      </c>
      <c r="R13758" t="s">
        <v>71</v>
      </c>
      <c r="S13758" t="s">
        <v>173</v>
      </c>
      <c r="T13758" t="s">
        <v>150</v>
      </c>
      <c r="W13758" t="s">
        <v>173</v>
      </c>
      <c r="X13758" t="s">
        <v>150</v>
      </c>
      <c r="AE13758" t="s">
        <v>173</v>
      </c>
      <c r="AF13758" t="s">
        <v>150</v>
      </c>
      <c r="AG13758" t="s">
        <v>173</v>
      </c>
      <c r="AH13758" t="s">
        <v>150</v>
      </c>
      <c r="AS13758" t="s">
        <v>173</v>
      </c>
      <c r="AT13758" t="s">
        <v>150</v>
      </c>
    </row>
    <row r="13759" spans="1:58" x14ac:dyDescent="0.2">
      <c r="A13759" t="s">
        <v>633</v>
      </c>
      <c r="B13759" t="s">
        <v>634</v>
      </c>
      <c r="C13759">
        <f>-69.9828278 / 41.77403482</f>
        <v>-1.6752709691929155</v>
      </c>
      <c r="D13759" t="s">
        <v>576</v>
      </c>
      <c r="E13759" t="s">
        <v>70</v>
      </c>
      <c r="F13759" s="1">
        <v>42628</v>
      </c>
      <c r="G13759">
        <v>5</v>
      </c>
      <c r="K13759" t="s">
        <v>173</v>
      </c>
      <c r="L13759" t="s">
        <v>150</v>
      </c>
      <c r="O13759">
        <v>4.1500000000000004</v>
      </c>
      <c r="P13759" t="s">
        <v>71</v>
      </c>
      <c r="Q13759">
        <v>20.6</v>
      </c>
      <c r="R13759" t="s">
        <v>71</v>
      </c>
      <c r="S13759" t="s">
        <v>173</v>
      </c>
      <c r="T13759" t="s">
        <v>150</v>
      </c>
      <c r="W13759" t="s">
        <v>173</v>
      </c>
      <c r="X13759" t="s">
        <v>150</v>
      </c>
      <c r="AE13759" t="s">
        <v>173</v>
      </c>
      <c r="AF13759" t="s">
        <v>150</v>
      </c>
      <c r="AG13759" t="s">
        <v>173</v>
      </c>
      <c r="AH13759" t="s">
        <v>150</v>
      </c>
      <c r="AS13759" t="s">
        <v>173</v>
      </c>
      <c r="AT13759" t="s">
        <v>150</v>
      </c>
    </row>
    <row r="13760" spans="1:58" x14ac:dyDescent="0.2">
      <c r="A13760" t="s">
        <v>633</v>
      </c>
      <c r="B13760" t="s">
        <v>634</v>
      </c>
      <c r="C13760">
        <f>-69.9828278 / 41.77403482</f>
        <v>-1.6752709691929155</v>
      </c>
      <c r="D13760" t="s">
        <v>576</v>
      </c>
      <c r="E13760" t="s">
        <v>70</v>
      </c>
      <c r="F13760" s="1">
        <v>42628</v>
      </c>
      <c r="G13760">
        <v>6</v>
      </c>
      <c r="K13760" t="s">
        <v>173</v>
      </c>
      <c r="L13760" t="s">
        <v>150</v>
      </c>
      <c r="O13760">
        <v>1.45</v>
      </c>
      <c r="P13760" t="s">
        <v>71</v>
      </c>
      <c r="Q13760">
        <v>15.3</v>
      </c>
      <c r="R13760" t="s">
        <v>71</v>
      </c>
      <c r="S13760" t="s">
        <v>173</v>
      </c>
      <c r="T13760" t="s">
        <v>150</v>
      </c>
      <c r="W13760" t="s">
        <v>173</v>
      </c>
      <c r="X13760" t="s">
        <v>150</v>
      </c>
      <c r="AE13760" t="s">
        <v>173</v>
      </c>
      <c r="AF13760" t="s">
        <v>150</v>
      </c>
      <c r="AG13760" t="s">
        <v>173</v>
      </c>
      <c r="AH13760" t="s">
        <v>150</v>
      </c>
      <c r="AS13760" t="s">
        <v>173</v>
      </c>
      <c r="AT13760" t="s">
        <v>150</v>
      </c>
    </row>
    <row r="13761" spans="1:58" x14ac:dyDescent="0.2">
      <c r="A13761" t="s">
        <v>633</v>
      </c>
      <c r="B13761" t="s">
        <v>634</v>
      </c>
      <c r="C13761">
        <f>-69.9828278 / 41.77403482</f>
        <v>-1.6752709691929155</v>
      </c>
      <c r="D13761" t="s">
        <v>576</v>
      </c>
      <c r="E13761" t="s">
        <v>70</v>
      </c>
      <c r="F13761" s="1">
        <v>42628</v>
      </c>
      <c r="G13761">
        <v>7</v>
      </c>
      <c r="K13761" t="s">
        <v>173</v>
      </c>
      <c r="L13761" t="s">
        <v>150</v>
      </c>
      <c r="O13761">
        <v>1.2</v>
      </c>
      <c r="P13761" t="s">
        <v>71</v>
      </c>
      <c r="Q13761">
        <v>12.3</v>
      </c>
      <c r="R13761" t="s">
        <v>71</v>
      </c>
      <c r="S13761" t="s">
        <v>173</v>
      </c>
      <c r="T13761" t="s">
        <v>150</v>
      </c>
      <c r="W13761" t="s">
        <v>173</v>
      </c>
      <c r="X13761" t="s">
        <v>150</v>
      </c>
      <c r="AE13761" t="s">
        <v>173</v>
      </c>
      <c r="AF13761" t="s">
        <v>150</v>
      </c>
      <c r="AG13761" t="s">
        <v>173</v>
      </c>
      <c r="AH13761" t="s">
        <v>150</v>
      </c>
      <c r="AS13761" t="s">
        <v>173</v>
      </c>
      <c r="AT13761" t="s">
        <v>150</v>
      </c>
    </row>
    <row r="13762" spans="1:58" x14ac:dyDescent="0.2">
      <c r="A13762" t="s">
        <v>633</v>
      </c>
      <c r="B13762" t="s">
        <v>634</v>
      </c>
      <c r="C13762">
        <f>-69.9828278 / 41.77403482</f>
        <v>-1.6752709691929155</v>
      </c>
      <c r="D13762" t="s">
        <v>576</v>
      </c>
      <c r="E13762" t="s">
        <v>70</v>
      </c>
      <c r="F13762" s="1">
        <v>42628</v>
      </c>
      <c r="G13762">
        <v>8</v>
      </c>
      <c r="K13762" t="s">
        <v>173</v>
      </c>
      <c r="L13762" t="s">
        <v>150</v>
      </c>
      <c r="O13762">
        <v>1.1599999999999999</v>
      </c>
      <c r="P13762" t="s">
        <v>71</v>
      </c>
      <c r="Q13762">
        <v>10.4</v>
      </c>
      <c r="R13762" t="s">
        <v>71</v>
      </c>
      <c r="S13762" t="s">
        <v>173</v>
      </c>
      <c r="T13762" t="s">
        <v>150</v>
      </c>
      <c r="W13762" t="s">
        <v>173</v>
      </c>
      <c r="X13762" t="s">
        <v>150</v>
      </c>
      <c r="AE13762" t="s">
        <v>173</v>
      </c>
      <c r="AF13762" t="s">
        <v>150</v>
      </c>
      <c r="AG13762" t="s">
        <v>173</v>
      </c>
      <c r="AH13762" t="s">
        <v>150</v>
      </c>
      <c r="AS13762" t="s">
        <v>173</v>
      </c>
      <c r="AT13762" t="s">
        <v>150</v>
      </c>
    </row>
    <row r="13763" spans="1:58" x14ac:dyDescent="0.2">
      <c r="A13763" t="s">
        <v>633</v>
      </c>
      <c r="B13763" t="s">
        <v>634</v>
      </c>
      <c r="C13763">
        <f>-69.9828278 / 41.77403482</f>
        <v>-1.6752709691929155</v>
      </c>
      <c r="D13763" t="s">
        <v>576</v>
      </c>
      <c r="E13763" t="s">
        <v>70</v>
      </c>
      <c r="F13763" s="1">
        <v>42628</v>
      </c>
      <c r="G13763">
        <v>9</v>
      </c>
      <c r="K13763">
        <v>2.27</v>
      </c>
      <c r="L13763" t="s">
        <v>71</v>
      </c>
      <c r="O13763">
        <v>1.0900000000000001</v>
      </c>
      <c r="P13763" t="s">
        <v>71</v>
      </c>
      <c r="Q13763">
        <v>9.5</v>
      </c>
      <c r="R13763" t="s">
        <v>71</v>
      </c>
      <c r="S13763">
        <v>0.59</v>
      </c>
      <c r="T13763" t="s">
        <v>71</v>
      </c>
      <c r="U13763">
        <v>18.27</v>
      </c>
      <c r="V13763" t="s">
        <v>71</v>
      </c>
      <c r="W13763">
        <v>25.78</v>
      </c>
      <c r="X13763" t="s">
        <v>71</v>
      </c>
      <c r="Y13763">
        <v>46.04</v>
      </c>
      <c r="AA13763">
        <v>38.64</v>
      </c>
      <c r="AE13763">
        <v>9.3000000000000007</v>
      </c>
      <c r="AF13763" t="s">
        <v>71</v>
      </c>
      <c r="AG13763">
        <v>5.91</v>
      </c>
      <c r="AH13763" t="s">
        <v>71</v>
      </c>
      <c r="AS13763">
        <v>8.1300000000000008</v>
      </c>
      <c r="AT13763" t="s">
        <v>71</v>
      </c>
      <c r="BE13763">
        <v>10.41</v>
      </c>
      <c r="BF13763" t="s">
        <v>71</v>
      </c>
    </row>
    <row r="13764" spans="1:58" x14ac:dyDescent="0.2">
      <c r="A13764" t="s">
        <v>633</v>
      </c>
      <c r="B13764" t="s">
        <v>634</v>
      </c>
      <c r="C13764">
        <f>-69.9828278 / 41.77403482</f>
        <v>-1.6752709691929155</v>
      </c>
      <c r="D13764" t="s">
        <v>576</v>
      </c>
      <c r="E13764" t="s">
        <v>70</v>
      </c>
      <c r="F13764" s="1">
        <v>42628</v>
      </c>
      <c r="G13764">
        <v>10</v>
      </c>
      <c r="K13764" t="s">
        <v>173</v>
      </c>
      <c r="L13764" t="s">
        <v>150</v>
      </c>
      <c r="O13764">
        <v>1.08</v>
      </c>
      <c r="P13764" t="s">
        <v>71</v>
      </c>
      <c r="Q13764">
        <v>8.9</v>
      </c>
      <c r="R13764" t="s">
        <v>71</v>
      </c>
      <c r="S13764" t="s">
        <v>173</v>
      </c>
      <c r="T13764" t="s">
        <v>150</v>
      </c>
      <c r="W13764" t="s">
        <v>173</v>
      </c>
      <c r="X13764" t="s">
        <v>150</v>
      </c>
      <c r="AE13764" t="s">
        <v>173</v>
      </c>
      <c r="AF13764" t="s">
        <v>150</v>
      </c>
      <c r="AG13764" t="s">
        <v>173</v>
      </c>
      <c r="AH13764" t="s">
        <v>150</v>
      </c>
      <c r="AS13764" t="s">
        <v>173</v>
      </c>
      <c r="AT13764" t="s">
        <v>150</v>
      </c>
    </row>
    <row r="13765" spans="1:58" x14ac:dyDescent="0.2">
      <c r="A13765" t="s">
        <v>633</v>
      </c>
      <c r="B13765" t="s">
        <v>634</v>
      </c>
      <c r="C13765">
        <f>-69.9828278 / 41.77403482</f>
        <v>-1.6752709691929155</v>
      </c>
      <c r="D13765" t="s">
        <v>576</v>
      </c>
      <c r="E13765" t="s">
        <v>70</v>
      </c>
      <c r="F13765" s="1">
        <v>42628</v>
      </c>
      <c r="G13765">
        <v>11</v>
      </c>
      <c r="K13765" t="s">
        <v>173</v>
      </c>
      <c r="L13765" t="s">
        <v>150</v>
      </c>
      <c r="O13765">
        <v>1.01</v>
      </c>
      <c r="P13765" t="s">
        <v>71</v>
      </c>
      <c r="Q13765">
        <v>8.6</v>
      </c>
      <c r="R13765" t="s">
        <v>71</v>
      </c>
      <c r="S13765" t="s">
        <v>173</v>
      </c>
      <c r="T13765" t="s">
        <v>150</v>
      </c>
      <c r="W13765" t="s">
        <v>173</v>
      </c>
      <c r="X13765" t="s">
        <v>150</v>
      </c>
      <c r="AE13765" t="s">
        <v>173</v>
      </c>
      <c r="AF13765" t="s">
        <v>150</v>
      </c>
      <c r="AG13765" t="s">
        <v>173</v>
      </c>
      <c r="AH13765" t="s">
        <v>150</v>
      </c>
      <c r="AS13765" t="s">
        <v>173</v>
      </c>
      <c r="AT13765" t="s">
        <v>150</v>
      </c>
    </row>
    <row r="13766" spans="1:58" x14ac:dyDescent="0.2">
      <c r="A13766" t="s">
        <v>633</v>
      </c>
      <c r="B13766" t="s">
        <v>634</v>
      </c>
      <c r="C13766">
        <f>-69.9828278 / 41.77403482</f>
        <v>-1.6752709691929155</v>
      </c>
      <c r="D13766" t="s">
        <v>576</v>
      </c>
      <c r="E13766" t="s">
        <v>70</v>
      </c>
      <c r="F13766" s="1">
        <v>42628</v>
      </c>
      <c r="G13766">
        <v>12</v>
      </c>
      <c r="K13766">
        <v>1.78</v>
      </c>
      <c r="L13766" t="s">
        <v>71</v>
      </c>
      <c r="O13766">
        <v>0.96</v>
      </c>
      <c r="P13766" t="s">
        <v>71</v>
      </c>
      <c r="Q13766">
        <v>8.4</v>
      </c>
      <c r="R13766" t="s">
        <v>71</v>
      </c>
      <c r="S13766">
        <v>2.35</v>
      </c>
      <c r="T13766" t="s">
        <v>71</v>
      </c>
      <c r="U13766">
        <v>72.790000000000006</v>
      </c>
      <c r="V13766" t="s">
        <v>71</v>
      </c>
      <c r="W13766">
        <v>51.86</v>
      </c>
      <c r="X13766" t="s">
        <v>71</v>
      </c>
      <c r="Y13766">
        <v>65.98</v>
      </c>
      <c r="AA13766">
        <v>36.26</v>
      </c>
      <c r="AE13766">
        <v>21.9</v>
      </c>
      <c r="AF13766" t="s">
        <v>71</v>
      </c>
      <c r="AG13766">
        <v>6.24</v>
      </c>
      <c r="AH13766" t="s">
        <v>71</v>
      </c>
      <c r="AS13766">
        <v>8.5</v>
      </c>
      <c r="AT13766" t="s">
        <v>71</v>
      </c>
      <c r="BE13766">
        <v>10.28</v>
      </c>
      <c r="BF13766" t="s">
        <v>71</v>
      </c>
    </row>
    <row r="13767" spans="1:58" x14ac:dyDescent="0.2">
      <c r="A13767" t="s">
        <v>633</v>
      </c>
      <c r="B13767" t="s">
        <v>634</v>
      </c>
      <c r="C13767">
        <f>-69.9828278 / 41.77403482</f>
        <v>-1.6752709691929155</v>
      </c>
      <c r="D13767" t="s">
        <v>576</v>
      </c>
      <c r="E13767" t="s">
        <v>70</v>
      </c>
      <c r="F13767" s="1">
        <v>42992</v>
      </c>
      <c r="G13767">
        <v>0.5</v>
      </c>
      <c r="I13767">
        <v>14.1</v>
      </c>
      <c r="J13767" t="s">
        <v>150</v>
      </c>
      <c r="K13767">
        <v>1.95</v>
      </c>
      <c r="L13767" t="s">
        <v>150</v>
      </c>
      <c r="M13767">
        <v>3.7</v>
      </c>
      <c r="N13767" t="s">
        <v>150</v>
      </c>
      <c r="O13767">
        <v>7.95</v>
      </c>
      <c r="P13767" t="s">
        <v>150</v>
      </c>
      <c r="Q13767">
        <v>23</v>
      </c>
      <c r="R13767" t="s">
        <v>150</v>
      </c>
      <c r="S13767">
        <v>0.45</v>
      </c>
      <c r="T13767" t="s">
        <v>150</v>
      </c>
      <c r="U13767">
        <v>13.94</v>
      </c>
      <c r="V13767" t="s">
        <v>150</v>
      </c>
      <c r="W13767">
        <v>32.340000000000003</v>
      </c>
      <c r="X13767" t="s">
        <v>150</v>
      </c>
      <c r="Y13767">
        <v>42.14</v>
      </c>
      <c r="AA13767">
        <v>37.15</v>
      </c>
      <c r="AC13767">
        <v>41.15</v>
      </c>
      <c r="AE13767">
        <v>7</v>
      </c>
      <c r="AF13767" t="s">
        <v>150</v>
      </c>
      <c r="AG13767">
        <v>6.51</v>
      </c>
      <c r="AH13767" t="s">
        <v>150</v>
      </c>
      <c r="AS13767">
        <v>2.25</v>
      </c>
      <c r="AT13767" t="s">
        <v>150</v>
      </c>
    </row>
    <row r="13768" spans="1:58" x14ac:dyDescent="0.2">
      <c r="A13768" t="s">
        <v>633</v>
      </c>
      <c r="B13768" t="s">
        <v>634</v>
      </c>
      <c r="C13768">
        <f>-69.9828278 / 41.77403482</f>
        <v>-1.6752709691929155</v>
      </c>
      <c r="D13768" t="s">
        <v>576</v>
      </c>
      <c r="E13768" t="s">
        <v>70</v>
      </c>
      <c r="F13768" s="1">
        <v>42992</v>
      </c>
      <c r="G13768">
        <v>1</v>
      </c>
      <c r="I13768">
        <v>14.1</v>
      </c>
      <c r="J13768" t="s">
        <v>150</v>
      </c>
      <c r="M13768">
        <v>3.7</v>
      </c>
      <c r="N13768" t="s">
        <v>150</v>
      </c>
      <c r="O13768">
        <v>8.25</v>
      </c>
      <c r="P13768" t="s">
        <v>150</v>
      </c>
      <c r="Q13768">
        <v>22.6</v>
      </c>
      <c r="R13768" t="s">
        <v>150</v>
      </c>
      <c r="AC13768">
        <v>41.15</v>
      </c>
    </row>
    <row r="13769" spans="1:58" x14ac:dyDescent="0.2">
      <c r="A13769" t="s">
        <v>633</v>
      </c>
      <c r="B13769" t="s">
        <v>634</v>
      </c>
      <c r="C13769">
        <f>-69.9828278 / 41.77403482</f>
        <v>-1.6752709691929155</v>
      </c>
      <c r="D13769" t="s">
        <v>576</v>
      </c>
      <c r="E13769" t="s">
        <v>70</v>
      </c>
      <c r="F13769" s="1">
        <v>42992</v>
      </c>
      <c r="G13769">
        <v>2</v>
      </c>
      <c r="I13769">
        <v>14.1</v>
      </c>
      <c r="J13769" t="s">
        <v>150</v>
      </c>
      <c r="M13769">
        <v>3.7</v>
      </c>
      <c r="N13769" t="s">
        <v>150</v>
      </c>
      <c r="O13769">
        <v>8.0399999999999991</v>
      </c>
      <c r="P13769" t="s">
        <v>150</v>
      </c>
      <c r="Q13769">
        <v>22.2</v>
      </c>
      <c r="R13769" t="s">
        <v>150</v>
      </c>
      <c r="AC13769">
        <v>41.15</v>
      </c>
    </row>
    <row r="13770" spans="1:58" x14ac:dyDescent="0.2">
      <c r="A13770" t="s">
        <v>633</v>
      </c>
      <c r="B13770" t="s">
        <v>634</v>
      </c>
      <c r="C13770">
        <f>-69.9828278 / 41.77403482</f>
        <v>-1.6752709691929155</v>
      </c>
      <c r="D13770" t="s">
        <v>576</v>
      </c>
      <c r="E13770" t="s">
        <v>70</v>
      </c>
      <c r="F13770" s="1">
        <v>42992</v>
      </c>
      <c r="G13770">
        <v>3</v>
      </c>
      <c r="I13770">
        <v>14.1</v>
      </c>
      <c r="J13770" t="s">
        <v>150</v>
      </c>
      <c r="K13770">
        <v>1.8</v>
      </c>
      <c r="L13770" t="s">
        <v>150</v>
      </c>
      <c r="M13770">
        <v>3.7</v>
      </c>
      <c r="N13770" t="s">
        <v>150</v>
      </c>
      <c r="O13770">
        <v>8</v>
      </c>
      <c r="P13770" t="s">
        <v>150</v>
      </c>
      <c r="Q13770">
        <v>21.4</v>
      </c>
      <c r="R13770" t="s">
        <v>150</v>
      </c>
      <c r="S13770">
        <v>0.49</v>
      </c>
      <c r="T13770" t="s">
        <v>150</v>
      </c>
      <c r="U13770">
        <v>15.18</v>
      </c>
      <c r="V13770" t="s">
        <v>150</v>
      </c>
      <c r="W13770">
        <v>20.36</v>
      </c>
      <c r="X13770" t="s">
        <v>150</v>
      </c>
      <c r="Y13770">
        <v>43.37</v>
      </c>
      <c r="AA13770">
        <v>36.369999999999997</v>
      </c>
      <c r="AC13770">
        <v>41.15</v>
      </c>
      <c r="AE13770">
        <v>6.6</v>
      </c>
      <c r="AF13770" t="s">
        <v>150</v>
      </c>
      <c r="AG13770">
        <v>6.54</v>
      </c>
      <c r="AH13770" t="s">
        <v>150</v>
      </c>
      <c r="AS13770">
        <v>0.7</v>
      </c>
      <c r="AT13770" t="s">
        <v>150</v>
      </c>
    </row>
    <row r="13771" spans="1:58" x14ac:dyDescent="0.2">
      <c r="A13771" t="s">
        <v>633</v>
      </c>
      <c r="B13771" t="s">
        <v>634</v>
      </c>
      <c r="C13771">
        <f>-69.9828278 / 41.77403482</f>
        <v>-1.6752709691929155</v>
      </c>
      <c r="D13771" t="s">
        <v>576</v>
      </c>
      <c r="E13771" t="s">
        <v>70</v>
      </c>
      <c r="F13771" s="1">
        <v>42992</v>
      </c>
      <c r="G13771">
        <v>4</v>
      </c>
      <c r="I13771">
        <v>14.1</v>
      </c>
      <c r="J13771" t="s">
        <v>150</v>
      </c>
      <c r="M13771">
        <v>3.7</v>
      </c>
      <c r="N13771" t="s">
        <v>150</v>
      </c>
      <c r="O13771">
        <v>7.92</v>
      </c>
      <c r="P13771" t="s">
        <v>150</v>
      </c>
      <c r="Q13771">
        <v>21.2</v>
      </c>
      <c r="R13771" t="s">
        <v>150</v>
      </c>
      <c r="AC13771">
        <v>41.15</v>
      </c>
    </row>
    <row r="13772" spans="1:58" x14ac:dyDescent="0.2">
      <c r="A13772" t="s">
        <v>633</v>
      </c>
      <c r="B13772" t="s">
        <v>634</v>
      </c>
      <c r="C13772">
        <f>-69.9828278 / 41.77403482</f>
        <v>-1.6752709691929155</v>
      </c>
      <c r="D13772" t="s">
        <v>576</v>
      </c>
      <c r="E13772" t="s">
        <v>70</v>
      </c>
      <c r="F13772" s="1">
        <v>42992</v>
      </c>
      <c r="G13772">
        <v>5</v>
      </c>
      <c r="I13772">
        <v>14.1</v>
      </c>
      <c r="J13772" t="s">
        <v>150</v>
      </c>
      <c r="M13772">
        <v>3.7</v>
      </c>
      <c r="N13772" t="s">
        <v>150</v>
      </c>
      <c r="O13772">
        <v>7.69</v>
      </c>
      <c r="P13772" t="s">
        <v>150</v>
      </c>
      <c r="Q13772">
        <v>20.9</v>
      </c>
      <c r="R13772" t="s">
        <v>150</v>
      </c>
      <c r="AC13772">
        <v>41.15</v>
      </c>
    </row>
    <row r="13773" spans="1:58" x14ac:dyDescent="0.2">
      <c r="A13773" t="s">
        <v>633</v>
      </c>
      <c r="B13773" t="s">
        <v>634</v>
      </c>
      <c r="C13773">
        <f>-69.9828278 / 41.77403482</f>
        <v>-1.6752709691929155</v>
      </c>
      <c r="D13773" t="s">
        <v>576</v>
      </c>
      <c r="E13773" t="s">
        <v>70</v>
      </c>
      <c r="F13773" s="1">
        <v>42992</v>
      </c>
      <c r="G13773">
        <v>6</v>
      </c>
      <c r="I13773">
        <v>14.1</v>
      </c>
      <c r="J13773" t="s">
        <v>150</v>
      </c>
      <c r="M13773">
        <v>3.7</v>
      </c>
      <c r="N13773" t="s">
        <v>150</v>
      </c>
      <c r="O13773">
        <v>5.07</v>
      </c>
      <c r="P13773" t="s">
        <v>150</v>
      </c>
      <c r="Q13773">
        <v>19.3</v>
      </c>
      <c r="R13773" t="s">
        <v>150</v>
      </c>
      <c r="AC13773">
        <v>41.15</v>
      </c>
    </row>
    <row r="13774" spans="1:58" x14ac:dyDescent="0.2">
      <c r="A13774" t="s">
        <v>633</v>
      </c>
      <c r="B13774" t="s">
        <v>634</v>
      </c>
      <c r="C13774">
        <f>-69.9828278 / 41.77403482</f>
        <v>-1.6752709691929155</v>
      </c>
      <c r="D13774" t="s">
        <v>576</v>
      </c>
      <c r="E13774" t="s">
        <v>70</v>
      </c>
      <c r="F13774" s="1">
        <v>42992</v>
      </c>
      <c r="G13774">
        <v>7</v>
      </c>
      <c r="I13774">
        <v>14.1</v>
      </c>
      <c r="J13774" t="s">
        <v>150</v>
      </c>
      <c r="M13774">
        <v>3.7</v>
      </c>
      <c r="N13774" t="s">
        <v>150</v>
      </c>
      <c r="O13774">
        <v>1.66</v>
      </c>
      <c r="P13774" t="s">
        <v>150</v>
      </c>
      <c r="Q13774">
        <v>13.9</v>
      </c>
      <c r="R13774" t="s">
        <v>150</v>
      </c>
      <c r="AC13774">
        <v>41.15</v>
      </c>
    </row>
    <row r="13775" spans="1:58" x14ac:dyDescent="0.2">
      <c r="A13775" t="s">
        <v>633</v>
      </c>
      <c r="B13775" t="s">
        <v>634</v>
      </c>
      <c r="C13775">
        <f>-69.9828278 / 41.77403482</f>
        <v>-1.6752709691929155</v>
      </c>
      <c r="D13775" t="s">
        <v>576</v>
      </c>
      <c r="E13775" t="s">
        <v>70</v>
      </c>
      <c r="F13775" s="1">
        <v>42992</v>
      </c>
      <c r="G13775">
        <v>8</v>
      </c>
      <c r="I13775">
        <v>14.1</v>
      </c>
      <c r="J13775" t="s">
        <v>150</v>
      </c>
      <c r="M13775">
        <v>3.7</v>
      </c>
      <c r="N13775" t="s">
        <v>150</v>
      </c>
      <c r="O13775">
        <v>1.54</v>
      </c>
      <c r="P13775" t="s">
        <v>150</v>
      </c>
      <c r="Q13775">
        <v>10.4</v>
      </c>
      <c r="R13775" t="s">
        <v>150</v>
      </c>
      <c r="AC13775">
        <v>41.15</v>
      </c>
    </row>
    <row r="13776" spans="1:58" x14ac:dyDescent="0.2">
      <c r="A13776" t="s">
        <v>633</v>
      </c>
      <c r="B13776" t="s">
        <v>634</v>
      </c>
      <c r="C13776">
        <f>-69.9828278 / 41.77403482</f>
        <v>-1.6752709691929155</v>
      </c>
      <c r="D13776" t="s">
        <v>576</v>
      </c>
      <c r="E13776" t="s">
        <v>70</v>
      </c>
      <c r="F13776" s="1">
        <v>42992</v>
      </c>
      <c r="G13776">
        <v>9</v>
      </c>
      <c r="I13776">
        <v>14.1</v>
      </c>
      <c r="J13776" t="s">
        <v>150</v>
      </c>
      <c r="K13776">
        <v>1.59</v>
      </c>
      <c r="L13776" t="s">
        <v>150</v>
      </c>
      <c r="M13776">
        <v>3.7</v>
      </c>
      <c r="N13776" t="s">
        <v>150</v>
      </c>
      <c r="O13776">
        <v>1.32</v>
      </c>
      <c r="P13776" t="s">
        <v>150</v>
      </c>
      <c r="Q13776">
        <v>9.1999999999999993</v>
      </c>
      <c r="R13776" t="s">
        <v>150</v>
      </c>
      <c r="S13776">
        <v>0.65</v>
      </c>
      <c r="T13776" t="s">
        <v>150</v>
      </c>
      <c r="U13776">
        <v>20.13</v>
      </c>
      <c r="V13776" t="s">
        <v>150</v>
      </c>
      <c r="W13776">
        <v>26.17</v>
      </c>
      <c r="X13776" t="s">
        <v>150</v>
      </c>
      <c r="Y13776">
        <v>47.44</v>
      </c>
      <c r="AA13776">
        <v>35.15</v>
      </c>
      <c r="AC13776">
        <v>41.15</v>
      </c>
      <c r="AE13776">
        <v>8.6</v>
      </c>
      <c r="AF13776" t="s">
        <v>150</v>
      </c>
      <c r="AG13776">
        <v>5.93</v>
      </c>
      <c r="AH13776" t="s">
        <v>150</v>
      </c>
      <c r="AS13776">
        <v>1.1000000000000001</v>
      </c>
      <c r="AT13776" t="s">
        <v>150</v>
      </c>
    </row>
    <row r="13777" spans="1:58" x14ac:dyDescent="0.2">
      <c r="A13777" t="s">
        <v>633</v>
      </c>
      <c r="B13777" t="s">
        <v>634</v>
      </c>
      <c r="C13777">
        <f>-69.9828278 / 41.77403482</f>
        <v>-1.6752709691929155</v>
      </c>
      <c r="D13777" t="s">
        <v>576</v>
      </c>
      <c r="E13777" t="s">
        <v>70</v>
      </c>
      <c r="F13777" s="1">
        <v>42992</v>
      </c>
      <c r="G13777">
        <v>10</v>
      </c>
      <c r="I13777">
        <v>14.1</v>
      </c>
      <c r="J13777" t="s">
        <v>150</v>
      </c>
      <c r="M13777">
        <v>3.7</v>
      </c>
      <c r="N13777" t="s">
        <v>150</v>
      </c>
      <c r="O13777">
        <v>0.24</v>
      </c>
      <c r="P13777" t="s">
        <v>150</v>
      </c>
      <c r="Q13777">
        <v>8.1</v>
      </c>
      <c r="R13777" t="s">
        <v>150</v>
      </c>
      <c r="AC13777">
        <v>41.15</v>
      </c>
    </row>
    <row r="13778" spans="1:58" x14ac:dyDescent="0.2">
      <c r="A13778" t="s">
        <v>633</v>
      </c>
      <c r="B13778" t="s">
        <v>634</v>
      </c>
      <c r="C13778">
        <f>-69.9828278 / 41.77403482</f>
        <v>-1.6752709691929155</v>
      </c>
      <c r="D13778" t="s">
        <v>576</v>
      </c>
      <c r="E13778" t="s">
        <v>70</v>
      </c>
      <c r="F13778" s="1">
        <v>42992</v>
      </c>
      <c r="G13778">
        <v>11</v>
      </c>
      <c r="I13778">
        <v>14.1</v>
      </c>
      <c r="J13778" t="s">
        <v>150</v>
      </c>
      <c r="M13778">
        <v>3.7</v>
      </c>
      <c r="N13778" t="s">
        <v>150</v>
      </c>
      <c r="O13778">
        <v>0.19</v>
      </c>
      <c r="P13778" t="s">
        <v>150</v>
      </c>
      <c r="Q13778">
        <v>7.4</v>
      </c>
      <c r="R13778" t="s">
        <v>150</v>
      </c>
      <c r="AC13778">
        <v>41.15</v>
      </c>
    </row>
    <row r="13779" spans="1:58" x14ac:dyDescent="0.2">
      <c r="A13779" t="s">
        <v>633</v>
      </c>
      <c r="B13779" t="s">
        <v>634</v>
      </c>
      <c r="C13779">
        <f>-69.9828278 / 41.77403482</f>
        <v>-1.6752709691929155</v>
      </c>
      <c r="D13779" t="s">
        <v>576</v>
      </c>
      <c r="E13779" t="s">
        <v>70</v>
      </c>
      <c r="F13779" s="1">
        <v>42992</v>
      </c>
      <c r="G13779">
        <v>12</v>
      </c>
      <c r="I13779">
        <v>14.1</v>
      </c>
      <c r="J13779" t="s">
        <v>150</v>
      </c>
      <c r="M13779">
        <v>3.7</v>
      </c>
      <c r="N13779" t="s">
        <v>150</v>
      </c>
      <c r="O13779">
        <v>0.18</v>
      </c>
      <c r="P13779" t="s">
        <v>150</v>
      </c>
      <c r="Q13779">
        <v>7.4</v>
      </c>
      <c r="R13779" t="s">
        <v>150</v>
      </c>
      <c r="AC13779">
        <v>41.15</v>
      </c>
    </row>
    <row r="13780" spans="1:58" x14ac:dyDescent="0.2">
      <c r="A13780" t="s">
        <v>633</v>
      </c>
      <c r="B13780" t="s">
        <v>634</v>
      </c>
      <c r="C13780">
        <f>-69.9828278 / 41.77403482</f>
        <v>-1.6752709691929155</v>
      </c>
      <c r="D13780" t="s">
        <v>576</v>
      </c>
      <c r="E13780" t="s">
        <v>70</v>
      </c>
      <c r="F13780" s="1">
        <v>42992</v>
      </c>
      <c r="G13780">
        <v>13</v>
      </c>
      <c r="I13780">
        <v>14.1</v>
      </c>
      <c r="J13780" t="s">
        <v>150</v>
      </c>
      <c r="K13780">
        <v>0.97</v>
      </c>
      <c r="L13780" t="s">
        <v>150</v>
      </c>
      <c r="M13780">
        <v>3.7</v>
      </c>
      <c r="N13780" t="s">
        <v>150</v>
      </c>
      <c r="O13780">
        <v>0.18</v>
      </c>
      <c r="P13780" t="s">
        <v>150</v>
      </c>
      <c r="Q13780">
        <v>7.3</v>
      </c>
      <c r="R13780" t="s">
        <v>150</v>
      </c>
      <c r="S13780">
        <v>3.82</v>
      </c>
      <c r="T13780" t="s">
        <v>150</v>
      </c>
      <c r="U13780">
        <v>118.32</v>
      </c>
      <c r="V13780" t="s">
        <v>150</v>
      </c>
      <c r="W13780">
        <v>53.94</v>
      </c>
      <c r="X13780" t="s">
        <v>150</v>
      </c>
      <c r="Y13780">
        <v>72.98</v>
      </c>
      <c r="AA13780">
        <v>30.3</v>
      </c>
      <c r="AC13780">
        <v>41.15</v>
      </c>
      <c r="AE13780">
        <v>26.7</v>
      </c>
      <c r="AF13780" t="s">
        <v>150</v>
      </c>
      <c r="AG13780">
        <v>6.43</v>
      </c>
      <c r="AH13780" t="s">
        <v>150</v>
      </c>
      <c r="AS13780">
        <v>4.74</v>
      </c>
      <c r="AT13780" t="s">
        <v>150</v>
      </c>
    </row>
    <row r="13781" spans="1:58" x14ac:dyDescent="0.2">
      <c r="A13781" t="s">
        <v>633</v>
      </c>
      <c r="B13781" t="s">
        <v>634</v>
      </c>
      <c r="C13781">
        <f>-69.9828278 / 41.77403482</f>
        <v>-1.6752709691929155</v>
      </c>
      <c r="D13781" t="s">
        <v>576</v>
      </c>
      <c r="E13781" t="s">
        <v>70</v>
      </c>
      <c r="F13781" s="1">
        <v>43580</v>
      </c>
      <c r="G13781">
        <v>0.5</v>
      </c>
      <c r="I13781">
        <v>13.7</v>
      </c>
      <c r="J13781" t="s">
        <v>150</v>
      </c>
      <c r="K13781">
        <v>1.65</v>
      </c>
      <c r="L13781" t="s">
        <v>150</v>
      </c>
      <c r="M13781">
        <v>2.85</v>
      </c>
      <c r="N13781" t="s">
        <v>150</v>
      </c>
      <c r="O13781">
        <v>10.26</v>
      </c>
      <c r="P13781" t="s">
        <v>150</v>
      </c>
      <c r="Q13781">
        <v>13.5</v>
      </c>
      <c r="R13781" t="s">
        <v>150</v>
      </c>
      <c r="S13781">
        <v>0.28000000000000003</v>
      </c>
      <c r="T13781" t="s">
        <v>150</v>
      </c>
      <c r="U13781">
        <v>8.67</v>
      </c>
      <c r="V13781" t="s">
        <v>150</v>
      </c>
      <c r="W13781">
        <v>31.81</v>
      </c>
      <c r="X13781" t="s">
        <v>150</v>
      </c>
      <c r="Y13781">
        <v>35.299999999999997</v>
      </c>
      <c r="AA13781">
        <v>35.51</v>
      </c>
      <c r="AC13781">
        <v>44.91</v>
      </c>
      <c r="AE13781">
        <v>6.1</v>
      </c>
      <c r="AF13781" t="s">
        <v>150</v>
      </c>
      <c r="AG13781">
        <v>6.27</v>
      </c>
      <c r="AH13781" t="s">
        <v>150</v>
      </c>
      <c r="AS13781">
        <v>0.99</v>
      </c>
      <c r="AT13781" t="s">
        <v>150</v>
      </c>
      <c r="BE13781">
        <v>2.64</v>
      </c>
      <c r="BF13781" t="s">
        <v>150</v>
      </c>
    </row>
    <row r="13782" spans="1:58" x14ac:dyDescent="0.2">
      <c r="A13782" t="s">
        <v>633</v>
      </c>
      <c r="B13782" t="s">
        <v>634</v>
      </c>
      <c r="C13782">
        <f>-69.9828278 / 41.77403482</f>
        <v>-1.6752709691929155</v>
      </c>
      <c r="D13782" t="s">
        <v>576</v>
      </c>
      <c r="E13782" t="s">
        <v>70</v>
      </c>
      <c r="F13782" s="1">
        <v>43580</v>
      </c>
      <c r="G13782">
        <v>1</v>
      </c>
      <c r="K13782" t="s">
        <v>173</v>
      </c>
      <c r="L13782" t="s">
        <v>150</v>
      </c>
      <c r="O13782">
        <v>10.220000000000001</v>
      </c>
      <c r="P13782" t="s">
        <v>150</v>
      </c>
      <c r="Q13782">
        <v>13.5</v>
      </c>
      <c r="R13782" t="s">
        <v>150</v>
      </c>
      <c r="S13782" t="s">
        <v>173</v>
      </c>
      <c r="T13782" t="s">
        <v>150</v>
      </c>
      <c r="W13782" t="s">
        <v>173</v>
      </c>
      <c r="X13782" t="s">
        <v>150</v>
      </c>
      <c r="AE13782" t="s">
        <v>173</v>
      </c>
      <c r="AF13782" t="s">
        <v>150</v>
      </c>
      <c r="AG13782" t="s">
        <v>173</v>
      </c>
      <c r="AH13782" t="s">
        <v>150</v>
      </c>
      <c r="AS13782" t="s">
        <v>173</v>
      </c>
      <c r="AT13782" t="s">
        <v>150</v>
      </c>
      <c r="BE13782" t="s">
        <v>173</v>
      </c>
      <c r="BF13782" t="s">
        <v>150</v>
      </c>
    </row>
    <row r="13783" spans="1:58" x14ac:dyDescent="0.2">
      <c r="A13783" t="s">
        <v>633</v>
      </c>
      <c r="B13783" t="s">
        <v>634</v>
      </c>
      <c r="C13783">
        <f>-69.9828278 / 41.77403482</f>
        <v>-1.6752709691929155</v>
      </c>
      <c r="D13783" t="s">
        <v>576</v>
      </c>
      <c r="E13783" t="s">
        <v>70</v>
      </c>
      <c r="F13783" s="1">
        <v>43580</v>
      </c>
      <c r="G13783">
        <v>2</v>
      </c>
      <c r="K13783" t="s">
        <v>173</v>
      </c>
      <c r="L13783" t="s">
        <v>150</v>
      </c>
      <c r="O13783">
        <v>10.050000000000001</v>
      </c>
      <c r="P13783" t="s">
        <v>150</v>
      </c>
      <c r="Q13783">
        <v>13.5</v>
      </c>
      <c r="R13783" t="s">
        <v>150</v>
      </c>
      <c r="S13783" t="s">
        <v>173</v>
      </c>
      <c r="T13783" t="s">
        <v>150</v>
      </c>
      <c r="W13783" t="s">
        <v>173</v>
      </c>
      <c r="X13783" t="s">
        <v>150</v>
      </c>
      <c r="AE13783" t="s">
        <v>173</v>
      </c>
      <c r="AF13783" t="s">
        <v>150</v>
      </c>
      <c r="AG13783" t="s">
        <v>173</v>
      </c>
      <c r="AH13783" t="s">
        <v>150</v>
      </c>
      <c r="AS13783" t="s">
        <v>173</v>
      </c>
      <c r="AT13783" t="s">
        <v>150</v>
      </c>
      <c r="BE13783" t="s">
        <v>173</v>
      </c>
      <c r="BF13783" t="s">
        <v>150</v>
      </c>
    </row>
    <row r="13784" spans="1:58" x14ac:dyDescent="0.2">
      <c r="A13784" t="s">
        <v>633</v>
      </c>
      <c r="B13784" t="s">
        <v>634</v>
      </c>
      <c r="C13784">
        <f>-69.9828278 / 41.77403482</f>
        <v>-1.6752709691929155</v>
      </c>
      <c r="D13784" t="s">
        <v>576</v>
      </c>
      <c r="E13784" t="s">
        <v>70</v>
      </c>
      <c r="F13784" s="1">
        <v>43580</v>
      </c>
      <c r="G13784">
        <v>3</v>
      </c>
      <c r="K13784">
        <v>1.29</v>
      </c>
      <c r="L13784" t="s">
        <v>150</v>
      </c>
      <c r="O13784">
        <v>10.01</v>
      </c>
      <c r="P13784" t="s">
        <v>150</v>
      </c>
      <c r="Q13784">
        <v>13.5</v>
      </c>
      <c r="R13784" t="s">
        <v>150</v>
      </c>
      <c r="S13784">
        <v>0.36</v>
      </c>
      <c r="T13784" t="s">
        <v>150</v>
      </c>
      <c r="U13784">
        <v>11.15</v>
      </c>
      <c r="V13784" t="s">
        <v>150</v>
      </c>
      <c r="W13784">
        <v>30.43</v>
      </c>
      <c r="X13784" t="s">
        <v>150</v>
      </c>
      <c r="Y13784">
        <v>38.92</v>
      </c>
      <c r="AA13784">
        <v>33.1</v>
      </c>
      <c r="AE13784">
        <v>6.2</v>
      </c>
      <c r="AF13784" t="s">
        <v>150</v>
      </c>
      <c r="AG13784">
        <v>6.45</v>
      </c>
      <c r="AH13784" t="s">
        <v>150</v>
      </c>
      <c r="AS13784">
        <v>1.6</v>
      </c>
      <c r="AT13784" t="s">
        <v>150</v>
      </c>
      <c r="BE13784">
        <v>2.89</v>
      </c>
      <c r="BF13784" t="s">
        <v>150</v>
      </c>
    </row>
    <row r="13785" spans="1:58" x14ac:dyDescent="0.2">
      <c r="A13785" t="s">
        <v>633</v>
      </c>
      <c r="B13785" t="s">
        <v>634</v>
      </c>
      <c r="C13785">
        <f>-69.9828278 / 41.77403482</f>
        <v>-1.6752709691929155</v>
      </c>
      <c r="D13785" t="s">
        <v>576</v>
      </c>
      <c r="E13785" t="s">
        <v>70</v>
      </c>
      <c r="F13785" s="1">
        <v>43580</v>
      </c>
      <c r="G13785">
        <v>4</v>
      </c>
      <c r="K13785" t="s">
        <v>173</v>
      </c>
      <c r="L13785" t="s">
        <v>150</v>
      </c>
      <c r="O13785">
        <v>10.01</v>
      </c>
      <c r="P13785" t="s">
        <v>150</v>
      </c>
      <c r="Q13785">
        <v>13.5</v>
      </c>
      <c r="R13785" t="s">
        <v>150</v>
      </c>
      <c r="S13785" t="s">
        <v>173</v>
      </c>
      <c r="T13785" t="s">
        <v>150</v>
      </c>
      <c r="W13785" t="s">
        <v>173</v>
      </c>
      <c r="X13785" t="s">
        <v>150</v>
      </c>
      <c r="AE13785" t="s">
        <v>173</v>
      </c>
      <c r="AF13785" t="s">
        <v>150</v>
      </c>
      <c r="AG13785" t="s">
        <v>173</v>
      </c>
      <c r="AH13785" t="s">
        <v>150</v>
      </c>
      <c r="AS13785" t="s">
        <v>173</v>
      </c>
      <c r="AT13785" t="s">
        <v>150</v>
      </c>
      <c r="BE13785" t="s">
        <v>173</v>
      </c>
      <c r="BF13785" t="s">
        <v>150</v>
      </c>
    </row>
    <row r="13786" spans="1:58" x14ac:dyDescent="0.2">
      <c r="A13786" t="s">
        <v>633</v>
      </c>
      <c r="B13786" t="s">
        <v>634</v>
      </c>
      <c r="C13786">
        <f>-69.9828278 / 41.77403482</f>
        <v>-1.6752709691929155</v>
      </c>
      <c r="D13786" t="s">
        <v>576</v>
      </c>
      <c r="E13786" t="s">
        <v>70</v>
      </c>
      <c r="F13786" s="1">
        <v>43580</v>
      </c>
      <c r="G13786">
        <v>5</v>
      </c>
      <c r="K13786" t="s">
        <v>173</v>
      </c>
      <c r="L13786" t="s">
        <v>150</v>
      </c>
      <c r="O13786">
        <v>10.78</v>
      </c>
      <c r="P13786" t="s">
        <v>150</v>
      </c>
      <c r="Q13786">
        <v>12.4</v>
      </c>
      <c r="R13786" t="s">
        <v>150</v>
      </c>
      <c r="S13786" t="s">
        <v>173</v>
      </c>
      <c r="T13786" t="s">
        <v>150</v>
      </c>
      <c r="W13786" t="s">
        <v>173</v>
      </c>
      <c r="X13786" t="s">
        <v>150</v>
      </c>
      <c r="AE13786" t="s">
        <v>173</v>
      </c>
      <c r="AF13786" t="s">
        <v>150</v>
      </c>
      <c r="AG13786" t="s">
        <v>173</v>
      </c>
      <c r="AH13786" t="s">
        <v>150</v>
      </c>
      <c r="AS13786" t="s">
        <v>173</v>
      </c>
      <c r="AT13786" t="s">
        <v>150</v>
      </c>
      <c r="BE13786" t="s">
        <v>173</v>
      </c>
      <c r="BF13786" t="s">
        <v>150</v>
      </c>
    </row>
    <row r="13787" spans="1:58" x14ac:dyDescent="0.2">
      <c r="A13787" t="s">
        <v>633</v>
      </c>
      <c r="B13787" t="s">
        <v>634</v>
      </c>
      <c r="C13787">
        <f>-69.9828278 / 41.77403482</f>
        <v>-1.6752709691929155</v>
      </c>
      <c r="D13787" t="s">
        <v>576</v>
      </c>
      <c r="E13787" t="s">
        <v>70</v>
      </c>
      <c r="F13787" s="1">
        <v>43580</v>
      </c>
      <c r="G13787">
        <v>6</v>
      </c>
      <c r="K13787" t="s">
        <v>173</v>
      </c>
      <c r="L13787" t="s">
        <v>150</v>
      </c>
      <c r="O13787">
        <v>10.54</v>
      </c>
      <c r="P13787" t="s">
        <v>150</v>
      </c>
      <c r="Q13787">
        <v>11.4</v>
      </c>
      <c r="R13787" t="s">
        <v>150</v>
      </c>
      <c r="S13787" t="s">
        <v>173</v>
      </c>
      <c r="T13787" t="s">
        <v>150</v>
      </c>
      <c r="W13787" t="s">
        <v>173</v>
      </c>
      <c r="X13787" t="s">
        <v>150</v>
      </c>
      <c r="AE13787" t="s">
        <v>173</v>
      </c>
      <c r="AF13787" t="s">
        <v>150</v>
      </c>
      <c r="AG13787" t="s">
        <v>173</v>
      </c>
      <c r="AH13787" t="s">
        <v>150</v>
      </c>
      <c r="AS13787" t="s">
        <v>173</v>
      </c>
      <c r="AT13787" t="s">
        <v>150</v>
      </c>
      <c r="BE13787" t="s">
        <v>173</v>
      </c>
      <c r="BF13787" t="s">
        <v>150</v>
      </c>
    </row>
    <row r="13788" spans="1:58" x14ac:dyDescent="0.2">
      <c r="A13788" t="s">
        <v>633</v>
      </c>
      <c r="B13788" t="s">
        <v>634</v>
      </c>
      <c r="C13788">
        <f>-69.9828278 / 41.77403482</f>
        <v>-1.6752709691929155</v>
      </c>
      <c r="D13788" t="s">
        <v>576</v>
      </c>
      <c r="E13788" t="s">
        <v>70</v>
      </c>
      <c r="F13788" s="1">
        <v>43580</v>
      </c>
      <c r="G13788">
        <v>7</v>
      </c>
      <c r="K13788" t="s">
        <v>173</v>
      </c>
      <c r="L13788" t="s">
        <v>150</v>
      </c>
      <c r="O13788">
        <v>10.76</v>
      </c>
      <c r="P13788" t="s">
        <v>150</v>
      </c>
      <c r="Q13788">
        <v>10</v>
      </c>
      <c r="R13788" t="s">
        <v>150</v>
      </c>
      <c r="S13788" t="s">
        <v>173</v>
      </c>
      <c r="T13788" t="s">
        <v>150</v>
      </c>
      <c r="W13788" t="s">
        <v>173</v>
      </c>
      <c r="X13788" t="s">
        <v>150</v>
      </c>
      <c r="AE13788" t="s">
        <v>173</v>
      </c>
      <c r="AF13788" t="s">
        <v>150</v>
      </c>
      <c r="AG13788" t="s">
        <v>173</v>
      </c>
      <c r="AH13788" t="s">
        <v>150</v>
      </c>
      <c r="AS13788" t="s">
        <v>173</v>
      </c>
      <c r="AT13788" t="s">
        <v>150</v>
      </c>
      <c r="BE13788" t="s">
        <v>173</v>
      </c>
      <c r="BF13788" t="s">
        <v>150</v>
      </c>
    </row>
    <row r="13789" spans="1:58" x14ac:dyDescent="0.2">
      <c r="A13789" t="s">
        <v>633</v>
      </c>
      <c r="B13789" t="s">
        <v>634</v>
      </c>
      <c r="C13789">
        <f>-69.9828278 / 41.77403482</f>
        <v>-1.6752709691929155</v>
      </c>
      <c r="D13789" t="s">
        <v>576</v>
      </c>
      <c r="E13789" t="s">
        <v>70</v>
      </c>
      <c r="F13789" s="1">
        <v>43580</v>
      </c>
      <c r="G13789">
        <v>8</v>
      </c>
      <c r="K13789" t="s">
        <v>173</v>
      </c>
      <c r="L13789" t="s">
        <v>150</v>
      </c>
      <c r="O13789">
        <v>10.89</v>
      </c>
      <c r="P13789" t="s">
        <v>150</v>
      </c>
      <c r="Q13789">
        <v>9.6</v>
      </c>
      <c r="R13789" t="s">
        <v>150</v>
      </c>
      <c r="S13789" t="s">
        <v>173</v>
      </c>
      <c r="T13789" t="s">
        <v>150</v>
      </c>
      <c r="W13789" t="s">
        <v>173</v>
      </c>
      <c r="X13789" t="s">
        <v>150</v>
      </c>
      <c r="AE13789" t="s">
        <v>173</v>
      </c>
      <c r="AF13789" t="s">
        <v>150</v>
      </c>
      <c r="AG13789" t="s">
        <v>173</v>
      </c>
      <c r="AH13789" t="s">
        <v>150</v>
      </c>
      <c r="AS13789" t="s">
        <v>173</v>
      </c>
      <c r="AT13789" t="s">
        <v>150</v>
      </c>
      <c r="BE13789" t="s">
        <v>173</v>
      </c>
      <c r="BF13789" t="s">
        <v>150</v>
      </c>
    </row>
    <row r="13790" spans="1:58" x14ac:dyDescent="0.2">
      <c r="A13790" t="s">
        <v>633</v>
      </c>
      <c r="B13790" t="s">
        <v>634</v>
      </c>
      <c r="C13790">
        <f>-69.9828278 / 41.77403482</f>
        <v>-1.6752709691929155</v>
      </c>
      <c r="D13790" t="s">
        <v>576</v>
      </c>
      <c r="E13790" t="s">
        <v>70</v>
      </c>
      <c r="F13790" s="1">
        <v>43580</v>
      </c>
      <c r="G13790">
        <v>9</v>
      </c>
      <c r="K13790">
        <v>1.28</v>
      </c>
      <c r="L13790" t="s">
        <v>150</v>
      </c>
      <c r="O13790">
        <v>10.99</v>
      </c>
      <c r="P13790" t="s">
        <v>150</v>
      </c>
      <c r="Q13790">
        <v>9</v>
      </c>
      <c r="R13790" t="s">
        <v>150</v>
      </c>
      <c r="S13790">
        <v>0.36</v>
      </c>
      <c r="T13790" t="s">
        <v>150</v>
      </c>
      <c r="U13790">
        <v>11.15</v>
      </c>
      <c r="V13790" t="s">
        <v>150</v>
      </c>
      <c r="W13790">
        <v>31.81</v>
      </c>
      <c r="X13790" t="s">
        <v>150</v>
      </c>
      <c r="Y13790">
        <v>38.92</v>
      </c>
      <c r="AA13790">
        <v>33.020000000000003</v>
      </c>
      <c r="AE13790">
        <v>5.4</v>
      </c>
      <c r="AF13790" t="s">
        <v>150</v>
      </c>
      <c r="AG13790">
        <v>6.08</v>
      </c>
      <c r="AH13790" t="s">
        <v>150</v>
      </c>
      <c r="AS13790">
        <v>1.83</v>
      </c>
      <c r="AT13790" t="s">
        <v>150</v>
      </c>
      <c r="BE13790">
        <v>3.11</v>
      </c>
      <c r="BF13790" t="s">
        <v>150</v>
      </c>
    </row>
    <row r="13791" spans="1:58" x14ac:dyDescent="0.2">
      <c r="A13791" t="s">
        <v>633</v>
      </c>
      <c r="B13791" t="s">
        <v>634</v>
      </c>
      <c r="C13791">
        <f>-69.9828278 / 41.77403482</f>
        <v>-1.6752709691929155</v>
      </c>
      <c r="D13791" t="s">
        <v>576</v>
      </c>
      <c r="E13791" t="s">
        <v>70</v>
      </c>
      <c r="F13791" s="1">
        <v>43580</v>
      </c>
      <c r="G13791">
        <v>10</v>
      </c>
      <c r="K13791" t="s">
        <v>173</v>
      </c>
      <c r="L13791" t="s">
        <v>150</v>
      </c>
      <c r="O13791">
        <v>10.9</v>
      </c>
      <c r="P13791" t="s">
        <v>150</v>
      </c>
      <c r="Q13791">
        <v>8.6</v>
      </c>
      <c r="R13791" t="s">
        <v>150</v>
      </c>
      <c r="S13791" t="s">
        <v>173</v>
      </c>
      <c r="T13791" t="s">
        <v>150</v>
      </c>
      <c r="W13791" t="s">
        <v>173</v>
      </c>
      <c r="X13791" t="s">
        <v>150</v>
      </c>
      <c r="AE13791" t="s">
        <v>173</v>
      </c>
      <c r="AF13791" t="s">
        <v>150</v>
      </c>
      <c r="AG13791" t="s">
        <v>173</v>
      </c>
      <c r="AH13791" t="s">
        <v>150</v>
      </c>
      <c r="AS13791" t="s">
        <v>173</v>
      </c>
      <c r="AT13791" t="s">
        <v>150</v>
      </c>
      <c r="BE13791" t="s">
        <v>173</v>
      </c>
      <c r="BF13791" t="s">
        <v>150</v>
      </c>
    </row>
    <row r="13792" spans="1:58" x14ac:dyDescent="0.2">
      <c r="A13792" t="s">
        <v>633</v>
      </c>
      <c r="B13792" t="s">
        <v>634</v>
      </c>
      <c r="C13792">
        <f>-69.9828278 / 41.77403482</f>
        <v>-1.6752709691929155</v>
      </c>
      <c r="D13792" t="s">
        <v>576</v>
      </c>
      <c r="E13792" t="s">
        <v>70</v>
      </c>
      <c r="F13792" s="1">
        <v>43580</v>
      </c>
      <c r="G13792">
        <v>11</v>
      </c>
      <c r="K13792" t="s">
        <v>173</v>
      </c>
      <c r="L13792" t="s">
        <v>150</v>
      </c>
      <c r="O13792">
        <v>10.6</v>
      </c>
      <c r="P13792" t="s">
        <v>150</v>
      </c>
      <c r="Q13792">
        <v>8.4</v>
      </c>
      <c r="R13792" t="s">
        <v>150</v>
      </c>
      <c r="S13792" t="s">
        <v>173</v>
      </c>
      <c r="T13792" t="s">
        <v>150</v>
      </c>
      <c r="W13792" t="s">
        <v>173</v>
      </c>
      <c r="X13792" t="s">
        <v>150</v>
      </c>
      <c r="AE13792" t="s">
        <v>173</v>
      </c>
      <c r="AF13792" t="s">
        <v>150</v>
      </c>
      <c r="AG13792" t="s">
        <v>173</v>
      </c>
      <c r="AH13792" t="s">
        <v>150</v>
      </c>
      <c r="AS13792" t="s">
        <v>173</v>
      </c>
      <c r="AT13792" t="s">
        <v>150</v>
      </c>
      <c r="BE13792" t="s">
        <v>173</v>
      </c>
      <c r="BF13792" t="s">
        <v>150</v>
      </c>
    </row>
    <row r="13793" spans="1:58" x14ac:dyDescent="0.2">
      <c r="A13793" t="s">
        <v>633</v>
      </c>
      <c r="B13793" t="s">
        <v>634</v>
      </c>
      <c r="C13793">
        <f>-69.9828278 / 41.77403482</f>
        <v>-1.6752709691929155</v>
      </c>
      <c r="D13793" t="s">
        <v>576</v>
      </c>
      <c r="E13793" t="s">
        <v>70</v>
      </c>
      <c r="F13793" s="1">
        <v>43580</v>
      </c>
      <c r="G13793">
        <v>12</v>
      </c>
      <c r="K13793" t="s">
        <v>173</v>
      </c>
      <c r="L13793" t="s">
        <v>150</v>
      </c>
      <c r="O13793">
        <v>10.25</v>
      </c>
      <c r="P13793" t="s">
        <v>150</v>
      </c>
      <c r="Q13793">
        <v>8.3000000000000007</v>
      </c>
      <c r="R13793" t="s">
        <v>150</v>
      </c>
      <c r="S13793" t="s">
        <v>173</v>
      </c>
      <c r="T13793" t="s">
        <v>150</v>
      </c>
      <c r="W13793" t="s">
        <v>173</v>
      </c>
      <c r="X13793" t="s">
        <v>150</v>
      </c>
      <c r="AE13793" t="s">
        <v>173</v>
      </c>
      <c r="AF13793" t="s">
        <v>150</v>
      </c>
      <c r="AG13793" t="s">
        <v>173</v>
      </c>
      <c r="AH13793" t="s">
        <v>150</v>
      </c>
      <c r="AS13793" t="s">
        <v>173</v>
      </c>
      <c r="AT13793" t="s">
        <v>150</v>
      </c>
      <c r="BE13793" t="s">
        <v>173</v>
      </c>
      <c r="BF13793" t="s">
        <v>150</v>
      </c>
    </row>
    <row r="13794" spans="1:58" x14ac:dyDescent="0.2">
      <c r="A13794" t="s">
        <v>633</v>
      </c>
      <c r="B13794" t="s">
        <v>634</v>
      </c>
      <c r="C13794">
        <f>-69.9828278 / 41.77403482</f>
        <v>-1.6752709691929155</v>
      </c>
      <c r="D13794" t="s">
        <v>576</v>
      </c>
      <c r="E13794" t="s">
        <v>70</v>
      </c>
      <c r="F13794" s="1">
        <v>43580</v>
      </c>
      <c r="G13794">
        <v>12.5</v>
      </c>
      <c r="K13794">
        <v>0.62</v>
      </c>
      <c r="L13794" t="s">
        <v>150</v>
      </c>
      <c r="S13794">
        <v>0.36</v>
      </c>
      <c r="T13794" t="s">
        <v>150</v>
      </c>
      <c r="U13794">
        <v>11.15</v>
      </c>
      <c r="V13794" t="s">
        <v>150</v>
      </c>
      <c r="W13794">
        <v>37.86</v>
      </c>
      <c r="X13794" t="s">
        <v>150</v>
      </c>
      <c r="Y13794">
        <v>38.92</v>
      </c>
      <c r="AA13794">
        <v>25.91</v>
      </c>
      <c r="AE13794">
        <v>6</v>
      </c>
      <c r="AF13794" t="s">
        <v>150</v>
      </c>
      <c r="AG13794">
        <v>6.29</v>
      </c>
      <c r="AH13794" t="s">
        <v>150</v>
      </c>
      <c r="AS13794">
        <v>1.87</v>
      </c>
      <c r="AT13794" t="s">
        <v>150</v>
      </c>
      <c r="BE13794">
        <v>2.5</v>
      </c>
      <c r="BF13794" t="s">
        <v>150</v>
      </c>
    </row>
    <row r="13795" spans="1:58" x14ac:dyDescent="0.2">
      <c r="A13795" t="s">
        <v>633</v>
      </c>
      <c r="B13795" t="s">
        <v>634</v>
      </c>
      <c r="C13795">
        <f>-69.9828278 / 41.77403482</f>
        <v>-1.6752709691929155</v>
      </c>
      <c r="D13795" t="s">
        <v>576</v>
      </c>
      <c r="E13795" t="s">
        <v>70</v>
      </c>
      <c r="F13795" s="1">
        <v>43580</v>
      </c>
      <c r="G13795">
        <v>13</v>
      </c>
      <c r="K13795" t="s">
        <v>173</v>
      </c>
      <c r="L13795" t="s">
        <v>150</v>
      </c>
      <c r="O13795">
        <v>10.02</v>
      </c>
      <c r="P13795" t="s">
        <v>150</v>
      </c>
      <c r="Q13795">
        <v>8.1999999999999993</v>
      </c>
      <c r="R13795" t="s">
        <v>150</v>
      </c>
      <c r="S13795" t="s">
        <v>173</v>
      </c>
      <c r="T13795" t="s">
        <v>150</v>
      </c>
      <c r="W13795" t="s">
        <v>173</v>
      </c>
      <c r="X13795" t="s">
        <v>150</v>
      </c>
      <c r="AE13795" t="s">
        <v>173</v>
      </c>
      <c r="AF13795" t="s">
        <v>150</v>
      </c>
      <c r="AG13795" t="s">
        <v>173</v>
      </c>
      <c r="AH13795" t="s">
        <v>150</v>
      </c>
      <c r="AS13795" t="s">
        <v>173</v>
      </c>
      <c r="AT13795" t="s">
        <v>150</v>
      </c>
      <c r="BE13795" t="s">
        <v>173</v>
      </c>
      <c r="BF13795" t="s">
        <v>150</v>
      </c>
    </row>
    <row r="13796" spans="1:58" x14ac:dyDescent="0.2">
      <c r="A13796" t="s">
        <v>192</v>
      </c>
      <c r="B13796" t="s">
        <v>193</v>
      </c>
      <c r="C13796">
        <f>-70.00370308 / 41.76672903</f>
        <v>-1.6760638121725568</v>
      </c>
      <c r="D13796" t="s">
        <v>194</v>
      </c>
      <c r="E13796" t="s">
        <v>70</v>
      </c>
      <c r="F13796" s="1">
        <v>37143</v>
      </c>
      <c r="G13796">
        <v>0.5</v>
      </c>
      <c r="I13796">
        <v>18</v>
      </c>
      <c r="J13796" t="s">
        <v>71</v>
      </c>
      <c r="K13796">
        <v>1.44</v>
      </c>
      <c r="L13796" t="s">
        <v>71</v>
      </c>
      <c r="M13796">
        <v>3.27</v>
      </c>
      <c r="N13796" t="s">
        <v>71</v>
      </c>
      <c r="O13796">
        <v>8.24</v>
      </c>
      <c r="P13796" t="s">
        <v>71</v>
      </c>
      <c r="Q13796">
        <v>25.9</v>
      </c>
      <c r="R13796" t="s">
        <v>71</v>
      </c>
      <c r="S13796">
        <v>0.05</v>
      </c>
      <c r="T13796" t="s">
        <v>71</v>
      </c>
      <c r="U13796">
        <v>1.55</v>
      </c>
      <c r="V13796" t="s">
        <v>71</v>
      </c>
      <c r="W13796">
        <v>30.9</v>
      </c>
      <c r="X13796" t="s">
        <v>71</v>
      </c>
      <c r="Y13796">
        <v>10.47</v>
      </c>
      <c r="AA13796">
        <v>34.18</v>
      </c>
      <c r="AC13796">
        <v>42.93</v>
      </c>
      <c r="AE13796">
        <v>2</v>
      </c>
      <c r="AF13796" t="s">
        <v>71</v>
      </c>
      <c r="AG13796">
        <v>6.27</v>
      </c>
      <c r="AH13796" t="s">
        <v>71</v>
      </c>
      <c r="AS13796">
        <v>0.93</v>
      </c>
      <c r="AT13796" t="s">
        <v>71</v>
      </c>
    </row>
    <row r="13797" spans="1:58" x14ac:dyDescent="0.2">
      <c r="A13797" t="s">
        <v>192</v>
      </c>
      <c r="B13797" t="s">
        <v>193</v>
      </c>
      <c r="C13797">
        <f>-70.00370308 / 41.76672903</f>
        <v>-1.6760638121725568</v>
      </c>
      <c r="D13797" t="s">
        <v>194</v>
      </c>
      <c r="E13797" t="s">
        <v>70</v>
      </c>
      <c r="F13797" s="1">
        <v>37143</v>
      </c>
      <c r="G13797">
        <v>1</v>
      </c>
      <c r="O13797">
        <v>8.27</v>
      </c>
      <c r="P13797" t="s">
        <v>71</v>
      </c>
      <c r="Q13797">
        <v>25.7</v>
      </c>
      <c r="R13797" t="s">
        <v>71</v>
      </c>
    </row>
    <row r="13798" spans="1:58" x14ac:dyDescent="0.2">
      <c r="A13798" t="s">
        <v>192</v>
      </c>
      <c r="B13798" t="s">
        <v>193</v>
      </c>
      <c r="C13798">
        <f>-70.00370308 / 41.76672903</f>
        <v>-1.6760638121725568</v>
      </c>
      <c r="D13798" t="s">
        <v>194</v>
      </c>
      <c r="E13798" t="s">
        <v>70</v>
      </c>
      <c r="F13798" s="1">
        <v>37143</v>
      </c>
      <c r="G13798">
        <v>2</v>
      </c>
      <c r="O13798">
        <v>8.2200000000000006</v>
      </c>
      <c r="P13798" t="s">
        <v>71</v>
      </c>
      <c r="Q13798">
        <v>25.7</v>
      </c>
      <c r="R13798" t="s">
        <v>71</v>
      </c>
    </row>
    <row r="13799" spans="1:58" x14ac:dyDescent="0.2">
      <c r="A13799" t="s">
        <v>192</v>
      </c>
      <c r="B13799" t="s">
        <v>193</v>
      </c>
      <c r="C13799">
        <f>-70.00370308 / 41.76672903</f>
        <v>-1.6760638121725568</v>
      </c>
      <c r="D13799" t="s">
        <v>194</v>
      </c>
      <c r="E13799" t="s">
        <v>70</v>
      </c>
      <c r="F13799" s="1">
        <v>37143</v>
      </c>
      <c r="G13799">
        <v>3</v>
      </c>
      <c r="O13799">
        <v>8.25</v>
      </c>
      <c r="P13799" t="s">
        <v>71</v>
      </c>
      <c r="Q13799">
        <v>25.5</v>
      </c>
      <c r="R13799" t="s">
        <v>71</v>
      </c>
    </row>
    <row r="13800" spans="1:58" x14ac:dyDescent="0.2">
      <c r="A13800" t="s">
        <v>192</v>
      </c>
      <c r="B13800" t="s">
        <v>193</v>
      </c>
      <c r="C13800">
        <f>-70.00370308 / 41.76672903</f>
        <v>-1.6760638121725568</v>
      </c>
      <c r="D13800" t="s">
        <v>194</v>
      </c>
      <c r="E13800" t="s">
        <v>70</v>
      </c>
      <c r="F13800" s="1">
        <v>37143</v>
      </c>
      <c r="G13800">
        <v>4</v>
      </c>
      <c r="O13800">
        <v>8.27</v>
      </c>
      <c r="P13800" t="s">
        <v>71</v>
      </c>
      <c r="Q13800">
        <v>25.4</v>
      </c>
      <c r="R13800" t="s">
        <v>71</v>
      </c>
    </row>
    <row r="13801" spans="1:58" x14ac:dyDescent="0.2">
      <c r="A13801" t="s">
        <v>192</v>
      </c>
      <c r="B13801" t="s">
        <v>193</v>
      </c>
      <c r="C13801">
        <f>-70.00370308 / 41.76672903</f>
        <v>-1.6760638121725568</v>
      </c>
      <c r="D13801" t="s">
        <v>194</v>
      </c>
      <c r="E13801" t="s">
        <v>70</v>
      </c>
      <c r="F13801" s="1">
        <v>37143</v>
      </c>
      <c r="G13801">
        <v>5</v>
      </c>
      <c r="O13801">
        <v>8.2200000000000006</v>
      </c>
      <c r="P13801" t="s">
        <v>71</v>
      </c>
      <c r="Q13801">
        <v>25.4</v>
      </c>
      <c r="R13801" t="s">
        <v>71</v>
      </c>
    </row>
    <row r="13802" spans="1:58" x14ac:dyDescent="0.2">
      <c r="A13802" t="s">
        <v>192</v>
      </c>
      <c r="B13802" t="s">
        <v>193</v>
      </c>
      <c r="C13802">
        <f>-70.00370308 / 41.76672903</f>
        <v>-1.6760638121725568</v>
      </c>
      <c r="D13802" t="s">
        <v>194</v>
      </c>
      <c r="E13802" t="s">
        <v>70</v>
      </c>
      <c r="F13802" s="1">
        <v>37143</v>
      </c>
      <c r="G13802">
        <v>6</v>
      </c>
      <c r="O13802">
        <v>8.23</v>
      </c>
      <c r="P13802" t="s">
        <v>71</v>
      </c>
      <c r="Q13802">
        <v>25.3</v>
      </c>
      <c r="R13802" t="s">
        <v>71</v>
      </c>
    </row>
    <row r="13803" spans="1:58" x14ac:dyDescent="0.2">
      <c r="A13803" t="s">
        <v>192</v>
      </c>
      <c r="B13803" t="s">
        <v>193</v>
      </c>
      <c r="C13803">
        <f>-70.00370308 / 41.76672903</f>
        <v>-1.6760638121725568</v>
      </c>
      <c r="D13803" t="s">
        <v>194</v>
      </c>
      <c r="E13803" t="s">
        <v>70</v>
      </c>
      <c r="F13803" s="1">
        <v>37143</v>
      </c>
      <c r="G13803">
        <v>7</v>
      </c>
      <c r="O13803">
        <v>7.9</v>
      </c>
      <c r="P13803" t="s">
        <v>71</v>
      </c>
      <c r="Q13803">
        <v>25.1</v>
      </c>
      <c r="R13803" t="s">
        <v>71</v>
      </c>
    </row>
    <row r="13804" spans="1:58" x14ac:dyDescent="0.2">
      <c r="A13804" t="s">
        <v>192</v>
      </c>
      <c r="B13804" t="s">
        <v>193</v>
      </c>
      <c r="C13804">
        <f>-70.00370308 / 41.76672903</f>
        <v>-1.6760638121725568</v>
      </c>
      <c r="D13804" t="s">
        <v>194</v>
      </c>
      <c r="E13804" t="s">
        <v>70</v>
      </c>
      <c r="F13804" s="1">
        <v>37143</v>
      </c>
      <c r="G13804">
        <v>8</v>
      </c>
      <c r="O13804">
        <v>8.9499999999999993</v>
      </c>
      <c r="P13804" t="s">
        <v>71</v>
      </c>
      <c r="Q13804">
        <v>21.8</v>
      </c>
      <c r="R13804" t="s">
        <v>71</v>
      </c>
    </row>
    <row r="13805" spans="1:58" x14ac:dyDescent="0.2">
      <c r="A13805" t="s">
        <v>192</v>
      </c>
      <c r="B13805" t="s">
        <v>193</v>
      </c>
      <c r="C13805">
        <f>-70.00370308 / 41.76672903</f>
        <v>-1.6760638121725568</v>
      </c>
      <c r="D13805" t="s">
        <v>194</v>
      </c>
      <c r="E13805" t="s">
        <v>70</v>
      </c>
      <c r="F13805" s="1">
        <v>37143</v>
      </c>
      <c r="G13805">
        <v>9</v>
      </c>
      <c r="O13805">
        <v>11.55</v>
      </c>
      <c r="P13805" t="s">
        <v>71</v>
      </c>
      <c r="Q13805">
        <v>17.600000000000001</v>
      </c>
      <c r="R13805" t="s">
        <v>71</v>
      </c>
    </row>
    <row r="13806" spans="1:58" x14ac:dyDescent="0.2">
      <c r="A13806" t="s">
        <v>192</v>
      </c>
      <c r="B13806" t="s">
        <v>193</v>
      </c>
      <c r="C13806">
        <f>-70.00370308 / 41.76672903</f>
        <v>-1.6760638121725568</v>
      </c>
      <c r="D13806" t="s">
        <v>194</v>
      </c>
      <c r="E13806" t="s">
        <v>70</v>
      </c>
      <c r="F13806" s="1">
        <v>37143</v>
      </c>
      <c r="G13806">
        <v>10</v>
      </c>
      <c r="O13806">
        <v>9.57</v>
      </c>
      <c r="P13806" t="s">
        <v>71</v>
      </c>
      <c r="Q13806">
        <v>15.1</v>
      </c>
      <c r="R13806" t="s">
        <v>71</v>
      </c>
    </row>
    <row r="13807" spans="1:58" x14ac:dyDescent="0.2">
      <c r="A13807" t="s">
        <v>192</v>
      </c>
      <c r="B13807" t="s">
        <v>193</v>
      </c>
      <c r="C13807">
        <f>-70.00370308 / 41.76672903</f>
        <v>-1.6760638121725568</v>
      </c>
      <c r="D13807" t="s">
        <v>194</v>
      </c>
      <c r="E13807" t="s">
        <v>70</v>
      </c>
      <c r="F13807" s="1">
        <v>37143</v>
      </c>
      <c r="G13807">
        <v>11</v>
      </c>
      <c r="O13807">
        <v>6.67</v>
      </c>
      <c r="P13807" t="s">
        <v>71</v>
      </c>
      <c r="Q13807">
        <v>13</v>
      </c>
      <c r="R13807" t="s">
        <v>71</v>
      </c>
    </row>
    <row r="13808" spans="1:58" x14ac:dyDescent="0.2">
      <c r="A13808" t="s">
        <v>192</v>
      </c>
      <c r="B13808" t="s">
        <v>193</v>
      </c>
      <c r="C13808">
        <f>-70.00370308 / 41.76672903</f>
        <v>-1.6760638121725568</v>
      </c>
      <c r="D13808" t="s">
        <v>194</v>
      </c>
      <c r="E13808" t="s">
        <v>70</v>
      </c>
      <c r="F13808" s="1">
        <v>37143</v>
      </c>
      <c r="G13808">
        <v>12</v>
      </c>
      <c r="O13808">
        <v>2.0299999999999998</v>
      </c>
      <c r="P13808" t="s">
        <v>71</v>
      </c>
      <c r="Q13808">
        <v>11.3</v>
      </c>
      <c r="R13808" t="s">
        <v>71</v>
      </c>
    </row>
    <row r="13809" spans="1:46" x14ac:dyDescent="0.2">
      <c r="A13809" t="s">
        <v>192</v>
      </c>
      <c r="B13809" t="s">
        <v>193</v>
      </c>
      <c r="C13809">
        <f>-70.00370308 / 41.76672903</f>
        <v>-1.6760638121725568</v>
      </c>
      <c r="D13809" t="s">
        <v>194</v>
      </c>
      <c r="E13809" t="s">
        <v>70</v>
      </c>
      <c r="F13809" s="1">
        <v>37143</v>
      </c>
      <c r="G13809">
        <v>13</v>
      </c>
      <c r="O13809">
        <v>0.63</v>
      </c>
      <c r="P13809" t="s">
        <v>71</v>
      </c>
      <c r="Q13809">
        <v>10.4</v>
      </c>
      <c r="R13809" t="s">
        <v>71</v>
      </c>
    </row>
    <row r="13810" spans="1:46" x14ac:dyDescent="0.2">
      <c r="A13810" t="s">
        <v>192</v>
      </c>
      <c r="B13810" t="s">
        <v>193</v>
      </c>
      <c r="C13810">
        <f>-70.00370308 / 41.76672903</f>
        <v>-1.6760638121725568</v>
      </c>
      <c r="D13810" t="s">
        <v>194</v>
      </c>
      <c r="E13810" t="s">
        <v>70</v>
      </c>
      <c r="F13810" s="1">
        <v>37143</v>
      </c>
      <c r="G13810">
        <v>14</v>
      </c>
      <c r="O13810">
        <v>0.46</v>
      </c>
      <c r="P13810" t="s">
        <v>71</v>
      </c>
      <c r="Q13810">
        <v>9.1999999999999993</v>
      </c>
      <c r="R13810" t="s">
        <v>71</v>
      </c>
    </row>
    <row r="13811" spans="1:46" x14ac:dyDescent="0.2">
      <c r="A13811" t="s">
        <v>192</v>
      </c>
      <c r="B13811" t="s">
        <v>193</v>
      </c>
      <c r="C13811">
        <f>-70.00370308 / 41.76672903</f>
        <v>-1.6760638121725568</v>
      </c>
      <c r="D13811" t="s">
        <v>194</v>
      </c>
      <c r="E13811" t="s">
        <v>70</v>
      </c>
      <c r="F13811" s="1">
        <v>37143</v>
      </c>
      <c r="G13811">
        <v>15</v>
      </c>
      <c r="K13811">
        <v>7.68</v>
      </c>
      <c r="L13811" t="s">
        <v>71</v>
      </c>
      <c r="O13811">
        <v>0.41</v>
      </c>
      <c r="P13811" t="s">
        <v>71</v>
      </c>
      <c r="Q13811">
        <v>8.8000000000000007</v>
      </c>
      <c r="R13811" t="s">
        <v>71</v>
      </c>
      <c r="S13811">
        <v>1.21</v>
      </c>
      <c r="T13811" t="s">
        <v>71</v>
      </c>
      <c r="U13811">
        <v>37.479999999999997</v>
      </c>
      <c r="V13811" t="s">
        <v>71</v>
      </c>
      <c r="W13811">
        <v>44.6</v>
      </c>
      <c r="X13811" t="s">
        <v>71</v>
      </c>
      <c r="Y13811">
        <v>56.41</v>
      </c>
      <c r="AA13811">
        <v>50.6</v>
      </c>
      <c r="AE13811">
        <v>5.4</v>
      </c>
      <c r="AF13811" t="s">
        <v>71</v>
      </c>
      <c r="AG13811">
        <v>6.02</v>
      </c>
      <c r="AH13811" t="s">
        <v>71</v>
      </c>
      <c r="AS13811">
        <v>4.5199999999999996</v>
      </c>
      <c r="AT13811" t="s">
        <v>71</v>
      </c>
    </row>
    <row r="13812" spans="1:46" x14ac:dyDescent="0.2">
      <c r="A13812" t="s">
        <v>192</v>
      </c>
      <c r="B13812" t="s">
        <v>193</v>
      </c>
      <c r="C13812">
        <f>-70.00370308 / 41.76672903</f>
        <v>-1.6760638121725568</v>
      </c>
      <c r="D13812" t="s">
        <v>194</v>
      </c>
      <c r="E13812" t="s">
        <v>70</v>
      </c>
      <c r="F13812" s="1">
        <v>37143</v>
      </c>
      <c r="G13812">
        <v>16</v>
      </c>
      <c r="O13812">
        <v>0.39</v>
      </c>
      <c r="P13812" t="s">
        <v>71</v>
      </c>
      <c r="Q13812">
        <v>8.6</v>
      </c>
      <c r="R13812" t="s">
        <v>71</v>
      </c>
    </row>
    <row r="13813" spans="1:46" x14ac:dyDescent="0.2">
      <c r="A13813" t="s">
        <v>192</v>
      </c>
      <c r="B13813" t="s">
        <v>193</v>
      </c>
      <c r="C13813">
        <f>-70.00370308 / 41.76672903</f>
        <v>-1.6760638121725568</v>
      </c>
      <c r="D13813" t="s">
        <v>194</v>
      </c>
      <c r="E13813" t="s">
        <v>70</v>
      </c>
      <c r="F13813" s="1">
        <v>37143</v>
      </c>
      <c r="G13813">
        <v>17</v>
      </c>
      <c r="O13813">
        <v>0.35</v>
      </c>
      <c r="P13813" t="s">
        <v>71</v>
      </c>
      <c r="Q13813">
        <v>8.5</v>
      </c>
      <c r="R13813" t="s">
        <v>71</v>
      </c>
    </row>
    <row r="13814" spans="1:46" x14ac:dyDescent="0.2">
      <c r="A13814" t="s">
        <v>192</v>
      </c>
      <c r="B13814" t="s">
        <v>193</v>
      </c>
      <c r="C13814">
        <f>-70.00370308 / 41.76672903</f>
        <v>-1.6760638121725568</v>
      </c>
      <c r="D13814" t="s">
        <v>194</v>
      </c>
      <c r="E13814" t="s">
        <v>70</v>
      </c>
      <c r="F13814" s="1">
        <v>37508</v>
      </c>
      <c r="G13814">
        <v>0.5</v>
      </c>
      <c r="I13814">
        <v>17.25</v>
      </c>
      <c r="J13814" t="s">
        <v>71</v>
      </c>
      <c r="K13814">
        <v>0.95</v>
      </c>
      <c r="L13814" t="s">
        <v>71</v>
      </c>
      <c r="M13814">
        <v>4.24</v>
      </c>
      <c r="N13814" t="s">
        <v>71</v>
      </c>
      <c r="O13814">
        <v>8.11</v>
      </c>
      <c r="P13814" t="s">
        <v>71</v>
      </c>
      <c r="Q13814">
        <v>25.2</v>
      </c>
      <c r="R13814" t="s">
        <v>71</v>
      </c>
      <c r="S13814">
        <v>0.11</v>
      </c>
      <c r="T13814" t="s">
        <v>71</v>
      </c>
      <c r="U13814">
        <v>3.41</v>
      </c>
      <c r="V13814" t="s">
        <v>71</v>
      </c>
      <c r="W13814">
        <v>11</v>
      </c>
      <c r="X13814" t="s">
        <v>71</v>
      </c>
      <c r="Y13814">
        <v>21.84</v>
      </c>
      <c r="AA13814">
        <v>30.1</v>
      </c>
      <c r="AC13814">
        <v>39.18</v>
      </c>
      <c r="AE13814">
        <v>1.8</v>
      </c>
      <c r="AF13814" t="s">
        <v>71</v>
      </c>
      <c r="AG13814">
        <v>6.05</v>
      </c>
      <c r="AH13814" t="s">
        <v>71</v>
      </c>
      <c r="AS13814">
        <v>1.77</v>
      </c>
      <c r="AT13814" t="s">
        <v>71</v>
      </c>
    </row>
    <row r="13815" spans="1:46" x14ac:dyDescent="0.2">
      <c r="A13815" t="s">
        <v>192</v>
      </c>
      <c r="B13815" t="s">
        <v>193</v>
      </c>
      <c r="C13815">
        <f>-70.00370308 / 41.76672903</f>
        <v>-1.6760638121725568</v>
      </c>
      <c r="D13815" t="s">
        <v>194</v>
      </c>
      <c r="E13815" t="s">
        <v>70</v>
      </c>
      <c r="F13815" s="1">
        <v>37508</v>
      </c>
      <c r="G13815">
        <v>1</v>
      </c>
      <c r="O13815">
        <v>8.1199999999999992</v>
      </c>
      <c r="P13815" t="s">
        <v>71</v>
      </c>
      <c r="Q13815">
        <v>25.2</v>
      </c>
      <c r="R13815" t="s">
        <v>71</v>
      </c>
    </row>
    <row r="13816" spans="1:46" x14ac:dyDescent="0.2">
      <c r="A13816" t="s">
        <v>192</v>
      </c>
      <c r="B13816" t="s">
        <v>193</v>
      </c>
      <c r="C13816">
        <f>-70.00370308 / 41.76672903</f>
        <v>-1.6760638121725568</v>
      </c>
      <c r="D13816" t="s">
        <v>194</v>
      </c>
      <c r="E13816" t="s">
        <v>70</v>
      </c>
      <c r="F13816" s="1">
        <v>37508</v>
      </c>
      <c r="G13816">
        <v>2</v>
      </c>
      <c r="O13816">
        <v>8.1</v>
      </c>
      <c r="P13816" t="s">
        <v>71</v>
      </c>
      <c r="Q13816">
        <v>25.1</v>
      </c>
      <c r="R13816" t="s">
        <v>71</v>
      </c>
    </row>
    <row r="13817" spans="1:46" x14ac:dyDescent="0.2">
      <c r="A13817" t="s">
        <v>192</v>
      </c>
      <c r="B13817" t="s">
        <v>193</v>
      </c>
      <c r="C13817">
        <f>-70.00370308 / 41.76672903</f>
        <v>-1.6760638121725568</v>
      </c>
      <c r="D13817" t="s">
        <v>194</v>
      </c>
      <c r="E13817" t="s">
        <v>70</v>
      </c>
      <c r="F13817" s="1">
        <v>37508</v>
      </c>
      <c r="G13817">
        <v>3</v>
      </c>
      <c r="K13817">
        <v>1.32</v>
      </c>
      <c r="L13817" t="s">
        <v>71</v>
      </c>
      <c r="O13817">
        <v>8.11</v>
      </c>
      <c r="P13817" t="s">
        <v>71</v>
      </c>
      <c r="Q13817">
        <v>25.1</v>
      </c>
      <c r="R13817" t="s">
        <v>71</v>
      </c>
      <c r="S13817">
        <v>0.05</v>
      </c>
      <c r="T13817" t="s">
        <v>71</v>
      </c>
      <c r="W13817">
        <v>12.5</v>
      </c>
      <c r="X13817" t="s">
        <v>71</v>
      </c>
      <c r="AE13817">
        <v>1.8</v>
      </c>
      <c r="AF13817" t="s">
        <v>71</v>
      </c>
      <c r="AG13817">
        <v>6.05</v>
      </c>
      <c r="AH13817" t="s">
        <v>71</v>
      </c>
      <c r="AS13817">
        <v>0.05</v>
      </c>
      <c r="AT13817" t="s">
        <v>71</v>
      </c>
    </row>
    <row r="13818" spans="1:46" x14ac:dyDescent="0.2">
      <c r="A13818" t="s">
        <v>192</v>
      </c>
      <c r="B13818" t="s">
        <v>193</v>
      </c>
      <c r="C13818">
        <f>-70.00370308 / 41.76672903</f>
        <v>-1.6760638121725568</v>
      </c>
      <c r="D13818" t="s">
        <v>194</v>
      </c>
      <c r="E13818" t="s">
        <v>70</v>
      </c>
      <c r="F13818" s="1">
        <v>37508</v>
      </c>
      <c r="G13818">
        <v>4</v>
      </c>
      <c r="O13818">
        <v>8.1300000000000008</v>
      </c>
      <c r="P13818" t="s">
        <v>71</v>
      </c>
      <c r="Q13818">
        <v>25</v>
      </c>
      <c r="R13818" t="s">
        <v>71</v>
      </c>
    </row>
    <row r="13819" spans="1:46" x14ac:dyDescent="0.2">
      <c r="A13819" t="s">
        <v>192</v>
      </c>
      <c r="B13819" t="s">
        <v>193</v>
      </c>
      <c r="C13819">
        <f>-70.00370308 / 41.76672903</f>
        <v>-1.6760638121725568</v>
      </c>
      <c r="D13819" t="s">
        <v>194</v>
      </c>
      <c r="E13819" t="s">
        <v>70</v>
      </c>
      <c r="F13819" s="1">
        <v>37508</v>
      </c>
      <c r="G13819">
        <v>5</v>
      </c>
      <c r="O13819">
        <v>8.0399999999999991</v>
      </c>
      <c r="P13819" t="s">
        <v>71</v>
      </c>
      <c r="Q13819">
        <v>25</v>
      </c>
      <c r="R13819" t="s">
        <v>71</v>
      </c>
    </row>
    <row r="13820" spans="1:46" x14ac:dyDescent="0.2">
      <c r="A13820" t="s">
        <v>192</v>
      </c>
      <c r="B13820" t="s">
        <v>193</v>
      </c>
      <c r="C13820">
        <f>-70.00370308 / 41.76672903</f>
        <v>-1.6760638121725568</v>
      </c>
      <c r="D13820" t="s">
        <v>194</v>
      </c>
      <c r="E13820" t="s">
        <v>70</v>
      </c>
      <c r="F13820" s="1">
        <v>37508</v>
      </c>
      <c r="G13820">
        <v>6</v>
      </c>
      <c r="O13820">
        <v>7.97</v>
      </c>
      <c r="P13820" t="s">
        <v>71</v>
      </c>
      <c r="Q13820">
        <v>25</v>
      </c>
      <c r="R13820" t="s">
        <v>71</v>
      </c>
    </row>
    <row r="13821" spans="1:46" x14ac:dyDescent="0.2">
      <c r="A13821" t="s">
        <v>192</v>
      </c>
      <c r="B13821" t="s">
        <v>193</v>
      </c>
      <c r="C13821">
        <f>-70.00370308 / 41.76672903</f>
        <v>-1.6760638121725568</v>
      </c>
      <c r="D13821" t="s">
        <v>194</v>
      </c>
      <c r="E13821" t="s">
        <v>70</v>
      </c>
      <c r="F13821" s="1">
        <v>37508</v>
      </c>
      <c r="G13821">
        <v>7</v>
      </c>
      <c r="O13821">
        <v>7.94</v>
      </c>
      <c r="P13821" t="s">
        <v>71</v>
      </c>
      <c r="Q13821">
        <v>25</v>
      </c>
      <c r="R13821" t="s">
        <v>71</v>
      </c>
    </row>
    <row r="13822" spans="1:46" x14ac:dyDescent="0.2">
      <c r="A13822" t="s">
        <v>192</v>
      </c>
      <c r="B13822" t="s">
        <v>193</v>
      </c>
      <c r="C13822">
        <f>-70.00370308 / 41.76672903</f>
        <v>-1.6760638121725568</v>
      </c>
      <c r="D13822" t="s">
        <v>194</v>
      </c>
      <c r="E13822" t="s">
        <v>70</v>
      </c>
      <c r="F13822" s="1">
        <v>37508</v>
      </c>
      <c r="G13822">
        <v>8</v>
      </c>
      <c r="K13822">
        <v>4.3499999999999996</v>
      </c>
      <c r="L13822" t="s">
        <v>71</v>
      </c>
      <c r="O13822">
        <v>7.97</v>
      </c>
      <c r="P13822" t="s">
        <v>71</v>
      </c>
      <c r="Q13822">
        <v>24.9</v>
      </c>
      <c r="R13822" t="s">
        <v>71</v>
      </c>
      <c r="S13822">
        <v>0.16</v>
      </c>
      <c r="T13822" t="s">
        <v>71</v>
      </c>
      <c r="U13822">
        <v>4.96</v>
      </c>
      <c r="V13822" t="s">
        <v>71</v>
      </c>
      <c r="W13822">
        <v>24.3</v>
      </c>
      <c r="X13822" t="s">
        <v>71</v>
      </c>
      <c r="Y13822">
        <v>27.24</v>
      </c>
      <c r="AA13822">
        <v>45.02</v>
      </c>
      <c r="AE13822">
        <v>2.2999999999999998</v>
      </c>
      <c r="AF13822" t="s">
        <v>71</v>
      </c>
      <c r="AG13822">
        <v>5.99</v>
      </c>
      <c r="AH13822" t="s">
        <v>71</v>
      </c>
      <c r="AS13822">
        <v>0.41</v>
      </c>
      <c r="AT13822" t="s">
        <v>71</v>
      </c>
    </row>
    <row r="13823" spans="1:46" x14ac:dyDescent="0.2">
      <c r="A13823" t="s">
        <v>192</v>
      </c>
      <c r="B13823" t="s">
        <v>193</v>
      </c>
      <c r="C13823">
        <f>-70.00370308 / 41.76672903</f>
        <v>-1.6760638121725568</v>
      </c>
      <c r="D13823" t="s">
        <v>194</v>
      </c>
      <c r="E13823" t="s">
        <v>70</v>
      </c>
      <c r="F13823" s="1">
        <v>37508</v>
      </c>
      <c r="G13823">
        <v>9</v>
      </c>
      <c r="O13823">
        <v>7.66</v>
      </c>
      <c r="P13823" t="s">
        <v>71</v>
      </c>
      <c r="Q13823">
        <v>22.4</v>
      </c>
      <c r="R13823" t="s">
        <v>71</v>
      </c>
    </row>
    <row r="13824" spans="1:46" x14ac:dyDescent="0.2">
      <c r="A13824" t="s">
        <v>192</v>
      </c>
      <c r="B13824" t="s">
        <v>193</v>
      </c>
      <c r="C13824">
        <f>-70.00370308 / 41.76672903</f>
        <v>-1.6760638121725568</v>
      </c>
      <c r="D13824" t="s">
        <v>194</v>
      </c>
      <c r="E13824" t="s">
        <v>70</v>
      </c>
      <c r="F13824" s="1">
        <v>37508</v>
      </c>
      <c r="G13824">
        <v>10</v>
      </c>
      <c r="O13824">
        <v>4.6100000000000003</v>
      </c>
      <c r="P13824" t="s">
        <v>71</v>
      </c>
      <c r="Q13824">
        <v>19.5</v>
      </c>
      <c r="R13824" t="s">
        <v>71</v>
      </c>
    </row>
    <row r="13825" spans="1:46" x14ac:dyDescent="0.2">
      <c r="A13825" t="s">
        <v>192</v>
      </c>
      <c r="B13825" t="s">
        <v>193</v>
      </c>
      <c r="C13825">
        <f>-70.00370308 / 41.76672903</f>
        <v>-1.6760638121725568</v>
      </c>
      <c r="D13825" t="s">
        <v>194</v>
      </c>
      <c r="E13825" t="s">
        <v>70</v>
      </c>
      <c r="F13825" s="1">
        <v>37508</v>
      </c>
      <c r="G13825">
        <v>11</v>
      </c>
      <c r="O13825">
        <v>2.57</v>
      </c>
      <c r="P13825" t="s">
        <v>71</v>
      </c>
      <c r="Q13825">
        <v>17.3</v>
      </c>
      <c r="R13825" t="s">
        <v>71</v>
      </c>
    </row>
    <row r="13826" spans="1:46" x14ac:dyDescent="0.2">
      <c r="A13826" t="s">
        <v>192</v>
      </c>
      <c r="B13826" t="s">
        <v>193</v>
      </c>
      <c r="C13826">
        <f>-70.00370308 / 41.76672903</f>
        <v>-1.6760638121725568</v>
      </c>
      <c r="D13826" t="s">
        <v>194</v>
      </c>
      <c r="E13826" t="s">
        <v>70</v>
      </c>
      <c r="F13826" s="1">
        <v>37508</v>
      </c>
      <c r="G13826">
        <v>12</v>
      </c>
      <c r="O13826">
        <v>0.57999999999999996</v>
      </c>
      <c r="P13826" t="s">
        <v>71</v>
      </c>
      <c r="Q13826">
        <v>14.8</v>
      </c>
      <c r="R13826" t="s">
        <v>71</v>
      </c>
    </row>
    <row r="13827" spans="1:46" x14ac:dyDescent="0.2">
      <c r="A13827" t="s">
        <v>192</v>
      </c>
      <c r="B13827" t="s">
        <v>193</v>
      </c>
      <c r="C13827">
        <f>-70.00370308 / 41.76672903</f>
        <v>-1.6760638121725568</v>
      </c>
      <c r="D13827" t="s">
        <v>194</v>
      </c>
      <c r="E13827" t="s">
        <v>70</v>
      </c>
      <c r="F13827" s="1">
        <v>37508</v>
      </c>
      <c r="G13827">
        <v>13</v>
      </c>
      <c r="O13827">
        <v>0.04</v>
      </c>
      <c r="P13827" t="s">
        <v>71</v>
      </c>
      <c r="Q13827">
        <v>12.6</v>
      </c>
      <c r="R13827" t="s">
        <v>71</v>
      </c>
    </row>
    <row r="13828" spans="1:46" x14ac:dyDescent="0.2">
      <c r="A13828" t="s">
        <v>192</v>
      </c>
      <c r="B13828" t="s">
        <v>193</v>
      </c>
      <c r="C13828">
        <f>-70.00370308 / 41.76672903</f>
        <v>-1.6760638121725568</v>
      </c>
      <c r="D13828" t="s">
        <v>194</v>
      </c>
      <c r="E13828" t="s">
        <v>70</v>
      </c>
      <c r="F13828" s="1">
        <v>37508</v>
      </c>
      <c r="G13828">
        <v>14</v>
      </c>
      <c r="O13828">
        <v>0.34</v>
      </c>
      <c r="P13828" t="s">
        <v>71</v>
      </c>
      <c r="Q13828">
        <v>11.3</v>
      </c>
      <c r="R13828" t="s">
        <v>71</v>
      </c>
    </row>
    <row r="13829" spans="1:46" x14ac:dyDescent="0.2">
      <c r="A13829" t="s">
        <v>192</v>
      </c>
      <c r="B13829" t="s">
        <v>193</v>
      </c>
      <c r="C13829">
        <f>-70.00370308 / 41.76672903</f>
        <v>-1.6760638121725568</v>
      </c>
      <c r="D13829" t="s">
        <v>194</v>
      </c>
      <c r="E13829" t="s">
        <v>70</v>
      </c>
      <c r="F13829" s="1">
        <v>37508</v>
      </c>
      <c r="G13829">
        <v>15</v>
      </c>
      <c r="O13829">
        <v>0.32</v>
      </c>
      <c r="P13829" t="s">
        <v>71</v>
      </c>
      <c r="Q13829">
        <v>10.5</v>
      </c>
      <c r="R13829" t="s">
        <v>71</v>
      </c>
    </row>
    <row r="13830" spans="1:46" x14ac:dyDescent="0.2">
      <c r="A13830" t="s">
        <v>192</v>
      </c>
      <c r="B13830" t="s">
        <v>193</v>
      </c>
      <c r="C13830">
        <f>-70.00370308 / 41.76672903</f>
        <v>-1.6760638121725568</v>
      </c>
      <c r="D13830" t="s">
        <v>194</v>
      </c>
      <c r="E13830" t="s">
        <v>70</v>
      </c>
      <c r="F13830" s="1">
        <v>37508</v>
      </c>
      <c r="G13830">
        <v>16</v>
      </c>
      <c r="K13830">
        <v>0.2</v>
      </c>
      <c r="L13830" t="s">
        <v>71</v>
      </c>
      <c r="O13830">
        <v>0.3</v>
      </c>
      <c r="P13830" t="s">
        <v>71</v>
      </c>
      <c r="Q13830">
        <v>10</v>
      </c>
      <c r="R13830" t="s">
        <v>71</v>
      </c>
      <c r="S13830">
        <v>1.64</v>
      </c>
      <c r="T13830" t="s">
        <v>71</v>
      </c>
      <c r="U13830">
        <v>50.8</v>
      </c>
      <c r="V13830" t="s">
        <v>71</v>
      </c>
      <c r="W13830">
        <v>67.900000000000006</v>
      </c>
      <c r="X13830" t="s">
        <v>71</v>
      </c>
      <c r="Y13830">
        <v>60.79</v>
      </c>
      <c r="AA13830">
        <v>14.81</v>
      </c>
      <c r="AE13830">
        <v>13.3</v>
      </c>
      <c r="AF13830" t="s">
        <v>71</v>
      </c>
      <c r="AG13830">
        <v>6.16</v>
      </c>
      <c r="AH13830" t="s">
        <v>71</v>
      </c>
      <c r="AS13830">
        <v>25.51</v>
      </c>
      <c r="AT13830" t="s">
        <v>71</v>
      </c>
    </row>
    <row r="13831" spans="1:46" x14ac:dyDescent="0.2">
      <c r="A13831" t="s">
        <v>192</v>
      </c>
      <c r="B13831" t="s">
        <v>193</v>
      </c>
      <c r="C13831">
        <f>-70.00370308 / 41.76672903</f>
        <v>-1.6760638121725568</v>
      </c>
      <c r="D13831" t="s">
        <v>194</v>
      </c>
      <c r="E13831" t="s">
        <v>70</v>
      </c>
      <c r="F13831" s="1">
        <v>37873</v>
      </c>
      <c r="G13831">
        <v>0.5</v>
      </c>
      <c r="I13831">
        <v>18</v>
      </c>
      <c r="J13831" t="s">
        <v>71</v>
      </c>
      <c r="K13831">
        <v>0.73</v>
      </c>
      <c r="L13831" t="s">
        <v>71</v>
      </c>
      <c r="M13831">
        <v>6.77</v>
      </c>
      <c r="N13831" t="s">
        <v>71</v>
      </c>
      <c r="O13831">
        <v>7.7</v>
      </c>
      <c r="P13831" t="s">
        <v>71</v>
      </c>
      <c r="Q13831">
        <v>25.9</v>
      </c>
      <c r="R13831" t="s">
        <v>71</v>
      </c>
      <c r="S13831">
        <v>0.2</v>
      </c>
      <c r="T13831" t="s">
        <v>71</v>
      </c>
      <c r="U13831">
        <v>6.19</v>
      </c>
      <c r="V13831" t="s">
        <v>71</v>
      </c>
      <c r="W13831">
        <v>29.8</v>
      </c>
      <c r="X13831" t="s">
        <v>71</v>
      </c>
      <c r="Y13831">
        <v>30.44</v>
      </c>
      <c r="AA13831">
        <v>27.51</v>
      </c>
      <c r="AC13831">
        <v>32.44</v>
      </c>
      <c r="AE13831">
        <v>0.02</v>
      </c>
      <c r="AF13831" t="s">
        <v>71</v>
      </c>
      <c r="AG13831">
        <v>6.14</v>
      </c>
      <c r="AH13831" t="s">
        <v>71</v>
      </c>
      <c r="AS13831">
        <v>0.15</v>
      </c>
      <c r="AT13831" t="s">
        <v>71</v>
      </c>
    </row>
    <row r="13832" spans="1:46" x14ac:dyDescent="0.2">
      <c r="A13832" t="s">
        <v>192</v>
      </c>
      <c r="B13832" t="s">
        <v>193</v>
      </c>
      <c r="C13832">
        <f>-70.00370308 / 41.76672903</f>
        <v>-1.6760638121725568</v>
      </c>
      <c r="D13832" t="s">
        <v>194</v>
      </c>
      <c r="E13832" t="s">
        <v>70</v>
      </c>
      <c r="F13832" s="1">
        <v>37873</v>
      </c>
      <c r="G13832">
        <v>1</v>
      </c>
      <c r="O13832">
        <v>7.74</v>
      </c>
      <c r="P13832" t="s">
        <v>71</v>
      </c>
      <c r="Q13832">
        <v>25.9</v>
      </c>
      <c r="R13832" t="s">
        <v>71</v>
      </c>
    </row>
    <row r="13833" spans="1:46" x14ac:dyDescent="0.2">
      <c r="A13833" t="s">
        <v>192</v>
      </c>
      <c r="B13833" t="s">
        <v>193</v>
      </c>
      <c r="C13833">
        <f>-70.00370308 / 41.76672903</f>
        <v>-1.6760638121725568</v>
      </c>
      <c r="D13833" t="s">
        <v>194</v>
      </c>
      <c r="E13833" t="s">
        <v>70</v>
      </c>
      <c r="F13833" s="1">
        <v>37873</v>
      </c>
      <c r="G13833">
        <v>2</v>
      </c>
      <c r="O13833">
        <v>7.72</v>
      </c>
      <c r="P13833" t="s">
        <v>71</v>
      </c>
      <c r="Q13833">
        <v>25.9</v>
      </c>
      <c r="R13833" t="s">
        <v>71</v>
      </c>
    </row>
    <row r="13834" spans="1:46" x14ac:dyDescent="0.2">
      <c r="A13834" t="s">
        <v>192</v>
      </c>
      <c r="B13834" t="s">
        <v>193</v>
      </c>
      <c r="C13834">
        <f>-70.00370308 / 41.76672903</f>
        <v>-1.6760638121725568</v>
      </c>
      <c r="D13834" t="s">
        <v>194</v>
      </c>
      <c r="E13834" t="s">
        <v>70</v>
      </c>
      <c r="F13834" s="1">
        <v>37873</v>
      </c>
      <c r="G13834">
        <v>3</v>
      </c>
      <c r="K13834">
        <v>0.74</v>
      </c>
      <c r="L13834" t="s">
        <v>71</v>
      </c>
      <c r="O13834">
        <v>7.64</v>
      </c>
      <c r="P13834" t="s">
        <v>71</v>
      </c>
      <c r="Q13834">
        <v>25.8</v>
      </c>
      <c r="R13834" t="s">
        <v>71</v>
      </c>
      <c r="S13834">
        <v>0.3</v>
      </c>
      <c r="T13834" t="s">
        <v>71</v>
      </c>
      <c r="W13834">
        <v>14.9</v>
      </c>
      <c r="X13834" t="s">
        <v>71</v>
      </c>
      <c r="AE13834">
        <v>0.18</v>
      </c>
      <c r="AF13834" t="s">
        <v>71</v>
      </c>
      <c r="AG13834">
        <v>6.18</v>
      </c>
      <c r="AH13834" t="s">
        <v>71</v>
      </c>
      <c r="AS13834">
        <v>0.14000000000000001</v>
      </c>
      <c r="AT13834" t="s">
        <v>71</v>
      </c>
    </row>
    <row r="13835" spans="1:46" x14ac:dyDescent="0.2">
      <c r="A13835" t="s">
        <v>192</v>
      </c>
      <c r="B13835" t="s">
        <v>193</v>
      </c>
      <c r="C13835">
        <f>-70.00370308 / 41.76672903</f>
        <v>-1.6760638121725568</v>
      </c>
      <c r="D13835" t="s">
        <v>194</v>
      </c>
      <c r="E13835" t="s">
        <v>70</v>
      </c>
      <c r="F13835" s="1">
        <v>37873</v>
      </c>
      <c r="G13835">
        <v>4</v>
      </c>
      <c r="O13835">
        <v>7.63</v>
      </c>
      <c r="P13835" t="s">
        <v>71</v>
      </c>
      <c r="Q13835">
        <v>25.8</v>
      </c>
      <c r="R13835" t="s">
        <v>71</v>
      </c>
    </row>
    <row r="13836" spans="1:46" x14ac:dyDescent="0.2">
      <c r="A13836" t="s">
        <v>192</v>
      </c>
      <c r="B13836" t="s">
        <v>193</v>
      </c>
      <c r="C13836">
        <f>-70.00370308 / 41.76672903</f>
        <v>-1.6760638121725568</v>
      </c>
      <c r="D13836" t="s">
        <v>194</v>
      </c>
      <c r="E13836" t="s">
        <v>70</v>
      </c>
      <c r="F13836" s="1">
        <v>37873</v>
      </c>
      <c r="G13836">
        <v>5</v>
      </c>
      <c r="O13836">
        <v>7.54</v>
      </c>
      <c r="P13836" t="s">
        <v>71</v>
      </c>
      <c r="Q13836">
        <v>25.7</v>
      </c>
      <c r="R13836" t="s">
        <v>71</v>
      </c>
    </row>
    <row r="13837" spans="1:46" x14ac:dyDescent="0.2">
      <c r="A13837" t="s">
        <v>192</v>
      </c>
      <c r="B13837" t="s">
        <v>193</v>
      </c>
      <c r="C13837">
        <f>-70.00370308 / 41.76672903</f>
        <v>-1.6760638121725568</v>
      </c>
      <c r="D13837" t="s">
        <v>194</v>
      </c>
      <c r="E13837" t="s">
        <v>70</v>
      </c>
      <c r="F13837" s="1">
        <v>37873</v>
      </c>
      <c r="G13837">
        <v>6</v>
      </c>
      <c r="O13837">
        <v>7.6</v>
      </c>
      <c r="P13837" t="s">
        <v>71</v>
      </c>
      <c r="Q13837">
        <v>25.6</v>
      </c>
      <c r="R13837" t="s">
        <v>71</v>
      </c>
    </row>
    <row r="13838" spans="1:46" x14ac:dyDescent="0.2">
      <c r="A13838" t="s">
        <v>192</v>
      </c>
      <c r="B13838" t="s">
        <v>193</v>
      </c>
      <c r="C13838">
        <f>-70.00370308 / 41.76672903</f>
        <v>-1.6760638121725568</v>
      </c>
      <c r="D13838" t="s">
        <v>194</v>
      </c>
      <c r="E13838" t="s">
        <v>70</v>
      </c>
      <c r="F13838" s="1">
        <v>37873</v>
      </c>
      <c r="G13838">
        <v>7</v>
      </c>
      <c r="O13838">
        <v>9.1</v>
      </c>
      <c r="P13838" t="s">
        <v>71</v>
      </c>
      <c r="Q13838">
        <v>23.2</v>
      </c>
      <c r="R13838" t="s">
        <v>71</v>
      </c>
    </row>
    <row r="13839" spans="1:46" x14ac:dyDescent="0.2">
      <c r="A13839" t="s">
        <v>192</v>
      </c>
      <c r="B13839" t="s">
        <v>193</v>
      </c>
      <c r="C13839">
        <f>-70.00370308 / 41.76672903</f>
        <v>-1.6760638121725568</v>
      </c>
      <c r="D13839" t="s">
        <v>194</v>
      </c>
      <c r="E13839" t="s">
        <v>70</v>
      </c>
      <c r="F13839" s="1">
        <v>37873</v>
      </c>
      <c r="G13839">
        <v>8</v>
      </c>
      <c r="O13839">
        <v>9.94</v>
      </c>
      <c r="P13839" t="s">
        <v>71</v>
      </c>
      <c r="Q13839">
        <v>19.7</v>
      </c>
      <c r="R13839" t="s">
        <v>71</v>
      </c>
    </row>
    <row r="13840" spans="1:46" x14ac:dyDescent="0.2">
      <c r="A13840" t="s">
        <v>192</v>
      </c>
      <c r="B13840" t="s">
        <v>193</v>
      </c>
      <c r="C13840">
        <f>-70.00370308 / 41.76672903</f>
        <v>-1.6760638121725568</v>
      </c>
      <c r="D13840" t="s">
        <v>194</v>
      </c>
      <c r="E13840" t="s">
        <v>70</v>
      </c>
      <c r="F13840" s="1">
        <v>37873</v>
      </c>
      <c r="G13840">
        <v>9</v>
      </c>
      <c r="K13840">
        <v>5.97</v>
      </c>
      <c r="L13840" t="s">
        <v>71</v>
      </c>
      <c r="O13840">
        <v>10.33</v>
      </c>
      <c r="P13840" t="s">
        <v>71</v>
      </c>
      <c r="Q13840">
        <v>17.100000000000001</v>
      </c>
      <c r="R13840" t="s">
        <v>71</v>
      </c>
      <c r="S13840">
        <v>0.1</v>
      </c>
      <c r="T13840" t="s">
        <v>71</v>
      </c>
      <c r="U13840">
        <v>3.1</v>
      </c>
      <c r="V13840" t="s">
        <v>71</v>
      </c>
      <c r="W13840">
        <v>14.7</v>
      </c>
      <c r="X13840" t="s">
        <v>71</v>
      </c>
      <c r="Y13840">
        <v>20.46</v>
      </c>
      <c r="AA13840">
        <v>48.13</v>
      </c>
      <c r="AE13840">
        <v>0.2</v>
      </c>
      <c r="AF13840" t="s">
        <v>71</v>
      </c>
      <c r="AG13840">
        <v>6.08</v>
      </c>
      <c r="AH13840" t="s">
        <v>71</v>
      </c>
      <c r="AS13840">
        <v>0.75</v>
      </c>
      <c r="AT13840" t="s">
        <v>71</v>
      </c>
    </row>
    <row r="13841" spans="1:46" x14ac:dyDescent="0.2">
      <c r="A13841" t="s">
        <v>192</v>
      </c>
      <c r="B13841" t="s">
        <v>193</v>
      </c>
      <c r="C13841">
        <f>-70.00370308 / 41.76672903</f>
        <v>-1.6760638121725568</v>
      </c>
      <c r="D13841" t="s">
        <v>194</v>
      </c>
      <c r="E13841" t="s">
        <v>70</v>
      </c>
      <c r="F13841" s="1">
        <v>37873</v>
      </c>
      <c r="G13841">
        <v>10</v>
      </c>
      <c r="O13841">
        <v>11.34</v>
      </c>
      <c r="P13841" t="s">
        <v>71</v>
      </c>
      <c r="Q13841">
        <v>15.3</v>
      </c>
      <c r="R13841" t="s">
        <v>71</v>
      </c>
    </row>
    <row r="13842" spans="1:46" x14ac:dyDescent="0.2">
      <c r="A13842" t="s">
        <v>192</v>
      </c>
      <c r="B13842" t="s">
        <v>193</v>
      </c>
      <c r="C13842">
        <f>-70.00370308 / 41.76672903</f>
        <v>-1.6760638121725568</v>
      </c>
      <c r="D13842" t="s">
        <v>194</v>
      </c>
      <c r="E13842" t="s">
        <v>70</v>
      </c>
      <c r="F13842" s="1">
        <v>37873</v>
      </c>
      <c r="G13842">
        <v>11</v>
      </c>
      <c r="O13842">
        <v>9.9499999999999993</v>
      </c>
      <c r="P13842" t="s">
        <v>71</v>
      </c>
      <c r="Q13842">
        <v>13.7</v>
      </c>
      <c r="R13842" t="s">
        <v>71</v>
      </c>
    </row>
    <row r="13843" spans="1:46" x14ac:dyDescent="0.2">
      <c r="A13843" t="s">
        <v>192</v>
      </c>
      <c r="B13843" t="s">
        <v>193</v>
      </c>
      <c r="C13843">
        <f>-70.00370308 / 41.76672903</f>
        <v>-1.6760638121725568</v>
      </c>
      <c r="D13843" t="s">
        <v>194</v>
      </c>
      <c r="E13843" t="s">
        <v>70</v>
      </c>
      <c r="F13843" s="1">
        <v>37873</v>
      </c>
      <c r="G13843">
        <v>12</v>
      </c>
      <c r="O13843">
        <v>6.72</v>
      </c>
      <c r="P13843" t="s">
        <v>71</v>
      </c>
      <c r="Q13843">
        <v>12.3</v>
      </c>
      <c r="R13843" t="s">
        <v>71</v>
      </c>
    </row>
    <row r="13844" spans="1:46" x14ac:dyDescent="0.2">
      <c r="A13844" t="s">
        <v>192</v>
      </c>
      <c r="B13844" t="s">
        <v>193</v>
      </c>
      <c r="C13844">
        <f>-70.00370308 / 41.76672903</f>
        <v>-1.6760638121725568</v>
      </c>
      <c r="D13844" t="s">
        <v>194</v>
      </c>
      <c r="E13844" t="s">
        <v>70</v>
      </c>
      <c r="F13844" s="1">
        <v>37873</v>
      </c>
      <c r="G13844">
        <v>13</v>
      </c>
      <c r="O13844">
        <v>4.55</v>
      </c>
      <c r="P13844" t="s">
        <v>71</v>
      </c>
      <c r="Q13844">
        <v>11.3</v>
      </c>
      <c r="R13844" t="s">
        <v>71</v>
      </c>
    </row>
    <row r="13845" spans="1:46" x14ac:dyDescent="0.2">
      <c r="A13845" t="s">
        <v>192</v>
      </c>
      <c r="B13845" t="s">
        <v>193</v>
      </c>
      <c r="C13845">
        <f>-70.00370308 / 41.76672903</f>
        <v>-1.6760638121725568</v>
      </c>
      <c r="D13845" t="s">
        <v>194</v>
      </c>
      <c r="E13845" t="s">
        <v>70</v>
      </c>
      <c r="F13845" s="1">
        <v>37873</v>
      </c>
      <c r="G13845">
        <v>14</v>
      </c>
      <c r="O13845">
        <v>1.1599999999999999</v>
      </c>
      <c r="P13845" t="s">
        <v>71</v>
      </c>
      <c r="Q13845">
        <v>10.6</v>
      </c>
      <c r="R13845" t="s">
        <v>71</v>
      </c>
    </row>
    <row r="13846" spans="1:46" x14ac:dyDescent="0.2">
      <c r="A13846" t="s">
        <v>192</v>
      </c>
      <c r="B13846" t="s">
        <v>193</v>
      </c>
      <c r="C13846">
        <f>-70.00370308 / 41.76672903</f>
        <v>-1.6760638121725568</v>
      </c>
      <c r="D13846" t="s">
        <v>194</v>
      </c>
      <c r="E13846" t="s">
        <v>70</v>
      </c>
      <c r="F13846" s="1">
        <v>37873</v>
      </c>
      <c r="G13846">
        <v>15</v>
      </c>
      <c r="O13846">
        <v>7.0000000000000007E-2</v>
      </c>
      <c r="P13846" t="s">
        <v>71</v>
      </c>
      <c r="Q13846">
        <v>10.1</v>
      </c>
      <c r="R13846" t="s">
        <v>71</v>
      </c>
    </row>
    <row r="13847" spans="1:46" x14ac:dyDescent="0.2">
      <c r="A13847" t="s">
        <v>192</v>
      </c>
      <c r="B13847" t="s">
        <v>193</v>
      </c>
      <c r="C13847">
        <f>-70.00370308 / 41.76672903</f>
        <v>-1.6760638121725568</v>
      </c>
      <c r="D13847" t="s">
        <v>194</v>
      </c>
      <c r="E13847" t="s">
        <v>70</v>
      </c>
      <c r="F13847" s="1">
        <v>37873</v>
      </c>
      <c r="G13847">
        <v>16</v>
      </c>
      <c r="O13847">
        <v>7.0000000000000007E-2</v>
      </c>
      <c r="P13847" t="s">
        <v>71</v>
      </c>
      <c r="Q13847">
        <v>9.8000000000000007</v>
      </c>
      <c r="R13847" t="s">
        <v>71</v>
      </c>
    </row>
    <row r="13848" spans="1:46" x14ac:dyDescent="0.2">
      <c r="A13848" t="s">
        <v>192</v>
      </c>
      <c r="B13848" t="s">
        <v>193</v>
      </c>
      <c r="C13848">
        <f>-70.00370308 / 41.76672903</f>
        <v>-1.6760638121725568</v>
      </c>
      <c r="D13848" t="s">
        <v>194</v>
      </c>
      <c r="E13848" t="s">
        <v>70</v>
      </c>
      <c r="F13848" s="1">
        <v>37873</v>
      </c>
      <c r="G13848">
        <v>17</v>
      </c>
      <c r="O13848">
        <v>0.08</v>
      </c>
      <c r="P13848" t="s">
        <v>71</v>
      </c>
      <c r="Q13848">
        <v>9.6999999999999993</v>
      </c>
      <c r="R13848" t="s">
        <v>71</v>
      </c>
    </row>
    <row r="13849" spans="1:46" x14ac:dyDescent="0.2">
      <c r="A13849" t="s">
        <v>192</v>
      </c>
      <c r="B13849" t="s">
        <v>193</v>
      </c>
      <c r="C13849">
        <f>-70.00370308 / 41.76672903</f>
        <v>-1.6760638121725568</v>
      </c>
      <c r="D13849" t="s">
        <v>194</v>
      </c>
      <c r="E13849" t="s">
        <v>70</v>
      </c>
      <c r="F13849" s="1">
        <v>37873</v>
      </c>
      <c r="G13849">
        <v>17.5</v>
      </c>
      <c r="K13849">
        <v>0.03</v>
      </c>
      <c r="L13849" t="s">
        <v>71</v>
      </c>
      <c r="O13849">
        <v>0.08</v>
      </c>
      <c r="P13849" t="s">
        <v>71</v>
      </c>
      <c r="Q13849">
        <v>9.6999999999999993</v>
      </c>
      <c r="R13849" t="s">
        <v>71</v>
      </c>
      <c r="S13849">
        <v>1</v>
      </c>
      <c r="T13849" t="s">
        <v>71</v>
      </c>
      <c r="U13849">
        <v>30.97</v>
      </c>
      <c r="V13849" t="s">
        <v>71</v>
      </c>
      <c r="W13849">
        <v>41.5</v>
      </c>
      <c r="X13849" t="s">
        <v>71</v>
      </c>
      <c r="Y13849">
        <v>53.65</v>
      </c>
      <c r="AA13849">
        <v>-5.59</v>
      </c>
      <c r="AE13849">
        <v>0.48</v>
      </c>
      <c r="AF13849" t="s">
        <v>71</v>
      </c>
      <c r="AG13849">
        <v>5.94</v>
      </c>
      <c r="AH13849" t="s">
        <v>71</v>
      </c>
      <c r="AS13849">
        <v>11.65</v>
      </c>
      <c r="AT13849" t="s">
        <v>71</v>
      </c>
    </row>
    <row r="13850" spans="1:46" x14ac:dyDescent="0.2">
      <c r="A13850" t="s">
        <v>192</v>
      </c>
      <c r="B13850" t="s">
        <v>193</v>
      </c>
      <c r="C13850">
        <f>-70.00370308 / 41.76672903</f>
        <v>-1.6760638121725568</v>
      </c>
      <c r="D13850" t="s">
        <v>194</v>
      </c>
      <c r="E13850" t="s">
        <v>70</v>
      </c>
      <c r="F13850" s="1">
        <v>38224</v>
      </c>
      <c r="G13850">
        <v>0.5</v>
      </c>
      <c r="I13850">
        <v>17.3</v>
      </c>
      <c r="J13850" t="s">
        <v>71</v>
      </c>
      <c r="K13850">
        <v>14.6</v>
      </c>
      <c r="L13850" t="s">
        <v>71</v>
      </c>
      <c r="M13850">
        <v>7.8</v>
      </c>
      <c r="N13850" t="s">
        <v>71</v>
      </c>
      <c r="O13850">
        <v>8.48</v>
      </c>
      <c r="P13850" t="s">
        <v>71</v>
      </c>
      <c r="Q13850">
        <v>24.7</v>
      </c>
      <c r="R13850" t="s">
        <v>71</v>
      </c>
      <c r="S13850">
        <v>0.1</v>
      </c>
      <c r="T13850" t="s">
        <v>71</v>
      </c>
      <c r="U13850">
        <v>3.1</v>
      </c>
      <c r="V13850" t="s">
        <v>71</v>
      </c>
      <c r="W13850">
        <v>10.59</v>
      </c>
      <c r="X13850" t="s">
        <v>71</v>
      </c>
      <c r="Y13850">
        <v>20.46</v>
      </c>
      <c r="AA13850">
        <v>56.9</v>
      </c>
      <c r="AC13850">
        <v>30.4</v>
      </c>
      <c r="AE13850">
        <v>3.43</v>
      </c>
      <c r="AF13850" t="s">
        <v>71</v>
      </c>
      <c r="AG13850">
        <v>6.23</v>
      </c>
      <c r="AH13850" t="s">
        <v>71</v>
      </c>
      <c r="AS13850">
        <v>0.1</v>
      </c>
      <c r="AT13850" t="s">
        <v>71</v>
      </c>
    </row>
    <row r="13851" spans="1:46" x14ac:dyDescent="0.2">
      <c r="A13851" t="s">
        <v>192</v>
      </c>
      <c r="B13851" t="s">
        <v>193</v>
      </c>
      <c r="C13851">
        <f>-70.00370308 / 41.76672903</f>
        <v>-1.6760638121725568</v>
      </c>
      <c r="D13851" t="s">
        <v>194</v>
      </c>
      <c r="E13851" t="s">
        <v>70</v>
      </c>
      <c r="F13851" s="1">
        <v>38224</v>
      </c>
      <c r="G13851">
        <v>1</v>
      </c>
      <c r="O13851">
        <v>8.4700000000000006</v>
      </c>
      <c r="P13851" t="s">
        <v>71</v>
      </c>
      <c r="Q13851">
        <v>24.7</v>
      </c>
      <c r="R13851" t="s">
        <v>71</v>
      </c>
    </row>
    <row r="13852" spans="1:46" x14ac:dyDescent="0.2">
      <c r="A13852" t="s">
        <v>192</v>
      </c>
      <c r="B13852" t="s">
        <v>193</v>
      </c>
      <c r="C13852">
        <f>-70.00370308 / 41.76672903</f>
        <v>-1.6760638121725568</v>
      </c>
      <c r="D13852" t="s">
        <v>194</v>
      </c>
      <c r="E13852" t="s">
        <v>70</v>
      </c>
      <c r="F13852" s="1">
        <v>38224</v>
      </c>
      <c r="G13852">
        <v>2</v>
      </c>
      <c r="O13852">
        <v>8.52</v>
      </c>
      <c r="P13852" t="s">
        <v>71</v>
      </c>
      <c r="Q13852">
        <v>24.4</v>
      </c>
      <c r="R13852" t="s">
        <v>71</v>
      </c>
    </row>
    <row r="13853" spans="1:46" x14ac:dyDescent="0.2">
      <c r="A13853" t="s">
        <v>192</v>
      </c>
      <c r="B13853" t="s">
        <v>193</v>
      </c>
      <c r="C13853">
        <f>-70.00370308 / 41.76672903</f>
        <v>-1.6760638121725568</v>
      </c>
      <c r="D13853" t="s">
        <v>194</v>
      </c>
      <c r="E13853" t="s">
        <v>70</v>
      </c>
      <c r="F13853" s="1">
        <v>38224</v>
      </c>
      <c r="G13853">
        <v>3</v>
      </c>
      <c r="K13853">
        <v>0.8</v>
      </c>
      <c r="L13853" t="s">
        <v>71</v>
      </c>
      <c r="O13853">
        <v>8.4700000000000006</v>
      </c>
      <c r="P13853" t="s">
        <v>71</v>
      </c>
      <c r="Q13853">
        <v>24.2</v>
      </c>
      <c r="R13853" t="s">
        <v>71</v>
      </c>
      <c r="S13853">
        <v>7.0000000000000007E-2</v>
      </c>
      <c r="T13853" t="s">
        <v>71</v>
      </c>
      <c r="U13853">
        <v>2.17</v>
      </c>
      <c r="V13853" t="s">
        <v>71</v>
      </c>
      <c r="W13853">
        <v>13.15</v>
      </c>
      <c r="X13853" t="s">
        <v>71</v>
      </c>
      <c r="Y13853">
        <v>15.32</v>
      </c>
      <c r="AA13853">
        <v>28.41</v>
      </c>
      <c r="AE13853">
        <v>3.43</v>
      </c>
      <c r="AF13853" t="s">
        <v>71</v>
      </c>
      <c r="AG13853">
        <v>6.3</v>
      </c>
      <c r="AH13853" t="s">
        <v>71</v>
      </c>
      <c r="AS13853">
        <v>0.2</v>
      </c>
      <c r="AT13853" t="s">
        <v>71</v>
      </c>
    </row>
    <row r="13854" spans="1:46" x14ac:dyDescent="0.2">
      <c r="A13854" t="s">
        <v>192</v>
      </c>
      <c r="B13854" t="s">
        <v>193</v>
      </c>
      <c r="C13854">
        <f>-70.00370308 / 41.76672903</f>
        <v>-1.6760638121725568</v>
      </c>
      <c r="D13854" t="s">
        <v>194</v>
      </c>
      <c r="E13854" t="s">
        <v>70</v>
      </c>
      <c r="F13854" s="1">
        <v>38224</v>
      </c>
      <c r="G13854">
        <v>4</v>
      </c>
      <c r="O13854">
        <v>8.48</v>
      </c>
      <c r="P13854" t="s">
        <v>71</v>
      </c>
      <c r="Q13854">
        <v>24.1</v>
      </c>
      <c r="R13854" t="s">
        <v>71</v>
      </c>
    </row>
    <row r="13855" spans="1:46" x14ac:dyDescent="0.2">
      <c r="A13855" t="s">
        <v>192</v>
      </c>
      <c r="B13855" t="s">
        <v>193</v>
      </c>
      <c r="C13855">
        <f>-70.00370308 / 41.76672903</f>
        <v>-1.6760638121725568</v>
      </c>
      <c r="D13855" t="s">
        <v>194</v>
      </c>
      <c r="E13855" t="s">
        <v>70</v>
      </c>
      <c r="F13855" s="1">
        <v>38224</v>
      </c>
      <c r="G13855">
        <v>5</v>
      </c>
      <c r="O13855">
        <v>8.48</v>
      </c>
      <c r="P13855" t="s">
        <v>71</v>
      </c>
      <c r="Q13855">
        <v>24.1</v>
      </c>
      <c r="R13855" t="s">
        <v>71</v>
      </c>
    </row>
    <row r="13856" spans="1:46" x14ac:dyDescent="0.2">
      <c r="A13856" t="s">
        <v>192</v>
      </c>
      <c r="B13856" t="s">
        <v>193</v>
      </c>
      <c r="C13856">
        <f>-70.00370308 / 41.76672903</f>
        <v>-1.6760638121725568</v>
      </c>
      <c r="D13856" t="s">
        <v>194</v>
      </c>
      <c r="E13856" t="s">
        <v>70</v>
      </c>
      <c r="F13856" s="1">
        <v>38224</v>
      </c>
      <c r="G13856">
        <v>6</v>
      </c>
      <c r="O13856">
        <v>8.44</v>
      </c>
      <c r="P13856" t="s">
        <v>71</v>
      </c>
      <c r="Q13856">
        <v>24</v>
      </c>
      <c r="R13856" t="s">
        <v>71</v>
      </c>
    </row>
    <row r="13857" spans="1:46" x14ac:dyDescent="0.2">
      <c r="A13857" t="s">
        <v>192</v>
      </c>
      <c r="B13857" t="s">
        <v>193</v>
      </c>
      <c r="C13857">
        <f>-70.00370308 / 41.76672903</f>
        <v>-1.6760638121725568</v>
      </c>
      <c r="D13857" t="s">
        <v>194</v>
      </c>
      <c r="E13857" t="s">
        <v>70</v>
      </c>
      <c r="F13857" s="1">
        <v>38224</v>
      </c>
      <c r="G13857">
        <v>7</v>
      </c>
      <c r="O13857">
        <v>8.4700000000000006</v>
      </c>
      <c r="P13857" t="s">
        <v>71</v>
      </c>
      <c r="Q13857">
        <v>23.8</v>
      </c>
      <c r="R13857" t="s">
        <v>71</v>
      </c>
    </row>
    <row r="13858" spans="1:46" x14ac:dyDescent="0.2">
      <c r="A13858" t="s">
        <v>192</v>
      </c>
      <c r="B13858" t="s">
        <v>193</v>
      </c>
      <c r="C13858">
        <f>-70.00370308 / 41.76672903</f>
        <v>-1.6760638121725568</v>
      </c>
      <c r="D13858" t="s">
        <v>194</v>
      </c>
      <c r="E13858" t="s">
        <v>70</v>
      </c>
      <c r="F13858" s="1">
        <v>38224</v>
      </c>
      <c r="G13858">
        <v>8</v>
      </c>
      <c r="O13858">
        <v>8.5500000000000007</v>
      </c>
      <c r="P13858" t="s">
        <v>71</v>
      </c>
      <c r="Q13858">
        <v>23.5</v>
      </c>
      <c r="R13858" t="s">
        <v>71</v>
      </c>
    </row>
    <row r="13859" spans="1:46" x14ac:dyDescent="0.2">
      <c r="A13859" t="s">
        <v>192</v>
      </c>
      <c r="B13859" t="s">
        <v>193</v>
      </c>
      <c r="C13859">
        <f>-70.00370308 / 41.76672903</f>
        <v>-1.6760638121725568</v>
      </c>
      <c r="D13859" t="s">
        <v>194</v>
      </c>
      <c r="E13859" t="s">
        <v>70</v>
      </c>
      <c r="F13859" s="1">
        <v>38224</v>
      </c>
      <c r="G13859">
        <v>9</v>
      </c>
      <c r="K13859">
        <v>1</v>
      </c>
      <c r="L13859" t="s">
        <v>71</v>
      </c>
      <c r="O13859">
        <v>11.7</v>
      </c>
      <c r="P13859" t="s">
        <v>71</v>
      </c>
      <c r="Q13859">
        <v>19.399999999999999</v>
      </c>
      <c r="R13859" t="s">
        <v>71</v>
      </c>
      <c r="S13859">
        <v>0.13</v>
      </c>
      <c r="T13859" t="s">
        <v>71</v>
      </c>
      <c r="U13859">
        <v>4.03</v>
      </c>
      <c r="V13859" t="s">
        <v>71</v>
      </c>
      <c r="W13859">
        <v>11.5</v>
      </c>
      <c r="X13859" t="s">
        <v>71</v>
      </c>
      <c r="Y13859">
        <v>24.25</v>
      </c>
      <c r="AA13859">
        <v>30.6</v>
      </c>
      <c r="AE13859">
        <v>3.43</v>
      </c>
      <c r="AF13859" t="s">
        <v>71</v>
      </c>
      <c r="AG13859">
        <v>6.12</v>
      </c>
      <c r="AH13859" t="s">
        <v>71</v>
      </c>
      <c r="AS13859">
        <v>0.1</v>
      </c>
      <c r="AT13859" t="s">
        <v>71</v>
      </c>
    </row>
    <row r="13860" spans="1:46" x14ac:dyDescent="0.2">
      <c r="A13860" t="s">
        <v>192</v>
      </c>
      <c r="B13860" t="s">
        <v>193</v>
      </c>
      <c r="C13860">
        <f>-70.00370308 / 41.76672903</f>
        <v>-1.6760638121725568</v>
      </c>
      <c r="D13860" t="s">
        <v>194</v>
      </c>
      <c r="E13860" t="s">
        <v>70</v>
      </c>
      <c r="F13860" s="1">
        <v>38224</v>
      </c>
      <c r="G13860">
        <v>10</v>
      </c>
      <c r="O13860">
        <v>12.28</v>
      </c>
      <c r="P13860" t="s">
        <v>71</v>
      </c>
      <c r="Q13860">
        <v>17.3</v>
      </c>
      <c r="R13860" t="s">
        <v>71</v>
      </c>
    </row>
    <row r="13861" spans="1:46" x14ac:dyDescent="0.2">
      <c r="A13861" t="s">
        <v>192</v>
      </c>
      <c r="B13861" t="s">
        <v>193</v>
      </c>
      <c r="C13861">
        <f>-70.00370308 / 41.76672903</f>
        <v>-1.6760638121725568</v>
      </c>
      <c r="D13861" t="s">
        <v>194</v>
      </c>
      <c r="E13861" t="s">
        <v>70</v>
      </c>
      <c r="F13861" s="1">
        <v>38224</v>
      </c>
      <c r="G13861">
        <v>11</v>
      </c>
      <c r="O13861">
        <v>10.4</v>
      </c>
      <c r="P13861" t="s">
        <v>71</v>
      </c>
      <c r="Q13861">
        <v>15.1</v>
      </c>
      <c r="R13861" t="s">
        <v>71</v>
      </c>
    </row>
    <row r="13862" spans="1:46" x14ac:dyDescent="0.2">
      <c r="A13862" t="s">
        <v>192</v>
      </c>
      <c r="B13862" t="s">
        <v>193</v>
      </c>
      <c r="C13862">
        <f>-70.00370308 / 41.76672903</f>
        <v>-1.6760638121725568</v>
      </c>
      <c r="D13862" t="s">
        <v>194</v>
      </c>
      <c r="E13862" t="s">
        <v>70</v>
      </c>
      <c r="F13862" s="1">
        <v>38224</v>
      </c>
      <c r="G13862">
        <v>12</v>
      </c>
      <c r="O13862">
        <v>7.45</v>
      </c>
      <c r="P13862" t="s">
        <v>71</v>
      </c>
      <c r="Q13862">
        <v>13.4</v>
      </c>
      <c r="R13862" t="s">
        <v>71</v>
      </c>
    </row>
    <row r="13863" spans="1:46" x14ac:dyDescent="0.2">
      <c r="A13863" t="s">
        <v>192</v>
      </c>
      <c r="B13863" t="s">
        <v>193</v>
      </c>
      <c r="C13863">
        <f>-70.00370308 / 41.76672903</f>
        <v>-1.6760638121725568</v>
      </c>
      <c r="D13863" t="s">
        <v>194</v>
      </c>
      <c r="E13863" t="s">
        <v>70</v>
      </c>
      <c r="F13863" s="1">
        <v>38224</v>
      </c>
      <c r="G13863">
        <v>13</v>
      </c>
      <c r="O13863">
        <v>5.8</v>
      </c>
      <c r="P13863" t="s">
        <v>71</v>
      </c>
      <c r="Q13863">
        <v>12.2</v>
      </c>
      <c r="R13863" t="s">
        <v>71</v>
      </c>
    </row>
    <row r="13864" spans="1:46" x14ac:dyDescent="0.2">
      <c r="A13864" t="s">
        <v>192</v>
      </c>
      <c r="B13864" t="s">
        <v>193</v>
      </c>
      <c r="C13864">
        <f>-70.00370308 / 41.76672903</f>
        <v>-1.6760638121725568</v>
      </c>
      <c r="D13864" t="s">
        <v>194</v>
      </c>
      <c r="E13864" t="s">
        <v>70</v>
      </c>
      <c r="F13864" s="1">
        <v>38224</v>
      </c>
      <c r="G13864">
        <v>14</v>
      </c>
      <c r="O13864">
        <v>2.5499999999999998</v>
      </c>
      <c r="P13864" t="s">
        <v>71</v>
      </c>
      <c r="Q13864">
        <v>11.1</v>
      </c>
      <c r="R13864" t="s">
        <v>71</v>
      </c>
    </row>
    <row r="13865" spans="1:46" x14ac:dyDescent="0.2">
      <c r="A13865" t="s">
        <v>192</v>
      </c>
      <c r="B13865" t="s">
        <v>193</v>
      </c>
      <c r="C13865">
        <f>-70.00370308 / 41.76672903</f>
        <v>-1.6760638121725568</v>
      </c>
      <c r="D13865" t="s">
        <v>194</v>
      </c>
      <c r="E13865" t="s">
        <v>70</v>
      </c>
      <c r="F13865" s="1">
        <v>38224</v>
      </c>
      <c r="G13865">
        <v>15</v>
      </c>
      <c r="O13865">
        <v>0.56000000000000005</v>
      </c>
      <c r="P13865" t="s">
        <v>71</v>
      </c>
      <c r="Q13865">
        <v>10.5</v>
      </c>
      <c r="R13865" t="s">
        <v>71</v>
      </c>
    </row>
    <row r="13866" spans="1:46" x14ac:dyDescent="0.2">
      <c r="A13866" t="s">
        <v>192</v>
      </c>
      <c r="B13866" t="s">
        <v>193</v>
      </c>
      <c r="C13866">
        <f>-70.00370308 / 41.76672903</f>
        <v>-1.6760638121725568</v>
      </c>
      <c r="D13866" t="s">
        <v>194</v>
      </c>
      <c r="E13866" t="s">
        <v>70</v>
      </c>
      <c r="F13866" s="1">
        <v>38224</v>
      </c>
      <c r="G13866">
        <v>16</v>
      </c>
      <c r="K13866">
        <v>1.1000000000000001</v>
      </c>
      <c r="L13866" t="s">
        <v>71</v>
      </c>
      <c r="O13866">
        <v>0.28999999999999998</v>
      </c>
      <c r="P13866" t="s">
        <v>71</v>
      </c>
      <c r="Q13866">
        <v>10.1</v>
      </c>
      <c r="R13866" t="s">
        <v>71</v>
      </c>
      <c r="S13866">
        <v>0.8</v>
      </c>
      <c r="T13866" t="s">
        <v>71</v>
      </c>
      <c r="U13866">
        <v>24.78</v>
      </c>
      <c r="V13866" t="s">
        <v>71</v>
      </c>
      <c r="W13866">
        <v>21.52</v>
      </c>
      <c r="X13866" t="s">
        <v>71</v>
      </c>
      <c r="Y13866">
        <v>50.44</v>
      </c>
      <c r="AA13866">
        <v>31.53</v>
      </c>
      <c r="AE13866">
        <v>5.85</v>
      </c>
      <c r="AF13866" t="s">
        <v>71</v>
      </c>
      <c r="AG13866">
        <v>5.71</v>
      </c>
      <c r="AH13866" t="s">
        <v>71</v>
      </c>
      <c r="AS13866">
        <v>0.4</v>
      </c>
      <c r="AT13866" t="s">
        <v>71</v>
      </c>
    </row>
    <row r="13867" spans="1:46" x14ac:dyDescent="0.2">
      <c r="A13867" t="s">
        <v>192</v>
      </c>
      <c r="B13867" t="s">
        <v>193</v>
      </c>
      <c r="C13867">
        <f>-70.00370308 / 41.76672903</f>
        <v>-1.6760638121725568</v>
      </c>
      <c r="D13867" t="s">
        <v>194</v>
      </c>
      <c r="E13867" t="s">
        <v>70</v>
      </c>
      <c r="F13867" s="1">
        <v>38224</v>
      </c>
      <c r="G13867">
        <v>17</v>
      </c>
      <c r="O13867">
        <v>0.36</v>
      </c>
      <c r="P13867" t="s">
        <v>71</v>
      </c>
      <c r="Q13867">
        <v>10</v>
      </c>
      <c r="R13867" t="s">
        <v>71</v>
      </c>
    </row>
    <row r="13868" spans="1:46" x14ac:dyDescent="0.2">
      <c r="A13868" t="s">
        <v>192</v>
      </c>
      <c r="B13868" t="s">
        <v>193</v>
      </c>
      <c r="C13868">
        <f>-70.00370308 / 41.76672903</f>
        <v>-1.6760638121725568</v>
      </c>
      <c r="D13868" t="s">
        <v>194</v>
      </c>
      <c r="E13868" t="s">
        <v>70</v>
      </c>
      <c r="F13868" s="1">
        <v>38260</v>
      </c>
      <c r="G13868">
        <v>0.5</v>
      </c>
      <c r="I13868">
        <v>17.760000000000002</v>
      </c>
      <c r="J13868" t="s">
        <v>71</v>
      </c>
      <c r="K13868">
        <v>0.7</v>
      </c>
      <c r="L13868" t="s">
        <v>71</v>
      </c>
      <c r="M13868">
        <v>7.07</v>
      </c>
      <c r="N13868" t="s">
        <v>71</v>
      </c>
      <c r="O13868">
        <v>8.4</v>
      </c>
      <c r="P13868" t="s">
        <v>71</v>
      </c>
      <c r="Q13868">
        <v>20.100000000000001</v>
      </c>
      <c r="R13868" t="s">
        <v>71</v>
      </c>
      <c r="S13868">
        <v>0.15</v>
      </c>
      <c r="T13868" t="s">
        <v>71</v>
      </c>
      <c r="U13868">
        <v>4.6500000000000004</v>
      </c>
      <c r="V13868" t="s">
        <v>71</v>
      </c>
      <c r="W13868">
        <v>9.06</v>
      </c>
      <c r="X13868" t="s">
        <v>71</v>
      </c>
      <c r="Y13868">
        <v>26.31</v>
      </c>
      <c r="AA13868">
        <v>27.1</v>
      </c>
      <c r="AC13868">
        <v>31.82</v>
      </c>
      <c r="AE13868">
        <v>4.04</v>
      </c>
      <c r="AF13868" t="s">
        <v>71</v>
      </c>
      <c r="AG13868">
        <v>6.17</v>
      </c>
      <c r="AH13868" t="s">
        <v>71</v>
      </c>
      <c r="AS13868">
        <v>0.3</v>
      </c>
      <c r="AT13868" t="s">
        <v>71</v>
      </c>
    </row>
    <row r="13869" spans="1:46" x14ac:dyDescent="0.2">
      <c r="A13869" t="s">
        <v>192</v>
      </c>
      <c r="B13869" t="s">
        <v>193</v>
      </c>
      <c r="C13869">
        <f>-70.00370308 / 41.76672903</f>
        <v>-1.6760638121725568</v>
      </c>
      <c r="D13869" t="s">
        <v>194</v>
      </c>
      <c r="E13869" t="s">
        <v>70</v>
      </c>
      <c r="F13869" s="1">
        <v>38260</v>
      </c>
      <c r="G13869">
        <v>1</v>
      </c>
      <c r="O13869">
        <v>8.4</v>
      </c>
      <c r="P13869" t="s">
        <v>71</v>
      </c>
      <c r="Q13869">
        <v>20</v>
      </c>
      <c r="R13869" t="s">
        <v>71</v>
      </c>
    </row>
    <row r="13870" spans="1:46" x14ac:dyDescent="0.2">
      <c r="A13870" t="s">
        <v>192</v>
      </c>
      <c r="B13870" t="s">
        <v>193</v>
      </c>
      <c r="C13870">
        <f>-70.00370308 / 41.76672903</f>
        <v>-1.6760638121725568</v>
      </c>
      <c r="D13870" t="s">
        <v>194</v>
      </c>
      <c r="E13870" t="s">
        <v>70</v>
      </c>
      <c r="F13870" s="1">
        <v>38260</v>
      </c>
      <c r="G13870">
        <v>2</v>
      </c>
      <c r="O13870">
        <v>8.41</v>
      </c>
      <c r="P13870" t="s">
        <v>71</v>
      </c>
      <c r="Q13870">
        <v>20</v>
      </c>
      <c r="R13870" t="s">
        <v>71</v>
      </c>
    </row>
    <row r="13871" spans="1:46" x14ac:dyDescent="0.2">
      <c r="A13871" t="s">
        <v>192</v>
      </c>
      <c r="B13871" t="s">
        <v>193</v>
      </c>
      <c r="C13871">
        <f>-70.00370308 / 41.76672903</f>
        <v>-1.6760638121725568</v>
      </c>
      <c r="D13871" t="s">
        <v>194</v>
      </c>
      <c r="E13871" t="s">
        <v>70</v>
      </c>
      <c r="F13871" s="1">
        <v>38260</v>
      </c>
      <c r="G13871">
        <v>3</v>
      </c>
      <c r="K13871">
        <v>0.9</v>
      </c>
      <c r="L13871" t="s">
        <v>71</v>
      </c>
      <c r="O13871">
        <v>8.44</v>
      </c>
      <c r="P13871" t="s">
        <v>71</v>
      </c>
      <c r="Q13871">
        <v>19.899999999999999</v>
      </c>
      <c r="R13871" t="s">
        <v>71</v>
      </c>
      <c r="S13871">
        <v>0.28999999999999998</v>
      </c>
      <c r="T13871" t="s">
        <v>71</v>
      </c>
      <c r="U13871">
        <v>8.98</v>
      </c>
      <c r="V13871" t="s">
        <v>71</v>
      </c>
      <c r="W13871">
        <v>10.33</v>
      </c>
      <c r="X13871" t="s">
        <v>71</v>
      </c>
      <c r="Y13871">
        <v>35.799999999999997</v>
      </c>
      <c r="AA13871">
        <v>29.57</v>
      </c>
      <c r="AE13871">
        <v>4.04</v>
      </c>
      <c r="AF13871" t="s">
        <v>71</v>
      </c>
      <c r="AG13871">
        <v>6.16</v>
      </c>
      <c r="AH13871" t="s">
        <v>71</v>
      </c>
      <c r="AS13871">
        <v>0.3</v>
      </c>
      <c r="AT13871" t="s">
        <v>71</v>
      </c>
    </row>
    <row r="13872" spans="1:46" x14ac:dyDescent="0.2">
      <c r="A13872" t="s">
        <v>192</v>
      </c>
      <c r="B13872" t="s">
        <v>193</v>
      </c>
      <c r="C13872">
        <f>-70.00370308 / 41.76672903</f>
        <v>-1.6760638121725568</v>
      </c>
      <c r="D13872" t="s">
        <v>194</v>
      </c>
      <c r="E13872" t="s">
        <v>70</v>
      </c>
      <c r="F13872" s="1">
        <v>38260</v>
      </c>
      <c r="G13872">
        <v>4</v>
      </c>
      <c r="O13872">
        <v>8.4</v>
      </c>
      <c r="P13872" t="s">
        <v>71</v>
      </c>
      <c r="Q13872">
        <v>19.899999999999999</v>
      </c>
      <c r="R13872" t="s">
        <v>71</v>
      </c>
    </row>
    <row r="13873" spans="1:46" x14ac:dyDescent="0.2">
      <c r="A13873" t="s">
        <v>192</v>
      </c>
      <c r="B13873" t="s">
        <v>193</v>
      </c>
      <c r="C13873">
        <f>-70.00370308 / 41.76672903</f>
        <v>-1.6760638121725568</v>
      </c>
      <c r="D13873" t="s">
        <v>194</v>
      </c>
      <c r="E13873" t="s">
        <v>70</v>
      </c>
      <c r="F13873" s="1">
        <v>38260</v>
      </c>
      <c r="G13873">
        <v>5</v>
      </c>
      <c r="O13873">
        <v>8.3699999999999992</v>
      </c>
      <c r="P13873" t="s">
        <v>71</v>
      </c>
      <c r="Q13873">
        <v>19.8</v>
      </c>
      <c r="R13873" t="s">
        <v>71</v>
      </c>
    </row>
    <row r="13874" spans="1:46" x14ac:dyDescent="0.2">
      <c r="A13874" t="s">
        <v>192</v>
      </c>
      <c r="B13874" t="s">
        <v>193</v>
      </c>
      <c r="C13874">
        <f>-70.00370308 / 41.76672903</f>
        <v>-1.6760638121725568</v>
      </c>
      <c r="D13874" t="s">
        <v>194</v>
      </c>
      <c r="E13874" t="s">
        <v>70</v>
      </c>
      <c r="F13874" s="1">
        <v>38260</v>
      </c>
      <c r="G13874">
        <v>6</v>
      </c>
      <c r="O13874">
        <v>8.39</v>
      </c>
      <c r="P13874" t="s">
        <v>71</v>
      </c>
      <c r="Q13874">
        <v>19.8</v>
      </c>
      <c r="R13874" t="s">
        <v>71</v>
      </c>
    </row>
    <row r="13875" spans="1:46" x14ac:dyDescent="0.2">
      <c r="A13875" t="s">
        <v>192</v>
      </c>
      <c r="B13875" t="s">
        <v>193</v>
      </c>
      <c r="C13875">
        <f>-70.00370308 / 41.76672903</f>
        <v>-1.6760638121725568</v>
      </c>
      <c r="D13875" t="s">
        <v>194</v>
      </c>
      <c r="E13875" t="s">
        <v>70</v>
      </c>
      <c r="F13875" s="1">
        <v>38260</v>
      </c>
      <c r="G13875">
        <v>7</v>
      </c>
      <c r="O13875">
        <v>8.32</v>
      </c>
      <c r="P13875" t="s">
        <v>71</v>
      </c>
      <c r="Q13875">
        <v>19.7</v>
      </c>
      <c r="R13875" t="s">
        <v>71</v>
      </c>
    </row>
    <row r="13876" spans="1:46" x14ac:dyDescent="0.2">
      <c r="A13876" t="s">
        <v>192</v>
      </c>
      <c r="B13876" t="s">
        <v>193</v>
      </c>
      <c r="C13876">
        <f>-70.00370308 / 41.76672903</f>
        <v>-1.6760638121725568</v>
      </c>
      <c r="D13876" t="s">
        <v>194</v>
      </c>
      <c r="E13876" t="s">
        <v>70</v>
      </c>
      <c r="F13876" s="1">
        <v>38260</v>
      </c>
      <c r="G13876">
        <v>8</v>
      </c>
      <c r="O13876">
        <v>8.27</v>
      </c>
      <c r="P13876" t="s">
        <v>71</v>
      </c>
      <c r="Q13876">
        <v>19.7</v>
      </c>
      <c r="R13876" t="s">
        <v>71</v>
      </c>
    </row>
    <row r="13877" spans="1:46" x14ac:dyDescent="0.2">
      <c r="A13877" t="s">
        <v>192</v>
      </c>
      <c r="B13877" t="s">
        <v>193</v>
      </c>
      <c r="C13877">
        <f>-70.00370308 / 41.76672903</f>
        <v>-1.6760638121725568</v>
      </c>
      <c r="D13877" t="s">
        <v>194</v>
      </c>
      <c r="E13877" t="s">
        <v>70</v>
      </c>
      <c r="F13877" s="1">
        <v>38260</v>
      </c>
      <c r="G13877">
        <v>9</v>
      </c>
      <c r="K13877">
        <v>0.9</v>
      </c>
      <c r="L13877" t="s">
        <v>71</v>
      </c>
      <c r="O13877">
        <v>8.25</v>
      </c>
      <c r="P13877" t="s">
        <v>71</v>
      </c>
      <c r="Q13877">
        <v>19.600000000000001</v>
      </c>
      <c r="R13877" t="s">
        <v>71</v>
      </c>
      <c r="S13877">
        <v>0.27</v>
      </c>
      <c r="T13877" t="s">
        <v>71</v>
      </c>
      <c r="U13877">
        <v>8.36</v>
      </c>
      <c r="V13877" t="s">
        <v>71</v>
      </c>
      <c r="W13877">
        <v>11.18</v>
      </c>
      <c r="X13877" t="s">
        <v>71</v>
      </c>
      <c r="Y13877">
        <v>34.770000000000003</v>
      </c>
      <c r="AA13877">
        <v>29.57</v>
      </c>
      <c r="AE13877">
        <v>4.04</v>
      </c>
      <c r="AF13877" t="s">
        <v>71</v>
      </c>
      <c r="AG13877">
        <v>6.14</v>
      </c>
      <c r="AH13877" t="s">
        <v>71</v>
      </c>
      <c r="AS13877">
        <v>0.3</v>
      </c>
      <c r="AT13877" t="s">
        <v>71</v>
      </c>
    </row>
    <row r="13878" spans="1:46" x14ac:dyDescent="0.2">
      <c r="A13878" t="s">
        <v>192</v>
      </c>
      <c r="B13878" t="s">
        <v>193</v>
      </c>
      <c r="C13878">
        <f>-70.00370308 / 41.76672903</f>
        <v>-1.6760638121725568</v>
      </c>
      <c r="D13878" t="s">
        <v>194</v>
      </c>
      <c r="E13878" t="s">
        <v>70</v>
      </c>
      <c r="F13878" s="1">
        <v>38260</v>
      </c>
      <c r="G13878">
        <v>10</v>
      </c>
      <c r="O13878">
        <v>8.27</v>
      </c>
      <c r="P13878" t="s">
        <v>71</v>
      </c>
      <c r="Q13878">
        <v>19.5</v>
      </c>
      <c r="R13878" t="s">
        <v>71</v>
      </c>
    </row>
    <row r="13879" spans="1:46" x14ac:dyDescent="0.2">
      <c r="A13879" t="s">
        <v>192</v>
      </c>
      <c r="B13879" t="s">
        <v>193</v>
      </c>
      <c r="C13879">
        <f>-70.00370308 / 41.76672903</f>
        <v>-1.6760638121725568</v>
      </c>
      <c r="D13879" t="s">
        <v>194</v>
      </c>
      <c r="E13879" t="s">
        <v>70</v>
      </c>
      <c r="F13879" s="1">
        <v>38260</v>
      </c>
      <c r="G13879">
        <v>11</v>
      </c>
      <c r="O13879">
        <v>8.0399999999999991</v>
      </c>
      <c r="P13879" t="s">
        <v>71</v>
      </c>
      <c r="Q13879">
        <v>19.399999999999999</v>
      </c>
      <c r="R13879" t="s">
        <v>71</v>
      </c>
    </row>
    <row r="13880" spans="1:46" x14ac:dyDescent="0.2">
      <c r="A13880" t="s">
        <v>192</v>
      </c>
      <c r="B13880" t="s">
        <v>193</v>
      </c>
      <c r="C13880">
        <f>-70.00370308 / 41.76672903</f>
        <v>-1.6760638121725568</v>
      </c>
      <c r="D13880" t="s">
        <v>194</v>
      </c>
      <c r="E13880" t="s">
        <v>70</v>
      </c>
      <c r="F13880" s="1">
        <v>38260</v>
      </c>
      <c r="G13880">
        <v>12</v>
      </c>
      <c r="O13880">
        <v>3.86</v>
      </c>
      <c r="P13880" t="s">
        <v>71</v>
      </c>
      <c r="Q13880">
        <v>14.9</v>
      </c>
      <c r="R13880" t="s">
        <v>71</v>
      </c>
    </row>
    <row r="13881" spans="1:46" x14ac:dyDescent="0.2">
      <c r="A13881" t="s">
        <v>192</v>
      </c>
      <c r="B13881" t="s">
        <v>193</v>
      </c>
      <c r="C13881">
        <f>-70.00370308 / 41.76672903</f>
        <v>-1.6760638121725568</v>
      </c>
      <c r="D13881" t="s">
        <v>194</v>
      </c>
      <c r="E13881" t="s">
        <v>70</v>
      </c>
      <c r="F13881" s="1">
        <v>38260</v>
      </c>
      <c r="G13881">
        <v>13</v>
      </c>
      <c r="O13881">
        <v>1.74</v>
      </c>
      <c r="P13881" t="s">
        <v>71</v>
      </c>
      <c r="Q13881">
        <v>13.2</v>
      </c>
      <c r="R13881" t="s">
        <v>71</v>
      </c>
    </row>
    <row r="13882" spans="1:46" x14ac:dyDescent="0.2">
      <c r="A13882" t="s">
        <v>192</v>
      </c>
      <c r="B13882" t="s">
        <v>193</v>
      </c>
      <c r="C13882">
        <f>-70.00370308 / 41.76672903</f>
        <v>-1.6760638121725568</v>
      </c>
      <c r="D13882" t="s">
        <v>194</v>
      </c>
      <c r="E13882" t="s">
        <v>70</v>
      </c>
      <c r="F13882" s="1">
        <v>38260</v>
      </c>
      <c r="G13882">
        <v>14</v>
      </c>
      <c r="O13882">
        <v>0.28000000000000003</v>
      </c>
      <c r="P13882" t="s">
        <v>71</v>
      </c>
      <c r="Q13882">
        <v>11.9</v>
      </c>
      <c r="R13882" t="s">
        <v>71</v>
      </c>
    </row>
    <row r="13883" spans="1:46" x14ac:dyDescent="0.2">
      <c r="A13883" t="s">
        <v>192</v>
      </c>
      <c r="B13883" t="s">
        <v>193</v>
      </c>
      <c r="C13883">
        <f>-70.00370308 / 41.76672903</f>
        <v>-1.6760638121725568</v>
      </c>
      <c r="D13883" t="s">
        <v>194</v>
      </c>
      <c r="E13883" t="s">
        <v>70</v>
      </c>
      <c r="F13883" s="1">
        <v>38260</v>
      </c>
      <c r="G13883">
        <v>15</v>
      </c>
      <c r="O13883">
        <v>0.19</v>
      </c>
      <c r="P13883" t="s">
        <v>71</v>
      </c>
      <c r="Q13883">
        <v>11</v>
      </c>
      <c r="R13883" t="s">
        <v>71</v>
      </c>
    </row>
    <row r="13884" spans="1:46" x14ac:dyDescent="0.2">
      <c r="A13884" t="s">
        <v>192</v>
      </c>
      <c r="B13884" t="s">
        <v>193</v>
      </c>
      <c r="C13884">
        <f>-70.00370308 / 41.76672903</f>
        <v>-1.6760638121725568</v>
      </c>
      <c r="D13884" t="s">
        <v>194</v>
      </c>
      <c r="E13884" t="s">
        <v>70</v>
      </c>
      <c r="F13884" s="1">
        <v>38260</v>
      </c>
      <c r="G13884">
        <v>16</v>
      </c>
      <c r="O13884">
        <v>0.21</v>
      </c>
      <c r="P13884" t="s">
        <v>71</v>
      </c>
      <c r="Q13884">
        <v>10.3</v>
      </c>
      <c r="R13884" t="s">
        <v>71</v>
      </c>
    </row>
    <row r="13885" spans="1:46" x14ac:dyDescent="0.2">
      <c r="A13885" t="s">
        <v>192</v>
      </c>
      <c r="B13885" t="s">
        <v>193</v>
      </c>
      <c r="C13885">
        <f>-70.00370308 / 41.76672903</f>
        <v>-1.6760638121725568</v>
      </c>
      <c r="D13885" t="s">
        <v>194</v>
      </c>
      <c r="E13885" t="s">
        <v>70</v>
      </c>
      <c r="F13885" s="1">
        <v>38260</v>
      </c>
      <c r="G13885">
        <v>16.75</v>
      </c>
      <c r="O13885">
        <v>0.26</v>
      </c>
      <c r="P13885" t="s">
        <v>71</v>
      </c>
      <c r="Q13885">
        <v>10.1</v>
      </c>
      <c r="R13885" t="s">
        <v>71</v>
      </c>
    </row>
    <row r="13886" spans="1:46" x14ac:dyDescent="0.2">
      <c r="A13886" t="s">
        <v>192</v>
      </c>
      <c r="B13886" t="s">
        <v>193</v>
      </c>
      <c r="C13886">
        <f>-70.00370308 / 41.76672903</f>
        <v>-1.6760638121725568</v>
      </c>
      <c r="D13886" t="s">
        <v>194</v>
      </c>
      <c r="E13886" t="s">
        <v>70</v>
      </c>
      <c r="F13886" s="1">
        <v>38260</v>
      </c>
      <c r="G13886">
        <v>17</v>
      </c>
      <c r="S13886">
        <v>0.49</v>
      </c>
      <c r="T13886" t="s">
        <v>71</v>
      </c>
      <c r="U13886">
        <v>15.18</v>
      </c>
      <c r="V13886" t="s">
        <v>71</v>
      </c>
      <c r="W13886">
        <v>38.840000000000003</v>
      </c>
      <c r="X13886" t="s">
        <v>71</v>
      </c>
      <c r="Y13886">
        <v>43.37</v>
      </c>
      <c r="AE13886">
        <v>11.91</v>
      </c>
      <c r="AF13886" t="s">
        <v>71</v>
      </c>
      <c r="AG13886">
        <v>5.95</v>
      </c>
      <c r="AH13886" t="s">
        <v>71</v>
      </c>
      <c r="AS13886">
        <v>41</v>
      </c>
      <c r="AT13886" t="s">
        <v>71</v>
      </c>
    </row>
    <row r="13887" spans="1:46" x14ac:dyDescent="0.2">
      <c r="A13887" t="s">
        <v>192</v>
      </c>
      <c r="B13887" t="s">
        <v>193</v>
      </c>
      <c r="C13887">
        <f>-70.00370308 / 41.76672903</f>
        <v>-1.6760638121725568</v>
      </c>
      <c r="D13887" t="s">
        <v>194</v>
      </c>
      <c r="E13887" t="s">
        <v>70</v>
      </c>
      <c r="F13887" s="1">
        <v>38594</v>
      </c>
      <c r="G13887">
        <v>0.5</v>
      </c>
      <c r="I13887">
        <v>18.21</v>
      </c>
      <c r="J13887" t="s">
        <v>71</v>
      </c>
      <c r="K13887">
        <v>2.2799999999999998</v>
      </c>
      <c r="L13887" t="s">
        <v>71</v>
      </c>
      <c r="M13887">
        <v>9.24</v>
      </c>
      <c r="N13887" t="s">
        <v>71</v>
      </c>
      <c r="O13887">
        <v>7.7</v>
      </c>
      <c r="P13887" t="s">
        <v>71</v>
      </c>
      <c r="Q13887">
        <v>25.5</v>
      </c>
      <c r="R13887" t="s">
        <v>71</v>
      </c>
      <c r="S13887">
        <v>0.2</v>
      </c>
      <c r="T13887" t="s">
        <v>71</v>
      </c>
      <c r="U13887">
        <v>6.19</v>
      </c>
      <c r="V13887" t="s">
        <v>71</v>
      </c>
      <c r="W13887">
        <v>13.83</v>
      </c>
      <c r="X13887" t="s">
        <v>71</v>
      </c>
      <c r="Y13887">
        <v>30.44</v>
      </c>
      <c r="AA13887">
        <v>38.69</v>
      </c>
      <c r="AC13887">
        <v>27.96</v>
      </c>
      <c r="AE13887">
        <v>3.63</v>
      </c>
      <c r="AF13887" t="s">
        <v>71</v>
      </c>
      <c r="AG13887">
        <v>6.17</v>
      </c>
      <c r="AH13887" t="s">
        <v>71</v>
      </c>
      <c r="AS13887">
        <v>0.21</v>
      </c>
      <c r="AT13887" t="s">
        <v>71</v>
      </c>
    </row>
    <row r="13888" spans="1:46" x14ac:dyDescent="0.2">
      <c r="A13888" t="s">
        <v>192</v>
      </c>
      <c r="B13888" t="s">
        <v>193</v>
      </c>
      <c r="C13888">
        <f>-70.00370308 / 41.76672903</f>
        <v>-1.6760638121725568</v>
      </c>
      <c r="D13888" t="s">
        <v>194</v>
      </c>
      <c r="E13888" t="s">
        <v>70</v>
      </c>
      <c r="F13888" s="1">
        <v>38594</v>
      </c>
      <c r="G13888">
        <v>1</v>
      </c>
      <c r="O13888">
        <v>7.65</v>
      </c>
      <c r="P13888" t="s">
        <v>71</v>
      </c>
      <c r="Q13888">
        <v>25.5</v>
      </c>
      <c r="R13888" t="s">
        <v>71</v>
      </c>
    </row>
    <row r="13889" spans="1:46" x14ac:dyDescent="0.2">
      <c r="A13889" t="s">
        <v>192</v>
      </c>
      <c r="B13889" t="s">
        <v>193</v>
      </c>
      <c r="C13889">
        <f>-70.00370308 / 41.76672903</f>
        <v>-1.6760638121725568</v>
      </c>
      <c r="D13889" t="s">
        <v>194</v>
      </c>
      <c r="E13889" t="s">
        <v>70</v>
      </c>
      <c r="F13889" s="1">
        <v>38594</v>
      </c>
      <c r="G13889">
        <v>2</v>
      </c>
      <c r="O13889">
        <v>7.62</v>
      </c>
      <c r="P13889" t="s">
        <v>71</v>
      </c>
      <c r="Q13889">
        <v>25.5</v>
      </c>
      <c r="R13889" t="s">
        <v>71</v>
      </c>
    </row>
    <row r="13890" spans="1:46" x14ac:dyDescent="0.2">
      <c r="A13890" t="s">
        <v>192</v>
      </c>
      <c r="B13890" t="s">
        <v>193</v>
      </c>
      <c r="C13890">
        <f>-70.00370308 / 41.76672903</f>
        <v>-1.6760638121725568</v>
      </c>
      <c r="D13890" t="s">
        <v>194</v>
      </c>
      <c r="E13890" t="s">
        <v>70</v>
      </c>
      <c r="F13890" s="1">
        <v>38594</v>
      </c>
      <c r="G13890">
        <v>3</v>
      </c>
      <c r="K13890">
        <v>1.48</v>
      </c>
      <c r="L13890" t="s">
        <v>71</v>
      </c>
      <c r="O13890">
        <v>7.59</v>
      </c>
      <c r="P13890" t="s">
        <v>71</v>
      </c>
      <c r="Q13890">
        <v>25.5</v>
      </c>
      <c r="R13890" t="s">
        <v>71</v>
      </c>
      <c r="S13890">
        <v>0.2</v>
      </c>
      <c r="T13890" t="s">
        <v>71</v>
      </c>
      <c r="U13890">
        <v>6.19</v>
      </c>
      <c r="V13890" t="s">
        <v>71</v>
      </c>
      <c r="W13890">
        <v>12.2</v>
      </c>
      <c r="X13890" t="s">
        <v>71</v>
      </c>
      <c r="Y13890">
        <v>30.44</v>
      </c>
      <c r="AA13890">
        <v>34.450000000000003</v>
      </c>
      <c r="AE13890">
        <v>3.63</v>
      </c>
      <c r="AF13890" t="s">
        <v>71</v>
      </c>
      <c r="AG13890">
        <v>6.16</v>
      </c>
      <c r="AH13890" t="s">
        <v>71</v>
      </c>
      <c r="AS13890">
        <v>0.18</v>
      </c>
      <c r="AT13890" t="s">
        <v>71</v>
      </c>
    </row>
    <row r="13891" spans="1:46" x14ac:dyDescent="0.2">
      <c r="A13891" t="s">
        <v>192</v>
      </c>
      <c r="B13891" t="s">
        <v>193</v>
      </c>
      <c r="C13891">
        <f>-70.00370308 / 41.76672903</f>
        <v>-1.6760638121725568</v>
      </c>
      <c r="D13891" t="s">
        <v>194</v>
      </c>
      <c r="E13891" t="s">
        <v>70</v>
      </c>
      <c r="F13891" s="1">
        <v>38594</v>
      </c>
      <c r="G13891">
        <v>4</v>
      </c>
      <c r="O13891">
        <v>7.56</v>
      </c>
      <c r="P13891" t="s">
        <v>71</v>
      </c>
      <c r="Q13891">
        <v>25.5</v>
      </c>
      <c r="R13891" t="s">
        <v>71</v>
      </c>
    </row>
    <row r="13892" spans="1:46" x14ac:dyDescent="0.2">
      <c r="A13892" t="s">
        <v>192</v>
      </c>
      <c r="B13892" t="s">
        <v>193</v>
      </c>
      <c r="C13892">
        <f>-70.00370308 / 41.76672903</f>
        <v>-1.6760638121725568</v>
      </c>
      <c r="D13892" t="s">
        <v>194</v>
      </c>
      <c r="E13892" t="s">
        <v>70</v>
      </c>
      <c r="F13892" s="1">
        <v>38594</v>
      </c>
      <c r="G13892">
        <v>5</v>
      </c>
      <c r="O13892">
        <v>7.45</v>
      </c>
      <c r="P13892" t="s">
        <v>71</v>
      </c>
      <c r="Q13892">
        <v>25.4</v>
      </c>
      <c r="R13892" t="s">
        <v>71</v>
      </c>
    </row>
    <row r="13893" spans="1:46" x14ac:dyDescent="0.2">
      <c r="A13893" t="s">
        <v>192</v>
      </c>
      <c r="B13893" t="s">
        <v>193</v>
      </c>
      <c r="C13893">
        <f>-70.00370308 / 41.76672903</f>
        <v>-1.6760638121725568</v>
      </c>
      <c r="D13893" t="s">
        <v>194</v>
      </c>
      <c r="E13893" t="s">
        <v>70</v>
      </c>
      <c r="F13893" s="1">
        <v>38594</v>
      </c>
      <c r="G13893">
        <v>6</v>
      </c>
      <c r="O13893">
        <v>7.54</v>
      </c>
      <c r="P13893" t="s">
        <v>71</v>
      </c>
      <c r="Q13893">
        <v>24.7</v>
      </c>
      <c r="R13893" t="s">
        <v>71</v>
      </c>
    </row>
    <row r="13894" spans="1:46" x14ac:dyDescent="0.2">
      <c r="A13894" t="s">
        <v>192</v>
      </c>
      <c r="B13894" t="s">
        <v>193</v>
      </c>
      <c r="C13894">
        <f>-70.00370308 / 41.76672903</f>
        <v>-1.6760638121725568</v>
      </c>
      <c r="D13894" t="s">
        <v>194</v>
      </c>
      <c r="E13894" t="s">
        <v>70</v>
      </c>
      <c r="F13894" s="1">
        <v>38594</v>
      </c>
      <c r="G13894">
        <v>7</v>
      </c>
      <c r="O13894">
        <v>9.33</v>
      </c>
      <c r="P13894" t="s">
        <v>71</v>
      </c>
      <c r="Q13894">
        <v>21.1</v>
      </c>
      <c r="R13894" t="s">
        <v>71</v>
      </c>
    </row>
    <row r="13895" spans="1:46" x14ac:dyDescent="0.2">
      <c r="A13895" t="s">
        <v>192</v>
      </c>
      <c r="B13895" t="s">
        <v>193</v>
      </c>
      <c r="C13895">
        <f>-70.00370308 / 41.76672903</f>
        <v>-1.6760638121725568</v>
      </c>
      <c r="D13895" t="s">
        <v>194</v>
      </c>
      <c r="E13895" t="s">
        <v>70</v>
      </c>
      <c r="F13895" s="1">
        <v>38594</v>
      </c>
      <c r="G13895">
        <v>8</v>
      </c>
      <c r="O13895">
        <v>9.9499999999999993</v>
      </c>
      <c r="P13895" t="s">
        <v>71</v>
      </c>
      <c r="Q13895">
        <v>18.5</v>
      </c>
      <c r="R13895" t="s">
        <v>71</v>
      </c>
    </row>
    <row r="13896" spans="1:46" x14ac:dyDescent="0.2">
      <c r="A13896" t="s">
        <v>192</v>
      </c>
      <c r="B13896" t="s">
        <v>193</v>
      </c>
      <c r="C13896">
        <f>-70.00370308 / 41.76672903</f>
        <v>-1.6760638121725568</v>
      </c>
      <c r="D13896" t="s">
        <v>194</v>
      </c>
      <c r="E13896" t="s">
        <v>70</v>
      </c>
      <c r="F13896" s="1">
        <v>38594</v>
      </c>
      <c r="G13896">
        <v>9</v>
      </c>
      <c r="K13896">
        <v>1.83</v>
      </c>
      <c r="L13896" t="s">
        <v>71</v>
      </c>
      <c r="O13896">
        <v>10</v>
      </c>
      <c r="P13896" t="s">
        <v>71</v>
      </c>
      <c r="Q13896">
        <v>16.3</v>
      </c>
      <c r="R13896" t="s">
        <v>71</v>
      </c>
      <c r="S13896">
        <v>0.2</v>
      </c>
      <c r="T13896" t="s">
        <v>71</v>
      </c>
      <c r="U13896">
        <v>6.19</v>
      </c>
      <c r="V13896" t="s">
        <v>71</v>
      </c>
      <c r="W13896">
        <v>10.76</v>
      </c>
      <c r="X13896" t="s">
        <v>71</v>
      </c>
      <c r="Y13896">
        <v>30.44</v>
      </c>
      <c r="AA13896">
        <v>36.53</v>
      </c>
      <c r="AE13896">
        <v>3.63</v>
      </c>
      <c r="AF13896" t="s">
        <v>71</v>
      </c>
      <c r="AG13896">
        <v>6.14</v>
      </c>
      <c r="AH13896" t="s">
        <v>71</v>
      </c>
      <c r="AS13896">
        <v>1.25</v>
      </c>
      <c r="AT13896" t="s">
        <v>71</v>
      </c>
    </row>
    <row r="13897" spans="1:46" x14ac:dyDescent="0.2">
      <c r="A13897" t="s">
        <v>192</v>
      </c>
      <c r="B13897" t="s">
        <v>193</v>
      </c>
      <c r="C13897">
        <f>-70.00370308 / 41.76672903</f>
        <v>-1.6760638121725568</v>
      </c>
      <c r="D13897" t="s">
        <v>194</v>
      </c>
      <c r="E13897" t="s">
        <v>70</v>
      </c>
      <c r="F13897" s="1">
        <v>38594</v>
      </c>
      <c r="G13897">
        <v>10</v>
      </c>
      <c r="O13897">
        <v>10.48</v>
      </c>
      <c r="P13897" t="s">
        <v>71</v>
      </c>
      <c r="Q13897">
        <v>14.6</v>
      </c>
      <c r="R13897" t="s">
        <v>71</v>
      </c>
    </row>
    <row r="13898" spans="1:46" x14ac:dyDescent="0.2">
      <c r="A13898" t="s">
        <v>192</v>
      </c>
      <c r="B13898" t="s">
        <v>193</v>
      </c>
      <c r="C13898">
        <f>-70.00370308 / 41.76672903</f>
        <v>-1.6760638121725568</v>
      </c>
      <c r="D13898" t="s">
        <v>194</v>
      </c>
      <c r="E13898" t="s">
        <v>70</v>
      </c>
      <c r="F13898" s="1">
        <v>38594</v>
      </c>
      <c r="G13898">
        <v>11</v>
      </c>
      <c r="O13898">
        <v>10.64</v>
      </c>
      <c r="P13898" t="s">
        <v>71</v>
      </c>
      <c r="Q13898">
        <v>13</v>
      </c>
      <c r="R13898" t="s">
        <v>71</v>
      </c>
    </row>
    <row r="13899" spans="1:46" x14ac:dyDescent="0.2">
      <c r="A13899" t="s">
        <v>192</v>
      </c>
      <c r="B13899" t="s">
        <v>193</v>
      </c>
      <c r="C13899">
        <f>-70.00370308 / 41.76672903</f>
        <v>-1.6760638121725568</v>
      </c>
      <c r="D13899" t="s">
        <v>194</v>
      </c>
      <c r="E13899" t="s">
        <v>70</v>
      </c>
      <c r="F13899" s="1">
        <v>38594</v>
      </c>
      <c r="G13899">
        <v>12</v>
      </c>
      <c r="O13899">
        <v>7.58</v>
      </c>
      <c r="P13899" t="s">
        <v>71</v>
      </c>
      <c r="Q13899">
        <v>11.3</v>
      </c>
      <c r="R13899" t="s">
        <v>71</v>
      </c>
    </row>
    <row r="13900" spans="1:46" x14ac:dyDescent="0.2">
      <c r="A13900" t="s">
        <v>192</v>
      </c>
      <c r="B13900" t="s">
        <v>193</v>
      </c>
      <c r="C13900">
        <f>-70.00370308 / 41.76672903</f>
        <v>-1.6760638121725568</v>
      </c>
      <c r="D13900" t="s">
        <v>194</v>
      </c>
      <c r="E13900" t="s">
        <v>70</v>
      </c>
      <c r="F13900" s="1">
        <v>38594</v>
      </c>
      <c r="G13900">
        <v>13</v>
      </c>
      <c r="O13900">
        <v>6.08</v>
      </c>
      <c r="P13900" t="s">
        <v>71</v>
      </c>
      <c r="Q13900">
        <v>10.6</v>
      </c>
      <c r="R13900" t="s">
        <v>71</v>
      </c>
    </row>
    <row r="13901" spans="1:46" x14ac:dyDescent="0.2">
      <c r="A13901" t="s">
        <v>192</v>
      </c>
      <c r="B13901" t="s">
        <v>193</v>
      </c>
      <c r="C13901">
        <f>-70.00370308 / 41.76672903</f>
        <v>-1.6760638121725568</v>
      </c>
      <c r="D13901" t="s">
        <v>194</v>
      </c>
      <c r="E13901" t="s">
        <v>70</v>
      </c>
      <c r="F13901" s="1">
        <v>38594</v>
      </c>
      <c r="G13901">
        <v>14</v>
      </c>
      <c r="O13901">
        <v>4.67</v>
      </c>
      <c r="P13901" t="s">
        <v>71</v>
      </c>
      <c r="Q13901">
        <v>10</v>
      </c>
      <c r="R13901" t="s">
        <v>71</v>
      </c>
    </row>
    <row r="13902" spans="1:46" x14ac:dyDescent="0.2">
      <c r="A13902" t="s">
        <v>192</v>
      </c>
      <c r="B13902" t="s">
        <v>193</v>
      </c>
      <c r="C13902">
        <f>-70.00370308 / 41.76672903</f>
        <v>-1.6760638121725568</v>
      </c>
      <c r="D13902" t="s">
        <v>194</v>
      </c>
      <c r="E13902" t="s">
        <v>70</v>
      </c>
      <c r="F13902" s="1">
        <v>38594</v>
      </c>
      <c r="G13902">
        <v>15</v>
      </c>
      <c r="O13902">
        <v>2.93</v>
      </c>
      <c r="P13902" t="s">
        <v>71</v>
      </c>
      <c r="Q13902">
        <v>9.3000000000000007</v>
      </c>
      <c r="R13902" t="s">
        <v>71</v>
      </c>
    </row>
    <row r="13903" spans="1:46" x14ac:dyDescent="0.2">
      <c r="A13903" t="s">
        <v>192</v>
      </c>
      <c r="B13903" t="s">
        <v>193</v>
      </c>
      <c r="C13903">
        <f>-70.00370308 / 41.76672903</f>
        <v>-1.6760638121725568</v>
      </c>
      <c r="D13903" t="s">
        <v>194</v>
      </c>
      <c r="E13903" t="s">
        <v>70</v>
      </c>
      <c r="F13903" s="1">
        <v>38594</v>
      </c>
      <c r="G13903">
        <v>16</v>
      </c>
      <c r="O13903">
        <v>2.35</v>
      </c>
      <c r="P13903" t="s">
        <v>71</v>
      </c>
      <c r="Q13903">
        <v>9.1999999999999993</v>
      </c>
      <c r="R13903" t="s">
        <v>71</v>
      </c>
    </row>
    <row r="13904" spans="1:46" x14ac:dyDescent="0.2">
      <c r="A13904" t="s">
        <v>192</v>
      </c>
      <c r="B13904" t="s">
        <v>193</v>
      </c>
      <c r="C13904">
        <f>-70.00370308 / 41.76672903</f>
        <v>-1.6760638121725568</v>
      </c>
      <c r="D13904" t="s">
        <v>194</v>
      </c>
      <c r="E13904" t="s">
        <v>70</v>
      </c>
      <c r="F13904" s="1">
        <v>38594</v>
      </c>
      <c r="G13904">
        <v>17</v>
      </c>
      <c r="K13904">
        <v>46.45</v>
      </c>
      <c r="L13904" t="s">
        <v>71</v>
      </c>
      <c r="O13904">
        <v>2.33</v>
      </c>
      <c r="P13904" t="s">
        <v>71</v>
      </c>
      <c r="Q13904">
        <v>9</v>
      </c>
      <c r="R13904" t="s">
        <v>71</v>
      </c>
      <c r="S13904">
        <v>0.8</v>
      </c>
      <c r="T13904" t="s">
        <v>71</v>
      </c>
      <c r="U13904">
        <v>24.78</v>
      </c>
      <c r="V13904" t="s">
        <v>71</v>
      </c>
      <c r="W13904">
        <v>26.94</v>
      </c>
      <c r="X13904" t="s">
        <v>71</v>
      </c>
      <c r="Y13904">
        <v>50.44</v>
      </c>
      <c r="AA13904">
        <v>68.25</v>
      </c>
      <c r="AE13904">
        <v>7.06</v>
      </c>
      <c r="AF13904" t="s">
        <v>71</v>
      </c>
      <c r="AG13904">
        <v>5.8</v>
      </c>
      <c r="AH13904" t="s">
        <v>71</v>
      </c>
      <c r="AS13904">
        <v>3.35</v>
      </c>
      <c r="AT13904" t="s">
        <v>71</v>
      </c>
    </row>
    <row r="13905" spans="1:46" x14ac:dyDescent="0.2">
      <c r="A13905" t="s">
        <v>192</v>
      </c>
      <c r="B13905" t="s">
        <v>193</v>
      </c>
      <c r="C13905">
        <f>-70.00370308 / 41.76672903</f>
        <v>-1.6760638121725568</v>
      </c>
      <c r="D13905" t="s">
        <v>194</v>
      </c>
      <c r="E13905" t="s">
        <v>70</v>
      </c>
      <c r="F13905" s="1">
        <v>38945</v>
      </c>
      <c r="G13905">
        <v>0.5</v>
      </c>
      <c r="I13905">
        <v>18.3</v>
      </c>
      <c r="J13905" t="s">
        <v>71</v>
      </c>
      <c r="K13905">
        <v>0.57999999999999996</v>
      </c>
      <c r="L13905" t="s">
        <v>71</v>
      </c>
      <c r="M13905">
        <v>7.71</v>
      </c>
      <c r="N13905" t="s">
        <v>71</v>
      </c>
      <c r="O13905">
        <v>7.5</v>
      </c>
      <c r="P13905" t="s">
        <v>71</v>
      </c>
      <c r="Q13905">
        <v>25.1</v>
      </c>
      <c r="R13905" t="s">
        <v>71</v>
      </c>
      <c r="W13905">
        <v>23.48</v>
      </c>
      <c r="X13905" t="s">
        <v>71</v>
      </c>
      <c r="AA13905">
        <v>25.26</v>
      </c>
      <c r="AC13905">
        <v>30.57</v>
      </c>
      <c r="AE13905">
        <v>3.83</v>
      </c>
      <c r="AF13905" t="s">
        <v>71</v>
      </c>
      <c r="AG13905">
        <v>6.12</v>
      </c>
      <c r="AH13905" t="s">
        <v>71</v>
      </c>
      <c r="AS13905">
        <v>0.22</v>
      </c>
      <c r="AT13905" t="s">
        <v>71</v>
      </c>
    </row>
    <row r="13906" spans="1:46" x14ac:dyDescent="0.2">
      <c r="A13906" t="s">
        <v>192</v>
      </c>
      <c r="B13906" t="s">
        <v>193</v>
      </c>
      <c r="C13906">
        <f>-70.00370308 / 41.76672903</f>
        <v>-1.6760638121725568</v>
      </c>
      <c r="D13906" t="s">
        <v>194</v>
      </c>
      <c r="E13906" t="s">
        <v>70</v>
      </c>
      <c r="F13906" s="1">
        <v>38945</v>
      </c>
      <c r="G13906">
        <v>1</v>
      </c>
      <c r="O13906">
        <v>7.53</v>
      </c>
      <c r="P13906" t="s">
        <v>71</v>
      </c>
      <c r="Q13906">
        <v>24.9</v>
      </c>
      <c r="R13906" t="s">
        <v>71</v>
      </c>
    </row>
    <row r="13907" spans="1:46" x14ac:dyDescent="0.2">
      <c r="A13907" t="s">
        <v>192</v>
      </c>
      <c r="B13907" t="s">
        <v>193</v>
      </c>
      <c r="C13907">
        <f>-70.00370308 / 41.76672903</f>
        <v>-1.6760638121725568</v>
      </c>
      <c r="D13907" t="s">
        <v>194</v>
      </c>
      <c r="E13907" t="s">
        <v>70</v>
      </c>
      <c r="F13907" s="1">
        <v>38945</v>
      </c>
      <c r="G13907">
        <v>2</v>
      </c>
      <c r="O13907">
        <v>7.57</v>
      </c>
      <c r="P13907" t="s">
        <v>71</v>
      </c>
      <c r="Q13907">
        <v>24.8</v>
      </c>
      <c r="R13907" t="s">
        <v>71</v>
      </c>
    </row>
    <row r="13908" spans="1:46" x14ac:dyDescent="0.2">
      <c r="A13908" t="s">
        <v>192</v>
      </c>
      <c r="B13908" t="s">
        <v>193</v>
      </c>
      <c r="C13908">
        <f>-70.00370308 / 41.76672903</f>
        <v>-1.6760638121725568</v>
      </c>
      <c r="D13908" t="s">
        <v>194</v>
      </c>
      <c r="E13908" t="s">
        <v>70</v>
      </c>
      <c r="F13908" s="1">
        <v>38945</v>
      </c>
      <c r="G13908">
        <v>3</v>
      </c>
      <c r="K13908">
        <v>0.57999999999999996</v>
      </c>
      <c r="L13908" t="s">
        <v>71</v>
      </c>
      <c r="O13908">
        <v>7.51</v>
      </c>
      <c r="P13908" t="s">
        <v>71</v>
      </c>
      <c r="Q13908">
        <v>24.7</v>
      </c>
      <c r="R13908" t="s">
        <v>71</v>
      </c>
      <c r="S13908">
        <v>0.16</v>
      </c>
      <c r="T13908" t="s">
        <v>71</v>
      </c>
      <c r="U13908">
        <v>4.97</v>
      </c>
      <c r="V13908" t="s">
        <v>71</v>
      </c>
      <c r="W13908">
        <v>21.86</v>
      </c>
      <c r="X13908" t="s">
        <v>71</v>
      </c>
      <c r="Y13908">
        <v>27.27</v>
      </c>
      <c r="AA13908">
        <v>25.26</v>
      </c>
      <c r="AE13908">
        <v>3.83</v>
      </c>
      <c r="AF13908" t="s">
        <v>71</v>
      </c>
      <c r="AG13908">
        <v>6.12</v>
      </c>
      <c r="AH13908" t="s">
        <v>71</v>
      </c>
      <c r="AS13908">
        <v>0.34</v>
      </c>
      <c r="AT13908" t="s">
        <v>71</v>
      </c>
    </row>
    <row r="13909" spans="1:46" x14ac:dyDescent="0.2">
      <c r="A13909" t="s">
        <v>192</v>
      </c>
      <c r="B13909" t="s">
        <v>193</v>
      </c>
      <c r="C13909">
        <f>-70.00370308 / 41.76672903</f>
        <v>-1.6760638121725568</v>
      </c>
      <c r="D13909" t="s">
        <v>194</v>
      </c>
      <c r="E13909" t="s">
        <v>70</v>
      </c>
      <c r="F13909" s="1">
        <v>38945</v>
      </c>
      <c r="G13909">
        <v>4</v>
      </c>
      <c r="O13909">
        <v>7.47</v>
      </c>
      <c r="P13909" t="s">
        <v>71</v>
      </c>
      <c r="Q13909">
        <v>24.7</v>
      </c>
      <c r="R13909" t="s">
        <v>71</v>
      </c>
    </row>
    <row r="13910" spans="1:46" x14ac:dyDescent="0.2">
      <c r="A13910" t="s">
        <v>192</v>
      </c>
      <c r="B13910" t="s">
        <v>193</v>
      </c>
      <c r="C13910">
        <f>-70.00370308 / 41.76672903</f>
        <v>-1.6760638121725568</v>
      </c>
      <c r="D13910" t="s">
        <v>194</v>
      </c>
      <c r="E13910" t="s">
        <v>70</v>
      </c>
      <c r="F13910" s="1">
        <v>38945</v>
      </c>
      <c r="G13910">
        <v>5</v>
      </c>
      <c r="O13910">
        <v>7.48</v>
      </c>
      <c r="P13910" t="s">
        <v>71</v>
      </c>
      <c r="Q13910">
        <v>24.6</v>
      </c>
      <c r="R13910" t="s">
        <v>71</v>
      </c>
    </row>
    <row r="13911" spans="1:46" x14ac:dyDescent="0.2">
      <c r="A13911" t="s">
        <v>192</v>
      </c>
      <c r="B13911" t="s">
        <v>193</v>
      </c>
      <c r="C13911">
        <f>-70.00370308 / 41.76672903</f>
        <v>-1.6760638121725568</v>
      </c>
      <c r="D13911" t="s">
        <v>194</v>
      </c>
      <c r="E13911" t="s">
        <v>70</v>
      </c>
      <c r="F13911" s="1">
        <v>38945</v>
      </c>
      <c r="G13911">
        <v>6</v>
      </c>
      <c r="O13911">
        <v>7.41</v>
      </c>
      <c r="P13911" t="s">
        <v>71</v>
      </c>
      <c r="Q13911">
        <v>24.3</v>
      </c>
      <c r="R13911" t="s">
        <v>71</v>
      </c>
    </row>
    <row r="13912" spans="1:46" x14ac:dyDescent="0.2">
      <c r="A13912" t="s">
        <v>192</v>
      </c>
      <c r="B13912" t="s">
        <v>193</v>
      </c>
      <c r="C13912">
        <f>-70.00370308 / 41.76672903</f>
        <v>-1.6760638121725568</v>
      </c>
      <c r="D13912" t="s">
        <v>194</v>
      </c>
      <c r="E13912" t="s">
        <v>70</v>
      </c>
      <c r="F13912" s="1">
        <v>38945</v>
      </c>
      <c r="G13912">
        <v>7</v>
      </c>
      <c r="O13912">
        <v>9.85</v>
      </c>
      <c r="P13912" t="s">
        <v>71</v>
      </c>
      <c r="Q13912">
        <v>20.2</v>
      </c>
      <c r="R13912" t="s">
        <v>71</v>
      </c>
    </row>
    <row r="13913" spans="1:46" x14ac:dyDescent="0.2">
      <c r="A13913" t="s">
        <v>192</v>
      </c>
      <c r="B13913" t="s">
        <v>193</v>
      </c>
      <c r="C13913">
        <f>-70.00370308 / 41.76672903</f>
        <v>-1.6760638121725568</v>
      </c>
      <c r="D13913" t="s">
        <v>194</v>
      </c>
      <c r="E13913" t="s">
        <v>70</v>
      </c>
      <c r="F13913" s="1">
        <v>38945</v>
      </c>
      <c r="G13913">
        <v>8</v>
      </c>
      <c r="O13913">
        <v>10.54</v>
      </c>
      <c r="P13913" t="s">
        <v>71</v>
      </c>
      <c r="Q13913">
        <v>17.8</v>
      </c>
      <c r="R13913" t="s">
        <v>71</v>
      </c>
    </row>
    <row r="13914" spans="1:46" x14ac:dyDescent="0.2">
      <c r="A13914" t="s">
        <v>192</v>
      </c>
      <c r="B13914" t="s">
        <v>193</v>
      </c>
      <c r="C13914">
        <f>-70.00370308 / 41.76672903</f>
        <v>-1.6760638121725568</v>
      </c>
      <c r="D13914" t="s">
        <v>194</v>
      </c>
      <c r="E13914" t="s">
        <v>70</v>
      </c>
      <c r="F13914" s="1">
        <v>38945</v>
      </c>
      <c r="G13914">
        <v>9</v>
      </c>
      <c r="K13914">
        <v>0.91</v>
      </c>
      <c r="L13914" t="s">
        <v>71</v>
      </c>
      <c r="O13914">
        <v>11.21</v>
      </c>
      <c r="P13914" t="s">
        <v>71</v>
      </c>
      <c r="Q13914">
        <v>15.4</v>
      </c>
      <c r="R13914" t="s">
        <v>71</v>
      </c>
      <c r="S13914">
        <v>0.17</v>
      </c>
      <c r="T13914" t="s">
        <v>71</v>
      </c>
      <c r="U13914">
        <v>5.32</v>
      </c>
      <c r="V13914" t="s">
        <v>71</v>
      </c>
      <c r="W13914">
        <v>16.82</v>
      </c>
      <c r="X13914" t="s">
        <v>71</v>
      </c>
      <c r="Y13914">
        <v>28.25</v>
      </c>
      <c r="AA13914">
        <v>29.67</v>
      </c>
      <c r="AE13914">
        <v>4.04</v>
      </c>
      <c r="AF13914" t="s">
        <v>71</v>
      </c>
      <c r="AG13914">
        <v>6.14</v>
      </c>
      <c r="AH13914" t="s">
        <v>71</v>
      </c>
      <c r="AS13914">
        <v>0.53</v>
      </c>
      <c r="AT13914" t="s">
        <v>71</v>
      </c>
    </row>
    <row r="13915" spans="1:46" x14ac:dyDescent="0.2">
      <c r="A13915" t="s">
        <v>192</v>
      </c>
      <c r="B13915" t="s">
        <v>193</v>
      </c>
      <c r="C13915">
        <f>-70.00370308 / 41.76672903</f>
        <v>-1.6760638121725568</v>
      </c>
      <c r="D13915" t="s">
        <v>194</v>
      </c>
      <c r="E13915" t="s">
        <v>70</v>
      </c>
      <c r="F13915" s="1">
        <v>38945</v>
      </c>
      <c r="G13915">
        <v>10</v>
      </c>
      <c r="O13915">
        <v>11.31</v>
      </c>
      <c r="P13915" t="s">
        <v>71</v>
      </c>
      <c r="Q13915">
        <v>13.4</v>
      </c>
      <c r="R13915" t="s">
        <v>71</v>
      </c>
    </row>
    <row r="13916" spans="1:46" x14ac:dyDescent="0.2">
      <c r="A13916" t="s">
        <v>192</v>
      </c>
      <c r="B13916" t="s">
        <v>193</v>
      </c>
      <c r="C13916">
        <f>-70.00370308 / 41.76672903</f>
        <v>-1.6760638121725568</v>
      </c>
      <c r="D13916" t="s">
        <v>194</v>
      </c>
      <c r="E13916" t="s">
        <v>70</v>
      </c>
      <c r="F13916" s="1">
        <v>38945</v>
      </c>
      <c r="G13916">
        <v>11</v>
      </c>
      <c r="O13916">
        <v>10.46</v>
      </c>
      <c r="P13916" t="s">
        <v>71</v>
      </c>
      <c r="Q13916">
        <v>12</v>
      </c>
      <c r="R13916" t="s">
        <v>71</v>
      </c>
    </row>
    <row r="13917" spans="1:46" x14ac:dyDescent="0.2">
      <c r="A13917" t="s">
        <v>192</v>
      </c>
      <c r="B13917" t="s">
        <v>193</v>
      </c>
      <c r="C13917">
        <f>-70.00370308 / 41.76672903</f>
        <v>-1.6760638121725568</v>
      </c>
      <c r="D13917" t="s">
        <v>194</v>
      </c>
      <c r="E13917" t="s">
        <v>70</v>
      </c>
      <c r="F13917" s="1">
        <v>38945</v>
      </c>
      <c r="G13917">
        <v>12</v>
      </c>
      <c r="O13917">
        <v>9.0299999999999994</v>
      </c>
      <c r="P13917" t="s">
        <v>71</v>
      </c>
      <c r="Q13917">
        <v>10.6</v>
      </c>
      <c r="R13917" t="s">
        <v>71</v>
      </c>
    </row>
    <row r="13918" spans="1:46" x14ac:dyDescent="0.2">
      <c r="A13918" t="s">
        <v>192</v>
      </c>
      <c r="B13918" t="s">
        <v>193</v>
      </c>
      <c r="C13918">
        <f>-70.00370308 / 41.76672903</f>
        <v>-1.6760638121725568</v>
      </c>
      <c r="D13918" t="s">
        <v>194</v>
      </c>
      <c r="E13918" t="s">
        <v>70</v>
      </c>
      <c r="F13918" s="1">
        <v>38945</v>
      </c>
      <c r="G13918">
        <v>13</v>
      </c>
      <c r="O13918">
        <v>6.94</v>
      </c>
      <c r="P13918" t="s">
        <v>71</v>
      </c>
      <c r="Q13918">
        <v>9.6999999999999993</v>
      </c>
      <c r="R13918" t="s">
        <v>71</v>
      </c>
    </row>
    <row r="13919" spans="1:46" x14ac:dyDescent="0.2">
      <c r="A13919" t="s">
        <v>192</v>
      </c>
      <c r="B13919" t="s">
        <v>193</v>
      </c>
      <c r="C13919">
        <f>-70.00370308 / 41.76672903</f>
        <v>-1.6760638121725568</v>
      </c>
      <c r="D13919" t="s">
        <v>194</v>
      </c>
      <c r="E13919" t="s">
        <v>70</v>
      </c>
      <c r="F13919" s="1">
        <v>38945</v>
      </c>
      <c r="G13919">
        <v>14</v>
      </c>
      <c r="O13919">
        <v>5.08</v>
      </c>
      <c r="P13919" t="s">
        <v>71</v>
      </c>
      <c r="Q13919">
        <v>9.1</v>
      </c>
      <c r="R13919" t="s">
        <v>71</v>
      </c>
    </row>
    <row r="13920" spans="1:46" x14ac:dyDescent="0.2">
      <c r="A13920" t="s">
        <v>192</v>
      </c>
      <c r="B13920" t="s">
        <v>193</v>
      </c>
      <c r="C13920">
        <f>-70.00370308 / 41.76672903</f>
        <v>-1.6760638121725568</v>
      </c>
      <c r="D13920" t="s">
        <v>194</v>
      </c>
      <c r="E13920" t="s">
        <v>70</v>
      </c>
      <c r="F13920" s="1">
        <v>38945</v>
      </c>
      <c r="G13920">
        <v>15</v>
      </c>
      <c r="O13920">
        <v>3.27</v>
      </c>
      <c r="P13920" t="s">
        <v>71</v>
      </c>
      <c r="Q13920">
        <v>8.6999999999999993</v>
      </c>
      <c r="R13920" t="s">
        <v>71</v>
      </c>
    </row>
    <row r="13921" spans="1:46" x14ac:dyDescent="0.2">
      <c r="A13921" t="s">
        <v>192</v>
      </c>
      <c r="B13921" t="s">
        <v>193</v>
      </c>
      <c r="C13921">
        <f>-70.00370308 / 41.76672903</f>
        <v>-1.6760638121725568</v>
      </c>
      <c r="D13921" t="s">
        <v>194</v>
      </c>
      <c r="E13921" t="s">
        <v>70</v>
      </c>
      <c r="F13921" s="1">
        <v>38945</v>
      </c>
      <c r="G13921">
        <v>16</v>
      </c>
      <c r="O13921">
        <v>2.84</v>
      </c>
      <c r="P13921" t="s">
        <v>71</v>
      </c>
      <c r="Q13921">
        <v>8.6</v>
      </c>
      <c r="R13921" t="s">
        <v>71</v>
      </c>
    </row>
    <row r="13922" spans="1:46" x14ac:dyDescent="0.2">
      <c r="A13922" t="s">
        <v>192</v>
      </c>
      <c r="B13922" t="s">
        <v>193</v>
      </c>
      <c r="C13922">
        <f>-70.00370308 / 41.76672903</f>
        <v>-1.6760638121725568</v>
      </c>
      <c r="D13922" t="s">
        <v>194</v>
      </c>
      <c r="E13922" t="s">
        <v>70</v>
      </c>
      <c r="F13922" s="1">
        <v>38945</v>
      </c>
      <c r="G13922">
        <v>17</v>
      </c>
      <c r="K13922">
        <v>0.69</v>
      </c>
      <c r="L13922" t="s">
        <v>71</v>
      </c>
      <c r="O13922">
        <v>2.54</v>
      </c>
      <c r="P13922" t="s">
        <v>71</v>
      </c>
      <c r="Q13922">
        <v>8.6999999999999993</v>
      </c>
      <c r="R13922" t="s">
        <v>71</v>
      </c>
      <c r="S13922">
        <v>0.28000000000000003</v>
      </c>
      <c r="T13922" t="s">
        <v>71</v>
      </c>
      <c r="U13922">
        <v>8.69</v>
      </c>
      <c r="V13922" t="s">
        <v>71</v>
      </c>
      <c r="W13922">
        <v>26.81</v>
      </c>
      <c r="X13922" t="s">
        <v>71</v>
      </c>
      <c r="Y13922">
        <v>35.33</v>
      </c>
      <c r="AA13922">
        <v>26.96</v>
      </c>
      <c r="AE13922">
        <v>5.04</v>
      </c>
      <c r="AF13922" t="s">
        <v>71</v>
      </c>
      <c r="AG13922">
        <v>5.57</v>
      </c>
      <c r="AH13922" t="s">
        <v>71</v>
      </c>
      <c r="AS13922">
        <v>1.17</v>
      </c>
      <c r="AT13922" t="s">
        <v>71</v>
      </c>
    </row>
    <row r="13923" spans="1:46" x14ac:dyDescent="0.2">
      <c r="A13923" t="s">
        <v>192</v>
      </c>
      <c r="B13923" t="s">
        <v>193</v>
      </c>
      <c r="C13923">
        <f>-70.00370308 / 41.76672903</f>
        <v>-1.6760638121725568</v>
      </c>
      <c r="D13923" t="s">
        <v>194</v>
      </c>
      <c r="E13923" t="s">
        <v>70</v>
      </c>
      <c r="F13923" s="1">
        <v>38988</v>
      </c>
      <c r="G13923">
        <v>0.5</v>
      </c>
      <c r="I13923">
        <v>17.95</v>
      </c>
      <c r="J13923" t="s">
        <v>71</v>
      </c>
      <c r="K13923">
        <v>1.17</v>
      </c>
      <c r="L13923" t="s">
        <v>71</v>
      </c>
      <c r="M13923">
        <v>7.87</v>
      </c>
      <c r="N13923" t="s">
        <v>71</v>
      </c>
      <c r="O13923">
        <v>8</v>
      </c>
      <c r="P13923" t="s">
        <v>71</v>
      </c>
      <c r="Q13923">
        <v>20.3</v>
      </c>
      <c r="R13923" t="s">
        <v>71</v>
      </c>
      <c r="S13923">
        <v>0.12</v>
      </c>
      <c r="T13923" t="s">
        <v>71</v>
      </c>
      <c r="U13923">
        <v>3.73</v>
      </c>
      <c r="V13923" t="s">
        <v>71</v>
      </c>
      <c r="W13923">
        <v>16.600000000000001</v>
      </c>
      <c r="X13923" t="s">
        <v>71</v>
      </c>
      <c r="Y13923">
        <v>23.13</v>
      </c>
      <c r="AA13923">
        <v>32.14</v>
      </c>
      <c r="AC13923">
        <v>30.27</v>
      </c>
      <c r="AE13923">
        <v>4.24</v>
      </c>
      <c r="AF13923" t="s">
        <v>71</v>
      </c>
      <c r="AG13923">
        <v>6.25</v>
      </c>
      <c r="AH13923" t="s">
        <v>71</v>
      </c>
      <c r="AS13923">
        <v>0.56999999999999995</v>
      </c>
      <c r="AT13923" t="s">
        <v>71</v>
      </c>
    </row>
    <row r="13924" spans="1:46" x14ac:dyDescent="0.2">
      <c r="A13924" t="s">
        <v>192</v>
      </c>
      <c r="B13924" t="s">
        <v>193</v>
      </c>
      <c r="C13924">
        <f>-70.00370308 / 41.76672903</f>
        <v>-1.6760638121725568</v>
      </c>
      <c r="D13924" t="s">
        <v>194</v>
      </c>
      <c r="E13924" t="s">
        <v>70</v>
      </c>
      <c r="F13924" s="1">
        <v>38988</v>
      </c>
      <c r="G13924">
        <v>1</v>
      </c>
      <c r="O13924">
        <v>8.01</v>
      </c>
      <c r="P13924" t="s">
        <v>71</v>
      </c>
      <c r="Q13924">
        <v>20.3</v>
      </c>
      <c r="R13924" t="s">
        <v>71</v>
      </c>
    </row>
    <row r="13925" spans="1:46" x14ac:dyDescent="0.2">
      <c r="A13925" t="s">
        <v>192</v>
      </c>
      <c r="B13925" t="s">
        <v>193</v>
      </c>
      <c r="C13925">
        <f>-70.00370308 / 41.76672903</f>
        <v>-1.6760638121725568</v>
      </c>
      <c r="D13925" t="s">
        <v>194</v>
      </c>
      <c r="E13925" t="s">
        <v>70</v>
      </c>
      <c r="F13925" s="1">
        <v>38988</v>
      </c>
      <c r="G13925">
        <v>2</v>
      </c>
      <c r="O13925">
        <v>8.02</v>
      </c>
      <c r="P13925" t="s">
        <v>71</v>
      </c>
      <c r="Q13925">
        <v>20.3</v>
      </c>
      <c r="R13925" t="s">
        <v>71</v>
      </c>
    </row>
    <row r="13926" spans="1:46" x14ac:dyDescent="0.2">
      <c r="A13926" t="s">
        <v>192</v>
      </c>
      <c r="B13926" t="s">
        <v>193</v>
      </c>
      <c r="C13926">
        <f>-70.00370308 / 41.76672903</f>
        <v>-1.6760638121725568</v>
      </c>
      <c r="D13926" t="s">
        <v>194</v>
      </c>
      <c r="E13926" t="s">
        <v>70</v>
      </c>
      <c r="F13926" s="1">
        <v>38988</v>
      </c>
      <c r="G13926">
        <v>3</v>
      </c>
      <c r="K13926">
        <v>0.91</v>
      </c>
      <c r="L13926" t="s">
        <v>71</v>
      </c>
      <c r="O13926">
        <v>8.0299999999999994</v>
      </c>
      <c r="P13926" t="s">
        <v>71</v>
      </c>
      <c r="Q13926">
        <v>20.2</v>
      </c>
      <c r="R13926" t="s">
        <v>71</v>
      </c>
      <c r="S13926">
        <v>0.26</v>
      </c>
      <c r="T13926" t="s">
        <v>71</v>
      </c>
      <c r="U13926">
        <v>8.16</v>
      </c>
      <c r="V13926" t="s">
        <v>71</v>
      </c>
      <c r="W13926">
        <v>15.66</v>
      </c>
      <c r="X13926" t="s">
        <v>71</v>
      </c>
      <c r="Y13926">
        <v>34.42</v>
      </c>
      <c r="AA13926">
        <v>29.67</v>
      </c>
      <c r="AE13926">
        <v>4.04</v>
      </c>
      <c r="AF13926" t="s">
        <v>71</v>
      </c>
      <c r="AG13926">
        <v>6.13</v>
      </c>
      <c r="AH13926" t="s">
        <v>71</v>
      </c>
      <c r="AS13926">
        <v>0.79</v>
      </c>
      <c r="AT13926" t="s">
        <v>71</v>
      </c>
    </row>
    <row r="13927" spans="1:46" x14ac:dyDescent="0.2">
      <c r="A13927" t="s">
        <v>192</v>
      </c>
      <c r="B13927" t="s">
        <v>193</v>
      </c>
      <c r="C13927">
        <f>-70.00370308 / 41.76672903</f>
        <v>-1.6760638121725568</v>
      </c>
      <c r="D13927" t="s">
        <v>194</v>
      </c>
      <c r="E13927" t="s">
        <v>70</v>
      </c>
      <c r="F13927" s="1">
        <v>38988</v>
      </c>
      <c r="G13927">
        <v>4</v>
      </c>
      <c r="O13927">
        <v>8.0399999999999991</v>
      </c>
      <c r="P13927" t="s">
        <v>71</v>
      </c>
      <c r="Q13927">
        <v>20.2</v>
      </c>
      <c r="R13927" t="s">
        <v>71</v>
      </c>
    </row>
    <row r="13928" spans="1:46" x14ac:dyDescent="0.2">
      <c r="A13928" t="s">
        <v>192</v>
      </c>
      <c r="B13928" t="s">
        <v>193</v>
      </c>
      <c r="C13928">
        <f>-70.00370308 / 41.76672903</f>
        <v>-1.6760638121725568</v>
      </c>
      <c r="D13928" t="s">
        <v>194</v>
      </c>
      <c r="E13928" t="s">
        <v>70</v>
      </c>
      <c r="F13928" s="1">
        <v>38988</v>
      </c>
      <c r="G13928">
        <v>5</v>
      </c>
      <c r="O13928">
        <v>8.0399999999999991</v>
      </c>
      <c r="P13928" t="s">
        <v>71</v>
      </c>
      <c r="Q13928">
        <v>20.100000000000001</v>
      </c>
      <c r="R13928" t="s">
        <v>71</v>
      </c>
    </row>
    <row r="13929" spans="1:46" x14ac:dyDescent="0.2">
      <c r="A13929" t="s">
        <v>192</v>
      </c>
      <c r="B13929" t="s">
        <v>193</v>
      </c>
      <c r="C13929">
        <f>-70.00370308 / 41.76672903</f>
        <v>-1.6760638121725568</v>
      </c>
      <c r="D13929" t="s">
        <v>194</v>
      </c>
      <c r="E13929" t="s">
        <v>70</v>
      </c>
      <c r="F13929" s="1">
        <v>38988</v>
      </c>
      <c r="G13929">
        <v>6</v>
      </c>
      <c r="O13929">
        <v>8</v>
      </c>
      <c r="P13929" t="s">
        <v>71</v>
      </c>
      <c r="Q13929">
        <v>20</v>
      </c>
      <c r="R13929" t="s">
        <v>71</v>
      </c>
    </row>
    <row r="13930" spans="1:46" x14ac:dyDescent="0.2">
      <c r="A13930" t="s">
        <v>192</v>
      </c>
      <c r="B13930" t="s">
        <v>193</v>
      </c>
      <c r="C13930">
        <f>-70.00370308 / 41.76672903</f>
        <v>-1.6760638121725568</v>
      </c>
      <c r="D13930" t="s">
        <v>194</v>
      </c>
      <c r="E13930" t="s">
        <v>70</v>
      </c>
      <c r="F13930" s="1">
        <v>38988</v>
      </c>
      <c r="G13930">
        <v>7</v>
      </c>
      <c r="O13930">
        <v>7.96</v>
      </c>
      <c r="P13930" t="s">
        <v>71</v>
      </c>
      <c r="Q13930">
        <v>19.899999999999999</v>
      </c>
      <c r="R13930" t="s">
        <v>71</v>
      </c>
    </row>
    <row r="13931" spans="1:46" x14ac:dyDescent="0.2">
      <c r="A13931" t="s">
        <v>192</v>
      </c>
      <c r="B13931" t="s">
        <v>193</v>
      </c>
      <c r="C13931">
        <f>-70.00370308 / 41.76672903</f>
        <v>-1.6760638121725568</v>
      </c>
      <c r="D13931" t="s">
        <v>194</v>
      </c>
      <c r="E13931" t="s">
        <v>70</v>
      </c>
      <c r="F13931" s="1">
        <v>38988</v>
      </c>
      <c r="G13931">
        <v>8</v>
      </c>
      <c r="O13931">
        <v>7.95</v>
      </c>
      <c r="P13931" t="s">
        <v>71</v>
      </c>
      <c r="Q13931">
        <v>19.8</v>
      </c>
      <c r="R13931" t="s">
        <v>71</v>
      </c>
    </row>
    <row r="13932" spans="1:46" x14ac:dyDescent="0.2">
      <c r="A13932" t="s">
        <v>192</v>
      </c>
      <c r="B13932" t="s">
        <v>193</v>
      </c>
      <c r="C13932">
        <f>-70.00370308 / 41.76672903</f>
        <v>-1.6760638121725568</v>
      </c>
      <c r="D13932" t="s">
        <v>194</v>
      </c>
      <c r="E13932" t="s">
        <v>70</v>
      </c>
      <c r="F13932" s="1">
        <v>38988</v>
      </c>
      <c r="G13932">
        <v>9</v>
      </c>
      <c r="K13932">
        <v>1.55</v>
      </c>
      <c r="L13932" t="s">
        <v>71</v>
      </c>
      <c r="O13932">
        <v>9.02</v>
      </c>
      <c r="P13932" t="s">
        <v>71</v>
      </c>
      <c r="Q13932">
        <v>17.899999999999999</v>
      </c>
      <c r="R13932" t="s">
        <v>71</v>
      </c>
      <c r="S13932">
        <v>0.15</v>
      </c>
      <c r="T13932" t="s">
        <v>71</v>
      </c>
      <c r="U13932">
        <v>4.6100000000000003</v>
      </c>
      <c r="V13932" t="s">
        <v>71</v>
      </c>
      <c r="W13932">
        <v>20.94</v>
      </c>
      <c r="X13932" t="s">
        <v>71</v>
      </c>
      <c r="Y13932">
        <v>26.19</v>
      </c>
      <c r="AA13932">
        <v>34.9</v>
      </c>
      <c r="AE13932">
        <v>4.4400000000000004</v>
      </c>
      <c r="AF13932" t="s">
        <v>71</v>
      </c>
      <c r="AG13932">
        <v>6.06</v>
      </c>
      <c r="AH13932" t="s">
        <v>71</v>
      </c>
      <c r="AS13932">
        <v>2.61</v>
      </c>
      <c r="AT13932" t="s">
        <v>71</v>
      </c>
    </row>
    <row r="13933" spans="1:46" x14ac:dyDescent="0.2">
      <c r="A13933" t="s">
        <v>192</v>
      </c>
      <c r="B13933" t="s">
        <v>193</v>
      </c>
      <c r="C13933">
        <f>-70.00370308 / 41.76672903</f>
        <v>-1.6760638121725568</v>
      </c>
      <c r="D13933" t="s">
        <v>194</v>
      </c>
      <c r="E13933" t="s">
        <v>70</v>
      </c>
      <c r="F13933" s="1">
        <v>38988</v>
      </c>
      <c r="G13933">
        <v>10</v>
      </c>
      <c r="O13933">
        <v>9.27</v>
      </c>
      <c r="P13933" t="s">
        <v>71</v>
      </c>
      <c r="Q13933">
        <v>14.8</v>
      </c>
      <c r="R13933" t="s">
        <v>71</v>
      </c>
    </row>
    <row r="13934" spans="1:46" x14ac:dyDescent="0.2">
      <c r="A13934" t="s">
        <v>192</v>
      </c>
      <c r="B13934" t="s">
        <v>193</v>
      </c>
      <c r="C13934">
        <f>-70.00370308 / 41.76672903</f>
        <v>-1.6760638121725568</v>
      </c>
      <c r="D13934" t="s">
        <v>194</v>
      </c>
      <c r="E13934" t="s">
        <v>70</v>
      </c>
      <c r="F13934" s="1">
        <v>38988</v>
      </c>
      <c r="G13934">
        <v>11</v>
      </c>
      <c r="O13934">
        <v>8.14</v>
      </c>
      <c r="P13934" t="s">
        <v>71</v>
      </c>
      <c r="Q13934">
        <v>12.9</v>
      </c>
      <c r="R13934" t="s">
        <v>71</v>
      </c>
    </row>
    <row r="13935" spans="1:46" x14ac:dyDescent="0.2">
      <c r="A13935" t="s">
        <v>192</v>
      </c>
      <c r="B13935" t="s">
        <v>193</v>
      </c>
      <c r="C13935">
        <f>-70.00370308 / 41.76672903</f>
        <v>-1.6760638121725568</v>
      </c>
      <c r="D13935" t="s">
        <v>194</v>
      </c>
      <c r="E13935" t="s">
        <v>70</v>
      </c>
      <c r="F13935" s="1">
        <v>38988</v>
      </c>
      <c r="G13935">
        <v>12</v>
      </c>
      <c r="O13935">
        <v>5.15</v>
      </c>
      <c r="P13935" t="s">
        <v>71</v>
      </c>
      <c r="Q13935">
        <v>11.3</v>
      </c>
      <c r="R13935" t="s">
        <v>71</v>
      </c>
    </row>
    <row r="13936" spans="1:46" x14ac:dyDescent="0.2">
      <c r="A13936" t="s">
        <v>192</v>
      </c>
      <c r="B13936" t="s">
        <v>193</v>
      </c>
      <c r="C13936">
        <f>-70.00370308 / 41.76672903</f>
        <v>-1.6760638121725568</v>
      </c>
      <c r="D13936" t="s">
        <v>194</v>
      </c>
      <c r="E13936" t="s">
        <v>70</v>
      </c>
      <c r="F13936" s="1">
        <v>38988</v>
      </c>
      <c r="G13936">
        <v>13</v>
      </c>
      <c r="O13936">
        <v>3.07</v>
      </c>
      <c r="P13936" t="s">
        <v>71</v>
      </c>
      <c r="Q13936">
        <v>10.3</v>
      </c>
      <c r="R13936" t="s">
        <v>71</v>
      </c>
    </row>
    <row r="13937" spans="1:46" x14ac:dyDescent="0.2">
      <c r="A13937" t="s">
        <v>192</v>
      </c>
      <c r="B13937" t="s">
        <v>193</v>
      </c>
      <c r="C13937">
        <f>-70.00370308 / 41.76672903</f>
        <v>-1.6760638121725568</v>
      </c>
      <c r="D13937" t="s">
        <v>194</v>
      </c>
      <c r="E13937" t="s">
        <v>70</v>
      </c>
      <c r="F13937" s="1">
        <v>38988</v>
      </c>
      <c r="G13937">
        <v>14</v>
      </c>
      <c r="O13937">
        <v>2.64</v>
      </c>
      <c r="P13937" t="s">
        <v>71</v>
      </c>
      <c r="Q13937">
        <v>9.6999999999999993</v>
      </c>
      <c r="R13937" t="s">
        <v>71</v>
      </c>
    </row>
    <row r="13938" spans="1:46" x14ac:dyDescent="0.2">
      <c r="A13938" t="s">
        <v>192</v>
      </c>
      <c r="B13938" t="s">
        <v>193</v>
      </c>
      <c r="C13938">
        <f>-70.00370308 / 41.76672903</f>
        <v>-1.6760638121725568</v>
      </c>
      <c r="D13938" t="s">
        <v>194</v>
      </c>
      <c r="E13938" t="s">
        <v>70</v>
      </c>
      <c r="F13938" s="1">
        <v>38988</v>
      </c>
      <c r="G13938">
        <v>15</v>
      </c>
      <c r="O13938">
        <v>1.86</v>
      </c>
      <c r="P13938" t="s">
        <v>71</v>
      </c>
      <c r="Q13938">
        <v>9.1</v>
      </c>
      <c r="R13938" t="s">
        <v>71</v>
      </c>
    </row>
    <row r="13939" spans="1:46" x14ac:dyDescent="0.2">
      <c r="A13939" t="s">
        <v>192</v>
      </c>
      <c r="B13939" t="s">
        <v>193</v>
      </c>
      <c r="C13939">
        <f>-70.00370308 / 41.76672903</f>
        <v>-1.6760638121725568</v>
      </c>
      <c r="D13939" t="s">
        <v>194</v>
      </c>
      <c r="E13939" t="s">
        <v>70</v>
      </c>
      <c r="F13939" s="1">
        <v>38988</v>
      </c>
      <c r="G13939">
        <v>16</v>
      </c>
      <c r="O13939">
        <v>1.92</v>
      </c>
      <c r="P13939" t="s">
        <v>71</v>
      </c>
      <c r="Q13939">
        <v>8.9</v>
      </c>
      <c r="R13939" t="s">
        <v>71</v>
      </c>
    </row>
    <row r="13940" spans="1:46" x14ac:dyDescent="0.2">
      <c r="A13940" t="s">
        <v>192</v>
      </c>
      <c r="B13940" t="s">
        <v>193</v>
      </c>
      <c r="C13940">
        <f>-70.00370308 / 41.76672903</f>
        <v>-1.6760638121725568</v>
      </c>
      <c r="D13940" t="s">
        <v>194</v>
      </c>
      <c r="E13940" t="s">
        <v>70</v>
      </c>
      <c r="F13940" s="1">
        <v>38988</v>
      </c>
      <c r="G13940">
        <v>17</v>
      </c>
      <c r="O13940">
        <v>1.97</v>
      </c>
      <c r="P13940" t="s">
        <v>71</v>
      </c>
      <c r="Q13940">
        <v>8.9</v>
      </c>
      <c r="R13940" t="s">
        <v>71</v>
      </c>
      <c r="S13940">
        <v>0.72</v>
      </c>
      <c r="T13940" t="s">
        <v>71</v>
      </c>
      <c r="U13940">
        <v>22.2</v>
      </c>
      <c r="V13940" t="s">
        <v>71</v>
      </c>
      <c r="W13940">
        <v>34.5</v>
      </c>
      <c r="X13940" t="s">
        <v>71</v>
      </c>
      <c r="Y13940">
        <v>48.85</v>
      </c>
      <c r="AE13940">
        <v>8.27</v>
      </c>
      <c r="AF13940" t="s">
        <v>71</v>
      </c>
      <c r="AG13940">
        <v>5.77</v>
      </c>
      <c r="AH13940" t="s">
        <v>71</v>
      </c>
      <c r="AS13940">
        <v>15.99</v>
      </c>
      <c r="AT13940" t="s">
        <v>71</v>
      </c>
    </row>
    <row r="13941" spans="1:46" x14ac:dyDescent="0.2">
      <c r="A13941" t="s">
        <v>192</v>
      </c>
      <c r="B13941" t="s">
        <v>193</v>
      </c>
      <c r="C13941">
        <f>-70.00370308 / 41.76672903</f>
        <v>-1.6760638121725568</v>
      </c>
      <c r="D13941" t="s">
        <v>194</v>
      </c>
      <c r="E13941" t="s">
        <v>70</v>
      </c>
      <c r="F13941" s="1">
        <v>39685</v>
      </c>
      <c r="G13941">
        <v>0.5</v>
      </c>
      <c r="I13941">
        <v>17.72</v>
      </c>
      <c r="J13941" t="s">
        <v>71</v>
      </c>
      <c r="K13941">
        <v>1.0900000000000001</v>
      </c>
      <c r="L13941" t="s">
        <v>71</v>
      </c>
      <c r="M13941">
        <v>7.24</v>
      </c>
      <c r="N13941" t="s">
        <v>71</v>
      </c>
      <c r="O13941">
        <v>8.25</v>
      </c>
      <c r="P13941" t="s">
        <v>71</v>
      </c>
      <c r="Q13941">
        <v>24.8</v>
      </c>
      <c r="R13941" t="s">
        <v>71</v>
      </c>
      <c r="S13941">
        <v>0.19</v>
      </c>
      <c r="T13941" t="s">
        <v>71</v>
      </c>
      <c r="U13941">
        <v>5.88</v>
      </c>
      <c r="V13941" t="s">
        <v>71</v>
      </c>
      <c r="W13941">
        <v>12.84</v>
      </c>
      <c r="X13941" t="s">
        <v>71</v>
      </c>
      <c r="Y13941">
        <v>29.7</v>
      </c>
      <c r="AA13941">
        <v>31.45</v>
      </c>
      <c r="AC13941">
        <v>31.47</v>
      </c>
      <c r="AE13941">
        <v>2.2000000000000002</v>
      </c>
      <c r="AF13941" t="s">
        <v>71</v>
      </c>
      <c r="AG13941">
        <v>6.17</v>
      </c>
      <c r="AH13941" t="s">
        <v>71</v>
      </c>
      <c r="AS13941">
        <v>0.63</v>
      </c>
      <c r="AT13941" t="s">
        <v>71</v>
      </c>
    </row>
    <row r="13942" spans="1:46" x14ac:dyDescent="0.2">
      <c r="A13942" t="s">
        <v>192</v>
      </c>
      <c r="B13942" t="s">
        <v>193</v>
      </c>
      <c r="C13942">
        <f>-70.00370308 / 41.76672903</f>
        <v>-1.6760638121725568</v>
      </c>
      <c r="D13942" t="s">
        <v>194</v>
      </c>
      <c r="E13942" t="s">
        <v>70</v>
      </c>
      <c r="F13942" s="1">
        <v>39685</v>
      </c>
      <c r="G13942">
        <v>1</v>
      </c>
      <c r="O13942">
        <v>8.26</v>
      </c>
      <c r="P13942" t="s">
        <v>71</v>
      </c>
      <c r="Q13942">
        <v>24.7</v>
      </c>
      <c r="R13942" t="s">
        <v>71</v>
      </c>
    </row>
    <row r="13943" spans="1:46" x14ac:dyDescent="0.2">
      <c r="A13943" t="s">
        <v>192</v>
      </c>
      <c r="B13943" t="s">
        <v>193</v>
      </c>
      <c r="C13943">
        <f>-70.00370308 / 41.76672903</f>
        <v>-1.6760638121725568</v>
      </c>
      <c r="D13943" t="s">
        <v>194</v>
      </c>
      <c r="E13943" t="s">
        <v>70</v>
      </c>
      <c r="F13943" s="1">
        <v>39685</v>
      </c>
      <c r="G13943">
        <v>2</v>
      </c>
      <c r="O13943">
        <v>8.26</v>
      </c>
      <c r="P13943" t="s">
        <v>71</v>
      </c>
      <c r="Q13943">
        <v>24.7</v>
      </c>
      <c r="R13943" t="s">
        <v>71</v>
      </c>
    </row>
    <row r="13944" spans="1:46" x14ac:dyDescent="0.2">
      <c r="A13944" t="s">
        <v>192</v>
      </c>
      <c r="B13944" t="s">
        <v>193</v>
      </c>
      <c r="C13944">
        <f>-70.00370308 / 41.76672903</f>
        <v>-1.6760638121725568</v>
      </c>
      <c r="D13944" t="s">
        <v>194</v>
      </c>
      <c r="E13944" t="s">
        <v>70</v>
      </c>
      <c r="F13944" s="1">
        <v>39685</v>
      </c>
      <c r="G13944">
        <v>3</v>
      </c>
      <c r="K13944">
        <v>1.1499999999999999</v>
      </c>
      <c r="L13944" t="s">
        <v>71</v>
      </c>
      <c r="O13944">
        <v>8.24</v>
      </c>
      <c r="P13944" t="s">
        <v>71</v>
      </c>
      <c r="Q13944">
        <v>24.7</v>
      </c>
      <c r="R13944" t="s">
        <v>71</v>
      </c>
      <c r="S13944">
        <v>0.16</v>
      </c>
      <c r="T13944" t="s">
        <v>71</v>
      </c>
      <c r="U13944">
        <v>4.96</v>
      </c>
      <c r="V13944" t="s">
        <v>71</v>
      </c>
      <c r="W13944">
        <v>13.03</v>
      </c>
      <c r="X13944" t="s">
        <v>71</v>
      </c>
      <c r="Y13944">
        <v>27.24</v>
      </c>
      <c r="AA13944">
        <v>31.97</v>
      </c>
      <c r="AS13944">
        <v>0.42</v>
      </c>
      <c r="AT13944" t="s">
        <v>71</v>
      </c>
    </row>
    <row r="13945" spans="1:46" x14ac:dyDescent="0.2">
      <c r="A13945" t="s">
        <v>192</v>
      </c>
      <c r="B13945" t="s">
        <v>193</v>
      </c>
      <c r="C13945">
        <f>-70.00370308 / 41.76672903</f>
        <v>-1.6760638121725568</v>
      </c>
      <c r="D13945" t="s">
        <v>194</v>
      </c>
      <c r="E13945" t="s">
        <v>70</v>
      </c>
      <c r="F13945" s="1">
        <v>39685</v>
      </c>
      <c r="G13945">
        <v>4</v>
      </c>
      <c r="O13945">
        <v>8.18</v>
      </c>
      <c r="P13945" t="s">
        <v>71</v>
      </c>
      <c r="Q13945">
        <v>24.6</v>
      </c>
      <c r="R13945" t="s">
        <v>71</v>
      </c>
    </row>
    <row r="13946" spans="1:46" x14ac:dyDescent="0.2">
      <c r="A13946" t="s">
        <v>192</v>
      </c>
      <c r="B13946" t="s">
        <v>193</v>
      </c>
      <c r="C13946">
        <f>-70.00370308 / 41.76672903</f>
        <v>-1.6760638121725568</v>
      </c>
      <c r="D13946" t="s">
        <v>194</v>
      </c>
      <c r="E13946" t="s">
        <v>70</v>
      </c>
      <c r="F13946" s="1">
        <v>39685</v>
      </c>
      <c r="G13946">
        <v>5</v>
      </c>
      <c r="K13946">
        <v>1.1100000000000001</v>
      </c>
      <c r="L13946" t="s">
        <v>71</v>
      </c>
      <c r="O13946">
        <v>8.19</v>
      </c>
      <c r="P13946" t="s">
        <v>71</v>
      </c>
      <c r="Q13946">
        <v>24.6</v>
      </c>
      <c r="R13946" t="s">
        <v>71</v>
      </c>
      <c r="S13946">
        <v>0.18</v>
      </c>
      <c r="T13946" t="s">
        <v>71</v>
      </c>
      <c r="U13946">
        <v>5.58</v>
      </c>
      <c r="V13946" t="s">
        <v>71</v>
      </c>
      <c r="W13946">
        <v>14.06</v>
      </c>
      <c r="X13946" t="s">
        <v>71</v>
      </c>
      <c r="Y13946">
        <v>28.94</v>
      </c>
      <c r="AA13946">
        <v>31.62</v>
      </c>
      <c r="AS13946">
        <v>1.25</v>
      </c>
      <c r="AT13946" t="s">
        <v>71</v>
      </c>
    </row>
    <row r="13947" spans="1:46" x14ac:dyDescent="0.2">
      <c r="A13947" t="s">
        <v>192</v>
      </c>
      <c r="B13947" t="s">
        <v>193</v>
      </c>
      <c r="C13947">
        <f>-70.00370308 / 41.76672903</f>
        <v>-1.6760638121725568</v>
      </c>
      <c r="D13947" t="s">
        <v>194</v>
      </c>
      <c r="E13947" t="s">
        <v>70</v>
      </c>
      <c r="F13947" s="1">
        <v>39685</v>
      </c>
      <c r="G13947">
        <v>6</v>
      </c>
      <c r="O13947">
        <v>8.23</v>
      </c>
      <c r="P13947" t="s">
        <v>71</v>
      </c>
      <c r="Q13947">
        <v>24.6</v>
      </c>
      <c r="R13947" t="s">
        <v>71</v>
      </c>
    </row>
    <row r="13948" spans="1:46" x14ac:dyDescent="0.2">
      <c r="A13948" t="s">
        <v>192</v>
      </c>
      <c r="B13948" t="s">
        <v>193</v>
      </c>
      <c r="C13948">
        <f>-70.00370308 / 41.76672903</f>
        <v>-1.6760638121725568</v>
      </c>
      <c r="D13948" t="s">
        <v>194</v>
      </c>
      <c r="E13948" t="s">
        <v>70</v>
      </c>
      <c r="F13948" s="1">
        <v>39685</v>
      </c>
      <c r="G13948">
        <v>7</v>
      </c>
      <c r="O13948">
        <v>8.25</v>
      </c>
      <c r="P13948" t="s">
        <v>71</v>
      </c>
      <c r="Q13948">
        <v>24.5</v>
      </c>
      <c r="R13948" t="s">
        <v>71</v>
      </c>
    </row>
    <row r="13949" spans="1:46" x14ac:dyDescent="0.2">
      <c r="A13949" t="s">
        <v>192</v>
      </c>
      <c r="B13949" t="s">
        <v>193</v>
      </c>
      <c r="C13949">
        <f>-70.00370308 / 41.76672903</f>
        <v>-1.6760638121725568</v>
      </c>
      <c r="D13949" t="s">
        <v>194</v>
      </c>
      <c r="E13949" t="s">
        <v>70</v>
      </c>
      <c r="F13949" s="1">
        <v>39685</v>
      </c>
      <c r="G13949">
        <v>8</v>
      </c>
      <c r="O13949">
        <v>10.46</v>
      </c>
      <c r="P13949" t="s">
        <v>71</v>
      </c>
      <c r="Q13949">
        <v>24.4</v>
      </c>
      <c r="R13949" t="s">
        <v>71</v>
      </c>
    </row>
    <row r="13950" spans="1:46" x14ac:dyDescent="0.2">
      <c r="A13950" t="s">
        <v>192</v>
      </c>
      <c r="B13950" t="s">
        <v>193</v>
      </c>
      <c r="C13950">
        <f>-70.00370308 / 41.76672903</f>
        <v>-1.6760638121725568</v>
      </c>
      <c r="D13950" t="s">
        <v>194</v>
      </c>
      <c r="E13950" t="s">
        <v>70</v>
      </c>
      <c r="F13950" s="1">
        <v>39685</v>
      </c>
      <c r="G13950">
        <v>9</v>
      </c>
      <c r="O13950">
        <v>11.99</v>
      </c>
      <c r="P13950" t="s">
        <v>71</v>
      </c>
      <c r="Q13950">
        <v>21.9</v>
      </c>
      <c r="R13950" t="s">
        <v>71</v>
      </c>
      <c r="AE13950">
        <v>2.5</v>
      </c>
      <c r="AF13950" t="s">
        <v>71</v>
      </c>
      <c r="AG13950">
        <v>6.26</v>
      </c>
      <c r="AH13950" t="s">
        <v>71</v>
      </c>
    </row>
    <row r="13951" spans="1:46" x14ac:dyDescent="0.2">
      <c r="A13951" t="s">
        <v>192</v>
      </c>
      <c r="B13951" t="s">
        <v>193</v>
      </c>
      <c r="C13951">
        <f>-70.00370308 / 41.76672903</f>
        <v>-1.6760638121725568</v>
      </c>
      <c r="D13951" t="s">
        <v>194</v>
      </c>
      <c r="E13951" t="s">
        <v>70</v>
      </c>
      <c r="F13951" s="1">
        <v>39685</v>
      </c>
      <c r="G13951">
        <v>10</v>
      </c>
      <c r="O13951">
        <v>12.26</v>
      </c>
      <c r="P13951" t="s">
        <v>71</v>
      </c>
      <c r="Q13951">
        <v>17.7</v>
      </c>
      <c r="R13951" t="s">
        <v>71</v>
      </c>
    </row>
    <row r="13952" spans="1:46" x14ac:dyDescent="0.2">
      <c r="A13952" t="s">
        <v>192</v>
      </c>
      <c r="B13952" t="s">
        <v>193</v>
      </c>
      <c r="C13952">
        <f>-70.00370308 / 41.76672903</f>
        <v>-1.6760638121725568</v>
      </c>
      <c r="D13952" t="s">
        <v>194</v>
      </c>
      <c r="E13952" t="s">
        <v>70</v>
      </c>
      <c r="F13952" s="1">
        <v>39685</v>
      </c>
      <c r="G13952">
        <v>11</v>
      </c>
      <c r="O13952">
        <v>10.77</v>
      </c>
      <c r="P13952" t="s">
        <v>71</v>
      </c>
      <c r="Q13952">
        <v>15.2</v>
      </c>
      <c r="R13952" t="s">
        <v>71</v>
      </c>
    </row>
    <row r="13953" spans="1:46" x14ac:dyDescent="0.2">
      <c r="A13953" t="s">
        <v>192</v>
      </c>
      <c r="B13953" t="s">
        <v>193</v>
      </c>
      <c r="C13953">
        <f>-70.00370308 / 41.76672903</f>
        <v>-1.6760638121725568</v>
      </c>
      <c r="D13953" t="s">
        <v>194</v>
      </c>
      <c r="E13953" t="s">
        <v>70</v>
      </c>
      <c r="F13953" s="1">
        <v>39685</v>
      </c>
      <c r="G13953">
        <v>12</v>
      </c>
      <c r="O13953">
        <v>6.46</v>
      </c>
      <c r="P13953" t="s">
        <v>71</v>
      </c>
      <c r="Q13953">
        <v>13.5</v>
      </c>
      <c r="R13953" t="s">
        <v>71</v>
      </c>
    </row>
    <row r="13954" spans="1:46" x14ac:dyDescent="0.2">
      <c r="A13954" t="s">
        <v>192</v>
      </c>
      <c r="B13954" t="s">
        <v>193</v>
      </c>
      <c r="C13954">
        <f>-70.00370308 / 41.76672903</f>
        <v>-1.6760638121725568</v>
      </c>
      <c r="D13954" t="s">
        <v>194</v>
      </c>
      <c r="E13954" t="s">
        <v>70</v>
      </c>
      <c r="F13954" s="1">
        <v>39685</v>
      </c>
      <c r="G13954">
        <v>13</v>
      </c>
      <c r="O13954">
        <v>6.64</v>
      </c>
      <c r="P13954" t="s">
        <v>71</v>
      </c>
      <c r="Q13954">
        <v>12.3</v>
      </c>
      <c r="R13954" t="s">
        <v>71</v>
      </c>
    </row>
    <row r="13955" spans="1:46" x14ac:dyDescent="0.2">
      <c r="A13955" t="s">
        <v>192</v>
      </c>
      <c r="B13955" t="s">
        <v>193</v>
      </c>
      <c r="C13955">
        <f>-70.00370308 / 41.76672903</f>
        <v>-1.6760638121725568</v>
      </c>
      <c r="D13955" t="s">
        <v>194</v>
      </c>
      <c r="E13955" t="s">
        <v>70</v>
      </c>
      <c r="F13955" s="1">
        <v>39685</v>
      </c>
      <c r="G13955">
        <v>14</v>
      </c>
      <c r="O13955">
        <v>2.68</v>
      </c>
      <c r="P13955" t="s">
        <v>71</v>
      </c>
      <c r="Q13955">
        <v>11.3</v>
      </c>
      <c r="R13955" t="s">
        <v>71</v>
      </c>
    </row>
    <row r="13956" spans="1:46" x14ac:dyDescent="0.2">
      <c r="A13956" t="s">
        <v>192</v>
      </c>
      <c r="B13956" t="s">
        <v>193</v>
      </c>
      <c r="C13956">
        <f>-70.00370308 / 41.76672903</f>
        <v>-1.6760638121725568</v>
      </c>
      <c r="D13956" t="s">
        <v>194</v>
      </c>
      <c r="E13956" t="s">
        <v>70</v>
      </c>
      <c r="F13956" s="1">
        <v>39685</v>
      </c>
      <c r="G13956">
        <v>15</v>
      </c>
      <c r="O13956">
        <v>0.2</v>
      </c>
      <c r="P13956" t="s">
        <v>71</v>
      </c>
      <c r="Q13956">
        <v>10.7</v>
      </c>
      <c r="R13956" t="s">
        <v>71</v>
      </c>
    </row>
    <row r="13957" spans="1:46" x14ac:dyDescent="0.2">
      <c r="A13957" t="s">
        <v>192</v>
      </c>
      <c r="B13957" t="s">
        <v>193</v>
      </c>
      <c r="C13957">
        <f>-70.00370308 / 41.76672903</f>
        <v>-1.6760638121725568</v>
      </c>
      <c r="D13957" t="s">
        <v>194</v>
      </c>
      <c r="E13957" t="s">
        <v>70</v>
      </c>
      <c r="F13957" s="1">
        <v>39685</v>
      </c>
      <c r="G13957">
        <v>16</v>
      </c>
      <c r="O13957">
        <v>0.24</v>
      </c>
      <c r="P13957" t="s">
        <v>71</v>
      </c>
      <c r="Q13957">
        <v>9.6</v>
      </c>
      <c r="R13957" t="s">
        <v>71</v>
      </c>
    </row>
    <row r="13958" spans="1:46" x14ac:dyDescent="0.2">
      <c r="A13958" t="s">
        <v>192</v>
      </c>
      <c r="B13958" t="s">
        <v>193</v>
      </c>
      <c r="C13958">
        <f>-70.00370308 / 41.76672903</f>
        <v>-1.6760638121725568</v>
      </c>
      <c r="D13958" t="s">
        <v>194</v>
      </c>
      <c r="E13958" t="s">
        <v>70</v>
      </c>
      <c r="F13958" s="1">
        <v>39685</v>
      </c>
      <c r="G13958">
        <v>17</v>
      </c>
      <c r="K13958">
        <v>0.03</v>
      </c>
      <c r="L13958" t="s">
        <v>71</v>
      </c>
      <c r="O13958">
        <v>0.28999999999999998</v>
      </c>
      <c r="P13958" t="s">
        <v>71</v>
      </c>
      <c r="Q13958">
        <v>9.3000000000000007</v>
      </c>
      <c r="R13958" t="s">
        <v>71</v>
      </c>
      <c r="S13958">
        <v>0.93</v>
      </c>
      <c r="T13958" t="s">
        <v>71</v>
      </c>
      <c r="U13958">
        <v>28.81</v>
      </c>
      <c r="V13958" t="s">
        <v>71</v>
      </c>
      <c r="W13958">
        <v>33.43</v>
      </c>
      <c r="X13958" t="s">
        <v>71</v>
      </c>
      <c r="Y13958">
        <v>52.61</v>
      </c>
      <c r="AA13958">
        <v>-5.59</v>
      </c>
      <c r="AE13958">
        <v>6.2</v>
      </c>
      <c r="AF13958" t="s">
        <v>71</v>
      </c>
      <c r="AG13958">
        <v>6.1</v>
      </c>
      <c r="AH13958" t="s">
        <v>71</v>
      </c>
      <c r="AS13958">
        <v>54.54</v>
      </c>
      <c r="AT13958" t="s">
        <v>71</v>
      </c>
    </row>
    <row r="13959" spans="1:46" x14ac:dyDescent="0.2">
      <c r="A13959" t="s">
        <v>192</v>
      </c>
      <c r="B13959" t="s">
        <v>193</v>
      </c>
      <c r="C13959">
        <f>-70.00370308 / 41.76672903</f>
        <v>-1.6760638121725568</v>
      </c>
      <c r="D13959" t="s">
        <v>194</v>
      </c>
      <c r="E13959" t="s">
        <v>70</v>
      </c>
      <c r="F13959" s="1">
        <v>40066</v>
      </c>
      <c r="G13959">
        <v>0.5</v>
      </c>
      <c r="I13959">
        <v>17.27</v>
      </c>
      <c r="J13959" t="s">
        <v>71</v>
      </c>
      <c r="K13959">
        <v>1.41</v>
      </c>
      <c r="L13959" t="s">
        <v>71</v>
      </c>
      <c r="M13959">
        <v>8.6999999999999993</v>
      </c>
      <c r="N13959" t="s">
        <v>71</v>
      </c>
      <c r="O13959">
        <v>8.17</v>
      </c>
      <c r="P13959" t="s">
        <v>71</v>
      </c>
      <c r="Q13959">
        <v>22.4</v>
      </c>
      <c r="R13959" t="s">
        <v>71</v>
      </c>
      <c r="W13959">
        <v>17.47</v>
      </c>
      <c r="X13959" t="s">
        <v>71</v>
      </c>
      <c r="AA13959">
        <v>33.96</v>
      </c>
      <c r="AC13959">
        <v>28.83</v>
      </c>
      <c r="AE13959">
        <v>2.5</v>
      </c>
      <c r="AF13959" t="s">
        <v>71</v>
      </c>
      <c r="AG13959">
        <v>5.94</v>
      </c>
      <c r="AH13959" t="s">
        <v>71</v>
      </c>
      <c r="AS13959">
        <v>0.48</v>
      </c>
      <c r="AT13959" t="s">
        <v>71</v>
      </c>
    </row>
    <row r="13960" spans="1:46" x14ac:dyDescent="0.2">
      <c r="A13960" t="s">
        <v>192</v>
      </c>
      <c r="B13960" t="s">
        <v>193</v>
      </c>
      <c r="C13960">
        <f>-70.00370308 / 41.76672903</f>
        <v>-1.6760638121725568</v>
      </c>
      <c r="D13960" t="s">
        <v>194</v>
      </c>
      <c r="E13960" t="s">
        <v>70</v>
      </c>
      <c r="F13960" s="1">
        <v>40066</v>
      </c>
      <c r="G13960">
        <v>1</v>
      </c>
      <c r="O13960">
        <v>8.16</v>
      </c>
      <c r="P13960" t="s">
        <v>71</v>
      </c>
      <c r="Q13960">
        <v>22.4</v>
      </c>
      <c r="R13960" t="s">
        <v>71</v>
      </c>
    </row>
    <row r="13961" spans="1:46" x14ac:dyDescent="0.2">
      <c r="A13961" t="s">
        <v>192</v>
      </c>
      <c r="B13961" t="s">
        <v>193</v>
      </c>
      <c r="C13961">
        <f>-70.00370308 / 41.76672903</f>
        <v>-1.6760638121725568</v>
      </c>
      <c r="D13961" t="s">
        <v>194</v>
      </c>
      <c r="E13961" t="s">
        <v>70</v>
      </c>
      <c r="F13961" s="1">
        <v>40066</v>
      </c>
      <c r="G13961">
        <v>2</v>
      </c>
      <c r="O13961">
        <v>7.14</v>
      </c>
      <c r="P13961" t="s">
        <v>71</v>
      </c>
      <c r="Q13961">
        <v>22.4</v>
      </c>
      <c r="R13961" t="s">
        <v>71</v>
      </c>
    </row>
    <row r="13962" spans="1:46" x14ac:dyDescent="0.2">
      <c r="A13962" t="s">
        <v>192</v>
      </c>
      <c r="B13962" t="s">
        <v>193</v>
      </c>
      <c r="C13962">
        <f>-70.00370308 / 41.76672903</f>
        <v>-1.6760638121725568</v>
      </c>
      <c r="D13962" t="s">
        <v>194</v>
      </c>
      <c r="E13962" t="s">
        <v>70</v>
      </c>
      <c r="F13962" s="1">
        <v>40066</v>
      </c>
      <c r="G13962">
        <v>3</v>
      </c>
      <c r="K13962">
        <v>1.1399999999999999</v>
      </c>
      <c r="L13962" t="s">
        <v>71</v>
      </c>
      <c r="O13962">
        <v>8.1300000000000008</v>
      </c>
      <c r="P13962" t="s">
        <v>71</v>
      </c>
      <c r="Q13962">
        <v>22.4</v>
      </c>
      <c r="R13962" t="s">
        <v>71</v>
      </c>
      <c r="S13962">
        <v>0.15</v>
      </c>
      <c r="T13962" t="s">
        <v>71</v>
      </c>
      <c r="U13962">
        <v>4.54</v>
      </c>
      <c r="V13962" t="s">
        <v>71</v>
      </c>
      <c r="W13962">
        <v>16.8</v>
      </c>
      <c r="X13962" t="s">
        <v>71</v>
      </c>
      <c r="Y13962">
        <v>25.97</v>
      </c>
      <c r="AA13962">
        <v>31.9</v>
      </c>
      <c r="AE13962">
        <v>2.5</v>
      </c>
      <c r="AF13962" t="s">
        <v>71</v>
      </c>
      <c r="AG13962">
        <v>6.02</v>
      </c>
      <c r="AH13962" t="s">
        <v>71</v>
      </c>
      <c r="AS13962">
        <v>0.57999999999999996</v>
      </c>
      <c r="AT13962" t="s">
        <v>71</v>
      </c>
    </row>
    <row r="13963" spans="1:46" x14ac:dyDescent="0.2">
      <c r="A13963" t="s">
        <v>192</v>
      </c>
      <c r="B13963" t="s">
        <v>193</v>
      </c>
      <c r="C13963">
        <f>-70.00370308 / 41.76672903</f>
        <v>-1.6760638121725568</v>
      </c>
      <c r="D13963" t="s">
        <v>194</v>
      </c>
      <c r="E13963" t="s">
        <v>70</v>
      </c>
      <c r="F13963" s="1">
        <v>40066</v>
      </c>
      <c r="G13963">
        <v>4</v>
      </c>
      <c r="O13963">
        <v>8.1199999999999992</v>
      </c>
      <c r="P13963" t="s">
        <v>71</v>
      </c>
      <c r="Q13963">
        <v>22.4</v>
      </c>
      <c r="R13963" t="s">
        <v>71</v>
      </c>
    </row>
    <row r="13964" spans="1:46" x14ac:dyDescent="0.2">
      <c r="A13964" t="s">
        <v>192</v>
      </c>
      <c r="B13964" t="s">
        <v>193</v>
      </c>
      <c r="C13964">
        <f>-70.00370308 / 41.76672903</f>
        <v>-1.6760638121725568</v>
      </c>
      <c r="D13964" t="s">
        <v>194</v>
      </c>
      <c r="E13964" t="s">
        <v>70</v>
      </c>
      <c r="F13964" s="1">
        <v>40066</v>
      </c>
      <c r="G13964">
        <v>5</v>
      </c>
      <c r="O13964">
        <v>8.1199999999999992</v>
      </c>
      <c r="P13964" t="s">
        <v>71</v>
      </c>
      <c r="Q13964">
        <v>22.4</v>
      </c>
      <c r="R13964" t="s">
        <v>71</v>
      </c>
    </row>
    <row r="13965" spans="1:46" x14ac:dyDescent="0.2">
      <c r="A13965" t="s">
        <v>192</v>
      </c>
      <c r="B13965" t="s">
        <v>193</v>
      </c>
      <c r="C13965">
        <f>-70.00370308 / 41.76672903</f>
        <v>-1.6760638121725568</v>
      </c>
      <c r="D13965" t="s">
        <v>194</v>
      </c>
      <c r="E13965" t="s">
        <v>70</v>
      </c>
      <c r="F13965" s="1">
        <v>40066</v>
      </c>
      <c r="G13965">
        <v>6</v>
      </c>
      <c r="O13965">
        <v>8.1199999999999992</v>
      </c>
      <c r="P13965" t="s">
        <v>71</v>
      </c>
      <c r="Q13965">
        <v>22.4</v>
      </c>
      <c r="R13965" t="s">
        <v>71</v>
      </c>
    </row>
    <row r="13966" spans="1:46" x14ac:dyDescent="0.2">
      <c r="A13966" t="s">
        <v>192</v>
      </c>
      <c r="B13966" t="s">
        <v>193</v>
      </c>
      <c r="C13966">
        <f>-70.00370308 / 41.76672903</f>
        <v>-1.6760638121725568</v>
      </c>
      <c r="D13966" t="s">
        <v>194</v>
      </c>
      <c r="E13966" t="s">
        <v>70</v>
      </c>
      <c r="F13966" s="1">
        <v>40066</v>
      </c>
      <c r="G13966">
        <v>7</v>
      </c>
      <c r="O13966">
        <v>8.11</v>
      </c>
      <c r="P13966" t="s">
        <v>71</v>
      </c>
      <c r="Q13966">
        <v>22.4</v>
      </c>
      <c r="R13966" t="s">
        <v>71</v>
      </c>
    </row>
    <row r="13967" spans="1:46" x14ac:dyDescent="0.2">
      <c r="A13967" t="s">
        <v>192</v>
      </c>
      <c r="B13967" t="s">
        <v>193</v>
      </c>
      <c r="C13967">
        <f>-70.00370308 / 41.76672903</f>
        <v>-1.6760638121725568</v>
      </c>
      <c r="D13967" t="s">
        <v>194</v>
      </c>
      <c r="E13967" t="s">
        <v>70</v>
      </c>
      <c r="F13967" s="1">
        <v>40066</v>
      </c>
      <c r="G13967">
        <v>8</v>
      </c>
      <c r="O13967">
        <v>8.18</v>
      </c>
      <c r="P13967" t="s">
        <v>71</v>
      </c>
      <c r="Q13967">
        <v>22.3</v>
      </c>
      <c r="R13967" t="s">
        <v>71</v>
      </c>
    </row>
    <row r="13968" spans="1:46" x14ac:dyDescent="0.2">
      <c r="A13968" t="s">
        <v>192</v>
      </c>
      <c r="B13968" t="s">
        <v>193</v>
      </c>
      <c r="C13968">
        <f>-70.00370308 / 41.76672903</f>
        <v>-1.6760638121725568</v>
      </c>
      <c r="D13968" t="s">
        <v>194</v>
      </c>
      <c r="E13968" t="s">
        <v>70</v>
      </c>
      <c r="F13968" s="1">
        <v>40066</v>
      </c>
      <c r="G13968">
        <v>9</v>
      </c>
      <c r="K13968">
        <v>1.62</v>
      </c>
      <c r="L13968" t="s">
        <v>71</v>
      </c>
      <c r="O13968">
        <v>8.26</v>
      </c>
      <c r="P13968" t="s">
        <v>71</v>
      </c>
      <c r="Q13968">
        <v>22.2</v>
      </c>
      <c r="R13968" t="s">
        <v>71</v>
      </c>
      <c r="S13968">
        <v>0.15</v>
      </c>
      <c r="T13968" t="s">
        <v>71</v>
      </c>
      <c r="U13968">
        <v>4.54</v>
      </c>
      <c r="V13968" t="s">
        <v>71</v>
      </c>
      <c r="W13968">
        <v>16.62</v>
      </c>
      <c r="X13968" t="s">
        <v>71</v>
      </c>
      <c r="Y13968">
        <v>25.97</v>
      </c>
      <c r="AA13968">
        <v>35.32</v>
      </c>
      <c r="AE13968">
        <v>2.5</v>
      </c>
      <c r="AF13968" t="s">
        <v>71</v>
      </c>
      <c r="AG13968">
        <v>6.1</v>
      </c>
      <c r="AH13968" t="s">
        <v>71</v>
      </c>
      <c r="AS13968">
        <v>0.51</v>
      </c>
      <c r="AT13968" t="s">
        <v>71</v>
      </c>
    </row>
    <row r="13969" spans="1:46" x14ac:dyDescent="0.2">
      <c r="A13969" t="s">
        <v>192</v>
      </c>
      <c r="B13969" t="s">
        <v>193</v>
      </c>
      <c r="C13969">
        <f>-70.00370308 / 41.76672903</f>
        <v>-1.6760638121725568</v>
      </c>
      <c r="D13969" t="s">
        <v>194</v>
      </c>
      <c r="E13969" t="s">
        <v>70</v>
      </c>
      <c r="F13969" s="1">
        <v>40066</v>
      </c>
      <c r="G13969">
        <v>10</v>
      </c>
      <c r="O13969">
        <v>10.5</v>
      </c>
      <c r="P13969" t="s">
        <v>71</v>
      </c>
      <c r="Q13969">
        <v>18.5</v>
      </c>
      <c r="R13969" t="s">
        <v>71</v>
      </c>
    </row>
    <row r="13970" spans="1:46" x14ac:dyDescent="0.2">
      <c r="A13970" t="s">
        <v>192</v>
      </c>
      <c r="B13970" t="s">
        <v>193</v>
      </c>
      <c r="C13970">
        <f>-70.00370308 / 41.76672903</f>
        <v>-1.6760638121725568</v>
      </c>
      <c r="D13970" t="s">
        <v>194</v>
      </c>
      <c r="E13970" t="s">
        <v>70</v>
      </c>
      <c r="F13970" s="1">
        <v>40066</v>
      </c>
      <c r="G13970">
        <v>11</v>
      </c>
      <c r="O13970">
        <v>9.08</v>
      </c>
      <c r="P13970" t="s">
        <v>71</v>
      </c>
      <c r="Q13970">
        <v>15.9</v>
      </c>
      <c r="R13970" t="s">
        <v>71</v>
      </c>
    </row>
    <row r="13971" spans="1:46" x14ac:dyDescent="0.2">
      <c r="A13971" t="s">
        <v>192</v>
      </c>
      <c r="B13971" t="s">
        <v>193</v>
      </c>
      <c r="C13971">
        <f>-70.00370308 / 41.76672903</f>
        <v>-1.6760638121725568</v>
      </c>
      <c r="D13971" t="s">
        <v>194</v>
      </c>
      <c r="E13971" t="s">
        <v>70</v>
      </c>
      <c r="F13971" s="1">
        <v>40066</v>
      </c>
      <c r="G13971">
        <v>12</v>
      </c>
      <c r="O13971">
        <v>7.43</v>
      </c>
      <c r="P13971" t="s">
        <v>71</v>
      </c>
      <c r="Q13971">
        <v>13.9</v>
      </c>
      <c r="R13971" t="s">
        <v>71</v>
      </c>
    </row>
    <row r="13972" spans="1:46" x14ac:dyDescent="0.2">
      <c r="A13972" t="s">
        <v>192</v>
      </c>
      <c r="B13972" t="s">
        <v>193</v>
      </c>
      <c r="C13972">
        <f>-70.00370308 / 41.76672903</f>
        <v>-1.6760638121725568</v>
      </c>
      <c r="D13972" t="s">
        <v>194</v>
      </c>
      <c r="E13972" t="s">
        <v>70</v>
      </c>
      <c r="F13972" s="1">
        <v>40066</v>
      </c>
      <c r="G13972">
        <v>13</v>
      </c>
      <c r="O13972">
        <v>3.3</v>
      </c>
      <c r="P13972" t="s">
        <v>71</v>
      </c>
      <c r="Q13972">
        <v>12.1</v>
      </c>
      <c r="R13972" t="s">
        <v>71</v>
      </c>
    </row>
    <row r="13973" spans="1:46" x14ac:dyDescent="0.2">
      <c r="A13973" t="s">
        <v>192</v>
      </c>
      <c r="B13973" t="s">
        <v>193</v>
      </c>
      <c r="C13973">
        <f>-70.00370308 / 41.76672903</f>
        <v>-1.6760638121725568</v>
      </c>
      <c r="D13973" t="s">
        <v>194</v>
      </c>
      <c r="E13973" t="s">
        <v>70</v>
      </c>
      <c r="F13973" s="1">
        <v>40066</v>
      </c>
      <c r="G13973">
        <v>14</v>
      </c>
      <c r="O13973">
        <v>0.55000000000000004</v>
      </c>
      <c r="P13973" t="s">
        <v>71</v>
      </c>
      <c r="Q13973">
        <v>10.6</v>
      </c>
      <c r="R13973" t="s">
        <v>71</v>
      </c>
    </row>
    <row r="13974" spans="1:46" x14ac:dyDescent="0.2">
      <c r="A13974" t="s">
        <v>192</v>
      </c>
      <c r="B13974" t="s">
        <v>193</v>
      </c>
      <c r="C13974">
        <f>-70.00370308 / 41.76672903</f>
        <v>-1.6760638121725568</v>
      </c>
      <c r="D13974" t="s">
        <v>194</v>
      </c>
      <c r="E13974" t="s">
        <v>70</v>
      </c>
      <c r="F13974" s="1">
        <v>40066</v>
      </c>
      <c r="G13974">
        <v>15</v>
      </c>
      <c r="O13974">
        <v>0.42</v>
      </c>
      <c r="P13974" t="s">
        <v>71</v>
      </c>
      <c r="Q13974">
        <v>9.8000000000000007</v>
      </c>
      <c r="R13974" t="s">
        <v>71</v>
      </c>
    </row>
    <row r="13975" spans="1:46" x14ac:dyDescent="0.2">
      <c r="A13975" t="s">
        <v>192</v>
      </c>
      <c r="B13975" t="s">
        <v>193</v>
      </c>
      <c r="C13975">
        <f>-70.00370308 / 41.76672903</f>
        <v>-1.6760638121725568</v>
      </c>
      <c r="D13975" t="s">
        <v>194</v>
      </c>
      <c r="E13975" t="s">
        <v>70</v>
      </c>
      <c r="F13975" s="1">
        <v>40066</v>
      </c>
      <c r="G13975">
        <v>16</v>
      </c>
      <c r="O13975">
        <v>0.44</v>
      </c>
      <c r="P13975" t="s">
        <v>71</v>
      </c>
      <c r="Q13975">
        <v>9.1</v>
      </c>
      <c r="R13975" t="s">
        <v>71</v>
      </c>
    </row>
    <row r="13976" spans="1:46" x14ac:dyDescent="0.2">
      <c r="A13976" t="s">
        <v>192</v>
      </c>
      <c r="B13976" t="s">
        <v>193</v>
      </c>
      <c r="C13976">
        <f>-70.00370308 / 41.76672903</f>
        <v>-1.6760638121725568</v>
      </c>
      <c r="D13976" t="s">
        <v>194</v>
      </c>
      <c r="E13976" t="s">
        <v>70</v>
      </c>
      <c r="F13976" s="1">
        <v>40066</v>
      </c>
      <c r="G13976">
        <v>16.25</v>
      </c>
      <c r="O13976">
        <v>0.48</v>
      </c>
      <c r="P13976" t="s">
        <v>71</v>
      </c>
      <c r="Q13976">
        <v>9</v>
      </c>
      <c r="R13976" t="s">
        <v>71</v>
      </c>
      <c r="S13976">
        <v>1.81</v>
      </c>
      <c r="T13976" t="s">
        <v>71</v>
      </c>
      <c r="U13976">
        <v>56.02</v>
      </c>
      <c r="V13976" t="s">
        <v>71</v>
      </c>
      <c r="W13976">
        <v>67.84</v>
      </c>
      <c r="X13976" t="s">
        <v>71</v>
      </c>
      <c r="Y13976">
        <v>62.2</v>
      </c>
      <c r="AE13976">
        <v>17.899999999999999</v>
      </c>
      <c r="AF13976" t="s">
        <v>71</v>
      </c>
      <c r="AG13976">
        <v>6.38</v>
      </c>
      <c r="AH13976" t="s">
        <v>71</v>
      </c>
      <c r="AS13976">
        <v>131.02000000000001</v>
      </c>
      <c r="AT13976" t="s">
        <v>71</v>
      </c>
    </row>
    <row r="13977" spans="1:46" x14ac:dyDescent="0.2">
      <c r="A13977" t="s">
        <v>192</v>
      </c>
      <c r="B13977" t="s">
        <v>193</v>
      </c>
      <c r="C13977">
        <f>-70.00370308 / 41.76672903</f>
        <v>-1.6760638121725568</v>
      </c>
      <c r="D13977" t="s">
        <v>194</v>
      </c>
      <c r="E13977" t="s">
        <v>70</v>
      </c>
      <c r="F13977" s="1">
        <v>40420</v>
      </c>
      <c r="G13977">
        <v>0.5</v>
      </c>
      <c r="I13977">
        <v>18.3</v>
      </c>
      <c r="J13977" t="s">
        <v>71</v>
      </c>
      <c r="K13977">
        <v>0.34</v>
      </c>
      <c r="L13977" t="s">
        <v>71</v>
      </c>
      <c r="M13977">
        <v>7.55</v>
      </c>
      <c r="N13977" t="s">
        <v>71</v>
      </c>
      <c r="S13977">
        <v>0.22</v>
      </c>
      <c r="T13977" t="s">
        <v>71</v>
      </c>
      <c r="U13977">
        <v>6.72</v>
      </c>
      <c r="V13977" t="s">
        <v>71</v>
      </c>
      <c r="W13977">
        <v>17.260000000000002</v>
      </c>
      <c r="X13977" t="s">
        <v>71</v>
      </c>
      <c r="Y13977">
        <v>31.62</v>
      </c>
      <c r="AA13977">
        <v>20.100000000000001</v>
      </c>
      <c r="AC13977">
        <v>30.87</v>
      </c>
      <c r="AE13977">
        <v>2.4</v>
      </c>
      <c r="AF13977" t="s">
        <v>71</v>
      </c>
      <c r="AG13977">
        <v>6.38</v>
      </c>
      <c r="AH13977" t="s">
        <v>71</v>
      </c>
      <c r="AS13977">
        <v>0.38</v>
      </c>
      <c r="AT13977" t="s">
        <v>71</v>
      </c>
    </row>
    <row r="13978" spans="1:46" x14ac:dyDescent="0.2">
      <c r="A13978" t="s">
        <v>192</v>
      </c>
      <c r="B13978" t="s">
        <v>193</v>
      </c>
      <c r="C13978">
        <f>-70.00370308 / 41.76672903</f>
        <v>-1.6760638121725568</v>
      </c>
      <c r="D13978" t="s">
        <v>194</v>
      </c>
      <c r="E13978" t="s">
        <v>70</v>
      </c>
      <c r="F13978" s="1">
        <v>40420</v>
      </c>
      <c r="G13978">
        <v>1</v>
      </c>
      <c r="O13978">
        <v>8.09</v>
      </c>
      <c r="P13978" t="s">
        <v>71</v>
      </c>
      <c r="Q13978">
        <v>23.7</v>
      </c>
      <c r="R13978" t="s">
        <v>71</v>
      </c>
    </row>
    <row r="13979" spans="1:46" x14ac:dyDescent="0.2">
      <c r="A13979" t="s">
        <v>192</v>
      </c>
      <c r="B13979" t="s">
        <v>193</v>
      </c>
      <c r="C13979">
        <f>-70.00370308 / 41.76672903</f>
        <v>-1.6760638121725568</v>
      </c>
      <c r="D13979" t="s">
        <v>194</v>
      </c>
      <c r="E13979" t="s">
        <v>70</v>
      </c>
      <c r="F13979" s="1">
        <v>40420</v>
      </c>
      <c r="G13979">
        <v>2</v>
      </c>
      <c r="O13979">
        <v>8.1300000000000008</v>
      </c>
      <c r="P13979" t="s">
        <v>71</v>
      </c>
      <c r="Q13979">
        <v>23.5</v>
      </c>
      <c r="R13979" t="s">
        <v>71</v>
      </c>
    </row>
    <row r="13980" spans="1:46" x14ac:dyDescent="0.2">
      <c r="A13980" t="s">
        <v>192</v>
      </c>
      <c r="B13980" t="s">
        <v>193</v>
      </c>
      <c r="C13980">
        <f>-70.00370308 / 41.76672903</f>
        <v>-1.6760638121725568</v>
      </c>
      <c r="D13980" t="s">
        <v>194</v>
      </c>
      <c r="E13980" t="s">
        <v>70</v>
      </c>
      <c r="F13980" s="1">
        <v>40420</v>
      </c>
      <c r="G13980">
        <v>3</v>
      </c>
      <c r="K13980">
        <v>0.6</v>
      </c>
      <c r="L13980" t="s">
        <v>71</v>
      </c>
      <c r="O13980">
        <v>8.07</v>
      </c>
      <c r="P13980" t="s">
        <v>71</v>
      </c>
      <c r="Q13980">
        <v>23.3</v>
      </c>
      <c r="R13980" t="s">
        <v>71</v>
      </c>
      <c r="S13980">
        <v>0.28999999999999998</v>
      </c>
      <c r="T13980" t="s">
        <v>71</v>
      </c>
      <c r="U13980">
        <v>9.0399999999999991</v>
      </c>
      <c r="V13980" t="s">
        <v>71</v>
      </c>
      <c r="W13980">
        <v>17.47</v>
      </c>
      <c r="X13980" t="s">
        <v>71</v>
      </c>
      <c r="Y13980">
        <v>35.9</v>
      </c>
      <c r="AA13980">
        <v>25.59</v>
      </c>
      <c r="AE13980">
        <v>2.4</v>
      </c>
      <c r="AF13980" t="s">
        <v>71</v>
      </c>
      <c r="AG13980">
        <v>6.46</v>
      </c>
      <c r="AH13980" t="s">
        <v>71</v>
      </c>
      <c r="AS13980">
        <v>0.1</v>
      </c>
      <c r="AT13980" t="s">
        <v>71</v>
      </c>
    </row>
    <row r="13981" spans="1:46" x14ac:dyDescent="0.2">
      <c r="A13981" t="s">
        <v>192</v>
      </c>
      <c r="B13981" t="s">
        <v>193</v>
      </c>
      <c r="C13981">
        <f>-70.00370308 / 41.76672903</f>
        <v>-1.6760638121725568</v>
      </c>
      <c r="D13981" t="s">
        <v>194</v>
      </c>
      <c r="E13981" t="s">
        <v>70</v>
      </c>
      <c r="F13981" s="1">
        <v>40420</v>
      </c>
      <c r="G13981">
        <v>4</v>
      </c>
      <c r="O13981">
        <v>8.1</v>
      </c>
      <c r="P13981" t="s">
        <v>71</v>
      </c>
      <c r="Q13981">
        <v>23.2</v>
      </c>
      <c r="R13981" t="s">
        <v>71</v>
      </c>
    </row>
    <row r="13982" spans="1:46" x14ac:dyDescent="0.2">
      <c r="A13982" t="s">
        <v>192</v>
      </c>
      <c r="B13982" t="s">
        <v>193</v>
      </c>
      <c r="C13982">
        <f>-70.00370308 / 41.76672903</f>
        <v>-1.6760638121725568</v>
      </c>
      <c r="D13982" t="s">
        <v>194</v>
      </c>
      <c r="E13982" t="s">
        <v>70</v>
      </c>
      <c r="F13982" s="1">
        <v>40420</v>
      </c>
      <c r="G13982">
        <v>5</v>
      </c>
      <c r="O13982">
        <v>8.11</v>
      </c>
      <c r="P13982" t="s">
        <v>71</v>
      </c>
      <c r="Q13982">
        <v>23.1</v>
      </c>
      <c r="R13982" t="s">
        <v>71</v>
      </c>
    </row>
    <row r="13983" spans="1:46" x14ac:dyDescent="0.2">
      <c r="A13983" t="s">
        <v>192</v>
      </c>
      <c r="B13983" t="s">
        <v>193</v>
      </c>
      <c r="C13983">
        <f>-70.00370308 / 41.76672903</f>
        <v>-1.6760638121725568</v>
      </c>
      <c r="D13983" t="s">
        <v>194</v>
      </c>
      <c r="E13983" t="s">
        <v>70</v>
      </c>
      <c r="F13983" s="1">
        <v>40420</v>
      </c>
      <c r="G13983">
        <v>6</v>
      </c>
      <c r="O13983">
        <v>8.01</v>
      </c>
      <c r="P13983" t="s">
        <v>71</v>
      </c>
      <c r="Q13983">
        <v>22.9</v>
      </c>
      <c r="R13983" t="s">
        <v>71</v>
      </c>
    </row>
    <row r="13984" spans="1:46" x14ac:dyDescent="0.2">
      <c r="A13984" t="s">
        <v>192</v>
      </c>
      <c r="B13984" t="s">
        <v>193</v>
      </c>
      <c r="C13984">
        <f>-70.00370308 / 41.76672903</f>
        <v>-1.6760638121725568</v>
      </c>
      <c r="D13984" t="s">
        <v>194</v>
      </c>
      <c r="E13984" t="s">
        <v>70</v>
      </c>
      <c r="F13984" s="1">
        <v>40420</v>
      </c>
      <c r="G13984">
        <v>7</v>
      </c>
      <c r="O13984">
        <v>7.9</v>
      </c>
      <c r="P13984" t="s">
        <v>71</v>
      </c>
      <c r="Q13984">
        <v>22.7</v>
      </c>
      <c r="R13984" t="s">
        <v>71</v>
      </c>
    </row>
    <row r="13985" spans="1:46" x14ac:dyDescent="0.2">
      <c r="A13985" t="s">
        <v>192</v>
      </c>
      <c r="B13985" t="s">
        <v>193</v>
      </c>
      <c r="C13985">
        <f>-70.00370308 / 41.76672903</f>
        <v>-1.6760638121725568</v>
      </c>
      <c r="D13985" t="s">
        <v>194</v>
      </c>
      <c r="E13985" t="s">
        <v>70</v>
      </c>
      <c r="F13985" s="1">
        <v>40420</v>
      </c>
      <c r="G13985">
        <v>8</v>
      </c>
      <c r="O13985">
        <v>7.71</v>
      </c>
      <c r="P13985" t="s">
        <v>71</v>
      </c>
      <c r="Q13985">
        <v>21.6</v>
      </c>
      <c r="R13985" t="s">
        <v>71</v>
      </c>
    </row>
    <row r="13986" spans="1:46" x14ac:dyDescent="0.2">
      <c r="A13986" t="s">
        <v>192</v>
      </c>
      <c r="B13986" t="s">
        <v>193</v>
      </c>
      <c r="C13986">
        <f>-70.00370308 / 41.76672903</f>
        <v>-1.6760638121725568</v>
      </c>
      <c r="D13986" t="s">
        <v>194</v>
      </c>
      <c r="E13986" t="s">
        <v>70</v>
      </c>
      <c r="F13986" s="1">
        <v>40420</v>
      </c>
      <c r="G13986">
        <v>9</v>
      </c>
      <c r="K13986">
        <v>2.88</v>
      </c>
      <c r="L13986" t="s">
        <v>71</v>
      </c>
      <c r="O13986">
        <v>9.99</v>
      </c>
      <c r="P13986" t="s">
        <v>71</v>
      </c>
      <c r="Q13986">
        <v>17.399999999999999</v>
      </c>
      <c r="R13986" t="s">
        <v>71</v>
      </c>
      <c r="S13986">
        <v>0.27</v>
      </c>
      <c r="T13986" t="s">
        <v>71</v>
      </c>
      <c r="U13986">
        <v>8.41</v>
      </c>
      <c r="V13986" t="s">
        <v>71</v>
      </c>
      <c r="W13986">
        <v>18.37</v>
      </c>
      <c r="X13986" t="s">
        <v>71</v>
      </c>
      <c r="Y13986">
        <v>34.86</v>
      </c>
      <c r="AA13986">
        <v>40.99</v>
      </c>
      <c r="AE13986">
        <v>2.6</v>
      </c>
      <c r="AF13986" t="s">
        <v>71</v>
      </c>
      <c r="AG13986">
        <v>5.92</v>
      </c>
      <c r="AH13986" t="s">
        <v>71</v>
      </c>
      <c r="AS13986">
        <v>0.55000000000000004</v>
      </c>
      <c r="AT13986" t="s">
        <v>71</v>
      </c>
    </row>
    <row r="13987" spans="1:46" x14ac:dyDescent="0.2">
      <c r="A13987" t="s">
        <v>192</v>
      </c>
      <c r="B13987" t="s">
        <v>193</v>
      </c>
      <c r="C13987">
        <f>-70.00370308 / 41.76672903</f>
        <v>-1.6760638121725568</v>
      </c>
      <c r="D13987" t="s">
        <v>194</v>
      </c>
      <c r="E13987" t="s">
        <v>70</v>
      </c>
      <c r="F13987" s="1">
        <v>40420</v>
      </c>
      <c r="G13987">
        <v>10</v>
      </c>
      <c r="O13987">
        <v>9.84</v>
      </c>
      <c r="P13987" t="s">
        <v>71</v>
      </c>
      <c r="Q13987">
        <v>14.5</v>
      </c>
      <c r="R13987" t="s">
        <v>71</v>
      </c>
    </row>
    <row r="13988" spans="1:46" x14ac:dyDescent="0.2">
      <c r="A13988" t="s">
        <v>192</v>
      </c>
      <c r="B13988" t="s">
        <v>193</v>
      </c>
      <c r="C13988">
        <f>-70.00370308 / 41.76672903</f>
        <v>-1.6760638121725568</v>
      </c>
      <c r="D13988" t="s">
        <v>194</v>
      </c>
      <c r="E13988" t="s">
        <v>70</v>
      </c>
      <c r="F13988" s="1">
        <v>40420</v>
      </c>
      <c r="G13988">
        <v>11</v>
      </c>
      <c r="O13988">
        <v>7.15</v>
      </c>
      <c r="P13988" t="s">
        <v>71</v>
      </c>
      <c r="Q13988">
        <v>12.8</v>
      </c>
      <c r="R13988" t="s">
        <v>71</v>
      </c>
    </row>
    <row r="13989" spans="1:46" x14ac:dyDescent="0.2">
      <c r="A13989" t="s">
        <v>192</v>
      </c>
      <c r="B13989" t="s">
        <v>193</v>
      </c>
      <c r="C13989">
        <f>-70.00370308 / 41.76672903</f>
        <v>-1.6760638121725568</v>
      </c>
      <c r="D13989" t="s">
        <v>194</v>
      </c>
      <c r="E13989" t="s">
        <v>70</v>
      </c>
      <c r="F13989" s="1">
        <v>40420</v>
      </c>
      <c r="G13989">
        <v>12</v>
      </c>
      <c r="O13989">
        <v>8.98</v>
      </c>
      <c r="P13989" t="s">
        <v>71</v>
      </c>
      <c r="Q13989">
        <v>11.5</v>
      </c>
      <c r="R13989" t="s">
        <v>71</v>
      </c>
    </row>
    <row r="13990" spans="1:46" x14ac:dyDescent="0.2">
      <c r="A13990" t="s">
        <v>192</v>
      </c>
      <c r="B13990" t="s">
        <v>193</v>
      </c>
      <c r="C13990">
        <f>-70.00370308 / 41.76672903</f>
        <v>-1.6760638121725568</v>
      </c>
      <c r="D13990" t="s">
        <v>194</v>
      </c>
      <c r="E13990" t="s">
        <v>70</v>
      </c>
      <c r="F13990" s="1">
        <v>40420</v>
      </c>
      <c r="G13990">
        <v>13</v>
      </c>
      <c r="O13990">
        <v>4.96</v>
      </c>
      <c r="P13990" t="s">
        <v>71</v>
      </c>
      <c r="Q13990">
        <v>10.6</v>
      </c>
      <c r="R13990" t="s">
        <v>71</v>
      </c>
    </row>
    <row r="13991" spans="1:46" x14ac:dyDescent="0.2">
      <c r="A13991" t="s">
        <v>192</v>
      </c>
      <c r="B13991" t="s">
        <v>193</v>
      </c>
      <c r="C13991">
        <f>-70.00370308 / 41.76672903</f>
        <v>-1.6760638121725568</v>
      </c>
      <c r="D13991" t="s">
        <v>194</v>
      </c>
      <c r="E13991" t="s">
        <v>70</v>
      </c>
      <c r="F13991" s="1">
        <v>40420</v>
      </c>
      <c r="G13991">
        <v>14</v>
      </c>
      <c r="O13991">
        <v>0.6</v>
      </c>
      <c r="P13991" t="s">
        <v>71</v>
      </c>
      <c r="Q13991">
        <v>9.9</v>
      </c>
      <c r="R13991" t="s">
        <v>71</v>
      </c>
    </row>
    <row r="13992" spans="1:46" x14ac:dyDescent="0.2">
      <c r="A13992" t="s">
        <v>192</v>
      </c>
      <c r="B13992" t="s">
        <v>193</v>
      </c>
      <c r="C13992">
        <f>-70.00370308 / 41.76672903</f>
        <v>-1.6760638121725568</v>
      </c>
      <c r="D13992" t="s">
        <v>194</v>
      </c>
      <c r="E13992" t="s">
        <v>70</v>
      </c>
      <c r="F13992" s="1">
        <v>40420</v>
      </c>
      <c r="G13992">
        <v>15</v>
      </c>
      <c r="O13992">
        <v>0.15</v>
      </c>
      <c r="P13992" t="s">
        <v>71</v>
      </c>
      <c r="Q13992">
        <v>9.3000000000000007</v>
      </c>
      <c r="R13992" t="s">
        <v>71</v>
      </c>
    </row>
    <row r="13993" spans="1:46" x14ac:dyDescent="0.2">
      <c r="A13993" t="s">
        <v>192</v>
      </c>
      <c r="B13993" t="s">
        <v>193</v>
      </c>
      <c r="C13993">
        <f>-70.00370308 / 41.76672903</f>
        <v>-1.6760638121725568</v>
      </c>
      <c r="D13993" t="s">
        <v>194</v>
      </c>
      <c r="E13993" t="s">
        <v>70</v>
      </c>
      <c r="F13993" s="1">
        <v>40420</v>
      </c>
      <c r="G13993">
        <v>16</v>
      </c>
      <c r="O13993">
        <v>0.16</v>
      </c>
      <c r="P13993" t="s">
        <v>71</v>
      </c>
      <c r="Q13993">
        <v>9</v>
      </c>
      <c r="R13993" t="s">
        <v>71</v>
      </c>
    </row>
    <row r="13994" spans="1:46" x14ac:dyDescent="0.2">
      <c r="A13994" t="s">
        <v>192</v>
      </c>
      <c r="B13994" t="s">
        <v>193</v>
      </c>
      <c r="C13994">
        <f>-70.00370308 / 41.76672903</f>
        <v>-1.6760638121725568</v>
      </c>
      <c r="D13994" t="s">
        <v>194</v>
      </c>
      <c r="E13994" t="s">
        <v>70</v>
      </c>
      <c r="F13994" s="1">
        <v>40420</v>
      </c>
      <c r="G13994">
        <v>17</v>
      </c>
      <c r="O13994">
        <v>0.17</v>
      </c>
      <c r="P13994" t="s">
        <v>71</v>
      </c>
      <c r="Q13994">
        <v>8.9</v>
      </c>
      <c r="R13994" t="s">
        <v>71</v>
      </c>
    </row>
    <row r="13995" spans="1:46" x14ac:dyDescent="0.2">
      <c r="A13995" t="s">
        <v>192</v>
      </c>
      <c r="B13995" t="s">
        <v>193</v>
      </c>
      <c r="C13995">
        <f>-70.00370308 / 41.76672903</f>
        <v>-1.6760638121725568</v>
      </c>
      <c r="D13995" t="s">
        <v>194</v>
      </c>
      <c r="E13995" t="s">
        <v>70</v>
      </c>
      <c r="F13995" s="1">
        <v>40420</v>
      </c>
      <c r="G13995">
        <v>17.5</v>
      </c>
      <c r="O13995">
        <v>0.18</v>
      </c>
      <c r="P13995" t="s">
        <v>71</v>
      </c>
      <c r="Q13995">
        <v>8.9</v>
      </c>
      <c r="R13995" t="s">
        <v>71</v>
      </c>
      <c r="S13995">
        <v>1.64</v>
      </c>
      <c r="T13995" t="s">
        <v>71</v>
      </c>
      <c r="U13995">
        <v>50.78</v>
      </c>
      <c r="V13995" t="s">
        <v>71</v>
      </c>
      <c r="W13995">
        <v>32.450000000000003</v>
      </c>
      <c r="X13995" t="s">
        <v>71</v>
      </c>
      <c r="Y13995">
        <v>60.78</v>
      </c>
      <c r="AE13995">
        <v>4.7</v>
      </c>
      <c r="AF13995" t="s">
        <v>71</v>
      </c>
      <c r="AG13995">
        <v>5.78</v>
      </c>
      <c r="AH13995" t="s">
        <v>71</v>
      </c>
      <c r="AS13995">
        <v>62.72</v>
      </c>
      <c r="AT13995" t="s">
        <v>71</v>
      </c>
    </row>
    <row r="13996" spans="1:46" x14ac:dyDescent="0.2">
      <c r="A13996" t="s">
        <v>192</v>
      </c>
      <c r="B13996" t="s">
        <v>193</v>
      </c>
      <c r="C13996">
        <f>-70.00370308 / 41.76672903</f>
        <v>-1.6760638121725568</v>
      </c>
      <c r="D13996" t="s">
        <v>194</v>
      </c>
      <c r="E13996" t="s">
        <v>70</v>
      </c>
      <c r="F13996" s="1">
        <v>40786</v>
      </c>
      <c r="G13996">
        <v>0.5</v>
      </c>
      <c r="I13996">
        <v>18</v>
      </c>
      <c r="J13996" t="s">
        <v>71</v>
      </c>
      <c r="K13996">
        <v>0.37</v>
      </c>
      <c r="L13996" t="s">
        <v>71</v>
      </c>
      <c r="M13996">
        <v>9.92</v>
      </c>
      <c r="N13996" t="s">
        <v>71</v>
      </c>
      <c r="O13996">
        <v>7.7</v>
      </c>
      <c r="P13996" t="s">
        <v>71</v>
      </c>
      <c r="Q13996">
        <v>24.9</v>
      </c>
      <c r="R13996" t="s">
        <v>71</v>
      </c>
      <c r="S13996">
        <v>0.47</v>
      </c>
      <c r="T13996" t="s">
        <v>71</v>
      </c>
      <c r="U13996">
        <v>14.56</v>
      </c>
      <c r="V13996" t="s">
        <v>71</v>
      </c>
      <c r="W13996">
        <v>18.899999999999999</v>
      </c>
      <c r="X13996" t="s">
        <v>71</v>
      </c>
      <c r="Y13996">
        <v>42.77</v>
      </c>
      <c r="AA13996">
        <v>20.85</v>
      </c>
      <c r="AC13996">
        <v>26.94</v>
      </c>
      <c r="AE13996">
        <v>5.5</v>
      </c>
      <c r="AF13996" t="s">
        <v>71</v>
      </c>
      <c r="AG13996">
        <v>5.95</v>
      </c>
      <c r="AH13996" t="s">
        <v>71</v>
      </c>
      <c r="AS13996">
        <v>0.3</v>
      </c>
      <c r="AT13996" t="s">
        <v>71</v>
      </c>
    </row>
    <row r="13997" spans="1:46" x14ac:dyDescent="0.2">
      <c r="A13997" t="s">
        <v>192</v>
      </c>
      <c r="B13997" t="s">
        <v>193</v>
      </c>
      <c r="C13997">
        <f>-70.00370308 / 41.76672903</f>
        <v>-1.6760638121725568</v>
      </c>
      <c r="D13997" t="s">
        <v>194</v>
      </c>
      <c r="E13997" t="s">
        <v>70</v>
      </c>
      <c r="F13997" s="1">
        <v>40786</v>
      </c>
      <c r="G13997">
        <v>1</v>
      </c>
      <c r="O13997">
        <v>7.78</v>
      </c>
      <c r="P13997" t="s">
        <v>71</v>
      </c>
      <c r="Q13997">
        <v>24.8</v>
      </c>
      <c r="R13997" t="s">
        <v>71</v>
      </c>
    </row>
    <row r="13998" spans="1:46" x14ac:dyDescent="0.2">
      <c r="A13998" t="s">
        <v>192</v>
      </c>
      <c r="B13998" t="s">
        <v>193</v>
      </c>
      <c r="C13998">
        <f>-70.00370308 / 41.76672903</f>
        <v>-1.6760638121725568</v>
      </c>
      <c r="D13998" t="s">
        <v>194</v>
      </c>
      <c r="E13998" t="s">
        <v>70</v>
      </c>
      <c r="F13998" s="1">
        <v>40786</v>
      </c>
      <c r="G13998">
        <v>2</v>
      </c>
      <c r="O13998">
        <v>7.83</v>
      </c>
      <c r="P13998" t="s">
        <v>71</v>
      </c>
      <c r="Q13998">
        <v>24.6</v>
      </c>
      <c r="R13998" t="s">
        <v>71</v>
      </c>
    </row>
    <row r="13999" spans="1:46" x14ac:dyDescent="0.2">
      <c r="A13999" t="s">
        <v>192</v>
      </c>
      <c r="B13999" t="s">
        <v>193</v>
      </c>
      <c r="C13999">
        <f>-70.00370308 / 41.76672903</f>
        <v>-1.6760638121725568</v>
      </c>
      <c r="D13999" t="s">
        <v>194</v>
      </c>
      <c r="E13999" t="s">
        <v>70</v>
      </c>
      <c r="F13999" s="1">
        <v>40786</v>
      </c>
      <c r="G13999">
        <v>3</v>
      </c>
      <c r="K13999">
        <v>0.25</v>
      </c>
      <c r="L13999" t="s">
        <v>71</v>
      </c>
      <c r="O13999">
        <v>7.78</v>
      </c>
      <c r="P13999" t="s">
        <v>71</v>
      </c>
      <c r="Q13999">
        <v>24.6</v>
      </c>
      <c r="R13999" t="s">
        <v>71</v>
      </c>
      <c r="S13999">
        <v>0.47</v>
      </c>
      <c r="T13999" t="s">
        <v>71</v>
      </c>
      <c r="U13999">
        <v>14.56</v>
      </c>
      <c r="V13999" t="s">
        <v>71</v>
      </c>
      <c r="W13999">
        <v>19.37</v>
      </c>
      <c r="X13999" t="s">
        <v>71</v>
      </c>
      <c r="Y13999">
        <v>42.77</v>
      </c>
      <c r="AA13999">
        <v>17</v>
      </c>
      <c r="AE13999">
        <v>3.2</v>
      </c>
      <c r="AF13999" t="s">
        <v>71</v>
      </c>
      <c r="AG13999">
        <v>6.37</v>
      </c>
      <c r="AH13999" t="s">
        <v>71</v>
      </c>
      <c r="AS13999">
        <v>0.24</v>
      </c>
      <c r="AT13999" t="s">
        <v>71</v>
      </c>
    </row>
    <row r="14000" spans="1:46" x14ac:dyDescent="0.2">
      <c r="A14000" t="s">
        <v>192</v>
      </c>
      <c r="B14000" t="s">
        <v>193</v>
      </c>
      <c r="C14000">
        <f>-70.00370308 / 41.76672903</f>
        <v>-1.6760638121725568</v>
      </c>
      <c r="D14000" t="s">
        <v>194</v>
      </c>
      <c r="E14000" t="s">
        <v>70</v>
      </c>
      <c r="F14000" s="1">
        <v>40786</v>
      </c>
      <c r="G14000">
        <v>4</v>
      </c>
      <c r="O14000">
        <v>7.69</v>
      </c>
      <c r="P14000" t="s">
        <v>71</v>
      </c>
      <c r="Q14000">
        <v>24.5</v>
      </c>
      <c r="R14000" t="s">
        <v>71</v>
      </c>
    </row>
    <row r="14001" spans="1:46" x14ac:dyDescent="0.2">
      <c r="A14001" t="s">
        <v>192</v>
      </c>
      <c r="B14001" t="s">
        <v>193</v>
      </c>
      <c r="C14001">
        <f>-70.00370308 / 41.76672903</f>
        <v>-1.6760638121725568</v>
      </c>
      <c r="D14001" t="s">
        <v>194</v>
      </c>
      <c r="E14001" t="s">
        <v>70</v>
      </c>
      <c r="F14001" s="1">
        <v>40786</v>
      </c>
      <c r="G14001">
        <v>5</v>
      </c>
      <c r="O14001">
        <v>7.72</v>
      </c>
      <c r="P14001" t="s">
        <v>71</v>
      </c>
      <c r="Q14001">
        <v>24.5</v>
      </c>
      <c r="R14001" t="s">
        <v>71</v>
      </c>
    </row>
    <row r="14002" spans="1:46" x14ac:dyDescent="0.2">
      <c r="A14002" t="s">
        <v>192</v>
      </c>
      <c r="B14002" t="s">
        <v>193</v>
      </c>
      <c r="C14002">
        <f>-70.00370308 / 41.76672903</f>
        <v>-1.6760638121725568</v>
      </c>
      <c r="D14002" t="s">
        <v>194</v>
      </c>
      <c r="E14002" t="s">
        <v>70</v>
      </c>
      <c r="F14002" s="1">
        <v>40786</v>
      </c>
      <c r="G14002">
        <v>6</v>
      </c>
      <c r="O14002">
        <v>7.72</v>
      </c>
      <c r="P14002" t="s">
        <v>71</v>
      </c>
      <c r="Q14002">
        <v>24.4</v>
      </c>
      <c r="R14002" t="s">
        <v>71</v>
      </c>
    </row>
    <row r="14003" spans="1:46" x14ac:dyDescent="0.2">
      <c r="A14003" t="s">
        <v>192</v>
      </c>
      <c r="B14003" t="s">
        <v>193</v>
      </c>
      <c r="C14003">
        <f>-70.00370308 / 41.76672903</f>
        <v>-1.6760638121725568</v>
      </c>
      <c r="D14003" t="s">
        <v>194</v>
      </c>
      <c r="E14003" t="s">
        <v>70</v>
      </c>
      <c r="F14003" s="1">
        <v>40786</v>
      </c>
      <c r="G14003">
        <v>7</v>
      </c>
      <c r="O14003">
        <v>7.77</v>
      </c>
      <c r="P14003" t="s">
        <v>71</v>
      </c>
      <c r="Q14003">
        <v>24.4</v>
      </c>
      <c r="R14003" t="s">
        <v>71</v>
      </c>
    </row>
    <row r="14004" spans="1:46" x14ac:dyDescent="0.2">
      <c r="A14004" t="s">
        <v>192</v>
      </c>
      <c r="B14004" t="s">
        <v>193</v>
      </c>
      <c r="C14004">
        <f>-70.00370308 / 41.76672903</f>
        <v>-1.6760638121725568</v>
      </c>
      <c r="D14004" t="s">
        <v>194</v>
      </c>
      <c r="E14004" t="s">
        <v>70</v>
      </c>
      <c r="F14004" s="1">
        <v>40786</v>
      </c>
      <c r="G14004">
        <v>8</v>
      </c>
      <c r="O14004">
        <v>7.89</v>
      </c>
      <c r="P14004" t="s">
        <v>71</v>
      </c>
      <c r="Q14004">
        <v>23.7</v>
      </c>
      <c r="R14004" t="s">
        <v>71</v>
      </c>
    </row>
    <row r="14005" spans="1:46" x14ac:dyDescent="0.2">
      <c r="A14005" t="s">
        <v>192</v>
      </c>
      <c r="B14005" t="s">
        <v>193</v>
      </c>
      <c r="C14005">
        <f>-70.00370308 / 41.76672903</f>
        <v>-1.6760638121725568</v>
      </c>
      <c r="D14005" t="s">
        <v>194</v>
      </c>
      <c r="E14005" t="s">
        <v>70</v>
      </c>
      <c r="F14005" s="1">
        <v>40786</v>
      </c>
      <c r="G14005">
        <v>9</v>
      </c>
      <c r="K14005">
        <v>0.28000000000000003</v>
      </c>
      <c r="L14005" t="s">
        <v>71</v>
      </c>
      <c r="O14005">
        <v>10.29</v>
      </c>
      <c r="P14005" t="s">
        <v>71</v>
      </c>
      <c r="Q14005">
        <v>18.2</v>
      </c>
      <c r="R14005" t="s">
        <v>71</v>
      </c>
      <c r="S14005">
        <v>0.54</v>
      </c>
      <c r="T14005" t="s">
        <v>71</v>
      </c>
      <c r="U14005">
        <v>16.73</v>
      </c>
      <c r="V14005" t="s">
        <v>71</v>
      </c>
      <c r="W14005">
        <v>18.579999999999998</v>
      </c>
      <c r="X14005" t="s">
        <v>71</v>
      </c>
      <c r="Y14005">
        <v>44.77</v>
      </c>
      <c r="AA14005">
        <v>18.11</v>
      </c>
      <c r="AE14005">
        <v>3.2</v>
      </c>
      <c r="AF14005" t="s">
        <v>71</v>
      </c>
      <c r="AG14005">
        <v>6.37</v>
      </c>
      <c r="AH14005" t="s">
        <v>71</v>
      </c>
      <c r="AS14005">
        <v>0.27</v>
      </c>
      <c r="AT14005" t="s">
        <v>71</v>
      </c>
    </row>
    <row r="14006" spans="1:46" x14ac:dyDescent="0.2">
      <c r="A14006" t="s">
        <v>192</v>
      </c>
      <c r="B14006" t="s">
        <v>193</v>
      </c>
      <c r="C14006">
        <f>-70.00370308 / 41.76672903</f>
        <v>-1.6760638121725568</v>
      </c>
      <c r="D14006" t="s">
        <v>194</v>
      </c>
      <c r="E14006" t="s">
        <v>70</v>
      </c>
      <c r="F14006" s="1">
        <v>40786</v>
      </c>
      <c r="G14006">
        <v>10</v>
      </c>
      <c r="O14006">
        <v>10.23</v>
      </c>
      <c r="P14006" t="s">
        <v>71</v>
      </c>
      <c r="Q14006">
        <v>15.7</v>
      </c>
      <c r="R14006" t="s">
        <v>71</v>
      </c>
    </row>
    <row r="14007" spans="1:46" x14ac:dyDescent="0.2">
      <c r="A14007" t="s">
        <v>192</v>
      </c>
      <c r="B14007" t="s">
        <v>193</v>
      </c>
      <c r="C14007">
        <f>-70.00370308 / 41.76672903</f>
        <v>-1.6760638121725568</v>
      </c>
      <c r="D14007" t="s">
        <v>194</v>
      </c>
      <c r="E14007" t="s">
        <v>70</v>
      </c>
      <c r="F14007" s="1">
        <v>40786</v>
      </c>
      <c r="G14007">
        <v>11</v>
      </c>
      <c r="O14007">
        <v>7.15</v>
      </c>
      <c r="P14007" t="s">
        <v>71</v>
      </c>
      <c r="Q14007">
        <v>14</v>
      </c>
      <c r="R14007" t="s">
        <v>71</v>
      </c>
    </row>
    <row r="14008" spans="1:46" x14ac:dyDescent="0.2">
      <c r="A14008" t="s">
        <v>192</v>
      </c>
      <c r="B14008" t="s">
        <v>193</v>
      </c>
      <c r="C14008">
        <f>-70.00370308 / 41.76672903</f>
        <v>-1.6760638121725568</v>
      </c>
      <c r="D14008" t="s">
        <v>194</v>
      </c>
      <c r="E14008" t="s">
        <v>70</v>
      </c>
      <c r="F14008" s="1">
        <v>40786</v>
      </c>
      <c r="G14008">
        <v>12</v>
      </c>
      <c r="O14008">
        <v>6.1</v>
      </c>
      <c r="P14008" t="s">
        <v>71</v>
      </c>
      <c r="Q14008">
        <v>12.6</v>
      </c>
      <c r="R14008" t="s">
        <v>71</v>
      </c>
    </row>
    <row r="14009" spans="1:46" x14ac:dyDescent="0.2">
      <c r="A14009" t="s">
        <v>192</v>
      </c>
      <c r="B14009" t="s">
        <v>193</v>
      </c>
      <c r="C14009">
        <f>-70.00370308 / 41.76672903</f>
        <v>-1.6760638121725568</v>
      </c>
      <c r="D14009" t="s">
        <v>194</v>
      </c>
      <c r="E14009" t="s">
        <v>70</v>
      </c>
      <c r="F14009" s="1">
        <v>40786</v>
      </c>
      <c r="G14009">
        <v>13</v>
      </c>
      <c r="O14009">
        <v>4.8899999999999997</v>
      </c>
      <c r="P14009" t="s">
        <v>71</v>
      </c>
      <c r="Q14009">
        <v>11.6</v>
      </c>
      <c r="R14009" t="s">
        <v>71</v>
      </c>
    </row>
    <row r="14010" spans="1:46" x14ac:dyDescent="0.2">
      <c r="A14010" t="s">
        <v>192</v>
      </c>
      <c r="B14010" t="s">
        <v>193</v>
      </c>
      <c r="C14010">
        <f>-70.00370308 / 41.76672903</f>
        <v>-1.6760638121725568</v>
      </c>
      <c r="D14010" t="s">
        <v>194</v>
      </c>
      <c r="E14010" t="s">
        <v>70</v>
      </c>
      <c r="F14010" s="1">
        <v>40786</v>
      </c>
      <c r="G14010">
        <v>14</v>
      </c>
      <c r="O14010">
        <v>0.37</v>
      </c>
      <c r="P14010" t="s">
        <v>71</v>
      </c>
      <c r="Q14010">
        <v>10.4</v>
      </c>
      <c r="R14010" t="s">
        <v>71</v>
      </c>
    </row>
    <row r="14011" spans="1:46" x14ac:dyDescent="0.2">
      <c r="A14011" t="s">
        <v>192</v>
      </c>
      <c r="B14011" t="s">
        <v>193</v>
      </c>
      <c r="C14011">
        <f>-70.00370308 / 41.76672903</f>
        <v>-1.6760638121725568</v>
      </c>
      <c r="D14011" t="s">
        <v>194</v>
      </c>
      <c r="E14011" t="s">
        <v>70</v>
      </c>
      <c r="F14011" s="1">
        <v>40786</v>
      </c>
      <c r="G14011">
        <v>15</v>
      </c>
      <c r="O14011">
        <v>0.2</v>
      </c>
      <c r="P14011" t="s">
        <v>71</v>
      </c>
      <c r="Q14011">
        <v>10.1</v>
      </c>
      <c r="R14011" t="s">
        <v>71</v>
      </c>
    </row>
    <row r="14012" spans="1:46" x14ac:dyDescent="0.2">
      <c r="A14012" t="s">
        <v>192</v>
      </c>
      <c r="B14012" t="s">
        <v>193</v>
      </c>
      <c r="C14012">
        <f>-70.00370308 / 41.76672903</f>
        <v>-1.6760638121725568</v>
      </c>
      <c r="D14012" t="s">
        <v>194</v>
      </c>
      <c r="E14012" t="s">
        <v>70</v>
      </c>
      <c r="F14012" s="1">
        <v>40786</v>
      </c>
      <c r="G14012">
        <v>16</v>
      </c>
      <c r="O14012">
        <v>0.26</v>
      </c>
      <c r="P14012" t="s">
        <v>71</v>
      </c>
      <c r="Q14012">
        <v>9.6</v>
      </c>
      <c r="R14012" t="s">
        <v>71</v>
      </c>
    </row>
    <row r="14013" spans="1:46" x14ac:dyDescent="0.2">
      <c r="A14013" t="s">
        <v>192</v>
      </c>
      <c r="B14013" t="s">
        <v>193</v>
      </c>
      <c r="C14013">
        <f>-70.00370308 / 41.76672903</f>
        <v>-1.6760638121725568</v>
      </c>
      <c r="D14013" t="s">
        <v>194</v>
      </c>
      <c r="E14013" t="s">
        <v>70</v>
      </c>
      <c r="F14013" s="1">
        <v>40786</v>
      </c>
      <c r="G14013">
        <v>17</v>
      </c>
      <c r="K14013">
        <v>0.03</v>
      </c>
      <c r="L14013" t="s">
        <v>71</v>
      </c>
      <c r="O14013">
        <v>0.34</v>
      </c>
      <c r="P14013" t="s">
        <v>71</v>
      </c>
      <c r="Q14013">
        <v>9.5</v>
      </c>
      <c r="R14013" t="s">
        <v>71</v>
      </c>
      <c r="S14013">
        <v>1.7</v>
      </c>
      <c r="T14013" t="s">
        <v>71</v>
      </c>
      <c r="U14013">
        <v>52.66</v>
      </c>
      <c r="V14013" t="s">
        <v>71</v>
      </c>
      <c r="W14013">
        <v>34.26</v>
      </c>
      <c r="X14013" t="s">
        <v>71</v>
      </c>
      <c r="Y14013">
        <v>61.31</v>
      </c>
      <c r="AA14013">
        <v>-5.59</v>
      </c>
      <c r="AE14013">
        <v>3.4</v>
      </c>
      <c r="AF14013" t="s">
        <v>71</v>
      </c>
      <c r="AG14013">
        <v>6.23</v>
      </c>
      <c r="AH14013" t="s">
        <v>71</v>
      </c>
      <c r="AS14013">
        <v>54.38</v>
      </c>
      <c r="AT14013" t="s">
        <v>71</v>
      </c>
    </row>
    <row r="14014" spans="1:46" x14ac:dyDescent="0.2">
      <c r="A14014" t="s">
        <v>192</v>
      </c>
      <c r="B14014" t="s">
        <v>193</v>
      </c>
      <c r="C14014">
        <f>-70.00370308 / 41.76672903</f>
        <v>-1.6760638121725568</v>
      </c>
      <c r="D14014" t="s">
        <v>194</v>
      </c>
      <c r="E14014" t="s">
        <v>70</v>
      </c>
      <c r="F14014" s="1">
        <v>40807</v>
      </c>
      <c r="G14014">
        <v>0.5</v>
      </c>
      <c r="I14014">
        <v>17.98</v>
      </c>
      <c r="J14014" t="s">
        <v>71</v>
      </c>
      <c r="K14014">
        <v>0.61</v>
      </c>
      <c r="L14014" t="s">
        <v>71</v>
      </c>
      <c r="M14014">
        <v>9.83</v>
      </c>
      <c r="N14014" t="s">
        <v>71</v>
      </c>
      <c r="O14014">
        <v>8.0299999999999994</v>
      </c>
      <c r="P14014" t="s">
        <v>71</v>
      </c>
      <c r="Q14014">
        <v>21.1</v>
      </c>
      <c r="R14014" t="s">
        <v>71</v>
      </c>
      <c r="S14014">
        <v>0.52</v>
      </c>
      <c r="T14014" t="s">
        <v>71</v>
      </c>
      <c r="U14014">
        <v>16.11</v>
      </c>
      <c r="V14014" t="s">
        <v>71</v>
      </c>
      <c r="W14014">
        <v>16.39</v>
      </c>
      <c r="X14014" t="s">
        <v>71</v>
      </c>
      <c r="Y14014">
        <v>44.23</v>
      </c>
      <c r="AA14014">
        <v>25.75</v>
      </c>
      <c r="AC14014">
        <v>27.07</v>
      </c>
      <c r="AE14014">
        <v>2.8</v>
      </c>
      <c r="AF14014" t="s">
        <v>71</v>
      </c>
      <c r="AG14014">
        <v>6.29</v>
      </c>
      <c r="AH14014" t="s">
        <v>71</v>
      </c>
      <c r="AS14014">
        <v>0.16</v>
      </c>
      <c r="AT14014" t="s">
        <v>71</v>
      </c>
    </row>
    <row r="14015" spans="1:46" x14ac:dyDescent="0.2">
      <c r="A14015" t="s">
        <v>192</v>
      </c>
      <c r="B14015" t="s">
        <v>193</v>
      </c>
      <c r="C14015">
        <f>-70.00370308 / 41.76672903</f>
        <v>-1.6760638121725568</v>
      </c>
      <c r="D14015" t="s">
        <v>194</v>
      </c>
      <c r="E14015" t="s">
        <v>70</v>
      </c>
      <c r="F14015" s="1">
        <v>40807</v>
      </c>
      <c r="G14015">
        <v>1</v>
      </c>
      <c r="O14015">
        <v>8.06</v>
      </c>
      <c r="P14015" t="s">
        <v>71</v>
      </c>
      <c r="Q14015">
        <v>21.1</v>
      </c>
      <c r="R14015" t="s">
        <v>71</v>
      </c>
    </row>
    <row r="14016" spans="1:46" x14ac:dyDescent="0.2">
      <c r="A14016" t="s">
        <v>192</v>
      </c>
      <c r="B14016" t="s">
        <v>193</v>
      </c>
      <c r="C14016">
        <f>-70.00370308 / 41.76672903</f>
        <v>-1.6760638121725568</v>
      </c>
      <c r="D14016" t="s">
        <v>194</v>
      </c>
      <c r="E14016" t="s">
        <v>70</v>
      </c>
      <c r="F14016" s="1">
        <v>40807</v>
      </c>
      <c r="G14016">
        <v>2</v>
      </c>
      <c r="O14016">
        <v>8.07</v>
      </c>
      <c r="P14016" t="s">
        <v>71</v>
      </c>
      <c r="Q14016">
        <v>21.1</v>
      </c>
      <c r="R14016" t="s">
        <v>71</v>
      </c>
    </row>
    <row r="14017" spans="1:46" x14ac:dyDescent="0.2">
      <c r="A14017" t="s">
        <v>192</v>
      </c>
      <c r="B14017" t="s">
        <v>193</v>
      </c>
      <c r="C14017">
        <f>-70.00370308 / 41.76672903</f>
        <v>-1.6760638121725568</v>
      </c>
      <c r="D14017" t="s">
        <v>194</v>
      </c>
      <c r="E14017" t="s">
        <v>70</v>
      </c>
      <c r="F14017" s="1">
        <v>40807</v>
      </c>
      <c r="G14017">
        <v>3</v>
      </c>
      <c r="K14017">
        <v>0.6</v>
      </c>
      <c r="L14017" t="s">
        <v>71</v>
      </c>
      <c r="O14017">
        <v>8.0500000000000007</v>
      </c>
      <c r="P14017" t="s">
        <v>71</v>
      </c>
      <c r="Q14017">
        <v>21.1</v>
      </c>
      <c r="R14017" t="s">
        <v>71</v>
      </c>
      <c r="S14017">
        <v>0.71</v>
      </c>
      <c r="T14017" t="s">
        <v>71</v>
      </c>
      <c r="U14017">
        <v>21.99</v>
      </c>
      <c r="V14017" t="s">
        <v>71</v>
      </c>
      <c r="W14017">
        <v>21</v>
      </c>
      <c r="X14017" t="s">
        <v>71</v>
      </c>
      <c r="Y14017">
        <v>48.72</v>
      </c>
      <c r="AA14017">
        <v>25.59</v>
      </c>
      <c r="AE14017">
        <v>2.8</v>
      </c>
      <c r="AF14017" t="s">
        <v>71</v>
      </c>
      <c r="AG14017">
        <v>6.25</v>
      </c>
      <c r="AH14017" t="s">
        <v>71</v>
      </c>
      <c r="AS14017">
        <v>0.21</v>
      </c>
      <c r="AT14017" t="s">
        <v>71</v>
      </c>
    </row>
    <row r="14018" spans="1:46" x14ac:dyDescent="0.2">
      <c r="A14018" t="s">
        <v>192</v>
      </c>
      <c r="B14018" t="s">
        <v>193</v>
      </c>
      <c r="C14018">
        <f>-70.00370308 / 41.76672903</f>
        <v>-1.6760638121725568</v>
      </c>
      <c r="D14018" t="s">
        <v>194</v>
      </c>
      <c r="E14018" t="s">
        <v>70</v>
      </c>
      <c r="F14018" s="1">
        <v>40807</v>
      </c>
      <c r="G14018">
        <v>4</v>
      </c>
      <c r="O14018">
        <v>8.0299999999999994</v>
      </c>
      <c r="P14018" t="s">
        <v>71</v>
      </c>
      <c r="Q14018">
        <v>21</v>
      </c>
      <c r="R14018" t="s">
        <v>71</v>
      </c>
    </row>
    <row r="14019" spans="1:46" x14ac:dyDescent="0.2">
      <c r="A14019" t="s">
        <v>192</v>
      </c>
      <c r="B14019" t="s">
        <v>193</v>
      </c>
      <c r="C14019">
        <f>-70.00370308 / 41.76672903</f>
        <v>-1.6760638121725568</v>
      </c>
      <c r="D14019" t="s">
        <v>194</v>
      </c>
      <c r="E14019" t="s">
        <v>70</v>
      </c>
      <c r="F14019" s="1">
        <v>40807</v>
      </c>
      <c r="G14019">
        <v>5</v>
      </c>
      <c r="O14019">
        <v>8.0299999999999994</v>
      </c>
      <c r="P14019" t="s">
        <v>71</v>
      </c>
      <c r="Q14019">
        <v>21</v>
      </c>
      <c r="R14019" t="s">
        <v>71</v>
      </c>
    </row>
    <row r="14020" spans="1:46" x14ac:dyDescent="0.2">
      <c r="A14020" t="s">
        <v>192</v>
      </c>
      <c r="B14020" t="s">
        <v>193</v>
      </c>
      <c r="C14020">
        <f>-70.00370308 / 41.76672903</f>
        <v>-1.6760638121725568</v>
      </c>
      <c r="D14020" t="s">
        <v>194</v>
      </c>
      <c r="E14020" t="s">
        <v>70</v>
      </c>
      <c r="F14020" s="1">
        <v>40807</v>
      </c>
      <c r="G14020">
        <v>6</v>
      </c>
      <c r="O14020">
        <v>8.01</v>
      </c>
      <c r="P14020" t="s">
        <v>71</v>
      </c>
      <c r="Q14020">
        <v>21</v>
      </c>
      <c r="R14020" t="s">
        <v>71</v>
      </c>
    </row>
    <row r="14021" spans="1:46" x14ac:dyDescent="0.2">
      <c r="A14021" t="s">
        <v>192</v>
      </c>
      <c r="B14021" t="s">
        <v>193</v>
      </c>
      <c r="C14021">
        <f>-70.00370308 / 41.76672903</f>
        <v>-1.6760638121725568</v>
      </c>
      <c r="D14021" t="s">
        <v>194</v>
      </c>
      <c r="E14021" t="s">
        <v>70</v>
      </c>
      <c r="F14021" s="1">
        <v>40807</v>
      </c>
      <c r="G14021">
        <v>7</v>
      </c>
      <c r="O14021">
        <v>7.95</v>
      </c>
      <c r="P14021" t="s">
        <v>71</v>
      </c>
      <c r="Q14021">
        <v>21</v>
      </c>
      <c r="R14021" t="s">
        <v>71</v>
      </c>
    </row>
    <row r="14022" spans="1:46" x14ac:dyDescent="0.2">
      <c r="A14022" t="s">
        <v>192</v>
      </c>
      <c r="B14022" t="s">
        <v>193</v>
      </c>
      <c r="C14022">
        <f>-70.00370308 / 41.76672903</f>
        <v>-1.6760638121725568</v>
      </c>
      <c r="D14022" t="s">
        <v>194</v>
      </c>
      <c r="E14022" t="s">
        <v>70</v>
      </c>
      <c r="F14022" s="1">
        <v>40807</v>
      </c>
      <c r="G14022">
        <v>8</v>
      </c>
      <c r="O14022">
        <v>7.96</v>
      </c>
      <c r="P14022" t="s">
        <v>71</v>
      </c>
      <c r="Q14022">
        <v>21</v>
      </c>
      <c r="R14022" t="s">
        <v>71</v>
      </c>
    </row>
    <row r="14023" spans="1:46" x14ac:dyDescent="0.2">
      <c r="A14023" t="s">
        <v>192</v>
      </c>
      <c r="B14023" t="s">
        <v>193</v>
      </c>
      <c r="C14023">
        <f>-70.00370308 / 41.76672903</f>
        <v>-1.6760638121725568</v>
      </c>
      <c r="D14023" t="s">
        <v>194</v>
      </c>
      <c r="E14023" t="s">
        <v>70</v>
      </c>
      <c r="F14023" s="1">
        <v>40807</v>
      </c>
      <c r="G14023">
        <v>9</v>
      </c>
      <c r="K14023">
        <v>0.61</v>
      </c>
      <c r="L14023" t="s">
        <v>71</v>
      </c>
      <c r="O14023">
        <v>7.93</v>
      </c>
      <c r="P14023" t="s">
        <v>71</v>
      </c>
      <c r="Q14023">
        <v>20.9</v>
      </c>
      <c r="R14023" t="s">
        <v>71</v>
      </c>
      <c r="S14023">
        <v>0.42</v>
      </c>
      <c r="T14023" t="s">
        <v>71</v>
      </c>
      <c r="U14023">
        <v>13.01</v>
      </c>
      <c r="V14023" t="s">
        <v>71</v>
      </c>
      <c r="W14023">
        <v>19.95</v>
      </c>
      <c r="X14023" t="s">
        <v>71</v>
      </c>
      <c r="Y14023">
        <v>41.15</v>
      </c>
      <c r="AA14023">
        <v>25.75</v>
      </c>
      <c r="AE14023">
        <v>2.7</v>
      </c>
      <c r="AF14023" t="s">
        <v>71</v>
      </c>
      <c r="AG14023">
        <v>6.27</v>
      </c>
      <c r="AH14023" t="s">
        <v>71</v>
      </c>
      <c r="AS14023">
        <v>0.36</v>
      </c>
      <c r="AT14023" t="s">
        <v>71</v>
      </c>
    </row>
    <row r="14024" spans="1:46" x14ac:dyDescent="0.2">
      <c r="A14024" t="s">
        <v>192</v>
      </c>
      <c r="B14024" t="s">
        <v>193</v>
      </c>
      <c r="C14024">
        <f>-70.00370308 / 41.76672903</f>
        <v>-1.6760638121725568</v>
      </c>
      <c r="D14024" t="s">
        <v>194</v>
      </c>
      <c r="E14024" t="s">
        <v>70</v>
      </c>
      <c r="F14024" s="1">
        <v>40807</v>
      </c>
      <c r="G14024">
        <v>10</v>
      </c>
      <c r="O14024">
        <v>9</v>
      </c>
      <c r="P14024" t="s">
        <v>71</v>
      </c>
      <c r="Q14024">
        <v>17.100000000000001</v>
      </c>
      <c r="R14024" t="s">
        <v>71</v>
      </c>
    </row>
    <row r="14025" spans="1:46" x14ac:dyDescent="0.2">
      <c r="A14025" t="s">
        <v>192</v>
      </c>
      <c r="B14025" t="s">
        <v>193</v>
      </c>
      <c r="C14025">
        <f>-70.00370308 / 41.76672903</f>
        <v>-1.6760638121725568</v>
      </c>
      <c r="D14025" t="s">
        <v>194</v>
      </c>
      <c r="E14025" t="s">
        <v>70</v>
      </c>
      <c r="F14025" s="1">
        <v>40807</v>
      </c>
      <c r="G14025">
        <v>11</v>
      </c>
      <c r="O14025">
        <v>6.85</v>
      </c>
      <c r="P14025" t="s">
        <v>71</v>
      </c>
      <c r="Q14025">
        <v>14.7</v>
      </c>
      <c r="R14025" t="s">
        <v>71</v>
      </c>
    </row>
    <row r="14026" spans="1:46" x14ac:dyDescent="0.2">
      <c r="A14026" t="s">
        <v>192</v>
      </c>
      <c r="B14026" t="s">
        <v>193</v>
      </c>
      <c r="C14026">
        <f>-70.00370308 / 41.76672903</f>
        <v>-1.6760638121725568</v>
      </c>
      <c r="D14026" t="s">
        <v>194</v>
      </c>
      <c r="E14026" t="s">
        <v>70</v>
      </c>
      <c r="F14026" s="1">
        <v>40807</v>
      </c>
      <c r="G14026">
        <v>12</v>
      </c>
      <c r="O14026">
        <v>6.74</v>
      </c>
      <c r="P14026" t="s">
        <v>71</v>
      </c>
      <c r="Q14026">
        <v>13.4</v>
      </c>
      <c r="R14026" t="s">
        <v>71</v>
      </c>
    </row>
    <row r="14027" spans="1:46" x14ac:dyDescent="0.2">
      <c r="A14027" t="s">
        <v>192</v>
      </c>
      <c r="B14027" t="s">
        <v>193</v>
      </c>
      <c r="C14027">
        <f>-70.00370308 / 41.76672903</f>
        <v>-1.6760638121725568</v>
      </c>
      <c r="D14027" t="s">
        <v>194</v>
      </c>
      <c r="E14027" t="s">
        <v>70</v>
      </c>
      <c r="F14027" s="1">
        <v>40807</v>
      </c>
      <c r="G14027">
        <v>13</v>
      </c>
      <c r="O14027">
        <v>5.91</v>
      </c>
      <c r="P14027" t="s">
        <v>71</v>
      </c>
      <c r="Q14027">
        <v>12.1</v>
      </c>
      <c r="R14027" t="s">
        <v>71</v>
      </c>
    </row>
    <row r="14028" spans="1:46" x14ac:dyDescent="0.2">
      <c r="A14028" t="s">
        <v>192</v>
      </c>
      <c r="B14028" t="s">
        <v>193</v>
      </c>
      <c r="C14028">
        <f>-70.00370308 / 41.76672903</f>
        <v>-1.6760638121725568</v>
      </c>
      <c r="D14028" t="s">
        <v>194</v>
      </c>
      <c r="E14028" t="s">
        <v>70</v>
      </c>
      <c r="F14028" s="1">
        <v>40807</v>
      </c>
      <c r="G14028">
        <v>14</v>
      </c>
      <c r="O14028">
        <v>0.36</v>
      </c>
      <c r="P14028" t="s">
        <v>71</v>
      </c>
      <c r="Q14028">
        <v>10.9</v>
      </c>
      <c r="R14028" t="s">
        <v>71</v>
      </c>
    </row>
    <row r="14029" spans="1:46" x14ac:dyDescent="0.2">
      <c r="A14029" t="s">
        <v>192</v>
      </c>
      <c r="B14029" t="s">
        <v>193</v>
      </c>
      <c r="C14029">
        <f>-70.00370308 / 41.76672903</f>
        <v>-1.6760638121725568</v>
      </c>
      <c r="D14029" t="s">
        <v>194</v>
      </c>
      <c r="E14029" t="s">
        <v>70</v>
      </c>
      <c r="F14029" s="1">
        <v>40807</v>
      </c>
      <c r="G14029">
        <v>15</v>
      </c>
      <c r="O14029">
        <v>0.22</v>
      </c>
      <c r="P14029" t="s">
        <v>71</v>
      </c>
      <c r="Q14029">
        <v>10.199999999999999</v>
      </c>
      <c r="R14029" t="s">
        <v>71</v>
      </c>
    </row>
    <row r="14030" spans="1:46" x14ac:dyDescent="0.2">
      <c r="A14030" t="s">
        <v>192</v>
      </c>
      <c r="B14030" t="s">
        <v>193</v>
      </c>
      <c r="C14030">
        <f>-70.00370308 / 41.76672903</f>
        <v>-1.6760638121725568</v>
      </c>
      <c r="D14030" t="s">
        <v>194</v>
      </c>
      <c r="E14030" t="s">
        <v>70</v>
      </c>
      <c r="F14030" s="1">
        <v>40807</v>
      </c>
      <c r="G14030">
        <v>16</v>
      </c>
      <c r="O14030">
        <v>0.19</v>
      </c>
      <c r="P14030" t="s">
        <v>71</v>
      </c>
      <c r="Q14030">
        <v>9.8000000000000007</v>
      </c>
      <c r="R14030" t="s">
        <v>71</v>
      </c>
    </row>
    <row r="14031" spans="1:46" x14ac:dyDescent="0.2">
      <c r="A14031" t="s">
        <v>192</v>
      </c>
      <c r="B14031" t="s">
        <v>193</v>
      </c>
      <c r="C14031">
        <f>-70.00370308 / 41.76672903</f>
        <v>-1.6760638121725568</v>
      </c>
      <c r="D14031" t="s">
        <v>194</v>
      </c>
      <c r="E14031" t="s">
        <v>70</v>
      </c>
      <c r="F14031" s="1">
        <v>40807</v>
      </c>
      <c r="G14031">
        <v>17</v>
      </c>
      <c r="K14031">
        <v>0.03</v>
      </c>
      <c r="L14031" t="s">
        <v>71</v>
      </c>
      <c r="O14031">
        <v>0.17</v>
      </c>
      <c r="P14031" t="s">
        <v>71</v>
      </c>
      <c r="Q14031">
        <v>9.6</v>
      </c>
      <c r="R14031" t="s">
        <v>71</v>
      </c>
      <c r="S14031">
        <v>1.72</v>
      </c>
      <c r="T14031" t="s">
        <v>71</v>
      </c>
      <c r="U14031">
        <v>53.27</v>
      </c>
      <c r="V14031" t="s">
        <v>71</v>
      </c>
      <c r="W14031">
        <v>50.46</v>
      </c>
      <c r="X14031" t="s">
        <v>71</v>
      </c>
      <c r="Y14031">
        <v>61.47</v>
      </c>
      <c r="AA14031">
        <v>-5.59</v>
      </c>
      <c r="AE14031">
        <v>10.8</v>
      </c>
      <c r="AF14031" t="s">
        <v>71</v>
      </c>
      <c r="AG14031">
        <v>6.18</v>
      </c>
      <c r="AH14031" t="s">
        <v>71</v>
      </c>
      <c r="AS14031">
        <v>69.62</v>
      </c>
      <c r="AT14031" t="s">
        <v>71</v>
      </c>
    </row>
    <row r="14032" spans="1:46" x14ac:dyDescent="0.2">
      <c r="A14032" t="s">
        <v>192</v>
      </c>
      <c r="B14032" t="s">
        <v>193</v>
      </c>
      <c r="C14032">
        <f>-70.00370308 / 41.76672903</f>
        <v>-1.6760638121725568</v>
      </c>
      <c r="D14032" t="s">
        <v>194</v>
      </c>
      <c r="E14032" t="s">
        <v>70</v>
      </c>
      <c r="F14032" s="1">
        <v>41151</v>
      </c>
      <c r="G14032">
        <v>0.5</v>
      </c>
      <c r="I14032">
        <v>17.57</v>
      </c>
      <c r="J14032" t="s">
        <v>71</v>
      </c>
      <c r="K14032">
        <v>0.75</v>
      </c>
      <c r="L14032" t="s">
        <v>71</v>
      </c>
      <c r="M14032">
        <v>7.64</v>
      </c>
      <c r="N14032" t="s">
        <v>71</v>
      </c>
      <c r="O14032">
        <v>7.74</v>
      </c>
      <c r="P14032" t="s">
        <v>71</v>
      </c>
      <c r="Q14032">
        <v>25.9</v>
      </c>
      <c r="R14032" t="s">
        <v>71</v>
      </c>
      <c r="S14032">
        <v>0.26</v>
      </c>
      <c r="T14032" t="s">
        <v>71</v>
      </c>
      <c r="U14032">
        <v>8.0500000000000007</v>
      </c>
      <c r="V14032" t="s">
        <v>71</v>
      </c>
      <c r="W14032">
        <v>16.7</v>
      </c>
      <c r="X14032" t="s">
        <v>71</v>
      </c>
      <c r="Y14032">
        <v>34.229999999999997</v>
      </c>
      <c r="AA14032">
        <v>27.78</v>
      </c>
      <c r="AC14032">
        <v>30.7</v>
      </c>
      <c r="AE14032">
        <v>3.6</v>
      </c>
      <c r="AF14032" t="s">
        <v>71</v>
      </c>
      <c r="AG14032">
        <v>6.29</v>
      </c>
      <c r="AH14032" t="s">
        <v>71</v>
      </c>
      <c r="AS14032">
        <v>0.3</v>
      </c>
      <c r="AT14032" t="s">
        <v>71</v>
      </c>
    </row>
    <row r="14033" spans="1:46" x14ac:dyDescent="0.2">
      <c r="A14033" t="s">
        <v>192</v>
      </c>
      <c r="B14033" t="s">
        <v>193</v>
      </c>
      <c r="C14033">
        <f>-70.00370308 / 41.76672903</f>
        <v>-1.6760638121725568</v>
      </c>
      <c r="D14033" t="s">
        <v>194</v>
      </c>
      <c r="E14033" t="s">
        <v>70</v>
      </c>
      <c r="F14033" s="1">
        <v>41151</v>
      </c>
      <c r="G14033">
        <v>1</v>
      </c>
      <c r="O14033">
        <v>7.76</v>
      </c>
      <c r="P14033" t="s">
        <v>71</v>
      </c>
      <c r="Q14033">
        <v>25.9</v>
      </c>
      <c r="R14033" t="s">
        <v>71</v>
      </c>
    </row>
    <row r="14034" spans="1:46" x14ac:dyDescent="0.2">
      <c r="A14034" t="s">
        <v>192</v>
      </c>
      <c r="B14034" t="s">
        <v>193</v>
      </c>
      <c r="C14034">
        <f>-70.00370308 / 41.76672903</f>
        <v>-1.6760638121725568</v>
      </c>
      <c r="D14034" t="s">
        <v>194</v>
      </c>
      <c r="E14034" t="s">
        <v>70</v>
      </c>
      <c r="F14034" s="1">
        <v>41151</v>
      </c>
      <c r="G14034">
        <v>2</v>
      </c>
      <c r="O14034">
        <v>7.75</v>
      </c>
      <c r="P14034" t="s">
        <v>71</v>
      </c>
      <c r="Q14034">
        <v>25.9</v>
      </c>
      <c r="R14034" t="s">
        <v>71</v>
      </c>
    </row>
    <row r="14035" spans="1:46" x14ac:dyDescent="0.2">
      <c r="A14035" t="s">
        <v>192</v>
      </c>
      <c r="B14035" t="s">
        <v>193</v>
      </c>
      <c r="C14035">
        <f>-70.00370308 / 41.76672903</f>
        <v>-1.6760638121725568</v>
      </c>
      <c r="D14035" t="s">
        <v>194</v>
      </c>
      <c r="E14035" t="s">
        <v>70</v>
      </c>
      <c r="F14035" s="1">
        <v>41151</v>
      </c>
      <c r="G14035">
        <v>3</v>
      </c>
      <c r="K14035">
        <v>0.51</v>
      </c>
      <c r="L14035" t="s">
        <v>71</v>
      </c>
      <c r="O14035">
        <v>7.74</v>
      </c>
      <c r="P14035" t="s">
        <v>71</v>
      </c>
      <c r="Q14035">
        <v>25.8</v>
      </c>
      <c r="R14035" t="s">
        <v>71</v>
      </c>
      <c r="S14035">
        <v>0.41</v>
      </c>
      <c r="T14035" t="s">
        <v>71</v>
      </c>
      <c r="U14035">
        <v>12.7</v>
      </c>
      <c r="V14035" t="s">
        <v>71</v>
      </c>
      <c r="W14035">
        <v>17.3</v>
      </c>
      <c r="X14035" t="s">
        <v>71</v>
      </c>
      <c r="Y14035">
        <v>40.799999999999997</v>
      </c>
      <c r="AA14035">
        <v>23.99</v>
      </c>
      <c r="AE14035">
        <v>3.7</v>
      </c>
      <c r="AF14035" t="s">
        <v>71</v>
      </c>
      <c r="AG14035">
        <v>6.35</v>
      </c>
      <c r="AH14035" t="s">
        <v>71</v>
      </c>
      <c r="AS14035">
        <v>0.28999999999999998</v>
      </c>
      <c r="AT14035" t="s">
        <v>71</v>
      </c>
    </row>
    <row r="14036" spans="1:46" x14ac:dyDescent="0.2">
      <c r="A14036" t="s">
        <v>192</v>
      </c>
      <c r="B14036" t="s">
        <v>193</v>
      </c>
      <c r="C14036">
        <f>-70.00370308 / 41.76672903</f>
        <v>-1.6760638121725568</v>
      </c>
      <c r="D14036" t="s">
        <v>194</v>
      </c>
      <c r="E14036" t="s">
        <v>70</v>
      </c>
      <c r="F14036" s="1">
        <v>41151</v>
      </c>
      <c r="G14036">
        <v>4</v>
      </c>
      <c r="O14036">
        <v>7.72</v>
      </c>
      <c r="P14036" t="s">
        <v>71</v>
      </c>
      <c r="Q14036">
        <v>25.8</v>
      </c>
      <c r="R14036" t="s">
        <v>71</v>
      </c>
    </row>
    <row r="14037" spans="1:46" x14ac:dyDescent="0.2">
      <c r="A14037" t="s">
        <v>192</v>
      </c>
      <c r="B14037" t="s">
        <v>193</v>
      </c>
      <c r="C14037">
        <f>-70.00370308 / 41.76672903</f>
        <v>-1.6760638121725568</v>
      </c>
      <c r="D14037" t="s">
        <v>194</v>
      </c>
      <c r="E14037" t="s">
        <v>70</v>
      </c>
      <c r="F14037" s="1">
        <v>41151</v>
      </c>
      <c r="G14037">
        <v>5</v>
      </c>
      <c r="O14037">
        <v>7.72</v>
      </c>
      <c r="P14037" t="s">
        <v>71</v>
      </c>
      <c r="Q14037">
        <v>25.8</v>
      </c>
      <c r="R14037" t="s">
        <v>71</v>
      </c>
    </row>
    <row r="14038" spans="1:46" x14ac:dyDescent="0.2">
      <c r="A14038" t="s">
        <v>192</v>
      </c>
      <c r="B14038" t="s">
        <v>193</v>
      </c>
      <c r="C14038">
        <f>-70.00370308 / 41.76672903</f>
        <v>-1.6760638121725568</v>
      </c>
      <c r="D14038" t="s">
        <v>194</v>
      </c>
      <c r="E14038" t="s">
        <v>70</v>
      </c>
      <c r="F14038" s="1">
        <v>41151</v>
      </c>
      <c r="G14038">
        <v>6</v>
      </c>
      <c r="O14038">
        <v>7.74</v>
      </c>
      <c r="P14038" t="s">
        <v>71</v>
      </c>
      <c r="Q14038">
        <v>25.7</v>
      </c>
      <c r="R14038" t="s">
        <v>71</v>
      </c>
    </row>
    <row r="14039" spans="1:46" x14ac:dyDescent="0.2">
      <c r="A14039" t="s">
        <v>192</v>
      </c>
      <c r="B14039" t="s">
        <v>193</v>
      </c>
      <c r="C14039">
        <f>-70.00370308 / 41.76672903</f>
        <v>-1.6760638121725568</v>
      </c>
      <c r="D14039" t="s">
        <v>194</v>
      </c>
      <c r="E14039" t="s">
        <v>70</v>
      </c>
      <c r="F14039" s="1">
        <v>41151</v>
      </c>
      <c r="G14039">
        <v>7</v>
      </c>
      <c r="O14039">
        <v>7.69</v>
      </c>
      <c r="P14039" t="s">
        <v>71</v>
      </c>
      <c r="Q14039">
        <v>25.7</v>
      </c>
      <c r="R14039" t="s">
        <v>71</v>
      </c>
    </row>
    <row r="14040" spans="1:46" x14ac:dyDescent="0.2">
      <c r="A14040" t="s">
        <v>192</v>
      </c>
      <c r="B14040" t="s">
        <v>193</v>
      </c>
      <c r="C14040">
        <f>-70.00370308 / 41.76672903</f>
        <v>-1.6760638121725568</v>
      </c>
      <c r="D14040" t="s">
        <v>194</v>
      </c>
      <c r="E14040" t="s">
        <v>70</v>
      </c>
      <c r="F14040" s="1">
        <v>41151</v>
      </c>
      <c r="G14040">
        <v>8</v>
      </c>
      <c r="O14040">
        <v>8.0399999999999991</v>
      </c>
      <c r="P14040" t="s">
        <v>71</v>
      </c>
      <c r="Q14040">
        <v>23.4</v>
      </c>
      <c r="R14040" t="s">
        <v>71</v>
      </c>
    </row>
    <row r="14041" spans="1:46" x14ac:dyDescent="0.2">
      <c r="A14041" t="s">
        <v>192</v>
      </c>
      <c r="B14041" t="s">
        <v>193</v>
      </c>
      <c r="C14041">
        <f>-70.00370308 / 41.76672903</f>
        <v>-1.6760638121725568</v>
      </c>
      <c r="D14041" t="s">
        <v>194</v>
      </c>
      <c r="E14041" t="s">
        <v>70</v>
      </c>
      <c r="F14041" s="1">
        <v>41151</v>
      </c>
      <c r="G14041">
        <v>9</v>
      </c>
      <c r="K14041">
        <v>1.21</v>
      </c>
      <c r="L14041" t="s">
        <v>71</v>
      </c>
      <c r="O14041">
        <v>10.42</v>
      </c>
      <c r="P14041" t="s">
        <v>71</v>
      </c>
      <c r="Q14041">
        <v>19</v>
      </c>
      <c r="R14041" t="s">
        <v>71</v>
      </c>
      <c r="S14041">
        <v>0.39</v>
      </c>
      <c r="T14041" t="s">
        <v>71</v>
      </c>
      <c r="U14041">
        <v>12.08</v>
      </c>
      <c r="V14041" t="s">
        <v>71</v>
      </c>
      <c r="W14041">
        <v>17.88</v>
      </c>
      <c r="X14041" t="s">
        <v>71</v>
      </c>
      <c r="Y14041">
        <v>40.08</v>
      </c>
      <c r="AA14041">
        <v>32.47</v>
      </c>
      <c r="AE14041">
        <v>3.8</v>
      </c>
      <c r="AF14041" t="s">
        <v>71</v>
      </c>
      <c r="AG14041">
        <v>6.03</v>
      </c>
      <c r="AH14041" t="s">
        <v>71</v>
      </c>
      <c r="AS14041">
        <v>1.1299999999999999</v>
      </c>
      <c r="AT14041" t="s">
        <v>71</v>
      </c>
    </row>
    <row r="14042" spans="1:46" x14ac:dyDescent="0.2">
      <c r="A14042" t="s">
        <v>192</v>
      </c>
      <c r="B14042" t="s">
        <v>193</v>
      </c>
      <c r="C14042">
        <f>-70.00370308 / 41.76672903</f>
        <v>-1.6760638121725568</v>
      </c>
      <c r="D14042" t="s">
        <v>194</v>
      </c>
      <c r="E14042" t="s">
        <v>70</v>
      </c>
      <c r="F14042" s="1">
        <v>41151</v>
      </c>
      <c r="G14042">
        <v>10</v>
      </c>
      <c r="O14042">
        <v>7.94</v>
      </c>
      <c r="P14042" t="s">
        <v>71</v>
      </c>
      <c r="Q14042">
        <v>16.2</v>
      </c>
      <c r="R14042" t="s">
        <v>71</v>
      </c>
    </row>
    <row r="14043" spans="1:46" x14ac:dyDescent="0.2">
      <c r="A14043" t="s">
        <v>192</v>
      </c>
      <c r="B14043" t="s">
        <v>193</v>
      </c>
      <c r="C14043">
        <f>-70.00370308 / 41.76672903</f>
        <v>-1.6760638121725568</v>
      </c>
      <c r="D14043" t="s">
        <v>194</v>
      </c>
      <c r="E14043" t="s">
        <v>70</v>
      </c>
      <c r="F14043" s="1">
        <v>41151</v>
      </c>
      <c r="G14043">
        <v>11</v>
      </c>
      <c r="O14043">
        <v>5.48</v>
      </c>
      <c r="P14043" t="s">
        <v>71</v>
      </c>
      <c r="Q14043">
        <v>14.4</v>
      </c>
      <c r="R14043" t="s">
        <v>71</v>
      </c>
    </row>
    <row r="14044" spans="1:46" x14ac:dyDescent="0.2">
      <c r="A14044" t="s">
        <v>192</v>
      </c>
      <c r="B14044" t="s">
        <v>193</v>
      </c>
      <c r="C14044">
        <f>-70.00370308 / 41.76672903</f>
        <v>-1.6760638121725568</v>
      </c>
      <c r="D14044" t="s">
        <v>194</v>
      </c>
      <c r="E14044" t="s">
        <v>70</v>
      </c>
      <c r="F14044" s="1">
        <v>41151</v>
      </c>
      <c r="G14044">
        <v>12</v>
      </c>
      <c r="O14044">
        <v>3.48</v>
      </c>
      <c r="P14044" t="s">
        <v>71</v>
      </c>
      <c r="Q14044">
        <v>13.1</v>
      </c>
      <c r="R14044" t="s">
        <v>71</v>
      </c>
    </row>
    <row r="14045" spans="1:46" x14ac:dyDescent="0.2">
      <c r="A14045" t="s">
        <v>192</v>
      </c>
      <c r="B14045" t="s">
        <v>193</v>
      </c>
      <c r="C14045">
        <f>-70.00370308 / 41.76672903</f>
        <v>-1.6760638121725568</v>
      </c>
      <c r="D14045" t="s">
        <v>194</v>
      </c>
      <c r="E14045" t="s">
        <v>70</v>
      </c>
      <c r="F14045" s="1">
        <v>41151</v>
      </c>
      <c r="G14045">
        <v>13</v>
      </c>
      <c r="O14045">
        <v>1.56</v>
      </c>
      <c r="P14045" t="s">
        <v>71</v>
      </c>
      <c r="Q14045">
        <v>11.6</v>
      </c>
      <c r="R14045" t="s">
        <v>71</v>
      </c>
    </row>
    <row r="14046" spans="1:46" x14ac:dyDescent="0.2">
      <c r="A14046" t="s">
        <v>192</v>
      </c>
      <c r="B14046" t="s">
        <v>193</v>
      </c>
      <c r="C14046">
        <f>-70.00370308 / 41.76672903</f>
        <v>-1.6760638121725568</v>
      </c>
      <c r="D14046" t="s">
        <v>194</v>
      </c>
      <c r="E14046" t="s">
        <v>70</v>
      </c>
      <c r="F14046" s="1">
        <v>41151</v>
      </c>
      <c r="G14046">
        <v>14</v>
      </c>
      <c r="O14046">
        <v>0.49</v>
      </c>
      <c r="P14046" t="s">
        <v>71</v>
      </c>
      <c r="Q14046">
        <v>10.6</v>
      </c>
      <c r="R14046" t="s">
        <v>71</v>
      </c>
    </row>
    <row r="14047" spans="1:46" x14ac:dyDescent="0.2">
      <c r="A14047" t="s">
        <v>192</v>
      </c>
      <c r="B14047" t="s">
        <v>193</v>
      </c>
      <c r="C14047">
        <f>-70.00370308 / 41.76672903</f>
        <v>-1.6760638121725568</v>
      </c>
      <c r="D14047" t="s">
        <v>194</v>
      </c>
      <c r="E14047" t="s">
        <v>70</v>
      </c>
      <c r="F14047" s="1">
        <v>41151</v>
      </c>
      <c r="G14047">
        <v>15</v>
      </c>
      <c r="O14047">
        <v>0.22</v>
      </c>
      <c r="P14047" t="s">
        <v>71</v>
      </c>
      <c r="Q14047">
        <v>10</v>
      </c>
      <c r="R14047" t="s">
        <v>71</v>
      </c>
    </row>
    <row r="14048" spans="1:46" x14ac:dyDescent="0.2">
      <c r="A14048" t="s">
        <v>192</v>
      </c>
      <c r="B14048" t="s">
        <v>193</v>
      </c>
      <c r="C14048">
        <f>-70.00370308 / 41.76672903</f>
        <v>-1.6760638121725568</v>
      </c>
      <c r="D14048" t="s">
        <v>194</v>
      </c>
      <c r="E14048" t="s">
        <v>70</v>
      </c>
      <c r="F14048" s="1">
        <v>41151</v>
      </c>
      <c r="G14048">
        <v>16.5</v>
      </c>
      <c r="K14048">
        <v>0.03</v>
      </c>
      <c r="L14048" t="s">
        <v>71</v>
      </c>
      <c r="O14048">
        <v>0.15</v>
      </c>
      <c r="P14048" t="s">
        <v>71</v>
      </c>
      <c r="Q14048">
        <v>9.6</v>
      </c>
      <c r="R14048" t="s">
        <v>71</v>
      </c>
      <c r="S14048">
        <v>1.65</v>
      </c>
      <c r="T14048" t="s">
        <v>71</v>
      </c>
      <c r="U14048">
        <v>51.11</v>
      </c>
      <c r="V14048" t="s">
        <v>71</v>
      </c>
      <c r="W14048">
        <v>36.29</v>
      </c>
      <c r="X14048" t="s">
        <v>71</v>
      </c>
      <c r="Y14048">
        <v>60.88</v>
      </c>
      <c r="AA14048">
        <v>-5.59</v>
      </c>
      <c r="AE14048">
        <v>6.6</v>
      </c>
      <c r="AF14048" t="s">
        <v>71</v>
      </c>
      <c r="AG14048">
        <v>5.87</v>
      </c>
      <c r="AH14048" t="s">
        <v>71</v>
      </c>
      <c r="AS14048">
        <v>38.630000000000003</v>
      </c>
      <c r="AT14048" t="s">
        <v>71</v>
      </c>
    </row>
    <row r="14049" spans="1:46" x14ac:dyDescent="0.2">
      <c r="A14049" t="s">
        <v>192</v>
      </c>
      <c r="B14049" t="s">
        <v>193</v>
      </c>
      <c r="C14049">
        <f>-70.00370308 / 41.76672903</f>
        <v>-1.6760638121725568</v>
      </c>
      <c r="D14049" t="s">
        <v>194</v>
      </c>
      <c r="E14049" t="s">
        <v>70</v>
      </c>
      <c r="F14049" s="1">
        <v>41514</v>
      </c>
      <c r="G14049">
        <v>0.5</v>
      </c>
      <c r="I14049">
        <v>17.95</v>
      </c>
      <c r="J14049" t="s">
        <v>71</v>
      </c>
      <c r="K14049">
        <v>0.59</v>
      </c>
      <c r="L14049" t="s">
        <v>71</v>
      </c>
      <c r="M14049">
        <v>9.5500000000000007</v>
      </c>
      <c r="N14049" t="s">
        <v>71</v>
      </c>
      <c r="O14049">
        <v>7.75</v>
      </c>
      <c r="P14049" t="s">
        <v>71</v>
      </c>
      <c r="Q14049">
        <v>24.5</v>
      </c>
      <c r="R14049" t="s">
        <v>71</v>
      </c>
      <c r="S14049">
        <v>0.09</v>
      </c>
      <c r="T14049" t="s">
        <v>71</v>
      </c>
      <c r="U14049">
        <v>2.79</v>
      </c>
      <c r="V14049" t="s">
        <v>71</v>
      </c>
      <c r="W14049">
        <v>17.760000000000002</v>
      </c>
      <c r="X14049" t="s">
        <v>71</v>
      </c>
      <c r="Y14049">
        <v>18.95</v>
      </c>
      <c r="AA14049">
        <v>25.42</v>
      </c>
      <c r="AC14049">
        <v>27.48</v>
      </c>
      <c r="AE14049">
        <v>3.9</v>
      </c>
      <c r="AF14049" t="s">
        <v>71</v>
      </c>
      <c r="AG14049">
        <v>6.4</v>
      </c>
      <c r="AH14049" t="s">
        <v>71</v>
      </c>
      <c r="AS14049">
        <v>0.16</v>
      </c>
      <c r="AT14049" t="s">
        <v>71</v>
      </c>
    </row>
    <row r="14050" spans="1:46" x14ac:dyDescent="0.2">
      <c r="A14050" t="s">
        <v>192</v>
      </c>
      <c r="B14050" t="s">
        <v>193</v>
      </c>
      <c r="C14050">
        <f>-70.00370308 / 41.76672903</f>
        <v>-1.6760638121725568</v>
      </c>
      <c r="D14050" t="s">
        <v>194</v>
      </c>
      <c r="E14050" t="s">
        <v>70</v>
      </c>
      <c r="F14050" s="1">
        <v>41514</v>
      </c>
      <c r="G14050">
        <v>1</v>
      </c>
      <c r="O14050">
        <v>7.75</v>
      </c>
      <c r="P14050" t="s">
        <v>71</v>
      </c>
      <c r="Q14050">
        <v>24.5</v>
      </c>
      <c r="R14050" t="s">
        <v>71</v>
      </c>
    </row>
    <row r="14051" spans="1:46" x14ac:dyDescent="0.2">
      <c r="A14051" t="s">
        <v>192</v>
      </c>
      <c r="B14051" t="s">
        <v>193</v>
      </c>
      <c r="C14051">
        <f>-70.00370308 / 41.76672903</f>
        <v>-1.6760638121725568</v>
      </c>
      <c r="D14051" t="s">
        <v>194</v>
      </c>
      <c r="E14051" t="s">
        <v>70</v>
      </c>
      <c r="F14051" s="1">
        <v>41514</v>
      </c>
      <c r="G14051">
        <v>2</v>
      </c>
      <c r="O14051">
        <v>7.75</v>
      </c>
      <c r="P14051" t="s">
        <v>71</v>
      </c>
      <c r="Q14051">
        <v>24.5</v>
      </c>
      <c r="R14051" t="s">
        <v>71</v>
      </c>
    </row>
    <row r="14052" spans="1:46" x14ac:dyDescent="0.2">
      <c r="A14052" t="s">
        <v>192</v>
      </c>
      <c r="B14052" t="s">
        <v>193</v>
      </c>
      <c r="C14052">
        <f>-70.00370308 / 41.76672903</f>
        <v>-1.6760638121725568</v>
      </c>
      <c r="D14052" t="s">
        <v>194</v>
      </c>
      <c r="E14052" t="s">
        <v>70</v>
      </c>
      <c r="F14052" s="1">
        <v>41514</v>
      </c>
      <c r="G14052">
        <v>3</v>
      </c>
      <c r="K14052">
        <v>0.37</v>
      </c>
      <c r="L14052" t="s">
        <v>71</v>
      </c>
      <c r="O14052">
        <v>7.79</v>
      </c>
      <c r="P14052" t="s">
        <v>71</v>
      </c>
      <c r="Q14052">
        <v>24</v>
      </c>
      <c r="R14052" t="s">
        <v>71</v>
      </c>
      <c r="S14052">
        <v>0.12</v>
      </c>
      <c r="T14052" t="s">
        <v>71</v>
      </c>
      <c r="U14052">
        <v>3.72</v>
      </c>
      <c r="V14052" t="s">
        <v>71</v>
      </c>
      <c r="W14052">
        <v>17.149999999999999</v>
      </c>
      <c r="X14052" t="s">
        <v>71</v>
      </c>
      <c r="Y14052">
        <v>23.09</v>
      </c>
      <c r="AA14052">
        <v>20.85</v>
      </c>
      <c r="AE14052">
        <v>3.5</v>
      </c>
      <c r="AF14052" t="s">
        <v>71</v>
      </c>
      <c r="AG14052">
        <v>6.3</v>
      </c>
      <c r="AH14052" t="s">
        <v>71</v>
      </c>
      <c r="AS14052">
        <v>0.3</v>
      </c>
      <c r="AT14052" t="s">
        <v>71</v>
      </c>
    </row>
    <row r="14053" spans="1:46" x14ac:dyDescent="0.2">
      <c r="A14053" t="s">
        <v>192</v>
      </c>
      <c r="B14053" t="s">
        <v>193</v>
      </c>
      <c r="C14053">
        <f>-70.00370308 / 41.76672903</f>
        <v>-1.6760638121725568</v>
      </c>
      <c r="D14053" t="s">
        <v>194</v>
      </c>
      <c r="E14053" t="s">
        <v>70</v>
      </c>
      <c r="F14053" s="1">
        <v>41514</v>
      </c>
      <c r="G14053">
        <v>4</v>
      </c>
      <c r="O14053">
        <v>7.81</v>
      </c>
      <c r="P14053" t="s">
        <v>71</v>
      </c>
      <c r="Q14053">
        <v>24.5</v>
      </c>
      <c r="R14053" t="s">
        <v>71</v>
      </c>
    </row>
    <row r="14054" spans="1:46" x14ac:dyDescent="0.2">
      <c r="A14054" t="s">
        <v>192</v>
      </c>
      <c r="B14054" t="s">
        <v>193</v>
      </c>
      <c r="C14054">
        <f>-70.00370308 / 41.76672903</f>
        <v>-1.6760638121725568</v>
      </c>
      <c r="D14054" t="s">
        <v>194</v>
      </c>
      <c r="E14054" t="s">
        <v>70</v>
      </c>
      <c r="F14054" s="1">
        <v>41514</v>
      </c>
      <c r="G14054">
        <v>5</v>
      </c>
      <c r="O14054">
        <v>7.83</v>
      </c>
      <c r="P14054" t="s">
        <v>71</v>
      </c>
      <c r="Q14054">
        <v>24.4</v>
      </c>
      <c r="R14054" t="s">
        <v>71</v>
      </c>
    </row>
    <row r="14055" spans="1:46" x14ac:dyDescent="0.2">
      <c r="A14055" t="s">
        <v>192</v>
      </c>
      <c r="B14055" t="s">
        <v>193</v>
      </c>
      <c r="C14055">
        <f>-70.00370308 / 41.76672903</f>
        <v>-1.6760638121725568</v>
      </c>
      <c r="D14055" t="s">
        <v>194</v>
      </c>
      <c r="E14055" t="s">
        <v>70</v>
      </c>
      <c r="F14055" s="1">
        <v>41514</v>
      </c>
      <c r="G14055">
        <v>6</v>
      </c>
      <c r="O14055">
        <v>7.83</v>
      </c>
      <c r="P14055" t="s">
        <v>71</v>
      </c>
      <c r="Q14055">
        <v>24.4</v>
      </c>
      <c r="R14055" t="s">
        <v>71</v>
      </c>
    </row>
    <row r="14056" spans="1:46" x14ac:dyDescent="0.2">
      <c r="A14056" t="s">
        <v>192</v>
      </c>
      <c r="B14056" t="s">
        <v>193</v>
      </c>
      <c r="C14056">
        <f>-70.00370308 / 41.76672903</f>
        <v>-1.6760638121725568</v>
      </c>
      <c r="D14056" t="s">
        <v>194</v>
      </c>
      <c r="E14056" t="s">
        <v>70</v>
      </c>
      <c r="F14056" s="1">
        <v>41514</v>
      </c>
      <c r="G14056">
        <v>7</v>
      </c>
      <c r="O14056">
        <v>7.72</v>
      </c>
      <c r="P14056" t="s">
        <v>71</v>
      </c>
      <c r="Q14056">
        <v>24.2</v>
      </c>
      <c r="R14056" t="s">
        <v>71</v>
      </c>
    </row>
    <row r="14057" spans="1:46" x14ac:dyDescent="0.2">
      <c r="A14057" t="s">
        <v>192</v>
      </c>
      <c r="B14057" t="s">
        <v>193</v>
      </c>
      <c r="C14057">
        <f>-70.00370308 / 41.76672903</f>
        <v>-1.6760638121725568</v>
      </c>
      <c r="D14057" t="s">
        <v>194</v>
      </c>
      <c r="E14057" t="s">
        <v>70</v>
      </c>
      <c r="F14057" s="1">
        <v>41514</v>
      </c>
      <c r="G14057">
        <v>8</v>
      </c>
      <c r="O14057">
        <v>10.17</v>
      </c>
      <c r="P14057" t="s">
        <v>71</v>
      </c>
      <c r="Q14057">
        <v>19.899999999999999</v>
      </c>
      <c r="R14057" t="s">
        <v>71</v>
      </c>
    </row>
    <row r="14058" spans="1:46" x14ac:dyDescent="0.2">
      <c r="A14058" t="s">
        <v>192</v>
      </c>
      <c r="B14058" t="s">
        <v>193</v>
      </c>
      <c r="C14058">
        <f>-70.00370308 / 41.76672903</f>
        <v>-1.6760638121725568</v>
      </c>
      <c r="D14058" t="s">
        <v>194</v>
      </c>
      <c r="E14058" t="s">
        <v>70</v>
      </c>
      <c r="F14058" s="1">
        <v>41514</v>
      </c>
      <c r="G14058">
        <v>9</v>
      </c>
      <c r="K14058">
        <v>0.94</v>
      </c>
      <c r="L14058" t="s">
        <v>71</v>
      </c>
      <c r="O14058">
        <v>10.65</v>
      </c>
      <c r="P14058" t="s">
        <v>71</v>
      </c>
      <c r="Q14058">
        <v>16.2</v>
      </c>
      <c r="R14058" t="s">
        <v>71</v>
      </c>
      <c r="S14058">
        <v>0.28000000000000003</v>
      </c>
      <c r="T14058" t="s">
        <v>71</v>
      </c>
      <c r="U14058">
        <v>8.67</v>
      </c>
      <c r="V14058" t="s">
        <v>71</v>
      </c>
      <c r="W14058">
        <v>16.14</v>
      </c>
      <c r="X14058" t="s">
        <v>71</v>
      </c>
      <c r="Y14058">
        <v>35.299999999999997</v>
      </c>
      <c r="AA14058">
        <v>29.99</v>
      </c>
      <c r="AE14058">
        <v>3.5</v>
      </c>
      <c r="AF14058" t="s">
        <v>71</v>
      </c>
      <c r="AG14058">
        <v>6.1</v>
      </c>
      <c r="AH14058" t="s">
        <v>71</v>
      </c>
      <c r="AS14058">
        <v>0.28000000000000003</v>
      </c>
      <c r="AT14058" t="s">
        <v>71</v>
      </c>
    </row>
    <row r="14059" spans="1:46" x14ac:dyDescent="0.2">
      <c r="A14059" t="s">
        <v>192</v>
      </c>
      <c r="B14059" t="s">
        <v>193</v>
      </c>
      <c r="C14059">
        <f>-70.00370308 / 41.76672903</f>
        <v>-1.6760638121725568</v>
      </c>
      <c r="D14059" t="s">
        <v>194</v>
      </c>
      <c r="E14059" t="s">
        <v>70</v>
      </c>
      <c r="F14059" s="1">
        <v>41514</v>
      </c>
      <c r="G14059">
        <v>10</v>
      </c>
      <c r="O14059">
        <v>8.94</v>
      </c>
      <c r="P14059" t="s">
        <v>71</v>
      </c>
      <c r="Q14059">
        <v>14</v>
      </c>
      <c r="R14059" t="s">
        <v>71</v>
      </c>
    </row>
    <row r="14060" spans="1:46" x14ac:dyDescent="0.2">
      <c r="A14060" t="s">
        <v>192</v>
      </c>
      <c r="B14060" t="s">
        <v>193</v>
      </c>
      <c r="C14060">
        <f>-70.00370308 / 41.76672903</f>
        <v>-1.6760638121725568</v>
      </c>
      <c r="D14060" t="s">
        <v>194</v>
      </c>
      <c r="E14060" t="s">
        <v>70</v>
      </c>
      <c r="F14060" s="1">
        <v>41514</v>
      </c>
      <c r="G14060">
        <v>11</v>
      </c>
      <c r="O14060">
        <v>5.57</v>
      </c>
      <c r="P14060" t="s">
        <v>71</v>
      </c>
      <c r="Q14060">
        <v>12.4</v>
      </c>
      <c r="R14060" t="s">
        <v>71</v>
      </c>
    </row>
    <row r="14061" spans="1:46" x14ac:dyDescent="0.2">
      <c r="A14061" t="s">
        <v>192</v>
      </c>
      <c r="B14061" t="s">
        <v>193</v>
      </c>
      <c r="C14061">
        <f>-70.00370308 / 41.76672903</f>
        <v>-1.6760638121725568</v>
      </c>
      <c r="D14061" t="s">
        <v>194</v>
      </c>
      <c r="E14061" t="s">
        <v>70</v>
      </c>
      <c r="F14061" s="1">
        <v>41514</v>
      </c>
      <c r="G14061">
        <v>12</v>
      </c>
      <c r="O14061">
        <v>5.25</v>
      </c>
      <c r="P14061" t="s">
        <v>71</v>
      </c>
      <c r="Q14061">
        <v>11.3</v>
      </c>
      <c r="R14061" t="s">
        <v>71</v>
      </c>
    </row>
    <row r="14062" spans="1:46" x14ac:dyDescent="0.2">
      <c r="A14062" t="s">
        <v>192</v>
      </c>
      <c r="B14062" t="s">
        <v>193</v>
      </c>
      <c r="C14062">
        <f>-70.00370308 / 41.76672903</f>
        <v>-1.6760638121725568</v>
      </c>
      <c r="D14062" t="s">
        <v>194</v>
      </c>
      <c r="E14062" t="s">
        <v>70</v>
      </c>
      <c r="F14062" s="1">
        <v>41514</v>
      </c>
      <c r="G14062">
        <v>13</v>
      </c>
      <c r="O14062">
        <v>4.08</v>
      </c>
      <c r="P14062" t="s">
        <v>71</v>
      </c>
      <c r="Q14062">
        <v>10.5</v>
      </c>
      <c r="R14062" t="s">
        <v>71</v>
      </c>
    </row>
    <row r="14063" spans="1:46" x14ac:dyDescent="0.2">
      <c r="A14063" t="s">
        <v>192</v>
      </c>
      <c r="B14063" t="s">
        <v>193</v>
      </c>
      <c r="C14063">
        <f>-70.00370308 / 41.76672903</f>
        <v>-1.6760638121725568</v>
      </c>
      <c r="D14063" t="s">
        <v>194</v>
      </c>
      <c r="E14063" t="s">
        <v>70</v>
      </c>
      <c r="F14063" s="1">
        <v>41514</v>
      </c>
      <c r="G14063">
        <v>14</v>
      </c>
      <c r="O14063">
        <v>2.0299999999999998</v>
      </c>
      <c r="P14063" t="s">
        <v>71</v>
      </c>
      <c r="Q14063">
        <v>9.8000000000000007</v>
      </c>
      <c r="R14063" t="s">
        <v>71</v>
      </c>
    </row>
    <row r="14064" spans="1:46" x14ac:dyDescent="0.2">
      <c r="A14064" t="s">
        <v>192</v>
      </c>
      <c r="B14064" t="s">
        <v>193</v>
      </c>
      <c r="C14064">
        <f>-70.00370308 / 41.76672903</f>
        <v>-1.6760638121725568</v>
      </c>
      <c r="D14064" t="s">
        <v>194</v>
      </c>
      <c r="E14064" t="s">
        <v>70</v>
      </c>
      <c r="F14064" s="1">
        <v>41514</v>
      </c>
      <c r="G14064">
        <v>15</v>
      </c>
      <c r="O14064">
        <v>0.36</v>
      </c>
      <c r="P14064" t="s">
        <v>71</v>
      </c>
      <c r="Q14064">
        <v>9.4</v>
      </c>
      <c r="R14064" t="s">
        <v>71</v>
      </c>
    </row>
    <row r="14065" spans="1:46" x14ac:dyDescent="0.2">
      <c r="A14065" t="s">
        <v>192</v>
      </c>
      <c r="B14065" t="s">
        <v>193</v>
      </c>
      <c r="C14065">
        <f>-70.00370308 / 41.76672903</f>
        <v>-1.6760638121725568</v>
      </c>
      <c r="D14065" t="s">
        <v>194</v>
      </c>
      <c r="E14065" t="s">
        <v>70</v>
      </c>
      <c r="F14065" s="1">
        <v>41514</v>
      </c>
      <c r="G14065">
        <v>16</v>
      </c>
      <c r="O14065">
        <v>0.14000000000000001</v>
      </c>
      <c r="P14065" t="s">
        <v>71</v>
      </c>
      <c r="Q14065">
        <v>9.1999999999999993</v>
      </c>
      <c r="R14065" t="s">
        <v>71</v>
      </c>
    </row>
    <row r="14066" spans="1:46" x14ac:dyDescent="0.2">
      <c r="A14066" t="s">
        <v>192</v>
      </c>
      <c r="B14066" t="s">
        <v>193</v>
      </c>
      <c r="C14066">
        <f>-70.00370308 / 41.76672903</f>
        <v>-1.6760638121725568</v>
      </c>
      <c r="D14066" t="s">
        <v>194</v>
      </c>
      <c r="E14066" t="s">
        <v>70</v>
      </c>
      <c r="F14066" s="1">
        <v>41514</v>
      </c>
      <c r="G14066">
        <v>17</v>
      </c>
      <c r="K14066">
        <v>1.79</v>
      </c>
      <c r="L14066" t="s">
        <v>71</v>
      </c>
      <c r="O14066">
        <v>0.18</v>
      </c>
      <c r="P14066" t="s">
        <v>71</v>
      </c>
      <c r="Q14066">
        <v>9.1</v>
      </c>
      <c r="R14066" t="s">
        <v>71</v>
      </c>
      <c r="S14066">
        <v>0.54</v>
      </c>
      <c r="T14066" t="s">
        <v>71</v>
      </c>
      <c r="U14066">
        <v>16.73</v>
      </c>
      <c r="V14066" t="s">
        <v>71</v>
      </c>
      <c r="W14066">
        <v>39.06</v>
      </c>
      <c r="X14066" t="s">
        <v>71</v>
      </c>
      <c r="Y14066">
        <v>44.77</v>
      </c>
      <c r="AA14066">
        <v>36.31</v>
      </c>
      <c r="AE14066">
        <v>8.8000000000000007</v>
      </c>
      <c r="AF14066" t="s">
        <v>71</v>
      </c>
      <c r="AG14066">
        <v>6.2</v>
      </c>
      <c r="AH14066" t="s">
        <v>71</v>
      </c>
      <c r="AS14066">
        <v>9.7899999999999991</v>
      </c>
      <c r="AT14066" t="s">
        <v>71</v>
      </c>
    </row>
    <row r="14067" spans="1:46" x14ac:dyDescent="0.2">
      <c r="A14067" t="s">
        <v>192</v>
      </c>
      <c r="B14067" t="s">
        <v>193</v>
      </c>
      <c r="C14067">
        <f>-70.00370308 / 41.76672903</f>
        <v>-1.6760638121725568</v>
      </c>
      <c r="D14067" t="s">
        <v>194</v>
      </c>
      <c r="E14067" t="s">
        <v>70</v>
      </c>
      <c r="F14067" s="1">
        <v>41879</v>
      </c>
      <c r="G14067">
        <v>0.5</v>
      </c>
      <c r="I14067">
        <v>17.97</v>
      </c>
      <c r="J14067" t="s">
        <v>71</v>
      </c>
      <c r="K14067">
        <v>1.73</v>
      </c>
      <c r="L14067" t="s">
        <v>71</v>
      </c>
      <c r="M14067">
        <v>8.8000000000000007</v>
      </c>
      <c r="N14067" t="s">
        <v>71</v>
      </c>
      <c r="O14067">
        <v>8.1199999999999992</v>
      </c>
      <c r="P14067" t="s">
        <v>71</v>
      </c>
      <c r="Q14067">
        <v>24.5</v>
      </c>
      <c r="R14067" t="s">
        <v>71</v>
      </c>
      <c r="S14067">
        <v>0.2</v>
      </c>
      <c r="T14067" t="s">
        <v>71</v>
      </c>
      <c r="U14067">
        <v>6.19</v>
      </c>
      <c r="V14067" t="s">
        <v>71</v>
      </c>
      <c r="W14067">
        <v>16.350000000000001</v>
      </c>
      <c r="X14067" t="s">
        <v>71</v>
      </c>
      <c r="Y14067">
        <v>30.44</v>
      </c>
      <c r="AA14067">
        <v>35.979999999999997</v>
      </c>
      <c r="AC14067">
        <v>28.66</v>
      </c>
      <c r="AE14067">
        <v>2.7</v>
      </c>
      <c r="AF14067" t="s">
        <v>71</v>
      </c>
      <c r="AG14067">
        <v>6.46</v>
      </c>
      <c r="AH14067" t="s">
        <v>71</v>
      </c>
      <c r="AS14067">
        <v>0.89</v>
      </c>
      <c r="AT14067" t="s">
        <v>71</v>
      </c>
    </row>
    <row r="14068" spans="1:46" x14ac:dyDescent="0.2">
      <c r="A14068" t="s">
        <v>192</v>
      </c>
      <c r="B14068" t="s">
        <v>193</v>
      </c>
      <c r="C14068">
        <f>-70.00370308 / 41.76672903</f>
        <v>-1.6760638121725568</v>
      </c>
      <c r="D14068" t="s">
        <v>194</v>
      </c>
      <c r="E14068" t="s">
        <v>70</v>
      </c>
      <c r="F14068" s="1">
        <v>41879</v>
      </c>
      <c r="G14068">
        <v>1</v>
      </c>
      <c r="O14068">
        <v>8.1999999999999993</v>
      </c>
      <c r="P14068" t="s">
        <v>71</v>
      </c>
      <c r="Q14068">
        <v>24.5</v>
      </c>
      <c r="R14068" t="s">
        <v>71</v>
      </c>
    </row>
    <row r="14069" spans="1:46" x14ac:dyDescent="0.2">
      <c r="A14069" t="s">
        <v>192</v>
      </c>
      <c r="B14069" t="s">
        <v>193</v>
      </c>
      <c r="C14069">
        <f>-70.00370308 / 41.76672903</f>
        <v>-1.6760638121725568</v>
      </c>
      <c r="D14069" t="s">
        <v>194</v>
      </c>
      <c r="E14069" t="s">
        <v>70</v>
      </c>
      <c r="F14069" s="1">
        <v>41879</v>
      </c>
      <c r="G14069">
        <v>2</v>
      </c>
      <c r="O14069">
        <v>8.18</v>
      </c>
      <c r="P14069" t="s">
        <v>71</v>
      </c>
      <c r="Q14069">
        <v>24.5</v>
      </c>
      <c r="R14069" t="s">
        <v>71</v>
      </c>
    </row>
    <row r="14070" spans="1:46" x14ac:dyDescent="0.2">
      <c r="A14070" t="s">
        <v>192</v>
      </c>
      <c r="B14070" t="s">
        <v>193</v>
      </c>
      <c r="C14070">
        <f>-70.00370308 / 41.76672903</f>
        <v>-1.6760638121725568</v>
      </c>
      <c r="D14070" t="s">
        <v>194</v>
      </c>
      <c r="E14070" t="s">
        <v>70</v>
      </c>
      <c r="F14070" s="1">
        <v>41879</v>
      </c>
      <c r="G14070">
        <v>3</v>
      </c>
      <c r="K14070">
        <v>2.2000000000000002</v>
      </c>
      <c r="L14070" t="s">
        <v>71</v>
      </c>
      <c r="O14070">
        <v>8.11</v>
      </c>
      <c r="P14070" t="s">
        <v>71</v>
      </c>
      <c r="Q14070">
        <v>24.5</v>
      </c>
      <c r="R14070" t="s">
        <v>71</v>
      </c>
      <c r="S14070">
        <v>0.33</v>
      </c>
      <c r="T14070" t="s">
        <v>71</v>
      </c>
      <c r="U14070">
        <v>10.220000000000001</v>
      </c>
      <c r="V14070" t="s">
        <v>71</v>
      </c>
      <c r="W14070">
        <v>17.760000000000002</v>
      </c>
      <c r="X14070" t="s">
        <v>71</v>
      </c>
      <c r="Y14070">
        <v>37.67</v>
      </c>
      <c r="AA14070">
        <v>38.33</v>
      </c>
      <c r="AE14070">
        <v>2.4</v>
      </c>
      <c r="AF14070" t="s">
        <v>71</v>
      </c>
      <c r="AG14070">
        <v>6.34</v>
      </c>
      <c r="AH14070" t="s">
        <v>71</v>
      </c>
      <c r="AS14070">
        <v>0.03</v>
      </c>
      <c r="AT14070" t="s">
        <v>71</v>
      </c>
    </row>
    <row r="14071" spans="1:46" x14ac:dyDescent="0.2">
      <c r="A14071" t="s">
        <v>192</v>
      </c>
      <c r="B14071" t="s">
        <v>193</v>
      </c>
      <c r="C14071">
        <f>-70.00370308 / 41.76672903</f>
        <v>-1.6760638121725568</v>
      </c>
      <c r="D14071" t="s">
        <v>194</v>
      </c>
      <c r="E14071" t="s">
        <v>70</v>
      </c>
      <c r="F14071" s="1">
        <v>41879</v>
      </c>
      <c r="G14071">
        <v>4</v>
      </c>
      <c r="O14071">
        <v>7.9</v>
      </c>
      <c r="P14071" t="s">
        <v>71</v>
      </c>
      <c r="Q14071">
        <v>24.5</v>
      </c>
      <c r="R14071" t="s">
        <v>71</v>
      </c>
    </row>
    <row r="14072" spans="1:46" x14ac:dyDescent="0.2">
      <c r="A14072" t="s">
        <v>192</v>
      </c>
      <c r="B14072" t="s">
        <v>193</v>
      </c>
      <c r="C14072">
        <f>-70.00370308 / 41.76672903</f>
        <v>-1.6760638121725568</v>
      </c>
      <c r="D14072" t="s">
        <v>194</v>
      </c>
      <c r="E14072" t="s">
        <v>70</v>
      </c>
      <c r="F14072" s="1">
        <v>41879</v>
      </c>
      <c r="G14072">
        <v>5</v>
      </c>
      <c r="O14072">
        <v>8</v>
      </c>
      <c r="P14072" t="s">
        <v>71</v>
      </c>
      <c r="Q14072">
        <v>24.4</v>
      </c>
      <c r="R14072" t="s">
        <v>71</v>
      </c>
    </row>
    <row r="14073" spans="1:46" x14ac:dyDescent="0.2">
      <c r="A14073" t="s">
        <v>192</v>
      </c>
      <c r="B14073" t="s">
        <v>193</v>
      </c>
      <c r="C14073">
        <f>-70.00370308 / 41.76672903</f>
        <v>-1.6760638121725568</v>
      </c>
      <c r="D14073" t="s">
        <v>194</v>
      </c>
      <c r="E14073" t="s">
        <v>70</v>
      </c>
      <c r="F14073" s="1">
        <v>41879</v>
      </c>
      <c r="G14073">
        <v>6</v>
      </c>
      <c r="O14073">
        <v>8.07</v>
      </c>
      <c r="P14073" t="s">
        <v>71</v>
      </c>
      <c r="Q14073">
        <v>24.4</v>
      </c>
      <c r="R14073" t="s">
        <v>71</v>
      </c>
    </row>
    <row r="14074" spans="1:46" x14ac:dyDescent="0.2">
      <c r="A14074" t="s">
        <v>192</v>
      </c>
      <c r="B14074" t="s">
        <v>193</v>
      </c>
      <c r="C14074">
        <f>-70.00370308 / 41.76672903</f>
        <v>-1.6760638121725568</v>
      </c>
      <c r="D14074" t="s">
        <v>194</v>
      </c>
      <c r="E14074" t="s">
        <v>70</v>
      </c>
      <c r="F14074" s="1">
        <v>41879</v>
      </c>
      <c r="G14074">
        <v>7</v>
      </c>
      <c r="O14074">
        <v>8.0399999999999991</v>
      </c>
      <c r="P14074" t="s">
        <v>71</v>
      </c>
      <c r="Q14074">
        <v>24.2</v>
      </c>
      <c r="R14074" t="s">
        <v>71</v>
      </c>
    </row>
    <row r="14075" spans="1:46" x14ac:dyDescent="0.2">
      <c r="A14075" t="s">
        <v>192</v>
      </c>
      <c r="B14075" t="s">
        <v>193</v>
      </c>
      <c r="C14075">
        <f>-70.00370308 / 41.76672903</f>
        <v>-1.6760638121725568</v>
      </c>
      <c r="D14075" t="s">
        <v>194</v>
      </c>
      <c r="E14075" t="s">
        <v>70</v>
      </c>
      <c r="F14075" s="1">
        <v>41879</v>
      </c>
      <c r="G14075">
        <v>8</v>
      </c>
      <c r="O14075">
        <v>8.35</v>
      </c>
      <c r="P14075" t="s">
        <v>71</v>
      </c>
      <c r="Q14075">
        <v>23.2</v>
      </c>
      <c r="R14075" t="s">
        <v>71</v>
      </c>
    </row>
    <row r="14076" spans="1:46" x14ac:dyDescent="0.2">
      <c r="A14076" t="s">
        <v>192</v>
      </c>
      <c r="B14076" t="s">
        <v>193</v>
      </c>
      <c r="C14076">
        <f>-70.00370308 / 41.76672903</f>
        <v>-1.6760638121725568</v>
      </c>
      <c r="D14076" t="s">
        <v>194</v>
      </c>
      <c r="E14076" t="s">
        <v>70</v>
      </c>
      <c r="F14076" s="1">
        <v>41879</v>
      </c>
      <c r="G14076">
        <v>9</v>
      </c>
      <c r="K14076">
        <v>2.2200000000000002</v>
      </c>
      <c r="L14076" t="s">
        <v>71</v>
      </c>
      <c r="O14076">
        <v>10.26</v>
      </c>
      <c r="P14076" t="s">
        <v>71</v>
      </c>
      <c r="Q14076">
        <v>18.2</v>
      </c>
      <c r="R14076" t="s">
        <v>71</v>
      </c>
      <c r="S14076">
        <v>0.33</v>
      </c>
      <c r="T14076" t="s">
        <v>71</v>
      </c>
      <c r="U14076">
        <v>10.220000000000001</v>
      </c>
      <c r="V14076" t="s">
        <v>71</v>
      </c>
      <c r="W14076">
        <v>16.649999999999999</v>
      </c>
      <c r="X14076" t="s">
        <v>71</v>
      </c>
      <c r="Y14076">
        <v>37.67</v>
      </c>
      <c r="AA14076">
        <v>38.42</v>
      </c>
      <c r="AE14076">
        <v>2.2999999999999998</v>
      </c>
      <c r="AF14076" t="s">
        <v>71</v>
      </c>
      <c r="AG14076">
        <v>6.02</v>
      </c>
      <c r="AH14076" t="s">
        <v>71</v>
      </c>
      <c r="AS14076">
        <v>3.06</v>
      </c>
      <c r="AT14076" t="s">
        <v>71</v>
      </c>
    </row>
    <row r="14077" spans="1:46" x14ac:dyDescent="0.2">
      <c r="A14077" t="s">
        <v>192</v>
      </c>
      <c r="B14077" t="s">
        <v>193</v>
      </c>
      <c r="C14077">
        <f>-70.00370308 / 41.76672903</f>
        <v>-1.6760638121725568</v>
      </c>
      <c r="D14077" t="s">
        <v>194</v>
      </c>
      <c r="E14077" t="s">
        <v>70</v>
      </c>
      <c r="F14077" s="1">
        <v>41879</v>
      </c>
      <c r="G14077">
        <v>10</v>
      </c>
      <c r="O14077">
        <v>10.11</v>
      </c>
      <c r="P14077" t="s">
        <v>71</v>
      </c>
      <c r="Q14077">
        <v>15.3</v>
      </c>
      <c r="R14077" t="s">
        <v>71</v>
      </c>
    </row>
    <row r="14078" spans="1:46" x14ac:dyDescent="0.2">
      <c r="A14078" t="s">
        <v>192</v>
      </c>
      <c r="B14078" t="s">
        <v>193</v>
      </c>
      <c r="C14078">
        <f>-70.00370308 / 41.76672903</f>
        <v>-1.6760638121725568</v>
      </c>
      <c r="D14078" t="s">
        <v>194</v>
      </c>
      <c r="E14078" t="s">
        <v>70</v>
      </c>
      <c r="F14078" s="1">
        <v>41879</v>
      </c>
      <c r="G14078">
        <v>11</v>
      </c>
      <c r="O14078">
        <v>9.4</v>
      </c>
      <c r="P14078" t="s">
        <v>71</v>
      </c>
      <c r="Q14078">
        <v>13.5</v>
      </c>
      <c r="R14078" t="s">
        <v>71</v>
      </c>
    </row>
    <row r="14079" spans="1:46" x14ac:dyDescent="0.2">
      <c r="A14079" t="s">
        <v>192</v>
      </c>
      <c r="B14079" t="s">
        <v>193</v>
      </c>
      <c r="C14079">
        <f>-70.00370308 / 41.76672903</f>
        <v>-1.6760638121725568</v>
      </c>
      <c r="D14079" t="s">
        <v>194</v>
      </c>
      <c r="E14079" t="s">
        <v>70</v>
      </c>
      <c r="F14079" s="1">
        <v>41879</v>
      </c>
      <c r="G14079">
        <v>12</v>
      </c>
      <c r="O14079">
        <v>8.82</v>
      </c>
      <c r="P14079" t="s">
        <v>71</v>
      </c>
      <c r="Q14079">
        <v>12</v>
      </c>
      <c r="R14079" t="s">
        <v>71</v>
      </c>
    </row>
    <row r="14080" spans="1:46" x14ac:dyDescent="0.2">
      <c r="A14080" t="s">
        <v>192</v>
      </c>
      <c r="B14080" t="s">
        <v>193</v>
      </c>
      <c r="C14080">
        <f>-70.00370308 / 41.76672903</f>
        <v>-1.6760638121725568</v>
      </c>
      <c r="D14080" t="s">
        <v>194</v>
      </c>
      <c r="E14080" t="s">
        <v>70</v>
      </c>
      <c r="F14080" s="1">
        <v>41879</v>
      </c>
      <c r="G14080">
        <v>13</v>
      </c>
      <c r="O14080">
        <v>7.77</v>
      </c>
      <c r="P14080" t="s">
        <v>71</v>
      </c>
      <c r="Q14080">
        <v>10.8</v>
      </c>
      <c r="R14080" t="s">
        <v>71</v>
      </c>
    </row>
    <row r="14081" spans="1:58" x14ac:dyDescent="0.2">
      <c r="A14081" t="s">
        <v>192</v>
      </c>
      <c r="B14081" t="s">
        <v>193</v>
      </c>
      <c r="C14081">
        <f>-70.00370308 / 41.76672903</f>
        <v>-1.6760638121725568</v>
      </c>
      <c r="D14081" t="s">
        <v>194</v>
      </c>
      <c r="E14081" t="s">
        <v>70</v>
      </c>
      <c r="F14081" s="1">
        <v>41879</v>
      </c>
      <c r="G14081">
        <v>14</v>
      </c>
      <c r="O14081">
        <v>5.77</v>
      </c>
      <c r="P14081" t="s">
        <v>71</v>
      </c>
      <c r="Q14081">
        <v>9.9</v>
      </c>
      <c r="R14081" t="s">
        <v>71</v>
      </c>
    </row>
    <row r="14082" spans="1:58" x14ac:dyDescent="0.2">
      <c r="A14082" t="s">
        <v>192</v>
      </c>
      <c r="B14082" t="s">
        <v>193</v>
      </c>
      <c r="C14082">
        <f>-70.00370308 / 41.76672903</f>
        <v>-1.6760638121725568</v>
      </c>
      <c r="D14082" t="s">
        <v>194</v>
      </c>
      <c r="E14082" t="s">
        <v>70</v>
      </c>
      <c r="F14082" s="1">
        <v>41879</v>
      </c>
      <c r="G14082">
        <v>15</v>
      </c>
      <c r="O14082">
        <v>5.29</v>
      </c>
      <c r="P14082" t="s">
        <v>71</v>
      </c>
      <c r="Q14082">
        <v>9.4</v>
      </c>
      <c r="R14082" t="s">
        <v>71</v>
      </c>
    </row>
    <row r="14083" spans="1:58" x14ac:dyDescent="0.2">
      <c r="A14083" t="s">
        <v>192</v>
      </c>
      <c r="B14083" t="s">
        <v>193</v>
      </c>
      <c r="C14083">
        <f>-70.00370308 / 41.76672903</f>
        <v>-1.6760638121725568</v>
      </c>
      <c r="D14083" t="s">
        <v>194</v>
      </c>
      <c r="E14083" t="s">
        <v>70</v>
      </c>
      <c r="F14083" s="1">
        <v>41879</v>
      </c>
      <c r="G14083">
        <v>16</v>
      </c>
      <c r="O14083">
        <v>4.75</v>
      </c>
      <c r="P14083" t="s">
        <v>71</v>
      </c>
      <c r="Q14083">
        <v>8.8000000000000007</v>
      </c>
      <c r="R14083" t="s">
        <v>71</v>
      </c>
    </row>
    <row r="14084" spans="1:58" x14ac:dyDescent="0.2">
      <c r="A14084" t="s">
        <v>192</v>
      </c>
      <c r="B14084" t="s">
        <v>193</v>
      </c>
      <c r="C14084">
        <f>-70.00370308 / 41.76672903</f>
        <v>-1.6760638121725568</v>
      </c>
      <c r="D14084" t="s">
        <v>194</v>
      </c>
      <c r="E14084" t="s">
        <v>70</v>
      </c>
      <c r="F14084" s="1">
        <v>41879</v>
      </c>
      <c r="G14084">
        <v>17</v>
      </c>
      <c r="K14084">
        <v>0.03</v>
      </c>
      <c r="L14084" t="s">
        <v>71</v>
      </c>
      <c r="O14084">
        <v>4.13</v>
      </c>
      <c r="P14084" t="s">
        <v>71</v>
      </c>
      <c r="Q14084">
        <v>8.6999999999999993</v>
      </c>
      <c r="R14084" t="s">
        <v>71</v>
      </c>
      <c r="S14084">
        <v>2.29</v>
      </c>
      <c r="T14084" t="s">
        <v>71</v>
      </c>
      <c r="U14084">
        <v>70.930000000000007</v>
      </c>
      <c r="V14084" t="s">
        <v>71</v>
      </c>
      <c r="W14084">
        <v>53.6</v>
      </c>
      <c r="X14084" t="s">
        <v>71</v>
      </c>
      <c r="Y14084">
        <v>65.599999999999994</v>
      </c>
      <c r="AA14084">
        <v>-3.8</v>
      </c>
      <c r="AE14084">
        <v>10.3</v>
      </c>
      <c r="AF14084" t="s">
        <v>71</v>
      </c>
      <c r="AG14084">
        <v>6.18</v>
      </c>
      <c r="AH14084" t="s">
        <v>71</v>
      </c>
      <c r="AS14084">
        <v>81.17</v>
      </c>
      <c r="AT14084" t="s">
        <v>71</v>
      </c>
    </row>
    <row r="14085" spans="1:58" x14ac:dyDescent="0.2">
      <c r="A14085" t="s">
        <v>192</v>
      </c>
      <c r="B14085" t="s">
        <v>193</v>
      </c>
      <c r="C14085">
        <f>-70.00370308 / 41.76672903</f>
        <v>-1.6760638121725568</v>
      </c>
      <c r="D14085" t="s">
        <v>194</v>
      </c>
      <c r="E14085" t="s">
        <v>70</v>
      </c>
      <c r="F14085" s="1">
        <v>42627</v>
      </c>
      <c r="G14085">
        <v>0.5</v>
      </c>
      <c r="I14085">
        <v>17.8</v>
      </c>
      <c r="J14085" t="s">
        <v>71</v>
      </c>
      <c r="K14085">
        <v>1.1100000000000001</v>
      </c>
      <c r="L14085" t="s">
        <v>71</v>
      </c>
      <c r="M14085">
        <v>5.8</v>
      </c>
      <c r="N14085" t="s">
        <v>71</v>
      </c>
      <c r="O14085">
        <v>7.81</v>
      </c>
      <c r="P14085" t="s">
        <v>71</v>
      </c>
      <c r="Q14085">
        <v>23.7</v>
      </c>
      <c r="R14085" t="s">
        <v>71</v>
      </c>
      <c r="S14085">
        <v>0.38</v>
      </c>
      <c r="T14085" t="s">
        <v>71</v>
      </c>
      <c r="U14085">
        <v>11.77</v>
      </c>
      <c r="V14085" t="s">
        <v>71</v>
      </c>
      <c r="W14085">
        <v>22.54</v>
      </c>
      <c r="X14085" t="s">
        <v>71</v>
      </c>
      <c r="Y14085">
        <v>39.700000000000003</v>
      </c>
      <c r="AA14085">
        <v>31.62</v>
      </c>
      <c r="AC14085">
        <v>34.67</v>
      </c>
      <c r="AE14085">
        <v>3.5</v>
      </c>
      <c r="AF14085" t="s">
        <v>71</v>
      </c>
      <c r="AG14085">
        <v>6.1</v>
      </c>
      <c r="AH14085" t="s">
        <v>71</v>
      </c>
      <c r="AS14085">
        <v>2.52</v>
      </c>
      <c r="AT14085" t="s">
        <v>71</v>
      </c>
      <c r="BE14085">
        <v>3.62</v>
      </c>
      <c r="BF14085" t="s">
        <v>71</v>
      </c>
    </row>
    <row r="14086" spans="1:58" x14ac:dyDescent="0.2">
      <c r="A14086" t="s">
        <v>192</v>
      </c>
      <c r="B14086" t="s">
        <v>193</v>
      </c>
      <c r="C14086">
        <f>-70.00370308 / 41.76672903</f>
        <v>-1.6760638121725568</v>
      </c>
      <c r="D14086" t="s">
        <v>194</v>
      </c>
      <c r="E14086" t="s">
        <v>70</v>
      </c>
      <c r="F14086" s="1">
        <v>42627</v>
      </c>
      <c r="G14086">
        <v>1</v>
      </c>
      <c r="K14086" t="s">
        <v>173</v>
      </c>
      <c r="L14086" t="s">
        <v>150</v>
      </c>
      <c r="O14086">
        <v>7.9</v>
      </c>
      <c r="P14086" t="s">
        <v>71</v>
      </c>
      <c r="Q14086">
        <v>23.7</v>
      </c>
      <c r="R14086" t="s">
        <v>71</v>
      </c>
      <c r="S14086" t="s">
        <v>173</v>
      </c>
      <c r="T14086" t="s">
        <v>150</v>
      </c>
      <c r="W14086" t="s">
        <v>173</v>
      </c>
      <c r="X14086" t="s">
        <v>150</v>
      </c>
      <c r="AE14086" t="s">
        <v>173</v>
      </c>
      <c r="AF14086" t="s">
        <v>150</v>
      </c>
      <c r="AG14086" t="s">
        <v>173</v>
      </c>
      <c r="AH14086" t="s">
        <v>150</v>
      </c>
      <c r="AS14086" t="s">
        <v>173</v>
      </c>
      <c r="AT14086" t="s">
        <v>150</v>
      </c>
    </row>
    <row r="14087" spans="1:58" x14ac:dyDescent="0.2">
      <c r="A14087" t="s">
        <v>192</v>
      </c>
      <c r="B14087" t="s">
        <v>193</v>
      </c>
      <c r="C14087">
        <f>-70.00370308 / 41.76672903</f>
        <v>-1.6760638121725568</v>
      </c>
      <c r="D14087" t="s">
        <v>194</v>
      </c>
      <c r="E14087" t="s">
        <v>70</v>
      </c>
      <c r="F14087" s="1">
        <v>42627</v>
      </c>
      <c r="G14087">
        <v>2</v>
      </c>
      <c r="K14087" t="s">
        <v>173</v>
      </c>
      <c r="L14087" t="s">
        <v>150</v>
      </c>
      <c r="O14087">
        <v>7.85</v>
      </c>
      <c r="P14087" t="s">
        <v>71</v>
      </c>
      <c r="Q14087">
        <v>23.7</v>
      </c>
      <c r="R14087" t="s">
        <v>71</v>
      </c>
      <c r="S14087" t="s">
        <v>173</v>
      </c>
      <c r="T14087" t="s">
        <v>150</v>
      </c>
      <c r="W14087" t="s">
        <v>173</v>
      </c>
      <c r="X14087" t="s">
        <v>150</v>
      </c>
      <c r="AE14087" t="s">
        <v>173</v>
      </c>
      <c r="AF14087" t="s">
        <v>150</v>
      </c>
      <c r="AG14087" t="s">
        <v>173</v>
      </c>
      <c r="AH14087" t="s">
        <v>150</v>
      </c>
      <c r="AS14087" t="s">
        <v>173</v>
      </c>
      <c r="AT14087" t="s">
        <v>150</v>
      </c>
    </row>
    <row r="14088" spans="1:58" x14ac:dyDescent="0.2">
      <c r="A14088" t="s">
        <v>192</v>
      </c>
      <c r="B14088" t="s">
        <v>193</v>
      </c>
      <c r="C14088">
        <f>-70.00370308 / 41.76672903</f>
        <v>-1.6760638121725568</v>
      </c>
      <c r="D14088" t="s">
        <v>194</v>
      </c>
      <c r="E14088" t="s">
        <v>70</v>
      </c>
      <c r="F14088" s="1">
        <v>42627</v>
      </c>
      <c r="G14088">
        <v>3</v>
      </c>
      <c r="K14088">
        <v>2.0499999999999998</v>
      </c>
      <c r="L14088" t="s">
        <v>71</v>
      </c>
      <c r="O14088">
        <v>7.84</v>
      </c>
      <c r="P14088" t="s">
        <v>71</v>
      </c>
      <c r="Q14088">
        <v>23.6</v>
      </c>
      <c r="R14088" t="s">
        <v>71</v>
      </c>
      <c r="S14088">
        <v>0.21</v>
      </c>
      <c r="T14088" t="s">
        <v>71</v>
      </c>
      <c r="U14088">
        <v>6.5</v>
      </c>
      <c r="V14088" t="s">
        <v>71</v>
      </c>
      <c r="W14088">
        <v>22.17</v>
      </c>
      <c r="X14088" t="s">
        <v>71</v>
      </c>
      <c r="Y14088">
        <v>31.14</v>
      </c>
      <c r="AA14088">
        <v>37.64</v>
      </c>
      <c r="AE14088">
        <v>3.5</v>
      </c>
      <c r="AF14088" t="s">
        <v>71</v>
      </c>
      <c r="AG14088">
        <v>6.1</v>
      </c>
      <c r="AH14088" t="s">
        <v>71</v>
      </c>
      <c r="AS14088">
        <v>0.6</v>
      </c>
      <c r="AT14088" t="s">
        <v>71</v>
      </c>
      <c r="BE14088">
        <v>2.65</v>
      </c>
      <c r="BF14088" t="s">
        <v>71</v>
      </c>
    </row>
    <row r="14089" spans="1:58" x14ac:dyDescent="0.2">
      <c r="A14089" t="s">
        <v>192</v>
      </c>
      <c r="B14089" t="s">
        <v>193</v>
      </c>
      <c r="C14089">
        <f>-70.00370308 / 41.76672903</f>
        <v>-1.6760638121725568</v>
      </c>
      <c r="D14089" t="s">
        <v>194</v>
      </c>
      <c r="E14089" t="s">
        <v>70</v>
      </c>
      <c r="F14089" s="1">
        <v>42627</v>
      </c>
      <c r="G14089">
        <v>4</v>
      </c>
      <c r="K14089" t="s">
        <v>173</v>
      </c>
      <c r="L14089" t="s">
        <v>150</v>
      </c>
      <c r="O14089">
        <v>7.9</v>
      </c>
      <c r="P14089" t="s">
        <v>71</v>
      </c>
      <c r="Q14089">
        <v>23.6</v>
      </c>
      <c r="R14089" t="s">
        <v>71</v>
      </c>
      <c r="S14089" t="s">
        <v>173</v>
      </c>
      <c r="T14089" t="s">
        <v>150</v>
      </c>
      <c r="W14089" t="s">
        <v>173</v>
      </c>
      <c r="X14089" t="s">
        <v>150</v>
      </c>
      <c r="AE14089" t="s">
        <v>173</v>
      </c>
      <c r="AF14089" t="s">
        <v>150</v>
      </c>
      <c r="AG14089" t="s">
        <v>173</v>
      </c>
      <c r="AH14089" t="s">
        <v>150</v>
      </c>
      <c r="AS14089" t="s">
        <v>173</v>
      </c>
      <c r="AT14089" t="s">
        <v>150</v>
      </c>
    </row>
    <row r="14090" spans="1:58" x14ac:dyDescent="0.2">
      <c r="A14090" t="s">
        <v>192</v>
      </c>
      <c r="B14090" t="s">
        <v>193</v>
      </c>
      <c r="C14090">
        <f>-70.00370308 / 41.76672903</f>
        <v>-1.6760638121725568</v>
      </c>
      <c r="D14090" t="s">
        <v>194</v>
      </c>
      <c r="E14090" t="s">
        <v>70</v>
      </c>
      <c r="F14090" s="1">
        <v>42627</v>
      </c>
      <c r="G14090">
        <v>5</v>
      </c>
      <c r="K14090" t="s">
        <v>173</v>
      </c>
      <c r="L14090" t="s">
        <v>150</v>
      </c>
      <c r="O14090">
        <v>7.88</v>
      </c>
      <c r="P14090" t="s">
        <v>71</v>
      </c>
      <c r="Q14090">
        <v>23.6</v>
      </c>
      <c r="R14090" t="s">
        <v>71</v>
      </c>
      <c r="S14090" t="s">
        <v>173</v>
      </c>
      <c r="T14090" t="s">
        <v>150</v>
      </c>
      <c r="W14090" t="s">
        <v>173</v>
      </c>
      <c r="X14090" t="s">
        <v>150</v>
      </c>
      <c r="AE14090" t="s">
        <v>173</v>
      </c>
      <c r="AF14090" t="s">
        <v>150</v>
      </c>
      <c r="AG14090" t="s">
        <v>173</v>
      </c>
      <c r="AH14090" t="s">
        <v>150</v>
      </c>
      <c r="AS14090" t="s">
        <v>173</v>
      </c>
      <c r="AT14090" t="s">
        <v>150</v>
      </c>
    </row>
    <row r="14091" spans="1:58" x14ac:dyDescent="0.2">
      <c r="A14091" t="s">
        <v>192</v>
      </c>
      <c r="B14091" t="s">
        <v>193</v>
      </c>
      <c r="C14091">
        <f>-70.00370308 / 41.76672903</f>
        <v>-1.6760638121725568</v>
      </c>
      <c r="D14091" t="s">
        <v>194</v>
      </c>
      <c r="E14091" t="s">
        <v>70</v>
      </c>
      <c r="F14091" s="1">
        <v>42627</v>
      </c>
      <c r="G14091">
        <v>6</v>
      </c>
      <c r="K14091" t="s">
        <v>173</v>
      </c>
      <c r="L14091" t="s">
        <v>150</v>
      </c>
      <c r="O14091">
        <v>7.82</v>
      </c>
      <c r="P14091" t="s">
        <v>71</v>
      </c>
      <c r="Q14091">
        <v>23.6</v>
      </c>
      <c r="R14091" t="s">
        <v>71</v>
      </c>
      <c r="S14091" t="s">
        <v>173</v>
      </c>
      <c r="T14091" t="s">
        <v>150</v>
      </c>
      <c r="W14091" t="s">
        <v>173</v>
      </c>
      <c r="X14091" t="s">
        <v>150</v>
      </c>
      <c r="AE14091" t="s">
        <v>173</v>
      </c>
      <c r="AF14091" t="s">
        <v>150</v>
      </c>
      <c r="AG14091" t="s">
        <v>173</v>
      </c>
      <c r="AH14091" t="s">
        <v>150</v>
      </c>
      <c r="AS14091" t="s">
        <v>173</v>
      </c>
      <c r="AT14091" t="s">
        <v>150</v>
      </c>
    </row>
    <row r="14092" spans="1:58" x14ac:dyDescent="0.2">
      <c r="A14092" t="s">
        <v>192</v>
      </c>
      <c r="B14092" t="s">
        <v>193</v>
      </c>
      <c r="C14092">
        <f>-70.00370308 / 41.76672903</f>
        <v>-1.6760638121725568</v>
      </c>
      <c r="D14092" t="s">
        <v>194</v>
      </c>
      <c r="E14092" t="s">
        <v>70</v>
      </c>
      <c r="F14092" s="1">
        <v>42627</v>
      </c>
      <c r="G14092">
        <v>7</v>
      </c>
      <c r="K14092" t="s">
        <v>173</v>
      </c>
      <c r="L14092" t="s">
        <v>150</v>
      </c>
      <c r="O14092">
        <v>7.72</v>
      </c>
      <c r="P14092" t="s">
        <v>71</v>
      </c>
      <c r="Q14092">
        <v>23.5</v>
      </c>
      <c r="R14092" t="s">
        <v>71</v>
      </c>
      <c r="S14092" t="s">
        <v>173</v>
      </c>
      <c r="T14092" t="s">
        <v>150</v>
      </c>
      <c r="W14092" t="s">
        <v>173</v>
      </c>
      <c r="X14092" t="s">
        <v>150</v>
      </c>
      <c r="AE14092" t="s">
        <v>173</v>
      </c>
      <c r="AF14092" t="s">
        <v>150</v>
      </c>
      <c r="AG14092" t="s">
        <v>173</v>
      </c>
      <c r="AH14092" t="s">
        <v>150</v>
      </c>
      <c r="AS14092" t="s">
        <v>173</v>
      </c>
      <c r="AT14092" t="s">
        <v>150</v>
      </c>
    </row>
    <row r="14093" spans="1:58" x14ac:dyDescent="0.2">
      <c r="A14093" t="s">
        <v>192</v>
      </c>
      <c r="B14093" t="s">
        <v>193</v>
      </c>
      <c r="C14093">
        <f>-70.00370308 / 41.76672903</f>
        <v>-1.6760638121725568</v>
      </c>
      <c r="D14093" t="s">
        <v>194</v>
      </c>
      <c r="E14093" t="s">
        <v>70</v>
      </c>
      <c r="F14093" s="1">
        <v>42627</v>
      </c>
      <c r="G14093">
        <v>8</v>
      </c>
      <c r="K14093" t="s">
        <v>173</v>
      </c>
      <c r="L14093" t="s">
        <v>150</v>
      </c>
      <c r="O14093">
        <v>8.35</v>
      </c>
      <c r="P14093" t="s">
        <v>71</v>
      </c>
      <c r="Q14093">
        <v>20.100000000000001</v>
      </c>
      <c r="R14093" t="s">
        <v>71</v>
      </c>
      <c r="S14093" t="s">
        <v>173</v>
      </c>
      <c r="T14093" t="s">
        <v>150</v>
      </c>
      <c r="W14093" t="s">
        <v>173</v>
      </c>
      <c r="X14093" t="s">
        <v>150</v>
      </c>
      <c r="AE14093" t="s">
        <v>173</v>
      </c>
      <c r="AF14093" t="s">
        <v>150</v>
      </c>
      <c r="AG14093" t="s">
        <v>173</v>
      </c>
      <c r="AH14093" t="s">
        <v>150</v>
      </c>
      <c r="AS14093" t="s">
        <v>173</v>
      </c>
      <c r="AT14093" t="s">
        <v>150</v>
      </c>
    </row>
    <row r="14094" spans="1:58" x14ac:dyDescent="0.2">
      <c r="A14094" t="s">
        <v>192</v>
      </c>
      <c r="B14094" t="s">
        <v>193</v>
      </c>
      <c r="C14094">
        <f>-70.00370308 / 41.76672903</f>
        <v>-1.6760638121725568</v>
      </c>
      <c r="D14094" t="s">
        <v>194</v>
      </c>
      <c r="E14094" t="s">
        <v>70</v>
      </c>
      <c r="F14094" s="1">
        <v>42627</v>
      </c>
      <c r="G14094">
        <v>9</v>
      </c>
      <c r="K14094">
        <v>2.21</v>
      </c>
      <c r="L14094" t="s">
        <v>71</v>
      </c>
      <c r="O14094">
        <v>9.51</v>
      </c>
      <c r="P14094" t="s">
        <v>71</v>
      </c>
      <c r="Q14094">
        <v>17.100000000000001</v>
      </c>
      <c r="R14094" t="s">
        <v>71</v>
      </c>
      <c r="S14094">
        <v>0.28000000000000003</v>
      </c>
      <c r="T14094" t="s">
        <v>71</v>
      </c>
      <c r="U14094">
        <v>8.67</v>
      </c>
      <c r="V14094" t="s">
        <v>71</v>
      </c>
      <c r="W14094">
        <v>20.99</v>
      </c>
      <c r="X14094" t="s">
        <v>71</v>
      </c>
      <c r="Y14094">
        <v>35.299999999999997</v>
      </c>
      <c r="AA14094">
        <v>38.380000000000003</v>
      </c>
      <c r="AE14094">
        <v>3.6</v>
      </c>
      <c r="AF14094" t="s">
        <v>71</v>
      </c>
      <c r="AG14094">
        <v>5.94</v>
      </c>
      <c r="AH14094" t="s">
        <v>71</v>
      </c>
      <c r="AS14094">
        <v>2.6</v>
      </c>
      <c r="AT14094" t="s">
        <v>71</v>
      </c>
      <c r="BE14094">
        <v>4.8099999999999996</v>
      </c>
      <c r="BF14094" t="s">
        <v>71</v>
      </c>
    </row>
    <row r="14095" spans="1:58" x14ac:dyDescent="0.2">
      <c r="A14095" t="s">
        <v>192</v>
      </c>
      <c r="B14095" t="s">
        <v>193</v>
      </c>
      <c r="C14095">
        <f>-70.00370308 / 41.76672903</f>
        <v>-1.6760638121725568</v>
      </c>
      <c r="D14095" t="s">
        <v>194</v>
      </c>
      <c r="E14095" t="s">
        <v>70</v>
      </c>
      <c r="F14095" s="1">
        <v>42627</v>
      </c>
      <c r="G14095">
        <v>10</v>
      </c>
      <c r="K14095" t="s">
        <v>173</v>
      </c>
      <c r="L14095" t="s">
        <v>150</v>
      </c>
      <c r="O14095">
        <v>8.1999999999999993</v>
      </c>
      <c r="P14095" t="s">
        <v>71</v>
      </c>
      <c r="Q14095">
        <v>14.6</v>
      </c>
      <c r="R14095" t="s">
        <v>71</v>
      </c>
      <c r="S14095" t="s">
        <v>173</v>
      </c>
      <c r="T14095" t="s">
        <v>150</v>
      </c>
      <c r="W14095" t="s">
        <v>173</v>
      </c>
      <c r="X14095" t="s">
        <v>150</v>
      </c>
      <c r="AE14095" t="s">
        <v>173</v>
      </c>
      <c r="AF14095" t="s">
        <v>150</v>
      </c>
      <c r="AG14095" t="s">
        <v>173</v>
      </c>
      <c r="AH14095" t="s">
        <v>150</v>
      </c>
      <c r="AS14095" t="s">
        <v>173</v>
      </c>
      <c r="AT14095" t="s">
        <v>150</v>
      </c>
    </row>
    <row r="14096" spans="1:58" x14ac:dyDescent="0.2">
      <c r="A14096" t="s">
        <v>192</v>
      </c>
      <c r="B14096" t="s">
        <v>193</v>
      </c>
      <c r="C14096">
        <f>-70.00370308 / 41.76672903</f>
        <v>-1.6760638121725568</v>
      </c>
      <c r="D14096" t="s">
        <v>194</v>
      </c>
      <c r="E14096" t="s">
        <v>70</v>
      </c>
      <c r="F14096" s="1">
        <v>42627</v>
      </c>
      <c r="G14096">
        <v>11</v>
      </c>
      <c r="K14096" t="s">
        <v>173</v>
      </c>
      <c r="L14096" t="s">
        <v>150</v>
      </c>
      <c r="O14096">
        <v>5.5</v>
      </c>
      <c r="P14096" t="s">
        <v>71</v>
      </c>
      <c r="Q14096">
        <v>13.1</v>
      </c>
      <c r="R14096" t="s">
        <v>71</v>
      </c>
      <c r="S14096" t="s">
        <v>173</v>
      </c>
      <c r="T14096" t="s">
        <v>150</v>
      </c>
      <c r="W14096" t="s">
        <v>173</v>
      </c>
      <c r="X14096" t="s">
        <v>150</v>
      </c>
      <c r="AE14096" t="s">
        <v>173</v>
      </c>
      <c r="AF14096" t="s">
        <v>150</v>
      </c>
      <c r="AG14096" t="s">
        <v>173</v>
      </c>
      <c r="AH14096" t="s">
        <v>150</v>
      </c>
      <c r="AS14096" t="s">
        <v>173</v>
      </c>
      <c r="AT14096" t="s">
        <v>150</v>
      </c>
    </row>
    <row r="14097" spans="1:58" x14ac:dyDescent="0.2">
      <c r="A14097" t="s">
        <v>192</v>
      </c>
      <c r="B14097" t="s">
        <v>193</v>
      </c>
      <c r="C14097">
        <f>-70.00370308 / 41.76672903</f>
        <v>-1.6760638121725568</v>
      </c>
      <c r="D14097" t="s">
        <v>194</v>
      </c>
      <c r="E14097" t="s">
        <v>70</v>
      </c>
      <c r="F14097" s="1">
        <v>42627</v>
      </c>
      <c r="G14097">
        <v>12</v>
      </c>
      <c r="K14097" t="s">
        <v>173</v>
      </c>
      <c r="L14097" t="s">
        <v>150</v>
      </c>
      <c r="O14097">
        <v>3.28</v>
      </c>
      <c r="P14097" t="s">
        <v>71</v>
      </c>
      <c r="Q14097">
        <v>11.9</v>
      </c>
      <c r="R14097" t="s">
        <v>71</v>
      </c>
      <c r="S14097" t="s">
        <v>173</v>
      </c>
      <c r="T14097" t="s">
        <v>150</v>
      </c>
      <c r="W14097" t="s">
        <v>173</v>
      </c>
      <c r="X14097" t="s">
        <v>150</v>
      </c>
      <c r="AE14097" t="s">
        <v>173</v>
      </c>
      <c r="AF14097" t="s">
        <v>150</v>
      </c>
      <c r="AG14097" t="s">
        <v>173</v>
      </c>
      <c r="AH14097" t="s">
        <v>150</v>
      </c>
      <c r="AS14097" t="s">
        <v>173</v>
      </c>
      <c r="AT14097" t="s">
        <v>150</v>
      </c>
    </row>
    <row r="14098" spans="1:58" x14ac:dyDescent="0.2">
      <c r="A14098" t="s">
        <v>192</v>
      </c>
      <c r="B14098" t="s">
        <v>193</v>
      </c>
      <c r="C14098">
        <f>-70.00370308 / 41.76672903</f>
        <v>-1.6760638121725568</v>
      </c>
      <c r="D14098" t="s">
        <v>194</v>
      </c>
      <c r="E14098" t="s">
        <v>70</v>
      </c>
      <c r="F14098" s="1">
        <v>42627</v>
      </c>
      <c r="G14098">
        <v>13</v>
      </c>
      <c r="K14098" t="s">
        <v>173</v>
      </c>
      <c r="L14098" t="s">
        <v>150</v>
      </c>
      <c r="O14098">
        <v>2.39</v>
      </c>
      <c r="P14098" t="s">
        <v>71</v>
      </c>
      <c r="Q14098">
        <v>11</v>
      </c>
      <c r="R14098" t="s">
        <v>71</v>
      </c>
      <c r="S14098" t="s">
        <v>173</v>
      </c>
      <c r="T14098" t="s">
        <v>150</v>
      </c>
      <c r="W14098" t="s">
        <v>173</v>
      </c>
      <c r="X14098" t="s">
        <v>150</v>
      </c>
      <c r="AE14098" t="s">
        <v>173</v>
      </c>
      <c r="AF14098" t="s">
        <v>150</v>
      </c>
      <c r="AG14098" t="s">
        <v>173</v>
      </c>
      <c r="AH14098" t="s">
        <v>150</v>
      </c>
      <c r="AS14098" t="s">
        <v>173</v>
      </c>
      <c r="AT14098" t="s">
        <v>150</v>
      </c>
    </row>
    <row r="14099" spans="1:58" x14ac:dyDescent="0.2">
      <c r="A14099" t="s">
        <v>192</v>
      </c>
      <c r="B14099" t="s">
        <v>193</v>
      </c>
      <c r="C14099">
        <f>-70.00370308 / 41.76672903</f>
        <v>-1.6760638121725568</v>
      </c>
      <c r="D14099" t="s">
        <v>194</v>
      </c>
      <c r="E14099" t="s">
        <v>70</v>
      </c>
      <c r="F14099" s="1">
        <v>42627</v>
      </c>
      <c r="G14099">
        <v>14</v>
      </c>
      <c r="K14099" t="s">
        <v>173</v>
      </c>
      <c r="L14099" t="s">
        <v>150</v>
      </c>
      <c r="O14099">
        <v>0.81</v>
      </c>
      <c r="P14099" t="s">
        <v>71</v>
      </c>
      <c r="Q14099">
        <v>10.1</v>
      </c>
      <c r="R14099" t="s">
        <v>71</v>
      </c>
      <c r="S14099" t="s">
        <v>173</v>
      </c>
      <c r="T14099" t="s">
        <v>150</v>
      </c>
      <c r="W14099" t="s">
        <v>173</v>
      </c>
      <c r="X14099" t="s">
        <v>150</v>
      </c>
      <c r="AE14099" t="s">
        <v>173</v>
      </c>
      <c r="AF14099" t="s">
        <v>150</v>
      </c>
      <c r="AG14099" t="s">
        <v>173</v>
      </c>
      <c r="AH14099" t="s">
        <v>150</v>
      </c>
      <c r="AS14099" t="s">
        <v>173</v>
      </c>
      <c r="AT14099" t="s">
        <v>150</v>
      </c>
    </row>
    <row r="14100" spans="1:58" x14ac:dyDescent="0.2">
      <c r="A14100" t="s">
        <v>192</v>
      </c>
      <c r="B14100" t="s">
        <v>193</v>
      </c>
      <c r="C14100">
        <f>-70.00370308 / 41.76672903</f>
        <v>-1.6760638121725568</v>
      </c>
      <c r="D14100" t="s">
        <v>194</v>
      </c>
      <c r="E14100" t="s">
        <v>70</v>
      </c>
      <c r="F14100" s="1">
        <v>42627</v>
      </c>
      <c r="G14100">
        <v>15</v>
      </c>
      <c r="K14100" t="s">
        <v>173</v>
      </c>
      <c r="L14100" t="s">
        <v>150</v>
      </c>
      <c r="O14100">
        <v>0.76</v>
      </c>
      <c r="P14100" t="s">
        <v>71</v>
      </c>
      <c r="Q14100">
        <v>9.6999999999999993</v>
      </c>
      <c r="R14100" t="s">
        <v>71</v>
      </c>
      <c r="S14100" t="s">
        <v>173</v>
      </c>
      <c r="T14100" t="s">
        <v>150</v>
      </c>
      <c r="W14100" t="s">
        <v>173</v>
      </c>
      <c r="X14100" t="s">
        <v>150</v>
      </c>
      <c r="AE14100" t="s">
        <v>173</v>
      </c>
      <c r="AF14100" t="s">
        <v>150</v>
      </c>
      <c r="AG14100" t="s">
        <v>173</v>
      </c>
      <c r="AH14100" t="s">
        <v>150</v>
      </c>
      <c r="AS14100" t="s">
        <v>173</v>
      </c>
      <c r="AT14100" t="s">
        <v>150</v>
      </c>
    </row>
    <row r="14101" spans="1:58" x14ac:dyDescent="0.2">
      <c r="A14101" t="s">
        <v>192</v>
      </c>
      <c r="B14101" t="s">
        <v>193</v>
      </c>
      <c r="C14101">
        <f>-70.00370308 / 41.76672903</f>
        <v>-1.6760638121725568</v>
      </c>
      <c r="D14101" t="s">
        <v>194</v>
      </c>
      <c r="E14101" t="s">
        <v>70</v>
      </c>
      <c r="F14101" s="1">
        <v>42627</v>
      </c>
      <c r="G14101">
        <v>16</v>
      </c>
      <c r="K14101" t="s">
        <v>173</v>
      </c>
      <c r="L14101" t="s">
        <v>150</v>
      </c>
      <c r="O14101">
        <v>0.71</v>
      </c>
      <c r="P14101" t="s">
        <v>71</v>
      </c>
      <c r="Q14101">
        <v>9.4</v>
      </c>
      <c r="R14101" t="s">
        <v>71</v>
      </c>
      <c r="S14101" t="s">
        <v>173</v>
      </c>
      <c r="T14101" t="s">
        <v>150</v>
      </c>
      <c r="W14101" t="s">
        <v>173</v>
      </c>
      <c r="X14101" t="s">
        <v>150</v>
      </c>
      <c r="AE14101" t="s">
        <v>173</v>
      </c>
      <c r="AF14101" t="s">
        <v>150</v>
      </c>
      <c r="AG14101" t="s">
        <v>173</v>
      </c>
      <c r="AH14101" t="s">
        <v>150</v>
      </c>
      <c r="AS14101" t="s">
        <v>173</v>
      </c>
      <c r="AT14101" t="s">
        <v>150</v>
      </c>
    </row>
    <row r="14102" spans="1:58" x14ac:dyDescent="0.2">
      <c r="A14102" t="s">
        <v>192</v>
      </c>
      <c r="B14102" t="s">
        <v>193</v>
      </c>
      <c r="C14102">
        <f>-70.00370308 / 41.76672903</f>
        <v>-1.6760638121725568</v>
      </c>
      <c r="D14102" t="s">
        <v>194</v>
      </c>
      <c r="E14102" t="s">
        <v>70</v>
      </c>
      <c r="F14102" s="1">
        <v>42627</v>
      </c>
      <c r="G14102">
        <v>17</v>
      </c>
      <c r="K14102">
        <v>0.03</v>
      </c>
      <c r="L14102" t="s">
        <v>71</v>
      </c>
      <c r="O14102">
        <v>0.69</v>
      </c>
      <c r="P14102" t="s">
        <v>71</v>
      </c>
      <c r="Q14102">
        <v>9.1999999999999993</v>
      </c>
      <c r="R14102" t="s">
        <v>71</v>
      </c>
      <c r="S14102">
        <v>2.89</v>
      </c>
      <c r="T14102" t="s">
        <v>71</v>
      </c>
      <c r="U14102">
        <v>89.51</v>
      </c>
      <c r="V14102" t="s">
        <v>71</v>
      </c>
      <c r="W14102">
        <v>51.23</v>
      </c>
      <c r="X14102" t="s">
        <v>71</v>
      </c>
      <c r="Y14102">
        <v>68.959999999999994</v>
      </c>
      <c r="AA14102">
        <v>-3.8</v>
      </c>
      <c r="AE14102">
        <v>13.5</v>
      </c>
      <c r="AF14102" t="s">
        <v>71</v>
      </c>
      <c r="AG14102">
        <v>6.01</v>
      </c>
      <c r="AH14102" t="s">
        <v>71</v>
      </c>
      <c r="AS14102">
        <v>106</v>
      </c>
      <c r="AT14102" t="s">
        <v>71</v>
      </c>
      <c r="BE14102">
        <v>106.03</v>
      </c>
      <c r="BF14102" t="s">
        <v>71</v>
      </c>
    </row>
    <row r="14103" spans="1:58" x14ac:dyDescent="0.2">
      <c r="A14103" t="s">
        <v>192</v>
      </c>
      <c r="B14103" t="s">
        <v>193</v>
      </c>
      <c r="C14103">
        <f>-70.00370308 / 41.76672903</f>
        <v>-1.6760638121725568</v>
      </c>
      <c r="D14103" t="s">
        <v>194</v>
      </c>
      <c r="E14103" t="s">
        <v>70</v>
      </c>
      <c r="F14103" s="1">
        <v>42975</v>
      </c>
      <c r="G14103">
        <v>0.5</v>
      </c>
      <c r="I14103">
        <v>17.3</v>
      </c>
      <c r="J14103" t="s">
        <v>150</v>
      </c>
      <c r="K14103">
        <v>0.92</v>
      </c>
      <c r="L14103" t="s">
        <v>150</v>
      </c>
      <c r="M14103">
        <v>7.2</v>
      </c>
      <c r="N14103" t="s">
        <v>150</v>
      </c>
      <c r="O14103">
        <v>8.35</v>
      </c>
      <c r="P14103" t="s">
        <v>150</v>
      </c>
      <c r="Q14103">
        <v>24.4</v>
      </c>
      <c r="R14103" t="s">
        <v>150</v>
      </c>
      <c r="S14103">
        <v>0.49</v>
      </c>
      <c r="T14103" t="s">
        <v>150</v>
      </c>
      <c r="U14103">
        <v>15.18</v>
      </c>
      <c r="V14103" t="s">
        <v>150</v>
      </c>
      <c r="W14103">
        <v>57.54</v>
      </c>
      <c r="X14103" t="s">
        <v>150</v>
      </c>
      <c r="Y14103">
        <v>43.37</v>
      </c>
      <c r="AA14103">
        <v>29.78</v>
      </c>
      <c r="AC14103">
        <v>31.55</v>
      </c>
      <c r="AE14103">
        <v>4.0999999999999996</v>
      </c>
      <c r="AF14103" t="s">
        <v>150</v>
      </c>
      <c r="AG14103">
        <v>6.27</v>
      </c>
      <c r="AH14103" t="s">
        <v>150</v>
      </c>
      <c r="AS14103">
        <v>1.17</v>
      </c>
      <c r="AT14103" t="s">
        <v>150</v>
      </c>
    </row>
    <row r="14104" spans="1:58" x14ac:dyDescent="0.2">
      <c r="A14104" t="s">
        <v>192</v>
      </c>
      <c r="B14104" t="s">
        <v>193</v>
      </c>
      <c r="C14104">
        <f>-70.00370308 / 41.76672903</f>
        <v>-1.6760638121725568</v>
      </c>
      <c r="D14104" t="s">
        <v>194</v>
      </c>
      <c r="E14104" t="s">
        <v>70</v>
      </c>
      <c r="F14104" s="1">
        <v>42975</v>
      </c>
      <c r="G14104">
        <v>1</v>
      </c>
      <c r="I14104">
        <v>17.3</v>
      </c>
      <c r="J14104" t="s">
        <v>150</v>
      </c>
      <c r="M14104">
        <v>7.2</v>
      </c>
      <c r="N14104" t="s">
        <v>150</v>
      </c>
      <c r="O14104">
        <v>8.35</v>
      </c>
      <c r="P14104" t="s">
        <v>150</v>
      </c>
      <c r="Q14104">
        <v>24.4</v>
      </c>
      <c r="R14104" t="s">
        <v>150</v>
      </c>
      <c r="AC14104">
        <v>31.55</v>
      </c>
    </row>
    <row r="14105" spans="1:58" x14ac:dyDescent="0.2">
      <c r="A14105" t="s">
        <v>192</v>
      </c>
      <c r="B14105" t="s">
        <v>193</v>
      </c>
      <c r="C14105">
        <f>-70.00370308 / 41.76672903</f>
        <v>-1.6760638121725568</v>
      </c>
      <c r="D14105" t="s">
        <v>194</v>
      </c>
      <c r="E14105" t="s">
        <v>70</v>
      </c>
      <c r="F14105" s="1">
        <v>42975</v>
      </c>
      <c r="G14105">
        <v>2</v>
      </c>
      <c r="I14105">
        <v>17.3</v>
      </c>
      <c r="J14105" t="s">
        <v>150</v>
      </c>
      <c r="M14105">
        <v>7.2</v>
      </c>
      <c r="N14105" t="s">
        <v>150</v>
      </c>
      <c r="O14105">
        <v>8.35</v>
      </c>
      <c r="P14105" t="s">
        <v>150</v>
      </c>
      <c r="Q14105">
        <v>24.4</v>
      </c>
      <c r="R14105" t="s">
        <v>150</v>
      </c>
      <c r="AC14105">
        <v>31.55</v>
      </c>
    </row>
    <row r="14106" spans="1:58" x14ac:dyDescent="0.2">
      <c r="A14106" t="s">
        <v>192</v>
      </c>
      <c r="B14106" t="s">
        <v>193</v>
      </c>
      <c r="C14106">
        <f>-70.00370308 / 41.76672903</f>
        <v>-1.6760638121725568</v>
      </c>
      <c r="D14106" t="s">
        <v>194</v>
      </c>
      <c r="E14106" t="s">
        <v>70</v>
      </c>
      <c r="F14106" s="1">
        <v>42975</v>
      </c>
      <c r="G14106">
        <v>3</v>
      </c>
      <c r="I14106">
        <v>17.3</v>
      </c>
      <c r="J14106" t="s">
        <v>150</v>
      </c>
      <c r="K14106">
        <v>1.17</v>
      </c>
      <c r="L14106" t="s">
        <v>150</v>
      </c>
      <c r="M14106">
        <v>7.2</v>
      </c>
      <c r="N14106" t="s">
        <v>150</v>
      </c>
      <c r="O14106">
        <v>8.35</v>
      </c>
      <c r="P14106" t="s">
        <v>150</v>
      </c>
      <c r="Q14106">
        <v>24.4</v>
      </c>
      <c r="R14106" t="s">
        <v>150</v>
      </c>
      <c r="S14106">
        <v>0.39</v>
      </c>
      <c r="T14106" t="s">
        <v>150</v>
      </c>
      <c r="U14106">
        <v>12.08</v>
      </c>
      <c r="V14106" t="s">
        <v>150</v>
      </c>
      <c r="W14106">
        <v>22.57</v>
      </c>
      <c r="X14106" t="s">
        <v>150</v>
      </c>
      <c r="Y14106">
        <v>40.08</v>
      </c>
      <c r="AA14106">
        <v>32.14</v>
      </c>
      <c r="AC14106">
        <v>31.55</v>
      </c>
      <c r="AE14106">
        <v>4</v>
      </c>
      <c r="AF14106" t="s">
        <v>150</v>
      </c>
      <c r="AG14106">
        <v>6.28</v>
      </c>
      <c r="AH14106" t="s">
        <v>150</v>
      </c>
      <c r="AS14106">
        <v>0.7</v>
      </c>
      <c r="AT14106" t="s">
        <v>150</v>
      </c>
    </row>
    <row r="14107" spans="1:58" x14ac:dyDescent="0.2">
      <c r="A14107" t="s">
        <v>192</v>
      </c>
      <c r="B14107" t="s">
        <v>193</v>
      </c>
      <c r="C14107">
        <f>-70.00370308 / 41.76672903</f>
        <v>-1.6760638121725568</v>
      </c>
      <c r="D14107" t="s">
        <v>194</v>
      </c>
      <c r="E14107" t="s">
        <v>70</v>
      </c>
      <c r="F14107" s="1">
        <v>42975</v>
      </c>
      <c r="G14107">
        <v>4</v>
      </c>
      <c r="I14107">
        <v>17.3</v>
      </c>
      <c r="J14107" t="s">
        <v>150</v>
      </c>
      <c r="M14107">
        <v>7.2</v>
      </c>
      <c r="N14107" t="s">
        <v>150</v>
      </c>
      <c r="O14107">
        <v>8.35</v>
      </c>
      <c r="P14107" t="s">
        <v>150</v>
      </c>
      <c r="Q14107">
        <v>24.4</v>
      </c>
      <c r="R14107" t="s">
        <v>150</v>
      </c>
      <c r="AC14107">
        <v>31.55</v>
      </c>
    </row>
    <row r="14108" spans="1:58" x14ac:dyDescent="0.2">
      <c r="A14108" t="s">
        <v>192</v>
      </c>
      <c r="B14108" t="s">
        <v>193</v>
      </c>
      <c r="C14108">
        <f>-70.00370308 / 41.76672903</f>
        <v>-1.6760638121725568</v>
      </c>
      <c r="D14108" t="s">
        <v>194</v>
      </c>
      <c r="E14108" t="s">
        <v>70</v>
      </c>
      <c r="F14108" s="1">
        <v>42975</v>
      </c>
      <c r="G14108">
        <v>5</v>
      </c>
      <c r="I14108">
        <v>17.3</v>
      </c>
      <c r="J14108" t="s">
        <v>150</v>
      </c>
      <c r="M14108">
        <v>7.2</v>
      </c>
      <c r="N14108" t="s">
        <v>150</v>
      </c>
      <c r="O14108">
        <v>8.35</v>
      </c>
      <c r="P14108" t="s">
        <v>150</v>
      </c>
      <c r="Q14108">
        <v>24.4</v>
      </c>
      <c r="R14108" t="s">
        <v>150</v>
      </c>
      <c r="AC14108">
        <v>31.55</v>
      </c>
    </row>
    <row r="14109" spans="1:58" x14ac:dyDescent="0.2">
      <c r="A14109" t="s">
        <v>192</v>
      </c>
      <c r="B14109" t="s">
        <v>193</v>
      </c>
      <c r="C14109">
        <f>-70.00370308 / 41.76672903</f>
        <v>-1.6760638121725568</v>
      </c>
      <c r="D14109" t="s">
        <v>194</v>
      </c>
      <c r="E14109" t="s">
        <v>70</v>
      </c>
      <c r="F14109" s="1">
        <v>42975</v>
      </c>
      <c r="G14109">
        <v>6</v>
      </c>
      <c r="I14109">
        <v>17.3</v>
      </c>
      <c r="J14109" t="s">
        <v>150</v>
      </c>
      <c r="M14109">
        <v>7.2</v>
      </c>
      <c r="N14109" t="s">
        <v>150</v>
      </c>
      <c r="O14109">
        <v>8.35</v>
      </c>
      <c r="P14109" t="s">
        <v>150</v>
      </c>
      <c r="Q14109">
        <v>24.4</v>
      </c>
      <c r="R14109" t="s">
        <v>150</v>
      </c>
      <c r="AC14109">
        <v>31.55</v>
      </c>
    </row>
    <row r="14110" spans="1:58" x14ac:dyDescent="0.2">
      <c r="A14110" t="s">
        <v>192</v>
      </c>
      <c r="B14110" t="s">
        <v>193</v>
      </c>
      <c r="C14110">
        <f>-70.00370308 / 41.76672903</f>
        <v>-1.6760638121725568</v>
      </c>
      <c r="D14110" t="s">
        <v>194</v>
      </c>
      <c r="E14110" t="s">
        <v>70</v>
      </c>
      <c r="F14110" s="1">
        <v>42975</v>
      </c>
      <c r="G14110">
        <v>7</v>
      </c>
      <c r="I14110">
        <v>17.3</v>
      </c>
      <c r="J14110" t="s">
        <v>150</v>
      </c>
      <c r="M14110">
        <v>7.2</v>
      </c>
      <c r="N14110" t="s">
        <v>150</v>
      </c>
      <c r="O14110">
        <v>8.3699999999999992</v>
      </c>
      <c r="P14110" t="s">
        <v>150</v>
      </c>
      <c r="Q14110">
        <v>24.3</v>
      </c>
      <c r="R14110" t="s">
        <v>150</v>
      </c>
      <c r="AC14110">
        <v>31.55</v>
      </c>
    </row>
    <row r="14111" spans="1:58" x14ac:dyDescent="0.2">
      <c r="A14111" t="s">
        <v>192</v>
      </c>
      <c r="B14111" t="s">
        <v>193</v>
      </c>
      <c r="C14111">
        <f>-70.00370308 / 41.76672903</f>
        <v>-1.6760638121725568</v>
      </c>
      <c r="D14111" t="s">
        <v>194</v>
      </c>
      <c r="E14111" t="s">
        <v>70</v>
      </c>
      <c r="F14111" s="1">
        <v>42975</v>
      </c>
      <c r="G14111">
        <v>8</v>
      </c>
      <c r="I14111">
        <v>17.3</v>
      </c>
      <c r="J14111" t="s">
        <v>150</v>
      </c>
      <c r="M14111">
        <v>7.2</v>
      </c>
      <c r="N14111" t="s">
        <v>150</v>
      </c>
      <c r="O14111">
        <v>8.9499999999999993</v>
      </c>
      <c r="P14111" t="s">
        <v>150</v>
      </c>
      <c r="Q14111">
        <v>20.8</v>
      </c>
      <c r="R14111" t="s">
        <v>150</v>
      </c>
      <c r="AC14111">
        <v>31.55</v>
      </c>
    </row>
    <row r="14112" spans="1:58" x14ac:dyDescent="0.2">
      <c r="A14112" t="s">
        <v>192</v>
      </c>
      <c r="B14112" t="s">
        <v>193</v>
      </c>
      <c r="C14112">
        <f>-70.00370308 / 41.76672903</f>
        <v>-1.6760638121725568</v>
      </c>
      <c r="D14112" t="s">
        <v>194</v>
      </c>
      <c r="E14112" t="s">
        <v>70</v>
      </c>
      <c r="F14112" s="1">
        <v>42975</v>
      </c>
      <c r="G14112">
        <v>9</v>
      </c>
      <c r="I14112">
        <v>17.3</v>
      </c>
      <c r="J14112" t="s">
        <v>150</v>
      </c>
      <c r="K14112">
        <v>2.11</v>
      </c>
      <c r="L14112" t="s">
        <v>150</v>
      </c>
      <c r="M14112">
        <v>7.2</v>
      </c>
      <c r="N14112" t="s">
        <v>150</v>
      </c>
      <c r="O14112">
        <v>9.64</v>
      </c>
      <c r="P14112" t="s">
        <v>150</v>
      </c>
      <c r="Q14112">
        <v>17.100000000000001</v>
      </c>
      <c r="R14112" t="s">
        <v>150</v>
      </c>
      <c r="S14112">
        <v>0.72</v>
      </c>
      <c r="T14112" t="s">
        <v>150</v>
      </c>
      <c r="U14112">
        <v>22.3</v>
      </c>
      <c r="V14112" t="s">
        <v>150</v>
      </c>
      <c r="W14112">
        <v>13.93</v>
      </c>
      <c r="X14112" t="s">
        <v>150</v>
      </c>
      <c r="Y14112">
        <v>48.92</v>
      </c>
      <c r="AA14112">
        <v>37.93</v>
      </c>
      <c r="AC14112">
        <v>31.55</v>
      </c>
      <c r="AE14112">
        <v>5</v>
      </c>
      <c r="AF14112" t="s">
        <v>150</v>
      </c>
      <c r="AG14112">
        <v>6.19</v>
      </c>
      <c r="AH14112" t="s">
        <v>150</v>
      </c>
      <c r="AS14112">
        <v>1.98</v>
      </c>
      <c r="AT14112" t="s">
        <v>150</v>
      </c>
    </row>
    <row r="14113" spans="1:46" x14ac:dyDescent="0.2">
      <c r="A14113" t="s">
        <v>192</v>
      </c>
      <c r="B14113" t="s">
        <v>193</v>
      </c>
      <c r="C14113">
        <f>-70.00370308 / 41.76672903</f>
        <v>-1.6760638121725568</v>
      </c>
      <c r="D14113" t="s">
        <v>194</v>
      </c>
      <c r="E14113" t="s">
        <v>70</v>
      </c>
      <c r="F14113" s="1">
        <v>42975</v>
      </c>
      <c r="G14113">
        <v>10</v>
      </c>
      <c r="I14113">
        <v>17.3</v>
      </c>
      <c r="J14113" t="s">
        <v>150</v>
      </c>
      <c r="M14113">
        <v>7.2</v>
      </c>
      <c r="N14113" t="s">
        <v>150</v>
      </c>
      <c r="O14113">
        <v>10.19</v>
      </c>
      <c r="P14113" t="s">
        <v>150</v>
      </c>
      <c r="Q14113">
        <v>14.5</v>
      </c>
      <c r="R14113" t="s">
        <v>150</v>
      </c>
      <c r="AC14113">
        <v>31.55</v>
      </c>
    </row>
    <row r="14114" spans="1:46" x14ac:dyDescent="0.2">
      <c r="A14114" t="s">
        <v>192</v>
      </c>
      <c r="B14114" t="s">
        <v>193</v>
      </c>
      <c r="C14114">
        <f>-70.00370308 / 41.76672903</f>
        <v>-1.6760638121725568</v>
      </c>
      <c r="D14114" t="s">
        <v>194</v>
      </c>
      <c r="E14114" t="s">
        <v>70</v>
      </c>
      <c r="F14114" s="1">
        <v>42975</v>
      </c>
      <c r="G14114">
        <v>11</v>
      </c>
      <c r="I14114">
        <v>17.3</v>
      </c>
      <c r="J14114" t="s">
        <v>150</v>
      </c>
      <c r="M14114">
        <v>7.2</v>
      </c>
      <c r="N14114" t="s">
        <v>150</v>
      </c>
      <c r="O14114">
        <v>10.61</v>
      </c>
      <c r="P14114" t="s">
        <v>150</v>
      </c>
      <c r="Q14114">
        <v>12.7</v>
      </c>
      <c r="R14114" t="s">
        <v>150</v>
      </c>
      <c r="AC14114">
        <v>31.55</v>
      </c>
    </row>
    <row r="14115" spans="1:46" x14ac:dyDescent="0.2">
      <c r="A14115" t="s">
        <v>192</v>
      </c>
      <c r="B14115" t="s">
        <v>193</v>
      </c>
      <c r="C14115">
        <f>-70.00370308 / 41.76672903</f>
        <v>-1.6760638121725568</v>
      </c>
      <c r="D14115" t="s">
        <v>194</v>
      </c>
      <c r="E14115" t="s">
        <v>70</v>
      </c>
      <c r="F14115" s="1">
        <v>42975</v>
      </c>
      <c r="G14115">
        <v>12</v>
      </c>
      <c r="I14115">
        <v>17.3</v>
      </c>
      <c r="J14115" t="s">
        <v>150</v>
      </c>
      <c r="M14115">
        <v>7.2</v>
      </c>
      <c r="N14115" t="s">
        <v>150</v>
      </c>
      <c r="O14115">
        <v>10.9</v>
      </c>
      <c r="P14115" t="s">
        <v>150</v>
      </c>
      <c r="Q14115">
        <v>11.5</v>
      </c>
      <c r="R14115" t="s">
        <v>150</v>
      </c>
      <c r="AC14115">
        <v>31.55</v>
      </c>
    </row>
    <row r="14116" spans="1:46" x14ac:dyDescent="0.2">
      <c r="A14116" t="s">
        <v>192</v>
      </c>
      <c r="B14116" t="s">
        <v>193</v>
      </c>
      <c r="C14116">
        <f>-70.00370308 / 41.76672903</f>
        <v>-1.6760638121725568</v>
      </c>
      <c r="D14116" t="s">
        <v>194</v>
      </c>
      <c r="E14116" t="s">
        <v>70</v>
      </c>
      <c r="F14116" s="1">
        <v>42975</v>
      </c>
      <c r="G14116">
        <v>13</v>
      </c>
      <c r="I14116">
        <v>17.3</v>
      </c>
      <c r="J14116" t="s">
        <v>150</v>
      </c>
      <c r="M14116">
        <v>7.2</v>
      </c>
      <c r="N14116" t="s">
        <v>150</v>
      </c>
      <c r="O14116">
        <v>11.18</v>
      </c>
      <c r="P14116" t="s">
        <v>150</v>
      </c>
      <c r="Q14116">
        <v>10.4</v>
      </c>
      <c r="R14116" t="s">
        <v>150</v>
      </c>
      <c r="AC14116">
        <v>31.55</v>
      </c>
    </row>
    <row r="14117" spans="1:46" x14ac:dyDescent="0.2">
      <c r="A14117" t="s">
        <v>192</v>
      </c>
      <c r="B14117" t="s">
        <v>193</v>
      </c>
      <c r="C14117">
        <f>-70.00370308 / 41.76672903</f>
        <v>-1.6760638121725568</v>
      </c>
      <c r="D14117" t="s">
        <v>194</v>
      </c>
      <c r="E14117" t="s">
        <v>70</v>
      </c>
      <c r="F14117" s="1">
        <v>42975</v>
      </c>
      <c r="G14117">
        <v>14</v>
      </c>
      <c r="I14117">
        <v>17.3</v>
      </c>
      <c r="J14117" t="s">
        <v>150</v>
      </c>
      <c r="M14117">
        <v>7.2</v>
      </c>
      <c r="N14117" t="s">
        <v>150</v>
      </c>
      <c r="O14117">
        <v>11.34</v>
      </c>
      <c r="P14117" t="s">
        <v>150</v>
      </c>
      <c r="Q14117">
        <v>9.8000000000000007</v>
      </c>
      <c r="R14117" t="s">
        <v>150</v>
      </c>
      <c r="AC14117">
        <v>31.55</v>
      </c>
    </row>
    <row r="14118" spans="1:46" x14ac:dyDescent="0.2">
      <c r="A14118" t="s">
        <v>192</v>
      </c>
      <c r="B14118" t="s">
        <v>193</v>
      </c>
      <c r="C14118">
        <f>-70.00370308 / 41.76672903</f>
        <v>-1.6760638121725568</v>
      </c>
      <c r="D14118" t="s">
        <v>194</v>
      </c>
      <c r="E14118" t="s">
        <v>70</v>
      </c>
      <c r="F14118" s="1">
        <v>42975</v>
      </c>
      <c r="G14118">
        <v>15</v>
      </c>
      <c r="I14118">
        <v>17.3</v>
      </c>
      <c r="J14118" t="s">
        <v>150</v>
      </c>
      <c r="K14118">
        <v>0.03</v>
      </c>
      <c r="L14118" t="s">
        <v>150</v>
      </c>
      <c r="M14118">
        <v>7.2</v>
      </c>
      <c r="N14118" t="s">
        <v>150</v>
      </c>
      <c r="O14118">
        <v>11.45</v>
      </c>
      <c r="P14118" t="s">
        <v>150</v>
      </c>
      <c r="Q14118">
        <v>9.4</v>
      </c>
      <c r="R14118" t="s">
        <v>150</v>
      </c>
      <c r="S14118">
        <v>1.44</v>
      </c>
      <c r="T14118" t="s">
        <v>150</v>
      </c>
      <c r="U14118">
        <v>44.6</v>
      </c>
      <c r="V14118" t="s">
        <v>150</v>
      </c>
      <c r="W14118">
        <v>18.38</v>
      </c>
      <c r="X14118" t="s">
        <v>150</v>
      </c>
      <c r="Y14118">
        <v>58.91</v>
      </c>
      <c r="AA14118">
        <v>-3.8</v>
      </c>
      <c r="AC14118">
        <v>31.55</v>
      </c>
      <c r="AE14118">
        <v>7.7</v>
      </c>
      <c r="AF14118" t="s">
        <v>150</v>
      </c>
      <c r="AG14118">
        <v>5.71</v>
      </c>
      <c r="AH14118" t="s">
        <v>150</v>
      </c>
      <c r="AS14118">
        <v>43.61</v>
      </c>
      <c r="AT14118" t="s">
        <v>150</v>
      </c>
    </row>
    <row r="14119" spans="1:46" x14ac:dyDescent="0.2">
      <c r="A14119" t="s">
        <v>192</v>
      </c>
      <c r="B14119" t="s">
        <v>193</v>
      </c>
      <c r="C14119">
        <f>-70.00370308 / 41.76672903</f>
        <v>-1.6760638121725568</v>
      </c>
      <c r="D14119" t="s">
        <v>194</v>
      </c>
      <c r="E14119" t="s">
        <v>70</v>
      </c>
      <c r="F14119" s="1">
        <v>42975</v>
      </c>
      <c r="G14119">
        <v>16</v>
      </c>
      <c r="I14119">
        <v>17.3</v>
      </c>
      <c r="J14119" t="s">
        <v>150</v>
      </c>
      <c r="M14119">
        <v>7.2</v>
      </c>
      <c r="N14119" t="s">
        <v>150</v>
      </c>
      <c r="O14119">
        <v>11.56</v>
      </c>
      <c r="P14119" t="s">
        <v>150</v>
      </c>
      <c r="Q14119">
        <v>9</v>
      </c>
      <c r="R14119" t="s">
        <v>150</v>
      </c>
      <c r="AC14119">
        <v>31.55</v>
      </c>
    </row>
    <row r="14120" spans="1:46" x14ac:dyDescent="0.2">
      <c r="A14120" t="s">
        <v>192</v>
      </c>
      <c r="B14120" t="s">
        <v>193</v>
      </c>
      <c r="C14120">
        <f>-70.00370308 / 41.76672903</f>
        <v>-1.6760638121725568</v>
      </c>
      <c r="D14120" t="s">
        <v>194</v>
      </c>
      <c r="E14120" t="s">
        <v>70</v>
      </c>
      <c r="F14120" s="1">
        <v>43220</v>
      </c>
      <c r="G14120">
        <v>0.5</v>
      </c>
      <c r="I14120">
        <v>18.600000000000001</v>
      </c>
      <c r="J14120" t="s">
        <v>150</v>
      </c>
      <c r="K14120">
        <v>0.73</v>
      </c>
      <c r="L14120" t="s">
        <v>150</v>
      </c>
      <c r="M14120">
        <v>6.9</v>
      </c>
      <c r="N14120" t="s">
        <v>150</v>
      </c>
      <c r="O14120">
        <v>10.78</v>
      </c>
      <c r="P14120" t="s">
        <v>150</v>
      </c>
      <c r="Q14120">
        <v>13.3</v>
      </c>
      <c r="R14120" t="s">
        <v>150</v>
      </c>
      <c r="S14120">
        <v>0.4</v>
      </c>
      <c r="T14120" t="s">
        <v>150</v>
      </c>
      <c r="U14120">
        <v>12.39</v>
      </c>
      <c r="V14120" t="s">
        <v>150</v>
      </c>
      <c r="W14120">
        <v>17.600000000000001</v>
      </c>
      <c r="X14120" t="s">
        <v>150</v>
      </c>
      <c r="Y14120">
        <v>40.44</v>
      </c>
      <c r="AA14120">
        <v>27.51</v>
      </c>
      <c r="AC14120">
        <v>32.17</v>
      </c>
      <c r="AE14120">
        <v>3.6</v>
      </c>
      <c r="AF14120" t="s">
        <v>150</v>
      </c>
      <c r="AG14120">
        <v>5.98</v>
      </c>
      <c r="AH14120" t="s">
        <v>150</v>
      </c>
      <c r="AS14120">
        <v>0.25</v>
      </c>
      <c r="AT14120" t="s">
        <v>150</v>
      </c>
    </row>
    <row r="14121" spans="1:46" x14ac:dyDescent="0.2">
      <c r="A14121" t="s">
        <v>192</v>
      </c>
      <c r="B14121" t="s">
        <v>193</v>
      </c>
      <c r="C14121">
        <f>-70.00370308 / 41.76672903</f>
        <v>-1.6760638121725568</v>
      </c>
      <c r="D14121" t="s">
        <v>194</v>
      </c>
      <c r="E14121" t="s">
        <v>70</v>
      </c>
      <c r="F14121" s="1">
        <v>43220</v>
      </c>
      <c r="G14121">
        <v>1</v>
      </c>
      <c r="K14121" t="s">
        <v>173</v>
      </c>
      <c r="L14121" t="s">
        <v>150</v>
      </c>
      <c r="O14121">
        <v>10.7</v>
      </c>
      <c r="P14121" t="s">
        <v>150</v>
      </c>
      <c r="Q14121">
        <v>13.3</v>
      </c>
      <c r="R14121" t="s">
        <v>150</v>
      </c>
      <c r="S14121" t="s">
        <v>173</v>
      </c>
      <c r="T14121" t="s">
        <v>150</v>
      </c>
      <c r="W14121" t="s">
        <v>173</v>
      </c>
      <c r="X14121" t="s">
        <v>150</v>
      </c>
      <c r="AE14121" t="s">
        <v>173</v>
      </c>
      <c r="AF14121" t="s">
        <v>150</v>
      </c>
      <c r="AG14121" t="s">
        <v>173</v>
      </c>
      <c r="AH14121" t="s">
        <v>150</v>
      </c>
      <c r="AS14121" t="s">
        <v>173</v>
      </c>
      <c r="AT14121" t="s">
        <v>150</v>
      </c>
    </row>
    <row r="14122" spans="1:46" x14ac:dyDescent="0.2">
      <c r="A14122" t="s">
        <v>192</v>
      </c>
      <c r="B14122" t="s">
        <v>193</v>
      </c>
      <c r="C14122">
        <f>-70.00370308 / 41.76672903</f>
        <v>-1.6760638121725568</v>
      </c>
      <c r="D14122" t="s">
        <v>194</v>
      </c>
      <c r="E14122" t="s">
        <v>70</v>
      </c>
      <c r="F14122" s="1">
        <v>43220</v>
      </c>
      <c r="G14122">
        <v>2</v>
      </c>
      <c r="K14122" t="s">
        <v>173</v>
      </c>
      <c r="L14122" t="s">
        <v>150</v>
      </c>
      <c r="O14122">
        <v>10.75</v>
      </c>
      <c r="P14122" t="s">
        <v>150</v>
      </c>
      <c r="Q14122">
        <v>13.2</v>
      </c>
      <c r="R14122" t="s">
        <v>150</v>
      </c>
      <c r="S14122" t="s">
        <v>173</v>
      </c>
      <c r="T14122" t="s">
        <v>150</v>
      </c>
      <c r="W14122" t="s">
        <v>173</v>
      </c>
      <c r="X14122" t="s">
        <v>150</v>
      </c>
      <c r="AE14122" t="s">
        <v>173</v>
      </c>
      <c r="AF14122" t="s">
        <v>150</v>
      </c>
      <c r="AG14122" t="s">
        <v>173</v>
      </c>
      <c r="AH14122" t="s">
        <v>150</v>
      </c>
      <c r="AS14122" t="s">
        <v>173</v>
      </c>
      <c r="AT14122" t="s">
        <v>150</v>
      </c>
    </row>
    <row r="14123" spans="1:46" x14ac:dyDescent="0.2">
      <c r="A14123" t="s">
        <v>192</v>
      </c>
      <c r="B14123" t="s">
        <v>193</v>
      </c>
      <c r="C14123">
        <f>-70.00370308 / 41.76672903</f>
        <v>-1.6760638121725568</v>
      </c>
      <c r="D14123" t="s">
        <v>194</v>
      </c>
      <c r="E14123" t="s">
        <v>70</v>
      </c>
      <c r="F14123" s="1">
        <v>43220</v>
      </c>
      <c r="G14123">
        <v>3</v>
      </c>
      <c r="K14123">
        <v>0.83</v>
      </c>
      <c r="L14123" t="s">
        <v>150</v>
      </c>
      <c r="O14123">
        <v>11.09</v>
      </c>
      <c r="P14123" t="s">
        <v>150</v>
      </c>
      <c r="Q14123">
        <v>12.8</v>
      </c>
      <c r="R14123" t="s">
        <v>150</v>
      </c>
      <c r="S14123">
        <v>0.28999999999999998</v>
      </c>
      <c r="T14123" t="s">
        <v>150</v>
      </c>
      <c r="U14123">
        <v>8.98</v>
      </c>
      <c r="V14123" t="s">
        <v>150</v>
      </c>
      <c r="W14123">
        <v>17.66</v>
      </c>
      <c r="X14123" t="s">
        <v>150</v>
      </c>
      <c r="Y14123">
        <v>35.799999999999997</v>
      </c>
      <c r="AA14123">
        <v>28.77</v>
      </c>
      <c r="AE14123">
        <v>4</v>
      </c>
      <c r="AF14123" t="s">
        <v>150</v>
      </c>
      <c r="AG14123">
        <v>6.19</v>
      </c>
      <c r="AH14123" t="s">
        <v>150</v>
      </c>
      <c r="AS14123">
        <v>0.14000000000000001</v>
      </c>
      <c r="AT14123" t="s">
        <v>150</v>
      </c>
    </row>
    <row r="14124" spans="1:46" x14ac:dyDescent="0.2">
      <c r="A14124" t="s">
        <v>192</v>
      </c>
      <c r="B14124" t="s">
        <v>193</v>
      </c>
      <c r="C14124">
        <f>-70.00370308 / 41.76672903</f>
        <v>-1.6760638121725568</v>
      </c>
      <c r="D14124" t="s">
        <v>194</v>
      </c>
      <c r="E14124" t="s">
        <v>70</v>
      </c>
      <c r="F14124" s="1">
        <v>43220</v>
      </c>
      <c r="G14124">
        <v>4</v>
      </c>
      <c r="K14124" t="s">
        <v>173</v>
      </c>
      <c r="L14124" t="s">
        <v>150</v>
      </c>
      <c r="O14124">
        <v>11.4</v>
      </c>
      <c r="P14124" t="s">
        <v>150</v>
      </c>
      <c r="Q14124">
        <v>11.8</v>
      </c>
      <c r="R14124" t="s">
        <v>150</v>
      </c>
      <c r="S14124" t="s">
        <v>173</v>
      </c>
      <c r="T14124" t="s">
        <v>150</v>
      </c>
      <c r="W14124" t="s">
        <v>173</v>
      </c>
      <c r="X14124" t="s">
        <v>150</v>
      </c>
      <c r="AE14124" t="s">
        <v>173</v>
      </c>
      <c r="AF14124" t="s">
        <v>150</v>
      </c>
      <c r="AG14124" t="s">
        <v>173</v>
      </c>
      <c r="AH14124" t="s">
        <v>150</v>
      </c>
      <c r="AS14124" t="s">
        <v>173</v>
      </c>
      <c r="AT14124" t="s">
        <v>150</v>
      </c>
    </row>
    <row r="14125" spans="1:46" x14ac:dyDescent="0.2">
      <c r="A14125" t="s">
        <v>192</v>
      </c>
      <c r="B14125" t="s">
        <v>193</v>
      </c>
      <c r="C14125">
        <f>-70.00370308 / 41.76672903</f>
        <v>-1.6760638121725568</v>
      </c>
      <c r="D14125" t="s">
        <v>194</v>
      </c>
      <c r="E14125" t="s">
        <v>70</v>
      </c>
      <c r="F14125" s="1">
        <v>43220</v>
      </c>
      <c r="G14125">
        <v>5</v>
      </c>
      <c r="K14125" t="s">
        <v>173</v>
      </c>
      <c r="L14125" t="s">
        <v>150</v>
      </c>
      <c r="O14125">
        <v>11.8</v>
      </c>
      <c r="P14125" t="s">
        <v>150</v>
      </c>
      <c r="Q14125">
        <v>10.6</v>
      </c>
      <c r="R14125" t="s">
        <v>150</v>
      </c>
      <c r="S14125" t="s">
        <v>173</v>
      </c>
      <c r="T14125" t="s">
        <v>150</v>
      </c>
      <c r="W14125" t="s">
        <v>173</v>
      </c>
      <c r="X14125" t="s">
        <v>150</v>
      </c>
      <c r="AE14125" t="s">
        <v>173</v>
      </c>
      <c r="AF14125" t="s">
        <v>150</v>
      </c>
      <c r="AG14125" t="s">
        <v>173</v>
      </c>
      <c r="AH14125" t="s">
        <v>150</v>
      </c>
      <c r="AS14125" t="s">
        <v>173</v>
      </c>
      <c r="AT14125" t="s">
        <v>150</v>
      </c>
    </row>
    <row r="14126" spans="1:46" x14ac:dyDescent="0.2">
      <c r="A14126" t="s">
        <v>192</v>
      </c>
      <c r="B14126" t="s">
        <v>193</v>
      </c>
      <c r="C14126">
        <f>-70.00370308 / 41.76672903</f>
        <v>-1.6760638121725568</v>
      </c>
      <c r="D14126" t="s">
        <v>194</v>
      </c>
      <c r="E14126" t="s">
        <v>70</v>
      </c>
      <c r="F14126" s="1">
        <v>43220</v>
      </c>
      <c r="G14126">
        <v>6</v>
      </c>
      <c r="K14126" t="s">
        <v>173</v>
      </c>
      <c r="L14126" t="s">
        <v>150</v>
      </c>
      <c r="O14126">
        <v>11.73</v>
      </c>
      <c r="P14126" t="s">
        <v>150</v>
      </c>
      <c r="Q14126">
        <v>9.6999999999999993</v>
      </c>
      <c r="R14126" t="s">
        <v>150</v>
      </c>
      <c r="S14126" t="s">
        <v>173</v>
      </c>
      <c r="T14126" t="s">
        <v>150</v>
      </c>
      <c r="W14126" t="s">
        <v>173</v>
      </c>
      <c r="X14126" t="s">
        <v>150</v>
      </c>
      <c r="AE14126" t="s">
        <v>173</v>
      </c>
      <c r="AF14126" t="s">
        <v>150</v>
      </c>
      <c r="AG14126" t="s">
        <v>173</v>
      </c>
      <c r="AH14126" t="s">
        <v>150</v>
      </c>
      <c r="AS14126" t="s">
        <v>173</v>
      </c>
      <c r="AT14126" t="s">
        <v>150</v>
      </c>
    </row>
    <row r="14127" spans="1:46" x14ac:dyDescent="0.2">
      <c r="A14127" t="s">
        <v>192</v>
      </c>
      <c r="B14127" t="s">
        <v>193</v>
      </c>
      <c r="C14127">
        <f>-70.00370308 / 41.76672903</f>
        <v>-1.6760638121725568</v>
      </c>
      <c r="D14127" t="s">
        <v>194</v>
      </c>
      <c r="E14127" t="s">
        <v>70</v>
      </c>
      <c r="F14127" s="1">
        <v>43220</v>
      </c>
      <c r="G14127">
        <v>7</v>
      </c>
      <c r="K14127" t="s">
        <v>173</v>
      </c>
      <c r="L14127" t="s">
        <v>150</v>
      </c>
      <c r="O14127">
        <v>11.83</v>
      </c>
      <c r="P14127" t="s">
        <v>150</v>
      </c>
      <c r="Q14127">
        <v>9.3000000000000007</v>
      </c>
      <c r="R14127" t="s">
        <v>150</v>
      </c>
      <c r="S14127" t="s">
        <v>173</v>
      </c>
      <c r="T14127" t="s">
        <v>150</v>
      </c>
      <c r="W14127" t="s">
        <v>173</v>
      </c>
      <c r="X14127" t="s">
        <v>150</v>
      </c>
      <c r="AE14127" t="s">
        <v>173</v>
      </c>
      <c r="AF14127" t="s">
        <v>150</v>
      </c>
      <c r="AG14127" t="s">
        <v>173</v>
      </c>
      <c r="AH14127" t="s">
        <v>150</v>
      </c>
      <c r="AS14127" t="s">
        <v>173</v>
      </c>
      <c r="AT14127" t="s">
        <v>150</v>
      </c>
    </row>
    <row r="14128" spans="1:46" x14ac:dyDescent="0.2">
      <c r="A14128" t="s">
        <v>192</v>
      </c>
      <c r="B14128" t="s">
        <v>193</v>
      </c>
      <c r="C14128">
        <f>-70.00370308 / 41.76672903</f>
        <v>-1.6760638121725568</v>
      </c>
      <c r="D14128" t="s">
        <v>194</v>
      </c>
      <c r="E14128" t="s">
        <v>70</v>
      </c>
      <c r="F14128" s="1">
        <v>43220</v>
      </c>
      <c r="G14128">
        <v>8</v>
      </c>
      <c r="K14128" t="s">
        <v>173</v>
      </c>
      <c r="L14128" t="s">
        <v>150</v>
      </c>
      <c r="O14128">
        <v>11.83</v>
      </c>
      <c r="P14128" t="s">
        <v>150</v>
      </c>
      <c r="Q14128">
        <v>8.9</v>
      </c>
      <c r="R14128" t="s">
        <v>150</v>
      </c>
      <c r="S14128" t="s">
        <v>173</v>
      </c>
      <c r="T14128" t="s">
        <v>150</v>
      </c>
      <c r="W14128" t="s">
        <v>173</v>
      </c>
      <c r="X14128" t="s">
        <v>150</v>
      </c>
      <c r="AE14128" t="s">
        <v>173</v>
      </c>
      <c r="AF14128" t="s">
        <v>150</v>
      </c>
      <c r="AG14128" t="s">
        <v>173</v>
      </c>
      <c r="AH14128" t="s">
        <v>150</v>
      </c>
      <c r="AS14128" t="s">
        <v>173</v>
      </c>
      <c r="AT14128" t="s">
        <v>150</v>
      </c>
    </row>
    <row r="14129" spans="1:46" x14ac:dyDescent="0.2">
      <c r="A14129" t="s">
        <v>192</v>
      </c>
      <c r="B14129" t="s">
        <v>193</v>
      </c>
      <c r="C14129">
        <f>-70.00370308 / 41.76672903</f>
        <v>-1.6760638121725568</v>
      </c>
      <c r="D14129" t="s">
        <v>194</v>
      </c>
      <c r="E14129" t="s">
        <v>70</v>
      </c>
      <c r="F14129" s="1">
        <v>43220</v>
      </c>
      <c r="G14129">
        <v>9</v>
      </c>
      <c r="K14129">
        <v>1.92</v>
      </c>
      <c r="L14129" t="s">
        <v>150</v>
      </c>
      <c r="O14129">
        <v>11.56</v>
      </c>
      <c r="P14129" t="s">
        <v>150</v>
      </c>
      <c r="Q14129">
        <v>8.6</v>
      </c>
      <c r="R14129" t="s">
        <v>150</v>
      </c>
      <c r="S14129">
        <v>0.36</v>
      </c>
      <c r="T14129" t="s">
        <v>150</v>
      </c>
      <c r="U14129">
        <v>11.15</v>
      </c>
      <c r="V14129" t="s">
        <v>150</v>
      </c>
      <c r="W14129">
        <v>17.579999999999998</v>
      </c>
      <c r="X14129" t="s">
        <v>150</v>
      </c>
      <c r="Y14129">
        <v>38.92</v>
      </c>
      <c r="AA14129">
        <v>37</v>
      </c>
      <c r="AE14129">
        <v>4</v>
      </c>
      <c r="AF14129" t="s">
        <v>150</v>
      </c>
      <c r="AG14129">
        <v>6.05</v>
      </c>
      <c r="AH14129" t="s">
        <v>150</v>
      </c>
      <c r="AS14129">
        <v>1.02</v>
      </c>
      <c r="AT14129" t="s">
        <v>150</v>
      </c>
    </row>
    <row r="14130" spans="1:46" x14ac:dyDescent="0.2">
      <c r="A14130" t="s">
        <v>192</v>
      </c>
      <c r="B14130" t="s">
        <v>193</v>
      </c>
      <c r="C14130">
        <f>-70.00370308 / 41.76672903</f>
        <v>-1.6760638121725568</v>
      </c>
      <c r="D14130" t="s">
        <v>194</v>
      </c>
      <c r="E14130" t="s">
        <v>70</v>
      </c>
      <c r="F14130" s="1">
        <v>43220</v>
      </c>
      <c r="G14130">
        <v>10</v>
      </c>
      <c r="K14130" t="s">
        <v>173</v>
      </c>
      <c r="L14130" t="s">
        <v>150</v>
      </c>
      <c r="O14130">
        <v>11.41</v>
      </c>
      <c r="P14130" t="s">
        <v>150</v>
      </c>
      <c r="Q14130">
        <v>8.1999999999999993</v>
      </c>
      <c r="R14130" t="s">
        <v>150</v>
      </c>
      <c r="S14130" t="s">
        <v>173</v>
      </c>
      <c r="T14130" t="s">
        <v>150</v>
      </c>
      <c r="W14130" t="s">
        <v>173</v>
      </c>
      <c r="X14130" t="s">
        <v>150</v>
      </c>
      <c r="AE14130" t="s">
        <v>173</v>
      </c>
      <c r="AF14130" t="s">
        <v>150</v>
      </c>
      <c r="AG14130" t="s">
        <v>173</v>
      </c>
      <c r="AH14130" t="s">
        <v>150</v>
      </c>
      <c r="AS14130" t="s">
        <v>173</v>
      </c>
      <c r="AT14130" t="s">
        <v>150</v>
      </c>
    </row>
    <row r="14131" spans="1:46" x14ac:dyDescent="0.2">
      <c r="A14131" t="s">
        <v>192</v>
      </c>
      <c r="B14131" t="s">
        <v>193</v>
      </c>
      <c r="C14131">
        <f>-70.00370308 / 41.76672903</f>
        <v>-1.6760638121725568</v>
      </c>
      <c r="D14131" t="s">
        <v>194</v>
      </c>
      <c r="E14131" t="s">
        <v>70</v>
      </c>
      <c r="F14131" s="1">
        <v>43220</v>
      </c>
      <c r="G14131">
        <v>11</v>
      </c>
      <c r="K14131" t="s">
        <v>173</v>
      </c>
      <c r="L14131" t="s">
        <v>150</v>
      </c>
      <c r="O14131">
        <v>11.17</v>
      </c>
      <c r="P14131" t="s">
        <v>150</v>
      </c>
      <c r="Q14131">
        <v>7.8</v>
      </c>
      <c r="R14131" t="s">
        <v>150</v>
      </c>
      <c r="S14131" t="s">
        <v>173</v>
      </c>
      <c r="T14131" t="s">
        <v>150</v>
      </c>
      <c r="W14131" t="s">
        <v>173</v>
      </c>
      <c r="X14131" t="s">
        <v>150</v>
      </c>
      <c r="AE14131" t="s">
        <v>173</v>
      </c>
      <c r="AF14131" t="s">
        <v>150</v>
      </c>
      <c r="AG14131" t="s">
        <v>173</v>
      </c>
      <c r="AH14131" t="s">
        <v>150</v>
      </c>
      <c r="AS14131" t="s">
        <v>173</v>
      </c>
      <c r="AT14131" t="s">
        <v>150</v>
      </c>
    </row>
    <row r="14132" spans="1:46" x14ac:dyDescent="0.2">
      <c r="A14132" t="s">
        <v>192</v>
      </c>
      <c r="B14132" t="s">
        <v>193</v>
      </c>
      <c r="C14132">
        <f>-70.00370308 / 41.76672903</f>
        <v>-1.6760638121725568</v>
      </c>
      <c r="D14132" t="s">
        <v>194</v>
      </c>
      <c r="E14132" t="s">
        <v>70</v>
      </c>
      <c r="F14132" s="1">
        <v>43220</v>
      </c>
      <c r="G14132">
        <v>12</v>
      </c>
      <c r="K14132" t="s">
        <v>173</v>
      </c>
      <c r="L14132" t="s">
        <v>150</v>
      </c>
      <c r="O14132">
        <v>10.86</v>
      </c>
      <c r="P14132" t="s">
        <v>150</v>
      </c>
      <c r="Q14132">
        <v>7.5</v>
      </c>
      <c r="R14132" t="s">
        <v>150</v>
      </c>
      <c r="S14132" t="s">
        <v>173</v>
      </c>
      <c r="T14132" t="s">
        <v>150</v>
      </c>
      <c r="W14132" t="s">
        <v>173</v>
      </c>
      <c r="X14132" t="s">
        <v>150</v>
      </c>
      <c r="AE14132" t="s">
        <v>173</v>
      </c>
      <c r="AF14132" t="s">
        <v>150</v>
      </c>
      <c r="AG14132" t="s">
        <v>173</v>
      </c>
      <c r="AH14132" t="s">
        <v>150</v>
      </c>
      <c r="AS14132" t="s">
        <v>173</v>
      </c>
      <c r="AT14132" t="s">
        <v>150</v>
      </c>
    </row>
    <row r="14133" spans="1:46" x14ac:dyDescent="0.2">
      <c r="A14133" t="s">
        <v>192</v>
      </c>
      <c r="B14133" t="s">
        <v>193</v>
      </c>
      <c r="C14133">
        <f>-70.00370308 / 41.76672903</f>
        <v>-1.6760638121725568</v>
      </c>
      <c r="D14133" t="s">
        <v>194</v>
      </c>
      <c r="E14133" t="s">
        <v>70</v>
      </c>
      <c r="F14133" s="1">
        <v>43220</v>
      </c>
      <c r="G14133">
        <v>13</v>
      </c>
      <c r="K14133" t="s">
        <v>173</v>
      </c>
      <c r="L14133" t="s">
        <v>150</v>
      </c>
      <c r="O14133">
        <v>10.53</v>
      </c>
      <c r="P14133" t="s">
        <v>150</v>
      </c>
      <c r="Q14133">
        <v>7.2</v>
      </c>
      <c r="R14133" t="s">
        <v>150</v>
      </c>
      <c r="S14133" t="s">
        <v>173</v>
      </c>
      <c r="T14133" t="s">
        <v>150</v>
      </c>
      <c r="W14133" t="s">
        <v>173</v>
      </c>
      <c r="X14133" t="s">
        <v>150</v>
      </c>
      <c r="AE14133" t="s">
        <v>173</v>
      </c>
      <c r="AF14133" t="s">
        <v>150</v>
      </c>
      <c r="AG14133" t="s">
        <v>173</v>
      </c>
      <c r="AH14133" t="s">
        <v>150</v>
      </c>
      <c r="AS14133" t="s">
        <v>173</v>
      </c>
      <c r="AT14133" t="s">
        <v>150</v>
      </c>
    </row>
    <row r="14134" spans="1:46" x14ac:dyDescent="0.2">
      <c r="A14134" t="s">
        <v>192</v>
      </c>
      <c r="B14134" t="s">
        <v>193</v>
      </c>
      <c r="C14134">
        <f>-70.00370308 / 41.76672903</f>
        <v>-1.6760638121725568</v>
      </c>
      <c r="D14134" t="s">
        <v>194</v>
      </c>
      <c r="E14134" t="s">
        <v>70</v>
      </c>
      <c r="F14134" s="1">
        <v>43220</v>
      </c>
      <c r="G14134">
        <v>14</v>
      </c>
      <c r="K14134" t="s">
        <v>173</v>
      </c>
      <c r="L14134" t="s">
        <v>150</v>
      </c>
      <c r="O14134">
        <v>9.9499999999999993</v>
      </c>
      <c r="P14134" t="s">
        <v>150</v>
      </c>
      <c r="Q14134">
        <v>6.9</v>
      </c>
      <c r="R14134" t="s">
        <v>150</v>
      </c>
      <c r="S14134" t="s">
        <v>173</v>
      </c>
      <c r="T14134" t="s">
        <v>150</v>
      </c>
      <c r="W14134" t="s">
        <v>173</v>
      </c>
      <c r="X14134" t="s">
        <v>150</v>
      </c>
      <c r="AE14134" t="s">
        <v>173</v>
      </c>
      <c r="AF14134" t="s">
        <v>150</v>
      </c>
      <c r="AG14134" t="s">
        <v>173</v>
      </c>
      <c r="AH14134" t="s">
        <v>150</v>
      </c>
      <c r="AS14134" t="s">
        <v>173</v>
      </c>
      <c r="AT14134" t="s">
        <v>150</v>
      </c>
    </row>
    <row r="14135" spans="1:46" x14ac:dyDescent="0.2">
      <c r="A14135" t="s">
        <v>192</v>
      </c>
      <c r="B14135" t="s">
        <v>193</v>
      </c>
      <c r="C14135">
        <f>-70.00370308 / 41.76672903</f>
        <v>-1.6760638121725568</v>
      </c>
      <c r="D14135" t="s">
        <v>194</v>
      </c>
      <c r="E14135" t="s">
        <v>70</v>
      </c>
      <c r="F14135" s="1">
        <v>43220</v>
      </c>
      <c r="G14135">
        <v>15</v>
      </c>
      <c r="K14135" t="s">
        <v>173</v>
      </c>
      <c r="L14135" t="s">
        <v>150</v>
      </c>
      <c r="O14135">
        <v>9.6199999999999992</v>
      </c>
      <c r="P14135" t="s">
        <v>150</v>
      </c>
      <c r="Q14135">
        <v>6.6</v>
      </c>
      <c r="R14135" t="s">
        <v>150</v>
      </c>
      <c r="S14135" t="s">
        <v>173</v>
      </c>
      <c r="T14135" t="s">
        <v>150</v>
      </c>
      <c r="W14135" t="s">
        <v>173</v>
      </c>
      <c r="X14135" t="s">
        <v>150</v>
      </c>
      <c r="AE14135" t="s">
        <v>173</v>
      </c>
      <c r="AF14135" t="s">
        <v>150</v>
      </c>
      <c r="AG14135" t="s">
        <v>173</v>
      </c>
      <c r="AH14135" t="s">
        <v>150</v>
      </c>
      <c r="AS14135" t="s">
        <v>173</v>
      </c>
      <c r="AT14135" t="s">
        <v>150</v>
      </c>
    </row>
    <row r="14136" spans="1:46" x14ac:dyDescent="0.2">
      <c r="A14136" t="s">
        <v>192</v>
      </c>
      <c r="B14136" t="s">
        <v>193</v>
      </c>
      <c r="C14136">
        <f>-70.00370308 / 41.76672903</f>
        <v>-1.6760638121725568</v>
      </c>
      <c r="D14136" t="s">
        <v>194</v>
      </c>
      <c r="E14136" t="s">
        <v>70</v>
      </c>
      <c r="F14136" s="1">
        <v>43220</v>
      </c>
      <c r="G14136">
        <v>16</v>
      </c>
      <c r="K14136" t="s">
        <v>173</v>
      </c>
      <c r="L14136" t="s">
        <v>150</v>
      </c>
      <c r="O14136">
        <v>9.32</v>
      </c>
      <c r="P14136" t="s">
        <v>150</v>
      </c>
      <c r="Q14136">
        <v>6.4</v>
      </c>
      <c r="R14136" t="s">
        <v>150</v>
      </c>
      <c r="S14136" t="s">
        <v>173</v>
      </c>
      <c r="T14136" t="s">
        <v>150</v>
      </c>
      <c r="W14136" t="s">
        <v>173</v>
      </c>
      <c r="X14136" t="s">
        <v>150</v>
      </c>
      <c r="AE14136" t="s">
        <v>173</v>
      </c>
      <c r="AF14136" t="s">
        <v>150</v>
      </c>
      <c r="AG14136" t="s">
        <v>173</v>
      </c>
      <c r="AH14136" t="s">
        <v>150</v>
      </c>
      <c r="AS14136" t="s">
        <v>173</v>
      </c>
      <c r="AT14136" t="s">
        <v>150</v>
      </c>
    </row>
    <row r="14137" spans="1:46" x14ac:dyDescent="0.2">
      <c r="A14137" t="s">
        <v>192</v>
      </c>
      <c r="B14137" t="s">
        <v>193</v>
      </c>
      <c r="C14137">
        <f>-70.00370308 / 41.76672903</f>
        <v>-1.6760638121725568</v>
      </c>
      <c r="D14137" t="s">
        <v>194</v>
      </c>
      <c r="E14137" t="s">
        <v>70</v>
      </c>
      <c r="F14137" s="1">
        <v>43220</v>
      </c>
      <c r="G14137">
        <v>17</v>
      </c>
      <c r="K14137">
        <v>1.07</v>
      </c>
      <c r="L14137" t="s">
        <v>150</v>
      </c>
      <c r="O14137">
        <v>9.1</v>
      </c>
      <c r="P14137" t="s">
        <v>150</v>
      </c>
      <c r="Q14137">
        <v>6.2</v>
      </c>
      <c r="R14137" t="s">
        <v>150</v>
      </c>
      <c r="S14137">
        <v>0.36</v>
      </c>
      <c r="T14137" t="s">
        <v>150</v>
      </c>
      <c r="U14137">
        <v>11.15</v>
      </c>
      <c r="V14137" t="s">
        <v>150</v>
      </c>
      <c r="W14137">
        <v>21.26</v>
      </c>
      <c r="X14137" t="s">
        <v>150</v>
      </c>
      <c r="Y14137">
        <v>38.92</v>
      </c>
      <c r="AA14137">
        <v>31.26</v>
      </c>
      <c r="AE14137">
        <v>4.5</v>
      </c>
      <c r="AF14137" t="s">
        <v>150</v>
      </c>
      <c r="AG14137">
        <v>5.8</v>
      </c>
      <c r="AH14137" t="s">
        <v>150</v>
      </c>
      <c r="AS14137">
        <v>1.84</v>
      </c>
      <c r="AT14137" t="s">
        <v>150</v>
      </c>
    </row>
    <row r="14138" spans="1:46" x14ac:dyDescent="0.2">
      <c r="A14138" t="s">
        <v>192</v>
      </c>
      <c r="B14138" t="s">
        <v>193</v>
      </c>
      <c r="C14138">
        <f>-70.00370308 / 41.76672903</f>
        <v>-1.6760638121725568</v>
      </c>
      <c r="D14138" t="s">
        <v>194</v>
      </c>
      <c r="E14138" t="s">
        <v>70</v>
      </c>
      <c r="F14138" s="1">
        <v>43354</v>
      </c>
      <c r="G14138">
        <v>0.5</v>
      </c>
      <c r="I14138">
        <v>17.2</v>
      </c>
      <c r="J14138" t="s">
        <v>150</v>
      </c>
      <c r="K14138">
        <v>1.1299999999999999</v>
      </c>
      <c r="L14138" t="s">
        <v>150</v>
      </c>
      <c r="M14138">
        <v>5.5</v>
      </c>
      <c r="N14138" t="s">
        <v>150</v>
      </c>
      <c r="O14138">
        <v>7.61</v>
      </c>
      <c r="P14138" t="s">
        <v>150</v>
      </c>
      <c r="Q14138">
        <v>23</v>
      </c>
      <c r="R14138" t="s">
        <v>150</v>
      </c>
      <c r="S14138">
        <v>0.28000000000000003</v>
      </c>
      <c r="T14138" t="s">
        <v>150</v>
      </c>
      <c r="U14138">
        <v>8.67</v>
      </c>
      <c r="V14138" t="s">
        <v>150</v>
      </c>
      <c r="W14138">
        <v>20.77</v>
      </c>
      <c r="X14138" t="s">
        <v>150</v>
      </c>
      <c r="Y14138">
        <v>35.299999999999997</v>
      </c>
      <c r="AA14138">
        <v>31.8</v>
      </c>
      <c r="AC14138">
        <v>35.43</v>
      </c>
      <c r="AE14138">
        <v>4.2</v>
      </c>
      <c r="AF14138" t="s">
        <v>150</v>
      </c>
      <c r="AG14138">
        <v>6.19</v>
      </c>
      <c r="AH14138" t="s">
        <v>150</v>
      </c>
      <c r="AS14138">
        <v>1.41</v>
      </c>
      <c r="AT14138" t="s">
        <v>150</v>
      </c>
    </row>
    <row r="14139" spans="1:46" x14ac:dyDescent="0.2">
      <c r="A14139" t="s">
        <v>192</v>
      </c>
      <c r="B14139" t="s">
        <v>193</v>
      </c>
      <c r="C14139">
        <f>-70.00370308 / 41.76672903</f>
        <v>-1.6760638121725568</v>
      </c>
      <c r="D14139" t="s">
        <v>194</v>
      </c>
      <c r="E14139" t="s">
        <v>70</v>
      </c>
      <c r="F14139" s="1">
        <v>43354</v>
      </c>
      <c r="G14139">
        <v>1</v>
      </c>
      <c r="K14139" t="s">
        <v>173</v>
      </c>
      <c r="L14139" t="s">
        <v>150</v>
      </c>
      <c r="O14139">
        <v>7.67</v>
      </c>
      <c r="P14139" t="s">
        <v>150</v>
      </c>
      <c r="Q14139">
        <v>22.9</v>
      </c>
      <c r="R14139" t="s">
        <v>150</v>
      </c>
      <c r="S14139" t="s">
        <v>173</v>
      </c>
      <c r="T14139" t="s">
        <v>150</v>
      </c>
      <c r="W14139" t="s">
        <v>173</v>
      </c>
      <c r="X14139" t="s">
        <v>150</v>
      </c>
      <c r="AE14139" t="s">
        <v>173</v>
      </c>
      <c r="AF14139" t="s">
        <v>150</v>
      </c>
      <c r="AG14139" t="s">
        <v>173</v>
      </c>
      <c r="AH14139" t="s">
        <v>150</v>
      </c>
      <c r="AS14139" t="s">
        <v>173</v>
      </c>
      <c r="AT14139" t="s">
        <v>150</v>
      </c>
    </row>
    <row r="14140" spans="1:46" x14ac:dyDescent="0.2">
      <c r="A14140" t="s">
        <v>192</v>
      </c>
      <c r="B14140" t="s">
        <v>193</v>
      </c>
      <c r="C14140">
        <f>-70.00370308 / 41.76672903</f>
        <v>-1.6760638121725568</v>
      </c>
      <c r="D14140" t="s">
        <v>194</v>
      </c>
      <c r="E14140" t="s">
        <v>70</v>
      </c>
      <c r="F14140" s="1">
        <v>43354</v>
      </c>
      <c r="G14140">
        <v>2</v>
      </c>
      <c r="K14140" t="s">
        <v>173</v>
      </c>
      <c r="L14140" t="s">
        <v>150</v>
      </c>
      <c r="O14140">
        <v>7.67</v>
      </c>
      <c r="P14140" t="s">
        <v>150</v>
      </c>
      <c r="Q14140">
        <v>22.9</v>
      </c>
      <c r="R14140" t="s">
        <v>150</v>
      </c>
      <c r="S14140" t="s">
        <v>173</v>
      </c>
      <c r="T14140" t="s">
        <v>150</v>
      </c>
      <c r="W14140" t="s">
        <v>173</v>
      </c>
      <c r="X14140" t="s">
        <v>150</v>
      </c>
      <c r="AE14140" t="s">
        <v>173</v>
      </c>
      <c r="AF14140" t="s">
        <v>150</v>
      </c>
      <c r="AG14140" t="s">
        <v>173</v>
      </c>
      <c r="AH14140" t="s">
        <v>150</v>
      </c>
      <c r="AS14140" t="s">
        <v>173</v>
      </c>
      <c r="AT14140" t="s">
        <v>150</v>
      </c>
    </row>
    <row r="14141" spans="1:46" x14ac:dyDescent="0.2">
      <c r="A14141" t="s">
        <v>192</v>
      </c>
      <c r="B14141" t="s">
        <v>193</v>
      </c>
      <c r="C14141">
        <f>-70.00370308 / 41.76672903</f>
        <v>-1.6760638121725568</v>
      </c>
      <c r="D14141" t="s">
        <v>194</v>
      </c>
      <c r="E14141" t="s">
        <v>70</v>
      </c>
      <c r="F14141" s="1">
        <v>43354</v>
      </c>
      <c r="G14141">
        <v>3</v>
      </c>
      <c r="K14141">
        <v>1.03</v>
      </c>
      <c r="L14141" t="s">
        <v>150</v>
      </c>
      <c r="O14141">
        <v>7.67</v>
      </c>
      <c r="P14141" t="s">
        <v>150</v>
      </c>
      <c r="Q14141">
        <v>22.9</v>
      </c>
      <c r="R14141" t="s">
        <v>150</v>
      </c>
      <c r="S14141">
        <v>0.49</v>
      </c>
      <c r="T14141" t="s">
        <v>150</v>
      </c>
      <c r="U14141">
        <v>15.18</v>
      </c>
      <c r="V14141" t="s">
        <v>150</v>
      </c>
      <c r="W14141">
        <v>19.510000000000002</v>
      </c>
      <c r="X14141" t="s">
        <v>150</v>
      </c>
      <c r="Y14141">
        <v>43.37</v>
      </c>
      <c r="AA14141">
        <v>30.89</v>
      </c>
      <c r="AE14141">
        <v>3.9</v>
      </c>
      <c r="AF14141" t="s">
        <v>150</v>
      </c>
      <c r="AG14141">
        <v>6.23</v>
      </c>
      <c r="AH14141" t="s">
        <v>150</v>
      </c>
      <c r="AS14141">
        <v>1.52</v>
      </c>
      <c r="AT14141" t="s">
        <v>150</v>
      </c>
    </row>
    <row r="14142" spans="1:46" x14ac:dyDescent="0.2">
      <c r="A14142" t="s">
        <v>192</v>
      </c>
      <c r="B14142" t="s">
        <v>193</v>
      </c>
      <c r="C14142">
        <f>-70.00370308 / 41.76672903</f>
        <v>-1.6760638121725568</v>
      </c>
      <c r="D14142" t="s">
        <v>194</v>
      </c>
      <c r="E14142" t="s">
        <v>70</v>
      </c>
      <c r="F14142" s="1">
        <v>43354</v>
      </c>
      <c r="G14142">
        <v>4</v>
      </c>
      <c r="K14142" t="s">
        <v>173</v>
      </c>
      <c r="L14142" t="s">
        <v>150</v>
      </c>
      <c r="O14142">
        <v>7.67</v>
      </c>
      <c r="P14142" t="s">
        <v>150</v>
      </c>
      <c r="Q14142">
        <v>22.9</v>
      </c>
      <c r="R14142" t="s">
        <v>150</v>
      </c>
      <c r="S14142" t="s">
        <v>173</v>
      </c>
      <c r="T14142" t="s">
        <v>150</v>
      </c>
      <c r="W14142" t="s">
        <v>173</v>
      </c>
      <c r="X14142" t="s">
        <v>150</v>
      </c>
      <c r="AE14142" t="s">
        <v>173</v>
      </c>
      <c r="AF14142" t="s">
        <v>150</v>
      </c>
      <c r="AG14142" t="s">
        <v>173</v>
      </c>
      <c r="AH14142" t="s">
        <v>150</v>
      </c>
      <c r="AS14142" t="s">
        <v>173</v>
      </c>
      <c r="AT14142" t="s">
        <v>150</v>
      </c>
    </row>
    <row r="14143" spans="1:46" x14ac:dyDescent="0.2">
      <c r="A14143" t="s">
        <v>192</v>
      </c>
      <c r="B14143" t="s">
        <v>193</v>
      </c>
      <c r="C14143">
        <f>-70.00370308 / 41.76672903</f>
        <v>-1.6760638121725568</v>
      </c>
      <c r="D14143" t="s">
        <v>194</v>
      </c>
      <c r="E14143" t="s">
        <v>70</v>
      </c>
      <c r="F14143" s="1">
        <v>43354</v>
      </c>
      <c r="G14143">
        <v>5</v>
      </c>
      <c r="K14143" t="s">
        <v>173</v>
      </c>
      <c r="L14143" t="s">
        <v>150</v>
      </c>
      <c r="O14143">
        <v>7.67</v>
      </c>
      <c r="P14143" t="s">
        <v>150</v>
      </c>
      <c r="Q14143">
        <v>22.8</v>
      </c>
      <c r="R14143" t="s">
        <v>150</v>
      </c>
      <c r="S14143" t="s">
        <v>173</v>
      </c>
      <c r="T14143" t="s">
        <v>150</v>
      </c>
      <c r="W14143" t="s">
        <v>173</v>
      </c>
      <c r="X14143" t="s">
        <v>150</v>
      </c>
      <c r="AE14143" t="s">
        <v>173</v>
      </c>
      <c r="AF14143" t="s">
        <v>150</v>
      </c>
      <c r="AG14143" t="s">
        <v>173</v>
      </c>
      <c r="AH14143" t="s">
        <v>150</v>
      </c>
      <c r="AS14143" t="s">
        <v>173</v>
      </c>
      <c r="AT14143" t="s">
        <v>150</v>
      </c>
    </row>
    <row r="14144" spans="1:46" x14ac:dyDescent="0.2">
      <c r="A14144" t="s">
        <v>192</v>
      </c>
      <c r="B14144" t="s">
        <v>193</v>
      </c>
      <c r="C14144">
        <f>-70.00370308 / 41.76672903</f>
        <v>-1.6760638121725568</v>
      </c>
      <c r="D14144" t="s">
        <v>194</v>
      </c>
      <c r="E14144" t="s">
        <v>70</v>
      </c>
      <c r="F14144" s="1">
        <v>43354</v>
      </c>
      <c r="G14144">
        <v>6</v>
      </c>
      <c r="K14144" t="s">
        <v>173</v>
      </c>
      <c r="L14144" t="s">
        <v>150</v>
      </c>
      <c r="O14144">
        <v>7.66</v>
      </c>
      <c r="P14144" t="s">
        <v>150</v>
      </c>
      <c r="Q14144">
        <v>22.7</v>
      </c>
      <c r="R14144" t="s">
        <v>150</v>
      </c>
      <c r="S14144" t="s">
        <v>173</v>
      </c>
      <c r="T14144" t="s">
        <v>150</v>
      </c>
      <c r="W14144" t="s">
        <v>173</v>
      </c>
      <c r="X14144" t="s">
        <v>150</v>
      </c>
      <c r="AE14144" t="s">
        <v>173</v>
      </c>
      <c r="AF14144" t="s">
        <v>150</v>
      </c>
      <c r="AG14144" t="s">
        <v>173</v>
      </c>
      <c r="AH14144" t="s">
        <v>150</v>
      </c>
      <c r="AS14144" t="s">
        <v>173</v>
      </c>
      <c r="AT14144" t="s">
        <v>150</v>
      </c>
    </row>
    <row r="14145" spans="1:58" x14ac:dyDescent="0.2">
      <c r="A14145" t="s">
        <v>192</v>
      </c>
      <c r="B14145" t="s">
        <v>193</v>
      </c>
      <c r="C14145">
        <f>-70.00370308 / 41.76672903</f>
        <v>-1.6760638121725568</v>
      </c>
      <c r="D14145" t="s">
        <v>194</v>
      </c>
      <c r="E14145" t="s">
        <v>70</v>
      </c>
      <c r="F14145" s="1">
        <v>43354</v>
      </c>
      <c r="G14145">
        <v>7</v>
      </c>
      <c r="K14145" t="s">
        <v>173</v>
      </c>
      <c r="L14145" t="s">
        <v>150</v>
      </c>
      <c r="O14145">
        <v>8.34</v>
      </c>
      <c r="P14145" t="s">
        <v>150</v>
      </c>
      <c r="Q14145">
        <v>17.600000000000001</v>
      </c>
      <c r="R14145" t="s">
        <v>150</v>
      </c>
      <c r="S14145" t="s">
        <v>173</v>
      </c>
      <c r="T14145" t="s">
        <v>150</v>
      </c>
      <c r="W14145" t="s">
        <v>173</v>
      </c>
      <c r="X14145" t="s">
        <v>150</v>
      </c>
      <c r="AE14145" t="s">
        <v>173</v>
      </c>
      <c r="AF14145" t="s">
        <v>150</v>
      </c>
      <c r="AG14145" t="s">
        <v>173</v>
      </c>
      <c r="AH14145" t="s">
        <v>150</v>
      </c>
      <c r="AS14145" t="s">
        <v>173</v>
      </c>
      <c r="AT14145" t="s">
        <v>150</v>
      </c>
    </row>
    <row r="14146" spans="1:58" x14ac:dyDescent="0.2">
      <c r="A14146" t="s">
        <v>192</v>
      </c>
      <c r="B14146" t="s">
        <v>193</v>
      </c>
      <c r="C14146">
        <f>-70.00370308 / 41.76672903</f>
        <v>-1.6760638121725568</v>
      </c>
      <c r="D14146" t="s">
        <v>194</v>
      </c>
      <c r="E14146" t="s">
        <v>70</v>
      </c>
      <c r="F14146" s="1">
        <v>43354</v>
      </c>
      <c r="G14146">
        <v>8</v>
      </c>
      <c r="K14146" t="s">
        <v>173</v>
      </c>
      <c r="L14146" t="s">
        <v>150</v>
      </c>
      <c r="O14146">
        <v>9.18</v>
      </c>
      <c r="P14146" t="s">
        <v>150</v>
      </c>
      <c r="Q14146">
        <v>14.4</v>
      </c>
      <c r="R14146" t="s">
        <v>150</v>
      </c>
      <c r="S14146" t="s">
        <v>173</v>
      </c>
      <c r="T14146" t="s">
        <v>150</v>
      </c>
      <c r="W14146" t="s">
        <v>173</v>
      </c>
      <c r="X14146" t="s">
        <v>150</v>
      </c>
      <c r="AE14146" t="s">
        <v>173</v>
      </c>
      <c r="AF14146" t="s">
        <v>150</v>
      </c>
      <c r="AG14146" t="s">
        <v>173</v>
      </c>
      <c r="AH14146" t="s">
        <v>150</v>
      </c>
      <c r="AS14146" t="s">
        <v>173</v>
      </c>
      <c r="AT14146" t="s">
        <v>150</v>
      </c>
    </row>
    <row r="14147" spans="1:58" x14ac:dyDescent="0.2">
      <c r="A14147" t="s">
        <v>192</v>
      </c>
      <c r="B14147" t="s">
        <v>193</v>
      </c>
      <c r="C14147">
        <f>-70.00370308 / 41.76672903</f>
        <v>-1.6760638121725568</v>
      </c>
      <c r="D14147" t="s">
        <v>194</v>
      </c>
      <c r="E14147" t="s">
        <v>70</v>
      </c>
      <c r="F14147" s="1">
        <v>43354</v>
      </c>
      <c r="G14147">
        <v>9</v>
      </c>
      <c r="K14147">
        <v>1.3</v>
      </c>
      <c r="L14147" t="s">
        <v>150</v>
      </c>
      <c r="O14147">
        <v>8.92</v>
      </c>
      <c r="P14147" t="s">
        <v>150</v>
      </c>
      <c r="Q14147">
        <v>12.5</v>
      </c>
      <c r="R14147" t="s">
        <v>150</v>
      </c>
      <c r="S14147">
        <v>0.28000000000000003</v>
      </c>
      <c r="T14147" t="s">
        <v>150</v>
      </c>
      <c r="U14147">
        <v>8.67</v>
      </c>
      <c r="V14147" t="s">
        <v>150</v>
      </c>
      <c r="W14147">
        <v>15.88</v>
      </c>
      <c r="X14147" t="s">
        <v>150</v>
      </c>
      <c r="Y14147">
        <v>35.299999999999997</v>
      </c>
      <c r="AA14147">
        <v>33.17</v>
      </c>
      <c r="AE14147">
        <v>3.9</v>
      </c>
      <c r="AF14147" t="s">
        <v>150</v>
      </c>
      <c r="AG14147">
        <v>6.09</v>
      </c>
      <c r="AH14147" t="s">
        <v>150</v>
      </c>
      <c r="AS14147">
        <v>1.8</v>
      </c>
      <c r="AT14147" t="s">
        <v>150</v>
      </c>
    </row>
    <row r="14148" spans="1:58" x14ac:dyDescent="0.2">
      <c r="A14148" t="s">
        <v>192</v>
      </c>
      <c r="B14148" t="s">
        <v>193</v>
      </c>
      <c r="C14148">
        <f>-70.00370308 / 41.76672903</f>
        <v>-1.6760638121725568</v>
      </c>
      <c r="D14148" t="s">
        <v>194</v>
      </c>
      <c r="E14148" t="s">
        <v>70</v>
      </c>
      <c r="F14148" s="1">
        <v>43354</v>
      </c>
      <c r="G14148">
        <v>10</v>
      </c>
      <c r="K14148" t="s">
        <v>173</v>
      </c>
      <c r="L14148" t="s">
        <v>150</v>
      </c>
      <c r="O14148">
        <v>6</v>
      </c>
      <c r="P14148" t="s">
        <v>150</v>
      </c>
      <c r="Q14148">
        <v>11</v>
      </c>
      <c r="R14148" t="s">
        <v>150</v>
      </c>
      <c r="S14148" t="s">
        <v>173</v>
      </c>
      <c r="T14148" t="s">
        <v>150</v>
      </c>
      <c r="W14148" t="s">
        <v>173</v>
      </c>
      <c r="X14148" t="s">
        <v>150</v>
      </c>
      <c r="AE14148" t="s">
        <v>173</v>
      </c>
      <c r="AF14148" t="s">
        <v>150</v>
      </c>
      <c r="AG14148" t="s">
        <v>173</v>
      </c>
      <c r="AH14148" t="s">
        <v>150</v>
      </c>
      <c r="AS14148" t="s">
        <v>173</v>
      </c>
      <c r="AT14148" t="s">
        <v>150</v>
      </c>
    </row>
    <row r="14149" spans="1:58" x14ac:dyDescent="0.2">
      <c r="A14149" t="s">
        <v>192</v>
      </c>
      <c r="B14149" t="s">
        <v>193</v>
      </c>
      <c r="C14149">
        <f>-70.00370308 / 41.76672903</f>
        <v>-1.6760638121725568</v>
      </c>
      <c r="D14149" t="s">
        <v>194</v>
      </c>
      <c r="E14149" t="s">
        <v>70</v>
      </c>
      <c r="F14149" s="1">
        <v>43354</v>
      </c>
      <c r="G14149">
        <v>11</v>
      </c>
      <c r="K14149" t="s">
        <v>173</v>
      </c>
      <c r="L14149" t="s">
        <v>150</v>
      </c>
      <c r="O14149">
        <v>3.61</v>
      </c>
      <c r="P14149" t="s">
        <v>150</v>
      </c>
      <c r="Q14149">
        <v>10.199999999999999</v>
      </c>
      <c r="R14149" t="s">
        <v>150</v>
      </c>
      <c r="S14149" t="s">
        <v>173</v>
      </c>
      <c r="T14149" t="s">
        <v>150</v>
      </c>
      <c r="W14149" t="s">
        <v>173</v>
      </c>
      <c r="X14149" t="s">
        <v>150</v>
      </c>
      <c r="AE14149" t="s">
        <v>173</v>
      </c>
      <c r="AF14149" t="s">
        <v>150</v>
      </c>
      <c r="AG14149" t="s">
        <v>173</v>
      </c>
      <c r="AH14149" t="s">
        <v>150</v>
      </c>
      <c r="AS14149" t="s">
        <v>173</v>
      </c>
      <c r="AT14149" t="s">
        <v>150</v>
      </c>
    </row>
    <row r="14150" spans="1:58" x14ac:dyDescent="0.2">
      <c r="A14150" t="s">
        <v>192</v>
      </c>
      <c r="B14150" t="s">
        <v>193</v>
      </c>
      <c r="C14150">
        <f>-70.00370308 / 41.76672903</f>
        <v>-1.6760638121725568</v>
      </c>
      <c r="D14150" t="s">
        <v>194</v>
      </c>
      <c r="E14150" t="s">
        <v>70</v>
      </c>
      <c r="F14150" s="1">
        <v>43354</v>
      </c>
      <c r="G14150">
        <v>12</v>
      </c>
      <c r="K14150" t="s">
        <v>173</v>
      </c>
      <c r="L14150" t="s">
        <v>150</v>
      </c>
      <c r="O14150">
        <v>2.75</v>
      </c>
      <c r="P14150" t="s">
        <v>150</v>
      </c>
      <c r="Q14150">
        <v>9.6999999999999993</v>
      </c>
      <c r="R14150" t="s">
        <v>150</v>
      </c>
      <c r="S14150" t="s">
        <v>173</v>
      </c>
      <c r="T14150" t="s">
        <v>150</v>
      </c>
      <c r="W14150" t="s">
        <v>173</v>
      </c>
      <c r="X14150" t="s">
        <v>150</v>
      </c>
      <c r="AE14150" t="s">
        <v>173</v>
      </c>
      <c r="AF14150" t="s">
        <v>150</v>
      </c>
      <c r="AG14150" t="s">
        <v>173</v>
      </c>
      <c r="AH14150" t="s">
        <v>150</v>
      </c>
      <c r="AS14150" t="s">
        <v>173</v>
      </c>
      <c r="AT14150" t="s">
        <v>150</v>
      </c>
    </row>
    <row r="14151" spans="1:58" x14ac:dyDescent="0.2">
      <c r="A14151" t="s">
        <v>192</v>
      </c>
      <c r="B14151" t="s">
        <v>193</v>
      </c>
      <c r="C14151">
        <f>-70.00370308 / 41.76672903</f>
        <v>-1.6760638121725568</v>
      </c>
      <c r="D14151" t="s">
        <v>194</v>
      </c>
      <c r="E14151" t="s">
        <v>70</v>
      </c>
      <c r="F14151" s="1">
        <v>43354</v>
      </c>
      <c r="G14151">
        <v>13</v>
      </c>
      <c r="K14151" t="s">
        <v>173</v>
      </c>
      <c r="L14151" t="s">
        <v>150</v>
      </c>
      <c r="O14151">
        <v>1.21</v>
      </c>
      <c r="P14151" t="s">
        <v>150</v>
      </c>
      <c r="Q14151">
        <v>9.1</v>
      </c>
      <c r="R14151" t="s">
        <v>150</v>
      </c>
      <c r="S14151" t="s">
        <v>173</v>
      </c>
      <c r="T14151" t="s">
        <v>150</v>
      </c>
      <c r="W14151" t="s">
        <v>173</v>
      </c>
      <c r="X14151" t="s">
        <v>150</v>
      </c>
      <c r="AE14151" t="s">
        <v>173</v>
      </c>
      <c r="AF14151" t="s">
        <v>150</v>
      </c>
      <c r="AG14151" t="s">
        <v>173</v>
      </c>
      <c r="AH14151" t="s">
        <v>150</v>
      </c>
      <c r="AS14151" t="s">
        <v>173</v>
      </c>
      <c r="AT14151" t="s">
        <v>150</v>
      </c>
    </row>
    <row r="14152" spans="1:58" x14ac:dyDescent="0.2">
      <c r="A14152" t="s">
        <v>192</v>
      </c>
      <c r="B14152" t="s">
        <v>193</v>
      </c>
      <c r="C14152">
        <f>-70.00370308 / 41.76672903</f>
        <v>-1.6760638121725568</v>
      </c>
      <c r="D14152" t="s">
        <v>194</v>
      </c>
      <c r="E14152" t="s">
        <v>70</v>
      </c>
      <c r="F14152" s="1">
        <v>43354</v>
      </c>
      <c r="G14152">
        <v>14</v>
      </c>
      <c r="K14152" t="s">
        <v>173</v>
      </c>
      <c r="L14152" t="s">
        <v>150</v>
      </c>
      <c r="O14152">
        <v>0.24</v>
      </c>
      <c r="P14152" t="s">
        <v>150</v>
      </c>
      <c r="Q14152">
        <v>8.6999999999999993</v>
      </c>
      <c r="R14152" t="s">
        <v>150</v>
      </c>
      <c r="S14152" t="s">
        <v>173</v>
      </c>
      <c r="T14152" t="s">
        <v>150</v>
      </c>
      <c r="W14152" t="s">
        <v>173</v>
      </c>
      <c r="X14152" t="s">
        <v>150</v>
      </c>
      <c r="AE14152" t="s">
        <v>173</v>
      </c>
      <c r="AF14152" t="s">
        <v>150</v>
      </c>
      <c r="AG14152" t="s">
        <v>173</v>
      </c>
      <c r="AH14152" t="s">
        <v>150</v>
      </c>
      <c r="AS14152" t="s">
        <v>173</v>
      </c>
      <c r="AT14152" t="s">
        <v>150</v>
      </c>
    </row>
    <row r="14153" spans="1:58" x14ac:dyDescent="0.2">
      <c r="A14153" t="s">
        <v>192</v>
      </c>
      <c r="B14153" t="s">
        <v>193</v>
      </c>
      <c r="C14153">
        <f>-70.00370308 / 41.76672903</f>
        <v>-1.6760638121725568</v>
      </c>
      <c r="D14153" t="s">
        <v>194</v>
      </c>
      <c r="E14153" t="s">
        <v>70</v>
      </c>
      <c r="F14153" s="1">
        <v>43354</v>
      </c>
      <c r="G14153">
        <v>15</v>
      </c>
      <c r="K14153" t="s">
        <v>173</v>
      </c>
      <c r="L14153" t="s">
        <v>150</v>
      </c>
      <c r="O14153">
        <v>0.18</v>
      </c>
      <c r="P14153" t="s">
        <v>150</v>
      </c>
      <c r="Q14153">
        <v>8.3000000000000007</v>
      </c>
      <c r="R14153" t="s">
        <v>150</v>
      </c>
      <c r="S14153" t="s">
        <v>173</v>
      </c>
      <c r="T14153" t="s">
        <v>150</v>
      </c>
      <c r="W14153" t="s">
        <v>173</v>
      </c>
      <c r="X14153" t="s">
        <v>150</v>
      </c>
      <c r="AE14153" t="s">
        <v>173</v>
      </c>
      <c r="AF14153" t="s">
        <v>150</v>
      </c>
      <c r="AG14153" t="s">
        <v>173</v>
      </c>
      <c r="AH14153" t="s">
        <v>150</v>
      </c>
      <c r="AS14153" t="s">
        <v>173</v>
      </c>
      <c r="AT14153" t="s">
        <v>150</v>
      </c>
    </row>
    <row r="14154" spans="1:58" x14ac:dyDescent="0.2">
      <c r="A14154" t="s">
        <v>192</v>
      </c>
      <c r="B14154" t="s">
        <v>193</v>
      </c>
      <c r="C14154">
        <f>-70.00370308 / 41.76672903</f>
        <v>-1.6760638121725568</v>
      </c>
      <c r="D14154" t="s">
        <v>194</v>
      </c>
      <c r="E14154" t="s">
        <v>70</v>
      </c>
      <c r="F14154" s="1">
        <v>43354</v>
      </c>
      <c r="G14154">
        <v>16</v>
      </c>
      <c r="K14154">
        <v>0.03</v>
      </c>
      <c r="L14154" t="s">
        <v>150</v>
      </c>
      <c r="O14154">
        <v>0.13</v>
      </c>
      <c r="P14154" t="s">
        <v>150</v>
      </c>
      <c r="Q14154">
        <v>8.1999999999999993</v>
      </c>
      <c r="R14154" t="s">
        <v>150</v>
      </c>
      <c r="S14154">
        <v>1.5</v>
      </c>
      <c r="T14154" t="s">
        <v>150</v>
      </c>
      <c r="U14154">
        <v>46.46</v>
      </c>
      <c r="V14154" t="s">
        <v>150</v>
      </c>
      <c r="W14154">
        <v>36.49</v>
      </c>
      <c r="X14154" t="s">
        <v>150</v>
      </c>
      <c r="Y14154">
        <v>59.5</v>
      </c>
      <c r="AA14154">
        <v>-3.8</v>
      </c>
      <c r="AE14154">
        <v>10.6</v>
      </c>
      <c r="AF14154" t="s">
        <v>150</v>
      </c>
      <c r="AG14154">
        <v>6.08</v>
      </c>
      <c r="AH14154" t="s">
        <v>150</v>
      </c>
      <c r="AS14154">
        <v>12.13</v>
      </c>
      <c r="AT14154" t="s">
        <v>150</v>
      </c>
    </row>
    <row r="14155" spans="1:58" x14ac:dyDescent="0.2">
      <c r="A14155" t="s">
        <v>192</v>
      </c>
      <c r="B14155" t="s">
        <v>193</v>
      </c>
      <c r="C14155">
        <f>-70.00370308 / 41.76672903</f>
        <v>-1.6760638121725568</v>
      </c>
      <c r="D14155" t="s">
        <v>194</v>
      </c>
      <c r="E14155" t="s">
        <v>70</v>
      </c>
      <c r="F14155" s="1">
        <v>43580</v>
      </c>
      <c r="G14155">
        <v>0.5</v>
      </c>
      <c r="I14155">
        <v>18.5</v>
      </c>
      <c r="J14155" t="s">
        <v>150</v>
      </c>
      <c r="K14155">
        <v>0.41</v>
      </c>
      <c r="L14155" t="s">
        <v>150</v>
      </c>
      <c r="M14155">
        <v>6.3</v>
      </c>
      <c r="N14155" t="s">
        <v>150</v>
      </c>
      <c r="O14155">
        <v>10.11</v>
      </c>
      <c r="P14155" t="s">
        <v>150</v>
      </c>
      <c r="Q14155">
        <v>14.9</v>
      </c>
      <c r="R14155" t="s">
        <v>150</v>
      </c>
      <c r="S14155">
        <v>0.21</v>
      </c>
      <c r="T14155" t="s">
        <v>150</v>
      </c>
      <c r="U14155">
        <v>6.5</v>
      </c>
      <c r="V14155" t="s">
        <v>150</v>
      </c>
      <c r="W14155">
        <v>15.83</v>
      </c>
      <c r="X14155" t="s">
        <v>150</v>
      </c>
      <c r="Y14155">
        <v>31.14</v>
      </c>
      <c r="AA14155">
        <v>21.85</v>
      </c>
      <c r="AC14155">
        <v>33.479999999999997</v>
      </c>
      <c r="AE14155">
        <v>3.6</v>
      </c>
      <c r="AF14155" t="s">
        <v>150</v>
      </c>
      <c r="AG14155">
        <v>6.04</v>
      </c>
      <c r="AH14155" t="s">
        <v>150</v>
      </c>
      <c r="AS14155">
        <v>0.89</v>
      </c>
      <c r="AT14155" t="s">
        <v>150</v>
      </c>
      <c r="BE14155">
        <v>1.3</v>
      </c>
      <c r="BF14155" t="s">
        <v>150</v>
      </c>
    </row>
    <row r="14156" spans="1:58" x14ac:dyDescent="0.2">
      <c r="A14156" t="s">
        <v>192</v>
      </c>
      <c r="B14156" t="s">
        <v>193</v>
      </c>
      <c r="C14156">
        <f>-70.00370308 / 41.76672903</f>
        <v>-1.6760638121725568</v>
      </c>
      <c r="D14156" t="s">
        <v>194</v>
      </c>
      <c r="E14156" t="s">
        <v>70</v>
      </c>
      <c r="F14156" s="1">
        <v>43580</v>
      </c>
      <c r="G14156">
        <v>1</v>
      </c>
      <c r="K14156" t="s">
        <v>173</v>
      </c>
      <c r="L14156" t="s">
        <v>150</v>
      </c>
      <c r="O14156">
        <v>10.130000000000001</v>
      </c>
      <c r="P14156" t="s">
        <v>150</v>
      </c>
      <c r="Q14156">
        <v>14.8</v>
      </c>
      <c r="R14156" t="s">
        <v>150</v>
      </c>
      <c r="S14156" t="s">
        <v>173</v>
      </c>
      <c r="T14156" t="s">
        <v>150</v>
      </c>
      <c r="W14156" t="s">
        <v>173</v>
      </c>
      <c r="X14156" t="s">
        <v>150</v>
      </c>
      <c r="AE14156" t="s">
        <v>173</v>
      </c>
      <c r="AF14156" t="s">
        <v>150</v>
      </c>
      <c r="AG14156" t="s">
        <v>173</v>
      </c>
      <c r="AH14156" t="s">
        <v>150</v>
      </c>
      <c r="AS14156" t="s">
        <v>173</v>
      </c>
      <c r="AT14156" t="s">
        <v>150</v>
      </c>
      <c r="BE14156" t="s">
        <v>173</v>
      </c>
      <c r="BF14156" t="s">
        <v>150</v>
      </c>
    </row>
    <row r="14157" spans="1:58" x14ac:dyDescent="0.2">
      <c r="A14157" t="s">
        <v>192</v>
      </c>
      <c r="B14157" t="s">
        <v>193</v>
      </c>
      <c r="C14157">
        <f>-70.00370308 / 41.76672903</f>
        <v>-1.6760638121725568</v>
      </c>
      <c r="D14157" t="s">
        <v>194</v>
      </c>
      <c r="E14157" t="s">
        <v>70</v>
      </c>
      <c r="F14157" s="1">
        <v>43580</v>
      </c>
      <c r="G14157">
        <v>2</v>
      </c>
      <c r="K14157" t="s">
        <v>173</v>
      </c>
      <c r="L14157" t="s">
        <v>150</v>
      </c>
      <c r="O14157">
        <v>10.18</v>
      </c>
      <c r="P14157" t="s">
        <v>150</v>
      </c>
      <c r="Q14157">
        <v>14.4</v>
      </c>
      <c r="R14157" t="s">
        <v>150</v>
      </c>
      <c r="S14157" t="s">
        <v>173</v>
      </c>
      <c r="T14157" t="s">
        <v>150</v>
      </c>
      <c r="W14157" t="s">
        <v>173</v>
      </c>
      <c r="X14157" t="s">
        <v>150</v>
      </c>
      <c r="AE14157" t="s">
        <v>173</v>
      </c>
      <c r="AF14157" t="s">
        <v>150</v>
      </c>
      <c r="AG14157" t="s">
        <v>173</v>
      </c>
      <c r="AH14157" t="s">
        <v>150</v>
      </c>
      <c r="AS14157" t="s">
        <v>173</v>
      </c>
      <c r="AT14157" t="s">
        <v>150</v>
      </c>
      <c r="BE14157" t="s">
        <v>173</v>
      </c>
      <c r="BF14157" t="s">
        <v>150</v>
      </c>
    </row>
    <row r="14158" spans="1:58" x14ac:dyDescent="0.2">
      <c r="A14158" t="s">
        <v>192</v>
      </c>
      <c r="B14158" t="s">
        <v>193</v>
      </c>
      <c r="C14158">
        <f>-70.00370308 / 41.76672903</f>
        <v>-1.6760638121725568</v>
      </c>
      <c r="D14158" t="s">
        <v>194</v>
      </c>
      <c r="E14158" t="s">
        <v>70</v>
      </c>
      <c r="F14158" s="1">
        <v>43580</v>
      </c>
      <c r="G14158">
        <v>3</v>
      </c>
      <c r="K14158">
        <v>0.54</v>
      </c>
      <c r="L14158" t="s">
        <v>150</v>
      </c>
      <c r="O14158">
        <v>10.18</v>
      </c>
      <c r="P14158" t="s">
        <v>150</v>
      </c>
      <c r="Q14158">
        <v>14.1</v>
      </c>
      <c r="R14158" t="s">
        <v>150</v>
      </c>
      <c r="S14158">
        <v>0.21</v>
      </c>
      <c r="T14158" t="s">
        <v>150</v>
      </c>
      <c r="U14158">
        <v>6.5</v>
      </c>
      <c r="V14158" t="s">
        <v>150</v>
      </c>
      <c r="W14158">
        <v>18.96</v>
      </c>
      <c r="X14158" t="s">
        <v>150</v>
      </c>
      <c r="Y14158">
        <v>31.14</v>
      </c>
      <c r="AA14158">
        <v>24.56</v>
      </c>
      <c r="AE14158">
        <v>3.5</v>
      </c>
      <c r="AF14158" t="s">
        <v>150</v>
      </c>
      <c r="AG14158">
        <v>6.12</v>
      </c>
      <c r="AH14158" t="s">
        <v>150</v>
      </c>
      <c r="AS14158">
        <v>1.04</v>
      </c>
      <c r="AT14158" t="s">
        <v>150</v>
      </c>
      <c r="BE14158">
        <v>1.58</v>
      </c>
      <c r="BF14158" t="s">
        <v>150</v>
      </c>
    </row>
    <row r="14159" spans="1:58" x14ac:dyDescent="0.2">
      <c r="A14159" t="s">
        <v>192</v>
      </c>
      <c r="B14159" t="s">
        <v>193</v>
      </c>
      <c r="C14159">
        <f>-70.00370308 / 41.76672903</f>
        <v>-1.6760638121725568</v>
      </c>
      <c r="D14159" t="s">
        <v>194</v>
      </c>
      <c r="E14159" t="s">
        <v>70</v>
      </c>
      <c r="F14159" s="1">
        <v>43580</v>
      </c>
      <c r="G14159">
        <v>4</v>
      </c>
      <c r="K14159" t="s">
        <v>173</v>
      </c>
      <c r="L14159" t="s">
        <v>150</v>
      </c>
      <c r="O14159">
        <v>10.3</v>
      </c>
      <c r="P14159" t="s">
        <v>150</v>
      </c>
      <c r="Q14159">
        <v>13.7</v>
      </c>
      <c r="R14159" t="s">
        <v>150</v>
      </c>
      <c r="S14159" t="s">
        <v>173</v>
      </c>
      <c r="T14159" t="s">
        <v>150</v>
      </c>
      <c r="W14159" t="s">
        <v>173</v>
      </c>
      <c r="X14159" t="s">
        <v>150</v>
      </c>
      <c r="AE14159" t="s">
        <v>173</v>
      </c>
      <c r="AF14159" t="s">
        <v>150</v>
      </c>
      <c r="AG14159" t="s">
        <v>173</v>
      </c>
      <c r="AH14159" t="s">
        <v>150</v>
      </c>
      <c r="AS14159" t="s">
        <v>173</v>
      </c>
      <c r="AT14159" t="s">
        <v>150</v>
      </c>
      <c r="BE14159" t="s">
        <v>173</v>
      </c>
      <c r="BF14159" t="s">
        <v>150</v>
      </c>
    </row>
    <row r="14160" spans="1:58" x14ac:dyDescent="0.2">
      <c r="A14160" t="s">
        <v>192</v>
      </c>
      <c r="B14160" t="s">
        <v>193</v>
      </c>
      <c r="C14160">
        <f>-70.00370308 / 41.76672903</f>
        <v>-1.6760638121725568</v>
      </c>
      <c r="D14160" t="s">
        <v>194</v>
      </c>
      <c r="E14160" t="s">
        <v>70</v>
      </c>
      <c r="F14160" s="1">
        <v>43580</v>
      </c>
      <c r="G14160">
        <v>5</v>
      </c>
      <c r="K14160" t="s">
        <v>173</v>
      </c>
      <c r="L14160" t="s">
        <v>150</v>
      </c>
      <c r="O14160">
        <v>10.55</v>
      </c>
      <c r="P14160" t="s">
        <v>150</v>
      </c>
      <c r="Q14160">
        <v>12.6</v>
      </c>
      <c r="R14160" t="s">
        <v>150</v>
      </c>
      <c r="S14160" t="s">
        <v>173</v>
      </c>
      <c r="T14160" t="s">
        <v>150</v>
      </c>
      <c r="W14160" t="s">
        <v>173</v>
      </c>
      <c r="X14160" t="s">
        <v>150</v>
      </c>
      <c r="AE14160" t="s">
        <v>173</v>
      </c>
      <c r="AF14160" t="s">
        <v>150</v>
      </c>
      <c r="AG14160" t="s">
        <v>173</v>
      </c>
      <c r="AH14160" t="s">
        <v>150</v>
      </c>
      <c r="AS14160" t="s">
        <v>173</v>
      </c>
      <c r="AT14160" t="s">
        <v>150</v>
      </c>
      <c r="BE14160" t="s">
        <v>173</v>
      </c>
      <c r="BF14160" t="s">
        <v>150</v>
      </c>
    </row>
    <row r="14161" spans="1:58" x14ac:dyDescent="0.2">
      <c r="A14161" t="s">
        <v>192</v>
      </c>
      <c r="B14161" t="s">
        <v>193</v>
      </c>
      <c r="C14161">
        <f>-70.00370308 / 41.76672903</f>
        <v>-1.6760638121725568</v>
      </c>
      <c r="D14161" t="s">
        <v>194</v>
      </c>
      <c r="E14161" t="s">
        <v>70</v>
      </c>
      <c r="F14161" s="1">
        <v>43580</v>
      </c>
      <c r="G14161">
        <v>6</v>
      </c>
      <c r="K14161" t="s">
        <v>173</v>
      </c>
      <c r="L14161" t="s">
        <v>150</v>
      </c>
      <c r="O14161">
        <v>10.84</v>
      </c>
      <c r="P14161" t="s">
        <v>150</v>
      </c>
      <c r="Q14161">
        <v>11.3</v>
      </c>
      <c r="R14161" t="s">
        <v>150</v>
      </c>
      <c r="S14161" t="s">
        <v>173</v>
      </c>
      <c r="T14161" t="s">
        <v>150</v>
      </c>
      <c r="W14161" t="s">
        <v>173</v>
      </c>
      <c r="X14161" t="s">
        <v>150</v>
      </c>
      <c r="AE14161" t="s">
        <v>173</v>
      </c>
      <c r="AF14161" t="s">
        <v>150</v>
      </c>
      <c r="AG14161" t="s">
        <v>173</v>
      </c>
      <c r="AH14161" t="s">
        <v>150</v>
      </c>
      <c r="AS14161" t="s">
        <v>173</v>
      </c>
      <c r="AT14161" t="s">
        <v>150</v>
      </c>
      <c r="BE14161" t="s">
        <v>173</v>
      </c>
      <c r="BF14161" t="s">
        <v>150</v>
      </c>
    </row>
    <row r="14162" spans="1:58" x14ac:dyDescent="0.2">
      <c r="A14162" t="s">
        <v>192</v>
      </c>
      <c r="B14162" t="s">
        <v>193</v>
      </c>
      <c r="C14162">
        <f>-70.00370308 / 41.76672903</f>
        <v>-1.6760638121725568</v>
      </c>
      <c r="D14162" t="s">
        <v>194</v>
      </c>
      <c r="E14162" t="s">
        <v>70</v>
      </c>
      <c r="F14162" s="1">
        <v>43580</v>
      </c>
      <c r="G14162">
        <v>7</v>
      </c>
      <c r="K14162" t="s">
        <v>173</v>
      </c>
      <c r="L14162" t="s">
        <v>150</v>
      </c>
      <c r="O14162">
        <v>11.21</v>
      </c>
      <c r="P14162" t="s">
        <v>150</v>
      </c>
      <c r="Q14162">
        <v>10.1</v>
      </c>
      <c r="R14162" t="s">
        <v>150</v>
      </c>
      <c r="S14162" t="s">
        <v>173</v>
      </c>
      <c r="T14162" t="s">
        <v>150</v>
      </c>
      <c r="W14162" t="s">
        <v>173</v>
      </c>
      <c r="X14162" t="s">
        <v>150</v>
      </c>
      <c r="AE14162" t="s">
        <v>173</v>
      </c>
      <c r="AF14162" t="s">
        <v>150</v>
      </c>
      <c r="AG14162" t="s">
        <v>173</v>
      </c>
      <c r="AH14162" t="s">
        <v>150</v>
      </c>
      <c r="AS14162" t="s">
        <v>173</v>
      </c>
      <c r="AT14162" t="s">
        <v>150</v>
      </c>
      <c r="BE14162" t="s">
        <v>173</v>
      </c>
      <c r="BF14162" t="s">
        <v>150</v>
      </c>
    </row>
    <row r="14163" spans="1:58" x14ac:dyDescent="0.2">
      <c r="A14163" t="s">
        <v>192</v>
      </c>
      <c r="B14163" t="s">
        <v>193</v>
      </c>
      <c r="C14163">
        <f>-70.00370308 / 41.76672903</f>
        <v>-1.6760638121725568</v>
      </c>
      <c r="D14163" t="s">
        <v>194</v>
      </c>
      <c r="E14163" t="s">
        <v>70</v>
      </c>
      <c r="F14163" s="1">
        <v>43580</v>
      </c>
      <c r="G14163">
        <v>8</v>
      </c>
      <c r="K14163" t="s">
        <v>173</v>
      </c>
      <c r="L14163" t="s">
        <v>150</v>
      </c>
      <c r="O14163">
        <v>11.33</v>
      </c>
      <c r="P14163" t="s">
        <v>150</v>
      </c>
      <c r="Q14163">
        <v>9.3000000000000007</v>
      </c>
      <c r="R14163" t="s">
        <v>150</v>
      </c>
      <c r="S14163" t="s">
        <v>173</v>
      </c>
      <c r="T14163" t="s">
        <v>150</v>
      </c>
      <c r="W14163" t="s">
        <v>173</v>
      </c>
      <c r="X14163" t="s">
        <v>150</v>
      </c>
      <c r="AE14163" t="s">
        <v>173</v>
      </c>
      <c r="AF14163" t="s">
        <v>150</v>
      </c>
      <c r="AG14163" t="s">
        <v>173</v>
      </c>
      <c r="AH14163" t="s">
        <v>150</v>
      </c>
      <c r="AS14163" t="s">
        <v>173</v>
      </c>
      <c r="AT14163" t="s">
        <v>150</v>
      </c>
      <c r="BE14163" t="s">
        <v>173</v>
      </c>
      <c r="BF14163" t="s">
        <v>150</v>
      </c>
    </row>
    <row r="14164" spans="1:58" x14ac:dyDescent="0.2">
      <c r="A14164" t="s">
        <v>192</v>
      </c>
      <c r="B14164" t="s">
        <v>193</v>
      </c>
      <c r="C14164">
        <f>-70.00370308 / 41.76672903</f>
        <v>-1.6760638121725568</v>
      </c>
      <c r="D14164" t="s">
        <v>194</v>
      </c>
      <c r="E14164" t="s">
        <v>70</v>
      </c>
      <c r="F14164" s="1">
        <v>43580</v>
      </c>
      <c r="G14164">
        <v>9</v>
      </c>
      <c r="K14164">
        <v>1.36</v>
      </c>
      <c r="L14164" t="s">
        <v>150</v>
      </c>
      <c r="O14164">
        <v>11.33</v>
      </c>
      <c r="P14164" t="s">
        <v>150</v>
      </c>
      <c r="Q14164">
        <v>8.3000000000000007</v>
      </c>
      <c r="R14164" t="s">
        <v>150</v>
      </c>
      <c r="S14164">
        <v>0.25</v>
      </c>
      <c r="T14164" t="s">
        <v>150</v>
      </c>
      <c r="U14164">
        <v>7.74</v>
      </c>
      <c r="V14164" t="s">
        <v>150</v>
      </c>
      <c r="W14164">
        <v>20.09</v>
      </c>
      <c r="X14164" t="s">
        <v>150</v>
      </c>
      <c r="Y14164">
        <v>33.659999999999997</v>
      </c>
      <c r="AA14164">
        <v>33.619999999999997</v>
      </c>
      <c r="AE14164">
        <v>3.8</v>
      </c>
      <c r="AF14164" t="s">
        <v>150</v>
      </c>
      <c r="AG14164">
        <v>6.01</v>
      </c>
      <c r="AH14164" t="s">
        <v>150</v>
      </c>
      <c r="AS14164">
        <v>1.5</v>
      </c>
      <c r="AT14164" t="s">
        <v>150</v>
      </c>
      <c r="BE14164">
        <v>2.86</v>
      </c>
      <c r="BF14164" t="s">
        <v>150</v>
      </c>
    </row>
    <row r="14165" spans="1:58" x14ac:dyDescent="0.2">
      <c r="A14165" t="s">
        <v>192</v>
      </c>
      <c r="B14165" t="s">
        <v>193</v>
      </c>
      <c r="C14165">
        <f>-70.00370308 / 41.76672903</f>
        <v>-1.6760638121725568</v>
      </c>
      <c r="D14165" t="s">
        <v>194</v>
      </c>
      <c r="E14165" t="s">
        <v>70</v>
      </c>
      <c r="F14165" s="1">
        <v>43580</v>
      </c>
      <c r="G14165">
        <v>10</v>
      </c>
      <c r="K14165" t="s">
        <v>173</v>
      </c>
      <c r="L14165" t="s">
        <v>150</v>
      </c>
      <c r="O14165">
        <v>11.29</v>
      </c>
      <c r="P14165" t="s">
        <v>150</v>
      </c>
      <c r="Q14165">
        <v>7.3</v>
      </c>
      <c r="R14165" t="s">
        <v>150</v>
      </c>
      <c r="S14165" t="s">
        <v>173</v>
      </c>
      <c r="T14165" t="s">
        <v>150</v>
      </c>
      <c r="W14165" t="s">
        <v>173</v>
      </c>
      <c r="X14165" t="s">
        <v>150</v>
      </c>
      <c r="AE14165" t="s">
        <v>173</v>
      </c>
      <c r="AF14165" t="s">
        <v>150</v>
      </c>
      <c r="AG14165" t="s">
        <v>173</v>
      </c>
      <c r="AH14165" t="s">
        <v>150</v>
      </c>
      <c r="AS14165" t="s">
        <v>173</v>
      </c>
      <c r="AT14165" t="s">
        <v>150</v>
      </c>
      <c r="BE14165" t="s">
        <v>173</v>
      </c>
      <c r="BF14165" t="s">
        <v>150</v>
      </c>
    </row>
    <row r="14166" spans="1:58" x14ac:dyDescent="0.2">
      <c r="A14166" t="s">
        <v>192</v>
      </c>
      <c r="B14166" t="s">
        <v>193</v>
      </c>
      <c r="C14166">
        <f>-70.00370308 / 41.76672903</f>
        <v>-1.6760638121725568</v>
      </c>
      <c r="D14166" t="s">
        <v>194</v>
      </c>
      <c r="E14166" t="s">
        <v>70</v>
      </c>
      <c r="F14166" s="1">
        <v>43580</v>
      </c>
      <c r="G14166">
        <v>11</v>
      </c>
      <c r="K14166" t="s">
        <v>173</v>
      </c>
      <c r="L14166" t="s">
        <v>150</v>
      </c>
      <c r="O14166">
        <v>11.03</v>
      </c>
      <c r="P14166" t="s">
        <v>150</v>
      </c>
      <c r="Q14166">
        <v>7.1</v>
      </c>
      <c r="R14166" t="s">
        <v>150</v>
      </c>
      <c r="S14166" t="s">
        <v>173</v>
      </c>
      <c r="T14166" t="s">
        <v>150</v>
      </c>
      <c r="W14166" t="s">
        <v>173</v>
      </c>
      <c r="X14166" t="s">
        <v>150</v>
      </c>
      <c r="AE14166" t="s">
        <v>173</v>
      </c>
      <c r="AF14166" t="s">
        <v>150</v>
      </c>
      <c r="AG14166" t="s">
        <v>173</v>
      </c>
      <c r="AH14166" t="s">
        <v>150</v>
      </c>
      <c r="AS14166" t="s">
        <v>173</v>
      </c>
      <c r="AT14166" t="s">
        <v>150</v>
      </c>
      <c r="BE14166" t="s">
        <v>173</v>
      </c>
      <c r="BF14166" t="s">
        <v>150</v>
      </c>
    </row>
    <row r="14167" spans="1:58" x14ac:dyDescent="0.2">
      <c r="A14167" t="s">
        <v>192</v>
      </c>
      <c r="B14167" t="s">
        <v>193</v>
      </c>
      <c r="C14167">
        <f>-70.00370308 / 41.76672903</f>
        <v>-1.6760638121725568</v>
      </c>
      <c r="D14167" t="s">
        <v>194</v>
      </c>
      <c r="E14167" t="s">
        <v>70</v>
      </c>
      <c r="F14167" s="1">
        <v>43580</v>
      </c>
      <c r="G14167">
        <v>12</v>
      </c>
      <c r="K14167" t="s">
        <v>173</v>
      </c>
      <c r="L14167" t="s">
        <v>150</v>
      </c>
      <c r="O14167">
        <v>10.79</v>
      </c>
      <c r="P14167" t="s">
        <v>150</v>
      </c>
      <c r="Q14167">
        <v>6.9</v>
      </c>
      <c r="R14167" t="s">
        <v>150</v>
      </c>
      <c r="S14167" t="s">
        <v>173</v>
      </c>
      <c r="T14167" t="s">
        <v>150</v>
      </c>
      <c r="W14167" t="s">
        <v>173</v>
      </c>
      <c r="X14167" t="s">
        <v>150</v>
      </c>
      <c r="AE14167" t="s">
        <v>173</v>
      </c>
      <c r="AF14167" t="s">
        <v>150</v>
      </c>
      <c r="AG14167" t="s">
        <v>173</v>
      </c>
      <c r="AH14167" t="s">
        <v>150</v>
      </c>
      <c r="AS14167" t="s">
        <v>173</v>
      </c>
      <c r="AT14167" t="s">
        <v>150</v>
      </c>
      <c r="BE14167" t="s">
        <v>173</v>
      </c>
      <c r="BF14167" t="s">
        <v>150</v>
      </c>
    </row>
    <row r="14168" spans="1:58" x14ac:dyDescent="0.2">
      <c r="A14168" t="s">
        <v>192</v>
      </c>
      <c r="B14168" t="s">
        <v>193</v>
      </c>
      <c r="C14168">
        <f>-70.00370308 / 41.76672903</f>
        <v>-1.6760638121725568</v>
      </c>
      <c r="D14168" t="s">
        <v>194</v>
      </c>
      <c r="E14168" t="s">
        <v>70</v>
      </c>
      <c r="F14168" s="1">
        <v>43580</v>
      </c>
      <c r="G14168">
        <v>13</v>
      </c>
      <c r="K14168" t="s">
        <v>173</v>
      </c>
      <c r="L14168" t="s">
        <v>150</v>
      </c>
      <c r="O14168">
        <v>10.61</v>
      </c>
      <c r="P14168" t="s">
        <v>150</v>
      </c>
      <c r="Q14168">
        <v>6.7</v>
      </c>
      <c r="R14168" t="s">
        <v>150</v>
      </c>
      <c r="S14168" t="s">
        <v>173</v>
      </c>
      <c r="T14168" t="s">
        <v>150</v>
      </c>
      <c r="W14168" t="s">
        <v>173</v>
      </c>
      <c r="X14168" t="s">
        <v>150</v>
      </c>
      <c r="AE14168" t="s">
        <v>173</v>
      </c>
      <c r="AF14168" t="s">
        <v>150</v>
      </c>
      <c r="AG14168" t="s">
        <v>173</v>
      </c>
      <c r="AH14168" t="s">
        <v>150</v>
      </c>
      <c r="AS14168" t="s">
        <v>173</v>
      </c>
      <c r="AT14168" t="s">
        <v>150</v>
      </c>
      <c r="BE14168" t="s">
        <v>173</v>
      </c>
      <c r="BF14168" t="s">
        <v>150</v>
      </c>
    </row>
    <row r="14169" spans="1:58" x14ac:dyDescent="0.2">
      <c r="A14169" t="s">
        <v>192</v>
      </c>
      <c r="B14169" t="s">
        <v>193</v>
      </c>
      <c r="C14169">
        <f>-70.00370308 / 41.76672903</f>
        <v>-1.6760638121725568</v>
      </c>
      <c r="D14169" t="s">
        <v>194</v>
      </c>
      <c r="E14169" t="s">
        <v>70</v>
      </c>
      <c r="F14169" s="1">
        <v>43580</v>
      </c>
      <c r="G14169">
        <v>14</v>
      </c>
      <c r="K14169" t="s">
        <v>173</v>
      </c>
      <c r="L14169" t="s">
        <v>150</v>
      </c>
      <c r="O14169">
        <v>10.29</v>
      </c>
      <c r="P14169" t="s">
        <v>150</v>
      </c>
      <c r="Q14169">
        <v>6.6</v>
      </c>
      <c r="R14169" t="s">
        <v>150</v>
      </c>
      <c r="S14169" t="s">
        <v>173</v>
      </c>
      <c r="T14169" t="s">
        <v>150</v>
      </c>
      <c r="W14169" t="s">
        <v>173</v>
      </c>
      <c r="X14169" t="s">
        <v>150</v>
      </c>
      <c r="AE14169" t="s">
        <v>173</v>
      </c>
      <c r="AF14169" t="s">
        <v>150</v>
      </c>
      <c r="AG14169" t="s">
        <v>173</v>
      </c>
      <c r="AH14169" t="s">
        <v>150</v>
      </c>
      <c r="AS14169" t="s">
        <v>173</v>
      </c>
      <c r="AT14169" t="s">
        <v>150</v>
      </c>
      <c r="BE14169" t="s">
        <v>173</v>
      </c>
      <c r="BF14169" t="s">
        <v>150</v>
      </c>
    </row>
    <row r="14170" spans="1:58" x14ac:dyDescent="0.2">
      <c r="A14170" t="s">
        <v>192</v>
      </c>
      <c r="B14170" t="s">
        <v>193</v>
      </c>
      <c r="C14170">
        <f>-70.00370308 / 41.76672903</f>
        <v>-1.6760638121725568</v>
      </c>
      <c r="D14170" t="s">
        <v>194</v>
      </c>
      <c r="E14170" t="s">
        <v>70</v>
      </c>
      <c r="F14170" s="1">
        <v>43580</v>
      </c>
      <c r="G14170">
        <v>15</v>
      </c>
      <c r="K14170" t="s">
        <v>173</v>
      </c>
      <c r="L14170" t="s">
        <v>150</v>
      </c>
      <c r="O14170">
        <v>10.25</v>
      </c>
      <c r="P14170" t="s">
        <v>150</v>
      </c>
      <c r="Q14170">
        <v>6.6</v>
      </c>
      <c r="R14170" t="s">
        <v>150</v>
      </c>
      <c r="S14170" t="s">
        <v>173</v>
      </c>
      <c r="T14170" t="s">
        <v>150</v>
      </c>
      <c r="W14170" t="s">
        <v>173</v>
      </c>
      <c r="X14170" t="s">
        <v>150</v>
      </c>
      <c r="AE14170" t="s">
        <v>173</v>
      </c>
      <c r="AF14170" t="s">
        <v>150</v>
      </c>
      <c r="AG14170" t="s">
        <v>173</v>
      </c>
      <c r="AH14170" t="s">
        <v>150</v>
      </c>
      <c r="AS14170" t="s">
        <v>173</v>
      </c>
      <c r="AT14170" t="s">
        <v>150</v>
      </c>
      <c r="BE14170" t="s">
        <v>173</v>
      </c>
      <c r="BF14170" t="s">
        <v>150</v>
      </c>
    </row>
    <row r="14171" spans="1:58" x14ac:dyDescent="0.2">
      <c r="A14171" t="s">
        <v>192</v>
      </c>
      <c r="B14171" t="s">
        <v>193</v>
      </c>
      <c r="C14171">
        <f>-70.00370308 / 41.76672903</f>
        <v>-1.6760638121725568</v>
      </c>
      <c r="D14171" t="s">
        <v>194</v>
      </c>
      <c r="E14171" t="s">
        <v>70</v>
      </c>
      <c r="F14171" s="1">
        <v>43580</v>
      </c>
      <c r="G14171">
        <v>16</v>
      </c>
      <c r="K14171" t="s">
        <v>173</v>
      </c>
      <c r="L14171" t="s">
        <v>150</v>
      </c>
      <c r="O14171">
        <v>10.130000000000001</v>
      </c>
      <c r="P14171" t="s">
        <v>150</v>
      </c>
      <c r="Q14171">
        <v>6.5</v>
      </c>
      <c r="R14171" t="s">
        <v>150</v>
      </c>
      <c r="S14171" t="s">
        <v>173</v>
      </c>
      <c r="T14171" t="s">
        <v>150</v>
      </c>
      <c r="W14171" t="s">
        <v>173</v>
      </c>
      <c r="X14171" t="s">
        <v>150</v>
      </c>
      <c r="AE14171" t="s">
        <v>173</v>
      </c>
      <c r="AF14171" t="s">
        <v>150</v>
      </c>
      <c r="AG14171" t="s">
        <v>173</v>
      </c>
      <c r="AH14171" t="s">
        <v>150</v>
      </c>
      <c r="AS14171" t="s">
        <v>173</v>
      </c>
      <c r="AT14171" t="s">
        <v>150</v>
      </c>
      <c r="BE14171" t="s">
        <v>173</v>
      </c>
      <c r="BF14171" t="s">
        <v>150</v>
      </c>
    </row>
    <row r="14172" spans="1:58" x14ac:dyDescent="0.2">
      <c r="A14172" t="s">
        <v>192</v>
      </c>
      <c r="B14172" t="s">
        <v>193</v>
      </c>
      <c r="C14172">
        <f>-70.00370308 / 41.76672903</f>
        <v>-1.6760638121725568</v>
      </c>
      <c r="D14172" t="s">
        <v>194</v>
      </c>
      <c r="E14172" t="s">
        <v>70</v>
      </c>
      <c r="F14172" s="1">
        <v>43580</v>
      </c>
      <c r="G14172">
        <v>17</v>
      </c>
      <c r="K14172" t="s">
        <v>173</v>
      </c>
      <c r="L14172" t="s">
        <v>150</v>
      </c>
      <c r="O14172">
        <v>10.07</v>
      </c>
      <c r="P14172" t="s">
        <v>150</v>
      </c>
      <c r="Q14172">
        <v>6.5</v>
      </c>
      <c r="R14172" t="s">
        <v>150</v>
      </c>
      <c r="S14172" t="s">
        <v>173</v>
      </c>
      <c r="T14172" t="s">
        <v>150</v>
      </c>
      <c r="W14172" t="s">
        <v>173</v>
      </c>
      <c r="X14172" t="s">
        <v>150</v>
      </c>
      <c r="AE14172" t="s">
        <v>173</v>
      </c>
      <c r="AF14172" t="s">
        <v>150</v>
      </c>
      <c r="AG14172" t="s">
        <v>173</v>
      </c>
      <c r="AH14172" t="s">
        <v>150</v>
      </c>
      <c r="AS14172" t="s">
        <v>173</v>
      </c>
      <c r="AT14172" t="s">
        <v>150</v>
      </c>
      <c r="BE14172" t="s">
        <v>173</v>
      </c>
      <c r="BF14172" t="s">
        <v>150</v>
      </c>
    </row>
    <row r="14173" spans="1:58" x14ac:dyDescent="0.2">
      <c r="A14173" t="s">
        <v>192</v>
      </c>
      <c r="B14173" t="s">
        <v>193</v>
      </c>
      <c r="C14173">
        <f>-70.00370308 / 41.76672903</f>
        <v>-1.6760638121725568</v>
      </c>
      <c r="D14173" t="s">
        <v>194</v>
      </c>
      <c r="E14173" t="s">
        <v>70</v>
      </c>
      <c r="F14173" s="1">
        <v>43580</v>
      </c>
      <c r="G14173">
        <v>17.5</v>
      </c>
      <c r="K14173">
        <v>0.73</v>
      </c>
      <c r="L14173" t="s">
        <v>150</v>
      </c>
      <c r="S14173">
        <v>0.28000000000000003</v>
      </c>
      <c r="T14173" t="s">
        <v>150</v>
      </c>
      <c r="U14173">
        <v>8.67</v>
      </c>
      <c r="V14173" t="s">
        <v>150</v>
      </c>
      <c r="W14173">
        <v>23.01</v>
      </c>
      <c r="X14173" t="s">
        <v>150</v>
      </c>
      <c r="Y14173">
        <v>35.299999999999997</v>
      </c>
      <c r="AA14173">
        <v>27.51</v>
      </c>
      <c r="AE14173">
        <v>2.9</v>
      </c>
      <c r="AF14173" t="s">
        <v>150</v>
      </c>
      <c r="AG14173">
        <v>5.81</v>
      </c>
      <c r="AH14173" t="s">
        <v>150</v>
      </c>
      <c r="AS14173">
        <v>1.61</v>
      </c>
      <c r="AT14173" t="s">
        <v>150</v>
      </c>
      <c r="BE14173">
        <v>2.34</v>
      </c>
      <c r="BF14173" t="s">
        <v>150</v>
      </c>
    </row>
    <row r="14174" spans="1:58" x14ac:dyDescent="0.2">
      <c r="A14174" t="s">
        <v>192</v>
      </c>
      <c r="B14174" t="s">
        <v>193</v>
      </c>
      <c r="C14174">
        <f>-70.00370308 / 41.76672903</f>
        <v>-1.6760638121725568</v>
      </c>
      <c r="D14174" t="s">
        <v>194</v>
      </c>
      <c r="E14174" t="s">
        <v>70</v>
      </c>
      <c r="F14174" s="1">
        <v>43580</v>
      </c>
      <c r="G14174">
        <v>18</v>
      </c>
      <c r="K14174" t="s">
        <v>173</v>
      </c>
      <c r="L14174" t="s">
        <v>150</v>
      </c>
      <c r="O14174">
        <v>10.050000000000001</v>
      </c>
      <c r="P14174" t="s">
        <v>150</v>
      </c>
      <c r="Q14174">
        <v>6.5</v>
      </c>
      <c r="R14174" t="s">
        <v>150</v>
      </c>
      <c r="S14174" t="s">
        <v>173</v>
      </c>
      <c r="T14174" t="s">
        <v>150</v>
      </c>
      <c r="W14174" t="s">
        <v>173</v>
      </c>
      <c r="X14174" t="s">
        <v>150</v>
      </c>
      <c r="AE14174" t="s">
        <v>173</v>
      </c>
      <c r="AF14174" t="s">
        <v>150</v>
      </c>
      <c r="AG14174" t="s">
        <v>173</v>
      </c>
      <c r="AH14174" t="s">
        <v>150</v>
      </c>
      <c r="AS14174" t="s">
        <v>173</v>
      </c>
      <c r="AT14174" t="s">
        <v>150</v>
      </c>
      <c r="BE14174" t="s">
        <v>173</v>
      </c>
      <c r="BF14174" t="s">
        <v>150</v>
      </c>
    </row>
    <row r="14175" spans="1:58" x14ac:dyDescent="0.2">
      <c r="A14175" t="s">
        <v>195</v>
      </c>
      <c r="B14175" t="s">
        <v>196</v>
      </c>
      <c r="C14175">
        <f>-70.00077951 / 41.76819227</f>
        <v>-1.6759351005065655</v>
      </c>
      <c r="D14175" t="s">
        <v>197</v>
      </c>
      <c r="E14175" t="s">
        <v>70</v>
      </c>
      <c r="F14175" s="1">
        <v>38224</v>
      </c>
      <c r="G14175">
        <v>0.5</v>
      </c>
      <c r="I14175">
        <v>0.35</v>
      </c>
      <c r="J14175" t="s">
        <v>71</v>
      </c>
      <c r="M14175">
        <v>0.35</v>
      </c>
      <c r="N14175" t="s">
        <v>71</v>
      </c>
      <c r="O14175">
        <v>6.1</v>
      </c>
      <c r="P14175" t="s">
        <v>71</v>
      </c>
      <c r="Q14175">
        <v>20.399999999999999</v>
      </c>
      <c r="R14175" t="s">
        <v>71</v>
      </c>
      <c r="AC14175">
        <v>75.13</v>
      </c>
    </row>
    <row r="14176" spans="1:58" x14ac:dyDescent="0.2">
      <c r="A14176" t="s">
        <v>195</v>
      </c>
      <c r="B14176" t="s">
        <v>196</v>
      </c>
      <c r="C14176">
        <f>-70.00077951 / 41.76819227</f>
        <v>-1.6759351005065655</v>
      </c>
      <c r="D14176" t="s">
        <v>197</v>
      </c>
      <c r="E14176" t="s">
        <v>70</v>
      </c>
      <c r="F14176" s="1">
        <v>38252</v>
      </c>
      <c r="G14176">
        <v>0.15</v>
      </c>
      <c r="K14176">
        <v>5.93</v>
      </c>
      <c r="L14176" t="s">
        <v>71</v>
      </c>
      <c r="S14176">
        <v>2.21</v>
      </c>
      <c r="T14176" t="s">
        <v>71</v>
      </c>
      <c r="U14176">
        <v>68.45</v>
      </c>
      <c r="V14176" t="s">
        <v>71</v>
      </c>
      <c r="W14176">
        <v>118.65</v>
      </c>
      <c r="X14176" t="s">
        <v>71</v>
      </c>
      <c r="Y14176">
        <v>65.09</v>
      </c>
      <c r="AA14176">
        <v>48.06</v>
      </c>
      <c r="AE14176">
        <v>6.26</v>
      </c>
      <c r="AF14176" t="s">
        <v>71</v>
      </c>
      <c r="AG14176">
        <v>5.88</v>
      </c>
      <c r="AH14176" t="s">
        <v>71</v>
      </c>
      <c r="AS14176">
        <v>21.38</v>
      </c>
      <c r="AT14176" t="s">
        <v>71</v>
      </c>
    </row>
    <row r="14177" spans="1:46" x14ac:dyDescent="0.2">
      <c r="A14177" t="s">
        <v>195</v>
      </c>
      <c r="B14177" t="s">
        <v>196</v>
      </c>
      <c r="C14177">
        <f>-70.00077951 / 41.76819227</f>
        <v>-1.6759351005065655</v>
      </c>
      <c r="D14177" t="s">
        <v>197</v>
      </c>
      <c r="E14177" t="s">
        <v>70</v>
      </c>
      <c r="F14177" s="1">
        <v>38601</v>
      </c>
      <c r="G14177">
        <v>0.1</v>
      </c>
      <c r="I14177">
        <v>0.88</v>
      </c>
      <c r="J14177" t="s">
        <v>71</v>
      </c>
      <c r="M14177">
        <v>0.43</v>
      </c>
      <c r="N14177" t="s">
        <v>71</v>
      </c>
      <c r="O14177">
        <v>2.95</v>
      </c>
      <c r="P14177" t="s">
        <v>71</v>
      </c>
      <c r="Q14177">
        <v>21.1</v>
      </c>
      <c r="R14177" t="s">
        <v>71</v>
      </c>
      <c r="AC14177">
        <v>72.16</v>
      </c>
    </row>
    <row r="14178" spans="1:46" x14ac:dyDescent="0.2">
      <c r="A14178" t="s">
        <v>195</v>
      </c>
      <c r="B14178" t="s">
        <v>196</v>
      </c>
      <c r="C14178">
        <f>-70.00077951 / 41.76819227</f>
        <v>-1.6759351005065655</v>
      </c>
      <c r="D14178" t="s">
        <v>197</v>
      </c>
      <c r="E14178" t="s">
        <v>70</v>
      </c>
      <c r="F14178" s="1">
        <v>38601</v>
      </c>
      <c r="G14178">
        <v>0.25</v>
      </c>
      <c r="O14178">
        <v>0.24</v>
      </c>
      <c r="P14178" t="s">
        <v>71</v>
      </c>
      <c r="Q14178">
        <v>17.899999999999999</v>
      </c>
      <c r="R14178" t="s">
        <v>71</v>
      </c>
    </row>
    <row r="14179" spans="1:46" x14ac:dyDescent="0.2">
      <c r="A14179" t="s">
        <v>195</v>
      </c>
      <c r="B14179" t="s">
        <v>196</v>
      </c>
      <c r="C14179">
        <f>-70.00077951 / 41.76819227</f>
        <v>-1.6759351005065655</v>
      </c>
      <c r="D14179" t="s">
        <v>197</v>
      </c>
      <c r="E14179" t="s">
        <v>70</v>
      </c>
      <c r="F14179" s="1">
        <v>38601</v>
      </c>
      <c r="G14179">
        <v>0.5</v>
      </c>
      <c r="K14179">
        <v>21.88</v>
      </c>
      <c r="L14179" t="s">
        <v>71</v>
      </c>
      <c r="S14179">
        <v>8.3000000000000007</v>
      </c>
      <c r="T14179" t="s">
        <v>71</v>
      </c>
      <c r="U14179">
        <v>257.08</v>
      </c>
      <c r="V14179" t="s">
        <v>71</v>
      </c>
      <c r="W14179">
        <v>145.08000000000001</v>
      </c>
      <c r="X14179" t="s">
        <v>71</v>
      </c>
      <c r="Y14179">
        <v>84.17</v>
      </c>
      <c r="AA14179">
        <v>60.87</v>
      </c>
      <c r="AE14179">
        <v>15.14</v>
      </c>
      <c r="AF14179" t="s">
        <v>71</v>
      </c>
      <c r="AG14179">
        <v>5.74</v>
      </c>
      <c r="AH14179" t="s">
        <v>71</v>
      </c>
      <c r="AS14179">
        <v>22.92</v>
      </c>
      <c r="AT14179" t="s">
        <v>71</v>
      </c>
    </row>
    <row r="14180" spans="1:46" x14ac:dyDescent="0.2">
      <c r="A14180" t="s">
        <v>198</v>
      </c>
      <c r="B14180" t="s">
        <v>199</v>
      </c>
      <c r="C14180">
        <f>-69.98823964 / 41.76624797</f>
        <v>-1.6757128792193972</v>
      </c>
      <c r="D14180" t="s">
        <v>200</v>
      </c>
      <c r="E14180" t="s">
        <v>70</v>
      </c>
      <c r="F14180" s="1">
        <v>37143</v>
      </c>
      <c r="G14180">
        <v>0.5</v>
      </c>
      <c r="I14180">
        <v>3.58</v>
      </c>
      <c r="J14180" t="s">
        <v>71</v>
      </c>
      <c r="K14180">
        <v>2.06</v>
      </c>
      <c r="L14180" t="s">
        <v>71</v>
      </c>
      <c r="M14180">
        <v>3.01</v>
      </c>
      <c r="N14180" t="s">
        <v>71</v>
      </c>
      <c r="O14180">
        <v>8.01</v>
      </c>
      <c r="P14180" t="s">
        <v>71</v>
      </c>
      <c r="Q14180">
        <v>26.1</v>
      </c>
      <c r="R14180" t="s">
        <v>71</v>
      </c>
      <c r="S14180">
        <v>0.53</v>
      </c>
      <c r="T14180" t="s">
        <v>71</v>
      </c>
      <c r="U14180">
        <v>16.420000000000002</v>
      </c>
      <c r="V14180" t="s">
        <v>71</v>
      </c>
      <c r="W14180">
        <v>29.3</v>
      </c>
      <c r="X14180" t="s">
        <v>71</v>
      </c>
      <c r="Y14180">
        <v>44.5</v>
      </c>
      <c r="AA14180">
        <v>37.69</v>
      </c>
      <c r="AC14180">
        <v>44.12</v>
      </c>
      <c r="AE14180">
        <v>1.7</v>
      </c>
      <c r="AF14180" t="s">
        <v>71</v>
      </c>
      <c r="AG14180">
        <v>6.19</v>
      </c>
      <c r="AH14180" t="s">
        <v>71</v>
      </c>
      <c r="AS14180">
        <v>3.59</v>
      </c>
      <c r="AT14180" t="s">
        <v>71</v>
      </c>
    </row>
    <row r="14181" spans="1:46" x14ac:dyDescent="0.2">
      <c r="A14181" t="s">
        <v>198</v>
      </c>
      <c r="B14181" t="s">
        <v>199</v>
      </c>
      <c r="C14181">
        <f>-69.98823964 / 41.76624797</f>
        <v>-1.6757128792193972</v>
      </c>
      <c r="D14181" t="s">
        <v>200</v>
      </c>
      <c r="E14181" t="s">
        <v>70</v>
      </c>
      <c r="F14181" s="1">
        <v>37143</v>
      </c>
      <c r="G14181">
        <v>1</v>
      </c>
      <c r="O14181">
        <v>8.1199999999999992</v>
      </c>
      <c r="P14181" t="s">
        <v>71</v>
      </c>
      <c r="Q14181">
        <v>25.7</v>
      </c>
      <c r="R14181" t="s">
        <v>71</v>
      </c>
    </row>
    <row r="14182" spans="1:46" x14ac:dyDescent="0.2">
      <c r="A14182" t="s">
        <v>198</v>
      </c>
      <c r="B14182" t="s">
        <v>199</v>
      </c>
      <c r="C14182">
        <f>-69.98823964 / 41.76624797</f>
        <v>-1.6757128792193972</v>
      </c>
      <c r="D14182" t="s">
        <v>200</v>
      </c>
      <c r="E14182" t="s">
        <v>70</v>
      </c>
      <c r="F14182" s="1">
        <v>37143</v>
      </c>
      <c r="G14182">
        <v>2</v>
      </c>
      <c r="O14182">
        <v>8.33</v>
      </c>
      <c r="P14182" t="s">
        <v>71</v>
      </c>
      <c r="Q14182">
        <v>25.3</v>
      </c>
      <c r="R14182" t="s">
        <v>71</v>
      </c>
    </row>
    <row r="14183" spans="1:46" x14ac:dyDescent="0.2">
      <c r="A14183" t="s">
        <v>198</v>
      </c>
      <c r="B14183" t="s">
        <v>199</v>
      </c>
      <c r="C14183">
        <f>-69.98823964 / 41.76624797</f>
        <v>-1.6757128792193972</v>
      </c>
      <c r="D14183" t="s">
        <v>200</v>
      </c>
      <c r="E14183" t="s">
        <v>70</v>
      </c>
      <c r="F14183" s="1">
        <v>37143</v>
      </c>
      <c r="G14183">
        <v>3</v>
      </c>
      <c r="K14183">
        <v>2.54</v>
      </c>
      <c r="L14183" t="s">
        <v>71</v>
      </c>
      <c r="O14183">
        <v>2.1800000000000002</v>
      </c>
      <c r="P14183" t="s">
        <v>71</v>
      </c>
      <c r="Q14183">
        <v>24.5</v>
      </c>
      <c r="R14183" t="s">
        <v>71</v>
      </c>
      <c r="S14183">
        <v>0.53</v>
      </c>
      <c r="T14183" t="s">
        <v>71</v>
      </c>
      <c r="U14183">
        <v>16.420000000000002</v>
      </c>
      <c r="V14183" t="s">
        <v>71</v>
      </c>
      <c r="W14183">
        <v>30.2</v>
      </c>
      <c r="X14183" t="s">
        <v>71</v>
      </c>
      <c r="Y14183">
        <v>44.5</v>
      </c>
      <c r="AA14183">
        <v>39.74</v>
      </c>
      <c r="AE14183">
        <v>1.9</v>
      </c>
      <c r="AF14183" t="s">
        <v>71</v>
      </c>
      <c r="AG14183">
        <v>6.03</v>
      </c>
      <c r="AH14183" t="s">
        <v>71</v>
      </c>
      <c r="AS14183">
        <v>2.5099999999999998</v>
      </c>
      <c r="AT14183" t="s">
        <v>71</v>
      </c>
    </row>
    <row r="14184" spans="1:46" x14ac:dyDescent="0.2">
      <c r="A14184" t="s">
        <v>198</v>
      </c>
      <c r="B14184" t="s">
        <v>199</v>
      </c>
      <c r="C14184">
        <f>-69.98823964 / 41.76624797</f>
        <v>-1.6757128792193972</v>
      </c>
      <c r="D14184" t="s">
        <v>200</v>
      </c>
      <c r="E14184" t="s">
        <v>70</v>
      </c>
      <c r="F14184" s="1">
        <v>37143</v>
      </c>
      <c r="G14184">
        <v>3.5</v>
      </c>
      <c r="O14184">
        <v>1.27</v>
      </c>
      <c r="P14184" t="s">
        <v>71</v>
      </c>
      <c r="Q14184">
        <v>23.4</v>
      </c>
      <c r="R14184" t="s">
        <v>71</v>
      </c>
    </row>
    <row r="14185" spans="1:46" x14ac:dyDescent="0.2">
      <c r="A14185" t="s">
        <v>198</v>
      </c>
      <c r="B14185" t="s">
        <v>199</v>
      </c>
      <c r="C14185">
        <f>-69.98823964 / 41.76624797</f>
        <v>-1.6757128792193972</v>
      </c>
      <c r="D14185" t="s">
        <v>200</v>
      </c>
      <c r="E14185" t="s">
        <v>70</v>
      </c>
      <c r="F14185" s="1">
        <v>37508</v>
      </c>
      <c r="G14185">
        <v>0.5</v>
      </c>
      <c r="I14185">
        <v>3.58</v>
      </c>
      <c r="J14185" t="s">
        <v>71</v>
      </c>
      <c r="K14185">
        <v>6.54</v>
      </c>
      <c r="L14185" t="s">
        <v>71</v>
      </c>
      <c r="M14185">
        <v>1.9</v>
      </c>
      <c r="N14185" t="s">
        <v>71</v>
      </c>
      <c r="O14185">
        <v>6.75</v>
      </c>
      <c r="P14185" t="s">
        <v>71</v>
      </c>
      <c r="Q14185">
        <v>27.4</v>
      </c>
      <c r="R14185" t="s">
        <v>71</v>
      </c>
      <c r="S14185">
        <v>0.69</v>
      </c>
      <c r="T14185" t="s">
        <v>71</v>
      </c>
      <c r="U14185">
        <v>21.37</v>
      </c>
      <c r="V14185" t="s">
        <v>71</v>
      </c>
      <c r="W14185">
        <v>34.4</v>
      </c>
      <c r="X14185" t="s">
        <v>71</v>
      </c>
      <c r="Y14185">
        <v>48.3</v>
      </c>
      <c r="AA14185">
        <v>49.02</v>
      </c>
      <c r="AC14185">
        <v>50.75</v>
      </c>
      <c r="AE14185">
        <v>1.5</v>
      </c>
      <c r="AF14185" t="s">
        <v>71</v>
      </c>
      <c r="AG14185">
        <v>5.85</v>
      </c>
      <c r="AH14185" t="s">
        <v>71</v>
      </c>
      <c r="AS14185">
        <v>0.05</v>
      </c>
      <c r="AT14185" t="s">
        <v>71</v>
      </c>
    </row>
    <row r="14186" spans="1:46" x14ac:dyDescent="0.2">
      <c r="A14186" t="s">
        <v>198</v>
      </c>
      <c r="B14186" t="s">
        <v>199</v>
      </c>
      <c r="C14186">
        <f>-69.98823964 / 41.76624797</f>
        <v>-1.6757128792193972</v>
      </c>
      <c r="D14186" t="s">
        <v>200</v>
      </c>
      <c r="E14186" t="s">
        <v>70</v>
      </c>
      <c r="F14186" s="1">
        <v>37508</v>
      </c>
      <c r="G14186">
        <v>1</v>
      </c>
      <c r="O14186">
        <v>7.2</v>
      </c>
      <c r="P14186" t="s">
        <v>71</v>
      </c>
      <c r="Q14186">
        <v>26.5</v>
      </c>
      <c r="R14186" t="s">
        <v>71</v>
      </c>
    </row>
    <row r="14187" spans="1:46" x14ac:dyDescent="0.2">
      <c r="A14187" t="s">
        <v>198</v>
      </c>
      <c r="B14187" t="s">
        <v>199</v>
      </c>
      <c r="C14187">
        <f>-69.98823964 / 41.76624797</f>
        <v>-1.6757128792193972</v>
      </c>
      <c r="D14187" t="s">
        <v>200</v>
      </c>
      <c r="E14187" t="s">
        <v>70</v>
      </c>
      <c r="F14187" s="1">
        <v>37508</v>
      </c>
      <c r="G14187">
        <v>2</v>
      </c>
      <c r="K14187">
        <v>16.579999999999998</v>
      </c>
      <c r="L14187" t="s">
        <v>71</v>
      </c>
      <c r="O14187">
        <v>6.01</v>
      </c>
      <c r="P14187" t="s">
        <v>71</v>
      </c>
      <c r="Q14187">
        <v>25.8</v>
      </c>
      <c r="R14187" t="s">
        <v>71</v>
      </c>
      <c r="S14187">
        <v>1.06</v>
      </c>
      <c r="T14187" t="s">
        <v>71</v>
      </c>
      <c r="U14187">
        <v>32.83</v>
      </c>
      <c r="V14187" t="s">
        <v>71</v>
      </c>
      <c r="W14187">
        <v>62.5</v>
      </c>
      <c r="X14187" t="s">
        <v>71</v>
      </c>
      <c r="Y14187">
        <v>54.5</v>
      </c>
      <c r="AA14187">
        <v>58.15</v>
      </c>
      <c r="AE14187">
        <v>1.6</v>
      </c>
      <c r="AF14187" t="s">
        <v>71</v>
      </c>
      <c r="AG14187">
        <v>5.79</v>
      </c>
      <c r="AH14187" t="s">
        <v>71</v>
      </c>
      <c r="AS14187">
        <v>3.01</v>
      </c>
      <c r="AT14187" t="s">
        <v>71</v>
      </c>
    </row>
    <row r="14188" spans="1:46" x14ac:dyDescent="0.2">
      <c r="A14188" t="s">
        <v>198</v>
      </c>
      <c r="B14188" t="s">
        <v>199</v>
      </c>
      <c r="C14188">
        <f>-69.98823964 / 41.76624797</f>
        <v>-1.6757128792193972</v>
      </c>
      <c r="D14188" t="s">
        <v>200</v>
      </c>
      <c r="E14188" t="s">
        <v>70</v>
      </c>
      <c r="F14188" s="1">
        <v>37508</v>
      </c>
      <c r="G14188">
        <v>3</v>
      </c>
      <c r="O14188">
        <v>0.22</v>
      </c>
      <c r="P14188" t="s">
        <v>71</v>
      </c>
      <c r="Q14188">
        <v>23.1</v>
      </c>
      <c r="R14188" t="s">
        <v>71</v>
      </c>
    </row>
    <row r="14189" spans="1:46" x14ac:dyDescent="0.2">
      <c r="A14189" t="s">
        <v>198</v>
      </c>
      <c r="B14189" t="s">
        <v>199</v>
      </c>
      <c r="C14189">
        <f>-69.98823964 / 41.76624797</f>
        <v>-1.6757128792193972</v>
      </c>
      <c r="D14189" t="s">
        <v>200</v>
      </c>
      <c r="E14189" t="s">
        <v>70</v>
      </c>
      <c r="F14189" s="1">
        <v>37873</v>
      </c>
      <c r="G14189">
        <v>0.5</v>
      </c>
      <c r="I14189">
        <v>4.0199999999999996</v>
      </c>
      <c r="J14189" t="s">
        <v>71</v>
      </c>
      <c r="K14189">
        <v>2.6</v>
      </c>
      <c r="L14189" t="s">
        <v>71</v>
      </c>
      <c r="M14189">
        <v>2.4700000000000002</v>
      </c>
      <c r="N14189" t="s">
        <v>71</v>
      </c>
      <c r="O14189">
        <v>6.78</v>
      </c>
      <c r="P14189" t="s">
        <v>71</v>
      </c>
      <c r="Q14189">
        <v>25.3</v>
      </c>
      <c r="R14189" t="s">
        <v>71</v>
      </c>
      <c r="S14189">
        <v>0.1</v>
      </c>
      <c r="T14189" t="s">
        <v>71</v>
      </c>
      <c r="U14189">
        <v>3.1</v>
      </c>
      <c r="V14189" t="s">
        <v>71</v>
      </c>
      <c r="W14189">
        <v>20.100000000000001</v>
      </c>
      <c r="X14189" t="s">
        <v>71</v>
      </c>
      <c r="Y14189">
        <v>20.46</v>
      </c>
      <c r="AA14189">
        <v>39.97</v>
      </c>
      <c r="AC14189">
        <v>46.97</v>
      </c>
      <c r="AE14189">
        <v>0.17</v>
      </c>
      <c r="AF14189" t="s">
        <v>71</v>
      </c>
      <c r="AG14189">
        <v>5.91</v>
      </c>
      <c r="AH14189" t="s">
        <v>71</v>
      </c>
      <c r="AS14189">
        <v>0.03</v>
      </c>
      <c r="AT14189" t="s">
        <v>71</v>
      </c>
    </row>
    <row r="14190" spans="1:46" x14ac:dyDescent="0.2">
      <c r="A14190" t="s">
        <v>198</v>
      </c>
      <c r="B14190" t="s">
        <v>199</v>
      </c>
      <c r="C14190">
        <f>-69.98823964 / 41.76624797</f>
        <v>-1.6757128792193972</v>
      </c>
      <c r="D14190" t="s">
        <v>200</v>
      </c>
      <c r="E14190" t="s">
        <v>70</v>
      </c>
      <c r="F14190" s="1">
        <v>37873</v>
      </c>
      <c r="G14190">
        <v>1</v>
      </c>
      <c r="O14190">
        <v>6.64</v>
      </c>
      <c r="P14190" t="s">
        <v>71</v>
      </c>
      <c r="Q14190">
        <v>25.3</v>
      </c>
      <c r="R14190" t="s">
        <v>71</v>
      </c>
    </row>
    <row r="14191" spans="1:46" x14ac:dyDescent="0.2">
      <c r="A14191" t="s">
        <v>198</v>
      </c>
      <c r="B14191" t="s">
        <v>199</v>
      </c>
      <c r="C14191">
        <f>-69.98823964 / 41.76624797</f>
        <v>-1.6757128792193972</v>
      </c>
      <c r="D14191" t="s">
        <v>200</v>
      </c>
      <c r="E14191" t="s">
        <v>70</v>
      </c>
      <c r="F14191" s="1">
        <v>37873</v>
      </c>
      <c r="G14191">
        <v>2</v>
      </c>
      <c r="O14191">
        <v>6.82</v>
      </c>
      <c r="P14191" t="s">
        <v>71</v>
      </c>
      <c r="Q14191">
        <v>24.9</v>
      </c>
      <c r="R14191" t="s">
        <v>71</v>
      </c>
    </row>
    <row r="14192" spans="1:46" x14ac:dyDescent="0.2">
      <c r="A14192" t="s">
        <v>198</v>
      </c>
      <c r="B14192" t="s">
        <v>199</v>
      </c>
      <c r="C14192">
        <f>-69.98823964 / 41.76624797</f>
        <v>-1.6757128792193972</v>
      </c>
      <c r="D14192" t="s">
        <v>200</v>
      </c>
      <c r="E14192" t="s">
        <v>70</v>
      </c>
      <c r="F14192" s="1">
        <v>37873</v>
      </c>
      <c r="G14192">
        <v>3</v>
      </c>
      <c r="O14192">
        <v>0.15</v>
      </c>
      <c r="P14192" t="s">
        <v>71</v>
      </c>
      <c r="Q14192">
        <v>22.1</v>
      </c>
      <c r="R14192" t="s">
        <v>71</v>
      </c>
    </row>
    <row r="14193" spans="1:46" x14ac:dyDescent="0.2">
      <c r="A14193" t="s">
        <v>198</v>
      </c>
      <c r="B14193" t="s">
        <v>199</v>
      </c>
      <c r="C14193">
        <f>-69.98823964 / 41.76624797</f>
        <v>-1.6757128792193972</v>
      </c>
      <c r="D14193" t="s">
        <v>200</v>
      </c>
      <c r="E14193" t="s">
        <v>70</v>
      </c>
      <c r="F14193" s="1">
        <v>37873</v>
      </c>
      <c r="G14193">
        <v>3.5</v>
      </c>
      <c r="K14193">
        <v>52.9</v>
      </c>
      <c r="L14193" t="s">
        <v>71</v>
      </c>
      <c r="O14193">
        <v>0.11</v>
      </c>
      <c r="P14193" t="s">
        <v>71</v>
      </c>
      <c r="Q14193">
        <v>18.399999999999999</v>
      </c>
      <c r="R14193" t="s">
        <v>71</v>
      </c>
      <c r="S14193">
        <v>0.7</v>
      </c>
      <c r="T14193" t="s">
        <v>71</v>
      </c>
      <c r="U14193">
        <v>21.68</v>
      </c>
      <c r="V14193" t="s">
        <v>71</v>
      </c>
      <c r="W14193">
        <v>52.3</v>
      </c>
      <c r="X14193" t="s">
        <v>71</v>
      </c>
      <c r="Y14193">
        <v>48.51</v>
      </c>
      <c r="AA14193">
        <v>69.53</v>
      </c>
      <c r="AE14193">
        <v>2.1</v>
      </c>
      <c r="AF14193" t="s">
        <v>71</v>
      </c>
      <c r="AG14193">
        <v>6.01</v>
      </c>
      <c r="AH14193" t="s">
        <v>71</v>
      </c>
      <c r="AS14193">
        <v>36.770000000000003</v>
      </c>
      <c r="AT14193" t="s">
        <v>71</v>
      </c>
    </row>
    <row r="14194" spans="1:46" x14ac:dyDescent="0.2">
      <c r="A14194" t="s">
        <v>198</v>
      </c>
      <c r="B14194" t="s">
        <v>199</v>
      </c>
      <c r="C14194">
        <f>-69.98823964 / 41.76624797</f>
        <v>-1.6757128792193972</v>
      </c>
      <c r="D14194" t="s">
        <v>200</v>
      </c>
      <c r="E14194" t="s">
        <v>70</v>
      </c>
      <c r="F14194" s="1">
        <v>38222</v>
      </c>
      <c r="G14194">
        <v>0.5</v>
      </c>
      <c r="I14194">
        <v>3.53</v>
      </c>
      <c r="J14194" t="s">
        <v>71</v>
      </c>
      <c r="K14194">
        <v>5.43</v>
      </c>
      <c r="L14194" t="s">
        <v>71</v>
      </c>
      <c r="M14194">
        <v>3</v>
      </c>
      <c r="N14194" t="s">
        <v>71</v>
      </c>
      <c r="O14194">
        <v>6.16</v>
      </c>
      <c r="P14194" t="s">
        <v>71</v>
      </c>
      <c r="Q14194">
        <v>23.5</v>
      </c>
      <c r="R14194" t="s">
        <v>71</v>
      </c>
      <c r="S14194">
        <v>0.69</v>
      </c>
      <c r="T14194" t="s">
        <v>71</v>
      </c>
      <c r="U14194">
        <v>21.37</v>
      </c>
      <c r="V14194" t="s">
        <v>71</v>
      </c>
      <c r="W14194">
        <v>15.69</v>
      </c>
      <c r="X14194" t="s">
        <v>71</v>
      </c>
      <c r="Y14194">
        <v>48.3</v>
      </c>
      <c r="AA14194">
        <v>47.2</v>
      </c>
      <c r="AC14194">
        <v>44.17</v>
      </c>
      <c r="AE14194">
        <v>4.04</v>
      </c>
      <c r="AF14194" t="s">
        <v>71</v>
      </c>
      <c r="AG14194">
        <v>5.98</v>
      </c>
      <c r="AH14194" t="s">
        <v>71</v>
      </c>
      <c r="AS14194">
        <v>0.3</v>
      </c>
      <c r="AT14194" t="s">
        <v>71</v>
      </c>
    </row>
    <row r="14195" spans="1:46" x14ac:dyDescent="0.2">
      <c r="A14195" t="s">
        <v>198</v>
      </c>
      <c r="B14195" t="s">
        <v>199</v>
      </c>
      <c r="C14195">
        <f>-69.98823964 / 41.76624797</f>
        <v>-1.6757128792193972</v>
      </c>
      <c r="D14195" t="s">
        <v>200</v>
      </c>
      <c r="E14195" t="s">
        <v>70</v>
      </c>
      <c r="F14195" s="1">
        <v>38222</v>
      </c>
      <c r="G14195">
        <v>1</v>
      </c>
      <c r="O14195">
        <v>6.35</v>
      </c>
      <c r="P14195" t="s">
        <v>71</v>
      </c>
      <c r="Q14195">
        <v>23.5</v>
      </c>
      <c r="R14195" t="s">
        <v>71</v>
      </c>
    </row>
    <row r="14196" spans="1:46" x14ac:dyDescent="0.2">
      <c r="A14196" t="s">
        <v>198</v>
      </c>
      <c r="B14196" t="s">
        <v>199</v>
      </c>
      <c r="C14196">
        <f>-69.98823964 / 41.76624797</f>
        <v>-1.6757128792193972</v>
      </c>
      <c r="D14196" t="s">
        <v>200</v>
      </c>
      <c r="E14196" t="s">
        <v>70</v>
      </c>
      <c r="F14196" s="1">
        <v>38222</v>
      </c>
      <c r="G14196">
        <v>2</v>
      </c>
      <c r="O14196">
        <v>5.73</v>
      </c>
      <c r="P14196" t="s">
        <v>71</v>
      </c>
      <c r="Q14196">
        <v>23.5</v>
      </c>
      <c r="R14196" t="s">
        <v>71</v>
      </c>
    </row>
    <row r="14197" spans="1:46" x14ac:dyDescent="0.2">
      <c r="A14197" t="s">
        <v>198</v>
      </c>
      <c r="B14197" t="s">
        <v>199</v>
      </c>
      <c r="C14197">
        <f>-69.98823964 / 41.76624797</f>
        <v>-1.6757128792193972</v>
      </c>
      <c r="D14197" t="s">
        <v>200</v>
      </c>
      <c r="E14197" t="s">
        <v>70</v>
      </c>
      <c r="F14197" s="1">
        <v>38222</v>
      </c>
      <c r="G14197">
        <v>3</v>
      </c>
      <c r="K14197">
        <v>9.7899999999999991</v>
      </c>
      <c r="L14197" t="s">
        <v>71</v>
      </c>
      <c r="O14197">
        <v>4.7300000000000004</v>
      </c>
      <c r="P14197" t="s">
        <v>71</v>
      </c>
      <c r="Q14197">
        <v>23.4</v>
      </c>
      <c r="R14197" t="s">
        <v>71</v>
      </c>
      <c r="S14197">
        <v>0.43</v>
      </c>
      <c r="T14197" t="s">
        <v>71</v>
      </c>
      <c r="U14197">
        <v>13.32</v>
      </c>
      <c r="V14197" t="s">
        <v>71</v>
      </c>
      <c r="W14197">
        <v>22.05</v>
      </c>
      <c r="X14197" t="s">
        <v>71</v>
      </c>
      <c r="Y14197">
        <v>41.49</v>
      </c>
      <c r="AA14197">
        <v>52.98</v>
      </c>
      <c r="AE14197">
        <v>3.63</v>
      </c>
      <c r="AF14197" t="s">
        <v>71</v>
      </c>
      <c r="AG14197">
        <v>5.76</v>
      </c>
      <c r="AH14197" t="s">
        <v>71</v>
      </c>
      <c r="AS14197">
        <v>0.03</v>
      </c>
      <c r="AT14197" t="s">
        <v>71</v>
      </c>
    </row>
    <row r="14198" spans="1:46" x14ac:dyDescent="0.2">
      <c r="A14198" t="s">
        <v>198</v>
      </c>
      <c r="B14198" t="s">
        <v>199</v>
      </c>
      <c r="C14198">
        <f>-69.98823964 / 41.76624797</f>
        <v>-1.6757128792193972</v>
      </c>
      <c r="D14198" t="s">
        <v>200</v>
      </c>
      <c r="E14198" t="s">
        <v>70</v>
      </c>
      <c r="F14198" s="1">
        <v>38245</v>
      </c>
      <c r="G14198">
        <v>0.5</v>
      </c>
      <c r="I14198">
        <v>3.48</v>
      </c>
      <c r="J14198" t="s">
        <v>71</v>
      </c>
      <c r="K14198">
        <v>22.11</v>
      </c>
      <c r="L14198" t="s">
        <v>71</v>
      </c>
      <c r="M14198">
        <v>3.48</v>
      </c>
      <c r="N14198" t="s">
        <v>71</v>
      </c>
      <c r="O14198">
        <v>7.59</v>
      </c>
      <c r="P14198" t="s">
        <v>71</v>
      </c>
      <c r="Q14198">
        <v>22.1</v>
      </c>
      <c r="R14198" t="s">
        <v>71</v>
      </c>
      <c r="S14198">
        <v>0.52</v>
      </c>
      <c r="T14198" t="s">
        <v>71</v>
      </c>
      <c r="U14198">
        <v>16.11</v>
      </c>
      <c r="V14198" t="s">
        <v>71</v>
      </c>
      <c r="W14198">
        <v>24.4</v>
      </c>
      <c r="X14198" t="s">
        <v>71</v>
      </c>
      <c r="Y14198">
        <v>44.23</v>
      </c>
      <c r="AA14198">
        <v>60.97</v>
      </c>
      <c r="AC14198">
        <v>42.03</v>
      </c>
      <c r="AE14198">
        <v>3.23</v>
      </c>
      <c r="AF14198" t="s">
        <v>71</v>
      </c>
      <c r="AG14198">
        <v>5.85</v>
      </c>
      <c r="AH14198" t="s">
        <v>71</v>
      </c>
      <c r="AS14198">
        <v>0.03</v>
      </c>
      <c r="AT14198" t="s">
        <v>71</v>
      </c>
    </row>
    <row r="14199" spans="1:46" x14ac:dyDescent="0.2">
      <c r="A14199" t="s">
        <v>198</v>
      </c>
      <c r="B14199" t="s">
        <v>199</v>
      </c>
      <c r="C14199">
        <f>-69.98823964 / 41.76624797</f>
        <v>-1.6757128792193972</v>
      </c>
      <c r="D14199" t="s">
        <v>200</v>
      </c>
      <c r="E14199" t="s">
        <v>70</v>
      </c>
      <c r="F14199" s="1">
        <v>38245</v>
      </c>
      <c r="G14199">
        <v>1</v>
      </c>
      <c r="O14199">
        <v>7.23</v>
      </c>
      <c r="P14199" t="s">
        <v>71</v>
      </c>
      <c r="Q14199">
        <v>22</v>
      </c>
      <c r="R14199" t="s">
        <v>71</v>
      </c>
    </row>
    <row r="14200" spans="1:46" x14ac:dyDescent="0.2">
      <c r="A14200" t="s">
        <v>198</v>
      </c>
      <c r="B14200" t="s">
        <v>199</v>
      </c>
      <c r="C14200">
        <f>-69.98823964 / 41.76624797</f>
        <v>-1.6757128792193972</v>
      </c>
      <c r="D14200" t="s">
        <v>200</v>
      </c>
      <c r="E14200" t="s">
        <v>70</v>
      </c>
      <c r="F14200" s="1">
        <v>38245</v>
      </c>
      <c r="G14200">
        <v>2</v>
      </c>
      <c r="O14200">
        <v>6.53</v>
      </c>
      <c r="P14200" t="s">
        <v>71</v>
      </c>
      <c r="Q14200">
        <v>21.9</v>
      </c>
      <c r="R14200" t="s">
        <v>71</v>
      </c>
    </row>
    <row r="14201" spans="1:46" x14ac:dyDescent="0.2">
      <c r="A14201" t="s">
        <v>198</v>
      </c>
      <c r="B14201" t="s">
        <v>199</v>
      </c>
      <c r="C14201">
        <f>-69.98823964 / 41.76624797</f>
        <v>-1.6757128792193972</v>
      </c>
      <c r="D14201" t="s">
        <v>200</v>
      </c>
      <c r="E14201" t="s">
        <v>70</v>
      </c>
      <c r="F14201" s="1">
        <v>38245</v>
      </c>
      <c r="G14201">
        <v>3</v>
      </c>
      <c r="K14201">
        <v>6.79</v>
      </c>
      <c r="L14201" t="s">
        <v>71</v>
      </c>
      <c r="O14201">
        <v>6.56</v>
      </c>
      <c r="P14201" t="s">
        <v>71</v>
      </c>
      <c r="Q14201">
        <v>21.8</v>
      </c>
      <c r="R14201" t="s">
        <v>71</v>
      </c>
      <c r="S14201">
        <v>0.89</v>
      </c>
      <c r="T14201" t="s">
        <v>71</v>
      </c>
      <c r="W14201">
        <v>23.82</v>
      </c>
      <c r="X14201" t="s">
        <v>71</v>
      </c>
      <c r="AE14201">
        <v>2.83</v>
      </c>
      <c r="AF14201" t="s">
        <v>71</v>
      </c>
      <c r="AG14201">
        <v>5.79</v>
      </c>
      <c r="AH14201" t="s">
        <v>71</v>
      </c>
      <c r="AS14201">
        <v>0.8</v>
      </c>
      <c r="AT14201" t="s">
        <v>71</v>
      </c>
    </row>
    <row r="14202" spans="1:46" x14ac:dyDescent="0.2">
      <c r="A14202" t="s">
        <v>198</v>
      </c>
      <c r="B14202" t="s">
        <v>199</v>
      </c>
      <c r="C14202">
        <f>-69.98823964 / 41.76624797</f>
        <v>-1.6757128792193972</v>
      </c>
      <c r="D14202" t="s">
        <v>200</v>
      </c>
      <c r="E14202" t="s">
        <v>70</v>
      </c>
      <c r="F14202" s="1">
        <v>38582</v>
      </c>
      <c r="G14202">
        <v>0.5</v>
      </c>
      <c r="I14202">
        <v>4.1500000000000004</v>
      </c>
      <c r="J14202" t="s">
        <v>71</v>
      </c>
      <c r="K14202">
        <v>8.0500000000000007</v>
      </c>
      <c r="L14202" t="s">
        <v>71</v>
      </c>
      <c r="M14202">
        <v>1.49</v>
      </c>
      <c r="N14202" t="s">
        <v>71</v>
      </c>
      <c r="O14202">
        <v>7.55</v>
      </c>
      <c r="P14202" t="s">
        <v>71</v>
      </c>
      <c r="Q14202">
        <v>26.3</v>
      </c>
      <c r="R14202" t="s">
        <v>71</v>
      </c>
      <c r="S14202">
        <v>0.4</v>
      </c>
      <c r="T14202" t="s">
        <v>71</v>
      </c>
      <c r="U14202">
        <v>12.39</v>
      </c>
      <c r="V14202" t="s">
        <v>71</v>
      </c>
      <c r="W14202">
        <v>21.27</v>
      </c>
      <c r="X14202" t="s">
        <v>71</v>
      </c>
      <c r="Y14202">
        <v>40.44</v>
      </c>
      <c r="AA14202">
        <v>51.06</v>
      </c>
      <c r="AC14202">
        <v>54.25</v>
      </c>
      <c r="AE14202">
        <v>3.63</v>
      </c>
      <c r="AF14202" t="s">
        <v>71</v>
      </c>
      <c r="AG14202">
        <v>6.02</v>
      </c>
      <c r="AH14202" t="s">
        <v>71</v>
      </c>
      <c r="AS14202">
        <v>0.18</v>
      </c>
      <c r="AT14202" t="s">
        <v>71</v>
      </c>
    </row>
    <row r="14203" spans="1:46" x14ac:dyDescent="0.2">
      <c r="A14203" t="s">
        <v>198</v>
      </c>
      <c r="B14203" t="s">
        <v>199</v>
      </c>
      <c r="C14203">
        <f>-69.98823964 / 41.76624797</f>
        <v>-1.6757128792193972</v>
      </c>
      <c r="D14203" t="s">
        <v>200</v>
      </c>
      <c r="E14203" t="s">
        <v>70</v>
      </c>
      <c r="F14203" s="1">
        <v>38582</v>
      </c>
      <c r="G14203">
        <v>1</v>
      </c>
      <c r="O14203">
        <v>7.44</v>
      </c>
      <c r="P14203" t="s">
        <v>71</v>
      </c>
      <c r="Q14203">
        <v>25.5</v>
      </c>
      <c r="R14203" t="s">
        <v>71</v>
      </c>
    </row>
    <row r="14204" spans="1:46" x14ac:dyDescent="0.2">
      <c r="A14204" t="s">
        <v>198</v>
      </c>
      <c r="B14204" t="s">
        <v>199</v>
      </c>
      <c r="C14204">
        <f>-69.98823964 / 41.76624797</f>
        <v>-1.6757128792193972</v>
      </c>
      <c r="D14204" t="s">
        <v>200</v>
      </c>
      <c r="E14204" t="s">
        <v>70</v>
      </c>
      <c r="F14204" s="1">
        <v>38582</v>
      </c>
      <c r="G14204">
        <v>2</v>
      </c>
      <c r="O14204">
        <v>7.3</v>
      </c>
      <c r="P14204" t="s">
        <v>71</v>
      </c>
      <c r="Q14204">
        <v>24.5</v>
      </c>
      <c r="R14204" t="s">
        <v>71</v>
      </c>
    </row>
    <row r="14205" spans="1:46" x14ac:dyDescent="0.2">
      <c r="A14205" t="s">
        <v>198</v>
      </c>
      <c r="B14205" t="s">
        <v>199</v>
      </c>
      <c r="C14205">
        <f>-69.98823964 / 41.76624797</f>
        <v>-1.6757128792193972</v>
      </c>
      <c r="D14205" t="s">
        <v>200</v>
      </c>
      <c r="E14205" t="s">
        <v>70</v>
      </c>
      <c r="F14205" s="1">
        <v>38582</v>
      </c>
      <c r="G14205">
        <v>3</v>
      </c>
      <c r="O14205">
        <v>1.55</v>
      </c>
      <c r="P14205" t="s">
        <v>71</v>
      </c>
      <c r="Q14205">
        <v>17.5</v>
      </c>
      <c r="R14205" t="s">
        <v>71</v>
      </c>
    </row>
    <row r="14206" spans="1:46" x14ac:dyDescent="0.2">
      <c r="A14206" t="s">
        <v>198</v>
      </c>
      <c r="B14206" t="s">
        <v>199</v>
      </c>
      <c r="C14206">
        <f>-69.98823964 / 41.76624797</f>
        <v>-1.6757128792193972</v>
      </c>
      <c r="D14206" t="s">
        <v>200</v>
      </c>
      <c r="E14206" t="s">
        <v>70</v>
      </c>
      <c r="F14206" s="1">
        <v>38582</v>
      </c>
      <c r="G14206">
        <v>3.85</v>
      </c>
      <c r="K14206">
        <v>169.79</v>
      </c>
      <c r="L14206" t="s">
        <v>71</v>
      </c>
      <c r="O14206">
        <v>1.62</v>
      </c>
      <c r="P14206" t="s">
        <v>71</v>
      </c>
      <c r="Q14206">
        <v>14.5</v>
      </c>
      <c r="R14206" t="s">
        <v>71</v>
      </c>
      <c r="S14206">
        <v>1.9</v>
      </c>
      <c r="T14206" t="s">
        <v>71</v>
      </c>
      <c r="U14206">
        <v>58.85</v>
      </c>
      <c r="V14206" t="s">
        <v>71</v>
      </c>
      <c r="W14206">
        <v>45.25</v>
      </c>
      <c r="X14206" t="s">
        <v>71</v>
      </c>
      <c r="Y14206">
        <v>62.91</v>
      </c>
      <c r="AA14206">
        <v>80.97</v>
      </c>
      <c r="AE14206">
        <v>17.96</v>
      </c>
      <c r="AF14206" t="s">
        <v>71</v>
      </c>
      <c r="AG14206">
        <v>5.96</v>
      </c>
      <c r="AH14206" t="s">
        <v>71</v>
      </c>
      <c r="AS14206">
        <v>62.09</v>
      </c>
      <c r="AT14206" t="s">
        <v>71</v>
      </c>
    </row>
    <row r="14207" spans="1:46" x14ac:dyDescent="0.2">
      <c r="A14207" t="s">
        <v>198</v>
      </c>
      <c r="B14207" t="s">
        <v>199</v>
      </c>
      <c r="C14207">
        <f>-69.98823964 / 41.76624797</f>
        <v>-1.6757128792193972</v>
      </c>
      <c r="D14207" t="s">
        <v>200</v>
      </c>
      <c r="E14207" t="s">
        <v>70</v>
      </c>
      <c r="F14207" s="1">
        <v>38623</v>
      </c>
      <c r="G14207">
        <v>0.5</v>
      </c>
      <c r="I14207">
        <v>4.01</v>
      </c>
      <c r="J14207" t="s">
        <v>71</v>
      </c>
      <c r="K14207">
        <v>6.26</v>
      </c>
      <c r="L14207" t="s">
        <v>71</v>
      </c>
      <c r="M14207">
        <v>2.63</v>
      </c>
      <c r="N14207" t="s">
        <v>71</v>
      </c>
      <c r="O14207">
        <v>5.93</v>
      </c>
      <c r="P14207" t="s">
        <v>71</v>
      </c>
      <c r="Q14207">
        <v>21.7</v>
      </c>
      <c r="R14207" t="s">
        <v>71</v>
      </c>
      <c r="S14207">
        <v>0.4</v>
      </c>
      <c r="T14207" t="s">
        <v>71</v>
      </c>
      <c r="U14207">
        <v>12.39</v>
      </c>
      <c r="V14207" t="s">
        <v>71</v>
      </c>
      <c r="W14207">
        <v>21.65</v>
      </c>
      <c r="X14207" t="s">
        <v>71</v>
      </c>
      <c r="Y14207">
        <v>40.44</v>
      </c>
      <c r="AA14207">
        <v>48.59</v>
      </c>
      <c r="AC14207">
        <v>46.07</v>
      </c>
      <c r="AE14207">
        <v>4.84</v>
      </c>
      <c r="AF14207" t="s">
        <v>71</v>
      </c>
      <c r="AG14207">
        <v>5.86</v>
      </c>
      <c r="AH14207" t="s">
        <v>71</v>
      </c>
      <c r="AS14207">
        <v>2.46</v>
      </c>
      <c r="AT14207" t="s">
        <v>71</v>
      </c>
    </row>
    <row r="14208" spans="1:46" x14ac:dyDescent="0.2">
      <c r="A14208" t="s">
        <v>198</v>
      </c>
      <c r="B14208" t="s">
        <v>199</v>
      </c>
      <c r="C14208">
        <f>-69.98823964 / 41.76624797</f>
        <v>-1.6757128792193972</v>
      </c>
      <c r="D14208" t="s">
        <v>200</v>
      </c>
      <c r="E14208" t="s">
        <v>70</v>
      </c>
      <c r="F14208" s="1">
        <v>38623</v>
      </c>
      <c r="G14208">
        <v>1</v>
      </c>
      <c r="O14208">
        <v>5.66</v>
      </c>
      <c r="P14208" t="s">
        <v>71</v>
      </c>
      <c r="Q14208">
        <v>20.8</v>
      </c>
      <c r="R14208" t="s">
        <v>71</v>
      </c>
    </row>
    <row r="14209" spans="1:46" x14ac:dyDescent="0.2">
      <c r="A14209" t="s">
        <v>198</v>
      </c>
      <c r="B14209" t="s">
        <v>199</v>
      </c>
      <c r="C14209">
        <f>-69.98823964 / 41.76624797</f>
        <v>-1.6757128792193972</v>
      </c>
      <c r="D14209" t="s">
        <v>200</v>
      </c>
      <c r="E14209" t="s">
        <v>70</v>
      </c>
      <c r="F14209" s="1">
        <v>38623</v>
      </c>
      <c r="G14209">
        <v>2</v>
      </c>
      <c r="O14209">
        <v>4.4400000000000004</v>
      </c>
      <c r="P14209" t="s">
        <v>71</v>
      </c>
      <c r="Q14209">
        <v>20.6</v>
      </c>
      <c r="R14209" t="s">
        <v>71</v>
      </c>
    </row>
    <row r="14210" spans="1:46" x14ac:dyDescent="0.2">
      <c r="A14210" t="s">
        <v>198</v>
      </c>
      <c r="B14210" t="s">
        <v>199</v>
      </c>
      <c r="C14210">
        <f>-69.98823964 / 41.76624797</f>
        <v>-1.6757128792193972</v>
      </c>
      <c r="D14210" t="s">
        <v>200</v>
      </c>
      <c r="E14210" t="s">
        <v>70</v>
      </c>
      <c r="F14210" s="1">
        <v>38623</v>
      </c>
      <c r="G14210">
        <v>3</v>
      </c>
      <c r="O14210">
        <v>4.62</v>
      </c>
      <c r="P14210" t="s">
        <v>71</v>
      </c>
      <c r="Q14210">
        <v>20.3</v>
      </c>
      <c r="R14210" t="s">
        <v>71</v>
      </c>
    </row>
    <row r="14211" spans="1:46" x14ac:dyDescent="0.2">
      <c r="A14211" t="s">
        <v>198</v>
      </c>
      <c r="B14211" t="s">
        <v>199</v>
      </c>
      <c r="C14211">
        <f>-69.98823964 / 41.76624797</f>
        <v>-1.6757128792193972</v>
      </c>
      <c r="D14211" t="s">
        <v>200</v>
      </c>
      <c r="E14211" t="s">
        <v>70</v>
      </c>
      <c r="F14211" s="1">
        <v>38623</v>
      </c>
      <c r="G14211">
        <v>3.5</v>
      </c>
      <c r="K14211">
        <v>100.34</v>
      </c>
      <c r="L14211" t="s">
        <v>71</v>
      </c>
      <c r="O14211">
        <v>0.32</v>
      </c>
      <c r="P14211" t="s">
        <v>71</v>
      </c>
      <c r="Q14211">
        <v>18.5</v>
      </c>
      <c r="R14211" t="s">
        <v>71</v>
      </c>
      <c r="S14211">
        <v>1</v>
      </c>
      <c r="T14211" t="s">
        <v>71</v>
      </c>
      <c r="U14211">
        <v>30.97</v>
      </c>
      <c r="V14211" t="s">
        <v>71</v>
      </c>
      <c r="W14211">
        <v>30.63</v>
      </c>
      <c r="X14211" t="s">
        <v>71</v>
      </c>
      <c r="Y14211">
        <v>53.65</v>
      </c>
      <c r="AA14211">
        <v>75.81</v>
      </c>
      <c r="AE14211">
        <v>7.67</v>
      </c>
      <c r="AF14211" t="s">
        <v>71</v>
      </c>
      <c r="AG14211">
        <v>5.61</v>
      </c>
      <c r="AH14211" t="s">
        <v>71</v>
      </c>
      <c r="AS14211">
        <v>64.67</v>
      </c>
      <c r="AT14211" t="s">
        <v>71</v>
      </c>
    </row>
    <row r="14212" spans="1:46" x14ac:dyDescent="0.2">
      <c r="A14212" t="s">
        <v>198</v>
      </c>
      <c r="B14212" t="s">
        <v>199</v>
      </c>
      <c r="C14212">
        <f>-69.98823964 / 41.76624797</f>
        <v>-1.6757128792193972</v>
      </c>
      <c r="D14212" t="s">
        <v>200</v>
      </c>
      <c r="E14212" t="s">
        <v>70</v>
      </c>
      <c r="F14212" s="1">
        <v>38945</v>
      </c>
      <c r="G14212">
        <v>0.5</v>
      </c>
      <c r="I14212">
        <v>4.3499999999999996</v>
      </c>
      <c r="J14212" t="s">
        <v>71</v>
      </c>
      <c r="K14212">
        <v>1.59</v>
      </c>
      <c r="L14212" t="s">
        <v>71</v>
      </c>
      <c r="M14212">
        <v>3.35</v>
      </c>
      <c r="N14212" t="s">
        <v>71</v>
      </c>
      <c r="O14212">
        <v>5.08</v>
      </c>
      <c r="P14212" t="s">
        <v>71</v>
      </c>
      <c r="Q14212">
        <v>24.2</v>
      </c>
      <c r="R14212" t="s">
        <v>71</v>
      </c>
      <c r="S14212">
        <v>0.46</v>
      </c>
      <c r="T14212" t="s">
        <v>71</v>
      </c>
      <c r="U14212">
        <v>14.16</v>
      </c>
      <c r="V14212" t="s">
        <v>71</v>
      </c>
      <c r="W14212">
        <v>26.96</v>
      </c>
      <c r="X14212" t="s">
        <v>71</v>
      </c>
      <c r="Y14212">
        <v>42.37</v>
      </c>
      <c r="AA14212">
        <v>35.15</v>
      </c>
      <c r="AC14212">
        <v>42.58</v>
      </c>
      <c r="AE14212">
        <v>3.63</v>
      </c>
      <c r="AF14212" t="s">
        <v>71</v>
      </c>
      <c r="AG14212">
        <v>5.7</v>
      </c>
      <c r="AH14212" t="s">
        <v>71</v>
      </c>
      <c r="AS14212">
        <v>0.67</v>
      </c>
      <c r="AT14212" t="s">
        <v>71</v>
      </c>
    </row>
    <row r="14213" spans="1:46" x14ac:dyDescent="0.2">
      <c r="A14213" t="s">
        <v>198</v>
      </c>
      <c r="B14213" t="s">
        <v>199</v>
      </c>
      <c r="C14213">
        <f>-69.98823964 / 41.76624797</f>
        <v>-1.6757128792193972</v>
      </c>
      <c r="D14213" t="s">
        <v>200</v>
      </c>
      <c r="E14213" t="s">
        <v>70</v>
      </c>
      <c r="F14213" s="1">
        <v>38945</v>
      </c>
      <c r="G14213">
        <v>1</v>
      </c>
      <c r="O14213">
        <v>5.25</v>
      </c>
      <c r="P14213" t="s">
        <v>71</v>
      </c>
      <c r="Q14213">
        <v>24.1</v>
      </c>
      <c r="R14213" t="s">
        <v>71</v>
      </c>
    </row>
    <row r="14214" spans="1:46" x14ac:dyDescent="0.2">
      <c r="A14214" t="s">
        <v>198</v>
      </c>
      <c r="B14214" t="s">
        <v>199</v>
      </c>
      <c r="C14214">
        <f>-69.98823964 / 41.76624797</f>
        <v>-1.6757128792193972</v>
      </c>
      <c r="D14214" t="s">
        <v>200</v>
      </c>
      <c r="E14214" t="s">
        <v>70</v>
      </c>
      <c r="F14214" s="1">
        <v>38945</v>
      </c>
      <c r="G14214">
        <v>2</v>
      </c>
      <c r="O14214">
        <v>5.07</v>
      </c>
      <c r="P14214" t="s">
        <v>71</v>
      </c>
      <c r="Q14214">
        <v>23.8</v>
      </c>
      <c r="R14214" t="s">
        <v>71</v>
      </c>
    </row>
    <row r="14215" spans="1:46" x14ac:dyDescent="0.2">
      <c r="A14215" t="s">
        <v>198</v>
      </c>
      <c r="B14215" t="s">
        <v>199</v>
      </c>
      <c r="C14215">
        <f>-69.98823964 / 41.76624797</f>
        <v>-1.6757128792193972</v>
      </c>
      <c r="D14215" t="s">
        <v>200</v>
      </c>
      <c r="E14215" t="s">
        <v>70</v>
      </c>
      <c r="F14215" s="1">
        <v>38945</v>
      </c>
      <c r="G14215">
        <v>3</v>
      </c>
      <c r="O14215">
        <v>4.28</v>
      </c>
      <c r="P14215" t="s">
        <v>71</v>
      </c>
      <c r="Q14215">
        <v>23.6</v>
      </c>
      <c r="R14215" t="s">
        <v>71</v>
      </c>
    </row>
    <row r="14216" spans="1:46" x14ac:dyDescent="0.2">
      <c r="A14216" t="s">
        <v>198</v>
      </c>
      <c r="B14216" t="s">
        <v>199</v>
      </c>
      <c r="C14216">
        <f>-69.98823964 / 41.76624797</f>
        <v>-1.6757128792193972</v>
      </c>
      <c r="D14216" t="s">
        <v>200</v>
      </c>
      <c r="E14216" t="s">
        <v>70</v>
      </c>
      <c r="F14216" s="1">
        <v>38945</v>
      </c>
      <c r="G14216">
        <v>3.5</v>
      </c>
      <c r="K14216">
        <v>9.16</v>
      </c>
      <c r="L14216" t="s">
        <v>71</v>
      </c>
      <c r="S14216">
        <v>0.86</v>
      </c>
      <c r="T14216" t="s">
        <v>71</v>
      </c>
      <c r="U14216">
        <v>26.73</v>
      </c>
      <c r="V14216" t="s">
        <v>71</v>
      </c>
      <c r="W14216">
        <v>52.07</v>
      </c>
      <c r="X14216" t="s">
        <v>71</v>
      </c>
      <c r="Y14216">
        <v>51.53</v>
      </c>
      <c r="AA14216">
        <v>52.33</v>
      </c>
      <c r="AE14216">
        <v>5.04</v>
      </c>
      <c r="AF14216" t="s">
        <v>71</v>
      </c>
      <c r="AG14216">
        <v>5.69</v>
      </c>
      <c r="AH14216" t="s">
        <v>71</v>
      </c>
      <c r="AS14216">
        <v>2.69</v>
      </c>
      <c r="AT14216" t="s">
        <v>71</v>
      </c>
    </row>
    <row r="14217" spans="1:46" x14ac:dyDescent="0.2">
      <c r="A14217" t="s">
        <v>198</v>
      </c>
      <c r="B14217" t="s">
        <v>199</v>
      </c>
      <c r="C14217">
        <f>-69.98823964 / 41.76624797</f>
        <v>-1.6757128792193972</v>
      </c>
      <c r="D14217" t="s">
        <v>200</v>
      </c>
      <c r="E14217" t="s">
        <v>70</v>
      </c>
      <c r="F14217" s="1">
        <v>38945</v>
      </c>
      <c r="G14217">
        <v>4</v>
      </c>
      <c r="O14217">
        <v>0.38</v>
      </c>
      <c r="P14217" t="s">
        <v>71</v>
      </c>
      <c r="Q14217">
        <v>19.3</v>
      </c>
      <c r="R14217" t="s">
        <v>71</v>
      </c>
    </row>
    <row r="14218" spans="1:46" x14ac:dyDescent="0.2">
      <c r="A14218" t="s">
        <v>198</v>
      </c>
      <c r="B14218" t="s">
        <v>199</v>
      </c>
      <c r="C14218">
        <f>-69.98823964 / 41.76624797</f>
        <v>-1.6757128792193972</v>
      </c>
      <c r="D14218" t="s">
        <v>200</v>
      </c>
      <c r="E14218" t="s">
        <v>70</v>
      </c>
      <c r="F14218" s="1">
        <v>38988</v>
      </c>
      <c r="G14218">
        <v>0.5</v>
      </c>
      <c r="I14218">
        <v>4.13</v>
      </c>
      <c r="J14218" t="s">
        <v>71</v>
      </c>
      <c r="K14218">
        <v>13.46</v>
      </c>
      <c r="L14218" t="s">
        <v>71</v>
      </c>
      <c r="M14218">
        <v>2.84</v>
      </c>
      <c r="N14218" t="s">
        <v>71</v>
      </c>
      <c r="O14218">
        <v>6.26</v>
      </c>
      <c r="P14218" t="s">
        <v>71</v>
      </c>
      <c r="Q14218">
        <v>19.100000000000001</v>
      </c>
      <c r="R14218" t="s">
        <v>71</v>
      </c>
      <c r="S14218">
        <v>0.76</v>
      </c>
      <c r="T14218" t="s">
        <v>71</v>
      </c>
      <c r="U14218">
        <v>23.45</v>
      </c>
      <c r="V14218" t="s">
        <v>71</v>
      </c>
      <c r="W14218">
        <v>28.28</v>
      </c>
      <c r="X14218" t="s">
        <v>71</v>
      </c>
      <c r="Y14218">
        <v>49.64</v>
      </c>
      <c r="AA14218">
        <v>56.1</v>
      </c>
      <c r="AC14218">
        <v>44.96</v>
      </c>
      <c r="AE14218">
        <v>4.24</v>
      </c>
      <c r="AF14218" t="s">
        <v>71</v>
      </c>
      <c r="AG14218">
        <v>6.04</v>
      </c>
      <c r="AH14218" t="s">
        <v>71</v>
      </c>
      <c r="AS14218">
        <v>3.48</v>
      </c>
      <c r="AT14218" t="s">
        <v>71</v>
      </c>
    </row>
    <row r="14219" spans="1:46" x14ac:dyDescent="0.2">
      <c r="A14219" t="s">
        <v>198</v>
      </c>
      <c r="B14219" t="s">
        <v>199</v>
      </c>
      <c r="C14219">
        <f>-69.98823964 / 41.76624797</f>
        <v>-1.6757128792193972</v>
      </c>
      <c r="D14219" t="s">
        <v>200</v>
      </c>
      <c r="E14219" t="s">
        <v>70</v>
      </c>
      <c r="F14219" s="1">
        <v>38988</v>
      </c>
      <c r="G14219">
        <v>1</v>
      </c>
      <c r="O14219">
        <v>6.92</v>
      </c>
      <c r="P14219" t="s">
        <v>71</v>
      </c>
      <c r="Q14219">
        <v>19</v>
      </c>
      <c r="R14219" t="s">
        <v>71</v>
      </c>
    </row>
    <row r="14220" spans="1:46" x14ac:dyDescent="0.2">
      <c r="A14220" t="s">
        <v>198</v>
      </c>
      <c r="B14220" t="s">
        <v>199</v>
      </c>
      <c r="C14220">
        <f>-69.98823964 / 41.76624797</f>
        <v>-1.6757128792193972</v>
      </c>
      <c r="D14220" t="s">
        <v>200</v>
      </c>
      <c r="E14220" t="s">
        <v>70</v>
      </c>
      <c r="F14220" s="1">
        <v>38988</v>
      </c>
      <c r="G14220">
        <v>2</v>
      </c>
      <c r="O14220">
        <v>6.18</v>
      </c>
      <c r="P14220" t="s">
        <v>71</v>
      </c>
      <c r="Q14220">
        <v>19</v>
      </c>
      <c r="R14220" t="s">
        <v>71</v>
      </c>
    </row>
    <row r="14221" spans="1:46" x14ac:dyDescent="0.2">
      <c r="A14221" t="s">
        <v>198</v>
      </c>
      <c r="B14221" t="s">
        <v>199</v>
      </c>
      <c r="C14221">
        <f>-69.98823964 / 41.76624797</f>
        <v>-1.6757128792193972</v>
      </c>
      <c r="D14221" t="s">
        <v>200</v>
      </c>
      <c r="E14221" t="s">
        <v>70</v>
      </c>
      <c r="F14221" s="1">
        <v>38988</v>
      </c>
      <c r="G14221">
        <v>3</v>
      </c>
      <c r="O14221">
        <v>6.31</v>
      </c>
      <c r="P14221" t="s">
        <v>71</v>
      </c>
      <c r="Q14221">
        <v>19</v>
      </c>
      <c r="R14221" t="s">
        <v>71</v>
      </c>
    </row>
    <row r="14222" spans="1:46" x14ac:dyDescent="0.2">
      <c r="A14222" t="s">
        <v>198</v>
      </c>
      <c r="B14222" t="s">
        <v>199</v>
      </c>
      <c r="C14222">
        <f>-69.98823964 / 41.76624797</f>
        <v>-1.6757128792193972</v>
      </c>
      <c r="D14222" t="s">
        <v>200</v>
      </c>
      <c r="E14222" t="s">
        <v>70</v>
      </c>
      <c r="F14222" s="1">
        <v>38988</v>
      </c>
      <c r="G14222">
        <v>3.5</v>
      </c>
      <c r="K14222">
        <v>7.75</v>
      </c>
      <c r="L14222" t="s">
        <v>71</v>
      </c>
      <c r="O14222">
        <v>6.06</v>
      </c>
      <c r="P14222" t="s">
        <v>71</v>
      </c>
      <c r="Q14222">
        <v>19</v>
      </c>
      <c r="R14222" t="s">
        <v>71</v>
      </c>
      <c r="S14222">
        <v>0.68</v>
      </c>
      <c r="T14222" t="s">
        <v>71</v>
      </c>
      <c r="W14222">
        <v>28.03</v>
      </c>
      <c r="X14222" t="s">
        <v>71</v>
      </c>
      <c r="AE14222">
        <v>4.04</v>
      </c>
      <c r="AF14222" t="s">
        <v>71</v>
      </c>
      <c r="AG14222">
        <v>5.9</v>
      </c>
      <c r="AH14222" t="s">
        <v>71</v>
      </c>
      <c r="AS14222">
        <v>3.92</v>
      </c>
      <c r="AT14222" t="s">
        <v>71</v>
      </c>
    </row>
    <row r="14223" spans="1:46" x14ac:dyDescent="0.2">
      <c r="A14223" t="s">
        <v>198</v>
      </c>
      <c r="B14223" t="s">
        <v>199</v>
      </c>
      <c r="C14223">
        <f>-69.98823964 / 41.76624797</f>
        <v>-1.6757128792193972</v>
      </c>
      <c r="D14223" t="s">
        <v>200</v>
      </c>
      <c r="E14223" t="s">
        <v>70</v>
      </c>
      <c r="F14223" s="1">
        <v>39678</v>
      </c>
      <c r="G14223">
        <v>0.5</v>
      </c>
      <c r="I14223">
        <v>3.65</v>
      </c>
      <c r="J14223" t="s">
        <v>71</v>
      </c>
      <c r="K14223">
        <v>1.49</v>
      </c>
      <c r="L14223" t="s">
        <v>71</v>
      </c>
      <c r="M14223">
        <v>3.65</v>
      </c>
      <c r="N14223" t="s">
        <v>71</v>
      </c>
      <c r="O14223">
        <v>7.18</v>
      </c>
      <c r="P14223" t="s">
        <v>71</v>
      </c>
      <c r="Q14223">
        <v>26.1</v>
      </c>
      <c r="R14223" t="s">
        <v>71</v>
      </c>
      <c r="S14223">
        <v>0.22</v>
      </c>
      <c r="T14223" t="s">
        <v>71</v>
      </c>
      <c r="U14223">
        <v>6.81</v>
      </c>
      <c r="V14223" t="s">
        <v>71</v>
      </c>
      <c r="W14223">
        <v>16.440000000000001</v>
      </c>
      <c r="X14223" t="s">
        <v>71</v>
      </c>
      <c r="Y14223">
        <v>31.81</v>
      </c>
      <c r="AA14223">
        <v>34.51</v>
      </c>
      <c r="AC14223">
        <v>41.34</v>
      </c>
      <c r="AE14223">
        <v>1.6</v>
      </c>
      <c r="AF14223" t="s">
        <v>71</v>
      </c>
      <c r="AG14223">
        <v>5.92</v>
      </c>
      <c r="AH14223" t="s">
        <v>71</v>
      </c>
      <c r="AS14223">
        <v>0.74</v>
      </c>
      <c r="AT14223" t="s">
        <v>71</v>
      </c>
    </row>
    <row r="14224" spans="1:46" x14ac:dyDescent="0.2">
      <c r="A14224" t="s">
        <v>198</v>
      </c>
      <c r="B14224" t="s">
        <v>199</v>
      </c>
      <c r="C14224">
        <f>-69.98823964 / 41.76624797</f>
        <v>-1.6757128792193972</v>
      </c>
      <c r="D14224" t="s">
        <v>200</v>
      </c>
      <c r="E14224" t="s">
        <v>70</v>
      </c>
      <c r="F14224" s="1">
        <v>39678</v>
      </c>
      <c r="G14224">
        <v>1</v>
      </c>
      <c r="O14224">
        <v>7.25</v>
      </c>
      <c r="P14224" t="s">
        <v>71</v>
      </c>
      <c r="Q14224">
        <v>25.4</v>
      </c>
      <c r="R14224" t="s">
        <v>71</v>
      </c>
    </row>
    <row r="14225" spans="1:46" x14ac:dyDescent="0.2">
      <c r="A14225" t="s">
        <v>198</v>
      </c>
      <c r="B14225" t="s">
        <v>199</v>
      </c>
      <c r="C14225">
        <f>-69.98823964 / 41.76624797</f>
        <v>-1.6757128792193972</v>
      </c>
      <c r="D14225" t="s">
        <v>200</v>
      </c>
      <c r="E14225" t="s">
        <v>70</v>
      </c>
      <c r="F14225" s="1">
        <v>39678</v>
      </c>
      <c r="G14225">
        <v>2</v>
      </c>
      <c r="O14225">
        <v>7.13</v>
      </c>
      <c r="P14225" t="s">
        <v>71</v>
      </c>
      <c r="Q14225">
        <v>24.8</v>
      </c>
      <c r="R14225" t="s">
        <v>71</v>
      </c>
    </row>
    <row r="14226" spans="1:46" x14ac:dyDescent="0.2">
      <c r="A14226" t="s">
        <v>198</v>
      </c>
      <c r="B14226" t="s">
        <v>199</v>
      </c>
      <c r="C14226">
        <f>-69.98823964 / 41.76624797</f>
        <v>-1.6757128792193972</v>
      </c>
      <c r="D14226" t="s">
        <v>200</v>
      </c>
      <c r="E14226" t="s">
        <v>70</v>
      </c>
      <c r="F14226" s="1">
        <v>39678</v>
      </c>
      <c r="G14226">
        <v>3</v>
      </c>
      <c r="K14226">
        <v>3.6</v>
      </c>
      <c r="L14226" t="s">
        <v>71</v>
      </c>
      <c r="O14226">
        <v>6.37</v>
      </c>
      <c r="P14226" t="s">
        <v>71</v>
      </c>
      <c r="Q14226">
        <v>24.6</v>
      </c>
      <c r="R14226" t="s">
        <v>71</v>
      </c>
      <c r="S14226">
        <v>0.36</v>
      </c>
      <c r="T14226" t="s">
        <v>71</v>
      </c>
      <c r="U14226">
        <v>11.15</v>
      </c>
      <c r="V14226" t="s">
        <v>71</v>
      </c>
      <c r="W14226">
        <v>17.09</v>
      </c>
      <c r="X14226" t="s">
        <v>71</v>
      </c>
      <c r="Y14226">
        <v>38.92</v>
      </c>
      <c r="AA14226">
        <v>43.17</v>
      </c>
      <c r="AE14226">
        <v>1.5</v>
      </c>
      <c r="AF14226" t="s">
        <v>71</v>
      </c>
      <c r="AG14226">
        <v>5.83</v>
      </c>
      <c r="AH14226" t="s">
        <v>71</v>
      </c>
      <c r="AS14226">
        <v>0.75</v>
      </c>
      <c r="AT14226" t="s">
        <v>71</v>
      </c>
    </row>
    <row r="14227" spans="1:46" x14ac:dyDescent="0.2">
      <c r="A14227" t="s">
        <v>198</v>
      </c>
      <c r="B14227" t="s">
        <v>199</v>
      </c>
      <c r="C14227">
        <f>-69.98823964 / 41.76624797</f>
        <v>-1.6757128792193972</v>
      </c>
      <c r="D14227" t="s">
        <v>200</v>
      </c>
      <c r="E14227" t="s">
        <v>70</v>
      </c>
      <c r="F14227" s="1">
        <v>40049</v>
      </c>
      <c r="G14227">
        <v>0.5</v>
      </c>
      <c r="I14227">
        <v>3.8</v>
      </c>
      <c r="J14227" t="s">
        <v>71</v>
      </c>
      <c r="K14227">
        <v>3.28</v>
      </c>
      <c r="L14227" t="s">
        <v>71</v>
      </c>
      <c r="M14227">
        <v>3.15</v>
      </c>
      <c r="N14227" t="s">
        <v>71</v>
      </c>
      <c r="O14227">
        <v>7.09</v>
      </c>
      <c r="P14227" t="s">
        <v>71</v>
      </c>
      <c r="Q14227">
        <v>27.5</v>
      </c>
      <c r="R14227" t="s">
        <v>71</v>
      </c>
      <c r="S14227">
        <v>0.26</v>
      </c>
      <c r="T14227" t="s">
        <v>71</v>
      </c>
      <c r="U14227">
        <v>8.1</v>
      </c>
      <c r="V14227" t="s">
        <v>71</v>
      </c>
      <c r="W14227">
        <v>21.21</v>
      </c>
      <c r="X14227" t="s">
        <v>71</v>
      </c>
      <c r="Y14227">
        <v>34.31</v>
      </c>
      <c r="AA14227">
        <v>42.25</v>
      </c>
      <c r="AC14227">
        <v>43.47</v>
      </c>
      <c r="AE14227">
        <v>2.1</v>
      </c>
      <c r="AF14227" t="s">
        <v>71</v>
      </c>
      <c r="AG14227">
        <v>6.15</v>
      </c>
      <c r="AH14227" t="s">
        <v>71</v>
      </c>
      <c r="AS14227">
        <v>0.47</v>
      </c>
      <c r="AT14227" t="s">
        <v>71</v>
      </c>
    </row>
    <row r="14228" spans="1:46" x14ac:dyDescent="0.2">
      <c r="A14228" t="s">
        <v>198</v>
      </c>
      <c r="B14228" t="s">
        <v>199</v>
      </c>
      <c r="C14228">
        <f>-69.98823964 / 41.76624797</f>
        <v>-1.6757128792193972</v>
      </c>
      <c r="D14228" t="s">
        <v>200</v>
      </c>
      <c r="E14228" t="s">
        <v>70</v>
      </c>
      <c r="F14228" s="1">
        <v>40049</v>
      </c>
      <c r="G14228">
        <v>1</v>
      </c>
      <c r="O14228">
        <v>7.05</v>
      </c>
      <c r="P14228" t="s">
        <v>71</v>
      </c>
      <c r="Q14228">
        <v>27.3</v>
      </c>
      <c r="R14228" t="s">
        <v>71</v>
      </c>
    </row>
    <row r="14229" spans="1:46" x14ac:dyDescent="0.2">
      <c r="A14229" t="s">
        <v>198</v>
      </c>
      <c r="B14229" t="s">
        <v>199</v>
      </c>
      <c r="C14229">
        <f>-69.98823964 / 41.76624797</f>
        <v>-1.6757128792193972</v>
      </c>
      <c r="D14229" t="s">
        <v>200</v>
      </c>
      <c r="E14229" t="s">
        <v>70</v>
      </c>
      <c r="F14229" s="1">
        <v>40049</v>
      </c>
      <c r="G14229">
        <v>2</v>
      </c>
      <c r="O14229">
        <v>6.73</v>
      </c>
      <c r="P14229" t="s">
        <v>71</v>
      </c>
      <c r="Q14229">
        <v>27.1</v>
      </c>
      <c r="R14229" t="s">
        <v>71</v>
      </c>
    </row>
    <row r="14230" spans="1:46" x14ac:dyDescent="0.2">
      <c r="A14230" t="s">
        <v>198</v>
      </c>
      <c r="B14230" t="s">
        <v>199</v>
      </c>
      <c r="C14230">
        <f>-69.98823964 / 41.76624797</f>
        <v>-1.6757128792193972</v>
      </c>
      <c r="D14230" t="s">
        <v>200</v>
      </c>
      <c r="E14230" t="s">
        <v>70</v>
      </c>
      <c r="F14230" s="1">
        <v>40049</v>
      </c>
      <c r="G14230">
        <v>2.5</v>
      </c>
      <c r="K14230">
        <v>2.79</v>
      </c>
      <c r="L14230" t="s">
        <v>71</v>
      </c>
      <c r="S14230">
        <v>0.28000000000000003</v>
      </c>
      <c r="T14230" t="s">
        <v>71</v>
      </c>
      <c r="U14230">
        <v>8.57</v>
      </c>
      <c r="V14230" t="s">
        <v>71</v>
      </c>
      <c r="W14230">
        <v>21.47</v>
      </c>
      <c r="X14230" t="s">
        <v>71</v>
      </c>
      <c r="Y14230">
        <v>35.130000000000003</v>
      </c>
      <c r="AA14230">
        <v>40.659999999999997</v>
      </c>
      <c r="AE14230">
        <v>2.9</v>
      </c>
      <c r="AF14230" t="s">
        <v>71</v>
      </c>
      <c r="AG14230">
        <v>5.98</v>
      </c>
      <c r="AH14230" t="s">
        <v>71</v>
      </c>
      <c r="AS14230">
        <v>1.35</v>
      </c>
      <c r="AT14230" t="s">
        <v>71</v>
      </c>
    </row>
    <row r="14231" spans="1:46" x14ac:dyDescent="0.2">
      <c r="A14231" t="s">
        <v>198</v>
      </c>
      <c r="B14231" t="s">
        <v>199</v>
      </c>
      <c r="C14231">
        <f>-69.98823964 / 41.76624797</f>
        <v>-1.6757128792193972</v>
      </c>
      <c r="D14231" t="s">
        <v>200</v>
      </c>
      <c r="E14231" t="s">
        <v>70</v>
      </c>
      <c r="F14231" s="1">
        <v>40049</v>
      </c>
      <c r="G14231">
        <v>3</v>
      </c>
      <c r="O14231">
        <v>3.47</v>
      </c>
      <c r="P14231" t="s">
        <v>71</v>
      </c>
      <c r="Q14231">
        <v>25.5</v>
      </c>
      <c r="R14231" t="s">
        <v>71</v>
      </c>
    </row>
    <row r="14232" spans="1:46" x14ac:dyDescent="0.2">
      <c r="A14232" t="s">
        <v>198</v>
      </c>
      <c r="B14232" t="s">
        <v>199</v>
      </c>
      <c r="C14232">
        <f>-69.98823964 / 41.76624797</f>
        <v>-1.6757128792193972</v>
      </c>
      <c r="D14232" t="s">
        <v>200</v>
      </c>
      <c r="E14232" t="s">
        <v>70</v>
      </c>
      <c r="F14232" s="1">
        <v>40049</v>
      </c>
      <c r="G14232">
        <v>3.3</v>
      </c>
      <c r="O14232">
        <v>1.02</v>
      </c>
      <c r="P14232" t="s">
        <v>71</v>
      </c>
      <c r="Q14232">
        <v>24.2</v>
      </c>
      <c r="R14232" t="s">
        <v>71</v>
      </c>
    </row>
    <row r="14233" spans="1:46" x14ac:dyDescent="0.2">
      <c r="A14233" t="s">
        <v>198</v>
      </c>
      <c r="B14233" t="s">
        <v>199</v>
      </c>
      <c r="C14233">
        <f>-69.98823964 / 41.76624797</f>
        <v>-1.6757128792193972</v>
      </c>
      <c r="D14233" t="s">
        <v>200</v>
      </c>
      <c r="E14233" t="s">
        <v>70</v>
      </c>
      <c r="F14233" s="1">
        <v>40420</v>
      </c>
      <c r="G14233">
        <v>0.5</v>
      </c>
      <c r="I14233">
        <v>3.7</v>
      </c>
      <c r="J14233" t="s">
        <v>71</v>
      </c>
      <c r="K14233">
        <v>2.5</v>
      </c>
      <c r="L14233" t="s">
        <v>71</v>
      </c>
      <c r="M14233">
        <v>3.2</v>
      </c>
      <c r="N14233" t="s">
        <v>71</v>
      </c>
      <c r="O14233">
        <v>7.7</v>
      </c>
      <c r="P14233" t="s">
        <v>71</v>
      </c>
      <c r="Q14233">
        <v>24.6</v>
      </c>
      <c r="R14233" t="s">
        <v>71</v>
      </c>
      <c r="S14233">
        <v>0.28000000000000003</v>
      </c>
      <c r="T14233" t="s">
        <v>71</v>
      </c>
      <c r="U14233">
        <v>8.6199999999999992</v>
      </c>
      <c r="V14233" t="s">
        <v>71</v>
      </c>
      <c r="W14233">
        <v>22.45</v>
      </c>
      <c r="X14233" t="s">
        <v>71</v>
      </c>
      <c r="Y14233">
        <v>35.21</v>
      </c>
      <c r="AA14233">
        <v>39.590000000000003</v>
      </c>
      <c r="AC14233">
        <v>43.24</v>
      </c>
      <c r="AE14233">
        <v>1.6</v>
      </c>
      <c r="AF14233" t="s">
        <v>71</v>
      </c>
      <c r="AG14233">
        <v>6.04</v>
      </c>
      <c r="AH14233" t="s">
        <v>71</v>
      </c>
      <c r="AS14233">
        <v>0.16</v>
      </c>
      <c r="AT14233" t="s">
        <v>71</v>
      </c>
    </row>
    <row r="14234" spans="1:46" x14ac:dyDescent="0.2">
      <c r="A14234" t="s">
        <v>198</v>
      </c>
      <c r="B14234" t="s">
        <v>199</v>
      </c>
      <c r="C14234">
        <f>-69.98823964 / 41.76624797</f>
        <v>-1.6757128792193972</v>
      </c>
      <c r="D14234" t="s">
        <v>200</v>
      </c>
      <c r="E14234" t="s">
        <v>70</v>
      </c>
      <c r="F14234" s="1">
        <v>40420</v>
      </c>
      <c r="G14234">
        <v>1</v>
      </c>
      <c r="O14234">
        <v>7.65</v>
      </c>
      <c r="P14234" t="s">
        <v>71</v>
      </c>
      <c r="Q14234">
        <v>23.7</v>
      </c>
      <c r="R14234" t="s">
        <v>71</v>
      </c>
    </row>
    <row r="14235" spans="1:46" x14ac:dyDescent="0.2">
      <c r="A14235" t="s">
        <v>198</v>
      </c>
      <c r="B14235" t="s">
        <v>199</v>
      </c>
      <c r="C14235">
        <f>-69.98823964 / 41.76624797</f>
        <v>-1.6757128792193972</v>
      </c>
      <c r="D14235" t="s">
        <v>200</v>
      </c>
      <c r="E14235" t="s">
        <v>70</v>
      </c>
      <c r="F14235" s="1">
        <v>40420</v>
      </c>
      <c r="G14235">
        <v>2</v>
      </c>
      <c r="O14235">
        <v>6.86</v>
      </c>
      <c r="P14235" t="s">
        <v>71</v>
      </c>
      <c r="Q14235">
        <v>22.8</v>
      </c>
      <c r="R14235" t="s">
        <v>71</v>
      </c>
    </row>
    <row r="14236" spans="1:46" x14ac:dyDescent="0.2">
      <c r="A14236" t="s">
        <v>198</v>
      </c>
      <c r="B14236" t="s">
        <v>199</v>
      </c>
      <c r="C14236">
        <f>-69.98823964 / 41.76624797</f>
        <v>-1.6757128792193972</v>
      </c>
      <c r="D14236" t="s">
        <v>200</v>
      </c>
      <c r="E14236" t="s">
        <v>70</v>
      </c>
      <c r="F14236" s="1">
        <v>40420</v>
      </c>
      <c r="G14236">
        <v>3</v>
      </c>
      <c r="O14236">
        <v>6.16</v>
      </c>
      <c r="P14236" t="s">
        <v>71</v>
      </c>
      <c r="Q14236">
        <v>22.3</v>
      </c>
      <c r="R14236" t="s">
        <v>71</v>
      </c>
    </row>
    <row r="14237" spans="1:46" x14ac:dyDescent="0.2">
      <c r="A14237" t="s">
        <v>198</v>
      </c>
      <c r="B14237" t="s">
        <v>199</v>
      </c>
      <c r="C14237">
        <f>-69.98823964 / 41.76624797</f>
        <v>-1.6757128792193972</v>
      </c>
      <c r="D14237" t="s">
        <v>200</v>
      </c>
      <c r="E14237" t="s">
        <v>70</v>
      </c>
      <c r="F14237" s="1">
        <v>40420</v>
      </c>
      <c r="G14237">
        <v>3.2</v>
      </c>
      <c r="K14237">
        <v>3.13</v>
      </c>
      <c r="L14237" t="s">
        <v>71</v>
      </c>
      <c r="O14237">
        <v>5.41</v>
      </c>
      <c r="P14237" t="s">
        <v>71</v>
      </c>
      <c r="Q14237">
        <v>22.1</v>
      </c>
      <c r="R14237" t="s">
        <v>71</v>
      </c>
      <c r="S14237">
        <v>0.26</v>
      </c>
      <c r="T14237" t="s">
        <v>71</v>
      </c>
      <c r="U14237">
        <v>8.1999999999999993</v>
      </c>
      <c r="V14237" t="s">
        <v>71</v>
      </c>
      <c r="W14237">
        <v>24.97</v>
      </c>
      <c r="X14237" t="s">
        <v>71</v>
      </c>
      <c r="Y14237">
        <v>34.49</v>
      </c>
      <c r="AA14237">
        <v>41.78</v>
      </c>
      <c r="AE14237">
        <v>1.5</v>
      </c>
      <c r="AF14237" t="s">
        <v>71</v>
      </c>
      <c r="AG14237">
        <v>6</v>
      </c>
      <c r="AH14237" t="s">
        <v>71</v>
      </c>
      <c r="AS14237">
        <v>0.59</v>
      </c>
      <c r="AT14237" t="s">
        <v>71</v>
      </c>
    </row>
    <row r="14238" spans="1:46" x14ac:dyDescent="0.2">
      <c r="A14238" t="s">
        <v>198</v>
      </c>
      <c r="B14238" t="s">
        <v>199</v>
      </c>
      <c r="C14238">
        <f>-69.98823964 / 41.76624797</f>
        <v>-1.6757128792193972</v>
      </c>
      <c r="D14238" t="s">
        <v>200</v>
      </c>
      <c r="E14238" t="s">
        <v>70</v>
      </c>
      <c r="F14238" s="1">
        <v>40420</v>
      </c>
      <c r="G14238">
        <v>0.3</v>
      </c>
      <c r="I14238">
        <v>0.66</v>
      </c>
      <c r="J14238" t="s">
        <v>71</v>
      </c>
      <c r="K14238">
        <v>4.7300000000000004</v>
      </c>
      <c r="L14238" t="s">
        <v>71</v>
      </c>
      <c r="M14238">
        <v>0.66</v>
      </c>
      <c r="N14238" t="s">
        <v>71</v>
      </c>
      <c r="O14238">
        <v>5.46</v>
      </c>
      <c r="P14238" t="s">
        <v>71</v>
      </c>
      <c r="Q14238">
        <v>25.6</v>
      </c>
      <c r="R14238" t="s">
        <v>71</v>
      </c>
      <c r="S14238">
        <v>0.68</v>
      </c>
      <c r="T14238" t="s">
        <v>71</v>
      </c>
      <c r="W14238">
        <v>52.09</v>
      </c>
      <c r="X14238" t="s">
        <v>71</v>
      </c>
      <c r="AG14238">
        <v>4.88</v>
      </c>
      <c r="AH14238" t="s">
        <v>71</v>
      </c>
      <c r="AS14238">
        <v>5.92</v>
      </c>
      <c r="AT14238" t="s">
        <v>71</v>
      </c>
    </row>
    <row r="14239" spans="1:46" x14ac:dyDescent="0.2">
      <c r="A14239" t="s">
        <v>198</v>
      </c>
      <c r="B14239" t="s">
        <v>199</v>
      </c>
      <c r="C14239">
        <f>-69.98823964 / 41.76624797</f>
        <v>-1.6757128792193972</v>
      </c>
      <c r="D14239" t="s">
        <v>200</v>
      </c>
      <c r="E14239" t="s">
        <v>70</v>
      </c>
      <c r="F14239" s="1">
        <v>40779</v>
      </c>
      <c r="G14239">
        <v>0.5</v>
      </c>
      <c r="I14239">
        <v>3.8</v>
      </c>
      <c r="J14239" t="s">
        <v>71</v>
      </c>
      <c r="K14239">
        <v>4.74</v>
      </c>
      <c r="L14239" t="s">
        <v>71</v>
      </c>
      <c r="M14239">
        <v>3.8</v>
      </c>
      <c r="N14239" t="s">
        <v>71</v>
      </c>
      <c r="O14239">
        <v>6.12</v>
      </c>
      <c r="P14239" t="s">
        <v>71</v>
      </c>
      <c r="Q14239">
        <v>25.4</v>
      </c>
      <c r="R14239" t="s">
        <v>71</v>
      </c>
      <c r="S14239">
        <v>0.43</v>
      </c>
      <c r="T14239" t="s">
        <v>71</v>
      </c>
      <c r="U14239">
        <v>13.32</v>
      </c>
      <c r="V14239" t="s">
        <v>71</v>
      </c>
      <c r="W14239">
        <v>21.67</v>
      </c>
      <c r="X14239" t="s">
        <v>71</v>
      </c>
      <c r="Y14239">
        <v>41.49</v>
      </c>
      <c r="AA14239">
        <v>45.86</v>
      </c>
      <c r="AC14239">
        <v>40.76</v>
      </c>
      <c r="AE14239">
        <v>3.6</v>
      </c>
      <c r="AF14239" t="s">
        <v>71</v>
      </c>
      <c r="AG14239">
        <v>6.47</v>
      </c>
      <c r="AH14239" t="s">
        <v>71</v>
      </c>
      <c r="AS14239">
        <v>0.95</v>
      </c>
      <c r="AT14239" t="s">
        <v>71</v>
      </c>
    </row>
    <row r="14240" spans="1:46" x14ac:dyDescent="0.2">
      <c r="A14240" t="s">
        <v>198</v>
      </c>
      <c r="B14240" t="s">
        <v>199</v>
      </c>
      <c r="C14240">
        <f>-69.98823964 / 41.76624797</f>
        <v>-1.6757128792193972</v>
      </c>
      <c r="D14240" t="s">
        <v>200</v>
      </c>
      <c r="E14240" t="s">
        <v>70</v>
      </c>
      <c r="F14240" s="1">
        <v>40779</v>
      </c>
      <c r="G14240">
        <v>1</v>
      </c>
      <c r="O14240">
        <v>5.89</v>
      </c>
      <c r="P14240" t="s">
        <v>71</v>
      </c>
      <c r="Q14240">
        <v>25.3</v>
      </c>
      <c r="R14240" t="s">
        <v>71</v>
      </c>
    </row>
    <row r="14241" spans="1:46" x14ac:dyDescent="0.2">
      <c r="A14241" t="s">
        <v>198</v>
      </c>
      <c r="B14241" t="s">
        <v>199</v>
      </c>
      <c r="C14241">
        <f>-69.98823964 / 41.76624797</f>
        <v>-1.6757128792193972</v>
      </c>
      <c r="D14241" t="s">
        <v>200</v>
      </c>
      <c r="E14241" t="s">
        <v>70</v>
      </c>
      <c r="F14241" s="1">
        <v>40779</v>
      </c>
      <c r="G14241">
        <v>2</v>
      </c>
      <c r="O14241">
        <v>5.35</v>
      </c>
      <c r="P14241" t="s">
        <v>71</v>
      </c>
      <c r="Q14241">
        <v>25.2</v>
      </c>
      <c r="R14241" t="s">
        <v>71</v>
      </c>
    </row>
    <row r="14242" spans="1:46" x14ac:dyDescent="0.2">
      <c r="A14242" t="s">
        <v>198</v>
      </c>
      <c r="B14242" t="s">
        <v>199</v>
      </c>
      <c r="C14242">
        <f>-69.98823964 / 41.76624797</f>
        <v>-1.6757128792193972</v>
      </c>
      <c r="D14242" t="s">
        <v>200</v>
      </c>
      <c r="E14242" t="s">
        <v>70</v>
      </c>
      <c r="F14242" s="1">
        <v>40779</v>
      </c>
      <c r="G14242">
        <v>3</v>
      </c>
      <c r="O14242">
        <v>5.54</v>
      </c>
      <c r="P14242" t="s">
        <v>71</v>
      </c>
      <c r="Q14242">
        <v>25</v>
      </c>
      <c r="R14242" t="s">
        <v>71</v>
      </c>
    </row>
    <row r="14243" spans="1:46" x14ac:dyDescent="0.2">
      <c r="A14243" t="s">
        <v>198</v>
      </c>
      <c r="B14243" t="s">
        <v>199</v>
      </c>
      <c r="C14243">
        <f>-69.98823964 / 41.76624797</f>
        <v>-1.6757128792193972</v>
      </c>
      <c r="D14243" t="s">
        <v>200</v>
      </c>
      <c r="E14243" t="s">
        <v>70</v>
      </c>
      <c r="F14243" s="1">
        <v>40779</v>
      </c>
      <c r="G14243">
        <v>3.3</v>
      </c>
      <c r="K14243">
        <v>2.46</v>
      </c>
      <c r="L14243" t="s">
        <v>71</v>
      </c>
      <c r="O14243">
        <v>3.63</v>
      </c>
      <c r="P14243" t="s">
        <v>71</v>
      </c>
      <c r="Q14243">
        <v>24.9</v>
      </c>
      <c r="R14243" t="s">
        <v>71</v>
      </c>
      <c r="S14243">
        <v>0.43</v>
      </c>
      <c r="T14243" t="s">
        <v>71</v>
      </c>
      <c r="W14243">
        <v>25.23</v>
      </c>
      <c r="X14243" t="s">
        <v>71</v>
      </c>
      <c r="AE14243">
        <v>2.2000000000000002</v>
      </c>
      <c r="AF14243" t="s">
        <v>71</v>
      </c>
      <c r="AG14243">
        <v>6</v>
      </c>
      <c r="AH14243" t="s">
        <v>71</v>
      </c>
      <c r="AS14243">
        <v>1.6</v>
      </c>
      <c r="AT14243" t="s">
        <v>71</v>
      </c>
    </row>
    <row r="14244" spans="1:46" x14ac:dyDescent="0.2">
      <c r="A14244" t="s">
        <v>198</v>
      </c>
      <c r="B14244" t="s">
        <v>199</v>
      </c>
      <c r="C14244">
        <f>-69.98823964 / 41.76624797</f>
        <v>-1.6757128792193972</v>
      </c>
      <c r="D14244" t="s">
        <v>200</v>
      </c>
      <c r="E14244" t="s">
        <v>70</v>
      </c>
      <c r="F14244" s="1">
        <v>41144</v>
      </c>
      <c r="G14244">
        <v>0.5</v>
      </c>
      <c r="I14244">
        <v>3.35</v>
      </c>
      <c r="J14244" t="s">
        <v>71</v>
      </c>
      <c r="K14244">
        <v>2.54</v>
      </c>
      <c r="L14244" t="s">
        <v>71</v>
      </c>
      <c r="M14244">
        <v>2.34</v>
      </c>
      <c r="N14244" t="s">
        <v>71</v>
      </c>
      <c r="O14244">
        <v>6.17</v>
      </c>
      <c r="P14244" t="s">
        <v>71</v>
      </c>
      <c r="Q14244">
        <v>26.9</v>
      </c>
      <c r="R14244" t="s">
        <v>71</v>
      </c>
      <c r="S14244">
        <v>0.7</v>
      </c>
      <c r="T14244" t="s">
        <v>71</v>
      </c>
      <c r="U14244">
        <v>21.68</v>
      </c>
      <c r="V14244" t="s">
        <v>71</v>
      </c>
      <c r="W14244">
        <v>18.739999999999998</v>
      </c>
      <c r="X14244" t="s">
        <v>71</v>
      </c>
      <c r="Y14244">
        <v>48.51</v>
      </c>
      <c r="AA14244">
        <v>39.74</v>
      </c>
      <c r="AC14244">
        <v>47.75</v>
      </c>
      <c r="AE14244">
        <v>3.7</v>
      </c>
      <c r="AF14244" t="s">
        <v>71</v>
      </c>
      <c r="AG14244">
        <v>6.02</v>
      </c>
      <c r="AH14244" t="s">
        <v>71</v>
      </c>
      <c r="AS14244">
        <v>1.18</v>
      </c>
      <c r="AT14244" t="s">
        <v>71</v>
      </c>
    </row>
    <row r="14245" spans="1:46" x14ac:dyDescent="0.2">
      <c r="A14245" t="s">
        <v>198</v>
      </c>
      <c r="B14245" t="s">
        <v>199</v>
      </c>
      <c r="C14245">
        <f>-69.98823964 / 41.76624797</f>
        <v>-1.6757128792193972</v>
      </c>
      <c r="D14245" t="s">
        <v>200</v>
      </c>
      <c r="E14245" t="s">
        <v>70</v>
      </c>
      <c r="F14245" s="1">
        <v>41144</v>
      </c>
      <c r="G14245">
        <v>1</v>
      </c>
      <c r="O14245">
        <v>5.94</v>
      </c>
      <c r="P14245" t="s">
        <v>71</v>
      </c>
      <c r="Q14245">
        <v>26.4</v>
      </c>
      <c r="R14245" t="s">
        <v>71</v>
      </c>
    </row>
    <row r="14246" spans="1:46" x14ac:dyDescent="0.2">
      <c r="A14246" t="s">
        <v>198</v>
      </c>
      <c r="B14246" t="s">
        <v>199</v>
      </c>
      <c r="C14246">
        <f>-69.98823964 / 41.76624797</f>
        <v>-1.6757128792193972</v>
      </c>
      <c r="D14246" t="s">
        <v>200</v>
      </c>
      <c r="E14246" t="s">
        <v>70</v>
      </c>
      <c r="F14246" s="1">
        <v>41144</v>
      </c>
      <c r="G14246">
        <v>2</v>
      </c>
      <c r="O14246">
        <v>5.78</v>
      </c>
      <c r="P14246" t="s">
        <v>71</v>
      </c>
      <c r="Q14246">
        <v>26</v>
      </c>
      <c r="R14246" t="s">
        <v>71</v>
      </c>
    </row>
    <row r="14247" spans="1:46" x14ac:dyDescent="0.2">
      <c r="A14247" t="s">
        <v>198</v>
      </c>
      <c r="B14247" t="s">
        <v>199</v>
      </c>
      <c r="C14247">
        <f>-69.98823964 / 41.76624797</f>
        <v>-1.6757128792193972</v>
      </c>
      <c r="D14247" t="s">
        <v>200</v>
      </c>
      <c r="E14247" t="s">
        <v>70</v>
      </c>
      <c r="F14247" s="1">
        <v>41144</v>
      </c>
      <c r="G14247">
        <v>2.85</v>
      </c>
      <c r="K14247">
        <v>5.31</v>
      </c>
      <c r="L14247" t="s">
        <v>71</v>
      </c>
      <c r="O14247">
        <v>4.96</v>
      </c>
      <c r="P14247" t="s">
        <v>71</v>
      </c>
      <c r="Q14247">
        <v>25.8</v>
      </c>
      <c r="R14247" t="s">
        <v>71</v>
      </c>
      <c r="S14247">
        <v>1.31</v>
      </c>
      <c r="T14247" t="s">
        <v>71</v>
      </c>
      <c r="U14247">
        <v>40.58</v>
      </c>
      <c r="V14247" t="s">
        <v>71</v>
      </c>
      <c r="W14247">
        <v>25.36</v>
      </c>
      <c r="X14247" t="s">
        <v>71</v>
      </c>
      <c r="Y14247">
        <v>57.55</v>
      </c>
      <c r="AA14247">
        <v>46.98</v>
      </c>
      <c r="AE14247">
        <v>3.6</v>
      </c>
      <c r="AF14247" t="s">
        <v>71</v>
      </c>
      <c r="AG14247">
        <v>5.82</v>
      </c>
      <c r="AH14247" t="s">
        <v>71</v>
      </c>
      <c r="AS14247">
        <v>1.06</v>
      </c>
      <c r="AT14247" t="s">
        <v>71</v>
      </c>
    </row>
    <row r="14248" spans="1:46" x14ac:dyDescent="0.2">
      <c r="A14248" t="s">
        <v>198</v>
      </c>
      <c r="B14248" t="s">
        <v>199</v>
      </c>
      <c r="C14248">
        <f>-69.98823964 / 41.76624797</f>
        <v>-1.6757128792193972</v>
      </c>
      <c r="D14248" t="s">
        <v>200</v>
      </c>
      <c r="E14248" t="s">
        <v>70</v>
      </c>
      <c r="F14248" s="1">
        <v>41514</v>
      </c>
      <c r="G14248">
        <v>0.5</v>
      </c>
      <c r="I14248">
        <v>3.68</v>
      </c>
      <c r="J14248" t="s">
        <v>71</v>
      </c>
      <c r="K14248">
        <v>4.5599999999999996</v>
      </c>
      <c r="L14248" t="s">
        <v>71</v>
      </c>
      <c r="M14248">
        <v>2.4500000000000002</v>
      </c>
      <c r="N14248" t="s">
        <v>71</v>
      </c>
      <c r="O14248">
        <v>5.66</v>
      </c>
      <c r="P14248" t="s">
        <v>71</v>
      </c>
      <c r="Q14248">
        <v>24.1</v>
      </c>
      <c r="R14248" t="s">
        <v>71</v>
      </c>
      <c r="S14248">
        <v>0.41</v>
      </c>
      <c r="T14248" t="s">
        <v>71</v>
      </c>
      <c r="U14248">
        <v>12.7</v>
      </c>
      <c r="V14248" t="s">
        <v>71</v>
      </c>
      <c r="W14248">
        <v>24.23</v>
      </c>
      <c r="X14248" t="s">
        <v>71</v>
      </c>
      <c r="Y14248">
        <v>40.799999999999997</v>
      </c>
      <c r="AA14248">
        <v>45.48</v>
      </c>
      <c r="AC14248">
        <v>47.09</v>
      </c>
      <c r="AE14248">
        <v>3.3</v>
      </c>
      <c r="AF14248" t="s">
        <v>71</v>
      </c>
      <c r="AG14248">
        <v>5.9</v>
      </c>
      <c r="AH14248" t="s">
        <v>71</v>
      </c>
      <c r="AS14248">
        <v>2.09</v>
      </c>
      <c r="AT14248" t="s">
        <v>71</v>
      </c>
    </row>
    <row r="14249" spans="1:46" x14ac:dyDescent="0.2">
      <c r="A14249" t="s">
        <v>198</v>
      </c>
      <c r="B14249" t="s">
        <v>199</v>
      </c>
      <c r="C14249">
        <f>-69.98823964 / 41.76624797</f>
        <v>-1.6757128792193972</v>
      </c>
      <c r="D14249" t="s">
        <v>200</v>
      </c>
      <c r="E14249" t="s">
        <v>70</v>
      </c>
      <c r="F14249" s="1">
        <v>41514</v>
      </c>
      <c r="G14249">
        <v>1</v>
      </c>
      <c r="O14249">
        <v>5.44</v>
      </c>
      <c r="P14249" t="s">
        <v>71</v>
      </c>
      <c r="Q14249">
        <v>24</v>
      </c>
      <c r="R14249" t="s">
        <v>71</v>
      </c>
    </row>
    <row r="14250" spans="1:46" x14ac:dyDescent="0.2">
      <c r="A14250" t="s">
        <v>198</v>
      </c>
      <c r="B14250" t="s">
        <v>199</v>
      </c>
      <c r="C14250">
        <f>-69.98823964 / 41.76624797</f>
        <v>-1.6757128792193972</v>
      </c>
      <c r="D14250" t="s">
        <v>200</v>
      </c>
      <c r="E14250" t="s">
        <v>70</v>
      </c>
      <c r="F14250" s="1">
        <v>41514</v>
      </c>
      <c r="G14250">
        <v>2</v>
      </c>
      <c r="O14250">
        <v>5.68</v>
      </c>
      <c r="P14250" t="s">
        <v>71</v>
      </c>
      <c r="Q14250">
        <v>24</v>
      </c>
      <c r="R14250" t="s">
        <v>71</v>
      </c>
    </row>
    <row r="14251" spans="1:46" x14ac:dyDescent="0.2">
      <c r="A14251" t="s">
        <v>198</v>
      </c>
      <c r="B14251" t="s">
        <v>199</v>
      </c>
      <c r="C14251">
        <f>-69.98823964 / 41.76624797</f>
        <v>-1.6757128792193972</v>
      </c>
      <c r="D14251" t="s">
        <v>200</v>
      </c>
      <c r="E14251" t="s">
        <v>70</v>
      </c>
      <c r="F14251" s="1">
        <v>41514</v>
      </c>
      <c r="G14251">
        <v>3</v>
      </c>
      <c r="O14251">
        <v>4.33</v>
      </c>
      <c r="P14251" t="s">
        <v>71</v>
      </c>
      <c r="Q14251">
        <v>23.9</v>
      </c>
      <c r="R14251" t="s">
        <v>71</v>
      </c>
    </row>
    <row r="14252" spans="1:46" x14ac:dyDescent="0.2">
      <c r="A14252" t="s">
        <v>198</v>
      </c>
      <c r="B14252" t="s">
        <v>199</v>
      </c>
      <c r="C14252">
        <f>-69.98823964 / 41.76624797</f>
        <v>-1.6757128792193972</v>
      </c>
      <c r="D14252" t="s">
        <v>200</v>
      </c>
      <c r="E14252" t="s">
        <v>70</v>
      </c>
      <c r="F14252" s="1">
        <v>41514</v>
      </c>
      <c r="G14252">
        <v>3.18</v>
      </c>
      <c r="K14252">
        <v>3.35</v>
      </c>
      <c r="L14252" t="s">
        <v>71</v>
      </c>
      <c r="O14252">
        <v>1.42</v>
      </c>
      <c r="P14252" t="s">
        <v>71</v>
      </c>
      <c r="Q14252">
        <v>23.7</v>
      </c>
      <c r="R14252" t="s">
        <v>71</v>
      </c>
      <c r="S14252">
        <v>0.57999999999999996</v>
      </c>
      <c r="T14252" t="s">
        <v>71</v>
      </c>
      <c r="W14252">
        <v>23.48</v>
      </c>
      <c r="X14252" t="s">
        <v>71</v>
      </c>
      <c r="AE14252">
        <v>3.4</v>
      </c>
      <c r="AF14252" t="s">
        <v>71</v>
      </c>
      <c r="AG14252">
        <v>5.9</v>
      </c>
      <c r="AH14252" t="s">
        <v>71</v>
      </c>
      <c r="AS14252">
        <v>1.0900000000000001</v>
      </c>
      <c r="AT14252" t="s">
        <v>71</v>
      </c>
    </row>
    <row r="14253" spans="1:46" x14ac:dyDescent="0.2">
      <c r="A14253" t="s">
        <v>198</v>
      </c>
      <c r="B14253" t="s">
        <v>199</v>
      </c>
      <c r="C14253">
        <f>-69.98823964 / 41.76624797</f>
        <v>-1.6757128792193972</v>
      </c>
      <c r="D14253" t="s">
        <v>200</v>
      </c>
      <c r="E14253" t="s">
        <v>70</v>
      </c>
      <c r="F14253" s="1">
        <v>41869</v>
      </c>
      <c r="G14253">
        <v>0.5</v>
      </c>
      <c r="I14253">
        <v>3.6</v>
      </c>
      <c r="J14253" t="s">
        <v>71</v>
      </c>
      <c r="K14253">
        <v>7.44</v>
      </c>
      <c r="L14253" t="s">
        <v>71</v>
      </c>
      <c r="M14253">
        <v>2.75</v>
      </c>
      <c r="N14253" t="s">
        <v>71</v>
      </c>
      <c r="O14253">
        <v>6.67</v>
      </c>
      <c r="P14253" t="s">
        <v>71</v>
      </c>
      <c r="Q14253">
        <v>24.3</v>
      </c>
      <c r="R14253" t="s">
        <v>71</v>
      </c>
      <c r="S14253">
        <v>0.46</v>
      </c>
      <c r="T14253" t="s">
        <v>71</v>
      </c>
      <c r="U14253">
        <v>14.25</v>
      </c>
      <c r="V14253" t="s">
        <v>71</v>
      </c>
      <c r="W14253">
        <v>24.56</v>
      </c>
      <c r="X14253" t="s">
        <v>71</v>
      </c>
      <c r="Y14253">
        <v>42.46</v>
      </c>
      <c r="AA14253">
        <v>50.29</v>
      </c>
      <c r="AC14253">
        <v>45.42</v>
      </c>
      <c r="AE14253">
        <v>2.1</v>
      </c>
      <c r="AF14253" t="s">
        <v>71</v>
      </c>
      <c r="AG14253">
        <v>6.04</v>
      </c>
      <c r="AH14253" t="s">
        <v>71</v>
      </c>
      <c r="AS14253">
        <v>4.74</v>
      </c>
      <c r="AT14253" t="s">
        <v>71</v>
      </c>
    </row>
    <row r="14254" spans="1:46" x14ac:dyDescent="0.2">
      <c r="A14254" t="s">
        <v>198</v>
      </c>
      <c r="B14254" t="s">
        <v>199</v>
      </c>
      <c r="C14254">
        <f>-69.98823964 / 41.76624797</f>
        <v>-1.6757128792193972</v>
      </c>
      <c r="D14254" t="s">
        <v>200</v>
      </c>
      <c r="E14254" t="s">
        <v>70</v>
      </c>
      <c r="F14254" s="1">
        <v>41869</v>
      </c>
      <c r="G14254">
        <v>1</v>
      </c>
      <c r="O14254">
        <v>6.47</v>
      </c>
      <c r="P14254" t="s">
        <v>71</v>
      </c>
      <c r="Q14254">
        <v>24.2</v>
      </c>
      <c r="R14254" t="s">
        <v>71</v>
      </c>
    </row>
    <row r="14255" spans="1:46" x14ac:dyDescent="0.2">
      <c r="A14255" t="s">
        <v>198</v>
      </c>
      <c r="B14255" t="s">
        <v>199</v>
      </c>
      <c r="C14255">
        <f>-69.98823964 / 41.76624797</f>
        <v>-1.6757128792193972</v>
      </c>
      <c r="D14255" t="s">
        <v>200</v>
      </c>
      <c r="E14255" t="s">
        <v>70</v>
      </c>
      <c r="F14255" s="1">
        <v>41869</v>
      </c>
      <c r="G14255">
        <v>2</v>
      </c>
      <c r="O14255">
        <v>6.55</v>
      </c>
      <c r="P14255" t="s">
        <v>71</v>
      </c>
      <c r="Q14255">
        <v>24.1</v>
      </c>
      <c r="R14255" t="s">
        <v>71</v>
      </c>
    </row>
    <row r="14256" spans="1:46" x14ac:dyDescent="0.2">
      <c r="A14256" t="s">
        <v>198</v>
      </c>
      <c r="B14256" t="s">
        <v>199</v>
      </c>
      <c r="C14256">
        <f>-69.98823964 / 41.76624797</f>
        <v>-1.6757128792193972</v>
      </c>
      <c r="D14256" t="s">
        <v>200</v>
      </c>
      <c r="E14256" t="s">
        <v>70</v>
      </c>
      <c r="F14256" s="1">
        <v>41869</v>
      </c>
      <c r="G14256">
        <v>3</v>
      </c>
      <c r="K14256">
        <v>13.03</v>
      </c>
      <c r="L14256" t="s">
        <v>71</v>
      </c>
      <c r="O14256">
        <v>6.49</v>
      </c>
      <c r="P14256" t="s">
        <v>71</v>
      </c>
      <c r="Q14256">
        <v>29.9</v>
      </c>
      <c r="R14256" t="s">
        <v>71</v>
      </c>
      <c r="S14256">
        <v>0.53</v>
      </c>
      <c r="T14256" t="s">
        <v>71</v>
      </c>
      <c r="U14256">
        <v>16.420000000000002</v>
      </c>
      <c r="V14256" t="s">
        <v>71</v>
      </c>
      <c r="W14256">
        <v>23.94</v>
      </c>
      <c r="X14256" t="s">
        <v>71</v>
      </c>
      <c r="Y14256">
        <v>44.5</v>
      </c>
      <c r="AA14256">
        <v>55.78</v>
      </c>
      <c r="AE14256">
        <v>2.2000000000000002</v>
      </c>
      <c r="AF14256" t="s">
        <v>71</v>
      </c>
      <c r="AG14256">
        <v>5.98</v>
      </c>
      <c r="AH14256" t="s">
        <v>71</v>
      </c>
      <c r="AS14256">
        <v>5.4</v>
      </c>
      <c r="AT14256" t="s">
        <v>71</v>
      </c>
    </row>
    <row r="14257" spans="1:58" x14ac:dyDescent="0.2">
      <c r="A14257" t="s">
        <v>198</v>
      </c>
      <c r="B14257" t="s">
        <v>199</v>
      </c>
      <c r="C14257">
        <f>-69.98823964 / 41.76624797</f>
        <v>-1.6757128792193972</v>
      </c>
      <c r="D14257" t="s">
        <v>200</v>
      </c>
      <c r="E14257" t="s">
        <v>70</v>
      </c>
      <c r="F14257" s="1">
        <v>42611</v>
      </c>
      <c r="G14257">
        <v>0.5</v>
      </c>
      <c r="I14257">
        <v>3.6</v>
      </c>
      <c r="J14257" t="s">
        <v>71</v>
      </c>
      <c r="K14257">
        <v>14.11</v>
      </c>
      <c r="L14257" t="s">
        <v>71</v>
      </c>
      <c r="M14257">
        <v>1.95</v>
      </c>
      <c r="N14257" t="s">
        <v>71</v>
      </c>
      <c r="O14257">
        <v>7.25</v>
      </c>
      <c r="P14257" t="s">
        <v>71</v>
      </c>
      <c r="Q14257">
        <v>26.2</v>
      </c>
      <c r="R14257" t="s">
        <v>71</v>
      </c>
      <c r="S14257">
        <v>0.56000000000000005</v>
      </c>
      <c r="T14257" t="s">
        <v>71</v>
      </c>
      <c r="U14257">
        <v>17.350000000000001</v>
      </c>
      <c r="V14257" t="s">
        <v>71</v>
      </c>
      <c r="W14257">
        <v>21.41</v>
      </c>
      <c r="X14257" t="s">
        <v>71</v>
      </c>
      <c r="Y14257">
        <v>45.3</v>
      </c>
      <c r="AA14257">
        <v>56.57</v>
      </c>
      <c r="AC14257">
        <v>50.38</v>
      </c>
      <c r="AE14257">
        <v>2.7</v>
      </c>
      <c r="AF14257" t="s">
        <v>71</v>
      </c>
      <c r="AG14257">
        <v>5.7</v>
      </c>
      <c r="AH14257" t="s">
        <v>71</v>
      </c>
      <c r="AS14257">
        <v>26.38</v>
      </c>
      <c r="AT14257" t="s">
        <v>71</v>
      </c>
      <c r="BE14257">
        <v>40.5</v>
      </c>
      <c r="BF14257" t="s">
        <v>71</v>
      </c>
    </row>
    <row r="14258" spans="1:58" x14ac:dyDescent="0.2">
      <c r="A14258" t="s">
        <v>198</v>
      </c>
      <c r="B14258" t="s">
        <v>199</v>
      </c>
      <c r="C14258">
        <f>-69.98823964 / 41.76624797</f>
        <v>-1.6757128792193972</v>
      </c>
      <c r="D14258" t="s">
        <v>200</v>
      </c>
      <c r="E14258" t="s">
        <v>70</v>
      </c>
      <c r="F14258" s="1">
        <v>42611</v>
      </c>
      <c r="G14258">
        <v>1</v>
      </c>
      <c r="K14258" t="s">
        <v>173</v>
      </c>
      <c r="L14258" t="s">
        <v>150</v>
      </c>
      <c r="O14258">
        <v>6.08</v>
      </c>
      <c r="P14258" t="s">
        <v>71</v>
      </c>
      <c r="Q14258">
        <v>25.9</v>
      </c>
      <c r="R14258" t="s">
        <v>71</v>
      </c>
      <c r="S14258" t="s">
        <v>173</v>
      </c>
      <c r="T14258" t="s">
        <v>150</v>
      </c>
      <c r="W14258" t="s">
        <v>173</v>
      </c>
      <c r="X14258" t="s">
        <v>150</v>
      </c>
      <c r="AE14258" t="s">
        <v>173</v>
      </c>
      <c r="AF14258" t="s">
        <v>150</v>
      </c>
      <c r="AG14258" t="s">
        <v>173</v>
      </c>
      <c r="AH14258" t="s">
        <v>150</v>
      </c>
      <c r="AS14258" t="s">
        <v>173</v>
      </c>
      <c r="AT14258" t="s">
        <v>150</v>
      </c>
    </row>
    <row r="14259" spans="1:58" x14ac:dyDescent="0.2">
      <c r="A14259" t="s">
        <v>198</v>
      </c>
      <c r="B14259" t="s">
        <v>199</v>
      </c>
      <c r="C14259">
        <f>-69.98823964 / 41.76624797</f>
        <v>-1.6757128792193972</v>
      </c>
      <c r="D14259" t="s">
        <v>200</v>
      </c>
      <c r="E14259" t="s">
        <v>70</v>
      </c>
      <c r="F14259" s="1">
        <v>42611</v>
      </c>
      <c r="G14259">
        <v>2</v>
      </c>
      <c r="K14259" t="s">
        <v>173</v>
      </c>
      <c r="L14259" t="s">
        <v>150</v>
      </c>
      <c r="O14259">
        <v>5.59</v>
      </c>
      <c r="P14259" t="s">
        <v>71</v>
      </c>
      <c r="Q14259">
        <v>25.8</v>
      </c>
      <c r="R14259" t="s">
        <v>71</v>
      </c>
      <c r="S14259" t="s">
        <v>173</v>
      </c>
      <c r="T14259" t="s">
        <v>150</v>
      </c>
      <c r="W14259" t="s">
        <v>173</v>
      </c>
      <c r="X14259" t="s">
        <v>150</v>
      </c>
      <c r="AE14259" t="s">
        <v>173</v>
      </c>
      <c r="AF14259" t="s">
        <v>150</v>
      </c>
      <c r="AG14259" t="s">
        <v>173</v>
      </c>
      <c r="AH14259" t="s">
        <v>150</v>
      </c>
      <c r="AS14259" t="s">
        <v>173</v>
      </c>
      <c r="AT14259" t="s">
        <v>150</v>
      </c>
    </row>
    <row r="14260" spans="1:58" x14ac:dyDescent="0.2">
      <c r="A14260" t="s">
        <v>198</v>
      </c>
      <c r="B14260" t="s">
        <v>199</v>
      </c>
      <c r="C14260">
        <f>-69.98823964 / 41.76624797</f>
        <v>-1.6757128792193972</v>
      </c>
      <c r="D14260" t="s">
        <v>200</v>
      </c>
      <c r="E14260" t="s">
        <v>70</v>
      </c>
      <c r="F14260" s="1">
        <v>42611</v>
      </c>
      <c r="G14260">
        <v>3</v>
      </c>
      <c r="K14260" t="s">
        <v>173</v>
      </c>
      <c r="L14260" t="s">
        <v>150</v>
      </c>
      <c r="O14260">
        <v>3.86</v>
      </c>
      <c r="P14260" t="s">
        <v>71</v>
      </c>
      <c r="Q14260">
        <v>25.7</v>
      </c>
      <c r="R14260" t="s">
        <v>71</v>
      </c>
      <c r="S14260" t="s">
        <v>173</v>
      </c>
      <c r="T14260" t="s">
        <v>150</v>
      </c>
      <c r="W14260" t="s">
        <v>173</v>
      </c>
      <c r="X14260" t="s">
        <v>150</v>
      </c>
      <c r="AE14260" t="s">
        <v>173</v>
      </c>
      <c r="AF14260" t="s">
        <v>150</v>
      </c>
      <c r="AG14260" t="s">
        <v>173</v>
      </c>
      <c r="AH14260" t="s">
        <v>150</v>
      </c>
      <c r="AS14260" t="s">
        <v>173</v>
      </c>
      <c r="AT14260" t="s">
        <v>150</v>
      </c>
    </row>
    <row r="14261" spans="1:58" x14ac:dyDescent="0.2">
      <c r="A14261" t="s">
        <v>198</v>
      </c>
      <c r="B14261" t="s">
        <v>199</v>
      </c>
      <c r="C14261">
        <f>-69.98823964 / 41.76624797</f>
        <v>-1.6757128792193972</v>
      </c>
      <c r="D14261" t="s">
        <v>200</v>
      </c>
      <c r="E14261" t="s">
        <v>70</v>
      </c>
      <c r="F14261" s="1">
        <v>42611</v>
      </c>
      <c r="G14261">
        <v>3.1</v>
      </c>
      <c r="K14261">
        <v>7.33</v>
      </c>
      <c r="L14261" t="s">
        <v>71</v>
      </c>
      <c r="O14261">
        <v>3.97</v>
      </c>
      <c r="P14261" t="s">
        <v>71</v>
      </c>
      <c r="Q14261">
        <v>25.6</v>
      </c>
      <c r="R14261" t="s">
        <v>71</v>
      </c>
      <c r="S14261">
        <v>0.56000000000000005</v>
      </c>
      <c r="T14261" t="s">
        <v>71</v>
      </c>
      <c r="U14261">
        <v>17.350000000000001</v>
      </c>
      <c r="V14261" t="s">
        <v>71</v>
      </c>
      <c r="W14261">
        <v>22.91</v>
      </c>
      <c r="X14261" t="s">
        <v>71</v>
      </c>
      <c r="Y14261">
        <v>45.3</v>
      </c>
      <c r="AA14261">
        <v>50.14</v>
      </c>
      <c r="AE14261">
        <v>2.4</v>
      </c>
      <c r="AF14261" t="s">
        <v>71</v>
      </c>
      <c r="AG14261">
        <v>5.57</v>
      </c>
      <c r="AH14261" t="s">
        <v>71</v>
      </c>
      <c r="AS14261">
        <v>4.97</v>
      </c>
      <c r="AT14261" t="s">
        <v>71</v>
      </c>
      <c r="BE14261">
        <v>12.3</v>
      </c>
      <c r="BF14261" t="s">
        <v>71</v>
      </c>
    </row>
    <row r="14262" spans="1:58" x14ac:dyDescent="0.2">
      <c r="A14262" t="s">
        <v>198</v>
      </c>
      <c r="B14262" t="s">
        <v>199</v>
      </c>
      <c r="C14262">
        <f>-69.98823964 / 41.76624797</f>
        <v>-1.6757128792193972</v>
      </c>
      <c r="D14262" t="s">
        <v>200</v>
      </c>
      <c r="E14262" t="s">
        <v>70</v>
      </c>
      <c r="F14262" s="1">
        <v>42970</v>
      </c>
      <c r="G14262">
        <v>0.5</v>
      </c>
      <c r="I14262">
        <v>3.85</v>
      </c>
      <c r="J14262" t="s">
        <v>150</v>
      </c>
      <c r="K14262">
        <v>4.5999999999999996</v>
      </c>
      <c r="L14262" t="s">
        <v>150</v>
      </c>
      <c r="M14262">
        <v>3.1</v>
      </c>
      <c r="N14262" t="s">
        <v>150</v>
      </c>
      <c r="O14262">
        <v>7.19</v>
      </c>
      <c r="P14262" t="s">
        <v>150</v>
      </c>
      <c r="Q14262">
        <v>25.8</v>
      </c>
      <c r="R14262" t="s">
        <v>150</v>
      </c>
      <c r="S14262">
        <v>0.72</v>
      </c>
      <c r="T14262" t="s">
        <v>150</v>
      </c>
      <c r="U14262">
        <v>22.3</v>
      </c>
      <c r="V14262" t="s">
        <v>150</v>
      </c>
      <c r="W14262">
        <v>56.68</v>
      </c>
      <c r="X14262" t="s">
        <v>150</v>
      </c>
      <c r="Y14262">
        <v>48.92</v>
      </c>
      <c r="AA14262">
        <v>45.57</v>
      </c>
      <c r="AC14262">
        <v>43.7</v>
      </c>
      <c r="AE14262">
        <v>3.2</v>
      </c>
      <c r="AF14262" t="s">
        <v>150</v>
      </c>
      <c r="AG14262">
        <v>5.99</v>
      </c>
      <c r="AH14262" t="s">
        <v>150</v>
      </c>
      <c r="AS14262">
        <v>0.66</v>
      </c>
      <c r="AT14262" t="s">
        <v>150</v>
      </c>
    </row>
    <row r="14263" spans="1:58" x14ac:dyDescent="0.2">
      <c r="A14263" t="s">
        <v>198</v>
      </c>
      <c r="B14263" t="s">
        <v>199</v>
      </c>
      <c r="C14263">
        <f>-69.98823964 / 41.76624797</f>
        <v>-1.6757128792193972</v>
      </c>
      <c r="D14263" t="s">
        <v>200</v>
      </c>
      <c r="E14263" t="s">
        <v>70</v>
      </c>
      <c r="F14263" s="1">
        <v>42970</v>
      </c>
      <c r="G14263">
        <v>1</v>
      </c>
      <c r="I14263">
        <v>3.85</v>
      </c>
      <c r="J14263" t="s">
        <v>150</v>
      </c>
      <c r="M14263">
        <v>3.1</v>
      </c>
      <c r="N14263" t="s">
        <v>150</v>
      </c>
      <c r="O14263">
        <v>7.14</v>
      </c>
      <c r="P14263" t="s">
        <v>150</v>
      </c>
      <c r="Q14263">
        <v>25.6</v>
      </c>
      <c r="R14263" t="s">
        <v>150</v>
      </c>
      <c r="AC14263">
        <v>43.7</v>
      </c>
    </row>
    <row r="14264" spans="1:58" x14ac:dyDescent="0.2">
      <c r="A14264" t="s">
        <v>198</v>
      </c>
      <c r="B14264" t="s">
        <v>199</v>
      </c>
      <c r="C14264">
        <f>-69.98823964 / 41.76624797</f>
        <v>-1.6757128792193972</v>
      </c>
      <c r="D14264" t="s">
        <v>200</v>
      </c>
      <c r="E14264" t="s">
        <v>70</v>
      </c>
      <c r="F14264" s="1">
        <v>42970</v>
      </c>
      <c r="G14264">
        <v>2</v>
      </c>
      <c r="I14264">
        <v>3.85</v>
      </c>
      <c r="J14264" t="s">
        <v>150</v>
      </c>
      <c r="M14264">
        <v>3.1</v>
      </c>
      <c r="N14264" t="s">
        <v>150</v>
      </c>
      <c r="O14264">
        <v>6.71</v>
      </c>
      <c r="P14264" t="s">
        <v>150</v>
      </c>
      <c r="Q14264">
        <v>25.4</v>
      </c>
      <c r="R14264" t="s">
        <v>150</v>
      </c>
      <c r="AC14264">
        <v>43.7</v>
      </c>
    </row>
    <row r="14265" spans="1:58" x14ac:dyDescent="0.2">
      <c r="A14265" t="s">
        <v>198</v>
      </c>
      <c r="B14265" t="s">
        <v>199</v>
      </c>
      <c r="C14265">
        <f>-69.98823964 / 41.76624797</f>
        <v>-1.6757128792193972</v>
      </c>
      <c r="D14265" t="s">
        <v>200</v>
      </c>
      <c r="E14265" t="s">
        <v>70</v>
      </c>
      <c r="F14265" s="1">
        <v>42970</v>
      </c>
      <c r="G14265">
        <v>3</v>
      </c>
      <c r="I14265">
        <v>3.85</v>
      </c>
      <c r="J14265" t="s">
        <v>150</v>
      </c>
      <c r="M14265">
        <v>3.1</v>
      </c>
      <c r="N14265" t="s">
        <v>150</v>
      </c>
      <c r="O14265">
        <v>3.06</v>
      </c>
      <c r="P14265" t="s">
        <v>150</v>
      </c>
      <c r="Q14265">
        <v>24.9</v>
      </c>
      <c r="R14265" t="s">
        <v>150</v>
      </c>
      <c r="AC14265">
        <v>43.7</v>
      </c>
    </row>
    <row r="14266" spans="1:58" x14ac:dyDescent="0.2">
      <c r="A14266" t="s">
        <v>198</v>
      </c>
      <c r="B14266" t="s">
        <v>199</v>
      </c>
      <c r="C14266">
        <f>-69.98823964 / 41.76624797</f>
        <v>-1.6757128792193972</v>
      </c>
      <c r="D14266" t="s">
        <v>200</v>
      </c>
      <c r="E14266" t="s">
        <v>70</v>
      </c>
      <c r="F14266" s="1">
        <v>42970</v>
      </c>
      <c r="G14266">
        <v>3.35</v>
      </c>
      <c r="I14266">
        <v>3.85</v>
      </c>
      <c r="J14266" t="s">
        <v>150</v>
      </c>
      <c r="K14266">
        <v>4.8499999999999996</v>
      </c>
      <c r="L14266" t="s">
        <v>150</v>
      </c>
      <c r="M14266">
        <v>3.1</v>
      </c>
      <c r="N14266" t="s">
        <v>150</v>
      </c>
      <c r="O14266">
        <v>1.52</v>
      </c>
      <c r="P14266" t="s">
        <v>150</v>
      </c>
      <c r="Q14266">
        <v>24.7</v>
      </c>
      <c r="R14266" t="s">
        <v>150</v>
      </c>
      <c r="S14266">
        <v>0.72</v>
      </c>
      <c r="T14266" t="s">
        <v>150</v>
      </c>
      <c r="U14266">
        <v>22.3</v>
      </c>
      <c r="V14266" t="s">
        <v>150</v>
      </c>
      <c r="W14266">
        <v>34.71</v>
      </c>
      <c r="X14266" t="s">
        <v>150</v>
      </c>
      <c r="Y14266">
        <v>48.92</v>
      </c>
      <c r="AA14266">
        <v>46.09</v>
      </c>
      <c r="AC14266">
        <v>43.7</v>
      </c>
      <c r="AE14266">
        <v>2.7</v>
      </c>
      <c r="AF14266" t="s">
        <v>150</v>
      </c>
      <c r="AG14266">
        <v>5.53</v>
      </c>
      <c r="AH14266" t="s">
        <v>150</v>
      </c>
      <c r="AS14266">
        <v>2.97</v>
      </c>
      <c r="AT14266" t="s">
        <v>150</v>
      </c>
    </row>
    <row r="14267" spans="1:58" x14ac:dyDescent="0.2">
      <c r="A14267" t="s">
        <v>198</v>
      </c>
      <c r="B14267" t="s">
        <v>199</v>
      </c>
      <c r="C14267">
        <f>-69.98823964 / 41.76624797</f>
        <v>-1.6757128792193972</v>
      </c>
      <c r="D14267" t="s">
        <v>200</v>
      </c>
      <c r="E14267" t="s">
        <v>70</v>
      </c>
      <c r="F14267" s="1">
        <v>43215</v>
      </c>
      <c r="G14267">
        <v>0.5</v>
      </c>
      <c r="I14267">
        <v>4.6500000000000004</v>
      </c>
      <c r="J14267" t="s">
        <v>150</v>
      </c>
      <c r="K14267">
        <v>1.64</v>
      </c>
      <c r="L14267" t="s">
        <v>150</v>
      </c>
      <c r="M14267">
        <v>2.4</v>
      </c>
      <c r="N14267" t="s">
        <v>150</v>
      </c>
      <c r="O14267">
        <v>9.8000000000000007</v>
      </c>
      <c r="P14267" t="s">
        <v>150</v>
      </c>
      <c r="Q14267">
        <v>12.3</v>
      </c>
      <c r="R14267" t="s">
        <v>150</v>
      </c>
      <c r="S14267">
        <v>0.51</v>
      </c>
      <c r="T14267" t="s">
        <v>150</v>
      </c>
      <c r="U14267">
        <v>15.8</v>
      </c>
      <c r="V14267" t="s">
        <v>150</v>
      </c>
      <c r="W14267">
        <v>24.65</v>
      </c>
      <c r="X14267" t="s">
        <v>150</v>
      </c>
      <c r="Y14267">
        <v>43.95</v>
      </c>
      <c r="AA14267">
        <v>35.450000000000003</v>
      </c>
      <c r="AC14267">
        <v>47.38</v>
      </c>
      <c r="AE14267">
        <v>2.1</v>
      </c>
      <c r="AF14267" t="s">
        <v>150</v>
      </c>
      <c r="AG14267">
        <v>5.48</v>
      </c>
      <c r="AH14267" t="s">
        <v>150</v>
      </c>
      <c r="AS14267">
        <v>0.98</v>
      </c>
      <c r="AT14267" t="s">
        <v>150</v>
      </c>
    </row>
    <row r="14268" spans="1:58" x14ac:dyDescent="0.2">
      <c r="A14268" t="s">
        <v>198</v>
      </c>
      <c r="B14268" t="s">
        <v>199</v>
      </c>
      <c r="C14268">
        <f>-69.98823964 / 41.76624797</f>
        <v>-1.6757128792193972</v>
      </c>
      <c r="D14268" t="s">
        <v>200</v>
      </c>
      <c r="E14268" t="s">
        <v>70</v>
      </c>
      <c r="F14268" s="1">
        <v>43215</v>
      </c>
      <c r="G14268">
        <v>1</v>
      </c>
      <c r="K14268" t="s">
        <v>173</v>
      </c>
      <c r="L14268" t="s">
        <v>150</v>
      </c>
      <c r="O14268">
        <v>9.8000000000000007</v>
      </c>
      <c r="P14268" t="s">
        <v>150</v>
      </c>
      <c r="Q14268">
        <v>12.3</v>
      </c>
      <c r="R14268" t="s">
        <v>150</v>
      </c>
      <c r="S14268" t="s">
        <v>173</v>
      </c>
      <c r="T14268" t="s">
        <v>150</v>
      </c>
      <c r="W14268" t="s">
        <v>173</v>
      </c>
      <c r="X14268" t="s">
        <v>150</v>
      </c>
      <c r="AE14268" t="s">
        <v>173</v>
      </c>
      <c r="AF14268" t="s">
        <v>150</v>
      </c>
      <c r="AG14268" t="s">
        <v>173</v>
      </c>
      <c r="AH14268" t="s">
        <v>150</v>
      </c>
      <c r="AS14268" t="s">
        <v>173</v>
      </c>
      <c r="AT14268" t="s">
        <v>150</v>
      </c>
    </row>
    <row r="14269" spans="1:58" x14ac:dyDescent="0.2">
      <c r="A14269" t="s">
        <v>198</v>
      </c>
      <c r="B14269" t="s">
        <v>199</v>
      </c>
      <c r="C14269">
        <f>-69.98823964 / 41.76624797</f>
        <v>-1.6757128792193972</v>
      </c>
      <c r="D14269" t="s">
        <v>200</v>
      </c>
      <c r="E14269" t="s">
        <v>70</v>
      </c>
      <c r="F14269" s="1">
        <v>43215</v>
      </c>
      <c r="G14269">
        <v>2</v>
      </c>
      <c r="K14269" t="s">
        <v>173</v>
      </c>
      <c r="L14269" t="s">
        <v>150</v>
      </c>
      <c r="O14269">
        <v>9.1</v>
      </c>
      <c r="P14269" t="s">
        <v>150</v>
      </c>
      <c r="Q14269">
        <v>10.4</v>
      </c>
      <c r="R14269" t="s">
        <v>150</v>
      </c>
      <c r="S14269" t="s">
        <v>173</v>
      </c>
      <c r="T14269" t="s">
        <v>150</v>
      </c>
      <c r="W14269" t="s">
        <v>173</v>
      </c>
      <c r="X14269" t="s">
        <v>150</v>
      </c>
      <c r="AE14269" t="s">
        <v>173</v>
      </c>
      <c r="AF14269" t="s">
        <v>150</v>
      </c>
      <c r="AG14269" t="s">
        <v>173</v>
      </c>
      <c r="AH14269" t="s">
        <v>150</v>
      </c>
      <c r="AS14269" t="s">
        <v>173</v>
      </c>
      <c r="AT14269" t="s">
        <v>150</v>
      </c>
    </row>
    <row r="14270" spans="1:58" x14ac:dyDescent="0.2">
      <c r="A14270" t="s">
        <v>198</v>
      </c>
      <c r="B14270" t="s">
        <v>199</v>
      </c>
      <c r="C14270">
        <f>-69.98823964 / 41.76624797</f>
        <v>-1.6757128792193972</v>
      </c>
      <c r="D14270" t="s">
        <v>200</v>
      </c>
      <c r="E14270" t="s">
        <v>70</v>
      </c>
      <c r="F14270" s="1">
        <v>43215</v>
      </c>
      <c r="G14270">
        <v>3</v>
      </c>
      <c r="K14270" t="s">
        <v>173</v>
      </c>
      <c r="L14270" t="s">
        <v>150</v>
      </c>
      <c r="O14270">
        <v>10</v>
      </c>
      <c r="P14270" t="s">
        <v>150</v>
      </c>
      <c r="Q14270">
        <v>9.4</v>
      </c>
      <c r="R14270" t="s">
        <v>150</v>
      </c>
      <c r="S14270" t="s">
        <v>173</v>
      </c>
      <c r="T14270" t="s">
        <v>150</v>
      </c>
      <c r="W14270" t="s">
        <v>173</v>
      </c>
      <c r="X14270" t="s">
        <v>150</v>
      </c>
      <c r="AE14270" t="s">
        <v>173</v>
      </c>
      <c r="AF14270" t="s">
        <v>150</v>
      </c>
      <c r="AG14270" t="s">
        <v>173</v>
      </c>
      <c r="AH14270" t="s">
        <v>150</v>
      </c>
      <c r="AS14270" t="s">
        <v>173</v>
      </c>
      <c r="AT14270" t="s">
        <v>150</v>
      </c>
    </row>
    <row r="14271" spans="1:58" x14ac:dyDescent="0.2">
      <c r="A14271" t="s">
        <v>198</v>
      </c>
      <c r="B14271" t="s">
        <v>199</v>
      </c>
      <c r="C14271">
        <f>-69.98823964 / 41.76624797</f>
        <v>-1.6757128792193972</v>
      </c>
      <c r="D14271" t="s">
        <v>200</v>
      </c>
      <c r="E14271" t="s">
        <v>70</v>
      </c>
      <c r="F14271" s="1">
        <v>43215</v>
      </c>
      <c r="G14271">
        <v>4</v>
      </c>
      <c r="K14271" t="s">
        <v>173</v>
      </c>
      <c r="L14271" t="s">
        <v>150</v>
      </c>
      <c r="O14271">
        <v>9.6999999999999993</v>
      </c>
      <c r="P14271" t="s">
        <v>150</v>
      </c>
      <c r="Q14271">
        <v>8.5</v>
      </c>
      <c r="R14271" t="s">
        <v>150</v>
      </c>
      <c r="S14271" t="s">
        <v>173</v>
      </c>
      <c r="T14271" t="s">
        <v>150</v>
      </c>
      <c r="W14271" t="s">
        <v>173</v>
      </c>
      <c r="X14271" t="s">
        <v>150</v>
      </c>
      <c r="AE14271" t="s">
        <v>173</v>
      </c>
      <c r="AF14271" t="s">
        <v>150</v>
      </c>
      <c r="AG14271" t="s">
        <v>173</v>
      </c>
      <c r="AH14271" t="s">
        <v>150</v>
      </c>
      <c r="AS14271" t="s">
        <v>173</v>
      </c>
      <c r="AT14271" t="s">
        <v>150</v>
      </c>
    </row>
    <row r="14272" spans="1:58" x14ac:dyDescent="0.2">
      <c r="A14272" t="s">
        <v>198</v>
      </c>
      <c r="B14272" t="s">
        <v>199</v>
      </c>
      <c r="C14272">
        <f>-69.98823964 / 41.76624797</f>
        <v>-1.6757128792193972</v>
      </c>
      <c r="D14272" t="s">
        <v>200</v>
      </c>
      <c r="E14272" t="s">
        <v>70</v>
      </c>
      <c r="F14272" s="1">
        <v>43215</v>
      </c>
      <c r="G14272">
        <v>4.1500000000000004</v>
      </c>
      <c r="K14272">
        <v>1.79</v>
      </c>
      <c r="L14272" t="s">
        <v>150</v>
      </c>
      <c r="O14272">
        <v>9.3000000000000007</v>
      </c>
      <c r="P14272" t="s">
        <v>150</v>
      </c>
      <c r="Q14272">
        <v>8.3000000000000007</v>
      </c>
      <c r="R14272" t="s">
        <v>150</v>
      </c>
      <c r="S14272">
        <v>0.44</v>
      </c>
      <c r="T14272" t="s">
        <v>150</v>
      </c>
      <c r="U14272">
        <v>13.63</v>
      </c>
      <c r="V14272" t="s">
        <v>150</v>
      </c>
      <c r="W14272">
        <v>24.94</v>
      </c>
      <c r="X14272" t="s">
        <v>150</v>
      </c>
      <c r="Y14272">
        <v>41.82</v>
      </c>
      <c r="AA14272">
        <v>36.31</v>
      </c>
      <c r="AE14272">
        <v>1.4</v>
      </c>
      <c r="AF14272" t="s">
        <v>150</v>
      </c>
      <c r="AG14272">
        <v>5.32</v>
      </c>
      <c r="AH14272" t="s">
        <v>150</v>
      </c>
      <c r="AS14272">
        <v>2.33</v>
      </c>
      <c r="AT14272" t="s">
        <v>150</v>
      </c>
    </row>
    <row r="14273" spans="1:58" x14ac:dyDescent="0.2">
      <c r="A14273" t="s">
        <v>198</v>
      </c>
      <c r="B14273" t="s">
        <v>199</v>
      </c>
      <c r="C14273">
        <f>-69.98823964 / 41.76624797</f>
        <v>-1.6757128792193972</v>
      </c>
      <c r="D14273" t="s">
        <v>200</v>
      </c>
      <c r="E14273" t="s">
        <v>70</v>
      </c>
      <c r="F14273" s="1">
        <v>43348</v>
      </c>
      <c r="G14273">
        <v>0.5</v>
      </c>
      <c r="I14273">
        <v>4.01</v>
      </c>
      <c r="J14273" t="s">
        <v>150</v>
      </c>
      <c r="K14273">
        <v>1.86</v>
      </c>
      <c r="L14273" t="s">
        <v>150</v>
      </c>
      <c r="M14273">
        <v>3.3</v>
      </c>
      <c r="N14273" t="s">
        <v>150</v>
      </c>
      <c r="O14273">
        <v>5.15</v>
      </c>
      <c r="P14273" t="s">
        <v>150</v>
      </c>
      <c r="Q14273">
        <v>26</v>
      </c>
      <c r="R14273" t="s">
        <v>150</v>
      </c>
      <c r="S14273">
        <v>0.56000000000000005</v>
      </c>
      <c r="T14273" t="s">
        <v>150</v>
      </c>
      <c r="U14273">
        <v>17.350000000000001</v>
      </c>
      <c r="V14273" t="s">
        <v>150</v>
      </c>
      <c r="W14273">
        <v>17.93</v>
      </c>
      <c r="X14273" t="s">
        <v>150</v>
      </c>
      <c r="Y14273">
        <v>45.3</v>
      </c>
      <c r="AA14273">
        <v>36.69</v>
      </c>
      <c r="AC14273">
        <v>42.8</v>
      </c>
      <c r="AE14273">
        <v>2.9</v>
      </c>
      <c r="AF14273" t="s">
        <v>150</v>
      </c>
      <c r="AG14273">
        <v>5.66</v>
      </c>
      <c r="AH14273" t="s">
        <v>150</v>
      </c>
      <c r="AS14273">
        <v>4</v>
      </c>
      <c r="AT14273" t="s">
        <v>150</v>
      </c>
    </row>
    <row r="14274" spans="1:58" x14ac:dyDescent="0.2">
      <c r="A14274" t="s">
        <v>198</v>
      </c>
      <c r="B14274" t="s">
        <v>199</v>
      </c>
      <c r="C14274">
        <f>-69.98823964 / 41.76624797</f>
        <v>-1.6757128792193972</v>
      </c>
      <c r="D14274" t="s">
        <v>200</v>
      </c>
      <c r="E14274" t="s">
        <v>70</v>
      </c>
      <c r="F14274" s="1">
        <v>43348</v>
      </c>
      <c r="G14274">
        <v>1</v>
      </c>
      <c r="K14274" t="s">
        <v>173</v>
      </c>
      <c r="L14274" t="s">
        <v>150</v>
      </c>
      <c r="O14274">
        <v>5.05</v>
      </c>
      <c r="P14274" t="s">
        <v>150</v>
      </c>
      <c r="Q14274">
        <v>25.9</v>
      </c>
      <c r="R14274" t="s">
        <v>150</v>
      </c>
      <c r="S14274" t="s">
        <v>173</v>
      </c>
      <c r="T14274" t="s">
        <v>150</v>
      </c>
      <c r="W14274" t="s">
        <v>173</v>
      </c>
      <c r="X14274" t="s">
        <v>150</v>
      </c>
      <c r="AE14274" t="s">
        <v>173</v>
      </c>
      <c r="AF14274" t="s">
        <v>150</v>
      </c>
      <c r="AG14274" t="s">
        <v>173</v>
      </c>
      <c r="AH14274" t="s">
        <v>150</v>
      </c>
      <c r="AS14274" t="s">
        <v>173</v>
      </c>
      <c r="AT14274" t="s">
        <v>150</v>
      </c>
    </row>
    <row r="14275" spans="1:58" x14ac:dyDescent="0.2">
      <c r="A14275" t="s">
        <v>198</v>
      </c>
      <c r="B14275" t="s">
        <v>199</v>
      </c>
      <c r="C14275">
        <f>-69.98823964 / 41.76624797</f>
        <v>-1.6757128792193972</v>
      </c>
      <c r="D14275" t="s">
        <v>200</v>
      </c>
      <c r="E14275" t="s">
        <v>70</v>
      </c>
      <c r="F14275" s="1">
        <v>43348</v>
      </c>
      <c r="G14275">
        <v>2</v>
      </c>
      <c r="K14275" t="s">
        <v>173</v>
      </c>
      <c r="L14275" t="s">
        <v>150</v>
      </c>
      <c r="O14275">
        <v>3.64</v>
      </c>
      <c r="P14275" t="s">
        <v>150</v>
      </c>
      <c r="Q14275">
        <v>25.7</v>
      </c>
      <c r="R14275" t="s">
        <v>150</v>
      </c>
      <c r="S14275" t="s">
        <v>173</v>
      </c>
      <c r="T14275" t="s">
        <v>150</v>
      </c>
      <c r="W14275" t="s">
        <v>173</v>
      </c>
      <c r="X14275" t="s">
        <v>150</v>
      </c>
      <c r="AE14275" t="s">
        <v>173</v>
      </c>
      <c r="AF14275" t="s">
        <v>150</v>
      </c>
      <c r="AG14275" t="s">
        <v>173</v>
      </c>
      <c r="AH14275" t="s">
        <v>150</v>
      </c>
      <c r="AS14275" t="s">
        <v>173</v>
      </c>
      <c r="AT14275" t="s">
        <v>150</v>
      </c>
    </row>
    <row r="14276" spans="1:58" x14ac:dyDescent="0.2">
      <c r="A14276" t="s">
        <v>198</v>
      </c>
      <c r="B14276" t="s">
        <v>199</v>
      </c>
      <c r="C14276">
        <f>-69.98823964 / 41.76624797</f>
        <v>-1.6757128792193972</v>
      </c>
      <c r="D14276" t="s">
        <v>200</v>
      </c>
      <c r="E14276" t="s">
        <v>70</v>
      </c>
      <c r="F14276" s="1">
        <v>43348</v>
      </c>
      <c r="G14276">
        <v>3</v>
      </c>
      <c r="K14276" t="s">
        <v>173</v>
      </c>
      <c r="L14276" t="s">
        <v>150</v>
      </c>
      <c r="O14276">
        <v>1.96</v>
      </c>
      <c r="P14276" t="s">
        <v>150</v>
      </c>
      <c r="Q14276">
        <v>24.6</v>
      </c>
      <c r="R14276" t="s">
        <v>150</v>
      </c>
      <c r="S14276" t="s">
        <v>173</v>
      </c>
      <c r="T14276" t="s">
        <v>150</v>
      </c>
      <c r="W14276" t="s">
        <v>173</v>
      </c>
      <c r="X14276" t="s">
        <v>150</v>
      </c>
      <c r="AE14276" t="s">
        <v>173</v>
      </c>
      <c r="AF14276" t="s">
        <v>150</v>
      </c>
      <c r="AG14276" t="s">
        <v>173</v>
      </c>
      <c r="AH14276" t="s">
        <v>150</v>
      </c>
      <c r="AS14276" t="s">
        <v>173</v>
      </c>
      <c r="AT14276" t="s">
        <v>150</v>
      </c>
    </row>
    <row r="14277" spans="1:58" x14ac:dyDescent="0.2">
      <c r="A14277" t="s">
        <v>198</v>
      </c>
      <c r="B14277" t="s">
        <v>199</v>
      </c>
      <c r="C14277">
        <f>-69.98823964 / 41.76624797</f>
        <v>-1.6757128792193972</v>
      </c>
      <c r="D14277" t="s">
        <v>200</v>
      </c>
      <c r="E14277" t="s">
        <v>70</v>
      </c>
      <c r="F14277" s="1">
        <v>43348</v>
      </c>
      <c r="G14277">
        <v>3.5</v>
      </c>
      <c r="K14277">
        <v>2.79</v>
      </c>
      <c r="L14277" t="s">
        <v>150</v>
      </c>
      <c r="O14277">
        <v>0.35</v>
      </c>
      <c r="P14277" t="s">
        <v>150</v>
      </c>
      <c r="Q14277">
        <v>22.8</v>
      </c>
      <c r="R14277" t="s">
        <v>150</v>
      </c>
      <c r="S14277">
        <v>0.75</v>
      </c>
      <c r="T14277" t="s">
        <v>150</v>
      </c>
      <c r="U14277">
        <v>23.23</v>
      </c>
      <c r="V14277" t="s">
        <v>150</v>
      </c>
      <c r="W14277">
        <v>20.77</v>
      </c>
      <c r="X14277" t="s">
        <v>150</v>
      </c>
      <c r="Y14277">
        <v>49.51</v>
      </c>
      <c r="AA14277">
        <v>40.67</v>
      </c>
      <c r="AE14277">
        <v>4.5</v>
      </c>
      <c r="AF14277" t="s">
        <v>150</v>
      </c>
      <c r="AG14277">
        <v>5.51</v>
      </c>
      <c r="AH14277" t="s">
        <v>150</v>
      </c>
      <c r="AS14277">
        <v>4.96</v>
      </c>
      <c r="AT14277" t="s">
        <v>150</v>
      </c>
    </row>
    <row r="14278" spans="1:58" x14ac:dyDescent="0.2">
      <c r="A14278" t="s">
        <v>198</v>
      </c>
      <c r="B14278" t="s">
        <v>199</v>
      </c>
      <c r="C14278">
        <f>-69.98823964 / 41.76624797</f>
        <v>-1.6757128792193972</v>
      </c>
      <c r="D14278" t="s">
        <v>200</v>
      </c>
      <c r="E14278" t="s">
        <v>70</v>
      </c>
      <c r="F14278" s="1">
        <v>43565</v>
      </c>
      <c r="G14278">
        <v>0.5</v>
      </c>
      <c r="I14278">
        <v>4.5999999999999996</v>
      </c>
      <c r="J14278" t="s">
        <v>150</v>
      </c>
      <c r="K14278">
        <v>9.8800000000000008</v>
      </c>
      <c r="L14278" t="s">
        <v>150</v>
      </c>
      <c r="M14278">
        <v>1.6</v>
      </c>
      <c r="N14278" t="s">
        <v>150</v>
      </c>
      <c r="O14278">
        <v>11.35</v>
      </c>
      <c r="P14278" t="s">
        <v>150</v>
      </c>
      <c r="Q14278">
        <v>10.3</v>
      </c>
      <c r="R14278" t="s">
        <v>150</v>
      </c>
      <c r="S14278">
        <v>0.06</v>
      </c>
      <c r="T14278" t="s">
        <v>150</v>
      </c>
      <c r="U14278">
        <v>1.86</v>
      </c>
      <c r="V14278" t="s">
        <v>150</v>
      </c>
      <c r="W14278">
        <v>27.92</v>
      </c>
      <c r="X14278" t="s">
        <v>150</v>
      </c>
      <c r="Y14278">
        <v>13.1</v>
      </c>
      <c r="AA14278">
        <v>53.07</v>
      </c>
      <c r="AC14278">
        <v>53.23</v>
      </c>
      <c r="AE14278">
        <v>1.6</v>
      </c>
      <c r="AF14278" t="s">
        <v>150</v>
      </c>
      <c r="AG14278">
        <v>5.36</v>
      </c>
      <c r="AH14278" t="s">
        <v>150</v>
      </c>
      <c r="AS14278">
        <v>0.56999999999999995</v>
      </c>
      <c r="AT14278" t="s">
        <v>150</v>
      </c>
      <c r="BE14278">
        <v>10.45</v>
      </c>
      <c r="BF14278" t="s">
        <v>150</v>
      </c>
    </row>
    <row r="14279" spans="1:58" x14ac:dyDescent="0.2">
      <c r="A14279" t="s">
        <v>198</v>
      </c>
      <c r="B14279" t="s">
        <v>199</v>
      </c>
      <c r="C14279">
        <f>-69.98823964 / 41.76624797</f>
        <v>-1.6757128792193972</v>
      </c>
      <c r="D14279" t="s">
        <v>200</v>
      </c>
      <c r="E14279" t="s">
        <v>70</v>
      </c>
      <c r="F14279" s="1">
        <v>43565</v>
      </c>
      <c r="G14279">
        <v>1</v>
      </c>
      <c r="K14279" t="s">
        <v>173</v>
      </c>
      <c r="L14279" t="s">
        <v>150</v>
      </c>
      <c r="O14279">
        <v>11.59</v>
      </c>
      <c r="P14279" t="s">
        <v>150</v>
      </c>
      <c r="Q14279">
        <v>10.3</v>
      </c>
      <c r="R14279" t="s">
        <v>150</v>
      </c>
      <c r="S14279" t="s">
        <v>173</v>
      </c>
      <c r="T14279" t="s">
        <v>150</v>
      </c>
      <c r="W14279" t="s">
        <v>173</v>
      </c>
      <c r="X14279" t="s">
        <v>150</v>
      </c>
      <c r="AE14279" t="s">
        <v>173</v>
      </c>
      <c r="AF14279" t="s">
        <v>150</v>
      </c>
      <c r="AG14279" t="s">
        <v>173</v>
      </c>
      <c r="AH14279" t="s">
        <v>150</v>
      </c>
      <c r="AS14279" t="s">
        <v>173</v>
      </c>
      <c r="AT14279" t="s">
        <v>150</v>
      </c>
      <c r="BE14279" t="s">
        <v>173</v>
      </c>
      <c r="BF14279" t="s">
        <v>150</v>
      </c>
    </row>
    <row r="14280" spans="1:58" x14ac:dyDescent="0.2">
      <c r="A14280" t="s">
        <v>198</v>
      </c>
      <c r="B14280" t="s">
        <v>199</v>
      </c>
      <c r="C14280">
        <f>-69.98823964 / 41.76624797</f>
        <v>-1.6757128792193972</v>
      </c>
      <c r="D14280" t="s">
        <v>200</v>
      </c>
      <c r="E14280" t="s">
        <v>70</v>
      </c>
      <c r="F14280" s="1">
        <v>43565</v>
      </c>
      <c r="G14280">
        <v>2</v>
      </c>
      <c r="K14280" t="s">
        <v>173</v>
      </c>
      <c r="L14280" t="s">
        <v>150</v>
      </c>
      <c r="O14280">
        <v>11.68</v>
      </c>
      <c r="P14280" t="s">
        <v>150</v>
      </c>
      <c r="Q14280">
        <v>10.3</v>
      </c>
      <c r="R14280" t="s">
        <v>150</v>
      </c>
      <c r="S14280" t="s">
        <v>173</v>
      </c>
      <c r="T14280" t="s">
        <v>150</v>
      </c>
      <c r="W14280" t="s">
        <v>173</v>
      </c>
      <c r="X14280" t="s">
        <v>150</v>
      </c>
      <c r="AE14280" t="s">
        <v>173</v>
      </c>
      <c r="AF14280" t="s">
        <v>150</v>
      </c>
      <c r="AG14280" t="s">
        <v>173</v>
      </c>
      <c r="AH14280" t="s">
        <v>150</v>
      </c>
      <c r="AS14280" t="s">
        <v>173</v>
      </c>
      <c r="AT14280" t="s">
        <v>150</v>
      </c>
      <c r="BE14280" t="s">
        <v>173</v>
      </c>
      <c r="BF14280" t="s">
        <v>150</v>
      </c>
    </row>
    <row r="14281" spans="1:58" x14ac:dyDescent="0.2">
      <c r="A14281" t="s">
        <v>198</v>
      </c>
      <c r="B14281" t="s">
        <v>199</v>
      </c>
      <c r="C14281">
        <f>-69.98823964 / 41.76624797</f>
        <v>-1.6757128792193972</v>
      </c>
      <c r="D14281" t="s">
        <v>200</v>
      </c>
      <c r="E14281" t="s">
        <v>70</v>
      </c>
      <c r="F14281" s="1">
        <v>43565</v>
      </c>
      <c r="G14281">
        <v>3</v>
      </c>
      <c r="K14281" t="s">
        <v>173</v>
      </c>
      <c r="L14281" t="s">
        <v>150</v>
      </c>
      <c r="O14281">
        <v>11.99</v>
      </c>
      <c r="P14281" t="s">
        <v>150</v>
      </c>
      <c r="Q14281">
        <v>9.8000000000000007</v>
      </c>
      <c r="R14281" t="s">
        <v>150</v>
      </c>
      <c r="S14281" t="s">
        <v>173</v>
      </c>
      <c r="T14281" t="s">
        <v>150</v>
      </c>
      <c r="W14281" t="s">
        <v>173</v>
      </c>
      <c r="X14281" t="s">
        <v>150</v>
      </c>
      <c r="AE14281" t="s">
        <v>173</v>
      </c>
      <c r="AF14281" t="s">
        <v>150</v>
      </c>
      <c r="AG14281" t="s">
        <v>173</v>
      </c>
      <c r="AH14281" t="s">
        <v>150</v>
      </c>
      <c r="AS14281" t="s">
        <v>173</v>
      </c>
      <c r="AT14281" t="s">
        <v>150</v>
      </c>
      <c r="BE14281" t="s">
        <v>173</v>
      </c>
      <c r="BF14281" t="s">
        <v>150</v>
      </c>
    </row>
    <row r="14282" spans="1:58" x14ac:dyDescent="0.2">
      <c r="A14282" t="s">
        <v>198</v>
      </c>
      <c r="B14282" t="s">
        <v>199</v>
      </c>
      <c r="C14282">
        <f>-69.98823964 / 41.76624797</f>
        <v>-1.6757128792193972</v>
      </c>
      <c r="D14282" t="s">
        <v>200</v>
      </c>
      <c r="E14282" t="s">
        <v>70</v>
      </c>
      <c r="F14282" s="1">
        <v>43565</v>
      </c>
      <c r="G14282">
        <v>3.6</v>
      </c>
      <c r="K14282">
        <v>12.53</v>
      </c>
      <c r="L14282" t="s">
        <v>150</v>
      </c>
      <c r="O14282">
        <v>12.01</v>
      </c>
      <c r="P14282" t="s">
        <v>150</v>
      </c>
      <c r="Q14282">
        <v>9.6999999999999993</v>
      </c>
      <c r="R14282" t="s">
        <v>150</v>
      </c>
      <c r="S14282">
        <v>0.06</v>
      </c>
      <c r="T14282" t="s">
        <v>150</v>
      </c>
      <c r="U14282">
        <v>1.86</v>
      </c>
      <c r="V14282" t="s">
        <v>150</v>
      </c>
      <c r="W14282">
        <v>23.62</v>
      </c>
      <c r="X14282" t="s">
        <v>150</v>
      </c>
      <c r="Y14282">
        <v>13.1</v>
      </c>
      <c r="AA14282">
        <v>55.4</v>
      </c>
      <c r="AE14282">
        <v>1.9</v>
      </c>
      <c r="AF14282" t="s">
        <v>150</v>
      </c>
      <c r="AG14282">
        <v>5.42</v>
      </c>
      <c r="AH14282" t="s">
        <v>150</v>
      </c>
      <c r="AS14282">
        <v>0.3</v>
      </c>
      <c r="AT14282" t="s">
        <v>150</v>
      </c>
      <c r="BE14282">
        <v>12.83</v>
      </c>
      <c r="BF14282" t="s">
        <v>150</v>
      </c>
    </row>
    <row r="14283" spans="1:58" x14ac:dyDescent="0.2">
      <c r="A14283" t="s">
        <v>198</v>
      </c>
      <c r="B14283" t="s">
        <v>199</v>
      </c>
      <c r="C14283">
        <f>-69.98823964 / 41.76624797</f>
        <v>-1.6757128792193972</v>
      </c>
      <c r="D14283" t="s">
        <v>200</v>
      </c>
      <c r="E14283" t="s">
        <v>70</v>
      </c>
      <c r="F14283" s="1">
        <v>43565</v>
      </c>
      <c r="G14283">
        <v>4</v>
      </c>
      <c r="K14283" t="s">
        <v>173</v>
      </c>
      <c r="L14283" t="s">
        <v>150</v>
      </c>
      <c r="O14283">
        <v>10.91</v>
      </c>
      <c r="P14283" t="s">
        <v>150</v>
      </c>
      <c r="Q14283">
        <v>9.1999999999999993</v>
      </c>
      <c r="R14283" t="s">
        <v>150</v>
      </c>
      <c r="S14283" t="s">
        <v>173</v>
      </c>
      <c r="T14283" t="s">
        <v>150</v>
      </c>
      <c r="W14283" t="s">
        <v>173</v>
      </c>
      <c r="X14283" t="s">
        <v>150</v>
      </c>
      <c r="AE14283" t="s">
        <v>173</v>
      </c>
      <c r="AF14283" t="s">
        <v>150</v>
      </c>
      <c r="AG14283" t="s">
        <v>173</v>
      </c>
      <c r="AH14283" t="s">
        <v>150</v>
      </c>
      <c r="AS14283" t="s">
        <v>173</v>
      </c>
      <c r="AT14283" t="s">
        <v>150</v>
      </c>
      <c r="BE14283" t="s">
        <v>173</v>
      </c>
      <c r="BF14283" t="s">
        <v>150</v>
      </c>
    </row>
    <row r="14284" spans="1:58" x14ac:dyDescent="0.2">
      <c r="A14284" t="s">
        <v>198</v>
      </c>
      <c r="B14284" t="s">
        <v>199</v>
      </c>
      <c r="C14284">
        <f>-69.98823964 / 41.76624797</f>
        <v>-1.6757128792193972</v>
      </c>
      <c r="D14284" t="s">
        <v>200</v>
      </c>
      <c r="E14284" t="s">
        <v>70</v>
      </c>
      <c r="F14284" s="1">
        <v>43692</v>
      </c>
      <c r="G14284">
        <v>0.5</v>
      </c>
      <c r="I14284">
        <v>4</v>
      </c>
      <c r="J14284" t="s">
        <v>150</v>
      </c>
      <c r="K14284">
        <v>1.93</v>
      </c>
      <c r="L14284" t="s">
        <v>150</v>
      </c>
      <c r="M14284">
        <v>3.35</v>
      </c>
      <c r="N14284" t="s">
        <v>150</v>
      </c>
      <c r="O14284">
        <v>5.69</v>
      </c>
      <c r="P14284" t="s">
        <v>150</v>
      </c>
      <c r="Q14284">
        <v>25.1</v>
      </c>
      <c r="R14284" t="s">
        <v>150</v>
      </c>
      <c r="S14284">
        <v>0.39</v>
      </c>
      <c r="T14284" t="s">
        <v>150</v>
      </c>
      <c r="U14284">
        <v>12.08</v>
      </c>
      <c r="V14284" t="s">
        <v>150</v>
      </c>
      <c r="W14284">
        <v>19.600000000000001</v>
      </c>
      <c r="X14284" t="s">
        <v>150</v>
      </c>
      <c r="Y14284">
        <v>40.08</v>
      </c>
      <c r="AA14284">
        <v>37.049999999999997</v>
      </c>
      <c r="AC14284">
        <v>42.58</v>
      </c>
      <c r="AE14284">
        <v>2.2999999999999998</v>
      </c>
      <c r="AF14284" t="s">
        <v>150</v>
      </c>
      <c r="AG14284">
        <v>5.39</v>
      </c>
      <c r="AH14284" t="s">
        <v>150</v>
      </c>
      <c r="AS14284">
        <v>2.29</v>
      </c>
      <c r="AT14284" t="s">
        <v>150</v>
      </c>
      <c r="BE14284">
        <v>4.22</v>
      </c>
      <c r="BF14284" t="s">
        <v>150</v>
      </c>
    </row>
    <row r="14285" spans="1:58" x14ac:dyDescent="0.2">
      <c r="A14285" t="s">
        <v>198</v>
      </c>
      <c r="B14285" t="s">
        <v>199</v>
      </c>
      <c r="C14285">
        <f>-69.98823964 / 41.76624797</f>
        <v>-1.6757128792193972</v>
      </c>
      <c r="D14285" t="s">
        <v>200</v>
      </c>
      <c r="E14285" t="s">
        <v>70</v>
      </c>
      <c r="F14285" s="1">
        <v>43692</v>
      </c>
      <c r="G14285">
        <v>1</v>
      </c>
      <c r="K14285" t="s">
        <v>173</v>
      </c>
      <c r="L14285" t="s">
        <v>150</v>
      </c>
      <c r="O14285">
        <v>5.79</v>
      </c>
      <c r="P14285" t="s">
        <v>150</v>
      </c>
      <c r="Q14285">
        <v>24.9</v>
      </c>
      <c r="R14285" t="s">
        <v>150</v>
      </c>
      <c r="S14285" t="s">
        <v>173</v>
      </c>
      <c r="T14285" t="s">
        <v>150</v>
      </c>
      <c r="W14285" t="s">
        <v>173</v>
      </c>
      <c r="X14285" t="s">
        <v>150</v>
      </c>
      <c r="AE14285" t="s">
        <v>173</v>
      </c>
      <c r="AF14285" t="s">
        <v>150</v>
      </c>
      <c r="AG14285" t="s">
        <v>173</v>
      </c>
      <c r="AH14285" t="s">
        <v>150</v>
      </c>
      <c r="AS14285" t="s">
        <v>173</v>
      </c>
      <c r="AT14285" t="s">
        <v>150</v>
      </c>
      <c r="BE14285" t="s">
        <v>173</v>
      </c>
      <c r="BF14285" t="s">
        <v>150</v>
      </c>
    </row>
    <row r="14286" spans="1:58" x14ac:dyDescent="0.2">
      <c r="A14286" t="s">
        <v>198</v>
      </c>
      <c r="B14286" t="s">
        <v>199</v>
      </c>
      <c r="C14286">
        <f>-69.98823964 / 41.76624797</f>
        <v>-1.6757128792193972</v>
      </c>
      <c r="D14286" t="s">
        <v>200</v>
      </c>
      <c r="E14286" t="s">
        <v>70</v>
      </c>
      <c r="F14286" s="1">
        <v>43692</v>
      </c>
      <c r="G14286">
        <v>2</v>
      </c>
      <c r="K14286" t="s">
        <v>173</v>
      </c>
      <c r="L14286" t="s">
        <v>150</v>
      </c>
      <c r="O14286">
        <v>5.79</v>
      </c>
      <c r="P14286" t="s">
        <v>150</v>
      </c>
      <c r="Q14286">
        <v>24.8</v>
      </c>
      <c r="R14286" t="s">
        <v>150</v>
      </c>
      <c r="S14286" t="s">
        <v>173</v>
      </c>
      <c r="T14286" t="s">
        <v>150</v>
      </c>
      <c r="W14286" t="s">
        <v>173</v>
      </c>
      <c r="X14286" t="s">
        <v>150</v>
      </c>
      <c r="AE14286" t="s">
        <v>173</v>
      </c>
      <c r="AF14286" t="s">
        <v>150</v>
      </c>
      <c r="AG14286" t="s">
        <v>173</v>
      </c>
      <c r="AH14286" t="s">
        <v>150</v>
      </c>
      <c r="AS14286" t="s">
        <v>173</v>
      </c>
      <c r="AT14286" t="s">
        <v>150</v>
      </c>
      <c r="BE14286" t="s">
        <v>173</v>
      </c>
      <c r="BF14286" t="s">
        <v>150</v>
      </c>
    </row>
    <row r="14287" spans="1:58" x14ac:dyDescent="0.2">
      <c r="A14287" t="s">
        <v>198</v>
      </c>
      <c r="B14287" t="s">
        <v>199</v>
      </c>
      <c r="C14287">
        <f>-69.98823964 / 41.76624797</f>
        <v>-1.6757128792193972</v>
      </c>
      <c r="D14287" t="s">
        <v>200</v>
      </c>
      <c r="E14287" t="s">
        <v>70</v>
      </c>
      <c r="F14287" s="1">
        <v>43692</v>
      </c>
      <c r="G14287">
        <v>3</v>
      </c>
      <c r="K14287">
        <v>6.65</v>
      </c>
      <c r="L14287" t="s">
        <v>150</v>
      </c>
      <c r="O14287">
        <v>4.41</v>
      </c>
      <c r="P14287" t="s">
        <v>150</v>
      </c>
      <c r="Q14287">
        <v>24.6</v>
      </c>
      <c r="R14287" t="s">
        <v>150</v>
      </c>
      <c r="S14287">
        <v>0.62</v>
      </c>
      <c r="T14287" t="s">
        <v>150</v>
      </c>
      <c r="U14287">
        <v>19.2</v>
      </c>
      <c r="V14287" t="s">
        <v>150</v>
      </c>
      <c r="W14287">
        <v>20.78</v>
      </c>
      <c r="X14287" t="s">
        <v>150</v>
      </c>
      <c r="Y14287">
        <v>46.76</v>
      </c>
      <c r="AA14287">
        <v>49.19</v>
      </c>
      <c r="AE14287">
        <v>2.7</v>
      </c>
      <c r="AF14287" t="s">
        <v>150</v>
      </c>
      <c r="AG14287">
        <v>5.34</v>
      </c>
      <c r="AH14287" t="s">
        <v>150</v>
      </c>
      <c r="AS14287">
        <v>1.75</v>
      </c>
      <c r="AT14287" t="s">
        <v>150</v>
      </c>
      <c r="BE14287">
        <v>8.4</v>
      </c>
      <c r="BF14287" t="s">
        <v>150</v>
      </c>
    </row>
    <row r="14288" spans="1:58" x14ac:dyDescent="0.2">
      <c r="A14288" t="s">
        <v>198</v>
      </c>
      <c r="B14288" t="s">
        <v>199</v>
      </c>
      <c r="C14288">
        <f>-69.98823964 / 41.76624797</f>
        <v>-1.6757128792193972</v>
      </c>
      <c r="D14288" t="s">
        <v>200</v>
      </c>
      <c r="E14288" t="s">
        <v>70</v>
      </c>
      <c r="F14288" s="1">
        <v>43692</v>
      </c>
      <c r="G14288">
        <v>3.5</v>
      </c>
      <c r="K14288" t="s">
        <v>173</v>
      </c>
      <c r="L14288" t="s">
        <v>150</v>
      </c>
      <c r="O14288">
        <v>0.56000000000000005</v>
      </c>
      <c r="P14288" t="s">
        <v>150</v>
      </c>
      <c r="Q14288">
        <v>23.9</v>
      </c>
      <c r="R14288" t="s">
        <v>150</v>
      </c>
      <c r="S14288" t="s">
        <v>173</v>
      </c>
      <c r="T14288" t="s">
        <v>150</v>
      </c>
      <c r="W14288" t="s">
        <v>173</v>
      </c>
      <c r="X14288" t="s">
        <v>150</v>
      </c>
      <c r="AE14288" t="s">
        <v>173</v>
      </c>
      <c r="AF14288" t="s">
        <v>150</v>
      </c>
      <c r="AG14288" t="s">
        <v>173</v>
      </c>
      <c r="AH14288" t="s">
        <v>150</v>
      </c>
      <c r="AS14288" t="s">
        <v>173</v>
      </c>
      <c r="AT14288" t="s">
        <v>150</v>
      </c>
      <c r="BE14288" t="s">
        <v>173</v>
      </c>
      <c r="BF14288" t="s">
        <v>150</v>
      </c>
    </row>
    <row r="14289" spans="1:46" x14ac:dyDescent="0.2">
      <c r="A14289" t="s">
        <v>201</v>
      </c>
      <c r="B14289" t="s">
        <v>202</v>
      </c>
      <c r="C14289">
        <f>-69.97827801 / 41.76401181</f>
        <v>-1.6755640796281059</v>
      </c>
      <c r="D14289" t="s">
        <v>203</v>
      </c>
      <c r="E14289" t="s">
        <v>70</v>
      </c>
      <c r="F14289" s="1">
        <v>37143</v>
      </c>
      <c r="G14289">
        <v>0.5</v>
      </c>
      <c r="I14289">
        <v>8.52</v>
      </c>
      <c r="J14289" t="s">
        <v>71</v>
      </c>
      <c r="K14289">
        <v>15.17</v>
      </c>
      <c r="L14289" t="s">
        <v>71</v>
      </c>
      <c r="M14289">
        <v>1.72</v>
      </c>
      <c r="N14289" t="s">
        <v>71</v>
      </c>
      <c r="O14289">
        <v>8.86</v>
      </c>
      <c r="P14289" t="s">
        <v>71</v>
      </c>
      <c r="Q14289">
        <v>25.2</v>
      </c>
      <c r="R14289" t="s">
        <v>71</v>
      </c>
      <c r="S14289">
        <v>0.42</v>
      </c>
      <c r="T14289" t="s">
        <v>71</v>
      </c>
      <c r="U14289">
        <v>13.01</v>
      </c>
      <c r="V14289" t="s">
        <v>71</v>
      </c>
      <c r="W14289">
        <v>39.799999999999997</v>
      </c>
      <c r="X14289" t="s">
        <v>71</v>
      </c>
      <c r="Y14289">
        <v>41.15</v>
      </c>
      <c r="AA14289">
        <v>57.28</v>
      </c>
      <c r="AC14289">
        <v>52.19</v>
      </c>
      <c r="AE14289">
        <v>10.9</v>
      </c>
      <c r="AF14289" t="s">
        <v>71</v>
      </c>
      <c r="AG14289">
        <v>6.72</v>
      </c>
      <c r="AH14289" t="s">
        <v>71</v>
      </c>
      <c r="AS14289">
        <v>0.04</v>
      </c>
      <c r="AT14289" t="s">
        <v>71</v>
      </c>
    </row>
    <row r="14290" spans="1:46" x14ac:dyDescent="0.2">
      <c r="A14290" t="s">
        <v>201</v>
      </c>
      <c r="B14290" t="s">
        <v>202</v>
      </c>
      <c r="C14290">
        <f>-69.97827801 / 41.76401181</f>
        <v>-1.6755640796281059</v>
      </c>
      <c r="D14290" t="s">
        <v>203</v>
      </c>
      <c r="E14290" t="s">
        <v>70</v>
      </c>
      <c r="F14290" s="1">
        <v>37143</v>
      </c>
      <c r="G14290">
        <v>1</v>
      </c>
      <c r="O14290">
        <v>8.75</v>
      </c>
      <c r="P14290" t="s">
        <v>71</v>
      </c>
      <c r="Q14290">
        <v>25.3</v>
      </c>
      <c r="R14290" t="s">
        <v>71</v>
      </c>
    </row>
    <row r="14291" spans="1:46" x14ac:dyDescent="0.2">
      <c r="A14291" t="s">
        <v>201</v>
      </c>
      <c r="B14291" t="s">
        <v>202</v>
      </c>
      <c r="C14291">
        <f>-69.97827801 / 41.76401181</f>
        <v>-1.6755640796281059</v>
      </c>
      <c r="D14291" t="s">
        <v>203</v>
      </c>
      <c r="E14291" t="s">
        <v>70</v>
      </c>
      <c r="F14291" s="1">
        <v>37143</v>
      </c>
      <c r="G14291">
        <v>2</v>
      </c>
      <c r="O14291">
        <v>8.4600000000000009</v>
      </c>
      <c r="P14291" t="s">
        <v>71</v>
      </c>
      <c r="Q14291">
        <v>25.2</v>
      </c>
      <c r="R14291" t="s">
        <v>71</v>
      </c>
    </row>
    <row r="14292" spans="1:46" x14ac:dyDescent="0.2">
      <c r="A14292" t="s">
        <v>201</v>
      </c>
      <c r="B14292" t="s">
        <v>202</v>
      </c>
      <c r="C14292">
        <f>-69.97827801 / 41.76401181</f>
        <v>-1.6755640796281059</v>
      </c>
      <c r="D14292" t="s">
        <v>203</v>
      </c>
      <c r="E14292" t="s">
        <v>70</v>
      </c>
      <c r="F14292" s="1">
        <v>37143</v>
      </c>
      <c r="G14292">
        <v>3</v>
      </c>
      <c r="O14292">
        <v>8.49</v>
      </c>
      <c r="P14292" t="s">
        <v>71</v>
      </c>
      <c r="Q14292">
        <v>24.9</v>
      </c>
      <c r="R14292" t="s">
        <v>71</v>
      </c>
    </row>
    <row r="14293" spans="1:46" x14ac:dyDescent="0.2">
      <c r="A14293" t="s">
        <v>201</v>
      </c>
      <c r="B14293" t="s">
        <v>202</v>
      </c>
      <c r="C14293">
        <f>-69.97827801 / 41.76401181</f>
        <v>-1.6755640796281059</v>
      </c>
      <c r="D14293" t="s">
        <v>203</v>
      </c>
      <c r="E14293" t="s">
        <v>70</v>
      </c>
      <c r="F14293" s="1">
        <v>37143</v>
      </c>
      <c r="G14293">
        <v>4</v>
      </c>
      <c r="O14293">
        <v>7.46</v>
      </c>
      <c r="P14293" t="s">
        <v>71</v>
      </c>
      <c r="Q14293">
        <v>24.5</v>
      </c>
      <c r="R14293" t="s">
        <v>71</v>
      </c>
    </row>
    <row r="14294" spans="1:46" x14ac:dyDescent="0.2">
      <c r="A14294" t="s">
        <v>201</v>
      </c>
      <c r="B14294" t="s">
        <v>202</v>
      </c>
      <c r="C14294">
        <f>-69.97827801 / 41.76401181</f>
        <v>-1.6755640796281059</v>
      </c>
      <c r="D14294" t="s">
        <v>203</v>
      </c>
      <c r="E14294" t="s">
        <v>70</v>
      </c>
      <c r="F14294" s="1">
        <v>37143</v>
      </c>
      <c r="G14294">
        <v>5</v>
      </c>
      <c r="O14294">
        <v>0.49</v>
      </c>
      <c r="P14294" t="s">
        <v>71</v>
      </c>
      <c r="Q14294">
        <v>23.6</v>
      </c>
      <c r="R14294" t="s">
        <v>71</v>
      </c>
    </row>
    <row r="14295" spans="1:46" x14ac:dyDescent="0.2">
      <c r="A14295" t="s">
        <v>201</v>
      </c>
      <c r="B14295" t="s">
        <v>202</v>
      </c>
      <c r="C14295">
        <f>-69.97827801 / 41.76401181</f>
        <v>-1.6755640796281059</v>
      </c>
      <c r="D14295" t="s">
        <v>203</v>
      </c>
      <c r="E14295" t="s">
        <v>70</v>
      </c>
      <c r="F14295" s="1">
        <v>37143</v>
      </c>
      <c r="G14295">
        <v>6</v>
      </c>
      <c r="O14295">
        <v>0.23</v>
      </c>
      <c r="P14295" t="s">
        <v>71</v>
      </c>
      <c r="Q14295">
        <v>19</v>
      </c>
      <c r="R14295" t="s">
        <v>71</v>
      </c>
    </row>
    <row r="14296" spans="1:46" x14ac:dyDescent="0.2">
      <c r="A14296" t="s">
        <v>201</v>
      </c>
      <c r="B14296" t="s">
        <v>202</v>
      </c>
      <c r="C14296">
        <f>-69.97827801 / 41.76401181</f>
        <v>-1.6755640796281059</v>
      </c>
      <c r="D14296" t="s">
        <v>203</v>
      </c>
      <c r="E14296" t="s">
        <v>70</v>
      </c>
      <c r="F14296" s="1">
        <v>37143</v>
      </c>
      <c r="G14296">
        <v>7</v>
      </c>
      <c r="O14296">
        <v>0.19</v>
      </c>
      <c r="P14296" t="s">
        <v>71</v>
      </c>
      <c r="Q14296">
        <v>15.2</v>
      </c>
      <c r="R14296" t="s">
        <v>71</v>
      </c>
    </row>
    <row r="14297" spans="1:46" x14ac:dyDescent="0.2">
      <c r="A14297" t="s">
        <v>201</v>
      </c>
      <c r="B14297" t="s">
        <v>202</v>
      </c>
      <c r="C14297">
        <f>-69.97827801 / 41.76401181</f>
        <v>-1.6755640796281059</v>
      </c>
      <c r="D14297" t="s">
        <v>203</v>
      </c>
      <c r="E14297" t="s">
        <v>70</v>
      </c>
      <c r="F14297" s="1">
        <v>37143</v>
      </c>
      <c r="G14297">
        <v>8</v>
      </c>
      <c r="K14297">
        <v>5.62</v>
      </c>
      <c r="L14297" t="s">
        <v>71</v>
      </c>
      <c r="O14297">
        <v>0.17</v>
      </c>
      <c r="P14297" t="s">
        <v>71</v>
      </c>
      <c r="Q14297">
        <v>12.8</v>
      </c>
      <c r="R14297" t="s">
        <v>71</v>
      </c>
      <c r="S14297">
        <v>14.7</v>
      </c>
      <c r="T14297" t="s">
        <v>71</v>
      </c>
      <c r="U14297">
        <v>455.31</v>
      </c>
      <c r="V14297" t="s">
        <v>71</v>
      </c>
      <c r="W14297">
        <v>42</v>
      </c>
      <c r="X14297" t="s">
        <v>71</v>
      </c>
      <c r="Y14297">
        <v>92.41</v>
      </c>
      <c r="AA14297">
        <v>47.54</v>
      </c>
      <c r="AE14297">
        <v>24.6</v>
      </c>
      <c r="AF14297" t="s">
        <v>71</v>
      </c>
      <c r="AG14297">
        <v>6.18</v>
      </c>
      <c r="AH14297" t="s">
        <v>71</v>
      </c>
      <c r="AS14297">
        <v>15.45</v>
      </c>
      <c r="AT14297" t="s">
        <v>71</v>
      </c>
    </row>
    <row r="14298" spans="1:46" x14ac:dyDescent="0.2">
      <c r="A14298" t="s">
        <v>201</v>
      </c>
      <c r="B14298" t="s">
        <v>202</v>
      </c>
      <c r="C14298">
        <f>-69.97827801 / 41.76401181</f>
        <v>-1.6755640796281059</v>
      </c>
      <c r="D14298" t="s">
        <v>203</v>
      </c>
      <c r="E14298" t="s">
        <v>70</v>
      </c>
      <c r="F14298" s="1">
        <v>37508</v>
      </c>
      <c r="G14298">
        <v>0.5</v>
      </c>
      <c r="I14298">
        <v>8.52</v>
      </c>
      <c r="J14298" t="s">
        <v>71</v>
      </c>
      <c r="K14298">
        <v>14.27</v>
      </c>
      <c r="L14298" t="s">
        <v>71</v>
      </c>
      <c r="M14298">
        <v>1.35</v>
      </c>
      <c r="N14298" t="s">
        <v>71</v>
      </c>
      <c r="O14298">
        <v>8.0500000000000007</v>
      </c>
      <c r="P14298" t="s">
        <v>71</v>
      </c>
      <c r="Q14298">
        <v>24.1</v>
      </c>
      <c r="R14298" t="s">
        <v>71</v>
      </c>
      <c r="S14298">
        <v>0.74</v>
      </c>
      <c r="T14298" t="s">
        <v>71</v>
      </c>
      <c r="U14298">
        <v>22.92</v>
      </c>
      <c r="V14298" t="s">
        <v>71</v>
      </c>
      <c r="W14298">
        <v>41</v>
      </c>
      <c r="X14298" t="s">
        <v>71</v>
      </c>
      <c r="Y14298">
        <v>49.31</v>
      </c>
      <c r="AA14298">
        <v>56.68</v>
      </c>
      <c r="AC14298">
        <v>55.68</v>
      </c>
      <c r="AE14298">
        <v>12.9</v>
      </c>
      <c r="AF14298" t="s">
        <v>71</v>
      </c>
      <c r="AG14298">
        <v>6.9</v>
      </c>
      <c r="AH14298" t="s">
        <v>71</v>
      </c>
      <c r="AS14298">
        <v>0.47</v>
      </c>
      <c r="AT14298" t="s">
        <v>71</v>
      </c>
    </row>
    <row r="14299" spans="1:46" x14ac:dyDescent="0.2">
      <c r="A14299" t="s">
        <v>201</v>
      </c>
      <c r="B14299" t="s">
        <v>202</v>
      </c>
      <c r="C14299">
        <f>-69.97827801 / 41.76401181</f>
        <v>-1.6755640796281059</v>
      </c>
      <c r="D14299" t="s">
        <v>203</v>
      </c>
      <c r="E14299" t="s">
        <v>70</v>
      </c>
      <c r="F14299" s="1">
        <v>37508</v>
      </c>
      <c r="G14299">
        <v>1</v>
      </c>
      <c r="O14299">
        <v>8.02</v>
      </c>
      <c r="P14299" t="s">
        <v>71</v>
      </c>
      <c r="Q14299">
        <v>24.1</v>
      </c>
      <c r="R14299" t="s">
        <v>71</v>
      </c>
    </row>
    <row r="14300" spans="1:46" x14ac:dyDescent="0.2">
      <c r="A14300" t="s">
        <v>201</v>
      </c>
      <c r="B14300" t="s">
        <v>202</v>
      </c>
      <c r="C14300">
        <f>-69.97827801 / 41.76401181</f>
        <v>-1.6755640796281059</v>
      </c>
      <c r="D14300" t="s">
        <v>203</v>
      </c>
      <c r="E14300" t="s">
        <v>70</v>
      </c>
      <c r="F14300" s="1">
        <v>37508</v>
      </c>
      <c r="G14300">
        <v>2</v>
      </c>
      <c r="O14300">
        <v>8.0500000000000007</v>
      </c>
      <c r="P14300" t="s">
        <v>71</v>
      </c>
      <c r="Q14300">
        <v>24</v>
      </c>
      <c r="R14300" t="s">
        <v>71</v>
      </c>
    </row>
    <row r="14301" spans="1:46" x14ac:dyDescent="0.2">
      <c r="A14301" t="s">
        <v>201</v>
      </c>
      <c r="B14301" t="s">
        <v>202</v>
      </c>
      <c r="C14301">
        <f>-69.97827801 / 41.76401181</f>
        <v>-1.6755640796281059</v>
      </c>
      <c r="D14301" t="s">
        <v>203</v>
      </c>
      <c r="E14301" t="s">
        <v>70</v>
      </c>
      <c r="F14301" s="1">
        <v>37508</v>
      </c>
      <c r="G14301">
        <v>3</v>
      </c>
      <c r="K14301">
        <v>16.16</v>
      </c>
      <c r="L14301" t="s">
        <v>71</v>
      </c>
      <c r="O14301">
        <v>8.1300000000000008</v>
      </c>
      <c r="P14301" t="s">
        <v>71</v>
      </c>
      <c r="Q14301">
        <v>23.9</v>
      </c>
      <c r="R14301" t="s">
        <v>71</v>
      </c>
      <c r="S14301">
        <v>0.53</v>
      </c>
      <c r="T14301" t="s">
        <v>71</v>
      </c>
      <c r="U14301">
        <v>16.420000000000002</v>
      </c>
      <c r="V14301" t="s">
        <v>71</v>
      </c>
      <c r="W14301">
        <v>52.5</v>
      </c>
      <c r="X14301" t="s">
        <v>71</v>
      </c>
      <c r="Y14301">
        <v>44.5</v>
      </c>
      <c r="AA14301">
        <v>57.9</v>
      </c>
      <c r="AE14301">
        <v>13</v>
      </c>
      <c r="AF14301" t="s">
        <v>71</v>
      </c>
      <c r="AG14301">
        <v>6.85</v>
      </c>
      <c r="AH14301" t="s">
        <v>71</v>
      </c>
      <c r="AS14301">
        <v>0.11</v>
      </c>
      <c r="AT14301" t="s">
        <v>71</v>
      </c>
    </row>
    <row r="14302" spans="1:46" x14ac:dyDescent="0.2">
      <c r="A14302" t="s">
        <v>201</v>
      </c>
      <c r="B14302" t="s">
        <v>202</v>
      </c>
      <c r="C14302">
        <f>-69.97827801 / 41.76401181</f>
        <v>-1.6755640796281059</v>
      </c>
      <c r="D14302" t="s">
        <v>203</v>
      </c>
      <c r="E14302" t="s">
        <v>70</v>
      </c>
      <c r="F14302" s="1">
        <v>37508</v>
      </c>
      <c r="G14302">
        <v>4</v>
      </c>
      <c r="O14302">
        <v>8</v>
      </c>
      <c r="P14302" t="s">
        <v>71</v>
      </c>
      <c r="Q14302">
        <v>23.9</v>
      </c>
      <c r="R14302" t="s">
        <v>71</v>
      </c>
    </row>
    <row r="14303" spans="1:46" x14ac:dyDescent="0.2">
      <c r="A14303" t="s">
        <v>201</v>
      </c>
      <c r="B14303" t="s">
        <v>202</v>
      </c>
      <c r="C14303">
        <f>-69.97827801 / 41.76401181</f>
        <v>-1.6755640796281059</v>
      </c>
      <c r="D14303" t="s">
        <v>203</v>
      </c>
      <c r="E14303" t="s">
        <v>70</v>
      </c>
      <c r="F14303" s="1">
        <v>37508</v>
      </c>
      <c r="G14303">
        <v>5</v>
      </c>
      <c r="O14303">
        <v>0.21</v>
      </c>
      <c r="P14303" t="s">
        <v>71</v>
      </c>
      <c r="Q14303">
        <v>21.2</v>
      </c>
      <c r="R14303" t="s">
        <v>71</v>
      </c>
    </row>
    <row r="14304" spans="1:46" x14ac:dyDescent="0.2">
      <c r="A14304" t="s">
        <v>201</v>
      </c>
      <c r="B14304" t="s">
        <v>202</v>
      </c>
      <c r="C14304">
        <f>-69.97827801 / 41.76401181</f>
        <v>-1.6755640796281059</v>
      </c>
      <c r="D14304" t="s">
        <v>203</v>
      </c>
      <c r="E14304" t="s">
        <v>70</v>
      </c>
      <c r="F14304" s="1">
        <v>37508</v>
      </c>
      <c r="G14304">
        <v>6</v>
      </c>
      <c r="O14304">
        <v>0.19</v>
      </c>
      <c r="P14304" t="s">
        <v>71</v>
      </c>
      <c r="Q14304">
        <v>16.600000000000001</v>
      </c>
      <c r="R14304" t="s">
        <v>71</v>
      </c>
    </row>
    <row r="14305" spans="1:46" x14ac:dyDescent="0.2">
      <c r="A14305" t="s">
        <v>201</v>
      </c>
      <c r="B14305" t="s">
        <v>202</v>
      </c>
      <c r="C14305">
        <f>-69.97827801 / 41.76401181</f>
        <v>-1.6755640796281059</v>
      </c>
      <c r="D14305" t="s">
        <v>203</v>
      </c>
      <c r="E14305" t="s">
        <v>70</v>
      </c>
      <c r="F14305" s="1">
        <v>37508</v>
      </c>
      <c r="G14305">
        <v>7</v>
      </c>
      <c r="O14305">
        <v>0.14000000000000001</v>
      </c>
      <c r="P14305" t="s">
        <v>71</v>
      </c>
      <c r="Q14305">
        <v>14.2</v>
      </c>
      <c r="R14305" t="s">
        <v>71</v>
      </c>
    </row>
    <row r="14306" spans="1:46" x14ac:dyDescent="0.2">
      <c r="A14306" t="s">
        <v>201</v>
      </c>
      <c r="B14306" t="s">
        <v>202</v>
      </c>
      <c r="C14306">
        <f>-69.97827801 / 41.76401181</f>
        <v>-1.6755640796281059</v>
      </c>
      <c r="D14306" t="s">
        <v>203</v>
      </c>
      <c r="E14306" t="s">
        <v>70</v>
      </c>
      <c r="F14306" s="1">
        <v>37508</v>
      </c>
      <c r="G14306">
        <v>8</v>
      </c>
      <c r="K14306">
        <v>6.69</v>
      </c>
      <c r="L14306" t="s">
        <v>71</v>
      </c>
      <c r="O14306">
        <v>0.13</v>
      </c>
      <c r="P14306" t="s">
        <v>71</v>
      </c>
      <c r="Q14306">
        <v>12.9</v>
      </c>
      <c r="R14306" t="s">
        <v>71</v>
      </c>
      <c r="S14306">
        <v>1.42</v>
      </c>
      <c r="T14306" t="s">
        <v>71</v>
      </c>
      <c r="U14306">
        <v>43.98</v>
      </c>
      <c r="V14306" t="s">
        <v>71</v>
      </c>
      <c r="W14306">
        <v>62.2</v>
      </c>
      <c r="X14306" t="s">
        <v>71</v>
      </c>
      <c r="Y14306">
        <v>58.71</v>
      </c>
      <c r="AA14306">
        <v>49.25</v>
      </c>
      <c r="AE14306">
        <v>20.399999999999999</v>
      </c>
      <c r="AF14306" t="s">
        <v>71</v>
      </c>
      <c r="AG14306">
        <v>6.27</v>
      </c>
      <c r="AH14306" t="s">
        <v>71</v>
      </c>
      <c r="AS14306">
        <v>19.190000000000001</v>
      </c>
      <c r="AT14306" t="s">
        <v>71</v>
      </c>
    </row>
    <row r="14307" spans="1:46" x14ac:dyDescent="0.2">
      <c r="A14307" t="s">
        <v>201</v>
      </c>
      <c r="B14307" t="s">
        <v>202</v>
      </c>
      <c r="C14307">
        <f>-69.97827801 / 41.76401181</f>
        <v>-1.6755640796281059</v>
      </c>
      <c r="D14307" t="s">
        <v>203</v>
      </c>
      <c r="E14307" t="s">
        <v>70</v>
      </c>
      <c r="F14307" s="1">
        <v>37873</v>
      </c>
      <c r="G14307">
        <v>0.5</v>
      </c>
      <c r="I14307">
        <v>8.65</v>
      </c>
      <c r="J14307" t="s">
        <v>71</v>
      </c>
      <c r="K14307">
        <v>5.68</v>
      </c>
      <c r="L14307" t="s">
        <v>71</v>
      </c>
      <c r="M14307">
        <v>3.24</v>
      </c>
      <c r="N14307" t="s">
        <v>71</v>
      </c>
      <c r="O14307">
        <v>6.2</v>
      </c>
      <c r="P14307" t="s">
        <v>71</v>
      </c>
      <c r="Q14307">
        <v>26.1</v>
      </c>
      <c r="R14307" t="s">
        <v>71</v>
      </c>
      <c r="S14307">
        <v>0.2</v>
      </c>
      <c r="T14307" t="s">
        <v>71</v>
      </c>
      <c r="U14307">
        <v>6.19</v>
      </c>
      <c r="V14307" t="s">
        <v>71</v>
      </c>
      <c r="W14307">
        <v>31.9</v>
      </c>
      <c r="X14307" t="s">
        <v>71</v>
      </c>
      <c r="Y14307">
        <v>30.44</v>
      </c>
      <c r="AA14307">
        <v>47.64</v>
      </c>
      <c r="AC14307">
        <v>43.06</v>
      </c>
      <c r="AE14307">
        <v>1.06</v>
      </c>
      <c r="AF14307" t="s">
        <v>71</v>
      </c>
      <c r="AG14307">
        <v>6.73</v>
      </c>
      <c r="AH14307" t="s">
        <v>71</v>
      </c>
      <c r="AS14307">
        <v>0.03</v>
      </c>
      <c r="AT14307" t="s">
        <v>71</v>
      </c>
    </row>
    <row r="14308" spans="1:46" x14ac:dyDescent="0.2">
      <c r="A14308" t="s">
        <v>201</v>
      </c>
      <c r="B14308" t="s">
        <v>202</v>
      </c>
      <c r="C14308">
        <f>-69.97827801 / 41.76401181</f>
        <v>-1.6755640796281059</v>
      </c>
      <c r="D14308" t="s">
        <v>203</v>
      </c>
      <c r="E14308" t="s">
        <v>70</v>
      </c>
      <c r="F14308" s="1">
        <v>37873</v>
      </c>
      <c r="G14308">
        <v>1</v>
      </c>
      <c r="O14308">
        <v>6.1</v>
      </c>
      <c r="P14308" t="s">
        <v>71</v>
      </c>
      <c r="Q14308">
        <v>26.1</v>
      </c>
      <c r="R14308" t="s">
        <v>71</v>
      </c>
    </row>
    <row r="14309" spans="1:46" x14ac:dyDescent="0.2">
      <c r="A14309" t="s">
        <v>201</v>
      </c>
      <c r="B14309" t="s">
        <v>202</v>
      </c>
      <c r="C14309">
        <f>-69.97827801 / 41.76401181</f>
        <v>-1.6755640796281059</v>
      </c>
      <c r="D14309" t="s">
        <v>203</v>
      </c>
      <c r="E14309" t="s">
        <v>70</v>
      </c>
      <c r="F14309" s="1">
        <v>37873</v>
      </c>
      <c r="G14309">
        <v>2</v>
      </c>
      <c r="O14309">
        <v>6</v>
      </c>
      <c r="P14309" t="s">
        <v>71</v>
      </c>
      <c r="Q14309">
        <v>26</v>
      </c>
      <c r="R14309" t="s">
        <v>71</v>
      </c>
    </row>
    <row r="14310" spans="1:46" x14ac:dyDescent="0.2">
      <c r="A14310" t="s">
        <v>201</v>
      </c>
      <c r="B14310" t="s">
        <v>202</v>
      </c>
      <c r="C14310">
        <f>-69.97827801 / 41.76401181</f>
        <v>-1.6755640796281059</v>
      </c>
      <c r="D14310" t="s">
        <v>203</v>
      </c>
      <c r="E14310" t="s">
        <v>70</v>
      </c>
      <c r="F14310" s="1">
        <v>37873</v>
      </c>
      <c r="G14310">
        <v>3</v>
      </c>
      <c r="K14310">
        <v>4.92</v>
      </c>
      <c r="L14310" t="s">
        <v>71</v>
      </c>
      <c r="O14310">
        <v>5.9</v>
      </c>
      <c r="P14310" t="s">
        <v>71</v>
      </c>
      <c r="Q14310">
        <v>26</v>
      </c>
      <c r="R14310" t="s">
        <v>71</v>
      </c>
      <c r="S14310">
        <v>0.7</v>
      </c>
      <c r="T14310" t="s">
        <v>71</v>
      </c>
      <c r="U14310">
        <v>21.68</v>
      </c>
      <c r="V14310" t="s">
        <v>71</v>
      </c>
      <c r="W14310">
        <v>32.9</v>
      </c>
      <c r="X14310" t="s">
        <v>71</v>
      </c>
      <c r="Y14310">
        <v>48.51</v>
      </c>
      <c r="AA14310">
        <v>46.23</v>
      </c>
      <c r="AE14310">
        <v>1.08</v>
      </c>
      <c r="AF14310" t="s">
        <v>71</v>
      </c>
      <c r="AG14310">
        <v>6.84</v>
      </c>
      <c r="AH14310" t="s">
        <v>71</v>
      </c>
      <c r="AS14310">
        <v>0.3</v>
      </c>
      <c r="AT14310" t="s">
        <v>71</v>
      </c>
    </row>
    <row r="14311" spans="1:46" x14ac:dyDescent="0.2">
      <c r="A14311" t="s">
        <v>201</v>
      </c>
      <c r="B14311" t="s">
        <v>202</v>
      </c>
      <c r="C14311">
        <f>-69.97827801 / 41.76401181</f>
        <v>-1.6755640796281059</v>
      </c>
      <c r="D14311" t="s">
        <v>203</v>
      </c>
      <c r="E14311" t="s">
        <v>70</v>
      </c>
      <c r="F14311" s="1">
        <v>37873</v>
      </c>
      <c r="G14311">
        <v>4</v>
      </c>
      <c r="O14311">
        <v>1.9</v>
      </c>
      <c r="P14311" t="s">
        <v>71</v>
      </c>
      <c r="Q14311">
        <v>24.2</v>
      </c>
      <c r="R14311" t="s">
        <v>71</v>
      </c>
    </row>
    <row r="14312" spans="1:46" x14ac:dyDescent="0.2">
      <c r="A14312" t="s">
        <v>201</v>
      </c>
      <c r="B14312" t="s">
        <v>202</v>
      </c>
      <c r="C14312">
        <f>-69.97827801 / 41.76401181</f>
        <v>-1.6755640796281059</v>
      </c>
      <c r="D14312" t="s">
        <v>203</v>
      </c>
      <c r="E14312" t="s">
        <v>70</v>
      </c>
      <c r="F14312" s="1">
        <v>37873</v>
      </c>
      <c r="G14312">
        <v>5</v>
      </c>
      <c r="O14312">
        <v>0.4</v>
      </c>
      <c r="P14312" t="s">
        <v>71</v>
      </c>
      <c r="Q14312">
        <v>19.7</v>
      </c>
      <c r="R14312" t="s">
        <v>71</v>
      </c>
    </row>
    <row r="14313" spans="1:46" x14ac:dyDescent="0.2">
      <c r="A14313" t="s">
        <v>201</v>
      </c>
      <c r="B14313" t="s">
        <v>202</v>
      </c>
      <c r="C14313">
        <f>-69.97827801 / 41.76401181</f>
        <v>-1.6755640796281059</v>
      </c>
      <c r="D14313" t="s">
        <v>203</v>
      </c>
      <c r="E14313" t="s">
        <v>70</v>
      </c>
      <c r="F14313" s="1">
        <v>37873</v>
      </c>
      <c r="G14313">
        <v>6</v>
      </c>
      <c r="O14313">
        <v>0.7</v>
      </c>
      <c r="P14313" t="s">
        <v>71</v>
      </c>
      <c r="Q14313">
        <v>16.2</v>
      </c>
      <c r="R14313" t="s">
        <v>71</v>
      </c>
    </row>
    <row r="14314" spans="1:46" x14ac:dyDescent="0.2">
      <c r="A14314" t="s">
        <v>201</v>
      </c>
      <c r="B14314" t="s">
        <v>202</v>
      </c>
      <c r="C14314">
        <f>-69.97827801 / 41.76401181</f>
        <v>-1.6755640796281059</v>
      </c>
      <c r="D14314" t="s">
        <v>203</v>
      </c>
      <c r="E14314" t="s">
        <v>70</v>
      </c>
      <c r="F14314" s="1">
        <v>37873</v>
      </c>
      <c r="G14314">
        <v>7</v>
      </c>
      <c r="Q14314">
        <v>13</v>
      </c>
      <c r="R14314" t="s">
        <v>71</v>
      </c>
    </row>
    <row r="14315" spans="1:46" x14ac:dyDescent="0.2">
      <c r="A14315" t="s">
        <v>201</v>
      </c>
      <c r="B14315" t="s">
        <v>202</v>
      </c>
      <c r="C14315">
        <f>-69.97827801 / 41.76401181</f>
        <v>-1.6755640796281059</v>
      </c>
      <c r="D14315" t="s">
        <v>203</v>
      </c>
      <c r="E14315" t="s">
        <v>70</v>
      </c>
      <c r="F14315" s="1">
        <v>37873</v>
      </c>
      <c r="G14315">
        <v>8</v>
      </c>
      <c r="K14315">
        <v>18.690000000000001</v>
      </c>
      <c r="L14315" t="s">
        <v>71</v>
      </c>
      <c r="O14315">
        <v>0.3</v>
      </c>
      <c r="P14315" t="s">
        <v>71</v>
      </c>
      <c r="Q14315">
        <v>11.3</v>
      </c>
      <c r="R14315" t="s">
        <v>71</v>
      </c>
      <c r="S14315">
        <v>1.3</v>
      </c>
      <c r="T14315" t="s">
        <v>71</v>
      </c>
      <c r="U14315">
        <v>40.270000000000003</v>
      </c>
      <c r="V14315" t="s">
        <v>71</v>
      </c>
      <c r="W14315">
        <v>52.6</v>
      </c>
      <c r="X14315" t="s">
        <v>71</v>
      </c>
      <c r="Y14315">
        <v>57.44</v>
      </c>
      <c r="AA14315">
        <v>59.32</v>
      </c>
      <c r="AE14315">
        <v>1.55</v>
      </c>
      <c r="AF14315" t="s">
        <v>71</v>
      </c>
      <c r="AG14315">
        <v>6.27</v>
      </c>
      <c r="AH14315" t="s">
        <v>71</v>
      </c>
      <c r="AS14315">
        <v>2.71</v>
      </c>
      <c r="AT14315" t="s">
        <v>71</v>
      </c>
    </row>
    <row r="14316" spans="1:46" x14ac:dyDescent="0.2">
      <c r="A14316" t="s">
        <v>201</v>
      </c>
      <c r="B14316" t="s">
        <v>202</v>
      </c>
      <c r="C14316">
        <f>-69.97827801 / 41.76401181</f>
        <v>-1.6755640796281059</v>
      </c>
      <c r="D14316" t="s">
        <v>203</v>
      </c>
      <c r="E14316" t="s">
        <v>70</v>
      </c>
      <c r="F14316" s="1">
        <v>38232</v>
      </c>
      <c r="G14316">
        <v>0.5</v>
      </c>
      <c r="I14316">
        <v>8.91</v>
      </c>
      <c r="J14316" t="s">
        <v>71</v>
      </c>
      <c r="K14316">
        <v>4.6100000000000003</v>
      </c>
      <c r="L14316" t="s">
        <v>71</v>
      </c>
      <c r="M14316">
        <v>3.44</v>
      </c>
      <c r="N14316" t="s">
        <v>71</v>
      </c>
      <c r="O14316">
        <v>7.8</v>
      </c>
      <c r="P14316" t="s">
        <v>71</v>
      </c>
      <c r="Q14316">
        <v>24.5</v>
      </c>
      <c r="R14316" t="s">
        <v>71</v>
      </c>
      <c r="S14316">
        <v>0.34</v>
      </c>
      <c r="T14316" t="s">
        <v>71</v>
      </c>
      <c r="U14316">
        <v>10.53</v>
      </c>
      <c r="V14316" t="s">
        <v>71</v>
      </c>
      <c r="W14316">
        <v>32.65</v>
      </c>
      <c r="X14316" t="s">
        <v>71</v>
      </c>
      <c r="Y14316">
        <v>38.1</v>
      </c>
      <c r="AA14316">
        <v>45.59</v>
      </c>
      <c r="AC14316">
        <v>42.2</v>
      </c>
      <c r="AE14316">
        <v>24.62</v>
      </c>
      <c r="AF14316" t="s">
        <v>71</v>
      </c>
      <c r="AG14316">
        <v>7.08</v>
      </c>
      <c r="AH14316" t="s">
        <v>71</v>
      </c>
      <c r="AS14316">
        <v>0.55000000000000004</v>
      </c>
      <c r="AT14316" t="s">
        <v>71</v>
      </c>
    </row>
    <row r="14317" spans="1:46" x14ac:dyDescent="0.2">
      <c r="A14317" t="s">
        <v>201</v>
      </c>
      <c r="B14317" t="s">
        <v>202</v>
      </c>
      <c r="C14317">
        <f>-69.97827801 / 41.76401181</f>
        <v>-1.6755640796281059</v>
      </c>
      <c r="D14317" t="s">
        <v>203</v>
      </c>
      <c r="E14317" t="s">
        <v>70</v>
      </c>
      <c r="F14317" s="1">
        <v>38232</v>
      </c>
      <c r="G14317">
        <v>1</v>
      </c>
      <c r="O14317">
        <v>7.3</v>
      </c>
      <c r="P14317" t="s">
        <v>71</v>
      </c>
      <c r="Q14317">
        <v>24.5</v>
      </c>
      <c r="R14317" t="s">
        <v>71</v>
      </c>
    </row>
    <row r="14318" spans="1:46" x14ac:dyDescent="0.2">
      <c r="A14318" t="s">
        <v>201</v>
      </c>
      <c r="B14318" t="s">
        <v>202</v>
      </c>
      <c r="C14318">
        <f>-69.97827801 / 41.76401181</f>
        <v>-1.6755640796281059</v>
      </c>
      <c r="D14318" t="s">
        <v>203</v>
      </c>
      <c r="E14318" t="s">
        <v>70</v>
      </c>
      <c r="F14318" s="1">
        <v>38232</v>
      </c>
      <c r="G14318">
        <v>2</v>
      </c>
      <c r="O14318">
        <v>7.8</v>
      </c>
      <c r="P14318" t="s">
        <v>71</v>
      </c>
      <c r="Q14318">
        <v>24.5</v>
      </c>
      <c r="R14318" t="s">
        <v>71</v>
      </c>
    </row>
    <row r="14319" spans="1:46" x14ac:dyDescent="0.2">
      <c r="A14319" t="s">
        <v>201</v>
      </c>
      <c r="B14319" t="s">
        <v>202</v>
      </c>
      <c r="C14319">
        <f>-69.97827801 / 41.76401181</f>
        <v>-1.6755640796281059</v>
      </c>
      <c r="D14319" t="s">
        <v>203</v>
      </c>
      <c r="E14319" t="s">
        <v>70</v>
      </c>
      <c r="F14319" s="1">
        <v>38232</v>
      </c>
      <c r="G14319">
        <v>3</v>
      </c>
      <c r="K14319">
        <v>6</v>
      </c>
      <c r="L14319" t="s">
        <v>71</v>
      </c>
      <c r="O14319">
        <v>7.7</v>
      </c>
      <c r="P14319" t="s">
        <v>71</v>
      </c>
      <c r="Q14319">
        <v>24.4</v>
      </c>
      <c r="R14319" t="s">
        <v>71</v>
      </c>
      <c r="S14319">
        <v>0.37</v>
      </c>
      <c r="T14319" t="s">
        <v>71</v>
      </c>
      <c r="W14319">
        <v>33.53</v>
      </c>
      <c r="X14319" t="s">
        <v>71</v>
      </c>
      <c r="Y14319">
        <v>-10.19</v>
      </c>
      <c r="AA14319">
        <v>48.18</v>
      </c>
      <c r="AE14319">
        <v>24.22</v>
      </c>
      <c r="AF14319" t="s">
        <v>71</v>
      </c>
      <c r="AG14319">
        <v>6.79</v>
      </c>
      <c r="AH14319" t="s">
        <v>71</v>
      </c>
      <c r="AS14319">
        <v>0.79</v>
      </c>
      <c r="AT14319" t="s">
        <v>71</v>
      </c>
    </row>
    <row r="14320" spans="1:46" x14ac:dyDescent="0.2">
      <c r="A14320" t="s">
        <v>201</v>
      </c>
      <c r="B14320" t="s">
        <v>202</v>
      </c>
      <c r="C14320">
        <f>-69.97827801 / 41.76401181</f>
        <v>-1.6755640796281059</v>
      </c>
      <c r="D14320" t="s">
        <v>203</v>
      </c>
      <c r="E14320" t="s">
        <v>70</v>
      </c>
      <c r="F14320" s="1">
        <v>38232</v>
      </c>
      <c r="G14320">
        <v>4</v>
      </c>
      <c r="O14320">
        <v>7.2</v>
      </c>
      <c r="P14320" t="s">
        <v>71</v>
      </c>
      <c r="Q14320">
        <v>24.3</v>
      </c>
      <c r="R14320" t="s">
        <v>71</v>
      </c>
    </row>
    <row r="14321" spans="1:46" x14ac:dyDescent="0.2">
      <c r="A14321" t="s">
        <v>201</v>
      </c>
      <c r="B14321" t="s">
        <v>202</v>
      </c>
      <c r="C14321">
        <f>-69.97827801 / 41.76401181</f>
        <v>-1.6755640796281059</v>
      </c>
      <c r="D14321" t="s">
        <v>203</v>
      </c>
      <c r="E14321" t="s">
        <v>70</v>
      </c>
      <c r="F14321" s="1">
        <v>38232</v>
      </c>
      <c r="G14321">
        <v>5</v>
      </c>
      <c r="O14321">
        <v>1.9</v>
      </c>
      <c r="P14321" t="s">
        <v>71</v>
      </c>
      <c r="Q14321">
        <v>22.6</v>
      </c>
      <c r="R14321" t="s">
        <v>71</v>
      </c>
    </row>
    <row r="14322" spans="1:46" x14ac:dyDescent="0.2">
      <c r="A14322" t="s">
        <v>201</v>
      </c>
      <c r="B14322" t="s">
        <v>202</v>
      </c>
      <c r="C14322">
        <f>-69.97827801 / 41.76401181</f>
        <v>-1.6755640796281059</v>
      </c>
      <c r="D14322" t="s">
        <v>203</v>
      </c>
      <c r="E14322" t="s">
        <v>70</v>
      </c>
      <c r="F14322" s="1">
        <v>38232</v>
      </c>
      <c r="G14322">
        <v>6</v>
      </c>
      <c r="O14322">
        <v>1.7</v>
      </c>
      <c r="P14322" t="s">
        <v>71</v>
      </c>
      <c r="Q14322">
        <v>19.100000000000001</v>
      </c>
      <c r="R14322" t="s">
        <v>71</v>
      </c>
    </row>
    <row r="14323" spans="1:46" x14ac:dyDescent="0.2">
      <c r="A14323" t="s">
        <v>201</v>
      </c>
      <c r="B14323" t="s">
        <v>202</v>
      </c>
      <c r="C14323">
        <f>-69.97827801 / 41.76401181</f>
        <v>-1.6755640796281059</v>
      </c>
      <c r="D14323" t="s">
        <v>203</v>
      </c>
      <c r="E14323" t="s">
        <v>70</v>
      </c>
      <c r="F14323" s="1">
        <v>38232</v>
      </c>
      <c r="G14323">
        <v>7</v>
      </c>
      <c r="O14323">
        <v>1.4</v>
      </c>
      <c r="P14323" t="s">
        <v>71</v>
      </c>
      <c r="Q14323">
        <v>15</v>
      </c>
      <c r="R14323" t="s">
        <v>71</v>
      </c>
    </row>
    <row r="14324" spans="1:46" x14ac:dyDescent="0.2">
      <c r="A14324" t="s">
        <v>201</v>
      </c>
      <c r="B14324" t="s">
        <v>202</v>
      </c>
      <c r="C14324">
        <f>-69.97827801 / 41.76401181</f>
        <v>-1.6755640796281059</v>
      </c>
      <c r="D14324" t="s">
        <v>203</v>
      </c>
      <c r="E14324" t="s">
        <v>70</v>
      </c>
      <c r="F14324" s="1">
        <v>38232</v>
      </c>
      <c r="G14324">
        <v>8</v>
      </c>
      <c r="K14324">
        <v>13.5</v>
      </c>
      <c r="L14324" t="s">
        <v>71</v>
      </c>
      <c r="O14324">
        <v>1.4</v>
      </c>
      <c r="P14324" t="s">
        <v>71</v>
      </c>
      <c r="Q14324">
        <v>12.3</v>
      </c>
      <c r="R14324" t="s">
        <v>71</v>
      </c>
      <c r="S14324">
        <v>2.93</v>
      </c>
      <c r="T14324" t="s">
        <v>71</v>
      </c>
      <c r="U14324">
        <v>90.75</v>
      </c>
      <c r="V14324" t="s">
        <v>71</v>
      </c>
      <c r="W14324">
        <v>209.58</v>
      </c>
      <c r="X14324" t="s">
        <v>71</v>
      </c>
      <c r="Y14324">
        <v>69.16</v>
      </c>
      <c r="AA14324">
        <v>56.13</v>
      </c>
      <c r="AE14324">
        <v>86.98</v>
      </c>
      <c r="AF14324" t="s">
        <v>71</v>
      </c>
      <c r="AG14324">
        <v>6.24</v>
      </c>
      <c r="AH14324" t="s">
        <v>71</v>
      </c>
      <c r="AS14324">
        <v>21.66</v>
      </c>
      <c r="AT14324" t="s">
        <v>71</v>
      </c>
    </row>
    <row r="14325" spans="1:46" x14ac:dyDescent="0.2">
      <c r="A14325" t="s">
        <v>201</v>
      </c>
      <c r="B14325" t="s">
        <v>202</v>
      </c>
      <c r="C14325">
        <f>-69.97827801 / 41.76401181</f>
        <v>-1.6755640796281059</v>
      </c>
      <c r="D14325" t="s">
        <v>203</v>
      </c>
      <c r="E14325" t="s">
        <v>70</v>
      </c>
      <c r="F14325" s="1">
        <v>38260</v>
      </c>
      <c r="G14325">
        <v>0.5</v>
      </c>
      <c r="I14325">
        <v>9.17</v>
      </c>
      <c r="J14325" t="s">
        <v>71</v>
      </c>
      <c r="K14325">
        <v>3.6</v>
      </c>
      <c r="L14325" t="s">
        <v>71</v>
      </c>
      <c r="M14325">
        <v>2.96</v>
      </c>
      <c r="N14325" t="s">
        <v>71</v>
      </c>
      <c r="O14325">
        <v>6.9</v>
      </c>
      <c r="P14325" t="s">
        <v>71</v>
      </c>
      <c r="Q14325">
        <v>18.8</v>
      </c>
      <c r="R14325" t="s">
        <v>71</v>
      </c>
      <c r="S14325">
        <v>0.54</v>
      </c>
      <c r="T14325" t="s">
        <v>71</v>
      </c>
      <c r="U14325">
        <v>16.73</v>
      </c>
      <c r="V14325" t="s">
        <v>71</v>
      </c>
      <c r="W14325">
        <v>36.479999999999997</v>
      </c>
      <c r="X14325" t="s">
        <v>71</v>
      </c>
      <c r="Y14325">
        <v>44.77</v>
      </c>
      <c r="AA14325">
        <v>43.17</v>
      </c>
      <c r="AC14325">
        <v>44.36</v>
      </c>
      <c r="AE14325">
        <v>26.23</v>
      </c>
      <c r="AF14325" t="s">
        <v>71</v>
      </c>
      <c r="AG14325">
        <v>6.89</v>
      </c>
      <c r="AH14325" t="s">
        <v>71</v>
      </c>
      <c r="AS14325">
        <v>3.5</v>
      </c>
      <c r="AT14325" t="s">
        <v>71</v>
      </c>
    </row>
    <row r="14326" spans="1:46" x14ac:dyDescent="0.2">
      <c r="A14326" t="s">
        <v>201</v>
      </c>
      <c r="B14326" t="s">
        <v>202</v>
      </c>
      <c r="C14326">
        <f>-69.97827801 / 41.76401181</f>
        <v>-1.6755640796281059</v>
      </c>
      <c r="D14326" t="s">
        <v>203</v>
      </c>
      <c r="E14326" t="s">
        <v>70</v>
      </c>
      <c r="F14326" s="1">
        <v>38260</v>
      </c>
      <c r="G14326">
        <v>1</v>
      </c>
      <c r="O14326">
        <v>6.9</v>
      </c>
      <c r="P14326" t="s">
        <v>71</v>
      </c>
      <c r="Q14326">
        <v>18.7</v>
      </c>
      <c r="R14326" t="s">
        <v>71</v>
      </c>
    </row>
    <row r="14327" spans="1:46" x14ac:dyDescent="0.2">
      <c r="A14327" t="s">
        <v>201</v>
      </c>
      <c r="B14327" t="s">
        <v>202</v>
      </c>
      <c r="C14327">
        <f>-69.97827801 / 41.76401181</f>
        <v>-1.6755640796281059</v>
      </c>
      <c r="D14327" t="s">
        <v>203</v>
      </c>
      <c r="E14327" t="s">
        <v>70</v>
      </c>
      <c r="F14327" s="1">
        <v>38260</v>
      </c>
      <c r="G14327">
        <v>2</v>
      </c>
      <c r="O14327">
        <v>7.2</v>
      </c>
      <c r="P14327" t="s">
        <v>71</v>
      </c>
      <c r="Q14327">
        <v>18.7</v>
      </c>
      <c r="R14327" t="s">
        <v>71</v>
      </c>
    </row>
    <row r="14328" spans="1:46" x14ac:dyDescent="0.2">
      <c r="A14328" t="s">
        <v>201</v>
      </c>
      <c r="B14328" t="s">
        <v>202</v>
      </c>
      <c r="C14328">
        <f>-69.97827801 / 41.76401181</f>
        <v>-1.6755640796281059</v>
      </c>
      <c r="D14328" t="s">
        <v>203</v>
      </c>
      <c r="E14328" t="s">
        <v>70</v>
      </c>
      <c r="F14328" s="1">
        <v>38260</v>
      </c>
      <c r="G14328">
        <v>3</v>
      </c>
      <c r="K14328">
        <v>2.8</v>
      </c>
      <c r="L14328" t="s">
        <v>71</v>
      </c>
      <c r="O14328">
        <v>7.2</v>
      </c>
      <c r="P14328" t="s">
        <v>71</v>
      </c>
      <c r="Q14328">
        <v>18.7</v>
      </c>
      <c r="R14328" t="s">
        <v>71</v>
      </c>
      <c r="S14328">
        <v>0.48</v>
      </c>
      <c r="T14328" t="s">
        <v>71</v>
      </c>
      <c r="U14328">
        <v>14.87</v>
      </c>
      <c r="V14328" t="s">
        <v>71</v>
      </c>
      <c r="W14328">
        <v>32.950000000000003</v>
      </c>
      <c r="X14328" t="s">
        <v>71</v>
      </c>
      <c r="Y14328">
        <v>43.07</v>
      </c>
      <c r="AA14328">
        <v>40.700000000000003</v>
      </c>
      <c r="AE14328">
        <v>25.83</v>
      </c>
      <c r="AF14328" t="s">
        <v>71</v>
      </c>
      <c r="AG14328">
        <v>6.81</v>
      </c>
      <c r="AH14328" t="s">
        <v>71</v>
      </c>
      <c r="AS14328">
        <v>2.2000000000000002</v>
      </c>
      <c r="AT14328" t="s">
        <v>71</v>
      </c>
    </row>
    <row r="14329" spans="1:46" x14ac:dyDescent="0.2">
      <c r="A14329" t="s">
        <v>201</v>
      </c>
      <c r="B14329" t="s">
        <v>202</v>
      </c>
      <c r="C14329">
        <f>-69.97827801 / 41.76401181</f>
        <v>-1.6755640796281059</v>
      </c>
      <c r="D14329" t="s">
        <v>203</v>
      </c>
      <c r="E14329" t="s">
        <v>70</v>
      </c>
      <c r="F14329" s="1">
        <v>38260</v>
      </c>
      <c r="G14329">
        <v>4</v>
      </c>
      <c r="O14329">
        <v>6.9</v>
      </c>
      <c r="P14329" t="s">
        <v>71</v>
      </c>
      <c r="Q14329">
        <v>18.600000000000001</v>
      </c>
      <c r="R14329" t="s">
        <v>71</v>
      </c>
    </row>
    <row r="14330" spans="1:46" x14ac:dyDescent="0.2">
      <c r="A14330" t="s">
        <v>201</v>
      </c>
      <c r="B14330" t="s">
        <v>202</v>
      </c>
      <c r="C14330">
        <f>-69.97827801 / 41.76401181</f>
        <v>-1.6755640796281059</v>
      </c>
      <c r="D14330" t="s">
        <v>203</v>
      </c>
      <c r="E14330" t="s">
        <v>70</v>
      </c>
      <c r="F14330" s="1">
        <v>38260</v>
      </c>
      <c r="G14330">
        <v>5</v>
      </c>
      <c r="O14330">
        <v>6.9</v>
      </c>
      <c r="P14330" t="s">
        <v>71</v>
      </c>
      <c r="Q14330">
        <v>18.600000000000001</v>
      </c>
      <c r="R14330" t="s">
        <v>71</v>
      </c>
    </row>
    <row r="14331" spans="1:46" x14ac:dyDescent="0.2">
      <c r="A14331" t="s">
        <v>201</v>
      </c>
      <c r="B14331" t="s">
        <v>202</v>
      </c>
      <c r="C14331">
        <f>-69.97827801 / 41.76401181</f>
        <v>-1.6755640796281059</v>
      </c>
      <c r="D14331" t="s">
        <v>203</v>
      </c>
      <c r="E14331" t="s">
        <v>70</v>
      </c>
      <c r="F14331" s="1">
        <v>38260</v>
      </c>
      <c r="G14331">
        <v>6</v>
      </c>
      <c r="O14331">
        <v>6.9</v>
      </c>
      <c r="P14331" t="s">
        <v>71</v>
      </c>
      <c r="Q14331">
        <v>18.600000000000001</v>
      </c>
      <c r="R14331" t="s">
        <v>71</v>
      </c>
    </row>
    <row r="14332" spans="1:46" x14ac:dyDescent="0.2">
      <c r="A14332" t="s">
        <v>201</v>
      </c>
      <c r="B14332" t="s">
        <v>202</v>
      </c>
      <c r="C14332">
        <f>-69.97827801 / 41.76401181</f>
        <v>-1.6755640796281059</v>
      </c>
      <c r="D14332" t="s">
        <v>203</v>
      </c>
      <c r="E14332" t="s">
        <v>70</v>
      </c>
      <c r="F14332" s="1">
        <v>38260</v>
      </c>
      <c r="G14332">
        <v>7</v>
      </c>
      <c r="O14332">
        <v>7</v>
      </c>
      <c r="P14332" t="s">
        <v>71</v>
      </c>
      <c r="Q14332">
        <v>18.5</v>
      </c>
      <c r="R14332" t="s">
        <v>71</v>
      </c>
    </row>
    <row r="14333" spans="1:46" x14ac:dyDescent="0.2">
      <c r="A14333" t="s">
        <v>201</v>
      </c>
      <c r="B14333" t="s">
        <v>202</v>
      </c>
      <c r="C14333">
        <f>-69.97827801 / 41.76401181</f>
        <v>-1.6755640796281059</v>
      </c>
      <c r="D14333" t="s">
        <v>203</v>
      </c>
      <c r="E14333" t="s">
        <v>70</v>
      </c>
      <c r="F14333" s="1">
        <v>38260</v>
      </c>
      <c r="G14333">
        <v>8</v>
      </c>
      <c r="K14333">
        <v>6.3</v>
      </c>
      <c r="L14333" t="s">
        <v>71</v>
      </c>
      <c r="O14333">
        <v>0.3</v>
      </c>
      <c r="P14333" t="s">
        <v>71</v>
      </c>
      <c r="Q14333">
        <v>14.4</v>
      </c>
      <c r="R14333" t="s">
        <v>71</v>
      </c>
      <c r="S14333">
        <v>7.21</v>
      </c>
      <c r="T14333" t="s">
        <v>71</v>
      </c>
      <c r="U14333">
        <v>223.32</v>
      </c>
      <c r="V14333" t="s">
        <v>71</v>
      </c>
      <c r="W14333">
        <v>270.55</v>
      </c>
      <c r="X14333" t="s">
        <v>71</v>
      </c>
      <c r="Y14333">
        <v>82.14</v>
      </c>
      <c r="AA14333">
        <v>48.66</v>
      </c>
      <c r="AE14333">
        <v>174.76</v>
      </c>
      <c r="AF14333" t="s">
        <v>71</v>
      </c>
      <c r="AG14333">
        <v>6.56</v>
      </c>
      <c r="AH14333" t="s">
        <v>71</v>
      </c>
      <c r="AS14333">
        <v>34.93</v>
      </c>
      <c r="AT14333" t="s">
        <v>71</v>
      </c>
    </row>
    <row r="14334" spans="1:46" x14ac:dyDescent="0.2">
      <c r="A14334" t="s">
        <v>201</v>
      </c>
      <c r="B14334" t="s">
        <v>202</v>
      </c>
      <c r="C14334">
        <f>-69.97827801 / 41.76401181</f>
        <v>-1.6755640796281059</v>
      </c>
      <c r="D14334" t="s">
        <v>203</v>
      </c>
      <c r="E14334" t="s">
        <v>70</v>
      </c>
      <c r="F14334" s="1">
        <v>38260</v>
      </c>
      <c r="G14334">
        <v>8.5</v>
      </c>
      <c r="O14334">
        <v>0.2</v>
      </c>
      <c r="P14334" t="s">
        <v>71</v>
      </c>
      <c r="Q14334">
        <v>12.2</v>
      </c>
      <c r="R14334" t="s">
        <v>71</v>
      </c>
    </row>
    <row r="14335" spans="1:46" x14ac:dyDescent="0.2">
      <c r="A14335" t="s">
        <v>201</v>
      </c>
      <c r="B14335" t="s">
        <v>202</v>
      </c>
      <c r="C14335">
        <f>-69.97827801 / 41.76401181</f>
        <v>-1.6755640796281059</v>
      </c>
      <c r="D14335" t="s">
        <v>203</v>
      </c>
      <c r="E14335" t="s">
        <v>70</v>
      </c>
      <c r="F14335" s="1">
        <v>38601</v>
      </c>
      <c r="G14335">
        <v>0.5</v>
      </c>
      <c r="I14335">
        <v>9.3000000000000007</v>
      </c>
      <c r="J14335" t="s">
        <v>71</v>
      </c>
      <c r="K14335">
        <v>3.26</v>
      </c>
      <c r="L14335" t="s">
        <v>71</v>
      </c>
      <c r="M14335">
        <v>5.23</v>
      </c>
      <c r="N14335" t="s">
        <v>71</v>
      </c>
      <c r="S14335">
        <v>0.3</v>
      </c>
      <c r="T14335" t="s">
        <v>71</v>
      </c>
      <c r="U14335">
        <v>9.2899999999999991</v>
      </c>
      <c r="V14335" t="s">
        <v>71</v>
      </c>
      <c r="W14335">
        <v>28.12</v>
      </c>
      <c r="X14335" t="s">
        <v>71</v>
      </c>
      <c r="Y14335">
        <v>36.29</v>
      </c>
      <c r="AA14335">
        <v>42.19</v>
      </c>
      <c r="AC14335">
        <v>36.159999999999997</v>
      </c>
      <c r="AE14335">
        <v>23.21</v>
      </c>
      <c r="AF14335" t="s">
        <v>71</v>
      </c>
      <c r="AG14335">
        <v>6.8</v>
      </c>
      <c r="AH14335" t="s">
        <v>71</v>
      </c>
      <c r="AS14335">
        <v>1.42</v>
      </c>
      <c r="AT14335" t="s">
        <v>71</v>
      </c>
    </row>
    <row r="14336" spans="1:46" x14ac:dyDescent="0.2">
      <c r="A14336" t="s">
        <v>201</v>
      </c>
      <c r="B14336" t="s">
        <v>202</v>
      </c>
      <c r="C14336">
        <f>-69.97827801 / 41.76401181</f>
        <v>-1.6755640796281059</v>
      </c>
      <c r="D14336" t="s">
        <v>203</v>
      </c>
      <c r="E14336" t="s">
        <v>70</v>
      </c>
      <c r="F14336" s="1">
        <v>38601</v>
      </c>
      <c r="G14336">
        <v>1</v>
      </c>
      <c r="O14336">
        <v>7.2</v>
      </c>
      <c r="P14336" t="s">
        <v>71</v>
      </c>
      <c r="Q14336">
        <v>24.7</v>
      </c>
      <c r="R14336" t="s">
        <v>71</v>
      </c>
    </row>
    <row r="14337" spans="1:46" x14ac:dyDescent="0.2">
      <c r="A14337" t="s">
        <v>201</v>
      </c>
      <c r="B14337" t="s">
        <v>202</v>
      </c>
      <c r="C14337">
        <f>-69.97827801 / 41.76401181</f>
        <v>-1.6755640796281059</v>
      </c>
      <c r="D14337" t="s">
        <v>203</v>
      </c>
      <c r="E14337" t="s">
        <v>70</v>
      </c>
      <c r="F14337" s="1">
        <v>38601</v>
      </c>
      <c r="G14337">
        <v>2</v>
      </c>
      <c r="O14337">
        <v>6.9</v>
      </c>
      <c r="P14337" t="s">
        <v>71</v>
      </c>
      <c r="Q14337">
        <v>24.7</v>
      </c>
      <c r="R14337" t="s">
        <v>71</v>
      </c>
    </row>
    <row r="14338" spans="1:46" x14ac:dyDescent="0.2">
      <c r="A14338" t="s">
        <v>201</v>
      </c>
      <c r="B14338" t="s">
        <v>202</v>
      </c>
      <c r="C14338">
        <f>-69.97827801 / 41.76401181</f>
        <v>-1.6755640796281059</v>
      </c>
      <c r="D14338" t="s">
        <v>203</v>
      </c>
      <c r="E14338" t="s">
        <v>70</v>
      </c>
      <c r="F14338" s="1">
        <v>38601</v>
      </c>
      <c r="G14338">
        <v>3</v>
      </c>
      <c r="K14338">
        <v>4.04</v>
      </c>
      <c r="L14338" t="s">
        <v>71</v>
      </c>
      <c r="O14338">
        <v>6.9</v>
      </c>
      <c r="P14338" t="s">
        <v>71</v>
      </c>
      <c r="Q14338">
        <v>24.7</v>
      </c>
      <c r="R14338" t="s">
        <v>71</v>
      </c>
      <c r="S14338">
        <v>0.3</v>
      </c>
      <c r="T14338" t="s">
        <v>71</v>
      </c>
      <c r="U14338">
        <v>9.2899999999999991</v>
      </c>
      <c r="V14338" t="s">
        <v>71</v>
      </c>
      <c r="W14338">
        <v>25.76</v>
      </c>
      <c r="X14338" t="s">
        <v>71</v>
      </c>
      <c r="Y14338">
        <v>36.29</v>
      </c>
      <c r="AA14338">
        <v>44.3</v>
      </c>
      <c r="AE14338">
        <v>23.21</v>
      </c>
      <c r="AF14338" t="s">
        <v>71</v>
      </c>
      <c r="AG14338">
        <v>6.87</v>
      </c>
      <c r="AH14338" t="s">
        <v>71</v>
      </c>
      <c r="AS14338">
        <v>0.75</v>
      </c>
      <c r="AT14338" t="s">
        <v>71</v>
      </c>
    </row>
    <row r="14339" spans="1:46" x14ac:dyDescent="0.2">
      <c r="A14339" t="s">
        <v>201</v>
      </c>
      <c r="B14339" t="s">
        <v>202</v>
      </c>
      <c r="C14339">
        <f>-69.97827801 / 41.76401181</f>
        <v>-1.6755640796281059</v>
      </c>
      <c r="D14339" t="s">
        <v>203</v>
      </c>
      <c r="E14339" t="s">
        <v>70</v>
      </c>
      <c r="F14339" s="1">
        <v>38601</v>
      </c>
      <c r="G14339">
        <v>4</v>
      </c>
      <c r="O14339">
        <v>7.2</v>
      </c>
      <c r="P14339" t="s">
        <v>71</v>
      </c>
      <c r="Q14339">
        <v>24.7</v>
      </c>
      <c r="R14339" t="s">
        <v>71</v>
      </c>
    </row>
    <row r="14340" spans="1:46" x14ac:dyDescent="0.2">
      <c r="A14340" t="s">
        <v>201</v>
      </c>
      <c r="B14340" t="s">
        <v>202</v>
      </c>
      <c r="C14340">
        <f>-69.97827801 / 41.76401181</f>
        <v>-1.6755640796281059</v>
      </c>
      <c r="D14340" t="s">
        <v>203</v>
      </c>
      <c r="E14340" t="s">
        <v>70</v>
      </c>
      <c r="F14340" s="1">
        <v>38601</v>
      </c>
      <c r="G14340">
        <v>5</v>
      </c>
      <c r="O14340">
        <v>3.5</v>
      </c>
      <c r="P14340" t="s">
        <v>71</v>
      </c>
      <c r="Q14340">
        <v>22.5</v>
      </c>
      <c r="R14340" t="s">
        <v>71</v>
      </c>
    </row>
    <row r="14341" spans="1:46" x14ac:dyDescent="0.2">
      <c r="A14341" t="s">
        <v>201</v>
      </c>
      <c r="B14341" t="s">
        <v>202</v>
      </c>
      <c r="C14341">
        <f>-69.97827801 / 41.76401181</f>
        <v>-1.6755640796281059</v>
      </c>
      <c r="D14341" t="s">
        <v>203</v>
      </c>
      <c r="E14341" t="s">
        <v>70</v>
      </c>
      <c r="F14341" s="1">
        <v>38601</v>
      </c>
      <c r="G14341">
        <v>6</v>
      </c>
      <c r="O14341">
        <v>2.6</v>
      </c>
      <c r="P14341" t="s">
        <v>71</v>
      </c>
      <c r="Q14341">
        <v>17.600000000000001</v>
      </c>
      <c r="R14341" t="s">
        <v>71</v>
      </c>
    </row>
    <row r="14342" spans="1:46" x14ac:dyDescent="0.2">
      <c r="A14342" t="s">
        <v>201</v>
      </c>
      <c r="B14342" t="s">
        <v>202</v>
      </c>
      <c r="C14342">
        <f>-69.97827801 / 41.76401181</f>
        <v>-1.6755640796281059</v>
      </c>
      <c r="D14342" t="s">
        <v>203</v>
      </c>
      <c r="E14342" t="s">
        <v>70</v>
      </c>
      <c r="F14342" s="1">
        <v>38601</v>
      </c>
      <c r="G14342">
        <v>7</v>
      </c>
      <c r="O14342">
        <v>1</v>
      </c>
      <c r="P14342" t="s">
        <v>71</v>
      </c>
      <c r="Q14342">
        <v>14.6</v>
      </c>
      <c r="R14342" t="s">
        <v>71</v>
      </c>
    </row>
    <row r="14343" spans="1:46" x14ac:dyDescent="0.2">
      <c r="A14343" t="s">
        <v>201</v>
      </c>
      <c r="B14343" t="s">
        <v>202</v>
      </c>
      <c r="C14343">
        <f>-69.97827801 / 41.76401181</f>
        <v>-1.6755640796281059</v>
      </c>
      <c r="D14343" t="s">
        <v>203</v>
      </c>
      <c r="E14343" t="s">
        <v>70</v>
      </c>
      <c r="F14343" s="1">
        <v>38601</v>
      </c>
      <c r="G14343">
        <v>8</v>
      </c>
      <c r="K14343">
        <v>18.18</v>
      </c>
      <c r="L14343" t="s">
        <v>71</v>
      </c>
      <c r="S14343">
        <v>21.4</v>
      </c>
      <c r="T14343" t="s">
        <v>71</v>
      </c>
      <c r="U14343">
        <v>662.84</v>
      </c>
      <c r="V14343" t="s">
        <v>71</v>
      </c>
      <c r="W14343">
        <v>434.34</v>
      </c>
      <c r="X14343" t="s">
        <v>71</v>
      </c>
      <c r="Y14343">
        <v>97.83</v>
      </c>
      <c r="AA14343">
        <v>59.05</v>
      </c>
      <c r="AE14343">
        <v>197.36</v>
      </c>
      <c r="AF14343" t="s">
        <v>71</v>
      </c>
      <c r="AG14343">
        <v>6.85</v>
      </c>
      <c r="AH14343" t="s">
        <v>71</v>
      </c>
      <c r="AS14343">
        <v>303.55</v>
      </c>
      <c r="AT14343" t="s">
        <v>71</v>
      </c>
    </row>
    <row r="14344" spans="1:46" x14ac:dyDescent="0.2">
      <c r="A14344" t="s">
        <v>201</v>
      </c>
      <c r="B14344" t="s">
        <v>202</v>
      </c>
      <c r="C14344">
        <f>-69.97827801 / 41.76401181</f>
        <v>-1.6755640796281059</v>
      </c>
      <c r="D14344" t="s">
        <v>203</v>
      </c>
      <c r="E14344" t="s">
        <v>70</v>
      </c>
      <c r="F14344" s="1">
        <v>38953</v>
      </c>
      <c r="G14344">
        <v>0.5</v>
      </c>
      <c r="I14344">
        <v>8.6</v>
      </c>
      <c r="J14344" t="s">
        <v>71</v>
      </c>
      <c r="K14344">
        <v>2.31</v>
      </c>
      <c r="L14344" t="s">
        <v>71</v>
      </c>
      <c r="M14344">
        <v>4.3</v>
      </c>
      <c r="N14344" t="s">
        <v>71</v>
      </c>
      <c r="O14344">
        <v>8.1999999999999993</v>
      </c>
      <c r="P14344" t="s">
        <v>71</v>
      </c>
      <c r="Q14344">
        <v>25.4</v>
      </c>
      <c r="R14344" t="s">
        <v>71</v>
      </c>
      <c r="S14344">
        <v>0.42</v>
      </c>
      <c r="T14344" t="s">
        <v>71</v>
      </c>
      <c r="U14344">
        <v>13.07</v>
      </c>
      <c r="V14344" t="s">
        <v>71</v>
      </c>
      <c r="W14344">
        <v>31.67</v>
      </c>
      <c r="X14344" t="s">
        <v>71</v>
      </c>
      <c r="Y14344">
        <v>41.21</v>
      </c>
      <c r="AA14344">
        <v>38.81</v>
      </c>
      <c r="AC14344">
        <v>38.979999999999997</v>
      </c>
      <c r="AE14344">
        <v>22</v>
      </c>
      <c r="AF14344" t="s">
        <v>71</v>
      </c>
      <c r="AG14344">
        <v>6.88</v>
      </c>
      <c r="AH14344" t="s">
        <v>71</v>
      </c>
    </row>
    <row r="14345" spans="1:46" x14ac:dyDescent="0.2">
      <c r="A14345" t="s">
        <v>201</v>
      </c>
      <c r="B14345" t="s">
        <v>202</v>
      </c>
      <c r="C14345">
        <f>-69.97827801 / 41.76401181</f>
        <v>-1.6755640796281059</v>
      </c>
      <c r="D14345" t="s">
        <v>203</v>
      </c>
      <c r="E14345" t="s">
        <v>70</v>
      </c>
      <c r="F14345" s="1">
        <v>38953</v>
      </c>
      <c r="G14345">
        <v>1</v>
      </c>
      <c r="O14345">
        <v>7.9</v>
      </c>
      <c r="P14345" t="s">
        <v>71</v>
      </c>
      <c r="Q14345">
        <v>25.3</v>
      </c>
      <c r="R14345" t="s">
        <v>71</v>
      </c>
    </row>
    <row r="14346" spans="1:46" x14ac:dyDescent="0.2">
      <c r="A14346" t="s">
        <v>201</v>
      </c>
      <c r="B14346" t="s">
        <v>202</v>
      </c>
      <c r="C14346">
        <f>-69.97827801 / 41.76401181</f>
        <v>-1.6755640796281059</v>
      </c>
      <c r="D14346" t="s">
        <v>203</v>
      </c>
      <c r="E14346" t="s">
        <v>70</v>
      </c>
      <c r="F14346" s="1">
        <v>38953</v>
      </c>
      <c r="G14346">
        <v>2</v>
      </c>
      <c r="O14346">
        <v>8</v>
      </c>
      <c r="P14346" t="s">
        <v>71</v>
      </c>
      <c r="Q14346">
        <v>24.9</v>
      </c>
      <c r="R14346" t="s">
        <v>71</v>
      </c>
    </row>
    <row r="14347" spans="1:46" x14ac:dyDescent="0.2">
      <c r="A14347" t="s">
        <v>201</v>
      </c>
      <c r="B14347" t="s">
        <v>202</v>
      </c>
      <c r="C14347">
        <f>-69.97827801 / 41.76401181</f>
        <v>-1.6755640796281059</v>
      </c>
      <c r="D14347" t="s">
        <v>203</v>
      </c>
      <c r="E14347" t="s">
        <v>70</v>
      </c>
      <c r="F14347" s="1">
        <v>38953</v>
      </c>
      <c r="G14347">
        <v>3</v>
      </c>
      <c r="O14347">
        <v>7.8</v>
      </c>
      <c r="P14347" t="s">
        <v>71</v>
      </c>
      <c r="Q14347">
        <v>24.8</v>
      </c>
      <c r="R14347" t="s">
        <v>71</v>
      </c>
    </row>
    <row r="14348" spans="1:46" x14ac:dyDescent="0.2">
      <c r="A14348" t="s">
        <v>201</v>
      </c>
      <c r="B14348" t="s">
        <v>202</v>
      </c>
      <c r="C14348">
        <f>-69.97827801 / 41.76401181</f>
        <v>-1.6755640796281059</v>
      </c>
      <c r="D14348" t="s">
        <v>203</v>
      </c>
      <c r="E14348" t="s">
        <v>70</v>
      </c>
      <c r="F14348" s="1">
        <v>38953</v>
      </c>
      <c r="G14348">
        <v>4</v>
      </c>
      <c r="O14348">
        <v>7.2</v>
      </c>
      <c r="P14348" t="s">
        <v>71</v>
      </c>
      <c r="Q14348">
        <v>24.6</v>
      </c>
      <c r="R14348" t="s">
        <v>71</v>
      </c>
    </row>
    <row r="14349" spans="1:46" x14ac:dyDescent="0.2">
      <c r="A14349" t="s">
        <v>201</v>
      </c>
      <c r="B14349" t="s">
        <v>202</v>
      </c>
      <c r="C14349">
        <f>-69.97827801 / 41.76401181</f>
        <v>-1.6755640796281059</v>
      </c>
      <c r="D14349" t="s">
        <v>203</v>
      </c>
      <c r="E14349" t="s">
        <v>70</v>
      </c>
      <c r="F14349" s="1">
        <v>38953</v>
      </c>
      <c r="G14349">
        <v>5</v>
      </c>
      <c r="O14349">
        <v>5.9</v>
      </c>
      <c r="P14349" t="s">
        <v>71</v>
      </c>
      <c r="Q14349">
        <v>23.1</v>
      </c>
      <c r="R14349" t="s">
        <v>71</v>
      </c>
    </row>
    <row r="14350" spans="1:46" x14ac:dyDescent="0.2">
      <c r="A14350" t="s">
        <v>201</v>
      </c>
      <c r="B14350" t="s">
        <v>202</v>
      </c>
      <c r="C14350">
        <f>-69.97827801 / 41.76401181</f>
        <v>-1.6755640796281059</v>
      </c>
      <c r="D14350" t="s">
        <v>203</v>
      </c>
      <c r="E14350" t="s">
        <v>70</v>
      </c>
      <c r="F14350" s="1">
        <v>38953</v>
      </c>
      <c r="G14350">
        <v>6</v>
      </c>
      <c r="O14350">
        <v>3.5</v>
      </c>
      <c r="P14350" t="s">
        <v>71</v>
      </c>
      <c r="Q14350">
        <v>19.100000000000001</v>
      </c>
      <c r="R14350" t="s">
        <v>71</v>
      </c>
    </row>
    <row r="14351" spans="1:46" x14ac:dyDescent="0.2">
      <c r="A14351" t="s">
        <v>201</v>
      </c>
      <c r="B14351" t="s">
        <v>202</v>
      </c>
      <c r="C14351">
        <f>-69.97827801 / 41.76401181</f>
        <v>-1.6755640796281059</v>
      </c>
      <c r="D14351" t="s">
        <v>203</v>
      </c>
      <c r="E14351" t="s">
        <v>70</v>
      </c>
      <c r="F14351" s="1">
        <v>38953</v>
      </c>
      <c r="G14351">
        <v>7</v>
      </c>
      <c r="O14351">
        <v>0.5</v>
      </c>
      <c r="P14351" t="s">
        <v>71</v>
      </c>
      <c r="Q14351">
        <v>16.5</v>
      </c>
      <c r="R14351" t="s">
        <v>71</v>
      </c>
    </row>
    <row r="14352" spans="1:46" x14ac:dyDescent="0.2">
      <c r="A14352" t="s">
        <v>201</v>
      </c>
      <c r="B14352" t="s">
        <v>202</v>
      </c>
      <c r="C14352">
        <f>-69.97827801 / 41.76401181</f>
        <v>-1.6755640796281059</v>
      </c>
      <c r="D14352" t="s">
        <v>203</v>
      </c>
      <c r="E14352" t="s">
        <v>70</v>
      </c>
      <c r="F14352" s="1">
        <v>38953</v>
      </c>
      <c r="G14352">
        <v>7.5</v>
      </c>
      <c r="K14352">
        <v>11.81</v>
      </c>
      <c r="L14352" t="s">
        <v>71</v>
      </c>
      <c r="S14352">
        <v>2.7</v>
      </c>
      <c r="T14352" t="s">
        <v>71</v>
      </c>
      <c r="U14352">
        <v>83.55</v>
      </c>
      <c r="V14352" t="s">
        <v>71</v>
      </c>
      <c r="W14352">
        <v>31.36</v>
      </c>
      <c r="X14352" t="s">
        <v>71</v>
      </c>
      <c r="Y14352">
        <v>67.959999999999994</v>
      </c>
      <c r="AA14352">
        <v>54.82</v>
      </c>
      <c r="AE14352">
        <v>25.63</v>
      </c>
      <c r="AF14352" t="s">
        <v>71</v>
      </c>
      <c r="AG14352">
        <v>6.34</v>
      </c>
      <c r="AH14352" t="s">
        <v>71</v>
      </c>
    </row>
    <row r="14353" spans="1:46" x14ac:dyDescent="0.2">
      <c r="A14353" t="s">
        <v>201</v>
      </c>
      <c r="B14353" t="s">
        <v>202</v>
      </c>
      <c r="C14353">
        <f>-69.97827801 / 41.76401181</f>
        <v>-1.6755640796281059</v>
      </c>
      <c r="D14353" t="s">
        <v>203</v>
      </c>
      <c r="E14353" t="s">
        <v>70</v>
      </c>
      <c r="F14353" s="1">
        <v>38987</v>
      </c>
      <c r="G14353">
        <v>0.5</v>
      </c>
      <c r="I14353">
        <v>8.6</v>
      </c>
      <c r="J14353" t="s">
        <v>71</v>
      </c>
      <c r="K14353">
        <v>4.8600000000000003</v>
      </c>
      <c r="L14353" t="s">
        <v>71</v>
      </c>
      <c r="M14353">
        <v>4.2</v>
      </c>
      <c r="N14353" t="s">
        <v>71</v>
      </c>
      <c r="O14353">
        <v>9</v>
      </c>
      <c r="P14353" t="s">
        <v>71</v>
      </c>
      <c r="Q14353">
        <v>20</v>
      </c>
      <c r="R14353" t="s">
        <v>71</v>
      </c>
      <c r="S14353">
        <v>0.46</v>
      </c>
      <c r="T14353" t="s">
        <v>71</v>
      </c>
      <c r="U14353">
        <v>14.34</v>
      </c>
      <c r="V14353" t="s">
        <v>71</v>
      </c>
      <c r="W14353">
        <v>31.67</v>
      </c>
      <c r="X14353" t="s">
        <v>71</v>
      </c>
      <c r="Y14353">
        <v>42.55</v>
      </c>
      <c r="AA14353">
        <v>46.11</v>
      </c>
      <c r="AC14353">
        <v>39.32</v>
      </c>
      <c r="AE14353">
        <v>23.41</v>
      </c>
      <c r="AF14353" t="s">
        <v>71</v>
      </c>
      <c r="AG14353">
        <v>6.56</v>
      </c>
      <c r="AH14353" t="s">
        <v>71</v>
      </c>
      <c r="AS14353">
        <v>1.22</v>
      </c>
      <c r="AT14353" t="s">
        <v>71</v>
      </c>
    </row>
    <row r="14354" spans="1:46" x14ac:dyDescent="0.2">
      <c r="A14354" t="s">
        <v>201</v>
      </c>
      <c r="B14354" t="s">
        <v>202</v>
      </c>
      <c r="C14354">
        <f>-69.97827801 / 41.76401181</f>
        <v>-1.6755640796281059</v>
      </c>
      <c r="D14354" t="s">
        <v>203</v>
      </c>
      <c r="E14354" t="s">
        <v>70</v>
      </c>
      <c r="F14354" s="1">
        <v>38987</v>
      </c>
      <c r="G14354">
        <v>1</v>
      </c>
      <c r="O14354">
        <v>8.9</v>
      </c>
      <c r="P14354" t="s">
        <v>71</v>
      </c>
      <c r="Q14354">
        <v>20</v>
      </c>
      <c r="R14354" t="s">
        <v>71</v>
      </c>
    </row>
    <row r="14355" spans="1:46" x14ac:dyDescent="0.2">
      <c r="A14355" t="s">
        <v>201</v>
      </c>
      <c r="B14355" t="s">
        <v>202</v>
      </c>
      <c r="C14355">
        <f>-69.97827801 / 41.76401181</f>
        <v>-1.6755640796281059</v>
      </c>
      <c r="D14355" t="s">
        <v>203</v>
      </c>
      <c r="E14355" t="s">
        <v>70</v>
      </c>
      <c r="F14355" s="1">
        <v>38987</v>
      </c>
      <c r="G14355">
        <v>2</v>
      </c>
      <c r="O14355">
        <v>8.9</v>
      </c>
      <c r="P14355" t="s">
        <v>71</v>
      </c>
      <c r="Q14355">
        <v>20</v>
      </c>
      <c r="R14355" t="s">
        <v>71</v>
      </c>
    </row>
    <row r="14356" spans="1:46" x14ac:dyDescent="0.2">
      <c r="A14356" t="s">
        <v>201</v>
      </c>
      <c r="B14356" t="s">
        <v>202</v>
      </c>
      <c r="C14356">
        <f>-69.97827801 / 41.76401181</f>
        <v>-1.6755640796281059</v>
      </c>
      <c r="D14356" t="s">
        <v>203</v>
      </c>
      <c r="E14356" t="s">
        <v>70</v>
      </c>
      <c r="F14356" s="1">
        <v>38987</v>
      </c>
      <c r="G14356">
        <v>3</v>
      </c>
      <c r="K14356">
        <v>4.9400000000000004</v>
      </c>
      <c r="L14356" t="s">
        <v>71</v>
      </c>
      <c r="O14356">
        <v>9</v>
      </c>
      <c r="P14356" t="s">
        <v>71</v>
      </c>
      <c r="Q14356">
        <v>20</v>
      </c>
      <c r="R14356" t="s">
        <v>71</v>
      </c>
      <c r="S14356">
        <v>0.45</v>
      </c>
      <c r="T14356" t="s">
        <v>71</v>
      </c>
      <c r="U14356">
        <v>13.98</v>
      </c>
      <c r="V14356" t="s">
        <v>71</v>
      </c>
      <c r="W14356">
        <v>31.04</v>
      </c>
      <c r="X14356" t="s">
        <v>71</v>
      </c>
      <c r="Y14356">
        <v>42.18</v>
      </c>
      <c r="AA14356">
        <v>46.27</v>
      </c>
      <c r="AE14356">
        <v>23.21</v>
      </c>
      <c r="AF14356" t="s">
        <v>71</v>
      </c>
      <c r="AG14356">
        <v>6.74</v>
      </c>
      <c r="AH14356" t="s">
        <v>71</v>
      </c>
      <c r="AS14356">
        <v>2.09</v>
      </c>
      <c r="AT14356" t="s">
        <v>71</v>
      </c>
    </row>
    <row r="14357" spans="1:46" x14ac:dyDescent="0.2">
      <c r="A14357" t="s">
        <v>201</v>
      </c>
      <c r="B14357" t="s">
        <v>202</v>
      </c>
      <c r="C14357">
        <f>-69.97827801 / 41.76401181</f>
        <v>-1.6755640796281059</v>
      </c>
      <c r="D14357" t="s">
        <v>203</v>
      </c>
      <c r="E14357" t="s">
        <v>70</v>
      </c>
      <c r="F14357" s="1">
        <v>38987</v>
      </c>
      <c r="G14357">
        <v>4</v>
      </c>
      <c r="O14357">
        <v>9.1</v>
      </c>
      <c r="P14357" t="s">
        <v>71</v>
      </c>
      <c r="Q14357">
        <v>19.899999999999999</v>
      </c>
      <c r="R14357" t="s">
        <v>71</v>
      </c>
    </row>
    <row r="14358" spans="1:46" x14ac:dyDescent="0.2">
      <c r="A14358" t="s">
        <v>201</v>
      </c>
      <c r="B14358" t="s">
        <v>202</v>
      </c>
      <c r="C14358">
        <f>-69.97827801 / 41.76401181</f>
        <v>-1.6755640796281059</v>
      </c>
      <c r="D14358" t="s">
        <v>203</v>
      </c>
      <c r="E14358" t="s">
        <v>70</v>
      </c>
      <c r="F14358" s="1">
        <v>38987</v>
      </c>
      <c r="G14358">
        <v>5</v>
      </c>
      <c r="O14358">
        <v>9.1999999999999993</v>
      </c>
      <c r="P14358" t="s">
        <v>71</v>
      </c>
    </row>
    <row r="14359" spans="1:46" x14ac:dyDescent="0.2">
      <c r="A14359" t="s">
        <v>201</v>
      </c>
      <c r="B14359" t="s">
        <v>202</v>
      </c>
      <c r="C14359">
        <f>-69.97827801 / 41.76401181</f>
        <v>-1.6755640796281059</v>
      </c>
      <c r="D14359" t="s">
        <v>203</v>
      </c>
      <c r="E14359" t="s">
        <v>70</v>
      </c>
      <c r="F14359" s="1">
        <v>38987</v>
      </c>
      <c r="G14359">
        <v>6</v>
      </c>
      <c r="O14359">
        <v>8.9</v>
      </c>
      <c r="P14359" t="s">
        <v>71</v>
      </c>
      <c r="Q14359">
        <v>19.8</v>
      </c>
      <c r="R14359" t="s">
        <v>71</v>
      </c>
    </row>
    <row r="14360" spans="1:46" x14ac:dyDescent="0.2">
      <c r="A14360" t="s">
        <v>201</v>
      </c>
      <c r="B14360" t="s">
        <v>202</v>
      </c>
      <c r="C14360">
        <f>-69.97827801 / 41.76401181</f>
        <v>-1.6755640796281059</v>
      </c>
      <c r="D14360" t="s">
        <v>203</v>
      </c>
      <c r="E14360" t="s">
        <v>70</v>
      </c>
      <c r="F14360" s="1">
        <v>38987</v>
      </c>
      <c r="G14360">
        <v>7</v>
      </c>
      <c r="O14360">
        <v>0.3</v>
      </c>
      <c r="P14360" t="s">
        <v>71</v>
      </c>
      <c r="Q14360">
        <v>18.7</v>
      </c>
      <c r="R14360" t="s">
        <v>71</v>
      </c>
    </row>
    <row r="14361" spans="1:46" x14ac:dyDescent="0.2">
      <c r="A14361" t="s">
        <v>201</v>
      </c>
      <c r="B14361" t="s">
        <v>202</v>
      </c>
      <c r="C14361">
        <f>-69.97827801 / 41.76401181</f>
        <v>-1.6755640796281059</v>
      </c>
      <c r="D14361" t="s">
        <v>203</v>
      </c>
      <c r="E14361" t="s">
        <v>70</v>
      </c>
      <c r="F14361" s="1">
        <v>38987</v>
      </c>
      <c r="G14361">
        <v>7.5</v>
      </c>
      <c r="K14361">
        <v>64.13</v>
      </c>
      <c r="L14361" t="s">
        <v>71</v>
      </c>
      <c r="S14361">
        <v>1.51</v>
      </c>
      <c r="T14361" t="s">
        <v>71</v>
      </c>
      <c r="U14361">
        <v>46.76</v>
      </c>
      <c r="V14361" t="s">
        <v>71</v>
      </c>
      <c r="W14361">
        <v>51.13</v>
      </c>
      <c r="X14361" t="s">
        <v>71</v>
      </c>
      <c r="Y14361">
        <v>59.6</v>
      </c>
      <c r="AA14361">
        <v>71.42</v>
      </c>
      <c r="AE14361">
        <v>25.83</v>
      </c>
      <c r="AF14361" t="s">
        <v>71</v>
      </c>
      <c r="AG14361">
        <v>6.53</v>
      </c>
      <c r="AH14361" t="s">
        <v>71</v>
      </c>
      <c r="AS14361">
        <v>6.9</v>
      </c>
      <c r="AT14361" t="s">
        <v>71</v>
      </c>
    </row>
    <row r="14362" spans="1:46" x14ac:dyDescent="0.2">
      <c r="A14362" t="s">
        <v>201</v>
      </c>
      <c r="B14362" t="s">
        <v>202</v>
      </c>
      <c r="C14362">
        <f>-69.97827801 / 41.76401181</f>
        <v>-1.6755640796281059</v>
      </c>
      <c r="D14362" t="s">
        <v>203</v>
      </c>
      <c r="E14362" t="s">
        <v>70</v>
      </c>
      <c r="F14362" s="1">
        <v>40070</v>
      </c>
      <c r="G14362">
        <v>0.5</v>
      </c>
      <c r="I14362">
        <v>8</v>
      </c>
      <c r="J14362" t="s">
        <v>71</v>
      </c>
      <c r="K14362">
        <v>3.73</v>
      </c>
      <c r="L14362" t="s">
        <v>71</v>
      </c>
      <c r="M14362">
        <v>3.75</v>
      </c>
      <c r="N14362" t="s">
        <v>71</v>
      </c>
      <c r="O14362">
        <v>8.51</v>
      </c>
      <c r="P14362" t="s">
        <v>71</v>
      </c>
      <c r="Q14362">
        <v>21.5</v>
      </c>
      <c r="R14362" t="s">
        <v>71</v>
      </c>
      <c r="S14362">
        <v>0.85</v>
      </c>
      <c r="T14362" t="s">
        <v>71</v>
      </c>
      <c r="U14362">
        <v>26.35</v>
      </c>
      <c r="V14362" t="s">
        <v>71</v>
      </c>
      <c r="W14362">
        <v>28.71</v>
      </c>
      <c r="X14362" t="s">
        <v>71</v>
      </c>
      <c r="Y14362">
        <v>51.32</v>
      </c>
      <c r="AA14362">
        <v>43.53</v>
      </c>
      <c r="AC14362">
        <v>40.950000000000003</v>
      </c>
      <c r="AE14362">
        <v>12.5</v>
      </c>
      <c r="AF14362" t="s">
        <v>71</v>
      </c>
      <c r="AG14362">
        <v>6.4</v>
      </c>
      <c r="AH14362" t="s">
        <v>71</v>
      </c>
      <c r="AS14362">
        <v>2.4</v>
      </c>
      <c r="AT14362" t="s">
        <v>71</v>
      </c>
    </row>
    <row r="14363" spans="1:46" x14ac:dyDescent="0.2">
      <c r="A14363" t="s">
        <v>201</v>
      </c>
      <c r="B14363" t="s">
        <v>202</v>
      </c>
      <c r="C14363">
        <f>-69.97827801 / 41.76401181</f>
        <v>-1.6755640796281059</v>
      </c>
      <c r="D14363" t="s">
        <v>203</v>
      </c>
      <c r="E14363" t="s">
        <v>70</v>
      </c>
      <c r="F14363" s="1">
        <v>40070</v>
      </c>
      <c r="G14363">
        <v>1</v>
      </c>
      <c r="O14363">
        <v>8.5</v>
      </c>
      <c r="P14363" t="s">
        <v>71</v>
      </c>
      <c r="Q14363">
        <v>21.5</v>
      </c>
      <c r="R14363" t="s">
        <v>71</v>
      </c>
    </row>
    <row r="14364" spans="1:46" x14ac:dyDescent="0.2">
      <c r="A14364" t="s">
        <v>201</v>
      </c>
      <c r="B14364" t="s">
        <v>202</v>
      </c>
      <c r="C14364">
        <f>-69.97827801 / 41.76401181</f>
        <v>-1.6755640796281059</v>
      </c>
      <c r="D14364" t="s">
        <v>203</v>
      </c>
      <c r="E14364" t="s">
        <v>70</v>
      </c>
      <c r="F14364" s="1">
        <v>40070</v>
      </c>
      <c r="G14364">
        <v>2</v>
      </c>
      <c r="O14364">
        <v>8.4499999999999993</v>
      </c>
      <c r="P14364" t="s">
        <v>71</v>
      </c>
      <c r="Q14364">
        <v>21.4</v>
      </c>
      <c r="R14364" t="s">
        <v>71</v>
      </c>
    </row>
    <row r="14365" spans="1:46" x14ac:dyDescent="0.2">
      <c r="A14365" t="s">
        <v>201</v>
      </c>
      <c r="B14365" t="s">
        <v>202</v>
      </c>
      <c r="C14365">
        <f>-69.97827801 / 41.76401181</f>
        <v>-1.6755640796281059</v>
      </c>
      <c r="D14365" t="s">
        <v>203</v>
      </c>
      <c r="E14365" t="s">
        <v>70</v>
      </c>
      <c r="F14365" s="1">
        <v>40070</v>
      </c>
      <c r="G14365">
        <v>3</v>
      </c>
      <c r="K14365">
        <v>5.33</v>
      </c>
      <c r="L14365" t="s">
        <v>71</v>
      </c>
      <c r="O14365">
        <v>8.3699999999999992</v>
      </c>
      <c r="P14365" t="s">
        <v>71</v>
      </c>
      <c r="Q14365">
        <v>21.4</v>
      </c>
      <c r="R14365" t="s">
        <v>71</v>
      </c>
      <c r="S14365">
        <v>0.55000000000000004</v>
      </c>
      <c r="T14365" t="s">
        <v>71</v>
      </c>
      <c r="U14365">
        <v>16.940000000000001</v>
      </c>
      <c r="V14365" t="s">
        <v>71</v>
      </c>
      <c r="W14365">
        <v>29.29</v>
      </c>
      <c r="X14365" t="s">
        <v>71</v>
      </c>
      <c r="Y14365">
        <v>44.95</v>
      </c>
      <c r="AA14365">
        <v>47.01</v>
      </c>
      <c r="AE14365">
        <v>12.1</v>
      </c>
      <c r="AF14365" t="s">
        <v>71</v>
      </c>
      <c r="AG14365">
        <v>6.6</v>
      </c>
      <c r="AH14365" t="s">
        <v>71</v>
      </c>
      <c r="AS14365">
        <v>2.1800000000000002</v>
      </c>
      <c r="AT14365" t="s">
        <v>71</v>
      </c>
    </row>
    <row r="14366" spans="1:46" x14ac:dyDescent="0.2">
      <c r="A14366" t="s">
        <v>201</v>
      </c>
      <c r="B14366" t="s">
        <v>202</v>
      </c>
      <c r="C14366">
        <f>-69.97827801 / 41.76401181</f>
        <v>-1.6755640796281059</v>
      </c>
      <c r="D14366" t="s">
        <v>203</v>
      </c>
      <c r="E14366" t="s">
        <v>70</v>
      </c>
      <c r="F14366" s="1">
        <v>40070</v>
      </c>
      <c r="G14366">
        <v>4</v>
      </c>
      <c r="O14366">
        <v>8.27</v>
      </c>
      <c r="P14366" t="s">
        <v>71</v>
      </c>
      <c r="Q14366">
        <v>21.3</v>
      </c>
      <c r="R14366" t="s">
        <v>71</v>
      </c>
    </row>
    <row r="14367" spans="1:46" x14ac:dyDescent="0.2">
      <c r="A14367" t="s">
        <v>201</v>
      </c>
      <c r="B14367" t="s">
        <v>202</v>
      </c>
      <c r="C14367">
        <f>-69.97827801 / 41.76401181</f>
        <v>-1.6755640796281059</v>
      </c>
      <c r="D14367" t="s">
        <v>203</v>
      </c>
      <c r="E14367" t="s">
        <v>70</v>
      </c>
      <c r="F14367" s="1">
        <v>40070</v>
      </c>
      <c r="G14367">
        <v>5</v>
      </c>
      <c r="O14367">
        <v>6.83</v>
      </c>
      <c r="P14367" t="s">
        <v>71</v>
      </c>
      <c r="Q14367">
        <v>20.9</v>
      </c>
      <c r="R14367" t="s">
        <v>71</v>
      </c>
    </row>
    <row r="14368" spans="1:46" x14ac:dyDescent="0.2">
      <c r="A14368" t="s">
        <v>201</v>
      </c>
      <c r="B14368" t="s">
        <v>202</v>
      </c>
      <c r="C14368">
        <f>-69.97827801 / 41.76401181</f>
        <v>-1.6755640796281059</v>
      </c>
      <c r="D14368" t="s">
        <v>203</v>
      </c>
      <c r="E14368" t="s">
        <v>70</v>
      </c>
      <c r="F14368" s="1">
        <v>40070</v>
      </c>
      <c r="G14368">
        <v>6</v>
      </c>
      <c r="O14368">
        <v>4.6399999999999997</v>
      </c>
      <c r="P14368" t="s">
        <v>71</v>
      </c>
      <c r="Q14368">
        <v>20.3</v>
      </c>
      <c r="R14368" t="s">
        <v>71</v>
      </c>
    </row>
    <row r="14369" spans="1:46" x14ac:dyDescent="0.2">
      <c r="A14369" t="s">
        <v>201</v>
      </c>
      <c r="B14369" t="s">
        <v>202</v>
      </c>
      <c r="C14369">
        <f>-69.97827801 / 41.76401181</f>
        <v>-1.6755640796281059</v>
      </c>
      <c r="D14369" t="s">
        <v>203</v>
      </c>
      <c r="E14369" t="s">
        <v>70</v>
      </c>
      <c r="F14369" s="1">
        <v>40070</v>
      </c>
      <c r="G14369">
        <v>7</v>
      </c>
      <c r="K14369">
        <v>78.760000000000005</v>
      </c>
      <c r="L14369" t="s">
        <v>71</v>
      </c>
      <c r="O14369">
        <v>0.56000000000000005</v>
      </c>
      <c r="P14369" t="s">
        <v>71</v>
      </c>
      <c r="Q14369">
        <v>16.399999999999999</v>
      </c>
      <c r="R14369" t="s">
        <v>71</v>
      </c>
      <c r="S14369">
        <v>1.1399999999999999</v>
      </c>
      <c r="T14369" t="s">
        <v>71</v>
      </c>
      <c r="U14369">
        <v>35.21</v>
      </c>
      <c r="V14369" t="s">
        <v>71</v>
      </c>
      <c r="W14369">
        <v>54.7</v>
      </c>
      <c r="X14369" t="s">
        <v>71</v>
      </c>
      <c r="Y14369">
        <v>55.5</v>
      </c>
      <c r="AA14369">
        <v>73.430000000000007</v>
      </c>
      <c r="AE14369">
        <v>17.100000000000001</v>
      </c>
      <c r="AF14369" t="s">
        <v>71</v>
      </c>
      <c r="AG14369">
        <v>6.62</v>
      </c>
      <c r="AH14369" t="s">
        <v>71</v>
      </c>
      <c r="AS14369">
        <v>2.04</v>
      </c>
      <c r="AT14369" t="s">
        <v>71</v>
      </c>
    </row>
    <row r="14370" spans="1:46" x14ac:dyDescent="0.2">
      <c r="A14370" t="s">
        <v>201</v>
      </c>
      <c r="B14370" t="s">
        <v>202</v>
      </c>
      <c r="C14370">
        <f>-69.97827801 / 41.76401181</f>
        <v>-1.6755640796281059</v>
      </c>
      <c r="D14370" t="s">
        <v>203</v>
      </c>
      <c r="E14370" t="s">
        <v>70</v>
      </c>
      <c r="F14370" s="1">
        <v>40436</v>
      </c>
      <c r="G14370">
        <v>0.5</v>
      </c>
      <c r="I14370">
        <v>10</v>
      </c>
      <c r="J14370" t="s">
        <v>71</v>
      </c>
      <c r="K14370">
        <v>14.17</v>
      </c>
      <c r="L14370" t="s">
        <v>71</v>
      </c>
      <c r="M14370">
        <v>3.3</v>
      </c>
      <c r="N14370" t="s">
        <v>71</v>
      </c>
      <c r="O14370">
        <v>6.18</v>
      </c>
      <c r="P14370" t="s">
        <v>71</v>
      </c>
      <c r="Q14370">
        <v>21.6</v>
      </c>
      <c r="R14370" t="s">
        <v>71</v>
      </c>
      <c r="S14370">
        <v>0.33</v>
      </c>
      <c r="T14370" t="s">
        <v>71</v>
      </c>
      <c r="U14370">
        <v>10.09</v>
      </c>
      <c r="V14370" t="s">
        <v>71</v>
      </c>
      <c r="W14370">
        <v>31.28</v>
      </c>
      <c r="X14370" t="s">
        <v>71</v>
      </c>
      <c r="Y14370">
        <v>37.479999999999997</v>
      </c>
      <c r="AA14370">
        <v>56.61</v>
      </c>
      <c r="AC14370">
        <v>42.8</v>
      </c>
      <c r="AE14370">
        <v>12.5</v>
      </c>
      <c r="AF14370" t="s">
        <v>71</v>
      </c>
      <c r="AG14370">
        <v>7.36</v>
      </c>
      <c r="AH14370" t="s">
        <v>71</v>
      </c>
      <c r="AS14370">
        <v>3.3</v>
      </c>
      <c r="AT14370" t="s">
        <v>71</v>
      </c>
    </row>
    <row r="14371" spans="1:46" x14ac:dyDescent="0.2">
      <c r="A14371" t="s">
        <v>201</v>
      </c>
      <c r="B14371" t="s">
        <v>202</v>
      </c>
      <c r="C14371">
        <f>-69.97827801 / 41.76401181</f>
        <v>-1.6755640796281059</v>
      </c>
      <c r="D14371" t="s">
        <v>203</v>
      </c>
      <c r="E14371" t="s">
        <v>70</v>
      </c>
      <c r="F14371" s="1">
        <v>40436</v>
      </c>
      <c r="G14371">
        <v>1</v>
      </c>
      <c r="O14371">
        <v>6.21</v>
      </c>
      <c r="P14371" t="s">
        <v>71</v>
      </c>
      <c r="Q14371">
        <v>21.6</v>
      </c>
      <c r="R14371" t="s">
        <v>71</v>
      </c>
    </row>
    <row r="14372" spans="1:46" x14ac:dyDescent="0.2">
      <c r="A14372" t="s">
        <v>201</v>
      </c>
      <c r="B14372" t="s">
        <v>202</v>
      </c>
      <c r="C14372">
        <f>-69.97827801 / 41.76401181</f>
        <v>-1.6755640796281059</v>
      </c>
      <c r="D14372" t="s">
        <v>203</v>
      </c>
      <c r="E14372" t="s">
        <v>70</v>
      </c>
      <c r="F14372" s="1">
        <v>40436</v>
      </c>
      <c r="G14372">
        <v>2</v>
      </c>
      <c r="O14372">
        <v>6.19</v>
      </c>
      <c r="P14372" t="s">
        <v>71</v>
      </c>
      <c r="Q14372">
        <v>21.6</v>
      </c>
      <c r="R14372" t="s">
        <v>71</v>
      </c>
    </row>
    <row r="14373" spans="1:46" x14ac:dyDescent="0.2">
      <c r="A14373" t="s">
        <v>201</v>
      </c>
      <c r="B14373" t="s">
        <v>202</v>
      </c>
      <c r="C14373">
        <f>-69.97827801 / 41.76401181</f>
        <v>-1.6755640796281059</v>
      </c>
      <c r="D14373" t="s">
        <v>203</v>
      </c>
      <c r="E14373" t="s">
        <v>70</v>
      </c>
      <c r="F14373" s="1">
        <v>40436</v>
      </c>
      <c r="G14373">
        <v>3</v>
      </c>
      <c r="K14373">
        <v>7.42</v>
      </c>
      <c r="L14373" t="s">
        <v>71</v>
      </c>
      <c r="O14373">
        <v>6.12</v>
      </c>
      <c r="P14373" t="s">
        <v>71</v>
      </c>
      <c r="Q14373">
        <v>21.6</v>
      </c>
      <c r="R14373" t="s">
        <v>71</v>
      </c>
      <c r="S14373">
        <v>0.27</v>
      </c>
      <c r="T14373" t="s">
        <v>71</v>
      </c>
      <c r="U14373">
        <v>8.41</v>
      </c>
      <c r="V14373" t="s">
        <v>71</v>
      </c>
      <c r="W14373">
        <v>31.57</v>
      </c>
      <c r="X14373" t="s">
        <v>71</v>
      </c>
      <c r="Y14373">
        <v>34.86</v>
      </c>
      <c r="AA14373">
        <v>50.26</v>
      </c>
      <c r="AE14373">
        <v>13.3</v>
      </c>
      <c r="AF14373" t="s">
        <v>71</v>
      </c>
      <c r="AG14373">
        <v>7.26</v>
      </c>
      <c r="AH14373" t="s">
        <v>71</v>
      </c>
      <c r="AS14373">
        <v>1.17</v>
      </c>
      <c r="AT14373" t="s">
        <v>71</v>
      </c>
    </row>
    <row r="14374" spans="1:46" x14ac:dyDescent="0.2">
      <c r="A14374" t="s">
        <v>201</v>
      </c>
      <c r="B14374" t="s">
        <v>202</v>
      </c>
      <c r="C14374">
        <f>-69.97827801 / 41.76401181</f>
        <v>-1.6755640796281059</v>
      </c>
      <c r="D14374" t="s">
        <v>203</v>
      </c>
      <c r="E14374" t="s">
        <v>70</v>
      </c>
      <c r="F14374" s="1">
        <v>40436</v>
      </c>
      <c r="G14374">
        <v>4</v>
      </c>
      <c r="O14374">
        <v>6.16</v>
      </c>
      <c r="P14374" t="s">
        <v>71</v>
      </c>
      <c r="Q14374">
        <v>21.5</v>
      </c>
      <c r="R14374" t="s">
        <v>71</v>
      </c>
    </row>
    <row r="14375" spans="1:46" x14ac:dyDescent="0.2">
      <c r="A14375" t="s">
        <v>201</v>
      </c>
      <c r="B14375" t="s">
        <v>202</v>
      </c>
      <c r="C14375">
        <f>-69.97827801 / 41.76401181</f>
        <v>-1.6755640796281059</v>
      </c>
      <c r="D14375" t="s">
        <v>203</v>
      </c>
      <c r="E14375" t="s">
        <v>70</v>
      </c>
      <c r="F14375" s="1">
        <v>40436</v>
      </c>
      <c r="G14375">
        <v>5</v>
      </c>
      <c r="O14375">
        <v>5.93</v>
      </c>
      <c r="P14375" t="s">
        <v>71</v>
      </c>
      <c r="Q14375">
        <v>21.5</v>
      </c>
      <c r="R14375" t="s">
        <v>71</v>
      </c>
    </row>
    <row r="14376" spans="1:46" x14ac:dyDescent="0.2">
      <c r="A14376" t="s">
        <v>201</v>
      </c>
      <c r="B14376" t="s">
        <v>202</v>
      </c>
      <c r="C14376">
        <f>-69.97827801 / 41.76401181</f>
        <v>-1.6755640796281059</v>
      </c>
      <c r="D14376" t="s">
        <v>203</v>
      </c>
      <c r="E14376" t="s">
        <v>70</v>
      </c>
      <c r="F14376" s="1">
        <v>40436</v>
      </c>
      <c r="G14376">
        <v>6</v>
      </c>
      <c r="O14376">
        <v>5.4</v>
      </c>
      <c r="P14376" t="s">
        <v>71</v>
      </c>
      <c r="Q14376">
        <v>21.2</v>
      </c>
      <c r="R14376" t="s">
        <v>71</v>
      </c>
    </row>
    <row r="14377" spans="1:46" x14ac:dyDescent="0.2">
      <c r="A14377" t="s">
        <v>201</v>
      </c>
      <c r="B14377" t="s">
        <v>202</v>
      </c>
      <c r="C14377">
        <f>-69.97827801 / 41.76401181</f>
        <v>-1.6755640796281059</v>
      </c>
      <c r="D14377" t="s">
        <v>203</v>
      </c>
      <c r="E14377" t="s">
        <v>70</v>
      </c>
      <c r="F14377" s="1">
        <v>40436</v>
      </c>
      <c r="G14377">
        <v>7</v>
      </c>
      <c r="O14377">
        <v>0.24</v>
      </c>
      <c r="P14377" t="s">
        <v>71</v>
      </c>
      <c r="Q14377">
        <v>17.100000000000001</v>
      </c>
      <c r="R14377" t="s">
        <v>71</v>
      </c>
    </row>
    <row r="14378" spans="1:46" x14ac:dyDescent="0.2">
      <c r="A14378" t="s">
        <v>201</v>
      </c>
      <c r="B14378" t="s">
        <v>202</v>
      </c>
      <c r="C14378">
        <f>-69.97827801 / 41.76401181</f>
        <v>-1.6755640796281059</v>
      </c>
      <c r="D14378" t="s">
        <v>203</v>
      </c>
      <c r="E14378" t="s">
        <v>70</v>
      </c>
      <c r="F14378" s="1">
        <v>40436</v>
      </c>
      <c r="G14378">
        <v>8</v>
      </c>
      <c r="O14378">
        <v>0.12</v>
      </c>
      <c r="P14378" t="s">
        <v>71</v>
      </c>
      <c r="Q14378">
        <v>13</v>
      </c>
      <c r="R14378" t="s">
        <v>71</v>
      </c>
    </row>
    <row r="14379" spans="1:46" x14ac:dyDescent="0.2">
      <c r="A14379" t="s">
        <v>201</v>
      </c>
      <c r="B14379" t="s">
        <v>202</v>
      </c>
      <c r="C14379">
        <f>-69.97827801 / 41.76401181</f>
        <v>-1.6755640796281059</v>
      </c>
      <c r="D14379" t="s">
        <v>203</v>
      </c>
      <c r="E14379" t="s">
        <v>70</v>
      </c>
      <c r="F14379" s="1">
        <v>40436</v>
      </c>
      <c r="G14379">
        <v>9</v>
      </c>
      <c r="K14379">
        <v>20.84</v>
      </c>
      <c r="L14379" t="s">
        <v>71</v>
      </c>
      <c r="O14379">
        <v>0.8</v>
      </c>
      <c r="P14379" t="s">
        <v>71</v>
      </c>
      <c r="Q14379">
        <v>10.6</v>
      </c>
      <c r="R14379" t="s">
        <v>71</v>
      </c>
      <c r="S14379">
        <v>1.53</v>
      </c>
      <c r="T14379" t="s">
        <v>71</v>
      </c>
      <c r="U14379">
        <v>47.36</v>
      </c>
      <c r="V14379" t="s">
        <v>71</v>
      </c>
      <c r="W14379">
        <v>64.989999999999995</v>
      </c>
      <c r="X14379" t="s">
        <v>71</v>
      </c>
      <c r="Y14379">
        <v>59.78</v>
      </c>
      <c r="AA14379">
        <v>60.39</v>
      </c>
      <c r="AE14379">
        <v>22.9</v>
      </c>
      <c r="AF14379" t="s">
        <v>71</v>
      </c>
      <c r="AG14379">
        <v>6.31</v>
      </c>
      <c r="AH14379" t="s">
        <v>71</v>
      </c>
      <c r="AS14379">
        <v>55.41</v>
      </c>
      <c r="AT14379" t="s">
        <v>71</v>
      </c>
    </row>
    <row r="14380" spans="1:46" x14ac:dyDescent="0.2">
      <c r="A14380" t="s">
        <v>201</v>
      </c>
      <c r="B14380" t="s">
        <v>202</v>
      </c>
      <c r="C14380">
        <f>-69.97827801 / 41.76401181</f>
        <v>-1.6755640796281059</v>
      </c>
      <c r="D14380" t="s">
        <v>203</v>
      </c>
      <c r="E14380" t="s">
        <v>70</v>
      </c>
      <c r="F14380" s="1">
        <v>40436</v>
      </c>
      <c r="G14380">
        <v>10</v>
      </c>
      <c r="O14380">
        <v>0.05</v>
      </c>
      <c r="P14380" t="s">
        <v>71</v>
      </c>
      <c r="Q14380">
        <v>10.4</v>
      </c>
      <c r="R14380" t="s">
        <v>71</v>
      </c>
    </row>
    <row r="14381" spans="1:46" x14ac:dyDescent="0.2">
      <c r="A14381" t="s">
        <v>201</v>
      </c>
      <c r="B14381" t="s">
        <v>202</v>
      </c>
      <c r="C14381">
        <f>-69.97827801 / 41.76401181</f>
        <v>-1.6755640796281059</v>
      </c>
      <c r="D14381" t="s">
        <v>203</v>
      </c>
      <c r="E14381" t="s">
        <v>70</v>
      </c>
      <c r="F14381" s="1">
        <v>40779</v>
      </c>
      <c r="G14381">
        <v>0.5</v>
      </c>
      <c r="I14381">
        <v>8.1</v>
      </c>
      <c r="J14381" t="s">
        <v>71</v>
      </c>
      <c r="K14381">
        <v>3.09</v>
      </c>
      <c r="L14381" t="s">
        <v>71</v>
      </c>
      <c r="M14381">
        <v>5.0999999999999996</v>
      </c>
      <c r="N14381" t="s">
        <v>71</v>
      </c>
      <c r="O14381">
        <v>7.43</v>
      </c>
      <c r="P14381" t="s">
        <v>71</v>
      </c>
      <c r="Q14381">
        <v>25.1</v>
      </c>
      <c r="R14381" t="s">
        <v>71</v>
      </c>
      <c r="S14381">
        <v>1.39</v>
      </c>
      <c r="T14381" t="s">
        <v>71</v>
      </c>
      <c r="U14381">
        <v>43.05</v>
      </c>
      <c r="V14381" t="s">
        <v>71</v>
      </c>
      <c r="W14381">
        <v>29.73</v>
      </c>
      <c r="X14381" t="s">
        <v>71</v>
      </c>
      <c r="Y14381">
        <v>58.4</v>
      </c>
      <c r="AA14381">
        <v>41.67</v>
      </c>
      <c r="AC14381">
        <v>36.520000000000003</v>
      </c>
      <c r="AE14381">
        <v>13.4</v>
      </c>
      <c r="AF14381" t="s">
        <v>71</v>
      </c>
      <c r="AG14381">
        <v>7.4</v>
      </c>
      <c r="AH14381" t="s">
        <v>71</v>
      </c>
      <c r="AS14381">
        <v>1.02</v>
      </c>
      <c r="AT14381" t="s">
        <v>71</v>
      </c>
    </row>
    <row r="14382" spans="1:46" x14ac:dyDescent="0.2">
      <c r="A14382" t="s">
        <v>201</v>
      </c>
      <c r="B14382" t="s">
        <v>202</v>
      </c>
      <c r="C14382">
        <f>-69.97827801 / 41.76401181</f>
        <v>-1.6755640796281059</v>
      </c>
      <c r="D14382" t="s">
        <v>203</v>
      </c>
      <c r="E14382" t="s">
        <v>70</v>
      </c>
      <c r="F14382" s="1">
        <v>40779</v>
      </c>
      <c r="G14382">
        <v>1</v>
      </c>
      <c r="O14382">
        <v>7.43</v>
      </c>
      <c r="P14382" t="s">
        <v>71</v>
      </c>
      <c r="Q14382">
        <v>25.1</v>
      </c>
      <c r="R14382" t="s">
        <v>71</v>
      </c>
    </row>
    <row r="14383" spans="1:46" x14ac:dyDescent="0.2">
      <c r="A14383" t="s">
        <v>201</v>
      </c>
      <c r="B14383" t="s">
        <v>202</v>
      </c>
      <c r="C14383">
        <f>-69.97827801 / 41.76401181</f>
        <v>-1.6755640796281059</v>
      </c>
      <c r="D14383" t="s">
        <v>203</v>
      </c>
      <c r="E14383" t="s">
        <v>70</v>
      </c>
      <c r="F14383" s="1">
        <v>40779</v>
      </c>
      <c r="G14383">
        <v>2</v>
      </c>
      <c r="O14383">
        <v>7.35</v>
      </c>
      <c r="P14383" t="s">
        <v>71</v>
      </c>
      <c r="Q14383">
        <v>25.1</v>
      </c>
      <c r="R14383" t="s">
        <v>71</v>
      </c>
    </row>
    <row r="14384" spans="1:46" x14ac:dyDescent="0.2">
      <c r="A14384" t="s">
        <v>201</v>
      </c>
      <c r="B14384" t="s">
        <v>202</v>
      </c>
      <c r="C14384">
        <f>-69.97827801 / 41.76401181</f>
        <v>-1.6755640796281059</v>
      </c>
      <c r="D14384" t="s">
        <v>203</v>
      </c>
      <c r="E14384" t="s">
        <v>70</v>
      </c>
      <c r="F14384" s="1">
        <v>40779</v>
      </c>
      <c r="G14384">
        <v>3</v>
      </c>
      <c r="K14384">
        <v>2.0099999999999998</v>
      </c>
      <c r="L14384" t="s">
        <v>71</v>
      </c>
      <c r="O14384">
        <v>7.55</v>
      </c>
      <c r="P14384" t="s">
        <v>71</v>
      </c>
      <c r="Q14384">
        <v>25.1</v>
      </c>
      <c r="R14384" t="s">
        <v>71</v>
      </c>
      <c r="S14384">
        <v>0.51</v>
      </c>
      <c r="T14384" t="s">
        <v>71</v>
      </c>
      <c r="U14384">
        <v>15.8</v>
      </c>
      <c r="V14384" t="s">
        <v>71</v>
      </c>
      <c r="W14384">
        <v>22.55</v>
      </c>
      <c r="X14384" t="s">
        <v>71</v>
      </c>
      <c r="Y14384">
        <v>43.95</v>
      </c>
      <c r="AA14384">
        <v>37.450000000000003</v>
      </c>
      <c r="AE14384">
        <v>13.1</v>
      </c>
      <c r="AF14384" t="s">
        <v>71</v>
      </c>
      <c r="AG14384">
        <v>7.16</v>
      </c>
      <c r="AH14384" t="s">
        <v>71</v>
      </c>
      <c r="AS14384">
        <v>0.55000000000000004</v>
      </c>
      <c r="AT14384" t="s">
        <v>71</v>
      </c>
    </row>
    <row r="14385" spans="1:46" x14ac:dyDescent="0.2">
      <c r="A14385" t="s">
        <v>201</v>
      </c>
      <c r="B14385" t="s">
        <v>202</v>
      </c>
      <c r="C14385">
        <f>-69.97827801 / 41.76401181</f>
        <v>-1.6755640796281059</v>
      </c>
      <c r="D14385" t="s">
        <v>203</v>
      </c>
      <c r="E14385" t="s">
        <v>70</v>
      </c>
      <c r="F14385" s="1">
        <v>40779</v>
      </c>
      <c r="G14385">
        <v>4</v>
      </c>
      <c r="O14385">
        <v>7.36</v>
      </c>
      <c r="P14385" t="s">
        <v>71</v>
      </c>
      <c r="Q14385">
        <v>25</v>
      </c>
      <c r="R14385" t="s">
        <v>71</v>
      </c>
    </row>
    <row r="14386" spans="1:46" x14ac:dyDescent="0.2">
      <c r="A14386" t="s">
        <v>201</v>
      </c>
      <c r="B14386" t="s">
        <v>202</v>
      </c>
      <c r="C14386">
        <f>-69.97827801 / 41.76401181</f>
        <v>-1.6755640796281059</v>
      </c>
      <c r="D14386" t="s">
        <v>203</v>
      </c>
      <c r="E14386" t="s">
        <v>70</v>
      </c>
      <c r="F14386" s="1">
        <v>40779</v>
      </c>
      <c r="G14386">
        <v>5</v>
      </c>
      <c r="O14386">
        <v>7.25</v>
      </c>
      <c r="P14386" t="s">
        <v>71</v>
      </c>
      <c r="Q14386">
        <v>25</v>
      </c>
      <c r="R14386" t="s">
        <v>71</v>
      </c>
    </row>
    <row r="14387" spans="1:46" x14ac:dyDescent="0.2">
      <c r="A14387" t="s">
        <v>201</v>
      </c>
      <c r="B14387" t="s">
        <v>202</v>
      </c>
      <c r="C14387">
        <f>-69.97827801 / 41.76401181</f>
        <v>-1.6755640796281059</v>
      </c>
      <c r="D14387" t="s">
        <v>203</v>
      </c>
      <c r="E14387" t="s">
        <v>70</v>
      </c>
      <c r="F14387" s="1">
        <v>40779</v>
      </c>
      <c r="G14387">
        <v>6</v>
      </c>
      <c r="O14387">
        <v>3.66</v>
      </c>
      <c r="P14387" t="s">
        <v>71</v>
      </c>
      <c r="Q14387">
        <v>21.4</v>
      </c>
      <c r="R14387" t="s">
        <v>71</v>
      </c>
    </row>
    <row r="14388" spans="1:46" x14ac:dyDescent="0.2">
      <c r="A14388" t="s">
        <v>201</v>
      </c>
      <c r="B14388" t="s">
        <v>202</v>
      </c>
      <c r="C14388">
        <f>-69.97827801 / 41.76401181</f>
        <v>-1.6755640796281059</v>
      </c>
      <c r="D14388" t="s">
        <v>203</v>
      </c>
      <c r="E14388" t="s">
        <v>70</v>
      </c>
      <c r="F14388" s="1">
        <v>40779</v>
      </c>
      <c r="G14388">
        <v>7</v>
      </c>
      <c r="K14388">
        <v>13.99</v>
      </c>
      <c r="L14388" t="s">
        <v>71</v>
      </c>
      <c r="O14388">
        <v>2.63</v>
      </c>
      <c r="P14388" t="s">
        <v>71</v>
      </c>
      <c r="Q14388">
        <v>18.899999999999999</v>
      </c>
      <c r="R14388" t="s">
        <v>71</v>
      </c>
      <c r="S14388">
        <v>0.85</v>
      </c>
      <c r="T14388" t="s">
        <v>71</v>
      </c>
      <c r="U14388">
        <v>26.33</v>
      </c>
      <c r="V14388" t="s">
        <v>71</v>
      </c>
      <c r="W14388">
        <v>37.03</v>
      </c>
      <c r="X14388" t="s">
        <v>71</v>
      </c>
      <c r="Y14388">
        <v>51.31</v>
      </c>
      <c r="AA14388">
        <v>56.48</v>
      </c>
      <c r="AE14388">
        <v>16.399999999999999</v>
      </c>
      <c r="AF14388" t="s">
        <v>71</v>
      </c>
      <c r="AG14388">
        <v>6.64</v>
      </c>
      <c r="AH14388" t="s">
        <v>71</v>
      </c>
      <c r="AS14388">
        <v>6.89</v>
      </c>
      <c r="AT14388" t="s">
        <v>71</v>
      </c>
    </row>
    <row r="14389" spans="1:46" x14ac:dyDescent="0.2">
      <c r="A14389" t="s">
        <v>201</v>
      </c>
      <c r="B14389" t="s">
        <v>202</v>
      </c>
      <c r="C14389">
        <f>-69.97827801 / 41.76401181</f>
        <v>-1.6755640796281059</v>
      </c>
      <c r="D14389" t="s">
        <v>203</v>
      </c>
      <c r="E14389" t="s">
        <v>70</v>
      </c>
      <c r="F14389" s="1">
        <v>41163</v>
      </c>
      <c r="G14389">
        <v>0.5</v>
      </c>
      <c r="I14389">
        <v>6</v>
      </c>
      <c r="J14389" t="s">
        <v>71</v>
      </c>
      <c r="K14389">
        <v>4.93</v>
      </c>
      <c r="L14389" t="s">
        <v>71</v>
      </c>
      <c r="M14389">
        <v>2.6</v>
      </c>
      <c r="N14389" t="s">
        <v>71</v>
      </c>
      <c r="O14389">
        <v>6.53</v>
      </c>
      <c r="P14389" t="s">
        <v>71</v>
      </c>
      <c r="Q14389">
        <v>22.6</v>
      </c>
      <c r="R14389" t="s">
        <v>71</v>
      </c>
      <c r="S14389">
        <v>0.63</v>
      </c>
      <c r="T14389" t="s">
        <v>71</v>
      </c>
      <c r="U14389">
        <v>19.510000000000002</v>
      </c>
      <c r="V14389" t="s">
        <v>71</v>
      </c>
      <c r="W14389">
        <v>31.25</v>
      </c>
      <c r="X14389" t="s">
        <v>71</v>
      </c>
      <c r="Y14389">
        <v>46.99</v>
      </c>
      <c r="AA14389">
        <v>46.25</v>
      </c>
      <c r="AC14389">
        <v>46.23</v>
      </c>
      <c r="AE14389">
        <v>16.5</v>
      </c>
      <c r="AF14389" t="s">
        <v>71</v>
      </c>
      <c r="AG14389">
        <v>7.03</v>
      </c>
      <c r="AH14389" t="s">
        <v>71</v>
      </c>
      <c r="AS14389">
        <v>3.26</v>
      </c>
      <c r="AT14389" t="s">
        <v>71</v>
      </c>
    </row>
    <row r="14390" spans="1:46" x14ac:dyDescent="0.2">
      <c r="A14390" t="s">
        <v>201</v>
      </c>
      <c r="B14390" t="s">
        <v>202</v>
      </c>
      <c r="C14390">
        <f>-69.97827801 / 41.76401181</f>
        <v>-1.6755640796281059</v>
      </c>
      <c r="D14390" t="s">
        <v>203</v>
      </c>
      <c r="E14390" t="s">
        <v>70</v>
      </c>
      <c r="F14390" s="1">
        <v>41163</v>
      </c>
      <c r="G14390">
        <v>1</v>
      </c>
      <c r="O14390">
        <v>6.51</v>
      </c>
      <c r="P14390" t="s">
        <v>71</v>
      </c>
      <c r="Q14390">
        <v>22.7</v>
      </c>
      <c r="R14390" t="s">
        <v>71</v>
      </c>
    </row>
    <row r="14391" spans="1:46" x14ac:dyDescent="0.2">
      <c r="A14391" t="s">
        <v>201</v>
      </c>
      <c r="B14391" t="s">
        <v>202</v>
      </c>
      <c r="C14391">
        <f>-69.97827801 / 41.76401181</f>
        <v>-1.6755640796281059</v>
      </c>
      <c r="D14391" t="s">
        <v>203</v>
      </c>
      <c r="E14391" t="s">
        <v>70</v>
      </c>
      <c r="F14391" s="1">
        <v>41163</v>
      </c>
      <c r="G14391">
        <v>2</v>
      </c>
      <c r="O14391">
        <v>6.63</v>
      </c>
      <c r="P14391" t="s">
        <v>71</v>
      </c>
      <c r="Q14391">
        <v>22.7</v>
      </c>
      <c r="R14391" t="s">
        <v>71</v>
      </c>
    </row>
    <row r="14392" spans="1:46" x14ac:dyDescent="0.2">
      <c r="A14392" t="s">
        <v>201</v>
      </c>
      <c r="B14392" t="s">
        <v>202</v>
      </c>
      <c r="C14392">
        <f>-69.97827801 / 41.76401181</f>
        <v>-1.6755640796281059</v>
      </c>
      <c r="D14392" t="s">
        <v>203</v>
      </c>
      <c r="E14392" t="s">
        <v>70</v>
      </c>
      <c r="F14392" s="1">
        <v>41163</v>
      </c>
      <c r="G14392">
        <v>3</v>
      </c>
      <c r="K14392">
        <v>4.5199999999999996</v>
      </c>
      <c r="L14392" t="s">
        <v>71</v>
      </c>
      <c r="O14392">
        <v>6.62</v>
      </c>
      <c r="P14392" t="s">
        <v>71</v>
      </c>
      <c r="Q14392">
        <v>22.7</v>
      </c>
      <c r="R14392" t="s">
        <v>71</v>
      </c>
      <c r="S14392">
        <v>0.62</v>
      </c>
      <c r="T14392" t="s">
        <v>71</v>
      </c>
      <c r="U14392">
        <v>19.2</v>
      </c>
      <c r="V14392" t="s">
        <v>71</v>
      </c>
      <c r="W14392">
        <v>40.03</v>
      </c>
      <c r="X14392" t="s">
        <v>71</v>
      </c>
      <c r="Y14392">
        <v>46.76</v>
      </c>
      <c r="AA14392">
        <v>45.4</v>
      </c>
      <c r="AE14392">
        <v>15.5</v>
      </c>
      <c r="AF14392" t="s">
        <v>71</v>
      </c>
      <c r="AG14392">
        <v>6.98</v>
      </c>
      <c r="AH14392" t="s">
        <v>71</v>
      </c>
      <c r="AS14392">
        <v>3.05</v>
      </c>
      <c r="AT14392" t="s">
        <v>71</v>
      </c>
    </row>
    <row r="14393" spans="1:46" x14ac:dyDescent="0.2">
      <c r="A14393" t="s">
        <v>201</v>
      </c>
      <c r="B14393" t="s">
        <v>202</v>
      </c>
      <c r="C14393">
        <f>-69.97827801 / 41.76401181</f>
        <v>-1.6755640796281059</v>
      </c>
      <c r="D14393" t="s">
        <v>203</v>
      </c>
      <c r="E14393" t="s">
        <v>70</v>
      </c>
      <c r="F14393" s="1">
        <v>41163</v>
      </c>
      <c r="G14393">
        <v>4</v>
      </c>
      <c r="K14393">
        <v>11.01</v>
      </c>
      <c r="L14393" t="s">
        <v>71</v>
      </c>
      <c r="O14393">
        <v>6.6</v>
      </c>
      <c r="P14393" t="s">
        <v>71</v>
      </c>
      <c r="Q14393">
        <v>22.7</v>
      </c>
      <c r="R14393" t="s">
        <v>71</v>
      </c>
      <c r="S14393">
        <v>3.58</v>
      </c>
      <c r="T14393" t="s">
        <v>71</v>
      </c>
      <c r="U14393">
        <v>110.89</v>
      </c>
      <c r="V14393" t="s">
        <v>71</v>
      </c>
      <c r="W14393">
        <v>66.2</v>
      </c>
      <c r="X14393" t="s">
        <v>71</v>
      </c>
      <c r="Y14393">
        <v>72.05</v>
      </c>
      <c r="AA14393">
        <v>54.13</v>
      </c>
      <c r="AE14393">
        <v>15.2</v>
      </c>
      <c r="AF14393" t="s">
        <v>71</v>
      </c>
      <c r="AG14393">
        <v>6.84</v>
      </c>
      <c r="AH14393" t="s">
        <v>71</v>
      </c>
      <c r="AS14393">
        <v>28.8</v>
      </c>
      <c r="AT14393" t="s">
        <v>71</v>
      </c>
    </row>
    <row r="14394" spans="1:46" x14ac:dyDescent="0.2">
      <c r="A14394" t="s">
        <v>201</v>
      </c>
      <c r="B14394" t="s">
        <v>202</v>
      </c>
      <c r="C14394">
        <f>-69.97827801 / 41.76401181</f>
        <v>-1.6755640796281059</v>
      </c>
      <c r="D14394" t="s">
        <v>203</v>
      </c>
      <c r="E14394" t="s">
        <v>70</v>
      </c>
      <c r="F14394" s="1">
        <v>41163</v>
      </c>
      <c r="G14394">
        <v>5</v>
      </c>
      <c r="O14394">
        <v>6.59</v>
      </c>
      <c r="P14394" t="s">
        <v>71</v>
      </c>
      <c r="Q14394">
        <v>22.6</v>
      </c>
      <c r="R14394" t="s">
        <v>71</v>
      </c>
    </row>
    <row r="14395" spans="1:46" x14ac:dyDescent="0.2">
      <c r="A14395" t="s">
        <v>201</v>
      </c>
      <c r="B14395" t="s">
        <v>202</v>
      </c>
      <c r="C14395">
        <f>-69.97827801 / 41.76401181</f>
        <v>-1.6755640796281059</v>
      </c>
      <c r="D14395" t="s">
        <v>203</v>
      </c>
      <c r="E14395" t="s">
        <v>70</v>
      </c>
      <c r="F14395" s="1">
        <v>41177</v>
      </c>
      <c r="G14395">
        <v>0.5</v>
      </c>
      <c r="I14395">
        <v>6</v>
      </c>
      <c r="J14395" t="s">
        <v>71</v>
      </c>
      <c r="K14395">
        <v>6.98</v>
      </c>
      <c r="L14395" t="s">
        <v>71</v>
      </c>
      <c r="M14395">
        <v>3.18</v>
      </c>
      <c r="N14395" t="s">
        <v>71</v>
      </c>
      <c r="O14395">
        <v>7.52</v>
      </c>
      <c r="P14395" t="s">
        <v>71</v>
      </c>
      <c r="Q14395">
        <v>20.6</v>
      </c>
      <c r="R14395" t="s">
        <v>71</v>
      </c>
      <c r="S14395">
        <v>1.45</v>
      </c>
      <c r="T14395" t="s">
        <v>71</v>
      </c>
      <c r="U14395">
        <v>44.91</v>
      </c>
      <c r="V14395" t="s">
        <v>71</v>
      </c>
      <c r="W14395">
        <v>35.71</v>
      </c>
      <c r="X14395" t="s">
        <v>71</v>
      </c>
      <c r="Y14395">
        <v>59.01</v>
      </c>
      <c r="AA14395">
        <v>49.66</v>
      </c>
      <c r="AC14395">
        <v>43.35</v>
      </c>
      <c r="AE14395">
        <v>14.6</v>
      </c>
      <c r="AF14395" t="s">
        <v>71</v>
      </c>
      <c r="AG14395">
        <v>7.12</v>
      </c>
      <c r="AH14395" t="s">
        <v>71</v>
      </c>
      <c r="AS14395">
        <v>1.88</v>
      </c>
      <c r="AT14395" t="s">
        <v>71</v>
      </c>
    </row>
    <row r="14396" spans="1:46" x14ac:dyDescent="0.2">
      <c r="A14396" t="s">
        <v>201</v>
      </c>
      <c r="B14396" t="s">
        <v>202</v>
      </c>
      <c r="C14396">
        <f>-69.97827801 / 41.76401181</f>
        <v>-1.6755640796281059</v>
      </c>
      <c r="D14396" t="s">
        <v>203</v>
      </c>
      <c r="E14396" t="s">
        <v>70</v>
      </c>
      <c r="F14396" s="1">
        <v>41177</v>
      </c>
      <c r="G14396">
        <v>1</v>
      </c>
      <c r="O14396">
        <v>7.51</v>
      </c>
      <c r="P14396" t="s">
        <v>71</v>
      </c>
      <c r="Q14396">
        <v>20.5</v>
      </c>
      <c r="R14396" t="s">
        <v>71</v>
      </c>
    </row>
    <row r="14397" spans="1:46" x14ac:dyDescent="0.2">
      <c r="A14397" t="s">
        <v>201</v>
      </c>
      <c r="B14397" t="s">
        <v>202</v>
      </c>
      <c r="C14397">
        <f>-69.97827801 / 41.76401181</f>
        <v>-1.6755640796281059</v>
      </c>
      <c r="D14397" t="s">
        <v>203</v>
      </c>
      <c r="E14397" t="s">
        <v>70</v>
      </c>
      <c r="F14397" s="1">
        <v>41177</v>
      </c>
      <c r="G14397">
        <v>2</v>
      </c>
      <c r="O14397">
        <v>7.48</v>
      </c>
      <c r="P14397" t="s">
        <v>71</v>
      </c>
      <c r="Q14397">
        <v>20.2</v>
      </c>
      <c r="R14397" t="s">
        <v>71</v>
      </c>
    </row>
    <row r="14398" spans="1:46" x14ac:dyDescent="0.2">
      <c r="A14398" t="s">
        <v>201</v>
      </c>
      <c r="B14398" t="s">
        <v>202</v>
      </c>
      <c r="C14398">
        <f>-69.97827801 / 41.76401181</f>
        <v>-1.6755640796281059</v>
      </c>
      <c r="D14398" t="s">
        <v>203</v>
      </c>
      <c r="E14398" t="s">
        <v>70</v>
      </c>
      <c r="F14398" s="1">
        <v>41177</v>
      </c>
      <c r="G14398">
        <v>3</v>
      </c>
      <c r="O14398">
        <v>7.28</v>
      </c>
      <c r="P14398" t="s">
        <v>71</v>
      </c>
      <c r="Q14398">
        <v>20.100000000000001</v>
      </c>
      <c r="R14398" t="s">
        <v>71</v>
      </c>
    </row>
    <row r="14399" spans="1:46" x14ac:dyDescent="0.2">
      <c r="A14399" t="s">
        <v>201</v>
      </c>
      <c r="B14399" t="s">
        <v>202</v>
      </c>
      <c r="C14399">
        <f>-69.97827801 / 41.76401181</f>
        <v>-1.6755640796281059</v>
      </c>
      <c r="D14399" t="s">
        <v>203</v>
      </c>
      <c r="E14399" t="s">
        <v>70</v>
      </c>
      <c r="F14399" s="1">
        <v>41177</v>
      </c>
      <c r="G14399">
        <v>4</v>
      </c>
      <c r="O14399">
        <v>6.97</v>
      </c>
      <c r="P14399" t="s">
        <v>71</v>
      </c>
      <c r="Q14399">
        <v>20.100000000000001</v>
      </c>
      <c r="R14399" t="s">
        <v>71</v>
      </c>
    </row>
    <row r="14400" spans="1:46" x14ac:dyDescent="0.2">
      <c r="A14400" t="s">
        <v>201</v>
      </c>
      <c r="B14400" t="s">
        <v>202</v>
      </c>
      <c r="C14400">
        <f>-69.97827801 / 41.76401181</f>
        <v>-1.6755640796281059</v>
      </c>
      <c r="D14400" t="s">
        <v>203</v>
      </c>
      <c r="E14400" t="s">
        <v>70</v>
      </c>
      <c r="F14400" s="1">
        <v>41177</v>
      </c>
      <c r="G14400">
        <v>5</v>
      </c>
      <c r="K14400">
        <v>6.18</v>
      </c>
      <c r="L14400" t="s">
        <v>71</v>
      </c>
      <c r="O14400">
        <v>0.15</v>
      </c>
      <c r="P14400" t="s">
        <v>71</v>
      </c>
      <c r="Q14400">
        <v>20.100000000000001</v>
      </c>
      <c r="R14400" t="s">
        <v>71</v>
      </c>
      <c r="S14400">
        <v>0.59</v>
      </c>
      <c r="T14400" t="s">
        <v>71</v>
      </c>
      <c r="W14400">
        <v>24.12</v>
      </c>
      <c r="X14400" t="s">
        <v>71</v>
      </c>
      <c r="Y14400">
        <v>-3.46</v>
      </c>
      <c r="AA14400">
        <v>48.47</v>
      </c>
      <c r="AE14400">
        <v>14.6</v>
      </c>
      <c r="AF14400" t="s">
        <v>71</v>
      </c>
      <c r="AG14400">
        <v>7.1</v>
      </c>
      <c r="AH14400" t="s">
        <v>71</v>
      </c>
      <c r="AS14400">
        <v>4.0199999999999996</v>
      </c>
      <c r="AT14400" t="s">
        <v>71</v>
      </c>
    </row>
    <row r="14401" spans="1:58" x14ac:dyDescent="0.2">
      <c r="A14401" t="s">
        <v>201</v>
      </c>
      <c r="B14401" t="s">
        <v>202</v>
      </c>
      <c r="C14401">
        <f>-69.97827801 / 41.76401181</f>
        <v>-1.6755640796281059</v>
      </c>
      <c r="D14401" t="s">
        <v>203</v>
      </c>
      <c r="E14401" t="s">
        <v>70</v>
      </c>
      <c r="F14401" s="1">
        <v>41520</v>
      </c>
      <c r="G14401">
        <v>0.5</v>
      </c>
      <c r="I14401">
        <v>7</v>
      </c>
      <c r="J14401" t="s">
        <v>71</v>
      </c>
      <c r="K14401">
        <v>2.2000000000000002</v>
      </c>
      <c r="L14401" t="s">
        <v>71</v>
      </c>
      <c r="M14401">
        <v>3.05</v>
      </c>
      <c r="N14401" t="s">
        <v>71</v>
      </c>
      <c r="O14401">
        <v>8.3800000000000008</v>
      </c>
      <c r="P14401" t="s">
        <v>71</v>
      </c>
      <c r="Q14401">
        <v>24.7</v>
      </c>
      <c r="R14401" t="s">
        <v>71</v>
      </c>
      <c r="S14401">
        <v>0.09</v>
      </c>
      <c r="T14401" t="s">
        <v>71</v>
      </c>
      <c r="U14401">
        <v>2.79</v>
      </c>
      <c r="V14401" t="s">
        <v>71</v>
      </c>
      <c r="W14401">
        <v>36.549999999999997</v>
      </c>
      <c r="X14401" t="s">
        <v>71</v>
      </c>
      <c r="Y14401">
        <v>18.95</v>
      </c>
      <c r="AA14401">
        <v>38.33</v>
      </c>
      <c r="AC14401">
        <v>43.93</v>
      </c>
      <c r="AE14401">
        <v>15.1</v>
      </c>
      <c r="AF14401" t="s">
        <v>71</v>
      </c>
      <c r="AG14401">
        <v>7.2</v>
      </c>
      <c r="AH14401" t="s">
        <v>71</v>
      </c>
      <c r="AS14401">
        <v>1.03</v>
      </c>
      <c r="AT14401" t="s">
        <v>71</v>
      </c>
    </row>
    <row r="14402" spans="1:58" x14ac:dyDescent="0.2">
      <c r="A14402" t="s">
        <v>201</v>
      </c>
      <c r="B14402" t="s">
        <v>202</v>
      </c>
      <c r="C14402">
        <f>-69.97827801 / 41.76401181</f>
        <v>-1.6755640796281059</v>
      </c>
      <c r="D14402" t="s">
        <v>203</v>
      </c>
      <c r="E14402" t="s">
        <v>70</v>
      </c>
      <c r="F14402" s="1">
        <v>41520</v>
      </c>
      <c r="G14402">
        <v>1</v>
      </c>
      <c r="O14402">
        <v>8.4</v>
      </c>
      <c r="P14402" t="s">
        <v>71</v>
      </c>
      <c r="Q14402">
        <v>24.5</v>
      </c>
      <c r="R14402" t="s">
        <v>71</v>
      </c>
    </row>
    <row r="14403" spans="1:58" x14ac:dyDescent="0.2">
      <c r="A14403" t="s">
        <v>201</v>
      </c>
      <c r="B14403" t="s">
        <v>202</v>
      </c>
      <c r="C14403">
        <f>-69.97827801 / 41.76401181</f>
        <v>-1.6755640796281059</v>
      </c>
      <c r="D14403" t="s">
        <v>203</v>
      </c>
      <c r="E14403" t="s">
        <v>70</v>
      </c>
      <c r="F14403" s="1">
        <v>41520</v>
      </c>
      <c r="G14403">
        <v>2</v>
      </c>
      <c r="O14403">
        <v>8.3000000000000007</v>
      </c>
      <c r="P14403" t="s">
        <v>71</v>
      </c>
      <c r="Q14403">
        <v>24.1</v>
      </c>
      <c r="R14403" t="s">
        <v>71</v>
      </c>
    </row>
    <row r="14404" spans="1:58" x14ac:dyDescent="0.2">
      <c r="A14404" t="s">
        <v>201</v>
      </c>
      <c r="B14404" t="s">
        <v>202</v>
      </c>
      <c r="C14404">
        <f>-69.97827801 / 41.76401181</f>
        <v>-1.6755640796281059</v>
      </c>
      <c r="D14404" t="s">
        <v>203</v>
      </c>
      <c r="E14404" t="s">
        <v>70</v>
      </c>
      <c r="F14404" s="1">
        <v>41520</v>
      </c>
      <c r="G14404">
        <v>3</v>
      </c>
      <c r="K14404">
        <v>4.1500000000000004</v>
      </c>
      <c r="L14404" t="s">
        <v>71</v>
      </c>
      <c r="O14404">
        <v>8.44</v>
      </c>
      <c r="P14404" t="s">
        <v>71</v>
      </c>
      <c r="Q14404">
        <v>23.5</v>
      </c>
      <c r="R14404" t="s">
        <v>71</v>
      </c>
      <c r="S14404">
        <v>0.18</v>
      </c>
      <c r="T14404" t="s">
        <v>71</v>
      </c>
      <c r="U14404">
        <v>5.58</v>
      </c>
      <c r="V14404" t="s">
        <v>71</v>
      </c>
      <c r="W14404">
        <v>32.369999999999997</v>
      </c>
      <c r="X14404" t="s">
        <v>71</v>
      </c>
      <c r="Y14404">
        <v>28.94</v>
      </c>
      <c r="AA14404">
        <v>44.56</v>
      </c>
      <c r="AE14404">
        <v>15</v>
      </c>
      <c r="AF14404" t="s">
        <v>71</v>
      </c>
      <c r="AG14404">
        <v>7.3</v>
      </c>
      <c r="AH14404" t="s">
        <v>71</v>
      </c>
      <c r="AS14404">
        <v>1.81</v>
      </c>
      <c r="AT14404" t="s">
        <v>71</v>
      </c>
    </row>
    <row r="14405" spans="1:58" x14ac:dyDescent="0.2">
      <c r="A14405" t="s">
        <v>201</v>
      </c>
      <c r="B14405" t="s">
        <v>202</v>
      </c>
      <c r="C14405">
        <f>-69.97827801 / 41.76401181</f>
        <v>-1.6755640796281059</v>
      </c>
      <c r="D14405" t="s">
        <v>203</v>
      </c>
      <c r="E14405" t="s">
        <v>70</v>
      </c>
      <c r="F14405" s="1">
        <v>41520</v>
      </c>
      <c r="G14405">
        <v>4</v>
      </c>
      <c r="O14405">
        <v>7.5</v>
      </c>
      <c r="P14405" t="s">
        <v>71</v>
      </c>
      <c r="Q14405">
        <v>23.2</v>
      </c>
      <c r="R14405" t="s">
        <v>71</v>
      </c>
    </row>
    <row r="14406" spans="1:58" x14ac:dyDescent="0.2">
      <c r="A14406" t="s">
        <v>201</v>
      </c>
      <c r="B14406" t="s">
        <v>202</v>
      </c>
      <c r="C14406">
        <f>-69.97827801 / 41.76401181</f>
        <v>-1.6755640796281059</v>
      </c>
      <c r="D14406" t="s">
        <v>203</v>
      </c>
      <c r="E14406" t="s">
        <v>70</v>
      </c>
      <c r="F14406" s="1">
        <v>41520</v>
      </c>
      <c r="G14406">
        <v>5</v>
      </c>
      <c r="O14406">
        <v>6.13</v>
      </c>
      <c r="P14406" t="s">
        <v>71</v>
      </c>
      <c r="Q14406">
        <v>22.8</v>
      </c>
      <c r="R14406" t="s">
        <v>71</v>
      </c>
    </row>
    <row r="14407" spans="1:58" x14ac:dyDescent="0.2">
      <c r="A14407" t="s">
        <v>201</v>
      </c>
      <c r="B14407" t="s">
        <v>202</v>
      </c>
      <c r="C14407">
        <f>-69.97827801 / 41.76401181</f>
        <v>-1.6755640796281059</v>
      </c>
      <c r="D14407" t="s">
        <v>203</v>
      </c>
      <c r="E14407" t="s">
        <v>70</v>
      </c>
      <c r="F14407" s="1">
        <v>41520</v>
      </c>
      <c r="G14407">
        <v>6</v>
      </c>
      <c r="K14407">
        <v>4.01</v>
      </c>
      <c r="L14407" t="s">
        <v>71</v>
      </c>
      <c r="O14407">
        <v>3.2</v>
      </c>
      <c r="P14407" t="s">
        <v>71</v>
      </c>
      <c r="Q14407">
        <v>19.5</v>
      </c>
      <c r="R14407" t="s">
        <v>71</v>
      </c>
      <c r="S14407">
        <v>0.42</v>
      </c>
      <c r="T14407" t="s">
        <v>71</v>
      </c>
      <c r="U14407">
        <v>13.01</v>
      </c>
      <c r="V14407" t="s">
        <v>71</v>
      </c>
      <c r="W14407">
        <v>29.58</v>
      </c>
      <c r="X14407" t="s">
        <v>71</v>
      </c>
      <c r="Y14407">
        <v>41.15</v>
      </c>
      <c r="AA14407">
        <v>44.22</v>
      </c>
      <c r="AE14407">
        <v>17.5</v>
      </c>
      <c r="AF14407" t="s">
        <v>71</v>
      </c>
      <c r="AG14407">
        <v>6.6</v>
      </c>
      <c r="AH14407" t="s">
        <v>71</v>
      </c>
      <c r="AS14407">
        <v>2.65</v>
      </c>
      <c r="AT14407" t="s">
        <v>71</v>
      </c>
    </row>
    <row r="14408" spans="1:58" x14ac:dyDescent="0.2">
      <c r="A14408" t="s">
        <v>201</v>
      </c>
      <c r="B14408" t="s">
        <v>202</v>
      </c>
      <c r="C14408">
        <f>-69.97827801 / 41.76401181</f>
        <v>-1.6755640796281059</v>
      </c>
      <c r="D14408" t="s">
        <v>203</v>
      </c>
      <c r="E14408" t="s">
        <v>70</v>
      </c>
      <c r="F14408" s="1">
        <v>41872</v>
      </c>
      <c r="G14408">
        <v>0.5</v>
      </c>
      <c r="I14408">
        <v>6.45</v>
      </c>
      <c r="J14408" t="s">
        <v>71</v>
      </c>
      <c r="K14408">
        <v>4.41</v>
      </c>
      <c r="L14408" t="s">
        <v>71</v>
      </c>
      <c r="M14408">
        <v>3.9</v>
      </c>
      <c r="N14408" t="s">
        <v>71</v>
      </c>
      <c r="O14408">
        <v>8.75</v>
      </c>
      <c r="P14408" t="s">
        <v>71</v>
      </c>
      <c r="Q14408">
        <v>24.4</v>
      </c>
      <c r="R14408" t="s">
        <v>71</v>
      </c>
      <c r="S14408">
        <v>0.36</v>
      </c>
      <c r="T14408" t="s">
        <v>71</v>
      </c>
      <c r="U14408">
        <v>11.15</v>
      </c>
      <c r="V14408" t="s">
        <v>71</v>
      </c>
      <c r="W14408">
        <v>34.130000000000003</v>
      </c>
      <c r="X14408" t="s">
        <v>71</v>
      </c>
      <c r="Y14408">
        <v>38.92</v>
      </c>
      <c r="AA14408">
        <v>45.16</v>
      </c>
      <c r="AC14408">
        <v>40.39</v>
      </c>
      <c r="AE14408">
        <v>12.6</v>
      </c>
      <c r="AF14408" t="s">
        <v>71</v>
      </c>
      <c r="AG14408">
        <v>7.29</v>
      </c>
      <c r="AH14408" t="s">
        <v>71</v>
      </c>
      <c r="AS14408">
        <v>2.2000000000000002</v>
      </c>
      <c r="AT14408" t="s">
        <v>71</v>
      </c>
    </row>
    <row r="14409" spans="1:58" x14ac:dyDescent="0.2">
      <c r="A14409" t="s">
        <v>201</v>
      </c>
      <c r="B14409" t="s">
        <v>202</v>
      </c>
      <c r="C14409">
        <f>-69.97827801 / 41.76401181</f>
        <v>-1.6755640796281059</v>
      </c>
      <c r="D14409" t="s">
        <v>203</v>
      </c>
      <c r="E14409" t="s">
        <v>70</v>
      </c>
      <c r="F14409" s="1">
        <v>41872</v>
      </c>
      <c r="G14409">
        <v>1</v>
      </c>
      <c r="O14409">
        <v>8.82</v>
      </c>
      <c r="P14409" t="s">
        <v>71</v>
      </c>
      <c r="Q14409">
        <v>24.4</v>
      </c>
      <c r="R14409" t="s">
        <v>71</v>
      </c>
    </row>
    <row r="14410" spans="1:58" x14ac:dyDescent="0.2">
      <c r="A14410" t="s">
        <v>201</v>
      </c>
      <c r="B14410" t="s">
        <v>202</v>
      </c>
      <c r="C14410">
        <f>-69.97827801 / 41.76401181</f>
        <v>-1.6755640796281059</v>
      </c>
      <c r="D14410" t="s">
        <v>203</v>
      </c>
      <c r="E14410" t="s">
        <v>70</v>
      </c>
      <c r="F14410" s="1">
        <v>41872</v>
      </c>
      <c r="G14410">
        <v>2</v>
      </c>
      <c r="O14410">
        <v>8.74</v>
      </c>
      <c r="P14410" t="s">
        <v>71</v>
      </c>
      <c r="Q14410">
        <v>24.3</v>
      </c>
      <c r="R14410" t="s">
        <v>71</v>
      </c>
    </row>
    <row r="14411" spans="1:58" x14ac:dyDescent="0.2">
      <c r="A14411" t="s">
        <v>201</v>
      </c>
      <c r="B14411" t="s">
        <v>202</v>
      </c>
      <c r="C14411">
        <f>-69.97827801 / 41.76401181</f>
        <v>-1.6755640796281059</v>
      </c>
      <c r="D14411" t="s">
        <v>203</v>
      </c>
      <c r="E14411" t="s">
        <v>70</v>
      </c>
      <c r="F14411" s="1">
        <v>41872</v>
      </c>
      <c r="G14411">
        <v>3</v>
      </c>
      <c r="K14411">
        <v>4.91</v>
      </c>
      <c r="L14411" t="s">
        <v>71</v>
      </c>
      <c r="O14411">
        <v>8.77</v>
      </c>
      <c r="P14411" t="s">
        <v>71</v>
      </c>
      <c r="Q14411">
        <v>24.2</v>
      </c>
      <c r="R14411" t="s">
        <v>71</v>
      </c>
      <c r="S14411">
        <v>0.7</v>
      </c>
      <c r="T14411" t="s">
        <v>71</v>
      </c>
      <c r="U14411">
        <v>21.68</v>
      </c>
      <c r="V14411" t="s">
        <v>71</v>
      </c>
      <c r="W14411">
        <v>40.26</v>
      </c>
      <c r="X14411" t="s">
        <v>71</v>
      </c>
      <c r="Y14411">
        <v>48.51</v>
      </c>
      <c r="AA14411">
        <v>46.21</v>
      </c>
      <c r="AE14411">
        <v>14.5</v>
      </c>
      <c r="AF14411" t="s">
        <v>71</v>
      </c>
      <c r="AG14411">
        <v>7.29</v>
      </c>
      <c r="AH14411" t="s">
        <v>71</v>
      </c>
      <c r="AS14411">
        <v>2.92</v>
      </c>
      <c r="AT14411" t="s">
        <v>71</v>
      </c>
    </row>
    <row r="14412" spans="1:58" x14ac:dyDescent="0.2">
      <c r="A14412" t="s">
        <v>201</v>
      </c>
      <c r="B14412" t="s">
        <v>202</v>
      </c>
      <c r="C14412">
        <f>-69.97827801 / 41.76401181</f>
        <v>-1.6755640796281059</v>
      </c>
      <c r="D14412" t="s">
        <v>203</v>
      </c>
      <c r="E14412" t="s">
        <v>70</v>
      </c>
      <c r="F14412" s="1">
        <v>41872</v>
      </c>
      <c r="G14412">
        <v>4</v>
      </c>
      <c r="O14412">
        <v>8.3699999999999992</v>
      </c>
      <c r="P14412" t="s">
        <v>71</v>
      </c>
      <c r="Q14412">
        <v>24</v>
      </c>
      <c r="R14412" t="s">
        <v>71</v>
      </c>
    </row>
    <row r="14413" spans="1:58" x14ac:dyDescent="0.2">
      <c r="A14413" t="s">
        <v>201</v>
      </c>
      <c r="B14413" t="s">
        <v>202</v>
      </c>
      <c r="C14413">
        <f>-69.97827801 / 41.76401181</f>
        <v>-1.6755640796281059</v>
      </c>
      <c r="D14413" t="s">
        <v>203</v>
      </c>
      <c r="E14413" t="s">
        <v>70</v>
      </c>
      <c r="F14413" s="1">
        <v>41872</v>
      </c>
      <c r="G14413">
        <v>5</v>
      </c>
      <c r="O14413">
        <v>7.89</v>
      </c>
      <c r="P14413" t="s">
        <v>71</v>
      </c>
      <c r="Q14413">
        <v>23.6</v>
      </c>
      <c r="R14413" t="s">
        <v>71</v>
      </c>
    </row>
    <row r="14414" spans="1:58" x14ac:dyDescent="0.2">
      <c r="A14414" t="s">
        <v>201</v>
      </c>
      <c r="B14414" t="s">
        <v>202</v>
      </c>
      <c r="C14414">
        <f>-69.97827801 / 41.76401181</f>
        <v>-1.6755640796281059</v>
      </c>
      <c r="D14414" t="s">
        <v>203</v>
      </c>
      <c r="E14414" t="s">
        <v>70</v>
      </c>
      <c r="F14414" s="1">
        <v>41872</v>
      </c>
      <c r="G14414">
        <v>5.5</v>
      </c>
      <c r="K14414">
        <v>5.87</v>
      </c>
      <c r="L14414" t="s">
        <v>71</v>
      </c>
      <c r="O14414">
        <v>0.75</v>
      </c>
      <c r="P14414" t="s">
        <v>71</v>
      </c>
      <c r="Q14414">
        <v>19.5</v>
      </c>
      <c r="R14414" t="s">
        <v>71</v>
      </c>
      <c r="S14414">
        <v>0.7</v>
      </c>
      <c r="T14414" t="s">
        <v>71</v>
      </c>
      <c r="U14414">
        <v>21.68</v>
      </c>
      <c r="V14414" t="s">
        <v>71</v>
      </c>
      <c r="W14414">
        <v>35.53</v>
      </c>
      <c r="X14414" t="s">
        <v>71</v>
      </c>
      <c r="Y14414">
        <v>48.51</v>
      </c>
      <c r="AA14414">
        <v>47.96</v>
      </c>
      <c r="AE14414">
        <v>11.6</v>
      </c>
      <c r="AF14414" t="s">
        <v>71</v>
      </c>
      <c r="AG14414">
        <v>6.56</v>
      </c>
      <c r="AH14414" t="s">
        <v>71</v>
      </c>
      <c r="AS14414">
        <v>2.96</v>
      </c>
      <c r="AT14414" t="s">
        <v>71</v>
      </c>
    </row>
    <row r="14415" spans="1:58" x14ac:dyDescent="0.2">
      <c r="A14415" t="s">
        <v>201</v>
      </c>
      <c r="B14415" t="s">
        <v>202</v>
      </c>
      <c r="C14415">
        <f>-69.97827801 / 41.76401181</f>
        <v>-1.6755640796281059</v>
      </c>
      <c r="D14415" t="s">
        <v>203</v>
      </c>
      <c r="E14415" t="s">
        <v>70</v>
      </c>
      <c r="F14415" s="1">
        <v>41872</v>
      </c>
      <c r="G14415">
        <v>6</v>
      </c>
      <c r="O14415">
        <v>0.44</v>
      </c>
      <c r="P14415" t="s">
        <v>71</v>
      </c>
      <c r="Q14415">
        <v>19.899999999999999</v>
      </c>
      <c r="R14415" t="s">
        <v>71</v>
      </c>
    </row>
    <row r="14416" spans="1:58" x14ac:dyDescent="0.2">
      <c r="A14416" t="s">
        <v>201</v>
      </c>
      <c r="B14416" t="s">
        <v>202</v>
      </c>
      <c r="C14416">
        <f>-69.97827801 / 41.76401181</f>
        <v>-1.6755640796281059</v>
      </c>
      <c r="D14416" t="s">
        <v>203</v>
      </c>
      <c r="E14416" t="s">
        <v>70</v>
      </c>
      <c r="F14416" s="1">
        <v>42625</v>
      </c>
      <c r="G14416">
        <v>0.5</v>
      </c>
      <c r="I14416">
        <v>8.6999999999999993</v>
      </c>
      <c r="J14416" t="s">
        <v>71</v>
      </c>
      <c r="K14416">
        <v>11.6</v>
      </c>
      <c r="L14416" t="s">
        <v>71</v>
      </c>
      <c r="M14416">
        <v>3.25</v>
      </c>
      <c r="N14416" t="s">
        <v>71</v>
      </c>
      <c r="O14416">
        <v>8.0500000000000007</v>
      </c>
      <c r="P14416" t="s">
        <v>71</v>
      </c>
      <c r="Q14416">
        <v>23.8</v>
      </c>
      <c r="R14416" t="s">
        <v>71</v>
      </c>
      <c r="S14416">
        <v>0.66</v>
      </c>
      <c r="T14416" t="s">
        <v>71</v>
      </c>
      <c r="U14416">
        <v>20.440000000000001</v>
      </c>
      <c r="V14416" t="s">
        <v>71</v>
      </c>
      <c r="W14416">
        <v>41.02</v>
      </c>
      <c r="X14416" t="s">
        <v>71</v>
      </c>
      <c r="Y14416">
        <v>47.66</v>
      </c>
      <c r="AA14416">
        <v>54.64</v>
      </c>
      <c r="AC14416">
        <v>43.02</v>
      </c>
      <c r="AE14416">
        <v>24.3</v>
      </c>
      <c r="AF14416" t="s">
        <v>71</v>
      </c>
      <c r="AG14416">
        <v>6.77</v>
      </c>
      <c r="AH14416" t="s">
        <v>71</v>
      </c>
      <c r="AS14416">
        <v>2.72</v>
      </c>
      <c r="AT14416" t="s">
        <v>71</v>
      </c>
      <c r="BE14416">
        <v>14.32</v>
      </c>
      <c r="BF14416" t="s">
        <v>71</v>
      </c>
    </row>
    <row r="14417" spans="1:58" x14ac:dyDescent="0.2">
      <c r="A14417" t="s">
        <v>201</v>
      </c>
      <c r="B14417" t="s">
        <v>202</v>
      </c>
      <c r="C14417">
        <f>-69.97827801 / 41.76401181</f>
        <v>-1.6755640796281059</v>
      </c>
      <c r="D14417" t="s">
        <v>203</v>
      </c>
      <c r="E14417" t="s">
        <v>70</v>
      </c>
      <c r="F14417" s="1">
        <v>42625</v>
      </c>
      <c r="G14417">
        <v>1</v>
      </c>
      <c r="K14417" t="s">
        <v>173</v>
      </c>
      <c r="L14417" t="s">
        <v>150</v>
      </c>
      <c r="O14417">
        <v>8.08</v>
      </c>
      <c r="P14417" t="s">
        <v>71</v>
      </c>
      <c r="Q14417">
        <v>23.8</v>
      </c>
      <c r="R14417" t="s">
        <v>71</v>
      </c>
      <c r="S14417" t="s">
        <v>173</v>
      </c>
      <c r="T14417" t="s">
        <v>150</v>
      </c>
      <c r="W14417" t="s">
        <v>173</v>
      </c>
      <c r="X14417" t="s">
        <v>150</v>
      </c>
      <c r="AE14417" t="s">
        <v>173</v>
      </c>
      <c r="AF14417" t="s">
        <v>150</v>
      </c>
      <c r="AG14417" t="s">
        <v>173</v>
      </c>
      <c r="AH14417" t="s">
        <v>150</v>
      </c>
      <c r="AS14417" t="s">
        <v>173</v>
      </c>
      <c r="AT14417" t="s">
        <v>150</v>
      </c>
    </row>
    <row r="14418" spans="1:58" x14ac:dyDescent="0.2">
      <c r="A14418" t="s">
        <v>201</v>
      </c>
      <c r="B14418" t="s">
        <v>202</v>
      </c>
      <c r="C14418">
        <f>-69.97827801 / 41.76401181</f>
        <v>-1.6755640796281059</v>
      </c>
      <c r="D14418" t="s">
        <v>203</v>
      </c>
      <c r="E14418" t="s">
        <v>70</v>
      </c>
      <c r="F14418" s="1">
        <v>42625</v>
      </c>
      <c r="G14418">
        <v>2</v>
      </c>
      <c r="K14418" t="s">
        <v>173</v>
      </c>
      <c r="L14418" t="s">
        <v>150</v>
      </c>
      <c r="O14418">
        <v>8.18</v>
      </c>
      <c r="P14418" t="s">
        <v>71</v>
      </c>
      <c r="Q14418">
        <v>23.7</v>
      </c>
      <c r="R14418" t="s">
        <v>71</v>
      </c>
      <c r="S14418" t="s">
        <v>173</v>
      </c>
      <c r="T14418" t="s">
        <v>150</v>
      </c>
      <c r="W14418" t="s">
        <v>173</v>
      </c>
      <c r="X14418" t="s">
        <v>150</v>
      </c>
      <c r="AE14418" t="s">
        <v>173</v>
      </c>
      <c r="AF14418" t="s">
        <v>150</v>
      </c>
      <c r="AG14418" t="s">
        <v>173</v>
      </c>
      <c r="AH14418" t="s">
        <v>150</v>
      </c>
      <c r="AS14418" t="s">
        <v>173</v>
      </c>
      <c r="AT14418" t="s">
        <v>150</v>
      </c>
    </row>
    <row r="14419" spans="1:58" x14ac:dyDescent="0.2">
      <c r="A14419" t="s">
        <v>201</v>
      </c>
      <c r="B14419" t="s">
        <v>202</v>
      </c>
      <c r="C14419">
        <f>-69.97827801 / 41.76401181</f>
        <v>-1.6755640796281059</v>
      </c>
      <c r="D14419" t="s">
        <v>203</v>
      </c>
      <c r="E14419" t="s">
        <v>70</v>
      </c>
      <c r="F14419" s="1">
        <v>42625</v>
      </c>
      <c r="G14419">
        <v>3</v>
      </c>
      <c r="K14419" t="s">
        <v>173</v>
      </c>
      <c r="L14419" t="s">
        <v>150</v>
      </c>
      <c r="O14419">
        <v>8.06</v>
      </c>
      <c r="P14419" t="s">
        <v>71</v>
      </c>
      <c r="Q14419">
        <v>23.6</v>
      </c>
      <c r="R14419" t="s">
        <v>71</v>
      </c>
      <c r="S14419" t="s">
        <v>173</v>
      </c>
      <c r="T14419" t="s">
        <v>150</v>
      </c>
      <c r="W14419" t="s">
        <v>173</v>
      </c>
      <c r="X14419" t="s">
        <v>150</v>
      </c>
      <c r="AE14419" t="s">
        <v>173</v>
      </c>
      <c r="AF14419" t="s">
        <v>150</v>
      </c>
      <c r="AG14419" t="s">
        <v>173</v>
      </c>
      <c r="AH14419" t="s">
        <v>150</v>
      </c>
      <c r="AS14419" t="s">
        <v>173</v>
      </c>
      <c r="AT14419" t="s">
        <v>150</v>
      </c>
    </row>
    <row r="14420" spans="1:58" x14ac:dyDescent="0.2">
      <c r="A14420" t="s">
        <v>201</v>
      </c>
      <c r="B14420" t="s">
        <v>202</v>
      </c>
      <c r="C14420">
        <f>-69.97827801 / 41.76401181</f>
        <v>-1.6755640796281059</v>
      </c>
      <c r="D14420" t="s">
        <v>203</v>
      </c>
      <c r="E14420" t="s">
        <v>70</v>
      </c>
      <c r="F14420" s="1">
        <v>42625</v>
      </c>
      <c r="G14420">
        <v>4</v>
      </c>
      <c r="K14420">
        <v>8.92</v>
      </c>
      <c r="L14420" t="s">
        <v>71</v>
      </c>
      <c r="O14420">
        <v>7.75</v>
      </c>
      <c r="P14420" t="s">
        <v>71</v>
      </c>
      <c r="Q14420">
        <v>23.3</v>
      </c>
      <c r="R14420" t="s">
        <v>71</v>
      </c>
      <c r="S14420">
        <v>0.56000000000000005</v>
      </c>
      <c r="T14420" t="s">
        <v>71</v>
      </c>
      <c r="U14420">
        <v>17.350000000000001</v>
      </c>
      <c r="V14420" t="s">
        <v>71</v>
      </c>
      <c r="W14420">
        <v>39.11</v>
      </c>
      <c r="X14420" t="s">
        <v>71</v>
      </c>
      <c r="Y14420">
        <v>45.3</v>
      </c>
      <c r="AA14420">
        <v>52.07</v>
      </c>
      <c r="AE14420">
        <v>25.6</v>
      </c>
      <c r="AF14420" t="s">
        <v>71</v>
      </c>
      <c r="AG14420">
        <v>6.88</v>
      </c>
      <c r="AH14420" t="s">
        <v>71</v>
      </c>
      <c r="AS14420">
        <v>3.75</v>
      </c>
      <c r="AT14420" t="s">
        <v>71</v>
      </c>
      <c r="BE14420">
        <v>12.67</v>
      </c>
      <c r="BF14420" t="s">
        <v>71</v>
      </c>
    </row>
    <row r="14421" spans="1:58" x14ac:dyDescent="0.2">
      <c r="A14421" t="s">
        <v>201</v>
      </c>
      <c r="B14421" t="s">
        <v>202</v>
      </c>
      <c r="C14421">
        <f>-69.97827801 / 41.76401181</f>
        <v>-1.6755640796281059</v>
      </c>
      <c r="D14421" t="s">
        <v>203</v>
      </c>
      <c r="E14421" t="s">
        <v>70</v>
      </c>
      <c r="F14421" s="1">
        <v>42625</v>
      </c>
      <c r="G14421">
        <v>5</v>
      </c>
      <c r="K14421" t="s">
        <v>173</v>
      </c>
      <c r="L14421" t="s">
        <v>150</v>
      </c>
      <c r="O14421">
        <v>4.3499999999999996</v>
      </c>
      <c r="P14421" t="s">
        <v>71</v>
      </c>
      <c r="Q14421">
        <v>22.6</v>
      </c>
      <c r="R14421" t="s">
        <v>71</v>
      </c>
      <c r="S14421" t="s">
        <v>173</v>
      </c>
      <c r="T14421" t="s">
        <v>150</v>
      </c>
      <c r="W14421" t="s">
        <v>173</v>
      </c>
      <c r="X14421" t="s">
        <v>150</v>
      </c>
      <c r="AE14421" t="s">
        <v>173</v>
      </c>
      <c r="AF14421" t="s">
        <v>150</v>
      </c>
      <c r="AG14421" t="s">
        <v>173</v>
      </c>
      <c r="AH14421" t="s">
        <v>150</v>
      </c>
      <c r="AS14421" t="s">
        <v>173</v>
      </c>
      <c r="AT14421" t="s">
        <v>150</v>
      </c>
    </row>
    <row r="14422" spans="1:58" x14ac:dyDescent="0.2">
      <c r="A14422" t="s">
        <v>201</v>
      </c>
      <c r="B14422" t="s">
        <v>202</v>
      </c>
      <c r="C14422">
        <f>-69.97827801 / 41.76401181</f>
        <v>-1.6755640796281059</v>
      </c>
      <c r="D14422" t="s">
        <v>203</v>
      </c>
      <c r="E14422" t="s">
        <v>70</v>
      </c>
      <c r="F14422" s="1">
        <v>42625</v>
      </c>
      <c r="G14422">
        <v>6</v>
      </c>
      <c r="K14422" t="s">
        <v>173</v>
      </c>
      <c r="L14422" t="s">
        <v>150</v>
      </c>
      <c r="O14422">
        <v>0.25</v>
      </c>
      <c r="P14422" t="s">
        <v>71</v>
      </c>
      <c r="Q14422">
        <v>21.5</v>
      </c>
      <c r="R14422" t="s">
        <v>71</v>
      </c>
      <c r="S14422" t="s">
        <v>173</v>
      </c>
      <c r="T14422" t="s">
        <v>150</v>
      </c>
      <c r="W14422" t="s">
        <v>173</v>
      </c>
      <c r="X14422" t="s">
        <v>150</v>
      </c>
      <c r="AE14422" t="s">
        <v>173</v>
      </c>
      <c r="AF14422" t="s">
        <v>150</v>
      </c>
      <c r="AG14422" t="s">
        <v>173</v>
      </c>
      <c r="AH14422" t="s">
        <v>150</v>
      </c>
      <c r="AS14422" t="s">
        <v>173</v>
      </c>
      <c r="AT14422" t="s">
        <v>150</v>
      </c>
    </row>
    <row r="14423" spans="1:58" x14ac:dyDescent="0.2">
      <c r="A14423" t="s">
        <v>201</v>
      </c>
      <c r="B14423" t="s">
        <v>202</v>
      </c>
      <c r="C14423">
        <f>-69.97827801 / 41.76401181</f>
        <v>-1.6755640796281059</v>
      </c>
      <c r="D14423" t="s">
        <v>203</v>
      </c>
      <c r="E14423" t="s">
        <v>70</v>
      </c>
      <c r="F14423" s="1">
        <v>42625</v>
      </c>
      <c r="G14423">
        <v>7</v>
      </c>
      <c r="K14423" t="s">
        <v>173</v>
      </c>
      <c r="L14423" t="s">
        <v>150</v>
      </c>
      <c r="O14423">
        <v>0.25</v>
      </c>
      <c r="P14423" t="s">
        <v>71</v>
      </c>
      <c r="Q14423">
        <v>16.2</v>
      </c>
      <c r="R14423" t="s">
        <v>71</v>
      </c>
      <c r="S14423" t="s">
        <v>173</v>
      </c>
      <c r="T14423" t="s">
        <v>150</v>
      </c>
      <c r="W14423" t="s">
        <v>173</v>
      </c>
      <c r="X14423" t="s">
        <v>150</v>
      </c>
      <c r="AE14423" t="s">
        <v>173</v>
      </c>
      <c r="AF14423" t="s">
        <v>150</v>
      </c>
      <c r="AG14423" t="s">
        <v>173</v>
      </c>
      <c r="AH14423" t="s">
        <v>150</v>
      </c>
      <c r="AS14423" t="s">
        <v>173</v>
      </c>
      <c r="AT14423" t="s">
        <v>150</v>
      </c>
    </row>
    <row r="14424" spans="1:58" x14ac:dyDescent="0.2">
      <c r="A14424" t="s">
        <v>201</v>
      </c>
      <c r="B14424" t="s">
        <v>202</v>
      </c>
      <c r="C14424">
        <f>-69.97827801 / 41.76401181</f>
        <v>-1.6755640796281059</v>
      </c>
      <c r="D14424" t="s">
        <v>203</v>
      </c>
      <c r="E14424" t="s">
        <v>70</v>
      </c>
      <c r="F14424" s="1">
        <v>42625</v>
      </c>
      <c r="G14424">
        <v>7.7</v>
      </c>
      <c r="K14424">
        <v>38.36</v>
      </c>
      <c r="L14424" t="s">
        <v>71</v>
      </c>
      <c r="O14424">
        <v>0.26</v>
      </c>
      <c r="P14424" t="s">
        <v>71</v>
      </c>
      <c r="Q14424">
        <v>14</v>
      </c>
      <c r="R14424" t="s">
        <v>71</v>
      </c>
      <c r="S14424">
        <v>1.5</v>
      </c>
      <c r="T14424" t="s">
        <v>71</v>
      </c>
      <c r="U14424">
        <v>46.46</v>
      </c>
      <c r="V14424" t="s">
        <v>71</v>
      </c>
      <c r="W14424">
        <v>48.67</v>
      </c>
      <c r="X14424" t="s">
        <v>71</v>
      </c>
      <c r="Y14424">
        <v>59.5</v>
      </c>
      <c r="AA14424">
        <v>66.38</v>
      </c>
      <c r="AE14424">
        <v>39.6</v>
      </c>
      <c r="AF14424" t="s">
        <v>71</v>
      </c>
      <c r="AG14424">
        <v>6.11</v>
      </c>
      <c r="AH14424" t="s">
        <v>71</v>
      </c>
      <c r="AS14424">
        <v>46.82</v>
      </c>
      <c r="AT14424" t="s">
        <v>71</v>
      </c>
      <c r="BE14424">
        <v>85.17</v>
      </c>
      <c r="BF14424" t="s">
        <v>71</v>
      </c>
    </row>
    <row r="14425" spans="1:58" x14ac:dyDescent="0.2">
      <c r="A14425" t="s">
        <v>201</v>
      </c>
      <c r="B14425" t="s">
        <v>202</v>
      </c>
      <c r="C14425">
        <f>-69.97827801 / 41.76401181</f>
        <v>-1.6755640796281059</v>
      </c>
      <c r="D14425" t="s">
        <v>203</v>
      </c>
      <c r="E14425" t="s">
        <v>70</v>
      </c>
      <c r="F14425" s="1">
        <v>43220</v>
      </c>
      <c r="G14425">
        <v>0.5</v>
      </c>
      <c r="I14425">
        <v>9.1999999999999993</v>
      </c>
      <c r="J14425" t="s">
        <v>150</v>
      </c>
      <c r="K14425">
        <v>4.24</v>
      </c>
      <c r="L14425" t="s">
        <v>150</v>
      </c>
      <c r="M14425">
        <v>2.85</v>
      </c>
      <c r="N14425" t="s">
        <v>150</v>
      </c>
      <c r="O14425">
        <v>10.96</v>
      </c>
      <c r="P14425" t="s">
        <v>150</v>
      </c>
      <c r="Q14425">
        <v>13.3</v>
      </c>
      <c r="R14425" t="s">
        <v>150</v>
      </c>
      <c r="S14425">
        <v>0.54</v>
      </c>
      <c r="T14425" t="s">
        <v>150</v>
      </c>
      <c r="U14425">
        <v>16.73</v>
      </c>
      <c r="V14425" t="s">
        <v>150</v>
      </c>
      <c r="W14425">
        <v>30.84</v>
      </c>
      <c r="X14425" t="s">
        <v>150</v>
      </c>
      <c r="Y14425">
        <v>44.77</v>
      </c>
      <c r="AA14425">
        <v>44.77</v>
      </c>
      <c r="AC14425">
        <v>44.91</v>
      </c>
      <c r="AE14425">
        <v>18.899999999999999</v>
      </c>
      <c r="AF14425" t="s">
        <v>150</v>
      </c>
      <c r="AG14425">
        <v>7.1</v>
      </c>
      <c r="AH14425" t="s">
        <v>150</v>
      </c>
      <c r="AS14425">
        <v>2.84</v>
      </c>
      <c r="AT14425" t="s">
        <v>150</v>
      </c>
    </row>
    <row r="14426" spans="1:58" x14ac:dyDescent="0.2">
      <c r="A14426" t="s">
        <v>201</v>
      </c>
      <c r="B14426" t="s">
        <v>202</v>
      </c>
      <c r="C14426">
        <f>-69.97827801 / 41.76401181</f>
        <v>-1.6755640796281059</v>
      </c>
      <c r="D14426" t="s">
        <v>203</v>
      </c>
      <c r="E14426" t="s">
        <v>70</v>
      </c>
      <c r="F14426" s="1">
        <v>43220</v>
      </c>
      <c r="G14426">
        <v>1</v>
      </c>
      <c r="K14426" t="s">
        <v>173</v>
      </c>
      <c r="L14426" t="s">
        <v>150</v>
      </c>
      <c r="O14426">
        <v>11.11</v>
      </c>
      <c r="P14426" t="s">
        <v>150</v>
      </c>
      <c r="Q14426">
        <v>13.3</v>
      </c>
      <c r="R14426" t="s">
        <v>150</v>
      </c>
      <c r="S14426" t="s">
        <v>173</v>
      </c>
      <c r="T14426" t="s">
        <v>150</v>
      </c>
      <c r="W14426" t="s">
        <v>173</v>
      </c>
      <c r="X14426" t="s">
        <v>150</v>
      </c>
      <c r="AE14426" t="s">
        <v>173</v>
      </c>
      <c r="AF14426" t="s">
        <v>150</v>
      </c>
      <c r="AG14426" t="s">
        <v>173</v>
      </c>
      <c r="AH14426" t="s">
        <v>150</v>
      </c>
      <c r="AS14426" t="s">
        <v>173</v>
      </c>
      <c r="AT14426" t="s">
        <v>150</v>
      </c>
    </row>
    <row r="14427" spans="1:58" x14ac:dyDescent="0.2">
      <c r="A14427" t="s">
        <v>201</v>
      </c>
      <c r="B14427" t="s">
        <v>202</v>
      </c>
      <c r="C14427">
        <f>-69.97827801 / 41.76401181</f>
        <v>-1.6755640796281059</v>
      </c>
      <c r="D14427" t="s">
        <v>203</v>
      </c>
      <c r="E14427" t="s">
        <v>70</v>
      </c>
      <c r="F14427" s="1">
        <v>43220</v>
      </c>
      <c r="G14427">
        <v>2</v>
      </c>
      <c r="K14427" t="s">
        <v>173</v>
      </c>
      <c r="L14427" t="s">
        <v>150</v>
      </c>
      <c r="O14427">
        <v>11.12</v>
      </c>
      <c r="P14427" t="s">
        <v>150</v>
      </c>
      <c r="Q14427">
        <v>13.3</v>
      </c>
      <c r="R14427" t="s">
        <v>150</v>
      </c>
      <c r="S14427" t="s">
        <v>173</v>
      </c>
      <c r="T14427" t="s">
        <v>150</v>
      </c>
      <c r="W14427" t="s">
        <v>173</v>
      </c>
      <c r="X14427" t="s">
        <v>150</v>
      </c>
      <c r="AE14427" t="s">
        <v>173</v>
      </c>
      <c r="AF14427" t="s">
        <v>150</v>
      </c>
      <c r="AG14427" t="s">
        <v>173</v>
      </c>
      <c r="AH14427" t="s">
        <v>150</v>
      </c>
      <c r="AS14427" t="s">
        <v>173</v>
      </c>
      <c r="AT14427" t="s">
        <v>150</v>
      </c>
    </row>
    <row r="14428" spans="1:58" x14ac:dyDescent="0.2">
      <c r="A14428" t="s">
        <v>201</v>
      </c>
      <c r="B14428" t="s">
        <v>202</v>
      </c>
      <c r="C14428">
        <f>-69.97827801 / 41.76401181</f>
        <v>-1.6755640796281059</v>
      </c>
      <c r="D14428" t="s">
        <v>203</v>
      </c>
      <c r="E14428" t="s">
        <v>70</v>
      </c>
      <c r="F14428" s="1">
        <v>43220</v>
      </c>
      <c r="G14428">
        <v>3</v>
      </c>
      <c r="K14428">
        <v>3.53</v>
      </c>
      <c r="L14428" t="s">
        <v>150</v>
      </c>
      <c r="O14428">
        <v>11.45</v>
      </c>
      <c r="P14428" t="s">
        <v>150</v>
      </c>
      <c r="Q14428">
        <v>12.4</v>
      </c>
      <c r="R14428" t="s">
        <v>150</v>
      </c>
      <c r="S14428">
        <v>0.65</v>
      </c>
      <c r="T14428" t="s">
        <v>150</v>
      </c>
      <c r="U14428">
        <v>20.13</v>
      </c>
      <c r="V14428" t="s">
        <v>150</v>
      </c>
      <c r="W14428">
        <v>30.54</v>
      </c>
      <c r="X14428" t="s">
        <v>150</v>
      </c>
      <c r="Y14428">
        <v>47.44</v>
      </c>
      <c r="AA14428">
        <v>42.97</v>
      </c>
      <c r="AE14428">
        <v>19.100000000000001</v>
      </c>
      <c r="AF14428" t="s">
        <v>150</v>
      </c>
      <c r="AG14428">
        <v>7.04</v>
      </c>
      <c r="AH14428" t="s">
        <v>150</v>
      </c>
      <c r="AS14428">
        <v>8.66</v>
      </c>
      <c r="AT14428" t="s">
        <v>150</v>
      </c>
    </row>
    <row r="14429" spans="1:58" x14ac:dyDescent="0.2">
      <c r="A14429" t="s">
        <v>201</v>
      </c>
      <c r="B14429" t="s">
        <v>202</v>
      </c>
      <c r="C14429">
        <f>-69.97827801 / 41.76401181</f>
        <v>-1.6755640796281059</v>
      </c>
      <c r="D14429" t="s">
        <v>203</v>
      </c>
      <c r="E14429" t="s">
        <v>70</v>
      </c>
      <c r="F14429" s="1">
        <v>43220</v>
      </c>
      <c r="G14429">
        <v>4</v>
      </c>
      <c r="K14429" t="s">
        <v>173</v>
      </c>
      <c r="L14429" t="s">
        <v>150</v>
      </c>
      <c r="O14429">
        <v>11.5</v>
      </c>
      <c r="P14429" t="s">
        <v>150</v>
      </c>
      <c r="Q14429">
        <v>11.3</v>
      </c>
      <c r="R14429" t="s">
        <v>150</v>
      </c>
      <c r="S14429" t="s">
        <v>173</v>
      </c>
      <c r="T14429" t="s">
        <v>150</v>
      </c>
      <c r="W14429" t="s">
        <v>173</v>
      </c>
      <c r="X14429" t="s">
        <v>150</v>
      </c>
      <c r="AE14429" t="s">
        <v>173</v>
      </c>
      <c r="AF14429" t="s">
        <v>150</v>
      </c>
      <c r="AG14429" t="s">
        <v>173</v>
      </c>
      <c r="AH14429" t="s">
        <v>150</v>
      </c>
      <c r="AS14429" t="s">
        <v>173</v>
      </c>
      <c r="AT14429" t="s">
        <v>150</v>
      </c>
    </row>
    <row r="14430" spans="1:58" x14ac:dyDescent="0.2">
      <c r="A14430" t="s">
        <v>201</v>
      </c>
      <c r="B14430" t="s">
        <v>202</v>
      </c>
      <c r="C14430">
        <f>-69.97827801 / 41.76401181</f>
        <v>-1.6755640796281059</v>
      </c>
      <c r="D14430" t="s">
        <v>203</v>
      </c>
      <c r="E14430" t="s">
        <v>70</v>
      </c>
      <c r="F14430" s="1">
        <v>43220</v>
      </c>
      <c r="G14430">
        <v>5</v>
      </c>
      <c r="K14430" t="s">
        <v>173</v>
      </c>
      <c r="L14430" t="s">
        <v>150</v>
      </c>
      <c r="O14430">
        <v>11.52</v>
      </c>
      <c r="P14430" t="s">
        <v>150</v>
      </c>
      <c r="Q14430">
        <v>10</v>
      </c>
      <c r="R14430" t="s">
        <v>150</v>
      </c>
      <c r="S14430" t="s">
        <v>173</v>
      </c>
      <c r="T14430" t="s">
        <v>150</v>
      </c>
      <c r="W14430" t="s">
        <v>173</v>
      </c>
      <c r="X14430" t="s">
        <v>150</v>
      </c>
      <c r="AE14430" t="s">
        <v>173</v>
      </c>
      <c r="AF14430" t="s">
        <v>150</v>
      </c>
      <c r="AG14430" t="s">
        <v>173</v>
      </c>
      <c r="AH14430" t="s">
        <v>150</v>
      </c>
      <c r="AS14430" t="s">
        <v>173</v>
      </c>
      <c r="AT14430" t="s">
        <v>150</v>
      </c>
    </row>
    <row r="14431" spans="1:58" x14ac:dyDescent="0.2">
      <c r="A14431" t="s">
        <v>201</v>
      </c>
      <c r="B14431" t="s">
        <v>202</v>
      </c>
      <c r="C14431">
        <f>-69.97827801 / 41.76401181</f>
        <v>-1.6755640796281059</v>
      </c>
      <c r="D14431" t="s">
        <v>203</v>
      </c>
      <c r="E14431" t="s">
        <v>70</v>
      </c>
      <c r="F14431" s="1">
        <v>43220</v>
      </c>
      <c r="G14431">
        <v>6</v>
      </c>
      <c r="K14431" t="s">
        <v>173</v>
      </c>
      <c r="L14431" t="s">
        <v>150</v>
      </c>
      <c r="O14431">
        <v>10.41</v>
      </c>
      <c r="P14431" t="s">
        <v>150</v>
      </c>
      <c r="Q14431">
        <v>9.4</v>
      </c>
      <c r="R14431" t="s">
        <v>150</v>
      </c>
      <c r="S14431" t="s">
        <v>173</v>
      </c>
      <c r="T14431" t="s">
        <v>150</v>
      </c>
      <c r="W14431" t="s">
        <v>173</v>
      </c>
      <c r="X14431" t="s">
        <v>150</v>
      </c>
      <c r="AE14431" t="s">
        <v>173</v>
      </c>
      <c r="AF14431" t="s">
        <v>150</v>
      </c>
      <c r="AG14431" t="s">
        <v>173</v>
      </c>
      <c r="AH14431" t="s">
        <v>150</v>
      </c>
      <c r="AS14431" t="s">
        <v>173</v>
      </c>
      <c r="AT14431" t="s">
        <v>150</v>
      </c>
    </row>
    <row r="14432" spans="1:58" x14ac:dyDescent="0.2">
      <c r="A14432" t="s">
        <v>201</v>
      </c>
      <c r="B14432" t="s">
        <v>202</v>
      </c>
      <c r="C14432">
        <f>-69.97827801 / 41.76401181</f>
        <v>-1.6755640796281059</v>
      </c>
      <c r="D14432" t="s">
        <v>203</v>
      </c>
      <c r="E14432" t="s">
        <v>70</v>
      </c>
      <c r="F14432" s="1">
        <v>43220</v>
      </c>
      <c r="G14432">
        <v>7</v>
      </c>
      <c r="K14432" t="s">
        <v>173</v>
      </c>
      <c r="L14432" t="s">
        <v>150</v>
      </c>
      <c r="O14432">
        <v>9.73</v>
      </c>
      <c r="P14432" t="s">
        <v>150</v>
      </c>
      <c r="Q14432">
        <v>9.3000000000000007</v>
      </c>
      <c r="R14432" t="s">
        <v>150</v>
      </c>
      <c r="S14432" t="s">
        <v>173</v>
      </c>
      <c r="T14432" t="s">
        <v>150</v>
      </c>
      <c r="W14432" t="s">
        <v>173</v>
      </c>
      <c r="X14432" t="s">
        <v>150</v>
      </c>
      <c r="AE14432" t="s">
        <v>173</v>
      </c>
      <c r="AF14432" t="s">
        <v>150</v>
      </c>
      <c r="AG14432" t="s">
        <v>173</v>
      </c>
      <c r="AH14432" t="s">
        <v>150</v>
      </c>
      <c r="AS14432" t="s">
        <v>173</v>
      </c>
      <c r="AT14432" t="s">
        <v>150</v>
      </c>
    </row>
    <row r="14433" spans="1:58" x14ac:dyDescent="0.2">
      <c r="A14433" t="s">
        <v>201</v>
      </c>
      <c r="B14433" t="s">
        <v>202</v>
      </c>
      <c r="C14433">
        <f>-69.97827801 / 41.76401181</f>
        <v>-1.6755640796281059</v>
      </c>
      <c r="D14433" t="s">
        <v>203</v>
      </c>
      <c r="E14433" t="s">
        <v>70</v>
      </c>
      <c r="F14433" s="1">
        <v>43220</v>
      </c>
      <c r="G14433">
        <v>8</v>
      </c>
      <c r="K14433" t="s">
        <v>173</v>
      </c>
      <c r="L14433" t="s">
        <v>150</v>
      </c>
      <c r="O14433">
        <v>9.24</v>
      </c>
      <c r="P14433" t="s">
        <v>150</v>
      </c>
      <c r="Q14433">
        <v>9.1999999999999993</v>
      </c>
      <c r="R14433" t="s">
        <v>150</v>
      </c>
      <c r="S14433" t="s">
        <v>173</v>
      </c>
      <c r="T14433" t="s">
        <v>150</v>
      </c>
      <c r="W14433" t="s">
        <v>173</v>
      </c>
      <c r="X14433" t="s">
        <v>150</v>
      </c>
      <c r="AE14433" t="s">
        <v>173</v>
      </c>
      <c r="AF14433" t="s">
        <v>150</v>
      </c>
      <c r="AG14433" t="s">
        <v>173</v>
      </c>
      <c r="AH14433" t="s">
        <v>150</v>
      </c>
      <c r="AS14433" t="s">
        <v>173</v>
      </c>
      <c r="AT14433" t="s">
        <v>150</v>
      </c>
    </row>
    <row r="14434" spans="1:58" x14ac:dyDescent="0.2">
      <c r="A14434" t="s">
        <v>201</v>
      </c>
      <c r="B14434" t="s">
        <v>202</v>
      </c>
      <c r="C14434">
        <f>-69.97827801 / 41.76401181</f>
        <v>-1.6755640796281059</v>
      </c>
      <c r="D14434" t="s">
        <v>203</v>
      </c>
      <c r="E14434" t="s">
        <v>70</v>
      </c>
      <c r="F14434" s="1">
        <v>43220</v>
      </c>
      <c r="G14434">
        <v>8.1999999999999993</v>
      </c>
      <c r="K14434">
        <v>2.79</v>
      </c>
      <c r="L14434" t="s">
        <v>150</v>
      </c>
      <c r="O14434">
        <v>9.11</v>
      </c>
      <c r="P14434" t="s">
        <v>150</v>
      </c>
      <c r="Q14434">
        <v>9.1999999999999993</v>
      </c>
      <c r="R14434" t="s">
        <v>150</v>
      </c>
      <c r="S14434">
        <v>0.65</v>
      </c>
      <c r="T14434" t="s">
        <v>150</v>
      </c>
      <c r="U14434">
        <v>20.13</v>
      </c>
      <c r="V14434" t="s">
        <v>150</v>
      </c>
      <c r="W14434">
        <v>34.369999999999997</v>
      </c>
      <c r="X14434" t="s">
        <v>150</v>
      </c>
      <c r="Y14434">
        <v>47.44</v>
      </c>
      <c r="AA14434">
        <v>40.67</v>
      </c>
      <c r="AE14434">
        <v>19.3</v>
      </c>
      <c r="AF14434" t="s">
        <v>150</v>
      </c>
      <c r="AG14434">
        <v>6.67</v>
      </c>
      <c r="AH14434" t="s">
        <v>150</v>
      </c>
      <c r="AS14434">
        <v>7.67</v>
      </c>
      <c r="AT14434" t="s">
        <v>150</v>
      </c>
    </row>
    <row r="14435" spans="1:58" x14ac:dyDescent="0.2">
      <c r="A14435" t="s">
        <v>201</v>
      </c>
      <c r="B14435" t="s">
        <v>202</v>
      </c>
      <c r="C14435">
        <f>-69.97827801 / 41.76401181</f>
        <v>-1.6755640796281059</v>
      </c>
      <c r="D14435" t="s">
        <v>203</v>
      </c>
      <c r="E14435" t="s">
        <v>70</v>
      </c>
      <c r="F14435" s="1">
        <v>43355</v>
      </c>
      <c r="G14435">
        <v>0.5</v>
      </c>
      <c r="I14435">
        <v>8.9</v>
      </c>
      <c r="J14435" t="s">
        <v>150</v>
      </c>
      <c r="K14435">
        <v>4.07</v>
      </c>
      <c r="L14435" t="s">
        <v>150</v>
      </c>
      <c r="M14435">
        <v>3.45</v>
      </c>
      <c r="N14435" t="s">
        <v>150</v>
      </c>
      <c r="O14435">
        <v>7.51</v>
      </c>
      <c r="P14435" t="s">
        <v>150</v>
      </c>
      <c r="Q14435">
        <v>23</v>
      </c>
      <c r="R14435" t="s">
        <v>150</v>
      </c>
      <c r="S14435">
        <v>0.52</v>
      </c>
      <c r="T14435" t="s">
        <v>150</v>
      </c>
      <c r="U14435">
        <v>16.11</v>
      </c>
      <c r="V14435" t="s">
        <v>150</v>
      </c>
      <c r="W14435">
        <v>40.29</v>
      </c>
      <c r="X14435" t="s">
        <v>150</v>
      </c>
      <c r="Y14435">
        <v>44.23</v>
      </c>
      <c r="AA14435">
        <v>44.37</v>
      </c>
      <c r="AC14435">
        <v>42.16</v>
      </c>
      <c r="AE14435">
        <v>23.5</v>
      </c>
      <c r="AF14435" t="s">
        <v>150</v>
      </c>
      <c r="AG14435">
        <v>6.98</v>
      </c>
      <c r="AH14435" t="s">
        <v>150</v>
      </c>
      <c r="AS14435">
        <v>2.86</v>
      </c>
      <c r="AT14435" t="s">
        <v>150</v>
      </c>
    </row>
    <row r="14436" spans="1:58" x14ac:dyDescent="0.2">
      <c r="A14436" t="s">
        <v>201</v>
      </c>
      <c r="B14436" t="s">
        <v>202</v>
      </c>
      <c r="C14436">
        <f>-69.97827801 / 41.76401181</f>
        <v>-1.6755640796281059</v>
      </c>
      <c r="D14436" t="s">
        <v>203</v>
      </c>
      <c r="E14436" t="s">
        <v>70</v>
      </c>
      <c r="F14436" s="1">
        <v>43355</v>
      </c>
      <c r="G14436">
        <v>1</v>
      </c>
      <c r="K14436" t="s">
        <v>173</v>
      </c>
      <c r="L14436" t="s">
        <v>150</v>
      </c>
      <c r="O14436">
        <v>7.48</v>
      </c>
      <c r="P14436" t="s">
        <v>150</v>
      </c>
      <c r="Q14436">
        <v>23</v>
      </c>
      <c r="R14436" t="s">
        <v>150</v>
      </c>
      <c r="S14436" t="s">
        <v>173</v>
      </c>
      <c r="T14436" t="s">
        <v>150</v>
      </c>
      <c r="W14436" t="s">
        <v>173</v>
      </c>
      <c r="X14436" t="s">
        <v>150</v>
      </c>
      <c r="AE14436" t="s">
        <v>173</v>
      </c>
      <c r="AF14436" t="s">
        <v>150</v>
      </c>
      <c r="AG14436" t="s">
        <v>173</v>
      </c>
      <c r="AH14436" t="s">
        <v>150</v>
      </c>
      <c r="AS14436" t="s">
        <v>173</v>
      </c>
      <c r="AT14436" t="s">
        <v>150</v>
      </c>
    </row>
    <row r="14437" spans="1:58" x14ac:dyDescent="0.2">
      <c r="A14437" t="s">
        <v>201</v>
      </c>
      <c r="B14437" t="s">
        <v>202</v>
      </c>
      <c r="C14437">
        <f>-69.97827801 / 41.76401181</f>
        <v>-1.6755640796281059</v>
      </c>
      <c r="D14437" t="s">
        <v>203</v>
      </c>
      <c r="E14437" t="s">
        <v>70</v>
      </c>
      <c r="F14437" s="1">
        <v>43355</v>
      </c>
      <c r="G14437">
        <v>2</v>
      </c>
      <c r="K14437" t="s">
        <v>173</v>
      </c>
      <c r="L14437" t="s">
        <v>150</v>
      </c>
      <c r="O14437">
        <v>6.99</v>
      </c>
      <c r="P14437" t="s">
        <v>150</v>
      </c>
      <c r="Q14437">
        <v>22.9</v>
      </c>
      <c r="R14437" t="s">
        <v>150</v>
      </c>
      <c r="S14437" t="s">
        <v>173</v>
      </c>
      <c r="T14437" t="s">
        <v>150</v>
      </c>
      <c r="W14437" t="s">
        <v>173</v>
      </c>
      <c r="X14437" t="s">
        <v>150</v>
      </c>
      <c r="AE14437" t="s">
        <v>173</v>
      </c>
      <c r="AF14437" t="s">
        <v>150</v>
      </c>
      <c r="AG14437" t="s">
        <v>173</v>
      </c>
      <c r="AH14437" t="s">
        <v>150</v>
      </c>
      <c r="AS14437" t="s">
        <v>173</v>
      </c>
      <c r="AT14437" t="s">
        <v>150</v>
      </c>
    </row>
    <row r="14438" spans="1:58" x14ac:dyDescent="0.2">
      <c r="A14438" t="s">
        <v>201</v>
      </c>
      <c r="B14438" t="s">
        <v>202</v>
      </c>
      <c r="C14438">
        <f>-69.97827801 / 41.76401181</f>
        <v>-1.6755640796281059</v>
      </c>
      <c r="D14438" t="s">
        <v>203</v>
      </c>
      <c r="E14438" t="s">
        <v>70</v>
      </c>
      <c r="F14438" s="1">
        <v>43355</v>
      </c>
      <c r="G14438">
        <v>3</v>
      </c>
      <c r="K14438">
        <v>16.77</v>
      </c>
      <c r="L14438" t="s">
        <v>150</v>
      </c>
      <c r="O14438">
        <v>6.96</v>
      </c>
      <c r="P14438" t="s">
        <v>150</v>
      </c>
      <c r="Q14438">
        <v>22.6</v>
      </c>
      <c r="R14438" t="s">
        <v>150</v>
      </c>
      <c r="S14438">
        <v>0.56000000000000005</v>
      </c>
      <c r="T14438" t="s">
        <v>150</v>
      </c>
      <c r="U14438">
        <v>17.350000000000001</v>
      </c>
      <c r="V14438" t="s">
        <v>150</v>
      </c>
      <c r="W14438">
        <v>44.86</v>
      </c>
      <c r="X14438" t="s">
        <v>150</v>
      </c>
      <c r="Y14438">
        <v>45.3</v>
      </c>
      <c r="AA14438">
        <v>58.26</v>
      </c>
      <c r="AE14438">
        <v>23.9</v>
      </c>
      <c r="AF14438" t="s">
        <v>150</v>
      </c>
      <c r="AG14438">
        <v>6.88</v>
      </c>
      <c r="AH14438" t="s">
        <v>150</v>
      </c>
      <c r="AS14438">
        <v>1.1299999999999999</v>
      </c>
      <c r="AT14438" t="s">
        <v>150</v>
      </c>
    </row>
    <row r="14439" spans="1:58" x14ac:dyDescent="0.2">
      <c r="A14439" t="s">
        <v>201</v>
      </c>
      <c r="B14439" t="s">
        <v>202</v>
      </c>
      <c r="C14439">
        <f>-69.97827801 / 41.76401181</f>
        <v>-1.6755640796281059</v>
      </c>
      <c r="D14439" t="s">
        <v>203</v>
      </c>
      <c r="E14439" t="s">
        <v>70</v>
      </c>
      <c r="F14439" s="1">
        <v>43355</v>
      </c>
      <c r="G14439">
        <v>4</v>
      </c>
      <c r="K14439" t="s">
        <v>173</v>
      </c>
      <c r="L14439" t="s">
        <v>150</v>
      </c>
      <c r="O14439">
        <v>6.48</v>
      </c>
      <c r="P14439" t="s">
        <v>150</v>
      </c>
      <c r="Q14439">
        <v>22.4</v>
      </c>
      <c r="R14439" t="s">
        <v>150</v>
      </c>
      <c r="S14439" t="s">
        <v>173</v>
      </c>
      <c r="T14439" t="s">
        <v>150</v>
      </c>
      <c r="W14439" t="s">
        <v>173</v>
      </c>
      <c r="X14439" t="s">
        <v>150</v>
      </c>
      <c r="AE14439" t="s">
        <v>173</v>
      </c>
      <c r="AF14439" t="s">
        <v>150</v>
      </c>
      <c r="AG14439" t="s">
        <v>173</v>
      </c>
      <c r="AH14439" t="s">
        <v>150</v>
      </c>
      <c r="AS14439" t="s">
        <v>173</v>
      </c>
      <c r="AT14439" t="s">
        <v>150</v>
      </c>
    </row>
    <row r="14440" spans="1:58" x14ac:dyDescent="0.2">
      <c r="A14440" t="s">
        <v>201</v>
      </c>
      <c r="B14440" t="s">
        <v>202</v>
      </c>
      <c r="C14440">
        <f>-69.97827801 / 41.76401181</f>
        <v>-1.6755640796281059</v>
      </c>
      <c r="D14440" t="s">
        <v>203</v>
      </c>
      <c r="E14440" t="s">
        <v>70</v>
      </c>
      <c r="F14440" s="1">
        <v>43355</v>
      </c>
      <c r="G14440">
        <v>5</v>
      </c>
      <c r="K14440" t="s">
        <v>173</v>
      </c>
      <c r="L14440" t="s">
        <v>150</v>
      </c>
      <c r="O14440">
        <v>6.27</v>
      </c>
      <c r="P14440" t="s">
        <v>150</v>
      </c>
      <c r="Q14440">
        <v>22.3</v>
      </c>
      <c r="R14440" t="s">
        <v>150</v>
      </c>
      <c r="S14440" t="s">
        <v>173</v>
      </c>
      <c r="T14440" t="s">
        <v>150</v>
      </c>
      <c r="W14440" t="s">
        <v>173</v>
      </c>
      <c r="X14440" t="s">
        <v>150</v>
      </c>
      <c r="AE14440" t="s">
        <v>173</v>
      </c>
      <c r="AF14440" t="s">
        <v>150</v>
      </c>
      <c r="AG14440" t="s">
        <v>173</v>
      </c>
      <c r="AH14440" t="s">
        <v>150</v>
      </c>
      <c r="AS14440" t="s">
        <v>173</v>
      </c>
      <c r="AT14440" t="s">
        <v>150</v>
      </c>
    </row>
    <row r="14441" spans="1:58" x14ac:dyDescent="0.2">
      <c r="A14441" t="s">
        <v>201</v>
      </c>
      <c r="B14441" t="s">
        <v>202</v>
      </c>
      <c r="C14441">
        <f>-69.97827801 / 41.76401181</f>
        <v>-1.6755640796281059</v>
      </c>
      <c r="D14441" t="s">
        <v>203</v>
      </c>
      <c r="E14441" t="s">
        <v>70</v>
      </c>
      <c r="F14441" s="1">
        <v>43355</v>
      </c>
      <c r="G14441">
        <v>6</v>
      </c>
      <c r="K14441" t="s">
        <v>173</v>
      </c>
      <c r="L14441" t="s">
        <v>150</v>
      </c>
      <c r="O14441">
        <v>0.3</v>
      </c>
      <c r="P14441" t="s">
        <v>150</v>
      </c>
      <c r="Q14441">
        <v>18.5</v>
      </c>
      <c r="R14441" t="s">
        <v>150</v>
      </c>
      <c r="S14441" t="s">
        <v>173</v>
      </c>
      <c r="T14441" t="s">
        <v>150</v>
      </c>
      <c r="W14441" t="s">
        <v>173</v>
      </c>
      <c r="X14441" t="s">
        <v>150</v>
      </c>
      <c r="AE14441" t="s">
        <v>173</v>
      </c>
      <c r="AF14441" t="s">
        <v>150</v>
      </c>
      <c r="AG14441" t="s">
        <v>173</v>
      </c>
      <c r="AH14441" t="s">
        <v>150</v>
      </c>
      <c r="AS14441" t="s">
        <v>173</v>
      </c>
      <c r="AT14441" t="s">
        <v>150</v>
      </c>
    </row>
    <row r="14442" spans="1:58" x14ac:dyDescent="0.2">
      <c r="A14442" t="s">
        <v>201</v>
      </c>
      <c r="B14442" t="s">
        <v>202</v>
      </c>
      <c r="C14442">
        <f>-69.97827801 / 41.76401181</f>
        <v>-1.6755640796281059</v>
      </c>
      <c r="D14442" t="s">
        <v>203</v>
      </c>
      <c r="E14442" t="s">
        <v>70</v>
      </c>
      <c r="F14442" s="1">
        <v>43355</v>
      </c>
      <c r="G14442">
        <v>7</v>
      </c>
      <c r="K14442" t="s">
        <v>173</v>
      </c>
      <c r="L14442" t="s">
        <v>150</v>
      </c>
      <c r="O14442">
        <v>0.24</v>
      </c>
      <c r="P14442" t="s">
        <v>150</v>
      </c>
      <c r="Q14442">
        <v>14.5</v>
      </c>
      <c r="R14442" t="s">
        <v>150</v>
      </c>
      <c r="S14442" t="s">
        <v>173</v>
      </c>
      <c r="T14442" t="s">
        <v>150</v>
      </c>
      <c r="W14442" t="s">
        <v>173</v>
      </c>
      <c r="X14442" t="s">
        <v>150</v>
      </c>
      <c r="AE14442" t="s">
        <v>173</v>
      </c>
      <c r="AF14442" t="s">
        <v>150</v>
      </c>
      <c r="AG14442" t="s">
        <v>173</v>
      </c>
      <c r="AH14442" t="s">
        <v>150</v>
      </c>
      <c r="AS14442" t="s">
        <v>173</v>
      </c>
      <c r="AT14442" t="s">
        <v>150</v>
      </c>
    </row>
    <row r="14443" spans="1:58" x14ac:dyDescent="0.2">
      <c r="A14443" t="s">
        <v>201</v>
      </c>
      <c r="B14443" t="s">
        <v>202</v>
      </c>
      <c r="C14443">
        <f>-69.97827801 / 41.76401181</f>
        <v>-1.6755640796281059</v>
      </c>
      <c r="D14443" t="s">
        <v>203</v>
      </c>
      <c r="E14443" t="s">
        <v>70</v>
      </c>
      <c r="F14443" s="1">
        <v>43355</v>
      </c>
      <c r="G14443">
        <v>8</v>
      </c>
      <c r="K14443">
        <v>129.61000000000001</v>
      </c>
      <c r="L14443" t="s">
        <v>150</v>
      </c>
      <c r="O14443">
        <v>0.28000000000000003</v>
      </c>
      <c r="P14443" t="s">
        <v>150</v>
      </c>
      <c r="Q14443">
        <v>11.9</v>
      </c>
      <c r="R14443" t="s">
        <v>150</v>
      </c>
      <c r="S14443">
        <v>1.26</v>
      </c>
      <c r="T14443" t="s">
        <v>150</v>
      </c>
      <c r="U14443">
        <v>39.03</v>
      </c>
      <c r="V14443" t="s">
        <v>150</v>
      </c>
      <c r="W14443">
        <v>47.65</v>
      </c>
      <c r="X14443" t="s">
        <v>150</v>
      </c>
      <c r="Y14443">
        <v>56.99</v>
      </c>
      <c r="AA14443">
        <v>78.319999999999993</v>
      </c>
      <c r="AE14443">
        <v>43.8</v>
      </c>
      <c r="AF14443" t="s">
        <v>150</v>
      </c>
      <c r="AG14443">
        <v>6.34</v>
      </c>
      <c r="AH14443" t="s">
        <v>150</v>
      </c>
      <c r="AS14443">
        <v>0.03</v>
      </c>
      <c r="AT14443" t="s">
        <v>150</v>
      </c>
    </row>
    <row r="14444" spans="1:58" x14ac:dyDescent="0.2">
      <c r="A14444" t="s">
        <v>201</v>
      </c>
      <c r="B14444" t="s">
        <v>202</v>
      </c>
      <c r="C14444">
        <f>-69.97827801 / 41.76401181</f>
        <v>-1.6755640796281059</v>
      </c>
      <c r="D14444" t="s">
        <v>203</v>
      </c>
      <c r="E14444" t="s">
        <v>70</v>
      </c>
      <c r="F14444" s="1">
        <v>43565</v>
      </c>
      <c r="G14444">
        <v>0.5</v>
      </c>
      <c r="I14444">
        <v>11</v>
      </c>
      <c r="J14444" t="s">
        <v>150</v>
      </c>
      <c r="K14444">
        <v>2.69</v>
      </c>
      <c r="L14444" t="s">
        <v>150</v>
      </c>
      <c r="M14444">
        <v>4.2</v>
      </c>
      <c r="N14444" t="s">
        <v>150</v>
      </c>
      <c r="O14444">
        <v>10.6</v>
      </c>
      <c r="P14444" t="s">
        <v>150</v>
      </c>
      <c r="Q14444">
        <v>9.6</v>
      </c>
      <c r="R14444" t="s">
        <v>150</v>
      </c>
      <c r="S14444">
        <v>0.04</v>
      </c>
      <c r="T14444" t="s">
        <v>150</v>
      </c>
      <c r="U14444">
        <v>1.24</v>
      </c>
      <c r="V14444" t="s">
        <v>150</v>
      </c>
      <c r="W14444">
        <v>30.81</v>
      </c>
      <c r="X14444" t="s">
        <v>150</v>
      </c>
      <c r="Y14444">
        <v>7.25</v>
      </c>
      <c r="AA14444">
        <v>40.31</v>
      </c>
      <c r="AC14444">
        <v>39.32</v>
      </c>
      <c r="AE14444">
        <v>18.8</v>
      </c>
      <c r="AF14444" t="s">
        <v>150</v>
      </c>
      <c r="AG14444">
        <v>6.69</v>
      </c>
      <c r="AH14444" t="s">
        <v>150</v>
      </c>
      <c r="AS14444">
        <v>0.63</v>
      </c>
      <c r="AT14444" t="s">
        <v>150</v>
      </c>
      <c r="BE14444">
        <v>3.31</v>
      </c>
      <c r="BF14444" t="s">
        <v>150</v>
      </c>
    </row>
    <row r="14445" spans="1:58" x14ac:dyDescent="0.2">
      <c r="A14445" t="s">
        <v>201</v>
      </c>
      <c r="B14445" t="s">
        <v>202</v>
      </c>
      <c r="C14445">
        <f>-69.97827801 / 41.76401181</f>
        <v>-1.6755640796281059</v>
      </c>
      <c r="D14445" t="s">
        <v>203</v>
      </c>
      <c r="E14445" t="s">
        <v>70</v>
      </c>
      <c r="F14445" s="1">
        <v>43565</v>
      </c>
      <c r="G14445">
        <v>1</v>
      </c>
      <c r="K14445" t="s">
        <v>173</v>
      </c>
      <c r="L14445" t="s">
        <v>150</v>
      </c>
      <c r="O14445">
        <v>10.7</v>
      </c>
      <c r="P14445" t="s">
        <v>150</v>
      </c>
      <c r="Q14445">
        <v>9.6</v>
      </c>
      <c r="R14445" t="s">
        <v>150</v>
      </c>
      <c r="S14445" t="s">
        <v>173</v>
      </c>
      <c r="T14445" t="s">
        <v>150</v>
      </c>
      <c r="W14445" t="s">
        <v>173</v>
      </c>
      <c r="X14445" t="s">
        <v>150</v>
      </c>
      <c r="AE14445" t="s">
        <v>173</v>
      </c>
      <c r="AF14445" t="s">
        <v>150</v>
      </c>
      <c r="AG14445" t="s">
        <v>173</v>
      </c>
      <c r="AH14445" t="s">
        <v>150</v>
      </c>
      <c r="AS14445" t="s">
        <v>173</v>
      </c>
      <c r="AT14445" t="s">
        <v>150</v>
      </c>
      <c r="BE14445" t="s">
        <v>173</v>
      </c>
      <c r="BF14445" t="s">
        <v>150</v>
      </c>
    </row>
    <row r="14446" spans="1:58" x14ac:dyDescent="0.2">
      <c r="A14446" t="s">
        <v>201</v>
      </c>
      <c r="B14446" t="s">
        <v>202</v>
      </c>
      <c r="C14446">
        <f>-69.97827801 / 41.76401181</f>
        <v>-1.6755640796281059</v>
      </c>
      <c r="D14446" t="s">
        <v>203</v>
      </c>
      <c r="E14446" t="s">
        <v>70</v>
      </c>
      <c r="F14446" s="1">
        <v>43565</v>
      </c>
      <c r="G14446">
        <v>2</v>
      </c>
      <c r="K14446" t="s">
        <v>173</v>
      </c>
      <c r="L14446" t="s">
        <v>150</v>
      </c>
      <c r="O14446">
        <v>10.7</v>
      </c>
      <c r="P14446" t="s">
        <v>150</v>
      </c>
      <c r="Q14446">
        <v>9.6</v>
      </c>
      <c r="R14446" t="s">
        <v>150</v>
      </c>
      <c r="S14446" t="s">
        <v>173</v>
      </c>
      <c r="T14446" t="s">
        <v>150</v>
      </c>
      <c r="W14446" t="s">
        <v>173</v>
      </c>
      <c r="X14446" t="s">
        <v>150</v>
      </c>
      <c r="AE14446" t="s">
        <v>173</v>
      </c>
      <c r="AF14446" t="s">
        <v>150</v>
      </c>
      <c r="AG14446" t="s">
        <v>173</v>
      </c>
      <c r="AH14446" t="s">
        <v>150</v>
      </c>
      <c r="AS14446" t="s">
        <v>173</v>
      </c>
      <c r="AT14446" t="s">
        <v>150</v>
      </c>
      <c r="BE14446" t="s">
        <v>173</v>
      </c>
      <c r="BF14446" t="s">
        <v>150</v>
      </c>
    </row>
    <row r="14447" spans="1:58" x14ac:dyDescent="0.2">
      <c r="A14447" t="s">
        <v>201</v>
      </c>
      <c r="B14447" t="s">
        <v>202</v>
      </c>
      <c r="C14447">
        <f>-69.97827801 / 41.76401181</f>
        <v>-1.6755640796281059</v>
      </c>
      <c r="D14447" t="s">
        <v>203</v>
      </c>
      <c r="E14447" t="s">
        <v>70</v>
      </c>
      <c r="F14447" s="1">
        <v>43565</v>
      </c>
      <c r="G14447">
        <v>3</v>
      </c>
      <c r="K14447">
        <v>2.54</v>
      </c>
      <c r="L14447" t="s">
        <v>150</v>
      </c>
      <c r="O14447">
        <v>10.7</v>
      </c>
      <c r="P14447" t="s">
        <v>150</v>
      </c>
      <c r="Q14447">
        <v>9.6</v>
      </c>
      <c r="R14447" t="s">
        <v>150</v>
      </c>
      <c r="S14447">
        <v>0.04</v>
      </c>
      <c r="T14447" t="s">
        <v>150</v>
      </c>
      <c r="U14447">
        <v>1.24</v>
      </c>
      <c r="V14447" t="s">
        <v>150</v>
      </c>
      <c r="W14447">
        <v>27.47</v>
      </c>
      <c r="X14447" t="s">
        <v>150</v>
      </c>
      <c r="Y14447">
        <v>7.25</v>
      </c>
      <c r="AA14447">
        <v>39.74</v>
      </c>
      <c r="AE14447">
        <v>17.399999999999999</v>
      </c>
      <c r="AF14447" t="s">
        <v>150</v>
      </c>
      <c r="AG14447">
        <v>6.52</v>
      </c>
      <c r="AH14447" t="s">
        <v>150</v>
      </c>
      <c r="AS14447">
        <v>0.68</v>
      </c>
      <c r="AT14447" t="s">
        <v>150</v>
      </c>
      <c r="BE14447">
        <v>3.22</v>
      </c>
      <c r="BF14447" t="s">
        <v>150</v>
      </c>
    </row>
    <row r="14448" spans="1:58" x14ac:dyDescent="0.2">
      <c r="A14448" t="s">
        <v>201</v>
      </c>
      <c r="B14448" t="s">
        <v>202</v>
      </c>
      <c r="C14448">
        <f>-69.97827801 / 41.76401181</f>
        <v>-1.6755640796281059</v>
      </c>
      <c r="D14448" t="s">
        <v>203</v>
      </c>
      <c r="E14448" t="s">
        <v>70</v>
      </c>
      <c r="F14448" s="1">
        <v>43565</v>
      </c>
      <c r="G14448">
        <v>4</v>
      </c>
      <c r="K14448" t="s">
        <v>173</v>
      </c>
      <c r="L14448" t="s">
        <v>150</v>
      </c>
      <c r="O14448">
        <v>10.6</v>
      </c>
      <c r="P14448" t="s">
        <v>150</v>
      </c>
      <c r="Q14448">
        <v>9.6</v>
      </c>
      <c r="R14448" t="s">
        <v>150</v>
      </c>
      <c r="S14448" t="s">
        <v>173</v>
      </c>
      <c r="T14448" t="s">
        <v>150</v>
      </c>
      <c r="W14448" t="s">
        <v>173</v>
      </c>
      <c r="X14448" t="s">
        <v>150</v>
      </c>
      <c r="AE14448" t="s">
        <v>173</v>
      </c>
      <c r="AF14448" t="s">
        <v>150</v>
      </c>
      <c r="AG14448" t="s">
        <v>173</v>
      </c>
      <c r="AH14448" t="s">
        <v>150</v>
      </c>
      <c r="AS14448" t="s">
        <v>173</v>
      </c>
      <c r="AT14448" t="s">
        <v>150</v>
      </c>
      <c r="BE14448" t="s">
        <v>173</v>
      </c>
      <c r="BF14448" t="s">
        <v>150</v>
      </c>
    </row>
    <row r="14449" spans="1:58" x14ac:dyDescent="0.2">
      <c r="A14449" t="s">
        <v>201</v>
      </c>
      <c r="B14449" t="s">
        <v>202</v>
      </c>
      <c r="C14449">
        <f>-69.97827801 / 41.76401181</f>
        <v>-1.6755640796281059</v>
      </c>
      <c r="D14449" t="s">
        <v>203</v>
      </c>
      <c r="E14449" t="s">
        <v>70</v>
      </c>
      <c r="F14449" s="1">
        <v>43565</v>
      </c>
      <c r="G14449">
        <v>5</v>
      </c>
      <c r="K14449" t="s">
        <v>173</v>
      </c>
      <c r="L14449" t="s">
        <v>150</v>
      </c>
      <c r="O14449">
        <v>10.6</v>
      </c>
      <c r="P14449" t="s">
        <v>150</v>
      </c>
      <c r="Q14449">
        <v>9.5</v>
      </c>
      <c r="R14449" t="s">
        <v>150</v>
      </c>
      <c r="S14449" t="s">
        <v>173</v>
      </c>
      <c r="T14449" t="s">
        <v>150</v>
      </c>
      <c r="W14449" t="s">
        <v>173</v>
      </c>
      <c r="X14449" t="s">
        <v>150</v>
      </c>
      <c r="AE14449" t="s">
        <v>173</v>
      </c>
      <c r="AF14449" t="s">
        <v>150</v>
      </c>
      <c r="AG14449" t="s">
        <v>173</v>
      </c>
      <c r="AH14449" t="s">
        <v>150</v>
      </c>
      <c r="AS14449" t="s">
        <v>173</v>
      </c>
      <c r="AT14449" t="s">
        <v>150</v>
      </c>
      <c r="BE14449" t="s">
        <v>173</v>
      </c>
      <c r="BF14449" t="s">
        <v>150</v>
      </c>
    </row>
    <row r="14450" spans="1:58" x14ac:dyDescent="0.2">
      <c r="A14450" t="s">
        <v>201</v>
      </c>
      <c r="B14450" t="s">
        <v>202</v>
      </c>
      <c r="C14450">
        <f>-69.97827801 / 41.76401181</f>
        <v>-1.6755640796281059</v>
      </c>
      <c r="D14450" t="s">
        <v>203</v>
      </c>
      <c r="E14450" t="s">
        <v>70</v>
      </c>
      <c r="F14450" s="1">
        <v>43565</v>
      </c>
      <c r="G14450">
        <v>6</v>
      </c>
      <c r="K14450" t="s">
        <v>173</v>
      </c>
      <c r="L14450" t="s">
        <v>150</v>
      </c>
      <c r="O14450">
        <v>10.6</v>
      </c>
      <c r="P14450" t="s">
        <v>150</v>
      </c>
      <c r="Q14450">
        <v>9.5</v>
      </c>
      <c r="R14450" t="s">
        <v>150</v>
      </c>
      <c r="S14450" t="s">
        <v>173</v>
      </c>
      <c r="T14450" t="s">
        <v>150</v>
      </c>
      <c r="W14450" t="s">
        <v>173</v>
      </c>
      <c r="X14450" t="s">
        <v>150</v>
      </c>
      <c r="AE14450" t="s">
        <v>173</v>
      </c>
      <c r="AF14450" t="s">
        <v>150</v>
      </c>
      <c r="AG14450" t="s">
        <v>173</v>
      </c>
      <c r="AH14450" t="s">
        <v>150</v>
      </c>
      <c r="AS14450" t="s">
        <v>173</v>
      </c>
      <c r="AT14450" t="s">
        <v>150</v>
      </c>
      <c r="BE14450" t="s">
        <v>173</v>
      </c>
      <c r="BF14450" t="s">
        <v>150</v>
      </c>
    </row>
    <row r="14451" spans="1:58" x14ac:dyDescent="0.2">
      <c r="A14451" t="s">
        <v>201</v>
      </c>
      <c r="B14451" t="s">
        <v>202</v>
      </c>
      <c r="C14451">
        <f>-69.97827801 / 41.76401181</f>
        <v>-1.6755640796281059</v>
      </c>
      <c r="D14451" t="s">
        <v>203</v>
      </c>
      <c r="E14451" t="s">
        <v>70</v>
      </c>
      <c r="F14451" s="1">
        <v>43565</v>
      </c>
      <c r="G14451">
        <v>7</v>
      </c>
      <c r="K14451" t="s">
        <v>173</v>
      </c>
      <c r="L14451" t="s">
        <v>150</v>
      </c>
      <c r="O14451">
        <v>10</v>
      </c>
      <c r="P14451" t="s">
        <v>150</v>
      </c>
      <c r="Q14451">
        <v>9.5</v>
      </c>
      <c r="R14451" t="s">
        <v>150</v>
      </c>
      <c r="S14451" t="s">
        <v>173</v>
      </c>
      <c r="T14451" t="s">
        <v>150</v>
      </c>
      <c r="W14451" t="s">
        <v>173</v>
      </c>
      <c r="X14451" t="s">
        <v>150</v>
      </c>
      <c r="AE14451" t="s">
        <v>173</v>
      </c>
      <c r="AF14451" t="s">
        <v>150</v>
      </c>
      <c r="AG14451" t="s">
        <v>173</v>
      </c>
      <c r="AH14451" t="s">
        <v>150</v>
      </c>
      <c r="AS14451" t="s">
        <v>173</v>
      </c>
      <c r="AT14451" t="s">
        <v>150</v>
      </c>
      <c r="BE14451" t="s">
        <v>173</v>
      </c>
      <c r="BF14451" t="s">
        <v>150</v>
      </c>
    </row>
    <row r="14452" spans="1:58" x14ac:dyDescent="0.2">
      <c r="A14452" t="s">
        <v>201</v>
      </c>
      <c r="B14452" t="s">
        <v>202</v>
      </c>
      <c r="C14452">
        <f>-69.97827801 / 41.76401181</f>
        <v>-1.6755640796281059</v>
      </c>
      <c r="D14452" t="s">
        <v>203</v>
      </c>
      <c r="E14452" t="s">
        <v>70</v>
      </c>
      <c r="F14452" s="1">
        <v>43565</v>
      </c>
      <c r="G14452">
        <v>8</v>
      </c>
      <c r="K14452" t="s">
        <v>173</v>
      </c>
      <c r="L14452" t="s">
        <v>150</v>
      </c>
      <c r="O14452">
        <v>9.1</v>
      </c>
      <c r="P14452" t="s">
        <v>150</v>
      </c>
      <c r="Q14452">
        <v>8.8000000000000007</v>
      </c>
      <c r="R14452" t="s">
        <v>150</v>
      </c>
      <c r="S14452" t="s">
        <v>173</v>
      </c>
      <c r="T14452" t="s">
        <v>150</v>
      </c>
      <c r="W14452" t="s">
        <v>173</v>
      </c>
      <c r="X14452" t="s">
        <v>150</v>
      </c>
      <c r="AE14452" t="s">
        <v>173</v>
      </c>
      <c r="AF14452" t="s">
        <v>150</v>
      </c>
      <c r="AG14452" t="s">
        <v>173</v>
      </c>
      <c r="AH14452" t="s">
        <v>150</v>
      </c>
      <c r="AS14452" t="s">
        <v>173</v>
      </c>
      <c r="AT14452" t="s">
        <v>150</v>
      </c>
      <c r="BE14452" t="s">
        <v>173</v>
      </c>
      <c r="BF14452" t="s">
        <v>150</v>
      </c>
    </row>
    <row r="14453" spans="1:58" x14ac:dyDescent="0.2">
      <c r="A14453" t="s">
        <v>201</v>
      </c>
      <c r="B14453" t="s">
        <v>202</v>
      </c>
      <c r="C14453">
        <f>-69.97827801 / 41.76401181</f>
        <v>-1.6755640796281059</v>
      </c>
      <c r="D14453" t="s">
        <v>203</v>
      </c>
      <c r="E14453" t="s">
        <v>70</v>
      </c>
      <c r="F14453" s="1">
        <v>43565</v>
      </c>
      <c r="G14453">
        <v>9</v>
      </c>
      <c r="K14453" t="s">
        <v>173</v>
      </c>
      <c r="L14453" t="s">
        <v>150</v>
      </c>
      <c r="O14453">
        <v>8.9</v>
      </c>
      <c r="P14453" t="s">
        <v>150</v>
      </c>
      <c r="Q14453">
        <v>8.8000000000000007</v>
      </c>
      <c r="R14453" t="s">
        <v>150</v>
      </c>
      <c r="S14453" t="s">
        <v>173</v>
      </c>
      <c r="T14453" t="s">
        <v>150</v>
      </c>
      <c r="W14453" t="s">
        <v>173</v>
      </c>
      <c r="X14453" t="s">
        <v>150</v>
      </c>
      <c r="AE14453" t="s">
        <v>173</v>
      </c>
      <c r="AF14453" t="s">
        <v>150</v>
      </c>
      <c r="AG14453" t="s">
        <v>173</v>
      </c>
      <c r="AH14453" t="s">
        <v>150</v>
      </c>
      <c r="AS14453" t="s">
        <v>173</v>
      </c>
      <c r="AT14453" t="s">
        <v>150</v>
      </c>
      <c r="BE14453" t="s">
        <v>173</v>
      </c>
      <c r="BF14453" t="s">
        <v>150</v>
      </c>
    </row>
    <row r="14454" spans="1:58" x14ac:dyDescent="0.2">
      <c r="A14454" t="s">
        <v>201</v>
      </c>
      <c r="B14454" t="s">
        <v>202</v>
      </c>
      <c r="C14454">
        <f>-69.97827801 / 41.76401181</f>
        <v>-1.6755640796281059</v>
      </c>
      <c r="D14454" t="s">
        <v>203</v>
      </c>
      <c r="E14454" t="s">
        <v>70</v>
      </c>
      <c r="F14454" s="1">
        <v>43565</v>
      </c>
      <c r="G14454">
        <v>10</v>
      </c>
      <c r="K14454">
        <v>1.33</v>
      </c>
      <c r="L14454" t="s">
        <v>150</v>
      </c>
      <c r="O14454">
        <v>3.5</v>
      </c>
      <c r="P14454" t="s">
        <v>150</v>
      </c>
      <c r="Q14454">
        <v>8.6999999999999993</v>
      </c>
      <c r="R14454" t="s">
        <v>150</v>
      </c>
      <c r="S14454">
        <v>0.05</v>
      </c>
      <c r="T14454" t="s">
        <v>150</v>
      </c>
      <c r="U14454">
        <v>1.55</v>
      </c>
      <c r="V14454" t="s">
        <v>150</v>
      </c>
      <c r="W14454">
        <v>33.630000000000003</v>
      </c>
      <c r="X14454" t="s">
        <v>150</v>
      </c>
      <c r="Y14454">
        <v>10.47</v>
      </c>
      <c r="AA14454">
        <v>33.4</v>
      </c>
      <c r="AE14454">
        <v>18.7</v>
      </c>
      <c r="AF14454" t="s">
        <v>150</v>
      </c>
      <c r="AG14454">
        <v>6.14</v>
      </c>
      <c r="AH14454" t="s">
        <v>150</v>
      </c>
      <c r="AS14454">
        <v>2.79</v>
      </c>
      <c r="AT14454" t="s">
        <v>150</v>
      </c>
      <c r="BE14454">
        <v>4.12</v>
      </c>
      <c r="BF14454" t="s">
        <v>150</v>
      </c>
    </row>
    <row r="14455" spans="1:58" x14ac:dyDescent="0.2">
      <c r="A14455" t="s">
        <v>201</v>
      </c>
      <c r="B14455" t="s">
        <v>202</v>
      </c>
      <c r="C14455">
        <f>-69.97827801 / 41.76401181</f>
        <v>-1.6755640796281059</v>
      </c>
      <c r="D14455" t="s">
        <v>203</v>
      </c>
      <c r="E14455" t="s">
        <v>70</v>
      </c>
      <c r="F14455" s="1">
        <v>43565</v>
      </c>
      <c r="G14455">
        <v>10.5</v>
      </c>
      <c r="K14455" t="s">
        <v>173</v>
      </c>
      <c r="L14455" t="s">
        <v>150</v>
      </c>
      <c r="O14455">
        <v>0.5</v>
      </c>
      <c r="P14455" t="s">
        <v>150</v>
      </c>
      <c r="Q14455">
        <v>8.8000000000000007</v>
      </c>
      <c r="R14455" t="s">
        <v>150</v>
      </c>
      <c r="S14455" t="s">
        <v>173</v>
      </c>
      <c r="T14455" t="s">
        <v>150</v>
      </c>
      <c r="W14455" t="s">
        <v>173</v>
      </c>
      <c r="X14455" t="s">
        <v>150</v>
      </c>
      <c r="AE14455" t="s">
        <v>173</v>
      </c>
      <c r="AF14455" t="s">
        <v>150</v>
      </c>
      <c r="AG14455" t="s">
        <v>173</v>
      </c>
      <c r="AH14455" t="s">
        <v>150</v>
      </c>
      <c r="AS14455" t="s">
        <v>173</v>
      </c>
      <c r="AT14455" t="s">
        <v>150</v>
      </c>
      <c r="BE14455" t="s">
        <v>173</v>
      </c>
      <c r="BF14455" t="s">
        <v>150</v>
      </c>
    </row>
    <row r="14456" spans="1:58" x14ac:dyDescent="0.2">
      <c r="A14456" t="s">
        <v>201</v>
      </c>
      <c r="B14456" t="s">
        <v>202</v>
      </c>
      <c r="C14456">
        <f>-69.97827801 / 41.76401181</f>
        <v>-1.6755640796281059</v>
      </c>
      <c r="D14456" t="s">
        <v>203</v>
      </c>
      <c r="E14456" t="s">
        <v>70</v>
      </c>
      <c r="F14456" s="1">
        <v>43713</v>
      </c>
      <c r="G14456">
        <v>0.5</v>
      </c>
      <c r="I14456">
        <v>8.9</v>
      </c>
      <c r="J14456" t="s">
        <v>150</v>
      </c>
      <c r="K14456">
        <v>13.17</v>
      </c>
      <c r="L14456" t="s">
        <v>150</v>
      </c>
      <c r="M14456">
        <v>1.8</v>
      </c>
      <c r="N14456" t="s">
        <v>150</v>
      </c>
      <c r="O14456">
        <v>8.3000000000000007</v>
      </c>
      <c r="P14456" t="s">
        <v>150</v>
      </c>
      <c r="Q14456">
        <v>22.4</v>
      </c>
      <c r="R14456" t="s">
        <v>150</v>
      </c>
      <c r="S14456">
        <v>0.54</v>
      </c>
      <c r="T14456" t="s">
        <v>150</v>
      </c>
      <c r="U14456">
        <v>16.73</v>
      </c>
      <c r="V14456" t="s">
        <v>150</v>
      </c>
      <c r="W14456">
        <v>31.55</v>
      </c>
      <c r="X14456" t="s">
        <v>150</v>
      </c>
      <c r="Y14456">
        <v>44.77</v>
      </c>
      <c r="AA14456">
        <v>55.89</v>
      </c>
      <c r="AC14456">
        <v>51.53</v>
      </c>
      <c r="AE14456">
        <v>24.7</v>
      </c>
      <c r="AF14456" t="s">
        <v>150</v>
      </c>
      <c r="AG14456">
        <v>6.86</v>
      </c>
      <c r="AH14456" t="s">
        <v>150</v>
      </c>
      <c r="AS14456">
        <v>8.43</v>
      </c>
      <c r="AT14456" t="s">
        <v>150</v>
      </c>
      <c r="BE14456">
        <v>21.6</v>
      </c>
      <c r="BF14456" t="s">
        <v>150</v>
      </c>
    </row>
    <row r="14457" spans="1:58" x14ac:dyDescent="0.2">
      <c r="A14457" t="s">
        <v>201</v>
      </c>
      <c r="B14457" t="s">
        <v>202</v>
      </c>
      <c r="C14457">
        <f>-69.97827801 / 41.76401181</f>
        <v>-1.6755640796281059</v>
      </c>
      <c r="D14457" t="s">
        <v>203</v>
      </c>
      <c r="E14457" t="s">
        <v>70</v>
      </c>
      <c r="F14457" s="1">
        <v>43713</v>
      </c>
      <c r="G14457">
        <v>1</v>
      </c>
      <c r="K14457" t="s">
        <v>173</v>
      </c>
      <c r="L14457" t="s">
        <v>150</v>
      </c>
      <c r="O14457">
        <v>8.1999999999999993</v>
      </c>
      <c r="P14457" t="s">
        <v>150</v>
      </c>
      <c r="Q14457">
        <v>22.4</v>
      </c>
      <c r="R14457" t="s">
        <v>150</v>
      </c>
      <c r="S14457" t="s">
        <v>173</v>
      </c>
      <c r="T14457" t="s">
        <v>150</v>
      </c>
      <c r="W14457" t="s">
        <v>173</v>
      </c>
      <c r="X14457" t="s">
        <v>150</v>
      </c>
      <c r="AE14457" t="s">
        <v>173</v>
      </c>
      <c r="AF14457" t="s">
        <v>150</v>
      </c>
      <c r="AG14457" t="s">
        <v>173</v>
      </c>
      <c r="AH14457" t="s">
        <v>150</v>
      </c>
      <c r="AS14457" t="s">
        <v>173</v>
      </c>
      <c r="AT14457" t="s">
        <v>150</v>
      </c>
      <c r="BE14457" t="s">
        <v>173</v>
      </c>
      <c r="BF14457" t="s">
        <v>150</v>
      </c>
    </row>
    <row r="14458" spans="1:58" x14ac:dyDescent="0.2">
      <c r="A14458" t="s">
        <v>201</v>
      </c>
      <c r="B14458" t="s">
        <v>202</v>
      </c>
      <c r="C14458">
        <f>-69.97827801 / 41.76401181</f>
        <v>-1.6755640796281059</v>
      </c>
      <c r="D14458" t="s">
        <v>203</v>
      </c>
      <c r="E14458" t="s">
        <v>70</v>
      </c>
      <c r="F14458" s="1">
        <v>43713</v>
      </c>
      <c r="G14458">
        <v>2</v>
      </c>
      <c r="K14458" t="s">
        <v>173</v>
      </c>
      <c r="L14458" t="s">
        <v>150</v>
      </c>
      <c r="O14458">
        <v>8.1999999999999993</v>
      </c>
      <c r="P14458" t="s">
        <v>150</v>
      </c>
      <c r="Q14458">
        <v>22.4</v>
      </c>
      <c r="R14458" t="s">
        <v>150</v>
      </c>
      <c r="S14458" t="s">
        <v>173</v>
      </c>
      <c r="T14458" t="s">
        <v>150</v>
      </c>
      <c r="W14458" t="s">
        <v>173</v>
      </c>
      <c r="X14458" t="s">
        <v>150</v>
      </c>
      <c r="AE14458" t="s">
        <v>173</v>
      </c>
      <c r="AF14458" t="s">
        <v>150</v>
      </c>
      <c r="AG14458" t="s">
        <v>173</v>
      </c>
      <c r="AH14458" t="s">
        <v>150</v>
      </c>
      <c r="AS14458" t="s">
        <v>173</v>
      </c>
      <c r="AT14458" t="s">
        <v>150</v>
      </c>
      <c r="BE14458" t="s">
        <v>173</v>
      </c>
      <c r="BF14458" t="s">
        <v>150</v>
      </c>
    </row>
    <row r="14459" spans="1:58" x14ac:dyDescent="0.2">
      <c r="A14459" t="s">
        <v>201</v>
      </c>
      <c r="B14459" t="s">
        <v>202</v>
      </c>
      <c r="C14459">
        <f>-69.97827801 / 41.76401181</f>
        <v>-1.6755640796281059</v>
      </c>
      <c r="D14459" t="s">
        <v>203</v>
      </c>
      <c r="E14459" t="s">
        <v>70</v>
      </c>
      <c r="F14459" s="1">
        <v>43713</v>
      </c>
      <c r="G14459">
        <v>3</v>
      </c>
      <c r="K14459">
        <v>14.33</v>
      </c>
      <c r="L14459" t="s">
        <v>150</v>
      </c>
      <c r="O14459">
        <v>8.3000000000000007</v>
      </c>
      <c r="P14459" t="s">
        <v>150</v>
      </c>
      <c r="Q14459">
        <v>22.4</v>
      </c>
      <c r="R14459" t="s">
        <v>150</v>
      </c>
      <c r="S14459">
        <v>0.54</v>
      </c>
      <c r="T14459" t="s">
        <v>150</v>
      </c>
      <c r="U14459">
        <v>16.73</v>
      </c>
      <c r="V14459" t="s">
        <v>150</v>
      </c>
      <c r="W14459">
        <v>31.55</v>
      </c>
      <c r="X14459" t="s">
        <v>150</v>
      </c>
      <c r="Y14459">
        <v>44.77</v>
      </c>
      <c r="AA14459">
        <v>56.72</v>
      </c>
      <c r="AE14459">
        <v>25.1</v>
      </c>
      <c r="AF14459" t="s">
        <v>150</v>
      </c>
      <c r="AG14459">
        <v>6.75</v>
      </c>
      <c r="AH14459" t="s">
        <v>150</v>
      </c>
      <c r="AS14459">
        <v>14.81</v>
      </c>
      <c r="AT14459" t="s">
        <v>150</v>
      </c>
      <c r="BE14459">
        <v>29.14</v>
      </c>
      <c r="BF14459" t="s">
        <v>150</v>
      </c>
    </row>
    <row r="14460" spans="1:58" x14ac:dyDescent="0.2">
      <c r="A14460" t="s">
        <v>201</v>
      </c>
      <c r="B14460" t="s">
        <v>202</v>
      </c>
      <c r="C14460">
        <f>-69.97827801 / 41.76401181</f>
        <v>-1.6755640796281059</v>
      </c>
      <c r="D14460" t="s">
        <v>203</v>
      </c>
      <c r="E14460" t="s">
        <v>70</v>
      </c>
      <c r="F14460" s="1">
        <v>43713</v>
      </c>
      <c r="G14460">
        <v>4</v>
      </c>
      <c r="K14460" t="s">
        <v>173</v>
      </c>
      <c r="L14460" t="s">
        <v>150</v>
      </c>
      <c r="O14460">
        <v>8.1999999999999993</v>
      </c>
      <c r="P14460" t="s">
        <v>150</v>
      </c>
      <c r="Q14460">
        <v>22.4</v>
      </c>
      <c r="R14460" t="s">
        <v>150</v>
      </c>
      <c r="S14460" t="s">
        <v>173</v>
      </c>
      <c r="T14460" t="s">
        <v>150</v>
      </c>
      <c r="W14460" t="s">
        <v>173</v>
      </c>
      <c r="X14460" t="s">
        <v>150</v>
      </c>
      <c r="AE14460" t="s">
        <v>173</v>
      </c>
      <c r="AF14460" t="s">
        <v>150</v>
      </c>
      <c r="AG14460" t="s">
        <v>173</v>
      </c>
      <c r="AH14460" t="s">
        <v>150</v>
      </c>
      <c r="AS14460" t="s">
        <v>173</v>
      </c>
      <c r="AT14460" t="s">
        <v>150</v>
      </c>
      <c r="BE14460" t="s">
        <v>173</v>
      </c>
      <c r="BF14460" t="s">
        <v>150</v>
      </c>
    </row>
    <row r="14461" spans="1:58" x14ac:dyDescent="0.2">
      <c r="A14461" t="s">
        <v>201</v>
      </c>
      <c r="B14461" t="s">
        <v>202</v>
      </c>
      <c r="C14461">
        <f>-69.97827801 / 41.76401181</f>
        <v>-1.6755640796281059</v>
      </c>
      <c r="D14461" t="s">
        <v>203</v>
      </c>
      <c r="E14461" t="s">
        <v>70</v>
      </c>
      <c r="F14461" s="1">
        <v>43713</v>
      </c>
      <c r="G14461">
        <v>5</v>
      </c>
      <c r="K14461" t="s">
        <v>173</v>
      </c>
      <c r="L14461" t="s">
        <v>150</v>
      </c>
      <c r="O14461">
        <v>0.28000000000000003</v>
      </c>
      <c r="P14461" t="s">
        <v>150</v>
      </c>
      <c r="Q14461">
        <v>19.5</v>
      </c>
      <c r="R14461" t="s">
        <v>150</v>
      </c>
      <c r="S14461" t="s">
        <v>173</v>
      </c>
      <c r="T14461" t="s">
        <v>150</v>
      </c>
      <c r="W14461" t="s">
        <v>173</v>
      </c>
      <c r="X14461" t="s">
        <v>150</v>
      </c>
      <c r="AE14461" t="s">
        <v>173</v>
      </c>
      <c r="AF14461" t="s">
        <v>150</v>
      </c>
      <c r="AG14461" t="s">
        <v>173</v>
      </c>
      <c r="AH14461" t="s">
        <v>150</v>
      </c>
      <c r="AS14461" t="s">
        <v>173</v>
      </c>
      <c r="AT14461" t="s">
        <v>150</v>
      </c>
      <c r="BE14461" t="s">
        <v>173</v>
      </c>
      <c r="BF14461" t="s">
        <v>150</v>
      </c>
    </row>
    <row r="14462" spans="1:58" x14ac:dyDescent="0.2">
      <c r="A14462" t="s">
        <v>201</v>
      </c>
      <c r="B14462" t="s">
        <v>202</v>
      </c>
      <c r="C14462">
        <f>-69.97827801 / 41.76401181</f>
        <v>-1.6755640796281059</v>
      </c>
      <c r="D14462" t="s">
        <v>203</v>
      </c>
      <c r="E14462" t="s">
        <v>70</v>
      </c>
      <c r="F14462" s="1">
        <v>43713</v>
      </c>
      <c r="G14462">
        <v>6</v>
      </c>
      <c r="K14462" t="s">
        <v>173</v>
      </c>
      <c r="L14462" t="s">
        <v>150</v>
      </c>
      <c r="O14462">
        <v>0.25</v>
      </c>
      <c r="P14462" t="s">
        <v>150</v>
      </c>
      <c r="Q14462">
        <v>15.8</v>
      </c>
      <c r="R14462" t="s">
        <v>150</v>
      </c>
      <c r="S14462" t="s">
        <v>173</v>
      </c>
      <c r="T14462" t="s">
        <v>150</v>
      </c>
      <c r="W14462" t="s">
        <v>173</v>
      </c>
      <c r="X14462" t="s">
        <v>150</v>
      </c>
      <c r="AE14462" t="s">
        <v>173</v>
      </c>
      <c r="AF14462" t="s">
        <v>150</v>
      </c>
      <c r="AG14462" t="s">
        <v>173</v>
      </c>
      <c r="AH14462" t="s">
        <v>150</v>
      </c>
      <c r="AS14462" t="s">
        <v>173</v>
      </c>
      <c r="AT14462" t="s">
        <v>150</v>
      </c>
      <c r="BE14462" t="s">
        <v>173</v>
      </c>
      <c r="BF14462" t="s">
        <v>150</v>
      </c>
    </row>
    <row r="14463" spans="1:58" x14ac:dyDescent="0.2">
      <c r="A14463" t="s">
        <v>201</v>
      </c>
      <c r="B14463" t="s">
        <v>202</v>
      </c>
      <c r="C14463">
        <f>-69.97827801 / 41.76401181</f>
        <v>-1.6755640796281059</v>
      </c>
      <c r="D14463" t="s">
        <v>203</v>
      </c>
      <c r="E14463" t="s">
        <v>70</v>
      </c>
      <c r="F14463" s="1">
        <v>43713</v>
      </c>
      <c r="G14463">
        <v>7</v>
      </c>
      <c r="K14463" t="s">
        <v>173</v>
      </c>
      <c r="L14463" t="s">
        <v>150</v>
      </c>
      <c r="O14463">
        <v>0.23</v>
      </c>
      <c r="P14463" t="s">
        <v>150</v>
      </c>
      <c r="Q14463">
        <v>13.5</v>
      </c>
      <c r="R14463" t="s">
        <v>150</v>
      </c>
      <c r="S14463" t="s">
        <v>173</v>
      </c>
      <c r="T14463" t="s">
        <v>150</v>
      </c>
      <c r="W14463" t="s">
        <v>173</v>
      </c>
      <c r="X14463" t="s">
        <v>150</v>
      </c>
      <c r="AE14463" t="s">
        <v>173</v>
      </c>
      <c r="AF14463" t="s">
        <v>150</v>
      </c>
      <c r="AG14463" t="s">
        <v>173</v>
      </c>
      <c r="AH14463" t="s">
        <v>150</v>
      </c>
      <c r="AS14463" t="s">
        <v>173</v>
      </c>
      <c r="AT14463" t="s">
        <v>150</v>
      </c>
      <c r="BE14463" t="s">
        <v>173</v>
      </c>
      <c r="BF14463" t="s">
        <v>150</v>
      </c>
    </row>
    <row r="14464" spans="1:58" x14ac:dyDescent="0.2">
      <c r="A14464" t="s">
        <v>201</v>
      </c>
      <c r="B14464" t="s">
        <v>202</v>
      </c>
      <c r="C14464">
        <f>-69.97827801 / 41.76401181</f>
        <v>-1.6755640796281059</v>
      </c>
      <c r="D14464" t="s">
        <v>203</v>
      </c>
      <c r="E14464" t="s">
        <v>70</v>
      </c>
      <c r="F14464" s="1">
        <v>43713</v>
      </c>
      <c r="G14464">
        <v>7.5</v>
      </c>
      <c r="K14464" t="s">
        <v>173</v>
      </c>
      <c r="L14464" t="s">
        <v>150</v>
      </c>
      <c r="O14464">
        <v>0.18</v>
      </c>
      <c r="P14464" t="s">
        <v>150</v>
      </c>
      <c r="Q14464">
        <v>12.4</v>
      </c>
      <c r="R14464" t="s">
        <v>150</v>
      </c>
      <c r="S14464" t="s">
        <v>173</v>
      </c>
      <c r="T14464" t="s">
        <v>150</v>
      </c>
      <c r="W14464" t="s">
        <v>173</v>
      </c>
      <c r="X14464" t="s">
        <v>150</v>
      </c>
      <c r="AE14464" t="s">
        <v>173</v>
      </c>
      <c r="AF14464" t="s">
        <v>150</v>
      </c>
      <c r="AG14464" t="s">
        <v>173</v>
      </c>
      <c r="AH14464" t="s">
        <v>150</v>
      </c>
      <c r="AS14464" t="s">
        <v>173</v>
      </c>
      <c r="AT14464" t="s">
        <v>150</v>
      </c>
      <c r="BE14464" t="s">
        <v>173</v>
      </c>
      <c r="BF14464" t="s">
        <v>150</v>
      </c>
    </row>
    <row r="14465" spans="1:59" x14ac:dyDescent="0.2">
      <c r="A14465" t="s">
        <v>201</v>
      </c>
      <c r="B14465" t="s">
        <v>202</v>
      </c>
      <c r="C14465">
        <f>-69.97827801 / 41.76401181</f>
        <v>-1.6755640796281059</v>
      </c>
      <c r="D14465" t="s">
        <v>203</v>
      </c>
      <c r="E14465" t="s">
        <v>70</v>
      </c>
      <c r="F14465" s="1">
        <v>43713</v>
      </c>
      <c r="G14465">
        <v>7.8</v>
      </c>
      <c r="K14465">
        <v>11.12</v>
      </c>
      <c r="L14465" t="s">
        <v>150</v>
      </c>
      <c r="S14465">
        <v>1.63</v>
      </c>
      <c r="T14465" t="s">
        <v>150</v>
      </c>
      <c r="U14465">
        <v>50.49</v>
      </c>
      <c r="V14465" t="s">
        <v>150</v>
      </c>
      <c r="W14465">
        <v>36.770000000000003</v>
      </c>
      <c r="X14465" t="s">
        <v>150</v>
      </c>
      <c r="Y14465">
        <v>60.7</v>
      </c>
      <c r="AA14465">
        <v>54.23</v>
      </c>
      <c r="AE14465">
        <v>42.5</v>
      </c>
      <c r="AF14465" t="s">
        <v>150</v>
      </c>
      <c r="AG14465">
        <v>6.12</v>
      </c>
      <c r="AH14465" t="s">
        <v>150</v>
      </c>
      <c r="AS14465">
        <v>5.51</v>
      </c>
      <c r="AT14465" t="s">
        <v>150</v>
      </c>
      <c r="BE14465">
        <v>16.63</v>
      </c>
      <c r="BF14465" t="s">
        <v>150</v>
      </c>
    </row>
    <row r="14466" spans="1:59" x14ac:dyDescent="0.2">
      <c r="A14466" t="s">
        <v>201</v>
      </c>
      <c r="B14466" t="s">
        <v>202</v>
      </c>
      <c r="C14466">
        <f>-69.97827801 / 41.76401181</f>
        <v>-1.6755640796281059</v>
      </c>
      <c r="D14466" t="s">
        <v>203</v>
      </c>
      <c r="E14466" t="s">
        <v>204</v>
      </c>
      <c r="F14466" s="1">
        <v>45033.518055555556</v>
      </c>
      <c r="G14466">
        <v>0.5</v>
      </c>
      <c r="AK14466">
        <v>10.91</v>
      </c>
      <c r="AM14466">
        <v>111.28</v>
      </c>
      <c r="AO14466">
        <v>103.73</v>
      </c>
      <c r="AQ14466">
        <v>7.48</v>
      </c>
      <c r="AW14466">
        <v>0.06</v>
      </c>
      <c r="BA14466">
        <v>117.77</v>
      </c>
      <c r="BC14466">
        <v>0.08</v>
      </c>
      <c r="BG14466">
        <v>15.94</v>
      </c>
    </row>
    <row r="14467" spans="1:59" x14ac:dyDescent="0.2">
      <c r="A14467" t="s">
        <v>201</v>
      </c>
      <c r="B14467" t="s">
        <v>202</v>
      </c>
      <c r="C14467">
        <f>-69.97827801 / 41.76401181</f>
        <v>-1.6755640796281059</v>
      </c>
      <c r="D14467" t="s">
        <v>203</v>
      </c>
      <c r="E14467" t="s">
        <v>204</v>
      </c>
      <c r="F14467" s="1">
        <v>45033.519444444442</v>
      </c>
      <c r="G14467">
        <v>1</v>
      </c>
      <c r="AK14467">
        <v>10.93</v>
      </c>
      <c r="AM14467">
        <v>111.41</v>
      </c>
      <c r="AO14467">
        <v>103.28</v>
      </c>
      <c r="AQ14467">
        <v>7.49</v>
      </c>
      <c r="AW14467">
        <v>0.06</v>
      </c>
      <c r="BA14467">
        <v>117.94</v>
      </c>
      <c r="BC14467">
        <v>0.08</v>
      </c>
      <c r="BG14467">
        <v>15.9</v>
      </c>
    </row>
    <row r="14468" spans="1:59" x14ac:dyDescent="0.2">
      <c r="A14468" t="s">
        <v>201</v>
      </c>
      <c r="B14468" t="s">
        <v>202</v>
      </c>
      <c r="C14468">
        <f>-69.97827801 / 41.76401181</f>
        <v>-1.6755640796281059</v>
      </c>
      <c r="D14468" t="s">
        <v>203</v>
      </c>
      <c r="E14468" t="s">
        <v>204</v>
      </c>
      <c r="F14468" s="1">
        <v>45033.520833333336</v>
      </c>
      <c r="G14468">
        <v>2</v>
      </c>
      <c r="AK14468">
        <v>11.16</v>
      </c>
      <c r="AM14468">
        <v>111.34</v>
      </c>
      <c r="AO14468">
        <v>106.88</v>
      </c>
      <c r="AQ14468">
        <v>7.43</v>
      </c>
      <c r="AW14468">
        <v>0.06</v>
      </c>
      <c r="BA14468">
        <v>118.01</v>
      </c>
      <c r="BC14468">
        <v>0.08</v>
      </c>
      <c r="BG14468">
        <v>14.88</v>
      </c>
    </row>
    <row r="14469" spans="1:59" x14ac:dyDescent="0.2">
      <c r="A14469" t="s">
        <v>201</v>
      </c>
      <c r="B14469" t="s">
        <v>202</v>
      </c>
      <c r="C14469">
        <f>-69.97827801 / 41.76401181</f>
        <v>-1.6755640796281059</v>
      </c>
      <c r="D14469" t="s">
        <v>203</v>
      </c>
      <c r="E14469" t="s">
        <v>204</v>
      </c>
      <c r="F14469" s="1">
        <v>45033.522222222222</v>
      </c>
      <c r="G14469">
        <v>3</v>
      </c>
      <c r="AK14469">
        <v>11.32</v>
      </c>
      <c r="AM14469">
        <v>109.23</v>
      </c>
      <c r="AO14469">
        <v>107.88</v>
      </c>
      <c r="AQ14469">
        <v>7.4</v>
      </c>
      <c r="AW14469">
        <v>0.05</v>
      </c>
      <c r="BA14469">
        <v>116.8</v>
      </c>
      <c r="BC14469">
        <v>0.08</v>
      </c>
      <c r="BG14469">
        <v>13.3</v>
      </c>
    </row>
    <row r="14470" spans="1:59" x14ac:dyDescent="0.2">
      <c r="A14470" t="s">
        <v>201</v>
      </c>
      <c r="B14470" t="s">
        <v>202</v>
      </c>
      <c r="C14470">
        <f>-69.97827801 / 41.76401181</f>
        <v>-1.6755640796281059</v>
      </c>
      <c r="D14470" t="s">
        <v>203</v>
      </c>
      <c r="E14470" t="s">
        <v>204</v>
      </c>
      <c r="F14470" s="1">
        <v>45033.523611111108</v>
      </c>
      <c r="G14470">
        <v>4</v>
      </c>
      <c r="AK14470">
        <v>10.77</v>
      </c>
      <c r="AM14470">
        <v>99.89</v>
      </c>
      <c r="AO14470">
        <v>119.17</v>
      </c>
      <c r="AQ14470">
        <v>7.15</v>
      </c>
      <c r="AW14470">
        <v>0.06</v>
      </c>
      <c r="BA14470">
        <v>117.85</v>
      </c>
      <c r="BC14470">
        <v>0.08</v>
      </c>
      <c r="BG14470">
        <v>11.61</v>
      </c>
    </row>
    <row r="14471" spans="1:59" x14ac:dyDescent="0.2">
      <c r="A14471" t="s">
        <v>201</v>
      </c>
      <c r="B14471" t="s">
        <v>202</v>
      </c>
      <c r="C14471">
        <f>-69.97827801 / 41.76401181</f>
        <v>-1.6755640796281059</v>
      </c>
      <c r="D14471" t="s">
        <v>203</v>
      </c>
      <c r="E14471" t="s">
        <v>204</v>
      </c>
      <c r="F14471" s="1">
        <v>45033.525000000001</v>
      </c>
      <c r="G14471">
        <v>5</v>
      </c>
      <c r="AK14471">
        <v>10.35</v>
      </c>
      <c r="AM14471">
        <v>94.11</v>
      </c>
      <c r="AO14471">
        <v>126.39</v>
      </c>
      <c r="AQ14471">
        <v>6.87</v>
      </c>
      <c r="AW14471">
        <v>0.06</v>
      </c>
      <c r="BA14471">
        <v>118.58</v>
      </c>
      <c r="BC14471">
        <v>0.08</v>
      </c>
      <c r="BG14471">
        <v>10.75</v>
      </c>
    </row>
    <row r="14472" spans="1:59" x14ac:dyDescent="0.2">
      <c r="A14472" t="s">
        <v>201</v>
      </c>
      <c r="B14472" t="s">
        <v>202</v>
      </c>
      <c r="C14472">
        <f>-69.97827801 / 41.76401181</f>
        <v>-1.6755640796281059</v>
      </c>
      <c r="D14472" t="s">
        <v>203</v>
      </c>
      <c r="E14472" t="s">
        <v>204</v>
      </c>
      <c r="F14472" s="1">
        <v>45033.526388888888</v>
      </c>
      <c r="G14472">
        <v>6</v>
      </c>
      <c r="AK14472">
        <v>9.09</v>
      </c>
      <c r="AM14472">
        <v>81.09</v>
      </c>
      <c r="AO14472">
        <v>136.05000000000001</v>
      </c>
      <c r="AQ14472">
        <v>6.6</v>
      </c>
      <c r="AW14472">
        <v>0.06</v>
      </c>
      <c r="BA14472">
        <v>119.06</v>
      </c>
      <c r="BC14472">
        <v>0.08</v>
      </c>
      <c r="BG14472">
        <v>9.9700000000000006</v>
      </c>
    </row>
    <row r="14473" spans="1:59" x14ac:dyDescent="0.2">
      <c r="A14473" t="s">
        <v>201</v>
      </c>
      <c r="B14473" t="s">
        <v>202</v>
      </c>
      <c r="C14473">
        <f>-69.97827801 / 41.76401181</f>
        <v>-1.6755640796281059</v>
      </c>
      <c r="D14473" t="s">
        <v>203</v>
      </c>
      <c r="E14473" t="s">
        <v>204</v>
      </c>
      <c r="F14473" s="1">
        <v>45033.52847222222</v>
      </c>
      <c r="G14473">
        <v>7</v>
      </c>
      <c r="AK14473">
        <v>7.36</v>
      </c>
      <c r="AM14473">
        <v>64.739999999999995</v>
      </c>
      <c r="AO14473">
        <v>146.61000000000001</v>
      </c>
      <c r="AQ14473">
        <v>6.34</v>
      </c>
      <c r="AW14473">
        <v>0.06</v>
      </c>
      <c r="BA14473">
        <v>120.45</v>
      </c>
      <c r="BC14473">
        <v>0.08</v>
      </c>
      <c r="BG14473">
        <v>9.3699999999999992</v>
      </c>
    </row>
    <row r="14474" spans="1:59" x14ac:dyDescent="0.2">
      <c r="A14474" t="s">
        <v>201</v>
      </c>
      <c r="B14474" t="s">
        <v>202</v>
      </c>
      <c r="C14474">
        <f>-69.97827801 / 41.76401181</f>
        <v>-1.6755640796281059</v>
      </c>
      <c r="D14474" t="s">
        <v>203</v>
      </c>
      <c r="E14474" t="s">
        <v>204</v>
      </c>
      <c r="F14474" s="1">
        <v>45033.529166666667</v>
      </c>
      <c r="G14474">
        <v>8</v>
      </c>
      <c r="AK14474">
        <v>6.67</v>
      </c>
      <c r="AM14474">
        <v>58.45</v>
      </c>
      <c r="AO14474">
        <v>151.19999999999999</v>
      </c>
      <c r="AQ14474">
        <v>6.25</v>
      </c>
      <c r="AW14474">
        <v>0.06</v>
      </c>
      <c r="BA14474">
        <v>121.13</v>
      </c>
      <c r="BC14474">
        <v>0.08</v>
      </c>
      <c r="BG14474">
        <v>9.24</v>
      </c>
    </row>
    <row r="14475" spans="1:59" x14ac:dyDescent="0.2">
      <c r="A14475" t="s">
        <v>201</v>
      </c>
      <c r="B14475" t="s">
        <v>202</v>
      </c>
      <c r="C14475">
        <f>-69.97827801 / 41.76401181</f>
        <v>-1.6755640796281059</v>
      </c>
      <c r="D14475" t="s">
        <v>203</v>
      </c>
      <c r="E14475" t="s">
        <v>204</v>
      </c>
      <c r="F14475" s="1">
        <v>45033.530555555553</v>
      </c>
      <c r="G14475">
        <v>8.1</v>
      </c>
      <c r="AK14475">
        <v>6.36</v>
      </c>
      <c r="AM14475">
        <v>55.7</v>
      </c>
      <c r="AO14475">
        <v>152.52000000000001</v>
      </c>
      <c r="AQ14475">
        <v>6.23</v>
      </c>
      <c r="AW14475">
        <v>0.06</v>
      </c>
      <c r="BA14475">
        <v>121.35</v>
      </c>
      <c r="BC14475">
        <v>0.08</v>
      </c>
      <c r="BG14475">
        <v>9.16</v>
      </c>
    </row>
    <row r="14476" spans="1:59" x14ac:dyDescent="0.2">
      <c r="A14476" t="s">
        <v>201</v>
      </c>
      <c r="B14476" t="s">
        <v>202</v>
      </c>
      <c r="C14476">
        <f>-69.97827801 / 41.76401181</f>
        <v>-1.6755640796281059</v>
      </c>
      <c r="D14476" t="s">
        <v>203</v>
      </c>
      <c r="E14476" t="s">
        <v>204</v>
      </c>
      <c r="F14476" s="1">
        <v>45033.53402777778</v>
      </c>
      <c r="G14476">
        <v>9</v>
      </c>
      <c r="AK14476">
        <v>4.33</v>
      </c>
      <c r="AM14476">
        <v>37.75</v>
      </c>
      <c r="AO14476">
        <v>108.97</v>
      </c>
      <c r="AQ14476">
        <v>6.2</v>
      </c>
      <c r="AW14476">
        <v>0.06</v>
      </c>
      <c r="BA14476">
        <v>126.04</v>
      </c>
      <c r="BC14476">
        <v>0.08</v>
      </c>
      <c r="BG14476">
        <v>9.0500000000000007</v>
      </c>
    </row>
    <row r="14477" spans="1:59" x14ac:dyDescent="0.2">
      <c r="A14477" t="s">
        <v>226</v>
      </c>
      <c r="B14477" t="s">
        <v>227</v>
      </c>
      <c r="C14477">
        <f>-69.99677316 / 41.7541442</f>
        <v>-1.6764030134283054</v>
      </c>
      <c r="D14477" t="s">
        <v>228</v>
      </c>
      <c r="E14477" t="s">
        <v>70</v>
      </c>
      <c r="F14477" s="1">
        <v>37143</v>
      </c>
      <c r="G14477">
        <v>0.5</v>
      </c>
      <c r="I14477">
        <v>2.48</v>
      </c>
      <c r="J14477" t="s">
        <v>71</v>
      </c>
      <c r="K14477">
        <v>4.92</v>
      </c>
      <c r="L14477" t="s">
        <v>71</v>
      </c>
      <c r="M14477">
        <v>1.41</v>
      </c>
      <c r="N14477" t="s">
        <v>71</v>
      </c>
      <c r="O14477">
        <v>8.65</v>
      </c>
      <c r="P14477" t="s">
        <v>71</v>
      </c>
      <c r="Q14477">
        <v>23.3</v>
      </c>
      <c r="R14477" t="s">
        <v>71</v>
      </c>
      <c r="S14477">
        <v>0.53</v>
      </c>
      <c r="T14477" t="s">
        <v>71</v>
      </c>
      <c r="U14477">
        <v>16.420000000000002</v>
      </c>
      <c r="V14477" t="s">
        <v>71</v>
      </c>
      <c r="W14477">
        <v>56.3</v>
      </c>
      <c r="X14477" t="s">
        <v>71</v>
      </c>
      <c r="Y14477">
        <v>44.5</v>
      </c>
      <c r="AA14477">
        <v>46.23</v>
      </c>
      <c r="AC14477">
        <v>55.05</v>
      </c>
      <c r="AE14477">
        <v>0.8</v>
      </c>
      <c r="AF14477" t="s">
        <v>71</v>
      </c>
      <c r="AG14477">
        <v>5.15</v>
      </c>
      <c r="AH14477" t="s">
        <v>71</v>
      </c>
      <c r="AS14477">
        <v>0.05</v>
      </c>
      <c r="AT14477" t="s">
        <v>71</v>
      </c>
    </row>
    <row r="14478" spans="1:59" x14ac:dyDescent="0.2">
      <c r="A14478" t="s">
        <v>226</v>
      </c>
      <c r="B14478" t="s">
        <v>227</v>
      </c>
      <c r="C14478">
        <f>-69.99677316 / 41.7541442</f>
        <v>-1.6764030134283054</v>
      </c>
      <c r="D14478" t="s">
        <v>228</v>
      </c>
      <c r="E14478" t="s">
        <v>70</v>
      </c>
      <c r="F14478" s="1">
        <v>37143</v>
      </c>
      <c r="G14478">
        <v>1</v>
      </c>
      <c r="O14478">
        <v>7.38</v>
      </c>
      <c r="P14478" t="s">
        <v>71</v>
      </c>
      <c r="Q14478">
        <v>22.8</v>
      </c>
      <c r="R14478" t="s">
        <v>71</v>
      </c>
    </row>
    <row r="14479" spans="1:59" x14ac:dyDescent="0.2">
      <c r="A14479" t="s">
        <v>226</v>
      </c>
      <c r="B14479" t="s">
        <v>227</v>
      </c>
      <c r="C14479">
        <f>-69.99677316 / 41.7541442</f>
        <v>-1.6764030134283054</v>
      </c>
      <c r="D14479" t="s">
        <v>228</v>
      </c>
      <c r="E14479" t="s">
        <v>70</v>
      </c>
      <c r="F14479" s="1">
        <v>37143</v>
      </c>
      <c r="G14479">
        <v>1.5</v>
      </c>
      <c r="K14479">
        <v>2.39</v>
      </c>
      <c r="L14479" t="s">
        <v>71</v>
      </c>
      <c r="O14479">
        <v>6.1</v>
      </c>
      <c r="P14479" t="s">
        <v>71</v>
      </c>
      <c r="Q14479">
        <v>22.6</v>
      </c>
      <c r="R14479" t="s">
        <v>71</v>
      </c>
      <c r="S14479">
        <v>0.21</v>
      </c>
      <c r="T14479" t="s">
        <v>71</v>
      </c>
      <c r="W14479">
        <v>43.8</v>
      </c>
      <c r="X14479" t="s">
        <v>71</v>
      </c>
      <c r="Y14479">
        <v>-18.350000000000001</v>
      </c>
      <c r="AA14479">
        <v>39.15</v>
      </c>
      <c r="AE14479">
        <v>0.7</v>
      </c>
      <c r="AF14479" t="s">
        <v>71</v>
      </c>
      <c r="AG14479">
        <v>5.07</v>
      </c>
      <c r="AH14479" t="s">
        <v>71</v>
      </c>
      <c r="AS14479">
        <v>1.29</v>
      </c>
      <c r="AT14479" t="s">
        <v>71</v>
      </c>
    </row>
    <row r="14480" spans="1:59" x14ac:dyDescent="0.2">
      <c r="A14480" t="s">
        <v>226</v>
      </c>
      <c r="B14480" t="s">
        <v>227</v>
      </c>
      <c r="C14480">
        <f>-69.99677316 / 41.7541442</f>
        <v>-1.6764030134283054</v>
      </c>
      <c r="D14480" t="s">
        <v>228</v>
      </c>
      <c r="E14480" t="s">
        <v>70</v>
      </c>
      <c r="F14480" s="1">
        <v>37143</v>
      </c>
      <c r="G14480">
        <v>2</v>
      </c>
      <c r="O14480">
        <v>2.78</v>
      </c>
      <c r="P14480" t="s">
        <v>71</v>
      </c>
      <c r="Q14480">
        <v>22.3</v>
      </c>
      <c r="R14480" t="s">
        <v>71</v>
      </c>
    </row>
    <row r="14481" spans="1:46" x14ac:dyDescent="0.2">
      <c r="A14481" t="s">
        <v>226</v>
      </c>
      <c r="B14481" t="s">
        <v>227</v>
      </c>
      <c r="C14481">
        <f>-69.99677316 / 41.7541442</f>
        <v>-1.6764030134283054</v>
      </c>
      <c r="D14481" t="s">
        <v>228</v>
      </c>
      <c r="E14481" t="s">
        <v>70</v>
      </c>
      <c r="F14481" s="1">
        <v>37508</v>
      </c>
      <c r="G14481">
        <v>0.5</v>
      </c>
      <c r="I14481">
        <v>2.48</v>
      </c>
      <c r="J14481" t="s">
        <v>71</v>
      </c>
      <c r="K14481">
        <v>3.85</v>
      </c>
      <c r="L14481" t="s">
        <v>71</v>
      </c>
      <c r="M14481">
        <v>1.32</v>
      </c>
      <c r="N14481" t="s">
        <v>71</v>
      </c>
      <c r="O14481">
        <v>3.68</v>
      </c>
      <c r="P14481" t="s">
        <v>71</v>
      </c>
      <c r="Q14481">
        <v>24.6</v>
      </c>
      <c r="R14481" t="s">
        <v>71</v>
      </c>
      <c r="S14481">
        <v>0.89</v>
      </c>
      <c r="T14481" t="s">
        <v>71</v>
      </c>
      <c r="U14481">
        <v>27.57</v>
      </c>
      <c r="V14481" t="s">
        <v>71</v>
      </c>
      <c r="W14481">
        <v>85.55</v>
      </c>
      <c r="X14481" t="s">
        <v>71</v>
      </c>
      <c r="Y14481">
        <v>51.98</v>
      </c>
      <c r="AA14481">
        <v>43.82</v>
      </c>
      <c r="AC14481">
        <v>56</v>
      </c>
      <c r="AE14481">
        <v>1.35</v>
      </c>
      <c r="AF14481" t="s">
        <v>71</v>
      </c>
      <c r="AG14481">
        <v>5.36</v>
      </c>
      <c r="AH14481" t="s">
        <v>71</v>
      </c>
      <c r="AS14481">
        <v>0.75</v>
      </c>
      <c r="AT14481" t="s">
        <v>71</v>
      </c>
    </row>
    <row r="14482" spans="1:46" x14ac:dyDescent="0.2">
      <c r="A14482" t="s">
        <v>226</v>
      </c>
      <c r="B14482" t="s">
        <v>227</v>
      </c>
      <c r="C14482">
        <f>-69.99677316 / 41.7541442</f>
        <v>-1.6764030134283054</v>
      </c>
      <c r="D14482" t="s">
        <v>228</v>
      </c>
      <c r="E14482" t="s">
        <v>70</v>
      </c>
      <c r="F14482" s="1">
        <v>37508</v>
      </c>
      <c r="G14482">
        <v>1.5</v>
      </c>
      <c r="O14482">
        <v>1.49</v>
      </c>
      <c r="P14482" t="s">
        <v>71</v>
      </c>
      <c r="Q14482">
        <v>23.6</v>
      </c>
      <c r="R14482" t="s">
        <v>71</v>
      </c>
    </row>
    <row r="14483" spans="1:46" x14ac:dyDescent="0.2">
      <c r="A14483" t="s">
        <v>226</v>
      </c>
      <c r="B14483" t="s">
        <v>227</v>
      </c>
      <c r="C14483">
        <f>-69.99677316 / 41.7541442</f>
        <v>-1.6764030134283054</v>
      </c>
      <c r="D14483" t="s">
        <v>228</v>
      </c>
      <c r="E14483" t="s">
        <v>70</v>
      </c>
      <c r="F14483" s="1">
        <v>37873</v>
      </c>
      <c r="G14483">
        <v>0.5</v>
      </c>
      <c r="I14483">
        <v>2.94</v>
      </c>
      <c r="J14483" t="s">
        <v>71</v>
      </c>
      <c r="K14483">
        <v>8.6300000000000008</v>
      </c>
      <c r="L14483" t="s">
        <v>71</v>
      </c>
      <c r="M14483">
        <v>1.38</v>
      </c>
      <c r="N14483" t="s">
        <v>71</v>
      </c>
      <c r="O14483">
        <v>6.55</v>
      </c>
      <c r="P14483" t="s">
        <v>71</v>
      </c>
      <c r="Q14483">
        <v>23.6</v>
      </c>
      <c r="R14483" t="s">
        <v>71</v>
      </c>
      <c r="S14483">
        <v>0.4</v>
      </c>
      <c r="T14483" t="s">
        <v>71</v>
      </c>
      <c r="U14483">
        <v>12.39</v>
      </c>
      <c r="V14483" t="s">
        <v>71</v>
      </c>
      <c r="W14483">
        <v>39.299999999999997</v>
      </c>
      <c r="X14483" t="s">
        <v>71</v>
      </c>
      <c r="Y14483">
        <v>40.44</v>
      </c>
      <c r="AA14483">
        <v>51.74</v>
      </c>
      <c r="AC14483">
        <v>55.36</v>
      </c>
      <c r="AE14483">
        <v>0.17</v>
      </c>
      <c r="AF14483" t="s">
        <v>71</v>
      </c>
      <c r="AG14483">
        <v>5.47</v>
      </c>
      <c r="AH14483" t="s">
        <v>71</v>
      </c>
      <c r="AS14483">
        <v>2.3199999999999998</v>
      </c>
      <c r="AT14483" t="s">
        <v>71</v>
      </c>
    </row>
    <row r="14484" spans="1:46" x14ac:dyDescent="0.2">
      <c r="A14484" t="s">
        <v>226</v>
      </c>
      <c r="B14484" t="s">
        <v>227</v>
      </c>
      <c r="C14484">
        <f>-69.99677316 / 41.7541442</f>
        <v>-1.6764030134283054</v>
      </c>
      <c r="D14484" t="s">
        <v>228</v>
      </c>
      <c r="E14484" t="s">
        <v>70</v>
      </c>
      <c r="F14484" s="1">
        <v>37873</v>
      </c>
      <c r="G14484">
        <v>1</v>
      </c>
      <c r="O14484">
        <v>4.8099999999999996</v>
      </c>
      <c r="P14484" t="s">
        <v>71</v>
      </c>
      <c r="Q14484">
        <v>22.9</v>
      </c>
      <c r="R14484" t="s">
        <v>71</v>
      </c>
    </row>
    <row r="14485" spans="1:46" x14ac:dyDescent="0.2">
      <c r="A14485" t="s">
        <v>226</v>
      </c>
      <c r="B14485" t="s">
        <v>227</v>
      </c>
      <c r="C14485">
        <f>-69.99677316 / 41.7541442</f>
        <v>-1.6764030134283054</v>
      </c>
      <c r="D14485" t="s">
        <v>228</v>
      </c>
      <c r="E14485" t="s">
        <v>70</v>
      </c>
      <c r="F14485" s="1">
        <v>37873</v>
      </c>
      <c r="G14485">
        <v>1.5</v>
      </c>
      <c r="O14485">
        <v>2.92</v>
      </c>
      <c r="P14485" t="s">
        <v>71</v>
      </c>
      <c r="Q14485">
        <v>21.9</v>
      </c>
      <c r="R14485" t="s">
        <v>71</v>
      </c>
    </row>
    <row r="14486" spans="1:46" x14ac:dyDescent="0.2">
      <c r="A14486" t="s">
        <v>226</v>
      </c>
      <c r="B14486" t="s">
        <v>227</v>
      </c>
      <c r="C14486">
        <f>-69.99677316 / 41.7541442</f>
        <v>-1.6764030134283054</v>
      </c>
      <c r="D14486" t="s">
        <v>228</v>
      </c>
      <c r="E14486" t="s">
        <v>70</v>
      </c>
      <c r="F14486" s="1">
        <v>37873</v>
      </c>
      <c r="G14486">
        <v>2</v>
      </c>
      <c r="O14486">
        <v>0.05</v>
      </c>
      <c r="P14486" t="s">
        <v>71</v>
      </c>
      <c r="Q14486">
        <v>19.899999999999999</v>
      </c>
      <c r="R14486" t="s">
        <v>71</v>
      </c>
      <c r="S14486">
        <v>4.2</v>
      </c>
      <c r="T14486" t="s">
        <v>71</v>
      </c>
      <c r="U14486">
        <v>130.09</v>
      </c>
      <c r="V14486" t="s">
        <v>71</v>
      </c>
      <c r="W14486">
        <v>49.4</v>
      </c>
      <c r="X14486" t="s">
        <v>71</v>
      </c>
      <c r="Y14486">
        <v>74.349999999999994</v>
      </c>
      <c r="AE14486">
        <v>0.26</v>
      </c>
      <c r="AF14486" t="s">
        <v>71</v>
      </c>
      <c r="AG14486">
        <v>5.32</v>
      </c>
      <c r="AH14486" t="s">
        <v>71</v>
      </c>
    </row>
    <row r="14487" spans="1:46" x14ac:dyDescent="0.2">
      <c r="A14487" t="s">
        <v>226</v>
      </c>
      <c r="B14487" t="s">
        <v>227</v>
      </c>
      <c r="C14487">
        <f>-69.99677316 / 41.7541442</f>
        <v>-1.6764030134283054</v>
      </c>
      <c r="D14487" t="s">
        <v>228</v>
      </c>
      <c r="E14487" t="s">
        <v>70</v>
      </c>
      <c r="F14487" s="1">
        <v>38224</v>
      </c>
      <c r="G14487">
        <v>0.5</v>
      </c>
      <c r="I14487">
        <v>2.62</v>
      </c>
      <c r="J14487" t="s">
        <v>71</v>
      </c>
      <c r="K14487">
        <v>40.4</v>
      </c>
      <c r="L14487" t="s">
        <v>71</v>
      </c>
      <c r="M14487">
        <v>1.67</v>
      </c>
      <c r="N14487" t="s">
        <v>71</v>
      </c>
      <c r="O14487">
        <v>4.24</v>
      </c>
      <c r="P14487" t="s">
        <v>71</v>
      </c>
      <c r="Q14487">
        <v>21.4</v>
      </c>
      <c r="R14487" t="s">
        <v>71</v>
      </c>
      <c r="S14487">
        <v>0.74</v>
      </c>
      <c r="T14487" t="s">
        <v>71</v>
      </c>
      <c r="U14487">
        <v>22.92</v>
      </c>
      <c r="V14487" t="s">
        <v>71</v>
      </c>
      <c r="W14487">
        <v>52.68</v>
      </c>
      <c r="X14487" t="s">
        <v>71</v>
      </c>
      <c r="Y14487">
        <v>49.31</v>
      </c>
      <c r="AA14487">
        <v>66.89</v>
      </c>
      <c r="AC14487">
        <v>52.61</v>
      </c>
      <c r="AE14487">
        <v>3.23</v>
      </c>
      <c r="AF14487" t="s">
        <v>71</v>
      </c>
      <c r="AG14487">
        <v>5.33</v>
      </c>
      <c r="AH14487" t="s">
        <v>71</v>
      </c>
      <c r="AS14487">
        <v>6.4</v>
      </c>
      <c r="AT14487" t="s">
        <v>71</v>
      </c>
    </row>
    <row r="14488" spans="1:46" x14ac:dyDescent="0.2">
      <c r="A14488" t="s">
        <v>226</v>
      </c>
      <c r="B14488" t="s">
        <v>227</v>
      </c>
      <c r="C14488">
        <f>-69.99677316 / 41.7541442</f>
        <v>-1.6764030134283054</v>
      </c>
      <c r="D14488" t="s">
        <v>228</v>
      </c>
      <c r="E14488" t="s">
        <v>70</v>
      </c>
      <c r="F14488" s="1">
        <v>38224</v>
      </c>
      <c r="G14488">
        <v>1</v>
      </c>
      <c r="O14488">
        <v>3.21</v>
      </c>
      <c r="P14488" t="s">
        <v>71</v>
      </c>
      <c r="Q14488">
        <v>21.1</v>
      </c>
      <c r="R14488" t="s">
        <v>71</v>
      </c>
    </row>
    <row r="14489" spans="1:46" x14ac:dyDescent="0.2">
      <c r="A14489" t="s">
        <v>226</v>
      </c>
      <c r="B14489" t="s">
        <v>227</v>
      </c>
      <c r="C14489">
        <f>-69.99677316 / 41.7541442</f>
        <v>-1.6764030134283054</v>
      </c>
      <c r="D14489" t="s">
        <v>228</v>
      </c>
      <c r="E14489" t="s">
        <v>70</v>
      </c>
      <c r="F14489" s="1">
        <v>38224</v>
      </c>
      <c r="G14489">
        <v>1.5</v>
      </c>
      <c r="K14489">
        <v>5.2</v>
      </c>
      <c r="L14489" t="s">
        <v>71</v>
      </c>
      <c r="O14489">
        <v>2.69</v>
      </c>
      <c r="P14489" t="s">
        <v>71</v>
      </c>
      <c r="Q14489">
        <v>20.8</v>
      </c>
      <c r="R14489" t="s">
        <v>71</v>
      </c>
      <c r="S14489">
        <v>0.72</v>
      </c>
      <c r="T14489" t="s">
        <v>71</v>
      </c>
      <c r="W14489">
        <v>50.32</v>
      </c>
      <c r="X14489" t="s">
        <v>71</v>
      </c>
      <c r="Y14489">
        <v>-0.59</v>
      </c>
      <c r="AA14489">
        <v>46.77</v>
      </c>
      <c r="AE14489">
        <v>3.03</v>
      </c>
      <c r="AF14489" t="s">
        <v>71</v>
      </c>
      <c r="AG14489">
        <v>5.32</v>
      </c>
      <c r="AH14489" t="s">
        <v>71</v>
      </c>
      <c r="AS14489">
        <v>1.4</v>
      </c>
      <c r="AT14489" t="s">
        <v>71</v>
      </c>
    </row>
    <row r="14490" spans="1:46" x14ac:dyDescent="0.2">
      <c r="A14490" t="s">
        <v>226</v>
      </c>
      <c r="B14490" t="s">
        <v>227</v>
      </c>
      <c r="C14490">
        <f>-69.99677316 / 41.7541442</f>
        <v>-1.6764030134283054</v>
      </c>
      <c r="D14490" t="s">
        <v>228</v>
      </c>
      <c r="E14490" t="s">
        <v>70</v>
      </c>
      <c r="F14490" s="1">
        <v>38224</v>
      </c>
      <c r="G14490">
        <v>2</v>
      </c>
      <c r="O14490">
        <v>2.1</v>
      </c>
      <c r="P14490" t="s">
        <v>71</v>
      </c>
      <c r="Q14490">
        <v>20.3</v>
      </c>
      <c r="R14490" t="s">
        <v>71</v>
      </c>
    </row>
    <row r="14491" spans="1:46" x14ac:dyDescent="0.2">
      <c r="A14491" t="s">
        <v>226</v>
      </c>
      <c r="B14491" t="s">
        <v>227</v>
      </c>
      <c r="C14491">
        <f>-69.99677316 / 41.7541442</f>
        <v>-1.6764030134283054</v>
      </c>
      <c r="D14491" t="s">
        <v>228</v>
      </c>
      <c r="E14491" t="s">
        <v>70</v>
      </c>
      <c r="F14491" s="1">
        <v>38601</v>
      </c>
      <c r="G14491">
        <v>0.5</v>
      </c>
      <c r="I14491">
        <v>3.05</v>
      </c>
      <c r="J14491" t="s">
        <v>71</v>
      </c>
      <c r="K14491">
        <v>33.9</v>
      </c>
      <c r="L14491" t="s">
        <v>71</v>
      </c>
      <c r="M14491">
        <v>0.94</v>
      </c>
      <c r="N14491" t="s">
        <v>71</v>
      </c>
      <c r="O14491">
        <v>5.4</v>
      </c>
      <c r="P14491" t="s">
        <v>71</v>
      </c>
      <c r="Q14491">
        <v>22.6</v>
      </c>
      <c r="R14491" t="s">
        <v>71</v>
      </c>
      <c r="S14491">
        <v>0.9</v>
      </c>
      <c r="T14491" t="s">
        <v>71</v>
      </c>
      <c r="U14491">
        <v>27.88</v>
      </c>
      <c r="V14491" t="s">
        <v>71</v>
      </c>
      <c r="W14491">
        <v>39.049999999999997</v>
      </c>
      <c r="X14491" t="s">
        <v>71</v>
      </c>
      <c r="Y14491">
        <v>52.14</v>
      </c>
      <c r="AA14491">
        <v>65.16</v>
      </c>
      <c r="AC14491">
        <v>60.89</v>
      </c>
      <c r="AE14491">
        <v>4.84</v>
      </c>
      <c r="AF14491" t="s">
        <v>71</v>
      </c>
      <c r="AG14491">
        <v>5.68</v>
      </c>
      <c r="AH14491" t="s">
        <v>71</v>
      </c>
      <c r="AS14491">
        <v>6.1</v>
      </c>
      <c r="AT14491" t="s">
        <v>71</v>
      </c>
    </row>
    <row r="14492" spans="1:46" x14ac:dyDescent="0.2">
      <c r="A14492" t="s">
        <v>226</v>
      </c>
      <c r="B14492" t="s">
        <v>227</v>
      </c>
      <c r="C14492">
        <f>-69.99677316 / 41.7541442</f>
        <v>-1.6764030134283054</v>
      </c>
      <c r="D14492" t="s">
        <v>228</v>
      </c>
      <c r="E14492" t="s">
        <v>70</v>
      </c>
      <c r="F14492" s="1">
        <v>38601</v>
      </c>
      <c r="G14492">
        <v>1</v>
      </c>
      <c r="O14492">
        <v>3.22</v>
      </c>
      <c r="P14492" t="s">
        <v>71</v>
      </c>
      <c r="Q14492">
        <v>21.2</v>
      </c>
      <c r="R14492" t="s">
        <v>71</v>
      </c>
    </row>
    <row r="14493" spans="1:46" x14ac:dyDescent="0.2">
      <c r="A14493" t="s">
        <v>226</v>
      </c>
      <c r="B14493" t="s">
        <v>227</v>
      </c>
      <c r="C14493">
        <f>-69.99677316 / 41.7541442</f>
        <v>-1.6764030134283054</v>
      </c>
      <c r="D14493" t="s">
        <v>228</v>
      </c>
      <c r="E14493" t="s">
        <v>70</v>
      </c>
      <c r="F14493" s="1">
        <v>38601</v>
      </c>
      <c r="G14493">
        <v>1.5</v>
      </c>
      <c r="O14493">
        <v>2.79</v>
      </c>
      <c r="P14493" t="s">
        <v>71</v>
      </c>
      <c r="Q14493">
        <v>20.5</v>
      </c>
      <c r="R14493" t="s">
        <v>71</v>
      </c>
    </row>
    <row r="14494" spans="1:46" x14ac:dyDescent="0.2">
      <c r="A14494" t="s">
        <v>226</v>
      </c>
      <c r="B14494" t="s">
        <v>227</v>
      </c>
      <c r="C14494">
        <f>-69.99677316 / 41.7541442</f>
        <v>-1.6764030134283054</v>
      </c>
      <c r="D14494" t="s">
        <v>228</v>
      </c>
      <c r="E14494" t="s">
        <v>70</v>
      </c>
      <c r="F14494" s="1">
        <v>38601</v>
      </c>
      <c r="G14494">
        <v>2</v>
      </c>
      <c r="K14494">
        <v>68.09</v>
      </c>
      <c r="L14494" t="s">
        <v>71</v>
      </c>
      <c r="O14494">
        <v>0.25</v>
      </c>
      <c r="P14494" t="s">
        <v>71</v>
      </c>
      <c r="Q14494">
        <v>18.600000000000001</v>
      </c>
      <c r="R14494" t="s">
        <v>71</v>
      </c>
      <c r="S14494">
        <v>1.2</v>
      </c>
      <c r="T14494" t="s">
        <v>71</v>
      </c>
      <c r="W14494">
        <v>46.58</v>
      </c>
      <c r="X14494" t="s">
        <v>71</v>
      </c>
      <c r="AE14494">
        <v>7.87</v>
      </c>
      <c r="AF14494" t="s">
        <v>71</v>
      </c>
      <c r="AG14494">
        <v>5.43</v>
      </c>
      <c r="AH14494" t="s">
        <v>71</v>
      </c>
      <c r="AS14494">
        <v>39.89</v>
      </c>
      <c r="AT14494" t="s">
        <v>71</v>
      </c>
    </row>
    <row r="14495" spans="1:46" x14ac:dyDescent="0.2">
      <c r="A14495" t="s">
        <v>226</v>
      </c>
      <c r="B14495" t="s">
        <v>227</v>
      </c>
      <c r="C14495">
        <f>-69.99677316 / 41.7541442</f>
        <v>-1.6764030134283054</v>
      </c>
      <c r="D14495" t="s">
        <v>228</v>
      </c>
      <c r="E14495" t="s">
        <v>70</v>
      </c>
      <c r="F14495" s="1">
        <v>38988</v>
      </c>
      <c r="G14495">
        <v>0.5</v>
      </c>
      <c r="I14495">
        <v>3.29</v>
      </c>
      <c r="J14495" t="s">
        <v>71</v>
      </c>
      <c r="K14495">
        <v>33.35</v>
      </c>
      <c r="L14495" t="s">
        <v>71</v>
      </c>
      <c r="M14495">
        <v>2.57</v>
      </c>
      <c r="N14495" t="s">
        <v>71</v>
      </c>
      <c r="O14495">
        <v>5.47</v>
      </c>
      <c r="P14495" t="s">
        <v>71</v>
      </c>
      <c r="Q14495">
        <v>17.3</v>
      </c>
      <c r="R14495" t="s">
        <v>71</v>
      </c>
      <c r="S14495">
        <v>1.77</v>
      </c>
      <c r="T14495" t="s">
        <v>71</v>
      </c>
      <c r="U14495">
        <v>54.96</v>
      </c>
      <c r="V14495" t="s">
        <v>71</v>
      </c>
      <c r="W14495">
        <v>53.01</v>
      </c>
      <c r="X14495" t="s">
        <v>71</v>
      </c>
      <c r="Y14495">
        <v>61.93</v>
      </c>
      <c r="AA14495">
        <v>65</v>
      </c>
      <c r="AC14495">
        <v>46.4</v>
      </c>
      <c r="AE14495">
        <v>6.66</v>
      </c>
      <c r="AF14495" t="s">
        <v>71</v>
      </c>
      <c r="AG14495">
        <v>5.82</v>
      </c>
      <c r="AH14495" t="s">
        <v>71</v>
      </c>
      <c r="AS14495">
        <v>2.41</v>
      </c>
      <c r="AT14495" t="s">
        <v>71</v>
      </c>
    </row>
    <row r="14496" spans="1:46" x14ac:dyDescent="0.2">
      <c r="A14496" t="s">
        <v>226</v>
      </c>
      <c r="B14496" t="s">
        <v>227</v>
      </c>
      <c r="C14496">
        <f>-69.99677316 / 41.7541442</f>
        <v>-1.6764030134283054</v>
      </c>
      <c r="D14496" t="s">
        <v>228</v>
      </c>
      <c r="E14496" t="s">
        <v>70</v>
      </c>
      <c r="F14496" s="1">
        <v>38988</v>
      </c>
      <c r="G14496">
        <v>1</v>
      </c>
      <c r="O14496">
        <v>4.47</v>
      </c>
      <c r="P14496" t="s">
        <v>71</v>
      </c>
      <c r="Q14496">
        <v>16.7</v>
      </c>
      <c r="R14496" t="s">
        <v>71</v>
      </c>
    </row>
    <row r="14497" spans="1:46" x14ac:dyDescent="0.2">
      <c r="A14497" t="s">
        <v>226</v>
      </c>
      <c r="B14497" t="s">
        <v>227</v>
      </c>
      <c r="C14497">
        <f>-69.99677316 / 41.7541442</f>
        <v>-1.6764030134283054</v>
      </c>
      <c r="D14497" t="s">
        <v>228</v>
      </c>
      <c r="E14497" t="s">
        <v>70</v>
      </c>
      <c r="F14497" s="1">
        <v>38988</v>
      </c>
      <c r="G14497">
        <v>2</v>
      </c>
      <c r="O14497">
        <v>3.83</v>
      </c>
      <c r="P14497" t="s">
        <v>71</v>
      </c>
      <c r="Q14497">
        <v>16.399999999999999</v>
      </c>
      <c r="R14497" t="s">
        <v>71</v>
      </c>
    </row>
    <row r="14498" spans="1:46" x14ac:dyDescent="0.2">
      <c r="A14498" t="s">
        <v>226</v>
      </c>
      <c r="B14498" t="s">
        <v>227</v>
      </c>
      <c r="C14498">
        <f>-69.99677316 / 41.7541442</f>
        <v>-1.6764030134283054</v>
      </c>
      <c r="D14498" t="s">
        <v>228</v>
      </c>
      <c r="E14498" t="s">
        <v>70</v>
      </c>
      <c r="F14498" s="1">
        <v>38988</v>
      </c>
      <c r="G14498">
        <v>2.2999999999999998</v>
      </c>
      <c r="K14498">
        <v>13.74</v>
      </c>
      <c r="L14498" t="s">
        <v>71</v>
      </c>
      <c r="O14498">
        <v>3.45</v>
      </c>
      <c r="P14498" t="s">
        <v>71</v>
      </c>
      <c r="Q14498">
        <v>16.3</v>
      </c>
      <c r="R14498" t="s">
        <v>71</v>
      </c>
      <c r="S14498">
        <v>0.42</v>
      </c>
      <c r="T14498" t="s">
        <v>71</v>
      </c>
      <c r="U14498">
        <v>13.07</v>
      </c>
      <c r="V14498" t="s">
        <v>71</v>
      </c>
      <c r="W14498">
        <v>34.18</v>
      </c>
      <c r="X14498" t="s">
        <v>71</v>
      </c>
      <c r="Y14498">
        <v>41.21</v>
      </c>
      <c r="AA14498">
        <v>56.31</v>
      </c>
      <c r="AE14498">
        <v>6.46</v>
      </c>
      <c r="AF14498" t="s">
        <v>71</v>
      </c>
      <c r="AG14498">
        <v>5.7</v>
      </c>
      <c r="AH14498" t="s">
        <v>71</v>
      </c>
      <c r="AS14498">
        <v>10.119999999999999</v>
      </c>
      <c r="AT14498" t="s">
        <v>71</v>
      </c>
    </row>
    <row r="14499" spans="1:46" x14ac:dyDescent="0.2">
      <c r="A14499" t="s">
        <v>226</v>
      </c>
      <c r="B14499" t="s">
        <v>227</v>
      </c>
      <c r="C14499">
        <f>-69.99677316 / 41.7541442</f>
        <v>-1.6764030134283054</v>
      </c>
      <c r="D14499" t="s">
        <v>228</v>
      </c>
      <c r="E14499" t="s">
        <v>70</v>
      </c>
      <c r="F14499" s="1">
        <v>39338</v>
      </c>
      <c r="G14499">
        <v>0.5</v>
      </c>
      <c r="I14499">
        <v>3.01</v>
      </c>
      <c r="J14499" t="s">
        <v>71</v>
      </c>
      <c r="K14499">
        <v>8.0299999999999994</v>
      </c>
      <c r="L14499" t="s">
        <v>71</v>
      </c>
      <c r="M14499">
        <v>2.25</v>
      </c>
      <c r="N14499" t="s">
        <v>71</v>
      </c>
      <c r="O14499">
        <v>2.81</v>
      </c>
      <c r="P14499" t="s">
        <v>71</v>
      </c>
      <c r="Q14499">
        <v>20.100000000000001</v>
      </c>
      <c r="R14499" t="s">
        <v>71</v>
      </c>
      <c r="S14499">
        <v>0.56000000000000005</v>
      </c>
      <c r="T14499" t="s">
        <v>71</v>
      </c>
      <c r="U14499">
        <v>17.46</v>
      </c>
      <c r="V14499" t="s">
        <v>71</v>
      </c>
      <c r="W14499">
        <v>37.53</v>
      </c>
      <c r="X14499" t="s">
        <v>71</v>
      </c>
      <c r="Y14499">
        <v>45.39</v>
      </c>
      <c r="AA14499">
        <v>51.04</v>
      </c>
      <c r="AC14499">
        <v>48.31</v>
      </c>
      <c r="AE14499">
        <v>3.9</v>
      </c>
      <c r="AF14499" t="s">
        <v>71</v>
      </c>
      <c r="AG14499">
        <v>5.53</v>
      </c>
      <c r="AH14499" t="s">
        <v>71</v>
      </c>
      <c r="AS14499">
        <v>4.1399999999999997</v>
      </c>
      <c r="AT14499" t="s">
        <v>71</v>
      </c>
    </row>
    <row r="14500" spans="1:46" x14ac:dyDescent="0.2">
      <c r="A14500" t="s">
        <v>226</v>
      </c>
      <c r="B14500" t="s">
        <v>227</v>
      </c>
      <c r="C14500">
        <f>-69.99677316 / 41.7541442</f>
        <v>-1.6764030134283054</v>
      </c>
      <c r="D14500" t="s">
        <v>228</v>
      </c>
      <c r="E14500" t="s">
        <v>70</v>
      </c>
      <c r="F14500" s="1">
        <v>39338</v>
      </c>
      <c r="G14500">
        <v>1</v>
      </c>
      <c r="O14500">
        <v>2.41</v>
      </c>
      <c r="P14500" t="s">
        <v>71</v>
      </c>
      <c r="Q14500">
        <v>19.8</v>
      </c>
      <c r="R14500" t="s">
        <v>71</v>
      </c>
    </row>
    <row r="14501" spans="1:46" x14ac:dyDescent="0.2">
      <c r="A14501" t="s">
        <v>226</v>
      </c>
      <c r="B14501" t="s">
        <v>227</v>
      </c>
      <c r="C14501">
        <f>-69.99677316 / 41.7541442</f>
        <v>-1.6764030134283054</v>
      </c>
      <c r="D14501" t="s">
        <v>228</v>
      </c>
      <c r="E14501" t="s">
        <v>70</v>
      </c>
      <c r="F14501" s="1">
        <v>39338</v>
      </c>
      <c r="G14501">
        <v>1.5</v>
      </c>
      <c r="O14501">
        <v>2.19</v>
      </c>
      <c r="P14501" t="s">
        <v>71</v>
      </c>
      <c r="Q14501">
        <v>19.7</v>
      </c>
      <c r="R14501" t="s">
        <v>71</v>
      </c>
    </row>
    <row r="14502" spans="1:46" x14ac:dyDescent="0.2">
      <c r="A14502" t="s">
        <v>226</v>
      </c>
      <c r="B14502" t="s">
        <v>227</v>
      </c>
      <c r="C14502">
        <f>-69.99677316 / 41.7541442</f>
        <v>-1.6764030134283054</v>
      </c>
      <c r="D14502" t="s">
        <v>228</v>
      </c>
      <c r="E14502" t="s">
        <v>70</v>
      </c>
      <c r="F14502" s="1">
        <v>39338</v>
      </c>
      <c r="G14502">
        <v>2</v>
      </c>
      <c r="K14502">
        <v>12.14</v>
      </c>
      <c r="L14502" t="s">
        <v>71</v>
      </c>
      <c r="O14502">
        <v>0.68</v>
      </c>
      <c r="P14502" t="s">
        <v>71</v>
      </c>
      <c r="Q14502">
        <v>19.2</v>
      </c>
      <c r="R14502" t="s">
        <v>71</v>
      </c>
      <c r="S14502">
        <v>0.71</v>
      </c>
      <c r="T14502" t="s">
        <v>71</v>
      </c>
      <c r="U14502">
        <v>21.87</v>
      </c>
      <c r="V14502" t="s">
        <v>71</v>
      </c>
      <c r="W14502">
        <v>41.77</v>
      </c>
      <c r="X14502" t="s">
        <v>71</v>
      </c>
      <c r="Y14502">
        <v>48.64</v>
      </c>
      <c r="AA14502">
        <v>55.09</v>
      </c>
      <c r="AE14502">
        <v>4.0999999999999996</v>
      </c>
      <c r="AF14502" t="s">
        <v>71</v>
      </c>
      <c r="AG14502">
        <v>5.4</v>
      </c>
      <c r="AH14502" t="s">
        <v>71</v>
      </c>
      <c r="AS14502">
        <v>6.28</v>
      </c>
      <c r="AT14502" t="s">
        <v>71</v>
      </c>
    </row>
    <row r="14503" spans="1:46" x14ac:dyDescent="0.2">
      <c r="A14503" t="s">
        <v>226</v>
      </c>
      <c r="B14503" t="s">
        <v>227</v>
      </c>
      <c r="C14503">
        <f>-69.99677316 / 41.7541442</f>
        <v>-1.6764030134283054</v>
      </c>
      <c r="D14503" t="s">
        <v>228</v>
      </c>
      <c r="E14503" t="s">
        <v>70</v>
      </c>
      <c r="F14503" s="1">
        <v>39681</v>
      </c>
      <c r="G14503">
        <v>0.5</v>
      </c>
      <c r="I14503">
        <v>2.91</v>
      </c>
      <c r="J14503" t="s">
        <v>71</v>
      </c>
      <c r="K14503">
        <v>100.18</v>
      </c>
      <c r="L14503" t="s">
        <v>71</v>
      </c>
      <c r="M14503">
        <v>0.53</v>
      </c>
      <c r="N14503" t="s">
        <v>71</v>
      </c>
      <c r="O14503">
        <v>2.83</v>
      </c>
      <c r="P14503" t="s">
        <v>71</v>
      </c>
      <c r="Q14503">
        <v>21.7</v>
      </c>
      <c r="R14503" t="s">
        <v>71</v>
      </c>
      <c r="S14503">
        <v>1.22</v>
      </c>
      <c r="T14503" t="s">
        <v>71</v>
      </c>
      <c r="U14503">
        <v>37.79</v>
      </c>
      <c r="V14503" t="s">
        <v>71</v>
      </c>
      <c r="W14503">
        <v>51.91</v>
      </c>
      <c r="X14503" t="s">
        <v>71</v>
      </c>
      <c r="Y14503">
        <v>56.52</v>
      </c>
      <c r="AA14503">
        <v>75.790000000000006</v>
      </c>
      <c r="AC14503">
        <v>69.150000000000006</v>
      </c>
      <c r="AE14503">
        <v>3.1</v>
      </c>
      <c r="AF14503" t="s">
        <v>71</v>
      </c>
      <c r="AG14503">
        <v>5.58</v>
      </c>
      <c r="AH14503" t="s">
        <v>71</v>
      </c>
      <c r="AS14503">
        <v>9.2799999999999994</v>
      </c>
      <c r="AT14503" t="s">
        <v>71</v>
      </c>
    </row>
    <row r="14504" spans="1:46" x14ac:dyDescent="0.2">
      <c r="A14504" t="s">
        <v>226</v>
      </c>
      <c r="B14504" t="s">
        <v>227</v>
      </c>
      <c r="C14504">
        <f>-69.99677316 / 41.7541442</f>
        <v>-1.6764030134283054</v>
      </c>
      <c r="D14504" t="s">
        <v>228</v>
      </c>
      <c r="E14504" t="s">
        <v>70</v>
      </c>
      <c r="F14504" s="1">
        <v>39681</v>
      </c>
      <c r="G14504">
        <v>1</v>
      </c>
      <c r="O14504">
        <v>1.88</v>
      </c>
      <c r="P14504" t="s">
        <v>71</v>
      </c>
      <c r="Q14504">
        <v>21.3</v>
      </c>
      <c r="R14504" t="s">
        <v>71</v>
      </c>
    </row>
    <row r="14505" spans="1:46" x14ac:dyDescent="0.2">
      <c r="A14505" t="s">
        <v>226</v>
      </c>
      <c r="B14505" t="s">
        <v>227</v>
      </c>
      <c r="C14505">
        <f>-69.99677316 / 41.7541442</f>
        <v>-1.6764030134283054</v>
      </c>
      <c r="D14505" t="s">
        <v>228</v>
      </c>
      <c r="E14505" t="s">
        <v>70</v>
      </c>
      <c r="F14505" s="1">
        <v>39681</v>
      </c>
      <c r="G14505">
        <v>1.5</v>
      </c>
      <c r="K14505">
        <v>218.97</v>
      </c>
      <c r="L14505" t="s">
        <v>71</v>
      </c>
      <c r="O14505">
        <v>0.1</v>
      </c>
      <c r="P14505" t="s">
        <v>71</v>
      </c>
      <c r="Q14505">
        <v>20.3</v>
      </c>
      <c r="R14505" t="s">
        <v>71</v>
      </c>
      <c r="S14505">
        <v>1.1399999999999999</v>
      </c>
      <c r="T14505" t="s">
        <v>71</v>
      </c>
      <c r="U14505">
        <v>35.31</v>
      </c>
      <c r="V14505" t="s">
        <v>71</v>
      </c>
      <c r="W14505">
        <v>49.69</v>
      </c>
      <c r="X14505" t="s">
        <v>71</v>
      </c>
      <c r="Y14505">
        <v>55.55</v>
      </c>
      <c r="AA14505">
        <v>83.47</v>
      </c>
      <c r="AE14505">
        <v>6.2</v>
      </c>
      <c r="AF14505" t="s">
        <v>71</v>
      </c>
      <c r="AG14505">
        <v>5.48</v>
      </c>
      <c r="AH14505" t="s">
        <v>71</v>
      </c>
      <c r="AS14505">
        <v>51.66</v>
      </c>
      <c r="AT14505" t="s">
        <v>71</v>
      </c>
    </row>
    <row r="14506" spans="1:46" x14ac:dyDescent="0.2">
      <c r="A14506" t="s">
        <v>226</v>
      </c>
      <c r="B14506" t="s">
        <v>227</v>
      </c>
      <c r="C14506">
        <f>-69.99677316 / 41.7541442</f>
        <v>-1.6764030134283054</v>
      </c>
      <c r="D14506" t="s">
        <v>228</v>
      </c>
      <c r="E14506" t="s">
        <v>70</v>
      </c>
      <c r="F14506" s="1">
        <v>39681</v>
      </c>
      <c r="G14506">
        <v>2</v>
      </c>
      <c r="O14506">
        <v>0.03</v>
      </c>
      <c r="P14506" t="s">
        <v>71</v>
      </c>
      <c r="Q14506">
        <v>18.3</v>
      </c>
      <c r="R14506" t="s">
        <v>71</v>
      </c>
    </row>
    <row r="14507" spans="1:46" x14ac:dyDescent="0.2">
      <c r="A14507" t="s">
        <v>226</v>
      </c>
      <c r="B14507" t="s">
        <v>227</v>
      </c>
      <c r="C14507">
        <f>-69.99677316 / 41.7541442</f>
        <v>-1.6764030134283054</v>
      </c>
      <c r="D14507" t="s">
        <v>228</v>
      </c>
      <c r="E14507" t="s">
        <v>70</v>
      </c>
      <c r="F14507" s="1">
        <v>40066</v>
      </c>
      <c r="G14507">
        <v>0.5</v>
      </c>
      <c r="I14507">
        <v>2.86</v>
      </c>
      <c r="J14507" t="s">
        <v>71</v>
      </c>
      <c r="K14507">
        <v>19.5</v>
      </c>
      <c r="L14507" t="s">
        <v>71</v>
      </c>
      <c r="M14507">
        <v>1.47</v>
      </c>
      <c r="N14507" t="s">
        <v>71</v>
      </c>
      <c r="O14507">
        <v>5.03</v>
      </c>
      <c r="P14507" t="s">
        <v>71</v>
      </c>
      <c r="Q14507">
        <v>19.100000000000001</v>
      </c>
      <c r="R14507" t="s">
        <v>71</v>
      </c>
      <c r="S14507">
        <v>0.7</v>
      </c>
      <c r="T14507" t="s">
        <v>71</v>
      </c>
      <c r="U14507">
        <v>21.7</v>
      </c>
      <c r="V14507" t="s">
        <v>71</v>
      </c>
      <c r="W14507">
        <v>48.86</v>
      </c>
      <c r="X14507" t="s">
        <v>71</v>
      </c>
      <c r="Y14507">
        <v>48.52</v>
      </c>
      <c r="AA14507">
        <v>59.74</v>
      </c>
      <c r="AC14507">
        <v>54.45</v>
      </c>
      <c r="AE14507">
        <v>4.4000000000000004</v>
      </c>
      <c r="AF14507" t="s">
        <v>71</v>
      </c>
      <c r="AG14507">
        <v>5.75</v>
      </c>
      <c r="AH14507" t="s">
        <v>71</v>
      </c>
      <c r="AS14507">
        <v>4.8499999999999996</v>
      </c>
      <c r="AT14507" t="s">
        <v>71</v>
      </c>
    </row>
    <row r="14508" spans="1:46" x14ac:dyDescent="0.2">
      <c r="A14508" t="s">
        <v>226</v>
      </c>
      <c r="B14508" t="s">
        <v>227</v>
      </c>
      <c r="C14508">
        <f>-69.99677316 / 41.7541442</f>
        <v>-1.6764030134283054</v>
      </c>
      <c r="D14508" t="s">
        <v>228</v>
      </c>
      <c r="E14508" t="s">
        <v>70</v>
      </c>
      <c r="F14508" s="1">
        <v>40066</v>
      </c>
      <c r="G14508">
        <v>1</v>
      </c>
      <c r="O14508">
        <v>3.5</v>
      </c>
      <c r="P14508" t="s">
        <v>71</v>
      </c>
      <c r="Q14508">
        <v>18</v>
      </c>
      <c r="R14508" t="s">
        <v>71</v>
      </c>
    </row>
    <row r="14509" spans="1:46" x14ac:dyDescent="0.2">
      <c r="A14509" t="s">
        <v>226</v>
      </c>
      <c r="B14509" t="s">
        <v>227</v>
      </c>
      <c r="C14509">
        <f>-69.99677316 / 41.7541442</f>
        <v>-1.6764030134283054</v>
      </c>
      <c r="D14509" t="s">
        <v>228</v>
      </c>
      <c r="E14509" t="s">
        <v>70</v>
      </c>
      <c r="F14509" s="1">
        <v>40066</v>
      </c>
      <c r="G14509">
        <v>1.5</v>
      </c>
      <c r="O14509">
        <v>3.14</v>
      </c>
      <c r="P14509" t="s">
        <v>71</v>
      </c>
      <c r="Q14509">
        <v>17.7</v>
      </c>
      <c r="R14509" t="s">
        <v>71</v>
      </c>
    </row>
    <row r="14510" spans="1:46" x14ac:dyDescent="0.2">
      <c r="A14510" t="s">
        <v>226</v>
      </c>
      <c r="B14510" t="s">
        <v>227</v>
      </c>
      <c r="C14510">
        <f>-69.99677316 / 41.7541442</f>
        <v>-1.6764030134283054</v>
      </c>
      <c r="D14510" t="s">
        <v>228</v>
      </c>
      <c r="E14510" t="s">
        <v>70</v>
      </c>
      <c r="F14510" s="1">
        <v>40066</v>
      </c>
      <c r="G14510">
        <v>1.9</v>
      </c>
      <c r="K14510">
        <v>19.579999999999998</v>
      </c>
      <c r="L14510" t="s">
        <v>71</v>
      </c>
      <c r="O14510">
        <v>1.1100000000000001</v>
      </c>
      <c r="P14510" t="s">
        <v>71</v>
      </c>
      <c r="Q14510">
        <v>17.2</v>
      </c>
      <c r="R14510" t="s">
        <v>71</v>
      </c>
      <c r="S14510">
        <v>1.34</v>
      </c>
      <c r="T14510" t="s">
        <v>71</v>
      </c>
      <c r="U14510">
        <v>41.41</v>
      </c>
      <c r="V14510" t="s">
        <v>71</v>
      </c>
      <c r="W14510">
        <v>50.32</v>
      </c>
      <c r="X14510" t="s">
        <v>71</v>
      </c>
      <c r="Y14510">
        <v>57.84</v>
      </c>
      <c r="AA14510">
        <v>59.78</v>
      </c>
      <c r="AE14510">
        <v>5</v>
      </c>
      <c r="AF14510" t="s">
        <v>71</v>
      </c>
      <c r="AG14510">
        <v>5.68</v>
      </c>
      <c r="AH14510" t="s">
        <v>71</v>
      </c>
      <c r="AS14510">
        <v>15.15</v>
      </c>
      <c r="AT14510" t="s">
        <v>71</v>
      </c>
    </row>
    <row r="14511" spans="1:46" x14ac:dyDescent="0.2">
      <c r="A14511" t="s">
        <v>235</v>
      </c>
      <c r="B14511" t="s">
        <v>236</v>
      </c>
      <c r="C14511">
        <f>-69.98566549 / 41.74524443</f>
        <v>-1.676494327571961</v>
      </c>
      <c r="D14511" t="s">
        <v>237</v>
      </c>
      <c r="E14511" t="s">
        <v>70</v>
      </c>
      <c r="F14511" s="1">
        <v>37143</v>
      </c>
      <c r="G14511">
        <v>0.5</v>
      </c>
      <c r="I14511">
        <v>0.64</v>
      </c>
      <c r="J14511" t="s">
        <v>71</v>
      </c>
      <c r="K14511">
        <v>36.85</v>
      </c>
      <c r="L14511" t="s">
        <v>71</v>
      </c>
      <c r="M14511">
        <v>0.64</v>
      </c>
      <c r="N14511" t="s">
        <v>71</v>
      </c>
      <c r="O14511">
        <v>6.2</v>
      </c>
      <c r="P14511" t="s">
        <v>71</v>
      </c>
      <c r="Q14511">
        <v>24.2</v>
      </c>
      <c r="R14511" t="s">
        <v>71</v>
      </c>
      <c r="S14511">
        <v>2.52</v>
      </c>
      <c r="T14511" t="s">
        <v>71</v>
      </c>
      <c r="U14511">
        <v>78.05</v>
      </c>
      <c r="V14511" t="s">
        <v>71</v>
      </c>
      <c r="W14511">
        <v>94.6</v>
      </c>
      <c r="X14511" t="s">
        <v>71</v>
      </c>
      <c r="Y14511">
        <v>66.98</v>
      </c>
      <c r="AA14511">
        <v>65.98</v>
      </c>
      <c r="AC14511">
        <v>66.430000000000007</v>
      </c>
      <c r="AE14511">
        <v>4.5999999999999996</v>
      </c>
      <c r="AF14511" t="s">
        <v>71</v>
      </c>
      <c r="AG14511">
        <v>6.22</v>
      </c>
      <c r="AH14511" t="s">
        <v>71</v>
      </c>
      <c r="AS14511">
        <v>1.26</v>
      </c>
      <c r="AT14511" t="s">
        <v>71</v>
      </c>
    </row>
    <row r="14512" spans="1:46" x14ac:dyDescent="0.2">
      <c r="A14512" t="s">
        <v>235</v>
      </c>
      <c r="B14512" t="s">
        <v>236</v>
      </c>
      <c r="C14512">
        <f>-69.98566549 / 41.74524443</f>
        <v>-1.676494327571961</v>
      </c>
      <c r="D14512" t="s">
        <v>237</v>
      </c>
      <c r="E14512" t="s">
        <v>70</v>
      </c>
      <c r="F14512" s="1">
        <v>37508</v>
      </c>
      <c r="G14512">
        <v>0.5</v>
      </c>
      <c r="I14512">
        <v>0.64</v>
      </c>
      <c r="J14512" t="s">
        <v>71</v>
      </c>
      <c r="K14512">
        <v>115.15</v>
      </c>
      <c r="L14512" t="s">
        <v>71</v>
      </c>
      <c r="M14512">
        <v>0.28000000000000003</v>
      </c>
      <c r="N14512" t="s">
        <v>71</v>
      </c>
      <c r="O14512">
        <v>11.33</v>
      </c>
      <c r="P14512" t="s">
        <v>71</v>
      </c>
      <c r="Q14512">
        <v>29.3</v>
      </c>
      <c r="R14512" t="s">
        <v>71</v>
      </c>
      <c r="S14512">
        <v>5.19</v>
      </c>
      <c r="T14512" t="s">
        <v>71</v>
      </c>
      <c r="U14512">
        <v>160.75</v>
      </c>
      <c r="V14512" t="s">
        <v>71</v>
      </c>
      <c r="W14512">
        <v>221.1</v>
      </c>
      <c r="X14512" t="s">
        <v>71</v>
      </c>
      <c r="Y14512">
        <v>77.400000000000006</v>
      </c>
      <c r="AA14512">
        <v>77.16</v>
      </c>
      <c r="AC14512">
        <v>78.34</v>
      </c>
      <c r="AE14512">
        <v>5</v>
      </c>
      <c r="AF14512" t="s">
        <v>71</v>
      </c>
      <c r="AG14512">
        <v>6.37</v>
      </c>
      <c r="AH14512" t="s">
        <v>71</v>
      </c>
      <c r="AS14512">
        <v>0.05</v>
      </c>
      <c r="AT14512" t="s">
        <v>71</v>
      </c>
    </row>
    <row r="14513" spans="1:46" x14ac:dyDescent="0.2">
      <c r="A14513" t="s">
        <v>235</v>
      </c>
      <c r="B14513" t="s">
        <v>236</v>
      </c>
      <c r="C14513">
        <f>-69.98566549 / 41.74524443</f>
        <v>-1.676494327571961</v>
      </c>
      <c r="D14513" t="s">
        <v>237</v>
      </c>
      <c r="E14513" t="s">
        <v>70</v>
      </c>
      <c r="F14513" s="1">
        <v>37873</v>
      </c>
      <c r="G14513">
        <v>0.5</v>
      </c>
      <c r="I14513">
        <v>0.99</v>
      </c>
      <c r="J14513" t="s">
        <v>71</v>
      </c>
      <c r="K14513">
        <v>10.02</v>
      </c>
      <c r="L14513" t="s">
        <v>71</v>
      </c>
      <c r="M14513">
        <v>0.49</v>
      </c>
      <c r="N14513" t="s">
        <v>71</v>
      </c>
      <c r="O14513">
        <v>3.93</v>
      </c>
      <c r="P14513" t="s">
        <v>71</v>
      </c>
      <c r="Q14513">
        <v>20.5</v>
      </c>
      <c r="R14513" t="s">
        <v>71</v>
      </c>
      <c r="S14513">
        <v>2.4</v>
      </c>
      <c r="T14513" t="s">
        <v>71</v>
      </c>
      <c r="U14513">
        <v>74.34</v>
      </c>
      <c r="V14513" t="s">
        <v>71</v>
      </c>
      <c r="W14513">
        <v>80.400000000000006</v>
      </c>
      <c r="X14513" t="s">
        <v>71</v>
      </c>
      <c r="Y14513">
        <v>66.28</v>
      </c>
      <c r="AA14513">
        <v>53.21</v>
      </c>
      <c r="AC14513">
        <v>70.28</v>
      </c>
      <c r="AE14513">
        <v>0.52</v>
      </c>
      <c r="AF14513" t="s">
        <v>71</v>
      </c>
      <c r="AG14513">
        <v>6.01</v>
      </c>
      <c r="AH14513" t="s">
        <v>71</v>
      </c>
      <c r="AS14513">
        <v>0.03</v>
      </c>
      <c r="AT14513" t="s">
        <v>71</v>
      </c>
    </row>
    <row r="14514" spans="1:46" x14ac:dyDescent="0.2">
      <c r="A14514" t="s">
        <v>235</v>
      </c>
      <c r="B14514" t="s">
        <v>236</v>
      </c>
      <c r="C14514">
        <f>-69.98566549 / 41.74524443</f>
        <v>-1.676494327571961</v>
      </c>
      <c r="D14514" t="s">
        <v>237</v>
      </c>
      <c r="E14514" t="s">
        <v>70</v>
      </c>
      <c r="F14514" s="1">
        <v>37873</v>
      </c>
      <c r="G14514">
        <v>1</v>
      </c>
      <c r="K14514">
        <v>12.07</v>
      </c>
      <c r="L14514" t="s">
        <v>71</v>
      </c>
      <c r="S14514">
        <v>3.7</v>
      </c>
      <c r="T14514" t="s">
        <v>71</v>
      </c>
      <c r="W14514">
        <v>81.3</v>
      </c>
      <c r="X14514" t="s">
        <v>71</v>
      </c>
      <c r="AE14514">
        <v>0.52</v>
      </c>
      <c r="AF14514" t="s">
        <v>71</v>
      </c>
      <c r="AG14514">
        <v>6.02</v>
      </c>
      <c r="AH14514" t="s">
        <v>71</v>
      </c>
      <c r="AS14514">
        <v>0.03</v>
      </c>
      <c r="AT14514" t="s">
        <v>71</v>
      </c>
    </row>
    <row r="14515" spans="1:46" x14ac:dyDescent="0.2">
      <c r="A14515" t="s">
        <v>235</v>
      </c>
      <c r="B14515" t="s">
        <v>236</v>
      </c>
      <c r="C14515">
        <f>-69.98566549 / 41.74524443</f>
        <v>-1.676494327571961</v>
      </c>
      <c r="D14515" t="s">
        <v>237</v>
      </c>
      <c r="E14515" t="s">
        <v>70</v>
      </c>
      <c r="F14515" s="1">
        <v>38217</v>
      </c>
      <c r="G14515">
        <v>0.5</v>
      </c>
      <c r="I14515">
        <v>0.79</v>
      </c>
      <c r="J14515" t="s">
        <v>71</v>
      </c>
      <c r="K14515">
        <v>12.5</v>
      </c>
      <c r="L14515" t="s">
        <v>71</v>
      </c>
      <c r="M14515">
        <v>0.54</v>
      </c>
      <c r="N14515" t="s">
        <v>71</v>
      </c>
      <c r="O14515">
        <v>1.57</v>
      </c>
      <c r="P14515" t="s">
        <v>71</v>
      </c>
      <c r="Q14515">
        <v>19.899999999999999</v>
      </c>
      <c r="R14515" t="s">
        <v>71</v>
      </c>
      <c r="S14515">
        <v>5.12</v>
      </c>
      <c r="T14515" t="s">
        <v>71</v>
      </c>
      <c r="U14515">
        <v>158.59</v>
      </c>
      <c r="V14515" t="s">
        <v>71</v>
      </c>
      <c r="W14515">
        <v>152.74</v>
      </c>
      <c r="X14515" t="s">
        <v>71</v>
      </c>
      <c r="Y14515">
        <v>77.209999999999994</v>
      </c>
      <c r="AA14515">
        <v>55.38</v>
      </c>
      <c r="AC14515">
        <v>68.88</v>
      </c>
      <c r="AE14515">
        <v>11.5</v>
      </c>
      <c r="AF14515" t="s">
        <v>71</v>
      </c>
      <c r="AG14515">
        <v>6.04</v>
      </c>
      <c r="AH14515" t="s">
        <v>71</v>
      </c>
      <c r="AS14515">
        <v>17.8</v>
      </c>
      <c r="AT14515" t="s">
        <v>71</v>
      </c>
    </row>
    <row r="14516" spans="1:46" x14ac:dyDescent="0.2">
      <c r="A14516" t="s">
        <v>235</v>
      </c>
      <c r="B14516" t="s">
        <v>236</v>
      </c>
      <c r="C14516">
        <f>-69.98566549 / 41.74524443</f>
        <v>-1.676494327571961</v>
      </c>
      <c r="D14516" t="s">
        <v>237</v>
      </c>
      <c r="E14516" t="s">
        <v>70</v>
      </c>
      <c r="F14516" s="1">
        <v>38587</v>
      </c>
      <c r="G14516">
        <v>0.5</v>
      </c>
      <c r="I14516">
        <v>1.1499999999999999</v>
      </c>
      <c r="J14516" t="s">
        <v>71</v>
      </c>
      <c r="K14516">
        <v>23.9</v>
      </c>
      <c r="L14516" t="s">
        <v>71</v>
      </c>
      <c r="M14516">
        <v>0.39</v>
      </c>
      <c r="N14516" t="s">
        <v>71</v>
      </c>
      <c r="O14516">
        <v>5.81</v>
      </c>
      <c r="P14516" t="s">
        <v>71</v>
      </c>
      <c r="Q14516">
        <v>24</v>
      </c>
      <c r="R14516" t="s">
        <v>71</v>
      </c>
      <c r="S14516">
        <v>4.5</v>
      </c>
      <c r="T14516" t="s">
        <v>71</v>
      </c>
      <c r="U14516">
        <v>139.38</v>
      </c>
      <c r="V14516" t="s">
        <v>71</v>
      </c>
      <c r="W14516">
        <v>81.88</v>
      </c>
      <c r="X14516" t="s">
        <v>71</v>
      </c>
      <c r="Y14516">
        <v>75.34</v>
      </c>
      <c r="AA14516">
        <v>61.74</v>
      </c>
      <c r="AC14516">
        <v>73.569999999999993</v>
      </c>
      <c r="AE14516">
        <v>6.66</v>
      </c>
      <c r="AF14516" t="s">
        <v>71</v>
      </c>
      <c r="AG14516">
        <v>5.69</v>
      </c>
      <c r="AH14516" t="s">
        <v>71</v>
      </c>
      <c r="AS14516">
        <v>12.35</v>
      </c>
      <c r="AT14516" t="s">
        <v>71</v>
      </c>
    </row>
    <row r="14517" spans="1:46" x14ac:dyDescent="0.2">
      <c r="A14517" t="s">
        <v>235</v>
      </c>
      <c r="B14517" t="s">
        <v>236</v>
      </c>
      <c r="C14517">
        <f>-69.98566549 / 41.74524443</f>
        <v>-1.676494327571961</v>
      </c>
      <c r="D14517" t="s">
        <v>237</v>
      </c>
      <c r="E14517" t="s">
        <v>70</v>
      </c>
      <c r="F14517" s="1">
        <v>38587</v>
      </c>
      <c r="G14517">
        <v>0.85</v>
      </c>
      <c r="O14517">
        <v>1.73</v>
      </c>
      <c r="P14517" t="s">
        <v>71</v>
      </c>
      <c r="Q14517">
        <v>21.4</v>
      </c>
      <c r="R14517" t="s">
        <v>71</v>
      </c>
    </row>
    <row r="14518" spans="1:46" x14ac:dyDescent="0.2">
      <c r="A14518" t="s">
        <v>235</v>
      </c>
      <c r="B14518" t="s">
        <v>236</v>
      </c>
      <c r="C14518">
        <f>-69.98566549 / 41.74524443</f>
        <v>-1.676494327571961</v>
      </c>
      <c r="D14518" t="s">
        <v>237</v>
      </c>
      <c r="E14518" t="s">
        <v>70</v>
      </c>
      <c r="F14518" s="1">
        <v>38946</v>
      </c>
      <c r="G14518">
        <v>0.5</v>
      </c>
      <c r="I14518">
        <v>1.44</v>
      </c>
      <c r="J14518" t="s">
        <v>71</v>
      </c>
      <c r="K14518">
        <v>18.45</v>
      </c>
      <c r="L14518" t="s">
        <v>71</v>
      </c>
      <c r="M14518">
        <v>0.35</v>
      </c>
      <c r="N14518" t="s">
        <v>71</v>
      </c>
      <c r="O14518">
        <v>4.9800000000000004</v>
      </c>
      <c r="P14518" t="s">
        <v>71</v>
      </c>
      <c r="Q14518">
        <v>21.5</v>
      </c>
      <c r="R14518" t="s">
        <v>71</v>
      </c>
      <c r="S14518">
        <v>3.64</v>
      </c>
      <c r="T14518" t="s">
        <v>71</v>
      </c>
      <c r="U14518">
        <v>112.88</v>
      </c>
      <c r="V14518" t="s">
        <v>71</v>
      </c>
      <c r="W14518">
        <v>87.7</v>
      </c>
      <c r="X14518" t="s">
        <v>71</v>
      </c>
      <c r="Y14518">
        <v>72.3</v>
      </c>
      <c r="AA14518">
        <v>59.2</v>
      </c>
      <c r="AC14518">
        <v>75.13</v>
      </c>
      <c r="AE14518">
        <v>7.87</v>
      </c>
      <c r="AF14518" t="s">
        <v>71</v>
      </c>
      <c r="AG14518">
        <v>5.74</v>
      </c>
      <c r="AH14518" t="s">
        <v>71</v>
      </c>
      <c r="AS14518">
        <v>7.79</v>
      </c>
      <c r="AT14518" t="s">
        <v>71</v>
      </c>
    </row>
    <row r="14519" spans="1:46" x14ac:dyDescent="0.2">
      <c r="A14519" t="s">
        <v>235</v>
      </c>
      <c r="B14519" t="s">
        <v>236</v>
      </c>
      <c r="C14519">
        <f>-69.98566549 / 41.74524443</f>
        <v>-1.676494327571961</v>
      </c>
      <c r="D14519" t="s">
        <v>237</v>
      </c>
      <c r="E14519" t="s">
        <v>70</v>
      </c>
      <c r="F14519" s="1">
        <v>38946</v>
      </c>
      <c r="G14519">
        <v>1</v>
      </c>
      <c r="O14519">
        <v>0.25</v>
      </c>
      <c r="P14519" t="s">
        <v>71</v>
      </c>
      <c r="Q14519">
        <v>20.5</v>
      </c>
      <c r="R14519" t="s">
        <v>71</v>
      </c>
    </row>
    <row r="14520" spans="1:46" x14ac:dyDescent="0.2">
      <c r="A14520" t="s">
        <v>235</v>
      </c>
      <c r="B14520" t="s">
        <v>236</v>
      </c>
      <c r="C14520">
        <f>-69.98566549 / 41.74524443</f>
        <v>-1.676494327571961</v>
      </c>
      <c r="D14520" t="s">
        <v>237</v>
      </c>
      <c r="E14520" t="s">
        <v>70</v>
      </c>
      <c r="F14520" s="1">
        <v>38986</v>
      </c>
      <c r="G14520">
        <v>0.5</v>
      </c>
      <c r="I14520">
        <v>1.18</v>
      </c>
      <c r="J14520" t="s">
        <v>71</v>
      </c>
      <c r="K14520">
        <v>26.72</v>
      </c>
      <c r="L14520" t="s">
        <v>71</v>
      </c>
      <c r="M14520">
        <v>0.43</v>
      </c>
      <c r="N14520" t="s">
        <v>71</v>
      </c>
      <c r="O14520">
        <v>4.1900000000000004</v>
      </c>
      <c r="P14520" t="s">
        <v>71</v>
      </c>
      <c r="Q14520">
        <v>17.8</v>
      </c>
      <c r="R14520" t="s">
        <v>71</v>
      </c>
      <c r="S14520">
        <v>3.76</v>
      </c>
      <c r="T14520" t="s">
        <v>71</v>
      </c>
      <c r="U14520">
        <v>116.34</v>
      </c>
      <c r="V14520" t="s">
        <v>71</v>
      </c>
      <c r="W14520">
        <v>101.66</v>
      </c>
      <c r="X14520" t="s">
        <v>71</v>
      </c>
      <c r="Y14520">
        <v>72.739999999999995</v>
      </c>
      <c r="AA14520">
        <v>62.83</v>
      </c>
      <c r="AC14520">
        <v>72.16</v>
      </c>
      <c r="AE14520">
        <v>9.69</v>
      </c>
      <c r="AF14520" t="s">
        <v>71</v>
      </c>
      <c r="AG14520">
        <v>6</v>
      </c>
      <c r="AH14520" t="s">
        <v>71</v>
      </c>
      <c r="AS14520">
        <v>25.23</v>
      </c>
      <c r="AT14520" t="s">
        <v>71</v>
      </c>
    </row>
    <row r="14521" spans="1:46" x14ac:dyDescent="0.2">
      <c r="A14521" t="s">
        <v>235</v>
      </c>
      <c r="B14521" t="s">
        <v>236</v>
      </c>
      <c r="C14521">
        <f>-69.98566549 / 41.74524443</f>
        <v>-1.676494327571961</v>
      </c>
      <c r="D14521" t="s">
        <v>237</v>
      </c>
      <c r="E14521" t="s">
        <v>70</v>
      </c>
      <c r="F14521" s="1">
        <v>38986</v>
      </c>
      <c r="G14521">
        <v>0.75</v>
      </c>
      <c r="O14521">
        <v>4.16</v>
      </c>
      <c r="P14521" t="s">
        <v>71</v>
      </c>
      <c r="Q14521">
        <v>17.5</v>
      </c>
      <c r="R14521" t="s">
        <v>71</v>
      </c>
    </row>
    <row r="14522" spans="1:46" x14ac:dyDescent="0.2">
      <c r="A14522" t="s">
        <v>235</v>
      </c>
      <c r="B14522" t="s">
        <v>236</v>
      </c>
      <c r="C14522">
        <f>-69.98566549 / 41.74524443</f>
        <v>-1.676494327571961</v>
      </c>
      <c r="D14522" t="s">
        <v>237</v>
      </c>
      <c r="E14522" t="s">
        <v>70</v>
      </c>
      <c r="F14522" s="1">
        <v>39678</v>
      </c>
      <c r="G14522">
        <v>0.5</v>
      </c>
      <c r="I14522">
        <v>0.95</v>
      </c>
      <c r="J14522" t="s">
        <v>71</v>
      </c>
      <c r="K14522">
        <v>1.52</v>
      </c>
      <c r="L14522" t="s">
        <v>71</v>
      </c>
      <c r="M14522">
        <v>0.8</v>
      </c>
      <c r="N14522" t="s">
        <v>71</v>
      </c>
      <c r="O14522">
        <v>3.85</v>
      </c>
      <c r="P14522" t="s">
        <v>71</v>
      </c>
      <c r="Q14522">
        <v>23.2</v>
      </c>
      <c r="R14522" t="s">
        <v>71</v>
      </c>
      <c r="S14522">
        <v>2.29</v>
      </c>
      <c r="T14522" t="s">
        <v>71</v>
      </c>
      <c r="U14522">
        <v>70.930000000000007</v>
      </c>
      <c r="V14522" t="s">
        <v>71</v>
      </c>
      <c r="W14522">
        <v>62.59</v>
      </c>
      <c r="X14522" t="s">
        <v>71</v>
      </c>
      <c r="Y14522">
        <v>65.599999999999994</v>
      </c>
      <c r="AA14522">
        <v>34.71</v>
      </c>
      <c r="AC14522">
        <v>63.22</v>
      </c>
      <c r="AE14522">
        <v>2.5</v>
      </c>
      <c r="AF14522" t="s">
        <v>71</v>
      </c>
      <c r="AG14522">
        <v>5.71</v>
      </c>
      <c r="AH14522" t="s">
        <v>71</v>
      </c>
      <c r="AS14522">
        <v>7.11</v>
      </c>
      <c r="AT14522" t="s">
        <v>71</v>
      </c>
    </row>
    <row r="14523" spans="1:46" x14ac:dyDescent="0.2">
      <c r="A14523" t="s">
        <v>235</v>
      </c>
      <c r="B14523" t="s">
        <v>236</v>
      </c>
      <c r="C14523">
        <f>-69.98566549 / 41.74524443</f>
        <v>-1.676494327571961</v>
      </c>
      <c r="D14523" t="s">
        <v>237</v>
      </c>
      <c r="E14523" t="s">
        <v>70</v>
      </c>
      <c r="F14523" s="1">
        <v>39678</v>
      </c>
      <c r="G14523">
        <v>0.75</v>
      </c>
      <c r="O14523">
        <v>3.67</v>
      </c>
      <c r="P14523" t="s">
        <v>71</v>
      </c>
      <c r="Q14523">
        <v>23.1</v>
      </c>
      <c r="R14523" t="s">
        <v>71</v>
      </c>
    </row>
    <row r="14524" spans="1:46" x14ac:dyDescent="0.2">
      <c r="A14524" t="s">
        <v>235</v>
      </c>
      <c r="B14524" t="s">
        <v>236</v>
      </c>
      <c r="C14524">
        <f>-69.98566549 / 41.74524443</f>
        <v>-1.676494327571961</v>
      </c>
      <c r="D14524" t="s">
        <v>237</v>
      </c>
      <c r="E14524" t="s">
        <v>70</v>
      </c>
      <c r="F14524" s="1">
        <v>40052</v>
      </c>
      <c r="G14524">
        <v>0.5</v>
      </c>
      <c r="I14524">
        <v>1.01</v>
      </c>
      <c r="J14524" t="s">
        <v>71</v>
      </c>
      <c r="K14524">
        <v>11.53</v>
      </c>
      <c r="L14524" t="s">
        <v>71</v>
      </c>
      <c r="M14524">
        <v>0.52</v>
      </c>
      <c r="N14524" t="s">
        <v>71</v>
      </c>
      <c r="O14524">
        <v>4.3899999999999997</v>
      </c>
      <c r="P14524" t="s">
        <v>71</v>
      </c>
      <c r="Q14524">
        <v>25.1</v>
      </c>
      <c r="R14524" t="s">
        <v>71</v>
      </c>
      <c r="S14524">
        <v>3.21</v>
      </c>
      <c r="T14524" t="s">
        <v>71</v>
      </c>
      <c r="U14524">
        <v>99.43</v>
      </c>
      <c r="V14524" t="s">
        <v>71</v>
      </c>
      <c r="W14524">
        <v>64.92</v>
      </c>
      <c r="X14524" t="s">
        <v>71</v>
      </c>
      <c r="Y14524">
        <v>70.47</v>
      </c>
      <c r="AA14524">
        <v>54.58</v>
      </c>
      <c r="AC14524">
        <v>69.42</v>
      </c>
      <c r="AE14524">
        <v>3.9</v>
      </c>
      <c r="AF14524" t="s">
        <v>71</v>
      </c>
      <c r="AG14524">
        <v>6.02</v>
      </c>
      <c r="AH14524" t="s">
        <v>71</v>
      </c>
      <c r="AS14524">
        <v>11.26</v>
      </c>
      <c r="AT14524" t="s">
        <v>71</v>
      </c>
    </row>
    <row r="14525" spans="1:46" x14ac:dyDescent="0.2">
      <c r="A14525" t="s">
        <v>235</v>
      </c>
      <c r="B14525" t="s">
        <v>236</v>
      </c>
      <c r="C14525">
        <f>-69.98566549 / 41.74524443</f>
        <v>-1.676494327571961</v>
      </c>
      <c r="D14525" t="s">
        <v>237</v>
      </c>
      <c r="E14525" t="s">
        <v>70</v>
      </c>
      <c r="F14525" s="1">
        <v>40420</v>
      </c>
      <c r="G14525">
        <v>0.5</v>
      </c>
      <c r="I14525">
        <v>0.9</v>
      </c>
      <c r="J14525" t="s">
        <v>71</v>
      </c>
      <c r="K14525">
        <v>2.2200000000000002</v>
      </c>
      <c r="L14525" t="s">
        <v>71</v>
      </c>
      <c r="M14525">
        <v>0.6</v>
      </c>
      <c r="N14525" t="s">
        <v>71</v>
      </c>
      <c r="O14525">
        <v>4.95</v>
      </c>
      <c r="P14525" t="s">
        <v>71</v>
      </c>
      <c r="Q14525">
        <v>22.5</v>
      </c>
      <c r="R14525" t="s">
        <v>71</v>
      </c>
      <c r="S14525">
        <v>2.86</v>
      </c>
      <c r="T14525" t="s">
        <v>71</v>
      </c>
      <c r="U14525">
        <v>88.46</v>
      </c>
      <c r="V14525" t="s">
        <v>71</v>
      </c>
      <c r="W14525">
        <v>74.38</v>
      </c>
      <c r="X14525" t="s">
        <v>71</v>
      </c>
      <c r="Y14525">
        <v>68.790000000000006</v>
      </c>
      <c r="AA14525">
        <v>38.450000000000003</v>
      </c>
      <c r="AC14525">
        <v>67.36</v>
      </c>
      <c r="AE14525">
        <v>2.7</v>
      </c>
      <c r="AF14525" t="s">
        <v>71</v>
      </c>
      <c r="AG14525">
        <v>5.73</v>
      </c>
      <c r="AH14525" t="s">
        <v>71</v>
      </c>
      <c r="AS14525">
        <v>4.32</v>
      </c>
      <c r="AT14525" t="s">
        <v>71</v>
      </c>
    </row>
    <row r="14526" spans="1:46" x14ac:dyDescent="0.2">
      <c r="A14526" t="s">
        <v>235</v>
      </c>
      <c r="B14526" t="s">
        <v>236</v>
      </c>
      <c r="C14526">
        <f>-69.98566549 / 41.74524443</f>
        <v>-1.676494327571961</v>
      </c>
      <c r="D14526" t="s">
        <v>237</v>
      </c>
      <c r="E14526" t="s">
        <v>70</v>
      </c>
      <c r="F14526" s="1">
        <v>40420</v>
      </c>
      <c r="G14526">
        <v>0.75</v>
      </c>
      <c r="O14526">
        <v>1.82</v>
      </c>
      <c r="P14526" t="s">
        <v>71</v>
      </c>
      <c r="Q14526">
        <v>20.6</v>
      </c>
      <c r="R14526" t="s">
        <v>71</v>
      </c>
    </row>
    <row r="14527" spans="1:46" x14ac:dyDescent="0.2">
      <c r="A14527" t="s">
        <v>235</v>
      </c>
      <c r="B14527" t="s">
        <v>236</v>
      </c>
      <c r="C14527">
        <f>-69.98566549 / 41.74524443</f>
        <v>-1.676494327571961</v>
      </c>
      <c r="D14527" t="s">
        <v>237</v>
      </c>
      <c r="E14527" t="s">
        <v>70</v>
      </c>
      <c r="F14527" s="1">
        <v>40776</v>
      </c>
      <c r="G14527">
        <v>0.25</v>
      </c>
      <c r="I14527">
        <v>1.01</v>
      </c>
      <c r="J14527" t="s">
        <v>71</v>
      </c>
      <c r="M14527">
        <v>1.01</v>
      </c>
      <c r="N14527" t="s">
        <v>71</v>
      </c>
      <c r="O14527">
        <v>25.5</v>
      </c>
      <c r="P14527" t="s">
        <v>71</v>
      </c>
      <c r="AC14527">
        <v>59.86</v>
      </c>
    </row>
    <row r="14528" spans="1:46" x14ac:dyDescent="0.2">
      <c r="A14528" t="s">
        <v>235</v>
      </c>
      <c r="B14528" t="s">
        <v>236</v>
      </c>
      <c r="C14528">
        <f>-69.98566549 / 41.74524443</f>
        <v>-1.676494327571961</v>
      </c>
      <c r="D14528" t="s">
        <v>237</v>
      </c>
      <c r="E14528" t="s">
        <v>70</v>
      </c>
      <c r="F14528" s="1">
        <v>40776</v>
      </c>
      <c r="G14528">
        <v>0.5</v>
      </c>
      <c r="K14528">
        <v>4.49</v>
      </c>
      <c r="L14528" t="s">
        <v>71</v>
      </c>
      <c r="O14528">
        <v>25.4</v>
      </c>
      <c r="P14528" t="s">
        <v>71</v>
      </c>
      <c r="Q14528">
        <v>6</v>
      </c>
      <c r="R14528" t="s">
        <v>71</v>
      </c>
      <c r="S14528">
        <v>51.04</v>
      </c>
      <c r="T14528" t="s">
        <v>71</v>
      </c>
      <c r="U14528">
        <v>1580.9</v>
      </c>
      <c r="V14528" t="s">
        <v>71</v>
      </c>
      <c r="Y14528">
        <v>110.36</v>
      </c>
      <c r="AA14528">
        <v>45.33</v>
      </c>
      <c r="AE14528">
        <v>4.12</v>
      </c>
      <c r="AF14528" t="s">
        <v>71</v>
      </c>
      <c r="AG14528">
        <v>3.4</v>
      </c>
      <c r="AH14528" t="s">
        <v>71</v>
      </c>
      <c r="AS14528">
        <v>1.43</v>
      </c>
      <c r="AT14528" t="s">
        <v>71</v>
      </c>
    </row>
    <row r="14529" spans="1:58" x14ac:dyDescent="0.2">
      <c r="A14529" t="s">
        <v>235</v>
      </c>
      <c r="B14529" t="s">
        <v>236</v>
      </c>
      <c r="C14529">
        <f>-69.98566549 / 41.74524443</f>
        <v>-1.676494327571961</v>
      </c>
      <c r="D14529" t="s">
        <v>237</v>
      </c>
      <c r="E14529" t="s">
        <v>70</v>
      </c>
      <c r="F14529" s="1">
        <v>40776</v>
      </c>
      <c r="G14529">
        <v>0.75</v>
      </c>
      <c r="O14529">
        <v>25.1</v>
      </c>
      <c r="P14529" t="s">
        <v>71</v>
      </c>
    </row>
    <row r="14530" spans="1:58" x14ac:dyDescent="0.2">
      <c r="A14530" t="s">
        <v>235</v>
      </c>
      <c r="B14530" t="s">
        <v>236</v>
      </c>
      <c r="C14530">
        <f>-69.98566549 / 41.74524443</f>
        <v>-1.676494327571961</v>
      </c>
      <c r="D14530" t="s">
        <v>237</v>
      </c>
      <c r="E14530" t="s">
        <v>70</v>
      </c>
      <c r="F14530" s="1">
        <v>41144</v>
      </c>
      <c r="G14530">
        <v>0.25</v>
      </c>
      <c r="K14530">
        <v>3.72</v>
      </c>
      <c r="L14530" t="s">
        <v>71</v>
      </c>
      <c r="S14530">
        <v>2.3199999999999998</v>
      </c>
      <c r="T14530" t="s">
        <v>71</v>
      </c>
      <c r="U14530">
        <v>71.86</v>
      </c>
      <c r="V14530" t="s">
        <v>71</v>
      </c>
      <c r="W14530">
        <v>85.76</v>
      </c>
      <c r="X14530" t="s">
        <v>71</v>
      </c>
      <c r="Y14530">
        <v>65.790000000000006</v>
      </c>
      <c r="AA14530">
        <v>43.49</v>
      </c>
      <c r="AE14530">
        <v>5.7</v>
      </c>
      <c r="AF14530" t="s">
        <v>71</v>
      </c>
      <c r="AG14530">
        <v>5.47</v>
      </c>
      <c r="AH14530" t="s">
        <v>71</v>
      </c>
      <c r="AS14530">
        <v>5.43</v>
      </c>
      <c r="AT14530" t="s">
        <v>71</v>
      </c>
    </row>
    <row r="14531" spans="1:58" x14ac:dyDescent="0.2">
      <c r="A14531" t="s">
        <v>235</v>
      </c>
      <c r="B14531" t="s">
        <v>236</v>
      </c>
      <c r="C14531">
        <f>-69.98566549 / 41.74524443</f>
        <v>-1.676494327571961</v>
      </c>
      <c r="D14531" t="s">
        <v>237</v>
      </c>
      <c r="E14531" t="s">
        <v>70</v>
      </c>
      <c r="F14531" s="1">
        <v>41144</v>
      </c>
      <c r="G14531">
        <v>0.3</v>
      </c>
      <c r="I14531">
        <v>0.6</v>
      </c>
      <c r="J14531" t="s">
        <v>71</v>
      </c>
      <c r="M14531">
        <v>0.4</v>
      </c>
      <c r="N14531" t="s">
        <v>71</v>
      </c>
      <c r="O14531">
        <v>3.62</v>
      </c>
      <c r="P14531" t="s">
        <v>71</v>
      </c>
      <c r="Q14531">
        <v>23.3</v>
      </c>
      <c r="R14531" t="s">
        <v>71</v>
      </c>
      <c r="AC14531">
        <v>73.2</v>
      </c>
    </row>
    <row r="14532" spans="1:58" x14ac:dyDescent="0.2">
      <c r="A14532" t="s">
        <v>235</v>
      </c>
      <c r="B14532" t="s">
        <v>236</v>
      </c>
      <c r="C14532">
        <f>-69.98566549 / 41.74524443</f>
        <v>-1.676494327571961</v>
      </c>
      <c r="D14532" t="s">
        <v>237</v>
      </c>
      <c r="E14532" t="s">
        <v>70</v>
      </c>
      <c r="F14532" s="1">
        <v>41514</v>
      </c>
      <c r="G14532">
        <v>0.25</v>
      </c>
      <c r="I14532">
        <v>1.18</v>
      </c>
      <c r="J14532" t="s">
        <v>71</v>
      </c>
      <c r="M14532">
        <v>0.36</v>
      </c>
      <c r="N14532" t="s">
        <v>71</v>
      </c>
      <c r="O14532">
        <v>4.26</v>
      </c>
      <c r="P14532" t="s">
        <v>71</v>
      </c>
      <c r="Q14532">
        <v>22.7</v>
      </c>
      <c r="R14532" t="s">
        <v>71</v>
      </c>
      <c r="AC14532">
        <v>74.72</v>
      </c>
    </row>
    <row r="14533" spans="1:58" x14ac:dyDescent="0.2">
      <c r="A14533" t="s">
        <v>235</v>
      </c>
      <c r="B14533" t="s">
        <v>236</v>
      </c>
      <c r="C14533">
        <f>-69.98566549 / 41.74524443</f>
        <v>-1.676494327571961</v>
      </c>
      <c r="D14533" t="s">
        <v>237</v>
      </c>
      <c r="E14533" t="s">
        <v>70</v>
      </c>
      <c r="F14533" s="1">
        <v>41514</v>
      </c>
      <c r="G14533">
        <v>0.5</v>
      </c>
      <c r="K14533">
        <v>3.73</v>
      </c>
      <c r="L14533" t="s">
        <v>71</v>
      </c>
      <c r="O14533">
        <v>0.41</v>
      </c>
      <c r="P14533" t="s">
        <v>71</v>
      </c>
      <c r="Q14533">
        <v>20.9</v>
      </c>
      <c r="R14533" t="s">
        <v>71</v>
      </c>
      <c r="S14533">
        <v>2.91</v>
      </c>
      <c r="T14533" t="s">
        <v>71</v>
      </c>
      <c r="U14533">
        <v>90.13</v>
      </c>
      <c r="V14533" t="s">
        <v>71</v>
      </c>
      <c r="W14533">
        <v>85.33</v>
      </c>
      <c r="X14533" t="s">
        <v>71</v>
      </c>
      <c r="Y14533">
        <v>69.06</v>
      </c>
      <c r="AA14533">
        <v>43.51</v>
      </c>
      <c r="AE14533">
        <v>5.2</v>
      </c>
      <c r="AF14533" t="s">
        <v>71</v>
      </c>
      <c r="AG14533">
        <v>5.8</v>
      </c>
      <c r="AH14533" t="s">
        <v>71</v>
      </c>
      <c r="AS14533">
        <v>8.41</v>
      </c>
      <c r="AT14533" t="s">
        <v>71</v>
      </c>
    </row>
    <row r="14534" spans="1:58" x14ac:dyDescent="0.2">
      <c r="A14534" t="s">
        <v>235</v>
      </c>
      <c r="B14534" t="s">
        <v>236</v>
      </c>
      <c r="C14534">
        <f>-69.98566549 / 41.74524443</f>
        <v>-1.676494327571961</v>
      </c>
      <c r="D14534" t="s">
        <v>237</v>
      </c>
      <c r="E14534" t="s">
        <v>70</v>
      </c>
      <c r="F14534" s="1">
        <v>41514</v>
      </c>
      <c r="G14534">
        <v>0.68</v>
      </c>
      <c r="O14534">
        <v>0.08</v>
      </c>
      <c r="P14534" t="s">
        <v>71</v>
      </c>
      <c r="Q14534">
        <v>20.3</v>
      </c>
      <c r="R14534" t="s">
        <v>71</v>
      </c>
    </row>
    <row r="14535" spans="1:58" x14ac:dyDescent="0.2">
      <c r="A14535" t="s">
        <v>235</v>
      </c>
      <c r="B14535" t="s">
        <v>236</v>
      </c>
      <c r="C14535">
        <f>-69.98566549 / 41.74524443</f>
        <v>-1.676494327571961</v>
      </c>
      <c r="D14535" t="s">
        <v>237</v>
      </c>
      <c r="E14535" t="s">
        <v>70</v>
      </c>
      <c r="F14535" s="1">
        <v>41876</v>
      </c>
      <c r="G14535">
        <v>0.25</v>
      </c>
      <c r="I14535">
        <v>0.78</v>
      </c>
      <c r="J14535" t="s">
        <v>71</v>
      </c>
      <c r="M14535">
        <v>0.55000000000000004</v>
      </c>
      <c r="N14535" t="s">
        <v>71</v>
      </c>
      <c r="O14535">
        <v>4.24</v>
      </c>
      <c r="P14535" t="s">
        <v>71</v>
      </c>
      <c r="Q14535">
        <v>21.4</v>
      </c>
      <c r="R14535" t="s">
        <v>71</v>
      </c>
      <c r="AC14535">
        <v>68.61</v>
      </c>
    </row>
    <row r="14536" spans="1:58" x14ac:dyDescent="0.2">
      <c r="A14536" t="s">
        <v>235</v>
      </c>
      <c r="B14536" t="s">
        <v>236</v>
      </c>
      <c r="C14536">
        <f>-69.98566549 / 41.74524443</f>
        <v>-1.676494327571961</v>
      </c>
      <c r="D14536" t="s">
        <v>237</v>
      </c>
      <c r="E14536" t="s">
        <v>70</v>
      </c>
      <c r="F14536" s="1">
        <v>41876</v>
      </c>
      <c r="G14536">
        <v>0.35</v>
      </c>
      <c r="K14536">
        <v>21.11</v>
      </c>
      <c r="L14536" t="s">
        <v>71</v>
      </c>
      <c r="S14536">
        <v>5.21</v>
      </c>
      <c r="T14536" t="s">
        <v>71</v>
      </c>
      <c r="U14536">
        <v>161.37</v>
      </c>
      <c r="V14536" t="s">
        <v>71</v>
      </c>
      <c r="W14536">
        <v>90.17</v>
      </c>
      <c r="X14536" t="s">
        <v>71</v>
      </c>
      <c r="Y14536">
        <v>77.459999999999994</v>
      </c>
      <c r="AA14536">
        <v>60.52</v>
      </c>
      <c r="AE14536">
        <v>3</v>
      </c>
      <c r="AF14536" t="s">
        <v>71</v>
      </c>
      <c r="AG14536">
        <v>5.83</v>
      </c>
      <c r="AH14536" t="s">
        <v>71</v>
      </c>
      <c r="AS14536">
        <v>22.09</v>
      </c>
      <c r="AT14536" t="s">
        <v>71</v>
      </c>
    </row>
    <row r="14537" spans="1:58" x14ac:dyDescent="0.2">
      <c r="A14537" t="s">
        <v>235</v>
      </c>
      <c r="B14537" t="s">
        <v>236</v>
      </c>
      <c r="C14537">
        <f>-69.98566549 / 41.74524443</f>
        <v>-1.676494327571961</v>
      </c>
      <c r="D14537" t="s">
        <v>237</v>
      </c>
      <c r="E14537" t="s">
        <v>70</v>
      </c>
      <c r="F14537" s="1">
        <v>41876</v>
      </c>
      <c r="G14537">
        <v>0.5</v>
      </c>
      <c r="O14537">
        <v>3.9</v>
      </c>
      <c r="P14537" t="s">
        <v>71</v>
      </c>
      <c r="Q14537">
        <v>21.3</v>
      </c>
      <c r="R14537" t="s">
        <v>71</v>
      </c>
    </row>
    <row r="14538" spans="1:58" x14ac:dyDescent="0.2">
      <c r="A14538" t="s">
        <v>235</v>
      </c>
      <c r="B14538" t="s">
        <v>236</v>
      </c>
      <c r="C14538">
        <f>-69.98566549 / 41.74524443</f>
        <v>-1.676494327571961</v>
      </c>
      <c r="D14538" t="s">
        <v>237</v>
      </c>
      <c r="E14538" t="s">
        <v>70</v>
      </c>
      <c r="F14538" s="1">
        <v>42604</v>
      </c>
      <c r="G14538">
        <v>0.25</v>
      </c>
      <c r="I14538">
        <v>0.95</v>
      </c>
      <c r="J14538" t="s">
        <v>71</v>
      </c>
      <c r="K14538" t="s">
        <v>173</v>
      </c>
      <c r="L14538" t="s">
        <v>150</v>
      </c>
      <c r="M14538">
        <v>0.5</v>
      </c>
      <c r="N14538" t="s">
        <v>71</v>
      </c>
      <c r="O14538">
        <v>4.07</v>
      </c>
      <c r="P14538" t="s">
        <v>71</v>
      </c>
      <c r="Q14538">
        <v>25.9</v>
      </c>
      <c r="R14538" t="s">
        <v>71</v>
      </c>
      <c r="S14538" t="s">
        <v>173</v>
      </c>
      <c r="T14538" t="s">
        <v>150</v>
      </c>
      <c r="W14538" t="s">
        <v>173</v>
      </c>
      <c r="X14538" t="s">
        <v>150</v>
      </c>
      <c r="AC14538">
        <v>69.989999999999995</v>
      </c>
      <c r="AE14538" t="s">
        <v>173</v>
      </c>
      <c r="AF14538" t="s">
        <v>150</v>
      </c>
      <c r="AG14538" t="s">
        <v>173</v>
      </c>
      <c r="AH14538" t="s">
        <v>150</v>
      </c>
      <c r="AS14538" t="s">
        <v>173</v>
      </c>
      <c r="AT14538" t="s">
        <v>150</v>
      </c>
    </row>
    <row r="14539" spans="1:58" x14ac:dyDescent="0.2">
      <c r="A14539" t="s">
        <v>235</v>
      </c>
      <c r="B14539" t="s">
        <v>236</v>
      </c>
      <c r="C14539">
        <f>-69.98566549 / 41.74524443</f>
        <v>-1.676494327571961</v>
      </c>
      <c r="D14539" t="s">
        <v>237</v>
      </c>
      <c r="E14539" t="s">
        <v>70</v>
      </c>
      <c r="F14539" s="1">
        <v>42604</v>
      </c>
      <c r="G14539">
        <v>0.45</v>
      </c>
      <c r="K14539">
        <v>15.88</v>
      </c>
      <c r="L14539" t="s">
        <v>71</v>
      </c>
      <c r="S14539">
        <v>3.75</v>
      </c>
      <c r="T14539" t="s">
        <v>71</v>
      </c>
      <c r="W14539">
        <v>87.26</v>
      </c>
      <c r="X14539" t="s">
        <v>71</v>
      </c>
      <c r="Y14539">
        <v>23.21</v>
      </c>
      <c r="AA14539">
        <v>57.73</v>
      </c>
      <c r="AE14539">
        <v>6.5</v>
      </c>
      <c r="AF14539" t="s">
        <v>71</v>
      </c>
      <c r="AG14539">
        <v>5.81</v>
      </c>
      <c r="AH14539" t="s">
        <v>71</v>
      </c>
      <c r="AS14539">
        <v>18.45</v>
      </c>
      <c r="AT14539" t="s">
        <v>71</v>
      </c>
      <c r="BE14539">
        <v>34.33</v>
      </c>
      <c r="BF14539" t="s">
        <v>71</v>
      </c>
    </row>
    <row r="14540" spans="1:58" x14ac:dyDescent="0.2">
      <c r="A14540" t="s">
        <v>235</v>
      </c>
      <c r="B14540" t="s">
        <v>236</v>
      </c>
      <c r="C14540">
        <f>-69.98566549 / 41.74524443</f>
        <v>-1.676494327571961</v>
      </c>
      <c r="D14540" t="s">
        <v>237</v>
      </c>
      <c r="E14540" t="s">
        <v>70</v>
      </c>
      <c r="F14540" s="1">
        <v>42604</v>
      </c>
      <c r="G14540">
        <v>0.5</v>
      </c>
      <c r="K14540" t="s">
        <v>173</v>
      </c>
      <c r="L14540" t="s">
        <v>150</v>
      </c>
      <c r="O14540">
        <v>3.32</v>
      </c>
      <c r="P14540" t="s">
        <v>71</v>
      </c>
      <c r="Q14540">
        <v>25</v>
      </c>
      <c r="R14540" t="s">
        <v>71</v>
      </c>
      <c r="S14540" t="s">
        <v>173</v>
      </c>
      <c r="T14540" t="s">
        <v>150</v>
      </c>
      <c r="W14540" t="s">
        <v>173</v>
      </c>
      <c r="X14540" t="s">
        <v>150</v>
      </c>
      <c r="AE14540" t="s">
        <v>173</v>
      </c>
      <c r="AF14540" t="s">
        <v>150</v>
      </c>
      <c r="AG14540" t="s">
        <v>173</v>
      </c>
      <c r="AH14540" t="s">
        <v>150</v>
      </c>
      <c r="AS14540" t="s">
        <v>173</v>
      </c>
      <c r="AT14540" t="s">
        <v>150</v>
      </c>
    </row>
    <row r="14541" spans="1:58" x14ac:dyDescent="0.2">
      <c r="A14541" t="s">
        <v>235</v>
      </c>
      <c r="B14541" t="s">
        <v>236</v>
      </c>
      <c r="C14541">
        <f>-69.98566549 / 41.74524443</f>
        <v>-1.676494327571961</v>
      </c>
      <c r="D14541" t="s">
        <v>237</v>
      </c>
      <c r="E14541" t="s">
        <v>70</v>
      </c>
      <c r="F14541" s="1">
        <v>42604</v>
      </c>
      <c r="G14541">
        <v>0.75</v>
      </c>
      <c r="K14541" t="s">
        <v>173</v>
      </c>
      <c r="L14541" t="s">
        <v>150</v>
      </c>
      <c r="O14541">
        <v>1.5</v>
      </c>
      <c r="P14541" t="s">
        <v>71</v>
      </c>
      <c r="Q14541">
        <v>24.7</v>
      </c>
      <c r="R14541" t="s">
        <v>71</v>
      </c>
      <c r="S14541" t="s">
        <v>173</v>
      </c>
      <c r="T14541" t="s">
        <v>150</v>
      </c>
      <c r="W14541" t="s">
        <v>173</v>
      </c>
      <c r="X14541" t="s">
        <v>150</v>
      </c>
      <c r="AE14541" t="s">
        <v>173</v>
      </c>
      <c r="AF14541" t="s">
        <v>150</v>
      </c>
      <c r="AG14541" t="s">
        <v>173</v>
      </c>
      <c r="AH14541" t="s">
        <v>150</v>
      </c>
      <c r="AS14541" t="s">
        <v>173</v>
      </c>
      <c r="AT14541" t="s">
        <v>150</v>
      </c>
    </row>
    <row r="14542" spans="1:58" x14ac:dyDescent="0.2">
      <c r="A14542" t="s">
        <v>235</v>
      </c>
      <c r="B14542" t="s">
        <v>236</v>
      </c>
      <c r="C14542">
        <f>-69.98566549 / 41.74524443</f>
        <v>-1.676494327571961</v>
      </c>
      <c r="D14542" t="s">
        <v>237</v>
      </c>
      <c r="E14542" t="s">
        <v>70</v>
      </c>
      <c r="F14542" s="1">
        <v>42970</v>
      </c>
      <c r="G14542">
        <v>0.5</v>
      </c>
      <c r="I14542">
        <v>1.25</v>
      </c>
      <c r="J14542" t="s">
        <v>150</v>
      </c>
      <c r="K14542">
        <v>10.76</v>
      </c>
      <c r="L14542" t="s">
        <v>150</v>
      </c>
      <c r="M14542">
        <v>0.92</v>
      </c>
      <c r="N14542" t="s">
        <v>150</v>
      </c>
      <c r="O14542">
        <v>5.5</v>
      </c>
      <c r="P14542" t="s">
        <v>150</v>
      </c>
      <c r="Q14542">
        <v>24.7</v>
      </c>
      <c r="R14542" t="s">
        <v>150</v>
      </c>
      <c r="S14542">
        <v>2.67</v>
      </c>
      <c r="T14542" t="s">
        <v>150</v>
      </c>
      <c r="U14542">
        <v>82.7</v>
      </c>
      <c r="V14542" t="s">
        <v>150</v>
      </c>
      <c r="W14542">
        <v>41.36</v>
      </c>
      <c r="X14542" t="s">
        <v>150</v>
      </c>
      <c r="Y14542">
        <v>67.819999999999993</v>
      </c>
      <c r="AA14542">
        <v>53.91</v>
      </c>
      <c r="AC14542">
        <v>61.2</v>
      </c>
      <c r="AE14542">
        <v>4.3</v>
      </c>
      <c r="AF14542" t="s">
        <v>150</v>
      </c>
      <c r="AG14542">
        <v>5.81</v>
      </c>
      <c r="AH14542" t="s">
        <v>150</v>
      </c>
      <c r="AS14542">
        <v>5.79</v>
      </c>
      <c r="AT14542" t="s">
        <v>150</v>
      </c>
    </row>
    <row r="14543" spans="1:58" x14ac:dyDescent="0.2">
      <c r="A14543" t="s">
        <v>235</v>
      </c>
      <c r="B14543" t="s">
        <v>236</v>
      </c>
      <c r="C14543">
        <f>-69.98566549 / 41.74524443</f>
        <v>-1.676494327571961</v>
      </c>
      <c r="D14543" t="s">
        <v>237</v>
      </c>
      <c r="E14543" t="s">
        <v>70</v>
      </c>
      <c r="F14543" s="1">
        <v>42970</v>
      </c>
      <c r="G14543">
        <v>0.75</v>
      </c>
      <c r="I14543">
        <v>1.25</v>
      </c>
      <c r="J14543" t="s">
        <v>150</v>
      </c>
      <c r="M14543">
        <v>0.92</v>
      </c>
      <c r="N14543" t="s">
        <v>150</v>
      </c>
      <c r="O14543">
        <v>4.32</v>
      </c>
      <c r="P14543" t="s">
        <v>150</v>
      </c>
      <c r="Q14543">
        <v>24.5</v>
      </c>
      <c r="R14543" t="s">
        <v>150</v>
      </c>
      <c r="AC14543">
        <v>61.2</v>
      </c>
    </row>
    <row r="14544" spans="1:58" x14ac:dyDescent="0.2">
      <c r="A14544" t="s">
        <v>235</v>
      </c>
      <c r="B14544" t="s">
        <v>236</v>
      </c>
      <c r="C14544">
        <f>-69.98566549 / 41.74524443</f>
        <v>-1.676494327571961</v>
      </c>
      <c r="D14544" t="s">
        <v>237</v>
      </c>
      <c r="E14544" t="s">
        <v>70</v>
      </c>
      <c r="F14544" s="1">
        <v>43215</v>
      </c>
      <c r="G14544">
        <v>0.5</v>
      </c>
      <c r="I14544">
        <v>1.8</v>
      </c>
      <c r="J14544" t="s">
        <v>150</v>
      </c>
      <c r="K14544">
        <v>7.31</v>
      </c>
      <c r="L14544" t="s">
        <v>150</v>
      </c>
      <c r="M14544">
        <v>0.5</v>
      </c>
      <c r="N14544" t="s">
        <v>150</v>
      </c>
      <c r="O14544">
        <v>6.45</v>
      </c>
      <c r="P14544" t="s">
        <v>150</v>
      </c>
      <c r="Q14544">
        <v>11.7</v>
      </c>
      <c r="R14544" t="s">
        <v>150</v>
      </c>
      <c r="S14544">
        <v>2.7</v>
      </c>
      <c r="T14544" t="s">
        <v>150</v>
      </c>
      <c r="U14544">
        <v>83.63</v>
      </c>
      <c r="V14544" t="s">
        <v>150</v>
      </c>
      <c r="W14544">
        <v>62.96</v>
      </c>
      <c r="X14544" t="s">
        <v>150</v>
      </c>
      <c r="Y14544">
        <v>67.98</v>
      </c>
      <c r="AA14544">
        <v>50.11</v>
      </c>
      <c r="AC14544">
        <v>69.989999999999995</v>
      </c>
      <c r="AE14544">
        <v>3.7</v>
      </c>
      <c r="AF14544" t="s">
        <v>150</v>
      </c>
      <c r="AG14544">
        <v>5.35</v>
      </c>
      <c r="AH14544" t="s">
        <v>150</v>
      </c>
      <c r="AS14544">
        <v>11.99</v>
      </c>
      <c r="AT14544" t="s">
        <v>150</v>
      </c>
    </row>
    <row r="14545" spans="1:58" x14ac:dyDescent="0.2">
      <c r="A14545" t="s">
        <v>235</v>
      </c>
      <c r="B14545" t="s">
        <v>236</v>
      </c>
      <c r="C14545">
        <f>-69.98566549 / 41.74524443</f>
        <v>-1.676494327571961</v>
      </c>
      <c r="D14545" t="s">
        <v>237</v>
      </c>
      <c r="E14545" t="s">
        <v>70</v>
      </c>
      <c r="F14545" s="1">
        <v>43215</v>
      </c>
      <c r="G14545">
        <v>1</v>
      </c>
      <c r="K14545" t="s">
        <v>173</v>
      </c>
      <c r="L14545" t="s">
        <v>150</v>
      </c>
      <c r="O14545">
        <v>3.62</v>
      </c>
      <c r="P14545" t="s">
        <v>150</v>
      </c>
      <c r="Q14545">
        <v>9.6</v>
      </c>
      <c r="R14545" t="s">
        <v>150</v>
      </c>
      <c r="S14545" t="s">
        <v>173</v>
      </c>
      <c r="T14545" t="s">
        <v>150</v>
      </c>
      <c r="W14545" t="s">
        <v>173</v>
      </c>
      <c r="X14545" t="s">
        <v>150</v>
      </c>
      <c r="AE14545" t="s">
        <v>173</v>
      </c>
      <c r="AF14545" t="s">
        <v>150</v>
      </c>
      <c r="AG14545" t="s">
        <v>173</v>
      </c>
      <c r="AH14545" t="s">
        <v>150</v>
      </c>
      <c r="AS14545" t="s">
        <v>173</v>
      </c>
      <c r="AT14545" t="s">
        <v>150</v>
      </c>
    </row>
    <row r="14546" spans="1:58" x14ac:dyDescent="0.2">
      <c r="A14546" t="s">
        <v>235</v>
      </c>
      <c r="B14546" t="s">
        <v>236</v>
      </c>
      <c r="C14546">
        <f>-69.98566549 / 41.74524443</f>
        <v>-1.676494327571961</v>
      </c>
      <c r="D14546" t="s">
        <v>237</v>
      </c>
      <c r="E14546" t="s">
        <v>70</v>
      </c>
      <c r="F14546" s="1">
        <v>43215</v>
      </c>
      <c r="G14546">
        <v>1.3</v>
      </c>
      <c r="K14546">
        <v>3.35</v>
      </c>
      <c r="L14546" t="s">
        <v>150</v>
      </c>
      <c r="O14546">
        <v>2.92</v>
      </c>
      <c r="P14546" t="s">
        <v>150</v>
      </c>
      <c r="Q14546">
        <v>8.6999999999999993</v>
      </c>
      <c r="R14546" t="s">
        <v>150</v>
      </c>
      <c r="S14546">
        <v>2.37</v>
      </c>
      <c r="T14546" t="s">
        <v>150</v>
      </c>
      <c r="W14546">
        <v>57.22</v>
      </c>
      <c r="X14546" t="s">
        <v>150</v>
      </c>
      <c r="AE14546">
        <v>3.6</v>
      </c>
      <c r="AF14546" t="s">
        <v>150</v>
      </c>
      <c r="AG14546">
        <v>5.27</v>
      </c>
      <c r="AH14546" t="s">
        <v>150</v>
      </c>
      <c r="AS14546">
        <v>7.95</v>
      </c>
      <c r="AT14546" t="s">
        <v>150</v>
      </c>
    </row>
    <row r="14547" spans="1:58" x14ac:dyDescent="0.2">
      <c r="A14547" t="s">
        <v>235</v>
      </c>
      <c r="B14547" t="s">
        <v>236</v>
      </c>
      <c r="C14547">
        <f>-69.98566549 / 41.74524443</f>
        <v>-1.676494327571961</v>
      </c>
      <c r="D14547" t="s">
        <v>237</v>
      </c>
      <c r="E14547" t="s">
        <v>70</v>
      </c>
      <c r="F14547" s="1">
        <v>43348</v>
      </c>
      <c r="G14547">
        <v>0.5</v>
      </c>
      <c r="I14547">
        <v>0.95</v>
      </c>
      <c r="J14547" t="s">
        <v>150</v>
      </c>
      <c r="K14547">
        <v>9.66</v>
      </c>
      <c r="L14547" t="s">
        <v>150</v>
      </c>
      <c r="M14547">
        <v>0.35</v>
      </c>
      <c r="N14547" t="s">
        <v>150</v>
      </c>
      <c r="O14547">
        <v>6</v>
      </c>
      <c r="P14547" t="s">
        <v>150</v>
      </c>
      <c r="Q14547">
        <v>25</v>
      </c>
      <c r="R14547" t="s">
        <v>150</v>
      </c>
      <c r="S14547">
        <v>5.57</v>
      </c>
      <c r="T14547" t="s">
        <v>150</v>
      </c>
      <c r="U14547">
        <v>172.52</v>
      </c>
      <c r="V14547" t="s">
        <v>150</v>
      </c>
      <c r="W14547">
        <v>97.21</v>
      </c>
      <c r="X14547" t="s">
        <v>150</v>
      </c>
      <c r="Y14547">
        <v>78.42</v>
      </c>
      <c r="AA14547">
        <v>52.85</v>
      </c>
      <c r="AC14547">
        <v>75.13</v>
      </c>
      <c r="AE14547">
        <v>8.1999999999999993</v>
      </c>
      <c r="AF14547" t="s">
        <v>150</v>
      </c>
      <c r="AG14547">
        <v>5.9</v>
      </c>
      <c r="AH14547" t="s">
        <v>150</v>
      </c>
      <c r="AS14547">
        <v>7.98</v>
      </c>
      <c r="AT14547" t="s">
        <v>150</v>
      </c>
    </row>
    <row r="14548" spans="1:58" x14ac:dyDescent="0.2">
      <c r="A14548" t="s">
        <v>235</v>
      </c>
      <c r="B14548" t="s">
        <v>236</v>
      </c>
      <c r="C14548">
        <f>-69.98566549 / 41.74524443</f>
        <v>-1.676494327571961</v>
      </c>
      <c r="D14548" t="s">
        <v>237</v>
      </c>
      <c r="E14548" t="s">
        <v>70</v>
      </c>
      <c r="F14548" s="1">
        <v>43348</v>
      </c>
      <c r="G14548">
        <v>0.8</v>
      </c>
      <c r="K14548">
        <v>7.65</v>
      </c>
      <c r="L14548" t="s">
        <v>150</v>
      </c>
      <c r="O14548">
        <v>1.1000000000000001</v>
      </c>
      <c r="P14548" t="s">
        <v>150</v>
      </c>
      <c r="Q14548">
        <v>25</v>
      </c>
      <c r="R14548" t="s">
        <v>150</v>
      </c>
      <c r="S14548">
        <v>10.57</v>
      </c>
      <c r="T14548" t="s">
        <v>150</v>
      </c>
      <c r="U14548">
        <v>327.39</v>
      </c>
      <c r="V14548" t="s">
        <v>150</v>
      </c>
      <c r="W14548">
        <v>67.42</v>
      </c>
      <c r="X14548" t="s">
        <v>150</v>
      </c>
      <c r="Y14548">
        <v>87.66</v>
      </c>
      <c r="AA14548">
        <v>50.56</v>
      </c>
      <c r="AE14548">
        <v>7.9</v>
      </c>
      <c r="AF14548" t="s">
        <v>150</v>
      </c>
      <c r="AG14548">
        <v>5.9</v>
      </c>
      <c r="AH14548" t="s">
        <v>150</v>
      </c>
      <c r="AS14548">
        <v>8.43</v>
      </c>
      <c r="AT14548" t="s">
        <v>150</v>
      </c>
    </row>
    <row r="14549" spans="1:58" x14ac:dyDescent="0.2">
      <c r="A14549" t="s">
        <v>235</v>
      </c>
      <c r="B14549" t="s">
        <v>236</v>
      </c>
      <c r="C14549">
        <f>-69.98566549 / 41.74524443</f>
        <v>-1.676494327571961</v>
      </c>
      <c r="D14549" t="s">
        <v>237</v>
      </c>
      <c r="E14549" t="s">
        <v>70</v>
      </c>
      <c r="F14549" s="1">
        <v>43565</v>
      </c>
      <c r="G14549">
        <v>0.5</v>
      </c>
      <c r="I14549">
        <v>1.4</v>
      </c>
      <c r="J14549" t="s">
        <v>150</v>
      </c>
      <c r="K14549">
        <v>9.4499999999999993</v>
      </c>
      <c r="L14549" t="s">
        <v>150</v>
      </c>
      <c r="M14549">
        <v>0.6</v>
      </c>
      <c r="N14549" t="s">
        <v>150</v>
      </c>
      <c r="O14549">
        <v>8.3000000000000007</v>
      </c>
      <c r="P14549" t="s">
        <v>150</v>
      </c>
      <c r="Q14549">
        <v>10.7</v>
      </c>
      <c r="R14549" t="s">
        <v>150</v>
      </c>
      <c r="S14549">
        <v>0.2</v>
      </c>
      <c r="T14549" t="s">
        <v>150</v>
      </c>
      <c r="U14549">
        <v>6.19</v>
      </c>
      <c r="V14549" t="s">
        <v>150</v>
      </c>
      <c r="W14549">
        <v>48.53</v>
      </c>
      <c r="X14549" t="s">
        <v>150</v>
      </c>
      <c r="Y14549">
        <v>30.44</v>
      </c>
      <c r="AA14549">
        <v>52.63</v>
      </c>
      <c r="AC14549">
        <v>67.36</v>
      </c>
      <c r="AE14549">
        <v>3.8</v>
      </c>
      <c r="AF14549" t="s">
        <v>150</v>
      </c>
      <c r="AG14549">
        <v>5.58</v>
      </c>
      <c r="AH14549" t="s">
        <v>150</v>
      </c>
      <c r="AS14549">
        <v>3.14</v>
      </c>
      <c r="AT14549" t="s">
        <v>150</v>
      </c>
      <c r="BE14549">
        <v>12.58</v>
      </c>
      <c r="BF14549" t="s">
        <v>150</v>
      </c>
    </row>
    <row r="14550" spans="1:58" x14ac:dyDescent="0.2">
      <c r="A14550" t="s">
        <v>235</v>
      </c>
      <c r="B14550" t="s">
        <v>236</v>
      </c>
      <c r="C14550">
        <f>-69.98566549 / 41.74524443</f>
        <v>-1.676494327571961</v>
      </c>
      <c r="D14550" t="s">
        <v>237</v>
      </c>
      <c r="E14550" t="s">
        <v>70</v>
      </c>
      <c r="F14550" s="1">
        <v>43565</v>
      </c>
      <c r="G14550">
        <v>1</v>
      </c>
      <c r="K14550" t="s">
        <v>173</v>
      </c>
      <c r="L14550" t="s">
        <v>150</v>
      </c>
      <c r="O14550">
        <v>8.3000000000000007</v>
      </c>
      <c r="P14550" t="s">
        <v>150</v>
      </c>
      <c r="Q14550">
        <v>10.5</v>
      </c>
      <c r="R14550" t="s">
        <v>150</v>
      </c>
      <c r="S14550" t="s">
        <v>173</v>
      </c>
      <c r="T14550" t="s">
        <v>150</v>
      </c>
      <c r="W14550" t="s">
        <v>173</v>
      </c>
      <c r="X14550" t="s">
        <v>150</v>
      </c>
      <c r="AE14550" t="s">
        <v>173</v>
      </c>
      <c r="AF14550" t="s">
        <v>150</v>
      </c>
      <c r="AG14550" t="s">
        <v>173</v>
      </c>
      <c r="AH14550" t="s">
        <v>150</v>
      </c>
      <c r="AS14550" t="s">
        <v>173</v>
      </c>
      <c r="AT14550" t="s">
        <v>150</v>
      </c>
      <c r="BE14550" t="s">
        <v>173</v>
      </c>
      <c r="BF14550" t="s">
        <v>150</v>
      </c>
    </row>
    <row r="14551" spans="1:58" x14ac:dyDescent="0.2">
      <c r="A14551" t="s">
        <v>235</v>
      </c>
      <c r="B14551" t="s">
        <v>236</v>
      </c>
      <c r="C14551">
        <f>-69.98566549 / 41.74524443</f>
        <v>-1.676494327571961</v>
      </c>
      <c r="D14551" t="s">
        <v>237</v>
      </c>
      <c r="E14551" t="s">
        <v>70</v>
      </c>
      <c r="F14551" s="1">
        <v>43713</v>
      </c>
      <c r="G14551">
        <v>0.5</v>
      </c>
      <c r="I14551">
        <v>1.1000000000000001</v>
      </c>
      <c r="J14551" t="s">
        <v>150</v>
      </c>
      <c r="K14551">
        <v>17.260000000000002</v>
      </c>
      <c r="L14551" t="s">
        <v>150</v>
      </c>
      <c r="M14551">
        <v>0.51</v>
      </c>
      <c r="N14551" t="s">
        <v>150</v>
      </c>
      <c r="O14551">
        <v>5.6</v>
      </c>
      <c r="P14551" t="s">
        <v>150</v>
      </c>
      <c r="Q14551">
        <v>21</v>
      </c>
      <c r="R14551" t="s">
        <v>150</v>
      </c>
      <c r="S14551">
        <v>4.17</v>
      </c>
      <c r="T14551" t="s">
        <v>150</v>
      </c>
      <c r="U14551">
        <v>129.16</v>
      </c>
      <c r="V14551" t="s">
        <v>150</v>
      </c>
      <c r="W14551">
        <v>75.27</v>
      </c>
      <c r="X14551" t="s">
        <v>150</v>
      </c>
      <c r="Y14551">
        <v>74.25</v>
      </c>
      <c r="AA14551">
        <v>58.54</v>
      </c>
      <c r="AC14551">
        <v>69.7</v>
      </c>
      <c r="AE14551">
        <v>4.0999999999999996</v>
      </c>
      <c r="AF14551" t="s">
        <v>150</v>
      </c>
      <c r="AG14551">
        <v>5.46</v>
      </c>
      <c r="AH14551" t="s">
        <v>150</v>
      </c>
      <c r="AS14551">
        <v>26.04</v>
      </c>
      <c r="AT14551" t="s">
        <v>150</v>
      </c>
      <c r="BE14551">
        <v>43.29</v>
      </c>
      <c r="BF14551" t="s">
        <v>150</v>
      </c>
    </row>
    <row r="14552" spans="1:58" x14ac:dyDescent="0.2">
      <c r="A14552" t="s">
        <v>235</v>
      </c>
      <c r="B14552" t="s">
        <v>236</v>
      </c>
      <c r="C14552">
        <f>-69.98566549 / 41.74524443</f>
        <v>-1.676494327571961</v>
      </c>
      <c r="D14552" t="s">
        <v>237</v>
      </c>
      <c r="E14552" t="s">
        <v>70</v>
      </c>
      <c r="F14552" s="1">
        <v>43713</v>
      </c>
      <c r="G14552">
        <v>0.9</v>
      </c>
      <c r="K14552" t="s">
        <v>173</v>
      </c>
      <c r="L14552" t="s">
        <v>150</v>
      </c>
      <c r="O14552">
        <v>2.6</v>
      </c>
      <c r="P14552" t="s">
        <v>150</v>
      </c>
      <c r="Q14552">
        <v>20</v>
      </c>
      <c r="R14552" t="s">
        <v>150</v>
      </c>
      <c r="S14552" t="s">
        <v>173</v>
      </c>
      <c r="T14552" t="s">
        <v>150</v>
      </c>
      <c r="W14552" t="s">
        <v>173</v>
      </c>
      <c r="X14552" t="s">
        <v>150</v>
      </c>
      <c r="AE14552" t="s">
        <v>173</v>
      </c>
      <c r="AF14552" t="s">
        <v>150</v>
      </c>
      <c r="AG14552" t="s">
        <v>173</v>
      </c>
      <c r="AH14552" t="s">
        <v>150</v>
      </c>
      <c r="AS14552" t="s">
        <v>173</v>
      </c>
      <c r="AT14552" t="s">
        <v>150</v>
      </c>
      <c r="BE14552" t="s">
        <v>173</v>
      </c>
      <c r="BF14552" t="s">
        <v>150</v>
      </c>
    </row>
    <row r="14553" spans="1:58" x14ac:dyDescent="0.2">
      <c r="A14553" t="s">
        <v>247</v>
      </c>
      <c r="B14553" t="s">
        <v>248</v>
      </c>
      <c r="C14553">
        <f>-69.98356338 / 41.74169694</f>
        <v>-1.6765864473740777</v>
      </c>
      <c r="D14553" t="s">
        <v>249</v>
      </c>
      <c r="E14553" t="s">
        <v>70</v>
      </c>
      <c r="F14553" s="1">
        <v>37143</v>
      </c>
      <c r="G14553">
        <v>0.5</v>
      </c>
      <c r="I14553">
        <v>3.63</v>
      </c>
      <c r="J14553" t="s">
        <v>71</v>
      </c>
      <c r="K14553">
        <v>10.29</v>
      </c>
      <c r="L14553" t="s">
        <v>71</v>
      </c>
      <c r="M14553">
        <v>2.52</v>
      </c>
      <c r="N14553" t="s">
        <v>71</v>
      </c>
      <c r="O14553">
        <v>5</v>
      </c>
      <c r="P14553" t="s">
        <v>71</v>
      </c>
      <c r="Q14553">
        <v>25.7</v>
      </c>
      <c r="R14553" t="s">
        <v>71</v>
      </c>
      <c r="S14553">
        <v>0.53</v>
      </c>
      <c r="T14553" t="s">
        <v>71</v>
      </c>
      <c r="U14553">
        <v>16.420000000000002</v>
      </c>
      <c r="V14553" t="s">
        <v>71</v>
      </c>
      <c r="W14553">
        <v>32.299999999999997</v>
      </c>
      <c r="X14553" t="s">
        <v>71</v>
      </c>
      <c r="Y14553">
        <v>44.5</v>
      </c>
      <c r="AA14553">
        <v>53.47</v>
      </c>
      <c r="AC14553">
        <v>46.68</v>
      </c>
      <c r="AE14553">
        <v>2.8</v>
      </c>
      <c r="AF14553" t="s">
        <v>71</v>
      </c>
      <c r="AG14553">
        <v>6.39</v>
      </c>
      <c r="AH14553" t="s">
        <v>71</v>
      </c>
      <c r="AS14553">
        <v>0.37</v>
      </c>
      <c r="AT14553" t="s">
        <v>71</v>
      </c>
    </row>
    <row r="14554" spans="1:58" x14ac:dyDescent="0.2">
      <c r="A14554" t="s">
        <v>247</v>
      </c>
      <c r="B14554" t="s">
        <v>248</v>
      </c>
      <c r="C14554">
        <f>-69.98356338 / 41.74169694</f>
        <v>-1.6765864473740777</v>
      </c>
      <c r="D14554" t="s">
        <v>249</v>
      </c>
      <c r="E14554" t="s">
        <v>70</v>
      </c>
      <c r="F14554" s="1">
        <v>37143</v>
      </c>
      <c r="G14554">
        <v>1</v>
      </c>
      <c r="O14554">
        <v>6.3</v>
      </c>
      <c r="P14554" t="s">
        <v>71</v>
      </c>
      <c r="Q14554">
        <v>25.7</v>
      </c>
      <c r="R14554" t="s">
        <v>71</v>
      </c>
    </row>
    <row r="14555" spans="1:58" x14ac:dyDescent="0.2">
      <c r="A14555" t="s">
        <v>247</v>
      </c>
      <c r="B14555" t="s">
        <v>248</v>
      </c>
      <c r="C14555">
        <f>-69.98356338 / 41.74169694</f>
        <v>-1.6765864473740777</v>
      </c>
      <c r="D14555" t="s">
        <v>249</v>
      </c>
      <c r="E14555" t="s">
        <v>70</v>
      </c>
      <c r="F14555" s="1">
        <v>37143</v>
      </c>
      <c r="G14555">
        <v>2</v>
      </c>
      <c r="O14555">
        <v>3.65</v>
      </c>
      <c r="P14555" t="s">
        <v>71</v>
      </c>
      <c r="Q14555">
        <v>25.7</v>
      </c>
      <c r="R14555" t="s">
        <v>71</v>
      </c>
    </row>
    <row r="14556" spans="1:58" x14ac:dyDescent="0.2">
      <c r="A14556" t="s">
        <v>247</v>
      </c>
      <c r="B14556" t="s">
        <v>248</v>
      </c>
      <c r="C14556">
        <f>-69.98356338 / 41.74169694</f>
        <v>-1.6765864473740777</v>
      </c>
      <c r="D14556" t="s">
        <v>249</v>
      </c>
      <c r="E14556" t="s">
        <v>70</v>
      </c>
      <c r="F14556" s="1">
        <v>37143</v>
      </c>
      <c r="G14556">
        <v>3</v>
      </c>
      <c r="K14556">
        <v>21.69</v>
      </c>
      <c r="L14556" t="s">
        <v>71</v>
      </c>
      <c r="O14556">
        <v>3</v>
      </c>
      <c r="P14556" t="s">
        <v>71</v>
      </c>
      <c r="Q14556">
        <v>25</v>
      </c>
      <c r="R14556" t="s">
        <v>71</v>
      </c>
      <c r="S14556">
        <v>0.84</v>
      </c>
      <c r="T14556" t="s">
        <v>71</v>
      </c>
      <c r="U14556">
        <v>26.02</v>
      </c>
      <c r="V14556" t="s">
        <v>71</v>
      </c>
      <c r="W14556">
        <v>35.1</v>
      </c>
      <c r="X14556" t="s">
        <v>71</v>
      </c>
      <c r="Y14556">
        <v>51.14</v>
      </c>
      <c r="AA14556">
        <v>60.78</v>
      </c>
      <c r="AE14556">
        <v>2.8</v>
      </c>
      <c r="AF14556" t="s">
        <v>71</v>
      </c>
      <c r="AG14556">
        <v>6.19</v>
      </c>
      <c r="AH14556" t="s">
        <v>71</v>
      </c>
      <c r="AS14556">
        <v>0.16</v>
      </c>
      <c r="AT14556" t="s">
        <v>71</v>
      </c>
    </row>
    <row r="14557" spans="1:58" x14ac:dyDescent="0.2">
      <c r="A14557" t="s">
        <v>247</v>
      </c>
      <c r="B14557" t="s">
        <v>248</v>
      </c>
      <c r="C14557">
        <f>-69.98356338 / 41.74169694</f>
        <v>-1.6765864473740777</v>
      </c>
      <c r="D14557" t="s">
        <v>249</v>
      </c>
      <c r="E14557" t="s">
        <v>70</v>
      </c>
      <c r="F14557" s="1">
        <v>37508</v>
      </c>
      <c r="G14557">
        <v>0.5</v>
      </c>
      <c r="I14557">
        <v>3.63</v>
      </c>
      <c r="J14557" t="s">
        <v>71</v>
      </c>
      <c r="K14557">
        <v>4.3</v>
      </c>
      <c r="L14557" t="s">
        <v>71</v>
      </c>
      <c r="M14557">
        <v>2.8</v>
      </c>
      <c r="N14557" t="s">
        <v>71</v>
      </c>
      <c r="O14557">
        <v>6.2</v>
      </c>
      <c r="P14557" t="s">
        <v>71</v>
      </c>
      <c r="Q14557">
        <v>26.3</v>
      </c>
      <c r="R14557" t="s">
        <v>71</v>
      </c>
      <c r="S14557">
        <v>0.42</v>
      </c>
      <c r="T14557" t="s">
        <v>71</v>
      </c>
      <c r="U14557">
        <v>13.01</v>
      </c>
      <c r="V14557" t="s">
        <v>71</v>
      </c>
      <c r="W14557">
        <v>31.2</v>
      </c>
      <c r="X14557" t="s">
        <v>71</v>
      </c>
      <c r="Y14557">
        <v>41.15</v>
      </c>
      <c r="AA14557">
        <v>44.91</v>
      </c>
      <c r="AC14557">
        <v>45.16</v>
      </c>
      <c r="AE14557">
        <v>2.8</v>
      </c>
      <c r="AF14557" t="s">
        <v>71</v>
      </c>
      <c r="AG14557">
        <v>6.05</v>
      </c>
      <c r="AH14557" t="s">
        <v>71</v>
      </c>
      <c r="AS14557">
        <v>0.05</v>
      </c>
      <c r="AT14557" t="s">
        <v>71</v>
      </c>
    </row>
    <row r="14558" spans="1:58" x14ac:dyDescent="0.2">
      <c r="A14558" t="s">
        <v>247</v>
      </c>
      <c r="B14558" t="s">
        <v>248</v>
      </c>
      <c r="C14558">
        <f>-69.98356338 / 41.74169694</f>
        <v>-1.6765864473740777</v>
      </c>
      <c r="D14558" t="s">
        <v>249</v>
      </c>
      <c r="E14558" t="s">
        <v>70</v>
      </c>
      <c r="F14558" s="1">
        <v>37508</v>
      </c>
      <c r="G14558">
        <v>1</v>
      </c>
      <c r="O14558">
        <v>6.4</v>
      </c>
      <c r="P14558" t="s">
        <v>71</v>
      </c>
      <c r="Q14558">
        <v>26.2</v>
      </c>
      <c r="R14558" t="s">
        <v>71</v>
      </c>
    </row>
    <row r="14559" spans="1:58" x14ac:dyDescent="0.2">
      <c r="A14559" t="s">
        <v>247</v>
      </c>
      <c r="B14559" t="s">
        <v>248</v>
      </c>
      <c r="C14559">
        <f>-69.98356338 / 41.74169694</f>
        <v>-1.6765864473740777</v>
      </c>
      <c r="D14559" t="s">
        <v>249</v>
      </c>
      <c r="E14559" t="s">
        <v>70</v>
      </c>
      <c r="F14559" s="1">
        <v>37508</v>
      </c>
      <c r="G14559">
        <v>2</v>
      </c>
      <c r="O14559">
        <v>5.08</v>
      </c>
      <c r="P14559" t="s">
        <v>71</v>
      </c>
      <c r="Q14559">
        <v>26</v>
      </c>
      <c r="R14559" t="s">
        <v>71</v>
      </c>
    </row>
    <row r="14560" spans="1:58" x14ac:dyDescent="0.2">
      <c r="A14560" t="s">
        <v>247</v>
      </c>
      <c r="B14560" t="s">
        <v>248</v>
      </c>
      <c r="C14560">
        <f>-69.98356338 / 41.74169694</f>
        <v>-1.6765864473740777</v>
      </c>
      <c r="D14560" t="s">
        <v>249</v>
      </c>
      <c r="E14560" t="s">
        <v>70</v>
      </c>
      <c r="F14560" s="1">
        <v>37508</v>
      </c>
      <c r="G14560">
        <v>2.5</v>
      </c>
      <c r="K14560">
        <v>9.6</v>
      </c>
      <c r="L14560" t="s">
        <v>71</v>
      </c>
      <c r="O14560">
        <v>5.26</v>
      </c>
      <c r="P14560" t="s">
        <v>71</v>
      </c>
      <c r="Q14560">
        <v>25.9</v>
      </c>
      <c r="R14560" t="s">
        <v>71</v>
      </c>
      <c r="S14560">
        <v>0.48</v>
      </c>
      <c r="T14560" t="s">
        <v>71</v>
      </c>
      <c r="U14560">
        <v>14.87</v>
      </c>
      <c r="V14560" t="s">
        <v>71</v>
      </c>
      <c r="W14560">
        <v>34.6</v>
      </c>
      <c r="X14560" t="s">
        <v>71</v>
      </c>
      <c r="Y14560">
        <v>43.07</v>
      </c>
      <c r="AA14560">
        <v>52.79</v>
      </c>
      <c r="AE14560">
        <v>2.6</v>
      </c>
      <c r="AF14560" t="s">
        <v>71</v>
      </c>
      <c r="AG14560">
        <v>5.96</v>
      </c>
      <c r="AH14560" t="s">
        <v>71</v>
      </c>
      <c r="AS14560">
        <v>0.05</v>
      </c>
      <c r="AT14560" t="s">
        <v>71</v>
      </c>
    </row>
    <row r="14561" spans="1:46" x14ac:dyDescent="0.2">
      <c r="A14561" t="s">
        <v>247</v>
      </c>
      <c r="B14561" t="s">
        <v>248</v>
      </c>
      <c r="C14561">
        <f>-69.98356338 / 41.74169694</f>
        <v>-1.6765864473740777</v>
      </c>
      <c r="D14561" t="s">
        <v>249</v>
      </c>
      <c r="E14561" t="s">
        <v>70</v>
      </c>
      <c r="F14561" s="1">
        <v>37873</v>
      </c>
      <c r="G14561">
        <v>0.5</v>
      </c>
      <c r="I14561">
        <v>3.63</v>
      </c>
      <c r="J14561" t="s">
        <v>71</v>
      </c>
      <c r="K14561">
        <v>4.17</v>
      </c>
      <c r="L14561" t="s">
        <v>71</v>
      </c>
      <c r="M14561">
        <v>2.2999999999999998</v>
      </c>
      <c r="N14561" t="s">
        <v>71</v>
      </c>
      <c r="O14561">
        <v>5.6</v>
      </c>
      <c r="P14561" t="s">
        <v>71</v>
      </c>
      <c r="Q14561">
        <v>24.8</v>
      </c>
      <c r="R14561" t="s">
        <v>71</v>
      </c>
      <c r="S14561">
        <v>0.6</v>
      </c>
      <c r="T14561" t="s">
        <v>71</v>
      </c>
      <c r="U14561">
        <v>18.579999999999998</v>
      </c>
      <c r="V14561" t="s">
        <v>71</v>
      </c>
      <c r="W14561">
        <v>30.1</v>
      </c>
      <c r="X14561" t="s">
        <v>71</v>
      </c>
      <c r="Y14561">
        <v>46.29</v>
      </c>
      <c r="AA14561">
        <v>44.61</v>
      </c>
      <c r="AC14561">
        <v>48</v>
      </c>
      <c r="AE14561">
        <v>0.46</v>
      </c>
      <c r="AF14561" t="s">
        <v>71</v>
      </c>
      <c r="AG14561">
        <v>6.14</v>
      </c>
      <c r="AH14561" t="s">
        <v>71</v>
      </c>
      <c r="AS14561">
        <v>0.43</v>
      </c>
      <c r="AT14561" t="s">
        <v>71</v>
      </c>
    </row>
    <row r="14562" spans="1:46" x14ac:dyDescent="0.2">
      <c r="A14562" t="s">
        <v>247</v>
      </c>
      <c r="B14562" t="s">
        <v>248</v>
      </c>
      <c r="C14562">
        <f>-69.98356338 / 41.74169694</f>
        <v>-1.6765864473740777</v>
      </c>
      <c r="D14562" t="s">
        <v>249</v>
      </c>
      <c r="E14562" t="s">
        <v>70</v>
      </c>
      <c r="F14562" s="1">
        <v>37873</v>
      </c>
      <c r="G14562">
        <v>1</v>
      </c>
      <c r="O14562">
        <v>5.35</v>
      </c>
      <c r="P14562" t="s">
        <v>71</v>
      </c>
      <c r="Q14562">
        <v>24.8</v>
      </c>
      <c r="R14562" t="s">
        <v>71</v>
      </c>
    </row>
    <row r="14563" spans="1:46" x14ac:dyDescent="0.2">
      <c r="A14563" t="s">
        <v>247</v>
      </c>
      <c r="B14563" t="s">
        <v>248</v>
      </c>
      <c r="C14563">
        <f>-69.98356338 / 41.74169694</f>
        <v>-1.6765864473740777</v>
      </c>
      <c r="D14563" t="s">
        <v>249</v>
      </c>
      <c r="E14563" t="s">
        <v>70</v>
      </c>
      <c r="F14563" s="1">
        <v>37873</v>
      </c>
      <c r="G14563">
        <v>1.5</v>
      </c>
      <c r="O14563">
        <v>5.27</v>
      </c>
      <c r="P14563" t="s">
        <v>71</v>
      </c>
      <c r="Q14563">
        <v>24.7</v>
      </c>
      <c r="R14563" t="s">
        <v>71</v>
      </c>
    </row>
    <row r="14564" spans="1:46" x14ac:dyDescent="0.2">
      <c r="A14564" t="s">
        <v>247</v>
      </c>
      <c r="B14564" t="s">
        <v>248</v>
      </c>
      <c r="C14564">
        <f>-69.98356338 / 41.74169694</f>
        <v>-1.6765864473740777</v>
      </c>
      <c r="D14564" t="s">
        <v>249</v>
      </c>
      <c r="E14564" t="s">
        <v>70</v>
      </c>
      <c r="F14564" s="1">
        <v>37873</v>
      </c>
      <c r="G14564">
        <v>2</v>
      </c>
      <c r="O14564">
        <v>3.18</v>
      </c>
      <c r="P14564" t="s">
        <v>71</v>
      </c>
      <c r="Q14564">
        <v>24.5</v>
      </c>
      <c r="R14564" t="s">
        <v>71</v>
      </c>
    </row>
    <row r="14565" spans="1:46" x14ac:dyDescent="0.2">
      <c r="A14565" t="s">
        <v>247</v>
      </c>
      <c r="B14565" t="s">
        <v>248</v>
      </c>
      <c r="C14565">
        <f>-69.98356338 / 41.74169694</f>
        <v>-1.6765864473740777</v>
      </c>
      <c r="D14565" t="s">
        <v>249</v>
      </c>
      <c r="E14565" t="s">
        <v>70</v>
      </c>
      <c r="F14565" s="1">
        <v>37873</v>
      </c>
      <c r="G14565">
        <v>2.5</v>
      </c>
      <c r="K14565">
        <v>19.21</v>
      </c>
      <c r="L14565" t="s">
        <v>71</v>
      </c>
      <c r="O14565">
        <v>2.79</v>
      </c>
      <c r="P14565" t="s">
        <v>71</v>
      </c>
      <c r="Q14565">
        <v>24.1</v>
      </c>
      <c r="R14565" t="s">
        <v>71</v>
      </c>
      <c r="S14565">
        <v>1.2</v>
      </c>
      <c r="T14565" t="s">
        <v>71</v>
      </c>
      <c r="U14565">
        <v>37.17</v>
      </c>
      <c r="V14565" t="s">
        <v>71</v>
      </c>
      <c r="W14565">
        <v>40.6</v>
      </c>
      <c r="X14565" t="s">
        <v>71</v>
      </c>
      <c r="Y14565">
        <v>56.29</v>
      </c>
      <c r="AA14565">
        <v>59.59</v>
      </c>
      <c r="AE14565">
        <v>0.5</v>
      </c>
      <c r="AF14565" t="s">
        <v>71</v>
      </c>
      <c r="AG14565">
        <v>5.99</v>
      </c>
      <c r="AH14565" t="s">
        <v>71</v>
      </c>
      <c r="AS14565">
        <v>4.1399999999999997</v>
      </c>
      <c r="AT14565" t="s">
        <v>71</v>
      </c>
    </row>
    <row r="14566" spans="1:46" x14ac:dyDescent="0.2">
      <c r="A14566" t="s">
        <v>247</v>
      </c>
      <c r="B14566" t="s">
        <v>248</v>
      </c>
      <c r="C14566">
        <f>-69.98356338 / 41.74169694</f>
        <v>-1.6765864473740777</v>
      </c>
      <c r="D14566" t="s">
        <v>249</v>
      </c>
      <c r="E14566" t="s">
        <v>70</v>
      </c>
      <c r="F14566" s="1">
        <v>37873</v>
      </c>
      <c r="G14566">
        <v>3</v>
      </c>
      <c r="O14566">
        <v>0.17</v>
      </c>
      <c r="P14566" t="s">
        <v>71</v>
      </c>
      <c r="Q14566">
        <v>21.3</v>
      </c>
      <c r="R14566" t="s">
        <v>71</v>
      </c>
    </row>
    <row r="14567" spans="1:46" x14ac:dyDescent="0.2">
      <c r="A14567" t="s">
        <v>247</v>
      </c>
      <c r="B14567" t="s">
        <v>248</v>
      </c>
      <c r="C14567">
        <f>-69.98356338 / 41.74169694</f>
        <v>-1.6765864473740777</v>
      </c>
      <c r="D14567" t="s">
        <v>249</v>
      </c>
      <c r="E14567" t="s">
        <v>70</v>
      </c>
      <c r="F14567" s="1">
        <v>38223</v>
      </c>
      <c r="G14567">
        <v>0.5</v>
      </c>
      <c r="I14567">
        <v>3.65</v>
      </c>
      <c r="J14567" t="s">
        <v>71</v>
      </c>
      <c r="M14567">
        <v>2.4</v>
      </c>
      <c r="N14567" t="s">
        <v>71</v>
      </c>
      <c r="O14567">
        <v>7.46</v>
      </c>
      <c r="P14567" t="s">
        <v>71</v>
      </c>
      <c r="Q14567">
        <v>23.7</v>
      </c>
      <c r="R14567" t="s">
        <v>71</v>
      </c>
      <c r="S14567">
        <v>0.4</v>
      </c>
      <c r="T14567" t="s">
        <v>71</v>
      </c>
      <c r="U14567">
        <v>12.39</v>
      </c>
      <c r="V14567" t="s">
        <v>71</v>
      </c>
      <c r="W14567">
        <v>25.29</v>
      </c>
      <c r="X14567" t="s">
        <v>71</v>
      </c>
      <c r="Y14567">
        <v>40.44</v>
      </c>
      <c r="AC14567">
        <v>47.38</v>
      </c>
      <c r="AE14567">
        <v>9.48</v>
      </c>
      <c r="AF14567" t="s">
        <v>71</v>
      </c>
      <c r="AG14567">
        <v>6.46</v>
      </c>
      <c r="AH14567" t="s">
        <v>71</v>
      </c>
    </row>
    <row r="14568" spans="1:46" x14ac:dyDescent="0.2">
      <c r="A14568" t="s">
        <v>247</v>
      </c>
      <c r="B14568" t="s">
        <v>248</v>
      </c>
      <c r="C14568">
        <f>-69.98356338 / 41.74169694</f>
        <v>-1.6765864473740777</v>
      </c>
      <c r="D14568" t="s">
        <v>249</v>
      </c>
      <c r="E14568" t="s">
        <v>70</v>
      </c>
      <c r="F14568" s="1">
        <v>38223</v>
      </c>
      <c r="G14568">
        <v>1</v>
      </c>
      <c r="O14568">
        <v>7.3</v>
      </c>
      <c r="P14568" t="s">
        <v>71</v>
      </c>
      <c r="Q14568">
        <v>23.7</v>
      </c>
      <c r="R14568" t="s">
        <v>71</v>
      </c>
    </row>
    <row r="14569" spans="1:46" x14ac:dyDescent="0.2">
      <c r="A14569" t="s">
        <v>247</v>
      </c>
      <c r="B14569" t="s">
        <v>248</v>
      </c>
      <c r="C14569">
        <f>-69.98356338 / 41.74169694</f>
        <v>-1.6765864473740777</v>
      </c>
      <c r="D14569" t="s">
        <v>249</v>
      </c>
      <c r="E14569" t="s">
        <v>70</v>
      </c>
      <c r="F14569" s="1">
        <v>38223</v>
      </c>
      <c r="G14569">
        <v>2</v>
      </c>
      <c r="O14569">
        <v>7.14</v>
      </c>
      <c r="P14569" t="s">
        <v>71</v>
      </c>
      <c r="Q14569">
        <v>23.5</v>
      </c>
      <c r="R14569" t="s">
        <v>71</v>
      </c>
    </row>
    <row r="14570" spans="1:46" x14ac:dyDescent="0.2">
      <c r="A14570" t="s">
        <v>247</v>
      </c>
      <c r="B14570" t="s">
        <v>248</v>
      </c>
      <c r="C14570">
        <f>-69.98356338 / 41.74169694</f>
        <v>-1.6765864473740777</v>
      </c>
      <c r="D14570" t="s">
        <v>249</v>
      </c>
      <c r="E14570" t="s">
        <v>70</v>
      </c>
      <c r="F14570" s="1">
        <v>38223</v>
      </c>
      <c r="G14570">
        <v>2.5</v>
      </c>
      <c r="K14570">
        <v>13</v>
      </c>
      <c r="L14570" t="s">
        <v>71</v>
      </c>
      <c r="S14570">
        <v>0.42</v>
      </c>
      <c r="T14570" t="s">
        <v>71</v>
      </c>
      <c r="U14570">
        <v>13.01</v>
      </c>
      <c r="V14570" t="s">
        <v>71</v>
      </c>
      <c r="W14570">
        <v>31.18</v>
      </c>
      <c r="X14570" t="s">
        <v>71</v>
      </c>
      <c r="Y14570">
        <v>41.15</v>
      </c>
      <c r="AA14570">
        <v>55.76</v>
      </c>
      <c r="AE14570">
        <v>9.48</v>
      </c>
      <c r="AF14570" t="s">
        <v>71</v>
      </c>
      <c r="AG14570">
        <v>6.29</v>
      </c>
      <c r="AH14570" t="s">
        <v>71</v>
      </c>
      <c r="AS14570">
        <v>0.03</v>
      </c>
      <c r="AT14570" t="s">
        <v>71</v>
      </c>
    </row>
    <row r="14571" spans="1:46" x14ac:dyDescent="0.2">
      <c r="A14571" t="s">
        <v>247</v>
      </c>
      <c r="B14571" t="s">
        <v>248</v>
      </c>
      <c r="C14571">
        <f>-69.98356338 / 41.74169694</f>
        <v>-1.6765864473740777</v>
      </c>
      <c r="D14571" t="s">
        <v>249</v>
      </c>
      <c r="E14571" t="s">
        <v>70</v>
      </c>
      <c r="F14571" s="1">
        <v>38223</v>
      </c>
      <c r="G14571">
        <v>3</v>
      </c>
      <c r="O14571">
        <v>1.62</v>
      </c>
      <c r="P14571" t="s">
        <v>71</v>
      </c>
      <c r="Q14571">
        <v>22.8</v>
      </c>
      <c r="R14571" t="s">
        <v>71</v>
      </c>
    </row>
    <row r="14572" spans="1:46" x14ac:dyDescent="0.2">
      <c r="A14572" t="s">
        <v>247</v>
      </c>
      <c r="B14572" t="s">
        <v>248</v>
      </c>
      <c r="C14572">
        <f>-69.98356338 / 41.74169694</f>
        <v>-1.6765864473740777</v>
      </c>
      <c r="D14572" t="s">
        <v>249</v>
      </c>
      <c r="E14572" t="s">
        <v>70</v>
      </c>
      <c r="F14572" s="1">
        <v>38245</v>
      </c>
      <c r="G14572">
        <v>0.5</v>
      </c>
      <c r="I14572">
        <v>3.3</v>
      </c>
      <c r="J14572" t="s">
        <v>71</v>
      </c>
      <c r="K14572">
        <v>4.07</v>
      </c>
      <c r="L14572" t="s">
        <v>71</v>
      </c>
      <c r="M14572">
        <v>3.3</v>
      </c>
      <c r="N14572" t="s">
        <v>71</v>
      </c>
      <c r="O14572">
        <v>6.32</v>
      </c>
      <c r="P14572" t="s">
        <v>71</v>
      </c>
      <c r="Q14572">
        <v>21.9</v>
      </c>
      <c r="R14572" t="s">
        <v>71</v>
      </c>
      <c r="S14572">
        <v>0.45</v>
      </c>
      <c r="T14572" t="s">
        <v>71</v>
      </c>
      <c r="U14572">
        <v>13.94</v>
      </c>
      <c r="V14572" t="s">
        <v>71</v>
      </c>
      <c r="W14572">
        <v>28.23</v>
      </c>
      <c r="X14572" t="s">
        <v>71</v>
      </c>
      <c r="Y14572">
        <v>42.14</v>
      </c>
      <c r="AA14572">
        <v>44.37</v>
      </c>
      <c r="AC14572">
        <v>42.8</v>
      </c>
      <c r="AE14572">
        <v>9.2799999999999994</v>
      </c>
      <c r="AF14572" t="s">
        <v>71</v>
      </c>
      <c r="AG14572">
        <v>6.31</v>
      </c>
      <c r="AH14572" t="s">
        <v>71</v>
      </c>
      <c r="AS14572">
        <v>5.0599999999999996</v>
      </c>
      <c r="AT14572" t="s">
        <v>71</v>
      </c>
    </row>
    <row r="14573" spans="1:46" x14ac:dyDescent="0.2">
      <c r="A14573" t="s">
        <v>247</v>
      </c>
      <c r="B14573" t="s">
        <v>248</v>
      </c>
      <c r="C14573">
        <f>-69.98356338 / 41.74169694</f>
        <v>-1.6765864473740777</v>
      </c>
      <c r="D14573" t="s">
        <v>249</v>
      </c>
      <c r="E14573" t="s">
        <v>70</v>
      </c>
      <c r="F14573" s="1">
        <v>38245</v>
      </c>
      <c r="G14573">
        <v>1</v>
      </c>
      <c r="O14573">
        <v>5.97</v>
      </c>
      <c r="P14573" t="s">
        <v>71</v>
      </c>
      <c r="Q14573">
        <v>21.8</v>
      </c>
      <c r="R14573" t="s">
        <v>71</v>
      </c>
    </row>
    <row r="14574" spans="1:46" x14ac:dyDescent="0.2">
      <c r="A14574" t="s">
        <v>247</v>
      </c>
      <c r="B14574" t="s">
        <v>248</v>
      </c>
      <c r="C14574">
        <f>-69.98356338 / 41.74169694</f>
        <v>-1.6765864473740777</v>
      </c>
      <c r="D14574" t="s">
        <v>249</v>
      </c>
      <c r="E14574" t="s">
        <v>70</v>
      </c>
      <c r="F14574" s="1">
        <v>38245</v>
      </c>
      <c r="G14574">
        <v>2</v>
      </c>
      <c r="O14574">
        <v>6.11</v>
      </c>
      <c r="P14574" t="s">
        <v>71</v>
      </c>
      <c r="Q14574">
        <v>21.7</v>
      </c>
      <c r="R14574" t="s">
        <v>71</v>
      </c>
    </row>
    <row r="14575" spans="1:46" x14ac:dyDescent="0.2">
      <c r="A14575" t="s">
        <v>247</v>
      </c>
      <c r="B14575" t="s">
        <v>248</v>
      </c>
      <c r="C14575">
        <f>-69.98356338 / 41.74169694</f>
        <v>-1.6765864473740777</v>
      </c>
      <c r="D14575" t="s">
        <v>249</v>
      </c>
      <c r="E14575" t="s">
        <v>70</v>
      </c>
      <c r="F14575" s="1">
        <v>38245</v>
      </c>
      <c r="G14575">
        <v>2.8</v>
      </c>
      <c r="K14575">
        <v>4.8499999999999996</v>
      </c>
      <c r="L14575" t="s">
        <v>71</v>
      </c>
      <c r="O14575">
        <v>6.18</v>
      </c>
      <c r="P14575" t="s">
        <v>71</v>
      </c>
      <c r="Q14575">
        <v>21.6</v>
      </c>
      <c r="R14575" t="s">
        <v>71</v>
      </c>
      <c r="S14575">
        <v>0.85</v>
      </c>
      <c r="T14575" t="s">
        <v>71</v>
      </c>
      <c r="W14575">
        <v>26.17</v>
      </c>
      <c r="X14575" t="s">
        <v>71</v>
      </c>
      <c r="AE14575">
        <v>9.2799999999999994</v>
      </c>
      <c r="AF14575" t="s">
        <v>71</v>
      </c>
      <c r="AG14575">
        <v>6.3</v>
      </c>
      <c r="AH14575" t="s">
        <v>71</v>
      </c>
      <c r="AS14575">
        <v>3.99</v>
      </c>
      <c r="AT14575" t="s">
        <v>71</v>
      </c>
    </row>
    <row r="14576" spans="1:46" x14ac:dyDescent="0.2">
      <c r="A14576" t="s">
        <v>247</v>
      </c>
      <c r="B14576" t="s">
        <v>248</v>
      </c>
      <c r="C14576">
        <f>-69.98356338 / 41.74169694</f>
        <v>-1.6765864473740777</v>
      </c>
      <c r="D14576" t="s">
        <v>249</v>
      </c>
      <c r="E14576" t="s">
        <v>70</v>
      </c>
      <c r="F14576" s="1">
        <v>38587</v>
      </c>
      <c r="G14576">
        <v>0.5</v>
      </c>
      <c r="I14576">
        <v>3.88</v>
      </c>
      <c r="J14576" t="s">
        <v>71</v>
      </c>
      <c r="K14576">
        <v>4.62</v>
      </c>
      <c r="L14576" t="s">
        <v>71</v>
      </c>
      <c r="M14576">
        <v>2.5299999999999998</v>
      </c>
      <c r="N14576" t="s">
        <v>71</v>
      </c>
      <c r="O14576">
        <v>5.2</v>
      </c>
      <c r="P14576" t="s">
        <v>71</v>
      </c>
      <c r="Q14576">
        <v>25.1</v>
      </c>
      <c r="R14576" t="s">
        <v>71</v>
      </c>
      <c r="S14576">
        <v>0.4</v>
      </c>
      <c r="T14576" t="s">
        <v>71</v>
      </c>
      <c r="U14576">
        <v>12.39</v>
      </c>
      <c r="V14576" t="s">
        <v>71</v>
      </c>
      <c r="W14576">
        <v>23.99</v>
      </c>
      <c r="X14576" t="s">
        <v>71</v>
      </c>
      <c r="Y14576">
        <v>40.44</v>
      </c>
      <c r="AA14576">
        <v>45.61</v>
      </c>
      <c r="AC14576">
        <v>46.62</v>
      </c>
      <c r="AE14576">
        <v>10.7</v>
      </c>
      <c r="AF14576" t="s">
        <v>71</v>
      </c>
      <c r="AG14576">
        <v>6.2</v>
      </c>
      <c r="AH14576" t="s">
        <v>71</v>
      </c>
      <c r="AS14576">
        <v>0.25</v>
      </c>
      <c r="AT14576" t="s">
        <v>71</v>
      </c>
    </row>
    <row r="14577" spans="1:46" x14ac:dyDescent="0.2">
      <c r="A14577" t="s">
        <v>247</v>
      </c>
      <c r="B14577" t="s">
        <v>248</v>
      </c>
      <c r="C14577">
        <f>-69.98356338 / 41.74169694</f>
        <v>-1.6765864473740777</v>
      </c>
      <c r="D14577" t="s">
        <v>249</v>
      </c>
      <c r="E14577" t="s">
        <v>70</v>
      </c>
      <c r="F14577" s="1">
        <v>38587</v>
      </c>
      <c r="G14577">
        <v>1</v>
      </c>
      <c r="O14577">
        <v>5.17</v>
      </c>
      <c r="P14577" t="s">
        <v>71</v>
      </c>
      <c r="Q14577">
        <v>25.1</v>
      </c>
      <c r="R14577" t="s">
        <v>71</v>
      </c>
    </row>
    <row r="14578" spans="1:46" x14ac:dyDescent="0.2">
      <c r="A14578" t="s">
        <v>247</v>
      </c>
      <c r="B14578" t="s">
        <v>248</v>
      </c>
      <c r="C14578">
        <f>-69.98356338 / 41.74169694</f>
        <v>-1.6765864473740777</v>
      </c>
      <c r="D14578" t="s">
        <v>249</v>
      </c>
      <c r="E14578" t="s">
        <v>70</v>
      </c>
      <c r="F14578" s="1">
        <v>38587</v>
      </c>
      <c r="G14578">
        <v>1.5</v>
      </c>
      <c r="O14578">
        <v>5.15</v>
      </c>
      <c r="P14578" t="s">
        <v>71</v>
      </c>
      <c r="Q14578">
        <v>25.1</v>
      </c>
      <c r="R14578" t="s">
        <v>71</v>
      </c>
    </row>
    <row r="14579" spans="1:46" x14ac:dyDescent="0.2">
      <c r="A14579" t="s">
        <v>247</v>
      </c>
      <c r="B14579" t="s">
        <v>248</v>
      </c>
      <c r="C14579">
        <f>-69.98356338 / 41.74169694</f>
        <v>-1.6765864473740777</v>
      </c>
      <c r="D14579" t="s">
        <v>249</v>
      </c>
      <c r="E14579" t="s">
        <v>70</v>
      </c>
      <c r="F14579" s="1">
        <v>38587</v>
      </c>
      <c r="G14579">
        <v>2</v>
      </c>
      <c r="O14579">
        <v>2.93</v>
      </c>
      <c r="P14579" t="s">
        <v>71</v>
      </c>
      <c r="Q14579">
        <v>24.9</v>
      </c>
      <c r="R14579" t="s">
        <v>71</v>
      </c>
    </row>
    <row r="14580" spans="1:46" x14ac:dyDescent="0.2">
      <c r="A14580" t="s">
        <v>247</v>
      </c>
      <c r="B14580" t="s">
        <v>248</v>
      </c>
      <c r="C14580">
        <f>-69.98356338 / 41.74169694</f>
        <v>-1.6765864473740777</v>
      </c>
      <c r="D14580" t="s">
        <v>249</v>
      </c>
      <c r="E14580" t="s">
        <v>70</v>
      </c>
      <c r="F14580" s="1">
        <v>38587</v>
      </c>
      <c r="G14580">
        <v>2.5</v>
      </c>
      <c r="K14580">
        <v>8.48</v>
      </c>
      <c r="L14580" t="s">
        <v>71</v>
      </c>
      <c r="O14580">
        <v>0.83</v>
      </c>
      <c r="P14580" t="s">
        <v>71</v>
      </c>
      <c r="Q14580">
        <v>23.9</v>
      </c>
      <c r="R14580" t="s">
        <v>71</v>
      </c>
      <c r="S14580">
        <v>0.7</v>
      </c>
      <c r="T14580" t="s">
        <v>71</v>
      </c>
      <c r="U14580">
        <v>21.68</v>
      </c>
      <c r="V14580" t="s">
        <v>71</v>
      </c>
      <c r="W14580">
        <v>26.94</v>
      </c>
      <c r="X14580" t="s">
        <v>71</v>
      </c>
      <c r="Y14580">
        <v>48.51</v>
      </c>
      <c r="AA14580">
        <v>51.57</v>
      </c>
      <c r="AE14580">
        <v>10.49</v>
      </c>
      <c r="AF14580" t="s">
        <v>71</v>
      </c>
      <c r="AG14580">
        <v>6.13</v>
      </c>
      <c r="AH14580" t="s">
        <v>71</v>
      </c>
      <c r="AS14580">
        <v>0.28999999999999998</v>
      </c>
      <c r="AT14580" t="s">
        <v>71</v>
      </c>
    </row>
    <row r="14581" spans="1:46" x14ac:dyDescent="0.2">
      <c r="A14581" t="s">
        <v>247</v>
      </c>
      <c r="B14581" t="s">
        <v>248</v>
      </c>
      <c r="C14581">
        <f>-69.98356338 / 41.74169694</f>
        <v>-1.6765864473740777</v>
      </c>
      <c r="D14581" t="s">
        <v>249</v>
      </c>
      <c r="E14581" t="s">
        <v>70</v>
      </c>
      <c r="F14581" s="1">
        <v>38623</v>
      </c>
      <c r="G14581">
        <v>0.5</v>
      </c>
      <c r="I14581">
        <v>3.65</v>
      </c>
      <c r="J14581" t="s">
        <v>71</v>
      </c>
      <c r="K14581">
        <v>6.02</v>
      </c>
      <c r="L14581" t="s">
        <v>71</v>
      </c>
      <c r="M14581">
        <v>2.92</v>
      </c>
      <c r="N14581" t="s">
        <v>71</v>
      </c>
      <c r="O14581">
        <v>6.38</v>
      </c>
      <c r="P14581" t="s">
        <v>71</v>
      </c>
      <c r="Q14581">
        <v>20.6</v>
      </c>
      <c r="R14581" t="s">
        <v>71</v>
      </c>
      <c r="S14581">
        <v>0.3</v>
      </c>
      <c r="T14581" t="s">
        <v>71</v>
      </c>
      <c r="U14581">
        <v>9.2899999999999991</v>
      </c>
      <c r="V14581" t="s">
        <v>71</v>
      </c>
      <c r="W14581">
        <v>23.19</v>
      </c>
      <c r="X14581" t="s">
        <v>71</v>
      </c>
      <c r="Y14581">
        <v>36.29</v>
      </c>
      <c r="AA14581">
        <v>48.21</v>
      </c>
      <c r="AC14581">
        <v>44.56</v>
      </c>
      <c r="AE14581">
        <v>11.1</v>
      </c>
      <c r="AF14581" t="s">
        <v>71</v>
      </c>
      <c r="AG14581">
        <v>6.38</v>
      </c>
      <c r="AH14581" t="s">
        <v>71</v>
      </c>
      <c r="AS14581">
        <v>0.46</v>
      </c>
      <c r="AT14581" t="s">
        <v>71</v>
      </c>
    </row>
    <row r="14582" spans="1:46" x14ac:dyDescent="0.2">
      <c r="A14582" t="s">
        <v>247</v>
      </c>
      <c r="B14582" t="s">
        <v>248</v>
      </c>
      <c r="C14582">
        <f>-69.98356338 / 41.74169694</f>
        <v>-1.6765864473740777</v>
      </c>
      <c r="D14582" t="s">
        <v>249</v>
      </c>
      <c r="E14582" t="s">
        <v>70</v>
      </c>
      <c r="F14582" s="1">
        <v>38623</v>
      </c>
      <c r="G14582">
        <v>1</v>
      </c>
      <c r="O14582">
        <v>6.39</v>
      </c>
      <c r="P14582" t="s">
        <v>71</v>
      </c>
      <c r="Q14582">
        <v>20.5</v>
      </c>
      <c r="R14582" t="s">
        <v>71</v>
      </c>
    </row>
    <row r="14583" spans="1:46" x14ac:dyDescent="0.2">
      <c r="A14583" t="s">
        <v>247</v>
      </c>
      <c r="B14583" t="s">
        <v>248</v>
      </c>
      <c r="C14583">
        <f>-69.98356338 / 41.74169694</f>
        <v>-1.6765864473740777</v>
      </c>
      <c r="D14583" t="s">
        <v>249</v>
      </c>
      <c r="E14583" t="s">
        <v>70</v>
      </c>
      <c r="F14583" s="1">
        <v>38623</v>
      </c>
      <c r="G14583">
        <v>2</v>
      </c>
      <c r="O14583">
        <v>6.29</v>
      </c>
      <c r="P14583" t="s">
        <v>71</v>
      </c>
      <c r="Q14583">
        <v>20.399999999999999</v>
      </c>
      <c r="R14583" t="s">
        <v>71</v>
      </c>
    </row>
    <row r="14584" spans="1:46" x14ac:dyDescent="0.2">
      <c r="A14584" t="s">
        <v>247</v>
      </c>
      <c r="B14584" t="s">
        <v>248</v>
      </c>
      <c r="C14584">
        <f>-69.98356338 / 41.74169694</f>
        <v>-1.6765864473740777</v>
      </c>
      <c r="D14584" t="s">
        <v>249</v>
      </c>
      <c r="E14584" t="s">
        <v>70</v>
      </c>
      <c r="F14584" s="1">
        <v>38623</v>
      </c>
      <c r="G14584">
        <v>3</v>
      </c>
      <c r="K14584">
        <v>8.86</v>
      </c>
      <c r="L14584" t="s">
        <v>71</v>
      </c>
      <c r="O14584">
        <v>4.05</v>
      </c>
      <c r="P14584" t="s">
        <v>71</v>
      </c>
      <c r="Q14584">
        <v>20</v>
      </c>
      <c r="R14584" t="s">
        <v>71</v>
      </c>
      <c r="S14584">
        <v>0.4</v>
      </c>
      <c r="T14584" t="s">
        <v>71</v>
      </c>
      <c r="U14584">
        <v>12.39</v>
      </c>
      <c r="V14584" t="s">
        <v>71</v>
      </c>
      <c r="W14584">
        <v>23.32</v>
      </c>
      <c r="X14584" t="s">
        <v>71</v>
      </c>
      <c r="Y14584">
        <v>40.44</v>
      </c>
      <c r="AA14584">
        <v>52</v>
      </c>
      <c r="AE14584">
        <v>11.1</v>
      </c>
      <c r="AF14584" t="s">
        <v>71</v>
      </c>
      <c r="AG14584">
        <v>6.31</v>
      </c>
      <c r="AH14584" t="s">
        <v>71</v>
      </c>
      <c r="AS14584">
        <v>0.38</v>
      </c>
      <c r="AT14584" t="s">
        <v>71</v>
      </c>
    </row>
    <row r="14585" spans="1:46" x14ac:dyDescent="0.2">
      <c r="A14585" t="s">
        <v>247</v>
      </c>
      <c r="B14585" t="s">
        <v>248</v>
      </c>
      <c r="C14585">
        <f>-69.98356338 / 41.74169694</f>
        <v>-1.6765864473740777</v>
      </c>
      <c r="D14585" t="s">
        <v>249</v>
      </c>
      <c r="E14585" t="s">
        <v>70</v>
      </c>
      <c r="F14585" s="1">
        <v>38946</v>
      </c>
      <c r="G14585">
        <v>0.5</v>
      </c>
      <c r="I14585">
        <v>3.88</v>
      </c>
      <c r="J14585" t="s">
        <v>71</v>
      </c>
      <c r="K14585">
        <v>6.23</v>
      </c>
      <c r="L14585" t="s">
        <v>71</v>
      </c>
      <c r="M14585">
        <v>1.9</v>
      </c>
      <c r="N14585" t="s">
        <v>71</v>
      </c>
      <c r="O14585">
        <v>6.38</v>
      </c>
      <c r="P14585" t="s">
        <v>71</v>
      </c>
      <c r="Q14585">
        <v>24.4</v>
      </c>
      <c r="R14585" t="s">
        <v>71</v>
      </c>
      <c r="S14585">
        <v>0.72</v>
      </c>
      <c r="T14585" t="s">
        <v>71</v>
      </c>
      <c r="U14585">
        <v>22.17</v>
      </c>
      <c r="V14585" t="s">
        <v>71</v>
      </c>
      <c r="W14585">
        <v>41.09</v>
      </c>
      <c r="X14585" t="s">
        <v>71</v>
      </c>
      <c r="Y14585">
        <v>48.83</v>
      </c>
      <c r="AA14585">
        <v>48.54</v>
      </c>
      <c r="AC14585">
        <v>50.75</v>
      </c>
      <c r="AE14585">
        <v>12.51</v>
      </c>
      <c r="AF14585" t="s">
        <v>71</v>
      </c>
      <c r="AG14585">
        <v>6.26</v>
      </c>
      <c r="AH14585" t="s">
        <v>71</v>
      </c>
      <c r="AS14585">
        <v>0.31</v>
      </c>
      <c r="AT14585" t="s">
        <v>71</v>
      </c>
    </row>
    <row r="14586" spans="1:46" x14ac:dyDescent="0.2">
      <c r="A14586" t="s">
        <v>247</v>
      </c>
      <c r="B14586" t="s">
        <v>248</v>
      </c>
      <c r="C14586">
        <f>-69.98356338 / 41.74169694</f>
        <v>-1.6765864473740777</v>
      </c>
      <c r="D14586" t="s">
        <v>249</v>
      </c>
      <c r="E14586" t="s">
        <v>70</v>
      </c>
      <c r="F14586" s="1">
        <v>38946</v>
      </c>
      <c r="G14586">
        <v>1</v>
      </c>
      <c r="O14586">
        <v>6.47</v>
      </c>
      <c r="P14586" t="s">
        <v>71</v>
      </c>
      <c r="Q14586">
        <v>24.3</v>
      </c>
      <c r="R14586" t="s">
        <v>71</v>
      </c>
    </row>
    <row r="14587" spans="1:46" x14ac:dyDescent="0.2">
      <c r="A14587" t="s">
        <v>247</v>
      </c>
      <c r="B14587" t="s">
        <v>248</v>
      </c>
      <c r="C14587">
        <f>-69.98356338 / 41.74169694</f>
        <v>-1.6765864473740777</v>
      </c>
      <c r="D14587" t="s">
        <v>249</v>
      </c>
      <c r="E14587" t="s">
        <v>70</v>
      </c>
      <c r="F14587" s="1">
        <v>38946</v>
      </c>
      <c r="G14587">
        <v>2</v>
      </c>
      <c r="O14587">
        <v>3.72</v>
      </c>
      <c r="P14587" t="s">
        <v>71</v>
      </c>
      <c r="Q14587">
        <v>23.7</v>
      </c>
      <c r="R14587" t="s">
        <v>71</v>
      </c>
    </row>
    <row r="14588" spans="1:46" x14ac:dyDescent="0.2">
      <c r="A14588" t="s">
        <v>247</v>
      </c>
      <c r="B14588" t="s">
        <v>248</v>
      </c>
      <c r="C14588">
        <f>-69.98356338 / 41.74169694</f>
        <v>-1.6765864473740777</v>
      </c>
      <c r="D14588" t="s">
        <v>249</v>
      </c>
      <c r="E14588" t="s">
        <v>70</v>
      </c>
      <c r="F14588" s="1">
        <v>38946</v>
      </c>
      <c r="G14588">
        <v>3</v>
      </c>
      <c r="K14588">
        <v>20.88</v>
      </c>
      <c r="L14588" t="s">
        <v>71</v>
      </c>
      <c r="O14588">
        <v>1.75</v>
      </c>
      <c r="P14588" t="s">
        <v>71</v>
      </c>
      <c r="Q14588">
        <v>23.1</v>
      </c>
      <c r="R14588" t="s">
        <v>71</v>
      </c>
      <c r="S14588">
        <v>0.99</v>
      </c>
      <c r="T14588" t="s">
        <v>71</v>
      </c>
      <c r="U14588">
        <v>30.55</v>
      </c>
      <c r="V14588" t="s">
        <v>71</v>
      </c>
      <c r="W14588">
        <v>47.68</v>
      </c>
      <c r="X14588" t="s">
        <v>71</v>
      </c>
      <c r="Y14588">
        <v>53.46</v>
      </c>
      <c r="AA14588">
        <v>60.41</v>
      </c>
      <c r="AE14588">
        <v>14.33</v>
      </c>
      <c r="AF14588" t="s">
        <v>71</v>
      </c>
      <c r="AG14588">
        <v>6.14</v>
      </c>
      <c r="AH14588" t="s">
        <v>71</v>
      </c>
      <c r="AS14588">
        <v>4.87</v>
      </c>
      <c r="AT14588" t="s">
        <v>71</v>
      </c>
    </row>
    <row r="14589" spans="1:46" x14ac:dyDescent="0.2">
      <c r="A14589" t="s">
        <v>247</v>
      </c>
      <c r="B14589" t="s">
        <v>248</v>
      </c>
      <c r="C14589">
        <f>-69.98356338 / 41.74169694</f>
        <v>-1.6765864473740777</v>
      </c>
      <c r="D14589" t="s">
        <v>249</v>
      </c>
      <c r="E14589" t="s">
        <v>70</v>
      </c>
      <c r="F14589" s="1">
        <v>38986</v>
      </c>
      <c r="G14589">
        <v>0.5</v>
      </c>
      <c r="I14589">
        <v>3.53</v>
      </c>
      <c r="J14589" t="s">
        <v>71</v>
      </c>
      <c r="K14589">
        <v>13.53</v>
      </c>
      <c r="L14589" t="s">
        <v>71</v>
      </c>
      <c r="M14589">
        <v>2.31</v>
      </c>
      <c r="N14589" t="s">
        <v>71</v>
      </c>
      <c r="O14589">
        <v>6.43</v>
      </c>
      <c r="P14589" t="s">
        <v>71</v>
      </c>
      <c r="Q14589">
        <v>19.2</v>
      </c>
      <c r="R14589" t="s">
        <v>71</v>
      </c>
      <c r="S14589">
        <v>0.71</v>
      </c>
      <c r="T14589" t="s">
        <v>71</v>
      </c>
      <c r="U14589">
        <v>21.99</v>
      </c>
      <c r="V14589" t="s">
        <v>71</v>
      </c>
      <c r="W14589">
        <v>27.31</v>
      </c>
      <c r="X14589" t="s">
        <v>71</v>
      </c>
      <c r="Y14589">
        <v>48.72</v>
      </c>
      <c r="AA14589">
        <v>56.15</v>
      </c>
      <c r="AC14589">
        <v>47.94</v>
      </c>
      <c r="AE14589">
        <v>13.72</v>
      </c>
      <c r="AF14589" t="s">
        <v>71</v>
      </c>
      <c r="AG14589">
        <v>6.18</v>
      </c>
      <c r="AH14589" t="s">
        <v>71</v>
      </c>
      <c r="AS14589">
        <v>0.34</v>
      </c>
      <c r="AT14589" t="s">
        <v>71</v>
      </c>
    </row>
    <row r="14590" spans="1:46" x14ac:dyDescent="0.2">
      <c r="A14590" t="s">
        <v>247</v>
      </c>
      <c r="B14590" t="s">
        <v>248</v>
      </c>
      <c r="C14590">
        <f>-69.98356338 / 41.74169694</f>
        <v>-1.6765864473740777</v>
      </c>
      <c r="D14590" t="s">
        <v>249</v>
      </c>
      <c r="E14590" t="s">
        <v>70</v>
      </c>
      <c r="F14590" s="1">
        <v>38986</v>
      </c>
      <c r="G14590">
        <v>1</v>
      </c>
      <c r="O14590">
        <v>6.48</v>
      </c>
      <c r="P14590" t="s">
        <v>71</v>
      </c>
      <c r="Q14590">
        <v>19.2</v>
      </c>
      <c r="R14590" t="s">
        <v>71</v>
      </c>
    </row>
    <row r="14591" spans="1:46" x14ac:dyDescent="0.2">
      <c r="A14591" t="s">
        <v>247</v>
      </c>
      <c r="B14591" t="s">
        <v>248</v>
      </c>
      <c r="C14591">
        <f>-69.98356338 / 41.74169694</f>
        <v>-1.6765864473740777</v>
      </c>
      <c r="D14591" t="s">
        <v>249</v>
      </c>
      <c r="E14591" t="s">
        <v>70</v>
      </c>
      <c r="F14591" s="1">
        <v>38986</v>
      </c>
      <c r="G14591">
        <v>2</v>
      </c>
      <c r="O14591">
        <v>6.56</v>
      </c>
      <c r="P14591" t="s">
        <v>71</v>
      </c>
      <c r="Q14591">
        <v>19.100000000000001</v>
      </c>
      <c r="R14591" t="s">
        <v>71</v>
      </c>
    </row>
    <row r="14592" spans="1:46" x14ac:dyDescent="0.2">
      <c r="A14592" t="s">
        <v>247</v>
      </c>
      <c r="B14592" t="s">
        <v>248</v>
      </c>
      <c r="C14592">
        <f>-69.98356338 / 41.74169694</f>
        <v>-1.6765864473740777</v>
      </c>
      <c r="D14592" t="s">
        <v>249</v>
      </c>
      <c r="E14592" t="s">
        <v>70</v>
      </c>
      <c r="F14592" s="1">
        <v>38986</v>
      </c>
      <c r="G14592">
        <v>2.5</v>
      </c>
      <c r="K14592">
        <v>20.34</v>
      </c>
      <c r="L14592" t="s">
        <v>71</v>
      </c>
      <c r="O14592">
        <v>6.55</v>
      </c>
      <c r="P14592" t="s">
        <v>71</v>
      </c>
      <c r="Q14592">
        <v>19.100000000000001</v>
      </c>
      <c r="R14592" t="s">
        <v>71</v>
      </c>
      <c r="S14592">
        <v>0.75</v>
      </c>
      <c r="T14592" t="s">
        <v>71</v>
      </c>
      <c r="W14592">
        <v>36.06</v>
      </c>
      <c r="X14592" t="s">
        <v>71</v>
      </c>
      <c r="Y14592">
        <v>0.02</v>
      </c>
      <c r="AA14592">
        <v>60.15</v>
      </c>
      <c r="AE14592">
        <v>13.72</v>
      </c>
      <c r="AF14592" t="s">
        <v>71</v>
      </c>
      <c r="AG14592">
        <v>6.3</v>
      </c>
      <c r="AH14592" t="s">
        <v>71</v>
      </c>
      <c r="AS14592">
        <v>0.2</v>
      </c>
      <c r="AT14592" t="s">
        <v>71</v>
      </c>
    </row>
    <row r="14593" spans="1:46" x14ac:dyDescent="0.2">
      <c r="A14593" t="s">
        <v>247</v>
      </c>
      <c r="B14593" t="s">
        <v>248</v>
      </c>
      <c r="C14593">
        <f>-69.98356338 / 41.74169694</f>
        <v>-1.6765864473740777</v>
      </c>
      <c r="D14593" t="s">
        <v>249</v>
      </c>
      <c r="E14593" t="s">
        <v>70</v>
      </c>
      <c r="F14593" s="1">
        <v>38986</v>
      </c>
      <c r="G14593">
        <v>3</v>
      </c>
      <c r="O14593">
        <v>6.48</v>
      </c>
      <c r="P14593" t="s">
        <v>71</v>
      </c>
      <c r="Q14593">
        <v>19</v>
      </c>
      <c r="R14593" t="s">
        <v>71</v>
      </c>
    </row>
    <row r="14594" spans="1:46" x14ac:dyDescent="0.2">
      <c r="A14594" t="s">
        <v>247</v>
      </c>
      <c r="B14594" t="s">
        <v>248</v>
      </c>
      <c r="C14594">
        <f>-69.98356338 / 41.74169694</f>
        <v>-1.6765864473740777</v>
      </c>
      <c r="D14594" t="s">
        <v>249</v>
      </c>
      <c r="E14594" t="s">
        <v>70</v>
      </c>
      <c r="F14594" s="1">
        <v>39686</v>
      </c>
      <c r="G14594">
        <v>0.5</v>
      </c>
      <c r="I14594">
        <v>3.65</v>
      </c>
      <c r="J14594" t="s">
        <v>71</v>
      </c>
      <c r="K14594">
        <v>5.61</v>
      </c>
      <c r="L14594" t="s">
        <v>71</v>
      </c>
      <c r="M14594">
        <v>2.93</v>
      </c>
      <c r="N14594" t="s">
        <v>71</v>
      </c>
      <c r="O14594">
        <v>6.34</v>
      </c>
      <c r="P14594" t="s">
        <v>71</v>
      </c>
      <c r="Q14594">
        <v>24.3</v>
      </c>
      <c r="R14594" t="s">
        <v>71</v>
      </c>
      <c r="S14594">
        <v>0.38</v>
      </c>
      <c r="T14594" t="s">
        <v>71</v>
      </c>
      <c r="U14594">
        <v>11.77</v>
      </c>
      <c r="V14594" t="s">
        <v>71</v>
      </c>
      <c r="W14594">
        <v>21.72</v>
      </c>
      <c r="X14594" t="s">
        <v>71</v>
      </c>
      <c r="Y14594">
        <v>39.700000000000003</v>
      </c>
      <c r="AA14594">
        <v>47.52</v>
      </c>
      <c r="AC14594">
        <v>44.51</v>
      </c>
      <c r="AE14594">
        <v>6</v>
      </c>
      <c r="AF14594" t="s">
        <v>71</v>
      </c>
      <c r="AG14594">
        <v>6.29</v>
      </c>
      <c r="AH14594" t="s">
        <v>71</v>
      </c>
      <c r="AS14594">
        <v>2.13</v>
      </c>
      <c r="AT14594" t="s">
        <v>71</v>
      </c>
    </row>
    <row r="14595" spans="1:46" x14ac:dyDescent="0.2">
      <c r="A14595" t="s">
        <v>247</v>
      </c>
      <c r="B14595" t="s">
        <v>248</v>
      </c>
      <c r="C14595">
        <f>-69.98356338 / 41.74169694</f>
        <v>-1.6765864473740777</v>
      </c>
      <c r="D14595" t="s">
        <v>249</v>
      </c>
      <c r="E14595" t="s">
        <v>70</v>
      </c>
      <c r="F14595" s="1">
        <v>39686</v>
      </c>
      <c r="G14595">
        <v>1</v>
      </c>
      <c r="O14595">
        <v>6.29</v>
      </c>
      <c r="P14595" t="s">
        <v>71</v>
      </c>
      <c r="Q14595">
        <v>24.3</v>
      </c>
      <c r="R14595" t="s">
        <v>71</v>
      </c>
    </row>
    <row r="14596" spans="1:46" x14ac:dyDescent="0.2">
      <c r="A14596" t="s">
        <v>247</v>
      </c>
      <c r="B14596" t="s">
        <v>248</v>
      </c>
      <c r="C14596">
        <f>-69.98356338 / 41.74169694</f>
        <v>-1.6765864473740777</v>
      </c>
      <c r="D14596" t="s">
        <v>249</v>
      </c>
      <c r="E14596" t="s">
        <v>70</v>
      </c>
      <c r="F14596" s="1">
        <v>39686</v>
      </c>
      <c r="G14596">
        <v>2</v>
      </c>
      <c r="O14596">
        <v>5.28</v>
      </c>
      <c r="P14596" t="s">
        <v>71</v>
      </c>
      <c r="Q14596">
        <v>24.1</v>
      </c>
      <c r="R14596" t="s">
        <v>71</v>
      </c>
    </row>
    <row r="14597" spans="1:46" x14ac:dyDescent="0.2">
      <c r="A14597" t="s">
        <v>247</v>
      </c>
      <c r="B14597" t="s">
        <v>248</v>
      </c>
      <c r="C14597">
        <f>-69.98356338 / 41.74169694</f>
        <v>-1.6765864473740777</v>
      </c>
      <c r="D14597" t="s">
        <v>249</v>
      </c>
      <c r="E14597" t="s">
        <v>70</v>
      </c>
      <c r="F14597" s="1">
        <v>39686</v>
      </c>
      <c r="G14597">
        <v>2.5</v>
      </c>
      <c r="K14597">
        <v>7.24</v>
      </c>
      <c r="L14597" t="s">
        <v>71</v>
      </c>
      <c r="O14597">
        <v>5.13</v>
      </c>
      <c r="P14597" t="s">
        <v>71</v>
      </c>
      <c r="Q14597">
        <v>24</v>
      </c>
      <c r="R14597" t="s">
        <v>71</v>
      </c>
      <c r="S14597">
        <v>0.46</v>
      </c>
      <c r="T14597" t="s">
        <v>71</v>
      </c>
      <c r="W14597">
        <v>22.76</v>
      </c>
      <c r="X14597" t="s">
        <v>71</v>
      </c>
      <c r="Y14597">
        <v>-7.05</v>
      </c>
      <c r="AA14597">
        <v>50.02</v>
      </c>
      <c r="AE14597">
        <v>6</v>
      </c>
      <c r="AF14597" t="s">
        <v>71</v>
      </c>
      <c r="AG14597">
        <v>6.28</v>
      </c>
      <c r="AH14597" t="s">
        <v>71</v>
      </c>
      <c r="AS14597">
        <v>2.68</v>
      </c>
      <c r="AT14597" t="s">
        <v>71</v>
      </c>
    </row>
    <row r="14598" spans="1:46" x14ac:dyDescent="0.2">
      <c r="A14598" t="s">
        <v>247</v>
      </c>
      <c r="B14598" t="s">
        <v>248</v>
      </c>
      <c r="C14598">
        <f>-69.98356338 / 41.74169694</f>
        <v>-1.6765864473740777</v>
      </c>
      <c r="D14598" t="s">
        <v>249</v>
      </c>
      <c r="E14598" t="s">
        <v>70</v>
      </c>
      <c r="F14598" s="1">
        <v>40072</v>
      </c>
      <c r="G14598">
        <v>0.5</v>
      </c>
      <c r="I14598">
        <v>3.6</v>
      </c>
      <c r="J14598" t="s">
        <v>71</v>
      </c>
      <c r="K14598">
        <v>5.88</v>
      </c>
      <c r="L14598" t="s">
        <v>71</v>
      </c>
      <c r="M14598">
        <v>2.6</v>
      </c>
      <c r="N14598" t="s">
        <v>71</v>
      </c>
      <c r="O14598">
        <v>9.17</v>
      </c>
      <c r="P14598" t="s">
        <v>71</v>
      </c>
      <c r="Q14598">
        <v>21</v>
      </c>
      <c r="R14598" t="s">
        <v>71</v>
      </c>
      <c r="S14598">
        <v>0.4</v>
      </c>
      <c r="T14598" t="s">
        <v>71</v>
      </c>
      <c r="U14598">
        <v>12.39</v>
      </c>
      <c r="V14598" t="s">
        <v>71</v>
      </c>
      <c r="W14598">
        <v>31.63</v>
      </c>
      <c r="X14598" t="s">
        <v>71</v>
      </c>
      <c r="Y14598">
        <v>40.44</v>
      </c>
      <c r="AA14598">
        <v>47.98</v>
      </c>
      <c r="AC14598">
        <v>46.23</v>
      </c>
      <c r="AE14598">
        <v>6.9</v>
      </c>
      <c r="AF14598" t="s">
        <v>71</v>
      </c>
      <c r="AG14598">
        <v>6.43</v>
      </c>
      <c r="AH14598" t="s">
        <v>71</v>
      </c>
      <c r="AS14598">
        <v>2.92</v>
      </c>
      <c r="AT14598" t="s">
        <v>71</v>
      </c>
    </row>
    <row r="14599" spans="1:46" x14ac:dyDescent="0.2">
      <c r="A14599" t="s">
        <v>247</v>
      </c>
      <c r="B14599" t="s">
        <v>248</v>
      </c>
      <c r="C14599">
        <f>-69.98356338 / 41.74169694</f>
        <v>-1.6765864473740777</v>
      </c>
      <c r="D14599" t="s">
        <v>249</v>
      </c>
      <c r="E14599" t="s">
        <v>70</v>
      </c>
      <c r="F14599" s="1">
        <v>40072</v>
      </c>
      <c r="G14599">
        <v>1</v>
      </c>
      <c r="O14599">
        <v>7.02</v>
      </c>
      <c r="P14599" t="s">
        <v>71</v>
      </c>
      <c r="Q14599">
        <v>21</v>
      </c>
      <c r="R14599" t="s">
        <v>71</v>
      </c>
    </row>
    <row r="14600" spans="1:46" x14ac:dyDescent="0.2">
      <c r="A14600" t="s">
        <v>247</v>
      </c>
      <c r="B14600" t="s">
        <v>248</v>
      </c>
      <c r="C14600">
        <f>-69.98356338 / 41.74169694</f>
        <v>-1.6765864473740777</v>
      </c>
      <c r="D14600" t="s">
        <v>249</v>
      </c>
      <c r="E14600" t="s">
        <v>70</v>
      </c>
      <c r="F14600" s="1">
        <v>40072</v>
      </c>
      <c r="G14600">
        <v>2</v>
      </c>
      <c r="O14600">
        <v>6.86</v>
      </c>
      <c r="P14600" t="s">
        <v>71</v>
      </c>
      <c r="Q14600">
        <v>21</v>
      </c>
      <c r="R14600" t="s">
        <v>71</v>
      </c>
    </row>
    <row r="14601" spans="1:46" x14ac:dyDescent="0.2">
      <c r="A14601" t="s">
        <v>247</v>
      </c>
      <c r="B14601" t="s">
        <v>248</v>
      </c>
      <c r="C14601">
        <f>-69.98356338 / 41.74169694</f>
        <v>-1.6765864473740777</v>
      </c>
      <c r="D14601" t="s">
        <v>249</v>
      </c>
      <c r="E14601" t="s">
        <v>70</v>
      </c>
      <c r="F14601" s="1">
        <v>40072</v>
      </c>
      <c r="G14601">
        <v>2.6</v>
      </c>
      <c r="K14601">
        <v>3.59</v>
      </c>
      <c r="L14601" t="s">
        <v>71</v>
      </c>
      <c r="S14601">
        <v>0.28000000000000003</v>
      </c>
      <c r="T14601" t="s">
        <v>71</v>
      </c>
      <c r="W14601">
        <v>30.17</v>
      </c>
      <c r="X14601" t="s">
        <v>71</v>
      </c>
      <c r="Y14601">
        <v>-14.2</v>
      </c>
      <c r="AA14601">
        <v>43.15</v>
      </c>
      <c r="AE14601">
        <v>7.8</v>
      </c>
      <c r="AF14601" t="s">
        <v>71</v>
      </c>
      <c r="AG14601">
        <v>6.39</v>
      </c>
      <c r="AH14601" t="s">
        <v>71</v>
      </c>
      <c r="AS14601">
        <v>2.34</v>
      </c>
      <c r="AT14601" t="s">
        <v>71</v>
      </c>
    </row>
    <row r="14602" spans="1:46" x14ac:dyDescent="0.2">
      <c r="A14602" t="s">
        <v>247</v>
      </c>
      <c r="B14602" t="s">
        <v>248</v>
      </c>
      <c r="C14602">
        <f>-69.98356338 / 41.74169694</f>
        <v>-1.6765864473740777</v>
      </c>
      <c r="D14602" t="s">
        <v>249</v>
      </c>
      <c r="E14602" t="s">
        <v>70</v>
      </c>
      <c r="F14602" s="1">
        <v>40072</v>
      </c>
      <c r="G14602">
        <v>3</v>
      </c>
      <c r="O14602">
        <v>3.89</v>
      </c>
      <c r="P14602" t="s">
        <v>71</v>
      </c>
      <c r="Q14602">
        <v>20.399999999999999</v>
      </c>
      <c r="R14602" t="s">
        <v>71</v>
      </c>
    </row>
    <row r="14603" spans="1:46" x14ac:dyDescent="0.2">
      <c r="A14603" t="s">
        <v>247</v>
      </c>
      <c r="B14603" t="s">
        <v>248</v>
      </c>
      <c r="C14603">
        <f>-69.98356338 / 41.74169694</f>
        <v>-1.6765864473740777</v>
      </c>
      <c r="D14603" t="s">
        <v>249</v>
      </c>
      <c r="E14603" t="s">
        <v>70</v>
      </c>
      <c r="F14603" s="1">
        <v>40436</v>
      </c>
      <c r="G14603">
        <v>0.5</v>
      </c>
      <c r="I14603">
        <v>3.45</v>
      </c>
      <c r="J14603" t="s">
        <v>71</v>
      </c>
      <c r="K14603">
        <v>3.94</v>
      </c>
      <c r="L14603" t="s">
        <v>71</v>
      </c>
      <c r="M14603">
        <v>2.75</v>
      </c>
      <c r="N14603" t="s">
        <v>71</v>
      </c>
      <c r="O14603">
        <v>5.52</v>
      </c>
      <c r="P14603" t="s">
        <v>71</v>
      </c>
      <c r="Q14603">
        <v>20.6</v>
      </c>
      <c r="R14603" t="s">
        <v>71</v>
      </c>
      <c r="S14603">
        <v>0.41</v>
      </c>
      <c r="T14603" t="s">
        <v>71</v>
      </c>
      <c r="U14603">
        <v>12.82</v>
      </c>
      <c r="V14603" t="s">
        <v>71</v>
      </c>
      <c r="W14603">
        <v>34.21</v>
      </c>
      <c r="X14603" t="s">
        <v>71</v>
      </c>
      <c r="Y14603">
        <v>40.94</v>
      </c>
      <c r="AA14603">
        <v>44.06</v>
      </c>
      <c r="AC14603">
        <v>45.42</v>
      </c>
      <c r="AE14603">
        <v>6.7</v>
      </c>
      <c r="AF14603" t="s">
        <v>71</v>
      </c>
      <c r="AG14603">
        <v>6.38</v>
      </c>
      <c r="AH14603" t="s">
        <v>71</v>
      </c>
      <c r="AS14603">
        <v>1.61</v>
      </c>
      <c r="AT14603" t="s">
        <v>71</v>
      </c>
    </row>
    <row r="14604" spans="1:46" x14ac:dyDescent="0.2">
      <c r="A14604" t="s">
        <v>247</v>
      </c>
      <c r="B14604" t="s">
        <v>248</v>
      </c>
      <c r="C14604">
        <f>-69.98356338 / 41.74169694</f>
        <v>-1.6765864473740777</v>
      </c>
      <c r="D14604" t="s">
        <v>249</v>
      </c>
      <c r="E14604" t="s">
        <v>70</v>
      </c>
      <c r="F14604" s="1">
        <v>40436</v>
      </c>
      <c r="G14604">
        <v>1</v>
      </c>
      <c r="O14604">
        <v>5.45</v>
      </c>
      <c r="P14604" t="s">
        <v>71</v>
      </c>
      <c r="Q14604">
        <v>20.6</v>
      </c>
      <c r="R14604" t="s">
        <v>71</v>
      </c>
    </row>
    <row r="14605" spans="1:46" x14ac:dyDescent="0.2">
      <c r="A14605" t="s">
        <v>247</v>
      </c>
      <c r="B14605" t="s">
        <v>248</v>
      </c>
      <c r="C14605">
        <f>-69.98356338 / 41.74169694</f>
        <v>-1.6765864473740777</v>
      </c>
      <c r="D14605" t="s">
        <v>249</v>
      </c>
      <c r="E14605" t="s">
        <v>70</v>
      </c>
      <c r="F14605" s="1">
        <v>40436</v>
      </c>
      <c r="G14605">
        <v>1.5</v>
      </c>
      <c r="O14605">
        <v>5.18</v>
      </c>
      <c r="P14605" t="s">
        <v>71</v>
      </c>
      <c r="Q14605">
        <v>20.6</v>
      </c>
      <c r="R14605" t="s">
        <v>71</v>
      </c>
    </row>
    <row r="14606" spans="1:46" x14ac:dyDescent="0.2">
      <c r="A14606" t="s">
        <v>247</v>
      </c>
      <c r="B14606" t="s">
        <v>248</v>
      </c>
      <c r="C14606">
        <f>-69.98356338 / 41.74169694</f>
        <v>-1.6765864473740777</v>
      </c>
      <c r="D14606" t="s">
        <v>249</v>
      </c>
      <c r="E14606" t="s">
        <v>70</v>
      </c>
      <c r="F14606" s="1">
        <v>40436</v>
      </c>
      <c r="G14606">
        <v>2</v>
      </c>
      <c r="O14606">
        <v>5.14</v>
      </c>
      <c r="P14606" t="s">
        <v>71</v>
      </c>
      <c r="Q14606">
        <v>20.6</v>
      </c>
      <c r="R14606" t="s">
        <v>71</v>
      </c>
    </row>
    <row r="14607" spans="1:46" x14ac:dyDescent="0.2">
      <c r="A14607" t="s">
        <v>247</v>
      </c>
      <c r="B14607" t="s">
        <v>248</v>
      </c>
      <c r="C14607">
        <f>-69.98356338 / 41.74169694</f>
        <v>-1.6765864473740777</v>
      </c>
      <c r="D14607" t="s">
        <v>249</v>
      </c>
      <c r="E14607" t="s">
        <v>70</v>
      </c>
      <c r="F14607" s="1">
        <v>40436</v>
      </c>
      <c r="G14607">
        <v>2.5</v>
      </c>
      <c r="K14607">
        <v>5.81</v>
      </c>
      <c r="L14607" t="s">
        <v>71</v>
      </c>
      <c r="O14607">
        <v>3.48</v>
      </c>
      <c r="P14607" t="s">
        <v>71</v>
      </c>
      <c r="Q14607">
        <v>20.5</v>
      </c>
      <c r="R14607" t="s">
        <v>71</v>
      </c>
      <c r="S14607">
        <v>0.55000000000000004</v>
      </c>
      <c r="T14607" t="s">
        <v>71</v>
      </c>
      <c r="U14607">
        <v>17.02</v>
      </c>
      <c r="V14607" t="s">
        <v>71</v>
      </c>
      <c r="W14607">
        <v>31.86</v>
      </c>
      <c r="X14607" t="s">
        <v>71</v>
      </c>
      <c r="Y14607">
        <v>45.02</v>
      </c>
      <c r="AA14607">
        <v>47.86</v>
      </c>
      <c r="AE14607">
        <v>6.7</v>
      </c>
      <c r="AF14607" t="s">
        <v>71</v>
      </c>
      <c r="AG14607">
        <v>6.41</v>
      </c>
      <c r="AH14607" t="s">
        <v>71</v>
      </c>
      <c r="AS14607">
        <v>2.41</v>
      </c>
      <c r="AT14607" t="s">
        <v>71</v>
      </c>
    </row>
    <row r="14608" spans="1:46" x14ac:dyDescent="0.2">
      <c r="A14608" t="s">
        <v>247</v>
      </c>
      <c r="B14608" t="s">
        <v>248</v>
      </c>
      <c r="C14608">
        <f>-69.98356338 / 41.74169694</f>
        <v>-1.6765864473740777</v>
      </c>
      <c r="D14608" t="s">
        <v>249</v>
      </c>
      <c r="E14608" t="s">
        <v>70</v>
      </c>
      <c r="F14608" s="1">
        <v>40436</v>
      </c>
      <c r="G14608">
        <v>3</v>
      </c>
      <c r="O14608">
        <v>2.8</v>
      </c>
      <c r="P14608" t="s">
        <v>71</v>
      </c>
      <c r="Q14608">
        <v>20.399999999999999</v>
      </c>
      <c r="R14608" t="s">
        <v>71</v>
      </c>
    </row>
    <row r="14609" spans="1:46" x14ac:dyDescent="0.2">
      <c r="A14609" t="s">
        <v>247</v>
      </c>
      <c r="B14609" t="s">
        <v>248</v>
      </c>
      <c r="C14609">
        <f>-69.98356338 / 41.74169694</f>
        <v>-1.6765864473740777</v>
      </c>
      <c r="D14609" t="s">
        <v>249</v>
      </c>
      <c r="E14609" t="s">
        <v>70</v>
      </c>
      <c r="F14609" s="1">
        <v>40800</v>
      </c>
      <c r="G14609">
        <v>0.5</v>
      </c>
      <c r="I14609">
        <v>3.4</v>
      </c>
      <c r="J14609" t="s">
        <v>71</v>
      </c>
      <c r="K14609">
        <v>1.42</v>
      </c>
      <c r="L14609" t="s">
        <v>71</v>
      </c>
      <c r="M14609">
        <v>2.65</v>
      </c>
      <c r="N14609" t="s">
        <v>71</v>
      </c>
      <c r="O14609">
        <v>7.51</v>
      </c>
      <c r="P14609" t="s">
        <v>71</v>
      </c>
      <c r="Q14609">
        <v>22.9</v>
      </c>
      <c r="R14609" t="s">
        <v>71</v>
      </c>
      <c r="S14609">
        <v>0.6</v>
      </c>
      <c r="T14609" t="s">
        <v>71</v>
      </c>
      <c r="U14609">
        <v>18.579999999999998</v>
      </c>
      <c r="V14609" t="s">
        <v>71</v>
      </c>
      <c r="W14609">
        <v>32.94</v>
      </c>
      <c r="X14609" t="s">
        <v>71</v>
      </c>
      <c r="Y14609">
        <v>46.29</v>
      </c>
      <c r="AA14609">
        <v>34.04</v>
      </c>
      <c r="AC14609">
        <v>45.96</v>
      </c>
      <c r="AE14609">
        <v>8.1</v>
      </c>
      <c r="AF14609" t="s">
        <v>71</v>
      </c>
      <c r="AG14609">
        <v>6.72</v>
      </c>
      <c r="AH14609" t="s">
        <v>71</v>
      </c>
      <c r="AS14609">
        <v>2.83</v>
      </c>
      <c r="AT14609" t="s">
        <v>71</v>
      </c>
    </row>
    <row r="14610" spans="1:46" x14ac:dyDescent="0.2">
      <c r="A14610" t="s">
        <v>247</v>
      </c>
      <c r="B14610" t="s">
        <v>248</v>
      </c>
      <c r="C14610">
        <f>-69.98356338 / 41.74169694</f>
        <v>-1.6765864473740777</v>
      </c>
      <c r="D14610" t="s">
        <v>249</v>
      </c>
      <c r="E14610" t="s">
        <v>70</v>
      </c>
      <c r="F14610" s="1">
        <v>40800</v>
      </c>
      <c r="G14610">
        <v>1</v>
      </c>
      <c r="O14610">
        <v>7.52</v>
      </c>
      <c r="P14610" t="s">
        <v>71</v>
      </c>
      <c r="Q14610">
        <v>22.8</v>
      </c>
      <c r="R14610" t="s">
        <v>71</v>
      </c>
    </row>
    <row r="14611" spans="1:46" x14ac:dyDescent="0.2">
      <c r="A14611" t="s">
        <v>247</v>
      </c>
      <c r="B14611" t="s">
        <v>248</v>
      </c>
      <c r="C14611">
        <f>-69.98356338 / 41.74169694</f>
        <v>-1.6765864473740777</v>
      </c>
      <c r="D14611" t="s">
        <v>249</v>
      </c>
      <c r="E14611" t="s">
        <v>70</v>
      </c>
      <c r="F14611" s="1">
        <v>40800</v>
      </c>
      <c r="G14611">
        <v>2</v>
      </c>
      <c r="O14611">
        <v>6.32</v>
      </c>
      <c r="P14611" t="s">
        <v>71</v>
      </c>
      <c r="Q14611">
        <v>22.3</v>
      </c>
      <c r="R14611" t="s">
        <v>71</v>
      </c>
    </row>
    <row r="14612" spans="1:46" x14ac:dyDescent="0.2">
      <c r="A14612" t="s">
        <v>247</v>
      </c>
      <c r="B14612" t="s">
        <v>248</v>
      </c>
      <c r="C14612">
        <f>-69.98356338 / 41.74169694</f>
        <v>-1.6765864473740777</v>
      </c>
      <c r="D14612" t="s">
        <v>249</v>
      </c>
      <c r="E14612" t="s">
        <v>70</v>
      </c>
      <c r="F14612" s="1">
        <v>40800</v>
      </c>
      <c r="G14612">
        <v>2.5</v>
      </c>
      <c r="K14612">
        <v>3.5</v>
      </c>
      <c r="L14612" t="s">
        <v>71</v>
      </c>
      <c r="S14612">
        <v>0.78</v>
      </c>
      <c r="T14612" t="s">
        <v>71</v>
      </c>
      <c r="W14612">
        <v>25.35</v>
      </c>
      <c r="X14612" t="s">
        <v>71</v>
      </c>
      <c r="Y14612">
        <v>0.56999999999999995</v>
      </c>
      <c r="AA14612">
        <v>42.89</v>
      </c>
      <c r="AE14612">
        <v>8.1999999999999993</v>
      </c>
      <c r="AF14612" t="s">
        <v>71</v>
      </c>
      <c r="AG14612">
        <v>6.59</v>
      </c>
      <c r="AH14612" t="s">
        <v>71</v>
      </c>
      <c r="AS14612">
        <v>1.77</v>
      </c>
      <c r="AT14612" t="s">
        <v>71</v>
      </c>
    </row>
    <row r="14613" spans="1:46" x14ac:dyDescent="0.2">
      <c r="A14613" t="s">
        <v>247</v>
      </c>
      <c r="B14613" t="s">
        <v>248</v>
      </c>
      <c r="C14613">
        <f>-69.98356338 / 41.74169694</f>
        <v>-1.6765864473740777</v>
      </c>
      <c r="D14613" t="s">
        <v>249</v>
      </c>
      <c r="E14613" t="s">
        <v>70</v>
      </c>
      <c r="F14613" s="1">
        <v>40800</v>
      </c>
      <c r="G14613">
        <v>3</v>
      </c>
      <c r="O14613">
        <v>2.98</v>
      </c>
      <c r="P14613" t="s">
        <v>71</v>
      </c>
      <c r="Q14613">
        <v>21.5</v>
      </c>
      <c r="R14613" t="s">
        <v>71</v>
      </c>
    </row>
    <row r="14614" spans="1:46" x14ac:dyDescent="0.2">
      <c r="A14614" t="s">
        <v>247</v>
      </c>
      <c r="B14614" t="s">
        <v>248</v>
      </c>
      <c r="C14614">
        <f>-69.98356338 / 41.74169694</f>
        <v>-1.6765864473740777</v>
      </c>
      <c r="D14614" t="s">
        <v>249</v>
      </c>
      <c r="E14614" t="s">
        <v>70</v>
      </c>
      <c r="F14614" s="1">
        <v>41151</v>
      </c>
      <c r="G14614">
        <v>0.5</v>
      </c>
      <c r="I14614">
        <v>3.62</v>
      </c>
      <c r="J14614" t="s">
        <v>71</v>
      </c>
      <c r="K14614">
        <v>1.05</v>
      </c>
      <c r="L14614" t="s">
        <v>71</v>
      </c>
      <c r="M14614">
        <v>3.04</v>
      </c>
      <c r="N14614" t="s">
        <v>71</v>
      </c>
      <c r="O14614">
        <v>6.95</v>
      </c>
      <c r="P14614" t="s">
        <v>71</v>
      </c>
      <c r="Q14614">
        <v>25.4</v>
      </c>
      <c r="R14614" t="s">
        <v>71</v>
      </c>
      <c r="S14614">
        <v>0.47</v>
      </c>
      <c r="T14614" t="s">
        <v>71</v>
      </c>
      <c r="U14614">
        <v>14.56</v>
      </c>
      <c r="V14614" t="s">
        <v>71</v>
      </c>
      <c r="W14614">
        <v>29.1</v>
      </c>
      <c r="X14614" t="s">
        <v>71</v>
      </c>
      <c r="Y14614">
        <v>42.77</v>
      </c>
      <c r="AA14614">
        <v>31.08</v>
      </c>
      <c r="AC14614">
        <v>44</v>
      </c>
      <c r="AE14614">
        <v>7.1</v>
      </c>
      <c r="AF14614" t="s">
        <v>71</v>
      </c>
      <c r="AG14614">
        <v>6.47</v>
      </c>
      <c r="AH14614" t="s">
        <v>71</v>
      </c>
      <c r="AS14614">
        <v>1.52</v>
      </c>
      <c r="AT14614" t="s">
        <v>71</v>
      </c>
    </row>
    <row r="14615" spans="1:46" x14ac:dyDescent="0.2">
      <c r="A14615" t="s">
        <v>247</v>
      </c>
      <c r="B14615" t="s">
        <v>248</v>
      </c>
      <c r="C14615">
        <f>-69.98356338 / 41.74169694</f>
        <v>-1.6765864473740777</v>
      </c>
      <c r="D14615" t="s">
        <v>249</v>
      </c>
      <c r="E14615" t="s">
        <v>70</v>
      </c>
      <c r="F14615" s="1">
        <v>41151</v>
      </c>
      <c r="G14615">
        <v>1</v>
      </c>
      <c r="O14615">
        <v>6.78</v>
      </c>
      <c r="P14615" t="s">
        <v>71</v>
      </c>
      <c r="Q14615">
        <v>25.4</v>
      </c>
      <c r="R14615" t="s">
        <v>71</v>
      </c>
    </row>
    <row r="14616" spans="1:46" x14ac:dyDescent="0.2">
      <c r="A14616" t="s">
        <v>247</v>
      </c>
      <c r="B14616" t="s">
        <v>248</v>
      </c>
      <c r="C14616">
        <f>-69.98356338 / 41.74169694</f>
        <v>-1.6765864473740777</v>
      </c>
      <c r="D14616" t="s">
        <v>249</v>
      </c>
      <c r="E14616" t="s">
        <v>70</v>
      </c>
      <c r="F14616" s="1">
        <v>41151</v>
      </c>
      <c r="G14616">
        <v>2</v>
      </c>
      <c r="O14616">
        <v>6.52</v>
      </c>
      <c r="P14616" t="s">
        <v>71</v>
      </c>
      <c r="Q14616">
        <v>25.2</v>
      </c>
      <c r="R14616" t="s">
        <v>71</v>
      </c>
    </row>
    <row r="14617" spans="1:46" x14ac:dyDescent="0.2">
      <c r="A14617" t="s">
        <v>247</v>
      </c>
      <c r="B14617" t="s">
        <v>248</v>
      </c>
      <c r="C14617">
        <f>-69.98356338 / 41.74169694</f>
        <v>-1.6765864473740777</v>
      </c>
      <c r="D14617" t="s">
        <v>249</v>
      </c>
      <c r="E14617" t="s">
        <v>70</v>
      </c>
      <c r="F14617" s="1">
        <v>41151</v>
      </c>
      <c r="G14617">
        <v>2.5</v>
      </c>
      <c r="K14617">
        <v>1.95</v>
      </c>
      <c r="L14617" t="s">
        <v>71</v>
      </c>
      <c r="O14617">
        <v>6.47</v>
      </c>
      <c r="P14617" t="s">
        <v>71</v>
      </c>
      <c r="Q14617">
        <v>25.2</v>
      </c>
      <c r="R14617" t="s">
        <v>71</v>
      </c>
      <c r="S14617">
        <v>0.51</v>
      </c>
      <c r="T14617" t="s">
        <v>71</v>
      </c>
      <c r="U14617">
        <v>15.8</v>
      </c>
      <c r="V14617" t="s">
        <v>71</v>
      </c>
      <c r="W14617">
        <v>31.4</v>
      </c>
      <c r="X14617" t="s">
        <v>71</v>
      </c>
      <c r="Y14617">
        <v>43.95</v>
      </c>
      <c r="AA14617">
        <v>37.15</v>
      </c>
      <c r="AE14617">
        <v>7.3</v>
      </c>
      <c r="AF14617" t="s">
        <v>71</v>
      </c>
      <c r="AG14617">
        <v>6.47</v>
      </c>
      <c r="AH14617" t="s">
        <v>71</v>
      </c>
      <c r="AS14617">
        <v>1.29</v>
      </c>
      <c r="AT14617" t="s">
        <v>71</v>
      </c>
    </row>
    <row r="14618" spans="1:46" x14ac:dyDescent="0.2">
      <c r="A14618" t="s">
        <v>247</v>
      </c>
      <c r="B14618" t="s">
        <v>248</v>
      </c>
      <c r="C14618">
        <f>-69.98356338 / 41.74169694</f>
        <v>-1.6765864473740777</v>
      </c>
      <c r="D14618" t="s">
        <v>249</v>
      </c>
      <c r="E14618" t="s">
        <v>70</v>
      </c>
      <c r="F14618" s="1">
        <v>41515</v>
      </c>
      <c r="G14618">
        <v>0.5</v>
      </c>
      <c r="I14618">
        <v>3.65</v>
      </c>
      <c r="J14618" t="s">
        <v>71</v>
      </c>
      <c r="K14618">
        <v>3.4</v>
      </c>
      <c r="L14618" t="s">
        <v>71</v>
      </c>
      <c r="M14618">
        <v>2.3199999999999998</v>
      </c>
      <c r="N14618" t="s">
        <v>71</v>
      </c>
      <c r="O14618">
        <v>5.75</v>
      </c>
      <c r="P14618" t="s">
        <v>71</v>
      </c>
      <c r="Q14618">
        <v>23.5</v>
      </c>
      <c r="R14618" t="s">
        <v>71</v>
      </c>
      <c r="S14618">
        <v>0.5</v>
      </c>
      <c r="T14618" t="s">
        <v>71</v>
      </c>
      <c r="U14618">
        <v>15.49</v>
      </c>
      <c r="V14618" t="s">
        <v>71</v>
      </c>
      <c r="W14618">
        <v>30.7</v>
      </c>
      <c r="X14618" t="s">
        <v>71</v>
      </c>
      <c r="Y14618">
        <v>43.66</v>
      </c>
      <c r="AA14618">
        <v>42.61</v>
      </c>
      <c r="AC14618">
        <v>47.87</v>
      </c>
      <c r="AE14618">
        <v>9.3000000000000007</v>
      </c>
      <c r="AF14618" t="s">
        <v>71</v>
      </c>
      <c r="AG14618">
        <v>6.3</v>
      </c>
      <c r="AH14618" t="s">
        <v>71</v>
      </c>
      <c r="AS14618">
        <v>1.67</v>
      </c>
      <c r="AT14618" t="s">
        <v>71</v>
      </c>
    </row>
    <row r="14619" spans="1:46" x14ac:dyDescent="0.2">
      <c r="A14619" t="s">
        <v>247</v>
      </c>
      <c r="B14619" t="s">
        <v>248</v>
      </c>
      <c r="C14619">
        <f>-69.98356338 / 41.74169694</f>
        <v>-1.6765864473740777</v>
      </c>
      <c r="D14619" t="s">
        <v>249</v>
      </c>
      <c r="E14619" t="s">
        <v>70</v>
      </c>
      <c r="F14619" s="1">
        <v>41515</v>
      </c>
      <c r="G14619">
        <v>1</v>
      </c>
      <c r="O14619">
        <v>5.61</v>
      </c>
      <c r="P14619" t="s">
        <v>71</v>
      </c>
      <c r="Q14619">
        <v>23.6</v>
      </c>
      <c r="R14619" t="s">
        <v>71</v>
      </c>
    </row>
    <row r="14620" spans="1:46" x14ac:dyDescent="0.2">
      <c r="A14620" t="s">
        <v>247</v>
      </c>
      <c r="B14620" t="s">
        <v>248</v>
      </c>
      <c r="C14620">
        <f>-69.98356338 / 41.74169694</f>
        <v>-1.6765864473740777</v>
      </c>
      <c r="D14620" t="s">
        <v>249</v>
      </c>
      <c r="E14620" t="s">
        <v>70</v>
      </c>
      <c r="F14620" s="1">
        <v>41515</v>
      </c>
      <c r="G14620">
        <v>2</v>
      </c>
      <c r="O14620">
        <v>5.6</v>
      </c>
      <c r="P14620" t="s">
        <v>71</v>
      </c>
      <c r="Q14620">
        <v>23.6</v>
      </c>
      <c r="R14620" t="s">
        <v>71</v>
      </c>
    </row>
    <row r="14621" spans="1:46" x14ac:dyDescent="0.2">
      <c r="A14621" t="s">
        <v>247</v>
      </c>
      <c r="B14621" t="s">
        <v>248</v>
      </c>
      <c r="C14621">
        <f>-69.98356338 / 41.74169694</f>
        <v>-1.6765864473740777</v>
      </c>
      <c r="D14621" t="s">
        <v>249</v>
      </c>
      <c r="E14621" t="s">
        <v>70</v>
      </c>
      <c r="F14621" s="1">
        <v>41515</v>
      </c>
      <c r="G14621">
        <v>2.5</v>
      </c>
      <c r="K14621">
        <v>2.33</v>
      </c>
      <c r="L14621" t="s">
        <v>71</v>
      </c>
      <c r="O14621">
        <v>5.3</v>
      </c>
      <c r="P14621" t="s">
        <v>71</v>
      </c>
      <c r="Q14621">
        <v>23.5</v>
      </c>
      <c r="R14621" t="s">
        <v>71</v>
      </c>
      <c r="S14621">
        <v>0.44</v>
      </c>
      <c r="T14621" t="s">
        <v>71</v>
      </c>
      <c r="U14621">
        <v>13.63</v>
      </c>
      <c r="V14621" t="s">
        <v>71</v>
      </c>
      <c r="W14621">
        <v>27.63</v>
      </c>
      <c r="X14621" t="s">
        <v>71</v>
      </c>
      <c r="Y14621">
        <v>41.82</v>
      </c>
      <c r="AA14621">
        <v>38.9</v>
      </c>
      <c r="AE14621">
        <v>8.1999999999999993</v>
      </c>
      <c r="AF14621" t="s">
        <v>71</v>
      </c>
      <c r="AG14621">
        <v>6.4</v>
      </c>
      <c r="AH14621" t="s">
        <v>71</v>
      </c>
      <c r="AS14621">
        <v>1.49</v>
      </c>
      <c r="AT14621" t="s">
        <v>71</v>
      </c>
    </row>
    <row r="14622" spans="1:46" x14ac:dyDescent="0.2">
      <c r="A14622" t="s">
        <v>247</v>
      </c>
      <c r="B14622" t="s">
        <v>248</v>
      </c>
      <c r="C14622">
        <f>-69.98356338 / 41.74169694</f>
        <v>-1.6765864473740777</v>
      </c>
      <c r="D14622" t="s">
        <v>249</v>
      </c>
      <c r="E14622" t="s">
        <v>70</v>
      </c>
      <c r="F14622" s="1">
        <v>41890</v>
      </c>
      <c r="G14622">
        <v>0.5</v>
      </c>
      <c r="I14622">
        <v>3.38</v>
      </c>
      <c r="J14622" t="s">
        <v>71</v>
      </c>
      <c r="K14622">
        <v>4.22</v>
      </c>
      <c r="L14622" t="s">
        <v>71</v>
      </c>
      <c r="M14622">
        <v>3.1</v>
      </c>
      <c r="N14622" t="s">
        <v>71</v>
      </c>
      <c r="O14622">
        <v>5.9</v>
      </c>
      <c r="P14622" t="s">
        <v>71</v>
      </c>
      <c r="Q14622">
        <v>24.6</v>
      </c>
      <c r="R14622" t="s">
        <v>71</v>
      </c>
      <c r="S14622">
        <v>0.81</v>
      </c>
      <c r="T14622" t="s">
        <v>71</v>
      </c>
      <c r="U14622">
        <v>25.09</v>
      </c>
      <c r="V14622" t="s">
        <v>71</v>
      </c>
      <c r="W14622">
        <v>31.23</v>
      </c>
      <c r="X14622" t="s">
        <v>71</v>
      </c>
      <c r="Y14622">
        <v>50.62</v>
      </c>
      <c r="AA14622">
        <v>44.72</v>
      </c>
      <c r="AC14622">
        <v>43.7</v>
      </c>
      <c r="AE14622">
        <v>5.4</v>
      </c>
      <c r="AF14622" t="s">
        <v>71</v>
      </c>
      <c r="AG14622">
        <v>6.27</v>
      </c>
      <c r="AH14622" t="s">
        <v>71</v>
      </c>
      <c r="AS14622">
        <v>7.96</v>
      </c>
      <c r="AT14622" t="s">
        <v>71</v>
      </c>
    </row>
    <row r="14623" spans="1:46" x14ac:dyDescent="0.2">
      <c r="A14623" t="s">
        <v>247</v>
      </c>
      <c r="B14623" t="s">
        <v>248</v>
      </c>
      <c r="C14623">
        <f>-69.98356338 / 41.74169694</f>
        <v>-1.6765864473740777</v>
      </c>
      <c r="D14623" t="s">
        <v>249</v>
      </c>
      <c r="E14623" t="s">
        <v>70</v>
      </c>
      <c r="F14623" s="1">
        <v>41890</v>
      </c>
      <c r="G14623">
        <v>1</v>
      </c>
      <c r="O14623">
        <v>5.78</v>
      </c>
      <c r="P14623" t="s">
        <v>71</v>
      </c>
      <c r="Q14623">
        <v>24.6</v>
      </c>
      <c r="R14623" t="s">
        <v>71</v>
      </c>
    </row>
    <row r="14624" spans="1:46" x14ac:dyDescent="0.2">
      <c r="A14624" t="s">
        <v>247</v>
      </c>
      <c r="B14624" t="s">
        <v>248</v>
      </c>
      <c r="C14624">
        <f>-69.98356338 / 41.74169694</f>
        <v>-1.6765864473740777</v>
      </c>
      <c r="D14624" t="s">
        <v>249</v>
      </c>
      <c r="E14624" t="s">
        <v>70</v>
      </c>
      <c r="F14624" s="1">
        <v>41890</v>
      </c>
      <c r="G14624">
        <v>2</v>
      </c>
      <c r="O14624">
        <v>5.68</v>
      </c>
      <c r="P14624" t="s">
        <v>71</v>
      </c>
      <c r="Q14624">
        <v>24.5</v>
      </c>
      <c r="R14624" t="s">
        <v>71</v>
      </c>
    </row>
    <row r="14625" spans="1:58" x14ac:dyDescent="0.2">
      <c r="A14625" t="s">
        <v>247</v>
      </c>
      <c r="B14625" t="s">
        <v>248</v>
      </c>
      <c r="C14625">
        <f>-69.98356338 / 41.74169694</f>
        <v>-1.6765864473740777</v>
      </c>
      <c r="D14625" t="s">
        <v>249</v>
      </c>
      <c r="E14625" t="s">
        <v>70</v>
      </c>
      <c r="F14625" s="1">
        <v>41890</v>
      </c>
      <c r="G14625">
        <v>2.2999999999999998</v>
      </c>
      <c r="K14625">
        <v>6.38</v>
      </c>
      <c r="L14625" t="s">
        <v>71</v>
      </c>
      <c r="S14625">
        <v>0.74</v>
      </c>
      <c r="T14625" t="s">
        <v>71</v>
      </c>
      <c r="U14625">
        <v>22.92</v>
      </c>
      <c r="V14625" t="s">
        <v>71</v>
      </c>
      <c r="W14625">
        <v>33.14</v>
      </c>
      <c r="X14625" t="s">
        <v>71</v>
      </c>
      <c r="Y14625">
        <v>49.31</v>
      </c>
      <c r="AA14625">
        <v>48.78</v>
      </c>
      <c r="AE14625">
        <v>5.4</v>
      </c>
      <c r="AF14625" t="s">
        <v>71</v>
      </c>
      <c r="AG14625">
        <v>6.26</v>
      </c>
      <c r="AH14625" t="s">
        <v>71</v>
      </c>
      <c r="AS14625">
        <v>6.11</v>
      </c>
      <c r="AT14625" t="s">
        <v>71</v>
      </c>
    </row>
    <row r="14626" spans="1:58" x14ac:dyDescent="0.2">
      <c r="A14626" t="s">
        <v>247</v>
      </c>
      <c r="B14626" t="s">
        <v>248</v>
      </c>
      <c r="C14626">
        <f>-69.98356338 / 41.74169694</f>
        <v>-1.6765864473740777</v>
      </c>
      <c r="D14626" t="s">
        <v>249</v>
      </c>
      <c r="E14626" t="s">
        <v>70</v>
      </c>
      <c r="F14626" s="1">
        <v>41890</v>
      </c>
      <c r="G14626">
        <v>2.5</v>
      </c>
      <c r="O14626">
        <v>5.51</v>
      </c>
      <c r="P14626" t="s">
        <v>71</v>
      </c>
      <c r="Q14626">
        <v>5.51</v>
      </c>
      <c r="R14626" t="s">
        <v>71</v>
      </c>
    </row>
    <row r="14627" spans="1:58" x14ac:dyDescent="0.2">
      <c r="A14627" t="s">
        <v>247</v>
      </c>
      <c r="B14627" t="s">
        <v>248</v>
      </c>
      <c r="C14627">
        <f>-69.98356338 / 41.74169694</f>
        <v>-1.6765864473740777</v>
      </c>
      <c r="D14627" t="s">
        <v>249</v>
      </c>
      <c r="E14627" t="s">
        <v>70</v>
      </c>
      <c r="F14627" s="1">
        <v>42611</v>
      </c>
      <c r="G14627">
        <v>0.5</v>
      </c>
      <c r="I14627">
        <v>3.7</v>
      </c>
      <c r="J14627" t="s">
        <v>71</v>
      </c>
      <c r="K14627">
        <v>4.2300000000000004</v>
      </c>
      <c r="L14627" t="s">
        <v>71</v>
      </c>
      <c r="M14627">
        <v>2.7</v>
      </c>
      <c r="N14627" t="s">
        <v>71</v>
      </c>
      <c r="O14627">
        <v>5.79</v>
      </c>
      <c r="P14627" t="s">
        <v>71</v>
      </c>
      <c r="Q14627">
        <v>26.1</v>
      </c>
      <c r="R14627" t="s">
        <v>71</v>
      </c>
      <c r="S14627">
        <v>0.56000000000000005</v>
      </c>
      <c r="T14627" t="s">
        <v>71</v>
      </c>
      <c r="U14627">
        <v>17.350000000000001</v>
      </c>
      <c r="V14627" t="s">
        <v>71</v>
      </c>
      <c r="W14627">
        <v>34.32</v>
      </c>
      <c r="X14627" t="s">
        <v>71</v>
      </c>
      <c r="Y14627">
        <v>45.3</v>
      </c>
      <c r="AA14627">
        <v>44.75</v>
      </c>
      <c r="AC14627">
        <v>45.69</v>
      </c>
      <c r="AE14627">
        <v>11.6</v>
      </c>
      <c r="AF14627" t="s">
        <v>71</v>
      </c>
      <c r="AG14627">
        <v>6.23</v>
      </c>
      <c r="AH14627" t="s">
        <v>71</v>
      </c>
      <c r="AS14627">
        <v>2.71</v>
      </c>
      <c r="AT14627" t="s">
        <v>71</v>
      </c>
      <c r="BE14627">
        <v>6.94</v>
      </c>
      <c r="BF14627" t="s">
        <v>71</v>
      </c>
    </row>
    <row r="14628" spans="1:58" x14ac:dyDescent="0.2">
      <c r="A14628" t="s">
        <v>247</v>
      </c>
      <c r="B14628" t="s">
        <v>248</v>
      </c>
      <c r="C14628">
        <f>-69.98356338 / 41.74169694</f>
        <v>-1.6765864473740777</v>
      </c>
      <c r="D14628" t="s">
        <v>249</v>
      </c>
      <c r="E14628" t="s">
        <v>70</v>
      </c>
      <c r="F14628" s="1">
        <v>42611</v>
      </c>
      <c r="G14628">
        <v>1</v>
      </c>
      <c r="K14628" t="s">
        <v>173</v>
      </c>
      <c r="L14628" t="s">
        <v>150</v>
      </c>
      <c r="O14628">
        <v>5.82</v>
      </c>
      <c r="P14628" t="s">
        <v>71</v>
      </c>
      <c r="Q14628">
        <v>26.1</v>
      </c>
      <c r="R14628" t="s">
        <v>71</v>
      </c>
      <c r="S14628" t="s">
        <v>173</v>
      </c>
      <c r="T14628" t="s">
        <v>150</v>
      </c>
      <c r="W14628" t="s">
        <v>173</v>
      </c>
      <c r="X14628" t="s">
        <v>150</v>
      </c>
      <c r="AE14628" t="s">
        <v>173</v>
      </c>
      <c r="AF14628" t="s">
        <v>150</v>
      </c>
      <c r="AG14628" t="s">
        <v>173</v>
      </c>
      <c r="AH14628" t="s">
        <v>150</v>
      </c>
      <c r="AS14628" t="s">
        <v>173</v>
      </c>
      <c r="AT14628" t="s">
        <v>150</v>
      </c>
    </row>
    <row r="14629" spans="1:58" x14ac:dyDescent="0.2">
      <c r="A14629" t="s">
        <v>247</v>
      </c>
      <c r="B14629" t="s">
        <v>248</v>
      </c>
      <c r="C14629">
        <f>-69.98356338 / 41.74169694</f>
        <v>-1.6765864473740777</v>
      </c>
      <c r="D14629" t="s">
        <v>249</v>
      </c>
      <c r="E14629" t="s">
        <v>70</v>
      </c>
      <c r="F14629" s="1">
        <v>42611</v>
      </c>
      <c r="G14629">
        <v>2</v>
      </c>
      <c r="K14629" t="s">
        <v>173</v>
      </c>
      <c r="L14629" t="s">
        <v>150</v>
      </c>
      <c r="O14629">
        <v>5.82</v>
      </c>
      <c r="P14629" t="s">
        <v>71</v>
      </c>
      <c r="Q14629">
        <v>26</v>
      </c>
      <c r="R14629" t="s">
        <v>71</v>
      </c>
      <c r="S14629" t="s">
        <v>173</v>
      </c>
      <c r="T14629" t="s">
        <v>150</v>
      </c>
      <c r="W14629" t="s">
        <v>173</v>
      </c>
      <c r="X14629" t="s">
        <v>150</v>
      </c>
      <c r="AE14629" t="s">
        <v>173</v>
      </c>
      <c r="AF14629" t="s">
        <v>150</v>
      </c>
      <c r="AG14629" t="s">
        <v>173</v>
      </c>
      <c r="AH14629" t="s">
        <v>150</v>
      </c>
      <c r="AS14629" t="s">
        <v>173</v>
      </c>
      <c r="AT14629" t="s">
        <v>150</v>
      </c>
    </row>
    <row r="14630" spans="1:58" x14ac:dyDescent="0.2">
      <c r="A14630" t="s">
        <v>247</v>
      </c>
      <c r="B14630" t="s">
        <v>248</v>
      </c>
      <c r="C14630">
        <f>-69.98356338 / 41.74169694</f>
        <v>-1.6765864473740777</v>
      </c>
      <c r="D14630" t="s">
        <v>249</v>
      </c>
      <c r="E14630" t="s">
        <v>70</v>
      </c>
      <c r="F14630" s="1">
        <v>42611</v>
      </c>
      <c r="G14630">
        <v>2.7</v>
      </c>
      <c r="K14630">
        <v>3.05</v>
      </c>
      <c r="L14630" t="s">
        <v>71</v>
      </c>
      <c r="O14630">
        <v>5.45</v>
      </c>
      <c r="P14630" t="s">
        <v>71</v>
      </c>
      <c r="Q14630">
        <v>25.9</v>
      </c>
      <c r="R14630" t="s">
        <v>71</v>
      </c>
      <c r="S14630">
        <v>0.59</v>
      </c>
      <c r="T14630" t="s">
        <v>71</v>
      </c>
      <c r="U14630">
        <v>18.27</v>
      </c>
      <c r="V14630" t="s">
        <v>71</v>
      </c>
      <c r="W14630">
        <v>29.86</v>
      </c>
      <c r="X14630" t="s">
        <v>71</v>
      </c>
      <c r="Y14630">
        <v>46.04</v>
      </c>
      <c r="AA14630">
        <v>41.54</v>
      </c>
      <c r="AE14630">
        <v>12.5</v>
      </c>
      <c r="AF14630" t="s">
        <v>71</v>
      </c>
      <c r="AG14630">
        <v>6.29</v>
      </c>
      <c r="AH14630" t="s">
        <v>71</v>
      </c>
      <c r="AS14630">
        <v>3.81</v>
      </c>
      <c r="AT14630" t="s">
        <v>71</v>
      </c>
      <c r="BE14630">
        <v>6.85</v>
      </c>
      <c r="BF14630" t="s">
        <v>71</v>
      </c>
    </row>
    <row r="14631" spans="1:58" x14ac:dyDescent="0.2">
      <c r="A14631" t="s">
        <v>247</v>
      </c>
      <c r="B14631" t="s">
        <v>248</v>
      </c>
      <c r="C14631">
        <f>-69.98356338 / 41.74169694</f>
        <v>-1.6765864473740777</v>
      </c>
      <c r="D14631" t="s">
        <v>249</v>
      </c>
      <c r="E14631" t="s">
        <v>70</v>
      </c>
      <c r="F14631" s="1">
        <v>42611</v>
      </c>
      <c r="G14631">
        <v>3</v>
      </c>
      <c r="K14631" t="s">
        <v>173</v>
      </c>
      <c r="L14631" t="s">
        <v>150</v>
      </c>
      <c r="O14631">
        <v>4.5999999999999996</v>
      </c>
      <c r="P14631" t="s">
        <v>71</v>
      </c>
      <c r="Q14631">
        <v>25.9</v>
      </c>
      <c r="R14631" t="s">
        <v>71</v>
      </c>
      <c r="S14631" t="s">
        <v>173</v>
      </c>
      <c r="T14631" t="s">
        <v>150</v>
      </c>
      <c r="W14631" t="s">
        <v>173</v>
      </c>
      <c r="X14631" t="s">
        <v>150</v>
      </c>
      <c r="AE14631" t="s">
        <v>173</v>
      </c>
      <c r="AF14631" t="s">
        <v>150</v>
      </c>
      <c r="AG14631" t="s">
        <v>173</v>
      </c>
      <c r="AH14631" t="s">
        <v>150</v>
      </c>
      <c r="AS14631" t="s">
        <v>173</v>
      </c>
      <c r="AT14631" t="s">
        <v>150</v>
      </c>
    </row>
    <row r="14632" spans="1:58" x14ac:dyDescent="0.2">
      <c r="A14632" t="s">
        <v>247</v>
      </c>
      <c r="B14632" t="s">
        <v>248</v>
      </c>
      <c r="C14632">
        <f>-69.98356338 / 41.74169694</f>
        <v>-1.6765864473740777</v>
      </c>
      <c r="D14632" t="s">
        <v>249</v>
      </c>
      <c r="E14632" t="s">
        <v>70</v>
      </c>
      <c r="F14632" s="1">
        <v>42976</v>
      </c>
      <c r="G14632">
        <v>0.5</v>
      </c>
      <c r="I14632">
        <v>3.8</v>
      </c>
      <c r="J14632" t="s">
        <v>150</v>
      </c>
      <c r="K14632">
        <v>4.21</v>
      </c>
      <c r="L14632" t="s">
        <v>150</v>
      </c>
      <c r="M14632">
        <v>3.3</v>
      </c>
      <c r="N14632" t="s">
        <v>150</v>
      </c>
      <c r="O14632">
        <v>6.67</v>
      </c>
      <c r="P14632" t="s">
        <v>150</v>
      </c>
      <c r="Q14632">
        <v>23.7</v>
      </c>
      <c r="R14632" t="s">
        <v>150</v>
      </c>
      <c r="S14632">
        <v>0.57999999999999996</v>
      </c>
      <c r="T14632" t="s">
        <v>150</v>
      </c>
      <c r="U14632">
        <v>17.96</v>
      </c>
      <c r="V14632" t="s">
        <v>150</v>
      </c>
      <c r="W14632">
        <v>32.340000000000003</v>
      </c>
      <c r="X14632" t="s">
        <v>150</v>
      </c>
      <c r="Y14632">
        <v>45.8</v>
      </c>
      <c r="AA14632">
        <v>44.7</v>
      </c>
      <c r="AC14632">
        <v>42.8</v>
      </c>
      <c r="AE14632">
        <v>10.7</v>
      </c>
      <c r="AF14632" t="s">
        <v>150</v>
      </c>
      <c r="AG14632">
        <v>6.35</v>
      </c>
      <c r="AH14632" t="s">
        <v>150</v>
      </c>
      <c r="AS14632">
        <v>2.08</v>
      </c>
      <c r="AT14632" t="s">
        <v>150</v>
      </c>
    </row>
    <row r="14633" spans="1:58" x14ac:dyDescent="0.2">
      <c r="A14633" t="s">
        <v>247</v>
      </c>
      <c r="B14633" t="s">
        <v>248</v>
      </c>
      <c r="C14633">
        <f>-69.98356338 / 41.74169694</f>
        <v>-1.6765864473740777</v>
      </c>
      <c r="D14633" t="s">
        <v>249</v>
      </c>
      <c r="E14633" t="s">
        <v>70</v>
      </c>
      <c r="F14633" s="1">
        <v>42976</v>
      </c>
      <c r="G14633">
        <v>1</v>
      </c>
      <c r="I14633">
        <v>3.8</v>
      </c>
      <c r="J14633" t="s">
        <v>150</v>
      </c>
      <c r="M14633">
        <v>3.3</v>
      </c>
      <c r="N14633" t="s">
        <v>150</v>
      </c>
      <c r="O14633">
        <v>6.46</v>
      </c>
      <c r="P14633" t="s">
        <v>150</v>
      </c>
      <c r="Q14633">
        <v>23.8</v>
      </c>
      <c r="R14633" t="s">
        <v>150</v>
      </c>
      <c r="AC14633">
        <v>42.8</v>
      </c>
    </row>
    <row r="14634" spans="1:58" x14ac:dyDescent="0.2">
      <c r="A14634" t="s">
        <v>247</v>
      </c>
      <c r="B14634" t="s">
        <v>248</v>
      </c>
      <c r="C14634">
        <f>-69.98356338 / 41.74169694</f>
        <v>-1.6765864473740777</v>
      </c>
      <c r="D14634" t="s">
        <v>249</v>
      </c>
      <c r="E14634" t="s">
        <v>70</v>
      </c>
      <c r="F14634" s="1">
        <v>42976</v>
      </c>
      <c r="G14634">
        <v>2</v>
      </c>
      <c r="I14634">
        <v>3.8</v>
      </c>
      <c r="J14634" t="s">
        <v>150</v>
      </c>
      <c r="M14634">
        <v>3.3</v>
      </c>
      <c r="N14634" t="s">
        <v>150</v>
      </c>
      <c r="O14634">
        <v>6.46</v>
      </c>
      <c r="P14634" t="s">
        <v>150</v>
      </c>
      <c r="Q14634">
        <v>23.8</v>
      </c>
      <c r="R14634" t="s">
        <v>150</v>
      </c>
      <c r="AC14634">
        <v>42.8</v>
      </c>
    </row>
    <row r="14635" spans="1:58" x14ac:dyDescent="0.2">
      <c r="A14635" t="s">
        <v>247</v>
      </c>
      <c r="B14635" t="s">
        <v>248</v>
      </c>
      <c r="C14635">
        <f>-69.98356338 / 41.74169694</f>
        <v>-1.6765864473740777</v>
      </c>
      <c r="D14635" t="s">
        <v>249</v>
      </c>
      <c r="E14635" t="s">
        <v>70</v>
      </c>
      <c r="F14635" s="1">
        <v>42976</v>
      </c>
      <c r="G14635">
        <v>2.8</v>
      </c>
      <c r="I14635">
        <v>3.8</v>
      </c>
      <c r="J14635" t="s">
        <v>150</v>
      </c>
      <c r="K14635">
        <v>3.27</v>
      </c>
      <c r="L14635" t="s">
        <v>150</v>
      </c>
      <c r="M14635">
        <v>3.3</v>
      </c>
      <c r="N14635" t="s">
        <v>150</v>
      </c>
      <c r="O14635">
        <v>6.11</v>
      </c>
      <c r="P14635" t="s">
        <v>150</v>
      </c>
      <c r="Q14635">
        <v>23.7</v>
      </c>
      <c r="R14635" t="s">
        <v>150</v>
      </c>
      <c r="S14635">
        <v>0.72</v>
      </c>
      <c r="T14635" t="s">
        <v>150</v>
      </c>
      <c r="W14635">
        <v>27.01</v>
      </c>
      <c r="X14635" t="s">
        <v>150</v>
      </c>
      <c r="AE14635">
        <v>10.9</v>
      </c>
      <c r="AF14635" t="s">
        <v>150</v>
      </c>
      <c r="AG14635">
        <v>6.3</v>
      </c>
      <c r="AH14635" t="s">
        <v>150</v>
      </c>
      <c r="AS14635">
        <v>2.93</v>
      </c>
      <c r="AT14635" t="s">
        <v>150</v>
      </c>
    </row>
    <row r="14636" spans="1:58" x14ac:dyDescent="0.2">
      <c r="A14636" t="s">
        <v>247</v>
      </c>
      <c r="B14636" t="s">
        <v>248</v>
      </c>
      <c r="C14636">
        <f>-69.98356338 / 41.74169694</f>
        <v>-1.6765864473740777</v>
      </c>
      <c r="D14636" t="s">
        <v>249</v>
      </c>
      <c r="E14636" t="s">
        <v>70</v>
      </c>
      <c r="F14636" s="1">
        <v>43215</v>
      </c>
      <c r="G14636">
        <v>1</v>
      </c>
      <c r="K14636" t="s">
        <v>173</v>
      </c>
      <c r="L14636" t="s">
        <v>150</v>
      </c>
      <c r="O14636">
        <v>9.8800000000000008</v>
      </c>
      <c r="P14636" t="s">
        <v>150</v>
      </c>
      <c r="Q14636">
        <v>13.4</v>
      </c>
      <c r="R14636" t="s">
        <v>150</v>
      </c>
      <c r="S14636" t="s">
        <v>173</v>
      </c>
      <c r="T14636" t="s">
        <v>150</v>
      </c>
      <c r="W14636" t="s">
        <v>173</v>
      </c>
      <c r="X14636" t="s">
        <v>150</v>
      </c>
      <c r="AE14636" t="s">
        <v>173</v>
      </c>
      <c r="AF14636" t="s">
        <v>150</v>
      </c>
      <c r="AG14636" t="s">
        <v>173</v>
      </c>
      <c r="AH14636" t="s">
        <v>150</v>
      </c>
      <c r="AS14636" t="s">
        <v>173</v>
      </c>
      <c r="AT14636" t="s">
        <v>150</v>
      </c>
    </row>
    <row r="14637" spans="1:58" x14ac:dyDescent="0.2">
      <c r="A14637" t="s">
        <v>247</v>
      </c>
      <c r="B14637" t="s">
        <v>248</v>
      </c>
      <c r="C14637">
        <f>-69.98356338 / 41.74169694</f>
        <v>-1.6765864473740777</v>
      </c>
      <c r="D14637" t="s">
        <v>249</v>
      </c>
      <c r="E14637" t="s">
        <v>70</v>
      </c>
      <c r="F14637" s="1">
        <v>43215</v>
      </c>
      <c r="G14637">
        <v>2</v>
      </c>
      <c r="K14637" t="s">
        <v>173</v>
      </c>
      <c r="L14637" t="s">
        <v>150</v>
      </c>
      <c r="O14637">
        <v>10.029999999999999</v>
      </c>
      <c r="P14637" t="s">
        <v>150</v>
      </c>
      <c r="Q14637">
        <v>12.4</v>
      </c>
      <c r="R14637" t="s">
        <v>150</v>
      </c>
      <c r="S14637" t="s">
        <v>173</v>
      </c>
      <c r="T14637" t="s">
        <v>150</v>
      </c>
      <c r="W14637" t="s">
        <v>173</v>
      </c>
      <c r="X14637" t="s">
        <v>150</v>
      </c>
      <c r="AE14637" t="s">
        <v>173</v>
      </c>
      <c r="AF14637" t="s">
        <v>150</v>
      </c>
      <c r="AG14637" t="s">
        <v>173</v>
      </c>
      <c r="AH14637" t="s">
        <v>150</v>
      </c>
      <c r="AS14637" t="s">
        <v>173</v>
      </c>
      <c r="AT14637" t="s">
        <v>150</v>
      </c>
    </row>
    <row r="14638" spans="1:58" x14ac:dyDescent="0.2">
      <c r="A14638" t="s">
        <v>247</v>
      </c>
      <c r="B14638" t="s">
        <v>248</v>
      </c>
      <c r="C14638">
        <f>-69.98356338 / 41.74169694</f>
        <v>-1.6765864473740777</v>
      </c>
      <c r="D14638" t="s">
        <v>249</v>
      </c>
      <c r="E14638" t="s">
        <v>70</v>
      </c>
      <c r="F14638" s="1">
        <v>43215</v>
      </c>
      <c r="G14638">
        <v>3</v>
      </c>
      <c r="K14638" t="s">
        <v>173</v>
      </c>
      <c r="L14638" t="s">
        <v>150</v>
      </c>
      <c r="O14638">
        <v>10.72</v>
      </c>
      <c r="P14638" t="s">
        <v>150</v>
      </c>
      <c r="Q14638">
        <v>11</v>
      </c>
      <c r="R14638" t="s">
        <v>150</v>
      </c>
      <c r="S14638" t="s">
        <v>173</v>
      </c>
      <c r="T14638" t="s">
        <v>150</v>
      </c>
      <c r="W14638" t="s">
        <v>173</v>
      </c>
      <c r="X14638" t="s">
        <v>150</v>
      </c>
      <c r="AE14638" t="s">
        <v>173</v>
      </c>
      <c r="AF14638" t="s">
        <v>150</v>
      </c>
      <c r="AG14638" t="s">
        <v>173</v>
      </c>
      <c r="AH14638" t="s">
        <v>150</v>
      </c>
      <c r="AS14638" t="s">
        <v>173</v>
      </c>
      <c r="AT14638" t="s">
        <v>150</v>
      </c>
    </row>
    <row r="14639" spans="1:58" x14ac:dyDescent="0.2">
      <c r="A14639" t="s">
        <v>247</v>
      </c>
      <c r="B14639" t="s">
        <v>248</v>
      </c>
      <c r="C14639">
        <f>-69.98356338 / 41.74169694</f>
        <v>-1.6765864473740777</v>
      </c>
      <c r="D14639" t="s">
        <v>249</v>
      </c>
      <c r="E14639" t="s">
        <v>70</v>
      </c>
      <c r="F14639" s="1">
        <v>43215</v>
      </c>
      <c r="G14639">
        <v>3.5</v>
      </c>
      <c r="K14639" t="s">
        <v>173</v>
      </c>
      <c r="L14639" t="s">
        <v>150</v>
      </c>
      <c r="O14639">
        <v>10.6</v>
      </c>
      <c r="P14639" t="s">
        <v>150</v>
      </c>
      <c r="Q14639">
        <v>10.6</v>
      </c>
      <c r="R14639" t="s">
        <v>150</v>
      </c>
      <c r="S14639" t="s">
        <v>173</v>
      </c>
      <c r="T14639" t="s">
        <v>150</v>
      </c>
      <c r="W14639" t="s">
        <v>173</v>
      </c>
      <c r="X14639" t="s">
        <v>150</v>
      </c>
      <c r="AE14639" t="s">
        <v>173</v>
      </c>
      <c r="AF14639" t="s">
        <v>150</v>
      </c>
      <c r="AG14639" t="s">
        <v>173</v>
      </c>
      <c r="AH14639" t="s">
        <v>150</v>
      </c>
      <c r="AS14639" t="s">
        <v>173</v>
      </c>
      <c r="AT14639" t="s">
        <v>150</v>
      </c>
    </row>
    <row r="14640" spans="1:58" x14ac:dyDescent="0.2">
      <c r="A14640" t="s">
        <v>247</v>
      </c>
      <c r="B14640" t="s">
        <v>248</v>
      </c>
      <c r="C14640">
        <f>-69.98356338 / 41.74169694</f>
        <v>-1.6765864473740777</v>
      </c>
      <c r="D14640" t="s">
        <v>249</v>
      </c>
      <c r="E14640" t="s">
        <v>70</v>
      </c>
      <c r="F14640" s="1">
        <v>43215</v>
      </c>
      <c r="G14640">
        <v>3.7</v>
      </c>
      <c r="K14640">
        <v>2.37</v>
      </c>
      <c r="L14640" t="s">
        <v>150</v>
      </c>
      <c r="O14640">
        <v>10.5</v>
      </c>
      <c r="P14640" t="s">
        <v>150</v>
      </c>
      <c r="Q14640">
        <v>10.5</v>
      </c>
      <c r="R14640" t="s">
        <v>150</v>
      </c>
      <c r="S14640">
        <v>0.44</v>
      </c>
      <c r="T14640" t="s">
        <v>150</v>
      </c>
      <c r="U14640">
        <v>13.63</v>
      </c>
      <c r="V14640" t="s">
        <v>150</v>
      </c>
      <c r="W14640">
        <v>23.38</v>
      </c>
      <c r="X14640" t="s">
        <v>150</v>
      </c>
      <c r="Y14640">
        <v>41.82</v>
      </c>
      <c r="AA14640">
        <v>39.06</v>
      </c>
      <c r="AE14640">
        <v>6.9</v>
      </c>
      <c r="AF14640" t="s">
        <v>150</v>
      </c>
      <c r="AG14640">
        <v>6.28</v>
      </c>
      <c r="AH14640" t="s">
        <v>150</v>
      </c>
      <c r="AS14640">
        <v>0.84</v>
      </c>
      <c r="AT14640" t="s">
        <v>150</v>
      </c>
    </row>
    <row r="14641" spans="1:58" x14ac:dyDescent="0.2">
      <c r="A14641" t="s">
        <v>247</v>
      </c>
      <c r="B14641" t="s">
        <v>248</v>
      </c>
      <c r="C14641">
        <f>-69.98356338 / 41.74169694</f>
        <v>-1.6765864473740777</v>
      </c>
      <c r="D14641" t="s">
        <v>249</v>
      </c>
      <c r="E14641" t="s">
        <v>70</v>
      </c>
      <c r="F14641" s="1">
        <v>43353</v>
      </c>
      <c r="G14641">
        <v>0.5</v>
      </c>
      <c r="I14641">
        <v>3.55</v>
      </c>
      <c r="J14641" t="s">
        <v>150</v>
      </c>
      <c r="K14641">
        <v>6.04</v>
      </c>
      <c r="L14641" t="s">
        <v>150</v>
      </c>
      <c r="M14641">
        <v>2.4</v>
      </c>
      <c r="N14641" t="s">
        <v>150</v>
      </c>
      <c r="O14641">
        <v>5.86</v>
      </c>
      <c r="P14641" t="s">
        <v>150</v>
      </c>
      <c r="Q14641">
        <v>21.9</v>
      </c>
      <c r="R14641" t="s">
        <v>150</v>
      </c>
      <c r="S14641">
        <v>0.63</v>
      </c>
      <c r="T14641" t="s">
        <v>150</v>
      </c>
      <c r="U14641">
        <v>19.510000000000002</v>
      </c>
      <c r="V14641" t="s">
        <v>150</v>
      </c>
      <c r="W14641">
        <v>28.89</v>
      </c>
      <c r="X14641" t="s">
        <v>150</v>
      </c>
      <c r="Y14641">
        <v>46.99</v>
      </c>
      <c r="AA14641">
        <v>48.24</v>
      </c>
      <c r="AC14641">
        <v>47.38</v>
      </c>
      <c r="AE14641">
        <v>11.1</v>
      </c>
      <c r="AF14641" t="s">
        <v>150</v>
      </c>
      <c r="AG14641">
        <v>6.29</v>
      </c>
      <c r="AH14641" t="s">
        <v>150</v>
      </c>
      <c r="AS14641">
        <v>4.8</v>
      </c>
      <c r="AT14641" t="s">
        <v>150</v>
      </c>
    </row>
    <row r="14642" spans="1:58" x14ac:dyDescent="0.2">
      <c r="A14642" t="s">
        <v>247</v>
      </c>
      <c r="B14642" t="s">
        <v>248</v>
      </c>
      <c r="C14642">
        <f>-69.98356338 / 41.74169694</f>
        <v>-1.6765864473740777</v>
      </c>
      <c r="D14642" t="s">
        <v>249</v>
      </c>
      <c r="E14642" t="s">
        <v>70</v>
      </c>
      <c r="F14642" s="1">
        <v>43353</v>
      </c>
      <c r="G14642">
        <v>1</v>
      </c>
      <c r="K14642" t="s">
        <v>173</v>
      </c>
      <c r="L14642" t="s">
        <v>150</v>
      </c>
      <c r="O14642">
        <v>5.77</v>
      </c>
      <c r="P14642" t="s">
        <v>150</v>
      </c>
      <c r="Q14642">
        <v>21.9</v>
      </c>
      <c r="R14642" t="s">
        <v>150</v>
      </c>
      <c r="S14642" t="s">
        <v>173</v>
      </c>
      <c r="T14642" t="s">
        <v>150</v>
      </c>
      <c r="W14642" t="s">
        <v>173</v>
      </c>
      <c r="X14642" t="s">
        <v>150</v>
      </c>
      <c r="AE14642" t="s">
        <v>173</v>
      </c>
      <c r="AF14642" t="s">
        <v>150</v>
      </c>
      <c r="AG14642" t="s">
        <v>173</v>
      </c>
      <c r="AH14642" t="s">
        <v>150</v>
      </c>
      <c r="AS14642" t="s">
        <v>173</v>
      </c>
      <c r="AT14642" t="s">
        <v>150</v>
      </c>
    </row>
    <row r="14643" spans="1:58" x14ac:dyDescent="0.2">
      <c r="A14643" t="s">
        <v>247</v>
      </c>
      <c r="B14643" t="s">
        <v>248</v>
      </c>
      <c r="C14643">
        <f>-69.98356338 / 41.74169694</f>
        <v>-1.6765864473740777</v>
      </c>
      <c r="D14643" t="s">
        <v>249</v>
      </c>
      <c r="E14643" t="s">
        <v>70</v>
      </c>
      <c r="F14643" s="1">
        <v>43353</v>
      </c>
      <c r="G14643">
        <v>2</v>
      </c>
      <c r="K14643" t="s">
        <v>173</v>
      </c>
      <c r="L14643" t="s">
        <v>150</v>
      </c>
      <c r="O14643">
        <v>5.68</v>
      </c>
      <c r="P14643" t="s">
        <v>150</v>
      </c>
      <c r="Q14643">
        <v>21.9</v>
      </c>
      <c r="R14643" t="s">
        <v>150</v>
      </c>
      <c r="S14643" t="s">
        <v>173</v>
      </c>
      <c r="T14643" t="s">
        <v>150</v>
      </c>
      <c r="W14643" t="s">
        <v>173</v>
      </c>
      <c r="X14643" t="s">
        <v>150</v>
      </c>
      <c r="AE14643" t="s">
        <v>173</v>
      </c>
      <c r="AF14643" t="s">
        <v>150</v>
      </c>
      <c r="AG14643" t="s">
        <v>173</v>
      </c>
      <c r="AH14643" t="s">
        <v>150</v>
      </c>
      <c r="AS14643" t="s">
        <v>173</v>
      </c>
      <c r="AT14643" t="s">
        <v>150</v>
      </c>
    </row>
    <row r="14644" spans="1:58" x14ac:dyDescent="0.2">
      <c r="A14644" t="s">
        <v>247</v>
      </c>
      <c r="B14644" t="s">
        <v>248</v>
      </c>
      <c r="C14644">
        <f>-69.98356338 / 41.74169694</f>
        <v>-1.6765864473740777</v>
      </c>
      <c r="D14644" t="s">
        <v>249</v>
      </c>
      <c r="E14644" t="s">
        <v>70</v>
      </c>
      <c r="F14644" s="1">
        <v>43353</v>
      </c>
      <c r="G14644">
        <v>2.5</v>
      </c>
      <c r="K14644">
        <v>5.73</v>
      </c>
      <c r="L14644" t="s">
        <v>150</v>
      </c>
      <c r="O14644">
        <v>5.75</v>
      </c>
      <c r="P14644" t="s">
        <v>150</v>
      </c>
      <c r="Q14644">
        <v>21.8</v>
      </c>
      <c r="R14644" t="s">
        <v>150</v>
      </c>
      <c r="S14644">
        <v>0.52</v>
      </c>
      <c r="T14644" t="s">
        <v>150</v>
      </c>
      <c r="U14644">
        <v>16.11</v>
      </c>
      <c r="V14644" t="s">
        <v>150</v>
      </c>
      <c r="W14644">
        <v>26.35</v>
      </c>
      <c r="X14644" t="s">
        <v>150</v>
      </c>
      <c r="Y14644">
        <v>44.23</v>
      </c>
      <c r="AA14644">
        <v>47.73</v>
      </c>
      <c r="AE14644">
        <v>24.6</v>
      </c>
      <c r="AF14644" t="s">
        <v>150</v>
      </c>
      <c r="AG14644">
        <v>6.64</v>
      </c>
      <c r="AH14644" t="s">
        <v>150</v>
      </c>
      <c r="AS14644">
        <v>4.96</v>
      </c>
      <c r="AT14644" t="s">
        <v>150</v>
      </c>
    </row>
    <row r="14645" spans="1:58" x14ac:dyDescent="0.2">
      <c r="A14645" t="s">
        <v>247</v>
      </c>
      <c r="B14645" t="s">
        <v>248</v>
      </c>
      <c r="C14645">
        <f>-69.98356338 / 41.74169694</f>
        <v>-1.6765864473740777</v>
      </c>
      <c r="D14645" t="s">
        <v>249</v>
      </c>
      <c r="E14645" t="s">
        <v>70</v>
      </c>
      <c r="F14645" s="1">
        <v>43353</v>
      </c>
      <c r="G14645">
        <v>3</v>
      </c>
      <c r="K14645" t="s">
        <v>173</v>
      </c>
      <c r="L14645" t="s">
        <v>150</v>
      </c>
      <c r="O14645">
        <v>5.22</v>
      </c>
      <c r="P14645" t="s">
        <v>150</v>
      </c>
      <c r="Q14645">
        <v>21.5</v>
      </c>
      <c r="R14645" t="s">
        <v>150</v>
      </c>
      <c r="S14645" t="s">
        <v>173</v>
      </c>
      <c r="T14645" t="s">
        <v>150</v>
      </c>
      <c r="W14645" t="s">
        <v>173</v>
      </c>
      <c r="X14645" t="s">
        <v>150</v>
      </c>
      <c r="AE14645" t="s">
        <v>173</v>
      </c>
      <c r="AF14645" t="s">
        <v>150</v>
      </c>
      <c r="AG14645" t="s">
        <v>173</v>
      </c>
      <c r="AH14645" t="s">
        <v>150</v>
      </c>
      <c r="AS14645" t="s">
        <v>173</v>
      </c>
      <c r="AT14645" t="s">
        <v>150</v>
      </c>
    </row>
    <row r="14646" spans="1:58" x14ac:dyDescent="0.2">
      <c r="A14646" t="s">
        <v>247</v>
      </c>
      <c r="B14646" t="s">
        <v>248</v>
      </c>
      <c r="C14646">
        <f>-69.98356338 / 41.74169694</f>
        <v>-1.6765864473740777</v>
      </c>
      <c r="D14646" t="s">
        <v>249</v>
      </c>
      <c r="E14646" t="s">
        <v>70</v>
      </c>
      <c r="F14646" s="1">
        <v>43572</v>
      </c>
      <c r="G14646">
        <v>0.5</v>
      </c>
      <c r="I14646">
        <v>4.5999999999999996</v>
      </c>
      <c r="J14646" t="s">
        <v>150</v>
      </c>
      <c r="K14646">
        <v>1.64</v>
      </c>
      <c r="L14646" t="s">
        <v>150</v>
      </c>
      <c r="M14646">
        <v>4.5</v>
      </c>
      <c r="N14646" t="s">
        <v>150</v>
      </c>
      <c r="O14646">
        <v>9.86</v>
      </c>
      <c r="P14646" t="s">
        <v>150</v>
      </c>
      <c r="Q14646">
        <v>12.7</v>
      </c>
      <c r="R14646" t="s">
        <v>150</v>
      </c>
      <c r="S14646">
        <v>0.04</v>
      </c>
      <c r="T14646" t="s">
        <v>150</v>
      </c>
      <c r="U14646">
        <v>1.24</v>
      </c>
      <c r="V14646" t="s">
        <v>150</v>
      </c>
      <c r="W14646">
        <v>20.23</v>
      </c>
      <c r="X14646" t="s">
        <v>150</v>
      </c>
      <c r="Y14646">
        <v>7.25</v>
      </c>
      <c r="AA14646">
        <v>35.450000000000003</v>
      </c>
      <c r="AC14646">
        <v>38.33</v>
      </c>
      <c r="AE14646">
        <v>8.1999999999999993</v>
      </c>
      <c r="AF14646" t="s">
        <v>150</v>
      </c>
      <c r="AG14646">
        <v>6.37</v>
      </c>
      <c r="AH14646" t="s">
        <v>150</v>
      </c>
      <c r="AS14646">
        <v>0.71</v>
      </c>
      <c r="AT14646" t="s">
        <v>150</v>
      </c>
      <c r="BE14646">
        <v>2.35</v>
      </c>
      <c r="BF14646" t="s">
        <v>150</v>
      </c>
    </row>
    <row r="14647" spans="1:58" x14ac:dyDescent="0.2">
      <c r="A14647" t="s">
        <v>247</v>
      </c>
      <c r="B14647" t="s">
        <v>248</v>
      </c>
      <c r="C14647">
        <f>-69.98356338 / 41.74169694</f>
        <v>-1.6765864473740777</v>
      </c>
      <c r="D14647" t="s">
        <v>249</v>
      </c>
      <c r="E14647" t="s">
        <v>70</v>
      </c>
      <c r="F14647" s="1">
        <v>43572</v>
      </c>
      <c r="G14647">
        <v>1</v>
      </c>
      <c r="K14647" t="s">
        <v>173</v>
      </c>
      <c r="L14647" t="s">
        <v>150</v>
      </c>
      <c r="O14647">
        <v>9.89</v>
      </c>
      <c r="P14647" t="s">
        <v>150</v>
      </c>
      <c r="Q14647">
        <v>12.6</v>
      </c>
      <c r="R14647" t="s">
        <v>150</v>
      </c>
      <c r="S14647" t="s">
        <v>173</v>
      </c>
      <c r="T14647" t="s">
        <v>150</v>
      </c>
      <c r="W14647" t="s">
        <v>173</v>
      </c>
      <c r="X14647" t="s">
        <v>150</v>
      </c>
      <c r="AE14647" t="s">
        <v>173</v>
      </c>
      <c r="AF14647" t="s">
        <v>150</v>
      </c>
      <c r="AG14647" t="s">
        <v>173</v>
      </c>
      <c r="AH14647" t="s">
        <v>150</v>
      </c>
      <c r="AS14647" t="s">
        <v>173</v>
      </c>
      <c r="AT14647" t="s">
        <v>150</v>
      </c>
      <c r="BE14647" t="s">
        <v>173</v>
      </c>
      <c r="BF14647" t="s">
        <v>150</v>
      </c>
    </row>
    <row r="14648" spans="1:58" x14ac:dyDescent="0.2">
      <c r="A14648" t="s">
        <v>247</v>
      </c>
      <c r="B14648" t="s">
        <v>248</v>
      </c>
      <c r="C14648">
        <f>-69.98356338 / 41.74169694</f>
        <v>-1.6765864473740777</v>
      </c>
      <c r="D14648" t="s">
        <v>249</v>
      </c>
      <c r="E14648" t="s">
        <v>70</v>
      </c>
      <c r="F14648" s="1">
        <v>43572</v>
      </c>
      <c r="G14648">
        <v>2</v>
      </c>
      <c r="K14648" t="s">
        <v>173</v>
      </c>
      <c r="L14648" t="s">
        <v>150</v>
      </c>
      <c r="O14648">
        <v>9.9</v>
      </c>
      <c r="P14648" t="s">
        <v>150</v>
      </c>
      <c r="Q14648">
        <v>12.5</v>
      </c>
      <c r="R14648" t="s">
        <v>150</v>
      </c>
      <c r="S14648" t="s">
        <v>173</v>
      </c>
      <c r="T14648" t="s">
        <v>150</v>
      </c>
      <c r="W14648" t="s">
        <v>173</v>
      </c>
      <c r="X14648" t="s">
        <v>150</v>
      </c>
      <c r="AE14648" t="s">
        <v>173</v>
      </c>
      <c r="AF14648" t="s">
        <v>150</v>
      </c>
      <c r="AG14648" t="s">
        <v>173</v>
      </c>
      <c r="AH14648" t="s">
        <v>150</v>
      </c>
      <c r="AS14648" t="s">
        <v>173</v>
      </c>
      <c r="AT14648" t="s">
        <v>150</v>
      </c>
      <c r="BE14648" t="s">
        <v>173</v>
      </c>
      <c r="BF14648" t="s">
        <v>150</v>
      </c>
    </row>
    <row r="14649" spans="1:58" x14ac:dyDescent="0.2">
      <c r="A14649" t="s">
        <v>247</v>
      </c>
      <c r="B14649" t="s">
        <v>248</v>
      </c>
      <c r="C14649">
        <f>-69.98356338 / 41.74169694</f>
        <v>-1.6765864473740777</v>
      </c>
      <c r="D14649" t="s">
        <v>249</v>
      </c>
      <c r="E14649" t="s">
        <v>70</v>
      </c>
      <c r="F14649" s="1">
        <v>43572</v>
      </c>
      <c r="G14649">
        <v>3</v>
      </c>
      <c r="K14649" t="s">
        <v>173</v>
      </c>
      <c r="L14649" t="s">
        <v>150</v>
      </c>
      <c r="O14649">
        <v>9.6</v>
      </c>
      <c r="P14649" t="s">
        <v>150</v>
      </c>
      <c r="Q14649">
        <v>12.5</v>
      </c>
      <c r="R14649" t="s">
        <v>150</v>
      </c>
      <c r="S14649" t="s">
        <v>173</v>
      </c>
      <c r="T14649" t="s">
        <v>150</v>
      </c>
      <c r="W14649" t="s">
        <v>173</v>
      </c>
      <c r="X14649" t="s">
        <v>150</v>
      </c>
      <c r="AE14649" t="s">
        <v>173</v>
      </c>
      <c r="AF14649" t="s">
        <v>150</v>
      </c>
      <c r="AG14649" t="s">
        <v>173</v>
      </c>
      <c r="AH14649" t="s">
        <v>150</v>
      </c>
      <c r="AS14649" t="s">
        <v>173</v>
      </c>
      <c r="AT14649" t="s">
        <v>150</v>
      </c>
      <c r="BE14649" t="s">
        <v>173</v>
      </c>
      <c r="BF14649" t="s">
        <v>150</v>
      </c>
    </row>
    <row r="14650" spans="1:58" x14ac:dyDescent="0.2">
      <c r="A14650" t="s">
        <v>247</v>
      </c>
      <c r="B14650" t="s">
        <v>248</v>
      </c>
      <c r="C14650">
        <f>-69.98356338 / 41.74169694</f>
        <v>-1.6765864473740777</v>
      </c>
      <c r="D14650" t="s">
        <v>249</v>
      </c>
      <c r="E14650" t="s">
        <v>70</v>
      </c>
      <c r="F14650" s="1">
        <v>43572</v>
      </c>
      <c r="G14650">
        <v>3.6</v>
      </c>
      <c r="K14650">
        <v>1.91</v>
      </c>
      <c r="L14650" t="s">
        <v>150</v>
      </c>
      <c r="O14650">
        <v>9.77</v>
      </c>
      <c r="P14650" t="s">
        <v>150</v>
      </c>
      <c r="Q14650">
        <v>12.5</v>
      </c>
      <c r="R14650" t="s">
        <v>150</v>
      </c>
      <c r="S14650">
        <v>0.04</v>
      </c>
      <c r="T14650" t="s">
        <v>150</v>
      </c>
      <c r="U14650">
        <v>1.24</v>
      </c>
      <c r="V14650" t="s">
        <v>150</v>
      </c>
      <c r="W14650">
        <v>21.18</v>
      </c>
      <c r="X14650" t="s">
        <v>150</v>
      </c>
      <c r="Y14650">
        <v>7.25</v>
      </c>
      <c r="AA14650">
        <v>36.950000000000003</v>
      </c>
      <c r="AE14650">
        <v>7.7</v>
      </c>
      <c r="AF14650" t="s">
        <v>150</v>
      </c>
      <c r="AG14650">
        <v>6.22</v>
      </c>
      <c r="AH14650" t="s">
        <v>150</v>
      </c>
      <c r="AS14650">
        <v>0.65</v>
      </c>
      <c r="AT14650" t="s">
        <v>150</v>
      </c>
      <c r="BE14650">
        <v>2.56</v>
      </c>
      <c r="BF14650" t="s">
        <v>150</v>
      </c>
    </row>
    <row r="14651" spans="1:58" x14ac:dyDescent="0.2">
      <c r="A14651" t="s">
        <v>247</v>
      </c>
      <c r="B14651" t="s">
        <v>248</v>
      </c>
      <c r="C14651">
        <f>-69.98356338 / 41.74169694</f>
        <v>-1.6765864473740777</v>
      </c>
      <c r="D14651" t="s">
        <v>249</v>
      </c>
      <c r="E14651" t="s">
        <v>70</v>
      </c>
      <c r="F14651" s="1">
        <v>43713</v>
      </c>
      <c r="G14651">
        <v>0.5</v>
      </c>
      <c r="I14651">
        <v>4.0999999999999996</v>
      </c>
      <c r="J14651" t="s">
        <v>150</v>
      </c>
      <c r="K14651">
        <v>12.04</v>
      </c>
      <c r="L14651" t="s">
        <v>150</v>
      </c>
      <c r="M14651">
        <v>2.33</v>
      </c>
      <c r="N14651" t="s">
        <v>150</v>
      </c>
      <c r="O14651">
        <v>7.39</v>
      </c>
      <c r="P14651" t="s">
        <v>150</v>
      </c>
      <c r="Q14651">
        <v>23.8</v>
      </c>
      <c r="R14651" t="s">
        <v>150</v>
      </c>
      <c r="S14651">
        <v>0.65</v>
      </c>
      <c r="T14651" t="s">
        <v>150</v>
      </c>
      <c r="U14651">
        <v>20.13</v>
      </c>
      <c r="V14651" t="s">
        <v>150</v>
      </c>
      <c r="W14651">
        <v>27.5</v>
      </c>
      <c r="X14651" t="s">
        <v>150</v>
      </c>
      <c r="Y14651">
        <v>47.44</v>
      </c>
      <c r="AA14651">
        <v>55.01</v>
      </c>
      <c r="AC14651">
        <v>47.81</v>
      </c>
      <c r="AE14651">
        <v>11.9</v>
      </c>
      <c r="AF14651" t="s">
        <v>150</v>
      </c>
      <c r="AG14651">
        <v>6.19</v>
      </c>
      <c r="AH14651" t="s">
        <v>150</v>
      </c>
      <c r="AS14651">
        <v>9.24</v>
      </c>
      <c r="AT14651" t="s">
        <v>150</v>
      </c>
      <c r="BE14651">
        <v>21.29</v>
      </c>
      <c r="BF14651" t="s">
        <v>150</v>
      </c>
    </row>
    <row r="14652" spans="1:58" x14ac:dyDescent="0.2">
      <c r="A14652" t="s">
        <v>247</v>
      </c>
      <c r="B14652" t="s">
        <v>248</v>
      </c>
      <c r="C14652">
        <f>-69.98356338 / 41.74169694</f>
        <v>-1.6765864473740777</v>
      </c>
      <c r="D14652" t="s">
        <v>249</v>
      </c>
      <c r="E14652" t="s">
        <v>70</v>
      </c>
      <c r="F14652" s="1">
        <v>43713</v>
      </c>
      <c r="G14652">
        <v>1</v>
      </c>
      <c r="K14652" t="s">
        <v>173</v>
      </c>
      <c r="L14652" t="s">
        <v>150</v>
      </c>
      <c r="O14652">
        <v>7.49</v>
      </c>
      <c r="P14652" t="s">
        <v>150</v>
      </c>
      <c r="Q14652">
        <v>23.8</v>
      </c>
      <c r="R14652" t="s">
        <v>150</v>
      </c>
      <c r="S14652" t="s">
        <v>173</v>
      </c>
      <c r="T14652" t="s">
        <v>150</v>
      </c>
      <c r="W14652" t="s">
        <v>173</v>
      </c>
      <c r="X14652" t="s">
        <v>150</v>
      </c>
      <c r="AE14652" t="s">
        <v>173</v>
      </c>
      <c r="AF14652" t="s">
        <v>150</v>
      </c>
      <c r="AG14652" t="s">
        <v>173</v>
      </c>
      <c r="AH14652" t="s">
        <v>150</v>
      </c>
      <c r="AS14652" t="s">
        <v>173</v>
      </c>
      <c r="AT14652" t="s">
        <v>150</v>
      </c>
      <c r="BE14652" t="s">
        <v>173</v>
      </c>
      <c r="BF14652" t="s">
        <v>150</v>
      </c>
    </row>
    <row r="14653" spans="1:58" x14ac:dyDescent="0.2">
      <c r="A14653" t="s">
        <v>247</v>
      </c>
      <c r="B14653" t="s">
        <v>248</v>
      </c>
      <c r="C14653">
        <f>-69.98356338 / 41.74169694</f>
        <v>-1.6765864473740777</v>
      </c>
      <c r="D14653" t="s">
        <v>249</v>
      </c>
      <c r="E14653" t="s">
        <v>70</v>
      </c>
      <c r="F14653" s="1">
        <v>43713</v>
      </c>
      <c r="G14653">
        <v>2</v>
      </c>
      <c r="K14653" t="s">
        <v>173</v>
      </c>
      <c r="L14653" t="s">
        <v>150</v>
      </c>
      <c r="O14653">
        <v>7.03</v>
      </c>
      <c r="P14653" t="s">
        <v>150</v>
      </c>
      <c r="Q14653">
        <v>23.6</v>
      </c>
      <c r="R14653" t="s">
        <v>150</v>
      </c>
      <c r="S14653" t="s">
        <v>173</v>
      </c>
      <c r="T14653" t="s">
        <v>150</v>
      </c>
      <c r="W14653" t="s">
        <v>173</v>
      </c>
      <c r="X14653" t="s">
        <v>150</v>
      </c>
      <c r="AE14653" t="s">
        <v>173</v>
      </c>
      <c r="AF14653" t="s">
        <v>150</v>
      </c>
      <c r="AG14653" t="s">
        <v>173</v>
      </c>
      <c r="AH14653" t="s">
        <v>150</v>
      </c>
      <c r="AS14653" t="s">
        <v>173</v>
      </c>
      <c r="AT14653" t="s">
        <v>150</v>
      </c>
      <c r="BE14653" t="s">
        <v>173</v>
      </c>
      <c r="BF14653" t="s">
        <v>150</v>
      </c>
    </row>
    <row r="14654" spans="1:58" x14ac:dyDescent="0.2">
      <c r="A14654" t="s">
        <v>247</v>
      </c>
      <c r="B14654" t="s">
        <v>248</v>
      </c>
      <c r="C14654">
        <f>-69.98356338 / 41.74169694</f>
        <v>-1.6765864473740777</v>
      </c>
      <c r="D14654" t="s">
        <v>249</v>
      </c>
      <c r="E14654" t="s">
        <v>70</v>
      </c>
      <c r="F14654" s="1">
        <v>43713</v>
      </c>
      <c r="G14654">
        <v>2.5</v>
      </c>
      <c r="K14654" t="s">
        <v>173</v>
      </c>
      <c r="L14654" t="s">
        <v>150</v>
      </c>
      <c r="O14654">
        <v>6.02</v>
      </c>
      <c r="P14654" t="s">
        <v>150</v>
      </c>
      <c r="Q14654">
        <v>23.5</v>
      </c>
      <c r="R14654" t="s">
        <v>150</v>
      </c>
      <c r="S14654" t="s">
        <v>173</v>
      </c>
      <c r="T14654" t="s">
        <v>150</v>
      </c>
      <c r="W14654" t="s">
        <v>173</v>
      </c>
      <c r="X14654" t="s">
        <v>150</v>
      </c>
      <c r="AE14654" t="s">
        <v>173</v>
      </c>
      <c r="AF14654" t="s">
        <v>150</v>
      </c>
      <c r="AG14654" t="s">
        <v>173</v>
      </c>
      <c r="AH14654" t="s">
        <v>150</v>
      </c>
      <c r="AS14654" t="s">
        <v>173</v>
      </c>
      <c r="AT14654" t="s">
        <v>150</v>
      </c>
      <c r="BE14654" t="s">
        <v>173</v>
      </c>
      <c r="BF14654" t="s">
        <v>150</v>
      </c>
    </row>
    <row r="14655" spans="1:58" x14ac:dyDescent="0.2">
      <c r="A14655" t="s">
        <v>247</v>
      </c>
      <c r="B14655" t="s">
        <v>248</v>
      </c>
      <c r="C14655">
        <f>-69.98356338 / 41.74169694</f>
        <v>-1.6765864473740777</v>
      </c>
      <c r="D14655" t="s">
        <v>249</v>
      </c>
      <c r="E14655" t="s">
        <v>70</v>
      </c>
      <c r="F14655" s="1">
        <v>43713</v>
      </c>
      <c r="G14655">
        <v>3</v>
      </c>
      <c r="K14655" t="s">
        <v>173</v>
      </c>
      <c r="L14655" t="s">
        <v>150</v>
      </c>
      <c r="O14655">
        <v>4.72</v>
      </c>
      <c r="P14655" t="s">
        <v>150</v>
      </c>
      <c r="Q14655">
        <v>23.2</v>
      </c>
      <c r="R14655" t="s">
        <v>150</v>
      </c>
      <c r="S14655" t="s">
        <v>173</v>
      </c>
      <c r="T14655" t="s">
        <v>150</v>
      </c>
      <c r="W14655" t="s">
        <v>173</v>
      </c>
      <c r="X14655" t="s">
        <v>150</v>
      </c>
      <c r="AE14655" t="s">
        <v>173</v>
      </c>
      <c r="AF14655" t="s">
        <v>150</v>
      </c>
      <c r="AG14655" t="s">
        <v>173</v>
      </c>
      <c r="AH14655" t="s">
        <v>150</v>
      </c>
      <c r="AS14655" t="s">
        <v>173</v>
      </c>
      <c r="AT14655" t="s">
        <v>150</v>
      </c>
      <c r="BE14655" t="s">
        <v>173</v>
      </c>
      <c r="BF14655" t="s">
        <v>150</v>
      </c>
    </row>
    <row r="14656" spans="1:58" x14ac:dyDescent="0.2">
      <c r="A14656" t="s">
        <v>247</v>
      </c>
      <c r="B14656" t="s">
        <v>248</v>
      </c>
      <c r="C14656">
        <f>-69.98356338 / 41.74169694</f>
        <v>-1.6765864473740777</v>
      </c>
      <c r="D14656" t="s">
        <v>249</v>
      </c>
      <c r="E14656" t="s">
        <v>70</v>
      </c>
      <c r="F14656" s="1">
        <v>43713</v>
      </c>
      <c r="G14656">
        <v>3.5</v>
      </c>
      <c r="K14656">
        <v>23.17</v>
      </c>
      <c r="L14656" t="s">
        <v>150</v>
      </c>
      <c r="O14656">
        <v>0.16</v>
      </c>
      <c r="P14656" t="s">
        <v>150</v>
      </c>
      <c r="Q14656">
        <v>22.9</v>
      </c>
      <c r="R14656" t="s">
        <v>150</v>
      </c>
      <c r="S14656">
        <v>1.05</v>
      </c>
      <c r="T14656" t="s">
        <v>150</v>
      </c>
      <c r="U14656">
        <v>32.520000000000003</v>
      </c>
      <c r="V14656" t="s">
        <v>150</v>
      </c>
      <c r="W14656">
        <v>30.69</v>
      </c>
      <c r="X14656" t="s">
        <v>150</v>
      </c>
      <c r="Y14656">
        <v>54.36</v>
      </c>
      <c r="AA14656">
        <v>61.43</v>
      </c>
      <c r="AE14656">
        <v>15.1</v>
      </c>
      <c r="AF14656" t="s">
        <v>150</v>
      </c>
      <c r="AG14656">
        <v>5.67</v>
      </c>
      <c r="AH14656" t="s">
        <v>150</v>
      </c>
      <c r="AS14656">
        <v>21.81</v>
      </c>
      <c r="AT14656" t="s">
        <v>150</v>
      </c>
      <c r="BE14656">
        <v>44.98</v>
      </c>
      <c r="BF14656" t="s">
        <v>150</v>
      </c>
    </row>
    <row r="14657" spans="1:46" x14ac:dyDescent="0.2">
      <c r="A14657" t="s">
        <v>253</v>
      </c>
      <c r="B14657" t="s">
        <v>254</v>
      </c>
      <c r="C14657">
        <f>-69.97390242 / 41.7415428</f>
        <v>-1.6763611914219905</v>
      </c>
      <c r="D14657" t="s">
        <v>255</v>
      </c>
      <c r="E14657" t="s">
        <v>70</v>
      </c>
      <c r="F14657" s="1">
        <v>37143</v>
      </c>
      <c r="G14657">
        <v>0.5</v>
      </c>
      <c r="I14657">
        <v>5.35</v>
      </c>
      <c r="J14657" t="s">
        <v>71</v>
      </c>
      <c r="K14657">
        <v>17.350000000000001</v>
      </c>
      <c r="L14657" t="s">
        <v>71</v>
      </c>
      <c r="M14657">
        <v>1.1399999999999999</v>
      </c>
      <c r="N14657" t="s">
        <v>71</v>
      </c>
      <c r="O14657">
        <v>9.65</v>
      </c>
      <c r="P14657" t="s">
        <v>71</v>
      </c>
      <c r="Q14657">
        <v>26.1</v>
      </c>
      <c r="R14657" t="s">
        <v>71</v>
      </c>
      <c r="S14657">
        <v>0.89</v>
      </c>
      <c r="T14657" t="s">
        <v>71</v>
      </c>
      <c r="U14657">
        <v>27.57</v>
      </c>
      <c r="V14657" t="s">
        <v>71</v>
      </c>
      <c r="W14657">
        <v>72.400000000000006</v>
      </c>
      <c r="X14657" t="s">
        <v>71</v>
      </c>
      <c r="Y14657">
        <v>51.98</v>
      </c>
      <c r="AA14657">
        <v>58.59</v>
      </c>
      <c r="AC14657">
        <v>58.11</v>
      </c>
      <c r="AE14657">
        <v>15.1</v>
      </c>
      <c r="AF14657" t="s">
        <v>71</v>
      </c>
      <c r="AG14657">
        <v>7.45</v>
      </c>
      <c r="AH14657" t="s">
        <v>71</v>
      </c>
      <c r="AS14657">
        <v>0.19</v>
      </c>
      <c r="AT14657" t="s">
        <v>71</v>
      </c>
    </row>
    <row r="14658" spans="1:46" x14ac:dyDescent="0.2">
      <c r="A14658" t="s">
        <v>253</v>
      </c>
      <c r="B14658" t="s">
        <v>254</v>
      </c>
      <c r="C14658">
        <f>-69.97390242 / 41.7415428</f>
        <v>-1.6763611914219905</v>
      </c>
      <c r="D14658" t="s">
        <v>255</v>
      </c>
      <c r="E14658" t="s">
        <v>70</v>
      </c>
      <c r="F14658" s="1">
        <v>37143</v>
      </c>
      <c r="G14658">
        <v>1</v>
      </c>
      <c r="O14658">
        <v>9.77</v>
      </c>
      <c r="P14658" t="s">
        <v>71</v>
      </c>
      <c r="Q14658">
        <v>25</v>
      </c>
      <c r="R14658" t="s">
        <v>71</v>
      </c>
    </row>
    <row r="14659" spans="1:46" x14ac:dyDescent="0.2">
      <c r="A14659" t="s">
        <v>253</v>
      </c>
      <c r="B14659" t="s">
        <v>254</v>
      </c>
      <c r="C14659">
        <f>-69.97390242 / 41.7415428</f>
        <v>-1.6763611914219905</v>
      </c>
      <c r="D14659" t="s">
        <v>255</v>
      </c>
      <c r="E14659" t="s">
        <v>70</v>
      </c>
      <c r="F14659" s="1">
        <v>37143</v>
      </c>
      <c r="G14659">
        <v>2</v>
      </c>
      <c r="O14659">
        <v>4.7</v>
      </c>
      <c r="P14659" t="s">
        <v>71</v>
      </c>
      <c r="Q14659">
        <v>24.3</v>
      </c>
      <c r="R14659" t="s">
        <v>71</v>
      </c>
    </row>
    <row r="14660" spans="1:46" x14ac:dyDescent="0.2">
      <c r="A14660" t="s">
        <v>253</v>
      </c>
      <c r="B14660" t="s">
        <v>254</v>
      </c>
      <c r="C14660">
        <f>-69.97390242 / 41.7415428</f>
        <v>-1.6763611914219905</v>
      </c>
      <c r="D14660" t="s">
        <v>255</v>
      </c>
      <c r="E14660" t="s">
        <v>70</v>
      </c>
      <c r="F14660" s="1">
        <v>37143</v>
      </c>
      <c r="G14660">
        <v>3</v>
      </c>
      <c r="O14660">
        <v>0.56999999999999995</v>
      </c>
      <c r="P14660" t="s">
        <v>71</v>
      </c>
      <c r="Q14660">
        <v>23.2</v>
      </c>
      <c r="R14660" t="s">
        <v>71</v>
      </c>
    </row>
    <row r="14661" spans="1:46" x14ac:dyDescent="0.2">
      <c r="A14661" t="s">
        <v>253</v>
      </c>
      <c r="B14661" t="s">
        <v>254</v>
      </c>
      <c r="C14661">
        <f>-69.97390242 / 41.7415428</f>
        <v>-1.6763611914219905</v>
      </c>
      <c r="D14661" t="s">
        <v>255</v>
      </c>
      <c r="E14661" t="s">
        <v>70</v>
      </c>
      <c r="F14661" s="1">
        <v>37143</v>
      </c>
      <c r="G14661">
        <v>4</v>
      </c>
      <c r="K14661">
        <v>127.38</v>
      </c>
      <c r="L14661" t="s">
        <v>71</v>
      </c>
      <c r="O14661">
        <v>0.43</v>
      </c>
      <c r="P14661" t="s">
        <v>71</v>
      </c>
      <c r="Q14661">
        <v>20.7</v>
      </c>
      <c r="R14661" t="s">
        <v>71</v>
      </c>
      <c r="S14661">
        <v>5.99</v>
      </c>
      <c r="T14661" t="s">
        <v>71</v>
      </c>
      <c r="W14661">
        <v>178.1</v>
      </c>
      <c r="X14661" t="s">
        <v>71</v>
      </c>
      <c r="Y14661">
        <v>29.96</v>
      </c>
      <c r="AA14661">
        <v>78.150000000000006</v>
      </c>
      <c r="AE14661">
        <v>32.299999999999997</v>
      </c>
      <c r="AF14661" t="s">
        <v>71</v>
      </c>
      <c r="AG14661">
        <v>6.87</v>
      </c>
      <c r="AH14661" t="s">
        <v>71</v>
      </c>
      <c r="AS14661">
        <v>31.44</v>
      </c>
      <c r="AT14661" t="s">
        <v>71</v>
      </c>
    </row>
    <row r="14662" spans="1:46" x14ac:dyDescent="0.2">
      <c r="A14662" t="s">
        <v>253</v>
      </c>
      <c r="B14662" t="s">
        <v>254</v>
      </c>
      <c r="C14662">
        <f>-69.97390242 / 41.7415428</f>
        <v>-1.6763611914219905</v>
      </c>
      <c r="D14662" t="s">
        <v>255</v>
      </c>
      <c r="E14662" t="s">
        <v>70</v>
      </c>
      <c r="F14662" s="1">
        <v>37143</v>
      </c>
      <c r="G14662">
        <v>5</v>
      </c>
      <c r="O14662">
        <v>0.35</v>
      </c>
      <c r="P14662" t="s">
        <v>71</v>
      </c>
      <c r="Q14662">
        <v>16.5</v>
      </c>
      <c r="R14662" t="s">
        <v>71</v>
      </c>
    </row>
    <row r="14663" spans="1:46" x14ac:dyDescent="0.2">
      <c r="A14663" t="s">
        <v>253</v>
      </c>
      <c r="B14663" t="s">
        <v>254</v>
      </c>
      <c r="C14663">
        <f>-69.97390242 / 41.7415428</f>
        <v>-1.6763611914219905</v>
      </c>
      <c r="D14663" t="s">
        <v>255</v>
      </c>
      <c r="E14663" t="s">
        <v>70</v>
      </c>
      <c r="F14663" s="1">
        <v>37508</v>
      </c>
      <c r="G14663">
        <v>0.5</v>
      </c>
      <c r="I14663">
        <v>5.35</v>
      </c>
      <c r="J14663" t="s">
        <v>71</v>
      </c>
      <c r="K14663">
        <v>4.63</v>
      </c>
      <c r="L14663" t="s">
        <v>71</v>
      </c>
      <c r="M14663">
        <v>2</v>
      </c>
      <c r="N14663" t="s">
        <v>71</v>
      </c>
      <c r="O14663">
        <v>7.68</v>
      </c>
      <c r="P14663" t="s">
        <v>71</v>
      </c>
      <c r="Q14663">
        <v>26.8</v>
      </c>
      <c r="R14663" t="s">
        <v>71</v>
      </c>
      <c r="S14663">
        <v>0.79</v>
      </c>
      <c r="T14663" t="s">
        <v>71</v>
      </c>
      <c r="U14663">
        <v>24.47</v>
      </c>
      <c r="V14663" t="s">
        <v>71</v>
      </c>
      <c r="W14663">
        <v>34.700000000000003</v>
      </c>
      <c r="X14663" t="s">
        <v>71</v>
      </c>
      <c r="Y14663">
        <v>50.26</v>
      </c>
      <c r="AA14663">
        <v>45.63</v>
      </c>
      <c r="AC14663">
        <v>50.01</v>
      </c>
      <c r="AE14663">
        <v>21.4</v>
      </c>
      <c r="AF14663" t="s">
        <v>71</v>
      </c>
      <c r="AG14663">
        <v>7.36</v>
      </c>
      <c r="AH14663" t="s">
        <v>71</v>
      </c>
      <c r="AS14663">
        <v>0.05</v>
      </c>
      <c r="AT14663" t="s">
        <v>71</v>
      </c>
    </row>
    <row r="14664" spans="1:46" x14ac:dyDescent="0.2">
      <c r="A14664" t="s">
        <v>253</v>
      </c>
      <c r="B14664" t="s">
        <v>254</v>
      </c>
      <c r="C14664">
        <f>-69.97390242 / 41.7415428</f>
        <v>-1.6763611914219905</v>
      </c>
      <c r="D14664" t="s">
        <v>255</v>
      </c>
      <c r="E14664" t="s">
        <v>70</v>
      </c>
      <c r="F14664" s="1">
        <v>37508</v>
      </c>
      <c r="G14664">
        <v>1</v>
      </c>
      <c r="O14664">
        <v>7.8</v>
      </c>
      <c r="P14664" t="s">
        <v>71</v>
      </c>
      <c r="Q14664">
        <v>26.6</v>
      </c>
      <c r="R14664" t="s">
        <v>71</v>
      </c>
    </row>
    <row r="14665" spans="1:46" x14ac:dyDescent="0.2">
      <c r="A14665" t="s">
        <v>253</v>
      </c>
      <c r="B14665" t="s">
        <v>254</v>
      </c>
      <c r="C14665">
        <f>-69.97390242 / 41.7415428</f>
        <v>-1.6763611914219905</v>
      </c>
      <c r="D14665" t="s">
        <v>255</v>
      </c>
      <c r="E14665" t="s">
        <v>70</v>
      </c>
      <c r="F14665" s="1">
        <v>37508</v>
      </c>
      <c r="G14665">
        <v>2</v>
      </c>
      <c r="O14665">
        <v>7.3</v>
      </c>
      <c r="P14665" t="s">
        <v>71</v>
      </c>
      <c r="Q14665">
        <v>26.4</v>
      </c>
      <c r="R14665" t="s">
        <v>71</v>
      </c>
    </row>
    <row r="14666" spans="1:46" x14ac:dyDescent="0.2">
      <c r="A14666" t="s">
        <v>253</v>
      </c>
      <c r="B14666" t="s">
        <v>254</v>
      </c>
      <c r="C14666">
        <f>-69.97390242 / 41.7415428</f>
        <v>-1.6763611914219905</v>
      </c>
      <c r="D14666" t="s">
        <v>255</v>
      </c>
      <c r="E14666" t="s">
        <v>70</v>
      </c>
      <c r="F14666" s="1">
        <v>37508</v>
      </c>
      <c r="G14666">
        <v>3</v>
      </c>
      <c r="O14666">
        <v>6.53</v>
      </c>
      <c r="P14666" t="s">
        <v>71</v>
      </c>
      <c r="Q14666">
        <v>26.3</v>
      </c>
      <c r="R14666" t="s">
        <v>71</v>
      </c>
    </row>
    <row r="14667" spans="1:46" x14ac:dyDescent="0.2">
      <c r="A14667" t="s">
        <v>253</v>
      </c>
      <c r="B14667" t="s">
        <v>254</v>
      </c>
      <c r="C14667">
        <f>-69.97390242 / 41.7415428</f>
        <v>-1.6763611914219905</v>
      </c>
      <c r="D14667" t="s">
        <v>255</v>
      </c>
      <c r="E14667" t="s">
        <v>70</v>
      </c>
      <c r="F14667" s="1">
        <v>37508</v>
      </c>
      <c r="G14667">
        <v>4</v>
      </c>
      <c r="O14667">
        <v>0.11</v>
      </c>
      <c r="P14667" t="s">
        <v>71</v>
      </c>
      <c r="Q14667">
        <v>25.2</v>
      </c>
      <c r="R14667" t="s">
        <v>71</v>
      </c>
    </row>
    <row r="14668" spans="1:46" x14ac:dyDescent="0.2">
      <c r="A14668" t="s">
        <v>253</v>
      </c>
      <c r="B14668" t="s">
        <v>254</v>
      </c>
      <c r="C14668">
        <f>-69.97390242 / 41.7415428</f>
        <v>-1.6763611914219905</v>
      </c>
      <c r="D14668" t="s">
        <v>255</v>
      </c>
      <c r="E14668" t="s">
        <v>70</v>
      </c>
      <c r="F14668" s="1">
        <v>37508</v>
      </c>
      <c r="G14668">
        <v>4.5</v>
      </c>
      <c r="K14668">
        <v>46.27</v>
      </c>
      <c r="L14668" t="s">
        <v>71</v>
      </c>
      <c r="O14668">
        <v>0.05</v>
      </c>
      <c r="P14668" t="s">
        <v>71</v>
      </c>
      <c r="Q14668">
        <v>21.4</v>
      </c>
      <c r="R14668" t="s">
        <v>71</v>
      </c>
      <c r="S14668">
        <v>2.48</v>
      </c>
      <c r="T14668" t="s">
        <v>71</v>
      </c>
      <c r="U14668">
        <v>76.81</v>
      </c>
      <c r="V14668" t="s">
        <v>71</v>
      </c>
      <c r="W14668">
        <v>141.30000000000001</v>
      </c>
      <c r="X14668" t="s">
        <v>71</v>
      </c>
      <c r="Y14668">
        <v>66.75</v>
      </c>
      <c r="AA14668">
        <v>68.22</v>
      </c>
      <c r="AE14668">
        <v>42.6</v>
      </c>
      <c r="AF14668" t="s">
        <v>71</v>
      </c>
      <c r="AG14668">
        <v>6.32</v>
      </c>
      <c r="AH14668" t="s">
        <v>71</v>
      </c>
      <c r="AS14668">
        <v>6.82</v>
      </c>
      <c r="AT14668" t="s">
        <v>71</v>
      </c>
    </row>
    <row r="14669" spans="1:46" x14ac:dyDescent="0.2">
      <c r="A14669" t="s">
        <v>253</v>
      </c>
      <c r="B14669" t="s">
        <v>254</v>
      </c>
      <c r="C14669">
        <f>-69.97390242 / 41.7415428</f>
        <v>-1.6763611914219905</v>
      </c>
      <c r="D14669" t="s">
        <v>255</v>
      </c>
      <c r="E14669" t="s">
        <v>70</v>
      </c>
      <c r="F14669" s="1">
        <v>37873</v>
      </c>
      <c r="G14669">
        <v>0.5</v>
      </c>
      <c r="I14669">
        <v>5.38</v>
      </c>
      <c r="J14669" t="s">
        <v>71</v>
      </c>
      <c r="K14669">
        <v>1.81</v>
      </c>
      <c r="L14669" t="s">
        <v>71</v>
      </c>
      <c r="M14669">
        <v>2.4500000000000002</v>
      </c>
      <c r="N14669" t="s">
        <v>71</v>
      </c>
      <c r="O14669">
        <v>7.1</v>
      </c>
      <c r="P14669" t="s">
        <v>71</v>
      </c>
      <c r="Q14669">
        <v>27.9</v>
      </c>
      <c r="R14669" t="s">
        <v>71</v>
      </c>
      <c r="S14669">
        <v>0.2</v>
      </c>
      <c r="T14669" t="s">
        <v>71</v>
      </c>
      <c r="U14669">
        <v>6.19</v>
      </c>
      <c r="V14669" t="s">
        <v>71</v>
      </c>
      <c r="W14669">
        <v>28.7</v>
      </c>
      <c r="X14669" t="s">
        <v>71</v>
      </c>
      <c r="Y14669">
        <v>30.44</v>
      </c>
      <c r="AA14669">
        <v>36.42</v>
      </c>
      <c r="AC14669">
        <v>47.09</v>
      </c>
      <c r="AE14669">
        <v>1.43</v>
      </c>
      <c r="AF14669" t="s">
        <v>71</v>
      </c>
      <c r="AG14669">
        <v>6.68</v>
      </c>
      <c r="AH14669" t="s">
        <v>71</v>
      </c>
      <c r="AS14669">
        <v>0.28999999999999998</v>
      </c>
      <c r="AT14669" t="s">
        <v>71</v>
      </c>
    </row>
    <row r="14670" spans="1:46" x14ac:dyDescent="0.2">
      <c r="A14670" t="s">
        <v>253</v>
      </c>
      <c r="B14670" t="s">
        <v>254</v>
      </c>
      <c r="C14670">
        <f>-69.97390242 / 41.7415428</f>
        <v>-1.6763611914219905</v>
      </c>
      <c r="D14670" t="s">
        <v>255</v>
      </c>
      <c r="E14670" t="s">
        <v>70</v>
      </c>
      <c r="F14670" s="1">
        <v>37873</v>
      </c>
      <c r="G14670">
        <v>1</v>
      </c>
      <c r="O14670">
        <v>6.47</v>
      </c>
      <c r="P14670" t="s">
        <v>71</v>
      </c>
      <c r="Q14670">
        <v>27</v>
      </c>
      <c r="R14670" t="s">
        <v>71</v>
      </c>
    </row>
    <row r="14671" spans="1:46" x14ac:dyDescent="0.2">
      <c r="A14671" t="s">
        <v>253</v>
      </c>
      <c r="B14671" t="s">
        <v>254</v>
      </c>
      <c r="C14671">
        <f>-69.97390242 / 41.7415428</f>
        <v>-1.6763611914219905</v>
      </c>
      <c r="D14671" t="s">
        <v>255</v>
      </c>
      <c r="E14671" t="s">
        <v>70</v>
      </c>
      <c r="F14671" s="1">
        <v>37873</v>
      </c>
      <c r="G14671">
        <v>2</v>
      </c>
      <c r="O14671">
        <v>6.5</v>
      </c>
      <c r="P14671" t="s">
        <v>71</v>
      </c>
      <c r="Q14671">
        <v>26.5</v>
      </c>
      <c r="R14671" t="s">
        <v>71</v>
      </c>
    </row>
    <row r="14672" spans="1:46" x14ac:dyDescent="0.2">
      <c r="A14672" t="s">
        <v>253</v>
      </c>
      <c r="B14672" t="s">
        <v>254</v>
      </c>
      <c r="C14672">
        <f>-69.97390242 / 41.7415428</f>
        <v>-1.6763611914219905</v>
      </c>
      <c r="D14672" t="s">
        <v>255</v>
      </c>
      <c r="E14672" t="s">
        <v>70</v>
      </c>
      <c r="F14672" s="1">
        <v>37873</v>
      </c>
      <c r="G14672">
        <v>3</v>
      </c>
      <c r="O14672">
        <v>3.66</v>
      </c>
      <c r="P14672" t="s">
        <v>71</v>
      </c>
      <c r="Q14672">
        <v>25.1</v>
      </c>
      <c r="R14672" t="s">
        <v>71</v>
      </c>
    </row>
    <row r="14673" spans="1:46" x14ac:dyDescent="0.2">
      <c r="A14673" t="s">
        <v>253</v>
      </c>
      <c r="B14673" t="s">
        <v>254</v>
      </c>
      <c r="C14673">
        <f>-69.97390242 / 41.7415428</f>
        <v>-1.6763611914219905</v>
      </c>
      <c r="D14673" t="s">
        <v>255</v>
      </c>
      <c r="E14673" t="s">
        <v>70</v>
      </c>
      <c r="F14673" s="1">
        <v>37873</v>
      </c>
      <c r="G14673">
        <v>4</v>
      </c>
      <c r="O14673">
        <v>5.0599999999999996</v>
      </c>
      <c r="P14673" t="s">
        <v>71</v>
      </c>
      <c r="Q14673">
        <v>18.2</v>
      </c>
      <c r="R14673" t="s">
        <v>71</v>
      </c>
    </row>
    <row r="14674" spans="1:46" x14ac:dyDescent="0.2">
      <c r="A14674" t="s">
        <v>253</v>
      </c>
      <c r="B14674" t="s">
        <v>254</v>
      </c>
      <c r="C14674">
        <f>-69.97390242 / 41.7415428</f>
        <v>-1.6763611914219905</v>
      </c>
      <c r="D14674" t="s">
        <v>255</v>
      </c>
      <c r="E14674" t="s">
        <v>70</v>
      </c>
      <c r="F14674" s="1">
        <v>37873</v>
      </c>
      <c r="G14674">
        <v>5</v>
      </c>
      <c r="K14674">
        <v>55.12</v>
      </c>
      <c r="L14674" t="s">
        <v>71</v>
      </c>
      <c r="O14674">
        <v>1.28</v>
      </c>
      <c r="P14674" t="s">
        <v>71</v>
      </c>
      <c r="Q14674">
        <v>13.4</v>
      </c>
      <c r="R14674" t="s">
        <v>71</v>
      </c>
      <c r="S14674">
        <v>0.2</v>
      </c>
      <c r="T14674" t="s">
        <v>71</v>
      </c>
      <c r="U14674">
        <v>6.19</v>
      </c>
      <c r="V14674" t="s">
        <v>71</v>
      </c>
      <c r="W14674">
        <v>109.7</v>
      </c>
      <c r="X14674" t="s">
        <v>71</v>
      </c>
      <c r="Y14674">
        <v>30.44</v>
      </c>
      <c r="AA14674">
        <v>69.930000000000007</v>
      </c>
      <c r="AE14674">
        <v>3.57</v>
      </c>
      <c r="AF14674" t="s">
        <v>71</v>
      </c>
      <c r="AG14674">
        <v>6.48</v>
      </c>
      <c r="AH14674" t="s">
        <v>71</v>
      </c>
      <c r="AS14674">
        <v>0.03</v>
      </c>
      <c r="AT14674" t="s">
        <v>71</v>
      </c>
    </row>
    <row r="14675" spans="1:46" x14ac:dyDescent="0.2">
      <c r="A14675" t="s">
        <v>253</v>
      </c>
      <c r="B14675" t="s">
        <v>254</v>
      </c>
      <c r="C14675">
        <f>-69.97390242 / 41.7415428</f>
        <v>-1.6763611914219905</v>
      </c>
      <c r="D14675" t="s">
        <v>255</v>
      </c>
      <c r="E14675" t="s">
        <v>70</v>
      </c>
      <c r="F14675" s="1">
        <v>38222</v>
      </c>
      <c r="G14675">
        <v>0.5</v>
      </c>
      <c r="I14675">
        <v>5.2</v>
      </c>
      <c r="J14675" t="s">
        <v>71</v>
      </c>
      <c r="K14675">
        <v>9.34</v>
      </c>
      <c r="L14675" t="s">
        <v>71</v>
      </c>
      <c r="M14675">
        <v>2.0099999999999998</v>
      </c>
      <c r="N14675" t="s">
        <v>71</v>
      </c>
      <c r="O14675">
        <v>7.2</v>
      </c>
      <c r="P14675" t="s">
        <v>71</v>
      </c>
      <c r="Q14675">
        <v>23.7</v>
      </c>
      <c r="R14675" t="s">
        <v>71</v>
      </c>
      <c r="S14675">
        <v>0.92</v>
      </c>
      <c r="T14675" t="s">
        <v>71</v>
      </c>
      <c r="U14675">
        <v>28.5</v>
      </c>
      <c r="V14675" t="s">
        <v>71</v>
      </c>
      <c r="W14675">
        <v>34.71</v>
      </c>
      <c r="X14675" t="s">
        <v>71</v>
      </c>
      <c r="Y14675">
        <v>52.46</v>
      </c>
      <c r="AA14675">
        <v>52.52</v>
      </c>
      <c r="AC14675">
        <v>49.94</v>
      </c>
      <c r="AE14675">
        <v>34.71</v>
      </c>
      <c r="AF14675" t="s">
        <v>71</v>
      </c>
      <c r="AG14675">
        <v>6.96</v>
      </c>
      <c r="AH14675" t="s">
        <v>71</v>
      </c>
      <c r="AS14675">
        <v>1.86</v>
      </c>
      <c r="AT14675" t="s">
        <v>71</v>
      </c>
    </row>
    <row r="14676" spans="1:46" x14ac:dyDescent="0.2">
      <c r="A14676" t="s">
        <v>253</v>
      </c>
      <c r="B14676" t="s">
        <v>254</v>
      </c>
      <c r="C14676">
        <f>-69.97390242 / 41.7415428</f>
        <v>-1.6763611914219905</v>
      </c>
      <c r="D14676" t="s">
        <v>255</v>
      </c>
      <c r="E14676" t="s">
        <v>70</v>
      </c>
      <c r="F14676" s="1">
        <v>38222</v>
      </c>
      <c r="G14676">
        <v>1</v>
      </c>
      <c r="O14676">
        <v>7.23</v>
      </c>
      <c r="P14676" t="s">
        <v>71</v>
      </c>
      <c r="Q14676">
        <v>23.7</v>
      </c>
      <c r="R14676" t="s">
        <v>71</v>
      </c>
    </row>
    <row r="14677" spans="1:46" x14ac:dyDescent="0.2">
      <c r="A14677" t="s">
        <v>253</v>
      </c>
      <c r="B14677" t="s">
        <v>254</v>
      </c>
      <c r="C14677">
        <f>-69.97390242 / 41.7415428</f>
        <v>-1.6763611914219905</v>
      </c>
      <c r="D14677" t="s">
        <v>255</v>
      </c>
      <c r="E14677" t="s">
        <v>70</v>
      </c>
      <c r="F14677" s="1">
        <v>38222</v>
      </c>
      <c r="G14677">
        <v>2</v>
      </c>
      <c r="O14677">
        <v>7.6</v>
      </c>
      <c r="P14677" t="s">
        <v>71</v>
      </c>
      <c r="Q14677">
        <v>23.6</v>
      </c>
      <c r="R14677" t="s">
        <v>71</v>
      </c>
    </row>
    <row r="14678" spans="1:46" x14ac:dyDescent="0.2">
      <c r="A14678" t="s">
        <v>253</v>
      </c>
      <c r="B14678" t="s">
        <v>254</v>
      </c>
      <c r="C14678">
        <f>-69.97390242 / 41.7415428</f>
        <v>-1.6763611914219905</v>
      </c>
      <c r="D14678" t="s">
        <v>255</v>
      </c>
      <c r="E14678" t="s">
        <v>70</v>
      </c>
      <c r="F14678" s="1">
        <v>38222</v>
      </c>
      <c r="G14678">
        <v>3</v>
      </c>
      <c r="O14678">
        <v>7.66</v>
      </c>
      <c r="P14678" t="s">
        <v>71</v>
      </c>
      <c r="Q14678">
        <v>23.5</v>
      </c>
      <c r="R14678" t="s">
        <v>71</v>
      </c>
    </row>
    <row r="14679" spans="1:46" x14ac:dyDescent="0.2">
      <c r="A14679" t="s">
        <v>253</v>
      </c>
      <c r="B14679" t="s">
        <v>254</v>
      </c>
      <c r="C14679">
        <f>-69.97390242 / 41.7415428</f>
        <v>-1.6763611914219905</v>
      </c>
      <c r="D14679" t="s">
        <v>255</v>
      </c>
      <c r="E14679" t="s">
        <v>70</v>
      </c>
      <c r="F14679" s="1">
        <v>38222</v>
      </c>
      <c r="G14679">
        <v>4</v>
      </c>
      <c r="O14679">
        <v>1.32</v>
      </c>
      <c r="P14679" t="s">
        <v>71</v>
      </c>
      <c r="Q14679">
        <v>23</v>
      </c>
      <c r="R14679" t="s">
        <v>71</v>
      </c>
    </row>
    <row r="14680" spans="1:46" x14ac:dyDescent="0.2">
      <c r="A14680" t="s">
        <v>253</v>
      </c>
      <c r="B14680" t="s">
        <v>254</v>
      </c>
      <c r="C14680">
        <f>-69.97390242 / 41.7415428</f>
        <v>-1.6763611914219905</v>
      </c>
      <c r="D14680" t="s">
        <v>255</v>
      </c>
      <c r="E14680" t="s">
        <v>70</v>
      </c>
      <c r="F14680" s="1">
        <v>38222</v>
      </c>
      <c r="G14680">
        <v>4.75</v>
      </c>
      <c r="O14680">
        <v>1.3</v>
      </c>
      <c r="P14680" t="s">
        <v>71</v>
      </c>
      <c r="Q14680">
        <v>21.4</v>
      </c>
      <c r="R14680" t="s">
        <v>71</v>
      </c>
      <c r="S14680">
        <v>1.62</v>
      </c>
      <c r="T14680" t="s">
        <v>71</v>
      </c>
      <c r="U14680">
        <v>50.18</v>
      </c>
      <c r="V14680" t="s">
        <v>71</v>
      </c>
      <c r="W14680">
        <v>68</v>
      </c>
      <c r="X14680" t="s">
        <v>71</v>
      </c>
      <c r="Y14680">
        <v>60.61</v>
      </c>
      <c r="AE14680">
        <v>45.81</v>
      </c>
      <c r="AF14680" t="s">
        <v>71</v>
      </c>
      <c r="AG14680">
        <v>6.64</v>
      </c>
      <c r="AH14680" t="s">
        <v>71</v>
      </c>
      <c r="AS14680">
        <v>0.03</v>
      </c>
      <c r="AT14680" t="s">
        <v>71</v>
      </c>
    </row>
    <row r="14681" spans="1:46" x14ac:dyDescent="0.2">
      <c r="A14681" t="s">
        <v>253</v>
      </c>
      <c r="B14681" t="s">
        <v>254</v>
      </c>
      <c r="C14681">
        <f>-69.97390242 / 41.7415428</f>
        <v>-1.6763611914219905</v>
      </c>
      <c r="D14681" t="s">
        <v>255</v>
      </c>
      <c r="E14681" t="s">
        <v>70</v>
      </c>
      <c r="F14681" s="1">
        <v>38245</v>
      </c>
      <c r="G14681">
        <v>0.5</v>
      </c>
      <c r="I14681">
        <v>5.25</v>
      </c>
      <c r="J14681" t="s">
        <v>71</v>
      </c>
      <c r="K14681">
        <v>18.91</v>
      </c>
      <c r="L14681" t="s">
        <v>71</v>
      </c>
      <c r="M14681">
        <v>1.45</v>
      </c>
      <c r="N14681" t="s">
        <v>71</v>
      </c>
      <c r="O14681">
        <v>7.5</v>
      </c>
      <c r="P14681" t="s">
        <v>71</v>
      </c>
      <c r="Q14681">
        <v>22.8</v>
      </c>
      <c r="R14681" t="s">
        <v>71</v>
      </c>
      <c r="S14681">
        <v>0.83</v>
      </c>
      <c r="T14681" t="s">
        <v>71</v>
      </c>
      <c r="U14681">
        <v>25.71</v>
      </c>
      <c r="V14681" t="s">
        <v>71</v>
      </c>
      <c r="W14681">
        <v>35.89</v>
      </c>
      <c r="X14681" t="s">
        <v>71</v>
      </c>
      <c r="Y14681">
        <v>50.97</v>
      </c>
      <c r="AA14681">
        <v>59.44</v>
      </c>
      <c r="AC14681">
        <v>54.65</v>
      </c>
      <c r="AE14681">
        <v>35.520000000000003</v>
      </c>
      <c r="AF14681" t="s">
        <v>71</v>
      </c>
      <c r="AG14681">
        <v>6.91</v>
      </c>
      <c r="AH14681" t="s">
        <v>71</v>
      </c>
      <c r="AS14681">
        <v>0.03</v>
      </c>
      <c r="AT14681" t="s">
        <v>71</v>
      </c>
    </row>
    <row r="14682" spans="1:46" x14ac:dyDescent="0.2">
      <c r="A14682" t="s">
        <v>253</v>
      </c>
      <c r="B14682" t="s">
        <v>254</v>
      </c>
      <c r="C14682">
        <f>-69.97390242 / 41.7415428</f>
        <v>-1.6763611914219905</v>
      </c>
      <c r="D14682" t="s">
        <v>255</v>
      </c>
      <c r="E14682" t="s">
        <v>70</v>
      </c>
      <c r="F14682" s="1">
        <v>38245</v>
      </c>
      <c r="G14682">
        <v>1</v>
      </c>
      <c r="O14682">
        <v>8.41</v>
      </c>
      <c r="P14682" t="s">
        <v>71</v>
      </c>
      <c r="Q14682">
        <v>22.1</v>
      </c>
      <c r="R14682" t="s">
        <v>71</v>
      </c>
    </row>
    <row r="14683" spans="1:46" x14ac:dyDescent="0.2">
      <c r="A14683" t="s">
        <v>253</v>
      </c>
      <c r="B14683" t="s">
        <v>254</v>
      </c>
      <c r="C14683">
        <f>-69.97390242 / 41.7415428</f>
        <v>-1.6763611914219905</v>
      </c>
      <c r="D14683" t="s">
        <v>255</v>
      </c>
      <c r="E14683" t="s">
        <v>70</v>
      </c>
      <c r="F14683" s="1">
        <v>38245</v>
      </c>
      <c r="G14683">
        <v>2</v>
      </c>
      <c r="O14683">
        <v>7.49</v>
      </c>
      <c r="P14683" t="s">
        <v>71</v>
      </c>
      <c r="Q14683">
        <v>21.9</v>
      </c>
      <c r="R14683" t="s">
        <v>71</v>
      </c>
    </row>
    <row r="14684" spans="1:46" x14ac:dyDescent="0.2">
      <c r="A14684" t="s">
        <v>253</v>
      </c>
      <c r="B14684" t="s">
        <v>254</v>
      </c>
      <c r="C14684">
        <f>-69.97390242 / 41.7415428</f>
        <v>-1.6763611914219905</v>
      </c>
      <c r="D14684" t="s">
        <v>255</v>
      </c>
      <c r="E14684" t="s">
        <v>70</v>
      </c>
      <c r="F14684" s="1">
        <v>38245</v>
      </c>
      <c r="G14684">
        <v>3</v>
      </c>
      <c r="O14684">
        <v>6.85</v>
      </c>
      <c r="P14684" t="s">
        <v>71</v>
      </c>
      <c r="Q14684">
        <v>21.8</v>
      </c>
      <c r="R14684" t="s">
        <v>71</v>
      </c>
    </row>
    <row r="14685" spans="1:46" x14ac:dyDescent="0.2">
      <c r="A14685" t="s">
        <v>253</v>
      </c>
      <c r="B14685" t="s">
        <v>254</v>
      </c>
      <c r="C14685">
        <f>-69.97390242 / 41.7415428</f>
        <v>-1.6763611914219905</v>
      </c>
      <c r="D14685" t="s">
        <v>255</v>
      </c>
      <c r="E14685" t="s">
        <v>70</v>
      </c>
      <c r="F14685" s="1">
        <v>38245</v>
      </c>
      <c r="G14685">
        <v>4</v>
      </c>
      <c r="O14685">
        <v>6.27</v>
      </c>
      <c r="P14685" t="s">
        <v>71</v>
      </c>
      <c r="Q14685">
        <v>21.8</v>
      </c>
      <c r="R14685" t="s">
        <v>71</v>
      </c>
    </row>
    <row r="14686" spans="1:46" x14ac:dyDescent="0.2">
      <c r="A14686" t="s">
        <v>253</v>
      </c>
      <c r="B14686" t="s">
        <v>254</v>
      </c>
      <c r="C14686">
        <f>-69.97390242 / 41.7415428</f>
        <v>-1.6763611914219905</v>
      </c>
      <c r="D14686" t="s">
        <v>255</v>
      </c>
      <c r="E14686" t="s">
        <v>70</v>
      </c>
      <c r="F14686" s="1">
        <v>38245</v>
      </c>
      <c r="G14686">
        <v>4.75</v>
      </c>
      <c r="K14686">
        <v>43.97</v>
      </c>
      <c r="L14686" t="s">
        <v>71</v>
      </c>
      <c r="O14686">
        <v>6.78</v>
      </c>
      <c r="P14686" t="s">
        <v>71</v>
      </c>
      <c r="Q14686">
        <v>21.8</v>
      </c>
      <c r="R14686" t="s">
        <v>71</v>
      </c>
      <c r="S14686">
        <v>3.66</v>
      </c>
      <c r="T14686" t="s">
        <v>71</v>
      </c>
      <c r="U14686">
        <v>113.36</v>
      </c>
      <c r="V14686" t="s">
        <v>71</v>
      </c>
      <c r="W14686">
        <v>52.68</v>
      </c>
      <c r="X14686" t="s">
        <v>71</v>
      </c>
      <c r="Y14686">
        <v>72.36</v>
      </c>
      <c r="AA14686">
        <v>67.72</v>
      </c>
      <c r="AE14686">
        <v>36.119999999999997</v>
      </c>
      <c r="AF14686" t="s">
        <v>71</v>
      </c>
      <c r="AG14686">
        <v>6.89</v>
      </c>
      <c r="AH14686" t="s">
        <v>71</v>
      </c>
      <c r="AS14686">
        <v>0.03</v>
      </c>
      <c r="AT14686" t="s">
        <v>71</v>
      </c>
    </row>
    <row r="14687" spans="1:46" x14ac:dyDescent="0.2">
      <c r="A14687" t="s">
        <v>253</v>
      </c>
      <c r="B14687" t="s">
        <v>254</v>
      </c>
      <c r="C14687">
        <f>-69.97390242 / 41.7415428</f>
        <v>-1.6763611914219905</v>
      </c>
      <c r="D14687" t="s">
        <v>255</v>
      </c>
      <c r="E14687" t="s">
        <v>70</v>
      </c>
      <c r="F14687" s="1">
        <v>38582</v>
      </c>
      <c r="G14687">
        <v>0.5</v>
      </c>
      <c r="I14687">
        <v>5.41</v>
      </c>
      <c r="J14687" t="s">
        <v>71</v>
      </c>
      <c r="K14687">
        <v>71.459999999999994</v>
      </c>
      <c r="L14687" t="s">
        <v>71</v>
      </c>
      <c r="M14687">
        <v>3.06</v>
      </c>
      <c r="N14687" t="s">
        <v>71</v>
      </c>
      <c r="O14687">
        <v>7.57</v>
      </c>
      <c r="P14687" t="s">
        <v>71</v>
      </c>
      <c r="Q14687">
        <v>25.5</v>
      </c>
      <c r="R14687" t="s">
        <v>71</v>
      </c>
      <c r="S14687">
        <v>0.8</v>
      </c>
      <c r="T14687" t="s">
        <v>71</v>
      </c>
      <c r="U14687">
        <v>24.78</v>
      </c>
      <c r="V14687" t="s">
        <v>71</v>
      </c>
      <c r="W14687">
        <v>26.94</v>
      </c>
      <c r="X14687" t="s">
        <v>71</v>
      </c>
      <c r="Y14687">
        <v>50.44</v>
      </c>
      <c r="AA14687">
        <v>72.48</v>
      </c>
      <c r="AC14687">
        <v>43.88</v>
      </c>
      <c r="AE14687">
        <v>28.25</v>
      </c>
      <c r="AF14687" t="s">
        <v>71</v>
      </c>
      <c r="AG14687">
        <v>6.73</v>
      </c>
      <c r="AH14687" t="s">
        <v>71</v>
      </c>
      <c r="AS14687">
        <v>11.28</v>
      </c>
      <c r="AT14687" t="s">
        <v>71</v>
      </c>
    </row>
    <row r="14688" spans="1:46" x14ac:dyDescent="0.2">
      <c r="A14688" t="s">
        <v>253</v>
      </c>
      <c r="B14688" t="s">
        <v>254</v>
      </c>
      <c r="C14688">
        <f>-69.97390242 / 41.7415428</f>
        <v>-1.6763611914219905</v>
      </c>
      <c r="D14688" t="s">
        <v>255</v>
      </c>
      <c r="E14688" t="s">
        <v>70</v>
      </c>
      <c r="F14688" s="1">
        <v>38582</v>
      </c>
      <c r="G14688">
        <v>1</v>
      </c>
      <c r="O14688">
        <v>7.22</v>
      </c>
      <c r="P14688" t="s">
        <v>71</v>
      </c>
      <c r="Q14688">
        <v>25.4</v>
      </c>
      <c r="R14688" t="s">
        <v>71</v>
      </c>
    </row>
    <row r="14689" spans="1:46" x14ac:dyDescent="0.2">
      <c r="A14689" t="s">
        <v>253</v>
      </c>
      <c r="B14689" t="s">
        <v>254</v>
      </c>
      <c r="C14689">
        <f>-69.97390242 / 41.7415428</f>
        <v>-1.6763611914219905</v>
      </c>
      <c r="D14689" t="s">
        <v>255</v>
      </c>
      <c r="E14689" t="s">
        <v>70</v>
      </c>
      <c r="F14689" s="1">
        <v>38582</v>
      </c>
      <c r="G14689">
        <v>2</v>
      </c>
      <c r="O14689">
        <v>7.3</v>
      </c>
      <c r="P14689" t="s">
        <v>71</v>
      </c>
      <c r="Q14689">
        <v>25.2</v>
      </c>
      <c r="R14689" t="s">
        <v>71</v>
      </c>
    </row>
    <row r="14690" spans="1:46" x14ac:dyDescent="0.2">
      <c r="A14690" t="s">
        <v>253</v>
      </c>
      <c r="B14690" t="s">
        <v>254</v>
      </c>
      <c r="C14690">
        <f>-69.97390242 / 41.7415428</f>
        <v>-1.6763611914219905</v>
      </c>
      <c r="D14690" t="s">
        <v>255</v>
      </c>
      <c r="E14690" t="s">
        <v>70</v>
      </c>
      <c r="F14690" s="1">
        <v>38582</v>
      </c>
      <c r="G14690">
        <v>3</v>
      </c>
      <c r="O14690">
        <v>7.01</v>
      </c>
      <c r="P14690" t="s">
        <v>71</v>
      </c>
      <c r="Q14690">
        <v>24.6</v>
      </c>
      <c r="R14690" t="s">
        <v>71</v>
      </c>
    </row>
    <row r="14691" spans="1:46" x14ac:dyDescent="0.2">
      <c r="A14691" t="s">
        <v>253</v>
      </c>
      <c r="B14691" t="s">
        <v>254</v>
      </c>
      <c r="C14691">
        <f>-69.97390242 / 41.7415428</f>
        <v>-1.6763611914219905</v>
      </c>
      <c r="D14691" t="s">
        <v>255</v>
      </c>
      <c r="E14691" t="s">
        <v>70</v>
      </c>
      <c r="F14691" s="1">
        <v>38582</v>
      </c>
      <c r="G14691">
        <v>4</v>
      </c>
      <c r="O14691">
        <v>1.19</v>
      </c>
      <c r="P14691" t="s">
        <v>71</v>
      </c>
      <c r="Q14691">
        <v>19.600000000000001</v>
      </c>
      <c r="R14691" t="s">
        <v>71</v>
      </c>
    </row>
    <row r="14692" spans="1:46" x14ac:dyDescent="0.2">
      <c r="A14692" t="s">
        <v>253</v>
      </c>
      <c r="B14692" t="s">
        <v>254</v>
      </c>
      <c r="C14692">
        <f>-69.97390242 / 41.7415428</f>
        <v>-1.6763611914219905</v>
      </c>
      <c r="D14692" t="s">
        <v>255</v>
      </c>
      <c r="E14692" t="s">
        <v>70</v>
      </c>
      <c r="F14692" s="1">
        <v>38582</v>
      </c>
      <c r="G14692">
        <v>4.9000000000000004</v>
      </c>
      <c r="K14692">
        <v>105.25</v>
      </c>
      <c r="L14692" t="s">
        <v>71</v>
      </c>
      <c r="O14692">
        <v>1.34</v>
      </c>
      <c r="P14692" t="s">
        <v>71</v>
      </c>
      <c r="Q14692">
        <v>15.5</v>
      </c>
      <c r="R14692" t="s">
        <v>71</v>
      </c>
      <c r="S14692">
        <v>3.1</v>
      </c>
      <c r="T14692" t="s">
        <v>71</v>
      </c>
      <c r="U14692">
        <v>96.02</v>
      </c>
      <c r="V14692" t="s">
        <v>71</v>
      </c>
      <c r="W14692">
        <v>34.92</v>
      </c>
      <c r="X14692" t="s">
        <v>71</v>
      </c>
      <c r="Y14692">
        <v>69.97</v>
      </c>
      <c r="AA14692">
        <v>76.28</v>
      </c>
      <c r="AE14692">
        <v>50.85</v>
      </c>
      <c r="AF14692" t="s">
        <v>71</v>
      </c>
      <c r="AG14692">
        <v>6.6</v>
      </c>
      <c r="AH14692" t="s">
        <v>71</v>
      </c>
      <c r="AS14692">
        <v>15.26</v>
      </c>
      <c r="AT14692" t="s">
        <v>71</v>
      </c>
    </row>
    <row r="14693" spans="1:46" x14ac:dyDescent="0.2">
      <c r="A14693" t="s">
        <v>253</v>
      </c>
      <c r="B14693" t="s">
        <v>254</v>
      </c>
      <c r="C14693">
        <f>-69.97390242 / 41.7415428</f>
        <v>-1.6763611914219905</v>
      </c>
      <c r="D14693" t="s">
        <v>255</v>
      </c>
      <c r="E14693" t="s">
        <v>70</v>
      </c>
      <c r="F14693" s="1">
        <v>38621</v>
      </c>
      <c r="G14693">
        <v>0.5</v>
      </c>
      <c r="I14693">
        <v>5.34</v>
      </c>
      <c r="J14693" t="s">
        <v>71</v>
      </c>
      <c r="K14693">
        <v>60.09</v>
      </c>
      <c r="L14693" t="s">
        <v>71</v>
      </c>
      <c r="M14693">
        <v>1.73</v>
      </c>
      <c r="N14693" t="s">
        <v>71</v>
      </c>
      <c r="S14693">
        <v>1.5</v>
      </c>
      <c r="T14693" t="s">
        <v>71</v>
      </c>
      <c r="U14693">
        <v>46.46</v>
      </c>
      <c r="V14693" t="s">
        <v>71</v>
      </c>
      <c r="W14693">
        <v>45.84</v>
      </c>
      <c r="X14693" t="s">
        <v>71</v>
      </c>
      <c r="Y14693">
        <v>59.5</v>
      </c>
      <c r="AA14693">
        <v>70.78</v>
      </c>
      <c r="AC14693">
        <v>52.1</v>
      </c>
      <c r="AE14693">
        <v>30.67</v>
      </c>
      <c r="AF14693" t="s">
        <v>71</v>
      </c>
      <c r="AG14693">
        <v>6.69</v>
      </c>
      <c r="AH14693" t="s">
        <v>71</v>
      </c>
      <c r="AS14693">
        <v>0.03</v>
      </c>
      <c r="AT14693" t="s">
        <v>71</v>
      </c>
    </row>
    <row r="14694" spans="1:46" x14ac:dyDescent="0.2">
      <c r="A14694" t="s">
        <v>253</v>
      </c>
      <c r="B14694" t="s">
        <v>254</v>
      </c>
      <c r="C14694">
        <f>-69.97390242 / 41.7415428</f>
        <v>-1.6763611914219905</v>
      </c>
      <c r="D14694" t="s">
        <v>255</v>
      </c>
      <c r="E14694" t="s">
        <v>70</v>
      </c>
      <c r="F14694" s="1">
        <v>38621</v>
      </c>
      <c r="G14694">
        <v>4.8499999999999996</v>
      </c>
      <c r="K14694">
        <v>143.44</v>
      </c>
      <c r="L14694" t="s">
        <v>71</v>
      </c>
      <c r="S14694">
        <v>9.9</v>
      </c>
      <c r="T14694" t="s">
        <v>71</v>
      </c>
      <c r="U14694">
        <v>306.64</v>
      </c>
      <c r="V14694" t="s">
        <v>71</v>
      </c>
      <c r="W14694">
        <v>100.48</v>
      </c>
      <c r="X14694" t="s">
        <v>71</v>
      </c>
      <c r="Y14694">
        <v>86.71</v>
      </c>
      <c r="AA14694">
        <v>79.319999999999993</v>
      </c>
      <c r="AE14694">
        <v>68.209999999999994</v>
      </c>
      <c r="AF14694" t="s">
        <v>71</v>
      </c>
      <c r="AG14694">
        <v>6.52</v>
      </c>
      <c r="AH14694" t="s">
        <v>71</v>
      </c>
      <c r="AS14694">
        <v>26.29</v>
      </c>
      <c r="AT14694" t="s">
        <v>71</v>
      </c>
    </row>
    <row r="14695" spans="1:46" x14ac:dyDescent="0.2">
      <c r="A14695" t="s">
        <v>253</v>
      </c>
      <c r="B14695" t="s">
        <v>254</v>
      </c>
      <c r="C14695">
        <f>-69.97390242 / 41.7415428</f>
        <v>-1.6763611914219905</v>
      </c>
      <c r="D14695" t="s">
        <v>255</v>
      </c>
      <c r="E14695" t="s">
        <v>70</v>
      </c>
      <c r="F14695" s="1">
        <v>38952</v>
      </c>
      <c r="G14695">
        <v>0.5</v>
      </c>
      <c r="I14695">
        <v>5.31</v>
      </c>
      <c r="J14695" t="s">
        <v>71</v>
      </c>
      <c r="K14695">
        <v>2.27</v>
      </c>
      <c r="L14695" t="s">
        <v>71</v>
      </c>
      <c r="M14695">
        <v>2.87</v>
      </c>
      <c r="N14695" t="s">
        <v>71</v>
      </c>
      <c r="O14695">
        <v>7.5</v>
      </c>
      <c r="P14695" t="s">
        <v>71</v>
      </c>
      <c r="Q14695">
        <v>25.8</v>
      </c>
      <c r="R14695" t="s">
        <v>71</v>
      </c>
      <c r="S14695">
        <v>0.92</v>
      </c>
      <c r="T14695" t="s">
        <v>71</v>
      </c>
      <c r="U14695">
        <v>28.55</v>
      </c>
      <c r="V14695" t="s">
        <v>71</v>
      </c>
      <c r="W14695">
        <v>28.64</v>
      </c>
      <c r="X14695" t="s">
        <v>71</v>
      </c>
      <c r="Y14695">
        <v>52.48</v>
      </c>
      <c r="AA14695">
        <v>38.64</v>
      </c>
      <c r="AC14695">
        <v>44.81</v>
      </c>
      <c r="AE14695">
        <v>25.83</v>
      </c>
      <c r="AF14695" t="s">
        <v>71</v>
      </c>
      <c r="AG14695">
        <v>6.75</v>
      </c>
      <c r="AH14695" t="s">
        <v>71</v>
      </c>
      <c r="AS14695">
        <v>0.79</v>
      </c>
      <c r="AT14695" t="s">
        <v>71</v>
      </c>
    </row>
    <row r="14696" spans="1:46" x14ac:dyDescent="0.2">
      <c r="A14696" t="s">
        <v>253</v>
      </c>
      <c r="B14696" t="s">
        <v>254</v>
      </c>
      <c r="C14696">
        <f>-69.97390242 / 41.7415428</f>
        <v>-1.6763611914219905</v>
      </c>
      <c r="D14696" t="s">
        <v>255</v>
      </c>
      <c r="E14696" t="s">
        <v>70</v>
      </c>
      <c r="F14696" s="1">
        <v>38952</v>
      </c>
      <c r="G14696">
        <v>1</v>
      </c>
      <c r="O14696">
        <v>7.61</v>
      </c>
      <c r="P14696" t="s">
        <v>71</v>
      </c>
      <c r="Q14696">
        <v>25.3</v>
      </c>
      <c r="R14696" t="s">
        <v>71</v>
      </c>
    </row>
    <row r="14697" spans="1:46" x14ac:dyDescent="0.2">
      <c r="A14697" t="s">
        <v>253</v>
      </c>
      <c r="B14697" t="s">
        <v>254</v>
      </c>
      <c r="C14697">
        <f>-69.97390242 / 41.7415428</f>
        <v>-1.6763611914219905</v>
      </c>
      <c r="D14697" t="s">
        <v>255</v>
      </c>
      <c r="E14697" t="s">
        <v>70</v>
      </c>
      <c r="F14697" s="1">
        <v>38952</v>
      </c>
      <c r="G14697">
        <v>2</v>
      </c>
      <c r="O14697">
        <v>8.1199999999999992</v>
      </c>
      <c r="P14697" t="s">
        <v>71</v>
      </c>
      <c r="Q14697">
        <v>24.8</v>
      </c>
      <c r="R14697" t="s">
        <v>71</v>
      </c>
    </row>
    <row r="14698" spans="1:46" x14ac:dyDescent="0.2">
      <c r="A14698" t="s">
        <v>253</v>
      </c>
      <c r="B14698" t="s">
        <v>254</v>
      </c>
      <c r="C14698">
        <f>-69.97390242 / 41.7415428</f>
        <v>-1.6763611914219905</v>
      </c>
      <c r="D14698" t="s">
        <v>255</v>
      </c>
      <c r="E14698" t="s">
        <v>70</v>
      </c>
      <c r="F14698" s="1">
        <v>38952</v>
      </c>
      <c r="G14698">
        <v>3</v>
      </c>
      <c r="O14698">
        <v>6.86</v>
      </c>
      <c r="P14698" t="s">
        <v>71</v>
      </c>
      <c r="Q14698">
        <v>24.5</v>
      </c>
      <c r="R14698" t="s">
        <v>71</v>
      </c>
    </row>
    <row r="14699" spans="1:46" x14ac:dyDescent="0.2">
      <c r="A14699" t="s">
        <v>253</v>
      </c>
      <c r="B14699" t="s">
        <v>254</v>
      </c>
      <c r="C14699">
        <f>-69.97390242 / 41.7415428</f>
        <v>-1.6763611914219905</v>
      </c>
      <c r="D14699" t="s">
        <v>255</v>
      </c>
      <c r="E14699" t="s">
        <v>70</v>
      </c>
      <c r="F14699" s="1">
        <v>38952</v>
      </c>
      <c r="G14699">
        <v>4</v>
      </c>
      <c r="O14699">
        <v>3.18</v>
      </c>
      <c r="P14699" t="s">
        <v>71</v>
      </c>
      <c r="Q14699">
        <v>24</v>
      </c>
      <c r="R14699" t="s">
        <v>71</v>
      </c>
    </row>
    <row r="14700" spans="1:46" x14ac:dyDescent="0.2">
      <c r="A14700" t="s">
        <v>253</v>
      </c>
      <c r="B14700" t="s">
        <v>254</v>
      </c>
      <c r="C14700">
        <f>-69.97390242 / 41.7415428</f>
        <v>-1.6763611914219905</v>
      </c>
      <c r="D14700" t="s">
        <v>255</v>
      </c>
      <c r="E14700" t="s">
        <v>70</v>
      </c>
      <c r="F14700" s="1">
        <v>38952</v>
      </c>
      <c r="G14700">
        <v>4.75</v>
      </c>
      <c r="K14700">
        <v>45.39</v>
      </c>
      <c r="L14700" t="s">
        <v>71</v>
      </c>
      <c r="S14700">
        <v>2.2799999999999998</v>
      </c>
      <c r="T14700" t="s">
        <v>71</v>
      </c>
      <c r="U14700">
        <v>70.62</v>
      </c>
      <c r="V14700" t="s">
        <v>71</v>
      </c>
      <c r="W14700">
        <v>42.66</v>
      </c>
      <c r="X14700" t="s">
        <v>71</v>
      </c>
      <c r="Y14700">
        <v>65.540000000000006</v>
      </c>
      <c r="AA14700">
        <v>68.03</v>
      </c>
      <c r="AE14700">
        <v>43.79</v>
      </c>
      <c r="AF14700" t="s">
        <v>71</v>
      </c>
      <c r="AG14700">
        <v>6.82</v>
      </c>
      <c r="AH14700" t="s">
        <v>71</v>
      </c>
      <c r="AS14700">
        <v>1.1499999999999999</v>
      </c>
      <c r="AT14700" t="s">
        <v>71</v>
      </c>
    </row>
    <row r="14701" spans="1:46" x14ac:dyDescent="0.2">
      <c r="A14701" t="s">
        <v>253</v>
      </c>
      <c r="B14701" t="s">
        <v>254</v>
      </c>
      <c r="C14701">
        <f>-69.97390242 / 41.7415428</f>
        <v>-1.6763611914219905</v>
      </c>
      <c r="D14701" t="s">
        <v>255</v>
      </c>
      <c r="E14701" t="s">
        <v>70</v>
      </c>
      <c r="F14701" s="1">
        <v>38952</v>
      </c>
      <c r="G14701">
        <v>5</v>
      </c>
      <c r="O14701">
        <v>0.27</v>
      </c>
      <c r="P14701" t="s">
        <v>71</v>
      </c>
      <c r="Q14701">
        <v>19.399999999999999</v>
      </c>
      <c r="R14701" t="s">
        <v>71</v>
      </c>
    </row>
    <row r="14702" spans="1:46" x14ac:dyDescent="0.2">
      <c r="A14702" t="s">
        <v>253</v>
      </c>
      <c r="B14702" t="s">
        <v>254</v>
      </c>
      <c r="C14702">
        <f>-69.97390242 / 41.7415428</f>
        <v>-1.6763611914219905</v>
      </c>
      <c r="D14702" t="s">
        <v>255</v>
      </c>
      <c r="E14702" t="s">
        <v>70</v>
      </c>
      <c r="F14702" s="1">
        <v>38988</v>
      </c>
      <c r="G14702">
        <v>0.5</v>
      </c>
      <c r="I14702">
        <v>5.25</v>
      </c>
      <c r="J14702" t="s">
        <v>71</v>
      </c>
      <c r="K14702">
        <v>14.67</v>
      </c>
      <c r="L14702" t="s">
        <v>71</v>
      </c>
      <c r="M14702">
        <v>1.52</v>
      </c>
      <c r="N14702" t="s">
        <v>71</v>
      </c>
      <c r="O14702">
        <v>9.31</v>
      </c>
      <c r="P14702" t="s">
        <v>71</v>
      </c>
      <c r="Q14702">
        <v>20</v>
      </c>
      <c r="R14702" t="s">
        <v>71</v>
      </c>
      <c r="S14702">
        <v>1</v>
      </c>
      <c r="T14702" t="s">
        <v>71</v>
      </c>
      <c r="U14702">
        <v>30.92</v>
      </c>
      <c r="V14702" t="s">
        <v>71</v>
      </c>
      <c r="W14702">
        <v>41.09</v>
      </c>
      <c r="X14702" t="s">
        <v>71</v>
      </c>
      <c r="Y14702">
        <v>53.63</v>
      </c>
      <c r="AA14702">
        <v>56.95</v>
      </c>
      <c r="AC14702">
        <v>53.97</v>
      </c>
      <c r="AE14702">
        <v>27.24</v>
      </c>
      <c r="AF14702" t="s">
        <v>71</v>
      </c>
      <c r="AG14702">
        <v>6.73</v>
      </c>
      <c r="AH14702" t="s">
        <v>71</v>
      </c>
      <c r="AS14702">
        <v>11.53</v>
      </c>
      <c r="AT14702" t="s">
        <v>71</v>
      </c>
    </row>
    <row r="14703" spans="1:46" x14ac:dyDescent="0.2">
      <c r="A14703" t="s">
        <v>253</v>
      </c>
      <c r="B14703" t="s">
        <v>254</v>
      </c>
      <c r="C14703">
        <f>-69.97390242 / 41.7415428</f>
        <v>-1.6763611914219905</v>
      </c>
      <c r="D14703" t="s">
        <v>255</v>
      </c>
      <c r="E14703" t="s">
        <v>70</v>
      </c>
      <c r="F14703" s="1">
        <v>38988</v>
      </c>
      <c r="G14703">
        <v>1</v>
      </c>
      <c r="O14703">
        <v>8.8699999999999992</v>
      </c>
      <c r="P14703" t="s">
        <v>71</v>
      </c>
      <c r="Q14703">
        <v>19.600000000000001</v>
      </c>
      <c r="R14703" t="s">
        <v>71</v>
      </c>
    </row>
    <row r="14704" spans="1:46" x14ac:dyDescent="0.2">
      <c r="A14704" t="s">
        <v>253</v>
      </c>
      <c r="B14704" t="s">
        <v>254</v>
      </c>
      <c r="C14704">
        <f>-69.97390242 / 41.7415428</f>
        <v>-1.6763611914219905</v>
      </c>
      <c r="D14704" t="s">
        <v>255</v>
      </c>
      <c r="E14704" t="s">
        <v>70</v>
      </c>
      <c r="F14704" s="1">
        <v>38988</v>
      </c>
      <c r="G14704">
        <v>2</v>
      </c>
      <c r="O14704">
        <v>7.59</v>
      </c>
      <c r="P14704" t="s">
        <v>71</v>
      </c>
      <c r="Q14704">
        <v>19.3</v>
      </c>
      <c r="R14704" t="s">
        <v>71</v>
      </c>
    </row>
    <row r="14705" spans="1:46" x14ac:dyDescent="0.2">
      <c r="A14705" t="s">
        <v>253</v>
      </c>
      <c r="B14705" t="s">
        <v>254</v>
      </c>
      <c r="C14705">
        <f>-69.97390242 / 41.7415428</f>
        <v>-1.6763611914219905</v>
      </c>
      <c r="D14705" t="s">
        <v>255</v>
      </c>
      <c r="E14705" t="s">
        <v>70</v>
      </c>
      <c r="F14705" s="1">
        <v>38988</v>
      </c>
      <c r="G14705">
        <v>3</v>
      </c>
      <c r="O14705">
        <v>8.25</v>
      </c>
      <c r="P14705" t="s">
        <v>71</v>
      </c>
      <c r="Q14705">
        <v>19.3</v>
      </c>
      <c r="R14705" t="s">
        <v>71</v>
      </c>
    </row>
    <row r="14706" spans="1:46" x14ac:dyDescent="0.2">
      <c r="A14706" t="s">
        <v>253</v>
      </c>
      <c r="B14706" t="s">
        <v>254</v>
      </c>
      <c r="C14706">
        <f>-69.97390242 / 41.7415428</f>
        <v>-1.6763611914219905</v>
      </c>
      <c r="D14706" t="s">
        <v>255</v>
      </c>
      <c r="E14706" t="s">
        <v>70</v>
      </c>
      <c r="F14706" s="1">
        <v>38988</v>
      </c>
      <c r="G14706">
        <v>4</v>
      </c>
      <c r="O14706">
        <v>7.94</v>
      </c>
      <c r="P14706" t="s">
        <v>71</v>
      </c>
      <c r="Q14706">
        <v>19.2</v>
      </c>
      <c r="R14706" t="s">
        <v>71</v>
      </c>
    </row>
    <row r="14707" spans="1:46" x14ac:dyDescent="0.2">
      <c r="A14707" t="s">
        <v>253</v>
      </c>
      <c r="B14707" t="s">
        <v>254</v>
      </c>
      <c r="C14707">
        <f>-69.97390242 / 41.7415428</f>
        <v>-1.6763611914219905</v>
      </c>
      <c r="D14707" t="s">
        <v>255</v>
      </c>
      <c r="E14707" t="s">
        <v>70</v>
      </c>
      <c r="F14707" s="1">
        <v>38988</v>
      </c>
      <c r="G14707">
        <v>4.75</v>
      </c>
      <c r="K14707">
        <v>23.63</v>
      </c>
      <c r="L14707" t="s">
        <v>71</v>
      </c>
      <c r="O14707">
        <v>8.0500000000000007</v>
      </c>
      <c r="P14707" t="s">
        <v>71</v>
      </c>
      <c r="Q14707">
        <v>19.2</v>
      </c>
      <c r="R14707" t="s">
        <v>71</v>
      </c>
      <c r="S14707">
        <v>1.39</v>
      </c>
      <c r="T14707" t="s">
        <v>71</v>
      </c>
      <c r="U14707">
        <v>42.94</v>
      </c>
      <c r="V14707" t="s">
        <v>71</v>
      </c>
      <c r="W14707">
        <v>42.97</v>
      </c>
      <c r="X14707" t="s">
        <v>71</v>
      </c>
      <c r="Y14707">
        <v>58.37</v>
      </c>
      <c r="AA14707">
        <v>61.62</v>
      </c>
      <c r="AE14707">
        <v>27.04</v>
      </c>
      <c r="AF14707" t="s">
        <v>71</v>
      </c>
      <c r="AG14707">
        <v>6.71</v>
      </c>
      <c r="AH14707" t="s">
        <v>71</v>
      </c>
      <c r="AS14707">
        <v>2.08</v>
      </c>
      <c r="AT14707" t="s">
        <v>71</v>
      </c>
    </row>
    <row r="14708" spans="1:46" x14ac:dyDescent="0.2">
      <c r="A14708" t="s">
        <v>253</v>
      </c>
      <c r="B14708" t="s">
        <v>254</v>
      </c>
      <c r="C14708">
        <f>-69.97390242 / 41.7415428</f>
        <v>-1.6763611914219905</v>
      </c>
      <c r="D14708" t="s">
        <v>255</v>
      </c>
      <c r="E14708" t="s">
        <v>70</v>
      </c>
      <c r="F14708" s="1">
        <v>39678</v>
      </c>
      <c r="G14708">
        <v>0.5</v>
      </c>
      <c r="I14708">
        <v>5.3</v>
      </c>
      <c r="J14708" t="s">
        <v>71</v>
      </c>
      <c r="K14708">
        <v>19.16</v>
      </c>
      <c r="L14708" t="s">
        <v>71</v>
      </c>
      <c r="M14708">
        <v>1.56</v>
      </c>
      <c r="N14708" t="s">
        <v>71</v>
      </c>
      <c r="O14708">
        <v>7.32</v>
      </c>
      <c r="P14708" t="s">
        <v>71</v>
      </c>
      <c r="Q14708">
        <v>25</v>
      </c>
      <c r="R14708" t="s">
        <v>71</v>
      </c>
      <c r="S14708">
        <v>0.89</v>
      </c>
      <c r="T14708" t="s">
        <v>71</v>
      </c>
      <c r="U14708">
        <v>27.57</v>
      </c>
      <c r="V14708" t="s">
        <v>71</v>
      </c>
      <c r="W14708">
        <v>44.5</v>
      </c>
      <c r="X14708" t="s">
        <v>71</v>
      </c>
      <c r="Y14708">
        <v>51.98</v>
      </c>
      <c r="AA14708">
        <v>59.57</v>
      </c>
      <c r="AC14708">
        <v>53.59</v>
      </c>
      <c r="AE14708">
        <v>13.1</v>
      </c>
      <c r="AF14708" t="s">
        <v>71</v>
      </c>
      <c r="AG14708">
        <v>7.01</v>
      </c>
      <c r="AH14708" t="s">
        <v>71</v>
      </c>
      <c r="AS14708">
        <v>0.93</v>
      </c>
      <c r="AT14708" t="s">
        <v>71</v>
      </c>
    </row>
    <row r="14709" spans="1:46" x14ac:dyDescent="0.2">
      <c r="A14709" t="s">
        <v>253</v>
      </c>
      <c r="B14709" t="s">
        <v>254</v>
      </c>
      <c r="C14709">
        <f>-69.97390242 / 41.7415428</f>
        <v>-1.6763611914219905</v>
      </c>
      <c r="D14709" t="s">
        <v>255</v>
      </c>
      <c r="E14709" t="s">
        <v>70</v>
      </c>
      <c r="F14709" s="1">
        <v>39678</v>
      </c>
      <c r="G14709">
        <v>1</v>
      </c>
      <c r="O14709">
        <v>7.83</v>
      </c>
      <c r="P14709" t="s">
        <v>71</v>
      </c>
      <c r="Q14709">
        <v>24.8</v>
      </c>
      <c r="R14709" t="s">
        <v>71</v>
      </c>
    </row>
    <row r="14710" spans="1:46" x14ac:dyDescent="0.2">
      <c r="A14710" t="s">
        <v>253</v>
      </c>
      <c r="B14710" t="s">
        <v>254</v>
      </c>
      <c r="C14710">
        <f>-69.97390242 / 41.7415428</f>
        <v>-1.6763611914219905</v>
      </c>
      <c r="D14710" t="s">
        <v>255</v>
      </c>
      <c r="E14710" t="s">
        <v>70</v>
      </c>
      <c r="F14710" s="1">
        <v>39678</v>
      </c>
      <c r="G14710">
        <v>2</v>
      </c>
      <c r="O14710">
        <v>6.8</v>
      </c>
      <c r="P14710" t="s">
        <v>71</v>
      </c>
      <c r="Q14710">
        <v>24.5</v>
      </c>
      <c r="R14710" t="s">
        <v>71</v>
      </c>
    </row>
    <row r="14711" spans="1:46" x14ac:dyDescent="0.2">
      <c r="A14711" t="s">
        <v>253</v>
      </c>
      <c r="B14711" t="s">
        <v>254</v>
      </c>
      <c r="C14711">
        <f>-69.97390242 / 41.7415428</f>
        <v>-1.6763611914219905</v>
      </c>
      <c r="D14711" t="s">
        <v>255</v>
      </c>
      <c r="E14711" t="s">
        <v>70</v>
      </c>
      <c r="F14711" s="1">
        <v>39678</v>
      </c>
      <c r="G14711">
        <v>3</v>
      </c>
      <c r="O14711">
        <v>3.11</v>
      </c>
      <c r="P14711" t="s">
        <v>71</v>
      </c>
      <c r="Q14711">
        <v>24.2</v>
      </c>
      <c r="R14711" t="s">
        <v>71</v>
      </c>
    </row>
    <row r="14712" spans="1:46" x14ac:dyDescent="0.2">
      <c r="A14712" t="s">
        <v>253</v>
      </c>
      <c r="B14712" t="s">
        <v>254</v>
      </c>
      <c r="C14712">
        <f>-69.97390242 / 41.7415428</f>
        <v>-1.6763611914219905</v>
      </c>
      <c r="D14712" t="s">
        <v>255</v>
      </c>
      <c r="E14712" t="s">
        <v>70</v>
      </c>
      <c r="F14712" s="1">
        <v>39678</v>
      </c>
      <c r="G14712">
        <v>4</v>
      </c>
      <c r="O14712">
        <v>0.86</v>
      </c>
      <c r="P14712" t="s">
        <v>71</v>
      </c>
      <c r="Q14712">
        <v>23.2</v>
      </c>
      <c r="R14712" t="s">
        <v>71</v>
      </c>
    </row>
    <row r="14713" spans="1:46" x14ac:dyDescent="0.2">
      <c r="A14713" t="s">
        <v>253</v>
      </c>
      <c r="B14713" t="s">
        <v>254</v>
      </c>
      <c r="C14713">
        <f>-69.97390242 / 41.7415428</f>
        <v>-1.6763611914219905</v>
      </c>
      <c r="D14713" t="s">
        <v>255</v>
      </c>
      <c r="E14713" t="s">
        <v>70</v>
      </c>
      <c r="F14713" s="1">
        <v>39678</v>
      </c>
      <c r="G14713">
        <v>4.75</v>
      </c>
      <c r="K14713">
        <v>63.16</v>
      </c>
      <c r="L14713" t="s">
        <v>71</v>
      </c>
      <c r="O14713">
        <v>0.18</v>
      </c>
      <c r="P14713" t="s">
        <v>71</v>
      </c>
      <c r="Q14713">
        <v>20.2</v>
      </c>
      <c r="R14713" t="s">
        <v>71</v>
      </c>
      <c r="S14713">
        <v>7.34</v>
      </c>
      <c r="T14713" t="s">
        <v>71</v>
      </c>
      <c r="U14713">
        <v>227.35</v>
      </c>
      <c r="V14713" t="s">
        <v>71</v>
      </c>
      <c r="W14713">
        <v>80.680000000000007</v>
      </c>
      <c r="X14713" t="s">
        <v>71</v>
      </c>
      <c r="Y14713">
        <v>82.4</v>
      </c>
      <c r="AA14713">
        <v>71.27</v>
      </c>
      <c r="AE14713">
        <v>29.6</v>
      </c>
      <c r="AF14713" t="s">
        <v>71</v>
      </c>
      <c r="AG14713">
        <v>6.42</v>
      </c>
      <c r="AH14713" t="s">
        <v>71</v>
      </c>
      <c r="AS14713">
        <v>3.67</v>
      </c>
      <c r="AT14713" t="s">
        <v>71</v>
      </c>
    </row>
    <row r="14714" spans="1:46" x14ac:dyDescent="0.2">
      <c r="A14714" t="s">
        <v>253</v>
      </c>
      <c r="B14714" t="s">
        <v>254</v>
      </c>
      <c r="C14714">
        <f>-69.97390242 / 41.7415428</f>
        <v>-1.6763611914219905</v>
      </c>
      <c r="D14714" t="s">
        <v>255</v>
      </c>
      <c r="E14714" t="s">
        <v>70</v>
      </c>
      <c r="F14714" s="1">
        <v>40052</v>
      </c>
      <c r="G14714">
        <v>0.5</v>
      </c>
      <c r="I14714">
        <v>5.36</v>
      </c>
      <c r="J14714" t="s">
        <v>71</v>
      </c>
      <c r="K14714">
        <v>3.34</v>
      </c>
      <c r="L14714" t="s">
        <v>71</v>
      </c>
      <c r="M14714">
        <v>2.54</v>
      </c>
      <c r="N14714" t="s">
        <v>71</v>
      </c>
      <c r="O14714">
        <v>7.72</v>
      </c>
      <c r="P14714" t="s">
        <v>71</v>
      </c>
      <c r="Q14714">
        <v>27</v>
      </c>
      <c r="R14714" t="s">
        <v>71</v>
      </c>
      <c r="S14714">
        <v>0.96</v>
      </c>
      <c r="T14714" t="s">
        <v>71</v>
      </c>
      <c r="U14714">
        <v>29.64</v>
      </c>
      <c r="V14714" t="s">
        <v>71</v>
      </c>
      <c r="W14714">
        <v>32.21</v>
      </c>
      <c r="X14714" t="s">
        <v>71</v>
      </c>
      <c r="Y14714">
        <v>53.02</v>
      </c>
      <c r="AA14714">
        <v>42.44</v>
      </c>
      <c r="AC14714">
        <v>46.57</v>
      </c>
      <c r="AE14714">
        <v>15.2</v>
      </c>
      <c r="AF14714" t="s">
        <v>71</v>
      </c>
      <c r="AG14714">
        <v>6.06</v>
      </c>
      <c r="AH14714" t="s">
        <v>71</v>
      </c>
    </row>
    <row r="14715" spans="1:46" x14ac:dyDescent="0.2">
      <c r="A14715" t="s">
        <v>253</v>
      </c>
      <c r="B14715" t="s">
        <v>254</v>
      </c>
      <c r="C14715">
        <f>-69.97390242 / 41.7415428</f>
        <v>-1.6763611914219905</v>
      </c>
      <c r="D14715" t="s">
        <v>255</v>
      </c>
      <c r="E14715" t="s">
        <v>70</v>
      </c>
      <c r="F14715" s="1">
        <v>40052</v>
      </c>
      <c r="G14715">
        <v>1</v>
      </c>
      <c r="O14715">
        <v>7.86</v>
      </c>
      <c r="P14715" t="s">
        <v>71</v>
      </c>
      <c r="Q14715">
        <v>26.9</v>
      </c>
      <c r="R14715" t="s">
        <v>71</v>
      </c>
    </row>
    <row r="14716" spans="1:46" x14ac:dyDescent="0.2">
      <c r="A14716" t="s">
        <v>253</v>
      </c>
      <c r="B14716" t="s">
        <v>254</v>
      </c>
      <c r="C14716">
        <f>-69.97390242 / 41.7415428</f>
        <v>-1.6763611914219905</v>
      </c>
      <c r="D14716" t="s">
        <v>255</v>
      </c>
      <c r="E14716" t="s">
        <v>70</v>
      </c>
      <c r="F14716" s="1">
        <v>40052</v>
      </c>
      <c r="G14716">
        <v>2</v>
      </c>
      <c r="O14716">
        <v>7.62</v>
      </c>
      <c r="P14716" t="s">
        <v>71</v>
      </c>
      <c r="Q14716">
        <v>26.7</v>
      </c>
      <c r="R14716" t="s">
        <v>71</v>
      </c>
    </row>
    <row r="14717" spans="1:46" x14ac:dyDescent="0.2">
      <c r="A14717" t="s">
        <v>253</v>
      </c>
      <c r="B14717" t="s">
        <v>254</v>
      </c>
      <c r="C14717">
        <f>-69.97390242 / 41.7415428</f>
        <v>-1.6763611914219905</v>
      </c>
      <c r="D14717" t="s">
        <v>255</v>
      </c>
      <c r="E14717" t="s">
        <v>70</v>
      </c>
      <c r="F14717" s="1">
        <v>40052</v>
      </c>
      <c r="G14717">
        <v>3</v>
      </c>
      <c r="O14717">
        <v>7.18</v>
      </c>
      <c r="P14717" t="s">
        <v>71</v>
      </c>
      <c r="Q14717">
        <v>26.5</v>
      </c>
      <c r="R14717" t="s">
        <v>71</v>
      </c>
    </row>
    <row r="14718" spans="1:46" x14ac:dyDescent="0.2">
      <c r="A14718" t="s">
        <v>253</v>
      </c>
      <c r="B14718" t="s">
        <v>254</v>
      </c>
      <c r="C14718">
        <f>-69.97390242 / 41.7415428</f>
        <v>-1.6763611914219905</v>
      </c>
      <c r="D14718" t="s">
        <v>255</v>
      </c>
      <c r="E14718" t="s">
        <v>70</v>
      </c>
      <c r="F14718" s="1">
        <v>40052</v>
      </c>
      <c r="G14718">
        <v>4</v>
      </c>
      <c r="O14718">
        <v>1.26</v>
      </c>
      <c r="P14718" t="s">
        <v>71</v>
      </c>
      <c r="Q14718">
        <v>23.8</v>
      </c>
      <c r="R14718" t="s">
        <v>71</v>
      </c>
    </row>
    <row r="14719" spans="1:46" x14ac:dyDescent="0.2">
      <c r="A14719" t="s">
        <v>253</v>
      </c>
      <c r="B14719" t="s">
        <v>254</v>
      </c>
      <c r="C14719">
        <f>-69.97390242 / 41.7415428</f>
        <v>-1.6763611914219905</v>
      </c>
      <c r="D14719" t="s">
        <v>255</v>
      </c>
      <c r="E14719" t="s">
        <v>70</v>
      </c>
      <c r="F14719" s="1">
        <v>40052</v>
      </c>
      <c r="G14719">
        <v>4.75</v>
      </c>
      <c r="K14719">
        <v>5.61</v>
      </c>
      <c r="L14719" t="s">
        <v>71</v>
      </c>
      <c r="O14719">
        <v>0.3</v>
      </c>
      <c r="P14719" t="s">
        <v>71</v>
      </c>
      <c r="Q14719">
        <v>20.2</v>
      </c>
      <c r="R14719" t="s">
        <v>71</v>
      </c>
      <c r="S14719">
        <v>6.03</v>
      </c>
      <c r="T14719" t="s">
        <v>71</v>
      </c>
      <c r="U14719">
        <v>186.68</v>
      </c>
      <c r="V14719" t="s">
        <v>71</v>
      </c>
      <c r="W14719">
        <v>129.74</v>
      </c>
      <c r="X14719" t="s">
        <v>71</v>
      </c>
      <c r="Y14719">
        <v>79.56</v>
      </c>
      <c r="AA14719">
        <v>47.53</v>
      </c>
      <c r="AE14719">
        <v>24.5</v>
      </c>
      <c r="AF14719" t="s">
        <v>71</v>
      </c>
      <c r="AG14719">
        <v>6.14</v>
      </c>
      <c r="AH14719" t="s">
        <v>71</v>
      </c>
      <c r="AS14719">
        <v>3.82</v>
      </c>
      <c r="AT14719" t="s">
        <v>71</v>
      </c>
    </row>
    <row r="14720" spans="1:46" x14ac:dyDescent="0.2">
      <c r="A14720" t="s">
        <v>253</v>
      </c>
      <c r="B14720" t="s">
        <v>254</v>
      </c>
      <c r="C14720">
        <f>-69.97390242 / 41.7415428</f>
        <v>-1.6763611914219905</v>
      </c>
      <c r="D14720" t="s">
        <v>255</v>
      </c>
      <c r="E14720" t="s">
        <v>70</v>
      </c>
      <c r="F14720" s="1">
        <v>40421</v>
      </c>
      <c r="G14720">
        <v>0.5</v>
      </c>
      <c r="I14720">
        <v>5.15</v>
      </c>
      <c r="J14720" t="s">
        <v>71</v>
      </c>
      <c r="K14720">
        <v>37.409999999999997</v>
      </c>
      <c r="L14720" t="s">
        <v>71</v>
      </c>
      <c r="M14720">
        <v>0.57999999999999996</v>
      </c>
      <c r="N14720" t="s">
        <v>71</v>
      </c>
      <c r="O14720">
        <v>9.98</v>
      </c>
      <c r="P14720" t="s">
        <v>71</v>
      </c>
      <c r="Q14720">
        <v>27.2</v>
      </c>
      <c r="R14720" t="s">
        <v>71</v>
      </c>
      <c r="S14720">
        <v>0.76</v>
      </c>
      <c r="T14720" t="s">
        <v>71</v>
      </c>
      <c r="U14720">
        <v>23.68</v>
      </c>
      <c r="V14720" t="s">
        <v>71</v>
      </c>
      <c r="W14720">
        <v>101.64</v>
      </c>
      <c r="X14720" t="s">
        <v>71</v>
      </c>
      <c r="Y14720">
        <v>49.78</v>
      </c>
      <c r="AA14720">
        <v>66.13</v>
      </c>
      <c r="AC14720">
        <v>67.849999999999994</v>
      </c>
      <c r="AE14720">
        <v>16.8</v>
      </c>
      <c r="AF14720" t="s">
        <v>71</v>
      </c>
      <c r="AG14720">
        <v>9.2100000000000009</v>
      </c>
      <c r="AH14720" t="s">
        <v>71</v>
      </c>
    </row>
    <row r="14721" spans="1:46" x14ac:dyDescent="0.2">
      <c r="A14721" t="s">
        <v>253</v>
      </c>
      <c r="B14721" t="s">
        <v>254</v>
      </c>
      <c r="C14721">
        <f>-69.97390242 / 41.7415428</f>
        <v>-1.6763611914219905</v>
      </c>
      <c r="D14721" t="s">
        <v>255</v>
      </c>
      <c r="E14721" t="s">
        <v>70</v>
      </c>
      <c r="F14721" s="1">
        <v>40421</v>
      </c>
      <c r="G14721">
        <v>1</v>
      </c>
      <c r="O14721">
        <v>10.28</v>
      </c>
      <c r="P14721" t="s">
        <v>71</v>
      </c>
      <c r="Q14721">
        <v>23.8</v>
      </c>
      <c r="R14721" t="s">
        <v>71</v>
      </c>
    </row>
    <row r="14722" spans="1:46" x14ac:dyDescent="0.2">
      <c r="A14722" t="s">
        <v>253</v>
      </c>
      <c r="B14722" t="s">
        <v>254</v>
      </c>
      <c r="C14722">
        <f>-69.97390242 / 41.7415428</f>
        <v>-1.6763611914219905</v>
      </c>
      <c r="D14722" t="s">
        <v>255</v>
      </c>
      <c r="E14722" t="s">
        <v>70</v>
      </c>
      <c r="F14722" s="1">
        <v>40421</v>
      </c>
      <c r="G14722">
        <v>2</v>
      </c>
      <c r="O14722">
        <v>4.01</v>
      </c>
      <c r="P14722" t="s">
        <v>71</v>
      </c>
      <c r="Q14722">
        <v>22</v>
      </c>
      <c r="R14722" t="s">
        <v>71</v>
      </c>
    </row>
    <row r="14723" spans="1:46" x14ac:dyDescent="0.2">
      <c r="A14723" t="s">
        <v>253</v>
      </c>
      <c r="B14723" t="s">
        <v>254</v>
      </c>
      <c r="C14723">
        <f>-69.97390242 / 41.7415428</f>
        <v>-1.6763611914219905</v>
      </c>
      <c r="D14723" t="s">
        <v>255</v>
      </c>
      <c r="E14723" t="s">
        <v>70</v>
      </c>
      <c r="F14723" s="1">
        <v>40421</v>
      </c>
      <c r="G14723">
        <v>3</v>
      </c>
      <c r="O14723">
        <v>1.89</v>
      </c>
      <c r="P14723" t="s">
        <v>71</v>
      </c>
      <c r="Q14723">
        <v>21.4</v>
      </c>
      <c r="R14723" t="s">
        <v>71</v>
      </c>
    </row>
    <row r="14724" spans="1:46" x14ac:dyDescent="0.2">
      <c r="A14724" t="s">
        <v>253</v>
      </c>
      <c r="B14724" t="s">
        <v>254</v>
      </c>
      <c r="C14724">
        <f>-69.97390242 / 41.7415428</f>
        <v>-1.6763611914219905</v>
      </c>
      <c r="D14724" t="s">
        <v>255</v>
      </c>
      <c r="E14724" t="s">
        <v>70</v>
      </c>
      <c r="F14724" s="1">
        <v>40421</v>
      </c>
      <c r="G14724">
        <v>4</v>
      </c>
      <c r="O14724">
        <v>1.77</v>
      </c>
      <c r="P14724" t="s">
        <v>71</v>
      </c>
      <c r="Q14724">
        <v>21.1</v>
      </c>
      <c r="R14724" t="s">
        <v>71</v>
      </c>
    </row>
    <row r="14725" spans="1:46" x14ac:dyDescent="0.2">
      <c r="A14725" t="s">
        <v>253</v>
      </c>
      <c r="B14725" t="s">
        <v>254</v>
      </c>
      <c r="C14725">
        <f>-69.97390242 / 41.7415428</f>
        <v>-1.6763611914219905</v>
      </c>
      <c r="D14725" t="s">
        <v>255</v>
      </c>
      <c r="E14725" t="s">
        <v>70</v>
      </c>
      <c r="F14725" s="1">
        <v>40421</v>
      </c>
      <c r="G14725">
        <v>4.5999999999999996</v>
      </c>
      <c r="K14725">
        <v>8.4</v>
      </c>
      <c r="L14725" t="s">
        <v>71</v>
      </c>
      <c r="O14725">
        <v>1.77</v>
      </c>
      <c r="P14725" t="s">
        <v>71</v>
      </c>
      <c r="Q14725">
        <v>20.9</v>
      </c>
      <c r="R14725" t="s">
        <v>71</v>
      </c>
      <c r="S14725">
        <v>0.68</v>
      </c>
      <c r="T14725" t="s">
        <v>71</v>
      </c>
      <c r="U14725">
        <v>21.12</v>
      </c>
      <c r="V14725" t="s">
        <v>71</v>
      </c>
      <c r="W14725">
        <v>87.28</v>
      </c>
      <c r="X14725" t="s">
        <v>71</v>
      </c>
      <c r="Y14725">
        <v>48.13</v>
      </c>
      <c r="AA14725">
        <v>51.48</v>
      </c>
      <c r="AE14725">
        <v>18.100000000000001</v>
      </c>
      <c r="AF14725" t="s">
        <v>71</v>
      </c>
      <c r="AG14725">
        <v>6.92</v>
      </c>
      <c r="AH14725" t="s">
        <v>71</v>
      </c>
      <c r="AS14725">
        <v>3.45</v>
      </c>
      <c r="AT14725" t="s">
        <v>71</v>
      </c>
    </row>
    <row r="14726" spans="1:46" x14ac:dyDescent="0.2">
      <c r="A14726" t="s">
        <v>253</v>
      </c>
      <c r="B14726" t="s">
        <v>254</v>
      </c>
      <c r="C14726">
        <f>-69.97390242 / 41.7415428</f>
        <v>-1.6763611914219905</v>
      </c>
      <c r="D14726" t="s">
        <v>255</v>
      </c>
      <c r="E14726" t="s">
        <v>70</v>
      </c>
      <c r="F14726" s="1">
        <v>40776</v>
      </c>
      <c r="G14726">
        <v>0.5</v>
      </c>
      <c r="I14726">
        <v>5.0999999999999996</v>
      </c>
      <c r="J14726" t="s">
        <v>71</v>
      </c>
      <c r="K14726">
        <v>5.81</v>
      </c>
      <c r="L14726" t="s">
        <v>71</v>
      </c>
      <c r="M14726">
        <v>3.65</v>
      </c>
      <c r="N14726" t="s">
        <v>71</v>
      </c>
      <c r="O14726">
        <v>26.4</v>
      </c>
      <c r="P14726" t="s">
        <v>71</v>
      </c>
      <c r="Q14726">
        <v>7.02</v>
      </c>
      <c r="R14726" t="s">
        <v>71</v>
      </c>
      <c r="S14726">
        <v>27.1</v>
      </c>
      <c r="T14726" t="s">
        <v>71</v>
      </c>
      <c r="U14726">
        <v>839.39</v>
      </c>
      <c r="V14726" t="s">
        <v>71</v>
      </c>
      <c r="Y14726">
        <v>101.24</v>
      </c>
      <c r="AA14726">
        <v>47.86</v>
      </c>
      <c r="AC14726">
        <v>41.34</v>
      </c>
      <c r="AE14726">
        <v>26.52</v>
      </c>
      <c r="AF14726" t="s">
        <v>71</v>
      </c>
      <c r="AG14726">
        <v>3.8</v>
      </c>
      <c r="AH14726" t="s">
        <v>71</v>
      </c>
      <c r="AS14726">
        <v>0.75</v>
      </c>
      <c r="AT14726" t="s">
        <v>71</v>
      </c>
    </row>
    <row r="14727" spans="1:46" x14ac:dyDescent="0.2">
      <c r="A14727" t="s">
        <v>253</v>
      </c>
      <c r="B14727" t="s">
        <v>254</v>
      </c>
      <c r="C14727">
        <f>-69.97390242 / 41.7415428</f>
        <v>-1.6763611914219905</v>
      </c>
      <c r="D14727" t="s">
        <v>255</v>
      </c>
      <c r="E14727" t="s">
        <v>70</v>
      </c>
      <c r="F14727" s="1">
        <v>40776</v>
      </c>
      <c r="G14727">
        <v>1</v>
      </c>
      <c r="O14727">
        <v>26.4</v>
      </c>
      <c r="P14727" t="s">
        <v>71</v>
      </c>
    </row>
    <row r="14728" spans="1:46" x14ac:dyDescent="0.2">
      <c r="A14728" t="s">
        <v>253</v>
      </c>
      <c r="B14728" t="s">
        <v>254</v>
      </c>
      <c r="C14728">
        <f>-69.97390242 / 41.7415428</f>
        <v>-1.6763611914219905</v>
      </c>
      <c r="D14728" t="s">
        <v>255</v>
      </c>
      <c r="E14728" t="s">
        <v>70</v>
      </c>
      <c r="F14728" s="1">
        <v>40776</v>
      </c>
      <c r="G14728">
        <v>2</v>
      </c>
      <c r="O14728">
        <v>26.1</v>
      </c>
      <c r="P14728" t="s">
        <v>71</v>
      </c>
    </row>
    <row r="14729" spans="1:46" x14ac:dyDescent="0.2">
      <c r="A14729" t="s">
        <v>253</v>
      </c>
      <c r="B14729" t="s">
        <v>254</v>
      </c>
      <c r="C14729">
        <f>-69.97390242 / 41.7415428</f>
        <v>-1.6763611914219905</v>
      </c>
      <c r="D14729" t="s">
        <v>255</v>
      </c>
      <c r="E14729" t="s">
        <v>70</v>
      </c>
      <c r="F14729" s="1">
        <v>40776</v>
      </c>
      <c r="G14729">
        <v>3</v>
      </c>
      <c r="O14729">
        <v>25.2</v>
      </c>
      <c r="P14729" t="s">
        <v>71</v>
      </c>
    </row>
    <row r="14730" spans="1:46" x14ac:dyDescent="0.2">
      <c r="A14730" t="s">
        <v>253</v>
      </c>
      <c r="B14730" t="s">
        <v>254</v>
      </c>
      <c r="C14730">
        <f>-69.97390242 / 41.7415428</f>
        <v>-1.6763611914219905</v>
      </c>
      <c r="D14730" t="s">
        <v>255</v>
      </c>
      <c r="E14730" t="s">
        <v>70</v>
      </c>
      <c r="F14730" s="1">
        <v>40776</v>
      </c>
      <c r="G14730">
        <v>4</v>
      </c>
      <c r="O14730">
        <v>24.3</v>
      </c>
      <c r="P14730" t="s">
        <v>71</v>
      </c>
    </row>
    <row r="14731" spans="1:46" x14ac:dyDescent="0.2">
      <c r="A14731" t="s">
        <v>253</v>
      </c>
      <c r="B14731" t="s">
        <v>254</v>
      </c>
      <c r="C14731">
        <f>-69.97390242 / 41.7415428</f>
        <v>-1.6763611914219905</v>
      </c>
      <c r="D14731" t="s">
        <v>255</v>
      </c>
      <c r="E14731" t="s">
        <v>70</v>
      </c>
      <c r="F14731" s="1">
        <v>40776</v>
      </c>
      <c r="G14731">
        <v>4.5999999999999996</v>
      </c>
      <c r="K14731">
        <v>7.42</v>
      </c>
      <c r="L14731" t="s">
        <v>71</v>
      </c>
      <c r="O14731">
        <v>23.7</v>
      </c>
      <c r="P14731" t="s">
        <v>71</v>
      </c>
      <c r="Q14731">
        <v>6.67</v>
      </c>
      <c r="R14731" t="s">
        <v>71</v>
      </c>
      <c r="S14731">
        <v>68.56</v>
      </c>
      <c r="T14731" t="s">
        <v>71</v>
      </c>
      <c r="U14731">
        <v>2123.56</v>
      </c>
      <c r="V14731" t="s">
        <v>71</v>
      </c>
      <c r="Y14731">
        <v>114.62</v>
      </c>
      <c r="AA14731">
        <v>50.26</v>
      </c>
      <c r="AE14731">
        <v>46.87</v>
      </c>
      <c r="AF14731" t="s">
        <v>71</v>
      </c>
      <c r="AG14731">
        <v>17</v>
      </c>
      <c r="AH14731" t="s">
        <v>71</v>
      </c>
      <c r="AS14731">
        <v>3.35</v>
      </c>
      <c r="AT14731" t="s">
        <v>71</v>
      </c>
    </row>
    <row r="14732" spans="1:46" x14ac:dyDescent="0.2">
      <c r="A14732" t="s">
        <v>253</v>
      </c>
      <c r="B14732" t="s">
        <v>254</v>
      </c>
      <c r="C14732">
        <f>-69.97390242 / 41.7415428</f>
        <v>-1.6763611914219905</v>
      </c>
      <c r="D14732" t="s">
        <v>255</v>
      </c>
      <c r="E14732" t="s">
        <v>70</v>
      </c>
      <c r="F14732" s="1">
        <v>41144</v>
      </c>
      <c r="G14732">
        <v>0.5</v>
      </c>
      <c r="I14732">
        <v>5.04</v>
      </c>
      <c r="J14732" t="s">
        <v>71</v>
      </c>
      <c r="K14732">
        <v>10.89</v>
      </c>
      <c r="L14732" t="s">
        <v>71</v>
      </c>
      <c r="M14732">
        <v>1.72</v>
      </c>
      <c r="N14732" t="s">
        <v>71</v>
      </c>
      <c r="O14732">
        <v>9.3800000000000008</v>
      </c>
      <c r="P14732" t="s">
        <v>71</v>
      </c>
      <c r="Q14732">
        <v>25.9</v>
      </c>
      <c r="R14732" t="s">
        <v>71</v>
      </c>
      <c r="S14732">
        <v>1.48</v>
      </c>
      <c r="T14732" t="s">
        <v>71</v>
      </c>
      <c r="U14732">
        <v>45.84</v>
      </c>
      <c r="V14732" t="s">
        <v>71</v>
      </c>
      <c r="W14732">
        <v>38.01</v>
      </c>
      <c r="X14732" t="s">
        <v>71</v>
      </c>
      <c r="Y14732">
        <v>59.31</v>
      </c>
      <c r="AA14732">
        <v>54.02</v>
      </c>
      <c r="AC14732">
        <v>52.19</v>
      </c>
      <c r="AE14732">
        <v>15.2</v>
      </c>
      <c r="AF14732" t="s">
        <v>71</v>
      </c>
      <c r="AG14732">
        <v>8.18</v>
      </c>
      <c r="AH14732" t="s">
        <v>71</v>
      </c>
      <c r="AS14732">
        <v>2.2599999999999998</v>
      </c>
      <c r="AT14732" t="s">
        <v>71</v>
      </c>
    </row>
    <row r="14733" spans="1:46" x14ac:dyDescent="0.2">
      <c r="A14733" t="s">
        <v>253</v>
      </c>
      <c r="B14733" t="s">
        <v>254</v>
      </c>
      <c r="C14733">
        <f>-69.97390242 / 41.7415428</f>
        <v>-1.6763611914219905</v>
      </c>
      <c r="D14733" t="s">
        <v>255</v>
      </c>
      <c r="E14733" t="s">
        <v>70</v>
      </c>
      <c r="F14733" s="1">
        <v>41144</v>
      </c>
      <c r="G14733">
        <v>1</v>
      </c>
      <c r="O14733">
        <v>8.92</v>
      </c>
      <c r="P14733" t="s">
        <v>71</v>
      </c>
      <c r="Q14733">
        <v>25.7</v>
      </c>
      <c r="R14733" t="s">
        <v>71</v>
      </c>
    </row>
    <row r="14734" spans="1:46" x14ac:dyDescent="0.2">
      <c r="A14734" t="s">
        <v>253</v>
      </c>
      <c r="B14734" t="s">
        <v>254</v>
      </c>
      <c r="C14734">
        <f>-69.97390242 / 41.7415428</f>
        <v>-1.6763611914219905</v>
      </c>
      <c r="D14734" t="s">
        <v>255</v>
      </c>
      <c r="E14734" t="s">
        <v>70</v>
      </c>
      <c r="F14734" s="1">
        <v>41144</v>
      </c>
      <c r="G14734">
        <v>2</v>
      </c>
      <c r="O14734">
        <v>8.42</v>
      </c>
      <c r="P14734" t="s">
        <v>71</v>
      </c>
      <c r="Q14734">
        <v>25.4</v>
      </c>
      <c r="R14734" t="s">
        <v>71</v>
      </c>
    </row>
    <row r="14735" spans="1:46" x14ac:dyDescent="0.2">
      <c r="A14735" t="s">
        <v>253</v>
      </c>
      <c r="B14735" t="s">
        <v>254</v>
      </c>
      <c r="C14735">
        <f>-69.97390242 / 41.7415428</f>
        <v>-1.6763611914219905</v>
      </c>
      <c r="D14735" t="s">
        <v>255</v>
      </c>
      <c r="E14735" t="s">
        <v>70</v>
      </c>
      <c r="F14735" s="1">
        <v>41144</v>
      </c>
      <c r="G14735">
        <v>3</v>
      </c>
      <c r="O14735">
        <v>3.73</v>
      </c>
      <c r="P14735" t="s">
        <v>71</v>
      </c>
      <c r="Q14735">
        <v>25.2</v>
      </c>
      <c r="R14735" t="s">
        <v>71</v>
      </c>
    </row>
    <row r="14736" spans="1:46" x14ac:dyDescent="0.2">
      <c r="A14736" t="s">
        <v>253</v>
      </c>
      <c r="B14736" t="s">
        <v>254</v>
      </c>
      <c r="C14736">
        <f>-69.97390242 / 41.7415428</f>
        <v>-1.6763611914219905</v>
      </c>
      <c r="D14736" t="s">
        <v>255</v>
      </c>
      <c r="E14736" t="s">
        <v>70</v>
      </c>
      <c r="F14736" s="1">
        <v>41144</v>
      </c>
      <c r="G14736">
        <v>4</v>
      </c>
      <c r="O14736">
        <v>0.66</v>
      </c>
      <c r="P14736" t="s">
        <v>71</v>
      </c>
      <c r="Q14736">
        <v>23.9</v>
      </c>
      <c r="R14736" t="s">
        <v>71</v>
      </c>
    </row>
    <row r="14737" spans="1:58" x14ac:dyDescent="0.2">
      <c r="A14737" t="s">
        <v>253</v>
      </c>
      <c r="B14737" t="s">
        <v>254</v>
      </c>
      <c r="C14737">
        <f>-69.97390242 / 41.7415428</f>
        <v>-1.6763611914219905</v>
      </c>
      <c r="D14737" t="s">
        <v>255</v>
      </c>
      <c r="E14737" t="s">
        <v>70</v>
      </c>
      <c r="F14737" s="1">
        <v>41144</v>
      </c>
      <c r="G14737">
        <v>4.5</v>
      </c>
      <c r="K14737">
        <v>41.46</v>
      </c>
      <c r="L14737" t="s">
        <v>71</v>
      </c>
      <c r="O14737">
        <v>0.22</v>
      </c>
      <c r="P14737" t="s">
        <v>71</v>
      </c>
      <c r="Q14737">
        <v>21.7</v>
      </c>
      <c r="R14737" t="s">
        <v>71</v>
      </c>
      <c r="S14737">
        <v>3.9</v>
      </c>
      <c r="T14737" t="s">
        <v>71</v>
      </c>
      <c r="U14737">
        <v>120.8</v>
      </c>
      <c r="V14737" t="s">
        <v>71</v>
      </c>
      <c r="W14737">
        <v>80.08</v>
      </c>
      <c r="X14737" t="s">
        <v>71</v>
      </c>
      <c r="Y14737">
        <v>73.28</v>
      </c>
      <c r="AA14737">
        <v>67.14</v>
      </c>
      <c r="AE14737">
        <v>28.1</v>
      </c>
      <c r="AF14737" t="s">
        <v>71</v>
      </c>
      <c r="AG14737">
        <v>6.68</v>
      </c>
      <c r="AH14737" t="s">
        <v>71</v>
      </c>
      <c r="AS14737">
        <v>42.31</v>
      </c>
      <c r="AT14737" t="s">
        <v>71</v>
      </c>
    </row>
    <row r="14738" spans="1:58" x14ac:dyDescent="0.2">
      <c r="A14738" t="s">
        <v>253</v>
      </c>
      <c r="B14738" t="s">
        <v>254</v>
      </c>
      <c r="C14738">
        <f>-69.97390242 / 41.7415428</f>
        <v>-1.6763611914219905</v>
      </c>
      <c r="D14738" t="s">
        <v>255</v>
      </c>
      <c r="E14738" t="s">
        <v>70</v>
      </c>
      <c r="F14738" s="1">
        <v>41515</v>
      </c>
      <c r="G14738">
        <v>0.5</v>
      </c>
      <c r="I14738">
        <v>5.32</v>
      </c>
      <c r="J14738" t="s">
        <v>71</v>
      </c>
      <c r="K14738">
        <v>6.12</v>
      </c>
      <c r="L14738" t="s">
        <v>71</v>
      </c>
      <c r="M14738">
        <v>2.63</v>
      </c>
      <c r="N14738" t="s">
        <v>71</v>
      </c>
      <c r="O14738">
        <v>7.46</v>
      </c>
      <c r="P14738" t="s">
        <v>71</v>
      </c>
      <c r="Q14738">
        <v>23.3</v>
      </c>
      <c r="R14738" t="s">
        <v>71</v>
      </c>
      <c r="S14738">
        <v>0.87</v>
      </c>
      <c r="T14738" t="s">
        <v>71</v>
      </c>
      <c r="U14738">
        <v>26.95</v>
      </c>
      <c r="V14738" t="s">
        <v>71</v>
      </c>
      <c r="W14738">
        <v>30.97</v>
      </c>
      <c r="X14738" t="s">
        <v>71</v>
      </c>
      <c r="Y14738">
        <v>51.65</v>
      </c>
      <c r="AA14738">
        <v>48.37</v>
      </c>
      <c r="AC14738">
        <v>46.07</v>
      </c>
      <c r="AE14738">
        <v>14.3</v>
      </c>
      <c r="AF14738" t="s">
        <v>71</v>
      </c>
      <c r="AG14738">
        <v>6.9</v>
      </c>
      <c r="AH14738" t="s">
        <v>71</v>
      </c>
      <c r="AS14738">
        <v>1.06</v>
      </c>
      <c r="AT14738" t="s">
        <v>71</v>
      </c>
    </row>
    <row r="14739" spans="1:58" x14ac:dyDescent="0.2">
      <c r="A14739" t="s">
        <v>253</v>
      </c>
      <c r="B14739" t="s">
        <v>254</v>
      </c>
      <c r="C14739">
        <f>-69.97390242 / 41.7415428</f>
        <v>-1.6763611914219905</v>
      </c>
      <c r="D14739" t="s">
        <v>255</v>
      </c>
      <c r="E14739" t="s">
        <v>70</v>
      </c>
      <c r="F14739" s="1">
        <v>41515</v>
      </c>
      <c r="G14739">
        <v>1</v>
      </c>
      <c r="O14739">
        <v>6.37</v>
      </c>
      <c r="P14739" t="s">
        <v>71</v>
      </c>
      <c r="Q14739">
        <v>23.3</v>
      </c>
      <c r="R14739" t="s">
        <v>71</v>
      </c>
    </row>
    <row r="14740" spans="1:58" x14ac:dyDescent="0.2">
      <c r="A14740" t="s">
        <v>253</v>
      </c>
      <c r="B14740" t="s">
        <v>254</v>
      </c>
      <c r="C14740">
        <f>-69.97390242 / 41.7415428</f>
        <v>-1.6763611914219905</v>
      </c>
      <c r="D14740" t="s">
        <v>255</v>
      </c>
      <c r="E14740" t="s">
        <v>70</v>
      </c>
      <c r="F14740" s="1">
        <v>41515</v>
      </c>
      <c r="G14740">
        <v>2</v>
      </c>
      <c r="O14740">
        <v>6.68</v>
      </c>
      <c r="P14740" t="s">
        <v>71</v>
      </c>
      <c r="Q14740">
        <v>23.2</v>
      </c>
      <c r="R14740" t="s">
        <v>71</v>
      </c>
    </row>
    <row r="14741" spans="1:58" x14ac:dyDescent="0.2">
      <c r="A14741" t="s">
        <v>253</v>
      </c>
      <c r="B14741" t="s">
        <v>254</v>
      </c>
      <c r="C14741">
        <f>-69.97390242 / 41.7415428</f>
        <v>-1.6763611914219905</v>
      </c>
      <c r="D14741" t="s">
        <v>255</v>
      </c>
      <c r="E14741" t="s">
        <v>70</v>
      </c>
      <c r="F14741" s="1">
        <v>41515</v>
      </c>
      <c r="G14741">
        <v>3</v>
      </c>
      <c r="O14741">
        <v>1.37</v>
      </c>
      <c r="P14741" t="s">
        <v>71</v>
      </c>
      <c r="Q14741">
        <v>22.2</v>
      </c>
      <c r="R14741" t="s">
        <v>71</v>
      </c>
    </row>
    <row r="14742" spans="1:58" x14ac:dyDescent="0.2">
      <c r="A14742" t="s">
        <v>253</v>
      </c>
      <c r="B14742" t="s">
        <v>254</v>
      </c>
      <c r="C14742">
        <f>-69.97390242 / 41.7415428</f>
        <v>-1.6763611914219905</v>
      </c>
      <c r="D14742" t="s">
        <v>255</v>
      </c>
      <c r="E14742" t="s">
        <v>70</v>
      </c>
      <c r="F14742" s="1">
        <v>41515</v>
      </c>
      <c r="G14742">
        <v>4</v>
      </c>
      <c r="O14742">
        <v>0.2</v>
      </c>
      <c r="P14742" t="s">
        <v>71</v>
      </c>
      <c r="Q14742">
        <v>16.899999999999999</v>
      </c>
      <c r="R14742" t="s">
        <v>71</v>
      </c>
    </row>
    <row r="14743" spans="1:58" x14ac:dyDescent="0.2">
      <c r="A14743" t="s">
        <v>253</v>
      </c>
      <c r="B14743" t="s">
        <v>254</v>
      </c>
      <c r="C14743">
        <f>-69.97390242 / 41.7415428</f>
        <v>-1.6763611914219905</v>
      </c>
      <c r="D14743" t="s">
        <v>255</v>
      </c>
      <c r="E14743" t="s">
        <v>70</v>
      </c>
      <c r="F14743" s="1">
        <v>41515</v>
      </c>
      <c r="G14743">
        <v>4.8</v>
      </c>
      <c r="K14743">
        <v>121.07</v>
      </c>
      <c r="L14743" t="s">
        <v>71</v>
      </c>
      <c r="O14743">
        <v>0.13</v>
      </c>
      <c r="P14743" t="s">
        <v>71</v>
      </c>
      <c r="Q14743">
        <v>13.7</v>
      </c>
      <c r="R14743" t="s">
        <v>71</v>
      </c>
      <c r="S14743">
        <v>9.6199999999999992</v>
      </c>
      <c r="T14743" t="s">
        <v>71</v>
      </c>
      <c r="U14743">
        <v>297.97000000000003</v>
      </c>
      <c r="V14743" t="s">
        <v>71</v>
      </c>
      <c r="W14743">
        <v>230.2</v>
      </c>
      <c r="X14743" t="s">
        <v>71</v>
      </c>
      <c r="Y14743">
        <v>86.3</v>
      </c>
      <c r="AA14743">
        <v>77.650000000000006</v>
      </c>
      <c r="AE14743">
        <v>45.5</v>
      </c>
      <c r="AF14743" t="s">
        <v>71</v>
      </c>
      <c r="AG14743">
        <v>6.4</v>
      </c>
      <c r="AH14743" t="s">
        <v>71</v>
      </c>
      <c r="AS14743">
        <v>19.75</v>
      </c>
      <c r="AT14743" t="s">
        <v>71</v>
      </c>
    </row>
    <row r="14744" spans="1:58" x14ac:dyDescent="0.2">
      <c r="A14744" t="s">
        <v>253</v>
      </c>
      <c r="B14744" t="s">
        <v>254</v>
      </c>
      <c r="C14744">
        <f>-69.97390242 / 41.7415428</f>
        <v>-1.6763611914219905</v>
      </c>
      <c r="D14744" t="s">
        <v>255</v>
      </c>
      <c r="E14744" t="s">
        <v>70</v>
      </c>
      <c r="F14744" s="1">
        <v>41869</v>
      </c>
      <c r="G14744">
        <v>0.5</v>
      </c>
      <c r="I14744">
        <v>5.0999999999999996</v>
      </c>
      <c r="J14744" t="s">
        <v>71</v>
      </c>
      <c r="K14744">
        <v>37.340000000000003</v>
      </c>
      <c r="L14744" t="s">
        <v>71</v>
      </c>
      <c r="M14744">
        <v>0.75</v>
      </c>
      <c r="N14744" t="s">
        <v>71</v>
      </c>
      <c r="O14744">
        <v>8.8800000000000008</v>
      </c>
      <c r="P14744" t="s">
        <v>71</v>
      </c>
      <c r="Q14744">
        <v>23.8</v>
      </c>
      <c r="R14744" t="s">
        <v>71</v>
      </c>
      <c r="S14744">
        <v>1.1299999999999999</v>
      </c>
      <c r="T14744" t="s">
        <v>71</v>
      </c>
      <c r="U14744">
        <v>35</v>
      </c>
      <c r="V14744" t="s">
        <v>71</v>
      </c>
      <c r="W14744">
        <v>54.18</v>
      </c>
      <c r="X14744" t="s">
        <v>71</v>
      </c>
      <c r="Y14744">
        <v>55.42</v>
      </c>
      <c r="AA14744">
        <v>66.11</v>
      </c>
      <c r="AC14744">
        <v>64.150000000000006</v>
      </c>
      <c r="AE14744">
        <v>12.3</v>
      </c>
      <c r="AF14744" t="s">
        <v>71</v>
      </c>
      <c r="AG14744">
        <v>7.33</v>
      </c>
      <c r="AH14744" t="s">
        <v>71</v>
      </c>
      <c r="AS14744">
        <v>21.56</v>
      </c>
      <c r="AT14744" t="s">
        <v>71</v>
      </c>
    </row>
    <row r="14745" spans="1:58" x14ac:dyDescent="0.2">
      <c r="A14745" t="s">
        <v>253</v>
      </c>
      <c r="B14745" t="s">
        <v>254</v>
      </c>
      <c r="C14745">
        <f>-69.97390242 / 41.7415428</f>
        <v>-1.6763611914219905</v>
      </c>
      <c r="D14745" t="s">
        <v>255</v>
      </c>
      <c r="E14745" t="s">
        <v>70</v>
      </c>
      <c r="F14745" s="1">
        <v>41869</v>
      </c>
      <c r="G14745">
        <v>1</v>
      </c>
      <c r="O14745">
        <v>8.42</v>
      </c>
      <c r="P14745" t="s">
        <v>71</v>
      </c>
      <c r="Q14745">
        <v>23.8</v>
      </c>
      <c r="R14745" t="s">
        <v>71</v>
      </c>
    </row>
    <row r="14746" spans="1:58" x14ac:dyDescent="0.2">
      <c r="A14746" t="s">
        <v>253</v>
      </c>
      <c r="B14746" t="s">
        <v>254</v>
      </c>
      <c r="C14746">
        <f>-69.97390242 / 41.7415428</f>
        <v>-1.6763611914219905</v>
      </c>
      <c r="D14746" t="s">
        <v>255</v>
      </c>
      <c r="E14746" t="s">
        <v>70</v>
      </c>
      <c r="F14746" s="1">
        <v>41869</v>
      </c>
      <c r="G14746">
        <v>2</v>
      </c>
      <c r="O14746">
        <v>8.6199999999999992</v>
      </c>
      <c r="P14746" t="s">
        <v>71</v>
      </c>
      <c r="Q14746">
        <v>23.8</v>
      </c>
      <c r="R14746" t="s">
        <v>71</v>
      </c>
    </row>
    <row r="14747" spans="1:58" x14ac:dyDescent="0.2">
      <c r="A14747" t="s">
        <v>253</v>
      </c>
      <c r="B14747" t="s">
        <v>254</v>
      </c>
      <c r="C14747">
        <f>-69.97390242 / 41.7415428</f>
        <v>-1.6763611914219905</v>
      </c>
      <c r="D14747" t="s">
        <v>255</v>
      </c>
      <c r="E14747" t="s">
        <v>70</v>
      </c>
      <c r="F14747" s="1">
        <v>41869</v>
      </c>
      <c r="G14747">
        <v>3</v>
      </c>
      <c r="O14747">
        <v>7.23</v>
      </c>
      <c r="P14747" t="s">
        <v>71</v>
      </c>
      <c r="Q14747">
        <v>23.7</v>
      </c>
      <c r="R14747" t="s">
        <v>71</v>
      </c>
    </row>
    <row r="14748" spans="1:58" x14ac:dyDescent="0.2">
      <c r="A14748" t="s">
        <v>253</v>
      </c>
      <c r="B14748" t="s">
        <v>254</v>
      </c>
      <c r="C14748">
        <f>-69.97390242 / 41.7415428</f>
        <v>-1.6763611914219905</v>
      </c>
      <c r="D14748" t="s">
        <v>255</v>
      </c>
      <c r="E14748" t="s">
        <v>70</v>
      </c>
      <c r="F14748" s="1">
        <v>41869</v>
      </c>
      <c r="G14748">
        <v>4</v>
      </c>
      <c r="O14748">
        <v>0.37</v>
      </c>
      <c r="P14748" t="s">
        <v>71</v>
      </c>
      <c r="Q14748">
        <v>23.4</v>
      </c>
      <c r="R14748" t="s">
        <v>71</v>
      </c>
    </row>
    <row r="14749" spans="1:58" x14ac:dyDescent="0.2">
      <c r="A14749" t="s">
        <v>253</v>
      </c>
      <c r="B14749" t="s">
        <v>254</v>
      </c>
      <c r="C14749">
        <f>-69.97390242 / 41.7415428</f>
        <v>-1.6763611914219905</v>
      </c>
      <c r="D14749" t="s">
        <v>255</v>
      </c>
      <c r="E14749" t="s">
        <v>70</v>
      </c>
      <c r="F14749" s="1">
        <v>41869</v>
      </c>
      <c r="G14749">
        <v>4.8499999999999996</v>
      </c>
      <c r="K14749">
        <v>25.92</v>
      </c>
      <c r="L14749" t="s">
        <v>71</v>
      </c>
      <c r="O14749">
        <v>0.17</v>
      </c>
      <c r="P14749" t="s">
        <v>71</v>
      </c>
      <c r="Q14749">
        <v>21.5</v>
      </c>
      <c r="R14749" t="s">
        <v>71</v>
      </c>
      <c r="S14749">
        <v>2.82</v>
      </c>
      <c r="T14749" t="s">
        <v>71</v>
      </c>
      <c r="U14749">
        <v>87.35</v>
      </c>
      <c r="V14749" t="s">
        <v>71</v>
      </c>
      <c r="W14749">
        <v>56.41</v>
      </c>
      <c r="X14749" t="s">
        <v>71</v>
      </c>
      <c r="Y14749">
        <v>68.61</v>
      </c>
      <c r="AA14749">
        <v>62.53</v>
      </c>
      <c r="AE14749">
        <v>19.2</v>
      </c>
      <c r="AF14749" t="s">
        <v>71</v>
      </c>
      <c r="AG14749">
        <v>6.73</v>
      </c>
      <c r="AH14749" t="s">
        <v>71</v>
      </c>
      <c r="AS14749">
        <v>10.95</v>
      </c>
      <c r="AT14749" t="s">
        <v>71</v>
      </c>
    </row>
    <row r="14750" spans="1:58" x14ac:dyDescent="0.2">
      <c r="A14750" t="s">
        <v>253</v>
      </c>
      <c r="B14750" t="s">
        <v>254</v>
      </c>
      <c r="C14750">
        <f>-69.97390242 / 41.7415428</f>
        <v>-1.6763611914219905</v>
      </c>
      <c r="D14750" t="s">
        <v>255</v>
      </c>
      <c r="E14750" t="s">
        <v>70</v>
      </c>
      <c r="F14750" s="1">
        <v>42611</v>
      </c>
      <c r="G14750">
        <v>0.5</v>
      </c>
      <c r="I14750">
        <v>4.57</v>
      </c>
      <c r="J14750" t="s">
        <v>71</v>
      </c>
      <c r="K14750">
        <v>25.2</v>
      </c>
      <c r="L14750" t="s">
        <v>71</v>
      </c>
      <c r="M14750">
        <v>1.55</v>
      </c>
      <c r="N14750" t="s">
        <v>71</v>
      </c>
      <c r="O14750">
        <v>8.3699999999999992</v>
      </c>
      <c r="P14750" t="s">
        <v>71</v>
      </c>
      <c r="Q14750">
        <v>26.1</v>
      </c>
      <c r="R14750" t="s">
        <v>71</v>
      </c>
      <c r="W14750">
        <v>36.869999999999997</v>
      </c>
      <c r="X14750" t="s">
        <v>71</v>
      </c>
      <c r="AA14750">
        <v>62.26</v>
      </c>
      <c r="AC14750">
        <v>53.68</v>
      </c>
      <c r="AE14750">
        <v>23.3</v>
      </c>
      <c r="AF14750" t="s">
        <v>71</v>
      </c>
      <c r="AG14750">
        <v>8.2899999999999991</v>
      </c>
      <c r="AH14750" t="s">
        <v>71</v>
      </c>
      <c r="AS14750">
        <v>11.2</v>
      </c>
      <c r="AT14750" t="s">
        <v>71</v>
      </c>
      <c r="BE14750">
        <v>36.39</v>
      </c>
      <c r="BF14750" t="s">
        <v>71</v>
      </c>
    </row>
    <row r="14751" spans="1:58" x14ac:dyDescent="0.2">
      <c r="A14751" t="s">
        <v>253</v>
      </c>
      <c r="B14751" t="s">
        <v>254</v>
      </c>
      <c r="C14751">
        <f>-69.97390242 / 41.7415428</f>
        <v>-1.6763611914219905</v>
      </c>
      <c r="D14751" t="s">
        <v>255</v>
      </c>
      <c r="E14751" t="s">
        <v>70</v>
      </c>
      <c r="F14751" s="1">
        <v>42611</v>
      </c>
      <c r="G14751">
        <v>1</v>
      </c>
      <c r="K14751" t="s">
        <v>173</v>
      </c>
      <c r="L14751" t="s">
        <v>150</v>
      </c>
      <c r="O14751">
        <v>8.41</v>
      </c>
      <c r="P14751" t="s">
        <v>71</v>
      </c>
      <c r="Q14751">
        <v>26.1</v>
      </c>
      <c r="R14751" t="s">
        <v>71</v>
      </c>
      <c r="S14751" t="s">
        <v>173</v>
      </c>
      <c r="T14751" t="s">
        <v>150</v>
      </c>
      <c r="W14751" t="s">
        <v>173</v>
      </c>
      <c r="X14751" t="s">
        <v>150</v>
      </c>
      <c r="AE14751" t="s">
        <v>173</v>
      </c>
      <c r="AF14751" t="s">
        <v>150</v>
      </c>
      <c r="AG14751" t="s">
        <v>173</v>
      </c>
      <c r="AH14751" t="s">
        <v>150</v>
      </c>
      <c r="AS14751" t="s">
        <v>173</v>
      </c>
      <c r="AT14751" t="s">
        <v>150</v>
      </c>
    </row>
    <row r="14752" spans="1:58" x14ac:dyDescent="0.2">
      <c r="A14752" t="s">
        <v>253</v>
      </c>
      <c r="B14752" t="s">
        <v>254</v>
      </c>
      <c r="C14752">
        <f>-69.97390242 / 41.7415428</f>
        <v>-1.6763611914219905</v>
      </c>
      <c r="D14752" t="s">
        <v>255</v>
      </c>
      <c r="E14752" t="s">
        <v>70</v>
      </c>
      <c r="F14752" s="1">
        <v>42611</v>
      </c>
      <c r="G14752">
        <v>2</v>
      </c>
      <c r="K14752" t="s">
        <v>173</v>
      </c>
      <c r="L14752" t="s">
        <v>150</v>
      </c>
      <c r="O14752">
        <v>8.82</v>
      </c>
      <c r="P14752" t="s">
        <v>71</v>
      </c>
      <c r="Q14752">
        <v>26.1</v>
      </c>
      <c r="R14752" t="s">
        <v>71</v>
      </c>
      <c r="S14752" t="s">
        <v>173</v>
      </c>
      <c r="T14752" t="s">
        <v>150</v>
      </c>
      <c r="W14752" t="s">
        <v>173</v>
      </c>
      <c r="X14752" t="s">
        <v>150</v>
      </c>
      <c r="AE14752" t="s">
        <v>173</v>
      </c>
      <c r="AF14752" t="s">
        <v>150</v>
      </c>
      <c r="AG14752" t="s">
        <v>173</v>
      </c>
      <c r="AH14752" t="s">
        <v>150</v>
      </c>
      <c r="AS14752" t="s">
        <v>173</v>
      </c>
      <c r="AT14752" t="s">
        <v>150</v>
      </c>
    </row>
    <row r="14753" spans="1:58" x14ac:dyDescent="0.2">
      <c r="A14753" t="s">
        <v>253</v>
      </c>
      <c r="B14753" t="s">
        <v>254</v>
      </c>
      <c r="C14753">
        <f>-69.97390242 / 41.7415428</f>
        <v>-1.6763611914219905</v>
      </c>
      <c r="D14753" t="s">
        <v>255</v>
      </c>
      <c r="E14753" t="s">
        <v>70</v>
      </c>
      <c r="F14753" s="1">
        <v>42611</v>
      </c>
      <c r="G14753">
        <v>3</v>
      </c>
      <c r="K14753" t="s">
        <v>173</v>
      </c>
      <c r="L14753" t="s">
        <v>150</v>
      </c>
      <c r="O14753">
        <v>8.89</v>
      </c>
      <c r="P14753" t="s">
        <v>71</v>
      </c>
      <c r="Q14753">
        <v>26</v>
      </c>
      <c r="R14753" t="s">
        <v>71</v>
      </c>
      <c r="S14753" t="s">
        <v>173</v>
      </c>
      <c r="T14753" t="s">
        <v>150</v>
      </c>
      <c r="W14753" t="s">
        <v>173</v>
      </c>
      <c r="X14753" t="s">
        <v>150</v>
      </c>
      <c r="AE14753" t="s">
        <v>173</v>
      </c>
      <c r="AF14753" t="s">
        <v>150</v>
      </c>
      <c r="AG14753" t="s">
        <v>173</v>
      </c>
      <c r="AH14753" t="s">
        <v>150</v>
      </c>
      <c r="AS14753" t="s">
        <v>173</v>
      </c>
      <c r="AT14753" t="s">
        <v>150</v>
      </c>
    </row>
    <row r="14754" spans="1:58" x14ac:dyDescent="0.2">
      <c r="A14754" t="s">
        <v>253</v>
      </c>
      <c r="B14754" t="s">
        <v>254</v>
      </c>
      <c r="C14754">
        <f>-69.97390242 / 41.7415428</f>
        <v>-1.6763611914219905</v>
      </c>
      <c r="D14754" t="s">
        <v>255</v>
      </c>
      <c r="E14754" t="s">
        <v>70</v>
      </c>
      <c r="F14754" s="1">
        <v>42611</v>
      </c>
      <c r="G14754">
        <v>4</v>
      </c>
      <c r="K14754">
        <v>46.19</v>
      </c>
      <c r="L14754" t="s">
        <v>71</v>
      </c>
      <c r="O14754">
        <v>0.39</v>
      </c>
      <c r="P14754" t="s">
        <v>71</v>
      </c>
      <c r="Q14754">
        <v>25.7</v>
      </c>
      <c r="R14754" t="s">
        <v>71</v>
      </c>
      <c r="S14754">
        <v>1.46</v>
      </c>
      <c r="T14754" t="s">
        <v>71</v>
      </c>
      <c r="W14754">
        <v>45.8</v>
      </c>
      <c r="X14754" t="s">
        <v>71</v>
      </c>
      <c r="Y14754">
        <v>9.61</v>
      </c>
      <c r="AA14754">
        <v>68.2</v>
      </c>
      <c r="AE14754">
        <v>21.4</v>
      </c>
      <c r="AF14754" t="s">
        <v>71</v>
      </c>
      <c r="AG14754">
        <v>7.09</v>
      </c>
      <c r="AH14754" t="s">
        <v>71</v>
      </c>
      <c r="AS14754">
        <v>14.41</v>
      </c>
      <c r="AT14754" t="s">
        <v>71</v>
      </c>
      <c r="BE14754">
        <v>60.59</v>
      </c>
      <c r="BF14754" t="s">
        <v>71</v>
      </c>
    </row>
    <row r="14755" spans="1:58" x14ac:dyDescent="0.2">
      <c r="A14755" t="s">
        <v>253</v>
      </c>
      <c r="B14755" t="s">
        <v>254</v>
      </c>
      <c r="C14755">
        <f>-69.97390242 / 41.7415428</f>
        <v>-1.6763611914219905</v>
      </c>
      <c r="D14755" t="s">
        <v>255</v>
      </c>
      <c r="E14755" t="s">
        <v>70</v>
      </c>
      <c r="F14755" s="1">
        <v>42975</v>
      </c>
      <c r="G14755">
        <v>0.5</v>
      </c>
      <c r="I14755">
        <v>5.03</v>
      </c>
      <c r="J14755" t="s">
        <v>150</v>
      </c>
      <c r="K14755">
        <v>13.19</v>
      </c>
      <c r="L14755" t="s">
        <v>150</v>
      </c>
      <c r="M14755">
        <v>1.45</v>
      </c>
      <c r="N14755" t="s">
        <v>150</v>
      </c>
      <c r="O14755">
        <v>8.51</v>
      </c>
      <c r="P14755" t="s">
        <v>150</v>
      </c>
      <c r="Q14755">
        <v>24.4</v>
      </c>
      <c r="R14755" t="s">
        <v>150</v>
      </c>
      <c r="S14755">
        <v>1.01</v>
      </c>
      <c r="T14755" t="s">
        <v>150</v>
      </c>
      <c r="U14755">
        <v>31.28</v>
      </c>
      <c r="V14755" t="s">
        <v>150</v>
      </c>
      <c r="W14755">
        <v>28.35</v>
      </c>
      <c r="X14755" t="s">
        <v>150</v>
      </c>
      <c r="Y14755">
        <v>53.8</v>
      </c>
      <c r="AA14755">
        <v>55.9</v>
      </c>
      <c r="AC14755">
        <v>54.65</v>
      </c>
      <c r="AE14755">
        <v>21.3</v>
      </c>
      <c r="AF14755" t="s">
        <v>150</v>
      </c>
      <c r="AG14755">
        <v>7.03</v>
      </c>
      <c r="AH14755" t="s">
        <v>150</v>
      </c>
      <c r="AS14755">
        <v>6.46</v>
      </c>
      <c r="AT14755" t="s">
        <v>150</v>
      </c>
    </row>
    <row r="14756" spans="1:58" x14ac:dyDescent="0.2">
      <c r="A14756" t="s">
        <v>253</v>
      </c>
      <c r="B14756" t="s">
        <v>254</v>
      </c>
      <c r="C14756">
        <f>-69.97390242 / 41.7415428</f>
        <v>-1.6763611914219905</v>
      </c>
      <c r="D14756" t="s">
        <v>255</v>
      </c>
      <c r="E14756" t="s">
        <v>70</v>
      </c>
      <c r="F14756" s="1">
        <v>42975</v>
      </c>
      <c r="G14756">
        <v>1</v>
      </c>
      <c r="I14756">
        <v>5.03</v>
      </c>
      <c r="J14756" t="s">
        <v>150</v>
      </c>
      <c r="M14756">
        <v>1.45</v>
      </c>
      <c r="N14756" t="s">
        <v>150</v>
      </c>
      <c r="O14756">
        <v>8.5299999999999994</v>
      </c>
      <c r="P14756" t="s">
        <v>150</v>
      </c>
      <c r="Q14756">
        <v>24.1</v>
      </c>
      <c r="R14756" t="s">
        <v>150</v>
      </c>
      <c r="AC14756">
        <v>54.65</v>
      </c>
    </row>
    <row r="14757" spans="1:58" x14ac:dyDescent="0.2">
      <c r="A14757" t="s">
        <v>253</v>
      </c>
      <c r="B14757" t="s">
        <v>254</v>
      </c>
      <c r="C14757">
        <f>-69.97390242 / 41.7415428</f>
        <v>-1.6763611914219905</v>
      </c>
      <c r="D14757" t="s">
        <v>255</v>
      </c>
      <c r="E14757" t="s">
        <v>70</v>
      </c>
      <c r="F14757" s="1">
        <v>42975</v>
      </c>
      <c r="G14757">
        <v>2</v>
      </c>
      <c r="I14757">
        <v>5.03</v>
      </c>
      <c r="J14757" t="s">
        <v>150</v>
      </c>
      <c r="M14757">
        <v>1.45</v>
      </c>
      <c r="N14757" t="s">
        <v>150</v>
      </c>
      <c r="O14757">
        <v>8.5299999999999994</v>
      </c>
      <c r="P14757" t="s">
        <v>150</v>
      </c>
      <c r="Q14757">
        <v>23.9</v>
      </c>
      <c r="R14757" t="s">
        <v>150</v>
      </c>
    </row>
    <row r="14758" spans="1:58" x14ac:dyDescent="0.2">
      <c r="A14758" t="s">
        <v>253</v>
      </c>
      <c r="B14758" t="s">
        <v>254</v>
      </c>
      <c r="C14758">
        <f>-69.97390242 / 41.7415428</f>
        <v>-1.6763611914219905</v>
      </c>
      <c r="D14758" t="s">
        <v>255</v>
      </c>
      <c r="E14758" t="s">
        <v>70</v>
      </c>
      <c r="F14758" s="1">
        <v>42975</v>
      </c>
      <c r="G14758">
        <v>3</v>
      </c>
      <c r="I14758">
        <v>5.03</v>
      </c>
      <c r="J14758" t="s">
        <v>150</v>
      </c>
      <c r="M14758">
        <v>1.45</v>
      </c>
      <c r="N14758" t="s">
        <v>150</v>
      </c>
      <c r="O14758">
        <v>7.87</v>
      </c>
      <c r="P14758" t="s">
        <v>150</v>
      </c>
      <c r="Q14758">
        <v>23.8</v>
      </c>
      <c r="R14758" t="s">
        <v>150</v>
      </c>
    </row>
    <row r="14759" spans="1:58" x14ac:dyDescent="0.2">
      <c r="A14759" t="s">
        <v>253</v>
      </c>
      <c r="B14759" t="s">
        <v>254</v>
      </c>
      <c r="C14759">
        <f>-69.97390242 / 41.7415428</f>
        <v>-1.6763611914219905</v>
      </c>
      <c r="D14759" t="s">
        <v>255</v>
      </c>
      <c r="E14759" t="s">
        <v>70</v>
      </c>
      <c r="F14759" s="1">
        <v>42975</v>
      </c>
      <c r="G14759">
        <v>4</v>
      </c>
      <c r="I14759">
        <v>5.03</v>
      </c>
      <c r="J14759" t="s">
        <v>150</v>
      </c>
      <c r="M14759">
        <v>1.45</v>
      </c>
      <c r="N14759" t="s">
        <v>150</v>
      </c>
      <c r="O14759">
        <v>0.43</v>
      </c>
      <c r="P14759" t="s">
        <v>150</v>
      </c>
      <c r="Q14759">
        <v>22.8</v>
      </c>
      <c r="R14759" t="s">
        <v>150</v>
      </c>
    </row>
    <row r="14760" spans="1:58" x14ac:dyDescent="0.2">
      <c r="A14760" t="s">
        <v>253</v>
      </c>
      <c r="B14760" t="s">
        <v>254</v>
      </c>
      <c r="C14760">
        <f>-69.97390242 / 41.7415428</f>
        <v>-1.6763611914219905</v>
      </c>
      <c r="D14760" t="s">
        <v>255</v>
      </c>
      <c r="E14760" t="s">
        <v>70</v>
      </c>
      <c r="F14760" s="1">
        <v>42975</v>
      </c>
      <c r="G14760">
        <v>4.5</v>
      </c>
      <c r="I14760">
        <v>5.03</v>
      </c>
      <c r="J14760" t="s">
        <v>150</v>
      </c>
      <c r="K14760">
        <v>97.78</v>
      </c>
      <c r="L14760" t="s">
        <v>150</v>
      </c>
      <c r="M14760">
        <v>1.45</v>
      </c>
      <c r="N14760" t="s">
        <v>150</v>
      </c>
      <c r="O14760">
        <v>0.31</v>
      </c>
      <c r="P14760" t="s">
        <v>150</v>
      </c>
      <c r="Q14760">
        <v>21</v>
      </c>
      <c r="R14760" t="s">
        <v>150</v>
      </c>
      <c r="S14760">
        <v>3.56</v>
      </c>
      <c r="T14760" t="s">
        <v>150</v>
      </c>
      <c r="W14760">
        <v>37.89</v>
      </c>
      <c r="X14760" t="s">
        <v>150</v>
      </c>
      <c r="AE14760">
        <v>92.8</v>
      </c>
      <c r="AF14760" t="s">
        <v>150</v>
      </c>
      <c r="AG14760">
        <v>6.45</v>
      </c>
      <c r="AH14760" t="s">
        <v>150</v>
      </c>
      <c r="AS14760">
        <v>54.59</v>
      </c>
      <c r="AT14760" t="s">
        <v>150</v>
      </c>
    </row>
    <row r="14761" spans="1:58" x14ac:dyDescent="0.2">
      <c r="A14761" t="s">
        <v>253</v>
      </c>
      <c r="B14761" t="s">
        <v>254</v>
      </c>
      <c r="C14761">
        <f>-69.97390242 / 41.7415428</f>
        <v>-1.6763611914219905</v>
      </c>
      <c r="D14761" t="s">
        <v>255</v>
      </c>
      <c r="E14761" t="s">
        <v>70</v>
      </c>
      <c r="F14761" s="1">
        <v>43220</v>
      </c>
      <c r="G14761">
        <v>0.5</v>
      </c>
      <c r="I14761">
        <v>5.05</v>
      </c>
      <c r="J14761" t="s">
        <v>150</v>
      </c>
      <c r="K14761">
        <v>6.42</v>
      </c>
      <c r="L14761" t="s">
        <v>150</v>
      </c>
      <c r="M14761">
        <v>2</v>
      </c>
      <c r="N14761" t="s">
        <v>150</v>
      </c>
      <c r="O14761">
        <v>9.6999999999999993</v>
      </c>
      <c r="P14761" t="s">
        <v>150</v>
      </c>
      <c r="Q14761">
        <v>13.6</v>
      </c>
      <c r="R14761" t="s">
        <v>150</v>
      </c>
      <c r="S14761">
        <v>0.65</v>
      </c>
      <c r="T14761" t="s">
        <v>150</v>
      </c>
      <c r="U14761">
        <v>20.13</v>
      </c>
      <c r="V14761" t="s">
        <v>150</v>
      </c>
      <c r="W14761">
        <v>29.36</v>
      </c>
      <c r="X14761" t="s">
        <v>150</v>
      </c>
      <c r="Y14761">
        <v>47.44</v>
      </c>
      <c r="AA14761">
        <v>48.84</v>
      </c>
      <c r="AC14761">
        <v>50.01</v>
      </c>
      <c r="AE14761">
        <v>21.9</v>
      </c>
      <c r="AF14761" t="s">
        <v>150</v>
      </c>
      <c r="AG14761">
        <v>7.09</v>
      </c>
      <c r="AH14761" t="s">
        <v>150</v>
      </c>
      <c r="AS14761">
        <v>2.1800000000000002</v>
      </c>
      <c r="AT14761" t="s">
        <v>150</v>
      </c>
    </row>
    <row r="14762" spans="1:58" x14ac:dyDescent="0.2">
      <c r="A14762" t="s">
        <v>253</v>
      </c>
      <c r="B14762" t="s">
        <v>254</v>
      </c>
      <c r="C14762">
        <f>-69.97390242 / 41.7415428</f>
        <v>-1.6763611914219905</v>
      </c>
      <c r="D14762" t="s">
        <v>255</v>
      </c>
      <c r="E14762" t="s">
        <v>70</v>
      </c>
      <c r="F14762" s="1">
        <v>43220</v>
      </c>
      <c r="G14762">
        <v>1</v>
      </c>
      <c r="K14762" t="s">
        <v>173</v>
      </c>
      <c r="L14762" t="s">
        <v>150</v>
      </c>
      <c r="O14762">
        <v>9.86</v>
      </c>
      <c r="P14762" t="s">
        <v>150</v>
      </c>
      <c r="Q14762">
        <v>13.6</v>
      </c>
      <c r="R14762" t="s">
        <v>150</v>
      </c>
      <c r="S14762" t="s">
        <v>173</v>
      </c>
      <c r="T14762" t="s">
        <v>150</v>
      </c>
      <c r="W14762" t="s">
        <v>173</v>
      </c>
      <c r="X14762" t="s">
        <v>150</v>
      </c>
      <c r="AE14762" t="s">
        <v>173</v>
      </c>
      <c r="AF14762" t="s">
        <v>150</v>
      </c>
      <c r="AG14762" t="s">
        <v>173</v>
      </c>
      <c r="AH14762" t="s">
        <v>150</v>
      </c>
      <c r="AS14762" t="s">
        <v>173</v>
      </c>
      <c r="AT14762" t="s">
        <v>150</v>
      </c>
    </row>
    <row r="14763" spans="1:58" x14ac:dyDescent="0.2">
      <c r="A14763" t="s">
        <v>253</v>
      </c>
      <c r="B14763" t="s">
        <v>254</v>
      </c>
      <c r="C14763">
        <f>-69.97390242 / 41.7415428</f>
        <v>-1.6763611914219905</v>
      </c>
      <c r="D14763" t="s">
        <v>255</v>
      </c>
      <c r="E14763" t="s">
        <v>70</v>
      </c>
      <c r="F14763" s="1">
        <v>43220</v>
      </c>
      <c r="G14763">
        <v>2</v>
      </c>
      <c r="K14763" t="s">
        <v>173</v>
      </c>
      <c r="L14763" t="s">
        <v>150</v>
      </c>
      <c r="O14763">
        <v>10.58</v>
      </c>
      <c r="P14763" t="s">
        <v>150</v>
      </c>
      <c r="Q14763">
        <v>13.6</v>
      </c>
      <c r="R14763" t="s">
        <v>150</v>
      </c>
      <c r="S14763" t="s">
        <v>173</v>
      </c>
      <c r="T14763" t="s">
        <v>150</v>
      </c>
      <c r="W14763" t="s">
        <v>173</v>
      </c>
      <c r="X14763" t="s">
        <v>150</v>
      </c>
      <c r="AE14763" t="s">
        <v>173</v>
      </c>
      <c r="AF14763" t="s">
        <v>150</v>
      </c>
      <c r="AG14763" t="s">
        <v>173</v>
      </c>
      <c r="AH14763" t="s">
        <v>150</v>
      </c>
      <c r="AS14763" t="s">
        <v>173</v>
      </c>
      <c r="AT14763" t="s">
        <v>150</v>
      </c>
    </row>
    <row r="14764" spans="1:58" x14ac:dyDescent="0.2">
      <c r="A14764" t="s">
        <v>253</v>
      </c>
      <c r="B14764" t="s">
        <v>254</v>
      </c>
      <c r="C14764">
        <f>-69.97390242 / 41.7415428</f>
        <v>-1.6763611914219905</v>
      </c>
      <c r="D14764" t="s">
        <v>255</v>
      </c>
      <c r="E14764" t="s">
        <v>70</v>
      </c>
      <c r="F14764" s="1">
        <v>43220</v>
      </c>
      <c r="G14764">
        <v>3</v>
      </c>
      <c r="K14764" t="s">
        <v>173</v>
      </c>
      <c r="L14764" t="s">
        <v>150</v>
      </c>
      <c r="O14764">
        <v>10.78</v>
      </c>
      <c r="P14764" t="s">
        <v>150</v>
      </c>
      <c r="Q14764">
        <v>11.3</v>
      </c>
      <c r="R14764" t="s">
        <v>150</v>
      </c>
      <c r="S14764" t="s">
        <v>173</v>
      </c>
      <c r="T14764" t="s">
        <v>150</v>
      </c>
      <c r="W14764" t="s">
        <v>173</v>
      </c>
      <c r="X14764" t="s">
        <v>150</v>
      </c>
      <c r="AE14764" t="s">
        <v>173</v>
      </c>
      <c r="AF14764" t="s">
        <v>150</v>
      </c>
      <c r="AG14764" t="s">
        <v>173</v>
      </c>
      <c r="AH14764" t="s">
        <v>150</v>
      </c>
      <c r="AS14764" t="s">
        <v>173</v>
      </c>
      <c r="AT14764" t="s">
        <v>150</v>
      </c>
    </row>
    <row r="14765" spans="1:58" x14ac:dyDescent="0.2">
      <c r="A14765" t="s">
        <v>253</v>
      </c>
      <c r="B14765" t="s">
        <v>254</v>
      </c>
      <c r="C14765">
        <f>-69.97390242 / 41.7415428</f>
        <v>-1.6763611914219905</v>
      </c>
      <c r="D14765" t="s">
        <v>255</v>
      </c>
      <c r="E14765" t="s">
        <v>70</v>
      </c>
      <c r="F14765" s="1">
        <v>43220</v>
      </c>
      <c r="G14765">
        <v>4</v>
      </c>
      <c r="K14765" t="s">
        <v>173</v>
      </c>
      <c r="L14765" t="s">
        <v>150</v>
      </c>
      <c r="O14765">
        <v>11.39</v>
      </c>
      <c r="P14765" t="s">
        <v>150</v>
      </c>
      <c r="Q14765">
        <v>9.6999999999999993</v>
      </c>
      <c r="R14765" t="s">
        <v>150</v>
      </c>
      <c r="S14765" t="s">
        <v>173</v>
      </c>
      <c r="T14765" t="s">
        <v>150</v>
      </c>
      <c r="W14765" t="s">
        <v>173</v>
      </c>
      <c r="X14765" t="s">
        <v>150</v>
      </c>
      <c r="AE14765" t="s">
        <v>173</v>
      </c>
      <c r="AF14765" t="s">
        <v>150</v>
      </c>
      <c r="AG14765" t="s">
        <v>173</v>
      </c>
      <c r="AH14765" t="s">
        <v>150</v>
      </c>
      <c r="AS14765" t="s">
        <v>173</v>
      </c>
      <c r="AT14765" t="s">
        <v>150</v>
      </c>
    </row>
    <row r="14766" spans="1:58" x14ac:dyDescent="0.2">
      <c r="A14766" t="s">
        <v>253</v>
      </c>
      <c r="B14766" t="s">
        <v>254</v>
      </c>
      <c r="C14766">
        <f>-69.97390242 / 41.7415428</f>
        <v>-1.6763611914219905</v>
      </c>
      <c r="D14766" t="s">
        <v>255</v>
      </c>
      <c r="E14766" t="s">
        <v>70</v>
      </c>
      <c r="F14766" s="1">
        <v>43220</v>
      </c>
      <c r="G14766">
        <v>4.5</v>
      </c>
      <c r="K14766">
        <v>28.82</v>
      </c>
      <c r="L14766" t="s">
        <v>150</v>
      </c>
      <c r="O14766">
        <v>9.25</v>
      </c>
      <c r="P14766" t="s">
        <v>150</v>
      </c>
      <c r="Q14766">
        <v>9.4</v>
      </c>
      <c r="R14766" t="s">
        <v>150</v>
      </c>
      <c r="S14766">
        <v>3.43</v>
      </c>
      <c r="T14766" t="s">
        <v>150</v>
      </c>
      <c r="U14766">
        <v>106.24</v>
      </c>
      <c r="V14766" t="s">
        <v>150</v>
      </c>
      <c r="W14766">
        <v>56.18</v>
      </c>
      <c r="X14766" t="s">
        <v>150</v>
      </c>
      <c r="Y14766">
        <v>71.430000000000007</v>
      </c>
      <c r="AA14766">
        <v>63.57</v>
      </c>
      <c r="AE14766">
        <v>22.6</v>
      </c>
      <c r="AF14766" t="s">
        <v>150</v>
      </c>
      <c r="AG14766">
        <v>7.08</v>
      </c>
      <c r="AH14766" t="s">
        <v>150</v>
      </c>
      <c r="AS14766">
        <v>89.78</v>
      </c>
      <c r="AT14766" t="s">
        <v>150</v>
      </c>
    </row>
    <row r="14767" spans="1:58" x14ac:dyDescent="0.2">
      <c r="A14767" t="s">
        <v>253</v>
      </c>
      <c r="B14767" t="s">
        <v>254</v>
      </c>
      <c r="C14767">
        <f>-69.97390242 / 41.7415428</f>
        <v>-1.6763611914219905</v>
      </c>
      <c r="D14767" t="s">
        <v>255</v>
      </c>
      <c r="E14767" t="s">
        <v>70</v>
      </c>
      <c r="F14767" s="1">
        <v>43332</v>
      </c>
      <c r="G14767">
        <v>0.5</v>
      </c>
      <c r="I14767">
        <v>5.0999999999999996</v>
      </c>
      <c r="J14767" t="s">
        <v>150</v>
      </c>
      <c r="K14767">
        <v>6.91</v>
      </c>
      <c r="L14767" t="s">
        <v>150</v>
      </c>
      <c r="M14767">
        <v>1.7</v>
      </c>
      <c r="N14767" t="s">
        <v>150</v>
      </c>
      <c r="O14767">
        <v>6.63</v>
      </c>
      <c r="P14767" t="s">
        <v>150</v>
      </c>
      <c r="Q14767">
        <v>25.3</v>
      </c>
      <c r="R14767" t="s">
        <v>150</v>
      </c>
      <c r="S14767">
        <v>0.8</v>
      </c>
      <c r="T14767" t="s">
        <v>150</v>
      </c>
      <c r="U14767">
        <v>24.78</v>
      </c>
      <c r="V14767" t="s">
        <v>150</v>
      </c>
      <c r="W14767">
        <v>32.020000000000003</v>
      </c>
      <c r="X14767" t="s">
        <v>150</v>
      </c>
      <c r="Y14767">
        <v>50.44</v>
      </c>
      <c r="AA14767">
        <v>49.56</v>
      </c>
      <c r="AC14767">
        <v>52.35</v>
      </c>
      <c r="AE14767">
        <v>17.899999999999999</v>
      </c>
      <c r="AF14767" t="s">
        <v>150</v>
      </c>
      <c r="AG14767">
        <v>6.78</v>
      </c>
      <c r="AH14767" t="s">
        <v>150</v>
      </c>
      <c r="AS14767">
        <v>12.78</v>
      </c>
      <c r="AT14767" t="s">
        <v>150</v>
      </c>
    </row>
    <row r="14768" spans="1:58" x14ac:dyDescent="0.2">
      <c r="A14768" t="s">
        <v>253</v>
      </c>
      <c r="B14768" t="s">
        <v>254</v>
      </c>
      <c r="C14768">
        <f>-69.97390242 / 41.7415428</f>
        <v>-1.6763611914219905</v>
      </c>
      <c r="D14768" t="s">
        <v>255</v>
      </c>
      <c r="E14768" t="s">
        <v>70</v>
      </c>
      <c r="F14768" s="1">
        <v>43332</v>
      </c>
      <c r="G14768">
        <v>1</v>
      </c>
      <c r="K14768" t="s">
        <v>173</v>
      </c>
      <c r="L14768" t="s">
        <v>150</v>
      </c>
      <c r="O14768">
        <v>6.34</v>
      </c>
      <c r="P14768" t="s">
        <v>150</v>
      </c>
      <c r="Q14768">
        <v>25.3</v>
      </c>
      <c r="R14768" t="s">
        <v>150</v>
      </c>
      <c r="S14768" t="s">
        <v>173</v>
      </c>
      <c r="T14768" t="s">
        <v>150</v>
      </c>
      <c r="W14768" t="s">
        <v>173</v>
      </c>
      <c r="X14768" t="s">
        <v>150</v>
      </c>
      <c r="AE14768" t="s">
        <v>173</v>
      </c>
      <c r="AF14768" t="s">
        <v>150</v>
      </c>
      <c r="AG14768" t="s">
        <v>173</v>
      </c>
      <c r="AH14768" t="s">
        <v>150</v>
      </c>
      <c r="AS14768" t="s">
        <v>173</v>
      </c>
      <c r="AT14768" t="s">
        <v>150</v>
      </c>
    </row>
    <row r="14769" spans="1:58" x14ac:dyDescent="0.2">
      <c r="A14769" t="s">
        <v>253</v>
      </c>
      <c r="B14769" t="s">
        <v>254</v>
      </c>
      <c r="C14769">
        <f>-69.97390242 / 41.7415428</f>
        <v>-1.6763611914219905</v>
      </c>
      <c r="D14769" t="s">
        <v>255</v>
      </c>
      <c r="E14769" t="s">
        <v>70</v>
      </c>
      <c r="F14769" s="1">
        <v>43332</v>
      </c>
      <c r="G14769">
        <v>2</v>
      </c>
      <c r="K14769" t="s">
        <v>173</v>
      </c>
      <c r="L14769" t="s">
        <v>150</v>
      </c>
      <c r="O14769">
        <v>6.24</v>
      </c>
      <c r="P14769" t="s">
        <v>150</v>
      </c>
      <c r="Q14769">
        <v>25.3</v>
      </c>
      <c r="R14769" t="s">
        <v>150</v>
      </c>
      <c r="S14769" t="s">
        <v>173</v>
      </c>
      <c r="T14769" t="s">
        <v>150</v>
      </c>
      <c r="W14769" t="s">
        <v>173</v>
      </c>
      <c r="X14769" t="s">
        <v>150</v>
      </c>
      <c r="AE14769" t="s">
        <v>173</v>
      </c>
      <c r="AF14769" t="s">
        <v>150</v>
      </c>
      <c r="AG14769" t="s">
        <v>173</v>
      </c>
      <c r="AH14769" t="s">
        <v>150</v>
      </c>
      <c r="AS14769" t="s">
        <v>173</v>
      </c>
      <c r="AT14769" t="s">
        <v>150</v>
      </c>
    </row>
    <row r="14770" spans="1:58" x14ac:dyDescent="0.2">
      <c r="A14770" t="s">
        <v>253</v>
      </c>
      <c r="B14770" t="s">
        <v>254</v>
      </c>
      <c r="C14770">
        <f>-69.97390242 / 41.7415428</f>
        <v>-1.6763611914219905</v>
      </c>
      <c r="D14770" t="s">
        <v>255</v>
      </c>
      <c r="E14770" t="s">
        <v>70</v>
      </c>
      <c r="F14770" s="1">
        <v>43332</v>
      </c>
      <c r="G14770">
        <v>3</v>
      </c>
      <c r="K14770" t="s">
        <v>173</v>
      </c>
      <c r="L14770" t="s">
        <v>150</v>
      </c>
      <c r="O14770">
        <v>3.38</v>
      </c>
      <c r="P14770" t="s">
        <v>150</v>
      </c>
      <c r="Q14770">
        <v>24.6</v>
      </c>
      <c r="R14770" t="s">
        <v>150</v>
      </c>
      <c r="S14770" t="s">
        <v>173</v>
      </c>
      <c r="T14770" t="s">
        <v>150</v>
      </c>
      <c r="W14770" t="s">
        <v>173</v>
      </c>
      <c r="X14770" t="s">
        <v>150</v>
      </c>
      <c r="AE14770" t="s">
        <v>173</v>
      </c>
      <c r="AF14770" t="s">
        <v>150</v>
      </c>
      <c r="AG14770" t="s">
        <v>173</v>
      </c>
      <c r="AH14770" t="s">
        <v>150</v>
      </c>
      <c r="AS14770" t="s">
        <v>173</v>
      </c>
      <c r="AT14770" t="s">
        <v>150</v>
      </c>
    </row>
    <row r="14771" spans="1:58" x14ac:dyDescent="0.2">
      <c r="A14771" t="s">
        <v>253</v>
      </c>
      <c r="B14771" t="s">
        <v>254</v>
      </c>
      <c r="C14771">
        <f>-69.97390242 / 41.7415428</f>
        <v>-1.6763611914219905</v>
      </c>
      <c r="D14771" t="s">
        <v>255</v>
      </c>
      <c r="E14771" t="s">
        <v>70</v>
      </c>
      <c r="F14771" s="1">
        <v>43332</v>
      </c>
      <c r="G14771">
        <v>4</v>
      </c>
      <c r="K14771" t="s">
        <v>173</v>
      </c>
      <c r="L14771" t="s">
        <v>150</v>
      </c>
      <c r="O14771">
        <v>7.0000000000000007E-2</v>
      </c>
      <c r="P14771" t="s">
        <v>150</v>
      </c>
      <c r="Q14771">
        <v>20.2</v>
      </c>
      <c r="R14771" t="s">
        <v>150</v>
      </c>
      <c r="S14771" t="s">
        <v>173</v>
      </c>
      <c r="T14771" t="s">
        <v>150</v>
      </c>
      <c r="W14771" t="s">
        <v>173</v>
      </c>
      <c r="X14771" t="s">
        <v>150</v>
      </c>
      <c r="AE14771" t="s">
        <v>173</v>
      </c>
      <c r="AF14771" t="s">
        <v>150</v>
      </c>
      <c r="AG14771" t="s">
        <v>173</v>
      </c>
      <c r="AH14771" t="s">
        <v>150</v>
      </c>
      <c r="AS14771" t="s">
        <v>173</v>
      </c>
      <c r="AT14771" t="s">
        <v>150</v>
      </c>
    </row>
    <row r="14772" spans="1:58" x14ac:dyDescent="0.2">
      <c r="A14772" t="s">
        <v>253</v>
      </c>
      <c r="B14772" t="s">
        <v>254</v>
      </c>
      <c r="C14772">
        <f>-69.97390242 / 41.7415428</f>
        <v>-1.6763611914219905</v>
      </c>
      <c r="D14772" t="s">
        <v>255</v>
      </c>
      <c r="E14772" t="s">
        <v>70</v>
      </c>
      <c r="F14772" s="1">
        <v>43332</v>
      </c>
      <c r="G14772">
        <v>4.5</v>
      </c>
      <c r="K14772">
        <v>215.65</v>
      </c>
      <c r="L14772" t="s">
        <v>150</v>
      </c>
      <c r="O14772">
        <v>7.0000000000000007E-2</v>
      </c>
      <c r="P14772" t="s">
        <v>150</v>
      </c>
      <c r="Q14772">
        <v>17.5</v>
      </c>
      <c r="R14772" t="s">
        <v>150</v>
      </c>
      <c r="S14772">
        <v>3.39</v>
      </c>
      <c r="T14772" t="s">
        <v>150</v>
      </c>
      <c r="U14772">
        <v>105</v>
      </c>
      <c r="V14772" t="s">
        <v>150</v>
      </c>
      <c r="W14772">
        <v>202.96</v>
      </c>
      <c r="X14772" t="s">
        <v>150</v>
      </c>
      <c r="Y14772">
        <v>71.260000000000005</v>
      </c>
      <c r="AA14772">
        <v>83.32</v>
      </c>
      <c r="AE14772">
        <v>108.1</v>
      </c>
      <c r="AF14772" t="s">
        <v>150</v>
      </c>
      <c r="AG14772">
        <v>6.34</v>
      </c>
      <c r="AH14772" t="s">
        <v>150</v>
      </c>
      <c r="AS14772">
        <v>146.47999999999999</v>
      </c>
      <c r="AT14772" t="s">
        <v>150</v>
      </c>
    </row>
    <row r="14773" spans="1:58" x14ac:dyDescent="0.2">
      <c r="A14773" t="s">
        <v>253</v>
      </c>
      <c r="B14773" t="s">
        <v>254</v>
      </c>
      <c r="C14773">
        <f>-69.97390242 / 41.7415428</f>
        <v>-1.6763611914219905</v>
      </c>
      <c r="D14773" t="s">
        <v>255</v>
      </c>
      <c r="E14773" t="s">
        <v>70</v>
      </c>
      <c r="F14773" s="1">
        <v>43565</v>
      </c>
      <c r="G14773">
        <v>0.5</v>
      </c>
      <c r="I14773">
        <v>5.0999999999999996</v>
      </c>
      <c r="J14773" t="s">
        <v>150</v>
      </c>
      <c r="K14773">
        <v>11.9</v>
      </c>
      <c r="L14773" t="s">
        <v>150</v>
      </c>
      <c r="M14773">
        <v>2.4500000000000002</v>
      </c>
      <c r="N14773" t="s">
        <v>150</v>
      </c>
      <c r="O14773">
        <v>12.7</v>
      </c>
      <c r="P14773" t="s">
        <v>150</v>
      </c>
      <c r="Q14773">
        <v>10.3</v>
      </c>
      <c r="R14773" t="s">
        <v>150</v>
      </c>
      <c r="S14773">
        <v>0.08</v>
      </c>
      <c r="T14773" t="s">
        <v>150</v>
      </c>
      <c r="U14773">
        <v>2.48</v>
      </c>
      <c r="V14773" t="s">
        <v>150</v>
      </c>
      <c r="W14773">
        <v>33.630000000000003</v>
      </c>
      <c r="X14773" t="s">
        <v>150</v>
      </c>
      <c r="Y14773">
        <v>17.25</v>
      </c>
      <c r="AA14773">
        <v>54.89</v>
      </c>
      <c r="AC14773">
        <v>47.09</v>
      </c>
      <c r="AE14773">
        <v>18.100000000000001</v>
      </c>
      <c r="AF14773" t="s">
        <v>150</v>
      </c>
      <c r="AG14773">
        <v>6.57</v>
      </c>
      <c r="AH14773" t="s">
        <v>150</v>
      </c>
      <c r="AS14773">
        <v>0.63</v>
      </c>
      <c r="AT14773" t="s">
        <v>150</v>
      </c>
      <c r="BE14773">
        <v>12.53</v>
      </c>
      <c r="BF14773" t="s">
        <v>150</v>
      </c>
    </row>
    <row r="14774" spans="1:58" x14ac:dyDescent="0.2">
      <c r="A14774" t="s">
        <v>253</v>
      </c>
      <c r="B14774" t="s">
        <v>254</v>
      </c>
      <c r="C14774">
        <f>-69.97390242 / 41.7415428</f>
        <v>-1.6763611914219905</v>
      </c>
      <c r="D14774" t="s">
        <v>255</v>
      </c>
      <c r="E14774" t="s">
        <v>70</v>
      </c>
      <c r="F14774" s="1">
        <v>43565</v>
      </c>
      <c r="G14774">
        <v>1</v>
      </c>
      <c r="K14774" t="s">
        <v>173</v>
      </c>
      <c r="L14774" t="s">
        <v>150</v>
      </c>
      <c r="O14774">
        <v>12.8</v>
      </c>
      <c r="P14774" t="s">
        <v>150</v>
      </c>
      <c r="Q14774">
        <v>10.4</v>
      </c>
      <c r="R14774" t="s">
        <v>150</v>
      </c>
      <c r="S14774" t="s">
        <v>173</v>
      </c>
      <c r="T14774" t="s">
        <v>150</v>
      </c>
      <c r="W14774" t="s">
        <v>173</v>
      </c>
      <c r="X14774" t="s">
        <v>150</v>
      </c>
      <c r="AE14774" t="s">
        <v>173</v>
      </c>
      <c r="AF14774" t="s">
        <v>150</v>
      </c>
      <c r="AG14774" t="s">
        <v>173</v>
      </c>
      <c r="AH14774" t="s">
        <v>150</v>
      </c>
      <c r="AS14774" t="s">
        <v>173</v>
      </c>
      <c r="AT14774" t="s">
        <v>150</v>
      </c>
      <c r="BE14774" t="s">
        <v>173</v>
      </c>
      <c r="BF14774" t="s">
        <v>150</v>
      </c>
    </row>
    <row r="14775" spans="1:58" x14ac:dyDescent="0.2">
      <c r="A14775" t="s">
        <v>253</v>
      </c>
      <c r="B14775" t="s">
        <v>254</v>
      </c>
      <c r="C14775">
        <f>-69.97390242 / 41.7415428</f>
        <v>-1.6763611914219905</v>
      </c>
      <c r="D14775" t="s">
        <v>255</v>
      </c>
      <c r="E14775" t="s">
        <v>70</v>
      </c>
      <c r="F14775" s="1">
        <v>43565</v>
      </c>
      <c r="G14775">
        <v>2</v>
      </c>
      <c r="K14775" t="s">
        <v>173</v>
      </c>
      <c r="L14775" t="s">
        <v>150</v>
      </c>
      <c r="O14775">
        <v>12.3</v>
      </c>
      <c r="P14775" t="s">
        <v>150</v>
      </c>
      <c r="Q14775">
        <v>10.4</v>
      </c>
      <c r="R14775" t="s">
        <v>150</v>
      </c>
      <c r="S14775" t="s">
        <v>173</v>
      </c>
      <c r="T14775" t="s">
        <v>150</v>
      </c>
      <c r="W14775" t="s">
        <v>173</v>
      </c>
      <c r="X14775" t="s">
        <v>150</v>
      </c>
      <c r="AE14775" t="s">
        <v>173</v>
      </c>
      <c r="AF14775" t="s">
        <v>150</v>
      </c>
      <c r="AG14775" t="s">
        <v>173</v>
      </c>
      <c r="AH14775" t="s">
        <v>150</v>
      </c>
      <c r="AS14775" t="s">
        <v>173</v>
      </c>
      <c r="AT14775" t="s">
        <v>150</v>
      </c>
      <c r="BE14775" t="s">
        <v>173</v>
      </c>
      <c r="BF14775" t="s">
        <v>150</v>
      </c>
    </row>
    <row r="14776" spans="1:58" x14ac:dyDescent="0.2">
      <c r="A14776" t="s">
        <v>253</v>
      </c>
      <c r="B14776" t="s">
        <v>254</v>
      </c>
      <c r="C14776">
        <f>-69.97390242 / 41.7415428</f>
        <v>-1.6763611914219905</v>
      </c>
      <c r="D14776" t="s">
        <v>255</v>
      </c>
      <c r="E14776" t="s">
        <v>70</v>
      </c>
      <c r="F14776" s="1">
        <v>43565</v>
      </c>
      <c r="G14776">
        <v>3</v>
      </c>
      <c r="K14776" t="s">
        <v>173</v>
      </c>
      <c r="L14776" t="s">
        <v>150</v>
      </c>
      <c r="O14776">
        <v>12.4</v>
      </c>
      <c r="P14776" t="s">
        <v>150</v>
      </c>
      <c r="Q14776">
        <v>10.4</v>
      </c>
      <c r="R14776" t="s">
        <v>150</v>
      </c>
      <c r="S14776" t="s">
        <v>173</v>
      </c>
      <c r="T14776" t="s">
        <v>150</v>
      </c>
      <c r="W14776" t="s">
        <v>173</v>
      </c>
      <c r="X14776" t="s">
        <v>150</v>
      </c>
      <c r="AE14776" t="s">
        <v>173</v>
      </c>
      <c r="AF14776" t="s">
        <v>150</v>
      </c>
      <c r="AG14776" t="s">
        <v>173</v>
      </c>
      <c r="AH14776" t="s">
        <v>150</v>
      </c>
      <c r="AS14776" t="s">
        <v>173</v>
      </c>
      <c r="AT14776" t="s">
        <v>150</v>
      </c>
      <c r="BE14776" t="s">
        <v>173</v>
      </c>
      <c r="BF14776" t="s">
        <v>150</v>
      </c>
    </row>
    <row r="14777" spans="1:58" x14ac:dyDescent="0.2">
      <c r="A14777" t="s">
        <v>253</v>
      </c>
      <c r="B14777" t="s">
        <v>254</v>
      </c>
      <c r="C14777">
        <f>-69.97390242 / 41.7415428</f>
        <v>-1.6763611914219905</v>
      </c>
      <c r="D14777" t="s">
        <v>255</v>
      </c>
      <c r="E14777" t="s">
        <v>70</v>
      </c>
      <c r="F14777" s="1">
        <v>43565</v>
      </c>
      <c r="G14777">
        <v>4</v>
      </c>
      <c r="K14777" t="s">
        <v>173</v>
      </c>
      <c r="L14777" t="s">
        <v>150</v>
      </c>
      <c r="O14777">
        <v>10.5</v>
      </c>
      <c r="P14777" t="s">
        <v>150</v>
      </c>
      <c r="Q14777">
        <v>10.1</v>
      </c>
      <c r="R14777" t="s">
        <v>150</v>
      </c>
      <c r="S14777" t="s">
        <v>173</v>
      </c>
      <c r="T14777" t="s">
        <v>150</v>
      </c>
      <c r="W14777" t="s">
        <v>173</v>
      </c>
      <c r="X14777" t="s">
        <v>150</v>
      </c>
      <c r="AE14777" t="s">
        <v>173</v>
      </c>
      <c r="AF14777" t="s">
        <v>150</v>
      </c>
      <c r="AG14777" t="s">
        <v>173</v>
      </c>
      <c r="AH14777" t="s">
        <v>150</v>
      </c>
      <c r="AS14777" t="s">
        <v>173</v>
      </c>
      <c r="AT14777" t="s">
        <v>150</v>
      </c>
      <c r="BE14777" t="s">
        <v>173</v>
      </c>
      <c r="BF14777" t="s">
        <v>150</v>
      </c>
    </row>
    <row r="14778" spans="1:58" x14ac:dyDescent="0.2">
      <c r="A14778" t="s">
        <v>253</v>
      </c>
      <c r="B14778" t="s">
        <v>254</v>
      </c>
      <c r="C14778">
        <f>-69.97390242 / 41.7415428</f>
        <v>-1.6763611914219905</v>
      </c>
      <c r="D14778" t="s">
        <v>255</v>
      </c>
      <c r="E14778" t="s">
        <v>70</v>
      </c>
      <c r="F14778" s="1">
        <v>43565</v>
      </c>
      <c r="G14778">
        <v>4.0999999999999996</v>
      </c>
      <c r="K14778">
        <v>26.74</v>
      </c>
      <c r="L14778" t="s">
        <v>150</v>
      </c>
      <c r="S14778">
        <v>0.2</v>
      </c>
      <c r="T14778" t="s">
        <v>150</v>
      </c>
      <c r="U14778">
        <v>6.19</v>
      </c>
      <c r="V14778" t="s">
        <v>150</v>
      </c>
      <c r="W14778">
        <v>56.24</v>
      </c>
      <c r="X14778" t="s">
        <v>150</v>
      </c>
      <c r="Y14778">
        <v>30.44</v>
      </c>
      <c r="AA14778">
        <v>62.84</v>
      </c>
      <c r="AE14778">
        <v>25.5</v>
      </c>
      <c r="AF14778" t="s">
        <v>150</v>
      </c>
      <c r="AG14778">
        <v>6.29</v>
      </c>
      <c r="AH14778" t="s">
        <v>150</v>
      </c>
      <c r="AS14778">
        <v>5.93</v>
      </c>
      <c r="AT14778" t="s">
        <v>150</v>
      </c>
      <c r="BE14778">
        <v>32.67</v>
      </c>
      <c r="BF14778" t="s">
        <v>150</v>
      </c>
    </row>
    <row r="14779" spans="1:58" x14ac:dyDescent="0.2">
      <c r="A14779" t="s">
        <v>253</v>
      </c>
      <c r="B14779" t="s">
        <v>254</v>
      </c>
      <c r="C14779">
        <f>-69.97390242 / 41.7415428</f>
        <v>-1.6763611914219905</v>
      </c>
      <c r="D14779" t="s">
        <v>255</v>
      </c>
      <c r="E14779" t="s">
        <v>70</v>
      </c>
      <c r="F14779" s="1">
        <v>43565</v>
      </c>
      <c r="G14779">
        <v>4.5</v>
      </c>
      <c r="K14779" t="s">
        <v>173</v>
      </c>
      <c r="L14779" t="s">
        <v>150</v>
      </c>
      <c r="O14779">
        <v>8.6999999999999993</v>
      </c>
      <c r="P14779" t="s">
        <v>150</v>
      </c>
      <c r="Q14779">
        <v>9.6999999999999993</v>
      </c>
      <c r="R14779" t="s">
        <v>150</v>
      </c>
      <c r="S14779" t="s">
        <v>173</v>
      </c>
      <c r="T14779" t="s">
        <v>150</v>
      </c>
      <c r="W14779" t="s">
        <v>173</v>
      </c>
      <c r="X14779" t="s">
        <v>150</v>
      </c>
      <c r="AE14779" t="s">
        <v>173</v>
      </c>
      <c r="AF14779" t="s">
        <v>150</v>
      </c>
      <c r="AG14779" t="s">
        <v>173</v>
      </c>
      <c r="AH14779" t="s">
        <v>150</v>
      </c>
      <c r="AS14779" t="s">
        <v>173</v>
      </c>
      <c r="AT14779" t="s">
        <v>150</v>
      </c>
      <c r="BE14779" t="s">
        <v>173</v>
      </c>
      <c r="BF14779" t="s">
        <v>150</v>
      </c>
    </row>
    <row r="14780" spans="1:58" x14ac:dyDescent="0.2">
      <c r="A14780" t="s">
        <v>253</v>
      </c>
      <c r="B14780" t="s">
        <v>254</v>
      </c>
      <c r="C14780">
        <f>-69.97390242 / 41.7415428</f>
        <v>-1.6763611914219905</v>
      </c>
      <c r="D14780" t="s">
        <v>255</v>
      </c>
      <c r="E14780" t="s">
        <v>70</v>
      </c>
      <c r="F14780" s="1">
        <v>43692</v>
      </c>
      <c r="G14780">
        <v>0.5</v>
      </c>
      <c r="I14780">
        <v>5</v>
      </c>
      <c r="J14780" t="s">
        <v>150</v>
      </c>
      <c r="K14780">
        <v>14.95</v>
      </c>
      <c r="L14780" t="s">
        <v>150</v>
      </c>
      <c r="M14780">
        <v>0.95</v>
      </c>
      <c r="N14780" t="s">
        <v>150</v>
      </c>
      <c r="O14780">
        <v>6.67</v>
      </c>
      <c r="P14780" t="s">
        <v>150</v>
      </c>
      <c r="Q14780">
        <v>25.4</v>
      </c>
      <c r="R14780" t="s">
        <v>150</v>
      </c>
      <c r="S14780">
        <v>1.86</v>
      </c>
      <c r="T14780" t="s">
        <v>150</v>
      </c>
      <c r="U14780">
        <v>57.61</v>
      </c>
      <c r="V14780" t="s">
        <v>150</v>
      </c>
      <c r="W14780">
        <v>64.27</v>
      </c>
      <c r="X14780" t="s">
        <v>150</v>
      </c>
      <c r="Y14780">
        <v>62.6</v>
      </c>
      <c r="AA14780">
        <v>57.13</v>
      </c>
      <c r="AC14780">
        <v>60.74</v>
      </c>
      <c r="AE14780">
        <v>25</v>
      </c>
      <c r="AF14780" t="s">
        <v>150</v>
      </c>
      <c r="AG14780">
        <v>6.47</v>
      </c>
      <c r="AH14780" t="s">
        <v>150</v>
      </c>
      <c r="AS14780">
        <v>3.21</v>
      </c>
      <c r="AT14780" t="s">
        <v>150</v>
      </c>
      <c r="BE14780">
        <v>18.170000000000002</v>
      </c>
      <c r="BF14780" t="s">
        <v>150</v>
      </c>
    </row>
    <row r="14781" spans="1:58" x14ac:dyDescent="0.2">
      <c r="A14781" t="s">
        <v>253</v>
      </c>
      <c r="B14781" t="s">
        <v>254</v>
      </c>
      <c r="C14781">
        <f>-69.97390242 / 41.7415428</f>
        <v>-1.6763611914219905</v>
      </c>
      <c r="D14781" t="s">
        <v>255</v>
      </c>
      <c r="E14781" t="s">
        <v>70</v>
      </c>
      <c r="F14781" s="1">
        <v>43692</v>
      </c>
      <c r="G14781">
        <v>1</v>
      </c>
      <c r="K14781" t="s">
        <v>173</v>
      </c>
      <c r="L14781" t="s">
        <v>150</v>
      </c>
      <c r="O14781">
        <v>6.86</v>
      </c>
      <c r="P14781" t="s">
        <v>150</v>
      </c>
      <c r="Q14781">
        <v>24.8</v>
      </c>
      <c r="R14781" t="s">
        <v>150</v>
      </c>
      <c r="S14781" t="s">
        <v>173</v>
      </c>
      <c r="T14781" t="s">
        <v>150</v>
      </c>
      <c r="W14781" t="s">
        <v>173</v>
      </c>
      <c r="X14781" t="s">
        <v>150</v>
      </c>
      <c r="AE14781" t="s">
        <v>173</v>
      </c>
      <c r="AF14781" t="s">
        <v>150</v>
      </c>
      <c r="AG14781" t="s">
        <v>173</v>
      </c>
      <c r="AH14781" t="s">
        <v>150</v>
      </c>
      <c r="AS14781" t="s">
        <v>173</v>
      </c>
      <c r="AT14781" t="s">
        <v>150</v>
      </c>
      <c r="BE14781" t="s">
        <v>173</v>
      </c>
      <c r="BF14781" t="s">
        <v>150</v>
      </c>
    </row>
    <row r="14782" spans="1:58" x14ac:dyDescent="0.2">
      <c r="A14782" t="s">
        <v>253</v>
      </c>
      <c r="B14782" t="s">
        <v>254</v>
      </c>
      <c r="C14782">
        <f>-69.97390242 / 41.7415428</f>
        <v>-1.6763611914219905</v>
      </c>
      <c r="D14782" t="s">
        <v>255</v>
      </c>
      <c r="E14782" t="s">
        <v>70</v>
      </c>
      <c r="F14782" s="1">
        <v>43692</v>
      </c>
      <c r="G14782">
        <v>2</v>
      </c>
      <c r="K14782" t="s">
        <v>173</v>
      </c>
      <c r="L14782" t="s">
        <v>150</v>
      </c>
      <c r="O14782">
        <v>3.83</v>
      </c>
      <c r="P14782" t="s">
        <v>150</v>
      </c>
      <c r="Q14782">
        <v>24.3</v>
      </c>
      <c r="R14782" t="s">
        <v>150</v>
      </c>
      <c r="S14782" t="s">
        <v>173</v>
      </c>
      <c r="T14782" t="s">
        <v>150</v>
      </c>
      <c r="W14782" t="s">
        <v>173</v>
      </c>
      <c r="X14782" t="s">
        <v>150</v>
      </c>
      <c r="AE14782" t="s">
        <v>173</v>
      </c>
      <c r="AF14782" t="s">
        <v>150</v>
      </c>
      <c r="AG14782" t="s">
        <v>173</v>
      </c>
      <c r="AH14782" t="s">
        <v>150</v>
      </c>
      <c r="AS14782" t="s">
        <v>173</v>
      </c>
      <c r="AT14782" t="s">
        <v>150</v>
      </c>
      <c r="BE14782" t="s">
        <v>173</v>
      </c>
      <c r="BF14782" t="s">
        <v>150</v>
      </c>
    </row>
    <row r="14783" spans="1:58" x14ac:dyDescent="0.2">
      <c r="A14783" t="s">
        <v>253</v>
      </c>
      <c r="B14783" t="s">
        <v>254</v>
      </c>
      <c r="C14783">
        <f>-69.97390242 / 41.7415428</f>
        <v>-1.6763611914219905</v>
      </c>
      <c r="D14783" t="s">
        <v>255</v>
      </c>
      <c r="E14783" t="s">
        <v>70</v>
      </c>
      <c r="F14783" s="1">
        <v>43692</v>
      </c>
      <c r="G14783">
        <v>3</v>
      </c>
      <c r="K14783" t="s">
        <v>173</v>
      </c>
      <c r="L14783" t="s">
        <v>150</v>
      </c>
      <c r="O14783">
        <v>3.18</v>
      </c>
      <c r="P14783" t="s">
        <v>150</v>
      </c>
      <c r="Q14783">
        <v>24.1</v>
      </c>
      <c r="R14783" t="s">
        <v>150</v>
      </c>
      <c r="S14783" t="s">
        <v>173</v>
      </c>
      <c r="T14783" t="s">
        <v>150</v>
      </c>
      <c r="W14783" t="s">
        <v>173</v>
      </c>
      <c r="X14783" t="s">
        <v>150</v>
      </c>
      <c r="AE14783" t="s">
        <v>173</v>
      </c>
      <c r="AF14783" t="s">
        <v>150</v>
      </c>
      <c r="AG14783" t="s">
        <v>173</v>
      </c>
      <c r="AH14783" t="s">
        <v>150</v>
      </c>
      <c r="AS14783" t="s">
        <v>173</v>
      </c>
      <c r="AT14783" t="s">
        <v>150</v>
      </c>
      <c r="BE14783" t="s">
        <v>173</v>
      </c>
      <c r="BF14783" t="s">
        <v>150</v>
      </c>
    </row>
    <row r="14784" spans="1:58" x14ac:dyDescent="0.2">
      <c r="A14784" t="s">
        <v>253</v>
      </c>
      <c r="B14784" t="s">
        <v>254</v>
      </c>
      <c r="C14784">
        <f>-69.97390242 / 41.7415428</f>
        <v>-1.6763611914219905</v>
      </c>
      <c r="D14784" t="s">
        <v>255</v>
      </c>
      <c r="E14784" t="s">
        <v>70</v>
      </c>
      <c r="F14784" s="1">
        <v>43692</v>
      </c>
      <c r="G14784">
        <v>4</v>
      </c>
      <c r="K14784" t="s">
        <v>173</v>
      </c>
      <c r="L14784" t="s">
        <v>150</v>
      </c>
      <c r="O14784">
        <v>2.83</v>
      </c>
      <c r="P14784" t="s">
        <v>150</v>
      </c>
      <c r="Q14784">
        <v>24.1</v>
      </c>
      <c r="R14784" t="s">
        <v>150</v>
      </c>
      <c r="S14784" t="s">
        <v>173</v>
      </c>
      <c r="T14784" t="s">
        <v>150</v>
      </c>
      <c r="W14784" t="s">
        <v>173</v>
      </c>
      <c r="X14784" t="s">
        <v>150</v>
      </c>
      <c r="AE14784" t="s">
        <v>173</v>
      </c>
      <c r="AF14784" t="s">
        <v>150</v>
      </c>
      <c r="AG14784" t="s">
        <v>173</v>
      </c>
      <c r="AH14784" t="s">
        <v>150</v>
      </c>
      <c r="AS14784" t="s">
        <v>173</v>
      </c>
      <c r="AT14784" t="s">
        <v>150</v>
      </c>
      <c r="BE14784" t="s">
        <v>173</v>
      </c>
      <c r="BF14784" t="s">
        <v>150</v>
      </c>
    </row>
    <row r="14785" spans="1:58" x14ac:dyDescent="0.2">
      <c r="A14785" t="s">
        <v>253</v>
      </c>
      <c r="B14785" t="s">
        <v>254</v>
      </c>
      <c r="C14785">
        <f>-69.97390242 / 41.7415428</f>
        <v>-1.6763611914219905</v>
      </c>
      <c r="D14785" t="s">
        <v>255</v>
      </c>
      <c r="E14785" t="s">
        <v>70</v>
      </c>
      <c r="F14785" s="1">
        <v>43692</v>
      </c>
      <c r="G14785">
        <v>4.5</v>
      </c>
      <c r="K14785">
        <v>7.59</v>
      </c>
      <c r="L14785" t="s">
        <v>150</v>
      </c>
      <c r="O14785">
        <v>2.77</v>
      </c>
      <c r="P14785" t="s">
        <v>150</v>
      </c>
      <c r="Q14785">
        <v>24.1</v>
      </c>
      <c r="R14785" t="s">
        <v>150</v>
      </c>
      <c r="S14785">
        <v>1.33</v>
      </c>
      <c r="T14785" t="s">
        <v>150</v>
      </c>
      <c r="U14785">
        <v>41.2</v>
      </c>
      <c r="V14785" t="s">
        <v>150</v>
      </c>
      <c r="W14785">
        <v>62.24</v>
      </c>
      <c r="X14785" t="s">
        <v>150</v>
      </c>
      <c r="Y14785">
        <v>57.77</v>
      </c>
      <c r="AA14785">
        <v>50.48</v>
      </c>
      <c r="AE14785">
        <v>26</v>
      </c>
      <c r="AF14785" t="s">
        <v>150</v>
      </c>
      <c r="AG14785">
        <v>6.3</v>
      </c>
      <c r="AH14785" t="s">
        <v>150</v>
      </c>
      <c r="AS14785">
        <v>6.46</v>
      </c>
      <c r="AT14785" t="s">
        <v>150</v>
      </c>
      <c r="BE14785">
        <v>14.05</v>
      </c>
      <c r="BF14785" t="s">
        <v>150</v>
      </c>
    </row>
    <row r="14786" spans="1:58" x14ac:dyDescent="0.2">
      <c r="A14786" t="s">
        <v>253</v>
      </c>
      <c r="B14786" t="s">
        <v>254</v>
      </c>
      <c r="C14786">
        <f>-69.97390242 / 41.7415428</f>
        <v>-1.6763611914219905</v>
      </c>
      <c r="D14786" t="s">
        <v>255</v>
      </c>
      <c r="E14786" t="s">
        <v>70</v>
      </c>
      <c r="F14786" s="1">
        <v>43692</v>
      </c>
      <c r="G14786">
        <v>4.8</v>
      </c>
      <c r="K14786" t="s">
        <v>173</v>
      </c>
      <c r="L14786" t="s">
        <v>150</v>
      </c>
      <c r="O14786">
        <v>0.17</v>
      </c>
      <c r="P14786" t="s">
        <v>150</v>
      </c>
      <c r="Q14786">
        <v>22.1</v>
      </c>
      <c r="R14786" t="s">
        <v>150</v>
      </c>
      <c r="S14786" t="s">
        <v>173</v>
      </c>
      <c r="T14786" t="s">
        <v>150</v>
      </c>
      <c r="W14786" t="s">
        <v>173</v>
      </c>
      <c r="X14786" t="s">
        <v>150</v>
      </c>
      <c r="AE14786" t="s">
        <v>173</v>
      </c>
      <c r="AF14786" t="s">
        <v>150</v>
      </c>
      <c r="AG14786" t="s">
        <v>173</v>
      </c>
      <c r="AH14786" t="s">
        <v>150</v>
      </c>
      <c r="AS14786" t="s">
        <v>173</v>
      </c>
      <c r="AT14786" t="s">
        <v>150</v>
      </c>
      <c r="BE14786" t="s">
        <v>173</v>
      </c>
      <c r="BF14786" t="s">
        <v>150</v>
      </c>
    </row>
    <row r="14787" spans="1:58" x14ac:dyDescent="0.2">
      <c r="A14787" t="s">
        <v>256</v>
      </c>
      <c r="B14787" t="s">
        <v>257</v>
      </c>
      <c r="C14787">
        <f>-69.98976358 / 41.74047397</f>
        <v>-1.6767841119941171</v>
      </c>
      <c r="D14787" t="s">
        <v>258</v>
      </c>
      <c r="E14787" t="s">
        <v>70</v>
      </c>
      <c r="F14787" s="1">
        <v>37143</v>
      </c>
      <c r="G14787">
        <v>0.5</v>
      </c>
      <c r="I14787">
        <v>1.6</v>
      </c>
      <c r="J14787" t="s">
        <v>71</v>
      </c>
      <c r="K14787">
        <v>10.08</v>
      </c>
      <c r="L14787" t="s">
        <v>71</v>
      </c>
      <c r="M14787">
        <v>0.87</v>
      </c>
      <c r="N14787" t="s">
        <v>71</v>
      </c>
      <c r="O14787">
        <v>2.52</v>
      </c>
      <c r="P14787" t="s">
        <v>71</v>
      </c>
      <c r="Q14787">
        <v>23.2</v>
      </c>
      <c r="R14787" t="s">
        <v>71</v>
      </c>
      <c r="S14787">
        <v>0.89</v>
      </c>
      <c r="T14787" t="s">
        <v>71</v>
      </c>
      <c r="U14787">
        <v>27.57</v>
      </c>
      <c r="V14787" t="s">
        <v>71</v>
      </c>
      <c r="W14787">
        <v>51.9</v>
      </c>
      <c r="X14787" t="s">
        <v>71</v>
      </c>
      <c r="Y14787">
        <v>51.98</v>
      </c>
      <c r="AA14787">
        <v>53.27</v>
      </c>
      <c r="AC14787">
        <v>62.01</v>
      </c>
      <c r="AE14787">
        <v>0.3</v>
      </c>
      <c r="AF14787" t="s">
        <v>71</v>
      </c>
      <c r="AG14787">
        <v>4.88</v>
      </c>
      <c r="AH14787" t="s">
        <v>71</v>
      </c>
      <c r="AS14787">
        <v>2.36</v>
      </c>
      <c r="AT14787" t="s">
        <v>71</v>
      </c>
    </row>
    <row r="14788" spans="1:58" x14ac:dyDescent="0.2">
      <c r="A14788" t="s">
        <v>256</v>
      </c>
      <c r="B14788" t="s">
        <v>257</v>
      </c>
      <c r="C14788">
        <f>-69.98976358 / 41.74047397</f>
        <v>-1.6767841119941171</v>
      </c>
      <c r="D14788" t="s">
        <v>258</v>
      </c>
      <c r="E14788" t="s">
        <v>70</v>
      </c>
      <c r="F14788" s="1">
        <v>37143</v>
      </c>
      <c r="G14788">
        <v>1</v>
      </c>
      <c r="K14788">
        <v>56.63</v>
      </c>
      <c r="L14788" t="s">
        <v>71</v>
      </c>
      <c r="O14788">
        <v>0.18</v>
      </c>
      <c r="P14788" t="s">
        <v>71</v>
      </c>
      <c r="Q14788">
        <v>21.8</v>
      </c>
      <c r="R14788" t="s">
        <v>71</v>
      </c>
      <c r="S14788">
        <v>2.58</v>
      </c>
      <c r="T14788" t="s">
        <v>71</v>
      </c>
      <c r="U14788">
        <v>79.91</v>
      </c>
      <c r="V14788" t="s">
        <v>71</v>
      </c>
      <c r="W14788">
        <v>84</v>
      </c>
      <c r="X14788" t="s">
        <v>71</v>
      </c>
      <c r="Y14788">
        <v>67.319999999999993</v>
      </c>
      <c r="AA14788">
        <v>70.2</v>
      </c>
      <c r="AE14788">
        <v>1.1000000000000001</v>
      </c>
      <c r="AF14788" t="s">
        <v>71</v>
      </c>
      <c r="AG14788">
        <v>5.15</v>
      </c>
      <c r="AH14788" t="s">
        <v>71</v>
      </c>
      <c r="AS14788">
        <v>5.86</v>
      </c>
      <c r="AT14788" t="s">
        <v>71</v>
      </c>
    </row>
    <row r="14789" spans="1:58" x14ac:dyDescent="0.2">
      <c r="A14789" t="s">
        <v>256</v>
      </c>
      <c r="B14789" t="s">
        <v>257</v>
      </c>
      <c r="C14789">
        <f>-69.98976358 / 41.74047397</f>
        <v>-1.6767841119941171</v>
      </c>
      <c r="D14789" t="s">
        <v>258</v>
      </c>
      <c r="E14789" t="s">
        <v>70</v>
      </c>
      <c r="F14789" s="1">
        <v>37508</v>
      </c>
      <c r="G14789">
        <v>0.5</v>
      </c>
      <c r="I14789">
        <v>1.6</v>
      </c>
      <c r="J14789" t="s">
        <v>71</v>
      </c>
      <c r="K14789">
        <v>7.24</v>
      </c>
      <c r="L14789" t="s">
        <v>71</v>
      </c>
      <c r="M14789">
        <v>0.42</v>
      </c>
      <c r="N14789" t="s">
        <v>71</v>
      </c>
      <c r="O14789">
        <v>0.81</v>
      </c>
      <c r="P14789" t="s">
        <v>71</v>
      </c>
      <c r="Q14789">
        <v>20.2</v>
      </c>
      <c r="R14789" t="s">
        <v>71</v>
      </c>
      <c r="S14789">
        <v>1.66</v>
      </c>
      <c r="T14789" t="s">
        <v>71</v>
      </c>
      <c r="U14789">
        <v>51.42</v>
      </c>
      <c r="V14789" t="s">
        <v>71</v>
      </c>
      <c r="W14789">
        <v>98.95</v>
      </c>
      <c r="X14789" t="s">
        <v>71</v>
      </c>
      <c r="Y14789">
        <v>60.97</v>
      </c>
      <c r="AA14789">
        <v>50.02</v>
      </c>
      <c r="AC14789">
        <v>72.5</v>
      </c>
      <c r="AE14789">
        <v>2.2999999999999998</v>
      </c>
      <c r="AF14789" t="s">
        <v>71</v>
      </c>
      <c r="AG14789">
        <v>5.32</v>
      </c>
      <c r="AH14789" t="s">
        <v>71</v>
      </c>
      <c r="AS14789">
        <v>6.22</v>
      </c>
      <c r="AT14789" t="s">
        <v>71</v>
      </c>
    </row>
    <row r="14790" spans="1:58" x14ac:dyDescent="0.2">
      <c r="A14790" t="s">
        <v>256</v>
      </c>
      <c r="B14790" t="s">
        <v>257</v>
      </c>
      <c r="C14790">
        <f>-69.98976358 / 41.74047397</f>
        <v>-1.6767841119941171</v>
      </c>
      <c r="D14790" t="s">
        <v>258</v>
      </c>
      <c r="E14790" t="s">
        <v>70</v>
      </c>
      <c r="F14790" s="1">
        <v>37508</v>
      </c>
      <c r="G14790">
        <v>1</v>
      </c>
      <c r="O14790">
        <v>0.71</v>
      </c>
      <c r="P14790" t="s">
        <v>71</v>
      </c>
      <c r="Q14790">
        <v>20.2</v>
      </c>
      <c r="R14790" t="s">
        <v>71</v>
      </c>
    </row>
    <row r="14791" spans="1:58" x14ac:dyDescent="0.2">
      <c r="A14791" t="s">
        <v>256</v>
      </c>
      <c r="B14791" t="s">
        <v>257</v>
      </c>
      <c r="C14791">
        <f>-69.98976358 / 41.74047397</f>
        <v>-1.6767841119941171</v>
      </c>
      <c r="D14791" t="s">
        <v>258</v>
      </c>
      <c r="E14791" t="s">
        <v>70</v>
      </c>
      <c r="F14791" s="1">
        <v>37873</v>
      </c>
      <c r="G14791">
        <v>0.5</v>
      </c>
      <c r="I14791">
        <v>2</v>
      </c>
      <c r="J14791" t="s">
        <v>71</v>
      </c>
      <c r="K14791">
        <v>31.63</v>
      </c>
      <c r="L14791" t="s">
        <v>71</v>
      </c>
      <c r="M14791">
        <v>0.61</v>
      </c>
      <c r="N14791" t="s">
        <v>71</v>
      </c>
      <c r="O14791">
        <v>1.65</v>
      </c>
      <c r="P14791" t="s">
        <v>71</v>
      </c>
      <c r="Q14791">
        <v>24</v>
      </c>
      <c r="R14791" t="s">
        <v>71</v>
      </c>
      <c r="S14791">
        <v>0.8</v>
      </c>
      <c r="T14791" t="s">
        <v>71</v>
      </c>
      <c r="U14791">
        <v>24.78</v>
      </c>
      <c r="V14791" t="s">
        <v>71</v>
      </c>
      <c r="W14791">
        <v>81.7</v>
      </c>
      <c r="X14791" t="s">
        <v>71</v>
      </c>
      <c r="Y14791">
        <v>50.44</v>
      </c>
      <c r="AA14791">
        <v>64.48</v>
      </c>
      <c r="AC14791">
        <v>67.12</v>
      </c>
      <c r="AE14791">
        <v>0.48</v>
      </c>
      <c r="AF14791" t="s">
        <v>71</v>
      </c>
      <c r="AG14791">
        <v>5.44</v>
      </c>
      <c r="AH14791" t="s">
        <v>71</v>
      </c>
      <c r="AS14791">
        <v>12.6</v>
      </c>
      <c r="AT14791" t="s">
        <v>71</v>
      </c>
    </row>
    <row r="14792" spans="1:58" x14ac:dyDescent="0.2">
      <c r="A14792" t="s">
        <v>256</v>
      </c>
      <c r="B14792" t="s">
        <v>257</v>
      </c>
      <c r="C14792">
        <f>-69.98976358 / 41.74047397</f>
        <v>-1.6767841119941171</v>
      </c>
      <c r="D14792" t="s">
        <v>258</v>
      </c>
      <c r="E14792" t="s">
        <v>70</v>
      </c>
      <c r="F14792" s="1">
        <v>37873</v>
      </c>
      <c r="G14792">
        <v>1</v>
      </c>
      <c r="K14792">
        <v>21.26</v>
      </c>
      <c r="L14792" t="s">
        <v>71</v>
      </c>
      <c r="O14792">
        <v>0.25</v>
      </c>
      <c r="P14792" t="s">
        <v>71</v>
      </c>
      <c r="Q14792">
        <v>21.8</v>
      </c>
      <c r="R14792" t="s">
        <v>71</v>
      </c>
      <c r="S14792">
        <v>1</v>
      </c>
      <c r="T14792" t="s">
        <v>71</v>
      </c>
      <c r="U14792">
        <v>30.97</v>
      </c>
      <c r="V14792" t="s">
        <v>71</v>
      </c>
      <c r="W14792">
        <v>73.400000000000006</v>
      </c>
      <c r="X14792" t="s">
        <v>71</v>
      </c>
      <c r="Y14792">
        <v>53.65</v>
      </c>
      <c r="AA14792">
        <v>60.59</v>
      </c>
      <c r="AE14792">
        <v>0.46</v>
      </c>
      <c r="AF14792" t="s">
        <v>71</v>
      </c>
      <c r="AG14792">
        <v>5.44</v>
      </c>
      <c r="AH14792" t="s">
        <v>71</v>
      </c>
      <c r="AS14792">
        <v>12.59</v>
      </c>
      <c r="AT14792" t="s">
        <v>71</v>
      </c>
    </row>
    <row r="14793" spans="1:58" x14ac:dyDescent="0.2">
      <c r="A14793" t="s">
        <v>256</v>
      </c>
      <c r="B14793" t="s">
        <v>257</v>
      </c>
      <c r="C14793">
        <f>-69.98976358 / 41.74047397</f>
        <v>-1.6767841119941171</v>
      </c>
      <c r="D14793" t="s">
        <v>258</v>
      </c>
      <c r="E14793" t="s">
        <v>70</v>
      </c>
      <c r="F14793" s="1">
        <v>37873</v>
      </c>
      <c r="G14793">
        <v>1.5</v>
      </c>
      <c r="O14793">
        <v>0.35</v>
      </c>
      <c r="P14793" t="s">
        <v>71</v>
      </c>
      <c r="Q14793">
        <v>19.399999999999999</v>
      </c>
      <c r="R14793" t="s">
        <v>71</v>
      </c>
    </row>
    <row r="14794" spans="1:58" x14ac:dyDescent="0.2">
      <c r="A14794" t="s">
        <v>256</v>
      </c>
      <c r="B14794" t="s">
        <v>257</v>
      </c>
      <c r="C14794">
        <f>-69.98976358 / 41.74047397</f>
        <v>-1.6767841119941171</v>
      </c>
      <c r="D14794" t="s">
        <v>258</v>
      </c>
      <c r="E14794" t="s">
        <v>70</v>
      </c>
      <c r="F14794" s="1">
        <v>38225</v>
      </c>
      <c r="G14794">
        <v>0.5</v>
      </c>
      <c r="I14794">
        <v>1.64</v>
      </c>
      <c r="J14794" t="s">
        <v>71</v>
      </c>
      <c r="K14794">
        <v>47.74</v>
      </c>
      <c r="L14794" t="s">
        <v>71</v>
      </c>
      <c r="M14794">
        <v>0.56000000000000005</v>
      </c>
      <c r="N14794" t="s">
        <v>71</v>
      </c>
      <c r="O14794">
        <v>3.69</v>
      </c>
      <c r="P14794" t="s">
        <v>71</v>
      </c>
      <c r="Q14794">
        <v>20.9</v>
      </c>
      <c r="R14794" t="s">
        <v>71</v>
      </c>
      <c r="S14794">
        <v>2.0299999999999998</v>
      </c>
      <c r="T14794" t="s">
        <v>71</v>
      </c>
      <c r="U14794">
        <v>62.88</v>
      </c>
      <c r="V14794" t="s">
        <v>71</v>
      </c>
      <c r="W14794">
        <v>78.599999999999994</v>
      </c>
      <c r="X14794" t="s">
        <v>71</v>
      </c>
      <c r="Y14794">
        <v>63.87</v>
      </c>
      <c r="AA14794">
        <v>68.52</v>
      </c>
      <c r="AC14794">
        <v>68.36</v>
      </c>
      <c r="AE14794">
        <v>6.66</v>
      </c>
      <c r="AF14794" t="s">
        <v>71</v>
      </c>
      <c r="AG14794">
        <v>5.82</v>
      </c>
      <c r="AH14794" t="s">
        <v>71</v>
      </c>
      <c r="AS14794">
        <v>0.03</v>
      </c>
      <c r="AT14794" t="s">
        <v>71</v>
      </c>
    </row>
    <row r="14795" spans="1:58" x14ac:dyDescent="0.2">
      <c r="A14795" t="s">
        <v>256</v>
      </c>
      <c r="B14795" t="s">
        <v>257</v>
      </c>
      <c r="C14795">
        <f>-69.98976358 / 41.74047397</f>
        <v>-1.6767841119941171</v>
      </c>
      <c r="D14795" t="s">
        <v>258</v>
      </c>
      <c r="E14795" t="s">
        <v>70</v>
      </c>
      <c r="F14795" s="1">
        <v>38225</v>
      </c>
      <c r="G14795">
        <v>1</v>
      </c>
      <c r="O14795">
        <v>3.63</v>
      </c>
      <c r="P14795" t="s">
        <v>71</v>
      </c>
      <c r="Q14795">
        <v>20.7</v>
      </c>
      <c r="R14795" t="s">
        <v>71</v>
      </c>
    </row>
    <row r="14796" spans="1:58" x14ac:dyDescent="0.2">
      <c r="A14796" t="s">
        <v>256</v>
      </c>
      <c r="B14796" t="s">
        <v>257</v>
      </c>
      <c r="C14796">
        <f>-69.98976358 / 41.74047397</f>
        <v>-1.6767841119941171</v>
      </c>
      <c r="D14796" t="s">
        <v>258</v>
      </c>
      <c r="E14796" t="s">
        <v>70</v>
      </c>
      <c r="F14796" s="1">
        <v>38225</v>
      </c>
      <c r="G14796">
        <v>1.1000000000000001</v>
      </c>
      <c r="K14796">
        <v>99.09</v>
      </c>
      <c r="L14796" t="s">
        <v>71</v>
      </c>
      <c r="S14796">
        <v>2.2200000000000002</v>
      </c>
      <c r="T14796" t="s">
        <v>71</v>
      </c>
      <c r="U14796">
        <v>68.760000000000005</v>
      </c>
      <c r="V14796" t="s">
        <v>71</v>
      </c>
      <c r="W14796">
        <v>73</v>
      </c>
      <c r="X14796" t="s">
        <v>71</v>
      </c>
      <c r="Y14796">
        <v>65.16</v>
      </c>
      <c r="AA14796">
        <v>75.69</v>
      </c>
      <c r="AE14796">
        <v>6.66</v>
      </c>
      <c r="AF14796" t="s">
        <v>71</v>
      </c>
      <c r="AG14796">
        <v>5.77</v>
      </c>
      <c r="AH14796" t="s">
        <v>71</v>
      </c>
      <c r="AS14796">
        <v>0.03</v>
      </c>
      <c r="AT14796" t="s">
        <v>71</v>
      </c>
    </row>
    <row r="14797" spans="1:58" x14ac:dyDescent="0.2">
      <c r="A14797" t="s">
        <v>256</v>
      </c>
      <c r="B14797" t="s">
        <v>257</v>
      </c>
      <c r="C14797">
        <f>-69.98976358 / 41.74047397</f>
        <v>-1.6767841119941171</v>
      </c>
      <c r="D14797" t="s">
        <v>258</v>
      </c>
      <c r="E14797" t="s">
        <v>70</v>
      </c>
      <c r="F14797" s="1">
        <v>38225</v>
      </c>
      <c r="G14797">
        <v>1.25</v>
      </c>
      <c r="O14797">
        <v>3.75</v>
      </c>
      <c r="P14797" t="s">
        <v>71</v>
      </c>
      <c r="Q14797">
        <v>20.6</v>
      </c>
      <c r="R14797" t="s">
        <v>71</v>
      </c>
    </row>
    <row r="14798" spans="1:58" x14ac:dyDescent="0.2">
      <c r="A14798" t="s">
        <v>256</v>
      </c>
      <c r="B14798" t="s">
        <v>257</v>
      </c>
      <c r="C14798">
        <f>-69.98976358 / 41.74047397</f>
        <v>-1.6767841119941171</v>
      </c>
      <c r="D14798" t="s">
        <v>258</v>
      </c>
      <c r="E14798" t="s">
        <v>70</v>
      </c>
      <c r="F14798" s="1">
        <v>38252</v>
      </c>
      <c r="G14798">
        <v>0.5</v>
      </c>
      <c r="I14798">
        <v>1.6</v>
      </c>
      <c r="J14798" t="s">
        <v>71</v>
      </c>
      <c r="K14798">
        <v>0.06</v>
      </c>
      <c r="L14798" t="s">
        <v>71</v>
      </c>
      <c r="M14798">
        <v>0.75</v>
      </c>
      <c r="N14798" t="s">
        <v>71</v>
      </c>
      <c r="O14798">
        <v>5.65</v>
      </c>
      <c r="P14798" t="s">
        <v>71</v>
      </c>
      <c r="Q14798">
        <v>17.5</v>
      </c>
      <c r="R14798" t="s">
        <v>71</v>
      </c>
      <c r="S14798">
        <v>0.86</v>
      </c>
      <c r="T14798" t="s">
        <v>71</v>
      </c>
      <c r="U14798">
        <v>26.64</v>
      </c>
      <c r="V14798" t="s">
        <v>71</v>
      </c>
      <c r="W14798">
        <v>49.73</v>
      </c>
      <c r="X14798" t="s">
        <v>71</v>
      </c>
      <c r="Y14798">
        <v>51.48</v>
      </c>
      <c r="AA14798">
        <v>3</v>
      </c>
      <c r="AC14798">
        <v>64.150000000000006</v>
      </c>
      <c r="AE14798">
        <v>7.26</v>
      </c>
      <c r="AF14798" t="s">
        <v>71</v>
      </c>
      <c r="AG14798">
        <v>5.89</v>
      </c>
      <c r="AH14798" t="s">
        <v>71</v>
      </c>
      <c r="AS14798">
        <v>7.83</v>
      </c>
      <c r="AT14798" t="s">
        <v>71</v>
      </c>
    </row>
    <row r="14799" spans="1:58" x14ac:dyDescent="0.2">
      <c r="A14799" t="s">
        <v>256</v>
      </c>
      <c r="B14799" t="s">
        <v>257</v>
      </c>
      <c r="C14799">
        <f>-69.98976358 / 41.74047397</f>
        <v>-1.6767841119941171</v>
      </c>
      <c r="D14799" t="s">
        <v>258</v>
      </c>
      <c r="E14799" t="s">
        <v>70</v>
      </c>
      <c r="F14799" s="1">
        <v>38252</v>
      </c>
      <c r="G14799">
        <v>1</v>
      </c>
      <c r="K14799">
        <v>2.59</v>
      </c>
      <c r="L14799" t="s">
        <v>71</v>
      </c>
      <c r="O14799">
        <v>4.8099999999999996</v>
      </c>
      <c r="P14799" t="s">
        <v>71</v>
      </c>
      <c r="Q14799">
        <v>17.100000000000001</v>
      </c>
      <c r="R14799" t="s">
        <v>71</v>
      </c>
      <c r="S14799">
        <v>0.96</v>
      </c>
      <c r="T14799" t="s">
        <v>71</v>
      </c>
      <c r="U14799">
        <v>29.73</v>
      </c>
      <c r="V14799" t="s">
        <v>71</v>
      </c>
      <c r="W14799">
        <v>72.12</v>
      </c>
      <c r="X14799" t="s">
        <v>71</v>
      </c>
      <c r="Y14799">
        <v>53.06</v>
      </c>
      <c r="AA14799">
        <v>39.94</v>
      </c>
      <c r="AE14799">
        <v>7.06</v>
      </c>
      <c r="AF14799" t="s">
        <v>71</v>
      </c>
      <c r="AG14799">
        <v>5.83</v>
      </c>
      <c r="AH14799" t="s">
        <v>71</v>
      </c>
      <c r="AS14799">
        <v>6.61</v>
      </c>
      <c r="AT14799" t="s">
        <v>71</v>
      </c>
    </row>
    <row r="14800" spans="1:58" x14ac:dyDescent="0.2">
      <c r="A14800" t="s">
        <v>256</v>
      </c>
      <c r="B14800" t="s">
        <v>257</v>
      </c>
      <c r="C14800">
        <f>-69.98976358 / 41.74047397</f>
        <v>-1.6767841119941171</v>
      </c>
      <c r="D14800" t="s">
        <v>258</v>
      </c>
      <c r="E14800" t="s">
        <v>70</v>
      </c>
      <c r="F14800" s="1">
        <v>38252</v>
      </c>
      <c r="G14800">
        <v>1.25</v>
      </c>
      <c r="O14800">
        <v>4.8499999999999996</v>
      </c>
      <c r="P14800" t="s">
        <v>71</v>
      </c>
      <c r="Q14800">
        <v>16.899999999999999</v>
      </c>
      <c r="R14800" t="s">
        <v>71</v>
      </c>
    </row>
    <row r="14801" spans="1:46" x14ac:dyDescent="0.2">
      <c r="A14801" t="s">
        <v>256</v>
      </c>
      <c r="B14801" t="s">
        <v>257</v>
      </c>
      <c r="C14801">
        <f>-69.98976358 / 41.74047397</f>
        <v>-1.6767841119941171</v>
      </c>
      <c r="D14801" t="s">
        <v>258</v>
      </c>
      <c r="E14801" t="s">
        <v>70</v>
      </c>
      <c r="F14801" s="1">
        <v>38582</v>
      </c>
      <c r="G14801">
        <v>0.5</v>
      </c>
      <c r="I14801">
        <v>2.12</v>
      </c>
      <c r="J14801" t="s">
        <v>71</v>
      </c>
      <c r="K14801">
        <v>71.459999999999994</v>
      </c>
      <c r="L14801" t="s">
        <v>71</v>
      </c>
      <c r="M14801">
        <v>0.6</v>
      </c>
      <c r="N14801" t="s">
        <v>71</v>
      </c>
      <c r="O14801">
        <v>4.51</v>
      </c>
      <c r="P14801" t="s">
        <v>71</v>
      </c>
      <c r="Q14801">
        <v>23.6</v>
      </c>
      <c r="R14801" t="s">
        <v>71</v>
      </c>
      <c r="S14801">
        <v>3.1</v>
      </c>
      <c r="T14801" t="s">
        <v>71</v>
      </c>
      <c r="U14801">
        <v>96.02</v>
      </c>
      <c r="V14801" t="s">
        <v>71</v>
      </c>
      <c r="W14801">
        <v>63.27</v>
      </c>
      <c r="X14801" t="s">
        <v>71</v>
      </c>
      <c r="Y14801">
        <v>69.97</v>
      </c>
      <c r="AA14801">
        <v>72.48</v>
      </c>
      <c r="AC14801">
        <v>67.36</v>
      </c>
      <c r="AE14801">
        <v>7.87</v>
      </c>
      <c r="AF14801" t="s">
        <v>71</v>
      </c>
      <c r="AG14801">
        <v>5.81</v>
      </c>
      <c r="AH14801" t="s">
        <v>71</v>
      </c>
      <c r="AS14801">
        <v>11.28</v>
      </c>
      <c r="AT14801" t="s">
        <v>71</v>
      </c>
    </row>
    <row r="14802" spans="1:46" x14ac:dyDescent="0.2">
      <c r="A14802" t="s">
        <v>256</v>
      </c>
      <c r="B14802" t="s">
        <v>257</v>
      </c>
      <c r="C14802">
        <f>-69.98976358 / 41.74047397</f>
        <v>-1.6767841119941171</v>
      </c>
      <c r="D14802" t="s">
        <v>258</v>
      </c>
      <c r="E14802" t="s">
        <v>70</v>
      </c>
      <c r="F14802" s="1">
        <v>38582</v>
      </c>
      <c r="G14802">
        <v>1</v>
      </c>
      <c r="O14802">
        <v>3.32</v>
      </c>
      <c r="P14802" t="s">
        <v>71</v>
      </c>
      <c r="Q14802">
        <v>23.5</v>
      </c>
      <c r="R14802" t="s">
        <v>71</v>
      </c>
    </row>
    <row r="14803" spans="1:46" x14ac:dyDescent="0.2">
      <c r="A14803" t="s">
        <v>256</v>
      </c>
      <c r="B14803" t="s">
        <v>257</v>
      </c>
      <c r="C14803">
        <f>-69.98976358 / 41.74047397</f>
        <v>-1.6767841119941171</v>
      </c>
      <c r="D14803" t="s">
        <v>258</v>
      </c>
      <c r="E14803" t="s">
        <v>70</v>
      </c>
      <c r="F14803" s="1">
        <v>38582</v>
      </c>
      <c r="G14803">
        <v>1.6</v>
      </c>
      <c r="K14803">
        <v>72.739999999999995</v>
      </c>
      <c r="L14803" t="s">
        <v>71</v>
      </c>
      <c r="O14803">
        <v>1.36</v>
      </c>
      <c r="P14803" t="s">
        <v>71</v>
      </c>
      <c r="Q14803">
        <v>20.6</v>
      </c>
      <c r="R14803" t="s">
        <v>71</v>
      </c>
      <c r="S14803">
        <v>2.4</v>
      </c>
      <c r="T14803" t="s">
        <v>71</v>
      </c>
      <c r="U14803">
        <v>74.34</v>
      </c>
      <c r="V14803" t="s">
        <v>71</v>
      </c>
      <c r="W14803">
        <v>70.36</v>
      </c>
      <c r="X14803" t="s">
        <v>71</v>
      </c>
      <c r="Y14803">
        <v>66.28</v>
      </c>
      <c r="AA14803">
        <v>72.650000000000006</v>
      </c>
      <c r="AE14803">
        <v>9.48</v>
      </c>
      <c r="AF14803" t="s">
        <v>71</v>
      </c>
      <c r="AG14803">
        <v>5.66</v>
      </c>
      <c r="AH14803" t="s">
        <v>71</v>
      </c>
      <c r="AS14803">
        <v>46.26</v>
      </c>
      <c r="AT14803" t="s">
        <v>71</v>
      </c>
    </row>
    <row r="14804" spans="1:46" x14ac:dyDescent="0.2">
      <c r="A14804" t="s">
        <v>256</v>
      </c>
      <c r="B14804" t="s">
        <v>257</v>
      </c>
      <c r="C14804">
        <f>-69.98976358 / 41.74047397</f>
        <v>-1.6767841119941171</v>
      </c>
      <c r="D14804" t="s">
        <v>258</v>
      </c>
      <c r="E14804" t="s">
        <v>70</v>
      </c>
      <c r="F14804" s="1">
        <v>38623</v>
      </c>
      <c r="G14804">
        <v>0.5</v>
      </c>
      <c r="I14804">
        <v>2.0499999999999998</v>
      </c>
      <c r="J14804" t="s">
        <v>71</v>
      </c>
      <c r="M14804">
        <v>0.76</v>
      </c>
      <c r="N14804" t="s">
        <v>71</v>
      </c>
      <c r="O14804">
        <v>4.57</v>
      </c>
      <c r="P14804" t="s">
        <v>71</v>
      </c>
      <c r="Q14804">
        <v>19.399999999999999</v>
      </c>
      <c r="R14804" t="s">
        <v>71</v>
      </c>
      <c r="AC14804">
        <v>63.95</v>
      </c>
    </row>
    <row r="14805" spans="1:46" x14ac:dyDescent="0.2">
      <c r="A14805" t="s">
        <v>256</v>
      </c>
      <c r="B14805" t="s">
        <v>257</v>
      </c>
      <c r="C14805">
        <f>-69.98976358 / 41.74047397</f>
        <v>-1.6767841119941171</v>
      </c>
      <c r="D14805" t="s">
        <v>258</v>
      </c>
      <c r="E14805" t="s">
        <v>70</v>
      </c>
      <c r="F14805" s="1">
        <v>38623</v>
      </c>
      <c r="G14805">
        <v>1</v>
      </c>
      <c r="K14805">
        <v>15.13</v>
      </c>
      <c r="L14805" t="s">
        <v>71</v>
      </c>
      <c r="O14805">
        <v>4.55</v>
      </c>
      <c r="P14805" t="s">
        <v>71</v>
      </c>
      <c r="Q14805">
        <v>19.5</v>
      </c>
      <c r="R14805" t="s">
        <v>71</v>
      </c>
      <c r="S14805">
        <v>1.3</v>
      </c>
      <c r="T14805" t="s">
        <v>71</v>
      </c>
      <c r="U14805">
        <v>40.270000000000003</v>
      </c>
      <c r="V14805" t="s">
        <v>71</v>
      </c>
      <c r="W14805">
        <v>54.11</v>
      </c>
      <c r="X14805" t="s">
        <v>71</v>
      </c>
      <c r="Y14805">
        <v>57.44</v>
      </c>
      <c r="AA14805">
        <v>57.25</v>
      </c>
      <c r="AE14805">
        <v>7.26</v>
      </c>
      <c r="AF14805" t="s">
        <v>71</v>
      </c>
      <c r="AG14805">
        <v>5.88</v>
      </c>
      <c r="AH14805" t="s">
        <v>71</v>
      </c>
      <c r="AS14805">
        <v>9.5299999999999994</v>
      </c>
      <c r="AT14805" t="s">
        <v>71</v>
      </c>
    </row>
    <row r="14806" spans="1:46" x14ac:dyDescent="0.2">
      <c r="A14806" t="s">
        <v>256</v>
      </c>
      <c r="B14806" t="s">
        <v>257</v>
      </c>
      <c r="C14806">
        <f>-69.98976358 / 41.74047397</f>
        <v>-1.6767841119941171</v>
      </c>
      <c r="D14806" t="s">
        <v>258</v>
      </c>
      <c r="E14806" t="s">
        <v>70</v>
      </c>
      <c r="F14806" s="1">
        <v>38623</v>
      </c>
      <c r="G14806">
        <v>1.5</v>
      </c>
      <c r="O14806">
        <v>4.55</v>
      </c>
      <c r="P14806" t="s">
        <v>71</v>
      </c>
      <c r="Q14806">
        <v>19.5</v>
      </c>
      <c r="R14806" t="s">
        <v>71</v>
      </c>
    </row>
    <row r="14807" spans="1:46" x14ac:dyDescent="0.2">
      <c r="A14807" t="s">
        <v>256</v>
      </c>
      <c r="B14807" t="s">
        <v>257</v>
      </c>
      <c r="C14807">
        <f>-69.98976358 / 41.74047397</f>
        <v>-1.6767841119941171</v>
      </c>
      <c r="D14807" t="s">
        <v>258</v>
      </c>
      <c r="E14807" t="s">
        <v>70</v>
      </c>
      <c r="F14807" s="1">
        <v>38945</v>
      </c>
      <c r="G14807">
        <v>0.5</v>
      </c>
      <c r="I14807">
        <v>2.15</v>
      </c>
      <c r="J14807" t="s">
        <v>71</v>
      </c>
      <c r="K14807">
        <v>15.5</v>
      </c>
      <c r="L14807" t="s">
        <v>71</v>
      </c>
      <c r="M14807">
        <v>0.8</v>
      </c>
      <c r="N14807" t="s">
        <v>71</v>
      </c>
      <c r="O14807">
        <v>3.27</v>
      </c>
      <c r="P14807" t="s">
        <v>71</v>
      </c>
      <c r="Q14807">
        <v>22.5</v>
      </c>
      <c r="R14807" t="s">
        <v>71</v>
      </c>
      <c r="S14807">
        <v>1.73</v>
      </c>
      <c r="T14807" t="s">
        <v>71</v>
      </c>
      <c r="U14807">
        <v>53.68</v>
      </c>
      <c r="V14807" t="s">
        <v>71</v>
      </c>
      <c r="W14807">
        <v>66.510000000000005</v>
      </c>
      <c r="X14807" t="s">
        <v>71</v>
      </c>
      <c r="Y14807">
        <v>61.59</v>
      </c>
      <c r="AA14807">
        <v>57.49</v>
      </c>
      <c r="AC14807">
        <v>63.22</v>
      </c>
      <c r="AE14807">
        <v>7.87</v>
      </c>
      <c r="AF14807" t="s">
        <v>71</v>
      </c>
      <c r="AG14807">
        <v>5.85</v>
      </c>
      <c r="AH14807" t="s">
        <v>71</v>
      </c>
      <c r="AS14807">
        <v>14.31</v>
      </c>
      <c r="AT14807" t="s">
        <v>71</v>
      </c>
    </row>
    <row r="14808" spans="1:46" x14ac:dyDescent="0.2">
      <c r="A14808" t="s">
        <v>256</v>
      </c>
      <c r="B14808" t="s">
        <v>257</v>
      </c>
      <c r="C14808">
        <f>-69.98976358 / 41.74047397</f>
        <v>-1.6767841119941171</v>
      </c>
      <c r="D14808" t="s">
        <v>258</v>
      </c>
      <c r="E14808" t="s">
        <v>70</v>
      </c>
      <c r="F14808" s="1">
        <v>38945</v>
      </c>
      <c r="G14808">
        <v>1</v>
      </c>
      <c r="O14808">
        <v>3.18</v>
      </c>
      <c r="P14808" t="s">
        <v>71</v>
      </c>
      <c r="Q14808">
        <v>22.5</v>
      </c>
      <c r="R14808" t="s">
        <v>71</v>
      </c>
    </row>
    <row r="14809" spans="1:46" x14ac:dyDescent="0.2">
      <c r="A14809" t="s">
        <v>256</v>
      </c>
      <c r="B14809" t="s">
        <v>257</v>
      </c>
      <c r="C14809">
        <f>-69.98976358 / 41.74047397</f>
        <v>-1.6767841119941171</v>
      </c>
      <c r="D14809" t="s">
        <v>258</v>
      </c>
      <c r="E14809" t="s">
        <v>70</v>
      </c>
      <c r="F14809" s="1">
        <v>38945</v>
      </c>
      <c r="G14809">
        <v>1.1499999999999999</v>
      </c>
      <c r="K14809">
        <v>12.8</v>
      </c>
      <c r="L14809" t="s">
        <v>71</v>
      </c>
      <c r="S14809">
        <v>1.77</v>
      </c>
      <c r="T14809" t="s">
        <v>71</v>
      </c>
      <c r="U14809">
        <v>54.96</v>
      </c>
      <c r="V14809" t="s">
        <v>71</v>
      </c>
      <c r="W14809">
        <v>61.8</v>
      </c>
      <c r="X14809" t="s">
        <v>71</v>
      </c>
      <c r="Y14809">
        <v>61.93</v>
      </c>
      <c r="AA14809">
        <v>55.61</v>
      </c>
      <c r="AE14809">
        <v>7.47</v>
      </c>
      <c r="AF14809" t="s">
        <v>71</v>
      </c>
      <c r="AG14809">
        <v>5.84</v>
      </c>
      <c r="AH14809" t="s">
        <v>71</v>
      </c>
      <c r="AS14809">
        <v>16.97</v>
      </c>
      <c r="AT14809" t="s">
        <v>71</v>
      </c>
    </row>
    <row r="14810" spans="1:46" x14ac:dyDescent="0.2">
      <c r="A14810" t="s">
        <v>256</v>
      </c>
      <c r="B14810" t="s">
        <v>257</v>
      </c>
      <c r="C14810">
        <f>-69.98976358 / 41.74047397</f>
        <v>-1.6767841119941171</v>
      </c>
      <c r="D14810" t="s">
        <v>258</v>
      </c>
      <c r="E14810" t="s">
        <v>70</v>
      </c>
      <c r="F14810" s="1">
        <v>38945</v>
      </c>
      <c r="G14810">
        <v>1.65</v>
      </c>
      <c r="O14810">
        <v>3.06</v>
      </c>
      <c r="P14810" t="s">
        <v>71</v>
      </c>
      <c r="Q14810">
        <v>22.5</v>
      </c>
      <c r="R14810" t="s">
        <v>71</v>
      </c>
    </row>
    <row r="14811" spans="1:46" x14ac:dyDescent="0.2">
      <c r="A14811" t="s">
        <v>256</v>
      </c>
      <c r="B14811" t="s">
        <v>257</v>
      </c>
      <c r="C14811">
        <f>-69.98976358 / 41.74047397</f>
        <v>-1.6767841119941171</v>
      </c>
      <c r="D14811" t="s">
        <v>258</v>
      </c>
      <c r="E14811" t="s">
        <v>70</v>
      </c>
      <c r="F14811" s="1">
        <v>38986</v>
      </c>
      <c r="G14811">
        <v>0.5</v>
      </c>
      <c r="I14811">
        <v>2</v>
      </c>
      <c r="J14811" t="s">
        <v>71</v>
      </c>
      <c r="K14811">
        <v>9.32</v>
      </c>
      <c r="L14811" t="s">
        <v>71</v>
      </c>
      <c r="M14811">
        <v>1.1000000000000001</v>
      </c>
      <c r="N14811" t="s">
        <v>71</v>
      </c>
      <c r="O14811">
        <v>4.55</v>
      </c>
      <c r="P14811" t="s">
        <v>71</v>
      </c>
      <c r="Q14811">
        <v>19.3</v>
      </c>
      <c r="R14811" t="s">
        <v>71</v>
      </c>
      <c r="S14811">
        <v>1.17</v>
      </c>
      <c r="T14811" t="s">
        <v>71</v>
      </c>
      <c r="U14811">
        <v>36.200000000000003</v>
      </c>
      <c r="V14811" t="s">
        <v>71</v>
      </c>
      <c r="W14811">
        <v>51.44</v>
      </c>
      <c r="X14811" t="s">
        <v>71</v>
      </c>
      <c r="Y14811">
        <v>55.9</v>
      </c>
      <c r="AA14811">
        <v>52.5</v>
      </c>
      <c r="AC14811">
        <v>58.63</v>
      </c>
      <c r="AE14811">
        <v>7.06</v>
      </c>
      <c r="AF14811" t="s">
        <v>71</v>
      </c>
      <c r="AG14811">
        <v>5.86</v>
      </c>
      <c r="AH14811" t="s">
        <v>71</v>
      </c>
      <c r="AS14811">
        <v>10.17</v>
      </c>
      <c r="AT14811" t="s">
        <v>71</v>
      </c>
    </row>
    <row r="14812" spans="1:46" x14ac:dyDescent="0.2">
      <c r="A14812" t="s">
        <v>256</v>
      </c>
      <c r="B14812" t="s">
        <v>257</v>
      </c>
      <c r="C14812">
        <f>-69.98976358 / 41.74047397</f>
        <v>-1.6767841119941171</v>
      </c>
      <c r="D14812" t="s">
        <v>258</v>
      </c>
      <c r="E14812" t="s">
        <v>70</v>
      </c>
      <c r="F14812" s="1">
        <v>38986</v>
      </c>
      <c r="G14812">
        <v>1</v>
      </c>
      <c r="O14812">
        <v>4.1900000000000004</v>
      </c>
      <c r="P14812" t="s">
        <v>71</v>
      </c>
      <c r="Q14812">
        <v>18.5</v>
      </c>
      <c r="R14812" t="s">
        <v>71</v>
      </c>
    </row>
    <row r="14813" spans="1:46" x14ac:dyDescent="0.2">
      <c r="A14813" t="s">
        <v>256</v>
      </c>
      <c r="B14813" t="s">
        <v>257</v>
      </c>
      <c r="C14813">
        <f>-69.98976358 / 41.74047397</f>
        <v>-1.6767841119941171</v>
      </c>
      <c r="D14813" t="s">
        <v>258</v>
      </c>
      <c r="E14813" t="s">
        <v>70</v>
      </c>
      <c r="F14813" s="1">
        <v>38986</v>
      </c>
      <c r="G14813">
        <v>1.5</v>
      </c>
      <c r="K14813">
        <v>11.6</v>
      </c>
      <c r="L14813" t="s">
        <v>71</v>
      </c>
      <c r="O14813">
        <v>4.18</v>
      </c>
      <c r="P14813" t="s">
        <v>71</v>
      </c>
      <c r="Q14813">
        <v>18.399999999999999</v>
      </c>
      <c r="R14813" t="s">
        <v>71</v>
      </c>
      <c r="S14813">
        <v>1.32</v>
      </c>
      <c r="T14813" t="s">
        <v>71</v>
      </c>
      <c r="W14813">
        <v>51.76</v>
      </c>
      <c r="X14813" t="s">
        <v>71</v>
      </c>
      <c r="Y14813">
        <v>8.11</v>
      </c>
      <c r="AA14813">
        <v>54.64</v>
      </c>
      <c r="AE14813">
        <v>7.06</v>
      </c>
      <c r="AF14813" t="s">
        <v>71</v>
      </c>
      <c r="AG14813">
        <v>5.9</v>
      </c>
      <c r="AH14813" t="s">
        <v>71</v>
      </c>
      <c r="AS14813">
        <v>10.38</v>
      </c>
      <c r="AT14813" t="s">
        <v>71</v>
      </c>
    </row>
    <row r="14814" spans="1:46" x14ac:dyDescent="0.2">
      <c r="A14814" t="s">
        <v>256</v>
      </c>
      <c r="B14814" t="s">
        <v>257</v>
      </c>
      <c r="C14814">
        <f>-69.98976358 / 41.74047397</f>
        <v>-1.6767841119941171</v>
      </c>
      <c r="D14814" t="s">
        <v>258</v>
      </c>
      <c r="E14814" t="s">
        <v>70</v>
      </c>
      <c r="F14814" s="1">
        <v>39678</v>
      </c>
      <c r="G14814">
        <v>0.5</v>
      </c>
      <c r="I14814">
        <v>1.76</v>
      </c>
      <c r="J14814" t="s">
        <v>71</v>
      </c>
      <c r="K14814">
        <v>6.39</v>
      </c>
      <c r="L14814" t="s">
        <v>71</v>
      </c>
      <c r="M14814">
        <v>1.04</v>
      </c>
      <c r="N14814" t="s">
        <v>71</v>
      </c>
      <c r="O14814">
        <v>4.58</v>
      </c>
      <c r="P14814" t="s">
        <v>71</v>
      </c>
      <c r="Q14814">
        <v>24</v>
      </c>
      <c r="R14814" t="s">
        <v>71</v>
      </c>
      <c r="S14814">
        <v>0.84</v>
      </c>
      <c r="T14814" t="s">
        <v>71</v>
      </c>
      <c r="U14814">
        <v>26.02</v>
      </c>
      <c r="V14814" t="s">
        <v>71</v>
      </c>
      <c r="W14814">
        <v>39.75</v>
      </c>
      <c r="X14814" t="s">
        <v>71</v>
      </c>
      <c r="Y14814">
        <v>51.14</v>
      </c>
      <c r="AA14814">
        <v>48.79</v>
      </c>
      <c r="AC14814">
        <v>59.43</v>
      </c>
      <c r="AE14814">
        <v>4.9000000000000004</v>
      </c>
      <c r="AF14814" t="s">
        <v>71</v>
      </c>
      <c r="AG14814">
        <v>6.14</v>
      </c>
      <c r="AH14814" t="s">
        <v>71</v>
      </c>
      <c r="AS14814">
        <v>5.94</v>
      </c>
      <c r="AT14814" t="s">
        <v>71</v>
      </c>
    </row>
    <row r="14815" spans="1:46" x14ac:dyDescent="0.2">
      <c r="A14815" t="s">
        <v>256</v>
      </c>
      <c r="B14815" t="s">
        <v>257</v>
      </c>
      <c r="C14815">
        <f>-69.98976358 / 41.74047397</f>
        <v>-1.6767841119941171</v>
      </c>
      <c r="D14815" t="s">
        <v>258</v>
      </c>
      <c r="E14815" t="s">
        <v>70</v>
      </c>
      <c r="F14815" s="1">
        <v>39678</v>
      </c>
      <c r="G14815">
        <v>0.75</v>
      </c>
      <c r="O14815">
        <v>4.42</v>
      </c>
      <c r="P14815" t="s">
        <v>71</v>
      </c>
      <c r="Q14815">
        <v>24</v>
      </c>
      <c r="R14815" t="s">
        <v>71</v>
      </c>
    </row>
    <row r="14816" spans="1:46" x14ac:dyDescent="0.2">
      <c r="A14816" t="s">
        <v>256</v>
      </c>
      <c r="B14816" t="s">
        <v>257</v>
      </c>
      <c r="C14816">
        <f>-69.98976358 / 41.74047397</f>
        <v>-1.6767841119941171</v>
      </c>
      <c r="D14816" t="s">
        <v>258</v>
      </c>
      <c r="E14816" t="s">
        <v>70</v>
      </c>
      <c r="F14816" s="1">
        <v>39678</v>
      </c>
      <c r="G14816">
        <v>1</v>
      </c>
      <c r="O14816">
        <v>4.8600000000000003</v>
      </c>
      <c r="P14816" t="s">
        <v>71</v>
      </c>
      <c r="Q14816">
        <v>24</v>
      </c>
      <c r="R14816" t="s">
        <v>71</v>
      </c>
    </row>
    <row r="14817" spans="1:46" x14ac:dyDescent="0.2">
      <c r="A14817" t="s">
        <v>256</v>
      </c>
      <c r="B14817" t="s">
        <v>257</v>
      </c>
      <c r="C14817">
        <f>-69.98976358 / 41.74047397</f>
        <v>-1.6767841119941171</v>
      </c>
      <c r="D14817" t="s">
        <v>258</v>
      </c>
      <c r="E14817" t="s">
        <v>70</v>
      </c>
      <c r="F14817" s="1">
        <v>39678</v>
      </c>
      <c r="G14817">
        <v>1.25</v>
      </c>
      <c r="K14817">
        <v>7.79</v>
      </c>
      <c r="L14817" t="s">
        <v>71</v>
      </c>
      <c r="O14817">
        <v>4.58</v>
      </c>
      <c r="P14817" t="s">
        <v>71</v>
      </c>
      <c r="Q14817">
        <v>24</v>
      </c>
      <c r="R14817" t="s">
        <v>71</v>
      </c>
      <c r="S14817">
        <v>0.72</v>
      </c>
      <c r="T14817" t="s">
        <v>71</v>
      </c>
      <c r="W14817">
        <v>40.049999999999997</v>
      </c>
      <c r="X14817" t="s">
        <v>71</v>
      </c>
      <c r="Y14817">
        <v>-0.59</v>
      </c>
      <c r="AA14817">
        <v>50.74</v>
      </c>
      <c r="AE14817">
        <v>4.8</v>
      </c>
      <c r="AF14817" t="s">
        <v>71</v>
      </c>
      <c r="AG14817">
        <v>6.19</v>
      </c>
      <c r="AH14817" t="s">
        <v>71</v>
      </c>
      <c r="AS14817">
        <v>6.33</v>
      </c>
      <c r="AT14817" t="s">
        <v>71</v>
      </c>
    </row>
    <row r="14818" spans="1:46" x14ac:dyDescent="0.2">
      <c r="A14818" t="s">
        <v>256</v>
      </c>
      <c r="B14818" t="s">
        <v>257</v>
      </c>
      <c r="C14818">
        <f>-69.98976358 / 41.74047397</f>
        <v>-1.6767841119941171</v>
      </c>
      <c r="D14818" t="s">
        <v>258</v>
      </c>
      <c r="E14818" t="s">
        <v>70</v>
      </c>
      <c r="F14818" s="1">
        <v>40052</v>
      </c>
      <c r="G14818">
        <v>0.5</v>
      </c>
      <c r="I14818">
        <v>1.82</v>
      </c>
      <c r="J14818" t="s">
        <v>71</v>
      </c>
      <c r="K14818">
        <v>20.21</v>
      </c>
      <c r="L14818" t="s">
        <v>71</v>
      </c>
      <c r="M14818">
        <v>0.8</v>
      </c>
      <c r="N14818" t="s">
        <v>71</v>
      </c>
      <c r="O14818">
        <v>5.0599999999999996</v>
      </c>
      <c r="P14818" t="s">
        <v>71</v>
      </c>
      <c r="Q14818">
        <v>26.2</v>
      </c>
      <c r="R14818" t="s">
        <v>71</v>
      </c>
      <c r="S14818">
        <v>0.89</v>
      </c>
      <c r="T14818" t="s">
        <v>71</v>
      </c>
      <c r="U14818">
        <v>27.46</v>
      </c>
      <c r="V14818" t="s">
        <v>71</v>
      </c>
      <c r="W14818">
        <v>56.74</v>
      </c>
      <c r="X14818" t="s">
        <v>71</v>
      </c>
      <c r="Y14818">
        <v>51.92</v>
      </c>
      <c r="AA14818">
        <v>60.09</v>
      </c>
      <c r="AC14818">
        <v>63.22</v>
      </c>
      <c r="AE14818">
        <v>5.9</v>
      </c>
      <c r="AF14818" t="s">
        <v>71</v>
      </c>
      <c r="AG14818">
        <v>6.03</v>
      </c>
      <c r="AH14818" t="s">
        <v>71</v>
      </c>
      <c r="AS14818">
        <v>15.2</v>
      </c>
      <c r="AT14818" t="s">
        <v>71</v>
      </c>
    </row>
    <row r="14819" spans="1:46" x14ac:dyDescent="0.2">
      <c r="A14819" t="s">
        <v>256</v>
      </c>
      <c r="B14819" t="s">
        <v>257</v>
      </c>
      <c r="C14819">
        <f>-69.98976358 / 41.74047397</f>
        <v>-1.6767841119941171</v>
      </c>
      <c r="D14819" t="s">
        <v>258</v>
      </c>
      <c r="E14819" t="s">
        <v>70</v>
      </c>
      <c r="F14819" s="1">
        <v>40052</v>
      </c>
      <c r="G14819">
        <v>1</v>
      </c>
      <c r="O14819">
        <v>4.8499999999999996</v>
      </c>
      <c r="P14819" t="s">
        <v>71</v>
      </c>
      <c r="Q14819">
        <v>26</v>
      </c>
      <c r="R14819" t="s">
        <v>71</v>
      </c>
    </row>
    <row r="14820" spans="1:46" x14ac:dyDescent="0.2">
      <c r="A14820" t="s">
        <v>256</v>
      </c>
      <c r="B14820" t="s">
        <v>257</v>
      </c>
      <c r="C14820">
        <f>-69.98976358 / 41.74047397</f>
        <v>-1.6767841119941171</v>
      </c>
      <c r="D14820" t="s">
        <v>258</v>
      </c>
      <c r="E14820" t="s">
        <v>70</v>
      </c>
      <c r="F14820" s="1">
        <v>40052</v>
      </c>
      <c r="G14820">
        <v>1.3</v>
      </c>
      <c r="K14820">
        <v>20.79</v>
      </c>
      <c r="L14820" t="s">
        <v>71</v>
      </c>
      <c r="O14820">
        <v>4.92</v>
      </c>
      <c r="P14820" t="s">
        <v>71</v>
      </c>
      <c r="Q14820">
        <v>25.8</v>
      </c>
      <c r="R14820" t="s">
        <v>71</v>
      </c>
      <c r="S14820">
        <v>1.1200000000000001</v>
      </c>
      <c r="T14820" t="s">
        <v>71</v>
      </c>
      <c r="U14820">
        <v>34.54</v>
      </c>
      <c r="V14820" t="s">
        <v>71</v>
      </c>
      <c r="W14820">
        <v>57.91</v>
      </c>
      <c r="X14820" t="s">
        <v>71</v>
      </c>
      <c r="Y14820">
        <v>55.23</v>
      </c>
      <c r="AA14820">
        <v>60.37</v>
      </c>
      <c r="AE14820">
        <v>4.9000000000000004</v>
      </c>
      <c r="AF14820" t="s">
        <v>71</v>
      </c>
      <c r="AG14820">
        <v>6.01</v>
      </c>
      <c r="AH14820" t="s">
        <v>71</v>
      </c>
      <c r="AS14820">
        <v>13.4</v>
      </c>
      <c r="AT14820" t="s">
        <v>71</v>
      </c>
    </row>
    <row r="14821" spans="1:46" x14ac:dyDescent="0.2">
      <c r="A14821" t="s">
        <v>256</v>
      </c>
      <c r="B14821" t="s">
        <v>257</v>
      </c>
      <c r="C14821">
        <f>-69.98976358 / 41.74047397</f>
        <v>-1.6767841119941171</v>
      </c>
      <c r="D14821" t="s">
        <v>258</v>
      </c>
      <c r="E14821" t="s">
        <v>70</v>
      </c>
      <c r="F14821" s="1">
        <v>40421</v>
      </c>
      <c r="G14821">
        <v>0.5</v>
      </c>
      <c r="I14821">
        <v>1.9</v>
      </c>
      <c r="J14821" t="s">
        <v>71</v>
      </c>
      <c r="K14821">
        <v>11.46</v>
      </c>
      <c r="L14821" t="s">
        <v>71</v>
      </c>
      <c r="M14821">
        <v>1.7</v>
      </c>
      <c r="N14821" t="s">
        <v>71</v>
      </c>
      <c r="O14821">
        <v>5.22</v>
      </c>
      <c r="P14821" t="s">
        <v>71</v>
      </c>
      <c r="Q14821">
        <v>23.4</v>
      </c>
      <c r="R14821" t="s">
        <v>71</v>
      </c>
      <c r="S14821">
        <v>0.69</v>
      </c>
      <c r="T14821" t="s">
        <v>71</v>
      </c>
      <c r="U14821">
        <v>21.33</v>
      </c>
      <c r="V14821" t="s">
        <v>71</v>
      </c>
      <c r="W14821">
        <v>44.91</v>
      </c>
      <c r="X14821" t="s">
        <v>71</v>
      </c>
      <c r="Y14821">
        <v>48.28</v>
      </c>
      <c r="AA14821">
        <v>54.52</v>
      </c>
      <c r="AC14821">
        <v>52.35</v>
      </c>
      <c r="AE14821">
        <v>4.4000000000000004</v>
      </c>
      <c r="AF14821" t="s">
        <v>71</v>
      </c>
      <c r="AG14821">
        <v>6.3</v>
      </c>
      <c r="AH14821" t="s">
        <v>71</v>
      </c>
    </row>
    <row r="14822" spans="1:46" x14ac:dyDescent="0.2">
      <c r="A14822" t="s">
        <v>256</v>
      </c>
      <c r="B14822" t="s">
        <v>257</v>
      </c>
      <c r="C14822">
        <f>-69.98976358 / 41.74047397</f>
        <v>-1.6767841119941171</v>
      </c>
      <c r="D14822" t="s">
        <v>258</v>
      </c>
      <c r="E14822" t="s">
        <v>70</v>
      </c>
      <c r="F14822" s="1">
        <v>40421</v>
      </c>
      <c r="G14822">
        <v>1</v>
      </c>
      <c r="O14822">
        <v>3.76</v>
      </c>
      <c r="P14822" t="s">
        <v>71</v>
      </c>
      <c r="Q14822">
        <v>23.2</v>
      </c>
      <c r="R14822" t="s">
        <v>71</v>
      </c>
    </row>
    <row r="14823" spans="1:46" x14ac:dyDescent="0.2">
      <c r="A14823" t="s">
        <v>256</v>
      </c>
      <c r="B14823" t="s">
        <v>257</v>
      </c>
      <c r="C14823">
        <f>-69.98976358 / 41.74047397</f>
        <v>-1.6767841119941171</v>
      </c>
      <c r="D14823" t="s">
        <v>258</v>
      </c>
      <c r="E14823" t="s">
        <v>70</v>
      </c>
      <c r="F14823" s="1">
        <v>40421</v>
      </c>
      <c r="G14823">
        <v>1.4</v>
      </c>
      <c r="K14823">
        <v>7.19</v>
      </c>
      <c r="L14823" t="s">
        <v>71</v>
      </c>
      <c r="O14823">
        <v>2.8</v>
      </c>
      <c r="P14823" t="s">
        <v>71</v>
      </c>
      <c r="Q14823">
        <v>22.2</v>
      </c>
      <c r="R14823" t="s">
        <v>71</v>
      </c>
      <c r="S14823">
        <v>1.06</v>
      </c>
      <c r="T14823" t="s">
        <v>71</v>
      </c>
      <c r="U14823">
        <v>32.85</v>
      </c>
      <c r="V14823" t="s">
        <v>71</v>
      </c>
      <c r="W14823">
        <v>40.950000000000003</v>
      </c>
      <c r="X14823" t="s">
        <v>71</v>
      </c>
      <c r="Y14823">
        <v>54.5</v>
      </c>
      <c r="AA14823">
        <v>49.96</v>
      </c>
      <c r="AG14823">
        <v>6.13</v>
      </c>
      <c r="AH14823" t="s">
        <v>71</v>
      </c>
      <c r="AS14823">
        <v>1.64</v>
      </c>
      <c r="AT14823" t="s">
        <v>71</v>
      </c>
    </row>
    <row r="14824" spans="1:46" x14ac:dyDescent="0.2">
      <c r="A14824" t="s">
        <v>256</v>
      </c>
      <c r="B14824" t="s">
        <v>257</v>
      </c>
      <c r="C14824">
        <f>-69.98976358 / 41.74047397</f>
        <v>-1.6767841119941171</v>
      </c>
      <c r="D14824" t="s">
        <v>258</v>
      </c>
      <c r="E14824" t="s">
        <v>70</v>
      </c>
      <c r="F14824" s="1">
        <v>40776</v>
      </c>
      <c r="G14824">
        <v>0.5</v>
      </c>
      <c r="I14824">
        <v>1.95</v>
      </c>
      <c r="J14824" t="s">
        <v>71</v>
      </c>
      <c r="K14824">
        <v>5.16</v>
      </c>
      <c r="L14824" t="s">
        <v>71</v>
      </c>
      <c r="M14824">
        <v>1.24</v>
      </c>
      <c r="N14824" t="s">
        <v>71</v>
      </c>
      <c r="O14824">
        <v>25</v>
      </c>
      <c r="P14824" t="s">
        <v>71</v>
      </c>
      <c r="Q14824">
        <v>6.32</v>
      </c>
      <c r="R14824" t="s">
        <v>71</v>
      </c>
      <c r="S14824">
        <v>52.21</v>
      </c>
      <c r="T14824" t="s">
        <v>71</v>
      </c>
      <c r="U14824">
        <v>1617.14</v>
      </c>
      <c r="V14824" t="s">
        <v>71</v>
      </c>
      <c r="Y14824">
        <v>110.69</v>
      </c>
      <c r="AA14824">
        <v>46.7</v>
      </c>
      <c r="AC14824">
        <v>56.9</v>
      </c>
      <c r="AE14824">
        <v>5.98</v>
      </c>
      <c r="AF14824" t="s">
        <v>71</v>
      </c>
      <c r="AG14824">
        <v>6</v>
      </c>
      <c r="AH14824" t="s">
        <v>71</v>
      </c>
      <c r="AS14824">
        <v>0.78</v>
      </c>
      <c r="AT14824" t="s">
        <v>71</v>
      </c>
    </row>
    <row r="14825" spans="1:46" x14ac:dyDescent="0.2">
      <c r="A14825" t="s">
        <v>256</v>
      </c>
      <c r="B14825" t="s">
        <v>257</v>
      </c>
      <c r="C14825">
        <f>-69.98976358 / 41.74047397</f>
        <v>-1.6767841119941171</v>
      </c>
      <c r="D14825" t="s">
        <v>258</v>
      </c>
      <c r="E14825" t="s">
        <v>70</v>
      </c>
      <c r="F14825" s="1">
        <v>40776</v>
      </c>
      <c r="G14825">
        <v>1</v>
      </c>
      <c r="O14825">
        <v>25</v>
      </c>
      <c r="P14825" t="s">
        <v>71</v>
      </c>
    </row>
    <row r="14826" spans="1:46" x14ac:dyDescent="0.2">
      <c r="A14826" t="s">
        <v>256</v>
      </c>
      <c r="B14826" t="s">
        <v>257</v>
      </c>
      <c r="C14826">
        <f>-69.98976358 / 41.74047397</f>
        <v>-1.6767841119941171</v>
      </c>
      <c r="D14826" t="s">
        <v>258</v>
      </c>
      <c r="E14826" t="s">
        <v>70</v>
      </c>
      <c r="F14826" s="1">
        <v>40776</v>
      </c>
      <c r="G14826">
        <v>1.45</v>
      </c>
      <c r="K14826">
        <v>6.74</v>
      </c>
      <c r="L14826" t="s">
        <v>71</v>
      </c>
      <c r="O14826">
        <v>24.8</v>
      </c>
      <c r="P14826" t="s">
        <v>71</v>
      </c>
      <c r="Q14826">
        <v>6.3</v>
      </c>
      <c r="R14826" t="s">
        <v>71</v>
      </c>
      <c r="S14826">
        <v>46.08</v>
      </c>
      <c r="T14826" t="s">
        <v>71</v>
      </c>
      <c r="Y14826">
        <v>59.38</v>
      </c>
      <c r="AA14826">
        <v>49.32</v>
      </c>
      <c r="AE14826">
        <v>4.68</v>
      </c>
      <c r="AF14826" t="s">
        <v>71</v>
      </c>
      <c r="AG14826">
        <v>6.3</v>
      </c>
      <c r="AH14826" t="s">
        <v>71</v>
      </c>
      <c r="AS14826">
        <v>0.68</v>
      </c>
      <c r="AT14826" t="s">
        <v>71</v>
      </c>
    </row>
    <row r="14827" spans="1:46" x14ac:dyDescent="0.2">
      <c r="A14827" t="s">
        <v>256</v>
      </c>
      <c r="B14827" t="s">
        <v>257</v>
      </c>
      <c r="C14827">
        <f>-69.98976358 / 41.74047397</f>
        <v>-1.6767841119941171</v>
      </c>
      <c r="D14827" t="s">
        <v>258</v>
      </c>
      <c r="E14827" t="s">
        <v>70</v>
      </c>
      <c r="F14827" s="1">
        <v>41144</v>
      </c>
      <c r="G14827">
        <v>0.5</v>
      </c>
      <c r="I14827">
        <v>1.49</v>
      </c>
      <c r="J14827" t="s">
        <v>71</v>
      </c>
      <c r="K14827">
        <v>4.92</v>
      </c>
      <c r="L14827" t="s">
        <v>71</v>
      </c>
      <c r="M14827">
        <v>1.23</v>
      </c>
      <c r="N14827" t="s">
        <v>71</v>
      </c>
      <c r="O14827">
        <v>4.29</v>
      </c>
      <c r="P14827" t="s">
        <v>71</v>
      </c>
      <c r="Q14827">
        <v>24.6</v>
      </c>
      <c r="R14827" t="s">
        <v>71</v>
      </c>
      <c r="S14827">
        <v>0.46</v>
      </c>
      <c r="T14827" t="s">
        <v>71</v>
      </c>
      <c r="U14827">
        <v>14.25</v>
      </c>
      <c r="V14827" t="s">
        <v>71</v>
      </c>
      <c r="W14827">
        <v>54.99</v>
      </c>
      <c r="X14827" t="s">
        <v>71</v>
      </c>
      <c r="Y14827">
        <v>42.46</v>
      </c>
      <c r="AA14827">
        <v>46.23</v>
      </c>
      <c r="AC14827">
        <v>57.02</v>
      </c>
      <c r="AE14827">
        <v>13.6</v>
      </c>
      <c r="AF14827" t="s">
        <v>71</v>
      </c>
      <c r="AG14827">
        <v>6.1</v>
      </c>
      <c r="AH14827" t="s">
        <v>71</v>
      </c>
      <c r="AS14827">
        <v>5.66</v>
      </c>
      <c r="AT14827" t="s">
        <v>71</v>
      </c>
    </row>
    <row r="14828" spans="1:46" x14ac:dyDescent="0.2">
      <c r="A14828" t="s">
        <v>256</v>
      </c>
      <c r="B14828" t="s">
        <v>257</v>
      </c>
      <c r="C14828">
        <f>-69.98976358 / 41.74047397</f>
        <v>-1.6767841119941171</v>
      </c>
      <c r="D14828" t="s">
        <v>258</v>
      </c>
      <c r="E14828" t="s">
        <v>70</v>
      </c>
      <c r="F14828" s="1">
        <v>41144</v>
      </c>
      <c r="G14828">
        <v>0.75</v>
      </c>
      <c r="O14828">
        <v>4.32</v>
      </c>
      <c r="P14828" t="s">
        <v>71</v>
      </c>
      <c r="Q14828">
        <v>24.7</v>
      </c>
      <c r="R14828" t="s">
        <v>71</v>
      </c>
    </row>
    <row r="14829" spans="1:46" x14ac:dyDescent="0.2">
      <c r="A14829" t="s">
        <v>256</v>
      </c>
      <c r="B14829" t="s">
        <v>257</v>
      </c>
      <c r="C14829">
        <f>-69.98976358 / 41.74047397</f>
        <v>-1.6767841119941171</v>
      </c>
      <c r="D14829" t="s">
        <v>258</v>
      </c>
      <c r="E14829" t="s">
        <v>70</v>
      </c>
      <c r="F14829" s="1">
        <v>41144</v>
      </c>
      <c r="G14829">
        <v>1</v>
      </c>
      <c r="K14829">
        <v>5.97</v>
      </c>
      <c r="L14829" t="s">
        <v>71</v>
      </c>
      <c r="O14829">
        <v>4.29</v>
      </c>
      <c r="P14829" t="s">
        <v>71</v>
      </c>
      <c r="Q14829">
        <v>24.7</v>
      </c>
      <c r="R14829" t="s">
        <v>71</v>
      </c>
      <c r="S14829">
        <v>1.96</v>
      </c>
      <c r="T14829" t="s">
        <v>71</v>
      </c>
      <c r="U14829">
        <v>60.71</v>
      </c>
      <c r="V14829" t="s">
        <v>71</v>
      </c>
      <c r="W14829">
        <v>41.32</v>
      </c>
      <c r="X14829" t="s">
        <v>71</v>
      </c>
      <c r="Y14829">
        <v>63.36</v>
      </c>
      <c r="AA14829">
        <v>48.13</v>
      </c>
      <c r="AE14829">
        <v>13.9</v>
      </c>
      <c r="AF14829" t="s">
        <v>71</v>
      </c>
      <c r="AG14829">
        <v>6.48</v>
      </c>
      <c r="AH14829" t="s">
        <v>71</v>
      </c>
      <c r="AS14829">
        <v>5.07</v>
      </c>
      <c r="AT14829" t="s">
        <v>71</v>
      </c>
    </row>
    <row r="14830" spans="1:46" x14ac:dyDescent="0.2">
      <c r="A14830" t="s">
        <v>256</v>
      </c>
      <c r="B14830" t="s">
        <v>257</v>
      </c>
      <c r="C14830">
        <f>-69.98976358 / 41.74047397</f>
        <v>-1.6767841119941171</v>
      </c>
      <c r="D14830" t="s">
        <v>258</v>
      </c>
      <c r="E14830" t="s">
        <v>70</v>
      </c>
      <c r="F14830" s="1">
        <v>41514</v>
      </c>
      <c r="G14830">
        <v>0.5</v>
      </c>
      <c r="I14830">
        <v>2.0499999999999998</v>
      </c>
      <c r="J14830" t="s">
        <v>71</v>
      </c>
      <c r="K14830">
        <v>3.55</v>
      </c>
      <c r="L14830" t="s">
        <v>71</v>
      </c>
      <c r="M14830">
        <v>1.18</v>
      </c>
      <c r="N14830" t="s">
        <v>71</v>
      </c>
      <c r="O14830">
        <v>3.78</v>
      </c>
      <c r="P14830" t="s">
        <v>71</v>
      </c>
      <c r="Q14830">
        <v>22.8</v>
      </c>
      <c r="R14830" t="s">
        <v>71</v>
      </c>
      <c r="S14830">
        <v>0.97</v>
      </c>
      <c r="T14830" t="s">
        <v>71</v>
      </c>
      <c r="U14830">
        <v>30.04</v>
      </c>
      <c r="V14830" t="s">
        <v>71</v>
      </c>
      <c r="W14830">
        <v>54.11</v>
      </c>
      <c r="X14830" t="s">
        <v>71</v>
      </c>
      <c r="Y14830">
        <v>53.21</v>
      </c>
      <c r="AA14830">
        <v>43.03</v>
      </c>
      <c r="AC14830">
        <v>57.61</v>
      </c>
      <c r="AE14830">
        <v>7.9</v>
      </c>
      <c r="AF14830" t="s">
        <v>71</v>
      </c>
      <c r="AG14830">
        <v>6.2</v>
      </c>
      <c r="AH14830" t="s">
        <v>71</v>
      </c>
      <c r="AS14830">
        <v>4.67</v>
      </c>
      <c r="AT14830" t="s">
        <v>71</v>
      </c>
    </row>
    <row r="14831" spans="1:46" x14ac:dyDescent="0.2">
      <c r="A14831" t="s">
        <v>256</v>
      </c>
      <c r="B14831" t="s">
        <v>257</v>
      </c>
      <c r="C14831">
        <f>-69.98976358 / 41.74047397</f>
        <v>-1.6767841119941171</v>
      </c>
      <c r="D14831" t="s">
        <v>258</v>
      </c>
      <c r="E14831" t="s">
        <v>70</v>
      </c>
      <c r="F14831" s="1">
        <v>41514</v>
      </c>
      <c r="G14831">
        <v>1</v>
      </c>
      <c r="O14831">
        <v>3.59</v>
      </c>
      <c r="P14831" t="s">
        <v>71</v>
      </c>
      <c r="Q14831">
        <v>22.8</v>
      </c>
      <c r="R14831" t="s">
        <v>71</v>
      </c>
    </row>
    <row r="14832" spans="1:46" x14ac:dyDescent="0.2">
      <c r="A14832" t="s">
        <v>256</v>
      </c>
      <c r="B14832" t="s">
        <v>257</v>
      </c>
      <c r="C14832">
        <f>-69.98976358 / 41.74047397</f>
        <v>-1.6767841119941171</v>
      </c>
      <c r="D14832" t="s">
        <v>258</v>
      </c>
      <c r="E14832" t="s">
        <v>70</v>
      </c>
      <c r="F14832" s="1">
        <v>41514</v>
      </c>
      <c r="G14832">
        <v>1.5</v>
      </c>
      <c r="K14832">
        <v>3.08</v>
      </c>
      <c r="L14832" t="s">
        <v>71</v>
      </c>
      <c r="O14832">
        <v>3.4</v>
      </c>
      <c r="P14832" t="s">
        <v>71</v>
      </c>
      <c r="Q14832">
        <v>22.8</v>
      </c>
      <c r="R14832" t="s">
        <v>71</v>
      </c>
      <c r="S14832">
        <v>0.94</v>
      </c>
      <c r="T14832" t="s">
        <v>71</v>
      </c>
      <c r="U14832">
        <v>29.12</v>
      </c>
      <c r="V14832" t="s">
        <v>71</v>
      </c>
      <c r="W14832">
        <v>52.72</v>
      </c>
      <c r="X14832" t="s">
        <v>71</v>
      </c>
      <c r="Y14832">
        <v>52.77</v>
      </c>
      <c r="AA14832">
        <v>41.64</v>
      </c>
      <c r="AE14832">
        <v>7.8</v>
      </c>
      <c r="AF14832" t="s">
        <v>71</v>
      </c>
      <c r="AG14832">
        <v>6.2</v>
      </c>
      <c r="AH14832" t="s">
        <v>71</v>
      </c>
      <c r="AS14832">
        <v>5.33</v>
      </c>
      <c r="AT14832" t="s">
        <v>71</v>
      </c>
    </row>
    <row r="14833" spans="1:58" x14ac:dyDescent="0.2">
      <c r="A14833" t="s">
        <v>256</v>
      </c>
      <c r="B14833" t="s">
        <v>257</v>
      </c>
      <c r="C14833">
        <f>-69.98976358 / 41.74047397</f>
        <v>-1.6767841119941171</v>
      </c>
      <c r="D14833" t="s">
        <v>258</v>
      </c>
      <c r="E14833" t="s">
        <v>70</v>
      </c>
      <c r="F14833" s="1">
        <v>41869</v>
      </c>
      <c r="G14833">
        <v>0.5</v>
      </c>
      <c r="I14833">
        <v>1.77</v>
      </c>
      <c r="J14833" t="s">
        <v>71</v>
      </c>
      <c r="K14833">
        <v>18.97</v>
      </c>
      <c r="L14833" t="s">
        <v>71</v>
      </c>
      <c r="M14833">
        <v>0.9</v>
      </c>
      <c r="N14833" t="s">
        <v>71</v>
      </c>
      <c r="O14833">
        <v>5.33</v>
      </c>
      <c r="P14833" t="s">
        <v>71</v>
      </c>
      <c r="Q14833">
        <v>23.6</v>
      </c>
      <c r="R14833" t="s">
        <v>71</v>
      </c>
      <c r="S14833">
        <v>2.11</v>
      </c>
      <c r="T14833" t="s">
        <v>71</v>
      </c>
      <c r="U14833">
        <v>65.349999999999994</v>
      </c>
      <c r="V14833" t="s">
        <v>71</v>
      </c>
      <c r="W14833">
        <v>78.13</v>
      </c>
      <c r="X14833" t="s">
        <v>71</v>
      </c>
      <c r="Y14833">
        <v>64.42</v>
      </c>
      <c r="AA14833">
        <v>59.47</v>
      </c>
      <c r="AC14833">
        <v>61.52</v>
      </c>
      <c r="AE14833">
        <v>7.2</v>
      </c>
      <c r="AF14833" t="s">
        <v>71</v>
      </c>
      <c r="AG14833">
        <v>6.47</v>
      </c>
      <c r="AH14833" t="s">
        <v>71</v>
      </c>
      <c r="AS14833">
        <v>39.47</v>
      </c>
      <c r="AT14833" t="s">
        <v>71</v>
      </c>
    </row>
    <row r="14834" spans="1:58" x14ac:dyDescent="0.2">
      <c r="A14834" t="s">
        <v>256</v>
      </c>
      <c r="B14834" t="s">
        <v>257</v>
      </c>
      <c r="C14834">
        <f>-69.98976358 / 41.74047397</f>
        <v>-1.6767841119941171</v>
      </c>
      <c r="D14834" t="s">
        <v>258</v>
      </c>
      <c r="E14834" t="s">
        <v>70</v>
      </c>
      <c r="F14834" s="1">
        <v>41869</v>
      </c>
      <c r="G14834">
        <v>1</v>
      </c>
      <c r="O14834">
        <v>5.51</v>
      </c>
      <c r="P14834" t="s">
        <v>71</v>
      </c>
      <c r="Q14834">
        <v>23.6</v>
      </c>
      <c r="R14834" t="s">
        <v>71</v>
      </c>
    </row>
    <row r="14835" spans="1:58" x14ac:dyDescent="0.2">
      <c r="A14835" t="s">
        <v>256</v>
      </c>
      <c r="B14835" t="s">
        <v>257</v>
      </c>
      <c r="C14835">
        <f>-69.98976358 / 41.74047397</f>
        <v>-1.6767841119941171</v>
      </c>
      <c r="D14835" t="s">
        <v>258</v>
      </c>
      <c r="E14835" t="s">
        <v>70</v>
      </c>
      <c r="F14835" s="1">
        <v>41869</v>
      </c>
      <c r="G14835">
        <v>1.25</v>
      </c>
      <c r="K14835">
        <v>31.41</v>
      </c>
      <c r="L14835" t="s">
        <v>71</v>
      </c>
      <c r="O14835">
        <v>5.07</v>
      </c>
      <c r="P14835" t="s">
        <v>71</v>
      </c>
      <c r="Q14835">
        <v>23.6</v>
      </c>
      <c r="R14835" t="s">
        <v>71</v>
      </c>
      <c r="S14835">
        <v>1.97</v>
      </c>
      <c r="T14835" t="s">
        <v>71</v>
      </c>
      <c r="W14835">
        <v>69.77</v>
      </c>
      <c r="X14835" t="s">
        <v>71</v>
      </c>
      <c r="Y14835">
        <v>13.93</v>
      </c>
      <c r="AA14835">
        <v>64.42</v>
      </c>
      <c r="AE14835">
        <v>6.5</v>
      </c>
      <c r="AF14835" t="s">
        <v>71</v>
      </c>
      <c r="AG14835">
        <v>6.38</v>
      </c>
      <c r="AH14835" t="s">
        <v>71</v>
      </c>
      <c r="AS14835">
        <v>14.76</v>
      </c>
      <c r="AT14835" t="s">
        <v>71</v>
      </c>
    </row>
    <row r="14836" spans="1:58" x14ac:dyDescent="0.2">
      <c r="A14836" t="s">
        <v>256</v>
      </c>
      <c r="B14836" t="s">
        <v>257</v>
      </c>
      <c r="C14836">
        <f>-69.98976358 / 41.74047397</f>
        <v>-1.6767841119941171</v>
      </c>
      <c r="D14836" t="s">
        <v>258</v>
      </c>
      <c r="E14836" t="s">
        <v>70</v>
      </c>
      <c r="F14836" s="1">
        <v>42604</v>
      </c>
      <c r="G14836">
        <v>0.5</v>
      </c>
      <c r="I14836">
        <v>1.78</v>
      </c>
      <c r="J14836" t="s">
        <v>71</v>
      </c>
      <c r="K14836">
        <v>23.89</v>
      </c>
      <c r="L14836" t="s">
        <v>71</v>
      </c>
      <c r="M14836">
        <v>0.84</v>
      </c>
      <c r="N14836" t="s">
        <v>71</v>
      </c>
      <c r="O14836">
        <v>2.59</v>
      </c>
      <c r="P14836" t="s">
        <v>71</v>
      </c>
      <c r="Q14836">
        <v>25</v>
      </c>
      <c r="R14836" t="s">
        <v>71</v>
      </c>
      <c r="S14836">
        <v>1.35</v>
      </c>
      <c r="T14836" t="s">
        <v>71</v>
      </c>
      <c r="U14836">
        <v>41.81</v>
      </c>
      <c r="V14836" t="s">
        <v>71</v>
      </c>
      <c r="W14836">
        <v>62.71</v>
      </c>
      <c r="X14836" t="s">
        <v>71</v>
      </c>
      <c r="Y14836">
        <v>57.98</v>
      </c>
      <c r="AA14836">
        <v>61.73</v>
      </c>
      <c r="AC14836">
        <v>62.51</v>
      </c>
      <c r="AE14836">
        <v>14.6</v>
      </c>
      <c r="AF14836" t="s">
        <v>71</v>
      </c>
      <c r="AG14836">
        <v>6.04</v>
      </c>
      <c r="AH14836" t="s">
        <v>71</v>
      </c>
      <c r="AS14836">
        <v>11.28</v>
      </c>
      <c r="AT14836" t="s">
        <v>71</v>
      </c>
      <c r="BE14836">
        <v>35.17</v>
      </c>
      <c r="BF14836" t="s">
        <v>71</v>
      </c>
    </row>
    <row r="14837" spans="1:58" x14ac:dyDescent="0.2">
      <c r="A14837" t="s">
        <v>256</v>
      </c>
      <c r="B14837" t="s">
        <v>257</v>
      </c>
      <c r="C14837">
        <f>-69.98976358 / 41.74047397</f>
        <v>-1.6767841119941171</v>
      </c>
      <c r="D14837" t="s">
        <v>258</v>
      </c>
      <c r="E14837" t="s">
        <v>70</v>
      </c>
      <c r="F14837" s="1">
        <v>42604</v>
      </c>
      <c r="G14837">
        <v>1</v>
      </c>
      <c r="K14837" t="s">
        <v>173</v>
      </c>
      <c r="L14837" t="s">
        <v>150</v>
      </c>
      <c r="O14837">
        <v>1.81</v>
      </c>
      <c r="P14837" t="s">
        <v>71</v>
      </c>
      <c r="Q14837">
        <v>24.7</v>
      </c>
      <c r="R14837" t="s">
        <v>71</v>
      </c>
      <c r="S14837" t="s">
        <v>173</v>
      </c>
      <c r="T14837" t="s">
        <v>150</v>
      </c>
      <c r="W14837" t="s">
        <v>173</v>
      </c>
      <c r="X14837" t="s">
        <v>150</v>
      </c>
      <c r="AE14837" t="s">
        <v>173</v>
      </c>
      <c r="AF14837" t="s">
        <v>150</v>
      </c>
      <c r="AG14837" t="s">
        <v>173</v>
      </c>
      <c r="AH14837" t="s">
        <v>150</v>
      </c>
      <c r="AS14837" t="s">
        <v>173</v>
      </c>
      <c r="AT14837" t="s">
        <v>150</v>
      </c>
    </row>
    <row r="14838" spans="1:58" x14ac:dyDescent="0.2">
      <c r="A14838" t="s">
        <v>256</v>
      </c>
      <c r="B14838" t="s">
        <v>257</v>
      </c>
      <c r="C14838">
        <f>-69.98976358 / 41.74047397</f>
        <v>-1.6767841119941171</v>
      </c>
      <c r="D14838" t="s">
        <v>258</v>
      </c>
      <c r="E14838" t="s">
        <v>70</v>
      </c>
      <c r="F14838" s="1">
        <v>42604</v>
      </c>
      <c r="G14838">
        <v>1.25</v>
      </c>
      <c r="K14838">
        <v>17.309999999999999</v>
      </c>
      <c r="L14838" t="s">
        <v>71</v>
      </c>
      <c r="O14838">
        <v>0.26</v>
      </c>
      <c r="P14838" t="s">
        <v>71</v>
      </c>
      <c r="Q14838">
        <v>24.4</v>
      </c>
      <c r="R14838" t="s">
        <v>71</v>
      </c>
      <c r="S14838">
        <v>1.68</v>
      </c>
      <c r="T14838" t="s">
        <v>71</v>
      </c>
      <c r="U14838">
        <v>52.04</v>
      </c>
      <c r="V14838" t="s">
        <v>71</v>
      </c>
      <c r="W14838">
        <v>62.71</v>
      </c>
      <c r="X14838" t="s">
        <v>71</v>
      </c>
      <c r="Y14838">
        <v>61.14</v>
      </c>
      <c r="AA14838">
        <v>58.57</v>
      </c>
      <c r="AE14838">
        <v>15.4</v>
      </c>
      <c r="AF14838" t="s">
        <v>71</v>
      </c>
      <c r="AG14838">
        <v>5.96</v>
      </c>
      <c r="AH14838" t="s">
        <v>71</v>
      </c>
      <c r="AS14838">
        <v>14.98</v>
      </c>
      <c r="AT14838" t="s">
        <v>71</v>
      </c>
      <c r="BE14838">
        <v>32.29</v>
      </c>
      <c r="BF14838" t="s">
        <v>71</v>
      </c>
    </row>
    <row r="14839" spans="1:58" x14ac:dyDescent="0.2">
      <c r="A14839" t="s">
        <v>256</v>
      </c>
      <c r="B14839" t="s">
        <v>257</v>
      </c>
      <c r="C14839">
        <f>-69.98976358 / 41.74047397</f>
        <v>-1.6767841119941171</v>
      </c>
      <c r="D14839" t="s">
        <v>258</v>
      </c>
      <c r="E14839" t="s">
        <v>70</v>
      </c>
      <c r="F14839" s="1">
        <v>42970</v>
      </c>
      <c r="G14839">
        <v>0.5</v>
      </c>
      <c r="I14839">
        <v>1.8</v>
      </c>
      <c r="J14839" t="s">
        <v>150</v>
      </c>
      <c r="K14839">
        <v>5.46</v>
      </c>
      <c r="L14839" t="s">
        <v>150</v>
      </c>
      <c r="M14839">
        <v>1.03</v>
      </c>
      <c r="N14839" t="s">
        <v>150</v>
      </c>
      <c r="O14839">
        <v>4.5199999999999996</v>
      </c>
      <c r="P14839" t="s">
        <v>150</v>
      </c>
      <c r="Q14839">
        <v>24</v>
      </c>
      <c r="R14839" t="s">
        <v>150</v>
      </c>
      <c r="S14839">
        <v>0.91</v>
      </c>
      <c r="T14839" t="s">
        <v>150</v>
      </c>
      <c r="U14839">
        <v>28.19</v>
      </c>
      <c r="V14839" t="s">
        <v>150</v>
      </c>
      <c r="W14839">
        <v>21.99</v>
      </c>
      <c r="X14839" t="s">
        <v>150</v>
      </c>
      <c r="Y14839">
        <v>52.3</v>
      </c>
      <c r="AA14839">
        <v>47.25</v>
      </c>
      <c r="AC14839">
        <v>59.64</v>
      </c>
      <c r="AE14839">
        <v>12.1</v>
      </c>
      <c r="AF14839" t="s">
        <v>150</v>
      </c>
      <c r="AG14839">
        <v>6.13</v>
      </c>
      <c r="AH14839" t="s">
        <v>150</v>
      </c>
      <c r="AS14839">
        <v>3.01</v>
      </c>
      <c r="AT14839" t="s">
        <v>150</v>
      </c>
    </row>
    <row r="14840" spans="1:58" x14ac:dyDescent="0.2">
      <c r="A14840" t="s">
        <v>256</v>
      </c>
      <c r="B14840" t="s">
        <v>257</v>
      </c>
      <c r="C14840">
        <f>-69.98976358 / 41.74047397</f>
        <v>-1.6767841119941171</v>
      </c>
      <c r="D14840" t="s">
        <v>258</v>
      </c>
      <c r="E14840" t="s">
        <v>70</v>
      </c>
      <c r="F14840" s="1">
        <v>42970</v>
      </c>
      <c r="G14840">
        <v>1</v>
      </c>
      <c r="I14840">
        <v>1.8</v>
      </c>
      <c r="J14840" t="s">
        <v>150</v>
      </c>
      <c r="M14840">
        <v>1.03</v>
      </c>
      <c r="N14840" t="s">
        <v>150</v>
      </c>
      <c r="O14840">
        <v>3.91</v>
      </c>
      <c r="P14840" t="s">
        <v>150</v>
      </c>
      <c r="Q14840">
        <v>24</v>
      </c>
      <c r="R14840" t="s">
        <v>150</v>
      </c>
      <c r="AC14840">
        <v>59.64</v>
      </c>
    </row>
    <row r="14841" spans="1:58" x14ac:dyDescent="0.2">
      <c r="A14841" t="s">
        <v>256</v>
      </c>
      <c r="B14841" t="s">
        <v>257</v>
      </c>
      <c r="C14841">
        <f>-69.98976358 / 41.74047397</f>
        <v>-1.6767841119941171</v>
      </c>
      <c r="D14841" t="s">
        <v>258</v>
      </c>
      <c r="E14841" t="s">
        <v>70</v>
      </c>
      <c r="F14841" s="1">
        <v>42970</v>
      </c>
      <c r="G14841">
        <v>1.3</v>
      </c>
      <c r="I14841">
        <v>1.8</v>
      </c>
      <c r="J14841" t="s">
        <v>150</v>
      </c>
      <c r="K14841">
        <v>7.25</v>
      </c>
      <c r="L14841" t="s">
        <v>150</v>
      </c>
      <c r="M14841">
        <v>1.03</v>
      </c>
      <c r="N14841" t="s">
        <v>150</v>
      </c>
      <c r="O14841">
        <v>0.93</v>
      </c>
      <c r="P14841" t="s">
        <v>150</v>
      </c>
      <c r="Q14841">
        <v>23.5</v>
      </c>
      <c r="R14841" t="s">
        <v>150</v>
      </c>
      <c r="S14841">
        <v>1.04</v>
      </c>
      <c r="T14841" t="s">
        <v>150</v>
      </c>
      <c r="U14841">
        <v>32.21</v>
      </c>
      <c r="V14841" t="s">
        <v>150</v>
      </c>
      <c r="W14841">
        <v>40.78</v>
      </c>
      <c r="X14841" t="s">
        <v>150</v>
      </c>
      <c r="Y14841">
        <v>54.22</v>
      </c>
      <c r="AA14841">
        <v>50.03</v>
      </c>
      <c r="AC14841">
        <v>59.64</v>
      </c>
      <c r="AE14841">
        <v>12</v>
      </c>
      <c r="AF14841" t="s">
        <v>150</v>
      </c>
      <c r="AG14841">
        <v>6.15</v>
      </c>
      <c r="AH14841" t="s">
        <v>150</v>
      </c>
      <c r="AS14841">
        <v>2.63</v>
      </c>
      <c r="AT14841" t="s">
        <v>150</v>
      </c>
    </row>
    <row r="14842" spans="1:58" x14ac:dyDescent="0.2">
      <c r="A14842" t="s">
        <v>256</v>
      </c>
      <c r="B14842" t="s">
        <v>257</v>
      </c>
      <c r="C14842">
        <f>-69.98976358 / 41.74047397</f>
        <v>-1.6767841119941171</v>
      </c>
      <c r="D14842" t="s">
        <v>258</v>
      </c>
      <c r="E14842" t="s">
        <v>70</v>
      </c>
      <c r="F14842" s="1">
        <v>43220</v>
      </c>
      <c r="G14842">
        <v>0.5</v>
      </c>
      <c r="I14842">
        <v>2.5</v>
      </c>
      <c r="J14842" t="s">
        <v>150</v>
      </c>
      <c r="K14842">
        <v>2.27</v>
      </c>
      <c r="L14842" t="s">
        <v>150</v>
      </c>
      <c r="M14842">
        <v>2.1</v>
      </c>
      <c r="N14842" t="s">
        <v>150</v>
      </c>
      <c r="O14842">
        <v>8.48</v>
      </c>
      <c r="P14842" t="s">
        <v>150</v>
      </c>
      <c r="Q14842">
        <v>13.9</v>
      </c>
      <c r="R14842" t="s">
        <v>150</v>
      </c>
      <c r="S14842">
        <v>0.62</v>
      </c>
      <c r="T14842" t="s">
        <v>150</v>
      </c>
      <c r="U14842">
        <v>19.2</v>
      </c>
      <c r="V14842" t="s">
        <v>150</v>
      </c>
      <c r="W14842">
        <v>45.28</v>
      </c>
      <c r="X14842" t="s">
        <v>150</v>
      </c>
      <c r="Y14842">
        <v>46.76</v>
      </c>
      <c r="AA14842">
        <v>38.64</v>
      </c>
      <c r="AC14842">
        <v>49.31</v>
      </c>
      <c r="AE14842">
        <v>9.6</v>
      </c>
      <c r="AF14842" t="s">
        <v>150</v>
      </c>
      <c r="AG14842">
        <v>6.4</v>
      </c>
      <c r="AH14842" t="s">
        <v>150</v>
      </c>
      <c r="AS14842">
        <v>0.89</v>
      </c>
      <c r="AT14842" t="s">
        <v>150</v>
      </c>
    </row>
    <row r="14843" spans="1:58" x14ac:dyDescent="0.2">
      <c r="A14843" t="s">
        <v>256</v>
      </c>
      <c r="B14843" t="s">
        <v>257</v>
      </c>
      <c r="C14843">
        <f>-69.98976358 / 41.74047397</f>
        <v>-1.6767841119941171</v>
      </c>
      <c r="D14843" t="s">
        <v>258</v>
      </c>
      <c r="E14843" t="s">
        <v>70</v>
      </c>
      <c r="F14843" s="1">
        <v>43220</v>
      </c>
      <c r="G14843">
        <v>1</v>
      </c>
      <c r="K14843" t="s">
        <v>173</v>
      </c>
      <c r="L14843" t="s">
        <v>150</v>
      </c>
      <c r="O14843">
        <v>8.2200000000000006</v>
      </c>
      <c r="P14843" t="s">
        <v>150</v>
      </c>
      <c r="Q14843">
        <v>13.9</v>
      </c>
      <c r="R14843" t="s">
        <v>150</v>
      </c>
      <c r="S14843" t="s">
        <v>173</v>
      </c>
      <c r="T14843" t="s">
        <v>150</v>
      </c>
      <c r="W14843" t="s">
        <v>173</v>
      </c>
      <c r="X14843" t="s">
        <v>150</v>
      </c>
      <c r="AE14843" t="s">
        <v>173</v>
      </c>
      <c r="AF14843" t="s">
        <v>150</v>
      </c>
      <c r="AG14843" t="s">
        <v>173</v>
      </c>
      <c r="AH14843" t="s">
        <v>150</v>
      </c>
      <c r="AS14843" t="s">
        <v>173</v>
      </c>
      <c r="AT14843" t="s">
        <v>150</v>
      </c>
    </row>
    <row r="14844" spans="1:58" x14ac:dyDescent="0.2">
      <c r="A14844" t="s">
        <v>256</v>
      </c>
      <c r="B14844" t="s">
        <v>257</v>
      </c>
      <c r="C14844">
        <f>-69.98976358 / 41.74047397</f>
        <v>-1.6767841119941171</v>
      </c>
      <c r="D14844" t="s">
        <v>258</v>
      </c>
      <c r="E14844" t="s">
        <v>70</v>
      </c>
      <c r="F14844" s="1">
        <v>43220</v>
      </c>
      <c r="G14844">
        <v>1.5</v>
      </c>
      <c r="K14844" t="s">
        <v>173</v>
      </c>
      <c r="L14844" t="s">
        <v>150</v>
      </c>
      <c r="O14844">
        <v>8.25</v>
      </c>
      <c r="P14844" t="s">
        <v>150</v>
      </c>
      <c r="Q14844">
        <v>13.9</v>
      </c>
      <c r="R14844" t="s">
        <v>150</v>
      </c>
      <c r="S14844" t="s">
        <v>173</v>
      </c>
      <c r="T14844" t="s">
        <v>150</v>
      </c>
      <c r="W14844" t="s">
        <v>173</v>
      </c>
      <c r="X14844" t="s">
        <v>150</v>
      </c>
      <c r="AE14844" t="s">
        <v>173</v>
      </c>
      <c r="AF14844" t="s">
        <v>150</v>
      </c>
      <c r="AG14844" t="s">
        <v>173</v>
      </c>
      <c r="AH14844" t="s">
        <v>150</v>
      </c>
      <c r="AS14844" t="s">
        <v>173</v>
      </c>
      <c r="AT14844" t="s">
        <v>150</v>
      </c>
    </row>
    <row r="14845" spans="1:58" x14ac:dyDescent="0.2">
      <c r="A14845" t="s">
        <v>256</v>
      </c>
      <c r="B14845" t="s">
        <v>257</v>
      </c>
      <c r="C14845">
        <f>-69.98976358 / 41.74047397</f>
        <v>-1.6767841119941171</v>
      </c>
      <c r="D14845" t="s">
        <v>258</v>
      </c>
      <c r="E14845" t="s">
        <v>70</v>
      </c>
      <c r="F14845" s="1">
        <v>43220</v>
      </c>
      <c r="G14845">
        <v>2</v>
      </c>
      <c r="K14845">
        <v>1.98</v>
      </c>
      <c r="L14845" t="s">
        <v>150</v>
      </c>
      <c r="O14845">
        <v>7.24</v>
      </c>
      <c r="P14845" t="s">
        <v>150</v>
      </c>
      <c r="Q14845">
        <v>12.6</v>
      </c>
      <c r="R14845" t="s">
        <v>150</v>
      </c>
      <c r="S14845">
        <v>0.83</v>
      </c>
      <c r="T14845" t="s">
        <v>150</v>
      </c>
      <c r="U14845">
        <v>25.71</v>
      </c>
      <c r="V14845" t="s">
        <v>150</v>
      </c>
      <c r="W14845">
        <v>31.72</v>
      </c>
      <c r="X14845" t="s">
        <v>150</v>
      </c>
      <c r="Y14845">
        <v>50.97</v>
      </c>
      <c r="AA14845">
        <v>37.299999999999997</v>
      </c>
      <c r="AE14845">
        <v>9.6</v>
      </c>
      <c r="AF14845" t="s">
        <v>150</v>
      </c>
      <c r="AG14845">
        <v>6.35</v>
      </c>
      <c r="AH14845" t="s">
        <v>150</v>
      </c>
      <c r="AS14845">
        <v>3.9</v>
      </c>
      <c r="AT14845" t="s">
        <v>150</v>
      </c>
    </row>
    <row r="14846" spans="1:58" x14ac:dyDescent="0.2">
      <c r="A14846" t="s">
        <v>256</v>
      </c>
      <c r="B14846" t="s">
        <v>257</v>
      </c>
      <c r="C14846">
        <f>-69.98976358 / 41.74047397</f>
        <v>-1.6767841119941171</v>
      </c>
      <c r="D14846" t="s">
        <v>258</v>
      </c>
      <c r="E14846" t="s">
        <v>70</v>
      </c>
      <c r="F14846" s="1">
        <v>43332</v>
      </c>
      <c r="G14846">
        <v>0.5</v>
      </c>
      <c r="I14846">
        <v>2.0499999999999998</v>
      </c>
      <c r="J14846" t="s">
        <v>150</v>
      </c>
      <c r="K14846">
        <v>31.36</v>
      </c>
      <c r="L14846" t="s">
        <v>150</v>
      </c>
      <c r="M14846">
        <v>0.7</v>
      </c>
      <c r="N14846" t="s">
        <v>150</v>
      </c>
      <c r="O14846">
        <v>1.45</v>
      </c>
      <c r="P14846" t="s">
        <v>150</v>
      </c>
      <c r="Q14846">
        <v>23.3</v>
      </c>
      <c r="R14846" t="s">
        <v>150</v>
      </c>
      <c r="S14846">
        <v>1.46</v>
      </c>
      <c r="T14846" t="s">
        <v>150</v>
      </c>
      <c r="U14846">
        <v>45.22</v>
      </c>
      <c r="V14846" t="s">
        <v>150</v>
      </c>
      <c r="W14846">
        <v>55.3</v>
      </c>
      <c r="X14846" t="s">
        <v>150</v>
      </c>
      <c r="Y14846">
        <v>59.11</v>
      </c>
      <c r="AA14846">
        <v>64.400000000000006</v>
      </c>
      <c r="AC14846">
        <v>65.14</v>
      </c>
      <c r="AE14846">
        <v>16.899999999999999</v>
      </c>
      <c r="AF14846" t="s">
        <v>150</v>
      </c>
      <c r="AG14846">
        <v>5.95</v>
      </c>
      <c r="AH14846" t="s">
        <v>150</v>
      </c>
      <c r="AS14846">
        <v>45.63</v>
      </c>
      <c r="AT14846" t="s">
        <v>150</v>
      </c>
    </row>
    <row r="14847" spans="1:58" x14ac:dyDescent="0.2">
      <c r="A14847" t="s">
        <v>256</v>
      </c>
      <c r="B14847" t="s">
        <v>257</v>
      </c>
      <c r="C14847">
        <f>-69.98976358 / 41.74047397</f>
        <v>-1.6767841119941171</v>
      </c>
      <c r="D14847" t="s">
        <v>258</v>
      </c>
      <c r="E14847" t="s">
        <v>70</v>
      </c>
      <c r="F14847" s="1">
        <v>43332</v>
      </c>
      <c r="G14847">
        <v>1</v>
      </c>
      <c r="K14847" t="s">
        <v>173</v>
      </c>
      <c r="L14847" t="s">
        <v>150</v>
      </c>
      <c r="O14847">
        <v>1.5</v>
      </c>
      <c r="P14847" t="s">
        <v>150</v>
      </c>
      <c r="Q14847">
        <v>23.3</v>
      </c>
      <c r="R14847" t="s">
        <v>150</v>
      </c>
      <c r="S14847" t="s">
        <v>173</v>
      </c>
      <c r="T14847" t="s">
        <v>150</v>
      </c>
      <c r="W14847" t="s">
        <v>173</v>
      </c>
      <c r="X14847" t="s">
        <v>150</v>
      </c>
      <c r="AE14847" t="s">
        <v>173</v>
      </c>
      <c r="AF14847" t="s">
        <v>150</v>
      </c>
      <c r="AG14847" t="s">
        <v>173</v>
      </c>
      <c r="AH14847" t="s">
        <v>150</v>
      </c>
      <c r="AS14847" t="s">
        <v>173</v>
      </c>
      <c r="AT14847" t="s">
        <v>150</v>
      </c>
    </row>
    <row r="14848" spans="1:58" x14ac:dyDescent="0.2">
      <c r="A14848" t="s">
        <v>256</v>
      </c>
      <c r="B14848" t="s">
        <v>257</v>
      </c>
      <c r="C14848">
        <f>-69.98976358 / 41.74047397</f>
        <v>-1.6767841119941171</v>
      </c>
      <c r="D14848" t="s">
        <v>258</v>
      </c>
      <c r="E14848" t="s">
        <v>70</v>
      </c>
      <c r="F14848" s="1">
        <v>43332</v>
      </c>
      <c r="G14848">
        <v>1.5</v>
      </c>
      <c r="K14848">
        <v>36.47</v>
      </c>
      <c r="L14848" t="s">
        <v>150</v>
      </c>
      <c r="O14848">
        <v>1.38</v>
      </c>
      <c r="P14848" t="s">
        <v>150</v>
      </c>
      <c r="Q14848">
        <v>23.3</v>
      </c>
      <c r="R14848" t="s">
        <v>150</v>
      </c>
      <c r="S14848">
        <v>1.68</v>
      </c>
      <c r="T14848" t="s">
        <v>150</v>
      </c>
      <c r="U14848">
        <v>52.04</v>
      </c>
      <c r="V14848" t="s">
        <v>150</v>
      </c>
      <c r="W14848">
        <v>57.07</v>
      </c>
      <c r="X14848" t="s">
        <v>150</v>
      </c>
      <c r="Y14848">
        <v>61.14</v>
      </c>
      <c r="AA14848">
        <v>65.88</v>
      </c>
      <c r="AE14848">
        <v>18</v>
      </c>
      <c r="AF14848" t="s">
        <v>150</v>
      </c>
      <c r="AG14848">
        <v>6.03</v>
      </c>
      <c r="AH14848" t="s">
        <v>150</v>
      </c>
      <c r="AS14848">
        <v>50.56</v>
      </c>
      <c r="AT14848" t="s">
        <v>150</v>
      </c>
    </row>
    <row r="14849" spans="1:58" x14ac:dyDescent="0.2">
      <c r="A14849" t="s">
        <v>256</v>
      </c>
      <c r="B14849" t="s">
        <v>257</v>
      </c>
      <c r="C14849">
        <f>-69.98976358 / 41.74047397</f>
        <v>-1.6767841119941171</v>
      </c>
      <c r="D14849" t="s">
        <v>258</v>
      </c>
      <c r="E14849" t="s">
        <v>70</v>
      </c>
      <c r="F14849" s="1">
        <v>43565</v>
      </c>
      <c r="G14849">
        <v>0.5</v>
      </c>
      <c r="I14849">
        <v>2.2000000000000002</v>
      </c>
      <c r="J14849" t="s">
        <v>150</v>
      </c>
      <c r="K14849">
        <v>3.95</v>
      </c>
      <c r="L14849" t="s">
        <v>150</v>
      </c>
      <c r="M14849">
        <v>1.75</v>
      </c>
      <c r="N14849" t="s">
        <v>150</v>
      </c>
      <c r="O14849">
        <v>9.89</v>
      </c>
      <c r="P14849" t="s">
        <v>150</v>
      </c>
      <c r="Q14849">
        <v>11.2</v>
      </c>
      <c r="R14849" t="s">
        <v>150</v>
      </c>
      <c r="S14849">
        <v>7.0000000000000007E-2</v>
      </c>
      <c r="T14849" t="s">
        <v>150</v>
      </c>
      <c r="U14849">
        <v>2.17</v>
      </c>
      <c r="V14849" t="s">
        <v>150</v>
      </c>
      <c r="W14849">
        <v>33.119999999999997</v>
      </c>
      <c r="X14849" t="s">
        <v>150</v>
      </c>
      <c r="Y14849">
        <v>15.32</v>
      </c>
      <c r="AA14849">
        <v>44.08</v>
      </c>
      <c r="AC14849">
        <v>51.94</v>
      </c>
      <c r="AE14849">
        <v>11.6</v>
      </c>
      <c r="AF14849" t="s">
        <v>150</v>
      </c>
      <c r="AG14849">
        <v>6.08</v>
      </c>
      <c r="AH14849" t="s">
        <v>150</v>
      </c>
      <c r="AS14849">
        <v>3.39</v>
      </c>
      <c r="AT14849" t="s">
        <v>150</v>
      </c>
      <c r="BE14849">
        <v>7.35</v>
      </c>
      <c r="BF14849" t="s">
        <v>150</v>
      </c>
    </row>
    <row r="14850" spans="1:58" x14ac:dyDescent="0.2">
      <c r="A14850" t="s">
        <v>256</v>
      </c>
      <c r="B14850" t="s">
        <v>257</v>
      </c>
      <c r="C14850">
        <f>-69.98976358 / 41.74047397</f>
        <v>-1.6767841119941171</v>
      </c>
      <c r="D14850" t="s">
        <v>258</v>
      </c>
      <c r="E14850" t="s">
        <v>70</v>
      </c>
      <c r="F14850" s="1">
        <v>43565</v>
      </c>
      <c r="G14850">
        <v>1</v>
      </c>
      <c r="K14850" t="s">
        <v>173</v>
      </c>
      <c r="L14850" t="s">
        <v>150</v>
      </c>
      <c r="O14850">
        <v>11.52</v>
      </c>
      <c r="P14850" t="s">
        <v>150</v>
      </c>
      <c r="Q14850">
        <v>11.2</v>
      </c>
      <c r="R14850" t="s">
        <v>150</v>
      </c>
      <c r="S14850" t="s">
        <v>173</v>
      </c>
      <c r="T14850" t="s">
        <v>150</v>
      </c>
      <c r="W14850" t="s">
        <v>173</v>
      </c>
      <c r="X14850" t="s">
        <v>150</v>
      </c>
      <c r="AE14850" t="s">
        <v>173</v>
      </c>
      <c r="AF14850" t="s">
        <v>150</v>
      </c>
      <c r="AG14850" t="s">
        <v>173</v>
      </c>
      <c r="AH14850" t="s">
        <v>150</v>
      </c>
      <c r="AS14850" t="s">
        <v>173</v>
      </c>
      <c r="AT14850" t="s">
        <v>150</v>
      </c>
      <c r="BE14850" t="s">
        <v>173</v>
      </c>
      <c r="BF14850" t="s">
        <v>150</v>
      </c>
    </row>
    <row r="14851" spans="1:58" x14ac:dyDescent="0.2">
      <c r="A14851" t="s">
        <v>256</v>
      </c>
      <c r="B14851" t="s">
        <v>257</v>
      </c>
      <c r="C14851">
        <f>-69.98976358 / 41.74047397</f>
        <v>-1.6767841119941171</v>
      </c>
      <c r="D14851" t="s">
        <v>258</v>
      </c>
      <c r="E14851" t="s">
        <v>70</v>
      </c>
      <c r="F14851" s="1">
        <v>43565</v>
      </c>
      <c r="G14851">
        <v>1.2</v>
      </c>
      <c r="K14851">
        <v>3.82</v>
      </c>
      <c r="L14851" t="s">
        <v>150</v>
      </c>
      <c r="S14851">
        <v>0.08</v>
      </c>
      <c r="T14851" t="s">
        <v>150</v>
      </c>
      <c r="W14851">
        <v>33.119999999999997</v>
      </c>
      <c r="X14851" t="s">
        <v>150</v>
      </c>
      <c r="AE14851">
        <v>11.6</v>
      </c>
      <c r="AF14851" t="s">
        <v>150</v>
      </c>
      <c r="AG14851">
        <v>6.11</v>
      </c>
      <c r="AH14851" t="s">
        <v>150</v>
      </c>
      <c r="AS14851">
        <v>3.37</v>
      </c>
      <c r="AT14851" t="s">
        <v>150</v>
      </c>
      <c r="BE14851">
        <v>7.19</v>
      </c>
      <c r="BF14851" t="s">
        <v>150</v>
      </c>
    </row>
    <row r="14852" spans="1:58" x14ac:dyDescent="0.2">
      <c r="A14852" t="s">
        <v>256</v>
      </c>
      <c r="B14852" t="s">
        <v>257</v>
      </c>
      <c r="C14852">
        <f>-69.98976358 / 41.74047397</f>
        <v>-1.6767841119941171</v>
      </c>
      <c r="D14852" t="s">
        <v>258</v>
      </c>
      <c r="E14852" t="s">
        <v>70</v>
      </c>
      <c r="F14852" s="1">
        <v>43565</v>
      </c>
      <c r="G14852">
        <v>1.5</v>
      </c>
      <c r="K14852" t="s">
        <v>173</v>
      </c>
      <c r="L14852" t="s">
        <v>150</v>
      </c>
      <c r="O14852">
        <v>10.46</v>
      </c>
      <c r="P14852" t="s">
        <v>150</v>
      </c>
      <c r="Q14852">
        <v>11.1</v>
      </c>
      <c r="R14852" t="s">
        <v>150</v>
      </c>
      <c r="S14852" t="s">
        <v>173</v>
      </c>
      <c r="T14852" t="s">
        <v>150</v>
      </c>
      <c r="W14852" t="s">
        <v>173</v>
      </c>
      <c r="X14852" t="s">
        <v>150</v>
      </c>
      <c r="AE14852" t="s">
        <v>173</v>
      </c>
      <c r="AF14852" t="s">
        <v>150</v>
      </c>
      <c r="AG14852" t="s">
        <v>173</v>
      </c>
      <c r="AH14852" t="s">
        <v>150</v>
      </c>
      <c r="AS14852" t="s">
        <v>173</v>
      </c>
      <c r="AT14852" t="s">
        <v>150</v>
      </c>
      <c r="BE14852" t="s">
        <v>173</v>
      </c>
      <c r="BF14852" t="s">
        <v>150</v>
      </c>
    </row>
    <row r="14853" spans="1:58" x14ac:dyDescent="0.2">
      <c r="A14853" t="s">
        <v>256</v>
      </c>
      <c r="B14853" t="s">
        <v>257</v>
      </c>
      <c r="C14853">
        <f>-69.98976358 / 41.74047397</f>
        <v>-1.6767841119941171</v>
      </c>
      <c r="D14853" t="s">
        <v>258</v>
      </c>
      <c r="E14853" t="s">
        <v>70</v>
      </c>
      <c r="F14853" s="1">
        <v>43565</v>
      </c>
      <c r="G14853">
        <v>2</v>
      </c>
      <c r="K14853" t="s">
        <v>173</v>
      </c>
      <c r="L14853" t="s">
        <v>150</v>
      </c>
      <c r="O14853">
        <v>9.7200000000000006</v>
      </c>
      <c r="P14853" t="s">
        <v>150</v>
      </c>
      <c r="Q14853">
        <v>11</v>
      </c>
      <c r="R14853" t="s">
        <v>150</v>
      </c>
      <c r="S14853" t="s">
        <v>173</v>
      </c>
      <c r="T14853" t="s">
        <v>150</v>
      </c>
      <c r="W14853" t="s">
        <v>173</v>
      </c>
      <c r="X14853" t="s">
        <v>150</v>
      </c>
      <c r="AE14853" t="s">
        <v>173</v>
      </c>
      <c r="AF14853" t="s">
        <v>150</v>
      </c>
      <c r="AG14853" t="s">
        <v>173</v>
      </c>
      <c r="AH14853" t="s">
        <v>150</v>
      </c>
      <c r="AS14853" t="s">
        <v>173</v>
      </c>
      <c r="AT14853" t="s">
        <v>150</v>
      </c>
      <c r="BE14853" t="s">
        <v>173</v>
      </c>
      <c r="BF14853" t="s">
        <v>150</v>
      </c>
    </row>
    <row r="14854" spans="1:58" x14ac:dyDescent="0.2">
      <c r="A14854" t="s">
        <v>256</v>
      </c>
      <c r="B14854" t="s">
        <v>257</v>
      </c>
      <c r="C14854">
        <f>-69.98976358 / 41.74047397</f>
        <v>-1.6767841119941171</v>
      </c>
      <c r="D14854" t="s">
        <v>258</v>
      </c>
      <c r="E14854" t="s">
        <v>70</v>
      </c>
      <c r="F14854" s="1">
        <v>43692</v>
      </c>
      <c r="G14854">
        <v>0.5</v>
      </c>
      <c r="I14854">
        <v>2.1</v>
      </c>
      <c r="J14854" t="s">
        <v>150</v>
      </c>
      <c r="K14854">
        <v>15.55</v>
      </c>
      <c r="L14854" t="s">
        <v>150</v>
      </c>
      <c r="M14854">
        <v>0.65</v>
      </c>
      <c r="N14854" t="s">
        <v>150</v>
      </c>
      <c r="O14854">
        <v>1.23</v>
      </c>
      <c r="P14854" t="s">
        <v>150</v>
      </c>
      <c r="Q14854">
        <v>22.5</v>
      </c>
      <c r="R14854" t="s">
        <v>150</v>
      </c>
      <c r="S14854">
        <v>1.23</v>
      </c>
      <c r="T14854" t="s">
        <v>150</v>
      </c>
      <c r="U14854">
        <v>38.1</v>
      </c>
      <c r="V14854" t="s">
        <v>150</v>
      </c>
      <c r="W14854">
        <v>49.79</v>
      </c>
      <c r="X14854" t="s">
        <v>150</v>
      </c>
      <c r="Y14854">
        <v>56.64</v>
      </c>
      <c r="AA14854">
        <v>57.52</v>
      </c>
      <c r="AC14854">
        <v>66.209999999999994</v>
      </c>
      <c r="AE14854">
        <v>14.2</v>
      </c>
      <c r="AF14854" t="s">
        <v>150</v>
      </c>
      <c r="AG14854">
        <v>5.65</v>
      </c>
      <c r="AH14854" t="s">
        <v>150</v>
      </c>
      <c r="AS14854">
        <v>21.56</v>
      </c>
      <c r="AT14854" t="s">
        <v>150</v>
      </c>
      <c r="BE14854">
        <v>37.11</v>
      </c>
      <c r="BF14854" t="s">
        <v>150</v>
      </c>
    </row>
    <row r="14855" spans="1:58" x14ac:dyDescent="0.2">
      <c r="A14855" t="s">
        <v>256</v>
      </c>
      <c r="B14855" t="s">
        <v>257</v>
      </c>
      <c r="C14855">
        <f>-69.98976358 / 41.74047397</f>
        <v>-1.6767841119941171</v>
      </c>
      <c r="D14855" t="s">
        <v>258</v>
      </c>
      <c r="E14855" t="s">
        <v>70</v>
      </c>
      <c r="F14855" s="1">
        <v>43692</v>
      </c>
      <c r="G14855">
        <v>1</v>
      </c>
      <c r="K14855" t="s">
        <v>173</v>
      </c>
      <c r="L14855" t="s">
        <v>150</v>
      </c>
      <c r="O14855">
        <v>1.18</v>
      </c>
      <c r="P14855" t="s">
        <v>150</v>
      </c>
      <c r="Q14855">
        <v>22.5</v>
      </c>
      <c r="R14855" t="s">
        <v>150</v>
      </c>
      <c r="S14855" t="s">
        <v>173</v>
      </c>
      <c r="T14855" t="s">
        <v>150</v>
      </c>
      <c r="W14855" t="s">
        <v>173</v>
      </c>
      <c r="X14855" t="s">
        <v>150</v>
      </c>
      <c r="AE14855" t="s">
        <v>173</v>
      </c>
      <c r="AF14855" t="s">
        <v>150</v>
      </c>
      <c r="AG14855" t="s">
        <v>173</v>
      </c>
      <c r="AH14855" t="s">
        <v>150</v>
      </c>
      <c r="AS14855" t="s">
        <v>173</v>
      </c>
      <c r="AT14855" t="s">
        <v>150</v>
      </c>
      <c r="BE14855" t="s">
        <v>173</v>
      </c>
      <c r="BF14855" t="s">
        <v>150</v>
      </c>
    </row>
    <row r="14856" spans="1:58" x14ac:dyDescent="0.2">
      <c r="A14856" t="s">
        <v>256</v>
      </c>
      <c r="B14856" t="s">
        <v>257</v>
      </c>
      <c r="C14856">
        <f>-69.98976358 / 41.74047397</f>
        <v>-1.6767841119941171</v>
      </c>
      <c r="D14856" t="s">
        <v>258</v>
      </c>
      <c r="E14856" t="s">
        <v>70</v>
      </c>
      <c r="F14856" s="1">
        <v>43692</v>
      </c>
      <c r="G14856">
        <v>1.5</v>
      </c>
      <c r="K14856">
        <v>17.12</v>
      </c>
      <c r="L14856" t="s">
        <v>150</v>
      </c>
      <c r="O14856">
        <v>1.1000000000000001</v>
      </c>
      <c r="P14856" t="s">
        <v>150</v>
      </c>
      <c r="Q14856">
        <v>22.4</v>
      </c>
      <c r="R14856" t="s">
        <v>150</v>
      </c>
      <c r="S14856">
        <v>1.26</v>
      </c>
      <c r="T14856" t="s">
        <v>150</v>
      </c>
      <c r="U14856">
        <v>39.03</v>
      </c>
      <c r="V14856" t="s">
        <v>150</v>
      </c>
      <c r="W14856">
        <v>51.82</v>
      </c>
      <c r="X14856" t="s">
        <v>150</v>
      </c>
      <c r="Y14856">
        <v>56.99</v>
      </c>
      <c r="AA14856">
        <v>58.46</v>
      </c>
      <c r="AE14856">
        <v>14.7</v>
      </c>
      <c r="AF14856" t="s">
        <v>150</v>
      </c>
      <c r="AG14856">
        <v>5.69</v>
      </c>
      <c r="AH14856" t="s">
        <v>150</v>
      </c>
      <c r="AS14856">
        <v>13.99</v>
      </c>
      <c r="AT14856" t="s">
        <v>150</v>
      </c>
      <c r="BE14856">
        <v>31.11</v>
      </c>
      <c r="BF14856" t="s">
        <v>150</v>
      </c>
    </row>
    <row r="14857" spans="1:58" x14ac:dyDescent="0.2">
      <c r="A14857" t="s">
        <v>259</v>
      </c>
      <c r="B14857" t="s">
        <v>260</v>
      </c>
      <c r="C14857">
        <f>-69.97705086 / 41.73972104</f>
        <v>-1.6765097877137132</v>
      </c>
      <c r="D14857" t="s">
        <v>261</v>
      </c>
      <c r="E14857" t="s">
        <v>70</v>
      </c>
      <c r="F14857" s="1">
        <v>37143</v>
      </c>
      <c r="G14857">
        <v>0.5</v>
      </c>
      <c r="I14857">
        <v>1.96</v>
      </c>
      <c r="J14857" t="s">
        <v>71</v>
      </c>
      <c r="K14857">
        <v>23.92</v>
      </c>
      <c r="L14857" t="s">
        <v>71</v>
      </c>
      <c r="M14857">
        <v>1.62</v>
      </c>
      <c r="N14857" t="s">
        <v>71</v>
      </c>
      <c r="O14857">
        <v>9.14</v>
      </c>
      <c r="P14857" t="s">
        <v>71</v>
      </c>
      <c r="Q14857">
        <v>25.5</v>
      </c>
      <c r="R14857" t="s">
        <v>71</v>
      </c>
      <c r="S14857">
        <v>1.95</v>
      </c>
      <c r="T14857" t="s">
        <v>71</v>
      </c>
      <c r="U14857">
        <v>60.4</v>
      </c>
      <c r="V14857" t="s">
        <v>71</v>
      </c>
      <c r="W14857">
        <v>55.1</v>
      </c>
      <c r="X14857" t="s">
        <v>71</v>
      </c>
      <c r="Y14857">
        <v>63.29</v>
      </c>
      <c r="AA14857">
        <v>61.74</v>
      </c>
      <c r="AC14857">
        <v>53.05</v>
      </c>
      <c r="AE14857">
        <v>34</v>
      </c>
      <c r="AF14857" t="s">
        <v>71</v>
      </c>
      <c r="AG14857">
        <v>7.82</v>
      </c>
      <c r="AH14857" t="s">
        <v>71</v>
      </c>
      <c r="AS14857">
        <v>0.56999999999999995</v>
      </c>
      <c r="AT14857" t="s">
        <v>71</v>
      </c>
    </row>
    <row r="14858" spans="1:58" x14ac:dyDescent="0.2">
      <c r="A14858" t="s">
        <v>259</v>
      </c>
      <c r="B14858" t="s">
        <v>260</v>
      </c>
      <c r="C14858">
        <f>-69.97705086 / 41.73972104</f>
        <v>-1.6765097877137132</v>
      </c>
      <c r="D14858" t="s">
        <v>261</v>
      </c>
      <c r="E14858" t="s">
        <v>70</v>
      </c>
      <c r="F14858" s="1">
        <v>37143</v>
      </c>
      <c r="G14858">
        <v>1</v>
      </c>
      <c r="K14858">
        <v>8.67</v>
      </c>
      <c r="L14858" t="s">
        <v>71</v>
      </c>
      <c r="O14858">
        <v>7.33</v>
      </c>
      <c r="P14858" t="s">
        <v>71</v>
      </c>
      <c r="Q14858">
        <v>25.1</v>
      </c>
      <c r="R14858" t="s">
        <v>71</v>
      </c>
      <c r="S14858">
        <v>1.89</v>
      </c>
      <c r="T14858" t="s">
        <v>71</v>
      </c>
      <c r="U14858">
        <v>58.54</v>
      </c>
      <c r="V14858" t="s">
        <v>71</v>
      </c>
      <c r="W14858">
        <v>47.7</v>
      </c>
      <c r="X14858" t="s">
        <v>71</v>
      </c>
      <c r="Y14858">
        <v>62.84</v>
      </c>
      <c r="AA14858">
        <v>51.79</v>
      </c>
      <c r="AE14858">
        <v>33.200000000000003</v>
      </c>
      <c r="AF14858" t="s">
        <v>71</v>
      </c>
      <c r="AG14858">
        <v>7.48</v>
      </c>
      <c r="AH14858" t="s">
        <v>71</v>
      </c>
      <c r="AS14858">
        <v>0.01</v>
      </c>
      <c r="AT14858" t="s">
        <v>71</v>
      </c>
    </row>
    <row r="14859" spans="1:58" x14ac:dyDescent="0.2">
      <c r="A14859" t="s">
        <v>259</v>
      </c>
      <c r="B14859" t="s">
        <v>260</v>
      </c>
      <c r="C14859">
        <f>-69.97705086 / 41.73972104</f>
        <v>-1.6765097877137132</v>
      </c>
      <c r="D14859" t="s">
        <v>261</v>
      </c>
      <c r="E14859" t="s">
        <v>70</v>
      </c>
      <c r="F14859" s="1">
        <v>37143</v>
      </c>
      <c r="G14859">
        <v>1.5</v>
      </c>
      <c r="O14859">
        <v>3.51</v>
      </c>
      <c r="P14859" t="s">
        <v>71</v>
      </c>
      <c r="Q14859">
        <v>24.9</v>
      </c>
      <c r="R14859" t="s">
        <v>71</v>
      </c>
    </row>
    <row r="14860" spans="1:58" x14ac:dyDescent="0.2">
      <c r="A14860" t="s">
        <v>259</v>
      </c>
      <c r="B14860" t="s">
        <v>260</v>
      </c>
      <c r="C14860">
        <f>-69.97705086 / 41.73972104</f>
        <v>-1.6765097877137132</v>
      </c>
      <c r="D14860" t="s">
        <v>261</v>
      </c>
      <c r="E14860" t="s">
        <v>70</v>
      </c>
      <c r="F14860" s="1">
        <v>37508</v>
      </c>
      <c r="G14860">
        <v>0.5</v>
      </c>
      <c r="I14860">
        <v>1.96</v>
      </c>
      <c r="J14860" t="s">
        <v>71</v>
      </c>
      <c r="K14860">
        <v>96.54</v>
      </c>
      <c r="L14860" t="s">
        <v>71</v>
      </c>
      <c r="M14860">
        <v>0.33</v>
      </c>
      <c r="N14860" t="s">
        <v>71</v>
      </c>
      <c r="O14860">
        <v>4.8099999999999996</v>
      </c>
      <c r="P14860" t="s">
        <v>71</v>
      </c>
      <c r="Q14860">
        <v>23.7</v>
      </c>
      <c r="R14860" t="s">
        <v>71</v>
      </c>
      <c r="S14860">
        <v>6.54</v>
      </c>
      <c r="T14860" t="s">
        <v>71</v>
      </c>
      <c r="U14860">
        <v>202.57</v>
      </c>
      <c r="V14860" t="s">
        <v>71</v>
      </c>
      <c r="W14860">
        <v>141</v>
      </c>
      <c r="X14860" t="s">
        <v>71</v>
      </c>
      <c r="Y14860">
        <v>80.739999999999995</v>
      </c>
      <c r="AA14860">
        <v>75.430000000000007</v>
      </c>
      <c r="AC14860">
        <v>75.98</v>
      </c>
      <c r="AE14860">
        <v>53.7</v>
      </c>
      <c r="AF14860" t="s">
        <v>71</v>
      </c>
      <c r="AG14860">
        <v>6.9</v>
      </c>
      <c r="AH14860" t="s">
        <v>71</v>
      </c>
      <c r="AS14860">
        <v>0.05</v>
      </c>
      <c r="AT14860" t="s">
        <v>71</v>
      </c>
    </row>
    <row r="14861" spans="1:58" x14ac:dyDescent="0.2">
      <c r="A14861" t="s">
        <v>259</v>
      </c>
      <c r="B14861" t="s">
        <v>260</v>
      </c>
      <c r="C14861">
        <f>-69.97705086 / 41.73972104</f>
        <v>-1.6765097877137132</v>
      </c>
      <c r="D14861" t="s">
        <v>261</v>
      </c>
      <c r="E14861" t="s">
        <v>70</v>
      </c>
      <c r="F14861" s="1">
        <v>37508</v>
      </c>
      <c r="G14861">
        <v>1</v>
      </c>
      <c r="K14861">
        <v>96.25</v>
      </c>
      <c r="L14861" t="s">
        <v>71</v>
      </c>
      <c r="O14861">
        <v>4.53</v>
      </c>
      <c r="P14861" t="s">
        <v>71</v>
      </c>
      <c r="Q14861">
        <v>23.7</v>
      </c>
      <c r="R14861" t="s">
        <v>71</v>
      </c>
      <c r="S14861">
        <v>7.27</v>
      </c>
      <c r="T14861" t="s">
        <v>71</v>
      </c>
      <c r="W14861">
        <v>138.5</v>
      </c>
      <c r="X14861" t="s">
        <v>71</v>
      </c>
      <c r="AE14861">
        <v>54.4</v>
      </c>
      <c r="AF14861" t="s">
        <v>71</v>
      </c>
      <c r="AG14861">
        <v>6.89</v>
      </c>
      <c r="AH14861" t="s">
        <v>71</v>
      </c>
      <c r="AS14861">
        <v>0.05</v>
      </c>
      <c r="AT14861" t="s">
        <v>71</v>
      </c>
    </row>
    <row r="14862" spans="1:58" x14ac:dyDescent="0.2">
      <c r="A14862" t="s">
        <v>259</v>
      </c>
      <c r="B14862" t="s">
        <v>260</v>
      </c>
      <c r="C14862">
        <f>-69.97705086 / 41.73972104</f>
        <v>-1.6765097877137132</v>
      </c>
      <c r="D14862" t="s">
        <v>261</v>
      </c>
      <c r="E14862" t="s">
        <v>70</v>
      </c>
      <c r="F14862" s="1">
        <v>37873</v>
      </c>
      <c r="G14862">
        <v>0.5</v>
      </c>
      <c r="I14862">
        <v>1.57</v>
      </c>
      <c r="J14862" t="s">
        <v>71</v>
      </c>
      <c r="K14862">
        <v>81.25</v>
      </c>
      <c r="L14862" t="s">
        <v>71</v>
      </c>
      <c r="M14862">
        <v>0.95</v>
      </c>
      <c r="N14862" t="s">
        <v>71</v>
      </c>
      <c r="O14862">
        <v>12.55</v>
      </c>
      <c r="P14862" t="s">
        <v>71</v>
      </c>
      <c r="Q14862">
        <v>26</v>
      </c>
      <c r="R14862" t="s">
        <v>71</v>
      </c>
      <c r="W14862">
        <v>57.4</v>
      </c>
      <c r="X14862" t="s">
        <v>71</v>
      </c>
      <c r="AA14862">
        <v>73.739999999999995</v>
      </c>
      <c r="AC14862">
        <v>60.74</v>
      </c>
      <c r="AE14862">
        <v>2.62</v>
      </c>
      <c r="AF14862" t="s">
        <v>71</v>
      </c>
      <c r="AG14862">
        <v>7.16</v>
      </c>
      <c r="AH14862" t="s">
        <v>71</v>
      </c>
      <c r="AS14862">
        <v>0.03</v>
      </c>
      <c r="AT14862" t="s">
        <v>71</v>
      </c>
    </row>
    <row r="14863" spans="1:58" x14ac:dyDescent="0.2">
      <c r="A14863" t="s">
        <v>259</v>
      </c>
      <c r="B14863" t="s">
        <v>260</v>
      </c>
      <c r="C14863">
        <f>-69.97705086 / 41.73972104</f>
        <v>-1.6765097877137132</v>
      </c>
      <c r="D14863" t="s">
        <v>261</v>
      </c>
      <c r="E14863" t="s">
        <v>70</v>
      </c>
      <c r="F14863" s="1">
        <v>37873</v>
      </c>
      <c r="G14863">
        <v>1</v>
      </c>
      <c r="K14863">
        <v>94.79</v>
      </c>
      <c r="L14863" t="s">
        <v>71</v>
      </c>
      <c r="O14863">
        <v>13</v>
      </c>
      <c r="P14863" t="s">
        <v>71</v>
      </c>
      <c r="Q14863">
        <v>25</v>
      </c>
      <c r="R14863" t="s">
        <v>71</v>
      </c>
      <c r="S14863">
        <v>1.4</v>
      </c>
      <c r="T14863" t="s">
        <v>71</v>
      </c>
      <c r="U14863">
        <v>43.36</v>
      </c>
      <c r="V14863" t="s">
        <v>71</v>
      </c>
      <c r="W14863">
        <v>67.900000000000006</v>
      </c>
      <c r="X14863" t="s">
        <v>71</v>
      </c>
      <c r="Y14863">
        <v>58.51</v>
      </c>
      <c r="AA14863">
        <v>75.25</v>
      </c>
      <c r="AE14863">
        <v>2.63</v>
      </c>
      <c r="AF14863" t="s">
        <v>71</v>
      </c>
      <c r="AG14863">
        <v>7.1</v>
      </c>
      <c r="AH14863" t="s">
        <v>71</v>
      </c>
      <c r="AS14863">
        <v>0.03</v>
      </c>
      <c r="AT14863" t="s">
        <v>71</v>
      </c>
    </row>
    <row r="14864" spans="1:58" x14ac:dyDescent="0.2">
      <c r="A14864" t="s">
        <v>259</v>
      </c>
      <c r="B14864" t="s">
        <v>260</v>
      </c>
      <c r="C14864">
        <f>-69.97705086 / 41.73972104</f>
        <v>-1.6765097877137132</v>
      </c>
      <c r="D14864" t="s">
        <v>261</v>
      </c>
      <c r="E14864" t="s">
        <v>70</v>
      </c>
      <c r="F14864" s="1">
        <v>38225</v>
      </c>
      <c r="G14864">
        <v>0.5</v>
      </c>
      <c r="I14864">
        <v>1.59</v>
      </c>
      <c r="J14864" t="s">
        <v>71</v>
      </c>
      <c r="K14864">
        <v>105.33</v>
      </c>
      <c r="L14864" t="s">
        <v>71</v>
      </c>
      <c r="M14864">
        <v>0.5</v>
      </c>
      <c r="N14864" t="s">
        <v>71</v>
      </c>
      <c r="O14864">
        <v>7.01</v>
      </c>
      <c r="P14864" t="s">
        <v>71</v>
      </c>
      <c r="Q14864">
        <v>21.8</v>
      </c>
      <c r="R14864" t="s">
        <v>71</v>
      </c>
      <c r="S14864">
        <v>4.8</v>
      </c>
      <c r="T14864" t="s">
        <v>71</v>
      </c>
      <c r="U14864">
        <v>148.66999999999999</v>
      </c>
      <c r="V14864" t="s">
        <v>71</v>
      </c>
      <c r="W14864">
        <v>111.88</v>
      </c>
      <c r="X14864" t="s">
        <v>71</v>
      </c>
      <c r="Y14864">
        <v>76.27</v>
      </c>
      <c r="AA14864">
        <v>76.290000000000006</v>
      </c>
      <c r="AC14864">
        <v>69.989999999999995</v>
      </c>
      <c r="AE14864">
        <v>59.13</v>
      </c>
      <c r="AF14864" t="s">
        <v>71</v>
      </c>
      <c r="AG14864">
        <v>6.85</v>
      </c>
      <c r="AH14864" t="s">
        <v>71</v>
      </c>
      <c r="AS14864">
        <v>24.86</v>
      </c>
      <c r="AT14864" t="s">
        <v>71</v>
      </c>
    </row>
    <row r="14865" spans="1:46" x14ac:dyDescent="0.2">
      <c r="A14865" t="s">
        <v>259</v>
      </c>
      <c r="B14865" t="s">
        <v>260</v>
      </c>
      <c r="C14865">
        <f>-69.97705086 / 41.73972104</f>
        <v>-1.6765097877137132</v>
      </c>
      <c r="D14865" t="s">
        <v>261</v>
      </c>
      <c r="E14865" t="s">
        <v>70</v>
      </c>
      <c r="F14865" s="1">
        <v>38225</v>
      </c>
      <c r="G14865">
        <v>1</v>
      </c>
      <c r="K14865">
        <v>93.99</v>
      </c>
      <c r="L14865" t="s">
        <v>71</v>
      </c>
      <c r="O14865">
        <v>6.75</v>
      </c>
      <c r="P14865" t="s">
        <v>71</v>
      </c>
      <c r="Q14865">
        <v>21.8</v>
      </c>
      <c r="R14865" t="s">
        <v>71</v>
      </c>
      <c r="S14865">
        <v>4.5599999999999996</v>
      </c>
      <c r="T14865" t="s">
        <v>71</v>
      </c>
      <c r="U14865">
        <v>141.24</v>
      </c>
      <c r="V14865" t="s">
        <v>71</v>
      </c>
      <c r="W14865">
        <v>111.6</v>
      </c>
      <c r="X14865" t="s">
        <v>71</v>
      </c>
      <c r="Y14865">
        <v>75.540000000000006</v>
      </c>
      <c r="AA14865">
        <v>75.17</v>
      </c>
      <c r="AE14865">
        <v>59.33</v>
      </c>
      <c r="AF14865" t="s">
        <v>71</v>
      </c>
      <c r="AG14865">
        <v>6.86</v>
      </c>
      <c r="AH14865" t="s">
        <v>71</v>
      </c>
      <c r="AS14865">
        <v>19.850000000000001</v>
      </c>
      <c r="AT14865" t="s">
        <v>71</v>
      </c>
    </row>
    <row r="14866" spans="1:46" x14ac:dyDescent="0.2">
      <c r="A14866" t="s">
        <v>259</v>
      </c>
      <c r="B14866" t="s">
        <v>260</v>
      </c>
      <c r="C14866">
        <f>-69.97705086 / 41.73972104</f>
        <v>-1.6765097877137132</v>
      </c>
      <c r="D14866" t="s">
        <v>261</v>
      </c>
      <c r="E14866" t="s">
        <v>70</v>
      </c>
      <c r="F14866" s="1">
        <v>38245</v>
      </c>
      <c r="G14866">
        <v>0.5</v>
      </c>
      <c r="I14866">
        <v>1.66</v>
      </c>
      <c r="J14866" t="s">
        <v>71</v>
      </c>
      <c r="K14866">
        <v>11.84</v>
      </c>
      <c r="L14866" t="s">
        <v>71</v>
      </c>
      <c r="M14866">
        <v>1.1100000000000001</v>
      </c>
      <c r="N14866" t="s">
        <v>71</v>
      </c>
      <c r="O14866">
        <v>6.6</v>
      </c>
      <c r="P14866" t="s">
        <v>71</v>
      </c>
      <c r="Q14866">
        <v>20.7</v>
      </c>
      <c r="R14866" t="s">
        <v>71</v>
      </c>
      <c r="S14866">
        <v>1.97</v>
      </c>
      <c r="T14866" t="s">
        <v>71</v>
      </c>
      <c r="U14866">
        <v>61.02</v>
      </c>
      <c r="V14866" t="s">
        <v>71</v>
      </c>
      <c r="W14866">
        <v>52.38</v>
      </c>
      <c r="X14866" t="s">
        <v>71</v>
      </c>
      <c r="Y14866">
        <v>63.43</v>
      </c>
      <c r="AA14866">
        <v>54.85</v>
      </c>
      <c r="AC14866">
        <v>58.5</v>
      </c>
      <c r="AE14866">
        <v>52.87</v>
      </c>
      <c r="AF14866" t="s">
        <v>71</v>
      </c>
      <c r="AG14866">
        <v>6.86</v>
      </c>
      <c r="AH14866" t="s">
        <v>71</v>
      </c>
      <c r="AS14866">
        <v>0.47</v>
      </c>
      <c r="AT14866" t="s">
        <v>71</v>
      </c>
    </row>
    <row r="14867" spans="1:46" x14ac:dyDescent="0.2">
      <c r="A14867" t="s">
        <v>259</v>
      </c>
      <c r="B14867" t="s">
        <v>260</v>
      </c>
      <c r="C14867">
        <f>-69.97705086 / 41.73972104</f>
        <v>-1.6765097877137132</v>
      </c>
      <c r="D14867" t="s">
        <v>261</v>
      </c>
      <c r="E14867" t="s">
        <v>70</v>
      </c>
      <c r="F14867" s="1">
        <v>38245</v>
      </c>
      <c r="G14867">
        <v>1</v>
      </c>
      <c r="O14867">
        <v>6.69</v>
      </c>
      <c r="P14867" t="s">
        <v>71</v>
      </c>
      <c r="Q14867">
        <v>20.3</v>
      </c>
      <c r="R14867" t="s">
        <v>71</v>
      </c>
    </row>
    <row r="14868" spans="1:46" x14ac:dyDescent="0.2">
      <c r="A14868" t="s">
        <v>259</v>
      </c>
      <c r="B14868" t="s">
        <v>260</v>
      </c>
      <c r="C14868">
        <f>-69.97705086 / 41.73972104</f>
        <v>-1.6765097877137132</v>
      </c>
      <c r="D14868" t="s">
        <v>261</v>
      </c>
      <c r="E14868" t="s">
        <v>70</v>
      </c>
      <c r="F14868" s="1">
        <v>38245</v>
      </c>
      <c r="G14868">
        <v>1.1000000000000001</v>
      </c>
      <c r="K14868">
        <v>25.96</v>
      </c>
      <c r="L14868" t="s">
        <v>71</v>
      </c>
      <c r="S14868">
        <v>2.78</v>
      </c>
      <c r="T14868" t="s">
        <v>71</v>
      </c>
      <c r="W14868">
        <v>69.17</v>
      </c>
      <c r="X14868" t="s">
        <v>71</v>
      </c>
      <c r="Y14868">
        <v>18.89</v>
      </c>
      <c r="AA14868">
        <v>62.55</v>
      </c>
      <c r="AE14868">
        <v>50.45</v>
      </c>
      <c r="AF14868" t="s">
        <v>71</v>
      </c>
      <c r="AG14868">
        <v>6.83</v>
      </c>
      <c r="AH14868" t="s">
        <v>71</v>
      </c>
      <c r="AS14868">
        <v>0.03</v>
      </c>
      <c r="AT14868" t="s">
        <v>71</v>
      </c>
    </row>
    <row r="14869" spans="1:46" x14ac:dyDescent="0.2">
      <c r="A14869" t="s">
        <v>259</v>
      </c>
      <c r="B14869" t="s">
        <v>260</v>
      </c>
      <c r="C14869">
        <f>-69.97705086 / 41.73972104</f>
        <v>-1.6765097877137132</v>
      </c>
      <c r="D14869" t="s">
        <v>261</v>
      </c>
      <c r="E14869" t="s">
        <v>70</v>
      </c>
      <c r="F14869" s="1">
        <v>38245</v>
      </c>
      <c r="G14869">
        <v>1.25</v>
      </c>
      <c r="O14869">
        <v>6.06</v>
      </c>
      <c r="P14869" t="s">
        <v>71</v>
      </c>
      <c r="Q14869">
        <v>20.100000000000001</v>
      </c>
      <c r="R14869" t="s">
        <v>71</v>
      </c>
    </row>
    <row r="14870" spans="1:46" x14ac:dyDescent="0.2">
      <c r="A14870" t="s">
        <v>259</v>
      </c>
      <c r="B14870" t="s">
        <v>260</v>
      </c>
      <c r="C14870">
        <f>-69.97705086 / 41.73972104</f>
        <v>-1.6765097877137132</v>
      </c>
      <c r="D14870" t="s">
        <v>261</v>
      </c>
      <c r="E14870" t="s">
        <v>70</v>
      </c>
      <c r="F14870" s="1">
        <v>38582</v>
      </c>
      <c r="G14870">
        <v>0.5</v>
      </c>
      <c r="I14870">
        <v>1.1299999999999999</v>
      </c>
      <c r="J14870" t="s">
        <v>71</v>
      </c>
      <c r="K14870">
        <v>13.89</v>
      </c>
      <c r="L14870" t="s">
        <v>71</v>
      </c>
      <c r="M14870">
        <v>1.1299999999999999</v>
      </c>
      <c r="N14870" t="s">
        <v>71</v>
      </c>
      <c r="O14870">
        <v>7.08</v>
      </c>
      <c r="P14870" t="s">
        <v>71</v>
      </c>
      <c r="Q14870">
        <v>24.8</v>
      </c>
      <c r="R14870" t="s">
        <v>71</v>
      </c>
      <c r="S14870">
        <v>2.6</v>
      </c>
      <c r="T14870" t="s">
        <v>71</v>
      </c>
      <c r="U14870">
        <v>80.53</v>
      </c>
      <c r="V14870" t="s">
        <v>71</v>
      </c>
      <c r="W14870">
        <v>42.3</v>
      </c>
      <c r="X14870" t="s">
        <v>71</v>
      </c>
      <c r="Y14870">
        <v>67.430000000000007</v>
      </c>
      <c r="AA14870">
        <v>56.41</v>
      </c>
      <c r="AC14870">
        <v>58.24</v>
      </c>
      <c r="AE14870">
        <v>94.04</v>
      </c>
      <c r="AF14870" t="s">
        <v>71</v>
      </c>
      <c r="AG14870">
        <v>8.51</v>
      </c>
      <c r="AH14870" t="s">
        <v>71</v>
      </c>
      <c r="AS14870">
        <v>2.15</v>
      </c>
      <c r="AT14870" t="s">
        <v>71</v>
      </c>
    </row>
    <row r="14871" spans="1:46" x14ac:dyDescent="0.2">
      <c r="A14871" t="s">
        <v>259</v>
      </c>
      <c r="B14871" t="s">
        <v>260</v>
      </c>
      <c r="C14871">
        <f>-69.97705086 / 41.73972104</f>
        <v>-1.6765097877137132</v>
      </c>
      <c r="D14871" t="s">
        <v>261</v>
      </c>
      <c r="E14871" t="s">
        <v>70</v>
      </c>
      <c r="F14871" s="1">
        <v>38623</v>
      </c>
      <c r="G14871">
        <v>0.5</v>
      </c>
      <c r="I14871">
        <v>1.27</v>
      </c>
      <c r="J14871" t="s">
        <v>71</v>
      </c>
      <c r="M14871">
        <v>0.8</v>
      </c>
      <c r="N14871" t="s">
        <v>71</v>
      </c>
      <c r="O14871">
        <v>9.43</v>
      </c>
      <c r="P14871" t="s">
        <v>71</v>
      </c>
      <c r="Q14871">
        <v>19.8</v>
      </c>
      <c r="R14871" t="s">
        <v>71</v>
      </c>
      <c r="AC14871">
        <v>63.22</v>
      </c>
    </row>
    <row r="14872" spans="1:46" x14ac:dyDescent="0.2">
      <c r="A14872" t="s">
        <v>259</v>
      </c>
      <c r="B14872" t="s">
        <v>260</v>
      </c>
      <c r="C14872">
        <f>-69.97705086 / 41.73972104</f>
        <v>-1.6765097877137132</v>
      </c>
      <c r="D14872" t="s">
        <v>261</v>
      </c>
      <c r="E14872" t="s">
        <v>70</v>
      </c>
      <c r="F14872" s="1">
        <v>38623</v>
      </c>
      <c r="G14872">
        <v>0.75</v>
      </c>
      <c r="K14872">
        <v>75.150000000000006</v>
      </c>
      <c r="L14872" t="s">
        <v>71</v>
      </c>
      <c r="O14872">
        <v>9.15</v>
      </c>
      <c r="P14872" t="s">
        <v>71</v>
      </c>
      <c r="Q14872">
        <v>19.5</v>
      </c>
      <c r="R14872" t="s">
        <v>71</v>
      </c>
      <c r="S14872">
        <v>2.4</v>
      </c>
      <c r="T14872" t="s">
        <v>71</v>
      </c>
      <c r="U14872">
        <v>74.34</v>
      </c>
      <c r="V14872" t="s">
        <v>71</v>
      </c>
      <c r="W14872">
        <v>71.83</v>
      </c>
      <c r="X14872" t="s">
        <v>71</v>
      </c>
      <c r="Y14872">
        <v>66.28</v>
      </c>
      <c r="AA14872">
        <v>72.97</v>
      </c>
      <c r="AE14872">
        <v>71.44</v>
      </c>
      <c r="AF14872" t="s">
        <v>71</v>
      </c>
      <c r="AG14872">
        <v>7.04</v>
      </c>
      <c r="AH14872" t="s">
        <v>71</v>
      </c>
      <c r="AS14872">
        <v>8.2200000000000006</v>
      </c>
      <c r="AT14872" t="s">
        <v>71</v>
      </c>
    </row>
    <row r="14873" spans="1:46" x14ac:dyDescent="0.2">
      <c r="A14873" t="s">
        <v>259</v>
      </c>
      <c r="B14873" t="s">
        <v>260</v>
      </c>
      <c r="C14873">
        <f>-69.97705086 / 41.73972104</f>
        <v>-1.6765097877137132</v>
      </c>
      <c r="D14873" t="s">
        <v>261</v>
      </c>
      <c r="E14873" t="s">
        <v>70</v>
      </c>
      <c r="F14873" s="1">
        <v>38623</v>
      </c>
      <c r="G14873">
        <v>1</v>
      </c>
      <c r="O14873">
        <v>8.44</v>
      </c>
      <c r="P14873" t="s">
        <v>71</v>
      </c>
      <c r="Q14873">
        <v>19.399999999999999</v>
      </c>
      <c r="R14873" t="s">
        <v>71</v>
      </c>
    </row>
    <row r="14874" spans="1:46" x14ac:dyDescent="0.2">
      <c r="A14874" t="s">
        <v>259</v>
      </c>
      <c r="B14874" t="s">
        <v>260</v>
      </c>
      <c r="C14874">
        <f>-69.97705086 / 41.73972104</f>
        <v>-1.6765097877137132</v>
      </c>
      <c r="D14874" t="s">
        <v>261</v>
      </c>
      <c r="E14874" t="s">
        <v>70</v>
      </c>
      <c r="F14874" s="1">
        <v>38946</v>
      </c>
      <c r="G14874">
        <v>0.5</v>
      </c>
      <c r="I14874">
        <v>1.8</v>
      </c>
      <c r="J14874" t="s">
        <v>71</v>
      </c>
      <c r="K14874">
        <v>155.07</v>
      </c>
      <c r="L14874" t="s">
        <v>71</v>
      </c>
      <c r="M14874">
        <v>0.28999999999999998</v>
      </c>
      <c r="N14874" t="s">
        <v>71</v>
      </c>
      <c r="O14874">
        <v>11.8</v>
      </c>
      <c r="P14874" t="s">
        <v>71</v>
      </c>
      <c r="Q14874">
        <v>22.3</v>
      </c>
      <c r="R14874" t="s">
        <v>71</v>
      </c>
      <c r="S14874">
        <v>3.42</v>
      </c>
      <c r="T14874" t="s">
        <v>71</v>
      </c>
      <c r="U14874">
        <v>105.95</v>
      </c>
      <c r="V14874" t="s">
        <v>71</v>
      </c>
      <c r="W14874">
        <v>218.2</v>
      </c>
      <c r="X14874" t="s">
        <v>71</v>
      </c>
      <c r="Y14874">
        <v>71.39</v>
      </c>
      <c r="AA14874">
        <v>80.08</v>
      </c>
      <c r="AC14874">
        <v>77.84</v>
      </c>
      <c r="AE14874">
        <v>65.180000000000007</v>
      </c>
      <c r="AF14874" t="s">
        <v>71</v>
      </c>
      <c r="AG14874">
        <v>9.15</v>
      </c>
      <c r="AH14874" t="s">
        <v>71</v>
      </c>
    </row>
    <row r="14875" spans="1:46" x14ac:dyDescent="0.2">
      <c r="A14875" t="s">
        <v>259</v>
      </c>
      <c r="B14875" t="s">
        <v>260</v>
      </c>
      <c r="C14875">
        <f>-69.97705086 / 41.73972104</f>
        <v>-1.6765097877137132</v>
      </c>
      <c r="D14875" t="s">
        <v>261</v>
      </c>
      <c r="E14875" t="s">
        <v>70</v>
      </c>
      <c r="F14875" s="1">
        <v>38946</v>
      </c>
      <c r="G14875">
        <v>1</v>
      </c>
      <c r="K14875">
        <v>69.12</v>
      </c>
      <c r="L14875" t="s">
        <v>71</v>
      </c>
      <c r="O14875">
        <v>4.1900000000000004</v>
      </c>
      <c r="P14875" t="s">
        <v>71</v>
      </c>
      <c r="Q14875">
        <v>21.6</v>
      </c>
      <c r="R14875" t="s">
        <v>71</v>
      </c>
      <c r="S14875">
        <v>3.23</v>
      </c>
      <c r="T14875" t="s">
        <v>71</v>
      </c>
      <c r="U14875">
        <v>100.13</v>
      </c>
      <c r="V14875" t="s">
        <v>71</v>
      </c>
      <c r="W14875">
        <v>211.61</v>
      </c>
      <c r="X14875" t="s">
        <v>71</v>
      </c>
      <c r="Y14875">
        <v>70.58</v>
      </c>
      <c r="AA14875">
        <v>72.150000000000006</v>
      </c>
      <c r="AE14875">
        <v>65.58</v>
      </c>
      <c r="AF14875" t="s">
        <v>71</v>
      </c>
      <c r="AG14875">
        <v>8.98</v>
      </c>
      <c r="AH14875" t="s">
        <v>71</v>
      </c>
      <c r="AS14875">
        <v>60.59</v>
      </c>
      <c r="AT14875" t="s">
        <v>71</v>
      </c>
    </row>
    <row r="14876" spans="1:46" x14ac:dyDescent="0.2">
      <c r="A14876" t="s">
        <v>259</v>
      </c>
      <c r="B14876" t="s">
        <v>260</v>
      </c>
      <c r="C14876">
        <f>-69.97705086 / 41.73972104</f>
        <v>-1.6765097877137132</v>
      </c>
      <c r="D14876" t="s">
        <v>261</v>
      </c>
      <c r="E14876" t="s">
        <v>70</v>
      </c>
      <c r="F14876" s="1">
        <v>38946</v>
      </c>
      <c r="G14876">
        <v>1.5</v>
      </c>
      <c r="O14876">
        <v>2.76</v>
      </c>
      <c r="P14876" t="s">
        <v>71</v>
      </c>
      <c r="Q14876">
        <v>21.4</v>
      </c>
      <c r="R14876" t="s">
        <v>71</v>
      </c>
    </row>
    <row r="14877" spans="1:46" x14ac:dyDescent="0.2">
      <c r="A14877" t="s">
        <v>259</v>
      </c>
      <c r="B14877" t="s">
        <v>260</v>
      </c>
      <c r="C14877">
        <f>-69.97705086 / 41.73972104</f>
        <v>-1.6765097877137132</v>
      </c>
      <c r="D14877" t="s">
        <v>261</v>
      </c>
      <c r="E14877" t="s">
        <v>70</v>
      </c>
      <c r="F14877" s="1">
        <v>38988</v>
      </c>
      <c r="G14877">
        <v>0.5</v>
      </c>
      <c r="I14877">
        <v>1.35</v>
      </c>
      <c r="J14877" t="s">
        <v>71</v>
      </c>
      <c r="K14877">
        <v>6.15</v>
      </c>
      <c r="L14877" t="s">
        <v>71</v>
      </c>
      <c r="M14877">
        <v>1.35</v>
      </c>
      <c r="N14877" t="s">
        <v>71</v>
      </c>
      <c r="O14877">
        <v>2.91</v>
      </c>
      <c r="P14877" t="s">
        <v>71</v>
      </c>
      <c r="Q14877">
        <v>18.399999999999999</v>
      </c>
      <c r="R14877" t="s">
        <v>71</v>
      </c>
      <c r="S14877">
        <v>3.41</v>
      </c>
      <c r="T14877" t="s">
        <v>71</v>
      </c>
      <c r="U14877">
        <v>105.59</v>
      </c>
      <c r="V14877" t="s">
        <v>71</v>
      </c>
      <c r="W14877">
        <v>120.18</v>
      </c>
      <c r="X14877" t="s">
        <v>71</v>
      </c>
      <c r="Y14877">
        <v>71.34</v>
      </c>
      <c r="AA14877">
        <v>48.42</v>
      </c>
      <c r="AC14877">
        <v>55.68</v>
      </c>
      <c r="AE14877">
        <v>72.650000000000006</v>
      </c>
      <c r="AF14877" t="s">
        <v>71</v>
      </c>
      <c r="AG14877">
        <v>6.58</v>
      </c>
      <c r="AH14877" t="s">
        <v>71</v>
      </c>
      <c r="AS14877">
        <v>7.44</v>
      </c>
      <c r="AT14877" t="s">
        <v>71</v>
      </c>
    </row>
    <row r="14878" spans="1:46" x14ac:dyDescent="0.2">
      <c r="A14878" t="s">
        <v>259</v>
      </c>
      <c r="B14878" t="s">
        <v>260</v>
      </c>
      <c r="C14878">
        <f>-69.97705086 / 41.73972104</f>
        <v>-1.6765097877137132</v>
      </c>
      <c r="D14878" t="s">
        <v>261</v>
      </c>
      <c r="E14878" t="s">
        <v>70</v>
      </c>
      <c r="F14878" s="1">
        <v>38988</v>
      </c>
      <c r="G14878">
        <v>0.75</v>
      </c>
      <c r="K14878">
        <v>6.91</v>
      </c>
      <c r="L14878" t="s">
        <v>71</v>
      </c>
      <c r="O14878">
        <v>2.97</v>
      </c>
      <c r="P14878" t="s">
        <v>71</v>
      </c>
      <c r="Q14878">
        <v>18.3</v>
      </c>
      <c r="R14878" t="s">
        <v>71</v>
      </c>
      <c r="S14878">
        <v>3.48</v>
      </c>
      <c r="T14878" t="s">
        <v>71</v>
      </c>
      <c r="W14878">
        <v>110.14</v>
      </c>
      <c r="X14878" t="s">
        <v>71</v>
      </c>
      <c r="Y14878">
        <v>22.13</v>
      </c>
      <c r="AA14878">
        <v>49.56</v>
      </c>
      <c r="AE14878">
        <v>73.05</v>
      </c>
      <c r="AF14878" t="s">
        <v>71</v>
      </c>
      <c r="AG14878">
        <v>6.67</v>
      </c>
      <c r="AH14878" t="s">
        <v>71</v>
      </c>
      <c r="AS14878">
        <v>8.59</v>
      </c>
      <c r="AT14878" t="s">
        <v>71</v>
      </c>
    </row>
    <row r="14879" spans="1:46" x14ac:dyDescent="0.2">
      <c r="A14879" t="s">
        <v>259</v>
      </c>
      <c r="B14879" t="s">
        <v>260</v>
      </c>
      <c r="C14879">
        <f>-69.97705086 / 41.73972104</f>
        <v>-1.6765097877137132</v>
      </c>
      <c r="D14879" t="s">
        <v>261</v>
      </c>
      <c r="E14879" t="s">
        <v>70</v>
      </c>
      <c r="F14879" s="1">
        <v>39678</v>
      </c>
      <c r="G14879">
        <v>0.5</v>
      </c>
      <c r="I14879">
        <v>1.8</v>
      </c>
      <c r="J14879" t="s">
        <v>71</v>
      </c>
      <c r="K14879">
        <v>14.75</v>
      </c>
      <c r="L14879" t="s">
        <v>71</v>
      </c>
      <c r="M14879">
        <v>0.97</v>
      </c>
      <c r="N14879" t="s">
        <v>71</v>
      </c>
      <c r="O14879">
        <v>5.41</v>
      </c>
      <c r="P14879" t="s">
        <v>71</v>
      </c>
      <c r="Q14879">
        <v>25.2</v>
      </c>
      <c r="R14879" t="s">
        <v>71</v>
      </c>
      <c r="S14879">
        <v>1.56</v>
      </c>
      <c r="T14879" t="s">
        <v>71</v>
      </c>
      <c r="U14879">
        <v>48.32</v>
      </c>
      <c r="V14879" t="s">
        <v>71</v>
      </c>
      <c r="W14879">
        <v>67.34</v>
      </c>
      <c r="X14879" t="s">
        <v>71</v>
      </c>
      <c r="Y14879">
        <v>60.07</v>
      </c>
      <c r="AA14879">
        <v>57</v>
      </c>
      <c r="AC14879">
        <v>60.44</v>
      </c>
      <c r="AE14879">
        <v>54.8</v>
      </c>
      <c r="AF14879" t="s">
        <v>71</v>
      </c>
      <c r="AG14879">
        <v>8.43</v>
      </c>
      <c r="AH14879" t="s">
        <v>71</v>
      </c>
      <c r="AS14879">
        <v>5.43</v>
      </c>
      <c r="AT14879" t="s">
        <v>71</v>
      </c>
    </row>
    <row r="14880" spans="1:46" x14ac:dyDescent="0.2">
      <c r="A14880" t="s">
        <v>259</v>
      </c>
      <c r="B14880" t="s">
        <v>260</v>
      </c>
      <c r="C14880">
        <f>-69.97705086 / 41.73972104</f>
        <v>-1.6765097877137132</v>
      </c>
      <c r="D14880" t="s">
        <v>261</v>
      </c>
      <c r="E14880" t="s">
        <v>70</v>
      </c>
      <c r="F14880" s="1">
        <v>39678</v>
      </c>
      <c r="G14880">
        <v>0.75</v>
      </c>
      <c r="O14880">
        <v>1.92</v>
      </c>
      <c r="P14880" t="s">
        <v>71</v>
      </c>
      <c r="Q14880">
        <v>26.7</v>
      </c>
      <c r="R14880" t="s">
        <v>71</v>
      </c>
    </row>
    <row r="14881" spans="1:46" x14ac:dyDescent="0.2">
      <c r="A14881" t="s">
        <v>259</v>
      </c>
      <c r="B14881" t="s">
        <v>260</v>
      </c>
      <c r="C14881">
        <f>-69.97705086 / 41.73972104</f>
        <v>-1.6765097877137132</v>
      </c>
      <c r="D14881" t="s">
        <v>261</v>
      </c>
      <c r="E14881" t="s">
        <v>70</v>
      </c>
      <c r="F14881" s="1">
        <v>39678</v>
      </c>
      <c r="G14881">
        <v>1</v>
      </c>
      <c r="O14881">
        <v>0.28000000000000003</v>
      </c>
      <c r="P14881" t="s">
        <v>71</v>
      </c>
      <c r="Q14881">
        <v>27.1</v>
      </c>
      <c r="R14881" t="s">
        <v>71</v>
      </c>
    </row>
    <row r="14882" spans="1:46" x14ac:dyDescent="0.2">
      <c r="A14882" t="s">
        <v>259</v>
      </c>
      <c r="B14882" t="s">
        <v>260</v>
      </c>
      <c r="C14882">
        <f>-69.97705086 / 41.73972104</f>
        <v>-1.6765097877137132</v>
      </c>
      <c r="D14882" t="s">
        <v>261</v>
      </c>
      <c r="E14882" t="s">
        <v>70</v>
      </c>
      <c r="F14882" s="1">
        <v>39678</v>
      </c>
      <c r="G14882">
        <v>1.25</v>
      </c>
      <c r="K14882">
        <v>362.29</v>
      </c>
      <c r="L14882" t="s">
        <v>71</v>
      </c>
      <c r="O14882">
        <v>0.16</v>
      </c>
      <c r="P14882" t="s">
        <v>71</v>
      </c>
      <c r="Q14882">
        <v>25.8</v>
      </c>
      <c r="R14882" t="s">
        <v>71</v>
      </c>
      <c r="S14882">
        <v>7.68</v>
      </c>
      <c r="T14882" t="s">
        <v>71</v>
      </c>
      <c r="U14882">
        <v>237.88</v>
      </c>
      <c r="V14882" t="s">
        <v>71</v>
      </c>
      <c r="W14882">
        <v>159.11000000000001</v>
      </c>
      <c r="X14882" t="s">
        <v>71</v>
      </c>
      <c r="Y14882">
        <v>83.05</v>
      </c>
      <c r="AA14882">
        <v>88.4</v>
      </c>
      <c r="AE14882">
        <v>101.3</v>
      </c>
      <c r="AF14882" t="s">
        <v>71</v>
      </c>
      <c r="AG14882">
        <v>7.22</v>
      </c>
      <c r="AH14882" t="s">
        <v>71</v>
      </c>
      <c r="AS14882">
        <v>0.03</v>
      </c>
      <c r="AT14882" t="s">
        <v>71</v>
      </c>
    </row>
    <row r="14883" spans="1:46" x14ac:dyDescent="0.2">
      <c r="A14883" t="s">
        <v>259</v>
      </c>
      <c r="B14883" t="s">
        <v>260</v>
      </c>
      <c r="C14883">
        <f>-69.97705086 / 41.73972104</f>
        <v>-1.6765097877137132</v>
      </c>
      <c r="D14883" t="s">
        <v>261</v>
      </c>
      <c r="E14883" t="s">
        <v>70</v>
      </c>
      <c r="F14883" s="1">
        <v>40052</v>
      </c>
      <c r="G14883">
        <v>0.5</v>
      </c>
      <c r="I14883">
        <v>1.5</v>
      </c>
      <c r="J14883" t="s">
        <v>71</v>
      </c>
      <c r="K14883">
        <v>49.35</v>
      </c>
      <c r="L14883" t="s">
        <v>71</v>
      </c>
      <c r="M14883">
        <v>1.02</v>
      </c>
      <c r="N14883" t="s">
        <v>71</v>
      </c>
      <c r="O14883">
        <v>7.32</v>
      </c>
      <c r="P14883" t="s">
        <v>71</v>
      </c>
      <c r="Q14883">
        <v>26.2</v>
      </c>
      <c r="R14883" t="s">
        <v>71</v>
      </c>
      <c r="S14883">
        <v>2</v>
      </c>
      <c r="T14883" t="s">
        <v>71</v>
      </c>
      <c r="U14883">
        <v>62</v>
      </c>
      <c r="V14883" t="s">
        <v>71</v>
      </c>
      <c r="W14883">
        <v>52.36</v>
      </c>
      <c r="X14883" t="s">
        <v>71</v>
      </c>
      <c r="Y14883">
        <v>63.66</v>
      </c>
      <c r="AA14883">
        <v>68.849999999999994</v>
      </c>
      <c r="AC14883">
        <v>59.71</v>
      </c>
      <c r="AE14883">
        <v>50.2</v>
      </c>
      <c r="AF14883" t="s">
        <v>71</v>
      </c>
      <c r="AG14883">
        <v>7.55</v>
      </c>
      <c r="AH14883" t="s">
        <v>71</v>
      </c>
      <c r="AS14883">
        <v>19.260000000000002</v>
      </c>
      <c r="AT14883" t="s">
        <v>71</v>
      </c>
    </row>
    <row r="14884" spans="1:46" x14ac:dyDescent="0.2">
      <c r="A14884" t="s">
        <v>259</v>
      </c>
      <c r="B14884" t="s">
        <v>260</v>
      </c>
      <c r="C14884">
        <f>-69.97705086 / 41.73972104</f>
        <v>-1.6765097877137132</v>
      </c>
      <c r="D14884" t="s">
        <v>261</v>
      </c>
      <c r="E14884" t="s">
        <v>70</v>
      </c>
      <c r="F14884" s="1">
        <v>40052</v>
      </c>
      <c r="G14884">
        <v>0.75</v>
      </c>
      <c r="O14884">
        <v>6.99</v>
      </c>
      <c r="P14884" t="s">
        <v>71</v>
      </c>
      <c r="Q14884">
        <v>29.3</v>
      </c>
      <c r="R14884" t="s">
        <v>71</v>
      </c>
    </row>
    <row r="14885" spans="1:46" x14ac:dyDescent="0.2">
      <c r="A14885" t="s">
        <v>259</v>
      </c>
      <c r="B14885" t="s">
        <v>260</v>
      </c>
      <c r="C14885">
        <f>-69.97705086 / 41.73972104</f>
        <v>-1.6765097877137132</v>
      </c>
      <c r="D14885" t="s">
        <v>261</v>
      </c>
      <c r="E14885" t="s">
        <v>70</v>
      </c>
      <c r="F14885" s="1">
        <v>40052</v>
      </c>
      <c r="G14885">
        <v>1</v>
      </c>
      <c r="K14885">
        <v>29.35</v>
      </c>
      <c r="L14885" t="s">
        <v>71</v>
      </c>
      <c r="O14885">
        <v>12.91</v>
      </c>
      <c r="P14885" t="s">
        <v>71</v>
      </c>
      <c r="Q14885">
        <v>33.4</v>
      </c>
      <c r="R14885" t="s">
        <v>71</v>
      </c>
      <c r="S14885">
        <v>3.86</v>
      </c>
      <c r="T14885" t="s">
        <v>71</v>
      </c>
      <c r="W14885">
        <v>74.55</v>
      </c>
      <c r="X14885" t="s">
        <v>71</v>
      </c>
      <c r="AE14885">
        <v>60.3</v>
      </c>
      <c r="AF14885" t="s">
        <v>71</v>
      </c>
      <c r="AG14885">
        <v>7.54</v>
      </c>
      <c r="AH14885" t="s">
        <v>71</v>
      </c>
      <c r="AS14885">
        <v>4.0599999999999996</v>
      </c>
      <c r="AT14885" t="s">
        <v>71</v>
      </c>
    </row>
    <row r="14886" spans="1:46" x14ac:dyDescent="0.2">
      <c r="A14886" t="s">
        <v>259</v>
      </c>
      <c r="B14886" t="s">
        <v>260</v>
      </c>
      <c r="C14886">
        <f>-69.97705086 / 41.73972104</f>
        <v>-1.6765097877137132</v>
      </c>
      <c r="D14886" t="s">
        <v>261</v>
      </c>
      <c r="E14886" t="s">
        <v>70</v>
      </c>
      <c r="F14886" s="1">
        <v>40421</v>
      </c>
      <c r="G14886">
        <v>0.5</v>
      </c>
      <c r="I14886">
        <v>1.8</v>
      </c>
      <c r="J14886" t="s">
        <v>71</v>
      </c>
      <c r="K14886">
        <v>28.8</v>
      </c>
      <c r="L14886" t="s">
        <v>71</v>
      </c>
      <c r="M14886">
        <v>0.8</v>
      </c>
      <c r="N14886" t="s">
        <v>71</v>
      </c>
      <c r="O14886">
        <v>11.98</v>
      </c>
      <c r="P14886" t="s">
        <v>71</v>
      </c>
      <c r="Q14886">
        <v>26.1</v>
      </c>
      <c r="R14886" t="s">
        <v>71</v>
      </c>
      <c r="S14886">
        <v>2.0499999999999998</v>
      </c>
      <c r="T14886" t="s">
        <v>71</v>
      </c>
      <c r="U14886">
        <v>63.58</v>
      </c>
      <c r="V14886" t="s">
        <v>71</v>
      </c>
      <c r="W14886">
        <v>65.290000000000006</v>
      </c>
      <c r="X14886" t="s">
        <v>71</v>
      </c>
      <c r="Y14886">
        <v>64.03</v>
      </c>
      <c r="AA14886">
        <v>63.57</v>
      </c>
      <c r="AC14886">
        <v>63.22</v>
      </c>
      <c r="AE14886">
        <v>42.3</v>
      </c>
      <c r="AF14886" t="s">
        <v>71</v>
      </c>
      <c r="AG14886">
        <v>9.1999999999999993</v>
      </c>
      <c r="AH14886" t="s">
        <v>71</v>
      </c>
    </row>
    <row r="14887" spans="1:46" x14ac:dyDescent="0.2">
      <c r="A14887" t="s">
        <v>259</v>
      </c>
      <c r="B14887" t="s">
        <v>260</v>
      </c>
      <c r="C14887">
        <f>-69.97705086 / 41.73972104</f>
        <v>-1.6765097877137132</v>
      </c>
      <c r="D14887" t="s">
        <v>261</v>
      </c>
      <c r="E14887" t="s">
        <v>70</v>
      </c>
      <c r="F14887" s="1">
        <v>40421</v>
      </c>
      <c r="G14887">
        <v>0.75</v>
      </c>
      <c r="O14887">
        <v>9.59</v>
      </c>
      <c r="P14887" t="s">
        <v>71</v>
      </c>
      <c r="Q14887">
        <v>25.4</v>
      </c>
      <c r="R14887" t="s">
        <v>71</v>
      </c>
    </row>
    <row r="14888" spans="1:46" x14ac:dyDescent="0.2">
      <c r="A14888" t="s">
        <v>259</v>
      </c>
      <c r="B14888" t="s">
        <v>260</v>
      </c>
      <c r="C14888">
        <f>-69.97705086 / 41.73972104</f>
        <v>-1.6765097877137132</v>
      </c>
      <c r="D14888" t="s">
        <v>261</v>
      </c>
      <c r="E14888" t="s">
        <v>70</v>
      </c>
      <c r="F14888" s="1">
        <v>40421</v>
      </c>
      <c r="G14888">
        <v>1</v>
      </c>
      <c r="O14888">
        <v>9.4600000000000009</v>
      </c>
      <c r="P14888" t="s">
        <v>71</v>
      </c>
      <c r="Q14888">
        <v>25.5</v>
      </c>
      <c r="R14888" t="s">
        <v>71</v>
      </c>
    </row>
    <row r="14889" spans="1:46" x14ac:dyDescent="0.2">
      <c r="A14889" t="s">
        <v>259</v>
      </c>
      <c r="B14889" t="s">
        <v>260</v>
      </c>
      <c r="C14889">
        <f>-69.97705086 / 41.73972104</f>
        <v>-1.6765097877137132</v>
      </c>
      <c r="D14889" t="s">
        <v>261</v>
      </c>
      <c r="E14889" t="s">
        <v>70</v>
      </c>
      <c r="F14889" s="1">
        <v>40421</v>
      </c>
      <c r="G14889">
        <v>1.3</v>
      </c>
      <c r="K14889">
        <v>24.78</v>
      </c>
      <c r="L14889" t="s">
        <v>71</v>
      </c>
      <c r="O14889">
        <v>1.58</v>
      </c>
      <c r="P14889" t="s">
        <v>71</v>
      </c>
      <c r="Q14889">
        <v>25.7</v>
      </c>
      <c r="R14889" t="s">
        <v>71</v>
      </c>
      <c r="S14889">
        <v>2.0299999999999998</v>
      </c>
      <c r="T14889" t="s">
        <v>71</v>
      </c>
      <c r="U14889">
        <v>62.94</v>
      </c>
      <c r="V14889" t="s">
        <v>71</v>
      </c>
      <c r="W14889">
        <v>63.53</v>
      </c>
      <c r="X14889" t="s">
        <v>71</v>
      </c>
      <c r="Y14889">
        <v>63.88</v>
      </c>
      <c r="AA14889">
        <v>62.09</v>
      </c>
      <c r="AE14889">
        <v>42.1</v>
      </c>
      <c r="AF14889" t="s">
        <v>71</v>
      </c>
      <c r="AG14889">
        <v>9.34</v>
      </c>
      <c r="AH14889" t="s">
        <v>71</v>
      </c>
    </row>
    <row r="14890" spans="1:46" x14ac:dyDescent="0.2">
      <c r="A14890" t="s">
        <v>259</v>
      </c>
      <c r="B14890" t="s">
        <v>260</v>
      </c>
      <c r="C14890">
        <f>-69.97705086 / 41.73972104</f>
        <v>-1.6765097877137132</v>
      </c>
      <c r="D14890" t="s">
        <v>261</v>
      </c>
      <c r="E14890" t="s">
        <v>70</v>
      </c>
      <c r="F14890" s="1">
        <v>40776</v>
      </c>
      <c r="G14890">
        <v>0.5</v>
      </c>
      <c r="I14890">
        <v>1.34</v>
      </c>
      <c r="J14890" t="s">
        <v>71</v>
      </c>
      <c r="K14890">
        <v>0.03</v>
      </c>
      <c r="L14890" t="s">
        <v>71</v>
      </c>
      <c r="M14890">
        <v>1.2</v>
      </c>
      <c r="N14890" t="s">
        <v>71</v>
      </c>
      <c r="O14890">
        <v>25.6</v>
      </c>
      <c r="P14890" t="s">
        <v>71</v>
      </c>
      <c r="Q14890">
        <v>8.3000000000000007</v>
      </c>
      <c r="R14890" t="s">
        <v>71</v>
      </c>
      <c r="S14890">
        <v>51.04</v>
      </c>
      <c r="T14890" t="s">
        <v>71</v>
      </c>
      <c r="U14890">
        <v>1580.9</v>
      </c>
      <c r="V14890" t="s">
        <v>71</v>
      </c>
      <c r="Y14890">
        <v>110.36</v>
      </c>
      <c r="AA14890">
        <v>-5.59</v>
      </c>
      <c r="AC14890">
        <v>57.37</v>
      </c>
      <c r="AE14890">
        <v>17.670000000000002</v>
      </c>
      <c r="AF14890" t="s">
        <v>71</v>
      </c>
      <c r="AG14890">
        <v>24.8</v>
      </c>
      <c r="AH14890" t="s">
        <v>71</v>
      </c>
      <c r="AS14890">
        <v>1.29</v>
      </c>
      <c r="AT14890" t="s">
        <v>71</v>
      </c>
    </row>
    <row r="14891" spans="1:46" x14ac:dyDescent="0.2">
      <c r="A14891" t="s">
        <v>259</v>
      </c>
      <c r="B14891" t="s">
        <v>260</v>
      </c>
      <c r="C14891">
        <f>-69.97705086 / 41.73972104</f>
        <v>-1.6765097877137132</v>
      </c>
      <c r="D14891" t="s">
        <v>261</v>
      </c>
      <c r="E14891" t="s">
        <v>70</v>
      </c>
      <c r="F14891" s="1">
        <v>40776</v>
      </c>
      <c r="G14891">
        <v>0.85</v>
      </c>
      <c r="O14891">
        <v>25.2</v>
      </c>
      <c r="P14891" t="s">
        <v>71</v>
      </c>
    </row>
    <row r="14892" spans="1:46" x14ac:dyDescent="0.2">
      <c r="A14892" t="s">
        <v>259</v>
      </c>
      <c r="B14892" t="s">
        <v>260</v>
      </c>
      <c r="C14892">
        <f>-69.97705086 / 41.73972104</f>
        <v>-1.6765097877137132</v>
      </c>
      <c r="D14892" t="s">
        <v>261</v>
      </c>
      <c r="E14892" t="s">
        <v>70</v>
      </c>
      <c r="F14892" s="1">
        <v>41148</v>
      </c>
      <c r="G14892">
        <v>0.5</v>
      </c>
      <c r="I14892">
        <v>1.3</v>
      </c>
      <c r="J14892" t="s">
        <v>71</v>
      </c>
      <c r="M14892">
        <v>1</v>
      </c>
      <c r="N14892" t="s">
        <v>71</v>
      </c>
      <c r="O14892">
        <v>5.62</v>
      </c>
      <c r="P14892" t="s">
        <v>71</v>
      </c>
      <c r="Q14892">
        <v>25.1</v>
      </c>
      <c r="R14892" t="s">
        <v>71</v>
      </c>
      <c r="AC14892">
        <v>60</v>
      </c>
    </row>
    <row r="14893" spans="1:46" x14ac:dyDescent="0.2">
      <c r="A14893" t="s">
        <v>259</v>
      </c>
      <c r="B14893" t="s">
        <v>260</v>
      </c>
      <c r="C14893">
        <f>-69.97705086 / 41.73972104</f>
        <v>-1.6765097877137132</v>
      </c>
      <c r="D14893" t="s">
        <v>261</v>
      </c>
      <c r="E14893" t="s">
        <v>70</v>
      </c>
      <c r="F14893" s="1">
        <v>41148</v>
      </c>
      <c r="G14893">
        <v>0.6</v>
      </c>
      <c r="K14893">
        <v>17.28</v>
      </c>
      <c r="L14893" t="s">
        <v>71</v>
      </c>
      <c r="S14893">
        <v>2.2200000000000002</v>
      </c>
      <c r="T14893" t="s">
        <v>71</v>
      </c>
      <c r="U14893">
        <v>68.760000000000005</v>
      </c>
      <c r="V14893" t="s">
        <v>71</v>
      </c>
      <c r="W14893">
        <v>50.76</v>
      </c>
      <c r="X14893" t="s">
        <v>71</v>
      </c>
      <c r="Y14893">
        <v>65.16</v>
      </c>
      <c r="AA14893">
        <v>58.55</v>
      </c>
      <c r="AE14893">
        <v>38.299999999999997</v>
      </c>
      <c r="AF14893" t="s">
        <v>71</v>
      </c>
      <c r="AG14893">
        <v>8.32</v>
      </c>
      <c r="AH14893" t="s">
        <v>71</v>
      </c>
      <c r="AS14893">
        <v>6.85</v>
      </c>
      <c r="AT14893" t="s">
        <v>71</v>
      </c>
    </row>
    <row r="14894" spans="1:46" x14ac:dyDescent="0.2">
      <c r="A14894" t="s">
        <v>259</v>
      </c>
      <c r="B14894" t="s">
        <v>260</v>
      </c>
      <c r="C14894">
        <f>-69.97705086 / 41.73972104</f>
        <v>-1.6765097877137132</v>
      </c>
      <c r="D14894" t="s">
        <v>261</v>
      </c>
      <c r="E14894" t="s">
        <v>70</v>
      </c>
      <c r="F14894" s="1">
        <v>41148</v>
      </c>
      <c r="G14894">
        <v>0.75</v>
      </c>
      <c r="O14894">
        <v>4.76</v>
      </c>
      <c r="P14894" t="s">
        <v>71</v>
      </c>
      <c r="Q14894">
        <v>24.9</v>
      </c>
      <c r="R14894" t="s">
        <v>71</v>
      </c>
    </row>
    <row r="14895" spans="1:46" x14ac:dyDescent="0.2">
      <c r="A14895" t="s">
        <v>259</v>
      </c>
      <c r="B14895" t="s">
        <v>260</v>
      </c>
      <c r="C14895">
        <f>-69.97705086 / 41.73972104</f>
        <v>-1.6765097877137132</v>
      </c>
      <c r="D14895" t="s">
        <v>261</v>
      </c>
      <c r="E14895" t="s">
        <v>70</v>
      </c>
      <c r="F14895" s="1">
        <v>41148</v>
      </c>
      <c r="G14895">
        <v>1</v>
      </c>
      <c r="O14895">
        <v>4.58</v>
      </c>
      <c r="P14895" t="s">
        <v>71</v>
      </c>
      <c r="Q14895">
        <v>24.8</v>
      </c>
      <c r="R14895" t="s">
        <v>71</v>
      </c>
    </row>
    <row r="14896" spans="1:46" x14ac:dyDescent="0.2">
      <c r="A14896" t="s">
        <v>259</v>
      </c>
      <c r="B14896" t="s">
        <v>260</v>
      </c>
      <c r="C14896">
        <f>-69.97705086 / 41.73972104</f>
        <v>-1.6765097877137132</v>
      </c>
      <c r="D14896" t="s">
        <v>261</v>
      </c>
      <c r="E14896" t="s">
        <v>70</v>
      </c>
      <c r="F14896" s="1">
        <v>41515</v>
      </c>
      <c r="G14896">
        <v>0.5</v>
      </c>
      <c r="I14896">
        <v>1.44</v>
      </c>
      <c r="J14896" t="s">
        <v>71</v>
      </c>
      <c r="K14896">
        <v>2.9</v>
      </c>
      <c r="L14896" t="s">
        <v>71</v>
      </c>
      <c r="M14896">
        <v>1.44</v>
      </c>
      <c r="N14896" t="s">
        <v>71</v>
      </c>
      <c r="O14896">
        <v>8.4600000000000009</v>
      </c>
      <c r="P14896" t="s">
        <v>71</v>
      </c>
      <c r="Q14896">
        <v>28</v>
      </c>
      <c r="R14896" t="s">
        <v>71</v>
      </c>
      <c r="S14896">
        <v>0.66</v>
      </c>
      <c r="T14896" t="s">
        <v>71</v>
      </c>
      <c r="U14896">
        <v>20.440000000000001</v>
      </c>
      <c r="V14896" t="s">
        <v>71</v>
      </c>
      <c r="W14896">
        <v>39.89</v>
      </c>
      <c r="X14896" t="s">
        <v>71</v>
      </c>
      <c r="Y14896">
        <v>47.66</v>
      </c>
      <c r="AA14896">
        <v>41.04</v>
      </c>
      <c r="AC14896">
        <v>54.75</v>
      </c>
      <c r="AE14896">
        <v>31</v>
      </c>
      <c r="AF14896" t="s">
        <v>71</v>
      </c>
      <c r="AG14896">
        <v>7.3</v>
      </c>
      <c r="AH14896" t="s">
        <v>71</v>
      </c>
      <c r="AS14896">
        <v>1.72</v>
      </c>
      <c r="AT14896" t="s">
        <v>71</v>
      </c>
    </row>
    <row r="14897" spans="1:58" x14ac:dyDescent="0.2">
      <c r="A14897" t="s">
        <v>259</v>
      </c>
      <c r="B14897" t="s">
        <v>260</v>
      </c>
      <c r="C14897">
        <f>-69.97705086 / 41.73972104</f>
        <v>-1.6765097877137132</v>
      </c>
      <c r="D14897" t="s">
        <v>261</v>
      </c>
      <c r="E14897" t="s">
        <v>70</v>
      </c>
      <c r="F14897" s="1">
        <v>41515</v>
      </c>
      <c r="G14897">
        <v>0.75</v>
      </c>
      <c r="O14897">
        <v>0.19</v>
      </c>
      <c r="P14897" t="s">
        <v>71</v>
      </c>
      <c r="Q14897">
        <v>31</v>
      </c>
      <c r="R14897" t="s">
        <v>71</v>
      </c>
    </row>
    <row r="14898" spans="1:58" x14ac:dyDescent="0.2">
      <c r="A14898" t="s">
        <v>259</v>
      </c>
      <c r="B14898" t="s">
        <v>260</v>
      </c>
      <c r="C14898">
        <f>-69.97705086 / 41.73972104</f>
        <v>-1.6765097877137132</v>
      </c>
      <c r="D14898" t="s">
        <v>261</v>
      </c>
      <c r="E14898" t="s">
        <v>70</v>
      </c>
      <c r="F14898" s="1">
        <v>41515</v>
      </c>
      <c r="G14898">
        <v>0.9</v>
      </c>
      <c r="K14898">
        <v>14.88</v>
      </c>
      <c r="L14898" t="s">
        <v>71</v>
      </c>
      <c r="S14898">
        <v>1.94</v>
      </c>
      <c r="T14898" t="s">
        <v>71</v>
      </c>
      <c r="U14898">
        <v>60.09</v>
      </c>
      <c r="V14898" t="s">
        <v>71</v>
      </c>
      <c r="W14898">
        <v>59.69</v>
      </c>
      <c r="X14898" t="s">
        <v>71</v>
      </c>
      <c r="Y14898">
        <v>63.21</v>
      </c>
      <c r="AA14898">
        <v>57.09</v>
      </c>
      <c r="AE14898">
        <v>41.5</v>
      </c>
      <c r="AF14898" t="s">
        <v>71</v>
      </c>
      <c r="AG14898">
        <v>7.3</v>
      </c>
      <c r="AH14898" t="s">
        <v>71</v>
      </c>
      <c r="AS14898">
        <v>4.6399999999999997</v>
      </c>
      <c r="AT14898" t="s">
        <v>71</v>
      </c>
    </row>
    <row r="14899" spans="1:58" x14ac:dyDescent="0.2">
      <c r="A14899" t="s">
        <v>259</v>
      </c>
      <c r="B14899" t="s">
        <v>260</v>
      </c>
      <c r="C14899">
        <f>-69.97705086 / 41.73972104</f>
        <v>-1.6765097877137132</v>
      </c>
      <c r="D14899" t="s">
        <v>261</v>
      </c>
      <c r="E14899" t="s">
        <v>70</v>
      </c>
      <c r="F14899" s="1">
        <v>41515</v>
      </c>
      <c r="G14899">
        <v>0.95</v>
      </c>
      <c r="O14899">
        <v>0.1</v>
      </c>
      <c r="P14899" t="s">
        <v>71</v>
      </c>
      <c r="Q14899">
        <v>30</v>
      </c>
      <c r="R14899" t="s">
        <v>71</v>
      </c>
    </row>
    <row r="14900" spans="1:58" x14ac:dyDescent="0.2">
      <c r="A14900" t="s">
        <v>259</v>
      </c>
      <c r="B14900" t="s">
        <v>260</v>
      </c>
      <c r="C14900">
        <f>-69.97705086 / 41.73972104</f>
        <v>-1.6765097877137132</v>
      </c>
      <c r="D14900" t="s">
        <v>261</v>
      </c>
      <c r="E14900" t="s">
        <v>70</v>
      </c>
      <c r="F14900" s="1">
        <v>41869</v>
      </c>
      <c r="G14900">
        <v>0.5</v>
      </c>
      <c r="I14900">
        <v>1.5</v>
      </c>
      <c r="J14900" t="s">
        <v>71</v>
      </c>
      <c r="K14900">
        <v>51.94</v>
      </c>
      <c r="L14900" t="s">
        <v>71</v>
      </c>
      <c r="M14900">
        <v>0.9</v>
      </c>
      <c r="N14900" t="s">
        <v>71</v>
      </c>
      <c r="O14900">
        <v>7.25</v>
      </c>
      <c r="P14900" t="s">
        <v>71</v>
      </c>
      <c r="Q14900">
        <v>22.9</v>
      </c>
      <c r="R14900" t="s">
        <v>71</v>
      </c>
      <c r="S14900">
        <v>2.04</v>
      </c>
      <c r="T14900" t="s">
        <v>71</v>
      </c>
      <c r="U14900">
        <v>63.19</v>
      </c>
      <c r="V14900" t="s">
        <v>71</v>
      </c>
      <c r="W14900">
        <v>71.17</v>
      </c>
      <c r="X14900" t="s">
        <v>71</v>
      </c>
      <c r="Y14900">
        <v>63.94</v>
      </c>
      <c r="AA14900">
        <v>69.349999999999994</v>
      </c>
      <c r="AC14900">
        <v>61.52</v>
      </c>
      <c r="AE14900">
        <v>32.299999999999997</v>
      </c>
      <c r="AF14900" t="s">
        <v>71</v>
      </c>
      <c r="AG14900">
        <v>7.62</v>
      </c>
      <c r="AH14900" t="s">
        <v>71</v>
      </c>
      <c r="AS14900">
        <v>29.1</v>
      </c>
      <c r="AT14900" t="s">
        <v>71</v>
      </c>
    </row>
    <row r="14901" spans="1:58" x14ac:dyDescent="0.2">
      <c r="A14901" t="s">
        <v>259</v>
      </c>
      <c r="B14901" t="s">
        <v>260</v>
      </c>
      <c r="C14901">
        <f>-69.97705086 / 41.73972104</f>
        <v>-1.6765097877137132</v>
      </c>
      <c r="D14901" t="s">
        <v>261</v>
      </c>
      <c r="E14901" t="s">
        <v>70</v>
      </c>
      <c r="F14901" s="1">
        <v>41869</v>
      </c>
      <c r="G14901">
        <v>1</v>
      </c>
      <c r="K14901">
        <v>91.93</v>
      </c>
      <c r="L14901" t="s">
        <v>71</v>
      </c>
      <c r="O14901">
        <v>1.05</v>
      </c>
      <c r="P14901" t="s">
        <v>71</v>
      </c>
      <c r="Q14901">
        <v>26.5</v>
      </c>
      <c r="R14901" t="s">
        <v>71</v>
      </c>
      <c r="S14901">
        <v>3.49</v>
      </c>
      <c r="T14901" t="s">
        <v>71</v>
      </c>
      <c r="U14901">
        <v>108.1</v>
      </c>
      <c r="V14901" t="s">
        <v>71</v>
      </c>
      <c r="W14901">
        <v>87.04</v>
      </c>
      <c r="X14901" t="s">
        <v>71</v>
      </c>
      <c r="Y14901">
        <v>71.680000000000007</v>
      </c>
      <c r="AA14901">
        <v>74.95</v>
      </c>
      <c r="AE14901">
        <v>37.1</v>
      </c>
      <c r="AF14901" t="s">
        <v>71</v>
      </c>
      <c r="AG14901">
        <v>7.28</v>
      </c>
      <c r="AH14901" t="s">
        <v>71</v>
      </c>
      <c r="AS14901">
        <v>48.03</v>
      </c>
      <c r="AT14901" t="s">
        <v>71</v>
      </c>
    </row>
    <row r="14902" spans="1:58" x14ac:dyDescent="0.2">
      <c r="A14902" t="s">
        <v>259</v>
      </c>
      <c r="B14902" t="s">
        <v>260</v>
      </c>
      <c r="C14902">
        <f>-69.97705086 / 41.73972104</f>
        <v>-1.6765097877137132</v>
      </c>
      <c r="D14902" t="s">
        <v>261</v>
      </c>
      <c r="E14902" t="s">
        <v>70</v>
      </c>
      <c r="F14902" s="1">
        <v>42611</v>
      </c>
      <c r="G14902">
        <v>0.5</v>
      </c>
      <c r="I14902">
        <v>1.83</v>
      </c>
      <c r="J14902" t="s">
        <v>71</v>
      </c>
      <c r="K14902">
        <v>10.09</v>
      </c>
      <c r="L14902" t="s">
        <v>71</v>
      </c>
      <c r="M14902">
        <v>1.83</v>
      </c>
      <c r="N14902" t="s">
        <v>71</v>
      </c>
      <c r="O14902">
        <v>5.8</v>
      </c>
      <c r="P14902" t="s">
        <v>71</v>
      </c>
      <c r="Q14902">
        <v>25.3</v>
      </c>
      <c r="R14902" t="s">
        <v>71</v>
      </c>
      <c r="S14902">
        <v>1.28</v>
      </c>
      <c r="T14902" t="s">
        <v>71</v>
      </c>
      <c r="U14902">
        <v>39.65</v>
      </c>
      <c r="V14902" t="s">
        <v>71</v>
      </c>
      <c r="W14902">
        <v>60.47</v>
      </c>
      <c r="X14902" t="s">
        <v>71</v>
      </c>
      <c r="Y14902">
        <v>57.22</v>
      </c>
      <c r="AA14902">
        <v>53.28</v>
      </c>
      <c r="AC14902">
        <v>51.29</v>
      </c>
      <c r="AE14902">
        <v>69.400000000000006</v>
      </c>
      <c r="AF14902" t="s">
        <v>71</v>
      </c>
      <c r="AG14902">
        <v>7.39</v>
      </c>
      <c r="AH14902" t="s">
        <v>71</v>
      </c>
      <c r="AS14902">
        <v>8.5299999999999994</v>
      </c>
      <c r="AT14902" t="s">
        <v>71</v>
      </c>
      <c r="BE14902">
        <v>18.62</v>
      </c>
      <c r="BF14902" t="s">
        <v>71</v>
      </c>
    </row>
    <row r="14903" spans="1:58" x14ac:dyDescent="0.2">
      <c r="A14903" t="s">
        <v>259</v>
      </c>
      <c r="B14903" t="s">
        <v>260</v>
      </c>
      <c r="C14903">
        <f>-69.97705086 / 41.73972104</f>
        <v>-1.6765097877137132</v>
      </c>
      <c r="D14903" t="s">
        <v>261</v>
      </c>
      <c r="E14903" t="s">
        <v>70</v>
      </c>
      <c r="F14903" s="1">
        <v>42611</v>
      </c>
      <c r="G14903">
        <v>0.75</v>
      </c>
      <c r="K14903" t="s">
        <v>173</v>
      </c>
      <c r="L14903" t="s">
        <v>150</v>
      </c>
      <c r="O14903">
        <v>5.55</v>
      </c>
      <c r="P14903" t="s">
        <v>71</v>
      </c>
      <c r="Q14903">
        <v>25.3</v>
      </c>
      <c r="R14903" t="s">
        <v>71</v>
      </c>
      <c r="S14903" t="s">
        <v>173</v>
      </c>
      <c r="T14903" t="s">
        <v>150</v>
      </c>
      <c r="W14903" t="s">
        <v>173</v>
      </c>
      <c r="X14903" t="s">
        <v>150</v>
      </c>
      <c r="AE14903" t="s">
        <v>173</v>
      </c>
      <c r="AF14903" t="s">
        <v>150</v>
      </c>
      <c r="AG14903" t="s">
        <v>173</v>
      </c>
      <c r="AH14903" t="s">
        <v>150</v>
      </c>
      <c r="AS14903" t="s">
        <v>173</v>
      </c>
      <c r="AT14903" t="s">
        <v>150</v>
      </c>
    </row>
    <row r="14904" spans="1:58" x14ac:dyDescent="0.2">
      <c r="A14904" t="s">
        <v>259</v>
      </c>
      <c r="B14904" t="s">
        <v>260</v>
      </c>
      <c r="C14904">
        <f>-69.97705086 / 41.73972104</f>
        <v>-1.6765097877137132</v>
      </c>
      <c r="D14904" t="s">
        <v>261</v>
      </c>
      <c r="E14904" t="s">
        <v>70</v>
      </c>
      <c r="F14904" s="1">
        <v>42611</v>
      </c>
      <c r="G14904">
        <v>1</v>
      </c>
      <c r="K14904" t="s">
        <v>173</v>
      </c>
      <c r="L14904" t="s">
        <v>150</v>
      </c>
      <c r="O14904">
        <v>5.33</v>
      </c>
      <c r="P14904" t="s">
        <v>71</v>
      </c>
      <c r="Q14904">
        <v>25.3</v>
      </c>
      <c r="R14904" t="s">
        <v>71</v>
      </c>
      <c r="S14904" t="s">
        <v>173</v>
      </c>
      <c r="T14904" t="s">
        <v>150</v>
      </c>
      <c r="W14904" t="s">
        <v>173</v>
      </c>
      <c r="X14904" t="s">
        <v>150</v>
      </c>
      <c r="AE14904" t="s">
        <v>173</v>
      </c>
      <c r="AF14904" t="s">
        <v>150</v>
      </c>
      <c r="AG14904" t="s">
        <v>173</v>
      </c>
      <c r="AH14904" t="s">
        <v>150</v>
      </c>
      <c r="AS14904" t="s">
        <v>173</v>
      </c>
      <c r="AT14904" t="s">
        <v>150</v>
      </c>
    </row>
    <row r="14905" spans="1:58" x14ac:dyDescent="0.2">
      <c r="A14905" t="s">
        <v>259</v>
      </c>
      <c r="B14905" t="s">
        <v>260</v>
      </c>
      <c r="C14905">
        <f>-69.97705086 / 41.73972104</f>
        <v>-1.6765097877137132</v>
      </c>
      <c r="D14905" t="s">
        <v>261</v>
      </c>
      <c r="E14905" t="s">
        <v>70</v>
      </c>
      <c r="F14905" s="1">
        <v>42611</v>
      </c>
      <c r="G14905">
        <v>1.3</v>
      </c>
      <c r="K14905">
        <v>10.42</v>
      </c>
      <c r="L14905" t="s">
        <v>71</v>
      </c>
      <c r="O14905">
        <v>5.63</v>
      </c>
      <c r="P14905" t="s">
        <v>71</v>
      </c>
      <c r="Q14905">
        <v>25.3</v>
      </c>
      <c r="R14905" t="s">
        <v>71</v>
      </c>
      <c r="S14905">
        <v>1.1399999999999999</v>
      </c>
      <c r="T14905" t="s">
        <v>71</v>
      </c>
      <c r="U14905">
        <v>35.31</v>
      </c>
      <c r="V14905" t="s">
        <v>71</v>
      </c>
      <c r="W14905">
        <v>56.01</v>
      </c>
      <c r="X14905" t="s">
        <v>71</v>
      </c>
      <c r="Y14905">
        <v>55.55</v>
      </c>
      <c r="AA14905">
        <v>53.59</v>
      </c>
      <c r="AE14905">
        <v>70</v>
      </c>
      <c r="AF14905" t="s">
        <v>71</v>
      </c>
      <c r="AG14905">
        <v>7.44</v>
      </c>
      <c r="AH14905" t="s">
        <v>71</v>
      </c>
      <c r="AS14905">
        <v>7.86</v>
      </c>
      <c r="AT14905" t="s">
        <v>71</v>
      </c>
      <c r="BE14905">
        <v>18.28</v>
      </c>
      <c r="BF14905" t="s">
        <v>71</v>
      </c>
    </row>
    <row r="14906" spans="1:58" x14ac:dyDescent="0.2">
      <c r="A14906" t="s">
        <v>259</v>
      </c>
      <c r="B14906" t="s">
        <v>260</v>
      </c>
      <c r="C14906">
        <f>-69.97705086 / 41.73972104</f>
        <v>-1.6765097877137132</v>
      </c>
      <c r="D14906" t="s">
        <v>261</v>
      </c>
      <c r="E14906" t="s">
        <v>70</v>
      </c>
      <c r="F14906" s="1">
        <v>43215</v>
      </c>
      <c r="G14906">
        <v>0.5</v>
      </c>
      <c r="I14906">
        <v>1.65</v>
      </c>
      <c r="J14906" t="s">
        <v>150</v>
      </c>
      <c r="K14906">
        <v>4.66</v>
      </c>
      <c r="L14906" t="s">
        <v>150</v>
      </c>
      <c r="M14906">
        <v>0.85</v>
      </c>
      <c r="N14906" t="s">
        <v>150</v>
      </c>
      <c r="O14906">
        <v>8.56</v>
      </c>
      <c r="P14906" t="s">
        <v>150</v>
      </c>
      <c r="Q14906">
        <v>14.5</v>
      </c>
      <c r="R14906" t="s">
        <v>150</v>
      </c>
      <c r="S14906">
        <v>1.64</v>
      </c>
      <c r="T14906" t="s">
        <v>150</v>
      </c>
      <c r="U14906">
        <v>50.8</v>
      </c>
      <c r="V14906" t="s">
        <v>150</v>
      </c>
      <c r="W14906">
        <v>52.94</v>
      </c>
      <c r="X14906" t="s">
        <v>150</v>
      </c>
      <c r="Y14906">
        <v>60.79</v>
      </c>
      <c r="AA14906">
        <v>45.7</v>
      </c>
      <c r="AC14906">
        <v>62.34</v>
      </c>
      <c r="AE14906">
        <v>44.9</v>
      </c>
      <c r="AF14906" t="s">
        <v>150</v>
      </c>
      <c r="AG14906">
        <v>6.9</v>
      </c>
      <c r="AH14906" t="s">
        <v>150</v>
      </c>
      <c r="AS14906">
        <v>8.42</v>
      </c>
      <c r="AT14906" t="s">
        <v>150</v>
      </c>
    </row>
    <row r="14907" spans="1:58" x14ac:dyDescent="0.2">
      <c r="A14907" t="s">
        <v>259</v>
      </c>
      <c r="B14907" t="s">
        <v>260</v>
      </c>
      <c r="C14907">
        <f>-69.97705086 / 41.73972104</f>
        <v>-1.6765097877137132</v>
      </c>
      <c r="D14907" t="s">
        <v>261</v>
      </c>
      <c r="E14907" t="s">
        <v>70</v>
      </c>
      <c r="F14907" s="1">
        <v>43215</v>
      </c>
      <c r="G14907">
        <v>1</v>
      </c>
      <c r="K14907" t="s">
        <v>173</v>
      </c>
      <c r="L14907" t="s">
        <v>150</v>
      </c>
      <c r="O14907">
        <v>7.61</v>
      </c>
      <c r="P14907" t="s">
        <v>150</v>
      </c>
      <c r="Q14907">
        <v>17.5</v>
      </c>
      <c r="R14907" t="s">
        <v>150</v>
      </c>
      <c r="S14907" t="s">
        <v>173</v>
      </c>
      <c r="T14907" t="s">
        <v>150</v>
      </c>
      <c r="W14907" t="s">
        <v>173</v>
      </c>
      <c r="X14907" t="s">
        <v>150</v>
      </c>
      <c r="AE14907" t="s">
        <v>173</v>
      </c>
      <c r="AF14907" t="s">
        <v>150</v>
      </c>
      <c r="AG14907" t="s">
        <v>173</v>
      </c>
      <c r="AH14907" t="s">
        <v>150</v>
      </c>
      <c r="AS14907" t="s">
        <v>173</v>
      </c>
      <c r="AT14907" t="s">
        <v>150</v>
      </c>
    </row>
    <row r="14908" spans="1:58" x14ac:dyDescent="0.2">
      <c r="A14908" t="s">
        <v>259</v>
      </c>
      <c r="B14908" t="s">
        <v>260</v>
      </c>
      <c r="C14908">
        <f>-69.97705086 / 41.73972104</f>
        <v>-1.6765097877137132</v>
      </c>
      <c r="D14908" t="s">
        <v>261</v>
      </c>
      <c r="E14908" t="s">
        <v>70</v>
      </c>
      <c r="F14908" s="1">
        <v>43215</v>
      </c>
      <c r="G14908">
        <v>1.1499999999999999</v>
      </c>
      <c r="K14908">
        <v>5.18</v>
      </c>
      <c r="L14908" t="s">
        <v>150</v>
      </c>
      <c r="O14908">
        <v>6.03</v>
      </c>
      <c r="P14908" t="s">
        <v>150</v>
      </c>
      <c r="Q14908">
        <v>18</v>
      </c>
      <c r="R14908" t="s">
        <v>150</v>
      </c>
      <c r="S14908">
        <v>3.28</v>
      </c>
      <c r="T14908" t="s">
        <v>150</v>
      </c>
      <c r="U14908">
        <v>101.59</v>
      </c>
      <c r="V14908" t="s">
        <v>150</v>
      </c>
      <c r="W14908">
        <v>67.09</v>
      </c>
      <c r="X14908" t="s">
        <v>150</v>
      </c>
      <c r="Y14908">
        <v>70.78</v>
      </c>
      <c r="AA14908">
        <v>46.74</v>
      </c>
      <c r="AE14908">
        <v>52.6</v>
      </c>
      <c r="AF14908" t="s">
        <v>150</v>
      </c>
      <c r="AG14908">
        <v>6.9</v>
      </c>
      <c r="AH14908" t="s">
        <v>150</v>
      </c>
      <c r="AS14908">
        <v>29.95</v>
      </c>
      <c r="AT14908" t="s">
        <v>150</v>
      </c>
    </row>
    <row r="14909" spans="1:58" x14ac:dyDescent="0.2">
      <c r="A14909" t="s">
        <v>259</v>
      </c>
      <c r="B14909" t="s">
        <v>260</v>
      </c>
      <c r="C14909">
        <f>-69.97705086 / 41.73972104</f>
        <v>-1.6765097877137132</v>
      </c>
      <c r="D14909" t="s">
        <v>261</v>
      </c>
      <c r="E14909" t="s">
        <v>70</v>
      </c>
      <c r="F14909" s="1">
        <v>43332</v>
      </c>
      <c r="G14909">
        <v>0.5</v>
      </c>
      <c r="I14909">
        <v>1.65</v>
      </c>
      <c r="J14909" t="s">
        <v>150</v>
      </c>
      <c r="K14909">
        <v>6</v>
      </c>
      <c r="L14909" t="s">
        <v>150</v>
      </c>
      <c r="M14909">
        <v>1.65</v>
      </c>
      <c r="N14909" t="s">
        <v>150</v>
      </c>
      <c r="O14909">
        <v>8.3800000000000008</v>
      </c>
      <c r="P14909" t="s">
        <v>150</v>
      </c>
      <c r="Q14909">
        <v>23.1</v>
      </c>
      <c r="R14909" t="s">
        <v>150</v>
      </c>
      <c r="S14909">
        <v>0.95</v>
      </c>
      <c r="T14909" t="s">
        <v>150</v>
      </c>
      <c r="U14909">
        <v>29.43</v>
      </c>
      <c r="V14909" t="s">
        <v>150</v>
      </c>
      <c r="W14909">
        <v>32.61</v>
      </c>
      <c r="X14909" t="s">
        <v>150</v>
      </c>
      <c r="Y14909">
        <v>52.92</v>
      </c>
      <c r="AA14909">
        <v>48.18</v>
      </c>
      <c r="AC14909">
        <v>52.78</v>
      </c>
      <c r="AE14909">
        <v>39.6</v>
      </c>
      <c r="AF14909" t="s">
        <v>150</v>
      </c>
      <c r="AG14909">
        <v>8.6</v>
      </c>
      <c r="AH14909" t="s">
        <v>150</v>
      </c>
      <c r="AS14909">
        <v>5.15</v>
      </c>
      <c r="AT14909" t="s">
        <v>150</v>
      </c>
    </row>
    <row r="14910" spans="1:58" x14ac:dyDescent="0.2">
      <c r="A14910" t="s">
        <v>259</v>
      </c>
      <c r="B14910" t="s">
        <v>260</v>
      </c>
      <c r="C14910">
        <f>-69.97705086 / 41.73972104</f>
        <v>-1.6765097877137132</v>
      </c>
      <c r="D14910" t="s">
        <v>261</v>
      </c>
      <c r="E14910" t="s">
        <v>70</v>
      </c>
      <c r="F14910" s="1">
        <v>43332</v>
      </c>
      <c r="G14910">
        <v>1</v>
      </c>
      <c r="K14910" t="s">
        <v>173</v>
      </c>
      <c r="L14910" t="s">
        <v>150</v>
      </c>
      <c r="O14910">
        <v>8.1999999999999993</v>
      </c>
      <c r="P14910" t="s">
        <v>150</v>
      </c>
      <c r="Q14910">
        <v>23.1</v>
      </c>
      <c r="R14910" t="s">
        <v>150</v>
      </c>
      <c r="S14910" t="s">
        <v>173</v>
      </c>
      <c r="T14910" t="s">
        <v>150</v>
      </c>
      <c r="W14910" t="s">
        <v>173</v>
      </c>
      <c r="X14910" t="s">
        <v>150</v>
      </c>
      <c r="AE14910" t="s">
        <v>173</v>
      </c>
      <c r="AF14910" t="s">
        <v>150</v>
      </c>
      <c r="AG14910" t="s">
        <v>173</v>
      </c>
      <c r="AH14910" t="s">
        <v>150</v>
      </c>
      <c r="AS14910" t="s">
        <v>173</v>
      </c>
      <c r="AT14910" t="s">
        <v>150</v>
      </c>
    </row>
    <row r="14911" spans="1:58" x14ac:dyDescent="0.2">
      <c r="A14911" t="s">
        <v>259</v>
      </c>
      <c r="B14911" t="s">
        <v>260</v>
      </c>
      <c r="C14911">
        <f>-69.97705086 / 41.73972104</f>
        <v>-1.6765097877137132</v>
      </c>
      <c r="D14911" t="s">
        <v>261</v>
      </c>
      <c r="E14911" t="s">
        <v>70</v>
      </c>
      <c r="F14911" s="1">
        <v>43332</v>
      </c>
      <c r="G14911">
        <v>1.5</v>
      </c>
      <c r="K14911">
        <v>5.88</v>
      </c>
      <c r="L14911" t="s">
        <v>150</v>
      </c>
      <c r="O14911">
        <v>8.98</v>
      </c>
      <c r="P14911" t="s">
        <v>150</v>
      </c>
      <c r="Q14911">
        <v>25.4</v>
      </c>
      <c r="R14911" t="s">
        <v>150</v>
      </c>
      <c r="S14911">
        <v>0.95</v>
      </c>
      <c r="T14911" t="s">
        <v>150</v>
      </c>
      <c r="W14911">
        <v>31.43</v>
      </c>
      <c r="X14911" t="s">
        <v>150</v>
      </c>
      <c r="AE14911">
        <v>41.2</v>
      </c>
      <c r="AF14911" t="s">
        <v>150</v>
      </c>
      <c r="AG14911">
        <v>8.57</v>
      </c>
      <c r="AH14911" t="s">
        <v>150</v>
      </c>
      <c r="AS14911">
        <v>5.98</v>
      </c>
      <c r="AT14911" t="s">
        <v>150</v>
      </c>
    </row>
    <row r="14912" spans="1:58" x14ac:dyDescent="0.2">
      <c r="A14912" t="s">
        <v>259</v>
      </c>
      <c r="B14912" t="s">
        <v>260</v>
      </c>
      <c r="C14912">
        <f>-69.97705086 / 41.73972104</f>
        <v>-1.6765097877137132</v>
      </c>
      <c r="D14912" t="s">
        <v>261</v>
      </c>
      <c r="E14912" t="s">
        <v>70</v>
      </c>
      <c r="F14912" s="1">
        <v>43565</v>
      </c>
      <c r="G14912">
        <v>0.5</v>
      </c>
      <c r="I14912">
        <v>1.8</v>
      </c>
      <c r="J14912" t="s">
        <v>150</v>
      </c>
      <c r="K14912">
        <v>3.91</v>
      </c>
      <c r="L14912" t="s">
        <v>150</v>
      </c>
      <c r="M14912">
        <v>1.08</v>
      </c>
      <c r="N14912" t="s">
        <v>150</v>
      </c>
      <c r="O14912">
        <v>10.94</v>
      </c>
      <c r="P14912" t="s">
        <v>150</v>
      </c>
      <c r="Q14912">
        <v>10.6</v>
      </c>
      <c r="R14912" t="s">
        <v>150</v>
      </c>
      <c r="S14912">
        <v>0.12</v>
      </c>
      <c r="T14912" t="s">
        <v>150</v>
      </c>
      <c r="U14912">
        <v>3.72</v>
      </c>
      <c r="V14912" t="s">
        <v>150</v>
      </c>
      <c r="W14912">
        <v>36.72</v>
      </c>
      <c r="X14912" t="s">
        <v>150</v>
      </c>
      <c r="Y14912">
        <v>23.09</v>
      </c>
      <c r="AA14912">
        <v>43.98</v>
      </c>
      <c r="AC14912">
        <v>58.89</v>
      </c>
      <c r="AE14912">
        <v>26.9</v>
      </c>
      <c r="AF14912" t="s">
        <v>150</v>
      </c>
      <c r="AG14912">
        <v>6.78</v>
      </c>
      <c r="AH14912" t="s">
        <v>150</v>
      </c>
      <c r="AS14912">
        <v>3.48</v>
      </c>
      <c r="AT14912" t="s">
        <v>150</v>
      </c>
      <c r="BE14912">
        <v>7.38</v>
      </c>
      <c r="BF14912" t="s">
        <v>150</v>
      </c>
    </row>
    <row r="14913" spans="1:58" x14ac:dyDescent="0.2">
      <c r="A14913" t="s">
        <v>259</v>
      </c>
      <c r="B14913" t="s">
        <v>260</v>
      </c>
      <c r="C14913">
        <f>-69.97705086 / 41.73972104</f>
        <v>-1.6765097877137132</v>
      </c>
      <c r="D14913" t="s">
        <v>261</v>
      </c>
      <c r="E14913" t="s">
        <v>70</v>
      </c>
      <c r="F14913" s="1">
        <v>43565</v>
      </c>
      <c r="G14913">
        <v>1</v>
      </c>
      <c r="K14913" t="s">
        <v>173</v>
      </c>
      <c r="L14913" t="s">
        <v>150</v>
      </c>
      <c r="O14913">
        <v>10.53</v>
      </c>
      <c r="P14913" t="s">
        <v>150</v>
      </c>
      <c r="Q14913">
        <v>11.7</v>
      </c>
      <c r="R14913" t="s">
        <v>150</v>
      </c>
      <c r="S14913" t="s">
        <v>173</v>
      </c>
      <c r="T14913" t="s">
        <v>150</v>
      </c>
      <c r="W14913" t="s">
        <v>173</v>
      </c>
      <c r="X14913" t="s">
        <v>150</v>
      </c>
      <c r="AE14913" t="s">
        <v>173</v>
      </c>
      <c r="AF14913" t="s">
        <v>150</v>
      </c>
      <c r="AG14913" t="s">
        <v>173</v>
      </c>
      <c r="AH14913" t="s">
        <v>150</v>
      </c>
      <c r="AS14913" t="s">
        <v>173</v>
      </c>
      <c r="AT14913" t="s">
        <v>150</v>
      </c>
      <c r="BE14913" t="s">
        <v>173</v>
      </c>
      <c r="BF14913" t="s">
        <v>150</v>
      </c>
    </row>
    <row r="14914" spans="1:58" x14ac:dyDescent="0.2">
      <c r="A14914" t="s">
        <v>259</v>
      </c>
      <c r="B14914" t="s">
        <v>260</v>
      </c>
      <c r="C14914">
        <f>-69.97705086 / 41.73972104</f>
        <v>-1.6765097877137132</v>
      </c>
      <c r="D14914" t="s">
        <v>261</v>
      </c>
      <c r="E14914" t="s">
        <v>70</v>
      </c>
      <c r="F14914" s="1">
        <v>43565</v>
      </c>
      <c r="G14914">
        <v>1.25</v>
      </c>
      <c r="K14914">
        <v>6.57</v>
      </c>
      <c r="L14914" t="s">
        <v>150</v>
      </c>
      <c r="O14914">
        <v>6.7</v>
      </c>
      <c r="P14914" t="s">
        <v>150</v>
      </c>
      <c r="Q14914">
        <v>16.5</v>
      </c>
      <c r="R14914" t="s">
        <v>150</v>
      </c>
      <c r="S14914">
        <v>0.15</v>
      </c>
      <c r="T14914" t="s">
        <v>150</v>
      </c>
      <c r="U14914">
        <v>4.6500000000000004</v>
      </c>
      <c r="V14914" t="s">
        <v>150</v>
      </c>
      <c r="W14914">
        <v>42.11</v>
      </c>
      <c r="X14914" t="s">
        <v>150</v>
      </c>
      <c r="Y14914">
        <v>26.31</v>
      </c>
      <c r="AA14914">
        <v>49.07</v>
      </c>
      <c r="AE14914">
        <v>36</v>
      </c>
      <c r="AF14914" t="s">
        <v>150</v>
      </c>
      <c r="AG14914">
        <v>6.88</v>
      </c>
      <c r="AH14914" t="s">
        <v>150</v>
      </c>
      <c r="AS14914">
        <v>3.99</v>
      </c>
      <c r="AT14914" t="s">
        <v>150</v>
      </c>
      <c r="BE14914">
        <v>10.56</v>
      </c>
      <c r="BF14914" t="s">
        <v>150</v>
      </c>
    </row>
    <row r="14915" spans="1:58" x14ac:dyDescent="0.2">
      <c r="A14915" t="s">
        <v>259</v>
      </c>
      <c r="B14915" t="s">
        <v>260</v>
      </c>
      <c r="C14915">
        <f>-69.97705086 / 41.73972104</f>
        <v>-1.6765097877137132</v>
      </c>
      <c r="D14915" t="s">
        <v>261</v>
      </c>
      <c r="E14915" t="s">
        <v>70</v>
      </c>
      <c r="F14915" s="1">
        <v>43692</v>
      </c>
      <c r="G14915">
        <v>0.5</v>
      </c>
      <c r="I14915">
        <v>1.6</v>
      </c>
      <c r="J14915" t="s">
        <v>150</v>
      </c>
      <c r="K14915" t="s">
        <v>173</v>
      </c>
      <c r="L14915" t="s">
        <v>150</v>
      </c>
      <c r="M14915">
        <v>1.6</v>
      </c>
      <c r="N14915" t="s">
        <v>150</v>
      </c>
      <c r="O14915">
        <v>4.1900000000000004</v>
      </c>
      <c r="P14915" t="s">
        <v>150</v>
      </c>
      <c r="Q14915">
        <v>24.3</v>
      </c>
      <c r="R14915" t="s">
        <v>150</v>
      </c>
      <c r="S14915" t="s">
        <v>173</v>
      </c>
      <c r="T14915" t="s">
        <v>150</v>
      </c>
      <c r="W14915" t="s">
        <v>173</v>
      </c>
      <c r="X14915" t="s">
        <v>150</v>
      </c>
      <c r="AC14915">
        <v>53.23</v>
      </c>
      <c r="AE14915" t="s">
        <v>173</v>
      </c>
      <c r="AF14915" t="s">
        <v>150</v>
      </c>
      <c r="AG14915" t="s">
        <v>173</v>
      </c>
      <c r="AH14915" t="s">
        <v>150</v>
      </c>
      <c r="AS14915" t="s">
        <v>173</v>
      </c>
      <c r="AT14915" t="s">
        <v>150</v>
      </c>
      <c r="BE14915" t="s">
        <v>173</v>
      </c>
      <c r="BF14915" t="s">
        <v>150</v>
      </c>
    </row>
    <row r="14916" spans="1:58" x14ac:dyDescent="0.2">
      <c r="A14916" t="s">
        <v>259</v>
      </c>
      <c r="B14916" t="s">
        <v>260</v>
      </c>
      <c r="C14916">
        <f>-69.97705086 / 41.73972104</f>
        <v>-1.6765097877137132</v>
      </c>
      <c r="D14916" t="s">
        <v>261</v>
      </c>
      <c r="E14916" t="s">
        <v>70</v>
      </c>
      <c r="F14916" s="1">
        <v>43692</v>
      </c>
      <c r="G14916">
        <v>0.8</v>
      </c>
      <c r="K14916">
        <v>9.6</v>
      </c>
      <c r="L14916" t="s">
        <v>150</v>
      </c>
      <c r="S14916">
        <v>2.14</v>
      </c>
      <c r="T14916" t="s">
        <v>150</v>
      </c>
      <c r="U14916">
        <v>66.28</v>
      </c>
      <c r="V14916" t="s">
        <v>150</v>
      </c>
      <c r="W14916">
        <v>35.03</v>
      </c>
      <c r="X14916" t="s">
        <v>150</v>
      </c>
      <c r="Y14916">
        <v>64.63</v>
      </c>
      <c r="AA14916">
        <v>52.79</v>
      </c>
      <c r="AE14916">
        <v>44</v>
      </c>
      <c r="AF14916" t="s">
        <v>150</v>
      </c>
      <c r="AG14916">
        <v>6.68</v>
      </c>
      <c r="AH14916" t="s">
        <v>150</v>
      </c>
      <c r="AS14916">
        <v>3.46</v>
      </c>
      <c r="AT14916" t="s">
        <v>150</v>
      </c>
      <c r="BE14916">
        <v>13.06</v>
      </c>
      <c r="BF14916" t="s">
        <v>150</v>
      </c>
    </row>
    <row r="14917" spans="1:58" x14ac:dyDescent="0.2">
      <c r="A14917" t="s">
        <v>259</v>
      </c>
      <c r="B14917" t="s">
        <v>260</v>
      </c>
      <c r="C14917">
        <f>-69.97705086 / 41.73972104</f>
        <v>-1.6765097877137132</v>
      </c>
      <c r="D14917" t="s">
        <v>261</v>
      </c>
      <c r="E14917" t="s">
        <v>70</v>
      </c>
      <c r="F14917" s="1">
        <v>43692</v>
      </c>
      <c r="G14917">
        <v>1</v>
      </c>
      <c r="K14917" t="s">
        <v>173</v>
      </c>
      <c r="L14917" t="s">
        <v>150</v>
      </c>
      <c r="O14917">
        <v>3.91</v>
      </c>
      <c r="P14917" t="s">
        <v>150</v>
      </c>
      <c r="Q14917">
        <v>24</v>
      </c>
      <c r="R14917" t="s">
        <v>150</v>
      </c>
      <c r="S14917" t="s">
        <v>173</v>
      </c>
      <c r="T14917" t="s">
        <v>150</v>
      </c>
      <c r="W14917" t="s">
        <v>173</v>
      </c>
      <c r="X14917" t="s">
        <v>150</v>
      </c>
      <c r="AE14917" t="s">
        <v>173</v>
      </c>
      <c r="AF14917" t="s">
        <v>150</v>
      </c>
      <c r="AG14917" t="s">
        <v>173</v>
      </c>
      <c r="AH14917" t="s">
        <v>150</v>
      </c>
      <c r="AS14917" t="s">
        <v>173</v>
      </c>
      <c r="AT14917" t="s">
        <v>150</v>
      </c>
      <c r="BE14917" t="s">
        <v>173</v>
      </c>
      <c r="BF14917" t="s">
        <v>150</v>
      </c>
    </row>
    <row r="14918" spans="1:58" x14ac:dyDescent="0.2">
      <c r="A14918" t="s">
        <v>259</v>
      </c>
      <c r="B14918" t="s">
        <v>260</v>
      </c>
      <c r="C14918">
        <f>-69.97705086 / 41.73972104</f>
        <v>-1.6765097877137132</v>
      </c>
      <c r="D14918" t="s">
        <v>261</v>
      </c>
      <c r="E14918" t="s">
        <v>70</v>
      </c>
      <c r="F14918" s="1">
        <v>43692</v>
      </c>
      <c r="G14918">
        <v>1.1000000000000001</v>
      </c>
      <c r="K14918" t="s">
        <v>173</v>
      </c>
      <c r="L14918" t="s">
        <v>150</v>
      </c>
      <c r="O14918">
        <v>3.37</v>
      </c>
      <c r="P14918" t="s">
        <v>150</v>
      </c>
      <c r="Q14918">
        <v>23.8</v>
      </c>
      <c r="R14918" t="s">
        <v>150</v>
      </c>
      <c r="S14918" t="s">
        <v>173</v>
      </c>
      <c r="T14918" t="s">
        <v>150</v>
      </c>
      <c r="W14918" t="s">
        <v>173</v>
      </c>
      <c r="X14918" t="s">
        <v>150</v>
      </c>
      <c r="AE14918" t="s">
        <v>173</v>
      </c>
      <c r="AF14918" t="s">
        <v>150</v>
      </c>
      <c r="AG14918" t="s">
        <v>173</v>
      </c>
      <c r="AH14918" t="s">
        <v>150</v>
      </c>
      <c r="AS14918" t="s">
        <v>173</v>
      </c>
      <c r="AT14918" t="s">
        <v>150</v>
      </c>
      <c r="BE14918" t="s">
        <v>173</v>
      </c>
      <c r="BF14918" t="s">
        <v>150</v>
      </c>
    </row>
    <row r="14919" spans="1:58" x14ac:dyDescent="0.2">
      <c r="A14919" t="s">
        <v>262</v>
      </c>
      <c r="B14919" t="s">
        <v>263</v>
      </c>
      <c r="C14919">
        <f>-69.99209299 / 41.73924515</f>
        <v>-1.6768892858140247</v>
      </c>
      <c r="D14919" t="s">
        <v>264</v>
      </c>
      <c r="E14919" t="s">
        <v>70</v>
      </c>
      <c r="F14919" s="1">
        <v>37143</v>
      </c>
      <c r="G14919">
        <v>0.5</v>
      </c>
      <c r="I14919">
        <v>5.43</v>
      </c>
      <c r="J14919" t="s">
        <v>71</v>
      </c>
      <c r="K14919">
        <v>11.08</v>
      </c>
      <c r="L14919" t="s">
        <v>71</v>
      </c>
      <c r="M14919">
        <v>1.74</v>
      </c>
      <c r="N14919" t="s">
        <v>71</v>
      </c>
      <c r="O14919">
        <v>7.2</v>
      </c>
      <c r="P14919" t="s">
        <v>71</v>
      </c>
      <c r="Q14919">
        <v>25.9</v>
      </c>
      <c r="R14919" t="s">
        <v>71</v>
      </c>
      <c r="S14919">
        <v>0.53</v>
      </c>
      <c r="T14919" t="s">
        <v>71</v>
      </c>
      <c r="U14919">
        <v>16.420000000000002</v>
      </c>
      <c r="V14919" t="s">
        <v>71</v>
      </c>
      <c r="W14919">
        <v>42.9</v>
      </c>
      <c r="X14919" t="s">
        <v>71</v>
      </c>
      <c r="Y14919">
        <v>44.5</v>
      </c>
      <c r="AA14919">
        <v>54.19</v>
      </c>
      <c r="AC14919">
        <v>52.02</v>
      </c>
      <c r="AE14919">
        <v>5.3</v>
      </c>
      <c r="AF14919" t="s">
        <v>71</v>
      </c>
      <c r="AG14919">
        <v>6.67</v>
      </c>
      <c r="AH14919" t="s">
        <v>71</v>
      </c>
      <c r="AS14919">
        <v>0.24</v>
      </c>
      <c r="AT14919" t="s">
        <v>71</v>
      </c>
    </row>
    <row r="14920" spans="1:58" x14ac:dyDescent="0.2">
      <c r="A14920" t="s">
        <v>262</v>
      </c>
      <c r="B14920" t="s">
        <v>263</v>
      </c>
      <c r="C14920">
        <f>-69.99209299 / 41.73924515</f>
        <v>-1.6768892858140247</v>
      </c>
      <c r="D14920" t="s">
        <v>264</v>
      </c>
      <c r="E14920" t="s">
        <v>70</v>
      </c>
      <c r="F14920" s="1">
        <v>37143</v>
      </c>
      <c r="G14920">
        <v>1</v>
      </c>
      <c r="O14920">
        <v>7.43</v>
      </c>
      <c r="P14920" t="s">
        <v>71</v>
      </c>
      <c r="Q14920">
        <v>25.8</v>
      </c>
      <c r="R14920" t="s">
        <v>71</v>
      </c>
    </row>
    <row r="14921" spans="1:58" x14ac:dyDescent="0.2">
      <c r="A14921" t="s">
        <v>262</v>
      </c>
      <c r="B14921" t="s">
        <v>263</v>
      </c>
      <c r="C14921">
        <f>-69.99209299 / 41.73924515</f>
        <v>-1.6768892858140247</v>
      </c>
      <c r="D14921" t="s">
        <v>264</v>
      </c>
      <c r="E14921" t="s">
        <v>70</v>
      </c>
      <c r="F14921" s="1">
        <v>37143</v>
      </c>
      <c r="G14921">
        <v>2</v>
      </c>
      <c r="O14921">
        <v>5.9</v>
      </c>
      <c r="P14921" t="s">
        <v>71</v>
      </c>
      <c r="Q14921">
        <v>25.6</v>
      </c>
      <c r="R14921" t="s">
        <v>71</v>
      </c>
    </row>
    <row r="14922" spans="1:58" x14ac:dyDescent="0.2">
      <c r="A14922" t="s">
        <v>262</v>
      </c>
      <c r="B14922" t="s">
        <v>263</v>
      </c>
      <c r="C14922">
        <f>-69.99209299 / 41.73924515</f>
        <v>-1.6768892858140247</v>
      </c>
      <c r="D14922" t="s">
        <v>264</v>
      </c>
      <c r="E14922" t="s">
        <v>70</v>
      </c>
      <c r="F14922" s="1">
        <v>37143</v>
      </c>
      <c r="G14922">
        <v>3</v>
      </c>
      <c r="O14922">
        <v>5.05</v>
      </c>
      <c r="P14922" t="s">
        <v>71</v>
      </c>
      <c r="Q14922">
        <v>23.6</v>
      </c>
      <c r="R14922" t="s">
        <v>71</v>
      </c>
    </row>
    <row r="14923" spans="1:58" x14ac:dyDescent="0.2">
      <c r="A14923" t="s">
        <v>262</v>
      </c>
      <c r="B14923" t="s">
        <v>263</v>
      </c>
      <c r="C14923">
        <f>-69.99209299 / 41.73924515</f>
        <v>-1.6768892858140247</v>
      </c>
      <c r="D14923" t="s">
        <v>264</v>
      </c>
      <c r="E14923" t="s">
        <v>70</v>
      </c>
      <c r="F14923" s="1">
        <v>37143</v>
      </c>
      <c r="G14923">
        <v>4</v>
      </c>
      <c r="O14923">
        <v>7.0000000000000007E-2</v>
      </c>
      <c r="P14923" t="s">
        <v>71</v>
      </c>
      <c r="Q14923">
        <v>18.7</v>
      </c>
      <c r="R14923" t="s">
        <v>71</v>
      </c>
    </row>
    <row r="14924" spans="1:58" x14ac:dyDescent="0.2">
      <c r="A14924" t="s">
        <v>262</v>
      </c>
      <c r="B14924" t="s">
        <v>263</v>
      </c>
      <c r="C14924">
        <f>-69.99209299 / 41.73924515</f>
        <v>-1.6768892858140247</v>
      </c>
      <c r="D14924" t="s">
        <v>264</v>
      </c>
      <c r="E14924" t="s">
        <v>70</v>
      </c>
      <c r="F14924" s="1">
        <v>37143</v>
      </c>
      <c r="G14924">
        <v>4.5</v>
      </c>
      <c r="K14924">
        <v>43.75</v>
      </c>
      <c r="L14924" t="s">
        <v>71</v>
      </c>
      <c r="O14924">
        <v>0.05</v>
      </c>
      <c r="P14924" t="s">
        <v>71</v>
      </c>
      <c r="Q14924">
        <v>15.9</v>
      </c>
      <c r="R14924" t="s">
        <v>71</v>
      </c>
      <c r="S14924">
        <v>1.05</v>
      </c>
      <c r="T14924" t="s">
        <v>71</v>
      </c>
      <c r="U14924">
        <v>32.520000000000003</v>
      </c>
      <c r="V14924" t="s">
        <v>71</v>
      </c>
      <c r="W14924">
        <v>55.3</v>
      </c>
      <c r="X14924" t="s">
        <v>71</v>
      </c>
      <c r="Y14924">
        <v>54.36</v>
      </c>
      <c r="AA14924">
        <v>67.67</v>
      </c>
      <c r="AE14924">
        <v>9.3000000000000007</v>
      </c>
      <c r="AF14924" t="s">
        <v>71</v>
      </c>
      <c r="AG14924">
        <v>6.24</v>
      </c>
      <c r="AH14924" t="s">
        <v>71</v>
      </c>
      <c r="AS14924">
        <v>27.08</v>
      </c>
      <c r="AT14924" t="s">
        <v>71</v>
      </c>
    </row>
    <row r="14925" spans="1:58" x14ac:dyDescent="0.2">
      <c r="A14925" t="s">
        <v>262</v>
      </c>
      <c r="B14925" t="s">
        <v>263</v>
      </c>
      <c r="C14925">
        <f>-69.99209299 / 41.73924515</f>
        <v>-1.6768892858140247</v>
      </c>
      <c r="D14925" t="s">
        <v>264</v>
      </c>
      <c r="E14925" t="s">
        <v>70</v>
      </c>
      <c r="F14925" s="1">
        <v>37508</v>
      </c>
      <c r="G14925">
        <v>0.5</v>
      </c>
      <c r="I14925">
        <v>5.43</v>
      </c>
      <c r="J14925" t="s">
        <v>71</v>
      </c>
      <c r="K14925">
        <v>14.18</v>
      </c>
      <c r="L14925" t="s">
        <v>71</v>
      </c>
      <c r="M14925">
        <v>1.03</v>
      </c>
      <c r="N14925" t="s">
        <v>71</v>
      </c>
      <c r="O14925">
        <v>8.51</v>
      </c>
      <c r="P14925" t="s">
        <v>71</v>
      </c>
      <c r="Q14925">
        <v>26.2</v>
      </c>
      <c r="R14925" t="s">
        <v>71</v>
      </c>
      <c r="S14925">
        <v>0.27</v>
      </c>
      <c r="T14925" t="s">
        <v>71</v>
      </c>
      <c r="U14925">
        <v>8.36</v>
      </c>
      <c r="V14925" t="s">
        <v>71</v>
      </c>
      <c r="W14925">
        <v>50</v>
      </c>
      <c r="X14925" t="s">
        <v>71</v>
      </c>
      <c r="Y14925">
        <v>34.770000000000003</v>
      </c>
      <c r="AA14925">
        <v>56.61</v>
      </c>
      <c r="AC14925">
        <v>59.57</v>
      </c>
      <c r="AE14925">
        <v>5.9</v>
      </c>
      <c r="AF14925" t="s">
        <v>71</v>
      </c>
      <c r="AG14925">
        <v>6.52</v>
      </c>
      <c r="AH14925" t="s">
        <v>71</v>
      </c>
      <c r="AS14925">
        <v>0.05</v>
      </c>
      <c r="AT14925" t="s">
        <v>71</v>
      </c>
    </row>
    <row r="14926" spans="1:58" x14ac:dyDescent="0.2">
      <c r="A14926" t="s">
        <v>262</v>
      </c>
      <c r="B14926" t="s">
        <v>263</v>
      </c>
      <c r="C14926">
        <f>-69.99209299 / 41.73924515</f>
        <v>-1.6768892858140247</v>
      </c>
      <c r="D14926" t="s">
        <v>264</v>
      </c>
      <c r="E14926" t="s">
        <v>70</v>
      </c>
      <c r="F14926" s="1">
        <v>37508</v>
      </c>
      <c r="G14926">
        <v>1</v>
      </c>
      <c r="O14926">
        <v>9.16</v>
      </c>
      <c r="P14926" t="s">
        <v>71</v>
      </c>
      <c r="Q14926">
        <v>24.9</v>
      </c>
      <c r="R14926" t="s">
        <v>71</v>
      </c>
    </row>
    <row r="14927" spans="1:58" x14ac:dyDescent="0.2">
      <c r="A14927" t="s">
        <v>262</v>
      </c>
      <c r="B14927" t="s">
        <v>263</v>
      </c>
      <c r="C14927">
        <f>-69.99209299 / 41.73924515</f>
        <v>-1.6768892858140247</v>
      </c>
      <c r="D14927" t="s">
        <v>264</v>
      </c>
      <c r="E14927" t="s">
        <v>70</v>
      </c>
      <c r="F14927" s="1">
        <v>37508</v>
      </c>
      <c r="G14927">
        <v>2</v>
      </c>
      <c r="O14927">
        <v>9.07</v>
      </c>
      <c r="P14927" t="s">
        <v>71</v>
      </c>
      <c r="Q14927">
        <v>24.4</v>
      </c>
      <c r="R14927" t="s">
        <v>71</v>
      </c>
    </row>
    <row r="14928" spans="1:58" x14ac:dyDescent="0.2">
      <c r="A14928" t="s">
        <v>262</v>
      </c>
      <c r="B14928" t="s">
        <v>263</v>
      </c>
      <c r="C14928">
        <f>-69.99209299 / 41.73924515</f>
        <v>-1.6768892858140247</v>
      </c>
      <c r="D14928" t="s">
        <v>264</v>
      </c>
      <c r="E14928" t="s">
        <v>70</v>
      </c>
      <c r="F14928" s="1">
        <v>37508</v>
      </c>
      <c r="G14928">
        <v>3</v>
      </c>
      <c r="O14928">
        <v>7.83</v>
      </c>
      <c r="P14928" t="s">
        <v>71</v>
      </c>
      <c r="Q14928">
        <v>24.1</v>
      </c>
      <c r="R14928" t="s">
        <v>71</v>
      </c>
    </row>
    <row r="14929" spans="1:46" x14ac:dyDescent="0.2">
      <c r="A14929" t="s">
        <v>262</v>
      </c>
      <c r="B14929" t="s">
        <v>263</v>
      </c>
      <c r="C14929">
        <f>-69.99209299 / 41.73924515</f>
        <v>-1.6768892858140247</v>
      </c>
      <c r="D14929" t="s">
        <v>264</v>
      </c>
      <c r="E14929" t="s">
        <v>70</v>
      </c>
      <c r="F14929" s="1">
        <v>37508</v>
      </c>
      <c r="G14929">
        <v>4</v>
      </c>
      <c r="O14929">
        <v>7.0000000000000007E-2</v>
      </c>
      <c r="P14929" t="s">
        <v>71</v>
      </c>
      <c r="Q14929">
        <v>21.8</v>
      </c>
      <c r="R14929" t="s">
        <v>71</v>
      </c>
    </row>
    <row r="14930" spans="1:46" x14ac:dyDescent="0.2">
      <c r="A14930" t="s">
        <v>262</v>
      </c>
      <c r="B14930" t="s">
        <v>263</v>
      </c>
      <c r="C14930">
        <f>-69.99209299 / 41.73924515</f>
        <v>-1.6768892858140247</v>
      </c>
      <c r="D14930" t="s">
        <v>264</v>
      </c>
      <c r="E14930" t="s">
        <v>70</v>
      </c>
      <c r="F14930" s="1">
        <v>37508</v>
      </c>
      <c r="G14930">
        <v>4.5</v>
      </c>
      <c r="K14930">
        <v>81.67</v>
      </c>
      <c r="L14930" t="s">
        <v>71</v>
      </c>
      <c r="O14930">
        <v>0.06</v>
      </c>
      <c r="P14930" t="s">
        <v>71</v>
      </c>
      <c r="Q14930">
        <v>19.2</v>
      </c>
      <c r="R14930" t="s">
        <v>71</v>
      </c>
      <c r="S14930">
        <v>0.74</v>
      </c>
      <c r="T14930" t="s">
        <v>71</v>
      </c>
      <c r="U14930">
        <v>22.92</v>
      </c>
      <c r="V14930" t="s">
        <v>71</v>
      </c>
      <c r="W14930">
        <v>49.7</v>
      </c>
      <c r="X14930" t="s">
        <v>71</v>
      </c>
      <c r="Y14930">
        <v>49.31</v>
      </c>
      <c r="AA14930">
        <v>73.790000000000006</v>
      </c>
      <c r="AE14930">
        <v>20.6</v>
      </c>
      <c r="AF14930" t="s">
        <v>71</v>
      </c>
      <c r="AG14930">
        <v>5.94</v>
      </c>
      <c r="AH14930" t="s">
        <v>71</v>
      </c>
      <c r="AS14930">
        <v>90.86</v>
      </c>
      <c r="AT14930" t="s">
        <v>71</v>
      </c>
    </row>
    <row r="14931" spans="1:46" x14ac:dyDescent="0.2">
      <c r="A14931" t="s">
        <v>262</v>
      </c>
      <c r="B14931" t="s">
        <v>263</v>
      </c>
      <c r="C14931">
        <f>-69.99209299 / 41.73924515</f>
        <v>-1.6768892858140247</v>
      </c>
      <c r="D14931" t="s">
        <v>264</v>
      </c>
      <c r="E14931" t="s">
        <v>70</v>
      </c>
      <c r="F14931" s="1">
        <v>37873</v>
      </c>
      <c r="G14931">
        <v>0.5</v>
      </c>
      <c r="I14931">
        <v>5.77</v>
      </c>
      <c r="J14931" t="s">
        <v>71</v>
      </c>
      <c r="K14931">
        <v>5.5</v>
      </c>
      <c r="L14931" t="s">
        <v>71</v>
      </c>
      <c r="M14931">
        <v>1.39</v>
      </c>
      <c r="N14931" t="s">
        <v>71</v>
      </c>
      <c r="O14931">
        <v>8.01</v>
      </c>
      <c r="P14931" t="s">
        <v>71</v>
      </c>
      <c r="Q14931">
        <v>27.3</v>
      </c>
      <c r="R14931" t="s">
        <v>71</v>
      </c>
      <c r="S14931">
        <v>0.3</v>
      </c>
      <c r="T14931" t="s">
        <v>71</v>
      </c>
      <c r="U14931">
        <v>9.2899999999999991</v>
      </c>
      <c r="V14931" t="s">
        <v>71</v>
      </c>
      <c r="W14931">
        <v>39.200000000000003</v>
      </c>
      <c r="X14931" t="s">
        <v>71</v>
      </c>
      <c r="Y14931">
        <v>36.29</v>
      </c>
      <c r="AA14931">
        <v>47.32</v>
      </c>
      <c r="AC14931">
        <v>55.25</v>
      </c>
      <c r="AE14931">
        <v>0.7</v>
      </c>
      <c r="AF14931" t="s">
        <v>71</v>
      </c>
      <c r="AG14931">
        <v>6.48</v>
      </c>
      <c r="AH14931" t="s">
        <v>71</v>
      </c>
      <c r="AS14931">
        <v>0.55000000000000004</v>
      </c>
      <c r="AT14931" t="s">
        <v>71</v>
      </c>
    </row>
    <row r="14932" spans="1:46" x14ac:dyDescent="0.2">
      <c r="A14932" t="s">
        <v>262</v>
      </c>
      <c r="B14932" t="s">
        <v>263</v>
      </c>
      <c r="C14932">
        <f>-69.99209299 / 41.73924515</f>
        <v>-1.6768892858140247</v>
      </c>
      <c r="D14932" t="s">
        <v>264</v>
      </c>
      <c r="E14932" t="s">
        <v>70</v>
      </c>
      <c r="F14932" s="1">
        <v>37873</v>
      </c>
      <c r="G14932">
        <v>1</v>
      </c>
      <c r="O14932">
        <v>7.52</v>
      </c>
      <c r="P14932" t="s">
        <v>71</v>
      </c>
      <c r="Q14932">
        <v>26.7</v>
      </c>
      <c r="R14932" t="s">
        <v>71</v>
      </c>
    </row>
    <row r="14933" spans="1:46" x14ac:dyDescent="0.2">
      <c r="A14933" t="s">
        <v>262</v>
      </c>
      <c r="B14933" t="s">
        <v>263</v>
      </c>
      <c r="C14933">
        <f>-69.99209299 / 41.73924515</f>
        <v>-1.6768892858140247</v>
      </c>
      <c r="D14933" t="s">
        <v>264</v>
      </c>
      <c r="E14933" t="s">
        <v>70</v>
      </c>
      <c r="F14933" s="1">
        <v>37873</v>
      </c>
      <c r="G14933">
        <v>2</v>
      </c>
      <c r="O14933">
        <v>4.82</v>
      </c>
      <c r="P14933" t="s">
        <v>71</v>
      </c>
      <c r="Q14933">
        <v>24.6</v>
      </c>
      <c r="R14933" t="s">
        <v>71</v>
      </c>
    </row>
    <row r="14934" spans="1:46" x14ac:dyDescent="0.2">
      <c r="A14934" t="s">
        <v>262</v>
      </c>
      <c r="B14934" t="s">
        <v>263</v>
      </c>
      <c r="C14934">
        <f>-69.99209299 / 41.73924515</f>
        <v>-1.6768892858140247</v>
      </c>
      <c r="D14934" t="s">
        <v>264</v>
      </c>
      <c r="E14934" t="s">
        <v>70</v>
      </c>
      <c r="F14934" s="1">
        <v>37873</v>
      </c>
      <c r="G14934">
        <v>3</v>
      </c>
      <c r="O14934">
        <v>1.17</v>
      </c>
      <c r="P14934" t="s">
        <v>71</v>
      </c>
      <c r="Q14934">
        <v>18.100000000000001</v>
      </c>
      <c r="R14934" t="s">
        <v>71</v>
      </c>
    </row>
    <row r="14935" spans="1:46" x14ac:dyDescent="0.2">
      <c r="A14935" t="s">
        <v>262</v>
      </c>
      <c r="B14935" t="s">
        <v>263</v>
      </c>
      <c r="C14935">
        <f>-69.99209299 / 41.73924515</f>
        <v>-1.6768892858140247</v>
      </c>
      <c r="D14935" t="s">
        <v>264</v>
      </c>
      <c r="E14935" t="s">
        <v>70</v>
      </c>
      <c r="F14935" s="1">
        <v>37873</v>
      </c>
      <c r="G14935">
        <v>4</v>
      </c>
      <c r="O14935">
        <v>1.23</v>
      </c>
      <c r="P14935" t="s">
        <v>71</v>
      </c>
      <c r="Q14935">
        <v>12.9</v>
      </c>
      <c r="R14935" t="s">
        <v>71</v>
      </c>
    </row>
    <row r="14936" spans="1:46" x14ac:dyDescent="0.2">
      <c r="A14936" t="s">
        <v>262</v>
      </c>
      <c r="B14936" t="s">
        <v>263</v>
      </c>
      <c r="C14936">
        <f>-69.99209299 / 41.73924515</f>
        <v>-1.6768892858140247</v>
      </c>
      <c r="D14936" t="s">
        <v>264</v>
      </c>
      <c r="E14936" t="s">
        <v>70</v>
      </c>
      <c r="F14936" s="1">
        <v>37873</v>
      </c>
      <c r="G14936">
        <v>5</v>
      </c>
      <c r="K14936">
        <v>36.86</v>
      </c>
      <c r="L14936" t="s">
        <v>71</v>
      </c>
      <c r="O14936">
        <v>1.69</v>
      </c>
      <c r="P14936" t="s">
        <v>71</v>
      </c>
      <c r="Q14936">
        <v>10.5</v>
      </c>
      <c r="R14936" t="s">
        <v>71</v>
      </c>
      <c r="S14936">
        <v>1</v>
      </c>
      <c r="T14936" t="s">
        <v>71</v>
      </c>
      <c r="U14936">
        <v>30.97</v>
      </c>
      <c r="V14936" t="s">
        <v>71</v>
      </c>
      <c r="W14936">
        <v>117.7</v>
      </c>
      <c r="X14936" t="s">
        <v>71</v>
      </c>
      <c r="Y14936">
        <v>53.65</v>
      </c>
      <c r="AA14936">
        <v>65.989999999999995</v>
      </c>
      <c r="AE14936">
        <v>1.79</v>
      </c>
      <c r="AF14936" t="s">
        <v>71</v>
      </c>
      <c r="AG14936">
        <v>6.15</v>
      </c>
      <c r="AH14936" t="s">
        <v>71</v>
      </c>
      <c r="AS14936">
        <v>19.239999999999998</v>
      </c>
      <c r="AT14936" t="s">
        <v>71</v>
      </c>
    </row>
    <row r="14937" spans="1:46" x14ac:dyDescent="0.2">
      <c r="A14937" t="s">
        <v>262</v>
      </c>
      <c r="B14937" t="s">
        <v>263</v>
      </c>
      <c r="C14937">
        <f>-69.99209299 / 41.73924515</f>
        <v>-1.6768892858140247</v>
      </c>
      <c r="D14937" t="s">
        <v>264</v>
      </c>
      <c r="E14937" t="s">
        <v>70</v>
      </c>
      <c r="F14937" s="1">
        <v>37873</v>
      </c>
      <c r="G14937">
        <v>5.5</v>
      </c>
      <c r="O14937">
        <v>2.04</v>
      </c>
      <c r="P14937" t="s">
        <v>71</v>
      </c>
      <c r="Q14937">
        <v>9.8000000000000007</v>
      </c>
      <c r="R14937" t="s">
        <v>71</v>
      </c>
    </row>
    <row r="14938" spans="1:46" x14ac:dyDescent="0.2">
      <c r="A14938" t="s">
        <v>262</v>
      </c>
      <c r="B14938" t="s">
        <v>263</v>
      </c>
      <c r="C14938">
        <f>-69.99209299 / 41.73924515</f>
        <v>-1.6768892858140247</v>
      </c>
      <c r="D14938" t="s">
        <v>264</v>
      </c>
      <c r="E14938" t="s">
        <v>70</v>
      </c>
      <c r="F14938" s="1">
        <v>38225</v>
      </c>
      <c r="G14938">
        <v>0.5</v>
      </c>
      <c r="I14938">
        <v>5.44</v>
      </c>
      <c r="J14938" t="s">
        <v>71</v>
      </c>
      <c r="M14938">
        <v>1.45</v>
      </c>
      <c r="N14938" t="s">
        <v>71</v>
      </c>
      <c r="O14938">
        <v>7.81</v>
      </c>
      <c r="P14938" t="s">
        <v>71</v>
      </c>
      <c r="Q14938">
        <v>23.2</v>
      </c>
      <c r="R14938" t="s">
        <v>71</v>
      </c>
      <c r="S14938">
        <v>0.55000000000000004</v>
      </c>
      <c r="T14938" t="s">
        <v>71</v>
      </c>
      <c r="U14938">
        <v>17.04</v>
      </c>
      <c r="V14938" t="s">
        <v>71</v>
      </c>
      <c r="W14938">
        <v>41.19</v>
      </c>
      <c r="X14938" t="s">
        <v>71</v>
      </c>
      <c r="Y14938">
        <v>45.04</v>
      </c>
      <c r="AC14938">
        <v>54.65</v>
      </c>
      <c r="AE14938">
        <v>16.14</v>
      </c>
      <c r="AF14938" t="s">
        <v>71</v>
      </c>
      <c r="AG14938">
        <v>6.85</v>
      </c>
      <c r="AH14938" t="s">
        <v>71</v>
      </c>
    </row>
    <row r="14939" spans="1:46" x14ac:dyDescent="0.2">
      <c r="A14939" t="s">
        <v>262</v>
      </c>
      <c r="B14939" t="s">
        <v>263</v>
      </c>
      <c r="C14939">
        <f>-69.99209299 / 41.73924515</f>
        <v>-1.6768892858140247</v>
      </c>
      <c r="D14939" t="s">
        <v>264</v>
      </c>
      <c r="E14939" t="s">
        <v>70</v>
      </c>
      <c r="F14939" s="1">
        <v>38225</v>
      </c>
      <c r="G14939">
        <v>1</v>
      </c>
      <c r="O14939">
        <v>7.63</v>
      </c>
      <c r="P14939" t="s">
        <v>71</v>
      </c>
      <c r="Q14939">
        <v>23.1</v>
      </c>
      <c r="R14939" t="s">
        <v>71</v>
      </c>
    </row>
    <row r="14940" spans="1:46" x14ac:dyDescent="0.2">
      <c r="A14940" t="s">
        <v>262</v>
      </c>
      <c r="B14940" t="s">
        <v>263</v>
      </c>
      <c r="C14940">
        <f>-69.99209299 / 41.73924515</f>
        <v>-1.6768892858140247</v>
      </c>
      <c r="D14940" t="s">
        <v>264</v>
      </c>
      <c r="E14940" t="s">
        <v>70</v>
      </c>
      <c r="F14940" s="1">
        <v>38225</v>
      </c>
      <c r="G14940">
        <v>2</v>
      </c>
      <c r="O14940">
        <v>6.49</v>
      </c>
      <c r="P14940" t="s">
        <v>71</v>
      </c>
      <c r="Q14940">
        <v>23.1</v>
      </c>
      <c r="R14940" t="s">
        <v>71</v>
      </c>
    </row>
    <row r="14941" spans="1:46" x14ac:dyDescent="0.2">
      <c r="A14941" t="s">
        <v>262</v>
      </c>
      <c r="B14941" t="s">
        <v>263</v>
      </c>
      <c r="C14941">
        <f>-69.99209299 / 41.73924515</f>
        <v>-1.6768892858140247</v>
      </c>
      <c r="D14941" t="s">
        <v>264</v>
      </c>
      <c r="E14941" t="s">
        <v>70</v>
      </c>
      <c r="F14941" s="1">
        <v>38225</v>
      </c>
      <c r="G14941">
        <v>3</v>
      </c>
      <c r="O14941">
        <v>4.33</v>
      </c>
      <c r="P14941" t="s">
        <v>71</v>
      </c>
      <c r="Q14941">
        <v>22.3</v>
      </c>
      <c r="R14941" t="s">
        <v>71</v>
      </c>
    </row>
    <row r="14942" spans="1:46" x14ac:dyDescent="0.2">
      <c r="A14942" t="s">
        <v>262</v>
      </c>
      <c r="B14942" t="s">
        <v>263</v>
      </c>
      <c r="C14942">
        <f>-69.99209299 / 41.73924515</f>
        <v>-1.6768892858140247</v>
      </c>
      <c r="D14942" t="s">
        <v>264</v>
      </c>
      <c r="E14942" t="s">
        <v>70</v>
      </c>
      <c r="F14942" s="1">
        <v>38225</v>
      </c>
      <c r="G14942">
        <v>4</v>
      </c>
      <c r="O14942">
        <v>2.11</v>
      </c>
      <c r="P14942" t="s">
        <v>71</v>
      </c>
      <c r="Q14942">
        <v>18.399999999999999</v>
      </c>
      <c r="R14942" t="s">
        <v>71</v>
      </c>
    </row>
    <row r="14943" spans="1:46" x14ac:dyDescent="0.2">
      <c r="A14943" t="s">
        <v>262</v>
      </c>
      <c r="B14943" t="s">
        <v>263</v>
      </c>
      <c r="C14943">
        <f>-69.99209299 / 41.73924515</f>
        <v>-1.6768892858140247</v>
      </c>
      <c r="D14943" t="s">
        <v>264</v>
      </c>
      <c r="E14943" t="s">
        <v>70</v>
      </c>
      <c r="F14943" s="1">
        <v>38225</v>
      </c>
      <c r="G14943">
        <v>5</v>
      </c>
      <c r="K14943">
        <v>64.16</v>
      </c>
      <c r="L14943" t="s">
        <v>71</v>
      </c>
      <c r="O14943">
        <v>2.5499999999999998</v>
      </c>
      <c r="P14943" t="s">
        <v>71</v>
      </c>
      <c r="Q14943">
        <v>13.99</v>
      </c>
      <c r="R14943" t="s">
        <v>71</v>
      </c>
      <c r="S14943">
        <v>1.23</v>
      </c>
      <c r="T14943" t="s">
        <v>71</v>
      </c>
      <c r="U14943">
        <v>38.1</v>
      </c>
      <c r="V14943" t="s">
        <v>71</v>
      </c>
      <c r="W14943">
        <v>35.6</v>
      </c>
      <c r="X14943" t="s">
        <v>71</v>
      </c>
      <c r="Y14943">
        <v>56.64</v>
      </c>
      <c r="AA14943">
        <v>71.42</v>
      </c>
      <c r="AE14943">
        <v>22</v>
      </c>
      <c r="AF14943" t="s">
        <v>71</v>
      </c>
      <c r="AG14943">
        <v>6.19</v>
      </c>
      <c r="AH14943" t="s">
        <v>71</v>
      </c>
      <c r="AS14943">
        <v>0.03</v>
      </c>
      <c r="AT14943" t="s">
        <v>71</v>
      </c>
    </row>
    <row r="14944" spans="1:46" x14ac:dyDescent="0.2">
      <c r="A14944" t="s">
        <v>262</v>
      </c>
      <c r="B14944" t="s">
        <v>263</v>
      </c>
      <c r="C14944">
        <f>-69.99209299 / 41.73924515</f>
        <v>-1.6768892858140247</v>
      </c>
      <c r="D14944" t="s">
        <v>264</v>
      </c>
      <c r="E14944" t="s">
        <v>70</v>
      </c>
      <c r="F14944" s="1">
        <v>38252</v>
      </c>
      <c r="G14944">
        <v>0.5</v>
      </c>
      <c r="I14944">
        <v>5.47</v>
      </c>
      <c r="J14944" t="s">
        <v>71</v>
      </c>
      <c r="K14944">
        <v>10.23</v>
      </c>
      <c r="L14944" t="s">
        <v>71</v>
      </c>
      <c r="M14944">
        <v>2.4</v>
      </c>
      <c r="N14944" t="s">
        <v>71</v>
      </c>
      <c r="O14944">
        <v>6.96</v>
      </c>
      <c r="P14944" t="s">
        <v>71</v>
      </c>
      <c r="Q14944">
        <v>19.8</v>
      </c>
      <c r="R14944" t="s">
        <v>71</v>
      </c>
      <c r="S14944">
        <v>0.69</v>
      </c>
      <c r="T14944" t="s">
        <v>71</v>
      </c>
      <c r="U14944">
        <v>21.37</v>
      </c>
      <c r="V14944" t="s">
        <v>71</v>
      </c>
      <c r="W14944">
        <v>32.06</v>
      </c>
      <c r="X14944" t="s">
        <v>71</v>
      </c>
      <c r="Y14944">
        <v>48.3</v>
      </c>
      <c r="AA14944">
        <v>53.41</v>
      </c>
      <c r="AC14944">
        <v>47.38</v>
      </c>
      <c r="AE14944">
        <v>16.55</v>
      </c>
      <c r="AF14944" t="s">
        <v>71</v>
      </c>
      <c r="AG14944">
        <v>6.41</v>
      </c>
      <c r="AH14944" t="s">
        <v>71</v>
      </c>
      <c r="AS14944">
        <v>1.43</v>
      </c>
      <c r="AT14944" t="s">
        <v>71</v>
      </c>
    </row>
    <row r="14945" spans="1:46" x14ac:dyDescent="0.2">
      <c r="A14945" t="s">
        <v>262</v>
      </c>
      <c r="B14945" t="s">
        <v>263</v>
      </c>
      <c r="C14945">
        <f>-69.99209299 / 41.73924515</f>
        <v>-1.6768892858140247</v>
      </c>
      <c r="D14945" t="s">
        <v>264</v>
      </c>
      <c r="E14945" t="s">
        <v>70</v>
      </c>
      <c r="F14945" s="1">
        <v>38252</v>
      </c>
      <c r="G14945">
        <v>1</v>
      </c>
      <c r="O14945">
        <v>6.52</v>
      </c>
      <c r="P14945" t="s">
        <v>71</v>
      </c>
      <c r="Q14945">
        <v>19.7</v>
      </c>
      <c r="R14945" t="s">
        <v>71</v>
      </c>
    </row>
    <row r="14946" spans="1:46" x14ac:dyDescent="0.2">
      <c r="A14946" t="s">
        <v>262</v>
      </c>
      <c r="B14946" t="s">
        <v>263</v>
      </c>
      <c r="C14946">
        <f>-69.99209299 / 41.73924515</f>
        <v>-1.6768892858140247</v>
      </c>
      <c r="D14946" t="s">
        <v>264</v>
      </c>
      <c r="E14946" t="s">
        <v>70</v>
      </c>
      <c r="F14946" s="1">
        <v>38252</v>
      </c>
      <c r="G14946">
        <v>2</v>
      </c>
      <c r="O14946">
        <v>6.55</v>
      </c>
      <c r="P14946" t="s">
        <v>71</v>
      </c>
      <c r="Q14946">
        <v>19.5</v>
      </c>
      <c r="R14946" t="s">
        <v>71</v>
      </c>
    </row>
    <row r="14947" spans="1:46" x14ac:dyDescent="0.2">
      <c r="A14947" t="s">
        <v>262</v>
      </c>
      <c r="B14947" t="s">
        <v>263</v>
      </c>
      <c r="C14947">
        <f>-69.99209299 / 41.73924515</f>
        <v>-1.6768892858140247</v>
      </c>
      <c r="D14947" t="s">
        <v>264</v>
      </c>
      <c r="E14947" t="s">
        <v>70</v>
      </c>
      <c r="F14947" s="1">
        <v>38252</v>
      </c>
      <c r="G14947">
        <v>3</v>
      </c>
      <c r="O14947">
        <v>6.37</v>
      </c>
      <c r="P14947" t="s">
        <v>71</v>
      </c>
      <c r="Q14947">
        <v>19.5</v>
      </c>
      <c r="R14947" t="s">
        <v>71</v>
      </c>
    </row>
    <row r="14948" spans="1:46" x14ac:dyDescent="0.2">
      <c r="A14948" t="s">
        <v>262</v>
      </c>
      <c r="B14948" t="s">
        <v>263</v>
      </c>
      <c r="C14948">
        <f>-69.99209299 / 41.73924515</f>
        <v>-1.6768892858140247</v>
      </c>
      <c r="D14948" t="s">
        <v>264</v>
      </c>
      <c r="E14948" t="s">
        <v>70</v>
      </c>
      <c r="F14948" s="1">
        <v>38252</v>
      </c>
      <c r="G14948">
        <v>4</v>
      </c>
      <c r="O14948">
        <v>4.5599999999999996</v>
      </c>
      <c r="P14948" t="s">
        <v>71</v>
      </c>
      <c r="Q14948">
        <v>19.100000000000001</v>
      </c>
      <c r="R14948" t="s">
        <v>71</v>
      </c>
    </row>
    <row r="14949" spans="1:46" x14ac:dyDescent="0.2">
      <c r="A14949" t="s">
        <v>262</v>
      </c>
      <c r="B14949" t="s">
        <v>263</v>
      </c>
      <c r="C14949">
        <f>-69.99209299 / 41.73924515</f>
        <v>-1.6768892858140247</v>
      </c>
      <c r="D14949" t="s">
        <v>264</v>
      </c>
      <c r="E14949" t="s">
        <v>70</v>
      </c>
      <c r="F14949" s="1">
        <v>38252</v>
      </c>
      <c r="G14949">
        <v>5</v>
      </c>
      <c r="K14949">
        <v>44.32</v>
      </c>
      <c r="L14949" t="s">
        <v>71</v>
      </c>
      <c r="O14949">
        <v>2.42</v>
      </c>
      <c r="P14949" t="s">
        <v>71</v>
      </c>
      <c r="Q14949">
        <v>15.8</v>
      </c>
      <c r="R14949" t="s">
        <v>71</v>
      </c>
      <c r="S14949">
        <v>1.31</v>
      </c>
      <c r="T14949" t="s">
        <v>71</v>
      </c>
      <c r="U14949">
        <v>40.58</v>
      </c>
      <c r="V14949" t="s">
        <v>71</v>
      </c>
      <c r="W14949">
        <v>42.96</v>
      </c>
      <c r="X14949" t="s">
        <v>71</v>
      </c>
      <c r="Y14949">
        <v>57.55</v>
      </c>
      <c r="AA14949">
        <v>67.790000000000006</v>
      </c>
      <c r="AE14949">
        <v>50.65</v>
      </c>
      <c r="AF14949" t="s">
        <v>71</v>
      </c>
      <c r="AG14949">
        <v>6.15</v>
      </c>
      <c r="AH14949" t="s">
        <v>71</v>
      </c>
      <c r="AS14949">
        <v>9.4600000000000009</v>
      </c>
      <c r="AT14949" t="s">
        <v>71</v>
      </c>
    </row>
    <row r="14950" spans="1:46" x14ac:dyDescent="0.2">
      <c r="A14950" t="s">
        <v>262</v>
      </c>
      <c r="B14950" t="s">
        <v>263</v>
      </c>
      <c r="C14950">
        <f>-69.99209299 / 41.73924515</f>
        <v>-1.6768892858140247</v>
      </c>
      <c r="D14950" t="s">
        <v>264</v>
      </c>
      <c r="E14950" t="s">
        <v>70</v>
      </c>
      <c r="F14950" s="1">
        <v>38582</v>
      </c>
      <c r="G14950">
        <v>0.5</v>
      </c>
      <c r="I14950">
        <v>5.8</v>
      </c>
      <c r="J14950" t="s">
        <v>71</v>
      </c>
      <c r="K14950">
        <v>6.99</v>
      </c>
      <c r="L14950" t="s">
        <v>71</v>
      </c>
      <c r="M14950">
        <v>1.73</v>
      </c>
      <c r="N14950" t="s">
        <v>71</v>
      </c>
      <c r="O14950">
        <v>5.74</v>
      </c>
      <c r="P14950" t="s">
        <v>71</v>
      </c>
      <c r="Q14950">
        <v>24.9</v>
      </c>
      <c r="R14950" t="s">
        <v>71</v>
      </c>
      <c r="S14950">
        <v>0.5</v>
      </c>
      <c r="T14950" t="s">
        <v>71</v>
      </c>
      <c r="U14950">
        <v>15.49</v>
      </c>
      <c r="V14950" t="s">
        <v>71</v>
      </c>
      <c r="W14950">
        <v>37.130000000000003</v>
      </c>
      <c r="X14950" t="s">
        <v>71</v>
      </c>
      <c r="Y14950">
        <v>43.66</v>
      </c>
      <c r="AA14950">
        <v>49.68</v>
      </c>
      <c r="AC14950">
        <v>52.1</v>
      </c>
      <c r="AE14950">
        <v>13.52</v>
      </c>
      <c r="AF14950" t="s">
        <v>71</v>
      </c>
      <c r="AG14950">
        <v>6.44</v>
      </c>
      <c r="AH14950" t="s">
        <v>71</v>
      </c>
      <c r="AS14950">
        <v>2.4700000000000002</v>
      </c>
      <c r="AT14950" t="s">
        <v>71</v>
      </c>
    </row>
    <row r="14951" spans="1:46" x14ac:dyDescent="0.2">
      <c r="A14951" t="s">
        <v>262</v>
      </c>
      <c r="B14951" t="s">
        <v>263</v>
      </c>
      <c r="C14951">
        <f>-69.99209299 / 41.73924515</f>
        <v>-1.6768892858140247</v>
      </c>
      <c r="D14951" t="s">
        <v>264</v>
      </c>
      <c r="E14951" t="s">
        <v>70</v>
      </c>
      <c r="F14951" s="1">
        <v>38582</v>
      </c>
      <c r="G14951">
        <v>1</v>
      </c>
      <c r="O14951">
        <v>5.34</v>
      </c>
      <c r="P14951" t="s">
        <v>71</v>
      </c>
      <c r="Q14951">
        <v>24.9</v>
      </c>
      <c r="R14951" t="s">
        <v>71</v>
      </c>
    </row>
    <row r="14952" spans="1:46" x14ac:dyDescent="0.2">
      <c r="A14952" t="s">
        <v>262</v>
      </c>
      <c r="B14952" t="s">
        <v>263</v>
      </c>
      <c r="C14952">
        <f>-69.99209299 / 41.73924515</f>
        <v>-1.6768892858140247</v>
      </c>
      <c r="D14952" t="s">
        <v>264</v>
      </c>
      <c r="E14952" t="s">
        <v>70</v>
      </c>
      <c r="F14952" s="1">
        <v>38582</v>
      </c>
      <c r="G14952">
        <v>2</v>
      </c>
      <c r="O14952">
        <v>3.36</v>
      </c>
      <c r="P14952" t="s">
        <v>71</v>
      </c>
      <c r="Q14952">
        <v>23.8</v>
      </c>
      <c r="R14952" t="s">
        <v>71</v>
      </c>
    </row>
    <row r="14953" spans="1:46" x14ac:dyDescent="0.2">
      <c r="A14953" t="s">
        <v>262</v>
      </c>
      <c r="B14953" t="s">
        <v>263</v>
      </c>
      <c r="C14953">
        <f>-69.99209299 / 41.73924515</f>
        <v>-1.6768892858140247</v>
      </c>
      <c r="D14953" t="s">
        <v>264</v>
      </c>
      <c r="E14953" t="s">
        <v>70</v>
      </c>
      <c r="F14953" s="1">
        <v>38582</v>
      </c>
      <c r="G14953">
        <v>3</v>
      </c>
      <c r="O14953">
        <v>1.79</v>
      </c>
      <c r="P14953" t="s">
        <v>71</v>
      </c>
      <c r="Q14953">
        <v>17.899999999999999</v>
      </c>
      <c r="R14953" t="s">
        <v>71</v>
      </c>
    </row>
    <row r="14954" spans="1:46" x14ac:dyDescent="0.2">
      <c r="A14954" t="s">
        <v>262</v>
      </c>
      <c r="B14954" t="s">
        <v>263</v>
      </c>
      <c r="C14954">
        <f>-69.99209299 / 41.73924515</f>
        <v>-1.6768892858140247</v>
      </c>
      <c r="D14954" t="s">
        <v>264</v>
      </c>
      <c r="E14954" t="s">
        <v>70</v>
      </c>
      <c r="F14954" s="1">
        <v>38582</v>
      </c>
      <c r="G14954">
        <v>4</v>
      </c>
      <c r="O14954">
        <v>1.69</v>
      </c>
      <c r="P14954" t="s">
        <v>71</v>
      </c>
      <c r="Q14954">
        <v>12.9</v>
      </c>
      <c r="R14954" t="s">
        <v>71</v>
      </c>
    </row>
    <row r="14955" spans="1:46" x14ac:dyDescent="0.2">
      <c r="A14955" t="s">
        <v>262</v>
      </c>
      <c r="B14955" t="s">
        <v>263</v>
      </c>
      <c r="C14955">
        <f>-69.99209299 / 41.73924515</f>
        <v>-1.6768892858140247</v>
      </c>
      <c r="D14955" t="s">
        <v>264</v>
      </c>
      <c r="E14955" t="s">
        <v>70</v>
      </c>
      <c r="F14955" s="1">
        <v>38582</v>
      </c>
      <c r="G14955">
        <v>5</v>
      </c>
      <c r="O14955">
        <v>2.0299999999999998</v>
      </c>
      <c r="P14955" t="s">
        <v>71</v>
      </c>
      <c r="Q14955">
        <v>10.4</v>
      </c>
      <c r="R14955" t="s">
        <v>71</v>
      </c>
    </row>
    <row r="14956" spans="1:46" x14ac:dyDescent="0.2">
      <c r="A14956" t="s">
        <v>262</v>
      </c>
      <c r="B14956" t="s">
        <v>263</v>
      </c>
      <c r="C14956">
        <f>-69.99209299 / 41.73924515</f>
        <v>-1.6768892858140247</v>
      </c>
      <c r="D14956" t="s">
        <v>264</v>
      </c>
      <c r="E14956" t="s">
        <v>70</v>
      </c>
      <c r="F14956" s="1">
        <v>38582</v>
      </c>
      <c r="G14956">
        <v>5.3</v>
      </c>
      <c r="K14956">
        <v>72.3</v>
      </c>
      <c r="L14956" t="s">
        <v>71</v>
      </c>
      <c r="O14956">
        <v>2.5299999999999998</v>
      </c>
      <c r="P14956" t="s">
        <v>71</v>
      </c>
      <c r="Q14956">
        <v>5.3</v>
      </c>
      <c r="R14956" t="s">
        <v>71</v>
      </c>
      <c r="S14956">
        <v>1</v>
      </c>
      <c r="T14956" t="s">
        <v>71</v>
      </c>
      <c r="U14956">
        <v>30.97</v>
      </c>
      <c r="V14956" t="s">
        <v>71</v>
      </c>
      <c r="W14956">
        <v>35.51</v>
      </c>
      <c r="X14956" t="s">
        <v>71</v>
      </c>
      <c r="Y14956">
        <v>53.65</v>
      </c>
      <c r="AA14956">
        <v>72.59</v>
      </c>
      <c r="AE14956">
        <v>22.4</v>
      </c>
      <c r="AF14956" t="s">
        <v>71</v>
      </c>
      <c r="AG14956">
        <v>6.19</v>
      </c>
      <c r="AH14956" t="s">
        <v>71</v>
      </c>
      <c r="AS14956">
        <v>25.85</v>
      </c>
      <c r="AT14956" t="s">
        <v>71</v>
      </c>
    </row>
    <row r="14957" spans="1:46" x14ac:dyDescent="0.2">
      <c r="A14957" t="s">
        <v>262</v>
      </c>
      <c r="B14957" t="s">
        <v>263</v>
      </c>
      <c r="C14957">
        <f>-69.99209299 / 41.73924515</f>
        <v>-1.6768892858140247</v>
      </c>
      <c r="D14957" t="s">
        <v>264</v>
      </c>
      <c r="E14957" t="s">
        <v>70</v>
      </c>
      <c r="F14957" s="1">
        <v>38623</v>
      </c>
      <c r="G14957">
        <v>0.5</v>
      </c>
      <c r="I14957">
        <v>5.8</v>
      </c>
      <c r="J14957" t="s">
        <v>71</v>
      </c>
      <c r="K14957">
        <v>7.38</v>
      </c>
      <c r="L14957" t="s">
        <v>71</v>
      </c>
      <c r="M14957">
        <v>1.98</v>
      </c>
      <c r="N14957" t="s">
        <v>71</v>
      </c>
      <c r="O14957">
        <v>6.55</v>
      </c>
      <c r="P14957" t="s">
        <v>71</v>
      </c>
      <c r="Q14957">
        <v>20.399999999999999</v>
      </c>
      <c r="R14957" t="s">
        <v>71</v>
      </c>
      <c r="S14957">
        <v>0.5</v>
      </c>
      <c r="T14957" t="s">
        <v>71</v>
      </c>
      <c r="U14957">
        <v>15.49</v>
      </c>
      <c r="V14957" t="s">
        <v>71</v>
      </c>
      <c r="W14957">
        <v>31.08</v>
      </c>
      <c r="X14957" t="s">
        <v>71</v>
      </c>
      <c r="Y14957">
        <v>43.66</v>
      </c>
      <c r="AA14957">
        <v>50.21</v>
      </c>
      <c r="AC14957">
        <v>50.16</v>
      </c>
      <c r="AE14957">
        <v>16.55</v>
      </c>
      <c r="AF14957" t="s">
        <v>71</v>
      </c>
      <c r="AG14957">
        <v>6.68</v>
      </c>
      <c r="AH14957" t="s">
        <v>71</v>
      </c>
      <c r="AS14957">
        <v>4.8499999999999996</v>
      </c>
      <c r="AT14957" t="s">
        <v>71</v>
      </c>
    </row>
    <row r="14958" spans="1:46" x14ac:dyDescent="0.2">
      <c r="A14958" t="s">
        <v>262</v>
      </c>
      <c r="B14958" t="s">
        <v>263</v>
      </c>
      <c r="C14958">
        <f>-69.99209299 / 41.73924515</f>
        <v>-1.6768892858140247</v>
      </c>
      <c r="D14958" t="s">
        <v>264</v>
      </c>
      <c r="E14958" t="s">
        <v>70</v>
      </c>
      <c r="F14958" s="1">
        <v>38623</v>
      </c>
      <c r="G14958">
        <v>1</v>
      </c>
      <c r="O14958">
        <v>6.46</v>
      </c>
      <c r="P14958" t="s">
        <v>71</v>
      </c>
      <c r="Q14958">
        <v>20.5</v>
      </c>
      <c r="R14958" t="s">
        <v>71</v>
      </c>
    </row>
    <row r="14959" spans="1:46" x14ac:dyDescent="0.2">
      <c r="A14959" t="s">
        <v>262</v>
      </c>
      <c r="B14959" t="s">
        <v>263</v>
      </c>
      <c r="C14959">
        <f>-69.99209299 / 41.73924515</f>
        <v>-1.6768892858140247</v>
      </c>
      <c r="D14959" t="s">
        <v>264</v>
      </c>
      <c r="E14959" t="s">
        <v>70</v>
      </c>
      <c r="F14959" s="1">
        <v>38623</v>
      </c>
      <c r="G14959">
        <v>2</v>
      </c>
      <c r="O14959">
        <v>6.4</v>
      </c>
      <c r="P14959" t="s">
        <v>71</v>
      </c>
      <c r="Q14959">
        <v>20.5</v>
      </c>
      <c r="R14959" t="s">
        <v>71</v>
      </c>
    </row>
    <row r="14960" spans="1:46" x14ac:dyDescent="0.2">
      <c r="A14960" t="s">
        <v>262</v>
      </c>
      <c r="B14960" t="s">
        <v>263</v>
      </c>
      <c r="C14960">
        <f>-69.99209299 / 41.73924515</f>
        <v>-1.6768892858140247</v>
      </c>
      <c r="D14960" t="s">
        <v>264</v>
      </c>
      <c r="E14960" t="s">
        <v>70</v>
      </c>
      <c r="F14960" s="1">
        <v>38623</v>
      </c>
      <c r="G14960">
        <v>3</v>
      </c>
      <c r="O14960">
        <v>2.52</v>
      </c>
      <c r="P14960" t="s">
        <v>71</v>
      </c>
      <c r="Q14960">
        <v>19.8</v>
      </c>
      <c r="R14960" t="s">
        <v>71</v>
      </c>
    </row>
    <row r="14961" spans="1:46" x14ac:dyDescent="0.2">
      <c r="A14961" t="s">
        <v>262</v>
      </c>
      <c r="B14961" t="s">
        <v>263</v>
      </c>
      <c r="C14961">
        <f>-69.99209299 / 41.73924515</f>
        <v>-1.6768892858140247</v>
      </c>
      <c r="D14961" t="s">
        <v>264</v>
      </c>
      <c r="E14961" t="s">
        <v>70</v>
      </c>
      <c r="F14961" s="1">
        <v>38623</v>
      </c>
      <c r="G14961">
        <v>4</v>
      </c>
      <c r="O14961">
        <v>0.51</v>
      </c>
      <c r="P14961" t="s">
        <v>71</v>
      </c>
      <c r="Q14961">
        <v>16.100000000000001</v>
      </c>
      <c r="R14961" t="s">
        <v>71</v>
      </c>
    </row>
    <row r="14962" spans="1:46" x14ac:dyDescent="0.2">
      <c r="A14962" t="s">
        <v>262</v>
      </c>
      <c r="B14962" t="s">
        <v>263</v>
      </c>
      <c r="C14962">
        <f>-69.99209299 / 41.73924515</f>
        <v>-1.6768892858140247</v>
      </c>
      <c r="D14962" t="s">
        <v>264</v>
      </c>
      <c r="E14962" t="s">
        <v>70</v>
      </c>
      <c r="F14962" s="1">
        <v>38623</v>
      </c>
      <c r="G14962">
        <v>5</v>
      </c>
      <c r="O14962">
        <v>0.24</v>
      </c>
      <c r="P14962" t="s">
        <v>71</v>
      </c>
      <c r="Q14962">
        <v>12.1</v>
      </c>
      <c r="R14962" t="s">
        <v>71</v>
      </c>
    </row>
    <row r="14963" spans="1:46" x14ac:dyDescent="0.2">
      <c r="A14963" t="s">
        <v>262</v>
      </c>
      <c r="B14963" t="s">
        <v>263</v>
      </c>
      <c r="C14963">
        <f>-69.99209299 / 41.73924515</f>
        <v>-1.6768892858140247</v>
      </c>
      <c r="D14963" t="s">
        <v>264</v>
      </c>
      <c r="E14963" t="s">
        <v>70</v>
      </c>
      <c r="F14963" s="1">
        <v>38623</v>
      </c>
      <c r="G14963">
        <v>5.3</v>
      </c>
      <c r="K14963">
        <v>44.8</v>
      </c>
      <c r="L14963" t="s">
        <v>71</v>
      </c>
      <c r="O14963">
        <v>0.21</v>
      </c>
      <c r="P14963" t="s">
        <v>71</v>
      </c>
      <c r="Q14963">
        <v>11.2</v>
      </c>
      <c r="R14963" t="s">
        <v>71</v>
      </c>
      <c r="S14963">
        <v>1.1000000000000001</v>
      </c>
      <c r="T14963" t="s">
        <v>71</v>
      </c>
      <c r="U14963">
        <v>34.07</v>
      </c>
      <c r="V14963" t="s">
        <v>71</v>
      </c>
      <c r="W14963">
        <v>39.35</v>
      </c>
      <c r="X14963" t="s">
        <v>71</v>
      </c>
      <c r="Y14963">
        <v>55.03</v>
      </c>
      <c r="AA14963">
        <v>67.900000000000006</v>
      </c>
      <c r="AE14963">
        <v>34.71</v>
      </c>
      <c r="AF14963" t="s">
        <v>71</v>
      </c>
      <c r="AG14963">
        <v>6.28</v>
      </c>
      <c r="AH14963" t="s">
        <v>71</v>
      </c>
      <c r="AS14963">
        <v>50.52</v>
      </c>
      <c r="AT14963" t="s">
        <v>71</v>
      </c>
    </row>
    <row r="14964" spans="1:46" x14ac:dyDescent="0.2">
      <c r="A14964" t="s">
        <v>262</v>
      </c>
      <c r="B14964" t="s">
        <v>263</v>
      </c>
      <c r="C14964">
        <f>-69.99209299 / 41.73924515</f>
        <v>-1.6768892858140247</v>
      </c>
      <c r="D14964" t="s">
        <v>264</v>
      </c>
      <c r="E14964" t="s">
        <v>70</v>
      </c>
      <c r="F14964" s="1">
        <v>38945</v>
      </c>
      <c r="G14964">
        <v>0.5</v>
      </c>
      <c r="I14964">
        <v>5.95</v>
      </c>
      <c r="J14964" t="s">
        <v>71</v>
      </c>
      <c r="K14964">
        <v>32.36</v>
      </c>
      <c r="L14964" t="s">
        <v>71</v>
      </c>
      <c r="M14964">
        <v>0.8</v>
      </c>
      <c r="N14964" t="s">
        <v>71</v>
      </c>
      <c r="O14964">
        <v>8.51</v>
      </c>
      <c r="P14964" t="s">
        <v>71</v>
      </c>
      <c r="Q14964">
        <v>23.4</v>
      </c>
      <c r="R14964" t="s">
        <v>71</v>
      </c>
      <c r="S14964">
        <v>0.91</v>
      </c>
      <c r="T14964" t="s">
        <v>71</v>
      </c>
      <c r="U14964">
        <v>28.18</v>
      </c>
      <c r="V14964" t="s">
        <v>71</v>
      </c>
      <c r="W14964">
        <v>54.9</v>
      </c>
      <c r="X14964" t="s">
        <v>71</v>
      </c>
      <c r="Y14964">
        <v>52.29</v>
      </c>
      <c r="AA14964">
        <v>64.709999999999994</v>
      </c>
      <c r="AC14964">
        <v>63.22</v>
      </c>
      <c r="AE14964">
        <v>17.760000000000002</v>
      </c>
      <c r="AF14964" t="s">
        <v>71</v>
      </c>
      <c r="AG14964">
        <v>6.77</v>
      </c>
      <c r="AH14964" t="s">
        <v>71</v>
      </c>
      <c r="AS14964">
        <v>10.32</v>
      </c>
      <c r="AT14964" t="s">
        <v>71</v>
      </c>
    </row>
    <row r="14965" spans="1:46" x14ac:dyDescent="0.2">
      <c r="A14965" t="s">
        <v>262</v>
      </c>
      <c r="B14965" t="s">
        <v>263</v>
      </c>
      <c r="C14965">
        <f>-69.99209299 / 41.73924515</f>
        <v>-1.6768892858140247</v>
      </c>
      <c r="D14965" t="s">
        <v>264</v>
      </c>
      <c r="E14965" t="s">
        <v>70</v>
      </c>
      <c r="F14965" s="1">
        <v>38945</v>
      </c>
      <c r="G14965">
        <v>1</v>
      </c>
      <c r="O14965">
        <v>8.01</v>
      </c>
      <c r="P14965" t="s">
        <v>71</v>
      </c>
      <c r="Q14965">
        <v>23.4</v>
      </c>
      <c r="R14965" t="s">
        <v>71</v>
      </c>
    </row>
    <row r="14966" spans="1:46" x14ac:dyDescent="0.2">
      <c r="A14966" t="s">
        <v>262</v>
      </c>
      <c r="B14966" t="s">
        <v>263</v>
      </c>
      <c r="C14966">
        <f>-69.99209299 / 41.73924515</f>
        <v>-1.6768892858140247</v>
      </c>
      <c r="D14966" t="s">
        <v>264</v>
      </c>
      <c r="E14966" t="s">
        <v>70</v>
      </c>
      <c r="F14966" s="1">
        <v>38945</v>
      </c>
      <c r="G14966">
        <v>2</v>
      </c>
      <c r="O14966">
        <v>6.15</v>
      </c>
      <c r="P14966" t="s">
        <v>71</v>
      </c>
      <c r="Q14966">
        <v>23.2</v>
      </c>
      <c r="R14966" t="s">
        <v>71</v>
      </c>
    </row>
    <row r="14967" spans="1:46" x14ac:dyDescent="0.2">
      <c r="A14967" t="s">
        <v>262</v>
      </c>
      <c r="B14967" t="s">
        <v>263</v>
      </c>
      <c r="C14967">
        <f>-69.99209299 / 41.73924515</f>
        <v>-1.6768892858140247</v>
      </c>
      <c r="D14967" t="s">
        <v>264</v>
      </c>
      <c r="E14967" t="s">
        <v>70</v>
      </c>
      <c r="F14967" s="1">
        <v>38945</v>
      </c>
      <c r="G14967">
        <v>3</v>
      </c>
      <c r="O14967">
        <v>0.23</v>
      </c>
      <c r="P14967" t="s">
        <v>71</v>
      </c>
      <c r="Q14967">
        <v>19.600000000000001</v>
      </c>
      <c r="R14967" t="s">
        <v>71</v>
      </c>
    </row>
    <row r="14968" spans="1:46" x14ac:dyDescent="0.2">
      <c r="A14968" t="s">
        <v>262</v>
      </c>
      <c r="B14968" t="s">
        <v>263</v>
      </c>
      <c r="C14968">
        <f>-69.99209299 / 41.73924515</f>
        <v>-1.6768892858140247</v>
      </c>
      <c r="D14968" t="s">
        <v>264</v>
      </c>
      <c r="E14968" t="s">
        <v>70</v>
      </c>
      <c r="F14968" s="1">
        <v>38945</v>
      </c>
      <c r="G14968">
        <v>4</v>
      </c>
      <c r="O14968">
        <v>0.18</v>
      </c>
      <c r="P14968" t="s">
        <v>71</v>
      </c>
      <c r="Q14968">
        <v>15</v>
      </c>
      <c r="R14968" t="s">
        <v>71</v>
      </c>
    </row>
    <row r="14969" spans="1:46" x14ac:dyDescent="0.2">
      <c r="A14969" t="s">
        <v>262</v>
      </c>
      <c r="B14969" t="s">
        <v>263</v>
      </c>
      <c r="C14969">
        <f>-69.99209299 / 41.73924515</f>
        <v>-1.6768892858140247</v>
      </c>
      <c r="D14969" t="s">
        <v>264</v>
      </c>
      <c r="E14969" t="s">
        <v>70</v>
      </c>
      <c r="F14969" s="1">
        <v>38945</v>
      </c>
      <c r="G14969">
        <v>5</v>
      </c>
      <c r="K14969">
        <v>30.62</v>
      </c>
      <c r="L14969" t="s">
        <v>71</v>
      </c>
      <c r="O14969">
        <v>0.18</v>
      </c>
      <c r="P14969" t="s">
        <v>71</v>
      </c>
      <c r="Q14969">
        <v>12</v>
      </c>
      <c r="R14969" t="s">
        <v>71</v>
      </c>
      <c r="S14969">
        <v>0.95</v>
      </c>
      <c r="T14969" t="s">
        <v>71</v>
      </c>
      <c r="U14969">
        <v>29.46</v>
      </c>
      <c r="V14969" t="s">
        <v>71</v>
      </c>
      <c r="W14969">
        <v>56.47</v>
      </c>
      <c r="X14969" t="s">
        <v>71</v>
      </c>
      <c r="Y14969">
        <v>52.93</v>
      </c>
      <c r="AA14969">
        <v>64.17</v>
      </c>
      <c r="AE14969">
        <v>20.38</v>
      </c>
      <c r="AF14969" t="s">
        <v>71</v>
      </c>
      <c r="AG14969">
        <v>6.19</v>
      </c>
      <c r="AH14969" t="s">
        <v>71</v>
      </c>
      <c r="AS14969">
        <v>15.06</v>
      </c>
      <c r="AT14969" t="s">
        <v>71</v>
      </c>
    </row>
    <row r="14970" spans="1:46" x14ac:dyDescent="0.2">
      <c r="A14970" t="s">
        <v>262</v>
      </c>
      <c r="B14970" t="s">
        <v>263</v>
      </c>
      <c r="C14970">
        <f>-69.99209299 / 41.73924515</f>
        <v>-1.6768892858140247</v>
      </c>
      <c r="D14970" t="s">
        <v>264</v>
      </c>
      <c r="E14970" t="s">
        <v>70</v>
      </c>
      <c r="F14970" s="1">
        <v>38945</v>
      </c>
      <c r="G14970">
        <v>5.5</v>
      </c>
      <c r="O14970">
        <v>0.18</v>
      </c>
      <c r="P14970" t="s">
        <v>71</v>
      </c>
      <c r="Q14970">
        <v>11.1</v>
      </c>
      <c r="R14970" t="s">
        <v>71</v>
      </c>
    </row>
    <row r="14971" spans="1:46" x14ac:dyDescent="0.2">
      <c r="A14971" t="s">
        <v>262</v>
      </c>
      <c r="B14971" t="s">
        <v>263</v>
      </c>
      <c r="C14971">
        <f>-69.99209299 / 41.73924515</f>
        <v>-1.6768892858140247</v>
      </c>
      <c r="D14971" t="s">
        <v>264</v>
      </c>
      <c r="E14971" t="s">
        <v>70</v>
      </c>
      <c r="F14971" s="1">
        <v>38986</v>
      </c>
      <c r="G14971">
        <v>0.5</v>
      </c>
      <c r="I14971">
        <v>5.8</v>
      </c>
      <c r="J14971" t="s">
        <v>71</v>
      </c>
      <c r="K14971">
        <v>20.49</v>
      </c>
      <c r="L14971" t="s">
        <v>71</v>
      </c>
      <c r="M14971">
        <v>1.6</v>
      </c>
      <c r="N14971" t="s">
        <v>71</v>
      </c>
      <c r="O14971">
        <v>7.07</v>
      </c>
      <c r="P14971" t="s">
        <v>71</v>
      </c>
      <c r="Q14971">
        <v>19.7</v>
      </c>
      <c r="R14971" t="s">
        <v>71</v>
      </c>
      <c r="S14971">
        <v>0.75</v>
      </c>
      <c r="T14971" t="s">
        <v>71</v>
      </c>
      <c r="U14971">
        <v>23.08</v>
      </c>
      <c r="V14971" t="s">
        <v>71</v>
      </c>
      <c r="W14971">
        <v>48.62</v>
      </c>
      <c r="X14971" t="s">
        <v>71</v>
      </c>
      <c r="Y14971">
        <v>49.41</v>
      </c>
      <c r="AA14971">
        <v>60.23</v>
      </c>
      <c r="AC14971">
        <v>53.23</v>
      </c>
      <c r="AE14971">
        <v>16.75</v>
      </c>
      <c r="AF14971" t="s">
        <v>71</v>
      </c>
      <c r="AG14971">
        <v>6.4</v>
      </c>
      <c r="AH14971" t="s">
        <v>71</v>
      </c>
      <c r="AS14971">
        <v>4.41</v>
      </c>
      <c r="AT14971" t="s">
        <v>71</v>
      </c>
    </row>
    <row r="14972" spans="1:46" x14ac:dyDescent="0.2">
      <c r="A14972" t="s">
        <v>262</v>
      </c>
      <c r="B14972" t="s">
        <v>263</v>
      </c>
      <c r="C14972">
        <f>-69.99209299 / 41.73924515</f>
        <v>-1.6768892858140247</v>
      </c>
      <c r="D14972" t="s">
        <v>264</v>
      </c>
      <c r="E14972" t="s">
        <v>70</v>
      </c>
      <c r="F14972" s="1">
        <v>38986</v>
      </c>
      <c r="G14972">
        <v>1</v>
      </c>
      <c r="O14972">
        <v>6.92</v>
      </c>
      <c r="P14972" t="s">
        <v>71</v>
      </c>
      <c r="Q14972">
        <v>19.5</v>
      </c>
      <c r="R14972" t="s">
        <v>71</v>
      </c>
    </row>
    <row r="14973" spans="1:46" x14ac:dyDescent="0.2">
      <c r="A14973" t="s">
        <v>262</v>
      </c>
      <c r="B14973" t="s">
        <v>263</v>
      </c>
      <c r="C14973">
        <f>-69.99209299 / 41.73924515</f>
        <v>-1.6768892858140247</v>
      </c>
      <c r="D14973" t="s">
        <v>264</v>
      </c>
      <c r="E14973" t="s">
        <v>70</v>
      </c>
      <c r="F14973" s="1">
        <v>38986</v>
      </c>
      <c r="G14973">
        <v>2</v>
      </c>
      <c r="O14973">
        <v>9.83</v>
      </c>
      <c r="P14973" t="s">
        <v>71</v>
      </c>
      <c r="Q14973">
        <v>19.2</v>
      </c>
      <c r="R14973" t="s">
        <v>71</v>
      </c>
    </row>
    <row r="14974" spans="1:46" x14ac:dyDescent="0.2">
      <c r="A14974" t="s">
        <v>262</v>
      </c>
      <c r="B14974" t="s">
        <v>263</v>
      </c>
      <c r="C14974">
        <f>-69.99209299 / 41.73924515</f>
        <v>-1.6768892858140247</v>
      </c>
      <c r="D14974" t="s">
        <v>264</v>
      </c>
      <c r="E14974" t="s">
        <v>70</v>
      </c>
      <c r="F14974" s="1">
        <v>38986</v>
      </c>
      <c r="G14974">
        <v>3</v>
      </c>
      <c r="O14974">
        <v>3.49</v>
      </c>
      <c r="P14974" t="s">
        <v>71</v>
      </c>
      <c r="Q14974">
        <v>18.899999999999999</v>
      </c>
      <c r="R14974" t="s">
        <v>71</v>
      </c>
    </row>
    <row r="14975" spans="1:46" x14ac:dyDescent="0.2">
      <c r="A14975" t="s">
        <v>262</v>
      </c>
      <c r="B14975" t="s">
        <v>263</v>
      </c>
      <c r="C14975">
        <f>-69.99209299 / 41.73924515</f>
        <v>-1.6768892858140247</v>
      </c>
      <c r="D14975" t="s">
        <v>264</v>
      </c>
      <c r="E14975" t="s">
        <v>70</v>
      </c>
      <c r="F14975" s="1">
        <v>38986</v>
      </c>
      <c r="G14975">
        <v>4</v>
      </c>
      <c r="O14975">
        <v>0.22</v>
      </c>
      <c r="P14975" t="s">
        <v>71</v>
      </c>
      <c r="Q14975">
        <v>15.5</v>
      </c>
      <c r="R14975" t="s">
        <v>71</v>
      </c>
    </row>
    <row r="14976" spans="1:46" x14ac:dyDescent="0.2">
      <c r="A14976" t="s">
        <v>262</v>
      </c>
      <c r="B14976" t="s">
        <v>263</v>
      </c>
      <c r="C14976">
        <f>-69.99209299 / 41.73924515</f>
        <v>-1.6768892858140247</v>
      </c>
      <c r="D14976" t="s">
        <v>264</v>
      </c>
      <c r="E14976" t="s">
        <v>70</v>
      </c>
      <c r="F14976" s="1">
        <v>38986</v>
      </c>
      <c r="G14976">
        <v>5</v>
      </c>
      <c r="O14976">
        <v>0.18</v>
      </c>
      <c r="P14976" t="s">
        <v>71</v>
      </c>
      <c r="Q14976">
        <v>12.5</v>
      </c>
      <c r="R14976" t="s">
        <v>71</v>
      </c>
    </row>
    <row r="14977" spans="1:46" x14ac:dyDescent="0.2">
      <c r="A14977" t="s">
        <v>262</v>
      </c>
      <c r="B14977" t="s">
        <v>263</v>
      </c>
      <c r="C14977">
        <f>-69.99209299 / 41.73924515</f>
        <v>-1.6768892858140247</v>
      </c>
      <c r="D14977" t="s">
        <v>264</v>
      </c>
      <c r="E14977" t="s">
        <v>70</v>
      </c>
      <c r="F14977" s="1">
        <v>38986</v>
      </c>
      <c r="G14977">
        <v>5.3</v>
      </c>
      <c r="K14977">
        <v>27.72</v>
      </c>
      <c r="L14977" t="s">
        <v>71</v>
      </c>
      <c r="O14977">
        <v>0.15</v>
      </c>
      <c r="P14977" t="s">
        <v>71</v>
      </c>
      <c r="Q14977">
        <v>11.7</v>
      </c>
      <c r="R14977" t="s">
        <v>71</v>
      </c>
      <c r="S14977">
        <v>1.05</v>
      </c>
      <c r="T14977" t="s">
        <v>71</v>
      </c>
      <c r="U14977">
        <v>32.369999999999997</v>
      </c>
      <c r="V14977" t="s">
        <v>71</v>
      </c>
      <c r="W14977">
        <v>40.46</v>
      </c>
      <c r="X14977" t="s">
        <v>71</v>
      </c>
      <c r="Y14977">
        <v>54.29</v>
      </c>
      <c r="AA14977">
        <v>63.19</v>
      </c>
      <c r="AE14977">
        <v>23.41</v>
      </c>
      <c r="AF14977" t="s">
        <v>71</v>
      </c>
      <c r="AG14977">
        <v>6.17</v>
      </c>
      <c r="AH14977" t="s">
        <v>71</v>
      </c>
      <c r="AS14977">
        <v>19.13</v>
      </c>
      <c r="AT14977" t="s">
        <v>71</v>
      </c>
    </row>
    <row r="14978" spans="1:46" x14ac:dyDescent="0.2">
      <c r="A14978" t="s">
        <v>262</v>
      </c>
      <c r="B14978" t="s">
        <v>263</v>
      </c>
      <c r="C14978">
        <f>-69.99209299 / 41.73924515</f>
        <v>-1.6768892858140247</v>
      </c>
      <c r="D14978" t="s">
        <v>264</v>
      </c>
      <c r="E14978" t="s">
        <v>70</v>
      </c>
      <c r="F14978" s="1">
        <v>39678</v>
      </c>
      <c r="G14978">
        <v>0.5</v>
      </c>
      <c r="I14978">
        <v>5.5</v>
      </c>
      <c r="J14978" t="s">
        <v>71</v>
      </c>
      <c r="K14978">
        <v>3.84</v>
      </c>
      <c r="L14978" t="s">
        <v>71</v>
      </c>
      <c r="M14978">
        <v>3.11</v>
      </c>
      <c r="N14978" t="s">
        <v>71</v>
      </c>
      <c r="O14978">
        <v>6.9</v>
      </c>
      <c r="P14978" t="s">
        <v>71</v>
      </c>
      <c r="Q14978">
        <v>24.7</v>
      </c>
      <c r="R14978" t="s">
        <v>71</v>
      </c>
      <c r="S14978">
        <v>0.28999999999999998</v>
      </c>
      <c r="T14978" t="s">
        <v>71</v>
      </c>
      <c r="U14978">
        <v>8.98</v>
      </c>
      <c r="V14978" t="s">
        <v>71</v>
      </c>
      <c r="W14978">
        <v>26.24</v>
      </c>
      <c r="X14978" t="s">
        <v>71</v>
      </c>
      <c r="Y14978">
        <v>35.799999999999997</v>
      </c>
      <c r="AA14978">
        <v>43.8</v>
      </c>
      <c r="AC14978">
        <v>43.65</v>
      </c>
      <c r="AE14978">
        <v>8.4</v>
      </c>
      <c r="AF14978" t="s">
        <v>71</v>
      </c>
      <c r="AG14978">
        <v>6.78</v>
      </c>
      <c r="AH14978" t="s">
        <v>71</v>
      </c>
      <c r="AS14978">
        <v>2.41</v>
      </c>
      <c r="AT14978" t="s">
        <v>71</v>
      </c>
    </row>
    <row r="14979" spans="1:46" x14ac:dyDescent="0.2">
      <c r="A14979" t="s">
        <v>262</v>
      </c>
      <c r="B14979" t="s">
        <v>263</v>
      </c>
      <c r="C14979">
        <f>-69.99209299 / 41.73924515</f>
        <v>-1.6768892858140247</v>
      </c>
      <c r="D14979" t="s">
        <v>264</v>
      </c>
      <c r="E14979" t="s">
        <v>70</v>
      </c>
      <c r="F14979" s="1">
        <v>39678</v>
      </c>
      <c r="G14979">
        <v>1</v>
      </c>
      <c r="O14979">
        <v>6.8</v>
      </c>
      <c r="P14979" t="s">
        <v>71</v>
      </c>
      <c r="Q14979">
        <v>24.7</v>
      </c>
      <c r="R14979" t="s">
        <v>71</v>
      </c>
    </row>
    <row r="14980" spans="1:46" x14ac:dyDescent="0.2">
      <c r="A14980" t="s">
        <v>262</v>
      </c>
      <c r="B14980" t="s">
        <v>263</v>
      </c>
      <c r="C14980">
        <f>-69.99209299 / 41.73924515</f>
        <v>-1.6768892858140247</v>
      </c>
      <c r="D14980" t="s">
        <v>264</v>
      </c>
      <c r="E14980" t="s">
        <v>70</v>
      </c>
      <c r="F14980" s="1">
        <v>39678</v>
      </c>
      <c r="G14980">
        <v>2</v>
      </c>
      <c r="O14980">
        <v>6.21</v>
      </c>
      <c r="P14980" t="s">
        <v>71</v>
      </c>
      <c r="Q14980">
        <v>24.7</v>
      </c>
      <c r="R14980" t="s">
        <v>71</v>
      </c>
    </row>
    <row r="14981" spans="1:46" x14ac:dyDescent="0.2">
      <c r="A14981" t="s">
        <v>262</v>
      </c>
      <c r="B14981" t="s">
        <v>263</v>
      </c>
      <c r="C14981">
        <f>-69.99209299 / 41.73924515</f>
        <v>-1.6768892858140247</v>
      </c>
      <c r="D14981" t="s">
        <v>264</v>
      </c>
      <c r="E14981" t="s">
        <v>70</v>
      </c>
      <c r="F14981" s="1">
        <v>39678</v>
      </c>
      <c r="G14981">
        <v>3</v>
      </c>
      <c r="O14981">
        <v>5.2</v>
      </c>
      <c r="P14981" t="s">
        <v>71</v>
      </c>
      <c r="Q14981">
        <v>23.8</v>
      </c>
      <c r="R14981" t="s">
        <v>71</v>
      </c>
    </row>
    <row r="14982" spans="1:46" x14ac:dyDescent="0.2">
      <c r="A14982" t="s">
        <v>262</v>
      </c>
      <c r="B14982" t="s">
        <v>263</v>
      </c>
      <c r="C14982">
        <f>-69.99209299 / 41.73924515</f>
        <v>-1.6768892858140247</v>
      </c>
      <c r="D14982" t="s">
        <v>264</v>
      </c>
      <c r="E14982" t="s">
        <v>70</v>
      </c>
      <c r="F14982" s="1">
        <v>39678</v>
      </c>
      <c r="G14982">
        <v>4</v>
      </c>
      <c r="O14982">
        <v>0.38</v>
      </c>
      <c r="P14982" t="s">
        <v>71</v>
      </c>
      <c r="Q14982">
        <v>20.399999999999999</v>
      </c>
      <c r="R14982" t="s">
        <v>71</v>
      </c>
    </row>
    <row r="14983" spans="1:46" x14ac:dyDescent="0.2">
      <c r="A14983" t="s">
        <v>262</v>
      </c>
      <c r="B14983" t="s">
        <v>263</v>
      </c>
      <c r="C14983">
        <f>-69.99209299 / 41.73924515</f>
        <v>-1.6768892858140247</v>
      </c>
      <c r="D14983" t="s">
        <v>264</v>
      </c>
      <c r="E14983" t="s">
        <v>70</v>
      </c>
      <c r="F14983" s="1">
        <v>39678</v>
      </c>
      <c r="G14983">
        <v>4.5</v>
      </c>
      <c r="K14983">
        <v>14.74</v>
      </c>
      <c r="L14983" t="s">
        <v>71</v>
      </c>
      <c r="S14983">
        <v>0.54</v>
      </c>
      <c r="T14983" t="s">
        <v>71</v>
      </c>
      <c r="U14983">
        <v>16.73</v>
      </c>
      <c r="V14983" t="s">
        <v>71</v>
      </c>
      <c r="W14983">
        <v>29.07</v>
      </c>
      <c r="X14983" t="s">
        <v>71</v>
      </c>
      <c r="Y14983">
        <v>44.77</v>
      </c>
      <c r="AA14983">
        <v>56.99</v>
      </c>
      <c r="AE14983">
        <v>11</v>
      </c>
      <c r="AF14983" t="s">
        <v>71</v>
      </c>
      <c r="AG14983">
        <v>6.31</v>
      </c>
      <c r="AH14983" t="s">
        <v>71</v>
      </c>
      <c r="AS14983">
        <v>10.49</v>
      </c>
      <c r="AT14983" t="s">
        <v>71</v>
      </c>
    </row>
    <row r="14984" spans="1:46" x14ac:dyDescent="0.2">
      <c r="A14984" t="s">
        <v>262</v>
      </c>
      <c r="B14984" t="s">
        <v>263</v>
      </c>
      <c r="C14984">
        <f>-69.99209299 / 41.73924515</f>
        <v>-1.6768892858140247</v>
      </c>
      <c r="D14984" t="s">
        <v>264</v>
      </c>
      <c r="E14984" t="s">
        <v>70</v>
      </c>
      <c r="F14984" s="1">
        <v>39678</v>
      </c>
      <c r="G14984">
        <v>5</v>
      </c>
      <c r="O14984">
        <v>0.23</v>
      </c>
      <c r="P14984" t="s">
        <v>71</v>
      </c>
      <c r="Q14984">
        <v>15.9</v>
      </c>
      <c r="R14984" t="s">
        <v>71</v>
      </c>
    </row>
    <row r="14985" spans="1:46" x14ac:dyDescent="0.2">
      <c r="A14985" t="s">
        <v>262</v>
      </c>
      <c r="B14985" t="s">
        <v>263</v>
      </c>
      <c r="C14985">
        <f>-69.99209299 / 41.73924515</f>
        <v>-1.6768892858140247</v>
      </c>
      <c r="D14985" t="s">
        <v>264</v>
      </c>
      <c r="E14985" t="s">
        <v>70</v>
      </c>
      <c r="F14985" s="1">
        <v>40052</v>
      </c>
      <c r="G14985">
        <v>0.5</v>
      </c>
      <c r="I14985">
        <v>5.56</v>
      </c>
      <c r="J14985" t="s">
        <v>71</v>
      </c>
      <c r="K14985">
        <v>9.51</v>
      </c>
      <c r="L14985" t="s">
        <v>71</v>
      </c>
      <c r="M14985">
        <v>1.52</v>
      </c>
      <c r="N14985" t="s">
        <v>71</v>
      </c>
      <c r="O14985">
        <v>8.2100000000000009</v>
      </c>
      <c r="P14985" t="s">
        <v>71</v>
      </c>
      <c r="Q14985">
        <v>27</v>
      </c>
      <c r="R14985" t="s">
        <v>71</v>
      </c>
      <c r="S14985">
        <v>0.45</v>
      </c>
      <c r="T14985" t="s">
        <v>71</v>
      </c>
      <c r="U14985">
        <v>13.8</v>
      </c>
      <c r="V14985" t="s">
        <v>71</v>
      </c>
      <c r="W14985">
        <v>34.26</v>
      </c>
      <c r="X14985" t="s">
        <v>71</v>
      </c>
      <c r="Y14985">
        <v>42</v>
      </c>
      <c r="AA14985">
        <v>52.7</v>
      </c>
      <c r="AC14985">
        <v>53.97</v>
      </c>
      <c r="AE14985">
        <v>10</v>
      </c>
      <c r="AF14985" t="s">
        <v>71</v>
      </c>
      <c r="AG14985">
        <v>6.26</v>
      </c>
      <c r="AH14985" t="s">
        <v>71</v>
      </c>
      <c r="AS14985">
        <v>7.54</v>
      </c>
      <c r="AT14985" t="s">
        <v>71</v>
      </c>
    </row>
    <row r="14986" spans="1:46" x14ac:dyDescent="0.2">
      <c r="A14986" t="s">
        <v>262</v>
      </c>
      <c r="B14986" t="s">
        <v>263</v>
      </c>
      <c r="C14986">
        <f>-69.99209299 / 41.73924515</f>
        <v>-1.6768892858140247</v>
      </c>
      <c r="D14986" t="s">
        <v>264</v>
      </c>
      <c r="E14986" t="s">
        <v>70</v>
      </c>
      <c r="F14986" s="1">
        <v>40052</v>
      </c>
      <c r="G14986">
        <v>1</v>
      </c>
      <c r="O14986">
        <v>7.97</v>
      </c>
      <c r="P14986" t="s">
        <v>71</v>
      </c>
      <c r="Q14986">
        <v>26.9</v>
      </c>
      <c r="R14986" t="s">
        <v>71</v>
      </c>
    </row>
    <row r="14987" spans="1:46" x14ac:dyDescent="0.2">
      <c r="A14987" t="s">
        <v>262</v>
      </c>
      <c r="B14987" t="s">
        <v>263</v>
      </c>
      <c r="C14987">
        <f>-69.99209299 / 41.73924515</f>
        <v>-1.6768892858140247</v>
      </c>
      <c r="D14987" t="s">
        <v>264</v>
      </c>
      <c r="E14987" t="s">
        <v>70</v>
      </c>
      <c r="F14987" s="1">
        <v>40052</v>
      </c>
      <c r="G14987">
        <v>2</v>
      </c>
      <c r="O14987">
        <v>6.88</v>
      </c>
      <c r="P14987" t="s">
        <v>71</v>
      </c>
      <c r="Q14987">
        <v>26.4</v>
      </c>
      <c r="R14987" t="s">
        <v>71</v>
      </c>
    </row>
    <row r="14988" spans="1:46" x14ac:dyDescent="0.2">
      <c r="A14988" t="s">
        <v>262</v>
      </c>
      <c r="B14988" t="s">
        <v>263</v>
      </c>
      <c r="C14988">
        <f>-69.99209299 / 41.73924515</f>
        <v>-1.6768892858140247</v>
      </c>
      <c r="D14988" t="s">
        <v>264</v>
      </c>
      <c r="E14988" t="s">
        <v>70</v>
      </c>
      <c r="F14988" s="1">
        <v>40052</v>
      </c>
      <c r="G14988">
        <v>3</v>
      </c>
      <c r="O14988">
        <v>9.7200000000000006</v>
      </c>
      <c r="P14988" t="s">
        <v>71</v>
      </c>
      <c r="Q14988">
        <v>22.9</v>
      </c>
      <c r="R14988" t="s">
        <v>71</v>
      </c>
    </row>
    <row r="14989" spans="1:46" x14ac:dyDescent="0.2">
      <c r="A14989" t="s">
        <v>262</v>
      </c>
      <c r="B14989" t="s">
        <v>263</v>
      </c>
      <c r="C14989">
        <f>-69.99209299 / 41.73924515</f>
        <v>-1.6768892858140247</v>
      </c>
      <c r="D14989" t="s">
        <v>264</v>
      </c>
      <c r="E14989" t="s">
        <v>70</v>
      </c>
      <c r="F14989" s="1">
        <v>40052</v>
      </c>
      <c r="G14989">
        <v>4</v>
      </c>
      <c r="O14989">
        <v>2.5499999999999998</v>
      </c>
      <c r="P14989" t="s">
        <v>71</v>
      </c>
      <c r="Q14989">
        <v>17.7</v>
      </c>
      <c r="R14989" t="s">
        <v>71</v>
      </c>
    </row>
    <row r="14990" spans="1:46" x14ac:dyDescent="0.2">
      <c r="A14990" t="s">
        <v>262</v>
      </c>
      <c r="B14990" t="s">
        <v>263</v>
      </c>
      <c r="C14990">
        <f>-69.99209299 / 41.73924515</f>
        <v>-1.6768892858140247</v>
      </c>
      <c r="D14990" t="s">
        <v>264</v>
      </c>
      <c r="E14990" t="s">
        <v>70</v>
      </c>
      <c r="F14990" s="1">
        <v>40052</v>
      </c>
      <c r="G14990">
        <v>5</v>
      </c>
      <c r="K14990">
        <v>30.09</v>
      </c>
      <c r="L14990" t="s">
        <v>71</v>
      </c>
      <c r="O14990">
        <v>0.51</v>
      </c>
      <c r="P14990" t="s">
        <v>71</v>
      </c>
      <c r="Q14990">
        <v>13.8</v>
      </c>
      <c r="R14990" t="s">
        <v>71</v>
      </c>
      <c r="S14990">
        <v>0.43</v>
      </c>
      <c r="T14990" t="s">
        <v>71</v>
      </c>
      <c r="U14990">
        <v>13.17</v>
      </c>
      <c r="V14990" t="s">
        <v>71</v>
      </c>
      <c r="W14990">
        <v>39.81</v>
      </c>
      <c r="X14990" t="s">
        <v>71</v>
      </c>
      <c r="Y14990">
        <v>41.32</v>
      </c>
      <c r="AA14990">
        <v>63.99</v>
      </c>
      <c r="AE14990">
        <v>2.9</v>
      </c>
      <c r="AF14990" t="s">
        <v>71</v>
      </c>
      <c r="AG14990">
        <v>6.06</v>
      </c>
      <c r="AH14990" t="s">
        <v>71</v>
      </c>
      <c r="AS14990">
        <v>18.53</v>
      </c>
      <c r="AT14990" t="s">
        <v>71</v>
      </c>
    </row>
    <row r="14991" spans="1:46" x14ac:dyDescent="0.2">
      <c r="A14991" t="s">
        <v>262</v>
      </c>
      <c r="B14991" t="s">
        <v>263</v>
      </c>
      <c r="C14991">
        <f>-69.99209299 / 41.73924515</f>
        <v>-1.6768892858140247</v>
      </c>
      <c r="D14991" t="s">
        <v>264</v>
      </c>
      <c r="E14991" t="s">
        <v>70</v>
      </c>
      <c r="F14991" s="1">
        <v>40421</v>
      </c>
      <c r="G14991">
        <v>0.5</v>
      </c>
      <c r="I14991">
        <v>5.6</v>
      </c>
      <c r="J14991" t="s">
        <v>71</v>
      </c>
      <c r="K14991">
        <v>2.0099999999999998</v>
      </c>
      <c r="L14991" t="s">
        <v>71</v>
      </c>
      <c r="M14991">
        <v>3.05</v>
      </c>
      <c r="N14991" t="s">
        <v>71</v>
      </c>
      <c r="O14991">
        <v>7.24</v>
      </c>
      <c r="P14991" t="s">
        <v>71</v>
      </c>
      <c r="Q14991">
        <v>23.9</v>
      </c>
      <c r="R14991" t="s">
        <v>71</v>
      </c>
      <c r="S14991">
        <v>0.83</v>
      </c>
      <c r="T14991" t="s">
        <v>71</v>
      </c>
      <c r="U14991">
        <v>25.6</v>
      </c>
      <c r="V14991" t="s">
        <v>71</v>
      </c>
      <c r="W14991">
        <v>35.380000000000003</v>
      </c>
      <c r="X14991" t="s">
        <v>71</v>
      </c>
      <c r="Y14991">
        <v>50.91</v>
      </c>
      <c r="AA14991">
        <v>37.450000000000003</v>
      </c>
      <c r="AC14991">
        <v>43.93</v>
      </c>
      <c r="AE14991">
        <v>9.6</v>
      </c>
      <c r="AF14991" t="s">
        <v>71</v>
      </c>
      <c r="AG14991">
        <v>6.94</v>
      </c>
      <c r="AH14991" t="s">
        <v>71</v>
      </c>
    </row>
    <row r="14992" spans="1:46" x14ac:dyDescent="0.2">
      <c r="A14992" t="s">
        <v>262</v>
      </c>
      <c r="B14992" t="s">
        <v>263</v>
      </c>
      <c r="C14992">
        <f>-69.99209299 / 41.73924515</f>
        <v>-1.6768892858140247</v>
      </c>
      <c r="D14992" t="s">
        <v>264</v>
      </c>
      <c r="E14992" t="s">
        <v>70</v>
      </c>
      <c r="F14992" s="1">
        <v>40421</v>
      </c>
      <c r="G14992">
        <v>1</v>
      </c>
      <c r="O14992">
        <v>7.63</v>
      </c>
      <c r="P14992" t="s">
        <v>71</v>
      </c>
      <c r="Q14992">
        <v>23.9</v>
      </c>
      <c r="R14992" t="s">
        <v>71</v>
      </c>
    </row>
    <row r="14993" spans="1:46" x14ac:dyDescent="0.2">
      <c r="A14993" t="s">
        <v>262</v>
      </c>
      <c r="B14993" t="s">
        <v>263</v>
      </c>
      <c r="C14993">
        <f>-69.99209299 / 41.73924515</f>
        <v>-1.6768892858140247</v>
      </c>
      <c r="D14993" t="s">
        <v>264</v>
      </c>
      <c r="E14993" t="s">
        <v>70</v>
      </c>
      <c r="F14993" s="1">
        <v>40421</v>
      </c>
      <c r="G14993">
        <v>2</v>
      </c>
      <c r="O14993">
        <v>7.21</v>
      </c>
      <c r="P14993" t="s">
        <v>71</v>
      </c>
      <c r="Q14993">
        <v>22.5</v>
      </c>
      <c r="R14993" t="s">
        <v>71</v>
      </c>
    </row>
    <row r="14994" spans="1:46" x14ac:dyDescent="0.2">
      <c r="A14994" t="s">
        <v>262</v>
      </c>
      <c r="B14994" t="s">
        <v>263</v>
      </c>
      <c r="C14994">
        <f>-69.99209299 / 41.73924515</f>
        <v>-1.6768892858140247</v>
      </c>
      <c r="D14994" t="s">
        <v>264</v>
      </c>
      <c r="E14994" t="s">
        <v>70</v>
      </c>
      <c r="F14994" s="1">
        <v>40421</v>
      </c>
      <c r="G14994">
        <v>3</v>
      </c>
      <c r="O14994">
        <v>4.71</v>
      </c>
      <c r="P14994" t="s">
        <v>71</v>
      </c>
      <c r="Q14994">
        <v>21.4</v>
      </c>
      <c r="R14994" t="s">
        <v>71</v>
      </c>
    </row>
    <row r="14995" spans="1:46" x14ac:dyDescent="0.2">
      <c r="A14995" t="s">
        <v>262</v>
      </c>
      <c r="B14995" t="s">
        <v>263</v>
      </c>
      <c r="C14995">
        <f>-69.99209299 / 41.73924515</f>
        <v>-1.6768892858140247</v>
      </c>
      <c r="D14995" t="s">
        <v>264</v>
      </c>
      <c r="E14995" t="s">
        <v>70</v>
      </c>
      <c r="F14995" s="1">
        <v>40421</v>
      </c>
      <c r="G14995">
        <v>4</v>
      </c>
      <c r="O14995">
        <v>2.0099999999999998</v>
      </c>
      <c r="P14995" t="s">
        <v>71</v>
      </c>
      <c r="Q14995">
        <v>18</v>
      </c>
      <c r="R14995" t="s">
        <v>71</v>
      </c>
    </row>
    <row r="14996" spans="1:46" x14ac:dyDescent="0.2">
      <c r="A14996" t="s">
        <v>262</v>
      </c>
      <c r="B14996" t="s">
        <v>263</v>
      </c>
      <c r="C14996">
        <f>-69.99209299 / 41.73924515</f>
        <v>-1.6768892858140247</v>
      </c>
      <c r="D14996" t="s">
        <v>264</v>
      </c>
      <c r="E14996" t="s">
        <v>70</v>
      </c>
      <c r="F14996" s="1">
        <v>40421</v>
      </c>
      <c r="G14996">
        <v>5</v>
      </c>
      <c r="K14996">
        <v>9.7899999999999991</v>
      </c>
      <c r="L14996" t="s">
        <v>71</v>
      </c>
      <c r="O14996">
        <v>1.31</v>
      </c>
      <c r="P14996" t="s">
        <v>71</v>
      </c>
      <c r="Q14996">
        <v>13.3</v>
      </c>
      <c r="R14996" t="s">
        <v>71</v>
      </c>
      <c r="S14996">
        <v>0.54</v>
      </c>
      <c r="T14996" t="s">
        <v>71</v>
      </c>
      <c r="U14996">
        <v>16.809999999999999</v>
      </c>
      <c r="V14996" t="s">
        <v>71</v>
      </c>
      <c r="W14996">
        <v>35.380000000000003</v>
      </c>
      <c r="X14996" t="s">
        <v>71</v>
      </c>
      <c r="Y14996">
        <v>44.84</v>
      </c>
      <c r="AA14996">
        <v>52.98</v>
      </c>
      <c r="AE14996">
        <v>16.2</v>
      </c>
      <c r="AF14996" t="s">
        <v>71</v>
      </c>
      <c r="AG14996">
        <v>7.26</v>
      </c>
      <c r="AH14996" t="s">
        <v>71</v>
      </c>
      <c r="AS14996">
        <v>0.1</v>
      </c>
      <c r="AT14996" t="s">
        <v>71</v>
      </c>
    </row>
    <row r="14997" spans="1:46" x14ac:dyDescent="0.2">
      <c r="A14997" t="s">
        <v>262</v>
      </c>
      <c r="B14997" t="s">
        <v>263</v>
      </c>
      <c r="C14997">
        <f>-69.99209299 / 41.73924515</f>
        <v>-1.6768892858140247</v>
      </c>
      <c r="D14997" t="s">
        <v>264</v>
      </c>
      <c r="E14997" t="s">
        <v>70</v>
      </c>
      <c r="F14997" s="1">
        <v>40776</v>
      </c>
      <c r="G14997">
        <v>0.5</v>
      </c>
      <c r="I14997">
        <v>5.55</v>
      </c>
      <c r="J14997" t="s">
        <v>71</v>
      </c>
      <c r="K14997">
        <v>1.25</v>
      </c>
      <c r="L14997" t="s">
        <v>71</v>
      </c>
      <c r="M14997">
        <v>2.59</v>
      </c>
      <c r="N14997" t="s">
        <v>71</v>
      </c>
      <c r="O14997">
        <v>25.9</v>
      </c>
      <c r="P14997" t="s">
        <v>71</v>
      </c>
      <c r="Q14997">
        <v>6.85</v>
      </c>
      <c r="R14997" t="s">
        <v>71</v>
      </c>
      <c r="S14997">
        <v>33.82</v>
      </c>
      <c r="T14997" t="s">
        <v>71</v>
      </c>
      <c r="U14997">
        <v>1047.53</v>
      </c>
      <c r="V14997" t="s">
        <v>71</v>
      </c>
      <c r="Y14997">
        <v>104.43</v>
      </c>
      <c r="AA14997">
        <v>32.79</v>
      </c>
      <c r="AC14997">
        <v>46.29</v>
      </c>
      <c r="AE14997">
        <v>4.0199999999999996</v>
      </c>
      <c r="AF14997" t="s">
        <v>71</v>
      </c>
      <c r="AG14997">
        <v>10.3</v>
      </c>
      <c r="AH14997" t="s">
        <v>71</v>
      </c>
      <c r="AS14997">
        <v>0.32</v>
      </c>
      <c r="AT14997" t="s">
        <v>71</v>
      </c>
    </row>
    <row r="14998" spans="1:46" x14ac:dyDescent="0.2">
      <c r="A14998" t="s">
        <v>262</v>
      </c>
      <c r="B14998" t="s">
        <v>263</v>
      </c>
      <c r="C14998">
        <f>-69.99209299 / 41.73924515</f>
        <v>-1.6768892858140247</v>
      </c>
      <c r="D14998" t="s">
        <v>264</v>
      </c>
      <c r="E14998" t="s">
        <v>70</v>
      </c>
      <c r="F14998" s="1">
        <v>40776</v>
      </c>
      <c r="G14998">
        <v>1</v>
      </c>
      <c r="O14998">
        <v>25.9</v>
      </c>
      <c r="P14998" t="s">
        <v>71</v>
      </c>
    </row>
    <row r="14999" spans="1:46" x14ac:dyDescent="0.2">
      <c r="A14999" t="s">
        <v>262</v>
      </c>
      <c r="B14999" t="s">
        <v>263</v>
      </c>
      <c r="C14999">
        <f>-69.99209299 / 41.73924515</f>
        <v>-1.6768892858140247</v>
      </c>
      <c r="D14999" t="s">
        <v>264</v>
      </c>
      <c r="E14999" t="s">
        <v>70</v>
      </c>
      <c r="F14999" s="1">
        <v>40776</v>
      </c>
      <c r="G14999">
        <v>2</v>
      </c>
      <c r="O14999">
        <v>25.4</v>
      </c>
      <c r="P14999" t="s">
        <v>71</v>
      </c>
    </row>
    <row r="15000" spans="1:46" x14ac:dyDescent="0.2">
      <c r="A15000" t="s">
        <v>262</v>
      </c>
      <c r="B15000" t="s">
        <v>263</v>
      </c>
      <c r="C15000">
        <f>-69.99209299 / 41.73924515</f>
        <v>-1.6768892858140247</v>
      </c>
      <c r="D15000" t="s">
        <v>264</v>
      </c>
      <c r="E15000" t="s">
        <v>70</v>
      </c>
      <c r="F15000" s="1">
        <v>40776</v>
      </c>
      <c r="G15000">
        <v>3</v>
      </c>
      <c r="O15000">
        <v>23.7</v>
      </c>
      <c r="P15000" t="s">
        <v>71</v>
      </c>
    </row>
    <row r="15001" spans="1:46" x14ac:dyDescent="0.2">
      <c r="A15001" t="s">
        <v>262</v>
      </c>
      <c r="B15001" t="s">
        <v>263</v>
      </c>
      <c r="C15001">
        <f>-69.99209299 / 41.73924515</f>
        <v>-1.6768892858140247</v>
      </c>
      <c r="D15001" t="s">
        <v>264</v>
      </c>
      <c r="E15001" t="s">
        <v>70</v>
      </c>
      <c r="F15001" s="1">
        <v>40776</v>
      </c>
      <c r="G15001">
        <v>3.5</v>
      </c>
      <c r="O15001">
        <v>22.2</v>
      </c>
      <c r="P15001" t="s">
        <v>71</v>
      </c>
    </row>
    <row r="15002" spans="1:46" x14ac:dyDescent="0.2">
      <c r="A15002" t="s">
        <v>262</v>
      </c>
      <c r="B15002" t="s">
        <v>263</v>
      </c>
      <c r="C15002">
        <f>-69.99209299 / 41.73924515</f>
        <v>-1.6768892858140247</v>
      </c>
      <c r="D15002" t="s">
        <v>264</v>
      </c>
      <c r="E15002" t="s">
        <v>70</v>
      </c>
      <c r="F15002" s="1">
        <v>40776</v>
      </c>
      <c r="G15002">
        <v>4</v>
      </c>
      <c r="O15002">
        <v>21.3</v>
      </c>
      <c r="P15002" t="s">
        <v>71</v>
      </c>
    </row>
    <row r="15003" spans="1:46" x14ac:dyDescent="0.2">
      <c r="A15003" t="s">
        <v>262</v>
      </c>
      <c r="B15003" t="s">
        <v>263</v>
      </c>
      <c r="C15003">
        <f>-69.99209299 / 41.73924515</f>
        <v>-1.6768892858140247</v>
      </c>
      <c r="D15003" t="s">
        <v>264</v>
      </c>
      <c r="E15003" t="s">
        <v>70</v>
      </c>
      <c r="F15003" s="1">
        <v>40776</v>
      </c>
      <c r="G15003">
        <v>5</v>
      </c>
      <c r="K15003">
        <v>5.41</v>
      </c>
      <c r="L15003" t="s">
        <v>71</v>
      </c>
      <c r="O15003">
        <v>16.5</v>
      </c>
      <c r="P15003" t="s">
        <v>71</v>
      </c>
      <c r="Q15003">
        <v>6.41</v>
      </c>
      <c r="R15003" t="s">
        <v>71</v>
      </c>
      <c r="S15003">
        <v>31.48</v>
      </c>
      <c r="T15003" t="s">
        <v>71</v>
      </c>
      <c r="U15003">
        <v>975.05</v>
      </c>
      <c r="V15003" t="s">
        <v>71</v>
      </c>
      <c r="Y15003">
        <v>103.4</v>
      </c>
      <c r="AA15003">
        <v>47.16</v>
      </c>
      <c r="AE15003">
        <v>10.220000000000001</v>
      </c>
      <c r="AF15003" t="s">
        <v>71</v>
      </c>
      <c r="AG15003">
        <v>17.5</v>
      </c>
      <c r="AH15003" t="s">
        <v>71</v>
      </c>
      <c r="AS15003">
        <v>0.6</v>
      </c>
      <c r="AT15003" t="s">
        <v>71</v>
      </c>
    </row>
    <row r="15004" spans="1:46" x14ac:dyDescent="0.2">
      <c r="A15004" t="s">
        <v>262</v>
      </c>
      <c r="B15004" t="s">
        <v>263</v>
      </c>
      <c r="C15004">
        <f>-69.99209299 / 41.73924515</f>
        <v>-1.6768892858140247</v>
      </c>
      <c r="D15004" t="s">
        <v>264</v>
      </c>
      <c r="E15004" t="s">
        <v>70</v>
      </c>
      <c r="F15004" s="1">
        <v>41144</v>
      </c>
      <c r="G15004">
        <v>0.5</v>
      </c>
      <c r="I15004">
        <v>5.2</v>
      </c>
      <c r="J15004" t="s">
        <v>71</v>
      </c>
      <c r="K15004">
        <v>4.5599999999999996</v>
      </c>
      <c r="L15004" t="s">
        <v>71</v>
      </c>
      <c r="M15004">
        <v>2.36</v>
      </c>
      <c r="N15004" t="s">
        <v>71</v>
      </c>
      <c r="O15004">
        <v>6.37</v>
      </c>
      <c r="P15004" t="s">
        <v>71</v>
      </c>
      <c r="Q15004">
        <v>25.5</v>
      </c>
      <c r="R15004" t="s">
        <v>71</v>
      </c>
      <c r="S15004">
        <v>0.55000000000000004</v>
      </c>
      <c r="T15004" t="s">
        <v>71</v>
      </c>
      <c r="U15004">
        <v>17.04</v>
      </c>
      <c r="V15004" t="s">
        <v>71</v>
      </c>
      <c r="W15004">
        <v>30.82</v>
      </c>
      <c r="X15004" t="s">
        <v>71</v>
      </c>
      <c r="Y15004">
        <v>45.04</v>
      </c>
      <c r="AA15004">
        <v>45.48</v>
      </c>
      <c r="AC15004">
        <v>47.63</v>
      </c>
      <c r="AE15004">
        <v>12.9</v>
      </c>
      <c r="AF15004" t="s">
        <v>71</v>
      </c>
      <c r="AG15004">
        <v>6.65</v>
      </c>
      <c r="AH15004" t="s">
        <v>71</v>
      </c>
      <c r="AS15004">
        <v>2.12</v>
      </c>
      <c r="AT15004" t="s">
        <v>71</v>
      </c>
    </row>
    <row r="15005" spans="1:46" x14ac:dyDescent="0.2">
      <c r="A15005" t="s">
        <v>262</v>
      </c>
      <c r="B15005" t="s">
        <v>263</v>
      </c>
      <c r="C15005">
        <f>-69.99209299 / 41.73924515</f>
        <v>-1.6768892858140247</v>
      </c>
      <c r="D15005" t="s">
        <v>264</v>
      </c>
      <c r="E15005" t="s">
        <v>70</v>
      </c>
      <c r="F15005" s="1">
        <v>41144</v>
      </c>
      <c r="G15005">
        <v>1</v>
      </c>
      <c r="O15005">
        <v>6.18</v>
      </c>
      <c r="P15005" t="s">
        <v>71</v>
      </c>
      <c r="Q15005">
        <v>25.6</v>
      </c>
      <c r="R15005" t="s">
        <v>71</v>
      </c>
    </row>
    <row r="15006" spans="1:46" x14ac:dyDescent="0.2">
      <c r="A15006" t="s">
        <v>262</v>
      </c>
      <c r="B15006" t="s">
        <v>263</v>
      </c>
      <c r="C15006">
        <f>-69.99209299 / 41.73924515</f>
        <v>-1.6768892858140247</v>
      </c>
      <c r="D15006" t="s">
        <v>264</v>
      </c>
      <c r="E15006" t="s">
        <v>70</v>
      </c>
      <c r="F15006" s="1">
        <v>41144</v>
      </c>
      <c r="G15006">
        <v>2</v>
      </c>
      <c r="O15006">
        <v>6.48</v>
      </c>
      <c r="P15006" t="s">
        <v>71</v>
      </c>
      <c r="Q15006">
        <v>25.6</v>
      </c>
      <c r="R15006" t="s">
        <v>71</v>
      </c>
    </row>
    <row r="15007" spans="1:46" x14ac:dyDescent="0.2">
      <c r="A15007" t="s">
        <v>262</v>
      </c>
      <c r="B15007" t="s">
        <v>263</v>
      </c>
      <c r="C15007">
        <f>-69.99209299 / 41.73924515</f>
        <v>-1.6768892858140247</v>
      </c>
      <c r="D15007" t="s">
        <v>264</v>
      </c>
      <c r="E15007" t="s">
        <v>70</v>
      </c>
      <c r="F15007" s="1">
        <v>41144</v>
      </c>
      <c r="G15007">
        <v>3</v>
      </c>
      <c r="O15007">
        <v>4.76</v>
      </c>
      <c r="P15007" t="s">
        <v>71</v>
      </c>
      <c r="Q15007">
        <v>25.2</v>
      </c>
      <c r="R15007" t="s">
        <v>71</v>
      </c>
    </row>
    <row r="15008" spans="1:46" x14ac:dyDescent="0.2">
      <c r="A15008" t="s">
        <v>262</v>
      </c>
      <c r="B15008" t="s">
        <v>263</v>
      </c>
      <c r="C15008">
        <f>-69.99209299 / 41.73924515</f>
        <v>-1.6768892858140247</v>
      </c>
      <c r="D15008" t="s">
        <v>264</v>
      </c>
      <c r="E15008" t="s">
        <v>70</v>
      </c>
      <c r="F15008" s="1">
        <v>41144</v>
      </c>
      <c r="G15008">
        <v>4</v>
      </c>
      <c r="O15008">
        <v>1.04</v>
      </c>
      <c r="P15008" t="s">
        <v>71</v>
      </c>
      <c r="Q15008">
        <v>23.4</v>
      </c>
      <c r="R15008" t="s">
        <v>71</v>
      </c>
    </row>
    <row r="15009" spans="1:58" x14ac:dyDescent="0.2">
      <c r="A15009" t="s">
        <v>262</v>
      </c>
      <c r="B15009" t="s">
        <v>263</v>
      </c>
      <c r="C15009">
        <f>-69.99209299 / 41.73924515</f>
        <v>-1.6768892858140247</v>
      </c>
      <c r="D15009" t="s">
        <v>264</v>
      </c>
      <c r="E15009" t="s">
        <v>70</v>
      </c>
      <c r="F15009" s="1">
        <v>41144</v>
      </c>
      <c r="G15009">
        <v>4.7</v>
      </c>
      <c r="K15009">
        <v>14.62</v>
      </c>
      <c r="L15009" t="s">
        <v>71</v>
      </c>
      <c r="O15009">
        <v>0.32</v>
      </c>
      <c r="P15009" t="s">
        <v>71</v>
      </c>
      <c r="Q15009">
        <v>20.3</v>
      </c>
      <c r="R15009" t="s">
        <v>71</v>
      </c>
      <c r="S15009">
        <v>0.91</v>
      </c>
      <c r="T15009" t="s">
        <v>71</v>
      </c>
      <c r="U15009">
        <v>28.19</v>
      </c>
      <c r="V15009" t="s">
        <v>71</v>
      </c>
      <c r="W15009">
        <v>31.97</v>
      </c>
      <c r="X15009" t="s">
        <v>71</v>
      </c>
      <c r="Y15009">
        <v>52.3</v>
      </c>
      <c r="AA15009">
        <v>56.91</v>
      </c>
      <c r="AE15009">
        <v>13.7</v>
      </c>
      <c r="AF15009" t="s">
        <v>71</v>
      </c>
      <c r="AG15009">
        <v>6.31</v>
      </c>
      <c r="AH15009" t="s">
        <v>71</v>
      </c>
      <c r="AS15009">
        <v>7.27</v>
      </c>
      <c r="AT15009" t="s">
        <v>71</v>
      </c>
    </row>
    <row r="15010" spans="1:58" x14ac:dyDescent="0.2">
      <c r="A15010" t="s">
        <v>262</v>
      </c>
      <c r="B15010" t="s">
        <v>263</v>
      </c>
      <c r="C15010">
        <f>-69.99209299 / 41.73924515</f>
        <v>-1.6768892858140247</v>
      </c>
      <c r="D15010" t="s">
        <v>264</v>
      </c>
      <c r="E15010" t="s">
        <v>70</v>
      </c>
      <c r="F15010" s="1">
        <v>41514</v>
      </c>
      <c r="G15010">
        <v>0.5</v>
      </c>
      <c r="I15010">
        <v>5.65</v>
      </c>
      <c r="J15010" t="s">
        <v>71</v>
      </c>
      <c r="K15010">
        <v>3.15</v>
      </c>
      <c r="L15010" t="s">
        <v>71</v>
      </c>
      <c r="M15010">
        <v>2.1</v>
      </c>
      <c r="N15010" t="s">
        <v>71</v>
      </c>
      <c r="O15010">
        <v>5.34</v>
      </c>
      <c r="P15010" t="s">
        <v>71</v>
      </c>
      <c r="Q15010">
        <v>23.7</v>
      </c>
      <c r="R15010" t="s">
        <v>71</v>
      </c>
      <c r="S15010">
        <v>0.34</v>
      </c>
      <c r="T15010" t="s">
        <v>71</v>
      </c>
      <c r="U15010">
        <v>10.53</v>
      </c>
      <c r="V15010" t="s">
        <v>71</v>
      </c>
      <c r="W15010">
        <v>38.36</v>
      </c>
      <c r="X15010" t="s">
        <v>71</v>
      </c>
      <c r="Y15010">
        <v>38.1</v>
      </c>
      <c r="AA15010">
        <v>41.86</v>
      </c>
      <c r="AC15010">
        <v>49.31</v>
      </c>
      <c r="AE15010">
        <v>13.3</v>
      </c>
      <c r="AF15010" t="s">
        <v>71</v>
      </c>
      <c r="AG15010">
        <v>6.7</v>
      </c>
      <c r="AH15010" t="s">
        <v>71</v>
      </c>
      <c r="AS15010">
        <v>2.36</v>
      </c>
      <c r="AT15010" t="s">
        <v>71</v>
      </c>
    </row>
    <row r="15011" spans="1:58" x14ac:dyDescent="0.2">
      <c r="A15011" t="s">
        <v>262</v>
      </c>
      <c r="B15011" t="s">
        <v>263</v>
      </c>
      <c r="C15011">
        <f>-69.99209299 / 41.73924515</f>
        <v>-1.6768892858140247</v>
      </c>
      <c r="D15011" t="s">
        <v>264</v>
      </c>
      <c r="E15011" t="s">
        <v>70</v>
      </c>
      <c r="F15011" s="1">
        <v>41514</v>
      </c>
      <c r="G15011">
        <v>1</v>
      </c>
      <c r="O15011">
        <v>5.34</v>
      </c>
      <c r="P15011" t="s">
        <v>71</v>
      </c>
      <c r="Q15011">
        <v>23.7</v>
      </c>
      <c r="R15011" t="s">
        <v>71</v>
      </c>
    </row>
    <row r="15012" spans="1:58" x14ac:dyDescent="0.2">
      <c r="A15012" t="s">
        <v>262</v>
      </c>
      <c r="B15012" t="s">
        <v>263</v>
      </c>
      <c r="C15012">
        <f>-69.99209299 / 41.73924515</f>
        <v>-1.6768892858140247</v>
      </c>
      <c r="D15012" t="s">
        <v>264</v>
      </c>
      <c r="E15012" t="s">
        <v>70</v>
      </c>
      <c r="F15012" s="1">
        <v>41514</v>
      </c>
      <c r="G15012">
        <v>2</v>
      </c>
      <c r="O15012">
        <v>3.03</v>
      </c>
      <c r="P15012" t="s">
        <v>71</v>
      </c>
      <c r="Q15012">
        <v>23.3</v>
      </c>
      <c r="R15012" t="s">
        <v>71</v>
      </c>
    </row>
    <row r="15013" spans="1:58" x14ac:dyDescent="0.2">
      <c r="A15013" t="s">
        <v>262</v>
      </c>
      <c r="B15013" t="s">
        <v>263</v>
      </c>
      <c r="C15013">
        <f>-69.99209299 / 41.73924515</f>
        <v>-1.6768892858140247</v>
      </c>
      <c r="D15013" t="s">
        <v>264</v>
      </c>
      <c r="E15013" t="s">
        <v>70</v>
      </c>
      <c r="F15013" s="1">
        <v>41514</v>
      </c>
      <c r="G15013">
        <v>3</v>
      </c>
      <c r="O15013">
        <v>0.39</v>
      </c>
      <c r="P15013" t="s">
        <v>71</v>
      </c>
      <c r="Q15013">
        <v>20.100000000000001</v>
      </c>
      <c r="R15013" t="s">
        <v>71</v>
      </c>
    </row>
    <row r="15014" spans="1:58" x14ac:dyDescent="0.2">
      <c r="A15014" t="s">
        <v>262</v>
      </c>
      <c r="B15014" t="s">
        <v>263</v>
      </c>
      <c r="C15014">
        <f>-69.99209299 / 41.73924515</f>
        <v>-1.6768892858140247</v>
      </c>
      <c r="D15014" t="s">
        <v>264</v>
      </c>
      <c r="E15014" t="s">
        <v>70</v>
      </c>
      <c r="F15014" s="1">
        <v>41514</v>
      </c>
      <c r="G15014">
        <v>4</v>
      </c>
      <c r="O15014">
        <v>0.2</v>
      </c>
      <c r="P15014" t="s">
        <v>71</v>
      </c>
      <c r="Q15014">
        <v>15.4</v>
      </c>
      <c r="R15014" t="s">
        <v>71</v>
      </c>
    </row>
    <row r="15015" spans="1:58" x14ac:dyDescent="0.2">
      <c r="A15015" t="s">
        <v>262</v>
      </c>
      <c r="B15015" t="s">
        <v>263</v>
      </c>
      <c r="C15015">
        <f>-69.99209299 / 41.73924515</f>
        <v>-1.6768892858140247</v>
      </c>
      <c r="D15015" t="s">
        <v>264</v>
      </c>
      <c r="E15015" t="s">
        <v>70</v>
      </c>
      <c r="F15015" s="1">
        <v>41514</v>
      </c>
      <c r="G15015">
        <v>5</v>
      </c>
      <c r="O15015">
        <v>0.13</v>
      </c>
      <c r="P15015" t="s">
        <v>71</v>
      </c>
      <c r="Q15015">
        <v>12.4</v>
      </c>
      <c r="R15015" t="s">
        <v>71</v>
      </c>
    </row>
    <row r="15016" spans="1:58" x14ac:dyDescent="0.2">
      <c r="A15016" t="s">
        <v>262</v>
      </c>
      <c r="B15016" t="s">
        <v>263</v>
      </c>
      <c r="C15016">
        <f>-69.99209299 / 41.73924515</f>
        <v>-1.6768892858140247</v>
      </c>
      <c r="D15016" t="s">
        <v>264</v>
      </c>
      <c r="E15016" t="s">
        <v>70</v>
      </c>
      <c r="F15016" s="1">
        <v>41514</v>
      </c>
      <c r="G15016">
        <v>5.15</v>
      </c>
      <c r="K15016">
        <v>33.68</v>
      </c>
      <c r="L15016" t="s">
        <v>71</v>
      </c>
      <c r="O15016">
        <v>0.08</v>
      </c>
      <c r="P15016" t="s">
        <v>71</v>
      </c>
      <c r="Q15016">
        <v>12.1</v>
      </c>
      <c r="R15016" t="s">
        <v>71</v>
      </c>
      <c r="S15016">
        <v>1.6</v>
      </c>
      <c r="T15016" t="s">
        <v>71</v>
      </c>
      <c r="U15016">
        <v>49.56</v>
      </c>
      <c r="V15016" t="s">
        <v>71</v>
      </c>
      <c r="W15016">
        <v>65.540000000000006</v>
      </c>
      <c r="X15016" t="s">
        <v>71</v>
      </c>
      <c r="Y15016">
        <v>60.43</v>
      </c>
      <c r="AA15016">
        <v>65.099999999999994</v>
      </c>
      <c r="AE15016">
        <v>22.4</v>
      </c>
      <c r="AF15016" t="s">
        <v>71</v>
      </c>
      <c r="AG15016">
        <v>6.4</v>
      </c>
      <c r="AH15016" t="s">
        <v>71</v>
      </c>
      <c r="AS15016">
        <v>13.41</v>
      </c>
      <c r="AT15016" t="s">
        <v>71</v>
      </c>
    </row>
    <row r="15017" spans="1:58" x14ac:dyDescent="0.2">
      <c r="A15017" t="s">
        <v>262</v>
      </c>
      <c r="B15017" t="s">
        <v>263</v>
      </c>
      <c r="C15017">
        <f>-69.99209299 / 41.73924515</f>
        <v>-1.6768892858140247</v>
      </c>
      <c r="D15017" t="s">
        <v>264</v>
      </c>
      <c r="E15017" t="s">
        <v>70</v>
      </c>
      <c r="F15017" s="1">
        <v>41869</v>
      </c>
      <c r="G15017">
        <v>0.5</v>
      </c>
      <c r="I15017">
        <v>5.52</v>
      </c>
      <c r="J15017" t="s">
        <v>71</v>
      </c>
      <c r="K15017">
        <v>8.06</v>
      </c>
      <c r="L15017" t="s">
        <v>71</v>
      </c>
      <c r="M15017">
        <v>2.25</v>
      </c>
      <c r="N15017" t="s">
        <v>71</v>
      </c>
      <c r="O15017">
        <v>7.43</v>
      </c>
      <c r="P15017" t="s">
        <v>71</v>
      </c>
      <c r="Q15017">
        <v>24</v>
      </c>
      <c r="R15017" t="s">
        <v>71</v>
      </c>
      <c r="S15017">
        <v>1.37</v>
      </c>
      <c r="T15017" t="s">
        <v>71</v>
      </c>
      <c r="U15017">
        <v>42.43</v>
      </c>
      <c r="V15017" t="s">
        <v>71</v>
      </c>
      <c r="W15017">
        <v>35.25</v>
      </c>
      <c r="X15017" t="s">
        <v>71</v>
      </c>
      <c r="Y15017">
        <v>58.19</v>
      </c>
      <c r="AA15017">
        <v>51.07</v>
      </c>
      <c r="AC15017">
        <v>48.31</v>
      </c>
      <c r="AE15017">
        <v>12.3</v>
      </c>
      <c r="AF15017" t="s">
        <v>71</v>
      </c>
      <c r="AG15017">
        <v>6.84</v>
      </c>
      <c r="AH15017" t="s">
        <v>71</v>
      </c>
      <c r="AS15017">
        <v>1.3</v>
      </c>
      <c r="AT15017" t="s">
        <v>71</v>
      </c>
    </row>
    <row r="15018" spans="1:58" x14ac:dyDescent="0.2">
      <c r="A15018" t="s">
        <v>262</v>
      </c>
      <c r="B15018" t="s">
        <v>263</v>
      </c>
      <c r="C15018">
        <f>-69.99209299 / 41.73924515</f>
        <v>-1.6768892858140247</v>
      </c>
      <c r="D15018" t="s">
        <v>264</v>
      </c>
      <c r="E15018" t="s">
        <v>70</v>
      </c>
      <c r="F15018" s="1">
        <v>41869</v>
      </c>
      <c r="G15018">
        <v>1</v>
      </c>
      <c r="O15018">
        <v>7.25</v>
      </c>
      <c r="P15018" t="s">
        <v>71</v>
      </c>
      <c r="Q15018">
        <v>24</v>
      </c>
      <c r="R15018" t="s">
        <v>71</v>
      </c>
    </row>
    <row r="15019" spans="1:58" x14ac:dyDescent="0.2">
      <c r="A15019" t="s">
        <v>262</v>
      </c>
      <c r="B15019" t="s">
        <v>263</v>
      </c>
      <c r="C15019">
        <f>-69.99209299 / 41.73924515</f>
        <v>-1.6768892858140247</v>
      </c>
      <c r="D15019" t="s">
        <v>264</v>
      </c>
      <c r="E15019" t="s">
        <v>70</v>
      </c>
      <c r="F15019" s="1">
        <v>41869</v>
      </c>
      <c r="G15019">
        <v>2</v>
      </c>
      <c r="O15019">
        <v>6.13</v>
      </c>
      <c r="P15019" t="s">
        <v>71</v>
      </c>
      <c r="Q15019">
        <v>23.9</v>
      </c>
      <c r="R15019" t="s">
        <v>71</v>
      </c>
    </row>
    <row r="15020" spans="1:58" x14ac:dyDescent="0.2">
      <c r="A15020" t="s">
        <v>262</v>
      </c>
      <c r="B15020" t="s">
        <v>263</v>
      </c>
      <c r="C15020">
        <f>-69.99209299 / 41.73924515</f>
        <v>-1.6768892858140247</v>
      </c>
      <c r="D15020" t="s">
        <v>264</v>
      </c>
      <c r="E15020" t="s">
        <v>70</v>
      </c>
      <c r="F15020" s="1">
        <v>41869</v>
      </c>
      <c r="G15020">
        <v>3</v>
      </c>
      <c r="O15020">
        <v>5.09</v>
      </c>
      <c r="P15020" t="s">
        <v>71</v>
      </c>
      <c r="Q15020">
        <v>23.2</v>
      </c>
      <c r="R15020" t="s">
        <v>71</v>
      </c>
    </row>
    <row r="15021" spans="1:58" x14ac:dyDescent="0.2">
      <c r="A15021" t="s">
        <v>262</v>
      </c>
      <c r="B15021" t="s">
        <v>263</v>
      </c>
      <c r="C15021">
        <f>-69.99209299 / 41.73924515</f>
        <v>-1.6768892858140247</v>
      </c>
      <c r="D15021" t="s">
        <v>264</v>
      </c>
      <c r="E15021" t="s">
        <v>70</v>
      </c>
      <c r="F15021" s="1">
        <v>41869</v>
      </c>
      <c r="G15021">
        <v>4</v>
      </c>
      <c r="O15021">
        <v>9.6999999999999993</v>
      </c>
      <c r="P15021" t="s">
        <v>71</v>
      </c>
      <c r="Q15021">
        <v>19.399999999999999</v>
      </c>
      <c r="R15021" t="s">
        <v>71</v>
      </c>
    </row>
    <row r="15022" spans="1:58" x14ac:dyDescent="0.2">
      <c r="A15022" t="s">
        <v>262</v>
      </c>
      <c r="B15022" t="s">
        <v>263</v>
      </c>
      <c r="C15022">
        <f>-69.99209299 / 41.73924515</f>
        <v>-1.6768892858140247</v>
      </c>
      <c r="D15022" t="s">
        <v>264</v>
      </c>
      <c r="E15022" t="s">
        <v>70</v>
      </c>
      <c r="F15022" s="1">
        <v>41869</v>
      </c>
      <c r="G15022">
        <v>5</v>
      </c>
      <c r="K15022">
        <v>106.35</v>
      </c>
      <c r="L15022" t="s">
        <v>71</v>
      </c>
      <c r="O15022">
        <v>3.1</v>
      </c>
      <c r="P15022" t="s">
        <v>71</v>
      </c>
      <c r="Q15022">
        <v>14</v>
      </c>
      <c r="R15022" t="s">
        <v>71</v>
      </c>
      <c r="S15022">
        <v>1.52</v>
      </c>
      <c r="T15022" t="s">
        <v>71</v>
      </c>
      <c r="U15022">
        <v>47.08</v>
      </c>
      <c r="V15022" t="s">
        <v>71</v>
      </c>
      <c r="W15022">
        <v>73.11</v>
      </c>
      <c r="X15022" t="s">
        <v>71</v>
      </c>
      <c r="Y15022">
        <v>59.69</v>
      </c>
      <c r="AA15022">
        <v>76.38</v>
      </c>
      <c r="AE15022">
        <v>15.7</v>
      </c>
      <c r="AF15022" t="s">
        <v>71</v>
      </c>
      <c r="AG15022">
        <v>6.27</v>
      </c>
      <c r="AH15022" t="s">
        <v>71</v>
      </c>
      <c r="AS15022">
        <v>28.47</v>
      </c>
      <c r="AT15022" t="s">
        <v>71</v>
      </c>
    </row>
    <row r="15023" spans="1:58" x14ac:dyDescent="0.2">
      <c r="A15023" t="s">
        <v>262</v>
      </c>
      <c r="B15023" t="s">
        <v>263</v>
      </c>
      <c r="C15023">
        <f>-69.99209299 / 41.73924515</f>
        <v>-1.6768892858140247</v>
      </c>
      <c r="D15023" t="s">
        <v>264</v>
      </c>
      <c r="E15023" t="s">
        <v>70</v>
      </c>
      <c r="F15023" s="1">
        <v>42604</v>
      </c>
      <c r="G15023">
        <v>0.5</v>
      </c>
      <c r="I15023">
        <v>5.48</v>
      </c>
      <c r="J15023" t="s">
        <v>71</v>
      </c>
      <c r="K15023">
        <v>5.18</v>
      </c>
      <c r="L15023" t="s">
        <v>71</v>
      </c>
      <c r="M15023">
        <v>2.4300000000000002</v>
      </c>
      <c r="N15023" t="s">
        <v>71</v>
      </c>
      <c r="O15023">
        <v>6.4</v>
      </c>
      <c r="P15023" t="s">
        <v>71</v>
      </c>
      <c r="Q15023">
        <v>26.8</v>
      </c>
      <c r="R15023" t="s">
        <v>71</v>
      </c>
      <c r="S15023">
        <v>0.28000000000000003</v>
      </c>
      <c r="T15023" t="s">
        <v>71</v>
      </c>
      <c r="U15023">
        <v>8.67</v>
      </c>
      <c r="V15023" t="s">
        <v>71</v>
      </c>
      <c r="W15023">
        <v>31.77</v>
      </c>
      <c r="X15023" t="s">
        <v>71</v>
      </c>
      <c r="Y15023">
        <v>35.299999999999997</v>
      </c>
      <c r="AA15023">
        <v>46.74</v>
      </c>
      <c r="AC15023">
        <v>47.21</v>
      </c>
      <c r="AE15023">
        <v>20.8</v>
      </c>
      <c r="AF15023" t="s">
        <v>71</v>
      </c>
      <c r="AG15023">
        <v>6.59</v>
      </c>
      <c r="AH15023" t="s">
        <v>71</v>
      </c>
      <c r="AS15023">
        <v>1.55</v>
      </c>
      <c r="AT15023" t="s">
        <v>71</v>
      </c>
      <c r="BE15023">
        <v>6.73</v>
      </c>
      <c r="BF15023" t="s">
        <v>71</v>
      </c>
    </row>
    <row r="15024" spans="1:58" x14ac:dyDescent="0.2">
      <c r="A15024" t="s">
        <v>262</v>
      </c>
      <c r="B15024" t="s">
        <v>263</v>
      </c>
      <c r="C15024">
        <f>-69.99209299 / 41.73924515</f>
        <v>-1.6768892858140247</v>
      </c>
      <c r="D15024" t="s">
        <v>264</v>
      </c>
      <c r="E15024" t="s">
        <v>70</v>
      </c>
      <c r="F15024" s="1">
        <v>42604</v>
      </c>
      <c r="G15024">
        <v>1</v>
      </c>
      <c r="K15024" t="s">
        <v>173</v>
      </c>
      <c r="L15024" t="s">
        <v>150</v>
      </c>
      <c r="O15024">
        <v>6.33</v>
      </c>
      <c r="P15024" t="s">
        <v>71</v>
      </c>
      <c r="Q15024">
        <v>26.6</v>
      </c>
      <c r="R15024" t="s">
        <v>71</v>
      </c>
      <c r="S15024" t="s">
        <v>173</v>
      </c>
      <c r="T15024" t="s">
        <v>150</v>
      </c>
      <c r="W15024" t="s">
        <v>173</v>
      </c>
      <c r="X15024" t="s">
        <v>150</v>
      </c>
      <c r="AE15024" t="s">
        <v>173</v>
      </c>
      <c r="AF15024" t="s">
        <v>150</v>
      </c>
      <c r="AG15024" t="s">
        <v>173</v>
      </c>
      <c r="AH15024" t="s">
        <v>150</v>
      </c>
      <c r="AS15024" t="s">
        <v>173</v>
      </c>
      <c r="AT15024" t="s">
        <v>150</v>
      </c>
    </row>
    <row r="15025" spans="1:58" x14ac:dyDescent="0.2">
      <c r="A15025" t="s">
        <v>262</v>
      </c>
      <c r="B15025" t="s">
        <v>263</v>
      </c>
      <c r="C15025">
        <f>-69.99209299 / 41.73924515</f>
        <v>-1.6768892858140247</v>
      </c>
      <c r="D15025" t="s">
        <v>264</v>
      </c>
      <c r="E15025" t="s">
        <v>70</v>
      </c>
      <c r="F15025" s="1">
        <v>42604</v>
      </c>
      <c r="G15025">
        <v>2</v>
      </c>
      <c r="K15025" t="s">
        <v>173</v>
      </c>
      <c r="L15025" t="s">
        <v>150</v>
      </c>
      <c r="O15025">
        <v>6.19</v>
      </c>
      <c r="P15025" t="s">
        <v>71</v>
      </c>
      <c r="Q15025">
        <v>26.5</v>
      </c>
      <c r="R15025" t="s">
        <v>71</v>
      </c>
      <c r="S15025" t="s">
        <v>173</v>
      </c>
      <c r="T15025" t="s">
        <v>150</v>
      </c>
      <c r="W15025" t="s">
        <v>173</v>
      </c>
      <c r="X15025" t="s">
        <v>150</v>
      </c>
      <c r="AE15025" t="s">
        <v>173</v>
      </c>
      <c r="AF15025" t="s">
        <v>150</v>
      </c>
      <c r="AG15025" t="s">
        <v>173</v>
      </c>
      <c r="AH15025" t="s">
        <v>150</v>
      </c>
      <c r="AS15025" t="s">
        <v>173</v>
      </c>
      <c r="AT15025" t="s">
        <v>150</v>
      </c>
    </row>
    <row r="15026" spans="1:58" x14ac:dyDescent="0.2">
      <c r="A15026" t="s">
        <v>262</v>
      </c>
      <c r="B15026" t="s">
        <v>263</v>
      </c>
      <c r="C15026">
        <f>-69.99209299 / 41.73924515</f>
        <v>-1.6768892858140247</v>
      </c>
      <c r="D15026" t="s">
        <v>264</v>
      </c>
      <c r="E15026" t="s">
        <v>70</v>
      </c>
      <c r="F15026" s="1">
        <v>42604</v>
      </c>
      <c r="G15026">
        <v>3</v>
      </c>
      <c r="K15026" t="s">
        <v>173</v>
      </c>
      <c r="L15026" t="s">
        <v>150</v>
      </c>
      <c r="O15026">
        <v>9.1199999999999992</v>
      </c>
      <c r="P15026" t="s">
        <v>71</v>
      </c>
      <c r="Q15026">
        <v>24.2</v>
      </c>
      <c r="R15026" t="s">
        <v>71</v>
      </c>
      <c r="S15026" t="s">
        <v>173</v>
      </c>
      <c r="T15026" t="s">
        <v>150</v>
      </c>
      <c r="W15026" t="s">
        <v>173</v>
      </c>
      <c r="X15026" t="s">
        <v>150</v>
      </c>
      <c r="AE15026" t="s">
        <v>173</v>
      </c>
      <c r="AF15026" t="s">
        <v>150</v>
      </c>
      <c r="AG15026" t="s">
        <v>173</v>
      </c>
      <c r="AH15026" t="s">
        <v>150</v>
      </c>
      <c r="AS15026" t="s">
        <v>173</v>
      </c>
      <c r="AT15026" t="s">
        <v>150</v>
      </c>
    </row>
    <row r="15027" spans="1:58" x14ac:dyDescent="0.2">
      <c r="A15027" t="s">
        <v>262</v>
      </c>
      <c r="B15027" t="s">
        <v>263</v>
      </c>
      <c r="C15027">
        <f>-69.99209299 / 41.73924515</f>
        <v>-1.6768892858140247</v>
      </c>
      <c r="D15027" t="s">
        <v>264</v>
      </c>
      <c r="E15027" t="s">
        <v>70</v>
      </c>
      <c r="F15027" s="1">
        <v>42604</v>
      </c>
      <c r="G15027">
        <v>4</v>
      </c>
      <c r="K15027" t="s">
        <v>173</v>
      </c>
      <c r="L15027" t="s">
        <v>150</v>
      </c>
      <c r="O15027">
        <v>3.25</v>
      </c>
      <c r="P15027" t="s">
        <v>71</v>
      </c>
      <c r="Q15027">
        <v>19.2</v>
      </c>
      <c r="R15027" t="s">
        <v>71</v>
      </c>
      <c r="S15027" t="s">
        <v>173</v>
      </c>
      <c r="T15027" t="s">
        <v>150</v>
      </c>
      <c r="W15027" t="s">
        <v>173</v>
      </c>
      <c r="X15027" t="s">
        <v>150</v>
      </c>
      <c r="AE15027" t="s">
        <v>173</v>
      </c>
      <c r="AF15027" t="s">
        <v>150</v>
      </c>
      <c r="AG15027" t="s">
        <v>173</v>
      </c>
      <c r="AH15027" t="s">
        <v>150</v>
      </c>
      <c r="AS15027" t="s">
        <v>173</v>
      </c>
      <c r="AT15027" t="s">
        <v>150</v>
      </c>
    </row>
    <row r="15028" spans="1:58" x14ac:dyDescent="0.2">
      <c r="A15028" t="s">
        <v>262</v>
      </c>
      <c r="B15028" t="s">
        <v>263</v>
      </c>
      <c r="C15028">
        <f>-69.99209299 / 41.73924515</f>
        <v>-1.6768892858140247</v>
      </c>
      <c r="D15028" t="s">
        <v>264</v>
      </c>
      <c r="E15028" t="s">
        <v>70</v>
      </c>
      <c r="F15028" s="1">
        <v>42604</v>
      </c>
      <c r="G15028">
        <v>5</v>
      </c>
      <c r="K15028">
        <v>93.42</v>
      </c>
      <c r="L15028" t="s">
        <v>71</v>
      </c>
      <c r="O15028">
        <v>0.24</v>
      </c>
      <c r="P15028" t="s">
        <v>71</v>
      </c>
      <c r="Q15028">
        <v>14.7</v>
      </c>
      <c r="R15028" t="s">
        <v>71</v>
      </c>
      <c r="S15028">
        <v>1.43</v>
      </c>
      <c r="T15028" t="s">
        <v>71</v>
      </c>
      <c r="U15028">
        <v>44.29</v>
      </c>
      <c r="V15028" t="s">
        <v>71</v>
      </c>
      <c r="W15028">
        <v>81.2</v>
      </c>
      <c r="X15028" t="s">
        <v>71</v>
      </c>
      <c r="Y15028">
        <v>58.81</v>
      </c>
      <c r="AA15028">
        <v>75.11</v>
      </c>
      <c r="AE15028">
        <v>36.9</v>
      </c>
      <c r="AF15028" t="s">
        <v>71</v>
      </c>
      <c r="AG15028">
        <v>6.22</v>
      </c>
      <c r="AH15028" t="s">
        <v>71</v>
      </c>
      <c r="AS15028">
        <v>0.46</v>
      </c>
      <c r="AT15028" t="s">
        <v>71</v>
      </c>
      <c r="BE15028">
        <v>93.88</v>
      </c>
      <c r="BF15028" t="s">
        <v>71</v>
      </c>
    </row>
    <row r="15029" spans="1:58" x14ac:dyDescent="0.2">
      <c r="A15029" t="s">
        <v>262</v>
      </c>
      <c r="B15029" t="s">
        <v>263</v>
      </c>
      <c r="C15029">
        <f>-69.99209299 / 41.73924515</f>
        <v>-1.6768892858140247</v>
      </c>
      <c r="D15029" t="s">
        <v>264</v>
      </c>
      <c r="E15029" t="s">
        <v>70</v>
      </c>
      <c r="F15029" s="1">
        <v>42970</v>
      </c>
      <c r="G15029">
        <v>0.5</v>
      </c>
      <c r="I15029">
        <v>5.52</v>
      </c>
      <c r="J15029" t="s">
        <v>150</v>
      </c>
      <c r="K15029">
        <v>5.64</v>
      </c>
      <c r="L15029" t="s">
        <v>150</v>
      </c>
      <c r="M15029">
        <v>2.74</v>
      </c>
      <c r="N15029" t="s">
        <v>150</v>
      </c>
      <c r="O15029">
        <v>7.03</v>
      </c>
      <c r="P15029" t="s">
        <v>150</v>
      </c>
      <c r="Q15029">
        <v>25.1</v>
      </c>
      <c r="R15029" t="s">
        <v>150</v>
      </c>
      <c r="S15029">
        <v>0.55000000000000004</v>
      </c>
      <c r="T15029" t="s">
        <v>150</v>
      </c>
      <c r="U15029">
        <v>17.04</v>
      </c>
      <c r="V15029" t="s">
        <v>150</v>
      </c>
      <c r="W15029">
        <v>89.33</v>
      </c>
      <c r="X15029" t="s">
        <v>150</v>
      </c>
      <c r="Y15029">
        <v>45.04</v>
      </c>
      <c r="AA15029">
        <v>47.57</v>
      </c>
      <c r="AC15029">
        <v>45.48</v>
      </c>
      <c r="AE15029">
        <v>20.100000000000001</v>
      </c>
      <c r="AF15029" t="s">
        <v>150</v>
      </c>
      <c r="AG15029">
        <v>6.8</v>
      </c>
      <c r="AH15029" t="s">
        <v>150</v>
      </c>
      <c r="AS15029">
        <v>0.93</v>
      </c>
      <c r="AT15029" t="s">
        <v>150</v>
      </c>
    </row>
    <row r="15030" spans="1:58" x14ac:dyDescent="0.2">
      <c r="A15030" t="s">
        <v>262</v>
      </c>
      <c r="B15030" t="s">
        <v>263</v>
      </c>
      <c r="C15030">
        <f>-69.99209299 / 41.73924515</f>
        <v>-1.6768892858140247</v>
      </c>
      <c r="D15030" t="s">
        <v>264</v>
      </c>
      <c r="E15030" t="s">
        <v>70</v>
      </c>
      <c r="F15030" s="1">
        <v>42970</v>
      </c>
      <c r="G15030">
        <v>1</v>
      </c>
      <c r="I15030">
        <v>5.52</v>
      </c>
      <c r="J15030" t="s">
        <v>150</v>
      </c>
      <c r="M15030">
        <v>2.74</v>
      </c>
      <c r="N15030" t="s">
        <v>150</v>
      </c>
      <c r="O15030">
        <v>7.03</v>
      </c>
      <c r="P15030" t="s">
        <v>150</v>
      </c>
      <c r="Q15030">
        <v>25.1</v>
      </c>
      <c r="R15030" t="s">
        <v>150</v>
      </c>
      <c r="AC15030">
        <v>45.48</v>
      </c>
    </row>
    <row r="15031" spans="1:58" x14ac:dyDescent="0.2">
      <c r="A15031" t="s">
        <v>262</v>
      </c>
      <c r="B15031" t="s">
        <v>263</v>
      </c>
      <c r="C15031">
        <f>-69.99209299 / 41.73924515</f>
        <v>-1.6768892858140247</v>
      </c>
      <c r="D15031" t="s">
        <v>264</v>
      </c>
      <c r="E15031" t="s">
        <v>70</v>
      </c>
      <c r="F15031" s="1">
        <v>42970</v>
      </c>
      <c r="G15031">
        <v>2</v>
      </c>
      <c r="I15031">
        <v>5.52</v>
      </c>
      <c r="J15031" t="s">
        <v>150</v>
      </c>
      <c r="M15031">
        <v>2.74</v>
      </c>
      <c r="N15031" t="s">
        <v>150</v>
      </c>
      <c r="O15031">
        <v>6.57</v>
      </c>
      <c r="P15031" t="s">
        <v>150</v>
      </c>
      <c r="Q15031">
        <v>25</v>
      </c>
      <c r="R15031" t="s">
        <v>150</v>
      </c>
    </row>
    <row r="15032" spans="1:58" x14ac:dyDescent="0.2">
      <c r="A15032" t="s">
        <v>262</v>
      </c>
      <c r="B15032" t="s">
        <v>263</v>
      </c>
      <c r="C15032">
        <f>-69.99209299 / 41.73924515</f>
        <v>-1.6768892858140247</v>
      </c>
      <c r="D15032" t="s">
        <v>264</v>
      </c>
      <c r="E15032" t="s">
        <v>70</v>
      </c>
      <c r="F15032" s="1">
        <v>42970</v>
      </c>
      <c r="G15032">
        <v>3</v>
      </c>
      <c r="I15032">
        <v>5.52</v>
      </c>
      <c r="J15032" t="s">
        <v>150</v>
      </c>
      <c r="M15032">
        <v>2.74</v>
      </c>
      <c r="N15032" t="s">
        <v>150</v>
      </c>
      <c r="O15032">
        <v>5.71</v>
      </c>
      <c r="P15032" t="s">
        <v>150</v>
      </c>
      <c r="Q15032">
        <v>24</v>
      </c>
      <c r="R15032" t="s">
        <v>150</v>
      </c>
      <c r="AC15032">
        <v>45.48</v>
      </c>
    </row>
    <row r="15033" spans="1:58" x14ac:dyDescent="0.2">
      <c r="A15033" t="s">
        <v>262</v>
      </c>
      <c r="B15033" t="s">
        <v>263</v>
      </c>
      <c r="C15033">
        <f>-69.99209299 / 41.73924515</f>
        <v>-1.6768892858140247</v>
      </c>
      <c r="D15033" t="s">
        <v>264</v>
      </c>
      <c r="E15033" t="s">
        <v>70</v>
      </c>
      <c r="F15033" s="1">
        <v>42970</v>
      </c>
      <c r="G15033">
        <v>4</v>
      </c>
      <c r="I15033">
        <v>5.52</v>
      </c>
      <c r="J15033" t="s">
        <v>150</v>
      </c>
      <c r="M15033">
        <v>2.74</v>
      </c>
      <c r="N15033" t="s">
        <v>150</v>
      </c>
      <c r="O15033">
        <v>1.1299999999999999</v>
      </c>
      <c r="P15033" t="s">
        <v>150</v>
      </c>
      <c r="Q15033">
        <v>21.3</v>
      </c>
      <c r="R15033" t="s">
        <v>150</v>
      </c>
      <c r="AC15033">
        <v>45.48</v>
      </c>
    </row>
    <row r="15034" spans="1:58" x14ac:dyDescent="0.2">
      <c r="A15034" t="s">
        <v>262</v>
      </c>
      <c r="B15034" t="s">
        <v>263</v>
      </c>
      <c r="C15034">
        <f>-69.99209299 / 41.73924515</f>
        <v>-1.6768892858140247</v>
      </c>
      <c r="D15034" t="s">
        <v>264</v>
      </c>
      <c r="E15034" t="s">
        <v>70</v>
      </c>
      <c r="F15034" s="1">
        <v>42970</v>
      </c>
      <c r="G15034">
        <v>5</v>
      </c>
      <c r="I15034">
        <v>5.52</v>
      </c>
      <c r="J15034" t="s">
        <v>150</v>
      </c>
      <c r="K15034">
        <v>57.1</v>
      </c>
      <c r="L15034" t="s">
        <v>150</v>
      </c>
      <c r="M15034">
        <v>2.74</v>
      </c>
      <c r="N15034" t="s">
        <v>150</v>
      </c>
      <c r="O15034">
        <v>0.25</v>
      </c>
      <c r="P15034" t="s">
        <v>150</v>
      </c>
      <c r="Q15034">
        <v>16.7</v>
      </c>
      <c r="R15034" t="s">
        <v>150</v>
      </c>
      <c r="S15034">
        <v>1.57</v>
      </c>
      <c r="T15034" t="s">
        <v>150</v>
      </c>
      <c r="U15034">
        <v>48.63</v>
      </c>
      <c r="V15034" t="s">
        <v>150</v>
      </c>
      <c r="W15034">
        <v>28.93</v>
      </c>
      <c r="X15034" t="s">
        <v>150</v>
      </c>
      <c r="Y15034">
        <v>60.16</v>
      </c>
      <c r="AA15034">
        <v>70.28</v>
      </c>
      <c r="AC15034">
        <v>45.48</v>
      </c>
      <c r="AE15034">
        <v>30.8</v>
      </c>
      <c r="AF15034" t="s">
        <v>150</v>
      </c>
      <c r="AG15034">
        <v>6.31</v>
      </c>
      <c r="AH15034" t="s">
        <v>150</v>
      </c>
      <c r="AS15034">
        <v>1.61</v>
      </c>
      <c r="AT15034" t="s">
        <v>150</v>
      </c>
    </row>
    <row r="15035" spans="1:58" x14ac:dyDescent="0.2">
      <c r="A15035" t="s">
        <v>262</v>
      </c>
      <c r="B15035" t="s">
        <v>263</v>
      </c>
      <c r="C15035">
        <f>-69.99209299 / 41.73924515</f>
        <v>-1.6768892858140247</v>
      </c>
      <c r="D15035" t="s">
        <v>264</v>
      </c>
      <c r="E15035" t="s">
        <v>70</v>
      </c>
      <c r="F15035" s="1">
        <v>43220</v>
      </c>
      <c r="G15035">
        <v>0.5</v>
      </c>
      <c r="I15035">
        <v>6.1</v>
      </c>
      <c r="J15035" t="s">
        <v>150</v>
      </c>
      <c r="K15035">
        <v>1.72</v>
      </c>
      <c r="L15035" t="s">
        <v>150</v>
      </c>
      <c r="M15035">
        <v>1.5</v>
      </c>
      <c r="N15035" t="s">
        <v>150</v>
      </c>
      <c r="O15035">
        <v>8.5399999999999991</v>
      </c>
      <c r="P15035" t="s">
        <v>150</v>
      </c>
      <c r="Q15035">
        <v>13.9</v>
      </c>
      <c r="R15035" t="s">
        <v>150</v>
      </c>
      <c r="S15035">
        <v>0.51</v>
      </c>
      <c r="T15035" t="s">
        <v>150</v>
      </c>
      <c r="U15035">
        <v>15.8</v>
      </c>
      <c r="V15035" t="s">
        <v>150</v>
      </c>
      <c r="W15035">
        <v>26.12</v>
      </c>
      <c r="X15035" t="s">
        <v>150</v>
      </c>
      <c r="Y15035">
        <v>43.95</v>
      </c>
      <c r="AA15035">
        <v>35.92</v>
      </c>
      <c r="AC15035">
        <v>54.16</v>
      </c>
      <c r="AE15035">
        <v>15.5</v>
      </c>
      <c r="AF15035" t="s">
        <v>150</v>
      </c>
      <c r="AG15035">
        <v>6.59</v>
      </c>
      <c r="AH15035" t="s">
        <v>150</v>
      </c>
      <c r="AS15035">
        <v>3.94</v>
      </c>
      <c r="AT15035" t="s">
        <v>150</v>
      </c>
    </row>
    <row r="15036" spans="1:58" x14ac:dyDescent="0.2">
      <c r="A15036" t="s">
        <v>262</v>
      </c>
      <c r="B15036" t="s">
        <v>263</v>
      </c>
      <c r="C15036">
        <f>-69.99209299 / 41.73924515</f>
        <v>-1.6768892858140247</v>
      </c>
      <c r="D15036" t="s">
        <v>264</v>
      </c>
      <c r="E15036" t="s">
        <v>70</v>
      </c>
      <c r="F15036" s="1">
        <v>43220</v>
      </c>
      <c r="G15036">
        <v>1</v>
      </c>
      <c r="K15036" t="s">
        <v>173</v>
      </c>
      <c r="L15036" t="s">
        <v>150</v>
      </c>
      <c r="O15036">
        <v>8.07</v>
      </c>
      <c r="P15036" t="s">
        <v>150</v>
      </c>
      <c r="Q15036">
        <v>13.9</v>
      </c>
      <c r="R15036" t="s">
        <v>150</v>
      </c>
      <c r="S15036" t="s">
        <v>173</v>
      </c>
      <c r="T15036" t="s">
        <v>150</v>
      </c>
      <c r="W15036" t="s">
        <v>173</v>
      </c>
      <c r="X15036" t="s">
        <v>150</v>
      </c>
      <c r="AE15036" t="s">
        <v>173</v>
      </c>
      <c r="AF15036" t="s">
        <v>150</v>
      </c>
      <c r="AG15036" t="s">
        <v>173</v>
      </c>
      <c r="AH15036" t="s">
        <v>150</v>
      </c>
      <c r="AS15036" t="s">
        <v>173</v>
      </c>
      <c r="AT15036" t="s">
        <v>150</v>
      </c>
    </row>
    <row r="15037" spans="1:58" x14ac:dyDescent="0.2">
      <c r="A15037" t="s">
        <v>262</v>
      </c>
      <c r="B15037" t="s">
        <v>263</v>
      </c>
      <c r="C15037">
        <f>-69.99209299 / 41.73924515</f>
        <v>-1.6768892858140247</v>
      </c>
      <c r="D15037" t="s">
        <v>264</v>
      </c>
      <c r="E15037" t="s">
        <v>70</v>
      </c>
      <c r="F15037" s="1">
        <v>43220</v>
      </c>
      <c r="G15037">
        <v>2</v>
      </c>
      <c r="K15037" t="s">
        <v>173</v>
      </c>
      <c r="L15037" t="s">
        <v>150</v>
      </c>
      <c r="O15037">
        <v>9.81</v>
      </c>
      <c r="P15037" t="s">
        <v>150</v>
      </c>
      <c r="Q15037">
        <v>12.1</v>
      </c>
      <c r="R15037" t="s">
        <v>150</v>
      </c>
      <c r="S15037" t="s">
        <v>173</v>
      </c>
      <c r="T15037" t="s">
        <v>150</v>
      </c>
      <c r="W15037" t="s">
        <v>173</v>
      </c>
      <c r="X15037" t="s">
        <v>150</v>
      </c>
      <c r="AE15037" t="s">
        <v>173</v>
      </c>
      <c r="AF15037" t="s">
        <v>150</v>
      </c>
      <c r="AG15037" t="s">
        <v>173</v>
      </c>
      <c r="AH15037" t="s">
        <v>150</v>
      </c>
      <c r="AS15037" t="s">
        <v>173</v>
      </c>
      <c r="AT15037" t="s">
        <v>150</v>
      </c>
    </row>
    <row r="15038" spans="1:58" x14ac:dyDescent="0.2">
      <c r="A15038" t="s">
        <v>262</v>
      </c>
      <c r="B15038" t="s">
        <v>263</v>
      </c>
      <c r="C15038">
        <f>-69.99209299 / 41.73924515</f>
        <v>-1.6768892858140247</v>
      </c>
      <c r="D15038" t="s">
        <v>264</v>
      </c>
      <c r="E15038" t="s">
        <v>70</v>
      </c>
      <c r="F15038" s="1">
        <v>43220</v>
      </c>
      <c r="G15038">
        <v>3</v>
      </c>
      <c r="K15038" t="s">
        <v>173</v>
      </c>
      <c r="L15038" t="s">
        <v>150</v>
      </c>
      <c r="O15038">
        <v>9.4</v>
      </c>
      <c r="P15038" t="s">
        <v>150</v>
      </c>
      <c r="Q15038">
        <v>9.6</v>
      </c>
      <c r="R15038" t="s">
        <v>150</v>
      </c>
      <c r="S15038" t="s">
        <v>173</v>
      </c>
      <c r="T15038" t="s">
        <v>150</v>
      </c>
      <c r="W15038" t="s">
        <v>173</v>
      </c>
      <c r="X15038" t="s">
        <v>150</v>
      </c>
      <c r="AE15038" t="s">
        <v>173</v>
      </c>
      <c r="AF15038" t="s">
        <v>150</v>
      </c>
      <c r="AG15038" t="s">
        <v>173</v>
      </c>
      <c r="AH15038" t="s">
        <v>150</v>
      </c>
      <c r="AS15038" t="s">
        <v>173</v>
      </c>
      <c r="AT15038" t="s">
        <v>150</v>
      </c>
    </row>
    <row r="15039" spans="1:58" x14ac:dyDescent="0.2">
      <c r="A15039" t="s">
        <v>262</v>
      </c>
      <c r="B15039" t="s">
        <v>263</v>
      </c>
      <c r="C15039">
        <f>-69.99209299 / 41.73924515</f>
        <v>-1.6768892858140247</v>
      </c>
      <c r="D15039" t="s">
        <v>264</v>
      </c>
      <c r="E15039" t="s">
        <v>70</v>
      </c>
      <c r="F15039" s="1">
        <v>43220</v>
      </c>
      <c r="G15039">
        <v>4</v>
      </c>
      <c r="K15039" t="s">
        <v>173</v>
      </c>
      <c r="L15039" t="s">
        <v>150</v>
      </c>
      <c r="O15039">
        <v>8.66</v>
      </c>
      <c r="P15039" t="s">
        <v>150</v>
      </c>
      <c r="Q15039">
        <v>8.5</v>
      </c>
      <c r="R15039" t="s">
        <v>150</v>
      </c>
      <c r="S15039" t="s">
        <v>173</v>
      </c>
      <c r="T15039" t="s">
        <v>150</v>
      </c>
      <c r="W15039" t="s">
        <v>173</v>
      </c>
      <c r="X15039" t="s">
        <v>150</v>
      </c>
      <c r="AE15039" t="s">
        <v>173</v>
      </c>
      <c r="AF15039" t="s">
        <v>150</v>
      </c>
      <c r="AG15039" t="s">
        <v>173</v>
      </c>
      <c r="AH15039" t="s">
        <v>150</v>
      </c>
      <c r="AS15039" t="s">
        <v>173</v>
      </c>
      <c r="AT15039" t="s">
        <v>150</v>
      </c>
    </row>
    <row r="15040" spans="1:58" x14ac:dyDescent="0.2">
      <c r="A15040" t="s">
        <v>262</v>
      </c>
      <c r="B15040" t="s">
        <v>263</v>
      </c>
      <c r="C15040">
        <f>-69.99209299 / 41.73924515</f>
        <v>-1.6768892858140247</v>
      </c>
      <c r="D15040" t="s">
        <v>264</v>
      </c>
      <c r="E15040" t="s">
        <v>70</v>
      </c>
      <c r="F15040" s="1">
        <v>43220</v>
      </c>
      <c r="G15040">
        <v>5</v>
      </c>
      <c r="K15040" t="s">
        <v>173</v>
      </c>
      <c r="L15040" t="s">
        <v>150</v>
      </c>
      <c r="O15040">
        <v>5.36</v>
      </c>
      <c r="P15040" t="s">
        <v>150</v>
      </c>
      <c r="Q15040">
        <v>7.8</v>
      </c>
      <c r="R15040" t="s">
        <v>150</v>
      </c>
      <c r="S15040" t="s">
        <v>173</v>
      </c>
      <c r="T15040" t="s">
        <v>150</v>
      </c>
      <c r="W15040" t="s">
        <v>173</v>
      </c>
      <c r="X15040" t="s">
        <v>150</v>
      </c>
      <c r="AE15040" t="s">
        <v>173</v>
      </c>
      <c r="AF15040" t="s">
        <v>150</v>
      </c>
      <c r="AG15040" t="s">
        <v>173</v>
      </c>
      <c r="AH15040" t="s">
        <v>150</v>
      </c>
      <c r="AS15040" t="s">
        <v>173</v>
      </c>
      <c r="AT15040" t="s">
        <v>150</v>
      </c>
    </row>
    <row r="15041" spans="1:58" x14ac:dyDescent="0.2">
      <c r="A15041" t="s">
        <v>262</v>
      </c>
      <c r="B15041" t="s">
        <v>263</v>
      </c>
      <c r="C15041">
        <f>-69.99209299 / 41.73924515</f>
        <v>-1.6768892858140247</v>
      </c>
      <c r="D15041" t="s">
        <v>264</v>
      </c>
      <c r="E15041" t="s">
        <v>70</v>
      </c>
      <c r="F15041" s="1">
        <v>43220</v>
      </c>
      <c r="G15041">
        <v>5.6</v>
      </c>
      <c r="K15041">
        <v>2.9</v>
      </c>
      <c r="L15041" t="s">
        <v>150</v>
      </c>
      <c r="O15041">
        <v>1.52</v>
      </c>
      <c r="P15041" t="s">
        <v>150</v>
      </c>
      <c r="Q15041">
        <v>7.5</v>
      </c>
      <c r="R15041" t="s">
        <v>150</v>
      </c>
      <c r="S15041">
        <v>0.57999999999999996</v>
      </c>
      <c r="T15041" t="s">
        <v>150</v>
      </c>
      <c r="U15041">
        <v>17.96</v>
      </c>
      <c r="V15041" t="s">
        <v>150</v>
      </c>
      <c r="W15041">
        <v>24.35</v>
      </c>
      <c r="X15041" t="s">
        <v>150</v>
      </c>
      <c r="Y15041">
        <v>45.8</v>
      </c>
      <c r="AA15041">
        <v>41.04</v>
      </c>
      <c r="AE15041">
        <v>15.4</v>
      </c>
      <c r="AF15041" t="s">
        <v>150</v>
      </c>
      <c r="AG15041">
        <v>6.41</v>
      </c>
      <c r="AH15041" t="s">
        <v>150</v>
      </c>
      <c r="AS15041">
        <v>7.01</v>
      </c>
      <c r="AT15041" t="s">
        <v>150</v>
      </c>
    </row>
    <row r="15042" spans="1:58" x14ac:dyDescent="0.2">
      <c r="A15042" t="s">
        <v>262</v>
      </c>
      <c r="B15042" t="s">
        <v>263</v>
      </c>
      <c r="C15042">
        <f>-69.99209299 / 41.73924515</f>
        <v>-1.6768892858140247</v>
      </c>
      <c r="D15042" t="s">
        <v>264</v>
      </c>
      <c r="E15042" t="s">
        <v>70</v>
      </c>
      <c r="F15042" s="1">
        <v>43332</v>
      </c>
      <c r="G15042">
        <v>0.5</v>
      </c>
      <c r="I15042">
        <v>5.7</v>
      </c>
      <c r="J15042" t="s">
        <v>150</v>
      </c>
      <c r="K15042">
        <v>15.35</v>
      </c>
      <c r="L15042" t="s">
        <v>150</v>
      </c>
      <c r="M15042">
        <v>1.25</v>
      </c>
      <c r="N15042" t="s">
        <v>150</v>
      </c>
      <c r="O15042">
        <v>6.8</v>
      </c>
      <c r="P15042" t="s">
        <v>150</v>
      </c>
      <c r="Q15042">
        <v>24.8</v>
      </c>
      <c r="R15042" t="s">
        <v>150</v>
      </c>
      <c r="S15042">
        <v>0.88</v>
      </c>
      <c r="T15042" t="s">
        <v>150</v>
      </c>
      <c r="U15042">
        <v>27.26</v>
      </c>
      <c r="V15042" t="s">
        <v>150</v>
      </c>
      <c r="W15042">
        <v>51.76</v>
      </c>
      <c r="X15042" t="s">
        <v>150</v>
      </c>
      <c r="Y15042">
        <v>51.81</v>
      </c>
      <c r="AA15042">
        <v>57.39</v>
      </c>
      <c r="AC15042">
        <v>56.78</v>
      </c>
      <c r="AE15042">
        <v>19.2</v>
      </c>
      <c r="AF15042" t="s">
        <v>150</v>
      </c>
      <c r="AG15042">
        <v>6.8</v>
      </c>
      <c r="AH15042" t="s">
        <v>150</v>
      </c>
      <c r="AS15042">
        <v>20.62</v>
      </c>
      <c r="AT15042" t="s">
        <v>150</v>
      </c>
    </row>
    <row r="15043" spans="1:58" x14ac:dyDescent="0.2">
      <c r="A15043" t="s">
        <v>262</v>
      </c>
      <c r="B15043" t="s">
        <v>263</v>
      </c>
      <c r="C15043">
        <f>-69.99209299 / 41.73924515</f>
        <v>-1.6768892858140247</v>
      </c>
      <c r="D15043" t="s">
        <v>264</v>
      </c>
      <c r="E15043" t="s">
        <v>70</v>
      </c>
      <c r="F15043" s="1">
        <v>43332</v>
      </c>
      <c r="G15043">
        <v>1</v>
      </c>
      <c r="K15043" t="s">
        <v>173</v>
      </c>
      <c r="L15043" t="s">
        <v>150</v>
      </c>
      <c r="O15043">
        <v>6.84</v>
      </c>
      <c r="P15043" t="s">
        <v>150</v>
      </c>
      <c r="Q15043">
        <v>24.8</v>
      </c>
      <c r="R15043" t="s">
        <v>150</v>
      </c>
      <c r="S15043" t="s">
        <v>173</v>
      </c>
      <c r="T15043" t="s">
        <v>150</v>
      </c>
      <c r="W15043" t="s">
        <v>173</v>
      </c>
      <c r="X15043" t="s">
        <v>150</v>
      </c>
      <c r="AE15043" t="s">
        <v>173</v>
      </c>
      <c r="AF15043" t="s">
        <v>150</v>
      </c>
      <c r="AG15043" t="s">
        <v>173</v>
      </c>
      <c r="AH15043" t="s">
        <v>150</v>
      </c>
      <c r="AS15043" t="s">
        <v>173</v>
      </c>
      <c r="AT15043" t="s">
        <v>150</v>
      </c>
    </row>
    <row r="15044" spans="1:58" x14ac:dyDescent="0.2">
      <c r="A15044" t="s">
        <v>262</v>
      </c>
      <c r="B15044" t="s">
        <v>263</v>
      </c>
      <c r="C15044">
        <f>-69.99209299 / 41.73924515</f>
        <v>-1.6768892858140247</v>
      </c>
      <c r="D15044" t="s">
        <v>264</v>
      </c>
      <c r="E15044" t="s">
        <v>70</v>
      </c>
      <c r="F15044" s="1">
        <v>43332</v>
      </c>
      <c r="G15044">
        <v>2</v>
      </c>
      <c r="K15044" t="s">
        <v>173</v>
      </c>
      <c r="L15044" t="s">
        <v>150</v>
      </c>
      <c r="O15044">
        <v>6.42</v>
      </c>
      <c r="P15044" t="s">
        <v>150</v>
      </c>
      <c r="Q15044">
        <v>24.6</v>
      </c>
      <c r="R15044" t="s">
        <v>150</v>
      </c>
      <c r="S15044" t="s">
        <v>173</v>
      </c>
      <c r="T15044" t="s">
        <v>150</v>
      </c>
      <c r="W15044" t="s">
        <v>173</v>
      </c>
      <c r="X15044" t="s">
        <v>150</v>
      </c>
      <c r="AE15044" t="s">
        <v>173</v>
      </c>
      <c r="AF15044" t="s">
        <v>150</v>
      </c>
      <c r="AG15044" t="s">
        <v>173</v>
      </c>
      <c r="AH15044" t="s">
        <v>150</v>
      </c>
      <c r="AS15044" t="s">
        <v>173</v>
      </c>
      <c r="AT15044" t="s">
        <v>150</v>
      </c>
    </row>
    <row r="15045" spans="1:58" x14ac:dyDescent="0.2">
      <c r="A15045" t="s">
        <v>262</v>
      </c>
      <c r="B15045" t="s">
        <v>263</v>
      </c>
      <c r="C15045">
        <f>-69.99209299 / 41.73924515</f>
        <v>-1.6768892858140247</v>
      </c>
      <c r="D15045" t="s">
        <v>264</v>
      </c>
      <c r="E15045" t="s">
        <v>70</v>
      </c>
      <c r="F15045" s="1">
        <v>43332</v>
      </c>
      <c r="G15045">
        <v>3</v>
      </c>
      <c r="K15045" t="s">
        <v>173</v>
      </c>
      <c r="L15045" t="s">
        <v>150</v>
      </c>
      <c r="O15045">
        <v>4.2300000000000004</v>
      </c>
      <c r="P15045" t="s">
        <v>150</v>
      </c>
      <c r="Q15045">
        <v>19.600000000000001</v>
      </c>
      <c r="R15045" t="s">
        <v>150</v>
      </c>
      <c r="S15045" t="s">
        <v>173</v>
      </c>
      <c r="T15045" t="s">
        <v>150</v>
      </c>
      <c r="W15045" t="s">
        <v>173</v>
      </c>
      <c r="X15045" t="s">
        <v>150</v>
      </c>
      <c r="AE15045" t="s">
        <v>173</v>
      </c>
      <c r="AF15045" t="s">
        <v>150</v>
      </c>
      <c r="AG15045" t="s">
        <v>173</v>
      </c>
      <c r="AH15045" t="s">
        <v>150</v>
      </c>
      <c r="AS15045" t="s">
        <v>173</v>
      </c>
      <c r="AT15045" t="s">
        <v>150</v>
      </c>
    </row>
    <row r="15046" spans="1:58" x14ac:dyDescent="0.2">
      <c r="A15046" t="s">
        <v>262</v>
      </c>
      <c r="B15046" t="s">
        <v>263</v>
      </c>
      <c r="C15046">
        <f>-69.99209299 / 41.73924515</f>
        <v>-1.6768892858140247</v>
      </c>
      <c r="D15046" t="s">
        <v>264</v>
      </c>
      <c r="E15046" t="s">
        <v>70</v>
      </c>
      <c r="F15046" s="1">
        <v>43332</v>
      </c>
      <c r="G15046">
        <v>4</v>
      </c>
      <c r="K15046" t="s">
        <v>173</v>
      </c>
      <c r="L15046" t="s">
        <v>150</v>
      </c>
      <c r="O15046">
        <v>0.25</v>
      </c>
      <c r="P15046" t="s">
        <v>150</v>
      </c>
      <c r="Q15046">
        <v>13.2</v>
      </c>
      <c r="R15046" t="s">
        <v>150</v>
      </c>
      <c r="S15046" t="s">
        <v>173</v>
      </c>
      <c r="T15046" t="s">
        <v>150</v>
      </c>
      <c r="W15046" t="s">
        <v>173</v>
      </c>
      <c r="X15046" t="s">
        <v>150</v>
      </c>
      <c r="AE15046" t="s">
        <v>173</v>
      </c>
      <c r="AF15046" t="s">
        <v>150</v>
      </c>
      <c r="AG15046" t="s">
        <v>173</v>
      </c>
      <c r="AH15046" t="s">
        <v>150</v>
      </c>
      <c r="AS15046" t="s">
        <v>173</v>
      </c>
      <c r="AT15046" t="s">
        <v>150</v>
      </c>
    </row>
    <row r="15047" spans="1:58" x14ac:dyDescent="0.2">
      <c r="A15047" t="s">
        <v>262</v>
      </c>
      <c r="B15047" t="s">
        <v>263</v>
      </c>
      <c r="C15047">
        <f>-69.99209299 / 41.73924515</f>
        <v>-1.6768892858140247</v>
      </c>
      <c r="D15047" t="s">
        <v>264</v>
      </c>
      <c r="E15047" t="s">
        <v>70</v>
      </c>
      <c r="F15047" s="1">
        <v>43332</v>
      </c>
      <c r="G15047">
        <v>5</v>
      </c>
      <c r="K15047" t="s">
        <v>173</v>
      </c>
      <c r="L15047" t="s">
        <v>150</v>
      </c>
      <c r="O15047">
        <v>0.09</v>
      </c>
      <c r="P15047" t="s">
        <v>150</v>
      </c>
      <c r="Q15047">
        <v>10.5</v>
      </c>
      <c r="R15047" t="s">
        <v>150</v>
      </c>
      <c r="S15047" t="s">
        <v>173</v>
      </c>
      <c r="T15047" t="s">
        <v>150</v>
      </c>
      <c r="W15047" t="s">
        <v>173</v>
      </c>
      <c r="X15047" t="s">
        <v>150</v>
      </c>
      <c r="AE15047" t="s">
        <v>173</v>
      </c>
      <c r="AF15047" t="s">
        <v>150</v>
      </c>
      <c r="AG15047" t="s">
        <v>173</v>
      </c>
      <c r="AH15047" t="s">
        <v>150</v>
      </c>
      <c r="AS15047" t="s">
        <v>173</v>
      </c>
      <c r="AT15047" t="s">
        <v>150</v>
      </c>
    </row>
    <row r="15048" spans="1:58" x14ac:dyDescent="0.2">
      <c r="A15048" t="s">
        <v>262</v>
      </c>
      <c r="B15048" t="s">
        <v>263</v>
      </c>
      <c r="C15048">
        <f>-69.99209299 / 41.73924515</f>
        <v>-1.6768892858140247</v>
      </c>
      <c r="D15048" t="s">
        <v>264</v>
      </c>
      <c r="E15048" t="s">
        <v>70</v>
      </c>
      <c r="F15048" s="1">
        <v>43332</v>
      </c>
      <c r="G15048">
        <v>5.2</v>
      </c>
      <c r="K15048">
        <v>42.27</v>
      </c>
      <c r="L15048" t="s">
        <v>150</v>
      </c>
      <c r="O15048">
        <v>0.1</v>
      </c>
      <c r="P15048" t="s">
        <v>150</v>
      </c>
      <c r="Q15048">
        <v>9.9</v>
      </c>
      <c r="R15048" t="s">
        <v>150</v>
      </c>
      <c r="S15048">
        <v>1.68</v>
      </c>
      <c r="T15048" t="s">
        <v>150</v>
      </c>
      <c r="U15048">
        <v>52.04</v>
      </c>
      <c r="V15048" t="s">
        <v>150</v>
      </c>
      <c r="W15048">
        <v>45.57</v>
      </c>
      <c r="X15048" t="s">
        <v>150</v>
      </c>
      <c r="Y15048">
        <v>61.14</v>
      </c>
      <c r="AA15048">
        <v>67.33</v>
      </c>
      <c r="AE15048">
        <v>33.6</v>
      </c>
      <c r="AF15048" t="s">
        <v>150</v>
      </c>
      <c r="AG15048">
        <v>6.62</v>
      </c>
      <c r="AH15048" t="s">
        <v>150</v>
      </c>
      <c r="AS15048">
        <v>65.209999999999994</v>
      </c>
      <c r="AT15048" t="s">
        <v>150</v>
      </c>
    </row>
    <row r="15049" spans="1:58" x14ac:dyDescent="0.2">
      <c r="A15049" t="s">
        <v>262</v>
      </c>
      <c r="B15049" t="s">
        <v>263</v>
      </c>
      <c r="C15049">
        <f>-69.99209299 / 41.73924515</f>
        <v>-1.6768892858140247</v>
      </c>
      <c r="D15049" t="s">
        <v>264</v>
      </c>
      <c r="E15049" t="s">
        <v>70</v>
      </c>
      <c r="F15049" s="1">
        <v>43565</v>
      </c>
      <c r="G15049">
        <v>0.5</v>
      </c>
      <c r="I15049">
        <v>5.8</v>
      </c>
      <c r="J15049" t="s">
        <v>150</v>
      </c>
      <c r="K15049">
        <v>4.93</v>
      </c>
      <c r="L15049" t="s">
        <v>150</v>
      </c>
      <c r="M15049">
        <v>1.73</v>
      </c>
      <c r="N15049" t="s">
        <v>150</v>
      </c>
      <c r="O15049">
        <v>9.75</v>
      </c>
      <c r="P15049" t="s">
        <v>150</v>
      </c>
      <c r="Q15049">
        <v>11.5</v>
      </c>
      <c r="R15049" t="s">
        <v>150</v>
      </c>
      <c r="S15049">
        <v>0.06</v>
      </c>
      <c r="T15049" t="s">
        <v>150</v>
      </c>
      <c r="U15049">
        <v>1.86</v>
      </c>
      <c r="V15049" t="s">
        <v>150</v>
      </c>
      <c r="W15049">
        <v>32.090000000000003</v>
      </c>
      <c r="X15049" t="s">
        <v>150</v>
      </c>
      <c r="Y15049">
        <v>13.1</v>
      </c>
      <c r="AA15049">
        <v>46.25</v>
      </c>
      <c r="AC15049">
        <v>52.1</v>
      </c>
      <c r="AE15049">
        <v>19.8</v>
      </c>
      <c r="AF15049" t="s">
        <v>150</v>
      </c>
      <c r="AG15049">
        <v>6.49</v>
      </c>
      <c r="AH15049" t="s">
        <v>150</v>
      </c>
      <c r="AS15049">
        <v>1.74</v>
      </c>
      <c r="AT15049" t="s">
        <v>150</v>
      </c>
      <c r="BE15049">
        <v>6.67</v>
      </c>
      <c r="BF15049" t="s">
        <v>150</v>
      </c>
    </row>
    <row r="15050" spans="1:58" x14ac:dyDescent="0.2">
      <c r="A15050" t="s">
        <v>262</v>
      </c>
      <c r="B15050" t="s">
        <v>263</v>
      </c>
      <c r="C15050">
        <f>-69.99209299 / 41.73924515</f>
        <v>-1.6768892858140247</v>
      </c>
      <c r="D15050" t="s">
        <v>264</v>
      </c>
      <c r="E15050" t="s">
        <v>70</v>
      </c>
      <c r="F15050" s="1">
        <v>43565</v>
      </c>
      <c r="G15050">
        <v>1</v>
      </c>
      <c r="K15050" t="s">
        <v>173</v>
      </c>
      <c r="L15050" t="s">
        <v>150</v>
      </c>
      <c r="O15050">
        <v>10.11</v>
      </c>
      <c r="P15050" t="s">
        <v>150</v>
      </c>
      <c r="Q15050">
        <v>11.12</v>
      </c>
      <c r="R15050" t="s">
        <v>150</v>
      </c>
      <c r="S15050" t="s">
        <v>173</v>
      </c>
      <c r="T15050" t="s">
        <v>150</v>
      </c>
      <c r="W15050" t="s">
        <v>173</v>
      </c>
      <c r="X15050" t="s">
        <v>150</v>
      </c>
      <c r="AE15050" t="s">
        <v>173</v>
      </c>
      <c r="AF15050" t="s">
        <v>150</v>
      </c>
      <c r="AG15050" t="s">
        <v>173</v>
      </c>
      <c r="AH15050" t="s">
        <v>150</v>
      </c>
      <c r="AS15050" t="s">
        <v>173</v>
      </c>
      <c r="AT15050" t="s">
        <v>150</v>
      </c>
      <c r="BE15050" t="s">
        <v>173</v>
      </c>
      <c r="BF15050" t="s">
        <v>150</v>
      </c>
    </row>
    <row r="15051" spans="1:58" x14ac:dyDescent="0.2">
      <c r="A15051" t="s">
        <v>262</v>
      </c>
      <c r="B15051" t="s">
        <v>263</v>
      </c>
      <c r="C15051">
        <f>-69.99209299 / 41.73924515</f>
        <v>-1.6768892858140247</v>
      </c>
      <c r="D15051" t="s">
        <v>264</v>
      </c>
      <c r="E15051" t="s">
        <v>70</v>
      </c>
      <c r="F15051" s="1">
        <v>43565</v>
      </c>
      <c r="G15051">
        <v>2</v>
      </c>
      <c r="K15051" t="s">
        <v>173</v>
      </c>
      <c r="L15051" t="s">
        <v>150</v>
      </c>
      <c r="O15051">
        <v>9.49</v>
      </c>
      <c r="P15051" t="s">
        <v>150</v>
      </c>
      <c r="Q15051">
        <v>10.7</v>
      </c>
      <c r="R15051" t="s">
        <v>150</v>
      </c>
      <c r="S15051" t="s">
        <v>173</v>
      </c>
      <c r="T15051" t="s">
        <v>150</v>
      </c>
      <c r="W15051" t="s">
        <v>173</v>
      </c>
      <c r="X15051" t="s">
        <v>150</v>
      </c>
      <c r="AE15051" t="s">
        <v>173</v>
      </c>
      <c r="AF15051" t="s">
        <v>150</v>
      </c>
      <c r="AG15051" t="s">
        <v>173</v>
      </c>
      <c r="AH15051" t="s">
        <v>150</v>
      </c>
      <c r="AS15051" t="s">
        <v>173</v>
      </c>
      <c r="AT15051" t="s">
        <v>150</v>
      </c>
      <c r="BE15051" t="s">
        <v>173</v>
      </c>
      <c r="BF15051" t="s">
        <v>150</v>
      </c>
    </row>
    <row r="15052" spans="1:58" x14ac:dyDescent="0.2">
      <c r="A15052" t="s">
        <v>262</v>
      </c>
      <c r="B15052" t="s">
        <v>263</v>
      </c>
      <c r="C15052">
        <f>-69.99209299 / 41.73924515</f>
        <v>-1.6768892858140247</v>
      </c>
      <c r="D15052" t="s">
        <v>264</v>
      </c>
      <c r="E15052" t="s">
        <v>70</v>
      </c>
      <c r="F15052" s="1">
        <v>43565</v>
      </c>
      <c r="G15052">
        <v>3</v>
      </c>
      <c r="K15052" t="s">
        <v>173</v>
      </c>
      <c r="L15052" t="s">
        <v>150</v>
      </c>
      <c r="O15052">
        <v>9.83</v>
      </c>
      <c r="P15052" t="s">
        <v>150</v>
      </c>
      <c r="Q15052">
        <v>9.8000000000000007</v>
      </c>
      <c r="R15052" t="s">
        <v>150</v>
      </c>
      <c r="S15052" t="s">
        <v>173</v>
      </c>
      <c r="T15052" t="s">
        <v>150</v>
      </c>
      <c r="W15052" t="s">
        <v>173</v>
      </c>
      <c r="X15052" t="s">
        <v>150</v>
      </c>
      <c r="AE15052" t="s">
        <v>173</v>
      </c>
      <c r="AF15052" t="s">
        <v>150</v>
      </c>
      <c r="AG15052" t="s">
        <v>173</v>
      </c>
      <c r="AH15052" t="s">
        <v>150</v>
      </c>
      <c r="AS15052" t="s">
        <v>173</v>
      </c>
      <c r="AT15052" t="s">
        <v>150</v>
      </c>
      <c r="BE15052" t="s">
        <v>173</v>
      </c>
      <c r="BF15052" t="s">
        <v>150</v>
      </c>
    </row>
    <row r="15053" spans="1:58" x14ac:dyDescent="0.2">
      <c r="A15053" t="s">
        <v>262</v>
      </c>
      <c r="B15053" t="s">
        <v>263</v>
      </c>
      <c r="C15053">
        <f>-69.99209299 / 41.73924515</f>
        <v>-1.6768892858140247</v>
      </c>
      <c r="D15053" t="s">
        <v>264</v>
      </c>
      <c r="E15053" t="s">
        <v>70</v>
      </c>
      <c r="F15053" s="1">
        <v>43565</v>
      </c>
      <c r="G15053">
        <v>4</v>
      </c>
      <c r="K15053" t="s">
        <v>173</v>
      </c>
      <c r="L15053" t="s">
        <v>150</v>
      </c>
      <c r="O15053">
        <v>8.6300000000000008</v>
      </c>
      <c r="P15053" t="s">
        <v>150</v>
      </c>
      <c r="Q15053">
        <v>7.2</v>
      </c>
      <c r="R15053" t="s">
        <v>150</v>
      </c>
      <c r="S15053" t="s">
        <v>173</v>
      </c>
      <c r="T15053" t="s">
        <v>150</v>
      </c>
      <c r="W15053" t="s">
        <v>173</v>
      </c>
      <c r="X15053" t="s">
        <v>150</v>
      </c>
      <c r="AE15053" t="s">
        <v>173</v>
      </c>
      <c r="AF15053" t="s">
        <v>150</v>
      </c>
      <c r="AG15053" t="s">
        <v>173</v>
      </c>
      <c r="AH15053" t="s">
        <v>150</v>
      </c>
      <c r="AS15053" t="s">
        <v>173</v>
      </c>
      <c r="AT15053" t="s">
        <v>150</v>
      </c>
      <c r="BE15053" t="s">
        <v>173</v>
      </c>
      <c r="BF15053" t="s">
        <v>150</v>
      </c>
    </row>
    <row r="15054" spans="1:58" x14ac:dyDescent="0.2">
      <c r="A15054" t="s">
        <v>262</v>
      </c>
      <c r="B15054" t="s">
        <v>263</v>
      </c>
      <c r="C15054">
        <f>-69.99209299 / 41.73924515</f>
        <v>-1.6768892858140247</v>
      </c>
      <c r="D15054" t="s">
        <v>264</v>
      </c>
      <c r="E15054" t="s">
        <v>70</v>
      </c>
      <c r="F15054" s="1">
        <v>43565</v>
      </c>
      <c r="G15054">
        <v>4.8</v>
      </c>
      <c r="K15054">
        <v>16.88</v>
      </c>
      <c r="L15054" t="s">
        <v>150</v>
      </c>
      <c r="O15054">
        <v>4.55</v>
      </c>
      <c r="P15054" t="s">
        <v>150</v>
      </c>
      <c r="Q15054">
        <v>6.3</v>
      </c>
      <c r="R15054" t="s">
        <v>150</v>
      </c>
      <c r="S15054">
        <v>7.0000000000000007E-2</v>
      </c>
      <c r="T15054" t="s">
        <v>150</v>
      </c>
      <c r="U15054">
        <v>2.17</v>
      </c>
      <c r="V15054" t="s">
        <v>150</v>
      </c>
      <c r="W15054">
        <v>35.43</v>
      </c>
      <c r="X15054" t="s">
        <v>150</v>
      </c>
      <c r="Y15054">
        <v>15.32</v>
      </c>
      <c r="AA15054">
        <v>58.32</v>
      </c>
      <c r="AE15054">
        <v>23.2</v>
      </c>
      <c r="AF15054" t="s">
        <v>150</v>
      </c>
      <c r="AG15054">
        <v>6.12</v>
      </c>
      <c r="AH15054" t="s">
        <v>150</v>
      </c>
      <c r="AS15054">
        <v>5.32</v>
      </c>
      <c r="AT15054" t="s">
        <v>150</v>
      </c>
      <c r="BE15054">
        <v>22.2</v>
      </c>
      <c r="BF15054" t="s">
        <v>150</v>
      </c>
    </row>
    <row r="15055" spans="1:58" x14ac:dyDescent="0.2">
      <c r="A15055" t="s">
        <v>262</v>
      </c>
      <c r="B15055" t="s">
        <v>263</v>
      </c>
      <c r="C15055">
        <f>-69.99209299 / 41.73924515</f>
        <v>-1.6768892858140247</v>
      </c>
      <c r="D15055" t="s">
        <v>264</v>
      </c>
      <c r="E15055" t="s">
        <v>70</v>
      </c>
      <c r="F15055" s="1">
        <v>43565</v>
      </c>
      <c r="G15055">
        <v>5.3</v>
      </c>
      <c r="K15055" t="s">
        <v>173</v>
      </c>
      <c r="L15055" t="s">
        <v>150</v>
      </c>
      <c r="O15055">
        <v>2.35</v>
      </c>
      <c r="P15055" t="s">
        <v>150</v>
      </c>
      <c r="Q15055">
        <v>6.2</v>
      </c>
      <c r="R15055" t="s">
        <v>150</v>
      </c>
      <c r="S15055" t="s">
        <v>173</v>
      </c>
      <c r="T15055" t="s">
        <v>150</v>
      </c>
      <c r="W15055" t="s">
        <v>173</v>
      </c>
      <c r="X15055" t="s">
        <v>150</v>
      </c>
      <c r="AE15055" t="s">
        <v>173</v>
      </c>
      <c r="AF15055" t="s">
        <v>150</v>
      </c>
      <c r="AG15055" t="s">
        <v>173</v>
      </c>
      <c r="AH15055" t="s">
        <v>150</v>
      </c>
      <c r="AS15055" t="s">
        <v>173</v>
      </c>
      <c r="AT15055" t="s">
        <v>150</v>
      </c>
      <c r="BE15055" t="s">
        <v>173</v>
      </c>
      <c r="BF15055" t="s">
        <v>150</v>
      </c>
    </row>
    <row r="15056" spans="1:58" x14ac:dyDescent="0.2">
      <c r="A15056" t="s">
        <v>262</v>
      </c>
      <c r="B15056" t="s">
        <v>263</v>
      </c>
      <c r="C15056">
        <f>-69.99209299 / 41.73924515</f>
        <v>-1.6768892858140247</v>
      </c>
      <c r="D15056" t="s">
        <v>264</v>
      </c>
      <c r="E15056" t="s">
        <v>70</v>
      </c>
      <c r="F15056" s="1">
        <v>43692</v>
      </c>
      <c r="G15056">
        <v>0.5</v>
      </c>
      <c r="I15056">
        <v>5.6</v>
      </c>
      <c r="J15056" t="s">
        <v>150</v>
      </c>
      <c r="K15056">
        <v>10.44</v>
      </c>
      <c r="L15056" t="s">
        <v>150</v>
      </c>
      <c r="M15056">
        <v>2.0499999999999998</v>
      </c>
      <c r="N15056" t="s">
        <v>150</v>
      </c>
      <c r="O15056">
        <v>6.01</v>
      </c>
      <c r="P15056" t="s">
        <v>150</v>
      </c>
      <c r="Q15056">
        <v>24.4</v>
      </c>
      <c r="R15056" t="s">
        <v>150</v>
      </c>
      <c r="S15056">
        <v>0.62</v>
      </c>
      <c r="T15056" t="s">
        <v>150</v>
      </c>
      <c r="U15056">
        <v>19.2</v>
      </c>
      <c r="V15056" t="s">
        <v>150</v>
      </c>
      <c r="W15056">
        <v>35.61</v>
      </c>
      <c r="X15056" t="s">
        <v>150</v>
      </c>
      <c r="Y15056">
        <v>46.76</v>
      </c>
      <c r="AA15056">
        <v>53.61</v>
      </c>
      <c r="AC15056">
        <v>49.66</v>
      </c>
      <c r="AE15056">
        <v>23.1</v>
      </c>
      <c r="AF15056" t="s">
        <v>150</v>
      </c>
      <c r="AG15056">
        <v>6.39</v>
      </c>
      <c r="AH15056" t="s">
        <v>150</v>
      </c>
      <c r="AS15056">
        <v>3.12</v>
      </c>
      <c r="AT15056" t="s">
        <v>150</v>
      </c>
      <c r="BE15056">
        <v>13.56</v>
      </c>
      <c r="BF15056" t="s">
        <v>150</v>
      </c>
    </row>
    <row r="15057" spans="1:58" x14ac:dyDescent="0.2">
      <c r="A15057" t="s">
        <v>262</v>
      </c>
      <c r="B15057" t="s">
        <v>263</v>
      </c>
      <c r="C15057">
        <f>-69.99209299 / 41.73924515</f>
        <v>-1.6768892858140247</v>
      </c>
      <c r="D15057" t="s">
        <v>264</v>
      </c>
      <c r="E15057" t="s">
        <v>70</v>
      </c>
      <c r="F15057" s="1">
        <v>43692</v>
      </c>
      <c r="G15057">
        <v>1</v>
      </c>
      <c r="K15057" t="s">
        <v>173</v>
      </c>
      <c r="L15057" t="s">
        <v>150</v>
      </c>
      <c r="O15057">
        <v>6</v>
      </c>
      <c r="P15057" t="s">
        <v>150</v>
      </c>
      <c r="Q15057">
        <v>24.4</v>
      </c>
      <c r="R15057" t="s">
        <v>150</v>
      </c>
      <c r="S15057" t="s">
        <v>173</v>
      </c>
      <c r="T15057" t="s">
        <v>150</v>
      </c>
      <c r="W15057" t="s">
        <v>173</v>
      </c>
      <c r="X15057" t="s">
        <v>150</v>
      </c>
      <c r="AE15057" t="s">
        <v>173</v>
      </c>
      <c r="AF15057" t="s">
        <v>150</v>
      </c>
      <c r="AG15057" t="s">
        <v>173</v>
      </c>
      <c r="AH15057" t="s">
        <v>150</v>
      </c>
      <c r="AS15057" t="s">
        <v>173</v>
      </c>
      <c r="AT15057" t="s">
        <v>150</v>
      </c>
      <c r="BE15057" t="s">
        <v>173</v>
      </c>
      <c r="BF15057" t="s">
        <v>150</v>
      </c>
    </row>
    <row r="15058" spans="1:58" x14ac:dyDescent="0.2">
      <c r="A15058" t="s">
        <v>262</v>
      </c>
      <c r="B15058" t="s">
        <v>263</v>
      </c>
      <c r="C15058">
        <f>-69.99209299 / 41.73924515</f>
        <v>-1.6768892858140247</v>
      </c>
      <c r="D15058" t="s">
        <v>264</v>
      </c>
      <c r="E15058" t="s">
        <v>70</v>
      </c>
      <c r="F15058" s="1">
        <v>43692</v>
      </c>
      <c r="G15058">
        <v>2</v>
      </c>
      <c r="K15058" t="s">
        <v>173</v>
      </c>
      <c r="L15058" t="s">
        <v>150</v>
      </c>
      <c r="O15058">
        <v>5.92</v>
      </c>
      <c r="P15058" t="s">
        <v>150</v>
      </c>
      <c r="Q15058">
        <v>24.4</v>
      </c>
      <c r="R15058" t="s">
        <v>150</v>
      </c>
      <c r="S15058" t="s">
        <v>173</v>
      </c>
      <c r="T15058" t="s">
        <v>150</v>
      </c>
      <c r="W15058" t="s">
        <v>173</v>
      </c>
      <c r="X15058" t="s">
        <v>150</v>
      </c>
      <c r="AE15058" t="s">
        <v>173</v>
      </c>
      <c r="AF15058" t="s">
        <v>150</v>
      </c>
      <c r="AG15058" t="s">
        <v>173</v>
      </c>
      <c r="AH15058" t="s">
        <v>150</v>
      </c>
      <c r="AS15058" t="s">
        <v>173</v>
      </c>
      <c r="AT15058" t="s">
        <v>150</v>
      </c>
      <c r="BE15058" t="s">
        <v>173</v>
      </c>
      <c r="BF15058" t="s">
        <v>150</v>
      </c>
    </row>
    <row r="15059" spans="1:58" x14ac:dyDescent="0.2">
      <c r="A15059" t="s">
        <v>262</v>
      </c>
      <c r="B15059" t="s">
        <v>263</v>
      </c>
      <c r="C15059">
        <f>-69.99209299 / 41.73924515</f>
        <v>-1.6768892858140247</v>
      </c>
      <c r="D15059" t="s">
        <v>264</v>
      </c>
      <c r="E15059" t="s">
        <v>70</v>
      </c>
      <c r="F15059" s="1">
        <v>43692</v>
      </c>
      <c r="G15059">
        <v>3</v>
      </c>
      <c r="K15059" t="s">
        <v>173</v>
      </c>
      <c r="L15059" t="s">
        <v>150</v>
      </c>
      <c r="O15059">
        <v>5.18</v>
      </c>
      <c r="P15059" t="s">
        <v>150</v>
      </c>
      <c r="Q15059">
        <v>20.8</v>
      </c>
      <c r="R15059" t="s">
        <v>150</v>
      </c>
      <c r="S15059" t="s">
        <v>173</v>
      </c>
      <c r="T15059" t="s">
        <v>150</v>
      </c>
      <c r="W15059" t="s">
        <v>173</v>
      </c>
      <c r="X15059" t="s">
        <v>150</v>
      </c>
      <c r="AE15059" t="s">
        <v>173</v>
      </c>
      <c r="AF15059" t="s">
        <v>150</v>
      </c>
      <c r="AG15059" t="s">
        <v>173</v>
      </c>
      <c r="AH15059" t="s">
        <v>150</v>
      </c>
      <c r="AS15059" t="s">
        <v>173</v>
      </c>
      <c r="AT15059" t="s">
        <v>150</v>
      </c>
      <c r="BE15059" t="s">
        <v>173</v>
      </c>
      <c r="BF15059" t="s">
        <v>150</v>
      </c>
    </row>
    <row r="15060" spans="1:58" x14ac:dyDescent="0.2">
      <c r="A15060" t="s">
        <v>262</v>
      </c>
      <c r="B15060" t="s">
        <v>263</v>
      </c>
      <c r="C15060">
        <f>-69.99209299 / 41.73924515</f>
        <v>-1.6768892858140247</v>
      </c>
      <c r="D15060" t="s">
        <v>264</v>
      </c>
      <c r="E15060" t="s">
        <v>70</v>
      </c>
      <c r="F15060" s="1">
        <v>43692</v>
      </c>
      <c r="G15060">
        <v>4</v>
      </c>
      <c r="K15060" t="s">
        <v>173</v>
      </c>
      <c r="L15060" t="s">
        <v>150</v>
      </c>
      <c r="O15060">
        <v>1.28</v>
      </c>
      <c r="P15060" t="s">
        <v>150</v>
      </c>
      <c r="Q15060">
        <v>15.2</v>
      </c>
      <c r="R15060" t="s">
        <v>150</v>
      </c>
      <c r="S15060" t="s">
        <v>173</v>
      </c>
      <c r="T15060" t="s">
        <v>150</v>
      </c>
      <c r="W15060" t="s">
        <v>173</v>
      </c>
      <c r="X15060" t="s">
        <v>150</v>
      </c>
      <c r="AE15060" t="s">
        <v>173</v>
      </c>
      <c r="AF15060" t="s">
        <v>150</v>
      </c>
      <c r="AG15060" t="s">
        <v>173</v>
      </c>
      <c r="AH15060" t="s">
        <v>150</v>
      </c>
      <c r="AS15060" t="s">
        <v>173</v>
      </c>
      <c r="AT15060" t="s">
        <v>150</v>
      </c>
      <c r="BE15060" t="s">
        <v>173</v>
      </c>
      <c r="BF15060" t="s">
        <v>150</v>
      </c>
    </row>
    <row r="15061" spans="1:58" x14ac:dyDescent="0.2">
      <c r="A15061" t="s">
        <v>262</v>
      </c>
      <c r="B15061" t="s">
        <v>263</v>
      </c>
      <c r="C15061">
        <f>-69.99209299 / 41.73924515</f>
        <v>-1.6768892858140247</v>
      </c>
      <c r="D15061" t="s">
        <v>264</v>
      </c>
      <c r="E15061" t="s">
        <v>70</v>
      </c>
      <c r="F15061" s="1">
        <v>43692</v>
      </c>
      <c r="G15061">
        <v>5</v>
      </c>
      <c r="K15061" t="s">
        <v>173</v>
      </c>
      <c r="L15061" t="s">
        <v>150</v>
      </c>
      <c r="O15061">
        <v>0.33</v>
      </c>
      <c r="P15061" t="s">
        <v>150</v>
      </c>
      <c r="Q15061">
        <v>11.4</v>
      </c>
      <c r="R15061" t="s">
        <v>150</v>
      </c>
      <c r="S15061" t="s">
        <v>173</v>
      </c>
      <c r="T15061" t="s">
        <v>150</v>
      </c>
      <c r="W15061" t="s">
        <v>173</v>
      </c>
      <c r="X15061" t="s">
        <v>150</v>
      </c>
      <c r="AE15061" t="s">
        <v>173</v>
      </c>
      <c r="AF15061" t="s">
        <v>150</v>
      </c>
      <c r="AG15061" t="s">
        <v>173</v>
      </c>
      <c r="AH15061" t="s">
        <v>150</v>
      </c>
      <c r="AS15061" t="s">
        <v>173</v>
      </c>
      <c r="AT15061" t="s">
        <v>150</v>
      </c>
      <c r="BE15061" t="s">
        <v>173</v>
      </c>
      <c r="BF15061" t="s">
        <v>150</v>
      </c>
    </row>
    <row r="15062" spans="1:58" x14ac:dyDescent="0.2">
      <c r="A15062" t="s">
        <v>262</v>
      </c>
      <c r="B15062" t="s">
        <v>263</v>
      </c>
      <c r="C15062">
        <f>-69.99209299 / 41.73924515</f>
        <v>-1.6768892858140247</v>
      </c>
      <c r="D15062" t="s">
        <v>264</v>
      </c>
      <c r="E15062" t="s">
        <v>70</v>
      </c>
      <c r="F15062" s="1">
        <v>43692</v>
      </c>
      <c r="G15062">
        <v>5.0999999999999996</v>
      </c>
      <c r="K15062">
        <v>75.86</v>
      </c>
      <c r="L15062" t="s">
        <v>150</v>
      </c>
      <c r="S15062">
        <v>1.47</v>
      </c>
      <c r="T15062" t="s">
        <v>150</v>
      </c>
      <c r="U15062">
        <v>45.53</v>
      </c>
      <c r="V15062" t="s">
        <v>150</v>
      </c>
      <c r="W15062">
        <v>74.69</v>
      </c>
      <c r="X15062" t="s">
        <v>150</v>
      </c>
      <c r="Y15062">
        <v>59.21</v>
      </c>
      <c r="AA15062">
        <v>73.069999999999993</v>
      </c>
      <c r="AE15062">
        <v>36.299999999999997</v>
      </c>
      <c r="AF15062" t="s">
        <v>150</v>
      </c>
      <c r="AG15062">
        <v>6.23</v>
      </c>
      <c r="AH15062" t="s">
        <v>150</v>
      </c>
      <c r="AS15062">
        <v>22.43</v>
      </c>
      <c r="AT15062" t="s">
        <v>150</v>
      </c>
      <c r="BE15062">
        <v>98.29</v>
      </c>
      <c r="BF15062" t="s">
        <v>150</v>
      </c>
    </row>
    <row r="15063" spans="1:58" x14ac:dyDescent="0.2">
      <c r="A15063" t="s">
        <v>265</v>
      </c>
      <c r="B15063" t="s">
        <v>266</v>
      </c>
      <c r="C15063">
        <f>-69.99708566 / 41.7378747</f>
        <v>-1.677063965597654</v>
      </c>
      <c r="D15063" t="s">
        <v>267</v>
      </c>
      <c r="E15063" t="s">
        <v>70</v>
      </c>
      <c r="F15063" s="1">
        <v>37143</v>
      </c>
      <c r="G15063">
        <v>0.5</v>
      </c>
      <c r="I15063">
        <v>2.91</v>
      </c>
      <c r="J15063" t="s">
        <v>71</v>
      </c>
      <c r="K15063">
        <v>4.1900000000000004</v>
      </c>
      <c r="L15063" t="s">
        <v>71</v>
      </c>
      <c r="M15063">
        <v>1.83</v>
      </c>
      <c r="N15063" t="s">
        <v>71</v>
      </c>
      <c r="O15063">
        <v>6.1</v>
      </c>
      <c r="P15063" t="s">
        <v>71</v>
      </c>
      <c r="Q15063">
        <v>25.5</v>
      </c>
      <c r="R15063" t="s">
        <v>71</v>
      </c>
      <c r="S15063">
        <v>0.84</v>
      </c>
      <c r="T15063" t="s">
        <v>71</v>
      </c>
      <c r="U15063">
        <v>26.02</v>
      </c>
      <c r="V15063" t="s">
        <v>71</v>
      </c>
      <c r="W15063">
        <v>40.9</v>
      </c>
      <c r="X15063" t="s">
        <v>71</v>
      </c>
      <c r="Y15063">
        <v>51.14</v>
      </c>
      <c r="AA15063">
        <v>44.65</v>
      </c>
      <c r="AC15063">
        <v>51.29</v>
      </c>
      <c r="AE15063">
        <v>5.7</v>
      </c>
      <c r="AF15063" t="s">
        <v>71</v>
      </c>
      <c r="AG15063">
        <v>6.58</v>
      </c>
      <c r="AH15063" t="s">
        <v>71</v>
      </c>
      <c r="AS15063">
        <v>1.22</v>
      </c>
      <c r="AT15063" t="s">
        <v>71</v>
      </c>
    </row>
    <row r="15064" spans="1:58" x14ac:dyDescent="0.2">
      <c r="A15064" t="s">
        <v>265</v>
      </c>
      <c r="B15064" t="s">
        <v>266</v>
      </c>
      <c r="C15064">
        <f>-69.99708566 / 41.7378747</f>
        <v>-1.677063965597654</v>
      </c>
      <c r="D15064" t="s">
        <v>267</v>
      </c>
      <c r="E15064" t="s">
        <v>70</v>
      </c>
      <c r="F15064" s="1">
        <v>37143</v>
      </c>
      <c r="G15064">
        <v>1</v>
      </c>
      <c r="O15064">
        <v>2.92</v>
      </c>
      <c r="P15064" t="s">
        <v>71</v>
      </c>
      <c r="Q15064">
        <v>25.4</v>
      </c>
      <c r="R15064" t="s">
        <v>71</v>
      </c>
    </row>
    <row r="15065" spans="1:58" x14ac:dyDescent="0.2">
      <c r="A15065" t="s">
        <v>265</v>
      </c>
      <c r="B15065" t="s">
        <v>266</v>
      </c>
      <c r="C15065">
        <f>-69.99708566 / 41.7378747</f>
        <v>-1.677063965597654</v>
      </c>
      <c r="D15065" t="s">
        <v>267</v>
      </c>
      <c r="E15065" t="s">
        <v>70</v>
      </c>
      <c r="F15065" s="1">
        <v>37143</v>
      </c>
      <c r="G15065">
        <v>2</v>
      </c>
      <c r="K15065">
        <v>12.73</v>
      </c>
      <c r="L15065" t="s">
        <v>71</v>
      </c>
      <c r="O15065">
        <v>23.8</v>
      </c>
      <c r="P15065" t="s">
        <v>71</v>
      </c>
      <c r="Q15065">
        <v>23.8</v>
      </c>
      <c r="R15065" t="s">
        <v>71</v>
      </c>
      <c r="S15065">
        <v>0.79</v>
      </c>
      <c r="T15065" t="s">
        <v>71</v>
      </c>
      <c r="U15065">
        <v>24.47</v>
      </c>
      <c r="V15065" t="s">
        <v>71</v>
      </c>
      <c r="W15065">
        <v>43.2</v>
      </c>
      <c r="X15065" t="s">
        <v>71</v>
      </c>
      <c r="Y15065">
        <v>50.26</v>
      </c>
      <c r="AA15065">
        <v>55.56</v>
      </c>
      <c r="AE15065">
        <v>6.7</v>
      </c>
      <c r="AF15065" t="s">
        <v>71</v>
      </c>
      <c r="AG15065">
        <v>6.46</v>
      </c>
      <c r="AH15065" t="s">
        <v>71</v>
      </c>
      <c r="AS15065">
        <v>1.59</v>
      </c>
      <c r="AT15065" t="s">
        <v>71</v>
      </c>
    </row>
    <row r="15066" spans="1:58" x14ac:dyDescent="0.2">
      <c r="A15066" t="s">
        <v>265</v>
      </c>
      <c r="B15066" t="s">
        <v>266</v>
      </c>
      <c r="C15066">
        <f>-69.99708566 / 41.7378747</f>
        <v>-1.677063965597654</v>
      </c>
      <c r="D15066" t="s">
        <v>267</v>
      </c>
      <c r="E15066" t="s">
        <v>70</v>
      </c>
      <c r="F15066" s="1">
        <v>37508</v>
      </c>
      <c r="G15066">
        <v>0.5</v>
      </c>
      <c r="I15066">
        <v>2.91</v>
      </c>
      <c r="J15066" t="s">
        <v>71</v>
      </c>
      <c r="K15066">
        <v>3.51</v>
      </c>
      <c r="L15066" t="s">
        <v>71</v>
      </c>
      <c r="M15066">
        <v>1.61</v>
      </c>
      <c r="N15066" t="s">
        <v>71</v>
      </c>
      <c r="O15066">
        <v>4.8499999999999996</v>
      </c>
      <c r="P15066" t="s">
        <v>71</v>
      </c>
      <c r="Q15066">
        <v>26.1</v>
      </c>
      <c r="R15066" t="s">
        <v>71</v>
      </c>
      <c r="S15066">
        <v>0.79</v>
      </c>
      <c r="T15066" t="s">
        <v>71</v>
      </c>
      <c r="U15066">
        <v>24.47</v>
      </c>
      <c r="V15066" t="s">
        <v>71</v>
      </c>
      <c r="W15066">
        <v>44.1</v>
      </c>
      <c r="X15066" t="s">
        <v>71</v>
      </c>
      <c r="Y15066">
        <v>50.26</v>
      </c>
      <c r="AA15066">
        <v>42.92</v>
      </c>
      <c r="AC15066">
        <v>53.14</v>
      </c>
      <c r="AE15066">
        <v>5.7</v>
      </c>
      <c r="AF15066" t="s">
        <v>71</v>
      </c>
      <c r="AG15066">
        <v>6.31</v>
      </c>
      <c r="AH15066" t="s">
        <v>71</v>
      </c>
      <c r="AS15066">
        <v>0.41</v>
      </c>
      <c r="AT15066" t="s">
        <v>71</v>
      </c>
    </row>
    <row r="15067" spans="1:58" x14ac:dyDescent="0.2">
      <c r="A15067" t="s">
        <v>265</v>
      </c>
      <c r="B15067" t="s">
        <v>266</v>
      </c>
      <c r="C15067">
        <f>-69.99708566 / 41.7378747</f>
        <v>-1.677063965597654</v>
      </c>
      <c r="D15067" t="s">
        <v>267</v>
      </c>
      <c r="E15067" t="s">
        <v>70</v>
      </c>
      <c r="F15067" s="1">
        <v>37508</v>
      </c>
      <c r="G15067">
        <v>1</v>
      </c>
      <c r="O15067">
        <v>4.62</v>
      </c>
      <c r="P15067" t="s">
        <v>71</v>
      </c>
      <c r="Q15067">
        <v>26.1</v>
      </c>
      <c r="R15067" t="s">
        <v>71</v>
      </c>
    </row>
    <row r="15068" spans="1:58" x14ac:dyDescent="0.2">
      <c r="A15068" t="s">
        <v>265</v>
      </c>
      <c r="B15068" t="s">
        <v>266</v>
      </c>
      <c r="C15068">
        <f>-69.99708566 / 41.7378747</f>
        <v>-1.677063965597654</v>
      </c>
      <c r="D15068" t="s">
        <v>267</v>
      </c>
      <c r="E15068" t="s">
        <v>70</v>
      </c>
      <c r="F15068" s="1">
        <v>37508</v>
      </c>
      <c r="G15068">
        <v>2</v>
      </c>
      <c r="K15068">
        <v>7.62</v>
      </c>
      <c r="L15068" t="s">
        <v>71</v>
      </c>
      <c r="O15068">
        <v>3.64</v>
      </c>
      <c r="P15068" t="s">
        <v>71</v>
      </c>
      <c r="Q15068">
        <v>25.7</v>
      </c>
      <c r="R15068" t="s">
        <v>71</v>
      </c>
      <c r="S15068">
        <v>0.67</v>
      </c>
      <c r="T15068" t="s">
        <v>71</v>
      </c>
      <c r="W15068">
        <v>42.1</v>
      </c>
      <c r="X15068" t="s">
        <v>71</v>
      </c>
      <c r="Y15068">
        <v>-1.62</v>
      </c>
      <c r="AA15068">
        <v>50.52</v>
      </c>
      <c r="AE15068">
        <v>5.8</v>
      </c>
      <c r="AF15068" t="s">
        <v>71</v>
      </c>
      <c r="AG15068">
        <v>6.25</v>
      </c>
      <c r="AH15068" t="s">
        <v>71</v>
      </c>
      <c r="AS15068">
        <v>0.05</v>
      </c>
      <c r="AT15068" t="s">
        <v>71</v>
      </c>
    </row>
    <row r="15069" spans="1:58" x14ac:dyDescent="0.2">
      <c r="A15069" t="s">
        <v>265</v>
      </c>
      <c r="B15069" t="s">
        <v>266</v>
      </c>
      <c r="C15069">
        <f>-69.99708566 / 41.7378747</f>
        <v>-1.677063965597654</v>
      </c>
      <c r="D15069" t="s">
        <v>267</v>
      </c>
      <c r="E15069" t="s">
        <v>70</v>
      </c>
      <c r="F15069" s="1">
        <v>37873</v>
      </c>
      <c r="G15069">
        <v>0.5</v>
      </c>
      <c r="I15069">
        <v>3.3</v>
      </c>
      <c r="J15069" t="s">
        <v>71</v>
      </c>
      <c r="K15069">
        <v>47.89</v>
      </c>
      <c r="L15069" t="s">
        <v>71</v>
      </c>
      <c r="M15069">
        <v>0.75</v>
      </c>
      <c r="N15069" t="s">
        <v>71</v>
      </c>
      <c r="O15069">
        <v>10.38</v>
      </c>
      <c r="P15069" t="s">
        <v>71</v>
      </c>
      <c r="Q15069">
        <v>26</v>
      </c>
      <c r="R15069" t="s">
        <v>71</v>
      </c>
      <c r="S15069">
        <v>1.8</v>
      </c>
      <c r="T15069" t="s">
        <v>71</v>
      </c>
      <c r="U15069">
        <v>55.75</v>
      </c>
      <c r="V15069" t="s">
        <v>71</v>
      </c>
      <c r="W15069">
        <v>93.6</v>
      </c>
      <c r="X15069" t="s">
        <v>71</v>
      </c>
      <c r="Y15069">
        <v>62.13</v>
      </c>
      <c r="AA15069">
        <v>68.55</v>
      </c>
      <c r="AC15069">
        <v>64.150000000000006</v>
      </c>
      <c r="AE15069">
        <v>0.78</v>
      </c>
      <c r="AF15069" t="s">
        <v>71</v>
      </c>
      <c r="AG15069">
        <v>7.05</v>
      </c>
      <c r="AH15069" t="s">
        <v>71</v>
      </c>
      <c r="AS15069">
        <v>0.03</v>
      </c>
      <c r="AT15069" t="s">
        <v>71</v>
      </c>
    </row>
    <row r="15070" spans="1:58" x14ac:dyDescent="0.2">
      <c r="A15070" t="s">
        <v>265</v>
      </c>
      <c r="B15070" t="s">
        <v>266</v>
      </c>
      <c r="C15070">
        <f>-69.99708566 / 41.7378747</f>
        <v>-1.677063965597654</v>
      </c>
      <c r="D15070" t="s">
        <v>267</v>
      </c>
      <c r="E15070" t="s">
        <v>70</v>
      </c>
      <c r="F15070" s="1">
        <v>37873</v>
      </c>
      <c r="G15070">
        <v>1</v>
      </c>
      <c r="O15070">
        <v>9.8000000000000007</v>
      </c>
      <c r="P15070" t="s">
        <v>71</v>
      </c>
      <c r="Q15070">
        <v>24.5</v>
      </c>
      <c r="R15070" t="s">
        <v>71</v>
      </c>
    </row>
    <row r="15071" spans="1:58" x14ac:dyDescent="0.2">
      <c r="A15071" t="s">
        <v>265</v>
      </c>
      <c r="B15071" t="s">
        <v>266</v>
      </c>
      <c r="C15071">
        <f>-69.99708566 / 41.7378747</f>
        <v>-1.677063965597654</v>
      </c>
      <c r="D15071" t="s">
        <v>267</v>
      </c>
      <c r="E15071" t="s">
        <v>70</v>
      </c>
      <c r="F15071" s="1">
        <v>37873</v>
      </c>
      <c r="G15071">
        <v>2</v>
      </c>
      <c r="O15071">
        <v>0.14000000000000001</v>
      </c>
      <c r="P15071" t="s">
        <v>71</v>
      </c>
      <c r="Q15071">
        <v>19.7</v>
      </c>
      <c r="R15071" t="s">
        <v>71</v>
      </c>
    </row>
    <row r="15072" spans="1:58" x14ac:dyDescent="0.2">
      <c r="A15072" t="s">
        <v>265</v>
      </c>
      <c r="B15072" t="s">
        <v>266</v>
      </c>
      <c r="C15072">
        <f>-69.99708566 / 41.7378747</f>
        <v>-1.677063965597654</v>
      </c>
      <c r="D15072" t="s">
        <v>267</v>
      </c>
      <c r="E15072" t="s">
        <v>70</v>
      </c>
      <c r="F15072" s="1">
        <v>37873</v>
      </c>
      <c r="G15072">
        <v>3</v>
      </c>
      <c r="K15072">
        <v>25.98</v>
      </c>
      <c r="L15072" t="s">
        <v>71</v>
      </c>
      <c r="O15072">
        <v>0.23</v>
      </c>
      <c r="P15072" t="s">
        <v>71</v>
      </c>
      <c r="Q15072">
        <v>15.5</v>
      </c>
      <c r="R15072" t="s">
        <v>71</v>
      </c>
      <c r="S15072">
        <v>10.5</v>
      </c>
      <c r="T15072" t="s">
        <v>71</v>
      </c>
      <c r="U15072">
        <v>325.22000000000003</v>
      </c>
      <c r="V15072" t="s">
        <v>71</v>
      </c>
      <c r="W15072">
        <v>249.1</v>
      </c>
      <c r="X15072" t="s">
        <v>71</v>
      </c>
      <c r="Y15072">
        <v>87.56</v>
      </c>
      <c r="AA15072">
        <v>62.55</v>
      </c>
      <c r="AE15072">
        <v>3.33</v>
      </c>
      <c r="AF15072" t="s">
        <v>71</v>
      </c>
      <c r="AG15072">
        <v>6.09</v>
      </c>
      <c r="AH15072" t="s">
        <v>71</v>
      </c>
      <c r="AS15072">
        <v>5.9</v>
      </c>
      <c r="AT15072" t="s">
        <v>71</v>
      </c>
    </row>
    <row r="15073" spans="1:46" x14ac:dyDescent="0.2">
      <c r="A15073" t="s">
        <v>265</v>
      </c>
      <c r="B15073" t="s">
        <v>266</v>
      </c>
      <c r="C15073">
        <f>-69.99708566 / 41.7378747</f>
        <v>-1.677063965597654</v>
      </c>
      <c r="D15073" t="s">
        <v>267</v>
      </c>
      <c r="E15073" t="s">
        <v>70</v>
      </c>
      <c r="F15073" s="1">
        <v>38217</v>
      </c>
      <c r="G15073">
        <v>0.5</v>
      </c>
      <c r="I15073">
        <v>3.07</v>
      </c>
      <c r="J15073" t="s">
        <v>71</v>
      </c>
      <c r="K15073">
        <v>20.399999999999999</v>
      </c>
      <c r="L15073" t="s">
        <v>71</v>
      </c>
      <c r="M15073">
        <v>0.84</v>
      </c>
      <c r="N15073" t="s">
        <v>71</v>
      </c>
      <c r="O15073">
        <v>5.65</v>
      </c>
      <c r="P15073" t="s">
        <v>71</v>
      </c>
      <c r="Q15073">
        <v>22.9</v>
      </c>
      <c r="R15073" t="s">
        <v>71</v>
      </c>
      <c r="S15073">
        <v>1.61</v>
      </c>
      <c r="T15073" t="s">
        <v>71</v>
      </c>
      <c r="U15073">
        <v>49.87</v>
      </c>
      <c r="V15073" t="s">
        <v>71</v>
      </c>
      <c r="W15073">
        <v>74.180000000000007</v>
      </c>
      <c r="X15073" t="s">
        <v>71</v>
      </c>
      <c r="Y15073">
        <v>60.52</v>
      </c>
      <c r="AA15073">
        <v>60.18</v>
      </c>
      <c r="AC15073">
        <v>62.51</v>
      </c>
      <c r="AE15073">
        <v>12.11</v>
      </c>
      <c r="AF15073" t="s">
        <v>71</v>
      </c>
      <c r="AG15073">
        <v>6.29</v>
      </c>
      <c r="AH15073" t="s">
        <v>71</v>
      </c>
      <c r="AS15073">
        <v>0.03</v>
      </c>
      <c r="AT15073" t="s">
        <v>71</v>
      </c>
    </row>
    <row r="15074" spans="1:46" x14ac:dyDescent="0.2">
      <c r="A15074" t="s">
        <v>265</v>
      </c>
      <c r="B15074" t="s">
        <v>266</v>
      </c>
      <c r="C15074">
        <f>-69.99708566 / 41.7378747</f>
        <v>-1.677063965597654</v>
      </c>
      <c r="D15074" t="s">
        <v>267</v>
      </c>
      <c r="E15074" t="s">
        <v>70</v>
      </c>
      <c r="F15074" s="1">
        <v>38217</v>
      </c>
      <c r="G15074">
        <v>1</v>
      </c>
      <c r="O15074">
        <v>5.65</v>
      </c>
      <c r="P15074" t="s">
        <v>71</v>
      </c>
      <c r="Q15074">
        <v>22.2</v>
      </c>
      <c r="R15074" t="s">
        <v>71</v>
      </c>
    </row>
    <row r="15075" spans="1:46" x14ac:dyDescent="0.2">
      <c r="A15075" t="s">
        <v>265</v>
      </c>
      <c r="B15075" t="s">
        <v>266</v>
      </c>
      <c r="C15075">
        <f>-69.99708566 / 41.7378747</f>
        <v>-1.677063965597654</v>
      </c>
      <c r="D15075" t="s">
        <v>267</v>
      </c>
      <c r="E15075" t="s">
        <v>70</v>
      </c>
      <c r="F15075" s="1">
        <v>38217</v>
      </c>
      <c r="G15075">
        <v>2</v>
      </c>
      <c r="O15075">
        <v>3.66</v>
      </c>
      <c r="P15075" t="s">
        <v>71</v>
      </c>
      <c r="Q15075">
        <v>21.7</v>
      </c>
      <c r="R15075" t="s">
        <v>71</v>
      </c>
    </row>
    <row r="15076" spans="1:46" x14ac:dyDescent="0.2">
      <c r="A15076" t="s">
        <v>265</v>
      </c>
      <c r="B15076" t="s">
        <v>266</v>
      </c>
      <c r="C15076">
        <f>-69.99708566 / 41.7378747</f>
        <v>-1.677063965597654</v>
      </c>
      <c r="D15076" t="s">
        <v>267</v>
      </c>
      <c r="E15076" t="s">
        <v>70</v>
      </c>
      <c r="F15076" s="1">
        <v>38217</v>
      </c>
      <c r="G15076">
        <v>2.5</v>
      </c>
      <c r="K15076">
        <v>101.1</v>
      </c>
      <c r="L15076" t="s">
        <v>71</v>
      </c>
      <c r="O15076">
        <v>0.73</v>
      </c>
      <c r="P15076" t="s">
        <v>71</v>
      </c>
      <c r="Q15076">
        <v>20</v>
      </c>
      <c r="R15076" t="s">
        <v>71</v>
      </c>
      <c r="S15076">
        <v>1.98</v>
      </c>
      <c r="T15076" t="s">
        <v>71</v>
      </c>
      <c r="U15076">
        <v>61.33</v>
      </c>
      <c r="V15076" t="s">
        <v>71</v>
      </c>
      <c r="W15076">
        <v>62.1</v>
      </c>
      <c r="X15076" t="s">
        <v>71</v>
      </c>
      <c r="Y15076">
        <v>63.51</v>
      </c>
      <c r="AA15076">
        <v>75.88</v>
      </c>
      <c r="AE15076">
        <v>17.149999999999999</v>
      </c>
      <c r="AF15076" t="s">
        <v>71</v>
      </c>
      <c r="AG15076">
        <v>6.18</v>
      </c>
      <c r="AH15076" t="s">
        <v>71</v>
      </c>
      <c r="AS15076">
        <v>0.03</v>
      </c>
      <c r="AT15076" t="s">
        <v>71</v>
      </c>
    </row>
    <row r="15077" spans="1:46" x14ac:dyDescent="0.2">
      <c r="A15077" t="s">
        <v>265</v>
      </c>
      <c r="B15077" t="s">
        <v>266</v>
      </c>
      <c r="C15077">
        <f>-69.99708566 / 41.7378747</f>
        <v>-1.677063965597654</v>
      </c>
      <c r="D15077" t="s">
        <v>267</v>
      </c>
      <c r="E15077" t="s">
        <v>70</v>
      </c>
      <c r="F15077" s="1">
        <v>38252</v>
      </c>
      <c r="G15077">
        <v>0.5</v>
      </c>
      <c r="I15077">
        <v>3.04</v>
      </c>
      <c r="J15077" t="s">
        <v>71</v>
      </c>
      <c r="K15077">
        <v>9.74</v>
      </c>
      <c r="L15077" t="s">
        <v>71</v>
      </c>
      <c r="M15077">
        <v>1.1299999999999999</v>
      </c>
      <c r="N15077" t="s">
        <v>71</v>
      </c>
      <c r="O15077">
        <v>6.21</v>
      </c>
      <c r="P15077" t="s">
        <v>71</v>
      </c>
      <c r="Q15077">
        <v>19.7</v>
      </c>
      <c r="R15077" t="s">
        <v>71</v>
      </c>
      <c r="S15077">
        <v>1.55</v>
      </c>
      <c r="T15077" t="s">
        <v>71</v>
      </c>
      <c r="U15077">
        <v>48.01</v>
      </c>
      <c r="V15077" t="s">
        <v>71</v>
      </c>
      <c r="W15077">
        <v>50.91</v>
      </c>
      <c r="X15077" t="s">
        <v>71</v>
      </c>
      <c r="Y15077">
        <v>59.98</v>
      </c>
      <c r="AA15077">
        <v>52.93</v>
      </c>
      <c r="AC15077">
        <v>58.24</v>
      </c>
      <c r="AE15077">
        <v>14.93</v>
      </c>
      <c r="AF15077" t="s">
        <v>71</v>
      </c>
      <c r="AG15077">
        <v>6.24</v>
      </c>
      <c r="AH15077" t="s">
        <v>71</v>
      </c>
      <c r="AS15077">
        <v>1.63</v>
      </c>
      <c r="AT15077" t="s">
        <v>71</v>
      </c>
    </row>
    <row r="15078" spans="1:46" x14ac:dyDescent="0.2">
      <c r="A15078" t="s">
        <v>265</v>
      </c>
      <c r="B15078" t="s">
        <v>266</v>
      </c>
      <c r="C15078">
        <f>-69.99708566 / 41.7378747</f>
        <v>-1.677063965597654</v>
      </c>
      <c r="D15078" t="s">
        <v>267</v>
      </c>
      <c r="E15078" t="s">
        <v>70</v>
      </c>
      <c r="F15078" s="1">
        <v>38252</v>
      </c>
      <c r="G15078">
        <v>1</v>
      </c>
      <c r="O15078">
        <v>4.95</v>
      </c>
      <c r="P15078" t="s">
        <v>71</v>
      </c>
      <c r="Q15078">
        <v>18.600000000000001</v>
      </c>
      <c r="R15078" t="s">
        <v>71</v>
      </c>
    </row>
    <row r="15079" spans="1:46" x14ac:dyDescent="0.2">
      <c r="A15079" t="s">
        <v>265</v>
      </c>
      <c r="B15079" t="s">
        <v>266</v>
      </c>
      <c r="C15079">
        <f>-69.99708566 / 41.7378747</f>
        <v>-1.677063965597654</v>
      </c>
      <c r="D15079" t="s">
        <v>267</v>
      </c>
      <c r="E15079" t="s">
        <v>70</v>
      </c>
      <c r="F15079" s="1">
        <v>38252</v>
      </c>
      <c r="G15079">
        <v>2</v>
      </c>
      <c r="O15079">
        <v>4.0199999999999996</v>
      </c>
      <c r="P15079" t="s">
        <v>71</v>
      </c>
      <c r="Q15079">
        <v>18.2</v>
      </c>
      <c r="R15079" t="s">
        <v>71</v>
      </c>
    </row>
    <row r="15080" spans="1:46" x14ac:dyDescent="0.2">
      <c r="A15080" t="s">
        <v>265</v>
      </c>
      <c r="B15080" t="s">
        <v>266</v>
      </c>
      <c r="C15080">
        <f>-69.99708566 / 41.7378747</f>
        <v>-1.677063965597654</v>
      </c>
      <c r="D15080" t="s">
        <v>267</v>
      </c>
      <c r="E15080" t="s">
        <v>70</v>
      </c>
      <c r="F15080" s="1">
        <v>38252</v>
      </c>
      <c r="G15080">
        <v>2.5</v>
      </c>
      <c r="K15080">
        <v>8.93</v>
      </c>
      <c r="L15080" t="s">
        <v>71</v>
      </c>
      <c r="O15080">
        <v>2.23</v>
      </c>
      <c r="P15080" t="s">
        <v>71</v>
      </c>
      <c r="Q15080">
        <v>17.8</v>
      </c>
      <c r="R15080" t="s">
        <v>71</v>
      </c>
      <c r="S15080">
        <v>2.96</v>
      </c>
      <c r="T15080" t="s">
        <v>71</v>
      </c>
      <c r="W15080">
        <v>69.319999999999993</v>
      </c>
      <c r="X15080" t="s">
        <v>71</v>
      </c>
      <c r="AE15080">
        <v>15.14</v>
      </c>
      <c r="AF15080" t="s">
        <v>71</v>
      </c>
      <c r="AG15080">
        <v>6.08</v>
      </c>
      <c r="AH15080" t="s">
        <v>71</v>
      </c>
      <c r="AS15080">
        <v>5.78</v>
      </c>
      <c r="AT15080" t="s">
        <v>71</v>
      </c>
    </row>
    <row r="15081" spans="1:46" x14ac:dyDescent="0.2">
      <c r="A15081" t="s">
        <v>265</v>
      </c>
      <c r="B15081" t="s">
        <v>266</v>
      </c>
      <c r="C15081">
        <f>-69.99708566 / 41.7378747</f>
        <v>-1.677063965597654</v>
      </c>
      <c r="D15081" t="s">
        <v>267</v>
      </c>
      <c r="E15081" t="s">
        <v>70</v>
      </c>
      <c r="F15081" s="1">
        <v>38589</v>
      </c>
      <c r="G15081">
        <v>0.5</v>
      </c>
      <c r="I15081">
        <v>3.35</v>
      </c>
      <c r="J15081" t="s">
        <v>71</v>
      </c>
      <c r="K15081">
        <v>18.829999999999998</v>
      </c>
      <c r="L15081" t="s">
        <v>71</v>
      </c>
      <c r="M15081">
        <v>1.1399999999999999</v>
      </c>
      <c r="N15081" t="s">
        <v>71</v>
      </c>
      <c r="O15081">
        <v>5.65</v>
      </c>
      <c r="P15081" t="s">
        <v>71</v>
      </c>
      <c r="Q15081">
        <v>24</v>
      </c>
      <c r="R15081" t="s">
        <v>71</v>
      </c>
      <c r="S15081">
        <v>1.2</v>
      </c>
      <c r="T15081" t="s">
        <v>71</v>
      </c>
      <c r="U15081">
        <v>37.17</v>
      </c>
      <c r="V15081" t="s">
        <v>71</v>
      </c>
      <c r="W15081">
        <v>39.94</v>
      </c>
      <c r="X15081" t="s">
        <v>71</v>
      </c>
      <c r="Y15081">
        <v>56.29</v>
      </c>
      <c r="AA15081">
        <v>59.4</v>
      </c>
      <c r="AC15081">
        <v>58.11</v>
      </c>
      <c r="AE15081">
        <v>19.57</v>
      </c>
      <c r="AF15081" t="s">
        <v>71</v>
      </c>
      <c r="AG15081">
        <v>6.44</v>
      </c>
      <c r="AH15081" t="s">
        <v>71</v>
      </c>
      <c r="AS15081">
        <v>2.2599999999999998</v>
      </c>
      <c r="AT15081" t="s">
        <v>71</v>
      </c>
    </row>
    <row r="15082" spans="1:46" x14ac:dyDescent="0.2">
      <c r="A15082" t="s">
        <v>265</v>
      </c>
      <c r="B15082" t="s">
        <v>266</v>
      </c>
      <c r="C15082">
        <f>-69.99708566 / 41.7378747</f>
        <v>-1.677063965597654</v>
      </c>
      <c r="D15082" t="s">
        <v>267</v>
      </c>
      <c r="E15082" t="s">
        <v>70</v>
      </c>
      <c r="F15082" s="1">
        <v>38589</v>
      </c>
      <c r="G15082">
        <v>1</v>
      </c>
      <c r="O15082">
        <v>4.62</v>
      </c>
      <c r="P15082" t="s">
        <v>71</v>
      </c>
      <c r="Q15082">
        <v>23.5</v>
      </c>
      <c r="R15082" t="s">
        <v>71</v>
      </c>
    </row>
    <row r="15083" spans="1:46" x14ac:dyDescent="0.2">
      <c r="A15083" t="s">
        <v>265</v>
      </c>
      <c r="B15083" t="s">
        <v>266</v>
      </c>
      <c r="C15083">
        <f>-69.99708566 / 41.7378747</f>
        <v>-1.677063965597654</v>
      </c>
      <c r="D15083" t="s">
        <v>267</v>
      </c>
      <c r="E15083" t="s">
        <v>70</v>
      </c>
      <c r="F15083" s="1">
        <v>38589</v>
      </c>
      <c r="G15083">
        <v>2</v>
      </c>
      <c r="O15083">
        <v>1.31</v>
      </c>
      <c r="P15083" t="s">
        <v>71</v>
      </c>
      <c r="Q15083">
        <v>18.899999999999999</v>
      </c>
      <c r="R15083" t="s">
        <v>71</v>
      </c>
    </row>
    <row r="15084" spans="1:46" x14ac:dyDescent="0.2">
      <c r="A15084" t="s">
        <v>265</v>
      </c>
      <c r="B15084" t="s">
        <v>266</v>
      </c>
      <c r="C15084">
        <f>-69.99708566 / 41.7378747</f>
        <v>-1.677063965597654</v>
      </c>
      <c r="D15084" t="s">
        <v>267</v>
      </c>
      <c r="E15084" t="s">
        <v>70</v>
      </c>
      <c r="F15084" s="1">
        <v>38589</v>
      </c>
      <c r="G15084">
        <v>2.85</v>
      </c>
      <c r="K15084">
        <v>416.93</v>
      </c>
      <c r="L15084" t="s">
        <v>71</v>
      </c>
      <c r="O15084">
        <v>1.56</v>
      </c>
      <c r="P15084" t="s">
        <v>71</v>
      </c>
      <c r="Q15084">
        <v>13.5</v>
      </c>
      <c r="R15084" t="s">
        <v>71</v>
      </c>
      <c r="S15084">
        <v>4.7</v>
      </c>
      <c r="T15084" t="s">
        <v>71</v>
      </c>
      <c r="U15084">
        <v>145.58000000000001</v>
      </c>
      <c r="V15084" t="s">
        <v>71</v>
      </c>
      <c r="W15084">
        <v>56.77</v>
      </c>
      <c r="X15084" t="s">
        <v>71</v>
      </c>
      <c r="Y15084">
        <v>75.97</v>
      </c>
      <c r="AA15084">
        <v>89.78</v>
      </c>
      <c r="AE15084">
        <v>41.77</v>
      </c>
      <c r="AF15084" t="s">
        <v>71</v>
      </c>
      <c r="AG15084">
        <v>6.18</v>
      </c>
      <c r="AH15084" t="s">
        <v>71</v>
      </c>
      <c r="AS15084">
        <v>92.21</v>
      </c>
      <c r="AT15084" t="s">
        <v>71</v>
      </c>
    </row>
    <row r="15085" spans="1:46" x14ac:dyDescent="0.2">
      <c r="A15085" t="s">
        <v>265</v>
      </c>
      <c r="B15085" t="s">
        <v>266</v>
      </c>
      <c r="C15085">
        <f>-69.99708566 / 41.7378747</f>
        <v>-1.677063965597654</v>
      </c>
      <c r="D15085" t="s">
        <v>267</v>
      </c>
      <c r="E15085" t="s">
        <v>70</v>
      </c>
      <c r="F15085" s="1">
        <v>38621</v>
      </c>
      <c r="G15085">
        <v>0.5</v>
      </c>
      <c r="I15085">
        <v>3.3</v>
      </c>
      <c r="J15085" t="s">
        <v>71</v>
      </c>
      <c r="K15085">
        <v>27.16</v>
      </c>
      <c r="L15085" t="s">
        <v>71</v>
      </c>
      <c r="M15085">
        <v>1.21</v>
      </c>
      <c r="N15085" t="s">
        <v>71</v>
      </c>
      <c r="O15085">
        <v>6.33</v>
      </c>
      <c r="P15085" t="s">
        <v>71</v>
      </c>
      <c r="Q15085">
        <v>20.6</v>
      </c>
      <c r="R15085" t="s">
        <v>71</v>
      </c>
      <c r="S15085">
        <v>1.5</v>
      </c>
      <c r="T15085" t="s">
        <v>71</v>
      </c>
      <c r="U15085">
        <v>46.46</v>
      </c>
      <c r="V15085" t="s">
        <v>71</v>
      </c>
      <c r="W15085">
        <v>34.03</v>
      </c>
      <c r="X15085" t="s">
        <v>71</v>
      </c>
      <c r="Y15085">
        <v>59.5</v>
      </c>
      <c r="AA15085">
        <v>62.99</v>
      </c>
      <c r="AC15085">
        <v>57.25</v>
      </c>
      <c r="AE15085">
        <v>19.37</v>
      </c>
      <c r="AF15085" t="s">
        <v>71</v>
      </c>
      <c r="AG15085">
        <v>6.28</v>
      </c>
      <c r="AH15085" t="s">
        <v>71</v>
      </c>
      <c r="AS15085">
        <v>0.63</v>
      </c>
      <c r="AT15085" t="s">
        <v>71</v>
      </c>
    </row>
    <row r="15086" spans="1:46" x14ac:dyDescent="0.2">
      <c r="A15086" t="s">
        <v>265</v>
      </c>
      <c r="B15086" t="s">
        <v>266</v>
      </c>
      <c r="C15086">
        <f>-69.99708566 / 41.7378747</f>
        <v>-1.677063965597654</v>
      </c>
      <c r="D15086" t="s">
        <v>267</v>
      </c>
      <c r="E15086" t="s">
        <v>70</v>
      </c>
      <c r="F15086" s="1">
        <v>38621</v>
      </c>
      <c r="G15086">
        <v>1</v>
      </c>
      <c r="O15086">
        <v>6.05</v>
      </c>
      <c r="P15086" t="s">
        <v>71</v>
      </c>
      <c r="Q15086">
        <v>20.399999999999999</v>
      </c>
      <c r="R15086" t="s">
        <v>71</v>
      </c>
    </row>
    <row r="15087" spans="1:46" x14ac:dyDescent="0.2">
      <c r="A15087" t="s">
        <v>265</v>
      </c>
      <c r="B15087" t="s">
        <v>266</v>
      </c>
      <c r="C15087">
        <f>-69.99708566 / 41.7378747</f>
        <v>-1.677063965597654</v>
      </c>
      <c r="D15087" t="s">
        <v>267</v>
      </c>
      <c r="E15087" t="s">
        <v>70</v>
      </c>
      <c r="F15087" s="1">
        <v>38621</v>
      </c>
      <c r="G15087">
        <v>2</v>
      </c>
      <c r="O15087">
        <v>2.27</v>
      </c>
      <c r="P15087" t="s">
        <v>71</v>
      </c>
      <c r="Q15087">
        <v>18.899999999999999</v>
      </c>
      <c r="R15087" t="s">
        <v>71</v>
      </c>
    </row>
    <row r="15088" spans="1:46" x14ac:dyDescent="0.2">
      <c r="A15088" t="s">
        <v>265</v>
      </c>
      <c r="B15088" t="s">
        <v>266</v>
      </c>
      <c r="C15088">
        <f>-69.99708566 / 41.7378747</f>
        <v>-1.677063965597654</v>
      </c>
      <c r="D15088" t="s">
        <v>267</v>
      </c>
      <c r="E15088" t="s">
        <v>70</v>
      </c>
      <c r="F15088" s="1">
        <v>38621</v>
      </c>
      <c r="G15088">
        <v>2.8</v>
      </c>
      <c r="K15088">
        <v>183.29</v>
      </c>
      <c r="L15088" t="s">
        <v>71</v>
      </c>
      <c r="O15088">
        <v>0.18</v>
      </c>
      <c r="P15088" t="s">
        <v>71</v>
      </c>
      <c r="Q15088">
        <v>15.2</v>
      </c>
      <c r="R15088" t="s">
        <v>71</v>
      </c>
      <c r="S15088">
        <v>3.5</v>
      </c>
      <c r="T15088" t="s">
        <v>71</v>
      </c>
      <c r="U15088">
        <v>108.41</v>
      </c>
      <c r="V15088" t="s">
        <v>71</v>
      </c>
      <c r="W15088">
        <v>42.45</v>
      </c>
      <c r="X15088" t="s">
        <v>71</v>
      </c>
      <c r="Y15088">
        <v>71.72</v>
      </c>
      <c r="AA15088">
        <v>81.72</v>
      </c>
      <c r="AE15088">
        <v>44.8</v>
      </c>
      <c r="AF15088" t="s">
        <v>71</v>
      </c>
      <c r="AG15088">
        <v>6.03</v>
      </c>
      <c r="AH15088" t="s">
        <v>71</v>
      </c>
      <c r="AS15088">
        <v>18.32</v>
      </c>
      <c r="AT15088" t="s">
        <v>71</v>
      </c>
    </row>
    <row r="15089" spans="1:46" x14ac:dyDescent="0.2">
      <c r="A15089" t="s">
        <v>265</v>
      </c>
      <c r="B15089" t="s">
        <v>266</v>
      </c>
      <c r="C15089">
        <f>-69.99708566 / 41.7378747</f>
        <v>-1.677063965597654</v>
      </c>
      <c r="D15089" t="s">
        <v>267</v>
      </c>
      <c r="E15089" t="s">
        <v>70</v>
      </c>
      <c r="F15089" s="1">
        <v>38952</v>
      </c>
      <c r="G15089">
        <v>0.5</v>
      </c>
      <c r="I15089">
        <v>3.33</v>
      </c>
      <c r="J15089" t="s">
        <v>71</v>
      </c>
      <c r="K15089">
        <v>31.75</v>
      </c>
      <c r="L15089" t="s">
        <v>71</v>
      </c>
      <c r="M15089">
        <v>1.06</v>
      </c>
      <c r="N15089" t="s">
        <v>71</v>
      </c>
      <c r="O15089">
        <v>8.7100000000000009</v>
      </c>
      <c r="P15089" t="s">
        <v>71</v>
      </c>
      <c r="Q15089">
        <v>24.1</v>
      </c>
      <c r="R15089" t="s">
        <v>71</v>
      </c>
      <c r="S15089">
        <v>1.67</v>
      </c>
      <c r="T15089" t="s">
        <v>71</v>
      </c>
      <c r="U15089">
        <v>51.68</v>
      </c>
      <c r="V15089" t="s">
        <v>71</v>
      </c>
      <c r="W15089">
        <v>49.56</v>
      </c>
      <c r="X15089" t="s">
        <v>71</v>
      </c>
      <c r="Y15089">
        <v>61.04</v>
      </c>
      <c r="AA15089">
        <v>64.52</v>
      </c>
      <c r="AC15089">
        <v>59.16</v>
      </c>
      <c r="AE15089">
        <v>28.45</v>
      </c>
      <c r="AF15089" t="s">
        <v>71</v>
      </c>
      <c r="AG15089">
        <v>6.98</v>
      </c>
      <c r="AH15089" t="s">
        <v>71</v>
      </c>
      <c r="AS15089">
        <v>1.86</v>
      </c>
      <c r="AT15089" t="s">
        <v>71</v>
      </c>
    </row>
    <row r="15090" spans="1:46" x14ac:dyDescent="0.2">
      <c r="A15090" t="s">
        <v>265</v>
      </c>
      <c r="B15090" t="s">
        <v>266</v>
      </c>
      <c r="C15090">
        <f>-69.99708566 / 41.7378747</f>
        <v>-1.677063965597654</v>
      </c>
      <c r="D15090" t="s">
        <v>267</v>
      </c>
      <c r="E15090" t="s">
        <v>70</v>
      </c>
      <c r="F15090" s="1">
        <v>38952</v>
      </c>
      <c r="G15090">
        <v>1</v>
      </c>
      <c r="O15090">
        <v>5.95</v>
      </c>
      <c r="P15090" t="s">
        <v>71</v>
      </c>
      <c r="Q15090">
        <v>23.3</v>
      </c>
      <c r="R15090" t="s">
        <v>71</v>
      </c>
    </row>
    <row r="15091" spans="1:46" x14ac:dyDescent="0.2">
      <c r="A15091" t="s">
        <v>265</v>
      </c>
      <c r="B15091" t="s">
        <v>266</v>
      </c>
      <c r="C15091">
        <f>-69.99708566 / 41.7378747</f>
        <v>-1.677063965597654</v>
      </c>
      <c r="D15091" t="s">
        <v>267</v>
      </c>
      <c r="E15091" t="s">
        <v>70</v>
      </c>
      <c r="F15091" s="1">
        <v>38952</v>
      </c>
      <c r="G15091">
        <v>2</v>
      </c>
      <c r="O15091">
        <v>0.5</v>
      </c>
      <c r="P15091" t="s">
        <v>71</v>
      </c>
      <c r="Q15091">
        <v>21.2</v>
      </c>
      <c r="R15091" t="s">
        <v>71</v>
      </c>
    </row>
    <row r="15092" spans="1:46" x14ac:dyDescent="0.2">
      <c r="A15092" t="s">
        <v>265</v>
      </c>
      <c r="B15092" t="s">
        <v>266</v>
      </c>
      <c r="C15092">
        <f>-69.99708566 / 41.7378747</f>
        <v>-1.677063965597654</v>
      </c>
      <c r="D15092" t="s">
        <v>267</v>
      </c>
      <c r="E15092" t="s">
        <v>70</v>
      </c>
      <c r="F15092" s="1">
        <v>38952</v>
      </c>
      <c r="G15092">
        <v>2.75</v>
      </c>
      <c r="K15092">
        <v>83.92</v>
      </c>
      <c r="L15092" t="s">
        <v>71</v>
      </c>
      <c r="O15092">
        <v>0.17</v>
      </c>
      <c r="P15092" t="s">
        <v>71</v>
      </c>
      <c r="Q15092">
        <v>17.2</v>
      </c>
      <c r="R15092" t="s">
        <v>71</v>
      </c>
      <c r="S15092">
        <v>3.73</v>
      </c>
      <c r="T15092" t="s">
        <v>71</v>
      </c>
      <c r="U15092">
        <v>115.61</v>
      </c>
      <c r="V15092" t="s">
        <v>71</v>
      </c>
      <c r="W15092">
        <v>61.49</v>
      </c>
      <c r="X15092" t="s">
        <v>71</v>
      </c>
      <c r="Y15092">
        <v>72.650000000000006</v>
      </c>
      <c r="AA15092">
        <v>74.06</v>
      </c>
      <c r="AE15092">
        <v>57.92</v>
      </c>
      <c r="AF15092" t="s">
        <v>71</v>
      </c>
      <c r="AG15092">
        <v>6.23</v>
      </c>
      <c r="AH15092" t="s">
        <v>71</v>
      </c>
      <c r="AS15092">
        <v>21.95</v>
      </c>
      <c r="AT15092" t="s">
        <v>71</v>
      </c>
    </row>
    <row r="15093" spans="1:46" x14ac:dyDescent="0.2">
      <c r="A15093" t="s">
        <v>265</v>
      </c>
      <c r="B15093" t="s">
        <v>266</v>
      </c>
      <c r="C15093">
        <f>-69.99708566 / 41.7378747</f>
        <v>-1.677063965597654</v>
      </c>
      <c r="D15093" t="s">
        <v>267</v>
      </c>
      <c r="E15093" t="s">
        <v>70</v>
      </c>
      <c r="F15093" s="1">
        <v>38988</v>
      </c>
      <c r="G15093">
        <v>0.5</v>
      </c>
      <c r="I15093">
        <v>3.44</v>
      </c>
      <c r="J15093" t="s">
        <v>71</v>
      </c>
      <c r="K15093">
        <v>60.5</v>
      </c>
      <c r="L15093" t="s">
        <v>71</v>
      </c>
      <c r="M15093">
        <v>0.82</v>
      </c>
      <c r="N15093" t="s">
        <v>71</v>
      </c>
      <c r="O15093">
        <v>7</v>
      </c>
      <c r="P15093" t="s">
        <v>71</v>
      </c>
      <c r="Q15093">
        <v>19</v>
      </c>
      <c r="R15093" t="s">
        <v>71</v>
      </c>
      <c r="S15093">
        <v>2.37</v>
      </c>
      <c r="T15093" t="s">
        <v>71</v>
      </c>
      <c r="U15093">
        <v>73.53</v>
      </c>
      <c r="V15093" t="s">
        <v>71</v>
      </c>
      <c r="W15093">
        <v>58.04</v>
      </c>
      <c r="X15093" t="s">
        <v>71</v>
      </c>
      <c r="Y15093">
        <v>66.12</v>
      </c>
      <c r="AA15093">
        <v>70.849999999999994</v>
      </c>
      <c r="AC15093">
        <v>62.86</v>
      </c>
      <c r="AE15093">
        <v>29.46</v>
      </c>
      <c r="AF15093" t="s">
        <v>71</v>
      </c>
      <c r="AG15093">
        <v>6.63</v>
      </c>
      <c r="AH15093" t="s">
        <v>71</v>
      </c>
      <c r="AS15093">
        <v>3.86</v>
      </c>
      <c r="AT15093" t="s">
        <v>71</v>
      </c>
    </row>
    <row r="15094" spans="1:46" x14ac:dyDescent="0.2">
      <c r="A15094" t="s">
        <v>265</v>
      </c>
      <c r="B15094" t="s">
        <v>266</v>
      </c>
      <c r="C15094">
        <f>-69.99708566 / 41.7378747</f>
        <v>-1.677063965597654</v>
      </c>
      <c r="D15094" t="s">
        <v>267</v>
      </c>
      <c r="E15094" t="s">
        <v>70</v>
      </c>
      <c r="F15094" s="1">
        <v>38988</v>
      </c>
      <c r="G15094">
        <v>1</v>
      </c>
      <c r="O15094">
        <v>6.22</v>
      </c>
      <c r="P15094" t="s">
        <v>71</v>
      </c>
      <c r="Q15094">
        <v>18.5</v>
      </c>
      <c r="R15094" t="s">
        <v>71</v>
      </c>
    </row>
    <row r="15095" spans="1:46" x14ac:dyDescent="0.2">
      <c r="A15095" t="s">
        <v>265</v>
      </c>
      <c r="B15095" t="s">
        <v>266</v>
      </c>
      <c r="C15095">
        <f>-69.99708566 / 41.7378747</f>
        <v>-1.677063965597654</v>
      </c>
      <c r="D15095" t="s">
        <v>267</v>
      </c>
      <c r="E15095" t="s">
        <v>70</v>
      </c>
      <c r="F15095" s="1">
        <v>38988</v>
      </c>
      <c r="G15095">
        <v>2</v>
      </c>
      <c r="O15095">
        <v>4.53</v>
      </c>
      <c r="P15095" t="s">
        <v>71</v>
      </c>
      <c r="Q15095">
        <v>18</v>
      </c>
      <c r="R15095" t="s">
        <v>71</v>
      </c>
    </row>
    <row r="15096" spans="1:46" x14ac:dyDescent="0.2">
      <c r="A15096" t="s">
        <v>265</v>
      </c>
      <c r="B15096" t="s">
        <v>266</v>
      </c>
      <c r="C15096">
        <f>-69.99708566 / 41.7378747</f>
        <v>-1.677063965597654</v>
      </c>
      <c r="D15096" t="s">
        <v>267</v>
      </c>
      <c r="E15096" t="s">
        <v>70</v>
      </c>
      <c r="F15096" s="1">
        <v>38988</v>
      </c>
      <c r="G15096">
        <v>2.8</v>
      </c>
      <c r="K15096">
        <v>31.51</v>
      </c>
      <c r="L15096" t="s">
        <v>71</v>
      </c>
      <c r="O15096">
        <v>0.23</v>
      </c>
      <c r="P15096" t="s">
        <v>71</v>
      </c>
      <c r="Q15096">
        <v>17</v>
      </c>
      <c r="R15096" t="s">
        <v>71</v>
      </c>
      <c r="S15096">
        <v>1.78</v>
      </c>
      <c r="T15096" t="s">
        <v>71</v>
      </c>
      <c r="U15096">
        <v>55.14</v>
      </c>
      <c r="V15096" t="s">
        <v>71</v>
      </c>
      <c r="W15096">
        <v>43.28</v>
      </c>
      <c r="X15096" t="s">
        <v>71</v>
      </c>
      <c r="Y15096">
        <v>61.97</v>
      </c>
      <c r="AA15096">
        <v>64.45</v>
      </c>
      <c r="AE15096">
        <v>34.1</v>
      </c>
      <c r="AF15096" t="s">
        <v>71</v>
      </c>
      <c r="AG15096">
        <v>6.23</v>
      </c>
      <c r="AH15096" t="s">
        <v>71</v>
      </c>
      <c r="AS15096">
        <v>13.81</v>
      </c>
      <c r="AT15096" t="s">
        <v>71</v>
      </c>
    </row>
    <row r="15097" spans="1:46" x14ac:dyDescent="0.2">
      <c r="A15097" t="s">
        <v>265</v>
      </c>
      <c r="B15097" t="s">
        <v>266</v>
      </c>
      <c r="C15097">
        <f>-69.99708566 / 41.7378747</f>
        <v>-1.677063965597654</v>
      </c>
      <c r="D15097" t="s">
        <v>267</v>
      </c>
      <c r="E15097" t="s">
        <v>70</v>
      </c>
      <c r="F15097" s="1">
        <v>39680</v>
      </c>
      <c r="G15097">
        <v>0.5</v>
      </c>
      <c r="I15097">
        <v>3</v>
      </c>
      <c r="J15097" t="s">
        <v>71</v>
      </c>
      <c r="K15097">
        <v>4.0999999999999996</v>
      </c>
      <c r="L15097" t="s">
        <v>71</v>
      </c>
      <c r="M15097">
        <v>1.78</v>
      </c>
      <c r="N15097" t="s">
        <v>71</v>
      </c>
      <c r="O15097">
        <v>8.17</v>
      </c>
      <c r="P15097" t="s">
        <v>71</v>
      </c>
      <c r="Q15097">
        <v>25.4</v>
      </c>
      <c r="R15097" t="s">
        <v>71</v>
      </c>
      <c r="S15097">
        <v>0.38</v>
      </c>
      <c r="T15097" t="s">
        <v>71</v>
      </c>
      <c r="U15097">
        <v>11.77</v>
      </c>
      <c r="V15097" t="s">
        <v>71</v>
      </c>
      <c r="W15097">
        <v>24.56</v>
      </c>
      <c r="X15097" t="s">
        <v>71</v>
      </c>
      <c r="Y15097">
        <v>39.700000000000003</v>
      </c>
      <c r="AA15097">
        <v>44.44</v>
      </c>
      <c r="AC15097">
        <v>51.69</v>
      </c>
      <c r="AE15097">
        <v>13.4</v>
      </c>
      <c r="AF15097" t="s">
        <v>71</v>
      </c>
      <c r="AG15097">
        <v>6.33</v>
      </c>
      <c r="AH15097" t="s">
        <v>71</v>
      </c>
      <c r="AS15097">
        <v>0.15</v>
      </c>
      <c r="AT15097" t="s">
        <v>71</v>
      </c>
    </row>
    <row r="15098" spans="1:46" x14ac:dyDescent="0.2">
      <c r="A15098" t="s">
        <v>265</v>
      </c>
      <c r="B15098" t="s">
        <v>266</v>
      </c>
      <c r="C15098">
        <f>-69.99708566 / 41.7378747</f>
        <v>-1.677063965597654</v>
      </c>
      <c r="D15098" t="s">
        <v>267</v>
      </c>
      <c r="E15098" t="s">
        <v>70</v>
      </c>
      <c r="F15098" s="1">
        <v>39680</v>
      </c>
      <c r="G15098">
        <v>1</v>
      </c>
      <c r="O15098">
        <v>8.1199999999999992</v>
      </c>
      <c r="P15098" t="s">
        <v>71</v>
      </c>
      <c r="Q15098">
        <v>24.9</v>
      </c>
      <c r="R15098" t="s">
        <v>71</v>
      </c>
    </row>
    <row r="15099" spans="1:46" x14ac:dyDescent="0.2">
      <c r="A15099" t="s">
        <v>265</v>
      </c>
      <c r="B15099" t="s">
        <v>266</v>
      </c>
      <c r="C15099">
        <f>-69.99708566 / 41.7378747</f>
        <v>-1.677063965597654</v>
      </c>
      <c r="D15099" t="s">
        <v>267</v>
      </c>
      <c r="E15099" t="s">
        <v>70</v>
      </c>
      <c r="F15099" s="1">
        <v>39680</v>
      </c>
      <c r="G15099">
        <v>2</v>
      </c>
      <c r="O15099">
        <v>6.64</v>
      </c>
      <c r="P15099" t="s">
        <v>71</v>
      </c>
      <c r="Q15099">
        <v>24</v>
      </c>
      <c r="R15099" t="s">
        <v>71</v>
      </c>
    </row>
    <row r="15100" spans="1:46" x14ac:dyDescent="0.2">
      <c r="A15100" t="s">
        <v>265</v>
      </c>
      <c r="B15100" t="s">
        <v>266</v>
      </c>
      <c r="C15100">
        <f>-69.99708566 / 41.7378747</f>
        <v>-1.677063965597654</v>
      </c>
      <c r="D15100" t="s">
        <v>267</v>
      </c>
      <c r="E15100" t="s">
        <v>70</v>
      </c>
      <c r="F15100" s="1">
        <v>39680</v>
      </c>
      <c r="G15100">
        <v>2.5</v>
      </c>
      <c r="K15100">
        <v>8.58</v>
      </c>
      <c r="L15100" t="s">
        <v>71</v>
      </c>
      <c r="O15100">
        <v>5.76</v>
      </c>
      <c r="P15100" t="s">
        <v>71</v>
      </c>
      <c r="Q15100">
        <v>23.8</v>
      </c>
      <c r="R15100" t="s">
        <v>71</v>
      </c>
      <c r="S15100">
        <v>1.1499999999999999</v>
      </c>
      <c r="T15100" t="s">
        <v>71</v>
      </c>
      <c r="U15100">
        <v>35.619999999999997</v>
      </c>
      <c r="V15100" t="s">
        <v>71</v>
      </c>
      <c r="W15100">
        <v>33.82</v>
      </c>
      <c r="X15100" t="s">
        <v>71</v>
      </c>
      <c r="Y15100">
        <v>55.67</v>
      </c>
      <c r="AA15100">
        <v>51.69</v>
      </c>
      <c r="AE15100">
        <v>12.2</v>
      </c>
      <c r="AF15100" t="s">
        <v>71</v>
      </c>
      <c r="AG15100">
        <v>6.28</v>
      </c>
      <c r="AH15100" t="s">
        <v>71</v>
      </c>
      <c r="AS15100">
        <v>1.27</v>
      </c>
      <c r="AT15100" t="s">
        <v>71</v>
      </c>
    </row>
    <row r="15101" spans="1:46" x14ac:dyDescent="0.2">
      <c r="A15101" t="s">
        <v>265</v>
      </c>
      <c r="B15101" t="s">
        <v>266</v>
      </c>
      <c r="C15101">
        <f>-69.99708566 / 41.7378747</f>
        <v>-1.677063965597654</v>
      </c>
      <c r="D15101" t="s">
        <v>267</v>
      </c>
      <c r="E15101" t="s">
        <v>70</v>
      </c>
      <c r="F15101" s="1">
        <v>40052</v>
      </c>
      <c r="G15101">
        <v>0.5</v>
      </c>
      <c r="I15101">
        <v>3.03</v>
      </c>
      <c r="J15101" t="s">
        <v>71</v>
      </c>
      <c r="K15101">
        <v>6.61</v>
      </c>
      <c r="L15101" t="s">
        <v>71</v>
      </c>
      <c r="M15101">
        <v>2.1800000000000002</v>
      </c>
      <c r="N15101" t="s">
        <v>71</v>
      </c>
      <c r="O15101">
        <v>6.99</v>
      </c>
      <c r="P15101" t="s">
        <v>71</v>
      </c>
      <c r="Q15101">
        <v>26.7</v>
      </c>
      <c r="R15101" t="s">
        <v>71</v>
      </c>
      <c r="S15101">
        <v>0.46</v>
      </c>
      <c r="T15101" t="s">
        <v>71</v>
      </c>
      <c r="U15101">
        <v>14.25</v>
      </c>
      <c r="V15101" t="s">
        <v>71</v>
      </c>
      <c r="W15101">
        <v>36.01</v>
      </c>
      <c r="X15101" t="s">
        <v>71</v>
      </c>
      <c r="Y15101">
        <v>42.46</v>
      </c>
      <c r="AA15101">
        <v>49.13</v>
      </c>
      <c r="AC15101">
        <v>48.8</v>
      </c>
      <c r="AE15101">
        <v>9.6999999999999993</v>
      </c>
      <c r="AF15101" t="s">
        <v>71</v>
      </c>
      <c r="AG15101">
        <v>6.23</v>
      </c>
      <c r="AH15101" t="s">
        <v>71</v>
      </c>
      <c r="AS15101">
        <v>2.4300000000000002</v>
      </c>
      <c r="AT15101" t="s">
        <v>71</v>
      </c>
    </row>
    <row r="15102" spans="1:46" x14ac:dyDescent="0.2">
      <c r="A15102" t="s">
        <v>265</v>
      </c>
      <c r="B15102" t="s">
        <v>266</v>
      </c>
      <c r="C15102">
        <f>-69.99708566 / 41.7378747</f>
        <v>-1.677063965597654</v>
      </c>
      <c r="D15102" t="s">
        <v>267</v>
      </c>
      <c r="E15102" t="s">
        <v>70</v>
      </c>
      <c r="F15102" s="1">
        <v>40052</v>
      </c>
      <c r="G15102">
        <v>1</v>
      </c>
      <c r="O15102">
        <v>6.73</v>
      </c>
      <c r="P15102" t="s">
        <v>71</v>
      </c>
      <c r="Q15102">
        <v>26.7</v>
      </c>
      <c r="R15102" t="s">
        <v>71</v>
      </c>
    </row>
    <row r="15103" spans="1:46" x14ac:dyDescent="0.2">
      <c r="A15103" t="s">
        <v>265</v>
      </c>
      <c r="B15103" t="s">
        <v>266</v>
      </c>
      <c r="C15103">
        <f>-69.99708566 / 41.7378747</f>
        <v>-1.677063965597654</v>
      </c>
      <c r="D15103" t="s">
        <v>267</v>
      </c>
      <c r="E15103" t="s">
        <v>70</v>
      </c>
      <c r="F15103" s="1">
        <v>40052</v>
      </c>
      <c r="G15103">
        <v>2</v>
      </c>
      <c r="O15103">
        <v>4.6500000000000004</v>
      </c>
      <c r="P15103" t="s">
        <v>71</v>
      </c>
      <c r="Q15103">
        <v>25.7</v>
      </c>
      <c r="R15103" t="s">
        <v>71</v>
      </c>
    </row>
    <row r="15104" spans="1:46" x14ac:dyDescent="0.2">
      <c r="A15104" t="s">
        <v>265</v>
      </c>
      <c r="B15104" t="s">
        <v>266</v>
      </c>
      <c r="C15104">
        <f>-69.99708566 / 41.7378747</f>
        <v>-1.677063965597654</v>
      </c>
      <c r="D15104" t="s">
        <v>267</v>
      </c>
      <c r="E15104" t="s">
        <v>70</v>
      </c>
      <c r="F15104" s="1">
        <v>40052</v>
      </c>
      <c r="G15104">
        <v>2.5</v>
      </c>
      <c r="K15104">
        <v>19</v>
      </c>
      <c r="L15104" t="s">
        <v>71</v>
      </c>
      <c r="O15104">
        <v>1.03</v>
      </c>
      <c r="P15104" t="s">
        <v>71</v>
      </c>
      <c r="Q15104">
        <v>23.1</v>
      </c>
      <c r="R15104" t="s">
        <v>71</v>
      </c>
      <c r="S15104">
        <v>0.56999999999999995</v>
      </c>
      <c r="T15104" t="s">
        <v>71</v>
      </c>
      <c r="U15104">
        <v>17.760000000000002</v>
      </c>
      <c r="V15104" t="s">
        <v>71</v>
      </c>
      <c r="W15104">
        <v>39.81</v>
      </c>
      <c r="X15104" t="s">
        <v>71</v>
      </c>
      <c r="Y15104">
        <v>45.64</v>
      </c>
      <c r="AA15104">
        <v>59.49</v>
      </c>
      <c r="AE15104">
        <v>2.2000000000000002</v>
      </c>
      <c r="AF15104" t="s">
        <v>71</v>
      </c>
      <c r="AG15104">
        <v>6.03</v>
      </c>
      <c r="AH15104" t="s">
        <v>71</v>
      </c>
      <c r="AS15104">
        <v>7.75</v>
      </c>
      <c r="AT15104" t="s">
        <v>71</v>
      </c>
    </row>
    <row r="15105" spans="1:46" x14ac:dyDescent="0.2">
      <c r="A15105" t="s">
        <v>265</v>
      </c>
      <c r="B15105" t="s">
        <v>266</v>
      </c>
      <c r="C15105">
        <f>-69.99708566 / 41.7378747</f>
        <v>-1.677063965597654</v>
      </c>
      <c r="D15105" t="s">
        <v>267</v>
      </c>
      <c r="E15105" t="s">
        <v>70</v>
      </c>
      <c r="F15105" s="1">
        <v>40421</v>
      </c>
      <c r="G15105">
        <v>0.5</v>
      </c>
      <c r="I15105">
        <v>2.02</v>
      </c>
      <c r="J15105" t="s">
        <v>71</v>
      </c>
      <c r="K15105">
        <v>0.61</v>
      </c>
      <c r="L15105" t="s">
        <v>71</v>
      </c>
      <c r="M15105">
        <v>2.4</v>
      </c>
      <c r="N15105" t="s">
        <v>71</v>
      </c>
      <c r="O15105">
        <v>8.3000000000000007</v>
      </c>
      <c r="P15105" t="s">
        <v>71</v>
      </c>
      <c r="Q15105">
        <v>24.4</v>
      </c>
      <c r="R15105" t="s">
        <v>71</v>
      </c>
      <c r="S15105">
        <v>0.26</v>
      </c>
      <c r="T15105" t="s">
        <v>71</v>
      </c>
      <c r="U15105">
        <v>7.98</v>
      </c>
      <c r="V15105" t="s">
        <v>71</v>
      </c>
      <c r="W15105">
        <v>34.79</v>
      </c>
      <c r="X15105" t="s">
        <v>71</v>
      </c>
      <c r="Y15105">
        <v>34.1</v>
      </c>
      <c r="AA15105">
        <v>25.82</v>
      </c>
      <c r="AC15105">
        <v>47.38</v>
      </c>
      <c r="AE15105">
        <v>12.9</v>
      </c>
      <c r="AF15105" t="s">
        <v>71</v>
      </c>
      <c r="AG15105">
        <v>6.36</v>
      </c>
      <c r="AH15105" t="s">
        <v>71</v>
      </c>
      <c r="AS15105">
        <v>0.16</v>
      </c>
      <c r="AT15105" t="s">
        <v>71</v>
      </c>
    </row>
    <row r="15106" spans="1:46" x14ac:dyDescent="0.2">
      <c r="A15106" t="s">
        <v>265</v>
      </c>
      <c r="B15106" t="s">
        <v>266</v>
      </c>
      <c r="C15106">
        <f>-69.99708566 / 41.7378747</f>
        <v>-1.677063965597654</v>
      </c>
      <c r="D15106" t="s">
        <v>267</v>
      </c>
      <c r="E15106" t="s">
        <v>70</v>
      </c>
      <c r="F15106" s="1">
        <v>40421</v>
      </c>
      <c r="G15106">
        <v>1</v>
      </c>
      <c r="O15106">
        <v>7.81</v>
      </c>
      <c r="P15106" t="s">
        <v>71</v>
      </c>
      <c r="Q15106">
        <v>24</v>
      </c>
      <c r="R15106" t="s">
        <v>71</v>
      </c>
    </row>
    <row r="15107" spans="1:46" x14ac:dyDescent="0.2">
      <c r="A15107" t="s">
        <v>265</v>
      </c>
      <c r="B15107" t="s">
        <v>266</v>
      </c>
      <c r="C15107">
        <f>-69.99708566 / 41.7378747</f>
        <v>-1.677063965597654</v>
      </c>
      <c r="D15107" t="s">
        <v>267</v>
      </c>
      <c r="E15107" t="s">
        <v>70</v>
      </c>
      <c r="F15107" s="1">
        <v>40421</v>
      </c>
      <c r="G15107">
        <v>2</v>
      </c>
      <c r="O15107">
        <v>6.75</v>
      </c>
      <c r="P15107" t="s">
        <v>71</v>
      </c>
      <c r="Q15107">
        <v>21.8</v>
      </c>
      <c r="R15107" t="s">
        <v>71</v>
      </c>
    </row>
    <row r="15108" spans="1:46" x14ac:dyDescent="0.2">
      <c r="A15108" t="s">
        <v>265</v>
      </c>
      <c r="B15108" t="s">
        <v>266</v>
      </c>
      <c r="C15108">
        <f>-69.99708566 / 41.7378747</f>
        <v>-1.677063965597654</v>
      </c>
      <c r="D15108" t="s">
        <v>267</v>
      </c>
      <c r="E15108" t="s">
        <v>70</v>
      </c>
      <c r="F15108" s="1">
        <v>40421</v>
      </c>
      <c r="G15108">
        <v>2.5</v>
      </c>
      <c r="K15108">
        <v>0.78</v>
      </c>
      <c r="L15108" t="s">
        <v>71</v>
      </c>
      <c r="O15108">
        <v>6.05</v>
      </c>
      <c r="P15108" t="s">
        <v>71</v>
      </c>
      <c r="Q15108">
        <v>21.1</v>
      </c>
      <c r="R15108" t="s">
        <v>71</v>
      </c>
      <c r="S15108">
        <v>0.39</v>
      </c>
      <c r="T15108" t="s">
        <v>71</v>
      </c>
      <c r="U15108">
        <v>11.98</v>
      </c>
      <c r="V15108" t="s">
        <v>71</v>
      </c>
      <c r="W15108">
        <v>29.81</v>
      </c>
      <c r="X15108" t="s">
        <v>71</v>
      </c>
      <c r="Y15108">
        <v>39.96</v>
      </c>
      <c r="AA15108">
        <v>28.17</v>
      </c>
      <c r="AE15108">
        <v>12.9</v>
      </c>
      <c r="AF15108" t="s">
        <v>71</v>
      </c>
      <c r="AG15108">
        <v>6.62</v>
      </c>
      <c r="AH15108" t="s">
        <v>71</v>
      </c>
      <c r="AS15108">
        <v>0.33</v>
      </c>
      <c r="AT15108" t="s">
        <v>71</v>
      </c>
    </row>
    <row r="15109" spans="1:46" x14ac:dyDescent="0.2">
      <c r="A15109" t="s">
        <v>265</v>
      </c>
      <c r="B15109" t="s">
        <v>266</v>
      </c>
      <c r="C15109">
        <f>-69.99708566 / 41.7378747</f>
        <v>-1.677063965597654</v>
      </c>
      <c r="D15109" t="s">
        <v>267</v>
      </c>
      <c r="E15109" t="s">
        <v>70</v>
      </c>
      <c r="F15109" s="1">
        <v>40779</v>
      </c>
      <c r="G15109">
        <v>0.5</v>
      </c>
      <c r="I15109">
        <v>3.08</v>
      </c>
      <c r="J15109" t="s">
        <v>71</v>
      </c>
      <c r="K15109">
        <v>2.97</v>
      </c>
      <c r="L15109" t="s">
        <v>71</v>
      </c>
      <c r="M15109">
        <v>1.91</v>
      </c>
      <c r="N15109" t="s">
        <v>71</v>
      </c>
      <c r="O15109">
        <v>7.03</v>
      </c>
      <c r="P15109" t="s">
        <v>71</v>
      </c>
      <c r="Q15109">
        <v>24.9</v>
      </c>
      <c r="R15109" t="s">
        <v>71</v>
      </c>
      <c r="S15109">
        <v>1.1399999999999999</v>
      </c>
      <c r="T15109" t="s">
        <v>71</v>
      </c>
      <c r="U15109">
        <v>35.31</v>
      </c>
      <c r="V15109" t="s">
        <v>71</v>
      </c>
      <c r="W15109">
        <v>29.73</v>
      </c>
      <c r="X15109" t="s">
        <v>71</v>
      </c>
      <c r="Y15109">
        <v>55.55</v>
      </c>
      <c r="AA15109">
        <v>41.28</v>
      </c>
      <c r="AC15109">
        <v>50.68</v>
      </c>
      <c r="AE15109">
        <v>12.4</v>
      </c>
      <c r="AF15109" t="s">
        <v>71</v>
      </c>
      <c r="AG15109">
        <v>6.91</v>
      </c>
      <c r="AH15109" t="s">
        <v>71</v>
      </c>
      <c r="AS15109">
        <v>2.15</v>
      </c>
      <c r="AT15109" t="s">
        <v>71</v>
      </c>
    </row>
    <row r="15110" spans="1:46" x14ac:dyDescent="0.2">
      <c r="A15110" t="s">
        <v>265</v>
      </c>
      <c r="B15110" t="s">
        <v>266</v>
      </c>
      <c r="C15110">
        <f>-69.99708566 / 41.7378747</f>
        <v>-1.677063965597654</v>
      </c>
      <c r="D15110" t="s">
        <v>267</v>
      </c>
      <c r="E15110" t="s">
        <v>70</v>
      </c>
      <c r="F15110" s="1">
        <v>40779</v>
      </c>
      <c r="G15110">
        <v>1</v>
      </c>
      <c r="O15110">
        <v>6.3</v>
      </c>
      <c r="P15110" t="s">
        <v>71</v>
      </c>
      <c r="Q15110">
        <v>24.8</v>
      </c>
      <c r="R15110" t="s">
        <v>71</v>
      </c>
    </row>
    <row r="15111" spans="1:46" x14ac:dyDescent="0.2">
      <c r="A15111" t="s">
        <v>265</v>
      </c>
      <c r="B15111" t="s">
        <v>266</v>
      </c>
      <c r="C15111">
        <f>-69.99708566 / 41.7378747</f>
        <v>-1.677063965597654</v>
      </c>
      <c r="D15111" t="s">
        <v>267</v>
      </c>
      <c r="E15111" t="s">
        <v>70</v>
      </c>
      <c r="F15111" s="1">
        <v>40779</v>
      </c>
      <c r="G15111">
        <v>2</v>
      </c>
      <c r="O15111">
        <v>3.32</v>
      </c>
      <c r="P15111" t="s">
        <v>71</v>
      </c>
      <c r="Q15111">
        <v>24.1</v>
      </c>
      <c r="R15111" t="s">
        <v>71</v>
      </c>
    </row>
    <row r="15112" spans="1:46" x14ac:dyDescent="0.2">
      <c r="A15112" t="s">
        <v>265</v>
      </c>
      <c r="B15112" t="s">
        <v>266</v>
      </c>
      <c r="C15112">
        <f>-69.99708566 / 41.7378747</f>
        <v>-1.677063965597654</v>
      </c>
      <c r="D15112" t="s">
        <v>267</v>
      </c>
      <c r="E15112" t="s">
        <v>70</v>
      </c>
      <c r="F15112" s="1">
        <v>40779</v>
      </c>
      <c r="G15112">
        <v>2.5</v>
      </c>
      <c r="K15112">
        <v>19.12</v>
      </c>
      <c r="L15112" t="s">
        <v>71</v>
      </c>
      <c r="O15112">
        <v>0.51</v>
      </c>
      <c r="P15112" t="s">
        <v>71</v>
      </c>
      <c r="Q15112">
        <v>22.8</v>
      </c>
      <c r="R15112" t="s">
        <v>71</v>
      </c>
      <c r="S15112">
        <v>1.08</v>
      </c>
      <c r="T15112" t="s">
        <v>71</v>
      </c>
      <c r="U15112">
        <v>33.450000000000003</v>
      </c>
      <c r="V15112" t="s">
        <v>71</v>
      </c>
      <c r="W15112">
        <v>35.42</v>
      </c>
      <c r="X15112" t="s">
        <v>71</v>
      </c>
      <c r="Y15112">
        <v>54.76</v>
      </c>
      <c r="AA15112">
        <v>59.55</v>
      </c>
      <c r="AE15112">
        <v>12.7</v>
      </c>
      <c r="AF15112" t="s">
        <v>71</v>
      </c>
      <c r="AG15112">
        <v>6.68</v>
      </c>
      <c r="AH15112" t="s">
        <v>71</v>
      </c>
      <c r="AS15112">
        <v>10.66</v>
      </c>
      <c r="AT15112" t="s">
        <v>71</v>
      </c>
    </row>
    <row r="15113" spans="1:46" x14ac:dyDescent="0.2">
      <c r="A15113" t="s">
        <v>265</v>
      </c>
      <c r="B15113" t="s">
        <v>266</v>
      </c>
      <c r="C15113">
        <f>-69.99708566 / 41.7378747</f>
        <v>-1.677063965597654</v>
      </c>
      <c r="D15113" t="s">
        <v>267</v>
      </c>
      <c r="E15113" t="s">
        <v>70</v>
      </c>
      <c r="F15113" s="1">
        <v>41148</v>
      </c>
      <c r="G15113">
        <v>0.5</v>
      </c>
      <c r="I15113">
        <v>2.7</v>
      </c>
      <c r="J15113" t="s">
        <v>71</v>
      </c>
      <c r="K15113">
        <v>2.11</v>
      </c>
      <c r="L15113" t="s">
        <v>71</v>
      </c>
      <c r="M15113">
        <v>2.7</v>
      </c>
      <c r="N15113" t="s">
        <v>71</v>
      </c>
      <c r="O15113">
        <v>7.6</v>
      </c>
      <c r="P15113" t="s">
        <v>71</v>
      </c>
      <c r="Q15113">
        <v>26.8</v>
      </c>
      <c r="R15113" t="s">
        <v>71</v>
      </c>
      <c r="S15113">
        <v>0.56999999999999995</v>
      </c>
      <c r="T15113" t="s">
        <v>71</v>
      </c>
      <c r="U15113">
        <v>17.66</v>
      </c>
      <c r="V15113" t="s">
        <v>71</v>
      </c>
      <c r="W15113">
        <v>25.93</v>
      </c>
      <c r="X15113" t="s">
        <v>71</v>
      </c>
      <c r="Y15113">
        <v>45.55</v>
      </c>
      <c r="AA15113">
        <v>37.93</v>
      </c>
      <c r="AC15113">
        <v>45.69</v>
      </c>
      <c r="AE15113">
        <v>14.1</v>
      </c>
      <c r="AF15113" t="s">
        <v>71</v>
      </c>
      <c r="AG15113">
        <v>6.98</v>
      </c>
      <c r="AH15113" t="s">
        <v>71</v>
      </c>
      <c r="AS15113">
        <v>1.22</v>
      </c>
      <c r="AT15113" t="s">
        <v>71</v>
      </c>
    </row>
    <row r="15114" spans="1:46" x14ac:dyDescent="0.2">
      <c r="A15114" t="s">
        <v>265</v>
      </c>
      <c r="B15114" t="s">
        <v>266</v>
      </c>
      <c r="C15114">
        <f>-69.99708566 / 41.7378747</f>
        <v>-1.677063965597654</v>
      </c>
      <c r="D15114" t="s">
        <v>267</v>
      </c>
      <c r="E15114" t="s">
        <v>70</v>
      </c>
      <c r="F15114" s="1">
        <v>41148</v>
      </c>
      <c r="G15114">
        <v>1</v>
      </c>
      <c r="O15114">
        <v>7.9</v>
      </c>
      <c r="P15114" t="s">
        <v>71</v>
      </c>
      <c r="Q15114">
        <v>26.1</v>
      </c>
      <c r="R15114" t="s">
        <v>71</v>
      </c>
    </row>
    <row r="15115" spans="1:46" x14ac:dyDescent="0.2">
      <c r="A15115" t="s">
        <v>265</v>
      </c>
      <c r="B15115" t="s">
        <v>266</v>
      </c>
      <c r="C15115">
        <f>-69.99708566 / 41.7378747</f>
        <v>-1.677063965597654</v>
      </c>
      <c r="D15115" t="s">
        <v>267</v>
      </c>
      <c r="E15115" t="s">
        <v>70</v>
      </c>
      <c r="F15115" s="1">
        <v>41148</v>
      </c>
      <c r="G15115">
        <v>2</v>
      </c>
      <c r="O15115">
        <v>4.08</v>
      </c>
      <c r="P15115" t="s">
        <v>71</v>
      </c>
      <c r="Q15115">
        <v>25.2</v>
      </c>
      <c r="R15115" t="s">
        <v>71</v>
      </c>
    </row>
    <row r="15116" spans="1:46" x14ac:dyDescent="0.2">
      <c r="A15116" t="s">
        <v>265</v>
      </c>
      <c r="B15116" t="s">
        <v>266</v>
      </c>
      <c r="C15116">
        <f>-69.99708566 / 41.7378747</f>
        <v>-1.677063965597654</v>
      </c>
      <c r="D15116" t="s">
        <v>267</v>
      </c>
      <c r="E15116" t="s">
        <v>70</v>
      </c>
      <c r="F15116" s="1">
        <v>41148</v>
      </c>
      <c r="G15116">
        <v>2.2000000000000002</v>
      </c>
      <c r="K15116">
        <v>4.58</v>
      </c>
      <c r="L15116" t="s">
        <v>71</v>
      </c>
      <c r="O15116">
        <v>4.3499999999999996</v>
      </c>
      <c r="P15116" t="s">
        <v>71</v>
      </c>
      <c r="Q15116">
        <v>25</v>
      </c>
      <c r="R15116" t="s">
        <v>71</v>
      </c>
      <c r="S15116">
        <v>0.72</v>
      </c>
      <c r="T15116" t="s">
        <v>71</v>
      </c>
      <c r="U15116">
        <v>22.3</v>
      </c>
      <c r="V15116" t="s">
        <v>71</v>
      </c>
      <c r="W15116">
        <v>31.4</v>
      </c>
      <c r="X15116" t="s">
        <v>71</v>
      </c>
      <c r="Y15116">
        <v>48.92</v>
      </c>
      <c r="AA15116">
        <v>45.53</v>
      </c>
      <c r="AE15116">
        <v>11.4</v>
      </c>
      <c r="AF15116" t="s">
        <v>71</v>
      </c>
      <c r="AG15116">
        <v>6.49</v>
      </c>
      <c r="AH15116" t="s">
        <v>71</v>
      </c>
      <c r="AS15116">
        <v>3.04</v>
      </c>
      <c r="AT15116" t="s">
        <v>71</v>
      </c>
    </row>
    <row r="15117" spans="1:46" x14ac:dyDescent="0.2">
      <c r="A15117" t="s">
        <v>265</v>
      </c>
      <c r="B15117" t="s">
        <v>266</v>
      </c>
      <c r="C15117">
        <f>-69.99708566 / 41.7378747</f>
        <v>-1.677063965597654</v>
      </c>
      <c r="D15117" t="s">
        <v>267</v>
      </c>
      <c r="E15117" t="s">
        <v>70</v>
      </c>
      <c r="F15117" s="1">
        <v>41515</v>
      </c>
      <c r="G15117">
        <v>0.5</v>
      </c>
      <c r="I15117">
        <v>2.9</v>
      </c>
      <c r="J15117" t="s">
        <v>71</v>
      </c>
      <c r="K15117">
        <v>7.74</v>
      </c>
      <c r="L15117" t="s">
        <v>71</v>
      </c>
      <c r="M15117">
        <v>1.2</v>
      </c>
      <c r="N15117" t="s">
        <v>71</v>
      </c>
      <c r="O15117">
        <v>3.62</v>
      </c>
      <c r="P15117" t="s">
        <v>71</v>
      </c>
      <c r="Q15117">
        <v>22.8</v>
      </c>
      <c r="R15117" t="s">
        <v>71</v>
      </c>
      <c r="S15117">
        <v>0.81</v>
      </c>
      <c r="T15117" t="s">
        <v>71</v>
      </c>
      <c r="U15117">
        <v>25.09</v>
      </c>
      <c r="V15117" t="s">
        <v>71</v>
      </c>
      <c r="W15117">
        <v>41.57</v>
      </c>
      <c r="X15117" t="s">
        <v>71</v>
      </c>
      <c r="Y15117">
        <v>50.62</v>
      </c>
      <c r="AA15117">
        <v>50.68</v>
      </c>
      <c r="AC15117">
        <v>57.37</v>
      </c>
      <c r="AE15117">
        <v>11.7</v>
      </c>
      <c r="AF15117" t="s">
        <v>71</v>
      </c>
      <c r="AG15117">
        <v>6.4</v>
      </c>
      <c r="AH15117" t="s">
        <v>71</v>
      </c>
      <c r="AS15117">
        <v>1.41</v>
      </c>
      <c r="AT15117" t="s">
        <v>71</v>
      </c>
    </row>
    <row r="15118" spans="1:46" x14ac:dyDescent="0.2">
      <c r="A15118" t="s">
        <v>265</v>
      </c>
      <c r="B15118" t="s">
        <v>266</v>
      </c>
      <c r="C15118">
        <f>-69.99708566 / 41.7378747</f>
        <v>-1.677063965597654</v>
      </c>
      <c r="D15118" t="s">
        <v>267</v>
      </c>
      <c r="E15118" t="s">
        <v>70</v>
      </c>
      <c r="F15118" s="1">
        <v>41515</v>
      </c>
      <c r="G15118">
        <v>1</v>
      </c>
      <c r="O15118">
        <v>2.82</v>
      </c>
      <c r="P15118" t="s">
        <v>71</v>
      </c>
      <c r="Q15118">
        <v>22.7</v>
      </c>
      <c r="R15118" t="s">
        <v>71</v>
      </c>
    </row>
    <row r="15119" spans="1:46" x14ac:dyDescent="0.2">
      <c r="A15119" t="s">
        <v>265</v>
      </c>
      <c r="B15119" t="s">
        <v>266</v>
      </c>
      <c r="C15119">
        <f>-69.99708566 / 41.7378747</f>
        <v>-1.677063965597654</v>
      </c>
      <c r="D15119" t="s">
        <v>267</v>
      </c>
      <c r="E15119" t="s">
        <v>70</v>
      </c>
      <c r="F15119" s="1">
        <v>41515</v>
      </c>
      <c r="G15119">
        <v>2</v>
      </c>
      <c r="O15119">
        <v>0.19</v>
      </c>
      <c r="P15119" t="s">
        <v>71</v>
      </c>
      <c r="Q15119">
        <v>19.399999999999999</v>
      </c>
      <c r="R15119" t="s">
        <v>71</v>
      </c>
    </row>
    <row r="15120" spans="1:46" x14ac:dyDescent="0.2">
      <c r="A15120" t="s">
        <v>265</v>
      </c>
      <c r="B15120" t="s">
        <v>266</v>
      </c>
      <c r="C15120">
        <f>-69.99708566 / 41.7378747</f>
        <v>-1.677063965597654</v>
      </c>
      <c r="D15120" t="s">
        <v>267</v>
      </c>
      <c r="E15120" t="s">
        <v>70</v>
      </c>
      <c r="F15120" s="1">
        <v>41515</v>
      </c>
      <c r="G15120">
        <v>2.4</v>
      </c>
      <c r="K15120">
        <v>61.61</v>
      </c>
      <c r="L15120" t="s">
        <v>71</v>
      </c>
      <c r="O15120">
        <v>0.1</v>
      </c>
      <c r="P15120" t="s">
        <v>71</v>
      </c>
      <c r="Q15120">
        <v>17.7</v>
      </c>
      <c r="R15120" t="s">
        <v>71</v>
      </c>
      <c r="S15120">
        <v>4.09</v>
      </c>
      <c r="T15120" t="s">
        <v>71</v>
      </c>
      <c r="U15120">
        <v>126.68</v>
      </c>
      <c r="V15120" t="s">
        <v>71</v>
      </c>
      <c r="W15120">
        <v>61.92</v>
      </c>
      <c r="X15120" t="s">
        <v>71</v>
      </c>
      <c r="Y15120">
        <v>73.97</v>
      </c>
      <c r="AA15120">
        <v>71.03</v>
      </c>
      <c r="AE15120">
        <v>20.6</v>
      </c>
      <c r="AF15120" t="s">
        <v>71</v>
      </c>
      <c r="AG15120">
        <v>6.2</v>
      </c>
      <c r="AH15120" t="s">
        <v>71</v>
      </c>
      <c r="AS15120">
        <v>18.28</v>
      </c>
      <c r="AT15120" t="s">
        <v>71</v>
      </c>
    </row>
    <row r="15121" spans="1:58" x14ac:dyDescent="0.2">
      <c r="A15121" t="s">
        <v>265</v>
      </c>
      <c r="B15121" t="s">
        <v>266</v>
      </c>
      <c r="C15121">
        <f>-69.99708566 / 41.7378747</f>
        <v>-1.677063965597654</v>
      </c>
      <c r="D15121" t="s">
        <v>267</v>
      </c>
      <c r="E15121" t="s">
        <v>70</v>
      </c>
      <c r="F15121" s="1">
        <v>41876</v>
      </c>
      <c r="G15121">
        <v>0.5</v>
      </c>
      <c r="I15121">
        <v>2.89</v>
      </c>
      <c r="J15121" t="s">
        <v>71</v>
      </c>
      <c r="K15121">
        <v>2.4500000000000002</v>
      </c>
      <c r="L15121" t="s">
        <v>71</v>
      </c>
      <c r="M15121">
        <v>2.58</v>
      </c>
      <c r="N15121" t="s">
        <v>71</v>
      </c>
      <c r="O15121">
        <v>5.45</v>
      </c>
      <c r="P15121" t="s">
        <v>71</v>
      </c>
      <c r="Q15121">
        <v>23.5</v>
      </c>
      <c r="R15121" t="s">
        <v>71</v>
      </c>
      <c r="S15121">
        <v>0.56000000000000005</v>
      </c>
      <c r="T15121" t="s">
        <v>71</v>
      </c>
      <c r="U15121">
        <v>17.350000000000001</v>
      </c>
      <c r="V15121" t="s">
        <v>71</v>
      </c>
      <c r="W15121">
        <v>28.22</v>
      </c>
      <c r="X15121" t="s">
        <v>71</v>
      </c>
      <c r="Y15121">
        <v>45.3</v>
      </c>
      <c r="AA15121">
        <v>39.39</v>
      </c>
      <c r="AC15121">
        <v>46.34</v>
      </c>
      <c r="AE15121">
        <v>6.9</v>
      </c>
      <c r="AF15121" t="s">
        <v>71</v>
      </c>
      <c r="AG15121">
        <v>6.4</v>
      </c>
      <c r="AH15121" t="s">
        <v>71</v>
      </c>
      <c r="AS15121">
        <v>0.09</v>
      </c>
      <c r="AT15121" t="s">
        <v>71</v>
      </c>
    </row>
    <row r="15122" spans="1:58" x14ac:dyDescent="0.2">
      <c r="A15122" t="s">
        <v>265</v>
      </c>
      <c r="B15122" t="s">
        <v>266</v>
      </c>
      <c r="C15122">
        <f>-69.99708566 / 41.7378747</f>
        <v>-1.677063965597654</v>
      </c>
      <c r="D15122" t="s">
        <v>267</v>
      </c>
      <c r="E15122" t="s">
        <v>70</v>
      </c>
      <c r="F15122" s="1">
        <v>41876</v>
      </c>
      <c r="G15122">
        <v>1</v>
      </c>
      <c r="O15122">
        <v>5.21</v>
      </c>
      <c r="P15122" t="s">
        <v>71</v>
      </c>
      <c r="Q15122">
        <v>23.2</v>
      </c>
      <c r="R15122" t="s">
        <v>71</v>
      </c>
    </row>
    <row r="15123" spans="1:58" x14ac:dyDescent="0.2">
      <c r="A15123" t="s">
        <v>265</v>
      </c>
      <c r="B15123" t="s">
        <v>266</v>
      </c>
      <c r="C15123">
        <f>-69.99708566 / 41.7378747</f>
        <v>-1.677063965597654</v>
      </c>
      <c r="D15123" t="s">
        <v>267</v>
      </c>
      <c r="E15123" t="s">
        <v>70</v>
      </c>
      <c r="F15123" s="1">
        <v>41876</v>
      </c>
      <c r="G15123">
        <v>2</v>
      </c>
      <c r="O15123">
        <v>3.26</v>
      </c>
      <c r="P15123" t="s">
        <v>71</v>
      </c>
      <c r="Q15123">
        <v>22.5</v>
      </c>
      <c r="R15123" t="s">
        <v>71</v>
      </c>
    </row>
    <row r="15124" spans="1:58" x14ac:dyDescent="0.2">
      <c r="A15124" t="s">
        <v>265</v>
      </c>
      <c r="B15124" t="s">
        <v>266</v>
      </c>
      <c r="C15124">
        <f>-69.99708566 / 41.7378747</f>
        <v>-1.677063965597654</v>
      </c>
      <c r="D15124" t="s">
        <v>267</v>
      </c>
      <c r="E15124" t="s">
        <v>70</v>
      </c>
      <c r="F15124" s="1">
        <v>41876</v>
      </c>
      <c r="G15124">
        <v>2.4</v>
      </c>
      <c r="O15124">
        <v>2.4500000000000002</v>
      </c>
      <c r="P15124" t="s">
        <v>71</v>
      </c>
      <c r="Q15124">
        <v>22.2</v>
      </c>
      <c r="R15124" t="s">
        <v>71</v>
      </c>
    </row>
    <row r="15125" spans="1:58" x14ac:dyDescent="0.2">
      <c r="A15125" t="s">
        <v>265</v>
      </c>
      <c r="B15125" t="s">
        <v>266</v>
      </c>
      <c r="C15125">
        <f>-69.99708566 / 41.7378747</f>
        <v>-1.677063965597654</v>
      </c>
      <c r="D15125" t="s">
        <v>267</v>
      </c>
      <c r="E15125" t="s">
        <v>70</v>
      </c>
      <c r="F15125" s="1">
        <v>41876</v>
      </c>
      <c r="G15125">
        <v>2.4700000000000002</v>
      </c>
      <c r="K15125">
        <v>2.37</v>
      </c>
      <c r="L15125" t="s">
        <v>71</v>
      </c>
      <c r="S15125">
        <v>0.59</v>
      </c>
      <c r="T15125" t="s">
        <v>71</v>
      </c>
      <c r="W15125">
        <v>27.95</v>
      </c>
      <c r="X15125" t="s">
        <v>71</v>
      </c>
      <c r="AE15125">
        <v>6.3</v>
      </c>
      <c r="AF15125" t="s">
        <v>71</v>
      </c>
      <c r="AG15125">
        <v>6.22</v>
      </c>
      <c r="AH15125" t="s">
        <v>71</v>
      </c>
      <c r="AS15125">
        <v>1.67</v>
      </c>
      <c r="AT15125" t="s">
        <v>71</v>
      </c>
    </row>
    <row r="15126" spans="1:58" x14ac:dyDescent="0.2">
      <c r="A15126" t="s">
        <v>265</v>
      </c>
      <c r="B15126" t="s">
        <v>266</v>
      </c>
      <c r="C15126">
        <f>-69.99708566 / 41.7378747</f>
        <v>-1.677063965597654</v>
      </c>
      <c r="D15126" t="s">
        <v>267</v>
      </c>
      <c r="E15126" t="s">
        <v>70</v>
      </c>
      <c r="F15126" s="1">
        <v>42611</v>
      </c>
      <c r="G15126">
        <v>0.5</v>
      </c>
      <c r="I15126">
        <v>2.95</v>
      </c>
      <c r="J15126" t="s">
        <v>71</v>
      </c>
      <c r="K15126">
        <v>18.88</v>
      </c>
      <c r="L15126" t="s">
        <v>71</v>
      </c>
      <c r="M15126">
        <v>1.2</v>
      </c>
      <c r="N15126" t="s">
        <v>71</v>
      </c>
      <c r="O15126">
        <v>5.95</v>
      </c>
      <c r="P15126" t="s">
        <v>71</v>
      </c>
      <c r="Q15126">
        <v>26.1</v>
      </c>
      <c r="R15126" t="s">
        <v>71</v>
      </c>
      <c r="S15126">
        <v>0.96</v>
      </c>
      <c r="T15126" t="s">
        <v>71</v>
      </c>
      <c r="U15126">
        <v>29.73</v>
      </c>
      <c r="V15126" t="s">
        <v>71</v>
      </c>
      <c r="W15126">
        <v>37.51</v>
      </c>
      <c r="X15126" t="s">
        <v>71</v>
      </c>
      <c r="Y15126">
        <v>53.06</v>
      </c>
      <c r="AA15126">
        <v>59.42</v>
      </c>
      <c r="AC15126">
        <v>57.43</v>
      </c>
      <c r="AE15126">
        <v>19.899999999999999</v>
      </c>
      <c r="AF15126" t="s">
        <v>71</v>
      </c>
      <c r="AG15126">
        <v>6.42</v>
      </c>
      <c r="AH15126" t="s">
        <v>71</v>
      </c>
      <c r="AS15126">
        <v>2.2999999999999998</v>
      </c>
      <c r="AT15126" t="s">
        <v>71</v>
      </c>
      <c r="BE15126">
        <v>21.17</v>
      </c>
      <c r="BF15126" t="s">
        <v>71</v>
      </c>
    </row>
    <row r="15127" spans="1:58" x14ac:dyDescent="0.2">
      <c r="A15127" t="s">
        <v>265</v>
      </c>
      <c r="B15127" t="s">
        <v>266</v>
      </c>
      <c r="C15127">
        <f>-69.99708566 / 41.7378747</f>
        <v>-1.677063965597654</v>
      </c>
      <c r="D15127" t="s">
        <v>267</v>
      </c>
      <c r="E15127" t="s">
        <v>70</v>
      </c>
      <c r="F15127" s="1">
        <v>42611</v>
      </c>
      <c r="G15127">
        <v>1</v>
      </c>
      <c r="K15127" t="s">
        <v>173</v>
      </c>
      <c r="L15127" t="s">
        <v>150</v>
      </c>
      <c r="O15127">
        <v>1.96</v>
      </c>
      <c r="P15127" t="s">
        <v>71</v>
      </c>
      <c r="Q15127">
        <v>25</v>
      </c>
      <c r="R15127" t="s">
        <v>71</v>
      </c>
      <c r="S15127" t="s">
        <v>173</v>
      </c>
      <c r="T15127" t="s">
        <v>150</v>
      </c>
      <c r="W15127" t="s">
        <v>173</v>
      </c>
      <c r="X15127" t="s">
        <v>150</v>
      </c>
      <c r="AE15127" t="s">
        <v>173</v>
      </c>
      <c r="AF15127" t="s">
        <v>150</v>
      </c>
      <c r="AG15127" t="s">
        <v>173</v>
      </c>
      <c r="AH15127" t="s">
        <v>150</v>
      </c>
      <c r="AS15127" t="s">
        <v>173</v>
      </c>
      <c r="AT15127" t="s">
        <v>150</v>
      </c>
    </row>
    <row r="15128" spans="1:58" x14ac:dyDescent="0.2">
      <c r="A15128" t="s">
        <v>265</v>
      </c>
      <c r="B15128" t="s">
        <v>266</v>
      </c>
      <c r="C15128">
        <f>-69.99708566 / 41.7378747</f>
        <v>-1.677063965597654</v>
      </c>
      <c r="D15128" t="s">
        <v>267</v>
      </c>
      <c r="E15128" t="s">
        <v>70</v>
      </c>
      <c r="F15128" s="1">
        <v>42611</v>
      </c>
      <c r="G15128">
        <v>2</v>
      </c>
      <c r="K15128" t="s">
        <v>173</v>
      </c>
      <c r="L15128" t="s">
        <v>150</v>
      </c>
      <c r="O15128">
        <v>0.22</v>
      </c>
      <c r="P15128" t="s">
        <v>71</v>
      </c>
      <c r="Q15128">
        <v>23.5</v>
      </c>
      <c r="R15128" t="s">
        <v>71</v>
      </c>
      <c r="S15128" t="s">
        <v>173</v>
      </c>
      <c r="T15128" t="s">
        <v>150</v>
      </c>
      <c r="W15128" t="s">
        <v>173</v>
      </c>
      <c r="X15128" t="s">
        <v>150</v>
      </c>
      <c r="AE15128" t="s">
        <v>173</v>
      </c>
      <c r="AF15128" t="s">
        <v>150</v>
      </c>
      <c r="AG15128" t="s">
        <v>173</v>
      </c>
      <c r="AH15128" t="s">
        <v>150</v>
      </c>
      <c r="AS15128" t="s">
        <v>173</v>
      </c>
      <c r="AT15128" t="s">
        <v>150</v>
      </c>
    </row>
    <row r="15129" spans="1:58" x14ac:dyDescent="0.2">
      <c r="A15129" t="s">
        <v>265</v>
      </c>
      <c r="B15129" t="s">
        <v>266</v>
      </c>
      <c r="C15129">
        <f>-69.99708566 / 41.7378747</f>
        <v>-1.677063965597654</v>
      </c>
      <c r="D15129" t="s">
        <v>267</v>
      </c>
      <c r="E15129" t="s">
        <v>70</v>
      </c>
      <c r="F15129" s="1">
        <v>42611</v>
      </c>
      <c r="G15129">
        <v>2.4500000000000002</v>
      </c>
      <c r="K15129">
        <v>80.83</v>
      </c>
      <c r="L15129" t="s">
        <v>71</v>
      </c>
      <c r="O15129">
        <v>0.14000000000000001</v>
      </c>
      <c r="P15129" t="s">
        <v>71</v>
      </c>
      <c r="Q15129">
        <v>21.7</v>
      </c>
      <c r="R15129" t="s">
        <v>71</v>
      </c>
      <c r="S15129">
        <v>1.03</v>
      </c>
      <c r="T15129" t="s">
        <v>71</v>
      </c>
      <c r="U15129">
        <v>31.9</v>
      </c>
      <c r="V15129" t="s">
        <v>71</v>
      </c>
      <c r="W15129">
        <v>35.28</v>
      </c>
      <c r="X15129" t="s">
        <v>71</v>
      </c>
      <c r="Y15129">
        <v>54.08</v>
      </c>
      <c r="AA15129">
        <v>73.69</v>
      </c>
      <c r="AE15129">
        <v>41.8</v>
      </c>
      <c r="AF15129" t="s">
        <v>71</v>
      </c>
      <c r="AG15129">
        <v>6.18</v>
      </c>
      <c r="AH15129" t="s">
        <v>71</v>
      </c>
      <c r="AS15129">
        <v>50.12</v>
      </c>
      <c r="AT15129" t="s">
        <v>71</v>
      </c>
      <c r="BE15129">
        <v>130.94999999999999</v>
      </c>
      <c r="BF15129" t="s">
        <v>71</v>
      </c>
    </row>
    <row r="15130" spans="1:58" x14ac:dyDescent="0.2">
      <c r="A15130" t="s">
        <v>265</v>
      </c>
      <c r="B15130" t="s">
        <v>266</v>
      </c>
      <c r="C15130">
        <f>-69.99708566 / 41.7378747</f>
        <v>-1.677063965597654</v>
      </c>
      <c r="D15130" t="s">
        <v>267</v>
      </c>
      <c r="E15130" t="s">
        <v>70</v>
      </c>
      <c r="F15130" s="1">
        <v>42976</v>
      </c>
      <c r="G15130">
        <v>0.5</v>
      </c>
      <c r="I15130">
        <v>3.4</v>
      </c>
      <c r="J15130" t="s">
        <v>150</v>
      </c>
      <c r="K15130">
        <v>3.28</v>
      </c>
      <c r="L15130" t="s">
        <v>150</v>
      </c>
      <c r="M15130">
        <v>1.66</v>
      </c>
      <c r="N15130" t="s">
        <v>150</v>
      </c>
      <c r="O15130">
        <v>3.48</v>
      </c>
      <c r="P15130" t="s">
        <v>150</v>
      </c>
      <c r="Q15130">
        <v>22.4</v>
      </c>
      <c r="R15130" t="s">
        <v>150</v>
      </c>
      <c r="S15130">
        <v>0.72</v>
      </c>
      <c r="T15130" t="s">
        <v>150</v>
      </c>
      <c r="U15130">
        <v>22.3</v>
      </c>
      <c r="V15130" t="s">
        <v>150</v>
      </c>
      <c r="W15130">
        <v>35.99</v>
      </c>
      <c r="X15130" t="s">
        <v>150</v>
      </c>
      <c r="Y15130">
        <v>48.92</v>
      </c>
      <c r="AA15130">
        <v>42.25</v>
      </c>
      <c r="AC15130">
        <v>52.7</v>
      </c>
      <c r="AE15130">
        <v>12.7</v>
      </c>
      <c r="AF15130" t="s">
        <v>150</v>
      </c>
      <c r="AG15130">
        <v>6.13</v>
      </c>
      <c r="AH15130" t="s">
        <v>150</v>
      </c>
      <c r="AS15130">
        <v>2.8</v>
      </c>
      <c r="AT15130" t="s">
        <v>150</v>
      </c>
    </row>
    <row r="15131" spans="1:58" x14ac:dyDescent="0.2">
      <c r="A15131" t="s">
        <v>265</v>
      </c>
      <c r="B15131" t="s">
        <v>266</v>
      </c>
      <c r="C15131">
        <f>-69.99708566 / 41.7378747</f>
        <v>-1.677063965597654</v>
      </c>
      <c r="D15131" t="s">
        <v>267</v>
      </c>
      <c r="E15131" t="s">
        <v>70</v>
      </c>
      <c r="F15131" s="1">
        <v>42976</v>
      </c>
      <c r="G15131">
        <v>1</v>
      </c>
      <c r="I15131">
        <v>3.4</v>
      </c>
      <c r="J15131" t="s">
        <v>150</v>
      </c>
      <c r="M15131">
        <v>1.66</v>
      </c>
      <c r="N15131" t="s">
        <v>150</v>
      </c>
      <c r="O15131">
        <v>3.18</v>
      </c>
      <c r="P15131" t="s">
        <v>150</v>
      </c>
      <c r="Q15131">
        <v>22.4</v>
      </c>
      <c r="R15131" t="s">
        <v>150</v>
      </c>
      <c r="AC15131">
        <v>52.7</v>
      </c>
    </row>
    <row r="15132" spans="1:58" x14ac:dyDescent="0.2">
      <c r="A15132" t="s">
        <v>265</v>
      </c>
      <c r="B15132" t="s">
        <v>266</v>
      </c>
      <c r="C15132">
        <f>-69.99708566 / 41.7378747</f>
        <v>-1.677063965597654</v>
      </c>
      <c r="D15132" t="s">
        <v>267</v>
      </c>
      <c r="E15132" t="s">
        <v>70</v>
      </c>
      <c r="F15132" s="1">
        <v>42976</v>
      </c>
      <c r="G15132">
        <v>2</v>
      </c>
      <c r="I15132">
        <v>3.4</v>
      </c>
      <c r="J15132" t="s">
        <v>150</v>
      </c>
      <c r="M15132">
        <v>1.66</v>
      </c>
      <c r="N15132" t="s">
        <v>150</v>
      </c>
      <c r="O15132">
        <v>2.1800000000000002</v>
      </c>
      <c r="P15132" t="s">
        <v>150</v>
      </c>
      <c r="Q15132">
        <v>22.2</v>
      </c>
      <c r="R15132" t="s">
        <v>150</v>
      </c>
    </row>
    <row r="15133" spans="1:58" x14ac:dyDescent="0.2">
      <c r="A15133" t="s">
        <v>265</v>
      </c>
      <c r="B15133" t="s">
        <v>266</v>
      </c>
      <c r="C15133">
        <f>-69.99708566 / 41.7378747</f>
        <v>-1.677063965597654</v>
      </c>
      <c r="D15133" t="s">
        <v>267</v>
      </c>
      <c r="E15133" t="s">
        <v>70</v>
      </c>
      <c r="F15133" s="1">
        <v>42976</v>
      </c>
      <c r="G15133">
        <v>2.9</v>
      </c>
      <c r="I15133">
        <v>3.4</v>
      </c>
      <c r="J15133" t="s">
        <v>150</v>
      </c>
      <c r="K15133">
        <v>40.07</v>
      </c>
      <c r="L15133" t="s">
        <v>150</v>
      </c>
      <c r="M15133">
        <v>1.66</v>
      </c>
      <c r="N15133" t="s">
        <v>150</v>
      </c>
      <c r="O15133">
        <v>0.5</v>
      </c>
      <c r="P15133" t="s">
        <v>150</v>
      </c>
      <c r="Q15133">
        <v>20.5</v>
      </c>
      <c r="R15133" t="s">
        <v>150</v>
      </c>
      <c r="S15133">
        <v>1.57</v>
      </c>
      <c r="T15133" t="s">
        <v>150</v>
      </c>
      <c r="U15133">
        <v>48.63</v>
      </c>
      <c r="V15133" t="s">
        <v>150</v>
      </c>
      <c r="W15133">
        <v>55.06</v>
      </c>
      <c r="X15133" t="s">
        <v>150</v>
      </c>
      <c r="Y15133">
        <v>60.16</v>
      </c>
      <c r="AA15133">
        <v>66.81</v>
      </c>
      <c r="AC15133">
        <v>52.7</v>
      </c>
      <c r="AE15133">
        <v>33.9</v>
      </c>
      <c r="AF15133" t="s">
        <v>150</v>
      </c>
      <c r="AG15133">
        <v>6.19</v>
      </c>
      <c r="AH15133" t="s">
        <v>150</v>
      </c>
      <c r="AS15133">
        <v>25.41</v>
      </c>
      <c r="AT15133" t="s">
        <v>150</v>
      </c>
    </row>
    <row r="15134" spans="1:58" x14ac:dyDescent="0.2">
      <c r="A15134" t="s">
        <v>265</v>
      </c>
      <c r="B15134" t="s">
        <v>266</v>
      </c>
      <c r="C15134">
        <f>-69.99708566 / 41.7378747</f>
        <v>-1.677063965597654</v>
      </c>
      <c r="D15134" t="s">
        <v>267</v>
      </c>
      <c r="E15134" t="s">
        <v>70</v>
      </c>
      <c r="F15134" s="1">
        <v>43220</v>
      </c>
      <c r="G15134">
        <v>0.5</v>
      </c>
      <c r="I15134">
        <v>3.33</v>
      </c>
      <c r="J15134" t="s">
        <v>150</v>
      </c>
      <c r="K15134">
        <v>1.76</v>
      </c>
      <c r="L15134" t="s">
        <v>150</v>
      </c>
      <c r="M15134">
        <v>2.3199999999999998</v>
      </c>
      <c r="N15134" t="s">
        <v>150</v>
      </c>
      <c r="O15134">
        <v>8.2799999999999994</v>
      </c>
      <c r="P15134" t="s">
        <v>150</v>
      </c>
      <c r="Q15134">
        <v>14.3</v>
      </c>
      <c r="R15134" t="s">
        <v>150</v>
      </c>
      <c r="S15134">
        <v>0.73</v>
      </c>
      <c r="T15134" t="s">
        <v>150</v>
      </c>
      <c r="U15134">
        <v>22.61</v>
      </c>
      <c r="V15134" t="s">
        <v>150</v>
      </c>
      <c r="W15134">
        <v>34.96</v>
      </c>
      <c r="X15134" t="s">
        <v>150</v>
      </c>
      <c r="Y15134">
        <v>49.12</v>
      </c>
      <c r="AA15134">
        <v>36.15</v>
      </c>
      <c r="AC15134">
        <v>47.87</v>
      </c>
      <c r="AE15134">
        <v>20.9</v>
      </c>
      <c r="AF15134" t="s">
        <v>150</v>
      </c>
      <c r="AG15134">
        <v>6.67</v>
      </c>
      <c r="AH15134" t="s">
        <v>150</v>
      </c>
      <c r="AS15134">
        <v>0.44</v>
      </c>
      <c r="AT15134" t="s">
        <v>150</v>
      </c>
    </row>
    <row r="15135" spans="1:58" x14ac:dyDescent="0.2">
      <c r="A15135" t="s">
        <v>265</v>
      </c>
      <c r="B15135" t="s">
        <v>266</v>
      </c>
      <c r="C15135">
        <f>-69.99708566 / 41.7378747</f>
        <v>-1.677063965597654</v>
      </c>
      <c r="D15135" t="s">
        <v>267</v>
      </c>
      <c r="E15135" t="s">
        <v>70</v>
      </c>
      <c r="F15135" s="1">
        <v>43220</v>
      </c>
      <c r="G15135">
        <v>1</v>
      </c>
      <c r="K15135" t="s">
        <v>173</v>
      </c>
      <c r="L15135" t="s">
        <v>150</v>
      </c>
      <c r="O15135">
        <v>8.11</v>
      </c>
      <c r="P15135" t="s">
        <v>150</v>
      </c>
      <c r="Q15135">
        <v>13.9</v>
      </c>
      <c r="R15135" t="s">
        <v>150</v>
      </c>
      <c r="S15135" t="s">
        <v>173</v>
      </c>
      <c r="T15135" t="s">
        <v>150</v>
      </c>
      <c r="W15135" t="s">
        <v>173</v>
      </c>
      <c r="X15135" t="s">
        <v>150</v>
      </c>
      <c r="AE15135" t="s">
        <v>173</v>
      </c>
      <c r="AF15135" t="s">
        <v>150</v>
      </c>
      <c r="AG15135" t="s">
        <v>173</v>
      </c>
      <c r="AH15135" t="s">
        <v>150</v>
      </c>
      <c r="AS15135" t="s">
        <v>173</v>
      </c>
      <c r="AT15135" t="s">
        <v>150</v>
      </c>
    </row>
    <row r="15136" spans="1:58" x14ac:dyDescent="0.2">
      <c r="A15136" t="s">
        <v>265</v>
      </c>
      <c r="B15136" t="s">
        <v>266</v>
      </c>
      <c r="C15136">
        <f>-69.99708566 / 41.7378747</f>
        <v>-1.677063965597654</v>
      </c>
      <c r="D15136" t="s">
        <v>267</v>
      </c>
      <c r="E15136" t="s">
        <v>70</v>
      </c>
      <c r="F15136" s="1">
        <v>43220</v>
      </c>
      <c r="G15136">
        <v>2</v>
      </c>
      <c r="K15136" t="s">
        <v>173</v>
      </c>
      <c r="L15136" t="s">
        <v>150</v>
      </c>
      <c r="O15136">
        <v>10.61</v>
      </c>
      <c r="P15136" t="s">
        <v>150</v>
      </c>
      <c r="Q15136">
        <v>11.7</v>
      </c>
      <c r="R15136" t="s">
        <v>150</v>
      </c>
      <c r="S15136" t="s">
        <v>173</v>
      </c>
      <c r="T15136" t="s">
        <v>150</v>
      </c>
      <c r="W15136" t="s">
        <v>173</v>
      </c>
      <c r="X15136" t="s">
        <v>150</v>
      </c>
      <c r="AE15136" t="s">
        <v>173</v>
      </c>
      <c r="AF15136" t="s">
        <v>150</v>
      </c>
      <c r="AG15136" t="s">
        <v>173</v>
      </c>
      <c r="AH15136" t="s">
        <v>150</v>
      </c>
      <c r="AS15136" t="s">
        <v>173</v>
      </c>
      <c r="AT15136" t="s">
        <v>150</v>
      </c>
    </row>
    <row r="15137" spans="1:58" x14ac:dyDescent="0.2">
      <c r="A15137" t="s">
        <v>265</v>
      </c>
      <c r="B15137" t="s">
        <v>266</v>
      </c>
      <c r="C15137">
        <f>-69.99708566 / 41.7378747</f>
        <v>-1.677063965597654</v>
      </c>
      <c r="D15137" t="s">
        <v>267</v>
      </c>
      <c r="E15137" t="s">
        <v>70</v>
      </c>
      <c r="F15137" s="1">
        <v>43220</v>
      </c>
      <c r="G15137">
        <v>2.8</v>
      </c>
      <c r="K15137">
        <v>2.63</v>
      </c>
      <c r="L15137" t="s">
        <v>150</v>
      </c>
      <c r="O15137">
        <v>11.94</v>
      </c>
      <c r="P15137" t="s">
        <v>150</v>
      </c>
      <c r="Q15137">
        <v>9.6999999999999993</v>
      </c>
      <c r="R15137" t="s">
        <v>150</v>
      </c>
      <c r="S15137">
        <v>0.44</v>
      </c>
      <c r="T15137" t="s">
        <v>150</v>
      </c>
      <c r="U15137">
        <v>13.63</v>
      </c>
      <c r="V15137" t="s">
        <v>150</v>
      </c>
      <c r="W15137">
        <v>31.72</v>
      </c>
      <c r="X15137" t="s">
        <v>150</v>
      </c>
      <c r="Y15137">
        <v>41.82</v>
      </c>
      <c r="AA15137">
        <v>40.090000000000003</v>
      </c>
      <c r="AE15137">
        <v>19.8</v>
      </c>
      <c r="AF15137" t="s">
        <v>150</v>
      </c>
      <c r="AG15137">
        <v>6.7</v>
      </c>
      <c r="AH15137" t="s">
        <v>150</v>
      </c>
      <c r="AS15137">
        <v>0.03</v>
      </c>
      <c r="AT15137" t="s">
        <v>150</v>
      </c>
    </row>
    <row r="15138" spans="1:58" x14ac:dyDescent="0.2">
      <c r="A15138" t="s">
        <v>265</v>
      </c>
      <c r="B15138" t="s">
        <v>266</v>
      </c>
      <c r="C15138">
        <f>-69.99708566 / 41.7378747</f>
        <v>-1.677063965597654</v>
      </c>
      <c r="D15138" t="s">
        <v>267</v>
      </c>
      <c r="E15138" t="s">
        <v>70</v>
      </c>
      <c r="F15138" s="1">
        <v>43348</v>
      </c>
      <c r="G15138">
        <v>0.5</v>
      </c>
      <c r="I15138">
        <v>3.1</v>
      </c>
      <c r="J15138" t="s">
        <v>150</v>
      </c>
      <c r="K15138">
        <v>5.33</v>
      </c>
      <c r="L15138" t="s">
        <v>150</v>
      </c>
      <c r="M15138">
        <v>1.5</v>
      </c>
      <c r="N15138" t="s">
        <v>150</v>
      </c>
      <c r="O15138">
        <v>4.8499999999999996</v>
      </c>
      <c r="P15138" t="s">
        <v>150</v>
      </c>
      <c r="Q15138">
        <v>26.2</v>
      </c>
      <c r="R15138" t="s">
        <v>150</v>
      </c>
      <c r="S15138">
        <v>0.82</v>
      </c>
      <c r="T15138" t="s">
        <v>150</v>
      </c>
      <c r="U15138">
        <v>25.4</v>
      </c>
      <c r="V15138" t="s">
        <v>150</v>
      </c>
      <c r="W15138">
        <v>31.17</v>
      </c>
      <c r="X15138" t="s">
        <v>150</v>
      </c>
      <c r="Y15138">
        <v>50.8</v>
      </c>
      <c r="AA15138">
        <v>47.02</v>
      </c>
      <c r="AC15138">
        <v>54.16</v>
      </c>
      <c r="AE15138">
        <v>26.3</v>
      </c>
      <c r="AF15138" t="s">
        <v>150</v>
      </c>
      <c r="AG15138">
        <v>6.37</v>
      </c>
      <c r="AH15138" t="s">
        <v>150</v>
      </c>
      <c r="AS15138">
        <v>1.49</v>
      </c>
      <c r="AT15138" t="s">
        <v>150</v>
      </c>
    </row>
    <row r="15139" spans="1:58" x14ac:dyDescent="0.2">
      <c r="A15139" t="s">
        <v>265</v>
      </c>
      <c r="B15139" t="s">
        <v>266</v>
      </c>
      <c r="C15139">
        <f>-69.99708566 / 41.7378747</f>
        <v>-1.677063965597654</v>
      </c>
      <c r="D15139" t="s">
        <v>267</v>
      </c>
      <c r="E15139" t="s">
        <v>70</v>
      </c>
      <c r="F15139" s="1">
        <v>43348</v>
      </c>
      <c r="G15139">
        <v>1</v>
      </c>
      <c r="K15139" t="s">
        <v>173</v>
      </c>
      <c r="L15139" t="s">
        <v>150</v>
      </c>
      <c r="O15139">
        <v>5.8</v>
      </c>
      <c r="P15139" t="s">
        <v>150</v>
      </c>
      <c r="Q15139">
        <v>25.1</v>
      </c>
      <c r="R15139" t="s">
        <v>150</v>
      </c>
      <c r="S15139" t="s">
        <v>173</v>
      </c>
      <c r="T15139" t="s">
        <v>150</v>
      </c>
      <c r="W15139" t="s">
        <v>173</v>
      </c>
      <c r="X15139" t="s">
        <v>150</v>
      </c>
      <c r="AE15139" t="s">
        <v>173</v>
      </c>
      <c r="AF15139" t="s">
        <v>150</v>
      </c>
      <c r="AG15139" t="s">
        <v>173</v>
      </c>
      <c r="AH15139" t="s">
        <v>150</v>
      </c>
      <c r="AS15139" t="s">
        <v>173</v>
      </c>
      <c r="AT15139" t="s">
        <v>150</v>
      </c>
    </row>
    <row r="15140" spans="1:58" x14ac:dyDescent="0.2">
      <c r="A15140" t="s">
        <v>265</v>
      </c>
      <c r="B15140" t="s">
        <v>266</v>
      </c>
      <c r="C15140">
        <f>-69.99708566 / 41.7378747</f>
        <v>-1.677063965597654</v>
      </c>
      <c r="D15140" t="s">
        <v>267</v>
      </c>
      <c r="E15140" t="s">
        <v>70</v>
      </c>
      <c r="F15140" s="1">
        <v>43348</v>
      </c>
      <c r="G15140">
        <v>2</v>
      </c>
      <c r="K15140" t="s">
        <v>173</v>
      </c>
      <c r="L15140" t="s">
        <v>150</v>
      </c>
      <c r="O15140">
        <v>1.37</v>
      </c>
      <c r="P15140" t="s">
        <v>150</v>
      </c>
      <c r="Q15140">
        <v>22.1</v>
      </c>
      <c r="R15140" t="s">
        <v>150</v>
      </c>
      <c r="S15140" t="s">
        <v>173</v>
      </c>
      <c r="T15140" t="s">
        <v>150</v>
      </c>
      <c r="W15140" t="s">
        <v>173</v>
      </c>
      <c r="X15140" t="s">
        <v>150</v>
      </c>
      <c r="AE15140" t="s">
        <v>173</v>
      </c>
      <c r="AF15140" t="s">
        <v>150</v>
      </c>
      <c r="AG15140" t="s">
        <v>173</v>
      </c>
      <c r="AH15140" t="s">
        <v>150</v>
      </c>
      <c r="AS15140" t="s">
        <v>173</v>
      </c>
      <c r="AT15140" t="s">
        <v>150</v>
      </c>
    </row>
    <row r="15141" spans="1:58" x14ac:dyDescent="0.2">
      <c r="A15141" t="s">
        <v>265</v>
      </c>
      <c r="B15141" t="s">
        <v>266</v>
      </c>
      <c r="C15141">
        <f>-69.99708566 / 41.7378747</f>
        <v>-1.677063965597654</v>
      </c>
      <c r="D15141" t="s">
        <v>267</v>
      </c>
      <c r="E15141" t="s">
        <v>70</v>
      </c>
      <c r="F15141" s="1">
        <v>43348</v>
      </c>
      <c r="G15141">
        <v>2.5</v>
      </c>
      <c r="K15141">
        <v>34.090000000000003</v>
      </c>
      <c r="L15141" t="s">
        <v>150</v>
      </c>
      <c r="O15141">
        <v>1.8</v>
      </c>
      <c r="P15141" t="s">
        <v>150</v>
      </c>
      <c r="Q15141">
        <v>19.399999999999999</v>
      </c>
      <c r="R15141" t="s">
        <v>150</v>
      </c>
      <c r="S15141">
        <v>3.19</v>
      </c>
      <c r="T15141" t="s">
        <v>150</v>
      </c>
      <c r="W15141">
        <v>240.83</v>
      </c>
      <c r="X15141" t="s">
        <v>150</v>
      </c>
      <c r="AE15141">
        <v>91.8</v>
      </c>
      <c r="AF15141" t="s">
        <v>150</v>
      </c>
      <c r="AG15141">
        <v>6.08</v>
      </c>
      <c r="AH15141" t="s">
        <v>150</v>
      </c>
      <c r="AS15141">
        <v>47.4</v>
      </c>
      <c r="AT15141" t="s">
        <v>150</v>
      </c>
    </row>
    <row r="15142" spans="1:58" x14ac:dyDescent="0.2">
      <c r="A15142" t="s">
        <v>265</v>
      </c>
      <c r="B15142" t="s">
        <v>266</v>
      </c>
      <c r="C15142">
        <f>-69.99708566 / 41.7378747</f>
        <v>-1.677063965597654</v>
      </c>
      <c r="D15142" t="s">
        <v>267</v>
      </c>
      <c r="E15142" t="s">
        <v>70</v>
      </c>
      <c r="F15142" s="1">
        <v>43348</v>
      </c>
      <c r="G15142">
        <v>3</v>
      </c>
      <c r="K15142" t="s">
        <v>173</v>
      </c>
      <c r="L15142" t="s">
        <v>150</v>
      </c>
      <c r="O15142">
        <v>1.5</v>
      </c>
      <c r="P15142" t="s">
        <v>150</v>
      </c>
      <c r="Q15142">
        <v>16.899999999999999</v>
      </c>
      <c r="R15142" t="s">
        <v>150</v>
      </c>
      <c r="S15142" t="s">
        <v>173</v>
      </c>
      <c r="T15142" t="s">
        <v>150</v>
      </c>
      <c r="W15142" t="s">
        <v>173</v>
      </c>
      <c r="X15142" t="s">
        <v>150</v>
      </c>
      <c r="AE15142" t="s">
        <v>173</v>
      </c>
      <c r="AF15142" t="s">
        <v>150</v>
      </c>
      <c r="AG15142" t="s">
        <v>173</v>
      </c>
      <c r="AH15142" t="s">
        <v>150</v>
      </c>
      <c r="AS15142" t="s">
        <v>173</v>
      </c>
      <c r="AT15142" t="s">
        <v>150</v>
      </c>
    </row>
    <row r="15143" spans="1:58" x14ac:dyDescent="0.2">
      <c r="A15143" t="s">
        <v>265</v>
      </c>
      <c r="B15143" t="s">
        <v>266</v>
      </c>
      <c r="C15143">
        <f>-69.99708566 / 41.7378747</f>
        <v>-1.677063965597654</v>
      </c>
      <c r="D15143" t="s">
        <v>267</v>
      </c>
      <c r="E15143" t="s">
        <v>70</v>
      </c>
      <c r="F15143" s="1">
        <v>43565</v>
      </c>
      <c r="G15143">
        <v>0.5</v>
      </c>
      <c r="I15143">
        <v>3.3</v>
      </c>
      <c r="J15143" t="s">
        <v>150</v>
      </c>
      <c r="K15143">
        <v>9.6300000000000008</v>
      </c>
      <c r="L15143" t="s">
        <v>150</v>
      </c>
      <c r="M15143">
        <v>2.75</v>
      </c>
      <c r="N15143" t="s">
        <v>150</v>
      </c>
      <c r="O15143">
        <v>11.78</v>
      </c>
      <c r="P15143" t="s">
        <v>150</v>
      </c>
      <c r="Q15143">
        <v>11.3</v>
      </c>
      <c r="R15143" t="s">
        <v>150</v>
      </c>
      <c r="S15143">
        <v>0.11</v>
      </c>
      <c r="T15143" t="s">
        <v>150</v>
      </c>
      <c r="U15143">
        <v>3.41</v>
      </c>
      <c r="V15143" t="s">
        <v>150</v>
      </c>
      <c r="W15143">
        <v>34.4</v>
      </c>
      <c r="X15143" t="s">
        <v>150</v>
      </c>
      <c r="Y15143">
        <v>21.84</v>
      </c>
      <c r="AA15143">
        <v>52.82</v>
      </c>
      <c r="AC15143">
        <v>45.42</v>
      </c>
      <c r="AE15143">
        <v>28.5</v>
      </c>
      <c r="AF15143" t="s">
        <v>150</v>
      </c>
      <c r="AG15143">
        <v>6.53</v>
      </c>
      <c r="AH15143" t="s">
        <v>150</v>
      </c>
      <c r="AS15143">
        <v>1.38</v>
      </c>
      <c r="AT15143" t="s">
        <v>150</v>
      </c>
      <c r="BE15143">
        <v>11.01</v>
      </c>
      <c r="BF15143" t="s">
        <v>150</v>
      </c>
    </row>
    <row r="15144" spans="1:58" x14ac:dyDescent="0.2">
      <c r="A15144" t="s">
        <v>265</v>
      </c>
      <c r="B15144" t="s">
        <v>266</v>
      </c>
      <c r="C15144">
        <f>-69.99708566 / 41.7378747</f>
        <v>-1.677063965597654</v>
      </c>
      <c r="D15144" t="s">
        <v>267</v>
      </c>
      <c r="E15144" t="s">
        <v>70</v>
      </c>
      <c r="F15144" s="1">
        <v>43565</v>
      </c>
      <c r="G15144">
        <v>1</v>
      </c>
      <c r="K15144" t="s">
        <v>173</v>
      </c>
      <c r="L15144" t="s">
        <v>150</v>
      </c>
      <c r="O15144">
        <v>12.53</v>
      </c>
      <c r="P15144" t="s">
        <v>150</v>
      </c>
      <c r="Q15144">
        <v>10.8</v>
      </c>
      <c r="R15144" t="s">
        <v>150</v>
      </c>
      <c r="S15144" t="s">
        <v>173</v>
      </c>
      <c r="T15144" t="s">
        <v>150</v>
      </c>
      <c r="W15144" t="s">
        <v>173</v>
      </c>
      <c r="X15144" t="s">
        <v>150</v>
      </c>
      <c r="AE15144" t="s">
        <v>173</v>
      </c>
      <c r="AF15144" t="s">
        <v>150</v>
      </c>
      <c r="AG15144" t="s">
        <v>173</v>
      </c>
      <c r="AH15144" t="s">
        <v>150</v>
      </c>
      <c r="AS15144" t="s">
        <v>173</v>
      </c>
      <c r="AT15144" t="s">
        <v>150</v>
      </c>
      <c r="BE15144" t="s">
        <v>173</v>
      </c>
      <c r="BF15144" t="s">
        <v>150</v>
      </c>
    </row>
    <row r="15145" spans="1:58" x14ac:dyDescent="0.2">
      <c r="A15145" t="s">
        <v>265</v>
      </c>
      <c r="B15145" t="s">
        <v>266</v>
      </c>
      <c r="C15145">
        <f>-69.99708566 / 41.7378747</f>
        <v>-1.677063965597654</v>
      </c>
      <c r="D15145" t="s">
        <v>267</v>
      </c>
      <c r="E15145" t="s">
        <v>70</v>
      </c>
      <c r="F15145" s="1">
        <v>43565</v>
      </c>
      <c r="G15145">
        <v>2</v>
      </c>
      <c r="K15145" t="s">
        <v>173</v>
      </c>
      <c r="L15145" t="s">
        <v>150</v>
      </c>
      <c r="O15145">
        <v>12.25</v>
      </c>
      <c r="P15145" t="s">
        <v>150</v>
      </c>
      <c r="Q15145">
        <v>10.5</v>
      </c>
      <c r="R15145" t="s">
        <v>150</v>
      </c>
      <c r="S15145" t="s">
        <v>173</v>
      </c>
      <c r="T15145" t="s">
        <v>150</v>
      </c>
      <c r="W15145" t="s">
        <v>173</v>
      </c>
      <c r="X15145" t="s">
        <v>150</v>
      </c>
      <c r="AE15145" t="s">
        <v>173</v>
      </c>
      <c r="AF15145" t="s">
        <v>150</v>
      </c>
      <c r="AG15145" t="s">
        <v>173</v>
      </c>
      <c r="AH15145" t="s">
        <v>150</v>
      </c>
      <c r="AS15145" t="s">
        <v>173</v>
      </c>
      <c r="AT15145" t="s">
        <v>150</v>
      </c>
      <c r="BE15145" t="s">
        <v>173</v>
      </c>
      <c r="BF15145" t="s">
        <v>150</v>
      </c>
    </row>
    <row r="15146" spans="1:58" x14ac:dyDescent="0.2">
      <c r="A15146" t="s">
        <v>265</v>
      </c>
      <c r="B15146" t="s">
        <v>266</v>
      </c>
      <c r="C15146">
        <f>-69.99708566 / 41.7378747</f>
        <v>-1.677063965597654</v>
      </c>
      <c r="D15146" t="s">
        <v>267</v>
      </c>
      <c r="E15146" t="s">
        <v>70</v>
      </c>
      <c r="F15146" s="1">
        <v>43565</v>
      </c>
      <c r="G15146">
        <v>2.2999999999999998</v>
      </c>
      <c r="K15146">
        <v>9.24</v>
      </c>
      <c r="L15146" t="s">
        <v>150</v>
      </c>
      <c r="O15146">
        <v>12.31</v>
      </c>
      <c r="P15146" t="s">
        <v>150</v>
      </c>
      <c r="Q15146">
        <v>10.1</v>
      </c>
      <c r="R15146" t="s">
        <v>150</v>
      </c>
      <c r="S15146">
        <v>0.09</v>
      </c>
      <c r="T15146" t="s">
        <v>150</v>
      </c>
      <c r="U15146">
        <v>2.79</v>
      </c>
      <c r="V15146" t="s">
        <v>150</v>
      </c>
      <c r="W15146">
        <v>32.090000000000003</v>
      </c>
      <c r="X15146" t="s">
        <v>150</v>
      </c>
      <c r="Y15146">
        <v>18.95</v>
      </c>
      <c r="AA15146">
        <v>52.41</v>
      </c>
      <c r="AE15146">
        <v>30.3</v>
      </c>
      <c r="AF15146" t="s">
        <v>150</v>
      </c>
      <c r="AG15146">
        <v>6.53</v>
      </c>
      <c r="AH15146" t="s">
        <v>150</v>
      </c>
      <c r="AS15146">
        <v>2.0699999999999998</v>
      </c>
      <c r="AT15146" t="s">
        <v>150</v>
      </c>
      <c r="BE15146">
        <v>11.31</v>
      </c>
      <c r="BF15146" t="s">
        <v>150</v>
      </c>
    </row>
    <row r="15147" spans="1:58" x14ac:dyDescent="0.2">
      <c r="A15147" t="s">
        <v>265</v>
      </c>
      <c r="B15147" t="s">
        <v>266</v>
      </c>
      <c r="C15147">
        <f>-69.99708566 / 41.7378747</f>
        <v>-1.677063965597654</v>
      </c>
      <c r="D15147" t="s">
        <v>267</v>
      </c>
      <c r="E15147" t="s">
        <v>70</v>
      </c>
      <c r="F15147" s="1">
        <v>43565</v>
      </c>
      <c r="G15147">
        <v>2.85</v>
      </c>
      <c r="K15147" t="s">
        <v>173</v>
      </c>
      <c r="L15147" t="s">
        <v>150</v>
      </c>
      <c r="O15147">
        <v>10.85</v>
      </c>
      <c r="P15147" t="s">
        <v>150</v>
      </c>
      <c r="Q15147">
        <v>9.6</v>
      </c>
      <c r="R15147" t="s">
        <v>150</v>
      </c>
      <c r="S15147" t="s">
        <v>173</v>
      </c>
      <c r="T15147" t="s">
        <v>150</v>
      </c>
      <c r="W15147" t="s">
        <v>173</v>
      </c>
      <c r="X15147" t="s">
        <v>150</v>
      </c>
      <c r="AE15147" t="s">
        <v>173</v>
      </c>
      <c r="AF15147" t="s">
        <v>150</v>
      </c>
      <c r="AG15147" t="s">
        <v>173</v>
      </c>
      <c r="AH15147" t="s">
        <v>150</v>
      </c>
      <c r="AS15147" t="s">
        <v>173</v>
      </c>
      <c r="AT15147" t="s">
        <v>150</v>
      </c>
      <c r="BE15147" t="s">
        <v>173</v>
      </c>
      <c r="BF15147" t="s">
        <v>150</v>
      </c>
    </row>
    <row r="15148" spans="1:58" x14ac:dyDescent="0.2">
      <c r="A15148" t="s">
        <v>265</v>
      </c>
      <c r="B15148" t="s">
        <v>266</v>
      </c>
      <c r="C15148">
        <f>-69.99708566 / 41.7378747</f>
        <v>-1.677063965597654</v>
      </c>
      <c r="D15148" t="s">
        <v>267</v>
      </c>
      <c r="E15148" t="s">
        <v>70</v>
      </c>
      <c r="F15148" s="1">
        <v>43713</v>
      </c>
      <c r="G15148">
        <v>0.5</v>
      </c>
      <c r="I15148">
        <v>3.1</v>
      </c>
      <c r="J15148" t="s">
        <v>150</v>
      </c>
      <c r="K15148">
        <v>2.3199999999999998</v>
      </c>
      <c r="L15148" t="s">
        <v>150</v>
      </c>
      <c r="M15148">
        <v>2.09</v>
      </c>
      <c r="N15148" t="s">
        <v>150</v>
      </c>
      <c r="O15148">
        <v>3.45</v>
      </c>
      <c r="P15148" t="s">
        <v>150</v>
      </c>
      <c r="Q15148">
        <v>23</v>
      </c>
      <c r="R15148" t="s">
        <v>150</v>
      </c>
      <c r="S15148">
        <v>0.54</v>
      </c>
      <c r="T15148" t="s">
        <v>150</v>
      </c>
      <c r="U15148">
        <v>16.73</v>
      </c>
      <c r="V15148" t="s">
        <v>150</v>
      </c>
      <c r="W15148">
        <v>26.63</v>
      </c>
      <c r="X15148" t="s">
        <v>150</v>
      </c>
      <c r="Y15148">
        <v>44.77</v>
      </c>
      <c r="AA15148">
        <v>38.86</v>
      </c>
      <c r="AC15148">
        <v>49.38</v>
      </c>
      <c r="AE15148">
        <v>28.9</v>
      </c>
      <c r="AF15148" t="s">
        <v>150</v>
      </c>
      <c r="AG15148">
        <v>6.27</v>
      </c>
      <c r="AH15148" t="s">
        <v>150</v>
      </c>
      <c r="AS15148">
        <v>2.14</v>
      </c>
      <c r="AT15148" t="s">
        <v>150</v>
      </c>
      <c r="BE15148">
        <v>4.46</v>
      </c>
      <c r="BF15148" t="s">
        <v>150</v>
      </c>
    </row>
    <row r="15149" spans="1:58" x14ac:dyDescent="0.2">
      <c r="A15149" t="s">
        <v>265</v>
      </c>
      <c r="B15149" t="s">
        <v>266</v>
      </c>
      <c r="C15149">
        <f>-69.99708566 / 41.7378747</f>
        <v>-1.677063965597654</v>
      </c>
      <c r="D15149" t="s">
        <v>267</v>
      </c>
      <c r="E15149" t="s">
        <v>70</v>
      </c>
      <c r="F15149" s="1">
        <v>43713</v>
      </c>
      <c r="G15149">
        <v>1</v>
      </c>
      <c r="K15149" t="s">
        <v>173</v>
      </c>
      <c r="L15149" t="s">
        <v>150</v>
      </c>
      <c r="O15149">
        <v>3.46</v>
      </c>
      <c r="P15149" t="s">
        <v>150</v>
      </c>
      <c r="Q15149">
        <v>23</v>
      </c>
      <c r="R15149" t="s">
        <v>150</v>
      </c>
      <c r="S15149" t="s">
        <v>173</v>
      </c>
      <c r="T15149" t="s">
        <v>150</v>
      </c>
      <c r="W15149" t="s">
        <v>173</v>
      </c>
      <c r="X15149" t="s">
        <v>150</v>
      </c>
      <c r="AE15149" t="s">
        <v>173</v>
      </c>
      <c r="AF15149" t="s">
        <v>150</v>
      </c>
      <c r="AG15149" t="s">
        <v>173</v>
      </c>
      <c r="AH15149" t="s">
        <v>150</v>
      </c>
      <c r="AS15149" t="s">
        <v>173</v>
      </c>
      <c r="AT15149" t="s">
        <v>150</v>
      </c>
      <c r="BE15149" t="s">
        <v>173</v>
      </c>
      <c r="BF15149" t="s">
        <v>150</v>
      </c>
    </row>
    <row r="15150" spans="1:58" x14ac:dyDescent="0.2">
      <c r="A15150" t="s">
        <v>265</v>
      </c>
      <c r="B15150" t="s">
        <v>266</v>
      </c>
      <c r="C15150">
        <f>-69.99708566 / 41.7378747</f>
        <v>-1.677063965597654</v>
      </c>
      <c r="D15150" t="s">
        <v>267</v>
      </c>
      <c r="E15150" t="s">
        <v>70</v>
      </c>
      <c r="F15150" s="1">
        <v>43713</v>
      </c>
      <c r="G15150">
        <v>2</v>
      </c>
      <c r="K15150">
        <v>9.1199999999999992</v>
      </c>
      <c r="L15150" t="s">
        <v>150</v>
      </c>
      <c r="O15150">
        <v>0.19</v>
      </c>
      <c r="P15150" t="s">
        <v>150</v>
      </c>
      <c r="Q15150">
        <v>21.9</v>
      </c>
      <c r="R15150" t="s">
        <v>150</v>
      </c>
      <c r="S15150">
        <v>0.65</v>
      </c>
      <c r="T15150" t="s">
        <v>150</v>
      </c>
      <c r="W15150">
        <v>25.62</v>
      </c>
      <c r="X15150" t="s">
        <v>150</v>
      </c>
      <c r="AE15150">
        <v>29.4</v>
      </c>
      <c r="AF15150" t="s">
        <v>150</v>
      </c>
      <c r="AG15150">
        <v>6.18</v>
      </c>
      <c r="AH15150" t="s">
        <v>150</v>
      </c>
      <c r="AS15150">
        <v>7.17</v>
      </c>
      <c r="AT15150" t="s">
        <v>150</v>
      </c>
      <c r="BE15150">
        <v>16.29</v>
      </c>
      <c r="BF15150" t="s">
        <v>150</v>
      </c>
    </row>
    <row r="15151" spans="1:58" x14ac:dyDescent="0.2">
      <c r="A15151" t="s">
        <v>67</v>
      </c>
      <c r="B15151" t="s">
        <v>68</v>
      </c>
      <c r="C15151">
        <f>-70.18493744 / 42.06854856</f>
        <v>-1.668347015583368</v>
      </c>
      <c r="D15151" t="s">
        <v>69</v>
      </c>
      <c r="E15151" t="s">
        <v>70</v>
      </c>
      <c r="F15151" s="1">
        <v>37143</v>
      </c>
      <c r="G15151">
        <v>0.5</v>
      </c>
      <c r="I15151">
        <v>0.3</v>
      </c>
      <c r="J15151" t="s">
        <v>71</v>
      </c>
      <c r="K15151">
        <v>1.37</v>
      </c>
      <c r="L15151" t="s">
        <v>71</v>
      </c>
      <c r="M15151">
        <v>0.3</v>
      </c>
      <c r="N15151" t="s">
        <v>71</v>
      </c>
      <c r="S15151">
        <v>0.86</v>
      </c>
      <c r="T15151" t="s">
        <v>71</v>
      </c>
      <c r="U15151">
        <v>26.64</v>
      </c>
      <c r="V15151" t="s">
        <v>71</v>
      </c>
      <c r="W15151">
        <v>46.4</v>
      </c>
      <c r="X15151" t="s">
        <v>71</v>
      </c>
      <c r="Y15151">
        <v>51.48</v>
      </c>
      <c r="AA15151">
        <v>33.69</v>
      </c>
      <c r="AC15151">
        <v>77.349999999999994</v>
      </c>
      <c r="AE15151">
        <v>0</v>
      </c>
      <c r="AF15151" t="s">
        <v>71</v>
      </c>
      <c r="AG15151">
        <v>4.68</v>
      </c>
      <c r="AH15151" t="s">
        <v>71</v>
      </c>
      <c r="AS15151">
        <v>3.3</v>
      </c>
      <c r="AT15151" t="s">
        <v>71</v>
      </c>
    </row>
    <row r="15152" spans="1:58" x14ac:dyDescent="0.2">
      <c r="A15152" t="s">
        <v>75</v>
      </c>
      <c r="B15152" t="s">
        <v>76</v>
      </c>
      <c r="C15152">
        <f>-70.20764603 / 42.06024263</f>
        <v>-1.6692163820263728</v>
      </c>
      <c r="D15152" t="s">
        <v>77</v>
      </c>
      <c r="E15152" t="s">
        <v>70</v>
      </c>
      <c r="F15152" s="1">
        <v>37143</v>
      </c>
      <c r="G15152">
        <v>0.5</v>
      </c>
      <c r="I15152">
        <v>0.5</v>
      </c>
      <c r="J15152" t="s">
        <v>71</v>
      </c>
      <c r="K15152">
        <v>0.71</v>
      </c>
      <c r="L15152" t="s">
        <v>71</v>
      </c>
      <c r="M15152">
        <v>0.5</v>
      </c>
      <c r="N15152" t="s">
        <v>71</v>
      </c>
      <c r="S15152">
        <v>0.66</v>
      </c>
      <c r="T15152" t="s">
        <v>71</v>
      </c>
      <c r="U15152">
        <v>20.440000000000001</v>
      </c>
      <c r="V15152" t="s">
        <v>71</v>
      </c>
      <c r="W15152">
        <v>41.2</v>
      </c>
      <c r="X15152" t="s">
        <v>71</v>
      </c>
      <c r="Y15152">
        <v>47.66</v>
      </c>
      <c r="AA15152">
        <v>27.24</v>
      </c>
      <c r="AC15152">
        <v>69.989999999999995</v>
      </c>
      <c r="AE15152">
        <v>0</v>
      </c>
      <c r="AF15152" t="s">
        <v>71</v>
      </c>
      <c r="AG15152">
        <v>4.4400000000000004</v>
      </c>
      <c r="AH15152" t="s">
        <v>71</v>
      </c>
      <c r="AS15152">
        <v>2.31</v>
      </c>
      <c r="AT15152" t="s">
        <v>71</v>
      </c>
    </row>
    <row r="15153" spans="1:46" x14ac:dyDescent="0.2">
      <c r="A15153" t="s">
        <v>78</v>
      </c>
      <c r="B15153" t="s">
        <v>79</v>
      </c>
      <c r="C15153">
        <f>-70.1988498 / 42.05857711</f>
        <v>-1.6690733406506344</v>
      </c>
      <c r="D15153" t="s">
        <v>80</v>
      </c>
      <c r="E15153" t="s">
        <v>70</v>
      </c>
      <c r="F15153" s="1">
        <v>37143</v>
      </c>
      <c r="G15153">
        <v>0.5</v>
      </c>
      <c r="I15153">
        <v>0.5</v>
      </c>
      <c r="J15153" t="s">
        <v>71</v>
      </c>
      <c r="K15153">
        <v>1.0900000000000001</v>
      </c>
      <c r="L15153" t="s">
        <v>71</v>
      </c>
      <c r="M15153">
        <v>0.5</v>
      </c>
      <c r="N15153" t="s">
        <v>71</v>
      </c>
      <c r="S15153">
        <v>0.97</v>
      </c>
      <c r="T15153" t="s">
        <v>71</v>
      </c>
      <c r="U15153">
        <v>30.04</v>
      </c>
      <c r="V15153" t="s">
        <v>71</v>
      </c>
      <c r="W15153">
        <v>45.6</v>
      </c>
      <c r="X15153" t="s">
        <v>71</v>
      </c>
      <c r="Y15153">
        <v>53.21</v>
      </c>
      <c r="AA15153">
        <v>31.45</v>
      </c>
      <c r="AC15153">
        <v>69.989999999999995</v>
      </c>
      <c r="AE15153">
        <v>0</v>
      </c>
      <c r="AF15153" t="s">
        <v>71</v>
      </c>
      <c r="AG15153">
        <v>4.4000000000000004</v>
      </c>
      <c r="AH15153" t="s">
        <v>71</v>
      </c>
      <c r="AS15153">
        <v>4.66</v>
      </c>
      <c r="AT15153" t="s">
        <v>71</v>
      </c>
    </row>
    <row r="15154" spans="1:46" x14ac:dyDescent="0.2">
      <c r="A15154" t="s">
        <v>78</v>
      </c>
      <c r="B15154" t="s">
        <v>79</v>
      </c>
      <c r="C15154">
        <f>-70.1988498 / 42.05857711</f>
        <v>-1.6690733406506344</v>
      </c>
      <c r="D15154" t="s">
        <v>80</v>
      </c>
      <c r="E15154" t="s">
        <v>70</v>
      </c>
      <c r="F15154" s="1">
        <v>37873</v>
      </c>
      <c r="G15154">
        <v>0.5</v>
      </c>
      <c r="I15154">
        <v>2</v>
      </c>
      <c r="J15154" t="s">
        <v>71</v>
      </c>
      <c r="K15154">
        <v>1.94</v>
      </c>
      <c r="L15154" t="s">
        <v>71</v>
      </c>
      <c r="O15154">
        <v>3.8</v>
      </c>
      <c r="P15154" t="s">
        <v>71</v>
      </c>
      <c r="Q15154">
        <v>14.2</v>
      </c>
      <c r="R15154" t="s">
        <v>71</v>
      </c>
      <c r="S15154">
        <v>0.9</v>
      </c>
      <c r="T15154" t="s">
        <v>71</v>
      </c>
      <c r="U15154">
        <v>27.88</v>
      </c>
      <c r="V15154" t="s">
        <v>71</v>
      </c>
      <c r="W15154">
        <v>72.2</v>
      </c>
      <c r="X15154" t="s">
        <v>71</v>
      </c>
      <c r="Y15154">
        <v>52.14</v>
      </c>
      <c r="AA15154">
        <v>37.1</v>
      </c>
      <c r="AG15154">
        <v>4.5999999999999996</v>
      </c>
      <c r="AH15154" t="s">
        <v>71</v>
      </c>
      <c r="AS15154">
        <v>3.05</v>
      </c>
      <c r="AT15154" t="s">
        <v>71</v>
      </c>
    </row>
    <row r="15155" spans="1:46" x14ac:dyDescent="0.2">
      <c r="A15155" t="s">
        <v>81</v>
      </c>
      <c r="B15155" t="s">
        <v>82</v>
      </c>
      <c r="C15155">
        <f>-70.21018121 / 42.05691924</f>
        <v>-1.6694085653145907</v>
      </c>
      <c r="D15155" t="s">
        <v>83</v>
      </c>
      <c r="E15155" t="s">
        <v>70</v>
      </c>
      <c r="F15155" s="1">
        <v>37143</v>
      </c>
      <c r="G15155">
        <v>0.5</v>
      </c>
      <c r="I15155">
        <v>0.3</v>
      </c>
      <c r="J15155" t="s">
        <v>71</v>
      </c>
      <c r="K15155">
        <v>72.83</v>
      </c>
      <c r="L15155" t="s">
        <v>71</v>
      </c>
      <c r="M15155">
        <v>0.3</v>
      </c>
      <c r="N15155" t="s">
        <v>71</v>
      </c>
      <c r="S15155">
        <v>7.25</v>
      </c>
      <c r="T15155" t="s">
        <v>71</v>
      </c>
      <c r="U15155">
        <v>224.56</v>
      </c>
      <c r="V15155" t="s">
        <v>71</v>
      </c>
      <c r="W15155">
        <v>425.5</v>
      </c>
      <c r="X15155" t="s">
        <v>71</v>
      </c>
      <c r="Y15155">
        <v>82.22</v>
      </c>
      <c r="AA15155">
        <v>72.67</v>
      </c>
      <c r="AC15155">
        <v>77.349999999999994</v>
      </c>
      <c r="AE15155">
        <v>0.3</v>
      </c>
      <c r="AF15155" t="s">
        <v>71</v>
      </c>
      <c r="AG15155">
        <v>4.8600000000000003</v>
      </c>
      <c r="AH15155" t="s">
        <v>71</v>
      </c>
      <c r="AS15155">
        <v>301.85000000000002</v>
      </c>
      <c r="AT15155" t="s">
        <v>71</v>
      </c>
    </row>
    <row r="15156" spans="1:46" x14ac:dyDescent="0.2">
      <c r="A15156" t="s">
        <v>84</v>
      </c>
      <c r="B15156" t="s">
        <v>85</v>
      </c>
      <c r="C15156">
        <f>-70.1951012 / 42.0563198</f>
        <v>-1.6690737928048569</v>
      </c>
      <c r="D15156" t="s">
        <v>86</v>
      </c>
      <c r="E15156" t="s">
        <v>70</v>
      </c>
      <c r="F15156" s="1">
        <v>37873</v>
      </c>
      <c r="G15156">
        <v>0.5</v>
      </c>
      <c r="I15156">
        <v>2</v>
      </c>
      <c r="J15156" t="s">
        <v>71</v>
      </c>
      <c r="K15156">
        <v>2.25</v>
      </c>
      <c r="L15156" t="s">
        <v>71</v>
      </c>
      <c r="S15156">
        <v>1.2</v>
      </c>
      <c r="T15156" t="s">
        <v>71</v>
      </c>
      <c r="U15156">
        <v>37.17</v>
      </c>
      <c r="V15156" t="s">
        <v>71</v>
      </c>
      <c r="W15156">
        <v>76.8</v>
      </c>
      <c r="X15156" t="s">
        <v>71</v>
      </c>
      <c r="Y15156">
        <v>56.29</v>
      </c>
      <c r="AA15156">
        <v>38.56</v>
      </c>
      <c r="AS15156">
        <v>11.29</v>
      </c>
      <c r="AT15156" t="s">
        <v>71</v>
      </c>
    </row>
    <row r="15157" spans="1:46" x14ac:dyDescent="0.2">
      <c r="A15157" t="s">
        <v>84</v>
      </c>
      <c r="B15157" t="s">
        <v>85</v>
      </c>
      <c r="C15157">
        <f>-70.1951012 / 42.0563198</f>
        <v>-1.6690737928048569</v>
      </c>
      <c r="D15157" t="s">
        <v>86</v>
      </c>
      <c r="E15157" t="s">
        <v>70</v>
      </c>
      <c r="F15157" s="1">
        <v>38259</v>
      </c>
      <c r="G15157">
        <v>0.1</v>
      </c>
      <c r="K15157">
        <v>1.9</v>
      </c>
      <c r="L15157" t="s">
        <v>71</v>
      </c>
      <c r="S15157">
        <v>0.47</v>
      </c>
      <c r="T15157" t="s">
        <v>71</v>
      </c>
      <c r="U15157">
        <v>14.56</v>
      </c>
      <c r="V15157" t="s">
        <v>71</v>
      </c>
      <c r="W15157">
        <v>32.65</v>
      </c>
      <c r="X15157" t="s">
        <v>71</v>
      </c>
      <c r="Y15157">
        <v>42.77</v>
      </c>
      <c r="AA15157">
        <v>36.9</v>
      </c>
      <c r="AE15157">
        <v>3.63</v>
      </c>
      <c r="AF15157" t="s">
        <v>71</v>
      </c>
      <c r="AG15157">
        <v>5.05</v>
      </c>
      <c r="AH15157" t="s">
        <v>71</v>
      </c>
      <c r="AS15157">
        <v>3.06</v>
      </c>
      <c r="AT15157" t="s">
        <v>71</v>
      </c>
    </row>
    <row r="15158" spans="1:46" x14ac:dyDescent="0.2">
      <c r="A15158" t="s">
        <v>84</v>
      </c>
      <c r="B15158" t="s">
        <v>85</v>
      </c>
      <c r="C15158">
        <f>-70.1951012 / 42.0563198</f>
        <v>-1.6690737928048569</v>
      </c>
      <c r="D15158" t="s">
        <v>86</v>
      </c>
      <c r="E15158" t="s">
        <v>70</v>
      </c>
      <c r="F15158" s="1">
        <v>38259</v>
      </c>
      <c r="G15158">
        <v>0.5</v>
      </c>
      <c r="I15158">
        <v>1</v>
      </c>
      <c r="J15158" t="s">
        <v>71</v>
      </c>
      <c r="O15158">
        <v>9.9</v>
      </c>
      <c r="P15158" t="s">
        <v>71</v>
      </c>
      <c r="Q15158">
        <v>18.3</v>
      </c>
      <c r="R15158" t="s">
        <v>71</v>
      </c>
    </row>
    <row r="15159" spans="1:46" x14ac:dyDescent="0.2">
      <c r="A15159" t="s">
        <v>87</v>
      </c>
      <c r="B15159" t="s">
        <v>88</v>
      </c>
      <c r="C15159">
        <f>-70.20821737 / 42.05329023</f>
        <v>-1.6695059289300227</v>
      </c>
      <c r="D15159" t="s">
        <v>89</v>
      </c>
      <c r="E15159" t="s">
        <v>70</v>
      </c>
      <c r="F15159" s="1">
        <v>37143</v>
      </c>
      <c r="G15159">
        <v>0.5</v>
      </c>
      <c r="I15159">
        <v>1</v>
      </c>
      <c r="J15159" t="s">
        <v>71</v>
      </c>
      <c r="K15159">
        <v>8.2100000000000009</v>
      </c>
      <c r="L15159" t="s">
        <v>71</v>
      </c>
      <c r="M15159">
        <v>0.5</v>
      </c>
      <c r="N15159" t="s">
        <v>71</v>
      </c>
      <c r="O15159">
        <v>7.5</v>
      </c>
      <c r="P15159" t="s">
        <v>71</v>
      </c>
      <c r="Q15159">
        <v>21.8</v>
      </c>
      <c r="R15159" t="s">
        <v>71</v>
      </c>
      <c r="S15159">
        <v>2.29</v>
      </c>
      <c r="T15159" t="s">
        <v>71</v>
      </c>
      <c r="U15159">
        <v>70.930000000000007</v>
      </c>
      <c r="V15159" t="s">
        <v>71</v>
      </c>
      <c r="W15159">
        <v>63.6</v>
      </c>
      <c r="X15159" t="s">
        <v>71</v>
      </c>
      <c r="Y15159">
        <v>65.599999999999994</v>
      </c>
      <c r="AA15159">
        <v>51.25</v>
      </c>
      <c r="AC15159">
        <v>69.989999999999995</v>
      </c>
      <c r="AE15159">
        <v>1.3</v>
      </c>
      <c r="AF15159" t="s">
        <v>71</v>
      </c>
      <c r="AG15159">
        <v>5.33</v>
      </c>
      <c r="AH15159" t="s">
        <v>71</v>
      </c>
      <c r="AS15159">
        <v>7.94</v>
      </c>
      <c r="AT15159" t="s">
        <v>71</v>
      </c>
    </row>
    <row r="15160" spans="1:46" x14ac:dyDescent="0.2">
      <c r="A15160" t="s">
        <v>87</v>
      </c>
      <c r="B15160" t="s">
        <v>88</v>
      </c>
      <c r="C15160">
        <f>-70.20821737 / 42.05329023</f>
        <v>-1.6695059289300227</v>
      </c>
      <c r="D15160" t="s">
        <v>89</v>
      </c>
      <c r="E15160" t="s">
        <v>70</v>
      </c>
      <c r="F15160" s="1">
        <v>37143</v>
      </c>
      <c r="G15160">
        <v>1</v>
      </c>
      <c r="O15160">
        <v>7.3</v>
      </c>
      <c r="P15160" t="s">
        <v>71</v>
      </c>
      <c r="Q15160">
        <v>21.6</v>
      </c>
      <c r="R15160" t="s">
        <v>71</v>
      </c>
    </row>
    <row r="15161" spans="1:46" x14ac:dyDescent="0.2">
      <c r="A15161" t="s">
        <v>87</v>
      </c>
      <c r="B15161" t="s">
        <v>88</v>
      </c>
      <c r="C15161">
        <f>-70.20821737 / 42.05329023</f>
        <v>-1.6695059289300227</v>
      </c>
      <c r="D15161" t="s">
        <v>89</v>
      </c>
      <c r="E15161" t="s">
        <v>70</v>
      </c>
      <c r="F15161" s="1">
        <v>37873</v>
      </c>
      <c r="G15161">
        <v>0.5</v>
      </c>
      <c r="I15161">
        <v>2</v>
      </c>
      <c r="J15161" t="s">
        <v>71</v>
      </c>
      <c r="K15161">
        <v>9.51</v>
      </c>
      <c r="L15161" t="s">
        <v>71</v>
      </c>
      <c r="S15161">
        <v>1.2</v>
      </c>
      <c r="T15161" t="s">
        <v>71</v>
      </c>
      <c r="U15161">
        <v>37.17</v>
      </c>
      <c r="V15161" t="s">
        <v>71</v>
      </c>
      <c r="W15161">
        <v>50.2</v>
      </c>
      <c r="X15161" t="s">
        <v>71</v>
      </c>
      <c r="Y15161">
        <v>56.29</v>
      </c>
      <c r="AA15161">
        <v>52.7</v>
      </c>
      <c r="AS15161">
        <v>5.38</v>
      </c>
      <c r="AT15161" t="s">
        <v>71</v>
      </c>
    </row>
    <row r="15162" spans="1:46" x14ac:dyDescent="0.2">
      <c r="A15162" t="s">
        <v>87</v>
      </c>
      <c r="B15162" t="s">
        <v>88</v>
      </c>
      <c r="C15162">
        <f>-70.20821737 / 42.05329023</f>
        <v>-1.6695059289300227</v>
      </c>
      <c r="D15162" t="s">
        <v>89</v>
      </c>
      <c r="E15162" t="s">
        <v>70</v>
      </c>
      <c r="F15162" s="1">
        <v>38259</v>
      </c>
      <c r="G15162">
        <v>0.1</v>
      </c>
      <c r="K15162">
        <v>7.33</v>
      </c>
      <c r="L15162" t="s">
        <v>71</v>
      </c>
      <c r="S15162">
        <v>1.06</v>
      </c>
      <c r="T15162" t="s">
        <v>71</v>
      </c>
      <c r="U15162">
        <v>32.83</v>
      </c>
      <c r="V15162" t="s">
        <v>71</v>
      </c>
      <c r="W15162">
        <v>43.11</v>
      </c>
      <c r="X15162" t="s">
        <v>71</v>
      </c>
      <c r="Y15162">
        <v>54.5</v>
      </c>
      <c r="AA15162">
        <v>50.14</v>
      </c>
      <c r="AE15162">
        <v>1.41</v>
      </c>
      <c r="AF15162" t="s">
        <v>71</v>
      </c>
      <c r="AG15162">
        <v>5.0999999999999996</v>
      </c>
      <c r="AH15162" t="s">
        <v>71</v>
      </c>
      <c r="AS15162">
        <v>10.56</v>
      </c>
      <c r="AT15162" t="s">
        <v>71</v>
      </c>
    </row>
    <row r="15163" spans="1:46" x14ac:dyDescent="0.2">
      <c r="A15163" t="s">
        <v>87</v>
      </c>
      <c r="B15163" t="s">
        <v>88</v>
      </c>
      <c r="C15163">
        <f>-70.20821737 / 42.05329023</f>
        <v>-1.6695059289300227</v>
      </c>
      <c r="D15163" t="s">
        <v>89</v>
      </c>
      <c r="E15163" t="s">
        <v>70</v>
      </c>
      <c r="F15163" s="1">
        <v>38259</v>
      </c>
      <c r="G15163">
        <v>0.5</v>
      </c>
      <c r="I15163">
        <v>1</v>
      </c>
      <c r="J15163" t="s">
        <v>71</v>
      </c>
      <c r="O15163">
        <v>9.4</v>
      </c>
      <c r="P15163" t="s">
        <v>71</v>
      </c>
      <c r="Q15163">
        <v>16.899999999999999</v>
      </c>
      <c r="R15163" t="s">
        <v>71</v>
      </c>
    </row>
    <row r="15164" spans="1:46" x14ac:dyDescent="0.2">
      <c r="A15164" t="s">
        <v>87</v>
      </c>
      <c r="B15164" t="s">
        <v>88</v>
      </c>
      <c r="C15164">
        <f>-70.20821737 / 42.05329023</f>
        <v>-1.6695059289300227</v>
      </c>
      <c r="D15164" t="s">
        <v>89</v>
      </c>
      <c r="E15164" t="s">
        <v>70</v>
      </c>
      <c r="F15164" s="1">
        <v>38623</v>
      </c>
      <c r="G15164">
        <v>0.1</v>
      </c>
      <c r="I15164">
        <v>1.5</v>
      </c>
      <c r="J15164" t="s">
        <v>71</v>
      </c>
      <c r="M15164">
        <v>0.5</v>
      </c>
      <c r="N15164" t="s">
        <v>71</v>
      </c>
      <c r="O15164">
        <v>6.4</v>
      </c>
      <c r="P15164" t="s">
        <v>71</v>
      </c>
      <c r="Q15164">
        <v>19.7</v>
      </c>
      <c r="R15164" t="s">
        <v>71</v>
      </c>
      <c r="AC15164">
        <v>69.989999999999995</v>
      </c>
    </row>
    <row r="15165" spans="1:46" x14ac:dyDescent="0.2">
      <c r="A15165" t="s">
        <v>87</v>
      </c>
      <c r="B15165" t="s">
        <v>88</v>
      </c>
      <c r="C15165">
        <f>-70.20821737 / 42.05329023</f>
        <v>-1.6695059289300227</v>
      </c>
      <c r="D15165" t="s">
        <v>89</v>
      </c>
      <c r="E15165" t="s">
        <v>70</v>
      </c>
      <c r="F15165" s="1">
        <v>38623</v>
      </c>
      <c r="G15165">
        <v>0.5</v>
      </c>
      <c r="K15165">
        <v>3.23</v>
      </c>
      <c r="L15165" t="s">
        <v>71</v>
      </c>
      <c r="O15165">
        <v>6.63</v>
      </c>
      <c r="P15165" t="s">
        <v>71</v>
      </c>
      <c r="Q15165">
        <v>19.100000000000001</v>
      </c>
      <c r="R15165" t="s">
        <v>71</v>
      </c>
      <c r="S15165">
        <v>0.9</v>
      </c>
      <c r="T15165" t="s">
        <v>71</v>
      </c>
      <c r="U15165">
        <v>27.88</v>
      </c>
      <c r="V15165" t="s">
        <v>71</v>
      </c>
      <c r="W15165">
        <v>36.39</v>
      </c>
      <c r="X15165" t="s">
        <v>71</v>
      </c>
      <c r="Y15165">
        <v>52.14</v>
      </c>
      <c r="AA15165">
        <v>42.1</v>
      </c>
      <c r="AE15165">
        <v>2.2200000000000002</v>
      </c>
      <c r="AF15165" t="s">
        <v>71</v>
      </c>
      <c r="AG15165">
        <v>5.26</v>
      </c>
      <c r="AH15165" t="s">
        <v>71</v>
      </c>
      <c r="AS15165">
        <v>5.33</v>
      </c>
      <c r="AT15165" t="s">
        <v>71</v>
      </c>
    </row>
    <row r="15166" spans="1:46" x14ac:dyDescent="0.2">
      <c r="A15166" t="s">
        <v>87</v>
      </c>
      <c r="B15166" t="s">
        <v>88</v>
      </c>
      <c r="C15166">
        <f>-70.20821737 / 42.05329023</f>
        <v>-1.6695059289300227</v>
      </c>
      <c r="D15166" t="s">
        <v>89</v>
      </c>
      <c r="E15166" t="s">
        <v>70</v>
      </c>
      <c r="F15166" s="1">
        <v>38623</v>
      </c>
      <c r="G15166">
        <v>1</v>
      </c>
      <c r="K15166">
        <v>3</v>
      </c>
      <c r="L15166" t="s">
        <v>71</v>
      </c>
      <c r="O15166">
        <v>6.2</v>
      </c>
      <c r="P15166" t="s">
        <v>71</v>
      </c>
      <c r="Q15166">
        <v>18.899999999999999</v>
      </c>
      <c r="R15166" t="s">
        <v>71</v>
      </c>
      <c r="S15166">
        <v>5.2</v>
      </c>
      <c r="T15166" t="s">
        <v>71</v>
      </c>
      <c r="U15166">
        <v>161.06</v>
      </c>
      <c r="V15166" t="s">
        <v>71</v>
      </c>
      <c r="W15166">
        <v>36.39</v>
      </c>
      <c r="X15166" t="s">
        <v>71</v>
      </c>
      <c r="Y15166">
        <v>77.430000000000007</v>
      </c>
      <c r="AA15166">
        <v>41.38</v>
      </c>
      <c r="AE15166">
        <v>2.2200000000000002</v>
      </c>
      <c r="AF15166" t="s">
        <v>71</v>
      </c>
      <c r="AG15166">
        <v>5.25</v>
      </c>
      <c r="AH15166" t="s">
        <v>71</v>
      </c>
      <c r="AS15166">
        <v>4.6900000000000004</v>
      </c>
      <c r="AT15166" t="s">
        <v>71</v>
      </c>
    </row>
    <row r="15167" spans="1:46" x14ac:dyDescent="0.2">
      <c r="A15167" t="s">
        <v>87</v>
      </c>
      <c r="B15167" t="s">
        <v>88</v>
      </c>
      <c r="C15167">
        <f>-70.20821737 / 42.05329023</f>
        <v>-1.6695059289300227</v>
      </c>
      <c r="D15167" t="s">
        <v>89</v>
      </c>
      <c r="E15167" t="s">
        <v>70</v>
      </c>
      <c r="F15167" s="1">
        <v>38972</v>
      </c>
      <c r="G15167">
        <v>0.1</v>
      </c>
      <c r="I15167">
        <v>1.1000000000000001</v>
      </c>
      <c r="J15167" t="s">
        <v>71</v>
      </c>
      <c r="M15167">
        <v>0.79</v>
      </c>
      <c r="N15167" t="s">
        <v>71</v>
      </c>
      <c r="O15167">
        <v>8.64</v>
      </c>
      <c r="P15167" t="s">
        <v>71</v>
      </c>
      <c r="Q15167">
        <v>18.3</v>
      </c>
      <c r="R15167" t="s">
        <v>71</v>
      </c>
      <c r="AC15167">
        <v>63.4</v>
      </c>
    </row>
    <row r="15168" spans="1:46" x14ac:dyDescent="0.2">
      <c r="A15168" t="s">
        <v>87</v>
      </c>
      <c r="B15168" t="s">
        <v>88</v>
      </c>
      <c r="C15168">
        <f>-70.20821737 / 42.05329023</f>
        <v>-1.6695059289300227</v>
      </c>
      <c r="D15168" t="s">
        <v>89</v>
      </c>
      <c r="E15168" t="s">
        <v>70</v>
      </c>
      <c r="F15168" s="1">
        <v>38972</v>
      </c>
      <c r="G15168">
        <v>0.5</v>
      </c>
      <c r="K15168">
        <v>5.76</v>
      </c>
      <c r="L15168" t="s">
        <v>71</v>
      </c>
      <c r="O15168">
        <v>8.6300000000000008</v>
      </c>
      <c r="P15168" t="s">
        <v>71</v>
      </c>
      <c r="Q15168">
        <v>18.29</v>
      </c>
      <c r="R15168" t="s">
        <v>71</v>
      </c>
      <c r="S15168">
        <v>1.29</v>
      </c>
      <c r="T15168" t="s">
        <v>71</v>
      </c>
      <c r="U15168">
        <v>39.840000000000003</v>
      </c>
      <c r="V15168" t="s">
        <v>71</v>
      </c>
      <c r="W15168">
        <v>50.5</v>
      </c>
      <c r="X15168" t="s">
        <v>71</v>
      </c>
      <c r="Y15168">
        <v>57.29</v>
      </c>
      <c r="AA15168">
        <v>47.78</v>
      </c>
      <c r="AE15168">
        <v>3.63</v>
      </c>
      <c r="AF15168" t="s">
        <v>71</v>
      </c>
      <c r="AG15168">
        <v>5.56</v>
      </c>
      <c r="AH15168" t="s">
        <v>71</v>
      </c>
      <c r="AS15168">
        <v>9.0399999999999991</v>
      </c>
      <c r="AT15168" t="s">
        <v>71</v>
      </c>
    </row>
    <row r="15169" spans="1:46" x14ac:dyDescent="0.2">
      <c r="A15169" t="s">
        <v>87</v>
      </c>
      <c r="B15169" t="s">
        <v>88</v>
      </c>
      <c r="C15169">
        <f>-70.20821737 / 42.05329023</f>
        <v>-1.6695059289300227</v>
      </c>
      <c r="D15169" t="s">
        <v>89</v>
      </c>
      <c r="E15169" t="s">
        <v>70</v>
      </c>
      <c r="F15169" s="1">
        <v>38972</v>
      </c>
      <c r="G15169">
        <v>1</v>
      </c>
      <c r="O15169">
        <v>8.49</v>
      </c>
      <c r="P15169" t="s">
        <v>71</v>
      </c>
      <c r="Q15169">
        <v>18.25</v>
      </c>
      <c r="R15169" t="s">
        <v>71</v>
      </c>
    </row>
    <row r="15170" spans="1:46" x14ac:dyDescent="0.2">
      <c r="A15170" t="s">
        <v>87</v>
      </c>
      <c r="B15170" t="s">
        <v>88</v>
      </c>
      <c r="C15170">
        <f>-70.20821737 / 42.05329023</f>
        <v>-1.6695059289300227</v>
      </c>
      <c r="D15170" t="s">
        <v>89</v>
      </c>
      <c r="E15170" t="s">
        <v>70</v>
      </c>
      <c r="F15170" s="1">
        <v>39322</v>
      </c>
      <c r="G15170">
        <v>0.5</v>
      </c>
      <c r="I15170">
        <v>0.9</v>
      </c>
      <c r="J15170" t="s">
        <v>71</v>
      </c>
      <c r="K15170">
        <v>15.21</v>
      </c>
      <c r="L15170" t="s">
        <v>71</v>
      </c>
      <c r="M15170">
        <v>0.48</v>
      </c>
      <c r="N15170" t="s">
        <v>71</v>
      </c>
      <c r="O15170">
        <v>5.5</v>
      </c>
      <c r="P15170" t="s">
        <v>71</v>
      </c>
      <c r="Q15170">
        <v>23.59</v>
      </c>
      <c r="R15170" t="s">
        <v>71</v>
      </c>
      <c r="S15170">
        <v>1.63</v>
      </c>
      <c r="T15170" t="s">
        <v>71</v>
      </c>
      <c r="U15170">
        <v>50.64</v>
      </c>
      <c r="V15170" t="s">
        <v>71</v>
      </c>
      <c r="W15170">
        <v>59.02</v>
      </c>
      <c r="X15170" t="s">
        <v>71</v>
      </c>
      <c r="Y15170">
        <v>60.74</v>
      </c>
      <c r="AA15170">
        <v>57.3</v>
      </c>
      <c r="AC15170">
        <v>70.58</v>
      </c>
      <c r="AE15170">
        <v>0.4</v>
      </c>
      <c r="AF15170" t="s">
        <v>71</v>
      </c>
      <c r="AG15170">
        <v>4.9000000000000004</v>
      </c>
      <c r="AH15170" t="s">
        <v>71</v>
      </c>
      <c r="AS15170">
        <v>6.17</v>
      </c>
      <c r="AT15170" t="s">
        <v>71</v>
      </c>
    </row>
    <row r="15171" spans="1:46" x14ac:dyDescent="0.2">
      <c r="A15171" t="s">
        <v>87</v>
      </c>
      <c r="B15171" t="s">
        <v>88</v>
      </c>
      <c r="C15171">
        <f>-70.20821737 / 42.05329023</f>
        <v>-1.6695059289300227</v>
      </c>
      <c r="D15171" t="s">
        <v>89</v>
      </c>
      <c r="E15171" t="s">
        <v>70</v>
      </c>
      <c r="F15171" s="1">
        <v>40084</v>
      </c>
      <c r="G15171">
        <v>0.5</v>
      </c>
      <c r="I15171">
        <v>1.5</v>
      </c>
      <c r="J15171" t="s">
        <v>71</v>
      </c>
      <c r="K15171">
        <v>7.61</v>
      </c>
      <c r="L15171" t="s">
        <v>71</v>
      </c>
      <c r="M15171">
        <v>0.46</v>
      </c>
      <c r="N15171" t="s">
        <v>71</v>
      </c>
      <c r="O15171">
        <v>6.12</v>
      </c>
      <c r="P15171" t="s">
        <v>71</v>
      </c>
      <c r="Q15171">
        <v>16</v>
      </c>
      <c r="R15171" t="s">
        <v>71</v>
      </c>
      <c r="S15171">
        <v>1</v>
      </c>
      <c r="T15171" t="s">
        <v>71</v>
      </c>
      <c r="U15171">
        <v>31</v>
      </c>
      <c r="V15171" t="s">
        <v>71</v>
      </c>
      <c r="W15171">
        <v>59.66</v>
      </c>
      <c r="X15171" t="s">
        <v>71</v>
      </c>
      <c r="Y15171">
        <v>53.67</v>
      </c>
      <c r="AA15171">
        <v>50.51</v>
      </c>
      <c r="AC15171">
        <v>71.19</v>
      </c>
      <c r="AE15171">
        <v>1.4</v>
      </c>
      <c r="AF15171" t="s">
        <v>71</v>
      </c>
      <c r="AG15171">
        <v>5.12</v>
      </c>
      <c r="AH15171" t="s">
        <v>71</v>
      </c>
      <c r="AS15171">
        <v>1.88</v>
      </c>
      <c r="AT15171" t="s">
        <v>71</v>
      </c>
    </row>
    <row r="15172" spans="1:46" x14ac:dyDescent="0.2">
      <c r="A15172" t="s">
        <v>87</v>
      </c>
      <c r="B15172" t="s">
        <v>88</v>
      </c>
      <c r="C15172">
        <f>-70.20821737 / 42.05329023</f>
        <v>-1.6695059289300227</v>
      </c>
      <c r="D15172" t="s">
        <v>89</v>
      </c>
      <c r="E15172" t="s">
        <v>70</v>
      </c>
      <c r="F15172" s="1">
        <v>40084</v>
      </c>
      <c r="G15172">
        <v>1</v>
      </c>
      <c r="O15172">
        <v>1</v>
      </c>
      <c r="P15172" t="s">
        <v>71</v>
      </c>
      <c r="Q15172">
        <v>15.94</v>
      </c>
      <c r="R15172" t="s">
        <v>71</v>
      </c>
    </row>
    <row r="15173" spans="1:46" x14ac:dyDescent="0.2">
      <c r="A15173" t="s">
        <v>87</v>
      </c>
      <c r="B15173" t="s">
        <v>88</v>
      </c>
      <c r="C15173">
        <f>-70.20821737 / 42.05329023</f>
        <v>-1.6695059289300227</v>
      </c>
      <c r="D15173" t="s">
        <v>89</v>
      </c>
      <c r="E15173" t="s">
        <v>70</v>
      </c>
      <c r="F15173" s="1">
        <v>40441</v>
      </c>
      <c r="G15173">
        <v>0.1</v>
      </c>
      <c r="I15173">
        <v>0.8</v>
      </c>
      <c r="J15173" t="s">
        <v>71</v>
      </c>
      <c r="K15173">
        <v>1.33</v>
      </c>
      <c r="L15173" t="s">
        <v>71</v>
      </c>
      <c r="M15173">
        <v>0</v>
      </c>
      <c r="N15173" t="s">
        <v>71</v>
      </c>
      <c r="O15173">
        <v>7.96</v>
      </c>
      <c r="P15173" t="s">
        <v>71</v>
      </c>
      <c r="Q15173">
        <v>17.8</v>
      </c>
      <c r="R15173" t="s">
        <v>71</v>
      </c>
      <c r="S15173">
        <v>0.24</v>
      </c>
      <c r="T15173" t="s">
        <v>71</v>
      </c>
      <c r="U15173">
        <v>7.56</v>
      </c>
      <c r="V15173" t="s">
        <v>71</v>
      </c>
      <c r="W15173">
        <v>57.37</v>
      </c>
      <c r="X15173" t="s">
        <v>71</v>
      </c>
      <c r="Y15173">
        <v>33.32</v>
      </c>
      <c r="AA15173">
        <v>33.4</v>
      </c>
      <c r="AC15173">
        <v>0</v>
      </c>
      <c r="AE15173">
        <v>1.7</v>
      </c>
      <c r="AF15173" t="s">
        <v>71</v>
      </c>
      <c r="AG15173">
        <v>5.32</v>
      </c>
      <c r="AH15173" t="s">
        <v>71</v>
      </c>
      <c r="AS15173">
        <v>2.54</v>
      </c>
      <c r="AT15173" t="s">
        <v>71</v>
      </c>
    </row>
    <row r="15174" spans="1:46" x14ac:dyDescent="0.2">
      <c r="A15174" t="s">
        <v>87</v>
      </c>
      <c r="B15174" t="s">
        <v>88</v>
      </c>
      <c r="C15174">
        <f>-70.20821737 / 42.05329023</f>
        <v>-1.6695059289300227</v>
      </c>
      <c r="D15174" t="s">
        <v>89</v>
      </c>
      <c r="E15174" t="s">
        <v>70</v>
      </c>
      <c r="F15174" s="1">
        <v>40441</v>
      </c>
      <c r="G15174">
        <v>0.5</v>
      </c>
      <c r="O15174">
        <v>4.7</v>
      </c>
      <c r="P15174" t="s">
        <v>71</v>
      </c>
      <c r="Q15174">
        <v>17.8</v>
      </c>
      <c r="R15174" t="s">
        <v>71</v>
      </c>
    </row>
    <row r="15175" spans="1:46" x14ac:dyDescent="0.2">
      <c r="A15175" t="s">
        <v>72</v>
      </c>
      <c r="B15175" t="s">
        <v>73</v>
      </c>
      <c r="C15175">
        <f>-70.20009857 / 42.06505222</f>
        <v>-1.6688461053811097</v>
      </c>
      <c r="D15175" t="s">
        <v>74</v>
      </c>
      <c r="E15175" t="s">
        <v>70</v>
      </c>
      <c r="F15175" s="1">
        <v>37143</v>
      </c>
      <c r="G15175">
        <v>0.5</v>
      </c>
      <c r="I15175">
        <v>0.5</v>
      </c>
      <c r="J15175" t="s">
        <v>71</v>
      </c>
      <c r="K15175">
        <v>50.14</v>
      </c>
      <c r="L15175" t="s">
        <v>71</v>
      </c>
      <c r="M15175">
        <v>0.5</v>
      </c>
      <c r="N15175" t="s">
        <v>71</v>
      </c>
      <c r="S15175">
        <v>7.35</v>
      </c>
      <c r="T15175" t="s">
        <v>71</v>
      </c>
      <c r="U15175">
        <v>227.66</v>
      </c>
      <c r="V15175" t="s">
        <v>71</v>
      </c>
      <c r="W15175">
        <v>116.8</v>
      </c>
      <c r="X15175" t="s">
        <v>71</v>
      </c>
      <c r="Y15175">
        <v>82.42</v>
      </c>
      <c r="AA15175">
        <v>69</v>
      </c>
      <c r="AC15175">
        <v>69.989999999999995</v>
      </c>
      <c r="AE15175">
        <v>2.5</v>
      </c>
      <c r="AF15175" t="s">
        <v>71</v>
      </c>
      <c r="AG15175">
        <v>5.39</v>
      </c>
      <c r="AH15175" t="s">
        <v>71</v>
      </c>
      <c r="AS15175">
        <v>21.1</v>
      </c>
      <c r="AT15175" t="s">
        <v>71</v>
      </c>
    </row>
    <row r="15176" spans="1:46" x14ac:dyDescent="0.2">
      <c r="A15176" t="s">
        <v>72</v>
      </c>
      <c r="B15176" t="s">
        <v>73</v>
      </c>
      <c r="C15176">
        <f>-70.20009857 / 42.06505222</f>
        <v>-1.6688461053811097</v>
      </c>
      <c r="D15176" t="s">
        <v>74</v>
      </c>
      <c r="E15176" t="s">
        <v>70</v>
      </c>
      <c r="F15176" s="1">
        <v>37873</v>
      </c>
      <c r="G15176">
        <v>0.5</v>
      </c>
      <c r="I15176">
        <v>2</v>
      </c>
      <c r="J15176" t="s">
        <v>71</v>
      </c>
      <c r="K15176">
        <v>21.4</v>
      </c>
      <c r="L15176" t="s">
        <v>71</v>
      </c>
      <c r="S15176">
        <v>2.7</v>
      </c>
      <c r="T15176" t="s">
        <v>71</v>
      </c>
      <c r="U15176">
        <v>83.63</v>
      </c>
      <c r="V15176" t="s">
        <v>71</v>
      </c>
      <c r="W15176">
        <v>59.6</v>
      </c>
      <c r="X15176" t="s">
        <v>71</v>
      </c>
      <c r="Y15176">
        <v>67.98</v>
      </c>
      <c r="AA15176">
        <v>60.65</v>
      </c>
      <c r="AS15176">
        <v>14.27</v>
      </c>
      <c r="AT15176" t="s">
        <v>71</v>
      </c>
    </row>
    <row r="15177" spans="1:46" x14ac:dyDescent="0.2">
      <c r="A15177" t="s">
        <v>72</v>
      </c>
      <c r="B15177" t="s">
        <v>73</v>
      </c>
      <c r="C15177">
        <f>-70.20009857 / 42.06505222</f>
        <v>-1.6688461053811097</v>
      </c>
      <c r="D15177" t="s">
        <v>74</v>
      </c>
      <c r="E15177" t="s">
        <v>70</v>
      </c>
      <c r="F15177" s="1">
        <v>38259</v>
      </c>
      <c r="G15177">
        <v>0.1</v>
      </c>
      <c r="K15177">
        <v>26.2</v>
      </c>
      <c r="L15177" t="s">
        <v>71</v>
      </c>
      <c r="S15177">
        <v>7.37</v>
      </c>
      <c r="T15177" t="s">
        <v>71</v>
      </c>
      <c r="U15177">
        <v>228.28</v>
      </c>
      <c r="V15177" t="s">
        <v>71</v>
      </c>
      <c r="W15177">
        <v>116.89</v>
      </c>
      <c r="X15177" t="s">
        <v>71</v>
      </c>
      <c r="Y15177">
        <v>82.46</v>
      </c>
      <c r="AA15177">
        <v>62.64</v>
      </c>
      <c r="AE15177">
        <v>2.2200000000000002</v>
      </c>
      <c r="AF15177" t="s">
        <v>71</v>
      </c>
      <c r="AG15177">
        <v>5.37</v>
      </c>
      <c r="AH15177" t="s">
        <v>71</v>
      </c>
      <c r="AS15177">
        <v>51.34</v>
      </c>
      <c r="AT15177" t="s">
        <v>71</v>
      </c>
    </row>
    <row r="15178" spans="1:46" x14ac:dyDescent="0.2">
      <c r="A15178" t="s">
        <v>72</v>
      </c>
      <c r="B15178" t="s">
        <v>73</v>
      </c>
      <c r="C15178">
        <f>-70.20009857 / 42.06505222</f>
        <v>-1.6688461053811097</v>
      </c>
      <c r="D15178" t="s">
        <v>74</v>
      </c>
      <c r="E15178" t="s">
        <v>70</v>
      </c>
      <c r="F15178" s="1">
        <v>38259</v>
      </c>
      <c r="G15178">
        <v>0.5</v>
      </c>
      <c r="O15178">
        <v>10</v>
      </c>
      <c r="P15178" t="s">
        <v>71</v>
      </c>
      <c r="Q15178">
        <v>15</v>
      </c>
      <c r="R15178" t="s">
        <v>71</v>
      </c>
    </row>
    <row r="15179" spans="1:46" x14ac:dyDescent="0.2">
      <c r="A15179" t="s">
        <v>327</v>
      </c>
      <c r="B15179" t="s">
        <v>328</v>
      </c>
      <c r="C15179">
        <f>-70.45871519 / 41.70063017</f>
        <v>-1.6896319049079735</v>
      </c>
      <c r="D15179" t="s">
        <v>124</v>
      </c>
      <c r="E15179" t="s">
        <v>70</v>
      </c>
      <c r="F15179" s="1">
        <v>37873</v>
      </c>
      <c r="G15179">
        <v>0.5</v>
      </c>
      <c r="I15179">
        <v>12.19</v>
      </c>
      <c r="J15179" t="s">
        <v>71</v>
      </c>
      <c r="K15179">
        <v>1.75</v>
      </c>
      <c r="L15179" t="s">
        <v>71</v>
      </c>
      <c r="M15179">
        <v>5.2</v>
      </c>
      <c r="N15179" t="s">
        <v>71</v>
      </c>
      <c r="O15179">
        <v>7.8</v>
      </c>
      <c r="P15179" t="s">
        <v>71</v>
      </c>
      <c r="Q15179">
        <v>26</v>
      </c>
      <c r="R15179" t="s">
        <v>71</v>
      </c>
      <c r="S15179">
        <v>0.5</v>
      </c>
      <c r="T15179" t="s">
        <v>71</v>
      </c>
      <c r="U15179">
        <v>15.49</v>
      </c>
      <c r="V15179" t="s">
        <v>71</v>
      </c>
      <c r="W15179">
        <v>22.1</v>
      </c>
      <c r="X15179" t="s">
        <v>71</v>
      </c>
      <c r="Y15179">
        <v>43.66</v>
      </c>
      <c r="AA15179">
        <v>36.090000000000003</v>
      </c>
      <c r="AC15179">
        <v>36.24</v>
      </c>
      <c r="AE15179">
        <v>0.32</v>
      </c>
      <c r="AF15179" t="s">
        <v>71</v>
      </c>
      <c r="AG15179">
        <v>6.4</v>
      </c>
      <c r="AH15179" t="s">
        <v>71</v>
      </c>
    </row>
    <row r="15180" spans="1:46" x14ac:dyDescent="0.2">
      <c r="A15180" t="s">
        <v>327</v>
      </c>
      <c r="B15180" t="s">
        <v>328</v>
      </c>
      <c r="C15180">
        <f>-70.45871519 / 41.70063017</f>
        <v>-1.6896319049079735</v>
      </c>
      <c r="D15180" t="s">
        <v>124</v>
      </c>
      <c r="E15180" t="s">
        <v>70</v>
      </c>
      <c r="F15180" s="1">
        <v>37873</v>
      </c>
      <c r="G15180">
        <v>1</v>
      </c>
      <c r="O15180">
        <v>6.92</v>
      </c>
      <c r="P15180" t="s">
        <v>71</v>
      </c>
      <c r="Q15180">
        <v>26</v>
      </c>
      <c r="R15180" t="s">
        <v>71</v>
      </c>
    </row>
    <row r="15181" spans="1:46" x14ac:dyDescent="0.2">
      <c r="A15181" t="s">
        <v>327</v>
      </c>
      <c r="B15181" t="s">
        <v>328</v>
      </c>
      <c r="C15181">
        <f>-70.45871519 / 41.70063017</f>
        <v>-1.6896319049079735</v>
      </c>
      <c r="D15181" t="s">
        <v>124</v>
      </c>
      <c r="E15181" t="s">
        <v>70</v>
      </c>
      <c r="F15181" s="1">
        <v>37873</v>
      </c>
      <c r="G15181">
        <v>2</v>
      </c>
      <c r="O15181">
        <v>6.8</v>
      </c>
      <c r="P15181" t="s">
        <v>71</v>
      </c>
      <c r="Q15181">
        <v>25.9</v>
      </c>
      <c r="R15181" t="s">
        <v>71</v>
      </c>
    </row>
    <row r="15182" spans="1:46" x14ac:dyDescent="0.2">
      <c r="A15182" t="s">
        <v>327</v>
      </c>
      <c r="B15182" t="s">
        <v>328</v>
      </c>
      <c r="C15182">
        <f>-70.45871519 / 41.70063017</f>
        <v>-1.6896319049079735</v>
      </c>
      <c r="D15182" t="s">
        <v>124</v>
      </c>
      <c r="E15182" t="s">
        <v>70</v>
      </c>
      <c r="F15182" s="1">
        <v>37873</v>
      </c>
      <c r="G15182">
        <v>3</v>
      </c>
      <c r="K15182">
        <v>1.61</v>
      </c>
      <c r="L15182" t="s">
        <v>71</v>
      </c>
      <c r="O15182">
        <v>6.7</v>
      </c>
      <c r="P15182" t="s">
        <v>71</v>
      </c>
      <c r="Q15182">
        <v>25.9</v>
      </c>
      <c r="R15182" t="s">
        <v>71</v>
      </c>
      <c r="S15182">
        <v>0.7</v>
      </c>
      <c r="T15182" t="s">
        <v>71</v>
      </c>
      <c r="U15182">
        <v>21.68</v>
      </c>
      <c r="V15182" t="s">
        <v>71</v>
      </c>
      <c r="W15182">
        <v>20.7</v>
      </c>
      <c r="X15182" t="s">
        <v>71</v>
      </c>
      <c r="Y15182">
        <v>48.51</v>
      </c>
      <c r="AA15182">
        <v>35.270000000000003</v>
      </c>
      <c r="AE15182">
        <v>0.32</v>
      </c>
      <c r="AF15182" t="s">
        <v>71</v>
      </c>
      <c r="AG15182">
        <v>6.47</v>
      </c>
      <c r="AH15182" t="s">
        <v>71</v>
      </c>
      <c r="AS15182">
        <v>0.15</v>
      </c>
      <c r="AT15182" t="s">
        <v>71</v>
      </c>
    </row>
    <row r="15183" spans="1:46" x14ac:dyDescent="0.2">
      <c r="A15183" t="s">
        <v>327</v>
      </c>
      <c r="B15183" t="s">
        <v>328</v>
      </c>
      <c r="C15183">
        <f>-70.45871519 / 41.70063017</f>
        <v>-1.6896319049079735</v>
      </c>
      <c r="D15183" t="s">
        <v>124</v>
      </c>
      <c r="E15183" t="s">
        <v>70</v>
      </c>
      <c r="F15183" s="1">
        <v>37873</v>
      </c>
      <c r="G15183">
        <v>4</v>
      </c>
      <c r="O15183">
        <v>6.9</v>
      </c>
      <c r="P15183" t="s">
        <v>71</v>
      </c>
      <c r="Q15183">
        <v>25.9</v>
      </c>
      <c r="R15183" t="s">
        <v>71</v>
      </c>
    </row>
    <row r="15184" spans="1:46" x14ac:dyDescent="0.2">
      <c r="A15184" t="s">
        <v>327</v>
      </c>
      <c r="B15184" t="s">
        <v>328</v>
      </c>
      <c r="C15184">
        <f>-70.45871519 / 41.70063017</f>
        <v>-1.6896319049079735</v>
      </c>
      <c r="D15184" t="s">
        <v>124</v>
      </c>
      <c r="E15184" t="s">
        <v>70</v>
      </c>
      <c r="F15184" s="1">
        <v>37873</v>
      </c>
      <c r="G15184">
        <v>5</v>
      </c>
      <c r="O15184">
        <v>6.81</v>
      </c>
      <c r="P15184" t="s">
        <v>71</v>
      </c>
      <c r="Q15184">
        <v>25.8</v>
      </c>
      <c r="R15184" t="s">
        <v>71</v>
      </c>
    </row>
    <row r="15185" spans="1:46" x14ac:dyDescent="0.2">
      <c r="A15185" t="s">
        <v>327</v>
      </c>
      <c r="B15185" t="s">
        <v>328</v>
      </c>
      <c r="C15185">
        <f>-70.45871519 / 41.70063017</f>
        <v>-1.6896319049079735</v>
      </c>
      <c r="D15185" t="s">
        <v>124</v>
      </c>
      <c r="E15185" t="s">
        <v>70</v>
      </c>
      <c r="F15185" s="1">
        <v>37873</v>
      </c>
      <c r="G15185">
        <v>6</v>
      </c>
      <c r="O15185">
        <v>6.61</v>
      </c>
      <c r="P15185" t="s">
        <v>71</v>
      </c>
      <c r="Q15185">
        <v>25.8</v>
      </c>
      <c r="R15185" t="s">
        <v>71</v>
      </c>
    </row>
    <row r="15186" spans="1:46" x14ac:dyDescent="0.2">
      <c r="A15186" t="s">
        <v>327</v>
      </c>
      <c r="B15186" t="s">
        <v>328</v>
      </c>
      <c r="C15186">
        <f>-70.45871519 / 41.70063017</f>
        <v>-1.6896319049079735</v>
      </c>
      <c r="D15186" t="s">
        <v>124</v>
      </c>
      <c r="E15186" t="s">
        <v>70</v>
      </c>
      <c r="F15186" s="1">
        <v>37873</v>
      </c>
      <c r="G15186">
        <v>7</v>
      </c>
      <c r="O15186">
        <v>5.71</v>
      </c>
      <c r="P15186" t="s">
        <v>71</v>
      </c>
      <c r="Q15186">
        <v>24.2</v>
      </c>
      <c r="R15186" t="s">
        <v>71</v>
      </c>
    </row>
    <row r="15187" spans="1:46" x14ac:dyDescent="0.2">
      <c r="A15187" t="s">
        <v>327</v>
      </c>
      <c r="B15187" t="s">
        <v>328</v>
      </c>
      <c r="C15187">
        <f>-70.45871519 / 41.70063017</f>
        <v>-1.6896319049079735</v>
      </c>
      <c r="D15187" t="s">
        <v>124</v>
      </c>
      <c r="E15187" t="s">
        <v>70</v>
      </c>
      <c r="F15187" s="1">
        <v>37873</v>
      </c>
      <c r="G15187">
        <v>8</v>
      </c>
      <c r="O15187">
        <v>4.5999999999999996</v>
      </c>
      <c r="P15187" t="s">
        <v>71</v>
      </c>
      <c r="Q15187">
        <v>20</v>
      </c>
      <c r="R15187" t="s">
        <v>71</v>
      </c>
    </row>
    <row r="15188" spans="1:46" x14ac:dyDescent="0.2">
      <c r="A15188" t="s">
        <v>327</v>
      </c>
      <c r="B15188" t="s">
        <v>328</v>
      </c>
      <c r="C15188">
        <f>-70.45871519 / 41.70063017</f>
        <v>-1.6896319049079735</v>
      </c>
      <c r="D15188" t="s">
        <v>124</v>
      </c>
      <c r="E15188" t="s">
        <v>70</v>
      </c>
      <c r="F15188" s="1">
        <v>37873</v>
      </c>
      <c r="G15188">
        <v>9</v>
      </c>
      <c r="K15188">
        <v>1.82</v>
      </c>
      <c r="L15188" t="s">
        <v>71</v>
      </c>
      <c r="O15188">
        <v>3.2</v>
      </c>
      <c r="P15188" t="s">
        <v>71</v>
      </c>
      <c r="Q15188">
        <v>17.899999999999999</v>
      </c>
      <c r="R15188" t="s">
        <v>71</v>
      </c>
      <c r="S15188">
        <v>0.1</v>
      </c>
      <c r="T15188" t="s">
        <v>71</v>
      </c>
      <c r="U15188">
        <v>3.1</v>
      </c>
      <c r="V15188" t="s">
        <v>71</v>
      </c>
      <c r="W15188">
        <v>18.3</v>
      </c>
      <c r="X15188" t="s">
        <v>71</v>
      </c>
      <c r="Y15188">
        <v>20.46</v>
      </c>
      <c r="AA15188">
        <v>36.47</v>
      </c>
      <c r="AE15188">
        <v>0.34</v>
      </c>
      <c r="AF15188" t="s">
        <v>71</v>
      </c>
      <c r="AG15188">
        <v>5.85</v>
      </c>
      <c r="AH15188" t="s">
        <v>71</v>
      </c>
      <c r="AS15188">
        <v>1.23</v>
      </c>
      <c r="AT15188" t="s">
        <v>71</v>
      </c>
    </row>
    <row r="15189" spans="1:46" x14ac:dyDescent="0.2">
      <c r="A15189" t="s">
        <v>327</v>
      </c>
      <c r="B15189" t="s">
        <v>328</v>
      </c>
      <c r="C15189">
        <f>-70.45871519 / 41.70063017</f>
        <v>-1.6896319049079735</v>
      </c>
      <c r="D15189" t="s">
        <v>124</v>
      </c>
      <c r="E15189" t="s">
        <v>70</v>
      </c>
      <c r="F15189" s="1">
        <v>37873</v>
      </c>
      <c r="G15189">
        <v>10</v>
      </c>
      <c r="O15189">
        <v>1.7</v>
      </c>
      <c r="P15189" t="s">
        <v>71</v>
      </c>
      <c r="Q15189">
        <v>16.600000000000001</v>
      </c>
      <c r="R15189" t="s">
        <v>71</v>
      </c>
    </row>
    <row r="15190" spans="1:46" x14ac:dyDescent="0.2">
      <c r="A15190" t="s">
        <v>327</v>
      </c>
      <c r="B15190" t="s">
        <v>328</v>
      </c>
      <c r="C15190">
        <f>-70.45871519 / 41.70063017</f>
        <v>-1.6896319049079735</v>
      </c>
      <c r="D15190" t="s">
        <v>124</v>
      </c>
      <c r="E15190" t="s">
        <v>70</v>
      </c>
      <c r="F15190" s="1">
        <v>37873</v>
      </c>
      <c r="G15190">
        <v>11</v>
      </c>
      <c r="K15190">
        <v>1.56</v>
      </c>
      <c r="L15190" t="s">
        <v>71</v>
      </c>
      <c r="S15190">
        <v>0.4</v>
      </c>
      <c r="T15190" t="s">
        <v>71</v>
      </c>
      <c r="U15190">
        <v>12.39</v>
      </c>
      <c r="V15190" t="s">
        <v>71</v>
      </c>
      <c r="W15190">
        <v>18.100000000000001</v>
      </c>
      <c r="X15190" t="s">
        <v>71</v>
      </c>
      <c r="Y15190">
        <v>40.44</v>
      </c>
      <c r="AA15190">
        <v>34.96</v>
      </c>
      <c r="AE15190">
        <v>0.3</v>
      </c>
      <c r="AF15190" t="s">
        <v>71</v>
      </c>
      <c r="AG15190">
        <v>6.41</v>
      </c>
      <c r="AH15190" t="s">
        <v>71</v>
      </c>
      <c r="AS15190">
        <v>0.45</v>
      </c>
      <c r="AT15190" t="s">
        <v>71</v>
      </c>
    </row>
    <row r="15191" spans="1:46" x14ac:dyDescent="0.2">
      <c r="A15191" t="s">
        <v>327</v>
      </c>
      <c r="B15191" t="s">
        <v>328</v>
      </c>
      <c r="C15191">
        <f>-70.45871519 / 41.70063017</f>
        <v>-1.6896319049079735</v>
      </c>
      <c r="D15191" t="s">
        <v>124</v>
      </c>
      <c r="E15191" t="s">
        <v>70</v>
      </c>
      <c r="F15191" s="1">
        <v>38237</v>
      </c>
      <c r="G15191">
        <v>0.5</v>
      </c>
      <c r="I15191">
        <v>12.3</v>
      </c>
      <c r="J15191" t="s">
        <v>71</v>
      </c>
      <c r="M15191">
        <v>4.49</v>
      </c>
      <c r="N15191" t="s">
        <v>71</v>
      </c>
      <c r="O15191">
        <v>8.4</v>
      </c>
      <c r="P15191" t="s">
        <v>71</v>
      </c>
      <c r="Q15191">
        <v>24.1</v>
      </c>
      <c r="R15191" t="s">
        <v>71</v>
      </c>
      <c r="AC15191">
        <v>38.36</v>
      </c>
      <c r="AE15191">
        <v>7.06</v>
      </c>
      <c r="AF15191" t="s">
        <v>71</v>
      </c>
      <c r="AG15191">
        <v>6.58</v>
      </c>
      <c r="AH15191" t="s">
        <v>71</v>
      </c>
    </row>
    <row r="15192" spans="1:46" x14ac:dyDescent="0.2">
      <c r="A15192" t="s">
        <v>327</v>
      </c>
      <c r="B15192" t="s">
        <v>328</v>
      </c>
      <c r="C15192">
        <f>-70.45871519 / 41.70063017</f>
        <v>-1.6896319049079735</v>
      </c>
      <c r="D15192" t="s">
        <v>124</v>
      </c>
      <c r="E15192" t="s">
        <v>70</v>
      </c>
      <c r="F15192" s="1">
        <v>38237</v>
      </c>
      <c r="G15192">
        <v>1</v>
      </c>
      <c r="K15192">
        <v>1.39</v>
      </c>
      <c r="L15192" t="s">
        <v>71</v>
      </c>
      <c r="O15192">
        <v>8.5500000000000007</v>
      </c>
      <c r="P15192" t="s">
        <v>71</v>
      </c>
      <c r="Q15192">
        <v>24.1</v>
      </c>
      <c r="R15192" t="s">
        <v>71</v>
      </c>
      <c r="S15192">
        <v>0.85</v>
      </c>
      <c r="T15192" t="s">
        <v>71</v>
      </c>
      <c r="U15192">
        <v>26.33</v>
      </c>
      <c r="V15192" t="s">
        <v>71</v>
      </c>
      <c r="W15192">
        <v>15.66</v>
      </c>
      <c r="X15192" t="s">
        <v>71</v>
      </c>
      <c r="Y15192">
        <v>51.31</v>
      </c>
      <c r="AA15192">
        <v>33.83</v>
      </c>
      <c r="AS15192">
        <v>0.42</v>
      </c>
      <c r="AT15192" t="s">
        <v>71</v>
      </c>
    </row>
    <row r="15193" spans="1:46" x14ac:dyDescent="0.2">
      <c r="A15193" t="s">
        <v>327</v>
      </c>
      <c r="B15193" t="s">
        <v>328</v>
      </c>
      <c r="C15193">
        <f>-70.45871519 / 41.70063017</f>
        <v>-1.6896319049079735</v>
      </c>
      <c r="D15193" t="s">
        <v>124</v>
      </c>
      <c r="E15193" t="s">
        <v>70</v>
      </c>
      <c r="F15193" s="1">
        <v>38237</v>
      </c>
      <c r="G15193">
        <v>2</v>
      </c>
      <c r="O15193">
        <v>8.5500000000000007</v>
      </c>
      <c r="P15193" t="s">
        <v>71</v>
      </c>
      <c r="Q15193">
        <v>24.1</v>
      </c>
      <c r="R15193" t="s">
        <v>71</v>
      </c>
    </row>
    <row r="15194" spans="1:46" x14ac:dyDescent="0.2">
      <c r="A15194" t="s">
        <v>327</v>
      </c>
      <c r="B15194" t="s">
        <v>328</v>
      </c>
      <c r="C15194">
        <f>-70.45871519 / 41.70063017</f>
        <v>-1.6896319049079735</v>
      </c>
      <c r="D15194" t="s">
        <v>124</v>
      </c>
      <c r="E15194" t="s">
        <v>70</v>
      </c>
      <c r="F15194" s="1">
        <v>38237</v>
      </c>
      <c r="G15194">
        <v>3</v>
      </c>
      <c r="K15194">
        <v>1.66</v>
      </c>
      <c r="L15194" t="s">
        <v>71</v>
      </c>
      <c r="O15194">
        <v>8.3800000000000008</v>
      </c>
      <c r="P15194" t="s">
        <v>71</v>
      </c>
      <c r="Q15194">
        <v>24.1</v>
      </c>
      <c r="R15194" t="s">
        <v>71</v>
      </c>
      <c r="S15194">
        <v>0.27</v>
      </c>
      <c r="T15194" t="s">
        <v>71</v>
      </c>
      <c r="U15194">
        <v>8.36</v>
      </c>
      <c r="V15194" t="s">
        <v>71</v>
      </c>
      <c r="W15194">
        <v>14.68</v>
      </c>
      <c r="X15194" t="s">
        <v>71</v>
      </c>
      <c r="Y15194">
        <v>34.770000000000003</v>
      </c>
      <c r="AA15194">
        <v>35.57</v>
      </c>
      <c r="AE15194">
        <v>6.86</v>
      </c>
      <c r="AF15194" t="s">
        <v>71</v>
      </c>
      <c r="AG15194">
        <v>6.47</v>
      </c>
      <c r="AH15194" t="s">
        <v>71</v>
      </c>
      <c r="AS15194">
        <v>0.65</v>
      </c>
      <c r="AT15194" t="s">
        <v>71</v>
      </c>
    </row>
    <row r="15195" spans="1:46" x14ac:dyDescent="0.2">
      <c r="A15195" t="s">
        <v>327</v>
      </c>
      <c r="B15195" t="s">
        <v>328</v>
      </c>
      <c r="C15195">
        <f>-70.45871519 / 41.70063017</f>
        <v>-1.6896319049079735</v>
      </c>
      <c r="D15195" t="s">
        <v>124</v>
      </c>
      <c r="E15195" t="s">
        <v>70</v>
      </c>
      <c r="F15195" s="1">
        <v>38237</v>
      </c>
      <c r="G15195">
        <v>4</v>
      </c>
      <c r="O15195">
        <v>8.35</v>
      </c>
      <c r="P15195" t="s">
        <v>71</v>
      </c>
      <c r="Q15195">
        <v>24</v>
      </c>
      <c r="R15195" t="s">
        <v>71</v>
      </c>
    </row>
    <row r="15196" spans="1:46" x14ac:dyDescent="0.2">
      <c r="A15196" t="s">
        <v>327</v>
      </c>
      <c r="B15196" t="s">
        <v>328</v>
      </c>
      <c r="C15196">
        <f>-70.45871519 / 41.70063017</f>
        <v>-1.6896319049079735</v>
      </c>
      <c r="D15196" t="s">
        <v>124</v>
      </c>
      <c r="E15196" t="s">
        <v>70</v>
      </c>
      <c r="F15196" s="1">
        <v>38237</v>
      </c>
      <c r="G15196">
        <v>5</v>
      </c>
      <c r="O15196">
        <v>8.5500000000000007</v>
      </c>
      <c r="P15196" t="s">
        <v>71</v>
      </c>
      <c r="Q15196">
        <v>24</v>
      </c>
      <c r="R15196" t="s">
        <v>71</v>
      </c>
    </row>
    <row r="15197" spans="1:46" x14ac:dyDescent="0.2">
      <c r="A15197" t="s">
        <v>327</v>
      </c>
      <c r="B15197" t="s">
        <v>328</v>
      </c>
      <c r="C15197">
        <f>-70.45871519 / 41.70063017</f>
        <v>-1.6896319049079735</v>
      </c>
      <c r="D15197" t="s">
        <v>124</v>
      </c>
      <c r="E15197" t="s">
        <v>70</v>
      </c>
      <c r="F15197" s="1">
        <v>38237</v>
      </c>
      <c r="G15197">
        <v>6</v>
      </c>
      <c r="O15197">
        <v>8.1999999999999993</v>
      </c>
      <c r="P15197" t="s">
        <v>71</v>
      </c>
      <c r="Q15197">
        <v>24</v>
      </c>
      <c r="R15197" t="s">
        <v>71</v>
      </c>
    </row>
    <row r="15198" spans="1:46" x14ac:dyDescent="0.2">
      <c r="A15198" t="s">
        <v>327</v>
      </c>
      <c r="B15198" t="s">
        <v>328</v>
      </c>
      <c r="C15198">
        <f>-70.45871519 / 41.70063017</f>
        <v>-1.6896319049079735</v>
      </c>
      <c r="D15198" t="s">
        <v>124</v>
      </c>
      <c r="E15198" t="s">
        <v>70</v>
      </c>
      <c r="F15198" s="1">
        <v>38237</v>
      </c>
      <c r="G15198">
        <v>7</v>
      </c>
      <c r="O15198">
        <v>8.5</v>
      </c>
      <c r="P15198" t="s">
        <v>71</v>
      </c>
      <c r="Q15198">
        <v>24</v>
      </c>
      <c r="R15198" t="s">
        <v>71</v>
      </c>
    </row>
    <row r="15199" spans="1:46" x14ac:dyDescent="0.2">
      <c r="A15199" t="s">
        <v>327</v>
      </c>
      <c r="B15199" t="s">
        <v>328</v>
      </c>
      <c r="C15199">
        <f>-70.45871519 / 41.70063017</f>
        <v>-1.6896319049079735</v>
      </c>
      <c r="D15199" t="s">
        <v>124</v>
      </c>
      <c r="E15199" t="s">
        <v>70</v>
      </c>
      <c r="F15199" s="1">
        <v>38237</v>
      </c>
      <c r="G15199">
        <v>8</v>
      </c>
      <c r="O15199">
        <v>8.06</v>
      </c>
      <c r="P15199" t="s">
        <v>71</v>
      </c>
      <c r="Q15199">
        <v>24</v>
      </c>
      <c r="R15199" t="s">
        <v>71</v>
      </c>
    </row>
    <row r="15200" spans="1:46" x14ac:dyDescent="0.2">
      <c r="A15200" t="s">
        <v>327</v>
      </c>
      <c r="B15200" t="s">
        <v>328</v>
      </c>
      <c r="C15200">
        <f>-70.45871519 / 41.70063017</f>
        <v>-1.6896319049079735</v>
      </c>
      <c r="D15200" t="s">
        <v>124</v>
      </c>
      <c r="E15200" t="s">
        <v>70</v>
      </c>
      <c r="F15200" s="1">
        <v>38237</v>
      </c>
      <c r="G15200">
        <v>9</v>
      </c>
      <c r="K15200">
        <v>2.1</v>
      </c>
      <c r="L15200" t="s">
        <v>71</v>
      </c>
      <c r="O15200">
        <v>6.9</v>
      </c>
      <c r="P15200" t="s">
        <v>71</v>
      </c>
      <c r="Q15200">
        <v>23.6</v>
      </c>
      <c r="R15200" t="s">
        <v>71</v>
      </c>
      <c r="S15200">
        <v>0.3</v>
      </c>
      <c r="T15200" t="s">
        <v>71</v>
      </c>
      <c r="U15200">
        <v>9.2899999999999991</v>
      </c>
      <c r="V15200" t="s">
        <v>71</v>
      </c>
      <c r="W15200">
        <v>15.3</v>
      </c>
      <c r="X15200" t="s">
        <v>71</v>
      </c>
      <c r="Y15200">
        <v>36.29</v>
      </c>
      <c r="AA15200">
        <v>37.880000000000003</v>
      </c>
      <c r="AE15200">
        <v>7.06</v>
      </c>
      <c r="AF15200" t="s">
        <v>71</v>
      </c>
      <c r="AG15200">
        <v>6.29</v>
      </c>
      <c r="AH15200" t="s">
        <v>71</v>
      </c>
      <c r="AS15200">
        <v>0.55000000000000004</v>
      </c>
      <c r="AT15200" t="s">
        <v>71</v>
      </c>
    </row>
    <row r="15201" spans="1:46" x14ac:dyDescent="0.2">
      <c r="A15201" t="s">
        <v>327</v>
      </c>
      <c r="B15201" t="s">
        <v>328</v>
      </c>
      <c r="C15201">
        <f>-70.45871519 / 41.70063017</f>
        <v>-1.6896319049079735</v>
      </c>
      <c r="D15201" t="s">
        <v>124</v>
      </c>
      <c r="E15201" t="s">
        <v>70</v>
      </c>
      <c r="F15201" s="1">
        <v>38237</v>
      </c>
      <c r="G15201">
        <v>10</v>
      </c>
      <c r="O15201">
        <v>1.22</v>
      </c>
      <c r="P15201" t="s">
        <v>71</v>
      </c>
      <c r="Q15201">
        <v>19.899999999999999</v>
      </c>
      <c r="R15201" t="s">
        <v>71</v>
      </c>
    </row>
    <row r="15202" spans="1:46" x14ac:dyDescent="0.2">
      <c r="A15202" t="s">
        <v>327</v>
      </c>
      <c r="B15202" t="s">
        <v>328</v>
      </c>
      <c r="C15202">
        <f>-70.45871519 / 41.70063017</f>
        <v>-1.6896319049079735</v>
      </c>
      <c r="D15202" t="s">
        <v>124</v>
      </c>
      <c r="E15202" t="s">
        <v>70</v>
      </c>
      <c r="F15202" s="1">
        <v>38237</v>
      </c>
      <c r="G15202">
        <v>11</v>
      </c>
      <c r="O15202">
        <v>0.22</v>
      </c>
      <c r="P15202" t="s">
        <v>71</v>
      </c>
      <c r="Q15202">
        <v>17.600000000000001</v>
      </c>
      <c r="R15202" t="s">
        <v>71</v>
      </c>
    </row>
    <row r="15203" spans="1:46" x14ac:dyDescent="0.2">
      <c r="A15203" t="s">
        <v>327</v>
      </c>
      <c r="B15203" t="s">
        <v>328</v>
      </c>
      <c r="C15203">
        <f>-70.45871519 / 41.70063017</f>
        <v>-1.6896319049079735</v>
      </c>
      <c r="D15203" t="s">
        <v>124</v>
      </c>
      <c r="E15203" t="s">
        <v>70</v>
      </c>
      <c r="F15203" s="1">
        <v>38237</v>
      </c>
      <c r="G15203">
        <v>11.3</v>
      </c>
      <c r="K15203">
        <v>13.9</v>
      </c>
      <c r="L15203" t="s">
        <v>71</v>
      </c>
      <c r="S15203">
        <v>3.57</v>
      </c>
      <c r="T15203" t="s">
        <v>71</v>
      </c>
      <c r="U15203">
        <v>110.58</v>
      </c>
      <c r="V15203" t="s">
        <v>71</v>
      </c>
      <c r="W15203">
        <v>24.4</v>
      </c>
      <c r="X15203" t="s">
        <v>71</v>
      </c>
      <c r="Y15203">
        <v>72.010000000000005</v>
      </c>
      <c r="AA15203">
        <v>56.42</v>
      </c>
      <c r="AE15203">
        <v>15.14</v>
      </c>
      <c r="AF15203" t="s">
        <v>71</v>
      </c>
      <c r="AG15203">
        <v>6.07</v>
      </c>
      <c r="AH15203" t="s">
        <v>71</v>
      </c>
      <c r="AS15203">
        <v>10.71</v>
      </c>
      <c r="AT15203" t="s">
        <v>71</v>
      </c>
    </row>
    <row r="15204" spans="1:46" x14ac:dyDescent="0.2">
      <c r="A15204" t="s">
        <v>327</v>
      </c>
      <c r="B15204" t="s">
        <v>328</v>
      </c>
      <c r="C15204">
        <f>-70.45871519 / 41.70063017</f>
        <v>-1.6896319049079735</v>
      </c>
      <c r="D15204" t="s">
        <v>124</v>
      </c>
      <c r="E15204" t="s">
        <v>70</v>
      </c>
      <c r="F15204" s="1">
        <v>38237</v>
      </c>
      <c r="G15204">
        <v>12</v>
      </c>
      <c r="O15204">
        <v>0.1</v>
      </c>
      <c r="P15204" t="s">
        <v>71</v>
      </c>
      <c r="Q15204">
        <v>16.600000000000001</v>
      </c>
      <c r="R15204" t="s">
        <v>71</v>
      </c>
    </row>
    <row r="15205" spans="1:46" x14ac:dyDescent="0.2">
      <c r="A15205" t="s">
        <v>327</v>
      </c>
      <c r="B15205" t="s">
        <v>328</v>
      </c>
      <c r="C15205">
        <f>-70.45871519 / 41.70063017</f>
        <v>-1.6896319049079735</v>
      </c>
      <c r="D15205" t="s">
        <v>124</v>
      </c>
      <c r="E15205" t="s">
        <v>70</v>
      </c>
      <c r="F15205" s="1">
        <v>38614</v>
      </c>
      <c r="G15205">
        <v>0.5</v>
      </c>
      <c r="I15205">
        <v>13.1</v>
      </c>
      <c r="J15205" t="s">
        <v>71</v>
      </c>
      <c r="K15205">
        <v>2.61</v>
      </c>
      <c r="L15205" t="s">
        <v>71</v>
      </c>
      <c r="M15205">
        <v>4.5999999999999996</v>
      </c>
      <c r="N15205" t="s">
        <v>71</v>
      </c>
      <c r="O15205">
        <v>4.9000000000000004</v>
      </c>
      <c r="P15205" t="s">
        <v>71</v>
      </c>
      <c r="Q15205">
        <v>24.2</v>
      </c>
      <c r="R15205" t="s">
        <v>71</v>
      </c>
      <c r="S15205">
        <v>0.2</v>
      </c>
      <c r="T15205" t="s">
        <v>71</v>
      </c>
      <c r="U15205">
        <v>6.19</v>
      </c>
      <c r="V15205" t="s">
        <v>71</v>
      </c>
      <c r="W15205">
        <v>15.93</v>
      </c>
      <c r="X15205" t="s">
        <v>71</v>
      </c>
      <c r="Y15205">
        <v>30.44</v>
      </c>
      <c r="AA15205">
        <v>40.01</v>
      </c>
      <c r="AC15205">
        <v>38.01</v>
      </c>
      <c r="AE15205">
        <v>6.86</v>
      </c>
      <c r="AF15205" t="s">
        <v>71</v>
      </c>
      <c r="AG15205">
        <v>6.43</v>
      </c>
      <c r="AH15205" t="s">
        <v>71</v>
      </c>
      <c r="AS15205">
        <v>0.06</v>
      </c>
      <c r="AT15205" t="s">
        <v>71</v>
      </c>
    </row>
    <row r="15206" spans="1:46" x14ac:dyDescent="0.2">
      <c r="A15206" t="s">
        <v>327</v>
      </c>
      <c r="B15206" t="s">
        <v>328</v>
      </c>
      <c r="C15206">
        <f>-70.45871519 / 41.70063017</f>
        <v>-1.6896319049079735</v>
      </c>
      <c r="D15206" t="s">
        <v>124</v>
      </c>
      <c r="E15206" t="s">
        <v>70</v>
      </c>
      <c r="F15206" s="1">
        <v>38614</v>
      </c>
      <c r="G15206">
        <v>1</v>
      </c>
      <c r="O15206">
        <v>4.8899999999999997</v>
      </c>
      <c r="P15206" t="s">
        <v>71</v>
      </c>
      <c r="Q15206">
        <v>24.3</v>
      </c>
      <c r="R15206" t="s">
        <v>71</v>
      </c>
    </row>
    <row r="15207" spans="1:46" x14ac:dyDescent="0.2">
      <c r="A15207" t="s">
        <v>327</v>
      </c>
      <c r="B15207" t="s">
        <v>328</v>
      </c>
      <c r="C15207">
        <f>-70.45871519 / 41.70063017</f>
        <v>-1.6896319049079735</v>
      </c>
      <c r="D15207" t="s">
        <v>124</v>
      </c>
      <c r="E15207" t="s">
        <v>70</v>
      </c>
      <c r="F15207" s="1">
        <v>38614</v>
      </c>
      <c r="G15207">
        <v>2</v>
      </c>
      <c r="O15207">
        <v>4.8899999999999997</v>
      </c>
      <c r="P15207" t="s">
        <v>71</v>
      </c>
      <c r="Q15207">
        <v>24.2</v>
      </c>
      <c r="R15207" t="s">
        <v>71</v>
      </c>
    </row>
    <row r="15208" spans="1:46" x14ac:dyDescent="0.2">
      <c r="A15208" t="s">
        <v>327</v>
      </c>
      <c r="B15208" t="s">
        <v>328</v>
      </c>
      <c r="C15208">
        <f>-70.45871519 / 41.70063017</f>
        <v>-1.6896319049079735</v>
      </c>
      <c r="D15208" t="s">
        <v>124</v>
      </c>
      <c r="E15208" t="s">
        <v>70</v>
      </c>
      <c r="F15208" s="1">
        <v>38614</v>
      </c>
      <c r="G15208">
        <v>3</v>
      </c>
      <c r="K15208">
        <v>2.37</v>
      </c>
      <c r="L15208" t="s">
        <v>71</v>
      </c>
      <c r="O15208">
        <v>4.8600000000000003</v>
      </c>
      <c r="P15208" t="s">
        <v>71</v>
      </c>
      <c r="Q15208">
        <v>23.6</v>
      </c>
      <c r="R15208" t="s">
        <v>71</v>
      </c>
      <c r="S15208">
        <v>0.3</v>
      </c>
      <c r="T15208" t="s">
        <v>71</v>
      </c>
      <c r="U15208">
        <v>9.2899999999999991</v>
      </c>
      <c r="V15208" t="s">
        <v>71</v>
      </c>
      <c r="W15208">
        <v>16.04</v>
      </c>
      <c r="X15208" t="s">
        <v>71</v>
      </c>
      <c r="Y15208">
        <v>36.29</v>
      </c>
      <c r="AA15208">
        <v>39.06</v>
      </c>
      <c r="AE15208">
        <v>7.06</v>
      </c>
      <c r="AF15208" t="s">
        <v>71</v>
      </c>
      <c r="AG15208">
        <v>6.49</v>
      </c>
      <c r="AH15208" t="s">
        <v>71</v>
      </c>
      <c r="AS15208">
        <v>0.1</v>
      </c>
      <c r="AT15208" t="s">
        <v>71</v>
      </c>
    </row>
    <row r="15209" spans="1:46" x14ac:dyDescent="0.2">
      <c r="A15209" t="s">
        <v>327</v>
      </c>
      <c r="B15209" t="s">
        <v>328</v>
      </c>
      <c r="C15209">
        <f>-70.45871519 / 41.70063017</f>
        <v>-1.6896319049079735</v>
      </c>
      <c r="D15209" t="s">
        <v>124</v>
      </c>
      <c r="E15209" t="s">
        <v>70</v>
      </c>
      <c r="F15209" s="1">
        <v>38614</v>
      </c>
      <c r="G15209">
        <v>4</v>
      </c>
      <c r="O15209">
        <v>4.87</v>
      </c>
      <c r="P15209" t="s">
        <v>71</v>
      </c>
      <c r="Q15209">
        <v>23.4</v>
      </c>
      <c r="R15209" t="s">
        <v>71</v>
      </c>
    </row>
    <row r="15210" spans="1:46" x14ac:dyDescent="0.2">
      <c r="A15210" t="s">
        <v>327</v>
      </c>
      <c r="B15210" t="s">
        <v>328</v>
      </c>
      <c r="C15210">
        <f>-70.45871519 / 41.70063017</f>
        <v>-1.6896319049079735</v>
      </c>
      <c r="D15210" t="s">
        <v>124</v>
      </c>
      <c r="E15210" t="s">
        <v>70</v>
      </c>
      <c r="F15210" s="1">
        <v>38614</v>
      </c>
      <c r="G15210">
        <v>5</v>
      </c>
      <c r="O15210">
        <v>4.88</v>
      </c>
      <c r="P15210" t="s">
        <v>71</v>
      </c>
      <c r="Q15210">
        <v>23.3</v>
      </c>
      <c r="R15210" t="s">
        <v>71</v>
      </c>
    </row>
    <row r="15211" spans="1:46" x14ac:dyDescent="0.2">
      <c r="A15211" t="s">
        <v>327</v>
      </c>
      <c r="B15211" t="s">
        <v>328</v>
      </c>
      <c r="C15211">
        <f>-70.45871519 / 41.70063017</f>
        <v>-1.6896319049079735</v>
      </c>
      <c r="D15211" t="s">
        <v>124</v>
      </c>
      <c r="E15211" t="s">
        <v>70</v>
      </c>
      <c r="F15211" s="1">
        <v>38614</v>
      </c>
      <c r="G15211">
        <v>6</v>
      </c>
      <c r="O15211">
        <v>4.88</v>
      </c>
      <c r="P15211" t="s">
        <v>71</v>
      </c>
      <c r="Q15211">
        <v>23.3</v>
      </c>
      <c r="R15211" t="s">
        <v>71</v>
      </c>
    </row>
    <row r="15212" spans="1:46" x14ac:dyDescent="0.2">
      <c r="A15212" t="s">
        <v>327</v>
      </c>
      <c r="B15212" t="s">
        <v>328</v>
      </c>
      <c r="C15212">
        <f>-70.45871519 / 41.70063017</f>
        <v>-1.6896319049079735</v>
      </c>
      <c r="D15212" t="s">
        <v>124</v>
      </c>
      <c r="E15212" t="s">
        <v>70</v>
      </c>
      <c r="F15212" s="1">
        <v>38614</v>
      </c>
      <c r="G15212">
        <v>7</v>
      </c>
      <c r="O15212">
        <v>4.88</v>
      </c>
      <c r="P15212" t="s">
        <v>71</v>
      </c>
      <c r="Q15212">
        <v>23.3</v>
      </c>
      <c r="R15212" t="s">
        <v>71</v>
      </c>
    </row>
    <row r="15213" spans="1:46" x14ac:dyDescent="0.2">
      <c r="A15213" t="s">
        <v>327</v>
      </c>
      <c r="B15213" t="s">
        <v>328</v>
      </c>
      <c r="C15213">
        <f>-70.45871519 / 41.70063017</f>
        <v>-1.6896319049079735</v>
      </c>
      <c r="D15213" t="s">
        <v>124</v>
      </c>
      <c r="E15213" t="s">
        <v>70</v>
      </c>
      <c r="F15213" s="1">
        <v>38614</v>
      </c>
      <c r="G15213">
        <v>8</v>
      </c>
      <c r="O15213">
        <v>4.88</v>
      </c>
      <c r="P15213" t="s">
        <v>71</v>
      </c>
      <c r="Q15213">
        <v>23.2</v>
      </c>
      <c r="R15213" t="s">
        <v>71</v>
      </c>
    </row>
    <row r="15214" spans="1:46" x14ac:dyDescent="0.2">
      <c r="A15214" t="s">
        <v>327</v>
      </c>
      <c r="B15214" t="s">
        <v>328</v>
      </c>
      <c r="C15214">
        <f>-70.45871519 / 41.70063017</f>
        <v>-1.6896319049079735</v>
      </c>
      <c r="D15214" t="s">
        <v>124</v>
      </c>
      <c r="E15214" t="s">
        <v>70</v>
      </c>
      <c r="F15214" s="1">
        <v>38614</v>
      </c>
      <c r="G15214">
        <v>9</v>
      </c>
      <c r="K15214">
        <v>4.2699999999999996</v>
      </c>
      <c r="L15214" t="s">
        <v>71</v>
      </c>
      <c r="O15214">
        <v>4.88</v>
      </c>
      <c r="P15214" t="s">
        <v>71</v>
      </c>
      <c r="Q15214">
        <v>23.4</v>
      </c>
      <c r="R15214" t="s">
        <v>71</v>
      </c>
      <c r="S15214">
        <v>0.7</v>
      </c>
      <c r="T15214" t="s">
        <v>71</v>
      </c>
      <c r="U15214">
        <v>21.68</v>
      </c>
      <c r="V15214" t="s">
        <v>71</v>
      </c>
      <c r="W15214">
        <v>18.579999999999998</v>
      </c>
      <c r="X15214" t="s">
        <v>71</v>
      </c>
      <c r="Y15214">
        <v>48.51</v>
      </c>
      <c r="AA15214">
        <v>44.84</v>
      </c>
      <c r="AE15214">
        <v>6.86</v>
      </c>
      <c r="AF15214" t="s">
        <v>71</v>
      </c>
      <c r="AG15214">
        <v>6.37</v>
      </c>
      <c r="AH15214" t="s">
        <v>71</v>
      </c>
      <c r="AS15214">
        <v>2.97</v>
      </c>
      <c r="AT15214" t="s">
        <v>71</v>
      </c>
    </row>
    <row r="15215" spans="1:46" x14ac:dyDescent="0.2">
      <c r="A15215" t="s">
        <v>327</v>
      </c>
      <c r="B15215" t="s">
        <v>328</v>
      </c>
      <c r="C15215">
        <f>-70.45871519 / 41.70063017</f>
        <v>-1.6896319049079735</v>
      </c>
      <c r="D15215" t="s">
        <v>124</v>
      </c>
      <c r="E15215" t="s">
        <v>70</v>
      </c>
      <c r="F15215" s="1">
        <v>38614</v>
      </c>
      <c r="G15215">
        <v>10</v>
      </c>
      <c r="O15215">
        <v>4.8899999999999997</v>
      </c>
      <c r="P15215" t="s">
        <v>71</v>
      </c>
      <c r="Q15215">
        <v>23.4</v>
      </c>
      <c r="R15215" t="s">
        <v>71</v>
      </c>
    </row>
    <row r="15216" spans="1:46" x14ac:dyDescent="0.2">
      <c r="A15216" t="s">
        <v>327</v>
      </c>
      <c r="B15216" t="s">
        <v>328</v>
      </c>
      <c r="C15216">
        <f>-70.45871519 / 41.70063017</f>
        <v>-1.6896319049079735</v>
      </c>
      <c r="D15216" t="s">
        <v>124</v>
      </c>
      <c r="E15216" t="s">
        <v>70</v>
      </c>
      <c r="F15216" s="1">
        <v>38614</v>
      </c>
      <c r="G15216">
        <v>11</v>
      </c>
      <c r="O15216">
        <v>5.09</v>
      </c>
      <c r="P15216" t="s">
        <v>71</v>
      </c>
      <c r="Q15216">
        <v>23.4</v>
      </c>
      <c r="R15216" t="s">
        <v>71</v>
      </c>
    </row>
    <row r="15217" spans="1:46" x14ac:dyDescent="0.2">
      <c r="A15217" t="s">
        <v>327</v>
      </c>
      <c r="B15217" t="s">
        <v>328</v>
      </c>
      <c r="C15217">
        <f>-70.45871519 / 41.70063017</f>
        <v>-1.6896319049079735</v>
      </c>
      <c r="D15217" t="s">
        <v>124</v>
      </c>
      <c r="E15217" t="s">
        <v>70</v>
      </c>
      <c r="F15217" s="1">
        <v>38614</v>
      </c>
      <c r="G15217">
        <v>12</v>
      </c>
      <c r="K15217">
        <v>36.89</v>
      </c>
      <c r="L15217" t="s">
        <v>71</v>
      </c>
      <c r="O15217">
        <v>5.46</v>
      </c>
      <c r="P15217" t="s">
        <v>71</v>
      </c>
      <c r="Q15217">
        <v>23.4</v>
      </c>
      <c r="R15217" t="s">
        <v>71</v>
      </c>
      <c r="S15217">
        <v>3.6</v>
      </c>
      <c r="T15217" t="s">
        <v>71</v>
      </c>
      <c r="U15217">
        <v>111.51</v>
      </c>
      <c r="V15217" t="s">
        <v>71</v>
      </c>
      <c r="W15217">
        <v>49.1</v>
      </c>
      <c r="X15217" t="s">
        <v>71</v>
      </c>
      <c r="Y15217">
        <v>72.13</v>
      </c>
      <c r="AA15217">
        <v>65.989999999999995</v>
      </c>
      <c r="AE15217">
        <v>5.65</v>
      </c>
      <c r="AF15217" t="s">
        <v>71</v>
      </c>
      <c r="AG15217">
        <v>6.15</v>
      </c>
      <c r="AH15217" t="s">
        <v>71</v>
      </c>
      <c r="AS15217">
        <v>82.5</v>
      </c>
      <c r="AT15217" t="s">
        <v>71</v>
      </c>
    </row>
    <row r="15218" spans="1:46" x14ac:dyDescent="0.2">
      <c r="A15218" t="s">
        <v>327</v>
      </c>
      <c r="B15218" t="s">
        <v>328</v>
      </c>
      <c r="C15218">
        <f>-70.45871519 / 41.70063017</f>
        <v>-1.6896319049079735</v>
      </c>
      <c r="D15218" t="s">
        <v>124</v>
      </c>
      <c r="E15218" t="s">
        <v>70</v>
      </c>
      <c r="F15218" s="1">
        <v>38960</v>
      </c>
      <c r="G15218">
        <v>0.5</v>
      </c>
      <c r="I15218">
        <v>13.1</v>
      </c>
      <c r="J15218" t="s">
        <v>71</v>
      </c>
      <c r="K15218">
        <v>1.76</v>
      </c>
      <c r="L15218" t="s">
        <v>71</v>
      </c>
      <c r="M15218">
        <v>4.2699999999999996</v>
      </c>
      <c r="N15218" t="s">
        <v>71</v>
      </c>
      <c r="O15218">
        <v>8.15</v>
      </c>
      <c r="P15218" t="s">
        <v>71</v>
      </c>
      <c r="Q15218">
        <v>22.4</v>
      </c>
      <c r="R15218" t="s">
        <v>71</v>
      </c>
      <c r="S15218">
        <v>0.27</v>
      </c>
      <c r="T15218" t="s">
        <v>71</v>
      </c>
      <c r="U15218">
        <v>8.5</v>
      </c>
      <c r="V15218" t="s">
        <v>71</v>
      </c>
      <c r="W15218">
        <v>21</v>
      </c>
      <c r="X15218" t="s">
        <v>71</v>
      </c>
      <c r="Y15218">
        <v>35.01</v>
      </c>
      <c r="AA15218">
        <v>36.15</v>
      </c>
      <c r="AC15218">
        <v>39.08</v>
      </c>
      <c r="AE15218">
        <v>6.66</v>
      </c>
      <c r="AF15218" t="s">
        <v>71</v>
      </c>
      <c r="AG15218">
        <v>6.33</v>
      </c>
      <c r="AH15218" t="s">
        <v>71</v>
      </c>
    </row>
    <row r="15219" spans="1:46" x14ac:dyDescent="0.2">
      <c r="A15219" t="s">
        <v>327</v>
      </c>
      <c r="B15219" t="s">
        <v>328</v>
      </c>
      <c r="C15219">
        <f>-70.45871519 / 41.70063017</f>
        <v>-1.6896319049079735</v>
      </c>
      <c r="D15219" t="s">
        <v>124</v>
      </c>
      <c r="E15219" t="s">
        <v>70</v>
      </c>
      <c r="F15219" s="1">
        <v>38960</v>
      </c>
      <c r="G15219">
        <v>1</v>
      </c>
      <c r="O15219">
        <v>7.53</v>
      </c>
      <c r="P15219" t="s">
        <v>71</v>
      </c>
      <c r="Q15219">
        <v>22.5</v>
      </c>
      <c r="R15219" t="s">
        <v>71</v>
      </c>
    </row>
    <row r="15220" spans="1:46" x14ac:dyDescent="0.2">
      <c r="A15220" t="s">
        <v>327</v>
      </c>
      <c r="B15220" t="s">
        <v>328</v>
      </c>
      <c r="C15220">
        <f>-70.45871519 / 41.70063017</f>
        <v>-1.6896319049079735</v>
      </c>
      <c r="D15220" t="s">
        <v>124</v>
      </c>
      <c r="E15220" t="s">
        <v>70</v>
      </c>
      <c r="F15220" s="1">
        <v>38960</v>
      </c>
      <c r="G15220">
        <v>2</v>
      </c>
      <c r="O15220">
        <v>7.75</v>
      </c>
      <c r="P15220" t="s">
        <v>71</v>
      </c>
      <c r="Q15220">
        <v>22.5</v>
      </c>
      <c r="R15220" t="s">
        <v>71</v>
      </c>
    </row>
    <row r="15221" spans="1:46" x14ac:dyDescent="0.2">
      <c r="A15221" t="s">
        <v>327</v>
      </c>
      <c r="B15221" t="s">
        <v>328</v>
      </c>
      <c r="C15221">
        <f>-70.45871519 / 41.70063017</f>
        <v>-1.6896319049079735</v>
      </c>
      <c r="D15221" t="s">
        <v>124</v>
      </c>
      <c r="E15221" t="s">
        <v>70</v>
      </c>
      <c r="F15221" s="1">
        <v>38960</v>
      </c>
      <c r="G15221">
        <v>3</v>
      </c>
      <c r="K15221">
        <v>1.49</v>
      </c>
      <c r="L15221" t="s">
        <v>71</v>
      </c>
      <c r="O15221">
        <v>7.65</v>
      </c>
      <c r="P15221" t="s">
        <v>71</v>
      </c>
      <c r="Q15221">
        <v>22.5</v>
      </c>
      <c r="R15221" t="s">
        <v>71</v>
      </c>
      <c r="S15221">
        <v>0.39</v>
      </c>
      <c r="T15221" t="s">
        <v>71</v>
      </c>
      <c r="U15221">
        <v>12.16</v>
      </c>
      <c r="V15221" t="s">
        <v>71</v>
      </c>
      <c r="W15221">
        <v>21.94</v>
      </c>
      <c r="X15221" t="s">
        <v>71</v>
      </c>
      <c r="Y15221">
        <v>40.17</v>
      </c>
      <c r="AA15221">
        <v>34.51</v>
      </c>
      <c r="AE15221">
        <v>6.86</v>
      </c>
      <c r="AF15221" t="s">
        <v>71</v>
      </c>
      <c r="AG15221">
        <v>6.55</v>
      </c>
      <c r="AH15221" t="s">
        <v>71</v>
      </c>
      <c r="AS15221">
        <v>0.38</v>
      </c>
      <c r="AT15221" t="s">
        <v>71</v>
      </c>
    </row>
    <row r="15222" spans="1:46" x14ac:dyDescent="0.2">
      <c r="A15222" t="s">
        <v>327</v>
      </c>
      <c r="B15222" t="s">
        <v>328</v>
      </c>
      <c r="C15222">
        <f>-70.45871519 / 41.70063017</f>
        <v>-1.6896319049079735</v>
      </c>
      <c r="D15222" t="s">
        <v>124</v>
      </c>
      <c r="E15222" t="s">
        <v>70</v>
      </c>
      <c r="F15222" s="1">
        <v>38960</v>
      </c>
      <c r="G15222">
        <v>4</v>
      </c>
      <c r="O15222">
        <v>7.3</v>
      </c>
      <c r="P15222" t="s">
        <v>71</v>
      </c>
      <c r="Q15222">
        <v>22.5</v>
      </c>
      <c r="R15222" t="s">
        <v>71</v>
      </c>
    </row>
    <row r="15223" spans="1:46" x14ac:dyDescent="0.2">
      <c r="A15223" t="s">
        <v>327</v>
      </c>
      <c r="B15223" t="s">
        <v>328</v>
      </c>
      <c r="C15223">
        <f>-70.45871519 / 41.70063017</f>
        <v>-1.6896319049079735</v>
      </c>
      <c r="D15223" t="s">
        <v>124</v>
      </c>
      <c r="E15223" t="s">
        <v>70</v>
      </c>
      <c r="F15223" s="1">
        <v>38960</v>
      </c>
      <c r="G15223">
        <v>5</v>
      </c>
      <c r="O15223">
        <v>7.1</v>
      </c>
      <c r="P15223" t="s">
        <v>71</v>
      </c>
      <c r="Q15223">
        <v>22.5</v>
      </c>
      <c r="R15223" t="s">
        <v>71</v>
      </c>
    </row>
    <row r="15224" spans="1:46" x14ac:dyDescent="0.2">
      <c r="A15224" t="s">
        <v>327</v>
      </c>
      <c r="B15224" t="s">
        <v>328</v>
      </c>
      <c r="C15224">
        <f>-70.45871519 / 41.70063017</f>
        <v>-1.6896319049079735</v>
      </c>
      <c r="D15224" t="s">
        <v>124</v>
      </c>
      <c r="E15224" t="s">
        <v>70</v>
      </c>
      <c r="F15224" s="1">
        <v>38960</v>
      </c>
      <c r="G15224">
        <v>6</v>
      </c>
      <c r="O15224">
        <v>7.25</v>
      </c>
      <c r="P15224" t="s">
        <v>71</v>
      </c>
      <c r="Q15224">
        <v>22.4</v>
      </c>
      <c r="R15224" t="s">
        <v>71</v>
      </c>
    </row>
    <row r="15225" spans="1:46" x14ac:dyDescent="0.2">
      <c r="A15225" t="s">
        <v>327</v>
      </c>
      <c r="B15225" t="s">
        <v>328</v>
      </c>
      <c r="C15225">
        <f>-70.45871519 / 41.70063017</f>
        <v>-1.6896319049079735</v>
      </c>
      <c r="D15225" t="s">
        <v>124</v>
      </c>
      <c r="E15225" t="s">
        <v>70</v>
      </c>
      <c r="F15225" s="1">
        <v>38960</v>
      </c>
      <c r="G15225">
        <v>7</v>
      </c>
      <c r="O15225">
        <v>7.18</v>
      </c>
      <c r="P15225" t="s">
        <v>71</v>
      </c>
      <c r="Q15225">
        <v>22.4</v>
      </c>
      <c r="R15225" t="s">
        <v>71</v>
      </c>
    </row>
    <row r="15226" spans="1:46" x14ac:dyDescent="0.2">
      <c r="A15226" t="s">
        <v>327</v>
      </c>
      <c r="B15226" t="s">
        <v>328</v>
      </c>
      <c r="C15226">
        <f>-70.45871519 / 41.70063017</f>
        <v>-1.6896319049079735</v>
      </c>
      <c r="D15226" t="s">
        <v>124</v>
      </c>
      <c r="E15226" t="s">
        <v>70</v>
      </c>
      <c r="F15226" s="1">
        <v>38960</v>
      </c>
      <c r="G15226">
        <v>8</v>
      </c>
      <c r="O15226">
        <v>6.75</v>
      </c>
      <c r="P15226" t="s">
        <v>71</v>
      </c>
      <c r="Q15226">
        <v>20.9</v>
      </c>
      <c r="R15226" t="s">
        <v>71</v>
      </c>
    </row>
    <row r="15227" spans="1:46" x14ac:dyDescent="0.2">
      <c r="A15227" t="s">
        <v>327</v>
      </c>
      <c r="B15227" t="s">
        <v>328</v>
      </c>
      <c r="C15227">
        <f>-70.45871519 / 41.70063017</f>
        <v>-1.6896319049079735</v>
      </c>
      <c r="D15227" t="s">
        <v>124</v>
      </c>
      <c r="E15227" t="s">
        <v>70</v>
      </c>
      <c r="F15227" s="1">
        <v>38960</v>
      </c>
      <c r="G15227">
        <v>9</v>
      </c>
      <c r="O15227">
        <v>7.3</v>
      </c>
      <c r="P15227" t="s">
        <v>71</v>
      </c>
      <c r="Q15227">
        <v>18.2</v>
      </c>
      <c r="R15227" t="s">
        <v>71</v>
      </c>
    </row>
    <row r="15228" spans="1:46" x14ac:dyDescent="0.2">
      <c r="A15228" t="s">
        <v>327</v>
      </c>
      <c r="B15228" t="s">
        <v>328</v>
      </c>
      <c r="C15228">
        <f>-70.45871519 / 41.70063017</f>
        <v>-1.6896319049079735</v>
      </c>
      <c r="D15228" t="s">
        <v>124</v>
      </c>
      <c r="E15228" t="s">
        <v>70</v>
      </c>
      <c r="F15228" s="1">
        <v>38960</v>
      </c>
      <c r="G15228">
        <v>10</v>
      </c>
      <c r="O15228">
        <v>5.7</v>
      </c>
      <c r="P15228" t="s">
        <v>71</v>
      </c>
      <c r="Q15228">
        <v>16.600000000000001</v>
      </c>
      <c r="R15228" t="s">
        <v>71</v>
      </c>
    </row>
    <row r="15229" spans="1:46" x14ac:dyDescent="0.2">
      <c r="A15229" t="s">
        <v>327</v>
      </c>
      <c r="B15229" t="s">
        <v>328</v>
      </c>
      <c r="C15229">
        <f>-70.45871519 / 41.70063017</f>
        <v>-1.6896319049079735</v>
      </c>
      <c r="D15229" t="s">
        <v>124</v>
      </c>
      <c r="E15229" t="s">
        <v>70</v>
      </c>
      <c r="F15229" s="1">
        <v>38960</v>
      </c>
      <c r="G15229">
        <v>11</v>
      </c>
      <c r="O15229">
        <v>2.5499999999999998</v>
      </c>
      <c r="P15229" t="s">
        <v>71</v>
      </c>
      <c r="Q15229">
        <v>15.5</v>
      </c>
      <c r="R15229" t="s">
        <v>71</v>
      </c>
    </row>
    <row r="15230" spans="1:46" x14ac:dyDescent="0.2">
      <c r="A15230" t="s">
        <v>327</v>
      </c>
      <c r="B15230" t="s">
        <v>328</v>
      </c>
      <c r="C15230">
        <f>-70.45871519 / 41.70063017</f>
        <v>-1.6896319049079735</v>
      </c>
      <c r="D15230" t="s">
        <v>124</v>
      </c>
      <c r="E15230" t="s">
        <v>70</v>
      </c>
      <c r="F15230" s="1">
        <v>38960</v>
      </c>
      <c r="G15230">
        <v>12</v>
      </c>
      <c r="O15230">
        <v>0.46</v>
      </c>
      <c r="P15230" t="s">
        <v>71</v>
      </c>
      <c r="Q15230">
        <v>15</v>
      </c>
      <c r="R15230" t="s">
        <v>71</v>
      </c>
    </row>
    <row r="15231" spans="1:46" x14ac:dyDescent="0.2">
      <c r="A15231" t="s">
        <v>327</v>
      </c>
      <c r="B15231" t="s">
        <v>328</v>
      </c>
      <c r="C15231">
        <f>-70.45871519 / 41.70063017</f>
        <v>-1.6896319049079735</v>
      </c>
      <c r="D15231" t="s">
        <v>124</v>
      </c>
      <c r="E15231" t="s">
        <v>70</v>
      </c>
      <c r="F15231" s="1">
        <v>38960</v>
      </c>
      <c r="G15231">
        <v>13</v>
      </c>
      <c r="O15231">
        <v>0.08</v>
      </c>
      <c r="P15231" t="s">
        <v>71</v>
      </c>
      <c r="Q15231">
        <v>14.1</v>
      </c>
      <c r="R15231" t="s">
        <v>71</v>
      </c>
    </row>
    <row r="15232" spans="1:46" x14ac:dyDescent="0.2">
      <c r="A15232" t="s">
        <v>327</v>
      </c>
      <c r="B15232" t="s">
        <v>328</v>
      </c>
      <c r="C15232">
        <f>-70.45871519 / 41.70063017</f>
        <v>-1.6896319049079735</v>
      </c>
      <c r="D15232" t="s">
        <v>124</v>
      </c>
      <c r="E15232" t="s">
        <v>70</v>
      </c>
      <c r="F15232" s="1">
        <v>39329</v>
      </c>
      <c r="G15232">
        <v>0.5</v>
      </c>
      <c r="I15232">
        <v>12.8</v>
      </c>
      <c r="J15232" t="s">
        <v>71</v>
      </c>
      <c r="K15232">
        <v>1.33</v>
      </c>
      <c r="L15232" t="s">
        <v>71</v>
      </c>
      <c r="M15232">
        <v>5.17</v>
      </c>
      <c r="N15232" t="s">
        <v>71</v>
      </c>
      <c r="O15232">
        <v>7.33</v>
      </c>
      <c r="P15232" t="s">
        <v>71</v>
      </c>
      <c r="Q15232">
        <v>23.8</v>
      </c>
      <c r="R15232" t="s">
        <v>71</v>
      </c>
      <c r="S15232">
        <v>0.66</v>
      </c>
      <c r="T15232" t="s">
        <v>71</v>
      </c>
      <c r="U15232">
        <v>20.49</v>
      </c>
      <c r="V15232" t="s">
        <v>71</v>
      </c>
      <c r="W15232">
        <v>32.090000000000003</v>
      </c>
      <c r="X15232" t="s">
        <v>71</v>
      </c>
      <c r="Y15232">
        <v>47.7</v>
      </c>
      <c r="AA15232">
        <v>33.39</v>
      </c>
      <c r="AC15232">
        <v>36.33</v>
      </c>
      <c r="AE15232">
        <v>3.5</v>
      </c>
      <c r="AF15232" t="s">
        <v>71</v>
      </c>
      <c r="AG15232">
        <v>6.17</v>
      </c>
      <c r="AH15232" t="s">
        <v>71</v>
      </c>
      <c r="AS15232">
        <v>0.95</v>
      </c>
      <c r="AT15232" t="s">
        <v>71</v>
      </c>
    </row>
    <row r="15233" spans="1:46" x14ac:dyDescent="0.2">
      <c r="A15233" t="s">
        <v>327</v>
      </c>
      <c r="B15233" t="s">
        <v>328</v>
      </c>
      <c r="C15233">
        <f>-70.45871519 / 41.70063017</f>
        <v>-1.6896319049079735</v>
      </c>
      <c r="D15233" t="s">
        <v>124</v>
      </c>
      <c r="E15233" t="s">
        <v>70</v>
      </c>
      <c r="F15233" s="1">
        <v>39329</v>
      </c>
      <c r="G15233">
        <v>1</v>
      </c>
      <c r="O15233">
        <v>7.4</v>
      </c>
      <c r="P15233" t="s">
        <v>71</v>
      </c>
      <c r="Q15233">
        <v>23.8</v>
      </c>
      <c r="R15233" t="s">
        <v>71</v>
      </c>
    </row>
    <row r="15234" spans="1:46" x14ac:dyDescent="0.2">
      <c r="A15234" t="s">
        <v>327</v>
      </c>
      <c r="B15234" t="s">
        <v>328</v>
      </c>
      <c r="C15234">
        <f>-70.45871519 / 41.70063017</f>
        <v>-1.6896319049079735</v>
      </c>
      <c r="D15234" t="s">
        <v>124</v>
      </c>
      <c r="E15234" t="s">
        <v>70</v>
      </c>
      <c r="F15234" s="1">
        <v>39329</v>
      </c>
      <c r="G15234">
        <v>2</v>
      </c>
      <c r="O15234">
        <v>6.95</v>
      </c>
      <c r="P15234" t="s">
        <v>71</v>
      </c>
      <c r="Q15234">
        <v>23.8</v>
      </c>
      <c r="R15234" t="s">
        <v>71</v>
      </c>
    </row>
    <row r="15235" spans="1:46" x14ac:dyDescent="0.2">
      <c r="A15235" t="s">
        <v>327</v>
      </c>
      <c r="B15235" t="s">
        <v>328</v>
      </c>
      <c r="C15235">
        <f>-70.45871519 / 41.70063017</f>
        <v>-1.6896319049079735</v>
      </c>
      <c r="D15235" t="s">
        <v>124</v>
      </c>
      <c r="E15235" t="s">
        <v>70</v>
      </c>
      <c r="F15235" s="1">
        <v>39329</v>
      </c>
      <c r="G15235">
        <v>3</v>
      </c>
      <c r="K15235">
        <v>1.37</v>
      </c>
      <c r="L15235" t="s">
        <v>71</v>
      </c>
      <c r="O15235">
        <v>6.9</v>
      </c>
      <c r="P15235" t="s">
        <v>71</v>
      </c>
      <c r="Q15235">
        <v>23.8</v>
      </c>
      <c r="R15235" t="s">
        <v>71</v>
      </c>
      <c r="S15235">
        <v>0.25</v>
      </c>
      <c r="T15235" t="s">
        <v>71</v>
      </c>
      <c r="U15235">
        <v>7.74</v>
      </c>
      <c r="V15235" t="s">
        <v>71</v>
      </c>
      <c r="W15235">
        <v>23.13</v>
      </c>
      <c r="X15235" t="s">
        <v>71</v>
      </c>
      <c r="Y15235">
        <v>33.659999999999997</v>
      </c>
      <c r="AA15235">
        <v>33.69</v>
      </c>
      <c r="AE15235">
        <v>3.3</v>
      </c>
      <c r="AF15235" t="s">
        <v>71</v>
      </c>
      <c r="AG15235">
        <v>6.16</v>
      </c>
      <c r="AH15235" t="s">
        <v>71</v>
      </c>
      <c r="AS15235">
        <v>0.43</v>
      </c>
      <c r="AT15235" t="s">
        <v>71</v>
      </c>
    </row>
    <row r="15236" spans="1:46" x14ac:dyDescent="0.2">
      <c r="A15236" t="s">
        <v>327</v>
      </c>
      <c r="B15236" t="s">
        <v>328</v>
      </c>
      <c r="C15236">
        <f>-70.45871519 / 41.70063017</f>
        <v>-1.6896319049079735</v>
      </c>
      <c r="D15236" t="s">
        <v>124</v>
      </c>
      <c r="E15236" t="s">
        <v>70</v>
      </c>
      <c r="F15236" s="1">
        <v>39329</v>
      </c>
      <c r="G15236">
        <v>4</v>
      </c>
      <c r="O15236">
        <v>6.82</v>
      </c>
      <c r="P15236" t="s">
        <v>71</v>
      </c>
      <c r="Q15236">
        <v>23.7</v>
      </c>
      <c r="R15236" t="s">
        <v>71</v>
      </c>
    </row>
    <row r="15237" spans="1:46" x14ac:dyDescent="0.2">
      <c r="A15237" t="s">
        <v>327</v>
      </c>
      <c r="B15237" t="s">
        <v>328</v>
      </c>
      <c r="C15237">
        <f>-70.45871519 / 41.70063017</f>
        <v>-1.6896319049079735</v>
      </c>
      <c r="D15237" t="s">
        <v>124</v>
      </c>
      <c r="E15237" t="s">
        <v>70</v>
      </c>
      <c r="F15237" s="1">
        <v>39329</v>
      </c>
      <c r="G15237">
        <v>5</v>
      </c>
      <c r="O15237">
        <v>6.6</v>
      </c>
      <c r="P15237" t="s">
        <v>71</v>
      </c>
      <c r="Q15237">
        <v>23.7</v>
      </c>
      <c r="R15237" t="s">
        <v>71</v>
      </c>
    </row>
    <row r="15238" spans="1:46" x14ac:dyDescent="0.2">
      <c r="A15238" t="s">
        <v>327</v>
      </c>
      <c r="B15238" t="s">
        <v>328</v>
      </c>
      <c r="C15238">
        <f>-70.45871519 / 41.70063017</f>
        <v>-1.6896319049079735</v>
      </c>
      <c r="D15238" t="s">
        <v>124</v>
      </c>
      <c r="E15238" t="s">
        <v>70</v>
      </c>
      <c r="F15238" s="1">
        <v>39329</v>
      </c>
      <c r="G15238">
        <v>6</v>
      </c>
      <c r="O15238">
        <v>7.05</v>
      </c>
      <c r="P15238" t="s">
        <v>71</v>
      </c>
      <c r="Q15238">
        <v>23.7</v>
      </c>
      <c r="R15238" t="s">
        <v>71</v>
      </c>
    </row>
    <row r="15239" spans="1:46" x14ac:dyDescent="0.2">
      <c r="A15239" t="s">
        <v>327</v>
      </c>
      <c r="B15239" t="s">
        <v>328</v>
      </c>
      <c r="C15239">
        <f>-70.45871519 / 41.70063017</f>
        <v>-1.6896319049079735</v>
      </c>
      <c r="D15239" t="s">
        <v>124</v>
      </c>
      <c r="E15239" t="s">
        <v>70</v>
      </c>
      <c r="F15239" s="1">
        <v>39329</v>
      </c>
      <c r="G15239">
        <v>7</v>
      </c>
      <c r="O15239">
        <v>7.1</v>
      </c>
      <c r="P15239" t="s">
        <v>71</v>
      </c>
      <c r="Q15239">
        <v>23</v>
      </c>
      <c r="R15239" t="s">
        <v>71</v>
      </c>
    </row>
    <row r="15240" spans="1:46" x14ac:dyDescent="0.2">
      <c r="A15240" t="s">
        <v>327</v>
      </c>
      <c r="B15240" t="s">
        <v>328</v>
      </c>
      <c r="C15240">
        <f>-70.45871519 / 41.70063017</f>
        <v>-1.6896319049079735</v>
      </c>
      <c r="D15240" t="s">
        <v>124</v>
      </c>
      <c r="E15240" t="s">
        <v>70</v>
      </c>
      <c r="F15240" s="1">
        <v>39329</v>
      </c>
      <c r="G15240">
        <v>8</v>
      </c>
      <c r="O15240">
        <v>8.4</v>
      </c>
      <c r="P15240" t="s">
        <v>71</v>
      </c>
      <c r="Q15240">
        <v>15.5</v>
      </c>
      <c r="R15240" t="s">
        <v>71</v>
      </c>
    </row>
    <row r="15241" spans="1:46" x14ac:dyDescent="0.2">
      <c r="A15241" t="s">
        <v>327</v>
      </c>
      <c r="B15241" t="s">
        <v>328</v>
      </c>
      <c r="C15241">
        <f>-70.45871519 / 41.70063017</f>
        <v>-1.6896319049079735</v>
      </c>
      <c r="D15241" t="s">
        <v>124</v>
      </c>
      <c r="E15241" t="s">
        <v>70</v>
      </c>
      <c r="F15241" s="1">
        <v>39329</v>
      </c>
      <c r="G15241">
        <v>9</v>
      </c>
      <c r="K15241">
        <v>1.53</v>
      </c>
      <c r="L15241" t="s">
        <v>71</v>
      </c>
      <c r="O15241">
        <v>7.65</v>
      </c>
      <c r="P15241" t="s">
        <v>71</v>
      </c>
      <c r="Q15241">
        <v>13.1</v>
      </c>
      <c r="R15241" t="s">
        <v>71</v>
      </c>
      <c r="S15241">
        <v>0.27</v>
      </c>
      <c r="T15241" t="s">
        <v>71</v>
      </c>
      <c r="U15241">
        <v>8.33</v>
      </c>
      <c r="V15241" t="s">
        <v>71</v>
      </c>
      <c r="W15241">
        <v>20.07</v>
      </c>
      <c r="X15241" t="s">
        <v>71</v>
      </c>
      <c r="Y15241">
        <v>34.72</v>
      </c>
      <c r="AA15241">
        <v>34.78</v>
      </c>
      <c r="AE15241">
        <v>3.3</v>
      </c>
      <c r="AF15241" t="s">
        <v>71</v>
      </c>
      <c r="AG15241">
        <v>6.02</v>
      </c>
      <c r="AH15241" t="s">
        <v>71</v>
      </c>
      <c r="AS15241">
        <v>1.1200000000000001</v>
      </c>
      <c r="AT15241" t="s">
        <v>71</v>
      </c>
    </row>
    <row r="15242" spans="1:46" x14ac:dyDescent="0.2">
      <c r="A15242" t="s">
        <v>327</v>
      </c>
      <c r="B15242" t="s">
        <v>328</v>
      </c>
      <c r="C15242">
        <f>-70.45871519 / 41.70063017</f>
        <v>-1.6896319049079735</v>
      </c>
      <c r="D15242" t="s">
        <v>124</v>
      </c>
      <c r="E15242" t="s">
        <v>70</v>
      </c>
      <c r="F15242" s="1">
        <v>39329</v>
      </c>
      <c r="G15242">
        <v>10</v>
      </c>
      <c r="O15242">
        <v>5.53</v>
      </c>
      <c r="P15242" t="s">
        <v>71</v>
      </c>
      <c r="Q15242">
        <v>12.5</v>
      </c>
      <c r="R15242" t="s">
        <v>71</v>
      </c>
    </row>
    <row r="15243" spans="1:46" x14ac:dyDescent="0.2">
      <c r="A15243" t="s">
        <v>327</v>
      </c>
      <c r="B15243" t="s">
        <v>328</v>
      </c>
      <c r="C15243">
        <f>-70.45871519 / 41.70063017</f>
        <v>-1.6896319049079735</v>
      </c>
      <c r="D15243" t="s">
        <v>124</v>
      </c>
      <c r="E15243" t="s">
        <v>70</v>
      </c>
      <c r="F15243" s="1">
        <v>39329</v>
      </c>
      <c r="G15243">
        <v>11</v>
      </c>
      <c r="O15243">
        <v>3.47</v>
      </c>
      <c r="P15243" t="s">
        <v>71</v>
      </c>
      <c r="Q15243">
        <v>11.5</v>
      </c>
      <c r="R15243" t="s">
        <v>71</v>
      </c>
    </row>
    <row r="15244" spans="1:46" x14ac:dyDescent="0.2">
      <c r="A15244" t="s">
        <v>327</v>
      </c>
      <c r="B15244" t="s">
        <v>328</v>
      </c>
      <c r="C15244">
        <f>-70.45871519 / 41.70063017</f>
        <v>-1.6896319049079735</v>
      </c>
      <c r="D15244" t="s">
        <v>124</v>
      </c>
      <c r="E15244" t="s">
        <v>70</v>
      </c>
      <c r="F15244" s="1">
        <v>39329</v>
      </c>
      <c r="G15244">
        <v>11.8</v>
      </c>
      <c r="K15244">
        <v>4.92</v>
      </c>
      <c r="L15244" t="s">
        <v>71</v>
      </c>
      <c r="S15244">
        <v>3.58</v>
      </c>
      <c r="T15244" t="s">
        <v>71</v>
      </c>
      <c r="U15244">
        <v>110.93</v>
      </c>
      <c r="V15244" t="s">
        <v>71</v>
      </c>
      <c r="W15244">
        <v>57.81</v>
      </c>
      <c r="X15244" t="s">
        <v>71</v>
      </c>
      <c r="Y15244">
        <v>72.05</v>
      </c>
      <c r="AA15244">
        <v>46.22</v>
      </c>
      <c r="AE15244">
        <v>4.2</v>
      </c>
      <c r="AF15244" t="s">
        <v>71</v>
      </c>
      <c r="AG15244">
        <v>5.71</v>
      </c>
      <c r="AH15244" t="s">
        <v>71</v>
      </c>
      <c r="AS15244">
        <v>19.02</v>
      </c>
      <c r="AT15244" t="s">
        <v>71</v>
      </c>
    </row>
    <row r="15245" spans="1:46" x14ac:dyDescent="0.2">
      <c r="A15245" t="s">
        <v>327</v>
      </c>
      <c r="B15245" t="s">
        <v>328</v>
      </c>
      <c r="C15245">
        <f>-70.45871519 / 41.70063017</f>
        <v>-1.6896319049079735</v>
      </c>
      <c r="D15245" t="s">
        <v>124</v>
      </c>
      <c r="E15245" t="s">
        <v>70</v>
      </c>
      <c r="F15245" s="1">
        <v>39329</v>
      </c>
      <c r="G15245">
        <v>12</v>
      </c>
      <c r="O15245">
        <v>1.6</v>
      </c>
      <c r="P15245" t="s">
        <v>71</v>
      </c>
      <c r="Q15245">
        <v>11.1</v>
      </c>
      <c r="R15245" t="s">
        <v>71</v>
      </c>
    </row>
    <row r="15246" spans="1:46" x14ac:dyDescent="0.2">
      <c r="A15246" t="s">
        <v>327</v>
      </c>
      <c r="B15246" t="s">
        <v>328</v>
      </c>
      <c r="C15246">
        <f>-70.45871519 / 41.70063017</f>
        <v>-1.6896319049079735</v>
      </c>
      <c r="D15246" t="s">
        <v>124</v>
      </c>
      <c r="E15246" t="s">
        <v>70</v>
      </c>
      <c r="F15246" s="1">
        <v>39686</v>
      </c>
      <c r="G15246">
        <v>0.5</v>
      </c>
      <c r="I15246">
        <v>12.19</v>
      </c>
      <c r="J15246" t="s">
        <v>71</v>
      </c>
      <c r="K15246">
        <v>2.0699999999999998</v>
      </c>
      <c r="L15246" t="s">
        <v>71</v>
      </c>
      <c r="M15246">
        <v>4.1100000000000003</v>
      </c>
      <c r="N15246" t="s">
        <v>71</v>
      </c>
      <c r="O15246">
        <v>6.78</v>
      </c>
      <c r="P15246" t="s">
        <v>71</v>
      </c>
      <c r="S15246">
        <v>0.19</v>
      </c>
      <c r="T15246" t="s">
        <v>71</v>
      </c>
      <c r="U15246">
        <v>5.88</v>
      </c>
      <c r="V15246" t="s">
        <v>71</v>
      </c>
      <c r="W15246">
        <v>17.670000000000002</v>
      </c>
      <c r="X15246" t="s">
        <v>71</v>
      </c>
      <c r="Y15246">
        <v>29.7</v>
      </c>
      <c r="AA15246">
        <v>37.74</v>
      </c>
      <c r="AC15246">
        <v>39.630000000000003</v>
      </c>
      <c r="AE15246">
        <v>3.4</v>
      </c>
      <c r="AF15246" t="s">
        <v>71</v>
      </c>
      <c r="AG15246">
        <v>6.32</v>
      </c>
      <c r="AH15246" t="s">
        <v>71</v>
      </c>
      <c r="AS15246">
        <v>0.55000000000000004</v>
      </c>
      <c r="AT15246" t="s">
        <v>71</v>
      </c>
    </row>
    <row r="15247" spans="1:46" x14ac:dyDescent="0.2">
      <c r="A15247" t="s">
        <v>327</v>
      </c>
      <c r="B15247" t="s">
        <v>328</v>
      </c>
      <c r="C15247">
        <f>-70.45871519 / 41.70063017</f>
        <v>-1.6896319049079735</v>
      </c>
      <c r="D15247" t="s">
        <v>124</v>
      </c>
      <c r="E15247" t="s">
        <v>70</v>
      </c>
      <c r="F15247" s="1">
        <v>39686</v>
      </c>
      <c r="G15247">
        <v>1</v>
      </c>
      <c r="O15247">
        <v>6.8</v>
      </c>
      <c r="P15247" t="s">
        <v>71</v>
      </c>
      <c r="Q15247">
        <v>24.9</v>
      </c>
      <c r="R15247" t="s">
        <v>71</v>
      </c>
    </row>
    <row r="15248" spans="1:46" x14ac:dyDescent="0.2">
      <c r="A15248" t="s">
        <v>327</v>
      </c>
      <c r="B15248" t="s">
        <v>328</v>
      </c>
      <c r="C15248">
        <f>-70.45871519 / 41.70063017</f>
        <v>-1.6896319049079735</v>
      </c>
      <c r="D15248" t="s">
        <v>124</v>
      </c>
      <c r="E15248" t="s">
        <v>70</v>
      </c>
      <c r="F15248" s="1">
        <v>39686</v>
      </c>
      <c r="G15248">
        <v>2</v>
      </c>
      <c r="O15248">
        <v>6.75</v>
      </c>
      <c r="P15248" t="s">
        <v>71</v>
      </c>
      <c r="Q15248">
        <v>24.9</v>
      </c>
      <c r="R15248" t="s">
        <v>71</v>
      </c>
    </row>
    <row r="15249" spans="1:46" x14ac:dyDescent="0.2">
      <c r="A15249" t="s">
        <v>327</v>
      </c>
      <c r="B15249" t="s">
        <v>328</v>
      </c>
      <c r="C15249">
        <f>-70.45871519 / 41.70063017</f>
        <v>-1.6896319049079735</v>
      </c>
      <c r="D15249" t="s">
        <v>124</v>
      </c>
      <c r="E15249" t="s">
        <v>70</v>
      </c>
      <c r="F15249" s="1">
        <v>39686</v>
      </c>
      <c r="G15249">
        <v>3</v>
      </c>
      <c r="K15249">
        <v>1.71</v>
      </c>
      <c r="L15249" t="s">
        <v>71</v>
      </c>
      <c r="O15249">
        <v>6.73</v>
      </c>
      <c r="P15249" t="s">
        <v>71</v>
      </c>
      <c r="Q15249">
        <v>24.8</v>
      </c>
      <c r="R15249" t="s">
        <v>71</v>
      </c>
      <c r="S15249">
        <v>0.19</v>
      </c>
      <c r="T15249" t="s">
        <v>71</v>
      </c>
      <c r="U15249">
        <v>5.88</v>
      </c>
      <c r="V15249" t="s">
        <v>71</v>
      </c>
      <c r="W15249">
        <v>15.6</v>
      </c>
      <c r="X15249" t="s">
        <v>71</v>
      </c>
      <c r="Y15249">
        <v>29.7</v>
      </c>
      <c r="AA15249">
        <v>35.86</v>
      </c>
      <c r="AE15249">
        <v>3.5</v>
      </c>
      <c r="AF15249" t="s">
        <v>71</v>
      </c>
      <c r="AG15249">
        <v>6.62</v>
      </c>
      <c r="AH15249" t="s">
        <v>71</v>
      </c>
      <c r="AS15249">
        <v>0.27</v>
      </c>
      <c r="AT15249" t="s">
        <v>71</v>
      </c>
    </row>
    <row r="15250" spans="1:46" x14ac:dyDescent="0.2">
      <c r="A15250" t="s">
        <v>327</v>
      </c>
      <c r="B15250" t="s">
        <v>328</v>
      </c>
      <c r="C15250">
        <f>-70.45871519 / 41.70063017</f>
        <v>-1.6896319049079735</v>
      </c>
      <c r="D15250" t="s">
        <v>124</v>
      </c>
      <c r="E15250" t="s">
        <v>70</v>
      </c>
      <c r="F15250" s="1">
        <v>39686</v>
      </c>
      <c r="G15250">
        <v>4</v>
      </c>
      <c r="O15250">
        <v>6.71</v>
      </c>
      <c r="P15250" t="s">
        <v>71</v>
      </c>
      <c r="Q15250">
        <v>24.8</v>
      </c>
      <c r="R15250" t="s">
        <v>71</v>
      </c>
    </row>
    <row r="15251" spans="1:46" x14ac:dyDescent="0.2">
      <c r="A15251" t="s">
        <v>327</v>
      </c>
      <c r="B15251" t="s">
        <v>328</v>
      </c>
      <c r="C15251">
        <f>-70.45871519 / 41.70063017</f>
        <v>-1.6896319049079735</v>
      </c>
      <c r="D15251" t="s">
        <v>124</v>
      </c>
      <c r="E15251" t="s">
        <v>70</v>
      </c>
      <c r="F15251" s="1">
        <v>39686</v>
      </c>
      <c r="G15251">
        <v>5</v>
      </c>
      <c r="O15251">
        <v>6.71</v>
      </c>
      <c r="P15251" t="s">
        <v>71</v>
      </c>
      <c r="Q15251">
        <v>24.8</v>
      </c>
      <c r="R15251" t="s">
        <v>71</v>
      </c>
    </row>
    <row r="15252" spans="1:46" x14ac:dyDescent="0.2">
      <c r="A15252" t="s">
        <v>327</v>
      </c>
      <c r="B15252" t="s">
        <v>328</v>
      </c>
      <c r="C15252">
        <f>-70.45871519 / 41.70063017</f>
        <v>-1.6896319049079735</v>
      </c>
      <c r="D15252" t="s">
        <v>124</v>
      </c>
      <c r="E15252" t="s">
        <v>70</v>
      </c>
      <c r="F15252" s="1">
        <v>39686</v>
      </c>
      <c r="G15252">
        <v>6</v>
      </c>
      <c r="O15252">
        <v>6.67</v>
      </c>
      <c r="P15252" t="s">
        <v>71</v>
      </c>
      <c r="Q15252">
        <v>24.8</v>
      </c>
      <c r="R15252" t="s">
        <v>71</v>
      </c>
    </row>
    <row r="15253" spans="1:46" x14ac:dyDescent="0.2">
      <c r="A15253" t="s">
        <v>327</v>
      </c>
      <c r="B15253" t="s">
        <v>328</v>
      </c>
      <c r="C15253">
        <f>-70.45871519 / 41.70063017</f>
        <v>-1.6896319049079735</v>
      </c>
      <c r="D15253" t="s">
        <v>124</v>
      </c>
      <c r="E15253" t="s">
        <v>70</v>
      </c>
      <c r="F15253" s="1">
        <v>39686</v>
      </c>
      <c r="G15253">
        <v>7</v>
      </c>
      <c r="O15253">
        <v>6.56</v>
      </c>
      <c r="P15253" t="s">
        <v>71</v>
      </c>
      <c r="Q15253">
        <v>24.6</v>
      </c>
      <c r="R15253" t="s">
        <v>71</v>
      </c>
    </row>
    <row r="15254" spans="1:46" x14ac:dyDescent="0.2">
      <c r="A15254" t="s">
        <v>327</v>
      </c>
      <c r="B15254" t="s">
        <v>328</v>
      </c>
      <c r="C15254">
        <f>-70.45871519 / 41.70063017</f>
        <v>-1.6896319049079735</v>
      </c>
      <c r="D15254" t="s">
        <v>124</v>
      </c>
      <c r="E15254" t="s">
        <v>70</v>
      </c>
      <c r="F15254" s="1">
        <v>39686</v>
      </c>
      <c r="G15254">
        <v>8</v>
      </c>
      <c r="O15254">
        <v>7.13</v>
      </c>
      <c r="P15254" t="s">
        <v>71</v>
      </c>
      <c r="Q15254">
        <v>22.7</v>
      </c>
      <c r="R15254" t="s">
        <v>71</v>
      </c>
    </row>
    <row r="15255" spans="1:46" x14ac:dyDescent="0.2">
      <c r="A15255" t="s">
        <v>327</v>
      </c>
      <c r="B15255" t="s">
        <v>328</v>
      </c>
      <c r="C15255">
        <f>-70.45871519 / 41.70063017</f>
        <v>-1.6896319049079735</v>
      </c>
      <c r="D15255" t="s">
        <v>124</v>
      </c>
      <c r="E15255" t="s">
        <v>70</v>
      </c>
      <c r="F15255" s="1">
        <v>39686</v>
      </c>
      <c r="G15255">
        <v>9</v>
      </c>
      <c r="K15255">
        <v>2.0299999999999998</v>
      </c>
      <c r="L15255" t="s">
        <v>71</v>
      </c>
      <c r="O15255">
        <v>9.08</v>
      </c>
      <c r="P15255" t="s">
        <v>71</v>
      </c>
      <c r="Q15255">
        <v>18.5</v>
      </c>
      <c r="R15255" t="s">
        <v>71</v>
      </c>
      <c r="S15255">
        <v>0.18</v>
      </c>
      <c r="T15255" t="s">
        <v>71</v>
      </c>
      <c r="U15255">
        <v>5.58</v>
      </c>
      <c r="V15255" t="s">
        <v>71</v>
      </c>
      <c r="W15255">
        <v>15.51</v>
      </c>
      <c r="X15255" t="s">
        <v>71</v>
      </c>
      <c r="Y15255">
        <v>28.94</v>
      </c>
      <c r="AA15255">
        <v>37.549999999999997</v>
      </c>
      <c r="AS15255">
        <v>0.91</v>
      </c>
      <c r="AT15255" t="s">
        <v>71</v>
      </c>
    </row>
    <row r="15256" spans="1:46" x14ac:dyDescent="0.2">
      <c r="A15256" t="s">
        <v>327</v>
      </c>
      <c r="B15256" t="s">
        <v>328</v>
      </c>
      <c r="C15256">
        <f>-70.45871519 / 41.70063017</f>
        <v>-1.6896319049079735</v>
      </c>
      <c r="D15256" t="s">
        <v>124</v>
      </c>
      <c r="E15256" t="s">
        <v>70</v>
      </c>
      <c r="F15256" s="1">
        <v>39686</v>
      </c>
      <c r="G15256">
        <v>10</v>
      </c>
      <c r="O15256">
        <v>8.26</v>
      </c>
      <c r="P15256" t="s">
        <v>71</v>
      </c>
      <c r="Q15256">
        <v>16.5</v>
      </c>
      <c r="R15256" t="s">
        <v>71</v>
      </c>
    </row>
    <row r="15257" spans="1:46" x14ac:dyDescent="0.2">
      <c r="A15257" t="s">
        <v>327</v>
      </c>
      <c r="B15257" t="s">
        <v>328</v>
      </c>
      <c r="C15257">
        <f>-70.45871519 / 41.70063017</f>
        <v>-1.6896319049079735</v>
      </c>
      <c r="D15257" t="s">
        <v>124</v>
      </c>
      <c r="E15257" t="s">
        <v>70</v>
      </c>
      <c r="F15257" s="1">
        <v>39686</v>
      </c>
      <c r="G15257">
        <v>11</v>
      </c>
      <c r="K15257">
        <v>2.34</v>
      </c>
      <c r="L15257" t="s">
        <v>71</v>
      </c>
      <c r="O15257">
        <v>3.65</v>
      </c>
      <c r="P15257" t="s">
        <v>71</v>
      </c>
      <c r="Q15257">
        <v>14.7</v>
      </c>
      <c r="R15257" t="s">
        <v>71</v>
      </c>
      <c r="S15257">
        <v>0.22</v>
      </c>
      <c r="T15257" t="s">
        <v>71</v>
      </c>
      <c r="U15257">
        <v>6.81</v>
      </c>
      <c r="V15257" t="s">
        <v>71</v>
      </c>
      <c r="W15257">
        <v>15.07</v>
      </c>
      <c r="X15257" t="s">
        <v>71</v>
      </c>
      <c r="Y15257">
        <v>31.81</v>
      </c>
      <c r="AA15257">
        <v>38.94</v>
      </c>
      <c r="AE15257">
        <v>3.4</v>
      </c>
      <c r="AF15257" t="s">
        <v>71</v>
      </c>
      <c r="AG15257">
        <v>6.37</v>
      </c>
      <c r="AH15257" t="s">
        <v>71</v>
      </c>
      <c r="AS15257">
        <v>1.28</v>
      </c>
      <c r="AT15257" t="s">
        <v>71</v>
      </c>
    </row>
    <row r="15258" spans="1:46" x14ac:dyDescent="0.2">
      <c r="A15258" t="s">
        <v>327</v>
      </c>
      <c r="B15258" t="s">
        <v>328</v>
      </c>
      <c r="C15258">
        <f>-70.45871519 / 41.70063017</f>
        <v>-1.6896319049079735</v>
      </c>
      <c r="D15258" t="s">
        <v>124</v>
      </c>
      <c r="E15258" t="s">
        <v>70</v>
      </c>
      <c r="F15258" s="1">
        <v>39686</v>
      </c>
      <c r="G15258">
        <v>12</v>
      </c>
      <c r="O15258">
        <v>0.17</v>
      </c>
      <c r="P15258" t="s">
        <v>71</v>
      </c>
      <c r="Q15258">
        <v>13.8</v>
      </c>
      <c r="R15258" t="s">
        <v>71</v>
      </c>
    </row>
    <row r="15259" spans="1:46" x14ac:dyDescent="0.2">
      <c r="A15259" t="s">
        <v>327</v>
      </c>
      <c r="B15259" t="s">
        <v>328</v>
      </c>
      <c r="C15259">
        <f>-70.45871519 / 41.70063017</f>
        <v>-1.6896319049079735</v>
      </c>
      <c r="D15259" t="s">
        <v>124</v>
      </c>
      <c r="E15259" t="s">
        <v>70</v>
      </c>
      <c r="F15259" s="1">
        <v>40064</v>
      </c>
      <c r="G15259">
        <v>0.5</v>
      </c>
      <c r="I15259">
        <v>11.3</v>
      </c>
      <c r="J15259" t="s">
        <v>71</v>
      </c>
      <c r="K15259">
        <v>1.81</v>
      </c>
      <c r="L15259" t="s">
        <v>71</v>
      </c>
      <c r="M15259">
        <v>5</v>
      </c>
      <c r="N15259" t="s">
        <v>71</v>
      </c>
      <c r="O15259">
        <v>6.7</v>
      </c>
      <c r="P15259" t="s">
        <v>71</v>
      </c>
      <c r="Q15259">
        <v>23.3</v>
      </c>
      <c r="R15259" t="s">
        <v>71</v>
      </c>
      <c r="S15259">
        <v>0.52</v>
      </c>
      <c r="T15259" t="s">
        <v>71</v>
      </c>
      <c r="U15259">
        <v>16.11</v>
      </c>
      <c r="V15259" t="s">
        <v>71</v>
      </c>
      <c r="W15259">
        <v>19.43</v>
      </c>
      <c r="X15259" t="s">
        <v>71</v>
      </c>
      <c r="Y15259">
        <v>44.23</v>
      </c>
      <c r="AA15259">
        <v>36.43</v>
      </c>
      <c r="AC15259">
        <v>36.81</v>
      </c>
      <c r="AE15259">
        <v>3.4</v>
      </c>
      <c r="AF15259" t="s">
        <v>71</v>
      </c>
      <c r="AG15259">
        <v>5.69</v>
      </c>
      <c r="AH15259" t="s">
        <v>71</v>
      </c>
      <c r="AS15259">
        <v>0.95</v>
      </c>
      <c r="AT15259" t="s">
        <v>71</v>
      </c>
    </row>
    <row r="15260" spans="1:46" x14ac:dyDescent="0.2">
      <c r="A15260" t="s">
        <v>327</v>
      </c>
      <c r="B15260" t="s">
        <v>328</v>
      </c>
      <c r="C15260">
        <f>-70.45871519 / 41.70063017</f>
        <v>-1.6896319049079735</v>
      </c>
      <c r="D15260" t="s">
        <v>124</v>
      </c>
      <c r="E15260" t="s">
        <v>70</v>
      </c>
      <c r="F15260" s="1">
        <v>40064</v>
      </c>
      <c r="G15260">
        <v>1</v>
      </c>
      <c r="O15260">
        <v>6.1</v>
      </c>
      <c r="P15260" t="s">
        <v>71</v>
      </c>
      <c r="Q15260">
        <v>23.2</v>
      </c>
      <c r="R15260" t="s">
        <v>71</v>
      </c>
    </row>
    <row r="15261" spans="1:46" x14ac:dyDescent="0.2">
      <c r="A15261" t="s">
        <v>327</v>
      </c>
      <c r="B15261" t="s">
        <v>328</v>
      </c>
      <c r="C15261">
        <f>-70.45871519 / 41.70063017</f>
        <v>-1.6896319049079735</v>
      </c>
      <c r="D15261" t="s">
        <v>124</v>
      </c>
      <c r="E15261" t="s">
        <v>70</v>
      </c>
      <c r="F15261" s="1">
        <v>40064</v>
      </c>
      <c r="G15261">
        <v>3</v>
      </c>
      <c r="K15261">
        <v>2.16</v>
      </c>
      <c r="L15261" t="s">
        <v>71</v>
      </c>
      <c r="O15261">
        <v>6.74</v>
      </c>
      <c r="P15261" t="s">
        <v>71</v>
      </c>
      <c r="Q15261">
        <v>23.1</v>
      </c>
      <c r="R15261" t="s">
        <v>71</v>
      </c>
      <c r="S15261">
        <v>0.25</v>
      </c>
      <c r="T15261" t="s">
        <v>71</v>
      </c>
      <c r="U15261">
        <v>7.85</v>
      </c>
      <c r="V15261" t="s">
        <v>71</v>
      </c>
      <c r="W15261">
        <v>20.13</v>
      </c>
      <c r="X15261" t="s">
        <v>71</v>
      </c>
      <c r="Y15261">
        <v>33.86</v>
      </c>
      <c r="AA15261">
        <v>38.15</v>
      </c>
      <c r="AE15261">
        <v>3.2</v>
      </c>
      <c r="AF15261" t="s">
        <v>71</v>
      </c>
      <c r="AG15261">
        <v>5.54</v>
      </c>
      <c r="AH15261" t="s">
        <v>71</v>
      </c>
      <c r="AS15261">
        <v>0.72</v>
      </c>
      <c r="AT15261" t="s">
        <v>71</v>
      </c>
    </row>
    <row r="15262" spans="1:46" x14ac:dyDescent="0.2">
      <c r="A15262" t="s">
        <v>327</v>
      </c>
      <c r="B15262" t="s">
        <v>328</v>
      </c>
      <c r="C15262">
        <f>-70.45871519 / 41.70063017</f>
        <v>-1.6896319049079735</v>
      </c>
      <c r="D15262" t="s">
        <v>124</v>
      </c>
      <c r="E15262" t="s">
        <v>70</v>
      </c>
      <c r="F15262" s="1">
        <v>40064</v>
      </c>
      <c r="G15262">
        <v>4</v>
      </c>
      <c r="O15262">
        <v>6.5</v>
      </c>
      <c r="P15262" t="s">
        <v>71</v>
      </c>
      <c r="Q15262">
        <v>23.1</v>
      </c>
      <c r="R15262" t="s">
        <v>71</v>
      </c>
    </row>
    <row r="15263" spans="1:46" x14ac:dyDescent="0.2">
      <c r="A15263" t="s">
        <v>327</v>
      </c>
      <c r="B15263" t="s">
        <v>328</v>
      </c>
      <c r="C15263">
        <f>-70.45871519 / 41.70063017</f>
        <v>-1.6896319049079735</v>
      </c>
      <c r="D15263" t="s">
        <v>124</v>
      </c>
      <c r="E15263" t="s">
        <v>70</v>
      </c>
      <c r="F15263" s="1">
        <v>40064</v>
      </c>
      <c r="G15263">
        <v>5</v>
      </c>
      <c r="O15263">
        <v>6.33</v>
      </c>
      <c r="P15263" t="s">
        <v>71</v>
      </c>
      <c r="Q15263">
        <v>23</v>
      </c>
      <c r="R15263" t="s">
        <v>71</v>
      </c>
    </row>
    <row r="15264" spans="1:46" x14ac:dyDescent="0.2">
      <c r="A15264" t="s">
        <v>327</v>
      </c>
      <c r="B15264" t="s">
        <v>328</v>
      </c>
      <c r="C15264">
        <f>-70.45871519 / 41.70063017</f>
        <v>-1.6896319049079735</v>
      </c>
      <c r="D15264" t="s">
        <v>124</v>
      </c>
      <c r="E15264" t="s">
        <v>70</v>
      </c>
      <c r="F15264" s="1">
        <v>40064</v>
      </c>
      <c r="G15264">
        <v>6</v>
      </c>
      <c r="O15264">
        <v>6.18</v>
      </c>
      <c r="P15264" t="s">
        <v>71</v>
      </c>
      <c r="Q15264">
        <v>23.1</v>
      </c>
      <c r="R15264" t="s">
        <v>71</v>
      </c>
    </row>
    <row r="15265" spans="1:46" x14ac:dyDescent="0.2">
      <c r="A15265" t="s">
        <v>327</v>
      </c>
      <c r="B15265" t="s">
        <v>328</v>
      </c>
      <c r="C15265">
        <f>-70.45871519 / 41.70063017</f>
        <v>-1.6896319049079735</v>
      </c>
      <c r="D15265" t="s">
        <v>124</v>
      </c>
      <c r="E15265" t="s">
        <v>70</v>
      </c>
      <c r="F15265" s="1">
        <v>40064</v>
      </c>
      <c r="G15265">
        <v>7</v>
      </c>
      <c r="O15265">
        <v>6.04</v>
      </c>
      <c r="P15265" t="s">
        <v>71</v>
      </c>
      <c r="Q15265">
        <v>22.9</v>
      </c>
      <c r="R15265" t="s">
        <v>71</v>
      </c>
    </row>
    <row r="15266" spans="1:46" x14ac:dyDescent="0.2">
      <c r="A15266" t="s">
        <v>327</v>
      </c>
      <c r="B15266" t="s">
        <v>328</v>
      </c>
      <c r="C15266">
        <f>-70.45871519 / 41.70063017</f>
        <v>-1.6896319049079735</v>
      </c>
      <c r="D15266" t="s">
        <v>124</v>
      </c>
      <c r="E15266" t="s">
        <v>70</v>
      </c>
      <c r="F15266" s="1">
        <v>40064</v>
      </c>
      <c r="G15266">
        <v>8</v>
      </c>
      <c r="O15266">
        <v>5.82</v>
      </c>
      <c r="P15266" t="s">
        <v>71</v>
      </c>
      <c r="Q15266">
        <v>22.9</v>
      </c>
      <c r="R15266" t="s">
        <v>71</v>
      </c>
    </row>
    <row r="15267" spans="1:46" x14ac:dyDescent="0.2">
      <c r="A15267" t="s">
        <v>327</v>
      </c>
      <c r="B15267" t="s">
        <v>328</v>
      </c>
      <c r="C15267">
        <f>-70.45871519 / 41.70063017</f>
        <v>-1.6896319049079735</v>
      </c>
      <c r="D15267" t="s">
        <v>124</v>
      </c>
      <c r="E15267" t="s">
        <v>70</v>
      </c>
      <c r="F15267" s="1">
        <v>40064</v>
      </c>
      <c r="G15267">
        <v>9</v>
      </c>
      <c r="K15267">
        <v>4.29</v>
      </c>
      <c r="L15267" t="s">
        <v>71</v>
      </c>
      <c r="O15267">
        <v>4.05</v>
      </c>
      <c r="P15267" t="s">
        <v>71</v>
      </c>
      <c r="Q15267">
        <v>21.5</v>
      </c>
      <c r="R15267" t="s">
        <v>71</v>
      </c>
      <c r="S15267">
        <v>0.28999999999999998</v>
      </c>
      <c r="T15267" t="s">
        <v>71</v>
      </c>
      <c r="U15267">
        <v>9.09</v>
      </c>
      <c r="V15267" t="s">
        <v>71</v>
      </c>
      <c r="W15267">
        <v>26.64</v>
      </c>
      <c r="X15267" t="s">
        <v>71</v>
      </c>
      <c r="Y15267">
        <v>35.979999999999997</v>
      </c>
      <c r="AA15267">
        <v>44.88</v>
      </c>
      <c r="AE15267">
        <v>4.3</v>
      </c>
      <c r="AF15267" t="s">
        <v>71</v>
      </c>
      <c r="AG15267">
        <v>5.32</v>
      </c>
      <c r="AH15267" t="s">
        <v>71</v>
      </c>
      <c r="AS15267">
        <v>2.89</v>
      </c>
      <c r="AT15267" t="s">
        <v>71</v>
      </c>
    </row>
    <row r="15268" spans="1:46" x14ac:dyDescent="0.2">
      <c r="A15268" t="s">
        <v>327</v>
      </c>
      <c r="B15268" t="s">
        <v>328</v>
      </c>
      <c r="C15268">
        <f>-70.45871519 / 41.70063017</f>
        <v>-1.6896319049079735</v>
      </c>
      <c r="D15268" t="s">
        <v>124</v>
      </c>
      <c r="E15268" t="s">
        <v>70</v>
      </c>
      <c r="F15268" s="1">
        <v>40064</v>
      </c>
      <c r="G15268">
        <v>10</v>
      </c>
      <c r="O15268">
        <v>3.23</v>
      </c>
      <c r="P15268" t="s">
        <v>71</v>
      </c>
      <c r="Q15268">
        <v>18.600000000000001</v>
      </c>
      <c r="R15268" t="s">
        <v>71</v>
      </c>
    </row>
    <row r="15269" spans="1:46" x14ac:dyDescent="0.2">
      <c r="A15269" t="s">
        <v>327</v>
      </c>
      <c r="B15269" t="s">
        <v>328</v>
      </c>
      <c r="C15269">
        <f>-70.45871519 / 41.70063017</f>
        <v>-1.6896319049079735</v>
      </c>
      <c r="D15269" t="s">
        <v>124</v>
      </c>
      <c r="E15269" t="s">
        <v>70</v>
      </c>
      <c r="F15269" s="1">
        <v>40064</v>
      </c>
      <c r="G15269">
        <v>11</v>
      </c>
      <c r="K15269">
        <v>3.17</v>
      </c>
      <c r="L15269" t="s">
        <v>71</v>
      </c>
      <c r="O15269">
        <v>0.95</v>
      </c>
      <c r="P15269" t="s">
        <v>71</v>
      </c>
      <c r="Q15269">
        <v>17.2</v>
      </c>
      <c r="R15269" t="s">
        <v>71</v>
      </c>
      <c r="S15269">
        <v>0.28999999999999998</v>
      </c>
      <c r="T15269" t="s">
        <v>71</v>
      </c>
      <c r="U15269">
        <v>8.8800000000000008</v>
      </c>
      <c r="V15269" t="s">
        <v>71</v>
      </c>
      <c r="W15269">
        <v>26.78</v>
      </c>
      <c r="X15269" t="s">
        <v>71</v>
      </c>
      <c r="Y15269">
        <v>35.64</v>
      </c>
      <c r="AA15269">
        <v>41.91</v>
      </c>
      <c r="AE15269">
        <v>4.5</v>
      </c>
      <c r="AF15269" t="s">
        <v>71</v>
      </c>
      <c r="AG15269">
        <v>5.77</v>
      </c>
      <c r="AH15269" t="s">
        <v>71</v>
      </c>
      <c r="AS15269">
        <v>2.73</v>
      </c>
      <c r="AT15269" t="s">
        <v>71</v>
      </c>
    </row>
    <row r="15270" spans="1:46" x14ac:dyDescent="0.2">
      <c r="A15270" t="s">
        <v>327</v>
      </c>
      <c r="B15270" t="s">
        <v>328</v>
      </c>
      <c r="C15270">
        <f>-70.45871519 / 41.70063017</f>
        <v>-1.6896319049079735</v>
      </c>
      <c r="D15270" t="s">
        <v>124</v>
      </c>
      <c r="E15270" t="s">
        <v>70</v>
      </c>
      <c r="F15270" s="1">
        <v>40064</v>
      </c>
      <c r="G15270">
        <v>12</v>
      </c>
      <c r="Q15270">
        <v>16.8</v>
      </c>
      <c r="R15270" t="s">
        <v>71</v>
      </c>
    </row>
    <row r="15271" spans="1:46" x14ac:dyDescent="0.2">
      <c r="A15271" t="s">
        <v>327</v>
      </c>
      <c r="B15271" t="s">
        <v>328</v>
      </c>
      <c r="C15271">
        <f>-70.45871519 / 41.70063017</f>
        <v>-1.6896319049079735</v>
      </c>
      <c r="D15271" t="s">
        <v>124</v>
      </c>
      <c r="E15271" t="s">
        <v>70</v>
      </c>
      <c r="F15271" s="1">
        <v>40421</v>
      </c>
      <c r="G15271">
        <v>0.5</v>
      </c>
      <c r="I15271">
        <v>7.2</v>
      </c>
      <c r="J15271" t="s">
        <v>71</v>
      </c>
      <c r="K15271">
        <v>0.89</v>
      </c>
      <c r="L15271" t="s">
        <v>71</v>
      </c>
      <c r="M15271">
        <v>3</v>
      </c>
      <c r="N15271" t="s">
        <v>71</v>
      </c>
      <c r="O15271">
        <v>7.43</v>
      </c>
      <c r="P15271" t="s">
        <v>71</v>
      </c>
      <c r="Q15271">
        <v>24</v>
      </c>
      <c r="R15271" t="s">
        <v>71</v>
      </c>
      <c r="S15271">
        <v>0.45</v>
      </c>
      <c r="T15271" t="s">
        <v>71</v>
      </c>
      <c r="U15271">
        <v>14.08</v>
      </c>
      <c r="V15271" t="s">
        <v>71</v>
      </c>
      <c r="W15271">
        <v>40.07</v>
      </c>
      <c r="X15271" t="s">
        <v>71</v>
      </c>
      <c r="Y15271">
        <v>42.29</v>
      </c>
      <c r="AA15271">
        <v>29.5</v>
      </c>
      <c r="AC15271">
        <v>44.17</v>
      </c>
      <c r="AE15271">
        <v>4.0999999999999996</v>
      </c>
      <c r="AF15271" t="s">
        <v>71</v>
      </c>
      <c r="AG15271">
        <v>6.45</v>
      </c>
      <c r="AH15271" t="s">
        <v>71</v>
      </c>
    </row>
    <row r="15272" spans="1:46" x14ac:dyDescent="0.2">
      <c r="A15272" t="s">
        <v>327</v>
      </c>
      <c r="B15272" t="s">
        <v>328</v>
      </c>
      <c r="C15272">
        <f>-70.45871519 / 41.70063017</f>
        <v>-1.6896319049079735</v>
      </c>
      <c r="D15272" t="s">
        <v>124</v>
      </c>
      <c r="E15272" t="s">
        <v>70</v>
      </c>
      <c r="F15272" s="1">
        <v>40421</v>
      </c>
      <c r="G15272">
        <v>1</v>
      </c>
      <c r="O15272">
        <v>7.33</v>
      </c>
      <c r="P15272" t="s">
        <v>71</v>
      </c>
      <c r="Q15272">
        <v>23.9</v>
      </c>
      <c r="R15272" t="s">
        <v>71</v>
      </c>
    </row>
    <row r="15273" spans="1:46" x14ac:dyDescent="0.2">
      <c r="A15273" t="s">
        <v>327</v>
      </c>
      <c r="B15273" t="s">
        <v>328</v>
      </c>
      <c r="C15273">
        <f>-70.45871519 / 41.70063017</f>
        <v>-1.6896319049079735</v>
      </c>
      <c r="D15273" t="s">
        <v>124</v>
      </c>
      <c r="E15273" t="s">
        <v>70</v>
      </c>
      <c r="F15273" s="1">
        <v>40421</v>
      </c>
      <c r="G15273">
        <v>2</v>
      </c>
      <c r="O15273">
        <v>7.18</v>
      </c>
      <c r="P15273" t="s">
        <v>71</v>
      </c>
      <c r="Q15273">
        <v>23.6</v>
      </c>
      <c r="R15273" t="s">
        <v>71</v>
      </c>
    </row>
    <row r="15274" spans="1:46" x14ac:dyDescent="0.2">
      <c r="A15274" t="s">
        <v>327</v>
      </c>
      <c r="B15274" t="s">
        <v>328</v>
      </c>
      <c r="C15274">
        <f>-70.45871519 / 41.70063017</f>
        <v>-1.6896319049079735</v>
      </c>
      <c r="D15274" t="s">
        <v>124</v>
      </c>
      <c r="E15274" t="s">
        <v>70</v>
      </c>
      <c r="F15274" s="1">
        <v>40421</v>
      </c>
      <c r="G15274">
        <v>3</v>
      </c>
      <c r="K15274">
        <v>2.39</v>
      </c>
      <c r="L15274" t="s">
        <v>71</v>
      </c>
      <c r="O15274">
        <v>7.26</v>
      </c>
      <c r="P15274" t="s">
        <v>71</v>
      </c>
      <c r="Q15274">
        <v>23.3</v>
      </c>
      <c r="R15274" t="s">
        <v>71</v>
      </c>
      <c r="S15274">
        <v>0.31</v>
      </c>
      <c r="T15274" t="s">
        <v>71</v>
      </c>
      <c r="U15274">
        <v>9.67</v>
      </c>
      <c r="V15274" t="s">
        <v>71</v>
      </c>
      <c r="W15274">
        <v>22.86</v>
      </c>
      <c r="X15274" t="s">
        <v>71</v>
      </c>
      <c r="Y15274">
        <v>36.869999999999997</v>
      </c>
      <c r="AA15274">
        <v>39.159999999999997</v>
      </c>
      <c r="AE15274">
        <v>4.2</v>
      </c>
      <c r="AF15274" t="s">
        <v>71</v>
      </c>
      <c r="AG15274">
        <v>6.48</v>
      </c>
      <c r="AH15274" t="s">
        <v>71</v>
      </c>
      <c r="AS15274">
        <v>1.44</v>
      </c>
      <c r="AT15274" t="s">
        <v>71</v>
      </c>
    </row>
    <row r="15275" spans="1:46" x14ac:dyDescent="0.2">
      <c r="A15275" t="s">
        <v>327</v>
      </c>
      <c r="B15275" t="s">
        <v>328</v>
      </c>
      <c r="C15275">
        <f>-70.45871519 / 41.70063017</f>
        <v>-1.6896319049079735</v>
      </c>
      <c r="D15275" t="s">
        <v>124</v>
      </c>
      <c r="E15275" t="s">
        <v>70</v>
      </c>
      <c r="F15275" s="1">
        <v>40421</v>
      </c>
      <c r="G15275">
        <v>4</v>
      </c>
      <c r="O15275">
        <v>6.92</v>
      </c>
      <c r="P15275" t="s">
        <v>71</v>
      </c>
      <c r="Q15275">
        <v>23</v>
      </c>
      <c r="R15275" t="s">
        <v>71</v>
      </c>
    </row>
    <row r="15276" spans="1:46" x14ac:dyDescent="0.2">
      <c r="A15276" t="s">
        <v>327</v>
      </c>
      <c r="B15276" t="s">
        <v>328</v>
      </c>
      <c r="C15276">
        <f>-70.45871519 / 41.70063017</f>
        <v>-1.6896319049079735</v>
      </c>
      <c r="D15276" t="s">
        <v>124</v>
      </c>
      <c r="E15276" t="s">
        <v>70</v>
      </c>
      <c r="F15276" s="1">
        <v>40421</v>
      </c>
      <c r="G15276">
        <v>5</v>
      </c>
      <c r="O15276">
        <v>6.88</v>
      </c>
      <c r="P15276" t="s">
        <v>71</v>
      </c>
      <c r="Q15276">
        <v>22.8</v>
      </c>
      <c r="R15276" t="s">
        <v>71</v>
      </c>
    </row>
    <row r="15277" spans="1:46" x14ac:dyDescent="0.2">
      <c r="A15277" t="s">
        <v>327</v>
      </c>
      <c r="B15277" t="s">
        <v>328</v>
      </c>
      <c r="C15277">
        <f>-70.45871519 / 41.70063017</f>
        <v>-1.6896319049079735</v>
      </c>
      <c r="D15277" t="s">
        <v>124</v>
      </c>
      <c r="E15277" t="s">
        <v>70</v>
      </c>
      <c r="F15277" s="1">
        <v>40421</v>
      </c>
      <c r="G15277">
        <v>6</v>
      </c>
      <c r="O15277">
        <v>6.29</v>
      </c>
      <c r="P15277" t="s">
        <v>71</v>
      </c>
      <c r="Q15277">
        <v>22.3</v>
      </c>
      <c r="R15277" t="s">
        <v>71</v>
      </c>
    </row>
    <row r="15278" spans="1:46" x14ac:dyDescent="0.2">
      <c r="A15278" t="s">
        <v>327</v>
      </c>
      <c r="B15278" t="s">
        <v>328</v>
      </c>
      <c r="C15278">
        <f>-70.45871519 / 41.70063017</f>
        <v>-1.6896319049079735</v>
      </c>
      <c r="D15278" t="s">
        <v>124</v>
      </c>
      <c r="E15278" t="s">
        <v>70</v>
      </c>
      <c r="F15278" s="1">
        <v>40421</v>
      </c>
      <c r="G15278">
        <v>7</v>
      </c>
      <c r="K15278">
        <v>0.85</v>
      </c>
      <c r="L15278" t="s">
        <v>71</v>
      </c>
      <c r="O15278">
        <v>2.96</v>
      </c>
      <c r="P15278" t="s">
        <v>71</v>
      </c>
      <c r="Q15278">
        <v>21.4</v>
      </c>
      <c r="R15278" t="s">
        <v>71</v>
      </c>
      <c r="S15278">
        <v>0.34</v>
      </c>
      <c r="T15278" t="s">
        <v>71</v>
      </c>
      <c r="U15278">
        <v>10.51</v>
      </c>
      <c r="V15278" t="s">
        <v>71</v>
      </c>
      <c r="W15278">
        <v>27.17</v>
      </c>
      <c r="X15278" t="s">
        <v>71</v>
      </c>
      <c r="Y15278">
        <v>38.07</v>
      </c>
      <c r="AA15278">
        <v>29.05</v>
      </c>
      <c r="AE15278">
        <v>4</v>
      </c>
      <c r="AF15278" t="s">
        <v>71</v>
      </c>
      <c r="AG15278">
        <v>6.72</v>
      </c>
      <c r="AH15278" t="s">
        <v>71</v>
      </c>
      <c r="AS15278">
        <v>0.84</v>
      </c>
      <c r="AT15278" t="s">
        <v>71</v>
      </c>
    </row>
    <row r="15279" spans="1:46" x14ac:dyDescent="0.2">
      <c r="A15279" t="s">
        <v>341</v>
      </c>
      <c r="B15279" t="s">
        <v>342</v>
      </c>
      <c r="C15279">
        <f>-70.43929669 / 41.70013462</f>
        <v>-1.6891863139505616</v>
      </c>
      <c r="D15279" t="s">
        <v>343</v>
      </c>
      <c r="E15279" t="s">
        <v>70</v>
      </c>
      <c r="F15279" s="1">
        <v>37873</v>
      </c>
      <c r="G15279">
        <v>0.5</v>
      </c>
      <c r="I15279">
        <v>7.8</v>
      </c>
      <c r="J15279" t="s">
        <v>71</v>
      </c>
      <c r="K15279">
        <v>0.82</v>
      </c>
      <c r="L15279" t="s">
        <v>71</v>
      </c>
      <c r="M15279">
        <v>5.9</v>
      </c>
      <c r="N15279" t="s">
        <v>71</v>
      </c>
      <c r="O15279">
        <v>6.7</v>
      </c>
      <c r="P15279" t="s">
        <v>71</v>
      </c>
      <c r="Q15279">
        <v>25.5</v>
      </c>
      <c r="R15279" t="s">
        <v>71</v>
      </c>
      <c r="S15279">
        <v>0.5</v>
      </c>
      <c r="T15279" t="s">
        <v>71</v>
      </c>
      <c r="U15279">
        <v>15.49</v>
      </c>
      <c r="V15279" t="s">
        <v>71</v>
      </c>
      <c r="W15279">
        <v>12.5</v>
      </c>
      <c r="X15279" t="s">
        <v>71</v>
      </c>
      <c r="Y15279">
        <v>43.66</v>
      </c>
      <c r="AA15279">
        <v>28.65</v>
      </c>
      <c r="AC15279">
        <v>34.42</v>
      </c>
      <c r="AE15279">
        <v>0.19</v>
      </c>
      <c r="AF15279" t="s">
        <v>71</v>
      </c>
      <c r="AG15279">
        <v>6.21</v>
      </c>
      <c r="AH15279" t="s">
        <v>71</v>
      </c>
      <c r="AS15279">
        <v>0.33</v>
      </c>
      <c r="AT15279" t="s">
        <v>71</v>
      </c>
    </row>
    <row r="15280" spans="1:46" x14ac:dyDescent="0.2">
      <c r="A15280" t="s">
        <v>341</v>
      </c>
      <c r="B15280" t="s">
        <v>342</v>
      </c>
      <c r="C15280">
        <f>-70.43929669 / 41.70013462</f>
        <v>-1.6891863139505616</v>
      </c>
      <c r="D15280" t="s">
        <v>343</v>
      </c>
      <c r="E15280" t="s">
        <v>70</v>
      </c>
      <c r="F15280" s="1">
        <v>37873</v>
      </c>
      <c r="G15280">
        <v>1</v>
      </c>
      <c r="K15280">
        <v>1.24</v>
      </c>
      <c r="L15280" t="s">
        <v>71</v>
      </c>
      <c r="O15280">
        <v>7.04</v>
      </c>
      <c r="P15280" t="s">
        <v>71</v>
      </c>
      <c r="Q15280">
        <v>25.5</v>
      </c>
      <c r="R15280" t="s">
        <v>71</v>
      </c>
      <c r="S15280">
        <v>0.4</v>
      </c>
      <c r="T15280" t="s">
        <v>71</v>
      </c>
      <c r="U15280">
        <v>12.39</v>
      </c>
      <c r="V15280" t="s">
        <v>71</v>
      </c>
      <c r="W15280">
        <v>13.8</v>
      </c>
      <c r="X15280" t="s">
        <v>71</v>
      </c>
      <c r="Y15280">
        <v>40.44</v>
      </c>
      <c r="AA15280">
        <v>32.71</v>
      </c>
      <c r="AE15280">
        <v>0.2</v>
      </c>
      <c r="AF15280" t="s">
        <v>71</v>
      </c>
      <c r="AG15280">
        <v>6.12</v>
      </c>
      <c r="AH15280" t="s">
        <v>71</v>
      </c>
      <c r="AS15280">
        <v>1.59</v>
      </c>
      <c r="AT15280" t="s">
        <v>71</v>
      </c>
    </row>
    <row r="15281" spans="1:46" x14ac:dyDescent="0.2">
      <c r="A15281" t="s">
        <v>341</v>
      </c>
      <c r="B15281" t="s">
        <v>342</v>
      </c>
      <c r="C15281">
        <f>-70.43929669 / 41.70013462</f>
        <v>-1.6891863139505616</v>
      </c>
      <c r="D15281" t="s">
        <v>343</v>
      </c>
      <c r="E15281" t="s">
        <v>70</v>
      </c>
      <c r="F15281" s="1">
        <v>37873</v>
      </c>
      <c r="G15281">
        <v>2</v>
      </c>
      <c r="O15281">
        <v>6.45</v>
      </c>
      <c r="P15281" t="s">
        <v>71</v>
      </c>
      <c r="Q15281">
        <v>25.5</v>
      </c>
      <c r="R15281" t="s">
        <v>71</v>
      </c>
    </row>
    <row r="15282" spans="1:46" x14ac:dyDescent="0.2">
      <c r="A15282" t="s">
        <v>341</v>
      </c>
      <c r="B15282" t="s">
        <v>342</v>
      </c>
      <c r="C15282">
        <f>-70.43929669 / 41.70013462</f>
        <v>-1.6891863139505616</v>
      </c>
      <c r="D15282" t="s">
        <v>343</v>
      </c>
      <c r="E15282" t="s">
        <v>70</v>
      </c>
      <c r="F15282" s="1">
        <v>37873</v>
      </c>
      <c r="G15282">
        <v>3</v>
      </c>
      <c r="O15282">
        <v>6.4</v>
      </c>
      <c r="P15282" t="s">
        <v>71</v>
      </c>
      <c r="Q15282">
        <v>25.5</v>
      </c>
      <c r="R15282" t="s">
        <v>71</v>
      </c>
    </row>
    <row r="15283" spans="1:46" x14ac:dyDescent="0.2">
      <c r="A15283" t="s">
        <v>341</v>
      </c>
      <c r="B15283" t="s">
        <v>342</v>
      </c>
      <c r="C15283">
        <f>-70.43929669 / 41.70013462</f>
        <v>-1.6891863139505616</v>
      </c>
      <c r="D15283" t="s">
        <v>343</v>
      </c>
      <c r="E15283" t="s">
        <v>70</v>
      </c>
      <c r="F15283" s="1">
        <v>37873</v>
      </c>
      <c r="G15283">
        <v>4</v>
      </c>
      <c r="O15283">
        <v>6.35</v>
      </c>
      <c r="P15283" t="s">
        <v>71</v>
      </c>
      <c r="Q15283">
        <v>25.4</v>
      </c>
      <c r="R15283" t="s">
        <v>71</v>
      </c>
    </row>
    <row r="15284" spans="1:46" x14ac:dyDescent="0.2">
      <c r="A15284" t="s">
        <v>341</v>
      </c>
      <c r="B15284" t="s">
        <v>342</v>
      </c>
      <c r="C15284">
        <f>-70.43929669 / 41.70013462</f>
        <v>-1.6891863139505616</v>
      </c>
      <c r="D15284" t="s">
        <v>343</v>
      </c>
      <c r="E15284" t="s">
        <v>70</v>
      </c>
      <c r="F15284" s="1">
        <v>37873</v>
      </c>
      <c r="G15284">
        <v>5</v>
      </c>
      <c r="O15284">
        <v>6.24</v>
      </c>
      <c r="P15284" t="s">
        <v>71</v>
      </c>
      <c r="Q15284">
        <v>25.4</v>
      </c>
      <c r="R15284" t="s">
        <v>71</v>
      </c>
    </row>
    <row r="15285" spans="1:46" x14ac:dyDescent="0.2">
      <c r="A15285" t="s">
        <v>341</v>
      </c>
      <c r="B15285" t="s">
        <v>342</v>
      </c>
      <c r="C15285">
        <f>-70.43929669 / 41.70013462</f>
        <v>-1.6891863139505616</v>
      </c>
      <c r="D15285" t="s">
        <v>343</v>
      </c>
      <c r="E15285" t="s">
        <v>70</v>
      </c>
      <c r="F15285" s="1">
        <v>37873</v>
      </c>
      <c r="G15285">
        <v>6</v>
      </c>
      <c r="O15285">
        <v>6.12</v>
      </c>
      <c r="P15285" t="s">
        <v>71</v>
      </c>
      <c r="Q15285">
        <v>25.3</v>
      </c>
      <c r="R15285" t="s">
        <v>71</v>
      </c>
    </row>
    <row r="15286" spans="1:46" x14ac:dyDescent="0.2">
      <c r="A15286" t="s">
        <v>341</v>
      </c>
      <c r="B15286" t="s">
        <v>342</v>
      </c>
      <c r="C15286">
        <f>-70.43929669 / 41.70013462</f>
        <v>-1.6891863139505616</v>
      </c>
      <c r="D15286" t="s">
        <v>343</v>
      </c>
      <c r="E15286" t="s">
        <v>70</v>
      </c>
      <c r="F15286" s="1">
        <v>37873</v>
      </c>
      <c r="G15286">
        <v>7</v>
      </c>
      <c r="K15286">
        <v>7.2</v>
      </c>
      <c r="L15286" t="s">
        <v>71</v>
      </c>
      <c r="O15286">
        <v>5.86</v>
      </c>
      <c r="P15286" t="s">
        <v>71</v>
      </c>
      <c r="Q15286">
        <v>25.2</v>
      </c>
      <c r="R15286" t="s">
        <v>71</v>
      </c>
      <c r="S15286">
        <v>0.8</v>
      </c>
      <c r="T15286" t="s">
        <v>71</v>
      </c>
      <c r="U15286">
        <v>24.78</v>
      </c>
      <c r="V15286" t="s">
        <v>71</v>
      </c>
      <c r="W15286">
        <v>13</v>
      </c>
      <c r="X15286" t="s">
        <v>71</v>
      </c>
      <c r="Y15286">
        <v>50.44</v>
      </c>
      <c r="AA15286">
        <v>49.97</v>
      </c>
      <c r="AE15286">
        <v>0.32</v>
      </c>
      <c r="AF15286" t="s">
        <v>71</v>
      </c>
      <c r="AG15286">
        <v>5.87</v>
      </c>
      <c r="AH15286" t="s">
        <v>71</v>
      </c>
      <c r="AS15286">
        <v>0.03</v>
      </c>
      <c r="AT15286" t="s">
        <v>71</v>
      </c>
    </row>
    <row r="15287" spans="1:46" x14ac:dyDescent="0.2">
      <c r="A15287" t="s">
        <v>341</v>
      </c>
      <c r="B15287" t="s">
        <v>342</v>
      </c>
      <c r="C15287">
        <f>-70.43929669 / 41.70013462</f>
        <v>-1.6891863139505616</v>
      </c>
      <c r="D15287" t="s">
        <v>343</v>
      </c>
      <c r="E15287" t="s">
        <v>70</v>
      </c>
      <c r="F15287" s="1">
        <v>37873</v>
      </c>
      <c r="G15287">
        <v>7.5</v>
      </c>
      <c r="O15287">
        <v>4.3099999999999996</v>
      </c>
      <c r="P15287" t="s">
        <v>71</v>
      </c>
      <c r="Q15287">
        <v>22.6</v>
      </c>
      <c r="R15287" t="s">
        <v>71</v>
      </c>
    </row>
    <row r="15288" spans="1:46" x14ac:dyDescent="0.2">
      <c r="A15288" t="s">
        <v>341</v>
      </c>
      <c r="B15288" t="s">
        <v>342</v>
      </c>
      <c r="C15288">
        <f>-70.43929669 / 41.70013462</f>
        <v>-1.6891863139505616</v>
      </c>
      <c r="D15288" t="s">
        <v>343</v>
      </c>
      <c r="E15288" t="s">
        <v>70</v>
      </c>
      <c r="F15288" s="1">
        <v>38238</v>
      </c>
      <c r="G15288">
        <v>0.5</v>
      </c>
      <c r="I15288">
        <v>8.4</v>
      </c>
      <c r="J15288" t="s">
        <v>71</v>
      </c>
      <c r="K15288">
        <v>1.53</v>
      </c>
      <c r="L15288" t="s">
        <v>71</v>
      </c>
      <c r="M15288">
        <v>4.3</v>
      </c>
      <c r="N15288" t="s">
        <v>71</v>
      </c>
      <c r="O15288">
        <v>6.69</v>
      </c>
      <c r="P15288" t="s">
        <v>71</v>
      </c>
      <c r="Q15288">
        <v>24.1</v>
      </c>
      <c r="R15288" t="s">
        <v>71</v>
      </c>
      <c r="S15288">
        <v>0.49</v>
      </c>
      <c r="T15288" t="s">
        <v>71</v>
      </c>
      <c r="U15288">
        <v>15.18</v>
      </c>
      <c r="V15288" t="s">
        <v>71</v>
      </c>
      <c r="W15288">
        <v>10.94</v>
      </c>
      <c r="X15288" t="s">
        <v>71</v>
      </c>
      <c r="Y15288">
        <v>43.37</v>
      </c>
      <c r="AA15288">
        <v>34.770000000000003</v>
      </c>
      <c r="AC15288">
        <v>38.979999999999997</v>
      </c>
      <c r="AE15288">
        <v>2.62</v>
      </c>
      <c r="AF15288" t="s">
        <v>71</v>
      </c>
      <c r="AG15288">
        <v>5.72</v>
      </c>
      <c r="AH15288" t="s">
        <v>71</v>
      </c>
      <c r="AS15288">
        <v>0.59</v>
      </c>
      <c r="AT15288" t="s">
        <v>71</v>
      </c>
    </row>
    <row r="15289" spans="1:46" x14ac:dyDescent="0.2">
      <c r="A15289" t="s">
        <v>341</v>
      </c>
      <c r="B15289" t="s">
        <v>342</v>
      </c>
      <c r="C15289">
        <f>-70.43929669 / 41.70013462</f>
        <v>-1.6891863139505616</v>
      </c>
      <c r="D15289" t="s">
        <v>343</v>
      </c>
      <c r="E15289" t="s">
        <v>70</v>
      </c>
      <c r="F15289" s="1">
        <v>38238</v>
      </c>
      <c r="G15289">
        <v>1</v>
      </c>
      <c r="O15289">
        <v>6.89</v>
      </c>
      <c r="P15289" t="s">
        <v>71</v>
      </c>
      <c r="Q15289">
        <v>24</v>
      </c>
      <c r="R15289" t="s">
        <v>71</v>
      </c>
    </row>
    <row r="15290" spans="1:46" x14ac:dyDescent="0.2">
      <c r="A15290" t="s">
        <v>341</v>
      </c>
      <c r="B15290" t="s">
        <v>342</v>
      </c>
      <c r="C15290">
        <f>-70.43929669 / 41.70013462</f>
        <v>-1.6891863139505616</v>
      </c>
      <c r="D15290" t="s">
        <v>343</v>
      </c>
      <c r="E15290" t="s">
        <v>70</v>
      </c>
      <c r="F15290" s="1">
        <v>38238</v>
      </c>
      <c r="G15290">
        <v>2</v>
      </c>
      <c r="O15290">
        <v>6.98</v>
      </c>
      <c r="P15290" t="s">
        <v>71</v>
      </c>
      <c r="Q15290">
        <v>23.9</v>
      </c>
      <c r="R15290" t="s">
        <v>71</v>
      </c>
    </row>
    <row r="15291" spans="1:46" x14ac:dyDescent="0.2">
      <c r="A15291" t="s">
        <v>341</v>
      </c>
      <c r="B15291" t="s">
        <v>342</v>
      </c>
      <c r="C15291">
        <f>-70.43929669 / 41.70013462</f>
        <v>-1.6891863139505616</v>
      </c>
      <c r="D15291" t="s">
        <v>343</v>
      </c>
      <c r="E15291" t="s">
        <v>70</v>
      </c>
      <c r="F15291" s="1">
        <v>38238</v>
      </c>
      <c r="G15291">
        <v>3</v>
      </c>
      <c r="K15291">
        <v>1.62</v>
      </c>
      <c r="L15291" t="s">
        <v>71</v>
      </c>
      <c r="O15291">
        <v>7.02</v>
      </c>
      <c r="P15291" t="s">
        <v>71</v>
      </c>
      <c r="Q15291">
        <v>23.9</v>
      </c>
      <c r="R15291" t="s">
        <v>71</v>
      </c>
      <c r="S15291">
        <v>0.42</v>
      </c>
      <c r="T15291" t="s">
        <v>71</v>
      </c>
      <c r="U15291">
        <v>13.01</v>
      </c>
      <c r="V15291" t="s">
        <v>71</v>
      </c>
      <c r="W15291">
        <v>10.83</v>
      </c>
      <c r="X15291" t="s">
        <v>71</v>
      </c>
      <c r="Y15291">
        <v>41.15</v>
      </c>
      <c r="AA15291">
        <v>35.33</v>
      </c>
      <c r="AE15291">
        <v>3.23</v>
      </c>
      <c r="AF15291" t="s">
        <v>71</v>
      </c>
      <c r="AG15291">
        <v>6.04</v>
      </c>
      <c r="AH15291" t="s">
        <v>71</v>
      </c>
      <c r="AS15291">
        <v>1.31</v>
      </c>
      <c r="AT15291" t="s">
        <v>71</v>
      </c>
    </row>
    <row r="15292" spans="1:46" x14ac:dyDescent="0.2">
      <c r="A15292" t="s">
        <v>341</v>
      </c>
      <c r="B15292" t="s">
        <v>342</v>
      </c>
      <c r="C15292">
        <f>-70.43929669 / 41.70013462</f>
        <v>-1.6891863139505616</v>
      </c>
      <c r="D15292" t="s">
        <v>343</v>
      </c>
      <c r="E15292" t="s">
        <v>70</v>
      </c>
      <c r="F15292" s="1">
        <v>38238</v>
      </c>
      <c r="G15292">
        <v>4</v>
      </c>
      <c r="O15292">
        <v>7.2</v>
      </c>
      <c r="P15292" t="s">
        <v>71</v>
      </c>
      <c r="Q15292">
        <v>23.9</v>
      </c>
      <c r="R15292" t="s">
        <v>71</v>
      </c>
    </row>
    <row r="15293" spans="1:46" x14ac:dyDescent="0.2">
      <c r="A15293" t="s">
        <v>341</v>
      </c>
      <c r="B15293" t="s">
        <v>342</v>
      </c>
      <c r="C15293">
        <f>-70.43929669 / 41.70013462</f>
        <v>-1.6891863139505616</v>
      </c>
      <c r="D15293" t="s">
        <v>343</v>
      </c>
      <c r="E15293" t="s">
        <v>70</v>
      </c>
      <c r="F15293" s="1">
        <v>38238</v>
      </c>
      <c r="G15293">
        <v>5</v>
      </c>
      <c r="O15293">
        <v>7.15</v>
      </c>
      <c r="P15293" t="s">
        <v>71</v>
      </c>
      <c r="Q15293">
        <v>23.8</v>
      </c>
      <c r="R15293" t="s">
        <v>71</v>
      </c>
    </row>
    <row r="15294" spans="1:46" x14ac:dyDescent="0.2">
      <c r="A15294" t="s">
        <v>341</v>
      </c>
      <c r="B15294" t="s">
        <v>342</v>
      </c>
      <c r="C15294">
        <f>-70.43929669 / 41.70013462</f>
        <v>-1.6891863139505616</v>
      </c>
      <c r="D15294" t="s">
        <v>343</v>
      </c>
      <c r="E15294" t="s">
        <v>70</v>
      </c>
      <c r="F15294" s="1">
        <v>38238</v>
      </c>
      <c r="G15294">
        <v>6</v>
      </c>
      <c r="O15294">
        <v>7.08</v>
      </c>
      <c r="P15294" t="s">
        <v>71</v>
      </c>
      <c r="Q15294">
        <v>23.8</v>
      </c>
      <c r="R15294" t="s">
        <v>71</v>
      </c>
    </row>
    <row r="15295" spans="1:46" x14ac:dyDescent="0.2">
      <c r="A15295" t="s">
        <v>341</v>
      </c>
      <c r="B15295" t="s">
        <v>342</v>
      </c>
      <c r="C15295">
        <f>-70.43929669 / 41.70013462</f>
        <v>-1.6891863139505616</v>
      </c>
      <c r="D15295" t="s">
        <v>343</v>
      </c>
      <c r="E15295" t="s">
        <v>70</v>
      </c>
      <c r="F15295" s="1">
        <v>38238</v>
      </c>
      <c r="G15295">
        <v>7</v>
      </c>
      <c r="O15295">
        <v>7.04</v>
      </c>
      <c r="P15295" t="s">
        <v>71</v>
      </c>
      <c r="Q15295">
        <v>23.7</v>
      </c>
      <c r="R15295" t="s">
        <v>71</v>
      </c>
    </row>
    <row r="15296" spans="1:46" x14ac:dyDescent="0.2">
      <c r="A15296" t="s">
        <v>341</v>
      </c>
      <c r="B15296" t="s">
        <v>342</v>
      </c>
      <c r="C15296">
        <f>-70.43929669 / 41.70013462</f>
        <v>-1.6891863139505616</v>
      </c>
      <c r="D15296" t="s">
        <v>343</v>
      </c>
      <c r="E15296" t="s">
        <v>70</v>
      </c>
      <c r="F15296" s="1">
        <v>38238</v>
      </c>
      <c r="G15296">
        <v>7.5</v>
      </c>
      <c r="K15296">
        <v>1.48</v>
      </c>
      <c r="L15296" t="s">
        <v>71</v>
      </c>
      <c r="S15296">
        <v>0.5</v>
      </c>
      <c r="T15296" t="s">
        <v>71</v>
      </c>
      <c r="U15296">
        <v>15.49</v>
      </c>
      <c r="V15296" t="s">
        <v>71</v>
      </c>
      <c r="W15296">
        <v>11.59</v>
      </c>
      <c r="X15296" t="s">
        <v>71</v>
      </c>
      <c r="Y15296">
        <v>43.66</v>
      </c>
      <c r="AA15296">
        <v>34.450000000000003</v>
      </c>
      <c r="AE15296">
        <v>3.03</v>
      </c>
      <c r="AF15296" t="s">
        <v>71</v>
      </c>
      <c r="AG15296">
        <v>5.97</v>
      </c>
      <c r="AH15296" t="s">
        <v>71</v>
      </c>
      <c r="AS15296">
        <v>0.7</v>
      </c>
      <c r="AT15296" t="s">
        <v>71</v>
      </c>
    </row>
    <row r="15297" spans="1:46" x14ac:dyDescent="0.2">
      <c r="A15297" t="s">
        <v>341</v>
      </c>
      <c r="B15297" t="s">
        <v>342</v>
      </c>
      <c r="C15297">
        <f>-70.43929669 / 41.70013462</f>
        <v>-1.6891863139505616</v>
      </c>
      <c r="D15297" t="s">
        <v>343</v>
      </c>
      <c r="E15297" t="s">
        <v>70</v>
      </c>
      <c r="F15297" s="1">
        <v>38238</v>
      </c>
      <c r="G15297">
        <v>8</v>
      </c>
      <c r="O15297">
        <v>0.78</v>
      </c>
      <c r="P15297" t="s">
        <v>71</v>
      </c>
      <c r="Q15297">
        <v>23.4</v>
      </c>
      <c r="R15297" t="s">
        <v>71</v>
      </c>
    </row>
    <row r="15298" spans="1:46" x14ac:dyDescent="0.2">
      <c r="A15298" t="s">
        <v>341</v>
      </c>
      <c r="B15298" t="s">
        <v>342</v>
      </c>
      <c r="C15298">
        <f>-70.43929669 / 41.70013462</f>
        <v>-1.6891863139505616</v>
      </c>
      <c r="D15298" t="s">
        <v>343</v>
      </c>
      <c r="E15298" t="s">
        <v>70</v>
      </c>
      <c r="F15298" s="1">
        <v>38595</v>
      </c>
      <c r="G15298">
        <v>0.5</v>
      </c>
      <c r="I15298">
        <v>8.1300000000000008</v>
      </c>
      <c r="J15298" t="s">
        <v>71</v>
      </c>
      <c r="K15298">
        <v>1.58</v>
      </c>
      <c r="L15298" t="s">
        <v>71</v>
      </c>
      <c r="M15298">
        <v>4.1500000000000004</v>
      </c>
      <c r="N15298" t="s">
        <v>71</v>
      </c>
      <c r="O15298">
        <v>6.6</v>
      </c>
      <c r="P15298" t="s">
        <v>71</v>
      </c>
      <c r="Q15298">
        <v>25</v>
      </c>
      <c r="R15298" t="s">
        <v>71</v>
      </c>
      <c r="S15298">
        <v>0.7</v>
      </c>
      <c r="T15298" t="s">
        <v>71</v>
      </c>
      <c r="U15298">
        <v>21.68</v>
      </c>
      <c r="V15298" t="s">
        <v>71</v>
      </c>
      <c r="W15298">
        <v>14.46</v>
      </c>
      <c r="X15298" t="s">
        <v>71</v>
      </c>
      <c r="Y15298">
        <v>48.51</v>
      </c>
      <c r="AA15298">
        <v>35.090000000000003</v>
      </c>
      <c r="AC15298">
        <v>39.49</v>
      </c>
      <c r="AE15298">
        <v>3.03</v>
      </c>
      <c r="AF15298" t="s">
        <v>71</v>
      </c>
      <c r="AG15298">
        <v>6.05</v>
      </c>
      <c r="AH15298" t="s">
        <v>71</v>
      </c>
      <c r="AS15298">
        <v>1.1599999999999999</v>
      </c>
      <c r="AT15298" t="s">
        <v>71</v>
      </c>
    </row>
    <row r="15299" spans="1:46" x14ac:dyDescent="0.2">
      <c r="A15299" t="s">
        <v>341</v>
      </c>
      <c r="B15299" t="s">
        <v>342</v>
      </c>
      <c r="C15299">
        <f>-70.43929669 / 41.70013462</f>
        <v>-1.6891863139505616</v>
      </c>
      <c r="D15299" t="s">
        <v>343</v>
      </c>
      <c r="E15299" t="s">
        <v>70</v>
      </c>
      <c r="F15299" s="1">
        <v>38595</v>
      </c>
      <c r="G15299">
        <v>1</v>
      </c>
      <c r="O15299">
        <v>6.7</v>
      </c>
      <c r="P15299" t="s">
        <v>71</v>
      </c>
      <c r="Q15299">
        <v>25.1</v>
      </c>
      <c r="R15299" t="s">
        <v>71</v>
      </c>
    </row>
    <row r="15300" spans="1:46" x14ac:dyDescent="0.2">
      <c r="A15300" t="s">
        <v>341</v>
      </c>
      <c r="B15300" t="s">
        <v>342</v>
      </c>
      <c r="C15300">
        <f>-70.43929669 / 41.70013462</f>
        <v>-1.6891863139505616</v>
      </c>
      <c r="D15300" t="s">
        <v>343</v>
      </c>
      <c r="E15300" t="s">
        <v>70</v>
      </c>
      <c r="F15300" s="1">
        <v>38595</v>
      </c>
      <c r="G15300">
        <v>2</v>
      </c>
      <c r="O15300">
        <v>6.61</v>
      </c>
      <c r="P15300" t="s">
        <v>71</v>
      </c>
      <c r="Q15300">
        <v>25.1</v>
      </c>
      <c r="R15300" t="s">
        <v>71</v>
      </c>
    </row>
    <row r="15301" spans="1:46" x14ac:dyDescent="0.2">
      <c r="A15301" t="s">
        <v>341</v>
      </c>
      <c r="B15301" t="s">
        <v>342</v>
      </c>
      <c r="C15301">
        <f>-70.43929669 / 41.70013462</f>
        <v>-1.6891863139505616</v>
      </c>
      <c r="D15301" t="s">
        <v>343</v>
      </c>
      <c r="E15301" t="s">
        <v>70</v>
      </c>
      <c r="F15301" s="1">
        <v>38595</v>
      </c>
      <c r="G15301">
        <v>3</v>
      </c>
      <c r="O15301">
        <v>6.67</v>
      </c>
      <c r="P15301" t="s">
        <v>71</v>
      </c>
      <c r="Q15301">
        <v>25.1</v>
      </c>
      <c r="R15301" t="s">
        <v>71</v>
      </c>
    </row>
    <row r="15302" spans="1:46" x14ac:dyDescent="0.2">
      <c r="A15302" t="s">
        <v>341</v>
      </c>
      <c r="B15302" t="s">
        <v>342</v>
      </c>
      <c r="C15302">
        <f>-70.43929669 / 41.70013462</f>
        <v>-1.6891863139505616</v>
      </c>
      <c r="D15302" t="s">
        <v>343</v>
      </c>
      <c r="E15302" t="s">
        <v>70</v>
      </c>
      <c r="F15302" s="1">
        <v>38595</v>
      </c>
      <c r="G15302">
        <v>4</v>
      </c>
      <c r="O15302">
        <v>6.64</v>
      </c>
      <c r="P15302" t="s">
        <v>71</v>
      </c>
      <c r="Q15302">
        <v>25.1</v>
      </c>
      <c r="R15302" t="s">
        <v>71</v>
      </c>
    </row>
    <row r="15303" spans="1:46" x14ac:dyDescent="0.2">
      <c r="A15303" t="s">
        <v>341</v>
      </c>
      <c r="B15303" t="s">
        <v>342</v>
      </c>
      <c r="C15303">
        <f>-70.43929669 / 41.70013462</f>
        <v>-1.6891863139505616</v>
      </c>
      <c r="D15303" t="s">
        <v>343</v>
      </c>
      <c r="E15303" t="s">
        <v>70</v>
      </c>
      <c r="F15303" s="1">
        <v>38595</v>
      </c>
      <c r="G15303">
        <v>5</v>
      </c>
      <c r="O15303">
        <v>6.62</v>
      </c>
      <c r="P15303" t="s">
        <v>71</v>
      </c>
      <c r="Q15303">
        <v>25.1</v>
      </c>
      <c r="R15303" t="s">
        <v>71</v>
      </c>
    </row>
    <row r="15304" spans="1:46" x14ac:dyDescent="0.2">
      <c r="A15304" t="s">
        <v>341</v>
      </c>
      <c r="B15304" t="s">
        <v>342</v>
      </c>
      <c r="C15304">
        <f>-70.43929669 / 41.70013462</f>
        <v>-1.6891863139505616</v>
      </c>
      <c r="D15304" t="s">
        <v>343</v>
      </c>
      <c r="E15304" t="s">
        <v>70</v>
      </c>
      <c r="F15304" s="1">
        <v>38595</v>
      </c>
      <c r="G15304">
        <v>6</v>
      </c>
      <c r="O15304">
        <v>6.59</v>
      </c>
      <c r="P15304" t="s">
        <v>71</v>
      </c>
      <c r="Q15304">
        <v>25.1</v>
      </c>
      <c r="R15304" t="s">
        <v>71</v>
      </c>
    </row>
    <row r="15305" spans="1:46" x14ac:dyDescent="0.2">
      <c r="A15305" t="s">
        <v>341</v>
      </c>
      <c r="B15305" t="s">
        <v>342</v>
      </c>
      <c r="C15305">
        <f>-70.43929669 / 41.70013462</f>
        <v>-1.6891863139505616</v>
      </c>
      <c r="D15305" t="s">
        <v>343</v>
      </c>
      <c r="E15305" t="s">
        <v>70</v>
      </c>
      <c r="F15305" s="1">
        <v>38595</v>
      </c>
      <c r="G15305">
        <v>7</v>
      </c>
      <c r="K15305">
        <v>5.92</v>
      </c>
      <c r="L15305" t="s">
        <v>71</v>
      </c>
      <c r="O15305">
        <v>4.22</v>
      </c>
      <c r="P15305" t="s">
        <v>71</v>
      </c>
      <c r="Q15305">
        <v>23.8</v>
      </c>
      <c r="R15305" t="s">
        <v>71</v>
      </c>
      <c r="S15305">
        <v>0.7</v>
      </c>
      <c r="T15305" t="s">
        <v>71</v>
      </c>
      <c r="U15305">
        <v>21.68</v>
      </c>
      <c r="V15305" t="s">
        <v>71</v>
      </c>
      <c r="W15305">
        <v>12</v>
      </c>
      <c r="X15305" t="s">
        <v>71</v>
      </c>
      <c r="Y15305">
        <v>48.51</v>
      </c>
      <c r="AA15305">
        <v>48.05</v>
      </c>
      <c r="AE15305">
        <v>5.04</v>
      </c>
      <c r="AF15305" t="s">
        <v>71</v>
      </c>
      <c r="AG15305">
        <v>5.64</v>
      </c>
      <c r="AH15305" t="s">
        <v>71</v>
      </c>
      <c r="AS15305">
        <v>5.78</v>
      </c>
      <c r="AT15305" t="s">
        <v>71</v>
      </c>
    </row>
    <row r="15306" spans="1:46" x14ac:dyDescent="0.2">
      <c r="A15306" t="s">
        <v>341</v>
      </c>
      <c r="B15306" t="s">
        <v>342</v>
      </c>
      <c r="C15306">
        <f>-70.43929669 / 41.70013462</f>
        <v>-1.6891863139505616</v>
      </c>
      <c r="D15306" t="s">
        <v>343</v>
      </c>
      <c r="E15306" t="s">
        <v>70</v>
      </c>
      <c r="F15306" s="1">
        <v>38595</v>
      </c>
      <c r="G15306">
        <v>8</v>
      </c>
      <c r="O15306">
        <v>3.5</v>
      </c>
      <c r="P15306" t="s">
        <v>71</v>
      </c>
      <c r="Q15306">
        <v>18.899999999999999</v>
      </c>
      <c r="R15306" t="s">
        <v>71</v>
      </c>
    </row>
    <row r="15307" spans="1:46" x14ac:dyDescent="0.2">
      <c r="A15307" t="s">
        <v>341</v>
      </c>
      <c r="B15307" t="s">
        <v>342</v>
      </c>
      <c r="C15307">
        <f>-70.43929669 / 41.70013462</f>
        <v>-1.6891863139505616</v>
      </c>
      <c r="D15307" t="s">
        <v>343</v>
      </c>
      <c r="E15307" t="s">
        <v>70</v>
      </c>
      <c r="F15307" s="1">
        <v>38958</v>
      </c>
      <c r="G15307">
        <v>0.5</v>
      </c>
      <c r="I15307">
        <v>8.32</v>
      </c>
      <c r="J15307" t="s">
        <v>71</v>
      </c>
      <c r="K15307">
        <v>2.4500000000000002</v>
      </c>
      <c r="L15307" t="s">
        <v>71</v>
      </c>
      <c r="M15307">
        <v>4</v>
      </c>
      <c r="N15307" t="s">
        <v>71</v>
      </c>
      <c r="O15307">
        <v>8.9499999999999993</v>
      </c>
      <c r="P15307" t="s">
        <v>71</v>
      </c>
      <c r="Q15307">
        <v>22.8</v>
      </c>
      <c r="R15307" t="s">
        <v>71</v>
      </c>
      <c r="S15307">
        <v>0.45</v>
      </c>
      <c r="T15307" t="s">
        <v>71</v>
      </c>
      <c r="U15307">
        <v>13.8</v>
      </c>
      <c r="V15307" t="s">
        <v>71</v>
      </c>
      <c r="W15307">
        <v>19.079999999999998</v>
      </c>
      <c r="X15307" t="s">
        <v>71</v>
      </c>
      <c r="Y15307">
        <v>42</v>
      </c>
      <c r="AA15307">
        <v>39.39</v>
      </c>
      <c r="AC15307">
        <v>40.020000000000003</v>
      </c>
      <c r="AE15307">
        <v>4.4400000000000004</v>
      </c>
      <c r="AF15307" t="s">
        <v>71</v>
      </c>
      <c r="AG15307">
        <v>6.11</v>
      </c>
      <c r="AH15307" t="s">
        <v>71</v>
      </c>
      <c r="AS15307">
        <v>0.51</v>
      </c>
      <c r="AT15307" t="s">
        <v>71</v>
      </c>
    </row>
    <row r="15308" spans="1:46" x14ac:dyDescent="0.2">
      <c r="A15308" t="s">
        <v>341</v>
      </c>
      <c r="B15308" t="s">
        <v>342</v>
      </c>
      <c r="C15308">
        <f>-70.43929669 / 41.70013462</f>
        <v>-1.6891863139505616</v>
      </c>
      <c r="D15308" t="s">
        <v>343</v>
      </c>
      <c r="E15308" t="s">
        <v>70</v>
      </c>
      <c r="F15308" s="1">
        <v>38958</v>
      </c>
      <c r="G15308">
        <v>1</v>
      </c>
      <c r="O15308">
        <v>8.52</v>
      </c>
      <c r="P15308" t="s">
        <v>71</v>
      </c>
      <c r="Q15308">
        <v>22.8</v>
      </c>
      <c r="R15308" t="s">
        <v>71</v>
      </c>
    </row>
    <row r="15309" spans="1:46" x14ac:dyDescent="0.2">
      <c r="A15309" t="s">
        <v>341</v>
      </c>
      <c r="B15309" t="s">
        <v>342</v>
      </c>
      <c r="C15309">
        <f>-70.43929669 / 41.70013462</f>
        <v>-1.6891863139505616</v>
      </c>
      <c r="D15309" t="s">
        <v>343</v>
      </c>
      <c r="E15309" t="s">
        <v>70</v>
      </c>
      <c r="F15309" s="1">
        <v>38958</v>
      </c>
      <c r="G15309">
        <v>2</v>
      </c>
      <c r="O15309">
        <v>8.5299999999999994</v>
      </c>
      <c r="P15309" t="s">
        <v>71</v>
      </c>
      <c r="Q15309">
        <v>22.9</v>
      </c>
      <c r="R15309" t="s">
        <v>71</v>
      </c>
    </row>
    <row r="15310" spans="1:46" x14ac:dyDescent="0.2">
      <c r="A15310" t="s">
        <v>341</v>
      </c>
      <c r="B15310" t="s">
        <v>342</v>
      </c>
      <c r="C15310">
        <f>-70.43929669 / 41.70013462</f>
        <v>-1.6891863139505616</v>
      </c>
      <c r="D15310" t="s">
        <v>343</v>
      </c>
      <c r="E15310" t="s">
        <v>70</v>
      </c>
      <c r="F15310" s="1">
        <v>38958</v>
      </c>
      <c r="G15310">
        <v>3</v>
      </c>
      <c r="O15310">
        <v>8.49</v>
      </c>
      <c r="P15310" t="s">
        <v>71</v>
      </c>
      <c r="Q15310">
        <v>23</v>
      </c>
      <c r="R15310" t="s">
        <v>71</v>
      </c>
    </row>
    <row r="15311" spans="1:46" x14ac:dyDescent="0.2">
      <c r="A15311" t="s">
        <v>341</v>
      </c>
      <c r="B15311" t="s">
        <v>342</v>
      </c>
      <c r="C15311">
        <f>-70.43929669 / 41.70013462</f>
        <v>-1.6891863139505616</v>
      </c>
      <c r="D15311" t="s">
        <v>343</v>
      </c>
      <c r="E15311" t="s">
        <v>70</v>
      </c>
      <c r="F15311" s="1">
        <v>38958</v>
      </c>
      <c r="G15311">
        <v>4</v>
      </c>
      <c r="O15311">
        <v>8.5</v>
      </c>
      <c r="P15311" t="s">
        <v>71</v>
      </c>
      <c r="Q15311">
        <v>23</v>
      </c>
      <c r="R15311" t="s">
        <v>71</v>
      </c>
    </row>
    <row r="15312" spans="1:46" x14ac:dyDescent="0.2">
      <c r="A15312" t="s">
        <v>341</v>
      </c>
      <c r="B15312" t="s">
        <v>342</v>
      </c>
      <c r="C15312">
        <f>-70.43929669 / 41.70013462</f>
        <v>-1.6891863139505616</v>
      </c>
      <c r="D15312" t="s">
        <v>343</v>
      </c>
      <c r="E15312" t="s">
        <v>70</v>
      </c>
      <c r="F15312" s="1">
        <v>38958</v>
      </c>
      <c r="G15312">
        <v>5</v>
      </c>
      <c r="O15312">
        <v>8.5</v>
      </c>
      <c r="P15312" t="s">
        <v>71</v>
      </c>
      <c r="Q15312">
        <v>23</v>
      </c>
      <c r="R15312" t="s">
        <v>71</v>
      </c>
    </row>
    <row r="15313" spans="1:46" x14ac:dyDescent="0.2">
      <c r="A15313" t="s">
        <v>341</v>
      </c>
      <c r="B15313" t="s">
        <v>342</v>
      </c>
      <c r="C15313">
        <f>-70.43929669 / 41.70013462</f>
        <v>-1.6891863139505616</v>
      </c>
      <c r="D15313" t="s">
        <v>343</v>
      </c>
      <c r="E15313" t="s">
        <v>70</v>
      </c>
      <c r="F15313" s="1">
        <v>38958</v>
      </c>
      <c r="G15313">
        <v>6</v>
      </c>
      <c r="O15313">
        <v>8.4</v>
      </c>
      <c r="P15313" t="s">
        <v>71</v>
      </c>
      <c r="Q15313">
        <v>23</v>
      </c>
      <c r="R15313" t="s">
        <v>71</v>
      </c>
    </row>
    <row r="15314" spans="1:46" x14ac:dyDescent="0.2">
      <c r="A15314" t="s">
        <v>341</v>
      </c>
      <c r="B15314" t="s">
        <v>342</v>
      </c>
      <c r="C15314">
        <f>-70.43929669 / 41.70013462</f>
        <v>-1.6891863139505616</v>
      </c>
      <c r="D15314" t="s">
        <v>343</v>
      </c>
      <c r="E15314" t="s">
        <v>70</v>
      </c>
      <c r="F15314" s="1">
        <v>38958</v>
      </c>
      <c r="G15314">
        <v>7</v>
      </c>
      <c r="K15314">
        <v>1.25</v>
      </c>
      <c r="L15314" t="s">
        <v>71</v>
      </c>
      <c r="O15314">
        <v>8.4600000000000009</v>
      </c>
      <c r="P15314" t="s">
        <v>71</v>
      </c>
      <c r="Q15314">
        <v>23</v>
      </c>
      <c r="R15314" t="s">
        <v>71</v>
      </c>
      <c r="S15314">
        <v>0.39</v>
      </c>
      <c r="T15314" t="s">
        <v>71</v>
      </c>
      <c r="U15314">
        <v>11.98</v>
      </c>
      <c r="V15314" t="s">
        <v>71</v>
      </c>
      <c r="W15314">
        <v>19.3</v>
      </c>
      <c r="X15314" t="s">
        <v>71</v>
      </c>
      <c r="Y15314">
        <v>39.96</v>
      </c>
      <c r="AA15314">
        <v>32.79</v>
      </c>
      <c r="AE15314">
        <v>4.24</v>
      </c>
      <c r="AF15314" t="s">
        <v>71</v>
      </c>
      <c r="AG15314">
        <v>6.14</v>
      </c>
      <c r="AH15314" t="s">
        <v>71</v>
      </c>
      <c r="AS15314">
        <v>1.1499999999999999</v>
      </c>
      <c r="AT15314" t="s">
        <v>71</v>
      </c>
    </row>
    <row r="15315" spans="1:46" x14ac:dyDescent="0.2">
      <c r="A15315" t="s">
        <v>341</v>
      </c>
      <c r="B15315" t="s">
        <v>342</v>
      </c>
      <c r="C15315">
        <f>-70.43929669 / 41.70013462</f>
        <v>-1.6891863139505616</v>
      </c>
      <c r="D15315" t="s">
        <v>343</v>
      </c>
      <c r="E15315" t="s">
        <v>70</v>
      </c>
      <c r="F15315" s="1">
        <v>38958</v>
      </c>
      <c r="G15315">
        <v>8</v>
      </c>
      <c r="O15315">
        <v>8.43</v>
      </c>
      <c r="P15315" t="s">
        <v>71</v>
      </c>
      <c r="Q15315">
        <v>23.9</v>
      </c>
      <c r="R15315" t="s">
        <v>71</v>
      </c>
    </row>
    <row r="15316" spans="1:46" x14ac:dyDescent="0.2">
      <c r="A15316" t="s">
        <v>341</v>
      </c>
      <c r="B15316" t="s">
        <v>342</v>
      </c>
      <c r="C15316">
        <f>-70.43929669 / 41.70013462</f>
        <v>-1.6891863139505616</v>
      </c>
      <c r="D15316" t="s">
        <v>343</v>
      </c>
      <c r="E15316" t="s">
        <v>70</v>
      </c>
      <c r="F15316" s="1">
        <v>39323</v>
      </c>
      <c r="G15316">
        <v>0.5</v>
      </c>
      <c r="I15316">
        <v>8.5299999999999994</v>
      </c>
      <c r="J15316" t="s">
        <v>71</v>
      </c>
      <c r="K15316">
        <v>1.2</v>
      </c>
      <c r="L15316" t="s">
        <v>71</v>
      </c>
      <c r="M15316">
        <v>5.1100000000000003</v>
      </c>
      <c r="N15316" t="s">
        <v>71</v>
      </c>
      <c r="O15316">
        <v>6</v>
      </c>
      <c r="P15316" t="s">
        <v>71</v>
      </c>
      <c r="Q15316">
        <v>24.3</v>
      </c>
      <c r="R15316" t="s">
        <v>71</v>
      </c>
      <c r="S15316">
        <v>0.43</v>
      </c>
      <c r="T15316" t="s">
        <v>71</v>
      </c>
      <c r="U15316">
        <v>13.29</v>
      </c>
      <c r="V15316" t="s">
        <v>71</v>
      </c>
      <c r="W15316">
        <v>30.88</v>
      </c>
      <c r="X15316" t="s">
        <v>71</v>
      </c>
      <c r="Y15316">
        <v>41.45</v>
      </c>
      <c r="AA15316">
        <v>32.36</v>
      </c>
      <c r="AC15316">
        <v>36.49</v>
      </c>
      <c r="AE15316">
        <v>2</v>
      </c>
      <c r="AF15316" t="s">
        <v>71</v>
      </c>
      <c r="AG15316">
        <v>5.99</v>
      </c>
      <c r="AH15316" t="s">
        <v>71</v>
      </c>
      <c r="AS15316">
        <v>1.04</v>
      </c>
      <c r="AT15316" t="s">
        <v>71</v>
      </c>
    </row>
    <row r="15317" spans="1:46" x14ac:dyDescent="0.2">
      <c r="A15317" t="s">
        <v>341</v>
      </c>
      <c r="B15317" t="s">
        <v>342</v>
      </c>
      <c r="C15317">
        <f>-70.43929669 / 41.70013462</f>
        <v>-1.6891863139505616</v>
      </c>
      <c r="D15317" t="s">
        <v>343</v>
      </c>
      <c r="E15317" t="s">
        <v>70</v>
      </c>
      <c r="F15317" s="1">
        <v>39323</v>
      </c>
      <c r="G15317">
        <v>1</v>
      </c>
      <c r="O15317">
        <v>5.3</v>
      </c>
      <c r="P15317" t="s">
        <v>71</v>
      </c>
      <c r="Q15317">
        <v>24.4</v>
      </c>
      <c r="R15317" t="s">
        <v>71</v>
      </c>
    </row>
    <row r="15318" spans="1:46" x14ac:dyDescent="0.2">
      <c r="A15318" t="s">
        <v>341</v>
      </c>
      <c r="B15318" t="s">
        <v>342</v>
      </c>
      <c r="C15318">
        <f>-70.43929669 / 41.70013462</f>
        <v>-1.6891863139505616</v>
      </c>
      <c r="D15318" t="s">
        <v>343</v>
      </c>
      <c r="E15318" t="s">
        <v>70</v>
      </c>
      <c r="F15318" s="1">
        <v>39323</v>
      </c>
      <c r="G15318">
        <v>2</v>
      </c>
      <c r="O15318">
        <v>5.4</v>
      </c>
      <c r="P15318" t="s">
        <v>71</v>
      </c>
      <c r="Q15318">
        <v>24.5</v>
      </c>
      <c r="R15318" t="s">
        <v>71</v>
      </c>
    </row>
    <row r="15319" spans="1:46" x14ac:dyDescent="0.2">
      <c r="A15319" t="s">
        <v>341</v>
      </c>
      <c r="B15319" t="s">
        <v>342</v>
      </c>
      <c r="C15319">
        <f>-70.43929669 / 41.70013462</f>
        <v>-1.6891863139505616</v>
      </c>
      <c r="D15319" t="s">
        <v>343</v>
      </c>
      <c r="E15319" t="s">
        <v>70</v>
      </c>
      <c r="F15319" s="1">
        <v>39323</v>
      </c>
      <c r="G15319">
        <v>3</v>
      </c>
      <c r="O15319">
        <v>6</v>
      </c>
      <c r="P15319" t="s">
        <v>71</v>
      </c>
      <c r="Q15319">
        <v>24.5</v>
      </c>
      <c r="R15319" t="s">
        <v>71</v>
      </c>
    </row>
    <row r="15320" spans="1:46" x14ac:dyDescent="0.2">
      <c r="A15320" t="s">
        <v>341</v>
      </c>
      <c r="B15320" t="s">
        <v>342</v>
      </c>
      <c r="C15320">
        <f>-70.43929669 / 41.70013462</f>
        <v>-1.6891863139505616</v>
      </c>
      <c r="D15320" t="s">
        <v>343</v>
      </c>
      <c r="E15320" t="s">
        <v>70</v>
      </c>
      <c r="F15320" s="1">
        <v>39323</v>
      </c>
      <c r="G15320">
        <v>4</v>
      </c>
      <c r="O15320">
        <v>5.7</v>
      </c>
      <c r="P15320" t="s">
        <v>71</v>
      </c>
      <c r="Q15320">
        <v>24.5</v>
      </c>
      <c r="R15320" t="s">
        <v>71</v>
      </c>
    </row>
    <row r="15321" spans="1:46" x14ac:dyDescent="0.2">
      <c r="A15321" t="s">
        <v>341</v>
      </c>
      <c r="B15321" t="s">
        <v>342</v>
      </c>
      <c r="C15321">
        <f>-70.43929669 / 41.70013462</f>
        <v>-1.6891863139505616</v>
      </c>
      <c r="D15321" t="s">
        <v>343</v>
      </c>
      <c r="E15321" t="s">
        <v>70</v>
      </c>
      <c r="F15321" s="1">
        <v>39323</v>
      </c>
      <c r="G15321">
        <v>5</v>
      </c>
      <c r="O15321">
        <v>5.9</v>
      </c>
      <c r="P15321" t="s">
        <v>71</v>
      </c>
      <c r="Q15321">
        <v>24.4</v>
      </c>
      <c r="R15321" t="s">
        <v>71</v>
      </c>
    </row>
    <row r="15322" spans="1:46" x14ac:dyDescent="0.2">
      <c r="A15322" t="s">
        <v>341</v>
      </c>
      <c r="B15322" t="s">
        <v>342</v>
      </c>
      <c r="C15322">
        <f>-70.43929669 / 41.70013462</f>
        <v>-1.6891863139505616</v>
      </c>
      <c r="D15322" t="s">
        <v>343</v>
      </c>
      <c r="E15322" t="s">
        <v>70</v>
      </c>
      <c r="F15322" s="1">
        <v>39323</v>
      </c>
      <c r="G15322">
        <v>6</v>
      </c>
      <c r="O15322">
        <v>6</v>
      </c>
      <c r="P15322" t="s">
        <v>71</v>
      </c>
      <c r="Q15322">
        <v>24.1</v>
      </c>
      <c r="R15322" t="s">
        <v>71</v>
      </c>
    </row>
    <row r="15323" spans="1:46" x14ac:dyDescent="0.2">
      <c r="A15323" t="s">
        <v>341</v>
      </c>
      <c r="B15323" t="s">
        <v>342</v>
      </c>
      <c r="C15323">
        <f>-70.43929669 / 41.70013462</f>
        <v>-1.6891863139505616</v>
      </c>
      <c r="D15323" t="s">
        <v>343</v>
      </c>
      <c r="E15323" t="s">
        <v>70</v>
      </c>
      <c r="F15323" s="1">
        <v>39323</v>
      </c>
      <c r="G15323">
        <v>7</v>
      </c>
      <c r="O15323">
        <v>5</v>
      </c>
      <c r="P15323" t="s">
        <v>71</v>
      </c>
      <c r="Q15323">
        <v>23.6</v>
      </c>
      <c r="R15323" t="s">
        <v>71</v>
      </c>
    </row>
    <row r="15324" spans="1:46" x14ac:dyDescent="0.2">
      <c r="A15324" t="s">
        <v>341</v>
      </c>
      <c r="B15324" t="s">
        <v>342</v>
      </c>
      <c r="C15324">
        <f>-70.43929669 / 41.70013462</f>
        <v>-1.6891863139505616</v>
      </c>
      <c r="D15324" t="s">
        <v>343</v>
      </c>
      <c r="E15324" t="s">
        <v>70</v>
      </c>
      <c r="F15324" s="1">
        <v>39323</v>
      </c>
      <c r="G15324">
        <v>8</v>
      </c>
      <c r="K15324">
        <v>2.88</v>
      </c>
      <c r="L15324" t="s">
        <v>71</v>
      </c>
      <c r="O15324">
        <v>4.3</v>
      </c>
      <c r="P15324" t="s">
        <v>71</v>
      </c>
      <c r="Q15324">
        <v>23.1</v>
      </c>
      <c r="R15324" t="s">
        <v>71</v>
      </c>
      <c r="S15324">
        <v>0.68</v>
      </c>
      <c r="T15324" t="s">
        <v>71</v>
      </c>
      <c r="U15324">
        <v>21.08</v>
      </c>
      <c r="V15324" t="s">
        <v>71</v>
      </c>
      <c r="W15324">
        <v>25.13</v>
      </c>
      <c r="X15324" t="s">
        <v>71</v>
      </c>
      <c r="Y15324">
        <v>48.11</v>
      </c>
      <c r="AA15324">
        <v>40.99</v>
      </c>
      <c r="AE15324">
        <v>2.9</v>
      </c>
      <c r="AF15324" t="s">
        <v>71</v>
      </c>
      <c r="AG15324">
        <v>5.96</v>
      </c>
      <c r="AH15324" t="s">
        <v>71</v>
      </c>
      <c r="AS15324">
        <v>2.06</v>
      </c>
      <c r="AT15324" t="s">
        <v>71</v>
      </c>
    </row>
    <row r="15325" spans="1:46" x14ac:dyDescent="0.2">
      <c r="A15325" t="s">
        <v>341</v>
      </c>
      <c r="B15325" t="s">
        <v>342</v>
      </c>
      <c r="C15325">
        <f>-70.43929669 / 41.70013462</f>
        <v>-1.6891863139505616</v>
      </c>
      <c r="D15325" t="s">
        <v>343</v>
      </c>
      <c r="E15325" t="s">
        <v>70</v>
      </c>
      <c r="F15325" s="1">
        <v>39680</v>
      </c>
      <c r="G15325">
        <v>0.5</v>
      </c>
      <c r="I15325">
        <v>8.23</v>
      </c>
      <c r="J15325" t="s">
        <v>71</v>
      </c>
      <c r="K15325">
        <v>2.0499999999999998</v>
      </c>
      <c r="L15325" t="s">
        <v>71</v>
      </c>
      <c r="M15325">
        <v>4.4800000000000004</v>
      </c>
      <c r="N15325" t="s">
        <v>71</v>
      </c>
      <c r="O15325">
        <v>5.91</v>
      </c>
      <c r="P15325" t="s">
        <v>71</v>
      </c>
      <c r="Q15325">
        <v>24.6</v>
      </c>
      <c r="R15325" t="s">
        <v>71</v>
      </c>
      <c r="S15325">
        <v>0.28000000000000003</v>
      </c>
      <c r="T15325" t="s">
        <v>71</v>
      </c>
      <c r="U15325">
        <v>8.67</v>
      </c>
      <c r="V15325" t="s">
        <v>71</v>
      </c>
      <c r="W15325">
        <v>17.079999999999998</v>
      </c>
      <c r="X15325" t="s">
        <v>71</v>
      </c>
      <c r="Y15325">
        <v>35.299999999999997</v>
      </c>
      <c r="AA15325">
        <v>37.64</v>
      </c>
      <c r="AC15325">
        <v>38.39</v>
      </c>
      <c r="AE15325">
        <v>1.8</v>
      </c>
      <c r="AF15325" t="s">
        <v>71</v>
      </c>
      <c r="AG15325">
        <v>6.02</v>
      </c>
      <c r="AH15325" t="s">
        <v>71</v>
      </c>
      <c r="AS15325">
        <v>0.46</v>
      </c>
      <c r="AT15325" t="s">
        <v>71</v>
      </c>
    </row>
    <row r="15326" spans="1:46" x14ac:dyDescent="0.2">
      <c r="A15326" t="s">
        <v>341</v>
      </c>
      <c r="B15326" t="s">
        <v>342</v>
      </c>
      <c r="C15326">
        <f>-70.43929669 / 41.70013462</f>
        <v>-1.6891863139505616</v>
      </c>
      <c r="D15326" t="s">
        <v>343</v>
      </c>
      <c r="E15326" t="s">
        <v>70</v>
      </c>
      <c r="F15326" s="1">
        <v>39680</v>
      </c>
      <c r="G15326">
        <v>1</v>
      </c>
      <c r="O15326">
        <v>6.18</v>
      </c>
      <c r="P15326" t="s">
        <v>71</v>
      </c>
      <c r="Q15326">
        <v>24.7</v>
      </c>
      <c r="R15326" t="s">
        <v>71</v>
      </c>
    </row>
    <row r="15327" spans="1:46" x14ac:dyDescent="0.2">
      <c r="A15327" t="s">
        <v>341</v>
      </c>
      <c r="B15327" t="s">
        <v>342</v>
      </c>
      <c r="C15327">
        <f>-70.43929669 / 41.70013462</f>
        <v>-1.6891863139505616</v>
      </c>
      <c r="D15327" t="s">
        <v>343</v>
      </c>
      <c r="E15327" t="s">
        <v>70</v>
      </c>
      <c r="F15327" s="1">
        <v>39680</v>
      </c>
      <c r="G15327">
        <v>2</v>
      </c>
      <c r="O15327">
        <v>6.22</v>
      </c>
      <c r="P15327" t="s">
        <v>71</v>
      </c>
      <c r="Q15327">
        <v>24.8</v>
      </c>
      <c r="R15327" t="s">
        <v>71</v>
      </c>
    </row>
    <row r="15328" spans="1:46" x14ac:dyDescent="0.2">
      <c r="A15328" t="s">
        <v>341</v>
      </c>
      <c r="B15328" t="s">
        <v>342</v>
      </c>
      <c r="C15328">
        <f>-70.43929669 / 41.70013462</f>
        <v>-1.6891863139505616</v>
      </c>
      <c r="D15328" t="s">
        <v>343</v>
      </c>
      <c r="E15328" t="s">
        <v>70</v>
      </c>
      <c r="F15328" s="1">
        <v>39680</v>
      </c>
      <c r="G15328">
        <v>3</v>
      </c>
      <c r="O15328">
        <v>6.07</v>
      </c>
      <c r="P15328" t="s">
        <v>71</v>
      </c>
      <c r="Q15328">
        <v>24.8</v>
      </c>
      <c r="R15328" t="s">
        <v>71</v>
      </c>
    </row>
    <row r="15329" spans="1:46" x14ac:dyDescent="0.2">
      <c r="A15329" t="s">
        <v>341</v>
      </c>
      <c r="B15329" t="s">
        <v>342</v>
      </c>
      <c r="C15329">
        <f>-70.43929669 / 41.70013462</f>
        <v>-1.6891863139505616</v>
      </c>
      <c r="D15329" t="s">
        <v>343</v>
      </c>
      <c r="E15329" t="s">
        <v>70</v>
      </c>
      <c r="F15329" s="1">
        <v>39680</v>
      </c>
      <c r="G15329">
        <v>4</v>
      </c>
      <c r="O15329">
        <v>6.11</v>
      </c>
      <c r="P15329" t="s">
        <v>71</v>
      </c>
      <c r="Q15329">
        <v>24.9</v>
      </c>
      <c r="R15329" t="s">
        <v>71</v>
      </c>
    </row>
    <row r="15330" spans="1:46" x14ac:dyDescent="0.2">
      <c r="A15330" t="s">
        <v>341</v>
      </c>
      <c r="B15330" t="s">
        <v>342</v>
      </c>
      <c r="C15330">
        <f>-70.43929669 / 41.70013462</f>
        <v>-1.6891863139505616</v>
      </c>
      <c r="D15330" t="s">
        <v>343</v>
      </c>
      <c r="E15330" t="s">
        <v>70</v>
      </c>
      <c r="F15330" s="1">
        <v>39680</v>
      </c>
      <c r="G15330">
        <v>5</v>
      </c>
      <c r="O15330">
        <v>6.13</v>
      </c>
      <c r="P15330" t="s">
        <v>71</v>
      </c>
      <c r="Q15330">
        <v>24.9</v>
      </c>
      <c r="R15330" t="s">
        <v>71</v>
      </c>
    </row>
    <row r="15331" spans="1:46" x14ac:dyDescent="0.2">
      <c r="A15331" t="s">
        <v>341</v>
      </c>
      <c r="B15331" t="s">
        <v>342</v>
      </c>
      <c r="C15331">
        <f>-70.43929669 / 41.70013462</f>
        <v>-1.6891863139505616</v>
      </c>
      <c r="D15331" t="s">
        <v>343</v>
      </c>
      <c r="E15331" t="s">
        <v>70</v>
      </c>
      <c r="F15331" s="1">
        <v>39680</v>
      </c>
      <c r="G15331">
        <v>6</v>
      </c>
      <c r="O15331">
        <v>6.08</v>
      </c>
      <c r="P15331" t="s">
        <v>71</v>
      </c>
      <c r="Q15331">
        <v>24.8</v>
      </c>
      <c r="R15331" t="s">
        <v>71</v>
      </c>
    </row>
    <row r="15332" spans="1:46" x14ac:dyDescent="0.2">
      <c r="A15332" t="s">
        <v>341</v>
      </c>
      <c r="B15332" t="s">
        <v>342</v>
      </c>
      <c r="C15332">
        <f>-70.43929669 / 41.70013462</f>
        <v>-1.6891863139505616</v>
      </c>
      <c r="D15332" t="s">
        <v>343</v>
      </c>
      <c r="E15332" t="s">
        <v>70</v>
      </c>
      <c r="F15332" s="1">
        <v>39680</v>
      </c>
      <c r="G15332">
        <v>7</v>
      </c>
      <c r="K15332">
        <v>2.68</v>
      </c>
      <c r="L15332" t="s">
        <v>71</v>
      </c>
      <c r="O15332">
        <v>5.95</v>
      </c>
      <c r="P15332" t="s">
        <v>71</v>
      </c>
      <c r="Q15332">
        <v>24.8</v>
      </c>
      <c r="R15332" t="s">
        <v>71</v>
      </c>
      <c r="S15332">
        <v>0.26</v>
      </c>
      <c r="T15332" t="s">
        <v>71</v>
      </c>
      <c r="U15332">
        <v>8.0500000000000007</v>
      </c>
      <c r="V15332" t="s">
        <v>71</v>
      </c>
      <c r="W15332">
        <v>17.309999999999999</v>
      </c>
      <c r="X15332" t="s">
        <v>71</v>
      </c>
      <c r="Y15332">
        <v>34.229999999999997</v>
      </c>
      <c r="AA15332">
        <v>40.270000000000003</v>
      </c>
      <c r="AE15332">
        <v>1.9</v>
      </c>
      <c r="AF15332" t="s">
        <v>71</v>
      </c>
      <c r="AG15332">
        <v>6.17</v>
      </c>
      <c r="AH15332" t="s">
        <v>71</v>
      </c>
      <c r="AS15332">
        <v>0.48</v>
      </c>
      <c r="AT15332" t="s">
        <v>71</v>
      </c>
    </row>
    <row r="15333" spans="1:46" x14ac:dyDescent="0.2">
      <c r="A15333" t="s">
        <v>341</v>
      </c>
      <c r="B15333" t="s">
        <v>342</v>
      </c>
      <c r="C15333">
        <f>-70.43929669 / 41.70013462</f>
        <v>-1.6891863139505616</v>
      </c>
      <c r="D15333" t="s">
        <v>343</v>
      </c>
      <c r="E15333" t="s">
        <v>70</v>
      </c>
      <c r="F15333" s="1">
        <v>39680</v>
      </c>
      <c r="G15333">
        <v>8</v>
      </c>
      <c r="O15333">
        <v>6.08</v>
      </c>
      <c r="P15333" t="s">
        <v>71</v>
      </c>
      <c r="Q15333">
        <v>24.8</v>
      </c>
      <c r="R15333" t="s">
        <v>71</v>
      </c>
    </row>
    <row r="15334" spans="1:46" x14ac:dyDescent="0.2">
      <c r="A15334" t="s">
        <v>341</v>
      </c>
      <c r="B15334" t="s">
        <v>342</v>
      </c>
      <c r="C15334">
        <f>-70.43929669 / 41.70013462</f>
        <v>-1.6891863139505616</v>
      </c>
      <c r="D15334" t="s">
        <v>343</v>
      </c>
      <c r="E15334" t="s">
        <v>70</v>
      </c>
      <c r="F15334" s="1">
        <v>40064</v>
      </c>
      <c r="G15334">
        <v>0.5</v>
      </c>
      <c r="I15334">
        <v>8.1</v>
      </c>
      <c r="J15334" t="s">
        <v>71</v>
      </c>
      <c r="K15334">
        <v>1.07</v>
      </c>
      <c r="L15334" t="s">
        <v>71</v>
      </c>
      <c r="M15334">
        <v>7.7</v>
      </c>
      <c r="N15334" t="s">
        <v>71</v>
      </c>
      <c r="O15334">
        <v>8.67</v>
      </c>
      <c r="P15334" t="s">
        <v>71</v>
      </c>
      <c r="Q15334">
        <v>22.8</v>
      </c>
      <c r="R15334" t="s">
        <v>71</v>
      </c>
      <c r="S15334">
        <v>0.15</v>
      </c>
      <c r="T15334" t="s">
        <v>71</v>
      </c>
      <c r="U15334">
        <v>4.54</v>
      </c>
      <c r="V15334" t="s">
        <v>71</v>
      </c>
      <c r="W15334">
        <v>16.649999999999999</v>
      </c>
      <c r="X15334" t="s">
        <v>71</v>
      </c>
      <c r="Y15334">
        <v>25.97</v>
      </c>
      <c r="AA15334">
        <v>31.23</v>
      </c>
      <c r="AC15334">
        <v>30.59</v>
      </c>
      <c r="AE15334">
        <v>2.1</v>
      </c>
      <c r="AF15334" t="s">
        <v>71</v>
      </c>
      <c r="AG15334">
        <v>5.32</v>
      </c>
      <c r="AH15334" t="s">
        <v>71</v>
      </c>
      <c r="AS15334">
        <v>1.1100000000000001</v>
      </c>
      <c r="AT15334" t="s">
        <v>71</v>
      </c>
    </row>
    <row r="15335" spans="1:46" x14ac:dyDescent="0.2">
      <c r="A15335" t="s">
        <v>341</v>
      </c>
      <c r="B15335" t="s">
        <v>342</v>
      </c>
      <c r="C15335">
        <f>-70.43929669 / 41.70013462</f>
        <v>-1.6891863139505616</v>
      </c>
      <c r="D15335" t="s">
        <v>343</v>
      </c>
      <c r="E15335" t="s">
        <v>70</v>
      </c>
      <c r="F15335" s="1">
        <v>40064</v>
      </c>
      <c r="G15335">
        <v>1</v>
      </c>
      <c r="O15335">
        <v>8.5299999999999994</v>
      </c>
      <c r="P15335" t="s">
        <v>71</v>
      </c>
      <c r="Q15335">
        <v>22.9</v>
      </c>
      <c r="R15335" t="s">
        <v>71</v>
      </c>
    </row>
    <row r="15336" spans="1:46" x14ac:dyDescent="0.2">
      <c r="A15336" t="s">
        <v>341</v>
      </c>
      <c r="B15336" t="s">
        <v>342</v>
      </c>
      <c r="C15336">
        <f>-70.43929669 / 41.70013462</f>
        <v>-1.6891863139505616</v>
      </c>
      <c r="D15336" t="s">
        <v>343</v>
      </c>
      <c r="E15336" t="s">
        <v>70</v>
      </c>
      <c r="F15336" s="1">
        <v>40064</v>
      </c>
      <c r="G15336">
        <v>2</v>
      </c>
      <c r="O15336">
        <v>8.4700000000000006</v>
      </c>
      <c r="P15336" t="s">
        <v>71</v>
      </c>
      <c r="Q15336">
        <v>22.9</v>
      </c>
      <c r="R15336" t="s">
        <v>71</v>
      </c>
    </row>
    <row r="15337" spans="1:46" x14ac:dyDescent="0.2">
      <c r="A15337" t="s">
        <v>341</v>
      </c>
      <c r="B15337" t="s">
        <v>342</v>
      </c>
      <c r="C15337">
        <f>-70.43929669 / 41.70013462</f>
        <v>-1.6891863139505616</v>
      </c>
      <c r="D15337" t="s">
        <v>343</v>
      </c>
      <c r="E15337" t="s">
        <v>70</v>
      </c>
      <c r="F15337" s="1">
        <v>40064</v>
      </c>
      <c r="G15337">
        <v>3</v>
      </c>
      <c r="O15337">
        <v>8.4</v>
      </c>
      <c r="P15337" t="s">
        <v>71</v>
      </c>
      <c r="Q15337">
        <v>22.9</v>
      </c>
      <c r="R15337" t="s">
        <v>71</v>
      </c>
    </row>
    <row r="15338" spans="1:46" x14ac:dyDescent="0.2">
      <c r="A15338" t="s">
        <v>341</v>
      </c>
      <c r="B15338" t="s">
        <v>342</v>
      </c>
      <c r="C15338">
        <f>-70.43929669 / 41.70013462</f>
        <v>-1.6891863139505616</v>
      </c>
      <c r="D15338" t="s">
        <v>343</v>
      </c>
      <c r="E15338" t="s">
        <v>70</v>
      </c>
      <c r="F15338" s="1">
        <v>40064</v>
      </c>
      <c r="G15338">
        <v>4</v>
      </c>
      <c r="O15338">
        <v>8.3699999999999992</v>
      </c>
      <c r="P15338" t="s">
        <v>71</v>
      </c>
      <c r="Q15338">
        <v>22.9</v>
      </c>
      <c r="R15338" t="s">
        <v>71</v>
      </c>
    </row>
    <row r="15339" spans="1:46" x14ac:dyDescent="0.2">
      <c r="A15339" t="s">
        <v>341</v>
      </c>
      <c r="B15339" t="s">
        <v>342</v>
      </c>
      <c r="C15339">
        <f>-70.43929669 / 41.70013462</f>
        <v>-1.6891863139505616</v>
      </c>
      <c r="D15339" t="s">
        <v>343</v>
      </c>
      <c r="E15339" t="s">
        <v>70</v>
      </c>
      <c r="F15339" s="1">
        <v>40064</v>
      </c>
      <c r="G15339">
        <v>5</v>
      </c>
      <c r="O15339">
        <v>8.32</v>
      </c>
      <c r="P15339" t="s">
        <v>71</v>
      </c>
      <c r="Q15339">
        <v>22.9</v>
      </c>
      <c r="R15339" t="s">
        <v>71</v>
      </c>
    </row>
    <row r="15340" spans="1:46" x14ac:dyDescent="0.2">
      <c r="A15340" t="s">
        <v>341</v>
      </c>
      <c r="B15340" t="s">
        <v>342</v>
      </c>
      <c r="C15340">
        <f>-70.43929669 / 41.70013462</f>
        <v>-1.6891863139505616</v>
      </c>
      <c r="D15340" t="s">
        <v>343</v>
      </c>
      <c r="E15340" t="s">
        <v>70</v>
      </c>
      <c r="F15340" s="1">
        <v>40064</v>
      </c>
      <c r="G15340">
        <v>6</v>
      </c>
      <c r="O15340">
        <v>8.2899999999999991</v>
      </c>
      <c r="P15340" t="s">
        <v>71</v>
      </c>
      <c r="Q15340">
        <v>22.9</v>
      </c>
      <c r="R15340" t="s">
        <v>71</v>
      </c>
    </row>
    <row r="15341" spans="1:46" x14ac:dyDescent="0.2">
      <c r="A15341" t="s">
        <v>341</v>
      </c>
      <c r="B15341" t="s">
        <v>342</v>
      </c>
      <c r="C15341">
        <f>-70.43929669 / 41.70013462</f>
        <v>-1.6891863139505616</v>
      </c>
      <c r="D15341" t="s">
        <v>343</v>
      </c>
      <c r="E15341" t="s">
        <v>70</v>
      </c>
      <c r="F15341" s="1">
        <v>40064</v>
      </c>
      <c r="G15341">
        <v>7</v>
      </c>
      <c r="K15341">
        <v>1.04</v>
      </c>
      <c r="L15341" t="s">
        <v>71</v>
      </c>
      <c r="O15341">
        <v>8.26</v>
      </c>
      <c r="P15341" t="s">
        <v>71</v>
      </c>
      <c r="Q15341">
        <v>22.8</v>
      </c>
      <c r="R15341" t="s">
        <v>71</v>
      </c>
      <c r="S15341">
        <v>0.2</v>
      </c>
      <c r="T15341" t="s">
        <v>71</v>
      </c>
      <c r="U15341">
        <v>6.2</v>
      </c>
      <c r="V15341" t="s">
        <v>71</v>
      </c>
      <c r="W15341">
        <v>18.02</v>
      </c>
      <c r="X15341" t="s">
        <v>71</v>
      </c>
      <c r="Y15341">
        <v>30.46</v>
      </c>
      <c r="AA15341">
        <v>31.03</v>
      </c>
      <c r="AE15341">
        <v>2.1</v>
      </c>
      <c r="AF15341" t="s">
        <v>71</v>
      </c>
      <c r="AG15341">
        <v>5.36</v>
      </c>
      <c r="AH15341" t="s">
        <v>71</v>
      </c>
      <c r="AS15341">
        <v>0.95</v>
      </c>
      <c r="AT15341" t="s">
        <v>71</v>
      </c>
    </row>
    <row r="15342" spans="1:46" x14ac:dyDescent="0.2">
      <c r="A15342" t="s">
        <v>341</v>
      </c>
      <c r="B15342" t="s">
        <v>342</v>
      </c>
      <c r="C15342">
        <f>-70.43929669 / 41.70013462</f>
        <v>-1.6891863139505616</v>
      </c>
      <c r="D15342" t="s">
        <v>343</v>
      </c>
      <c r="E15342" t="s">
        <v>70</v>
      </c>
      <c r="F15342" s="1">
        <v>40064</v>
      </c>
      <c r="G15342">
        <v>8</v>
      </c>
      <c r="O15342">
        <v>8.18</v>
      </c>
      <c r="P15342" t="s">
        <v>71</v>
      </c>
      <c r="Q15342">
        <v>22.8</v>
      </c>
      <c r="R15342" t="s">
        <v>71</v>
      </c>
    </row>
    <row r="15343" spans="1:46" x14ac:dyDescent="0.2">
      <c r="A15343" t="s">
        <v>341</v>
      </c>
      <c r="B15343" t="s">
        <v>342</v>
      </c>
      <c r="C15343">
        <f>-70.43929669 / 41.70013462</f>
        <v>-1.6891863139505616</v>
      </c>
      <c r="D15343" t="s">
        <v>343</v>
      </c>
      <c r="E15343" t="s">
        <v>70</v>
      </c>
      <c r="F15343" s="1">
        <v>40416</v>
      </c>
      <c r="G15343">
        <v>0.5</v>
      </c>
      <c r="I15343">
        <v>8.6999999999999993</v>
      </c>
      <c r="J15343" t="s">
        <v>71</v>
      </c>
      <c r="K15343">
        <v>2.91</v>
      </c>
      <c r="L15343" t="s">
        <v>71</v>
      </c>
      <c r="M15343">
        <v>4</v>
      </c>
      <c r="N15343" t="s">
        <v>71</v>
      </c>
      <c r="O15343">
        <v>6.5</v>
      </c>
      <c r="P15343" t="s">
        <v>71</v>
      </c>
      <c r="Q15343">
        <v>22.9</v>
      </c>
      <c r="R15343" t="s">
        <v>71</v>
      </c>
      <c r="S15343">
        <v>0.24</v>
      </c>
      <c r="T15343" t="s">
        <v>71</v>
      </c>
      <c r="U15343">
        <v>7.56</v>
      </c>
      <c r="V15343" t="s">
        <v>71</v>
      </c>
      <c r="W15343">
        <v>22.45</v>
      </c>
      <c r="X15343" t="s">
        <v>71</v>
      </c>
      <c r="Y15343">
        <v>33.32</v>
      </c>
      <c r="AA15343">
        <v>41.09</v>
      </c>
      <c r="AC15343">
        <v>40.020000000000003</v>
      </c>
      <c r="AE15343">
        <v>27.5</v>
      </c>
      <c r="AF15343" t="s">
        <v>71</v>
      </c>
      <c r="AG15343">
        <v>6.93</v>
      </c>
      <c r="AH15343" t="s">
        <v>71</v>
      </c>
      <c r="AS15343">
        <v>1.38</v>
      </c>
      <c r="AT15343" t="s">
        <v>71</v>
      </c>
    </row>
    <row r="15344" spans="1:46" x14ac:dyDescent="0.2">
      <c r="A15344" t="s">
        <v>341</v>
      </c>
      <c r="B15344" t="s">
        <v>342</v>
      </c>
      <c r="C15344">
        <f>-70.43929669 / 41.70013462</f>
        <v>-1.6891863139505616</v>
      </c>
      <c r="D15344" t="s">
        <v>343</v>
      </c>
      <c r="E15344" t="s">
        <v>70</v>
      </c>
      <c r="F15344" s="1">
        <v>40416</v>
      </c>
      <c r="G15344">
        <v>1</v>
      </c>
      <c r="O15344">
        <v>6.2</v>
      </c>
      <c r="P15344" t="s">
        <v>71</v>
      </c>
      <c r="Q15344">
        <v>24.4</v>
      </c>
      <c r="R15344" t="s">
        <v>71</v>
      </c>
    </row>
    <row r="15345" spans="1:46" x14ac:dyDescent="0.2">
      <c r="A15345" t="s">
        <v>341</v>
      </c>
      <c r="B15345" t="s">
        <v>342</v>
      </c>
      <c r="C15345">
        <f>-70.43929669 / 41.70013462</f>
        <v>-1.6891863139505616</v>
      </c>
      <c r="D15345" t="s">
        <v>343</v>
      </c>
      <c r="E15345" t="s">
        <v>70</v>
      </c>
      <c r="F15345" s="1">
        <v>40416</v>
      </c>
      <c r="G15345">
        <v>2</v>
      </c>
      <c r="O15345">
        <v>5.9</v>
      </c>
      <c r="P15345" t="s">
        <v>71</v>
      </c>
      <c r="Q15345">
        <v>24.5</v>
      </c>
      <c r="R15345" t="s">
        <v>71</v>
      </c>
    </row>
    <row r="15346" spans="1:46" x14ac:dyDescent="0.2">
      <c r="A15346" t="s">
        <v>341</v>
      </c>
      <c r="B15346" t="s">
        <v>342</v>
      </c>
      <c r="C15346">
        <f>-70.43929669 / 41.70013462</f>
        <v>-1.6891863139505616</v>
      </c>
      <c r="D15346" t="s">
        <v>343</v>
      </c>
      <c r="E15346" t="s">
        <v>70</v>
      </c>
      <c r="F15346" s="1">
        <v>40416</v>
      </c>
      <c r="G15346">
        <v>3</v>
      </c>
      <c r="O15346">
        <v>5.9</v>
      </c>
      <c r="P15346" t="s">
        <v>71</v>
      </c>
      <c r="Q15346">
        <v>24.5</v>
      </c>
      <c r="R15346" t="s">
        <v>71</v>
      </c>
    </row>
    <row r="15347" spans="1:46" x14ac:dyDescent="0.2">
      <c r="A15347" t="s">
        <v>341</v>
      </c>
      <c r="B15347" t="s">
        <v>342</v>
      </c>
      <c r="C15347">
        <f>-70.43929669 / 41.70013462</f>
        <v>-1.6891863139505616</v>
      </c>
      <c r="D15347" t="s">
        <v>343</v>
      </c>
      <c r="E15347" t="s">
        <v>70</v>
      </c>
      <c r="F15347" s="1">
        <v>40416</v>
      </c>
      <c r="G15347">
        <v>4</v>
      </c>
      <c r="O15347">
        <v>5.8</v>
      </c>
      <c r="P15347" t="s">
        <v>71</v>
      </c>
      <c r="Q15347">
        <v>24.5</v>
      </c>
      <c r="R15347" t="s">
        <v>71</v>
      </c>
    </row>
    <row r="15348" spans="1:46" x14ac:dyDescent="0.2">
      <c r="A15348" t="s">
        <v>341</v>
      </c>
      <c r="B15348" t="s">
        <v>342</v>
      </c>
      <c r="C15348">
        <f>-70.43929669 / 41.70013462</f>
        <v>-1.6891863139505616</v>
      </c>
      <c r="D15348" t="s">
        <v>343</v>
      </c>
      <c r="E15348" t="s">
        <v>70</v>
      </c>
      <c r="F15348" s="1">
        <v>40416</v>
      </c>
      <c r="G15348">
        <v>5</v>
      </c>
      <c r="O15348">
        <v>5.7</v>
      </c>
      <c r="P15348" t="s">
        <v>71</v>
      </c>
      <c r="Q15348">
        <v>24.5</v>
      </c>
      <c r="R15348" t="s">
        <v>71</v>
      </c>
    </row>
    <row r="15349" spans="1:46" x14ac:dyDescent="0.2">
      <c r="A15349" t="s">
        <v>341</v>
      </c>
      <c r="B15349" t="s">
        <v>342</v>
      </c>
      <c r="C15349">
        <f>-70.43929669 / 41.70013462</f>
        <v>-1.6891863139505616</v>
      </c>
      <c r="D15349" t="s">
        <v>343</v>
      </c>
      <c r="E15349" t="s">
        <v>70</v>
      </c>
      <c r="F15349" s="1">
        <v>40416</v>
      </c>
      <c r="G15349">
        <v>6</v>
      </c>
      <c r="O15349">
        <v>5.5</v>
      </c>
      <c r="P15349" t="s">
        <v>71</v>
      </c>
      <c r="Q15349">
        <v>24.4</v>
      </c>
      <c r="R15349" t="s">
        <v>71</v>
      </c>
    </row>
    <row r="15350" spans="1:46" x14ac:dyDescent="0.2">
      <c r="A15350" t="s">
        <v>341</v>
      </c>
      <c r="B15350" t="s">
        <v>342</v>
      </c>
      <c r="C15350">
        <f>-70.43929669 / 41.70013462</f>
        <v>-1.6891863139505616</v>
      </c>
      <c r="D15350" t="s">
        <v>343</v>
      </c>
      <c r="E15350" t="s">
        <v>70</v>
      </c>
      <c r="F15350" s="1">
        <v>40416</v>
      </c>
      <c r="G15350">
        <v>7</v>
      </c>
      <c r="O15350">
        <v>5.5</v>
      </c>
      <c r="P15350" t="s">
        <v>71</v>
      </c>
      <c r="Q15350">
        <v>24.4</v>
      </c>
      <c r="R15350" t="s">
        <v>71</v>
      </c>
    </row>
    <row r="15351" spans="1:46" x14ac:dyDescent="0.2">
      <c r="A15351" t="s">
        <v>341</v>
      </c>
      <c r="B15351" t="s">
        <v>342</v>
      </c>
      <c r="C15351">
        <f>-70.43929669 / 41.70013462</f>
        <v>-1.6891863139505616</v>
      </c>
      <c r="D15351" t="s">
        <v>343</v>
      </c>
      <c r="E15351" t="s">
        <v>70</v>
      </c>
      <c r="F15351" s="1">
        <v>40416</v>
      </c>
      <c r="G15351">
        <v>8</v>
      </c>
      <c r="K15351">
        <v>1.91</v>
      </c>
      <c r="L15351" t="s">
        <v>71</v>
      </c>
      <c r="O15351">
        <v>1.9</v>
      </c>
      <c r="P15351" t="s">
        <v>71</v>
      </c>
      <c r="Q15351">
        <v>19.899999999999999</v>
      </c>
      <c r="R15351" t="s">
        <v>71</v>
      </c>
      <c r="S15351">
        <v>0.27</v>
      </c>
      <c r="T15351" t="s">
        <v>71</v>
      </c>
      <c r="U15351">
        <v>8.41</v>
      </c>
      <c r="V15351" t="s">
        <v>71</v>
      </c>
      <c r="W15351">
        <v>21.92</v>
      </c>
      <c r="X15351" t="s">
        <v>71</v>
      </c>
      <c r="Y15351">
        <v>34.86</v>
      </c>
      <c r="AA15351">
        <v>36.93</v>
      </c>
      <c r="AE15351">
        <v>4.5999999999999996</v>
      </c>
      <c r="AF15351" t="s">
        <v>71</v>
      </c>
      <c r="AG15351">
        <v>6.4</v>
      </c>
      <c r="AH15351" t="s">
        <v>71</v>
      </c>
      <c r="AS15351">
        <v>0.84</v>
      </c>
      <c r="AT15351" t="s">
        <v>71</v>
      </c>
    </row>
    <row r="15352" spans="1:46" x14ac:dyDescent="0.2">
      <c r="A15352" t="s">
        <v>341</v>
      </c>
      <c r="B15352" t="s">
        <v>342</v>
      </c>
      <c r="C15352">
        <f>-70.43929669 / 41.70013462</f>
        <v>-1.6891863139505616</v>
      </c>
      <c r="D15352" t="s">
        <v>343</v>
      </c>
      <c r="E15352" t="s">
        <v>70</v>
      </c>
      <c r="F15352" s="1">
        <v>40416</v>
      </c>
      <c r="G15352">
        <v>9</v>
      </c>
      <c r="O15352">
        <v>0.2</v>
      </c>
      <c r="P15352" t="s">
        <v>71</v>
      </c>
      <c r="Q15352">
        <v>18</v>
      </c>
      <c r="R15352" t="s">
        <v>71</v>
      </c>
    </row>
    <row r="15353" spans="1:46" x14ac:dyDescent="0.2">
      <c r="A15353" t="s">
        <v>341</v>
      </c>
      <c r="B15353" t="s">
        <v>342</v>
      </c>
      <c r="C15353">
        <f>-70.43929669 / 41.70013462</f>
        <v>-1.6891863139505616</v>
      </c>
      <c r="D15353" t="s">
        <v>343</v>
      </c>
      <c r="E15353" t="s">
        <v>70</v>
      </c>
      <c r="F15353" s="1">
        <v>40778</v>
      </c>
      <c r="G15353">
        <v>0.5</v>
      </c>
      <c r="I15353">
        <v>9</v>
      </c>
      <c r="J15353" t="s">
        <v>71</v>
      </c>
      <c r="M15353">
        <v>3.9</v>
      </c>
      <c r="N15353" t="s">
        <v>71</v>
      </c>
      <c r="O15353">
        <v>6.39</v>
      </c>
      <c r="P15353" t="s">
        <v>71</v>
      </c>
      <c r="Q15353">
        <v>25.1</v>
      </c>
      <c r="R15353" t="s">
        <v>71</v>
      </c>
      <c r="S15353">
        <v>0.7</v>
      </c>
      <c r="T15353" t="s">
        <v>71</v>
      </c>
      <c r="U15353">
        <v>21.68</v>
      </c>
      <c r="V15353" t="s">
        <v>71</v>
      </c>
      <c r="W15353">
        <v>24.85</v>
      </c>
      <c r="X15353" t="s">
        <v>71</v>
      </c>
      <c r="Y15353">
        <v>48.51</v>
      </c>
      <c r="AC15353">
        <v>40.39</v>
      </c>
      <c r="AE15353">
        <v>3.5</v>
      </c>
      <c r="AF15353" t="s">
        <v>71</v>
      </c>
      <c r="AG15353">
        <v>6.61</v>
      </c>
      <c r="AH15353" t="s">
        <v>71</v>
      </c>
    </row>
    <row r="15354" spans="1:46" x14ac:dyDescent="0.2">
      <c r="A15354" t="s">
        <v>341</v>
      </c>
      <c r="B15354" t="s">
        <v>342</v>
      </c>
      <c r="C15354">
        <f>-70.43929669 / 41.70013462</f>
        <v>-1.6891863139505616</v>
      </c>
      <c r="D15354" t="s">
        <v>343</v>
      </c>
      <c r="E15354" t="s">
        <v>70</v>
      </c>
      <c r="F15354" s="1">
        <v>40778</v>
      </c>
      <c r="G15354">
        <v>1</v>
      </c>
      <c r="O15354">
        <v>6.26</v>
      </c>
      <c r="P15354" t="s">
        <v>71</v>
      </c>
      <c r="Q15354">
        <v>25.3</v>
      </c>
      <c r="R15354" t="s">
        <v>71</v>
      </c>
    </row>
    <row r="15355" spans="1:46" x14ac:dyDescent="0.2">
      <c r="A15355" t="s">
        <v>341</v>
      </c>
      <c r="B15355" t="s">
        <v>342</v>
      </c>
      <c r="C15355">
        <f>-70.43929669 / 41.70013462</f>
        <v>-1.6891863139505616</v>
      </c>
      <c r="D15355" t="s">
        <v>343</v>
      </c>
      <c r="E15355" t="s">
        <v>70</v>
      </c>
      <c r="F15355" s="1">
        <v>40778</v>
      </c>
      <c r="G15355">
        <v>2</v>
      </c>
      <c r="O15355">
        <v>6.06</v>
      </c>
      <c r="P15355" t="s">
        <v>71</v>
      </c>
      <c r="Q15355">
        <v>25.3</v>
      </c>
      <c r="R15355" t="s">
        <v>71</v>
      </c>
    </row>
    <row r="15356" spans="1:46" x14ac:dyDescent="0.2">
      <c r="A15356" t="s">
        <v>341</v>
      </c>
      <c r="B15356" t="s">
        <v>342</v>
      </c>
      <c r="C15356">
        <f>-70.43929669 / 41.70013462</f>
        <v>-1.6891863139505616</v>
      </c>
      <c r="D15356" t="s">
        <v>343</v>
      </c>
      <c r="E15356" t="s">
        <v>70</v>
      </c>
      <c r="F15356" s="1">
        <v>40778</v>
      </c>
      <c r="G15356">
        <v>3</v>
      </c>
      <c r="O15356">
        <v>6.01</v>
      </c>
      <c r="P15356" t="s">
        <v>71</v>
      </c>
      <c r="Q15356">
        <v>25.4</v>
      </c>
      <c r="R15356" t="s">
        <v>71</v>
      </c>
    </row>
    <row r="15357" spans="1:46" x14ac:dyDescent="0.2">
      <c r="A15357" t="s">
        <v>341</v>
      </c>
      <c r="B15357" t="s">
        <v>342</v>
      </c>
      <c r="C15357">
        <f>-70.43929669 / 41.70013462</f>
        <v>-1.6891863139505616</v>
      </c>
      <c r="D15357" t="s">
        <v>343</v>
      </c>
      <c r="E15357" t="s">
        <v>70</v>
      </c>
      <c r="F15357" s="1">
        <v>40778</v>
      </c>
      <c r="G15357">
        <v>4</v>
      </c>
      <c r="O15357">
        <v>5.86</v>
      </c>
      <c r="P15357" t="s">
        <v>71</v>
      </c>
      <c r="Q15357">
        <v>25.4</v>
      </c>
      <c r="R15357" t="s">
        <v>71</v>
      </c>
    </row>
    <row r="15358" spans="1:46" x14ac:dyDescent="0.2">
      <c r="A15358" t="s">
        <v>341</v>
      </c>
      <c r="B15358" t="s">
        <v>342</v>
      </c>
      <c r="C15358">
        <f>-70.43929669 / 41.70013462</f>
        <v>-1.6891863139505616</v>
      </c>
      <c r="D15358" t="s">
        <v>343</v>
      </c>
      <c r="E15358" t="s">
        <v>70</v>
      </c>
      <c r="F15358" s="1">
        <v>40778</v>
      </c>
      <c r="G15358">
        <v>5</v>
      </c>
      <c r="O15358">
        <v>5.72</v>
      </c>
      <c r="P15358" t="s">
        <v>71</v>
      </c>
      <c r="Q15358">
        <v>25.4</v>
      </c>
      <c r="R15358" t="s">
        <v>71</v>
      </c>
    </row>
    <row r="15359" spans="1:46" x14ac:dyDescent="0.2">
      <c r="A15359" t="s">
        <v>341</v>
      </c>
      <c r="B15359" t="s">
        <v>342</v>
      </c>
      <c r="C15359">
        <f>-70.43929669 / 41.70013462</f>
        <v>-1.6891863139505616</v>
      </c>
      <c r="D15359" t="s">
        <v>343</v>
      </c>
      <c r="E15359" t="s">
        <v>70</v>
      </c>
      <c r="F15359" s="1">
        <v>40778</v>
      </c>
      <c r="G15359">
        <v>6</v>
      </c>
      <c r="O15359">
        <v>5.78</v>
      </c>
      <c r="P15359" t="s">
        <v>71</v>
      </c>
      <c r="Q15359">
        <v>25.15</v>
      </c>
      <c r="R15359" t="s">
        <v>71</v>
      </c>
    </row>
    <row r="15360" spans="1:46" x14ac:dyDescent="0.2">
      <c r="A15360" t="s">
        <v>341</v>
      </c>
      <c r="B15360" t="s">
        <v>342</v>
      </c>
      <c r="C15360">
        <f>-70.43929669 / 41.70013462</f>
        <v>-1.6891863139505616</v>
      </c>
      <c r="D15360" t="s">
        <v>343</v>
      </c>
      <c r="E15360" t="s">
        <v>70</v>
      </c>
      <c r="F15360" s="1">
        <v>40778</v>
      </c>
      <c r="G15360">
        <v>7</v>
      </c>
      <c r="O15360">
        <v>5.58</v>
      </c>
      <c r="P15360" t="s">
        <v>71</v>
      </c>
      <c r="Q15360">
        <v>25.4</v>
      </c>
      <c r="R15360" t="s">
        <v>71</v>
      </c>
    </row>
    <row r="15361" spans="1:46" x14ac:dyDescent="0.2">
      <c r="A15361" t="s">
        <v>341</v>
      </c>
      <c r="B15361" t="s">
        <v>342</v>
      </c>
      <c r="C15361">
        <f>-70.43929669 / 41.70013462</f>
        <v>-1.6891863139505616</v>
      </c>
      <c r="D15361" t="s">
        <v>343</v>
      </c>
      <c r="E15361" t="s">
        <v>70</v>
      </c>
      <c r="F15361" s="1">
        <v>40778</v>
      </c>
      <c r="G15361">
        <v>8</v>
      </c>
      <c r="O15361">
        <v>4.2300000000000004</v>
      </c>
      <c r="P15361" t="s">
        <v>71</v>
      </c>
      <c r="Q15361">
        <v>24.3</v>
      </c>
      <c r="R15361" t="s">
        <v>71</v>
      </c>
      <c r="S15361">
        <v>1.46</v>
      </c>
      <c r="T15361" t="s">
        <v>71</v>
      </c>
      <c r="U15361">
        <v>45.22</v>
      </c>
      <c r="V15361" t="s">
        <v>71</v>
      </c>
      <c r="W15361">
        <v>32.07</v>
      </c>
      <c r="X15361" t="s">
        <v>71</v>
      </c>
      <c r="Y15361">
        <v>59.11</v>
      </c>
      <c r="AE15361">
        <v>6</v>
      </c>
      <c r="AF15361" t="s">
        <v>71</v>
      </c>
      <c r="AG15361">
        <v>6.5</v>
      </c>
      <c r="AH15361" t="s">
        <v>71</v>
      </c>
    </row>
    <row r="15362" spans="1:46" x14ac:dyDescent="0.2">
      <c r="A15362" t="s">
        <v>341</v>
      </c>
      <c r="B15362" t="s">
        <v>342</v>
      </c>
      <c r="C15362">
        <f>-70.43929669 / 41.70013462</f>
        <v>-1.6891863139505616</v>
      </c>
      <c r="D15362" t="s">
        <v>343</v>
      </c>
      <c r="E15362" t="s">
        <v>70</v>
      </c>
      <c r="F15362" s="1">
        <v>41142</v>
      </c>
      <c r="G15362">
        <v>0.5</v>
      </c>
      <c r="I15362">
        <v>8.89</v>
      </c>
      <c r="J15362" t="s">
        <v>71</v>
      </c>
      <c r="K15362">
        <v>1.77</v>
      </c>
      <c r="L15362" t="s">
        <v>71</v>
      </c>
      <c r="M15362">
        <v>4.33</v>
      </c>
      <c r="N15362" t="s">
        <v>71</v>
      </c>
      <c r="O15362">
        <v>5.8</v>
      </c>
      <c r="P15362" t="s">
        <v>71</v>
      </c>
      <c r="Q15362">
        <v>25.6</v>
      </c>
      <c r="R15362" t="s">
        <v>71</v>
      </c>
      <c r="S15362">
        <v>0.54</v>
      </c>
      <c r="T15362" t="s">
        <v>71</v>
      </c>
      <c r="U15362">
        <v>16.73</v>
      </c>
      <c r="V15362" t="s">
        <v>71</v>
      </c>
      <c r="W15362">
        <v>17.420000000000002</v>
      </c>
      <c r="X15362" t="s">
        <v>71</v>
      </c>
      <c r="Y15362">
        <v>44.77</v>
      </c>
      <c r="AA15362">
        <v>36.200000000000003</v>
      </c>
      <c r="AC15362">
        <v>38.880000000000003</v>
      </c>
      <c r="AE15362">
        <v>4.5999999999999996</v>
      </c>
      <c r="AF15362" t="s">
        <v>71</v>
      </c>
      <c r="AG15362">
        <v>6.23</v>
      </c>
      <c r="AH15362" t="s">
        <v>71</v>
      </c>
      <c r="AS15362">
        <v>1.03</v>
      </c>
      <c r="AT15362" t="s">
        <v>71</v>
      </c>
    </row>
    <row r="15363" spans="1:46" x14ac:dyDescent="0.2">
      <c r="A15363" t="s">
        <v>341</v>
      </c>
      <c r="B15363" t="s">
        <v>342</v>
      </c>
      <c r="C15363">
        <f>-70.43929669 / 41.70013462</f>
        <v>-1.6891863139505616</v>
      </c>
      <c r="D15363" t="s">
        <v>343</v>
      </c>
      <c r="E15363" t="s">
        <v>70</v>
      </c>
      <c r="F15363" s="1">
        <v>41142</v>
      </c>
      <c r="G15363">
        <v>1</v>
      </c>
      <c r="O15363">
        <v>4.7</v>
      </c>
      <c r="P15363" t="s">
        <v>71</v>
      </c>
      <c r="Q15363">
        <v>25.8</v>
      </c>
      <c r="R15363" t="s">
        <v>71</v>
      </c>
    </row>
    <row r="15364" spans="1:46" x14ac:dyDescent="0.2">
      <c r="A15364" t="s">
        <v>341</v>
      </c>
      <c r="B15364" t="s">
        <v>342</v>
      </c>
      <c r="C15364">
        <f>-70.43929669 / 41.70013462</f>
        <v>-1.6891863139505616</v>
      </c>
      <c r="D15364" t="s">
        <v>343</v>
      </c>
      <c r="E15364" t="s">
        <v>70</v>
      </c>
      <c r="F15364" s="1">
        <v>41142</v>
      </c>
      <c r="G15364">
        <v>2</v>
      </c>
      <c r="O15364">
        <v>5.8</v>
      </c>
      <c r="P15364" t="s">
        <v>71</v>
      </c>
      <c r="Q15364">
        <v>25.9</v>
      </c>
      <c r="R15364" t="s">
        <v>71</v>
      </c>
    </row>
    <row r="15365" spans="1:46" x14ac:dyDescent="0.2">
      <c r="A15365" t="s">
        <v>341</v>
      </c>
      <c r="B15365" t="s">
        <v>342</v>
      </c>
      <c r="C15365">
        <f>-70.43929669 / 41.70013462</f>
        <v>-1.6891863139505616</v>
      </c>
      <c r="D15365" t="s">
        <v>343</v>
      </c>
      <c r="E15365" t="s">
        <v>70</v>
      </c>
      <c r="F15365" s="1">
        <v>41142</v>
      </c>
      <c r="G15365">
        <v>3</v>
      </c>
      <c r="O15365">
        <v>5.2</v>
      </c>
      <c r="P15365" t="s">
        <v>71</v>
      </c>
      <c r="Q15365">
        <v>25.9</v>
      </c>
      <c r="R15365" t="s">
        <v>71</v>
      </c>
    </row>
    <row r="15366" spans="1:46" x14ac:dyDescent="0.2">
      <c r="A15366" t="s">
        <v>341</v>
      </c>
      <c r="B15366" t="s">
        <v>342</v>
      </c>
      <c r="C15366">
        <f>-70.43929669 / 41.70013462</f>
        <v>-1.6891863139505616</v>
      </c>
      <c r="D15366" t="s">
        <v>343</v>
      </c>
      <c r="E15366" t="s">
        <v>70</v>
      </c>
      <c r="F15366" s="1">
        <v>41142</v>
      </c>
      <c r="G15366">
        <v>4</v>
      </c>
      <c r="O15366">
        <v>5.7</v>
      </c>
      <c r="P15366" t="s">
        <v>71</v>
      </c>
      <c r="Q15366">
        <v>25.9</v>
      </c>
      <c r="R15366" t="s">
        <v>71</v>
      </c>
    </row>
    <row r="15367" spans="1:46" x14ac:dyDescent="0.2">
      <c r="A15367" t="s">
        <v>341</v>
      </c>
      <c r="B15367" t="s">
        <v>342</v>
      </c>
      <c r="C15367">
        <f>-70.43929669 / 41.70013462</f>
        <v>-1.6891863139505616</v>
      </c>
      <c r="D15367" t="s">
        <v>343</v>
      </c>
      <c r="E15367" t="s">
        <v>70</v>
      </c>
      <c r="F15367" s="1">
        <v>41142</v>
      </c>
      <c r="G15367">
        <v>5</v>
      </c>
      <c r="O15367">
        <v>5.9</v>
      </c>
      <c r="P15367" t="s">
        <v>71</v>
      </c>
      <c r="Q15367">
        <v>25.9</v>
      </c>
      <c r="R15367" t="s">
        <v>71</v>
      </c>
    </row>
    <row r="15368" spans="1:46" x14ac:dyDescent="0.2">
      <c r="A15368" t="s">
        <v>341</v>
      </c>
      <c r="B15368" t="s">
        <v>342</v>
      </c>
      <c r="C15368">
        <f>-70.43929669 / 41.70013462</f>
        <v>-1.6891863139505616</v>
      </c>
      <c r="D15368" t="s">
        <v>343</v>
      </c>
      <c r="E15368" t="s">
        <v>70</v>
      </c>
      <c r="F15368" s="1">
        <v>41142</v>
      </c>
      <c r="G15368">
        <v>6</v>
      </c>
      <c r="O15368">
        <v>5.8</v>
      </c>
      <c r="P15368" t="s">
        <v>71</v>
      </c>
      <c r="Q15368">
        <v>25.9</v>
      </c>
      <c r="R15368" t="s">
        <v>71</v>
      </c>
    </row>
    <row r="15369" spans="1:46" x14ac:dyDescent="0.2">
      <c r="A15369" t="s">
        <v>341</v>
      </c>
      <c r="B15369" t="s">
        <v>342</v>
      </c>
      <c r="C15369">
        <f>-70.43929669 / 41.70013462</f>
        <v>-1.6891863139505616</v>
      </c>
      <c r="D15369" t="s">
        <v>343</v>
      </c>
      <c r="E15369" t="s">
        <v>70</v>
      </c>
      <c r="F15369" s="1">
        <v>41142</v>
      </c>
      <c r="G15369">
        <v>7</v>
      </c>
      <c r="O15369">
        <v>5.2</v>
      </c>
      <c r="P15369" t="s">
        <v>71</v>
      </c>
      <c r="Q15369">
        <v>25.9</v>
      </c>
      <c r="R15369" t="s">
        <v>71</v>
      </c>
    </row>
    <row r="15370" spans="1:46" x14ac:dyDescent="0.2">
      <c r="A15370" t="s">
        <v>341</v>
      </c>
      <c r="B15370" t="s">
        <v>342</v>
      </c>
      <c r="C15370">
        <f>-70.43929669 / 41.70013462</f>
        <v>-1.6891863139505616</v>
      </c>
      <c r="D15370" t="s">
        <v>343</v>
      </c>
      <c r="E15370" t="s">
        <v>70</v>
      </c>
      <c r="F15370" s="1">
        <v>41142</v>
      </c>
      <c r="G15370">
        <v>8</v>
      </c>
      <c r="K15370">
        <v>2.17</v>
      </c>
      <c r="L15370" t="s">
        <v>71</v>
      </c>
      <c r="O15370">
        <v>5.7</v>
      </c>
      <c r="P15370" t="s">
        <v>71</v>
      </c>
      <c r="Q15370">
        <v>25.7</v>
      </c>
      <c r="R15370" t="s">
        <v>71</v>
      </c>
      <c r="S15370">
        <v>0.52</v>
      </c>
      <c r="T15370" t="s">
        <v>71</v>
      </c>
      <c r="U15370">
        <v>16.11</v>
      </c>
      <c r="V15370" t="s">
        <v>71</v>
      </c>
      <c r="W15370">
        <v>19.170000000000002</v>
      </c>
      <c r="X15370" t="s">
        <v>71</v>
      </c>
      <c r="Y15370">
        <v>44.23</v>
      </c>
      <c r="AA15370">
        <v>38.200000000000003</v>
      </c>
      <c r="AE15370">
        <v>4.2</v>
      </c>
      <c r="AF15370" t="s">
        <v>71</v>
      </c>
      <c r="AG15370">
        <v>6.23</v>
      </c>
      <c r="AH15370" t="s">
        <v>71</v>
      </c>
      <c r="AS15370">
        <v>1.83</v>
      </c>
      <c r="AT15370" t="s">
        <v>71</v>
      </c>
    </row>
    <row r="15371" spans="1:46" x14ac:dyDescent="0.2">
      <c r="A15371" t="s">
        <v>384</v>
      </c>
      <c r="B15371" t="s">
        <v>385</v>
      </c>
      <c r="C15371">
        <f>-70.45593318 / 41.69382439</f>
        <v>-1.6898409827067438</v>
      </c>
      <c r="D15371" t="s">
        <v>386</v>
      </c>
      <c r="E15371" t="s">
        <v>70</v>
      </c>
      <c r="F15371" s="1">
        <v>37873</v>
      </c>
      <c r="G15371">
        <v>0.5</v>
      </c>
      <c r="I15371">
        <v>9</v>
      </c>
      <c r="J15371" t="s">
        <v>71</v>
      </c>
      <c r="K15371">
        <v>1</v>
      </c>
      <c r="L15371" t="s">
        <v>71</v>
      </c>
      <c r="M15371">
        <v>3.4</v>
      </c>
      <c r="N15371" t="s">
        <v>71</v>
      </c>
      <c r="O15371">
        <v>7.28</v>
      </c>
      <c r="P15371" t="s">
        <v>71</v>
      </c>
      <c r="Q15371">
        <v>27.1</v>
      </c>
      <c r="R15371" t="s">
        <v>71</v>
      </c>
      <c r="S15371">
        <v>0.7</v>
      </c>
      <c r="T15371" t="s">
        <v>71</v>
      </c>
      <c r="U15371">
        <v>21.68</v>
      </c>
      <c r="V15371" t="s">
        <v>71</v>
      </c>
      <c r="W15371">
        <v>17.7</v>
      </c>
      <c r="X15371" t="s">
        <v>71</v>
      </c>
      <c r="Y15371">
        <v>48.51</v>
      </c>
      <c r="AA15371">
        <v>30.6</v>
      </c>
      <c r="AC15371">
        <v>42.37</v>
      </c>
      <c r="AE15371">
        <v>0.26</v>
      </c>
      <c r="AF15371" t="s">
        <v>71</v>
      </c>
      <c r="AG15371">
        <v>6.56</v>
      </c>
      <c r="AH15371" t="s">
        <v>71</v>
      </c>
      <c r="AS15371">
        <v>0.03</v>
      </c>
      <c r="AT15371" t="s">
        <v>71</v>
      </c>
    </row>
    <row r="15372" spans="1:46" x14ac:dyDescent="0.2">
      <c r="A15372" t="s">
        <v>384</v>
      </c>
      <c r="B15372" t="s">
        <v>385</v>
      </c>
      <c r="C15372">
        <f>-70.45593318 / 41.69382439</f>
        <v>-1.6898409827067438</v>
      </c>
      <c r="D15372" t="s">
        <v>386</v>
      </c>
      <c r="E15372" t="s">
        <v>70</v>
      </c>
      <c r="F15372" s="1">
        <v>37873</v>
      </c>
      <c r="G15372">
        <v>1</v>
      </c>
      <c r="O15372">
        <v>6.95</v>
      </c>
      <c r="P15372" t="s">
        <v>71</v>
      </c>
      <c r="Q15372">
        <v>26.8</v>
      </c>
      <c r="R15372" t="s">
        <v>71</v>
      </c>
    </row>
    <row r="15373" spans="1:46" x14ac:dyDescent="0.2">
      <c r="A15373" t="s">
        <v>384</v>
      </c>
      <c r="B15373" t="s">
        <v>385</v>
      </c>
      <c r="C15373">
        <f>-70.45593318 / 41.69382439</f>
        <v>-1.6898409827067438</v>
      </c>
      <c r="D15373" t="s">
        <v>386</v>
      </c>
      <c r="E15373" t="s">
        <v>70</v>
      </c>
      <c r="F15373" s="1">
        <v>37873</v>
      </c>
      <c r="G15373">
        <v>2</v>
      </c>
      <c r="O15373">
        <v>6.64</v>
      </c>
      <c r="P15373" t="s">
        <v>71</v>
      </c>
      <c r="Q15373">
        <v>26.6</v>
      </c>
      <c r="R15373" t="s">
        <v>71</v>
      </c>
    </row>
    <row r="15374" spans="1:46" x14ac:dyDescent="0.2">
      <c r="A15374" t="s">
        <v>384</v>
      </c>
      <c r="B15374" t="s">
        <v>385</v>
      </c>
      <c r="C15374">
        <f>-70.45593318 / 41.69382439</f>
        <v>-1.6898409827067438</v>
      </c>
      <c r="D15374" t="s">
        <v>386</v>
      </c>
      <c r="E15374" t="s">
        <v>70</v>
      </c>
      <c r="F15374" s="1">
        <v>37873</v>
      </c>
      <c r="G15374">
        <v>3</v>
      </c>
      <c r="O15374">
        <v>6.48</v>
      </c>
      <c r="P15374" t="s">
        <v>71</v>
      </c>
      <c r="Q15374">
        <v>26.5</v>
      </c>
      <c r="R15374" t="s">
        <v>71</v>
      </c>
    </row>
    <row r="15375" spans="1:46" x14ac:dyDescent="0.2">
      <c r="A15375" t="s">
        <v>384</v>
      </c>
      <c r="B15375" t="s">
        <v>385</v>
      </c>
      <c r="C15375">
        <f>-70.45593318 / 41.69382439</f>
        <v>-1.6898409827067438</v>
      </c>
      <c r="D15375" t="s">
        <v>386</v>
      </c>
      <c r="E15375" t="s">
        <v>70</v>
      </c>
      <c r="F15375" s="1">
        <v>37873</v>
      </c>
      <c r="G15375">
        <v>4</v>
      </c>
      <c r="O15375">
        <v>6.44</v>
      </c>
      <c r="P15375" t="s">
        <v>71</v>
      </c>
      <c r="Q15375">
        <v>26.4</v>
      </c>
      <c r="R15375" t="s">
        <v>71</v>
      </c>
    </row>
    <row r="15376" spans="1:46" x14ac:dyDescent="0.2">
      <c r="A15376" t="s">
        <v>384</v>
      </c>
      <c r="B15376" t="s">
        <v>385</v>
      </c>
      <c r="C15376">
        <f>-70.45593318 / 41.69382439</f>
        <v>-1.6898409827067438</v>
      </c>
      <c r="D15376" t="s">
        <v>386</v>
      </c>
      <c r="E15376" t="s">
        <v>70</v>
      </c>
      <c r="F15376" s="1">
        <v>37873</v>
      </c>
      <c r="G15376">
        <v>5</v>
      </c>
      <c r="O15376">
        <v>6.3</v>
      </c>
      <c r="P15376" t="s">
        <v>71</v>
      </c>
      <c r="Q15376">
        <v>26.2</v>
      </c>
      <c r="R15376" t="s">
        <v>71</v>
      </c>
    </row>
    <row r="15377" spans="1:46" x14ac:dyDescent="0.2">
      <c r="A15377" t="s">
        <v>384</v>
      </c>
      <c r="B15377" t="s">
        <v>385</v>
      </c>
      <c r="C15377">
        <f>-70.45593318 / 41.69382439</f>
        <v>-1.6898409827067438</v>
      </c>
      <c r="D15377" t="s">
        <v>386</v>
      </c>
      <c r="E15377" t="s">
        <v>70</v>
      </c>
      <c r="F15377" s="1">
        <v>37873</v>
      </c>
      <c r="G15377">
        <v>6</v>
      </c>
      <c r="O15377">
        <v>6.52</v>
      </c>
      <c r="P15377" t="s">
        <v>71</v>
      </c>
      <c r="Q15377">
        <v>25.9</v>
      </c>
      <c r="R15377" t="s">
        <v>71</v>
      </c>
    </row>
    <row r="15378" spans="1:46" x14ac:dyDescent="0.2">
      <c r="A15378" t="s">
        <v>384</v>
      </c>
      <c r="B15378" t="s">
        <v>385</v>
      </c>
      <c r="C15378">
        <f>-70.45593318 / 41.69382439</f>
        <v>-1.6898409827067438</v>
      </c>
      <c r="D15378" t="s">
        <v>386</v>
      </c>
      <c r="E15378" t="s">
        <v>70</v>
      </c>
      <c r="F15378" s="1">
        <v>37873</v>
      </c>
      <c r="G15378">
        <v>7</v>
      </c>
      <c r="O15378">
        <v>6.08</v>
      </c>
      <c r="P15378" t="s">
        <v>71</v>
      </c>
      <c r="Q15378">
        <v>21.7</v>
      </c>
      <c r="R15378" t="s">
        <v>71</v>
      </c>
    </row>
    <row r="15379" spans="1:46" x14ac:dyDescent="0.2">
      <c r="A15379" t="s">
        <v>384</v>
      </c>
      <c r="B15379" t="s">
        <v>385</v>
      </c>
      <c r="C15379">
        <f>-70.45593318 / 41.69382439</f>
        <v>-1.6898409827067438</v>
      </c>
      <c r="D15379" t="s">
        <v>386</v>
      </c>
      <c r="E15379" t="s">
        <v>70</v>
      </c>
      <c r="F15379" s="1">
        <v>37873</v>
      </c>
      <c r="G15379">
        <v>8</v>
      </c>
      <c r="K15379">
        <v>1.35</v>
      </c>
      <c r="L15379" t="s">
        <v>71</v>
      </c>
      <c r="O15379">
        <v>2.87</v>
      </c>
      <c r="P15379" t="s">
        <v>71</v>
      </c>
      <c r="Q15379">
        <v>19.399999999999999</v>
      </c>
      <c r="R15379" t="s">
        <v>71</v>
      </c>
      <c r="S15379">
        <v>0.4</v>
      </c>
      <c r="T15379" t="s">
        <v>71</v>
      </c>
      <c r="U15379">
        <v>12.39</v>
      </c>
      <c r="V15379" t="s">
        <v>71</v>
      </c>
      <c r="W15379">
        <v>13.1</v>
      </c>
      <c r="X15379" t="s">
        <v>71</v>
      </c>
      <c r="Y15379">
        <v>40.44</v>
      </c>
      <c r="AA15379">
        <v>33.54</v>
      </c>
      <c r="AE15379">
        <v>0.26</v>
      </c>
      <c r="AF15379" t="s">
        <v>71</v>
      </c>
      <c r="AG15379">
        <v>6.3</v>
      </c>
      <c r="AH15379" t="s">
        <v>71</v>
      </c>
      <c r="AS15379">
        <v>0.35</v>
      </c>
      <c r="AT15379" t="s">
        <v>71</v>
      </c>
    </row>
    <row r="15380" spans="1:46" x14ac:dyDescent="0.2">
      <c r="A15380" t="s">
        <v>384</v>
      </c>
      <c r="B15380" t="s">
        <v>385</v>
      </c>
      <c r="C15380">
        <f>-70.45593318 / 41.69382439</f>
        <v>-1.6898409827067438</v>
      </c>
      <c r="D15380" t="s">
        <v>386</v>
      </c>
      <c r="E15380" t="s">
        <v>70</v>
      </c>
      <c r="F15380" s="1">
        <v>37873</v>
      </c>
      <c r="G15380">
        <v>9</v>
      </c>
      <c r="O15380">
        <v>0.05</v>
      </c>
      <c r="P15380" t="s">
        <v>71</v>
      </c>
      <c r="Q15380">
        <v>17</v>
      </c>
      <c r="R15380" t="s">
        <v>71</v>
      </c>
    </row>
    <row r="15381" spans="1:46" x14ac:dyDescent="0.2">
      <c r="A15381" t="s">
        <v>384</v>
      </c>
      <c r="B15381" t="s">
        <v>385</v>
      </c>
      <c r="C15381">
        <f>-70.45593318 / 41.69382439</f>
        <v>-1.6898409827067438</v>
      </c>
      <c r="D15381" t="s">
        <v>386</v>
      </c>
      <c r="E15381" t="s">
        <v>70</v>
      </c>
      <c r="F15381" s="1">
        <v>38231</v>
      </c>
      <c r="G15381">
        <v>0.5</v>
      </c>
      <c r="I15381">
        <v>8.6</v>
      </c>
      <c r="J15381" t="s">
        <v>71</v>
      </c>
      <c r="K15381">
        <v>1.25</v>
      </c>
      <c r="L15381" t="s">
        <v>71</v>
      </c>
      <c r="M15381">
        <v>4.5</v>
      </c>
      <c r="N15381" t="s">
        <v>71</v>
      </c>
      <c r="O15381">
        <v>8.0299999999999994</v>
      </c>
      <c r="P15381" t="s">
        <v>71</v>
      </c>
      <c r="Q15381">
        <v>25.1</v>
      </c>
      <c r="R15381" t="s">
        <v>71</v>
      </c>
      <c r="S15381">
        <v>0.85</v>
      </c>
      <c r="T15381" t="s">
        <v>71</v>
      </c>
      <c r="U15381">
        <v>26.33</v>
      </c>
      <c r="V15381" t="s">
        <v>71</v>
      </c>
      <c r="W15381">
        <v>10.74</v>
      </c>
      <c r="X15381" t="s">
        <v>71</v>
      </c>
      <c r="Y15381">
        <v>51.31</v>
      </c>
      <c r="AA15381">
        <v>32.79</v>
      </c>
      <c r="AC15381">
        <v>38.33</v>
      </c>
      <c r="AE15381">
        <v>5.45</v>
      </c>
      <c r="AF15381" t="s">
        <v>71</v>
      </c>
      <c r="AG15381">
        <v>6.38</v>
      </c>
      <c r="AH15381" t="s">
        <v>71</v>
      </c>
      <c r="AS15381">
        <v>0.15</v>
      </c>
      <c r="AT15381" t="s">
        <v>71</v>
      </c>
    </row>
    <row r="15382" spans="1:46" x14ac:dyDescent="0.2">
      <c r="A15382" t="s">
        <v>384</v>
      </c>
      <c r="B15382" t="s">
        <v>385</v>
      </c>
      <c r="C15382">
        <f>-70.45593318 / 41.69382439</f>
        <v>-1.6898409827067438</v>
      </c>
      <c r="D15382" t="s">
        <v>386</v>
      </c>
      <c r="E15382" t="s">
        <v>70</v>
      </c>
      <c r="F15382" s="1">
        <v>38231</v>
      </c>
      <c r="G15382">
        <v>1</v>
      </c>
      <c r="O15382">
        <v>8.32</v>
      </c>
      <c r="P15382" t="s">
        <v>71</v>
      </c>
      <c r="Q15382">
        <v>25.1</v>
      </c>
      <c r="R15382" t="s">
        <v>71</v>
      </c>
    </row>
    <row r="15383" spans="1:46" x14ac:dyDescent="0.2">
      <c r="A15383" t="s">
        <v>384</v>
      </c>
      <c r="B15383" t="s">
        <v>385</v>
      </c>
      <c r="C15383">
        <f>-70.45593318 / 41.69382439</f>
        <v>-1.6898409827067438</v>
      </c>
      <c r="D15383" t="s">
        <v>386</v>
      </c>
      <c r="E15383" t="s">
        <v>70</v>
      </c>
      <c r="F15383" s="1">
        <v>38231</v>
      </c>
      <c r="G15383">
        <v>2</v>
      </c>
      <c r="O15383">
        <v>8.57</v>
      </c>
      <c r="P15383" t="s">
        <v>71</v>
      </c>
      <c r="Q15383">
        <v>25</v>
      </c>
      <c r="R15383" t="s">
        <v>71</v>
      </c>
    </row>
    <row r="15384" spans="1:46" x14ac:dyDescent="0.2">
      <c r="A15384" t="s">
        <v>384</v>
      </c>
      <c r="B15384" t="s">
        <v>385</v>
      </c>
      <c r="C15384">
        <f>-70.45593318 / 41.69382439</f>
        <v>-1.6898409827067438</v>
      </c>
      <c r="D15384" t="s">
        <v>386</v>
      </c>
      <c r="E15384" t="s">
        <v>70</v>
      </c>
      <c r="F15384" s="1">
        <v>38231</v>
      </c>
      <c r="G15384">
        <v>3</v>
      </c>
      <c r="K15384">
        <v>1.98</v>
      </c>
      <c r="L15384" t="s">
        <v>71</v>
      </c>
      <c r="O15384">
        <v>8.6</v>
      </c>
      <c r="P15384" t="s">
        <v>71</v>
      </c>
      <c r="Q15384">
        <v>24.9</v>
      </c>
      <c r="R15384" t="s">
        <v>71</v>
      </c>
      <c r="S15384">
        <v>0.37</v>
      </c>
      <c r="T15384" t="s">
        <v>71</v>
      </c>
      <c r="U15384">
        <v>11.46</v>
      </c>
      <c r="V15384" t="s">
        <v>71</v>
      </c>
      <c r="W15384">
        <v>9.82</v>
      </c>
      <c r="X15384" t="s">
        <v>71</v>
      </c>
      <c r="Y15384">
        <v>39.32</v>
      </c>
      <c r="AA15384">
        <v>37.299999999999997</v>
      </c>
      <c r="AE15384">
        <v>5.25</v>
      </c>
      <c r="AF15384" t="s">
        <v>71</v>
      </c>
      <c r="AG15384">
        <v>6.35</v>
      </c>
      <c r="AH15384" t="s">
        <v>71</v>
      </c>
      <c r="AS15384">
        <v>0.25</v>
      </c>
      <c r="AT15384" t="s">
        <v>71</v>
      </c>
    </row>
    <row r="15385" spans="1:46" x14ac:dyDescent="0.2">
      <c r="A15385" t="s">
        <v>384</v>
      </c>
      <c r="B15385" t="s">
        <v>385</v>
      </c>
      <c r="C15385">
        <f>-70.45593318 / 41.69382439</f>
        <v>-1.6898409827067438</v>
      </c>
      <c r="D15385" t="s">
        <v>386</v>
      </c>
      <c r="E15385" t="s">
        <v>70</v>
      </c>
      <c r="F15385" s="1">
        <v>38231</v>
      </c>
      <c r="G15385">
        <v>4</v>
      </c>
      <c r="O15385">
        <v>8.59</v>
      </c>
      <c r="P15385" t="s">
        <v>71</v>
      </c>
      <c r="Q15385">
        <v>24.8</v>
      </c>
      <c r="R15385" t="s">
        <v>71</v>
      </c>
    </row>
    <row r="15386" spans="1:46" x14ac:dyDescent="0.2">
      <c r="A15386" t="s">
        <v>384</v>
      </c>
      <c r="B15386" t="s">
        <v>385</v>
      </c>
      <c r="C15386">
        <f>-70.45593318 / 41.69382439</f>
        <v>-1.6898409827067438</v>
      </c>
      <c r="D15386" t="s">
        <v>386</v>
      </c>
      <c r="E15386" t="s">
        <v>70</v>
      </c>
      <c r="F15386" s="1">
        <v>38231</v>
      </c>
      <c r="G15386">
        <v>5</v>
      </c>
      <c r="O15386">
        <v>8.75</v>
      </c>
      <c r="P15386" t="s">
        <v>71</v>
      </c>
      <c r="Q15386">
        <v>24.7</v>
      </c>
      <c r="R15386" t="s">
        <v>71</v>
      </c>
    </row>
    <row r="15387" spans="1:46" x14ac:dyDescent="0.2">
      <c r="A15387" t="s">
        <v>384</v>
      </c>
      <c r="B15387" t="s">
        <v>385</v>
      </c>
      <c r="C15387">
        <f>-70.45593318 / 41.69382439</f>
        <v>-1.6898409827067438</v>
      </c>
      <c r="D15387" t="s">
        <v>386</v>
      </c>
      <c r="E15387" t="s">
        <v>70</v>
      </c>
      <c r="F15387" s="1">
        <v>38231</v>
      </c>
      <c r="G15387">
        <v>6</v>
      </c>
      <c r="O15387">
        <v>8.69</v>
      </c>
      <c r="P15387" t="s">
        <v>71</v>
      </c>
      <c r="Q15387">
        <v>24.1</v>
      </c>
      <c r="R15387" t="s">
        <v>71</v>
      </c>
    </row>
    <row r="15388" spans="1:46" x14ac:dyDescent="0.2">
      <c r="A15388" t="s">
        <v>384</v>
      </c>
      <c r="B15388" t="s">
        <v>385</v>
      </c>
      <c r="C15388">
        <f>-70.45593318 / 41.69382439</f>
        <v>-1.6898409827067438</v>
      </c>
      <c r="D15388" t="s">
        <v>386</v>
      </c>
      <c r="E15388" t="s">
        <v>70</v>
      </c>
      <c r="F15388" s="1">
        <v>38231</v>
      </c>
      <c r="G15388">
        <v>7</v>
      </c>
      <c r="O15388">
        <v>8.42</v>
      </c>
      <c r="P15388" t="s">
        <v>71</v>
      </c>
      <c r="Q15388">
        <v>24</v>
      </c>
      <c r="R15388" t="s">
        <v>71</v>
      </c>
    </row>
    <row r="15389" spans="1:46" x14ac:dyDescent="0.2">
      <c r="A15389" t="s">
        <v>384</v>
      </c>
      <c r="B15389" t="s">
        <v>385</v>
      </c>
      <c r="C15389">
        <f>-70.45593318 / 41.69382439</f>
        <v>-1.6898409827067438</v>
      </c>
      <c r="D15389" t="s">
        <v>386</v>
      </c>
      <c r="E15389" t="s">
        <v>70</v>
      </c>
      <c r="F15389" s="1">
        <v>38231</v>
      </c>
      <c r="G15389">
        <v>8</v>
      </c>
      <c r="O15389">
        <v>5.97</v>
      </c>
      <c r="P15389" t="s">
        <v>71</v>
      </c>
      <c r="Q15389">
        <v>23.3</v>
      </c>
      <c r="R15389" t="s">
        <v>71</v>
      </c>
    </row>
    <row r="15390" spans="1:46" x14ac:dyDescent="0.2">
      <c r="A15390" t="s">
        <v>384</v>
      </c>
      <c r="B15390" t="s">
        <v>385</v>
      </c>
      <c r="C15390">
        <f>-70.45593318 / 41.69382439</f>
        <v>-1.6898409827067438</v>
      </c>
      <c r="D15390" t="s">
        <v>386</v>
      </c>
      <c r="E15390" t="s">
        <v>70</v>
      </c>
      <c r="F15390" s="1">
        <v>38595</v>
      </c>
      <c r="G15390">
        <v>0.5</v>
      </c>
      <c r="I15390">
        <v>9.14</v>
      </c>
      <c r="J15390" t="s">
        <v>71</v>
      </c>
      <c r="K15390">
        <v>1.88</v>
      </c>
      <c r="L15390" t="s">
        <v>71</v>
      </c>
      <c r="M15390">
        <v>2.87</v>
      </c>
      <c r="N15390" t="s">
        <v>71</v>
      </c>
      <c r="O15390">
        <v>7.41</v>
      </c>
      <c r="P15390" t="s">
        <v>71</v>
      </c>
      <c r="Q15390">
        <v>25.6</v>
      </c>
      <c r="R15390" t="s">
        <v>71</v>
      </c>
      <c r="S15390">
        <v>0.5</v>
      </c>
      <c r="T15390" t="s">
        <v>71</v>
      </c>
      <c r="U15390">
        <v>15.49</v>
      </c>
      <c r="V15390" t="s">
        <v>71</v>
      </c>
      <c r="W15390">
        <v>15.28</v>
      </c>
      <c r="X15390" t="s">
        <v>71</v>
      </c>
      <c r="Y15390">
        <v>43.66</v>
      </c>
      <c r="AA15390">
        <v>36.79</v>
      </c>
      <c r="AC15390">
        <v>44.81</v>
      </c>
      <c r="AE15390">
        <v>5.85</v>
      </c>
      <c r="AF15390" t="s">
        <v>71</v>
      </c>
      <c r="AG15390">
        <v>6.49</v>
      </c>
      <c r="AH15390" t="s">
        <v>71</v>
      </c>
      <c r="AS15390">
        <v>0.23</v>
      </c>
      <c r="AT15390" t="s">
        <v>71</v>
      </c>
    </row>
    <row r="15391" spans="1:46" x14ac:dyDescent="0.2">
      <c r="A15391" t="s">
        <v>384</v>
      </c>
      <c r="B15391" t="s">
        <v>385</v>
      </c>
      <c r="C15391">
        <f>-70.45593318 / 41.69382439</f>
        <v>-1.6898409827067438</v>
      </c>
      <c r="D15391" t="s">
        <v>386</v>
      </c>
      <c r="E15391" t="s">
        <v>70</v>
      </c>
      <c r="F15391" s="1">
        <v>38595</v>
      </c>
      <c r="G15391">
        <v>1</v>
      </c>
      <c r="O15391">
        <v>7.21</v>
      </c>
      <c r="P15391" t="s">
        <v>71</v>
      </c>
      <c r="Q15391">
        <v>25.6</v>
      </c>
      <c r="R15391" t="s">
        <v>71</v>
      </c>
    </row>
    <row r="15392" spans="1:46" x14ac:dyDescent="0.2">
      <c r="A15392" t="s">
        <v>384</v>
      </c>
      <c r="B15392" t="s">
        <v>385</v>
      </c>
      <c r="C15392">
        <f>-70.45593318 / 41.69382439</f>
        <v>-1.6898409827067438</v>
      </c>
      <c r="D15392" t="s">
        <v>386</v>
      </c>
      <c r="E15392" t="s">
        <v>70</v>
      </c>
      <c r="F15392" s="1">
        <v>38595</v>
      </c>
      <c r="G15392">
        <v>2</v>
      </c>
      <c r="O15392">
        <v>7.05</v>
      </c>
      <c r="P15392" t="s">
        <v>71</v>
      </c>
      <c r="Q15392">
        <v>25.5</v>
      </c>
      <c r="R15392" t="s">
        <v>71</v>
      </c>
    </row>
    <row r="15393" spans="1:46" x14ac:dyDescent="0.2">
      <c r="A15393" t="s">
        <v>384</v>
      </c>
      <c r="B15393" t="s">
        <v>385</v>
      </c>
      <c r="C15393">
        <f>-70.45593318 / 41.69382439</f>
        <v>-1.6898409827067438</v>
      </c>
      <c r="D15393" t="s">
        <v>386</v>
      </c>
      <c r="E15393" t="s">
        <v>70</v>
      </c>
      <c r="F15393" s="1">
        <v>38595</v>
      </c>
      <c r="G15393">
        <v>3</v>
      </c>
      <c r="K15393">
        <v>1.61</v>
      </c>
      <c r="L15393" t="s">
        <v>71</v>
      </c>
      <c r="O15393">
        <v>7.03</v>
      </c>
      <c r="P15393" t="s">
        <v>71</v>
      </c>
      <c r="Q15393">
        <v>25.5</v>
      </c>
      <c r="R15393" t="s">
        <v>71</v>
      </c>
      <c r="S15393">
        <v>0.3</v>
      </c>
      <c r="T15393" t="s">
        <v>71</v>
      </c>
      <c r="U15393">
        <v>9.2899999999999991</v>
      </c>
      <c r="V15393" t="s">
        <v>71</v>
      </c>
      <c r="W15393">
        <v>13.8</v>
      </c>
      <c r="X15393" t="s">
        <v>71</v>
      </c>
      <c r="Y15393">
        <v>36.29</v>
      </c>
      <c r="AA15393">
        <v>35.270000000000003</v>
      </c>
      <c r="AE15393">
        <v>5.85</v>
      </c>
      <c r="AF15393" t="s">
        <v>71</v>
      </c>
      <c r="AG15393">
        <v>6.53</v>
      </c>
      <c r="AH15393" t="s">
        <v>71</v>
      </c>
      <c r="AS15393">
        <v>0.41</v>
      </c>
      <c r="AT15393" t="s">
        <v>71</v>
      </c>
    </row>
    <row r="15394" spans="1:46" x14ac:dyDescent="0.2">
      <c r="A15394" t="s">
        <v>384</v>
      </c>
      <c r="B15394" t="s">
        <v>385</v>
      </c>
      <c r="C15394">
        <f>-70.45593318 / 41.69382439</f>
        <v>-1.6898409827067438</v>
      </c>
      <c r="D15394" t="s">
        <v>386</v>
      </c>
      <c r="E15394" t="s">
        <v>70</v>
      </c>
      <c r="F15394" s="1">
        <v>38595</v>
      </c>
      <c r="G15394">
        <v>4</v>
      </c>
      <c r="O15394">
        <v>7.03</v>
      </c>
      <c r="P15394" t="s">
        <v>71</v>
      </c>
      <c r="Q15394">
        <v>25.5</v>
      </c>
      <c r="R15394" t="s">
        <v>71</v>
      </c>
    </row>
    <row r="15395" spans="1:46" x14ac:dyDescent="0.2">
      <c r="A15395" t="s">
        <v>384</v>
      </c>
      <c r="B15395" t="s">
        <v>385</v>
      </c>
      <c r="C15395">
        <f>-70.45593318 / 41.69382439</f>
        <v>-1.6898409827067438</v>
      </c>
      <c r="D15395" t="s">
        <v>386</v>
      </c>
      <c r="E15395" t="s">
        <v>70</v>
      </c>
      <c r="F15395" s="1">
        <v>38595</v>
      </c>
      <c r="G15395">
        <v>5</v>
      </c>
      <c r="O15395">
        <v>6.99</v>
      </c>
      <c r="P15395" t="s">
        <v>71</v>
      </c>
      <c r="Q15395">
        <v>25.3</v>
      </c>
      <c r="R15395" t="s">
        <v>71</v>
      </c>
    </row>
    <row r="15396" spans="1:46" x14ac:dyDescent="0.2">
      <c r="A15396" t="s">
        <v>384</v>
      </c>
      <c r="B15396" t="s">
        <v>385</v>
      </c>
      <c r="C15396">
        <f>-70.45593318 / 41.69382439</f>
        <v>-1.6898409827067438</v>
      </c>
      <c r="D15396" t="s">
        <v>386</v>
      </c>
      <c r="E15396" t="s">
        <v>70</v>
      </c>
      <c r="F15396" s="1">
        <v>38595</v>
      </c>
      <c r="G15396">
        <v>6</v>
      </c>
      <c r="O15396">
        <v>6.95</v>
      </c>
      <c r="P15396" t="s">
        <v>71</v>
      </c>
      <c r="Q15396">
        <v>25.2</v>
      </c>
      <c r="R15396" t="s">
        <v>71</v>
      </c>
    </row>
    <row r="15397" spans="1:46" x14ac:dyDescent="0.2">
      <c r="A15397" t="s">
        <v>384</v>
      </c>
      <c r="B15397" t="s">
        <v>385</v>
      </c>
      <c r="C15397">
        <f>-70.45593318 / 41.69382439</f>
        <v>-1.6898409827067438</v>
      </c>
      <c r="D15397" t="s">
        <v>386</v>
      </c>
      <c r="E15397" t="s">
        <v>70</v>
      </c>
      <c r="F15397" s="1">
        <v>38595</v>
      </c>
      <c r="G15397">
        <v>7</v>
      </c>
      <c r="K15397">
        <v>1.93</v>
      </c>
      <c r="L15397" t="s">
        <v>71</v>
      </c>
      <c r="O15397">
        <v>7.12</v>
      </c>
      <c r="P15397" t="s">
        <v>71</v>
      </c>
      <c r="Q15397">
        <v>24.5</v>
      </c>
      <c r="R15397" t="s">
        <v>71</v>
      </c>
      <c r="S15397">
        <v>0.3</v>
      </c>
      <c r="T15397" t="s">
        <v>71</v>
      </c>
      <c r="U15397">
        <v>9.2899999999999991</v>
      </c>
      <c r="V15397" t="s">
        <v>71</v>
      </c>
      <c r="W15397">
        <v>12.37</v>
      </c>
      <c r="X15397" t="s">
        <v>71</v>
      </c>
      <c r="Y15397">
        <v>36.29</v>
      </c>
      <c r="AA15397">
        <v>37.049999999999997</v>
      </c>
      <c r="AE15397">
        <v>5.85</v>
      </c>
      <c r="AF15397" t="s">
        <v>71</v>
      </c>
      <c r="AG15397">
        <v>6.47</v>
      </c>
      <c r="AH15397" t="s">
        <v>71</v>
      </c>
      <c r="AS15397">
        <v>0.3</v>
      </c>
      <c r="AT15397" t="s">
        <v>71</v>
      </c>
    </row>
    <row r="15398" spans="1:46" x14ac:dyDescent="0.2">
      <c r="A15398" t="s">
        <v>384</v>
      </c>
      <c r="B15398" t="s">
        <v>385</v>
      </c>
      <c r="C15398">
        <f>-70.45593318 / 41.69382439</f>
        <v>-1.6898409827067438</v>
      </c>
      <c r="D15398" t="s">
        <v>386</v>
      </c>
      <c r="E15398" t="s">
        <v>70</v>
      </c>
      <c r="F15398" s="1">
        <v>38595</v>
      </c>
      <c r="G15398">
        <v>8</v>
      </c>
      <c r="O15398">
        <v>6.42</v>
      </c>
      <c r="P15398" t="s">
        <v>71</v>
      </c>
      <c r="Q15398">
        <v>20.3</v>
      </c>
      <c r="R15398" t="s">
        <v>71</v>
      </c>
    </row>
    <row r="15399" spans="1:46" x14ac:dyDescent="0.2">
      <c r="A15399" t="s">
        <v>384</v>
      </c>
      <c r="B15399" t="s">
        <v>385</v>
      </c>
      <c r="C15399">
        <f>-70.45593318 / 41.69382439</f>
        <v>-1.6898409827067438</v>
      </c>
      <c r="D15399" t="s">
        <v>386</v>
      </c>
      <c r="E15399" t="s">
        <v>70</v>
      </c>
      <c r="F15399" s="1">
        <v>38595</v>
      </c>
      <c r="G15399">
        <v>9</v>
      </c>
      <c r="O15399">
        <v>2.02</v>
      </c>
      <c r="P15399" t="s">
        <v>71</v>
      </c>
      <c r="Q15399">
        <v>19</v>
      </c>
      <c r="R15399" t="s">
        <v>71</v>
      </c>
    </row>
    <row r="15400" spans="1:46" x14ac:dyDescent="0.2">
      <c r="A15400" t="s">
        <v>384</v>
      </c>
      <c r="B15400" t="s">
        <v>385</v>
      </c>
      <c r="C15400">
        <f>-70.45593318 / 41.69382439</f>
        <v>-1.6898409827067438</v>
      </c>
      <c r="D15400" t="s">
        <v>386</v>
      </c>
      <c r="E15400" t="s">
        <v>70</v>
      </c>
      <c r="F15400" s="1">
        <v>38959</v>
      </c>
      <c r="G15400">
        <v>0.5</v>
      </c>
      <c r="I15400">
        <v>9.6300000000000008</v>
      </c>
      <c r="J15400" t="s">
        <v>71</v>
      </c>
      <c r="K15400">
        <v>1.66</v>
      </c>
      <c r="L15400" t="s">
        <v>71</v>
      </c>
      <c r="M15400">
        <v>2.59</v>
      </c>
      <c r="N15400" t="s">
        <v>71</v>
      </c>
      <c r="O15400">
        <v>9.1999999999999993</v>
      </c>
      <c r="P15400" t="s">
        <v>71</v>
      </c>
      <c r="Q15400">
        <v>22.3</v>
      </c>
      <c r="R15400" t="s">
        <v>71</v>
      </c>
      <c r="S15400">
        <v>0.27</v>
      </c>
      <c r="T15400" t="s">
        <v>71</v>
      </c>
      <c r="U15400">
        <v>8.33</v>
      </c>
      <c r="V15400" t="s">
        <v>71</v>
      </c>
      <c r="W15400">
        <v>19.43</v>
      </c>
      <c r="X15400" t="s">
        <v>71</v>
      </c>
      <c r="Y15400">
        <v>34.72</v>
      </c>
      <c r="AA15400">
        <v>35.57</v>
      </c>
      <c r="AC15400">
        <v>46.29</v>
      </c>
      <c r="AE15400">
        <v>7.06</v>
      </c>
      <c r="AF15400" t="s">
        <v>71</v>
      </c>
      <c r="AG15400">
        <v>6.46</v>
      </c>
      <c r="AH15400" t="s">
        <v>71</v>
      </c>
      <c r="AS15400">
        <v>1.1100000000000001</v>
      </c>
      <c r="AT15400" t="s">
        <v>71</v>
      </c>
    </row>
    <row r="15401" spans="1:46" x14ac:dyDescent="0.2">
      <c r="A15401" t="s">
        <v>384</v>
      </c>
      <c r="B15401" t="s">
        <v>385</v>
      </c>
      <c r="C15401">
        <f>-70.45593318 / 41.69382439</f>
        <v>-1.6898409827067438</v>
      </c>
      <c r="D15401" t="s">
        <v>386</v>
      </c>
      <c r="E15401" t="s">
        <v>70</v>
      </c>
      <c r="F15401" s="1">
        <v>38959</v>
      </c>
      <c r="G15401">
        <v>1</v>
      </c>
      <c r="O15401">
        <v>9.14</v>
      </c>
      <c r="P15401" t="s">
        <v>71</v>
      </c>
      <c r="Q15401">
        <v>22.3</v>
      </c>
      <c r="R15401" t="s">
        <v>71</v>
      </c>
    </row>
    <row r="15402" spans="1:46" x14ac:dyDescent="0.2">
      <c r="A15402" t="s">
        <v>384</v>
      </c>
      <c r="B15402" t="s">
        <v>385</v>
      </c>
      <c r="C15402">
        <f>-70.45593318 / 41.69382439</f>
        <v>-1.6898409827067438</v>
      </c>
      <c r="D15402" t="s">
        <v>386</v>
      </c>
      <c r="E15402" t="s">
        <v>70</v>
      </c>
      <c r="F15402" s="1">
        <v>38959</v>
      </c>
      <c r="G15402">
        <v>2</v>
      </c>
      <c r="O15402">
        <v>9</v>
      </c>
      <c r="P15402" t="s">
        <v>71</v>
      </c>
      <c r="Q15402">
        <v>22.4</v>
      </c>
      <c r="R15402" t="s">
        <v>71</v>
      </c>
    </row>
    <row r="15403" spans="1:46" x14ac:dyDescent="0.2">
      <c r="A15403" t="s">
        <v>384</v>
      </c>
      <c r="B15403" t="s">
        <v>385</v>
      </c>
      <c r="C15403">
        <f>-70.45593318 / 41.69382439</f>
        <v>-1.6898409827067438</v>
      </c>
      <c r="D15403" t="s">
        <v>386</v>
      </c>
      <c r="E15403" t="s">
        <v>70</v>
      </c>
      <c r="F15403" s="1">
        <v>38959</v>
      </c>
      <c r="G15403">
        <v>3</v>
      </c>
      <c r="K15403">
        <v>1.24</v>
      </c>
      <c r="L15403" t="s">
        <v>71</v>
      </c>
      <c r="O15403">
        <v>9.01</v>
      </c>
      <c r="P15403" t="s">
        <v>71</v>
      </c>
      <c r="Q15403">
        <v>22.4</v>
      </c>
      <c r="R15403" t="s">
        <v>71</v>
      </c>
      <c r="S15403">
        <v>0.44</v>
      </c>
      <c r="T15403" t="s">
        <v>71</v>
      </c>
      <c r="U15403">
        <v>13.61</v>
      </c>
      <c r="V15403" t="s">
        <v>71</v>
      </c>
      <c r="W15403">
        <v>24.26</v>
      </c>
      <c r="X15403" t="s">
        <v>71</v>
      </c>
      <c r="Y15403">
        <v>41.8</v>
      </c>
      <c r="AA15403">
        <v>32.71</v>
      </c>
      <c r="AE15403">
        <v>6.86</v>
      </c>
      <c r="AF15403" t="s">
        <v>71</v>
      </c>
      <c r="AG15403">
        <v>6.47</v>
      </c>
      <c r="AH15403" t="s">
        <v>71</v>
      </c>
      <c r="AS15403">
        <v>0.98</v>
      </c>
      <c r="AT15403" t="s">
        <v>71</v>
      </c>
    </row>
    <row r="15404" spans="1:46" x14ac:dyDescent="0.2">
      <c r="A15404" t="s">
        <v>384</v>
      </c>
      <c r="B15404" t="s">
        <v>385</v>
      </c>
      <c r="C15404">
        <f>-70.45593318 / 41.69382439</f>
        <v>-1.6898409827067438</v>
      </c>
      <c r="D15404" t="s">
        <v>386</v>
      </c>
      <c r="E15404" t="s">
        <v>70</v>
      </c>
      <c r="F15404" s="1">
        <v>38959</v>
      </c>
      <c r="G15404">
        <v>4</v>
      </c>
      <c r="O15404">
        <v>9.01</v>
      </c>
      <c r="P15404" t="s">
        <v>71</v>
      </c>
      <c r="Q15404">
        <v>22.4</v>
      </c>
      <c r="R15404" t="s">
        <v>71</v>
      </c>
    </row>
    <row r="15405" spans="1:46" x14ac:dyDescent="0.2">
      <c r="A15405" t="s">
        <v>384</v>
      </c>
      <c r="B15405" t="s">
        <v>385</v>
      </c>
      <c r="C15405">
        <f>-70.45593318 / 41.69382439</f>
        <v>-1.6898409827067438</v>
      </c>
      <c r="D15405" t="s">
        <v>386</v>
      </c>
      <c r="E15405" t="s">
        <v>70</v>
      </c>
      <c r="F15405" s="1">
        <v>38959</v>
      </c>
      <c r="G15405">
        <v>5</v>
      </c>
      <c r="O15405">
        <v>8.9499999999999993</v>
      </c>
      <c r="P15405" t="s">
        <v>71</v>
      </c>
      <c r="Q15405">
        <v>22.4</v>
      </c>
      <c r="R15405" t="s">
        <v>71</v>
      </c>
    </row>
    <row r="15406" spans="1:46" x14ac:dyDescent="0.2">
      <c r="A15406" t="s">
        <v>384</v>
      </c>
      <c r="B15406" t="s">
        <v>385</v>
      </c>
      <c r="C15406">
        <f>-70.45593318 / 41.69382439</f>
        <v>-1.6898409827067438</v>
      </c>
      <c r="D15406" t="s">
        <v>386</v>
      </c>
      <c r="E15406" t="s">
        <v>70</v>
      </c>
      <c r="F15406" s="1">
        <v>38959</v>
      </c>
      <c r="G15406">
        <v>6</v>
      </c>
      <c r="O15406">
        <v>8.93</v>
      </c>
      <c r="P15406" t="s">
        <v>71</v>
      </c>
      <c r="Q15406">
        <v>22.4</v>
      </c>
      <c r="R15406" t="s">
        <v>71</v>
      </c>
    </row>
    <row r="15407" spans="1:46" x14ac:dyDescent="0.2">
      <c r="A15407" t="s">
        <v>384</v>
      </c>
      <c r="B15407" t="s">
        <v>385</v>
      </c>
      <c r="C15407">
        <f>-70.45593318 / 41.69382439</f>
        <v>-1.6898409827067438</v>
      </c>
      <c r="D15407" t="s">
        <v>386</v>
      </c>
      <c r="E15407" t="s">
        <v>70</v>
      </c>
      <c r="F15407" s="1">
        <v>38959</v>
      </c>
      <c r="G15407">
        <v>7</v>
      </c>
      <c r="O15407">
        <v>8.8699999999999992</v>
      </c>
      <c r="P15407" t="s">
        <v>71</v>
      </c>
      <c r="Q15407">
        <v>22.4</v>
      </c>
      <c r="R15407" t="s">
        <v>71</v>
      </c>
    </row>
    <row r="15408" spans="1:46" x14ac:dyDescent="0.2">
      <c r="A15408" t="s">
        <v>384</v>
      </c>
      <c r="B15408" t="s">
        <v>385</v>
      </c>
      <c r="C15408">
        <f>-70.45593318 / 41.69382439</f>
        <v>-1.6898409827067438</v>
      </c>
      <c r="D15408" t="s">
        <v>386</v>
      </c>
      <c r="E15408" t="s">
        <v>70</v>
      </c>
      <c r="F15408" s="1">
        <v>38959</v>
      </c>
      <c r="G15408">
        <v>8</v>
      </c>
      <c r="O15408">
        <v>6.08</v>
      </c>
      <c r="P15408" t="s">
        <v>71</v>
      </c>
      <c r="Q15408">
        <v>21.6</v>
      </c>
      <c r="R15408" t="s">
        <v>71</v>
      </c>
    </row>
    <row r="15409" spans="1:46" x14ac:dyDescent="0.2">
      <c r="A15409" t="s">
        <v>384</v>
      </c>
      <c r="B15409" t="s">
        <v>385</v>
      </c>
      <c r="C15409">
        <f>-70.45593318 / 41.69382439</f>
        <v>-1.6898409827067438</v>
      </c>
      <c r="D15409" t="s">
        <v>386</v>
      </c>
      <c r="E15409" t="s">
        <v>70</v>
      </c>
      <c r="F15409" s="1">
        <v>38959</v>
      </c>
      <c r="G15409">
        <v>9</v>
      </c>
      <c r="K15409">
        <v>2.54</v>
      </c>
      <c r="L15409" t="s">
        <v>71</v>
      </c>
      <c r="O15409">
        <v>0.62</v>
      </c>
      <c r="P15409" t="s">
        <v>71</v>
      </c>
      <c r="Q15409">
        <v>18.600000000000001</v>
      </c>
      <c r="R15409" t="s">
        <v>71</v>
      </c>
      <c r="S15409">
        <v>0.61</v>
      </c>
      <c r="T15409" t="s">
        <v>71</v>
      </c>
      <c r="W15409">
        <v>19.649999999999999</v>
      </c>
      <c r="X15409" t="s">
        <v>71</v>
      </c>
      <c r="AE15409">
        <v>11.91</v>
      </c>
      <c r="AF15409" t="s">
        <v>71</v>
      </c>
      <c r="AG15409">
        <v>6.06</v>
      </c>
      <c r="AH15409" t="s">
        <v>71</v>
      </c>
      <c r="AS15409">
        <v>4.22</v>
      </c>
      <c r="AT15409" t="s">
        <v>71</v>
      </c>
    </row>
    <row r="15410" spans="1:46" x14ac:dyDescent="0.2">
      <c r="A15410" t="s">
        <v>384</v>
      </c>
      <c r="B15410" t="s">
        <v>385</v>
      </c>
      <c r="C15410">
        <f>-70.45593318 / 41.69382439</f>
        <v>-1.6898409827067438</v>
      </c>
      <c r="D15410" t="s">
        <v>386</v>
      </c>
      <c r="E15410" t="s">
        <v>70</v>
      </c>
      <c r="F15410" s="1">
        <v>38959</v>
      </c>
      <c r="G15410">
        <v>10</v>
      </c>
      <c r="O15410">
        <v>0.06</v>
      </c>
      <c r="P15410" t="s">
        <v>71</v>
      </c>
      <c r="Q15410">
        <v>17.399999999999999</v>
      </c>
      <c r="R15410" t="s">
        <v>71</v>
      </c>
    </row>
    <row r="15411" spans="1:46" x14ac:dyDescent="0.2">
      <c r="A15411" t="s">
        <v>384</v>
      </c>
      <c r="B15411" t="s">
        <v>385</v>
      </c>
      <c r="C15411">
        <f>-70.45593318 / 41.69382439</f>
        <v>-1.6898409827067438</v>
      </c>
      <c r="D15411" t="s">
        <v>386</v>
      </c>
      <c r="E15411" t="s">
        <v>70</v>
      </c>
      <c r="F15411" s="1">
        <v>39324</v>
      </c>
      <c r="G15411">
        <v>0.5</v>
      </c>
      <c r="I15411">
        <v>9.4499999999999993</v>
      </c>
      <c r="J15411" t="s">
        <v>71</v>
      </c>
      <c r="K15411">
        <v>1.61</v>
      </c>
      <c r="L15411" t="s">
        <v>71</v>
      </c>
      <c r="M15411">
        <v>3.81</v>
      </c>
      <c r="N15411" t="s">
        <v>71</v>
      </c>
      <c r="O15411">
        <v>6.62</v>
      </c>
      <c r="P15411" t="s">
        <v>71</v>
      </c>
      <c r="Q15411">
        <v>25.2</v>
      </c>
      <c r="R15411" t="s">
        <v>71</v>
      </c>
      <c r="S15411">
        <v>0.33</v>
      </c>
      <c r="T15411" t="s">
        <v>71</v>
      </c>
      <c r="U15411">
        <v>10.32</v>
      </c>
      <c r="V15411" t="s">
        <v>71</v>
      </c>
      <c r="W15411">
        <v>23.04</v>
      </c>
      <c r="X15411" t="s">
        <v>71</v>
      </c>
      <c r="Y15411">
        <v>37.81</v>
      </c>
      <c r="AA15411">
        <v>35.299999999999997</v>
      </c>
      <c r="AC15411">
        <v>40.72</v>
      </c>
      <c r="AE15411">
        <v>3.4</v>
      </c>
      <c r="AF15411" t="s">
        <v>71</v>
      </c>
      <c r="AG15411">
        <v>6.18</v>
      </c>
      <c r="AH15411" t="s">
        <v>71</v>
      </c>
      <c r="AS15411">
        <v>0.9</v>
      </c>
      <c r="AT15411" t="s">
        <v>71</v>
      </c>
    </row>
    <row r="15412" spans="1:46" x14ac:dyDescent="0.2">
      <c r="A15412" t="s">
        <v>384</v>
      </c>
      <c r="B15412" t="s">
        <v>385</v>
      </c>
      <c r="C15412">
        <f>-70.45593318 / 41.69382439</f>
        <v>-1.6898409827067438</v>
      </c>
      <c r="D15412" t="s">
        <v>386</v>
      </c>
      <c r="E15412" t="s">
        <v>70</v>
      </c>
      <c r="F15412" s="1">
        <v>39324</v>
      </c>
      <c r="G15412">
        <v>1</v>
      </c>
      <c r="O15412">
        <v>6.61</v>
      </c>
      <c r="P15412" t="s">
        <v>71</v>
      </c>
      <c r="Q15412">
        <v>25.1</v>
      </c>
      <c r="R15412" t="s">
        <v>71</v>
      </c>
    </row>
    <row r="15413" spans="1:46" x14ac:dyDescent="0.2">
      <c r="A15413" t="s">
        <v>384</v>
      </c>
      <c r="B15413" t="s">
        <v>385</v>
      </c>
      <c r="C15413">
        <f>-70.45593318 / 41.69382439</f>
        <v>-1.6898409827067438</v>
      </c>
      <c r="D15413" t="s">
        <v>386</v>
      </c>
      <c r="E15413" t="s">
        <v>70</v>
      </c>
      <c r="F15413" s="1">
        <v>39324</v>
      </c>
      <c r="G15413">
        <v>2</v>
      </c>
      <c r="O15413">
        <v>6.58</v>
      </c>
      <c r="P15413" t="s">
        <v>71</v>
      </c>
      <c r="Q15413">
        <v>24.9</v>
      </c>
      <c r="R15413" t="s">
        <v>71</v>
      </c>
    </row>
    <row r="15414" spans="1:46" x14ac:dyDescent="0.2">
      <c r="A15414" t="s">
        <v>384</v>
      </c>
      <c r="B15414" t="s">
        <v>385</v>
      </c>
      <c r="C15414">
        <f>-70.45593318 / 41.69382439</f>
        <v>-1.6898409827067438</v>
      </c>
      <c r="D15414" t="s">
        <v>386</v>
      </c>
      <c r="E15414" t="s">
        <v>70</v>
      </c>
      <c r="F15414" s="1">
        <v>39324</v>
      </c>
      <c r="G15414">
        <v>3</v>
      </c>
      <c r="K15414">
        <v>1.45</v>
      </c>
      <c r="L15414" t="s">
        <v>71</v>
      </c>
      <c r="O15414">
        <v>6.58</v>
      </c>
      <c r="P15414" t="s">
        <v>71</v>
      </c>
      <c r="Q15414">
        <v>24.8</v>
      </c>
      <c r="R15414" t="s">
        <v>71</v>
      </c>
      <c r="S15414">
        <v>0.28999999999999998</v>
      </c>
      <c r="T15414" t="s">
        <v>71</v>
      </c>
      <c r="U15414">
        <v>8.93</v>
      </c>
      <c r="V15414" t="s">
        <v>71</v>
      </c>
      <c r="W15414">
        <v>19.170000000000002</v>
      </c>
      <c r="X15414" t="s">
        <v>71</v>
      </c>
      <c r="Y15414">
        <v>35.72</v>
      </c>
      <c r="AA15414">
        <v>34.21</v>
      </c>
      <c r="AE15414">
        <v>3.4</v>
      </c>
      <c r="AF15414" t="s">
        <v>71</v>
      </c>
      <c r="AG15414">
        <v>6.23</v>
      </c>
      <c r="AH15414" t="s">
        <v>71</v>
      </c>
      <c r="AS15414">
        <v>0.49</v>
      </c>
      <c r="AT15414" t="s">
        <v>71</v>
      </c>
    </row>
    <row r="15415" spans="1:46" x14ac:dyDescent="0.2">
      <c r="A15415" t="s">
        <v>384</v>
      </c>
      <c r="B15415" t="s">
        <v>385</v>
      </c>
      <c r="C15415">
        <f>-70.45593318 / 41.69382439</f>
        <v>-1.6898409827067438</v>
      </c>
      <c r="D15415" t="s">
        <v>386</v>
      </c>
      <c r="E15415" t="s">
        <v>70</v>
      </c>
      <c r="F15415" s="1">
        <v>39324</v>
      </c>
      <c r="G15415">
        <v>4</v>
      </c>
      <c r="O15415">
        <v>6.53</v>
      </c>
      <c r="P15415" t="s">
        <v>71</v>
      </c>
      <c r="Q15415">
        <v>24.7</v>
      </c>
      <c r="R15415" t="s">
        <v>71</v>
      </c>
    </row>
    <row r="15416" spans="1:46" x14ac:dyDescent="0.2">
      <c r="A15416" t="s">
        <v>384</v>
      </c>
      <c r="B15416" t="s">
        <v>385</v>
      </c>
      <c r="C15416">
        <f>-70.45593318 / 41.69382439</f>
        <v>-1.6898409827067438</v>
      </c>
      <c r="D15416" t="s">
        <v>386</v>
      </c>
      <c r="E15416" t="s">
        <v>70</v>
      </c>
      <c r="F15416" s="1">
        <v>39324</v>
      </c>
      <c r="G15416">
        <v>5</v>
      </c>
      <c r="O15416">
        <v>6.54</v>
      </c>
      <c r="P15416" t="s">
        <v>71</v>
      </c>
      <c r="Q15416">
        <v>24.5</v>
      </c>
      <c r="R15416" t="s">
        <v>71</v>
      </c>
    </row>
    <row r="15417" spans="1:46" x14ac:dyDescent="0.2">
      <c r="A15417" t="s">
        <v>384</v>
      </c>
      <c r="B15417" t="s">
        <v>385</v>
      </c>
      <c r="C15417">
        <f>-70.45593318 / 41.69382439</f>
        <v>-1.6898409827067438</v>
      </c>
      <c r="D15417" t="s">
        <v>386</v>
      </c>
      <c r="E15417" t="s">
        <v>70</v>
      </c>
      <c r="F15417" s="1">
        <v>39324</v>
      </c>
      <c r="G15417">
        <v>6</v>
      </c>
      <c r="O15417">
        <v>6.57</v>
      </c>
      <c r="P15417" t="s">
        <v>71</v>
      </c>
      <c r="Q15417">
        <v>23.7</v>
      </c>
      <c r="R15417" t="s">
        <v>71</v>
      </c>
    </row>
    <row r="15418" spans="1:46" x14ac:dyDescent="0.2">
      <c r="A15418" t="s">
        <v>384</v>
      </c>
      <c r="B15418" t="s">
        <v>385</v>
      </c>
      <c r="C15418">
        <f>-70.45593318 / 41.69382439</f>
        <v>-1.6898409827067438</v>
      </c>
      <c r="D15418" t="s">
        <v>386</v>
      </c>
      <c r="E15418" t="s">
        <v>70</v>
      </c>
      <c r="F15418" s="1">
        <v>39324</v>
      </c>
      <c r="G15418">
        <v>7</v>
      </c>
      <c r="O15418">
        <v>5.25</v>
      </c>
      <c r="P15418" t="s">
        <v>71</v>
      </c>
      <c r="Q15418">
        <v>21.7</v>
      </c>
      <c r="R15418" t="s">
        <v>71</v>
      </c>
    </row>
    <row r="15419" spans="1:46" x14ac:dyDescent="0.2">
      <c r="A15419" t="s">
        <v>384</v>
      </c>
      <c r="B15419" t="s">
        <v>385</v>
      </c>
      <c r="C15419">
        <f>-70.45593318 / 41.69382439</f>
        <v>-1.6898409827067438</v>
      </c>
      <c r="D15419" t="s">
        <v>386</v>
      </c>
      <c r="E15419" t="s">
        <v>70</v>
      </c>
      <c r="F15419" s="1">
        <v>39324</v>
      </c>
      <c r="G15419">
        <v>8</v>
      </c>
      <c r="O15419">
        <v>1.67</v>
      </c>
      <c r="P15419" t="s">
        <v>71</v>
      </c>
      <c r="Q15419">
        <v>18.100000000000001</v>
      </c>
      <c r="R15419" t="s">
        <v>71</v>
      </c>
    </row>
    <row r="15420" spans="1:46" x14ac:dyDescent="0.2">
      <c r="A15420" t="s">
        <v>384</v>
      </c>
      <c r="B15420" t="s">
        <v>385</v>
      </c>
      <c r="C15420">
        <f>-70.45593318 / 41.69382439</f>
        <v>-1.6898409827067438</v>
      </c>
      <c r="D15420" t="s">
        <v>386</v>
      </c>
      <c r="E15420" t="s">
        <v>70</v>
      </c>
      <c r="F15420" s="1">
        <v>39324</v>
      </c>
      <c r="G15420">
        <v>9</v>
      </c>
      <c r="K15420">
        <v>79.64</v>
      </c>
      <c r="L15420" t="s">
        <v>71</v>
      </c>
      <c r="O15420">
        <v>0.28999999999999998</v>
      </c>
      <c r="P15420" t="s">
        <v>71</v>
      </c>
      <c r="Q15420">
        <v>15.6</v>
      </c>
      <c r="R15420" t="s">
        <v>71</v>
      </c>
      <c r="S15420">
        <v>2.69</v>
      </c>
      <c r="T15420" t="s">
        <v>71</v>
      </c>
      <c r="U15420">
        <v>83.35</v>
      </c>
      <c r="V15420" t="s">
        <v>71</v>
      </c>
      <c r="W15420">
        <v>68.099999999999994</v>
      </c>
      <c r="X15420" t="s">
        <v>71</v>
      </c>
      <c r="Y15420">
        <v>67.930000000000007</v>
      </c>
      <c r="AA15420">
        <v>73.540000000000006</v>
      </c>
      <c r="AE15420">
        <v>9.6</v>
      </c>
      <c r="AF15420" t="s">
        <v>71</v>
      </c>
      <c r="AG15420">
        <v>5.88</v>
      </c>
      <c r="AH15420" t="s">
        <v>71</v>
      </c>
      <c r="AS15420">
        <v>13.29</v>
      </c>
      <c r="AT15420" t="s">
        <v>71</v>
      </c>
    </row>
    <row r="15421" spans="1:46" x14ac:dyDescent="0.2">
      <c r="A15421" t="s">
        <v>384</v>
      </c>
      <c r="B15421" t="s">
        <v>385</v>
      </c>
      <c r="C15421">
        <f>-70.45593318 / 41.69382439</f>
        <v>-1.6898409827067438</v>
      </c>
      <c r="D15421" t="s">
        <v>386</v>
      </c>
      <c r="E15421" t="s">
        <v>70</v>
      </c>
      <c r="F15421" s="1">
        <v>39686</v>
      </c>
      <c r="G15421">
        <v>0.5</v>
      </c>
      <c r="I15421">
        <v>9.24</v>
      </c>
      <c r="J15421" t="s">
        <v>71</v>
      </c>
      <c r="K15421">
        <v>1.32</v>
      </c>
      <c r="L15421" t="s">
        <v>71</v>
      </c>
      <c r="M15421">
        <v>3.89</v>
      </c>
      <c r="N15421" t="s">
        <v>71</v>
      </c>
      <c r="O15421">
        <v>6.73</v>
      </c>
      <c r="P15421" t="s">
        <v>71</v>
      </c>
      <c r="Q15421">
        <v>25.2</v>
      </c>
      <c r="R15421" t="s">
        <v>71</v>
      </c>
      <c r="S15421">
        <v>4.57</v>
      </c>
      <c r="T15421" t="s">
        <v>71</v>
      </c>
      <c r="U15421">
        <v>141.55000000000001</v>
      </c>
      <c r="V15421" t="s">
        <v>71</v>
      </c>
      <c r="W15421">
        <v>14.24</v>
      </c>
      <c r="X15421" t="s">
        <v>71</v>
      </c>
      <c r="Y15421">
        <v>75.569999999999993</v>
      </c>
      <c r="AA15421">
        <v>33.32</v>
      </c>
      <c r="AC15421">
        <v>40.43</v>
      </c>
      <c r="AE15421">
        <v>3.2</v>
      </c>
      <c r="AF15421" t="s">
        <v>71</v>
      </c>
      <c r="AG15421">
        <v>6.45</v>
      </c>
      <c r="AH15421" t="s">
        <v>71</v>
      </c>
      <c r="AS15421">
        <v>0.43</v>
      </c>
      <c r="AT15421" t="s">
        <v>71</v>
      </c>
    </row>
    <row r="15422" spans="1:46" x14ac:dyDescent="0.2">
      <c r="A15422" t="s">
        <v>384</v>
      </c>
      <c r="B15422" t="s">
        <v>385</v>
      </c>
      <c r="C15422">
        <f>-70.45593318 / 41.69382439</f>
        <v>-1.6898409827067438</v>
      </c>
      <c r="D15422" t="s">
        <v>386</v>
      </c>
      <c r="E15422" t="s">
        <v>70</v>
      </c>
      <c r="F15422" s="1">
        <v>39686</v>
      </c>
      <c r="G15422">
        <v>1</v>
      </c>
      <c r="O15422">
        <v>6.67</v>
      </c>
      <c r="P15422" t="s">
        <v>71</v>
      </c>
      <c r="Q15422">
        <v>25</v>
      </c>
      <c r="R15422" t="s">
        <v>71</v>
      </c>
    </row>
    <row r="15423" spans="1:46" x14ac:dyDescent="0.2">
      <c r="A15423" t="s">
        <v>384</v>
      </c>
      <c r="B15423" t="s">
        <v>385</v>
      </c>
      <c r="C15423">
        <f>-70.45593318 / 41.69382439</f>
        <v>-1.6898409827067438</v>
      </c>
      <c r="D15423" t="s">
        <v>386</v>
      </c>
      <c r="E15423" t="s">
        <v>70</v>
      </c>
      <c r="F15423" s="1">
        <v>39686</v>
      </c>
      <c r="G15423">
        <v>2</v>
      </c>
      <c r="O15423">
        <v>6.66</v>
      </c>
      <c r="P15423" t="s">
        <v>71</v>
      </c>
      <c r="Q15423">
        <v>24.8</v>
      </c>
      <c r="R15423" t="s">
        <v>71</v>
      </c>
    </row>
    <row r="15424" spans="1:46" x14ac:dyDescent="0.2">
      <c r="A15424" t="s">
        <v>384</v>
      </c>
      <c r="B15424" t="s">
        <v>385</v>
      </c>
      <c r="C15424">
        <f>-70.45593318 / 41.69382439</f>
        <v>-1.6898409827067438</v>
      </c>
      <c r="D15424" t="s">
        <v>386</v>
      </c>
      <c r="E15424" t="s">
        <v>70</v>
      </c>
      <c r="F15424" s="1">
        <v>39686</v>
      </c>
      <c r="G15424">
        <v>3</v>
      </c>
      <c r="K15424">
        <v>1.29</v>
      </c>
      <c r="L15424" t="s">
        <v>71</v>
      </c>
      <c r="O15424">
        <v>6.67</v>
      </c>
      <c r="P15424" t="s">
        <v>71</v>
      </c>
      <c r="Q15424">
        <v>24.8</v>
      </c>
      <c r="R15424" t="s">
        <v>71</v>
      </c>
      <c r="S15424">
        <v>1.01</v>
      </c>
      <c r="T15424" t="s">
        <v>71</v>
      </c>
      <c r="U15424">
        <v>31.28</v>
      </c>
      <c r="V15424" t="s">
        <v>71</v>
      </c>
      <c r="W15424">
        <v>12.85</v>
      </c>
      <c r="X15424" t="s">
        <v>71</v>
      </c>
      <c r="Y15424">
        <v>53.8</v>
      </c>
      <c r="AA15424">
        <v>33.1</v>
      </c>
      <c r="AE15424">
        <v>3.1</v>
      </c>
      <c r="AF15424" t="s">
        <v>71</v>
      </c>
      <c r="AG15424">
        <v>6.45</v>
      </c>
      <c r="AH15424" t="s">
        <v>71</v>
      </c>
      <c r="AS15424">
        <v>0.32</v>
      </c>
      <c r="AT15424" t="s">
        <v>71</v>
      </c>
    </row>
    <row r="15425" spans="1:46" x14ac:dyDescent="0.2">
      <c r="A15425" t="s">
        <v>384</v>
      </c>
      <c r="B15425" t="s">
        <v>385</v>
      </c>
      <c r="C15425">
        <f>-70.45593318 / 41.69382439</f>
        <v>-1.6898409827067438</v>
      </c>
      <c r="D15425" t="s">
        <v>386</v>
      </c>
      <c r="E15425" t="s">
        <v>70</v>
      </c>
      <c r="F15425" s="1">
        <v>39686</v>
      </c>
      <c r="G15425">
        <v>4</v>
      </c>
      <c r="O15425">
        <v>6.6</v>
      </c>
      <c r="P15425" t="s">
        <v>71</v>
      </c>
      <c r="Q15425">
        <v>24.7</v>
      </c>
      <c r="R15425" t="s">
        <v>71</v>
      </c>
    </row>
    <row r="15426" spans="1:46" x14ac:dyDescent="0.2">
      <c r="A15426" t="s">
        <v>384</v>
      </c>
      <c r="B15426" t="s">
        <v>385</v>
      </c>
      <c r="C15426">
        <f>-70.45593318 / 41.69382439</f>
        <v>-1.6898409827067438</v>
      </c>
      <c r="D15426" t="s">
        <v>386</v>
      </c>
      <c r="E15426" t="s">
        <v>70</v>
      </c>
      <c r="F15426" s="1">
        <v>39686</v>
      </c>
      <c r="G15426">
        <v>5</v>
      </c>
      <c r="O15426">
        <v>6.5</v>
      </c>
      <c r="P15426" t="s">
        <v>71</v>
      </c>
      <c r="Q15426">
        <v>24.6</v>
      </c>
      <c r="R15426" t="s">
        <v>71</v>
      </c>
    </row>
    <row r="15427" spans="1:46" x14ac:dyDescent="0.2">
      <c r="A15427" t="s">
        <v>384</v>
      </c>
      <c r="B15427" t="s">
        <v>385</v>
      </c>
      <c r="C15427">
        <f>-70.45593318 / 41.69382439</f>
        <v>-1.6898409827067438</v>
      </c>
      <c r="D15427" t="s">
        <v>386</v>
      </c>
      <c r="E15427" t="s">
        <v>70</v>
      </c>
      <c r="F15427" s="1">
        <v>39686</v>
      </c>
      <c r="G15427">
        <v>6</v>
      </c>
      <c r="O15427">
        <v>6.47</v>
      </c>
      <c r="P15427" t="s">
        <v>71</v>
      </c>
      <c r="Q15427">
        <v>24.5</v>
      </c>
      <c r="R15427" t="s">
        <v>71</v>
      </c>
    </row>
    <row r="15428" spans="1:46" x14ac:dyDescent="0.2">
      <c r="A15428" t="s">
        <v>384</v>
      </c>
      <c r="B15428" t="s">
        <v>385</v>
      </c>
      <c r="C15428">
        <f>-70.45593318 / 41.69382439</f>
        <v>-1.6898409827067438</v>
      </c>
      <c r="D15428" t="s">
        <v>386</v>
      </c>
      <c r="E15428" t="s">
        <v>70</v>
      </c>
      <c r="F15428" s="1">
        <v>39686</v>
      </c>
      <c r="G15428">
        <v>7</v>
      </c>
      <c r="O15428">
        <v>6.42</v>
      </c>
      <c r="P15428" t="s">
        <v>71</v>
      </c>
      <c r="Q15428">
        <v>24.4</v>
      </c>
      <c r="R15428" t="s">
        <v>71</v>
      </c>
    </row>
    <row r="15429" spans="1:46" x14ac:dyDescent="0.2">
      <c r="A15429" t="s">
        <v>384</v>
      </c>
      <c r="B15429" t="s">
        <v>385</v>
      </c>
      <c r="C15429">
        <f>-70.45593318 / 41.69382439</f>
        <v>-1.6898409827067438</v>
      </c>
      <c r="D15429" t="s">
        <v>386</v>
      </c>
      <c r="E15429" t="s">
        <v>70</v>
      </c>
      <c r="F15429" s="1">
        <v>39686</v>
      </c>
      <c r="G15429">
        <v>8</v>
      </c>
      <c r="O15429">
        <v>2.39</v>
      </c>
      <c r="P15429" t="s">
        <v>71</v>
      </c>
      <c r="Q15429">
        <v>21.7</v>
      </c>
      <c r="R15429" t="s">
        <v>71</v>
      </c>
    </row>
    <row r="15430" spans="1:46" x14ac:dyDescent="0.2">
      <c r="A15430" t="s">
        <v>384</v>
      </c>
      <c r="B15430" t="s">
        <v>385</v>
      </c>
      <c r="C15430">
        <f>-70.45593318 / 41.69382439</f>
        <v>-1.6898409827067438</v>
      </c>
      <c r="D15430" t="s">
        <v>386</v>
      </c>
      <c r="E15430" t="s">
        <v>70</v>
      </c>
      <c r="F15430" s="1">
        <v>39686</v>
      </c>
      <c r="G15430">
        <v>9</v>
      </c>
      <c r="K15430">
        <v>1.17</v>
      </c>
      <c r="L15430" t="s">
        <v>71</v>
      </c>
      <c r="O15430">
        <v>7.0000000000000007E-2</v>
      </c>
      <c r="P15430" t="s">
        <v>71</v>
      </c>
      <c r="Q15430">
        <v>19.100000000000001</v>
      </c>
      <c r="R15430" t="s">
        <v>71</v>
      </c>
      <c r="S15430">
        <v>1.37</v>
      </c>
      <c r="T15430" t="s">
        <v>71</v>
      </c>
      <c r="U15430">
        <v>42.43</v>
      </c>
      <c r="V15430" t="s">
        <v>71</v>
      </c>
      <c r="W15430">
        <v>21.6</v>
      </c>
      <c r="X15430" t="s">
        <v>71</v>
      </c>
      <c r="Y15430">
        <v>58.19</v>
      </c>
      <c r="AA15430">
        <v>32.14</v>
      </c>
      <c r="AE15430">
        <v>9.4</v>
      </c>
      <c r="AF15430" t="s">
        <v>71</v>
      </c>
      <c r="AG15430">
        <v>6.11</v>
      </c>
      <c r="AH15430" t="s">
        <v>71</v>
      </c>
      <c r="AS15430">
        <v>15.06</v>
      </c>
      <c r="AT15430" t="s">
        <v>71</v>
      </c>
    </row>
    <row r="15431" spans="1:46" x14ac:dyDescent="0.2">
      <c r="A15431" t="s">
        <v>384</v>
      </c>
      <c r="B15431" t="s">
        <v>385</v>
      </c>
      <c r="C15431">
        <f>-70.45593318 / 41.69382439</f>
        <v>-1.6898409827067438</v>
      </c>
      <c r="D15431" t="s">
        <v>386</v>
      </c>
      <c r="E15431" t="s">
        <v>70</v>
      </c>
      <c r="F15431" s="1">
        <v>39686</v>
      </c>
      <c r="G15431">
        <v>10</v>
      </c>
      <c r="O15431">
        <v>0.04</v>
      </c>
      <c r="P15431" t="s">
        <v>71</v>
      </c>
      <c r="Q15431">
        <v>18.3</v>
      </c>
      <c r="R15431" t="s">
        <v>71</v>
      </c>
    </row>
    <row r="15432" spans="1:46" x14ac:dyDescent="0.2">
      <c r="A15432" t="s">
        <v>384</v>
      </c>
      <c r="B15432" t="s">
        <v>385</v>
      </c>
      <c r="C15432">
        <f>-70.45593318 / 41.69382439</f>
        <v>-1.6898409827067438</v>
      </c>
      <c r="D15432" t="s">
        <v>386</v>
      </c>
      <c r="E15432" t="s">
        <v>70</v>
      </c>
      <c r="F15432" s="1">
        <v>40064</v>
      </c>
      <c r="G15432">
        <v>0.5</v>
      </c>
      <c r="I15432">
        <v>8.8000000000000007</v>
      </c>
      <c r="J15432" t="s">
        <v>71</v>
      </c>
      <c r="K15432">
        <v>2.25</v>
      </c>
      <c r="L15432" t="s">
        <v>71</v>
      </c>
      <c r="M15432">
        <v>3.6</v>
      </c>
      <c r="N15432" t="s">
        <v>71</v>
      </c>
      <c r="O15432">
        <v>8.27</v>
      </c>
      <c r="P15432" t="s">
        <v>71</v>
      </c>
      <c r="Q15432">
        <v>22.8</v>
      </c>
      <c r="R15432" t="s">
        <v>71</v>
      </c>
      <c r="S15432">
        <v>0.15</v>
      </c>
      <c r="T15432" t="s">
        <v>71</v>
      </c>
      <c r="U15432">
        <v>4.54</v>
      </c>
      <c r="V15432" t="s">
        <v>71</v>
      </c>
      <c r="W15432">
        <v>18.72</v>
      </c>
      <c r="X15432" t="s">
        <v>71</v>
      </c>
      <c r="Y15432">
        <v>25.97</v>
      </c>
      <c r="AA15432">
        <v>38.56</v>
      </c>
      <c r="AC15432">
        <v>41.54</v>
      </c>
      <c r="AE15432">
        <v>3.3</v>
      </c>
      <c r="AF15432" t="s">
        <v>71</v>
      </c>
      <c r="AG15432">
        <v>5.88</v>
      </c>
      <c r="AH15432" t="s">
        <v>71</v>
      </c>
      <c r="AS15432">
        <v>0.92</v>
      </c>
      <c r="AT15432" t="s">
        <v>71</v>
      </c>
    </row>
    <row r="15433" spans="1:46" x14ac:dyDescent="0.2">
      <c r="A15433" t="s">
        <v>384</v>
      </c>
      <c r="B15433" t="s">
        <v>385</v>
      </c>
      <c r="C15433">
        <f>-70.45593318 / 41.69382439</f>
        <v>-1.6898409827067438</v>
      </c>
      <c r="D15433" t="s">
        <v>386</v>
      </c>
      <c r="E15433" t="s">
        <v>70</v>
      </c>
      <c r="F15433" s="1">
        <v>40064</v>
      </c>
      <c r="G15433">
        <v>1</v>
      </c>
      <c r="O15433">
        <v>8.69</v>
      </c>
      <c r="P15433" t="s">
        <v>71</v>
      </c>
      <c r="Q15433">
        <v>22.9</v>
      </c>
      <c r="R15433" t="s">
        <v>71</v>
      </c>
    </row>
    <row r="15434" spans="1:46" x14ac:dyDescent="0.2">
      <c r="A15434" t="s">
        <v>384</v>
      </c>
      <c r="B15434" t="s">
        <v>385</v>
      </c>
      <c r="C15434">
        <f>-70.45593318 / 41.69382439</f>
        <v>-1.6898409827067438</v>
      </c>
      <c r="D15434" t="s">
        <v>386</v>
      </c>
      <c r="E15434" t="s">
        <v>70</v>
      </c>
      <c r="F15434" s="1">
        <v>40064</v>
      </c>
      <c r="G15434">
        <v>2</v>
      </c>
      <c r="O15434">
        <v>8.58</v>
      </c>
      <c r="P15434" t="s">
        <v>71</v>
      </c>
      <c r="Q15434">
        <v>22.8</v>
      </c>
      <c r="R15434" t="s">
        <v>71</v>
      </c>
    </row>
    <row r="15435" spans="1:46" x14ac:dyDescent="0.2">
      <c r="A15435" t="s">
        <v>384</v>
      </c>
      <c r="B15435" t="s">
        <v>385</v>
      </c>
      <c r="C15435">
        <f>-70.45593318 / 41.69382439</f>
        <v>-1.6898409827067438</v>
      </c>
      <c r="D15435" t="s">
        <v>386</v>
      </c>
      <c r="E15435" t="s">
        <v>70</v>
      </c>
      <c r="F15435" s="1">
        <v>40064</v>
      </c>
      <c r="G15435">
        <v>3</v>
      </c>
      <c r="K15435">
        <v>1.56</v>
      </c>
      <c r="L15435" t="s">
        <v>71</v>
      </c>
      <c r="O15435">
        <v>8.5299999999999994</v>
      </c>
      <c r="P15435" t="s">
        <v>71</v>
      </c>
      <c r="Q15435">
        <v>22.8</v>
      </c>
      <c r="R15435" t="s">
        <v>71</v>
      </c>
      <c r="S15435">
        <v>0.38</v>
      </c>
      <c r="T15435" t="s">
        <v>71</v>
      </c>
      <c r="U15435">
        <v>11.84</v>
      </c>
      <c r="V15435" t="s">
        <v>71</v>
      </c>
      <c r="W15435">
        <v>18.329999999999998</v>
      </c>
      <c r="X15435" t="s">
        <v>71</v>
      </c>
      <c r="Y15435">
        <v>39.79</v>
      </c>
      <c r="AA15435">
        <v>34.96</v>
      </c>
      <c r="AE15435">
        <v>3.2</v>
      </c>
      <c r="AF15435" t="s">
        <v>71</v>
      </c>
      <c r="AG15435">
        <v>5.6</v>
      </c>
      <c r="AH15435" t="s">
        <v>71</v>
      </c>
      <c r="AS15435">
        <v>1.01</v>
      </c>
      <c r="AT15435" t="s">
        <v>71</v>
      </c>
    </row>
    <row r="15436" spans="1:46" x14ac:dyDescent="0.2">
      <c r="A15436" t="s">
        <v>384</v>
      </c>
      <c r="B15436" t="s">
        <v>385</v>
      </c>
      <c r="C15436">
        <f>-70.45593318 / 41.69382439</f>
        <v>-1.6898409827067438</v>
      </c>
      <c r="D15436" t="s">
        <v>386</v>
      </c>
      <c r="E15436" t="s">
        <v>70</v>
      </c>
      <c r="F15436" s="1">
        <v>40064</v>
      </c>
      <c r="G15436">
        <v>4</v>
      </c>
      <c r="O15436">
        <v>8.4600000000000009</v>
      </c>
      <c r="P15436" t="s">
        <v>71</v>
      </c>
      <c r="Q15436">
        <v>22.8</v>
      </c>
      <c r="R15436" t="s">
        <v>71</v>
      </c>
    </row>
    <row r="15437" spans="1:46" x14ac:dyDescent="0.2">
      <c r="A15437" t="s">
        <v>384</v>
      </c>
      <c r="B15437" t="s">
        <v>385</v>
      </c>
      <c r="C15437">
        <f>-70.45593318 / 41.69382439</f>
        <v>-1.6898409827067438</v>
      </c>
      <c r="D15437" t="s">
        <v>386</v>
      </c>
      <c r="E15437" t="s">
        <v>70</v>
      </c>
      <c r="F15437" s="1">
        <v>40064</v>
      </c>
      <c r="G15437">
        <v>5</v>
      </c>
      <c r="O15437">
        <v>8.42</v>
      </c>
      <c r="P15437" t="s">
        <v>71</v>
      </c>
      <c r="Q15437">
        <v>22.8</v>
      </c>
      <c r="R15437" t="s">
        <v>71</v>
      </c>
    </row>
    <row r="15438" spans="1:46" x14ac:dyDescent="0.2">
      <c r="A15438" t="s">
        <v>384</v>
      </c>
      <c r="B15438" t="s">
        <v>385</v>
      </c>
      <c r="C15438">
        <f>-70.45593318 / 41.69382439</f>
        <v>-1.6898409827067438</v>
      </c>
      <c r="D15438" t="s">
        <v>386</v>
      </c>
      <c r="E15438" t="s">
        <v>70</v>
      </c>
      <c r="F15438" s="1">
        <v>40064</v>
      </c>
      <c r="G15438">
        <v>6</v>
      </c>
      <c r="O15438">
        <v>8.32</v>
      </c>
      <c r="P15438" t="s">
        <v>71</v>
      </c>
      <c r="Q15438">
        <v>22.8</v>
      </c>
      <c r="R15438" t="s">
        <v>71</v>
      </c>
    </row>
    <row r="15439" spans="1:46" x14ac:dyDescent="0.2">
      <c r="A15439" t="s">
        <v>384</v>
      </c>
      <c r="B15439" t="s">
        <v>385</v>
      </c>
      <c r="C15439">
        <f>-70.45593318 / 41.69382439</f>
        <v>-1.6898409827067438</v>
      </c>
      <c r="D15439" t="s">
        <v>386</v>
      </c>
      <c r="E15439" t="s">
        <v>70</v>
      </c>
      <c r="F15439" s="1">
        <v>40064</v>
      </c>
      <c r="G15439">
        <v>7</v>
      </c>
      <c r="O15439">
        <v>8.18</v>
      </c>
      <c r="P15439" t="s">
        <v>71</v>
      </c>
      <c r="Q15439">
        <v>22.8</v>
      </c>
      <c r="R15439" t="s">
        <v>71</v>
      </c>
    </row>
    <row r="15440" spans="1:46" x14ac:dyDescent="0.2">
      <c r="A15440" t="s">
        <v>384</v>
      </c>
      <c r="B15440" t="s">
        <v>385</v>
      </c>
      <c r="C15440">
        <f>-70.45593318 / 41.69382439</f>
        <v>-1.6898409827067438</v>
      </c>
      <c r="D15440" t="s">
        <v>386</v>
      </c>
      <c r="E15440" t="s">
        <v>70</v>
      </c>
      <c r="F15440" s="1">
        <v>40064</v>
      </c>
      <c r="G15440">
        <v>8</v>
      </c>
      <c r="K15440">
        <v>15.99</v>
      </c>
      <c r="L15440" t="s">
        <v>71</v>
      </c>
      <c r="O15440">
        <v>7.2</v>
      </c>
      <c r="P15440" t="s">
        <v>71</v>
      </c>
      <c r="Q15440">
        <v>22.5</v>
      </c>
      <c r="R15440" t="s">
        <v>71</v>
      </c>
      <c r="S15440">
        <v>15.1</v>
      </c>
      <c r="T15440" t="s">
        <v>71</v>
      </c>
      <c r="U15440">
        <v>467.55</v>
      </c>
      <c r="V15440" t="s">
        <v>71</v>
      </c>
      <c r="W15440">
        <v>283</v>
      </c>
      <c r="X15440" t="s">
        <v>71</v>
      </c>
      <c r="Y15440">
        <v>92.8</v>
      </c>
      <c r="AA15440">
        <v>57.79</v>
      </c>
      <c r="AE15440">
        <v>4.5</v>
      </c>
      <c r="AF15440" t="s">
        <v>71</v>
      </c>
      <c r="AG15440">
        <v>5.77</v>
      </c>
      <c r="AH15440" t="s">
        <v>71</v>
      </c>
      <c r="AS15440">
        <v>107.32</v>
      </c>
      <c r="AT15440" t="s">
        <v>71</v>
      </c>
    </row>
    <row r="15441" spans="1:46" x14ac:dyDescent="0.2">
      <c r="A15441" t="s">
        <v>384</v>
      </c>
      <c r="B15441" t="s">
        <v>385</v>
      </c>
      <c r="C15441">
        <f>-70.45593318 / 41.69382439</f>
        <v>-1.6898409827067438</v>
      </c>
      <c r="D15441" t="s">
        <v>386</v>
      </c>
      <c r="E15441" t="s">
        <v>70</v>
      </c>
      <c r="F15441" s="1">
        <v>40422</v>
      </c>
      <c r="G15441">
        <v>0.5</v>
      </c>
      <c r="I15441">
        <v>9.6999999999999993</v>
      </c>
      <c r="J15441" t="s">
        <v>71</v>
      </c>
      <c r="K15441">
        <v>0.17</v>
      </c>
      <c r="L15441" t="s">
        <v>71</v>
      </c>
      <c r="M15441">
        <v>3.4</v>
      </c>
      <c r="N15441" t="s">
        <v>71</v>
      </c>
      <c r="O15441">
        <v>7.66</v>
      </c>
      <c r="P15441" t="s">
        <v>71</v>
      </c>
      <c r="Q15441">
        <v>24.5</v>
      </c>
      <c r="R15441" t="s">
        <v>71</v>
      </c>
      <c r="S15441">
        <v>0.34</v>
      </c>
      <c r="T15441" t="s">
        <v>71</v>
      </c>
      <c r="U15441">
        <v>10.51</v>
      </c>
      <c r="V15441" t="s">
        <v>71</v>
      </c>
      <c r="W15441">
        <v>26.09</v>
      </c>
      <c r="X15441" t="s">
        <v>71</v>
      </c>
      <c r="Y15441">
        <v>38.07</v>
      </c>
      <c r="AA15441">
        <v>13.49</v>
      </c>
      <c r="AC15441">
        <v>42.37</v>
      </c>
      <c r="AE15441">
        <v>4.0999999999999996</v>
      </c>
      <c r="AF15441" t="s">
        <v>71</v>
      </c>
      <c r="AG15441">
        <v>6.69</v>
      </c>
      <c r="AH15441" t="s">
        <v>71</v>
      </c>
      <c r="AS15441">
        <v>0.56000000000000005</v>
      </c>
      <c r="AT15441" t="s">
        <v>71</v>
      </c>
    </row>
    <row r="15442" spans="1:46" x14ac:dyDescent="0.2">
      <c r="A15442" t="s">
        <v>384</v>
      </c>
      <c r="B15442" t="s">
        <v>385</v>
      </c>
      <c r="C15442">
        <f>-70.45593318 / 41.69382439</f>
        <v>-1.6898409827067438</v>
      </c>
      <c r="D15442" t="s">
        <v>386</v>
      </c>
      <c r="E15442" t="s">
        <v>70</v>
      </c>
      <c r="F15442" s="1">
        <v>40422</v>
      </c>
      <c r="G15442">
        <v>1</v>
      </c>
      <c r="O15442">
        <v>7.51</v>
      </c>
      <c r="P15442" t="s">
        <v>71</v>
      </c>
      <c r="Q15442">
        <v>24.3</v>
      </c>
      <c r="R15442" t="s">
        <v>71</v>
      </c>
    </row>
    <row r="15443" spans="1:46" x14ac:dyDescent="0.2">
      <c r="A15443" t="s">
        <v>384</v>
      </c>
      <c r="B15443" t="s">
        <v>385</v>
      </c>
      <c r="C15443">
        <f>-70.45593318 / 41.69382439</f>
        <v>-1.6898409827067438</v>
      </c>
      <c r="D15443" t="s">
        <v>386</v>
      </c>
      <c r="E15443" t="s">
        <v>70</v>
      </c>
      <c r="F15443" s="1">
        <v>40422</v>
      </c>
      <c r="G15443">
        <v>2</v>
      </c>
      <c r="O15443">
        <v>7.46</v>
      </c>
      <c r="P15443" t="s">
        <v>71</v>
      </c>
      <c r="Q15443">
        <v>24</v>
      </c>
      <c r="R15443" t="s">
        <v>71</v>
      </c>
    </row>
    <row r="15444" spans="1:46" x14ac:dyDescent="0.2">
      <c r="A15444" t="s">
        <v>384</v>
      </c>
      <c r="B15444" t="s">
        <v>385</v>
      </c>
      <c r="C15444">
        <f>-70.45593318 / 41.69382439</f>
        <v>-1.6898409827067438</v>
      </c>
      <c r="D15444" t="s">
        <v>386</v>
      </c>
      <c r="E15444" t="s">
        <v>70</v>
      </c>
      <c r="F15444" s="1">
        <v>40422</v>
      </c>
      <c r="G15444">
        <v>3</v>
      </c>
      <c r="K15444">
        <v>0.56000000000000005</v>
      </c>
      <c r="L15444" t="s">
        <v>71</v>
      </c>
      <c r="O15444">
        <v>7.44</v>
      </c>
      <c r="P15444" t="s">
        <v>71</v>
      </c>
      <c r="Q15444">
        <v>23.6</v>
      </c>
      <c r="R15444" t="s">
        <v>71</v>
      </c>
      <c r="S15444">
        <v>0.32</v>
      </c>
      <c r="T15444" t="s">
        <v>71</v>
      </c>
      <c r="W15444">
        <v>20.309999999999999</v>
      </c>
      <c r="X15444" t="s">
        <v>71</v>
      </c>
      <c r="Y15444">
        <v>-12.33</v>
      </c>
      <c r="AA15444">
        <v>24.99</v>
      </c>
      <c r="AE15444">
        <v>3.6</v>
      </c>
      <c r="AF15444" t="s">
        <v>71</v>
      </c>
      <c r="AG15444">
        <v>6.6</v>
      </c>
      <c r="AH15444" t="s">
        <v>71</v>
      </c>
      <c r="AS15444">
        <v>0.11</v>
      </c>
      <c r="AT15444" t="s">
        <v>71</v>
      </c>
    </row>
    <row r="15445" spans="1:46" x14ac:dyDescent="0.2">
      <c r="A15445" t="s">
        <v>384</v>
      </c>
      <c r="B15445" t="s">
        <v>385</v>
      </c>
      <c r="C15445">
        <f>-70.45593318 / 41.69382439</f>
        <v>-1.6898409827067438</v>
      </c>
      <c r="D15445" t="s">
        <v>386</v>
      </c>
      <c r="E15445" t="s">
        <v>70</v>
      </c>
      <c r="F15445" s="1">
        <v>40422</v>
      </c>
      <c r="G15445">
        <v>4</v>
      </c>
      <c r="O15445">
        <v>7.42</v>
      </c>
      <c r="P15445" t="s">
        <v>71</v>
      </c>
      <c r="Q15445">
        <v>23.2</v>
      </c>
      <c r="R15445" t="s">
        <v>71</v>
      </c>
    </row>
    <row r="15446" spans="1:46" x14ac:dyDescent="0.2">
      <c r="A15446" t="s">
        <v>384</v>
      </c>
      <c r="B15446" t="s">
        <v>385</v>
      </c>
      <c r="C15446">
        <f>-70.45593318 / 41.69382439</f>
        <v>-1.6898409827067438</v>
      </c>
      <c r="D15446" t="s">
        <v>386</v>
      </c>
      <c r="E15446" t="s">
        <v>70</v>
      </c>
      <c r="F15446" s="1">
        <v>40422</v>
      </c>
      <c r="G15446">
        <v>5</v>
      </c>
      <c r="O15446">
        <v>7.47</v>
      </c>
      <c r="P15446" t="s">
        <v>71</v>
      </c>
      <c r="Q15446">
        <v>22.8</v>
      </c>
      <c r="R15446" t="s">
        <v>71</v>
      </c>
    </row>
    <row r="15447" spans="1:46" x14ac:dyDescent="0.2">
      <c r="A15447" t="s">
        <v>384</v>
      </c>
      <c r="B15447" t="s">
        <v>385</v>
      </c>
      <c r="C15447">
        <f>-70.45593318 / 41.69382439</f>
        <v>-1.6898409827067438</v>
      </c>
      <c r="D15447" t="s">
        <v>386</v>
      </c>
      <c r="E15447" t="s">
        <v>70</v>
      </c>
      <c r="F15447" s="1">
        <v>40422</v>
      </c>
      <c r="G15447">
        <v>6</v>
      </c>
      <c r="O15447">
        <v>7.32</v>
      </c>
      <c r="P15447" t="s">
        <v>71</v>
      </c>
      <c r="Q15447">
        <v>22.4</v>
      </c>
      <c r="R15447" t="s">
        <v>71</v>
      </c>
    </row>
    <row r="15448" spans="1:46" x14ac:dyDescent="0.2">
      <c r="A15448" t="s">
        <v>384</v>
      </c>
      <c r="B15448" t="s">
        <v>385</v>
      </c>
      <c r="C15448">
        <f>-70.45593318 / 41.69382439</f>
        <v>-1.6898409827067438</v>
      </c>
      <c r="D15448" t="s">
        <v>386</v>
      </c>
      <c r="E15448" t="s">
        <v>70</v>
      </c>
      <c r="F15448" s="1">
        <v>40422</v>
      </c>
      <c r="G15448">
        <v>7</v>
      </c>
      <c r="O15448">
        <v>6.86</v>
      </c>
      <c r="P15448" t="s">
        <v>71</v>
      </c>
      <c r="Q15448">
        <v>21.8</v>
      </c>
      <c r="R15448" t="s">
        <v>71</v>
      </c>
    </row>
    <row r="15449" spans="1:46" x14ac:dyDescent="0.2">
      <c r="A15449" t="s">
        <v>384</v>
      </c>
      <c r="B15449" t="s">
        <v>385</v>
      </c>
      <c r="C15449">
        <f>-70.45593318 / 41.69382439</f>
        <v>-1.6898409827067438</v>
      </c>
      <c r="D15449" t="s">
        <v>386</v>
      </c>
      <c r="E15449" t="s">
        <v>70</v>
      </c>
      <c r="F15449" s="1">
        <v>40422</v>
      </c>
      <c r="G15449">
        <v>8</v>
      </c>
      <c r="O15449">
        <v>5.35</v>
      </c>
      <c r="P15449" t="s">
        <v>71</v>
      </c>
      <c r="Q15449">
        <v>20.2</v>
      </c>
      <c r="R15449" t="s">
        <v>71</v>
      </c>
    </row>
    <row r="15450" spans="1:46" x14ac:dyDescent="0.2">
      <c r="A15450" t="s">
        <v>384</v>
      </c>
      <c r="B15450" t="s">
        <v>385</v>
      </c>
      <c r="C15450">
        <f>-70.45593318 / 41.69382439</f>
        <v>-1.6898409827067438</v>
      </c>
      <c r="D15450" t="s">
        <v>386</v>
      </c>
      <c r="E15450" t="s">
        <v>70</v>
      </c>
      <c r="F15450" s="1">
        <v>40422</v>
      </c>
      <c r="G15450">
        <v>9</v>
      </c>
      <c r="K15450">
        <v>3.35</v>
      </c>
      <c r="L15450" t="s">
        <v>71</v>
      </c>
      <c r="O15450">
        <v>0.42</v>
      </c>
      <c r="P15450" t="s">
        <v>71</v>
      </c>
      <c r="Q15450">
        <v>16</v>
      </c>
      <c r="R15450" t="s">
        <v>71</v>
      </c>
      <c r="S15450">
        <v>0.61</v>
      </c>
      <c r="T15450" t="s">
        <v>71</v>
      </c>
      <c r="U15450">
        <v>18.91</v>
      </c>
      <c r="V15450" t="s">
        <v>71</v>
      </c>
      <c r="W15450">
        <v>21.95</v>
      </c>
      <c r="X15450" t="s">
        <v>71</v>
      </c>
      <c r="Y15450">
        <v>46.54</v>
      </c>
      <c r="AA15450">
        <v>42.45</v>
      </c>
      <c r="AE15450">
        <v>7</v>
      </c>
      <c r="AF15450" t="s">
        <v>71</v>
      </c>
      <c r="AG15450">
        <v>6.28</v>
      </c>
      <c r="AH15450" t="s">
        <v>71</v>
      </c>
      <c r="AS15450">
        <v>2.4700000000000002</v>
      </c>
      <c r="AT15450" t="s">
        <v>71</v>
      </c>
    </row>
    <row r="15451" spans="1:46" x14ac:dyDescent="0.2">
      <c r="A15451" t="s">
        <v>384</v>
      </c>
      <c r="B15451" t="s">
        <v>385</v>
      </c>
      <c r="C15451">
        <f>-70.45593318 / 41.69382439</f>
        <v>-1.6898409827067438</v>
      </c>
      <c r="D15451" t="s">
        <v>386</v>
      </c>
      <c r="E15451" t="s">
        <v>70</v>
      </c>
      <c r="F15451" s="1">
        <v>40779</v>
      </c>
      <c r="G15451">
        <v>0.5</v>
      </c>
      <c r="I15451">
        <v>9.1</v>
      </c>
      <c r="J15451" t="s">
        <v>71</v>
      </c>
      <c r="K15451">
        <v>1.02</v>
      </c>
      <c r="L15451" t="s">
        <v>71</v>
      </c>
      <c r="M15451">
        <v>4.5</v>
      </c>
      <c r="N15451" t="s">
        <v>71</v>
      </c>
      <c r="O15451">
        <v>6.9</v>
      </c>
      <c r="P15451" t="s">
        <v>71</v>
      </c>
      <c r="Q15451">
        <v>25.7</v>
      </c>
      <c r="R15451" t="s">
        <v>71</v>
      </c>
      <c r="S15451">
        <v>0.25</v>
      </c>
      <c r="T15451" t="s">
        <v>71</v>
      </c>
      <c r="U15451">
        <v>7.74</v>
      </c>
      <c r="V15451" t="s">
        <v>71</v>
      </c>
      <c r="W15451">
        <v>16.3</v>
      </c>
      <c r="X15451" t="s">
        <v>71</v>
      </c>
      <c r="Y15451">
        <v>33.659999999999997</v>
      </c>
      <c r="AA15451">
        <v>30.79</v>
      </c>
      <c r="AC15451">
        <v>38.33</v>
      </c>
      <c r="AE15451">
        <v>4.9000000000000004</v>
      </c>
      <c r="AF15451" t="s">
        <v>71</v>
      </c>
      <c r="AG15451">
        <v>6.63</v>
      </c>
      <c r="AH15451" t="s">
        <v>71</v>
      </c>
      <c r="AS15451">
        <v>0.41</v>
      </c>
      <c r="AT15451" t="s">
        <v>71</v>
      </c>
    </row>
    <row r="15452" spans="1:46" x14ac:dyDescent="0.2">
      <c r="A15452" t="s">
        <v>384</v>
      </c>
      <c r="B15452" t="s">
        <v>385</v>
      </c>
      <c r="C15452">
        <f>-70.45593318 / 41.69382439</f>
        <v>-1.6898409827067438</v>
      </c>
      <c r="D15452" t="s">
        <v>386</v>
      </c>
      <c r="E15452" t="s">
        <v>70</v>
      </c>
      <c r="F15452" s="1">
        <v>40779</v>
      </c>
      <c r="G15452">
        <v>1</v>
      </c>
      <c r="O15452">
        <v>6.9</v>
      </c>
      <c r="P15452" t="s">
        <v>71</v>
      </c>
      <c r="Q15452">
        <v>25.6</v>
      </c>
      <c r="R15452" t="s">
        <v>71</v>
      </c>
    </row>
    <row r="15453" spans="1:46" x14ac:dyDescent="0.2">
      <c r="A15453" t="s">
        <v>384</v>
      </c>
      <c r="B15453" t="s">
        <v>385</v>
      </c>
      <c r="C15453">
        <f>-70.45593318 / 41.69382439</f>
        <v>-1.6898409827067438</v>
      </c>
      <c r="D15453" t="s">
        <v>386</v>
      </c>
      <c r="E15453" t="s">
        <v>70</v>
      </c>
      <c r="F15453" s="1">
        <v>40779</v>
      </c>
      <c r="G15453">
        <v>2</v>
      </c>
      <c r="O15453">
        <v>6.9</v>
      </c>
      <c r="P15453" t="s">
        <v>71</v>
      </c>
      <c r="Q15453">
        <v>25.6</v>
      </c>
      <c r="R15453" t="s">
        <v>71</v>
      </c>
    </row>
    <row r="15454" spans="1:46" x14ac:dyDescent="0.2">
      <c r="A15454" t="s">
        <v>384</v>
      </c>
      <c r="B15454" t="s">
        <v>385</v>
      </c>
      <c r="C15454">
        <f>-70.45593318 / 41.69382439</f>
        <v>-1.6898409827067438</v>
      </c>
      <c r="D15454" t="s">
        <v>386</v>
      </c>
      <c r="E15454" t="s">
        <v>70</v>
      </c>
      <c r="F15454" s="1">
        <v>40779</v>
      </c>
      <c r="G15454">
        <v>3</v>
      </c>
      <c r="K15454">
        <v>0.85</v>
      </c>
      <c r="L15454" t="s">
        <v>71</v>
      </c>
      <c r="O15454">
        <v>6.93</v>
      </c>
      <c r="P15454" t="s">
        <v>71</v>
      </c>
      <c r="Q15454">
        <v>25.6</v>
      </c>
      <c r="R15454" t="s">
        <v>71</v>
      </c>
      <c r="S15454">
        <v>0.26</v>
      </c>
      <c r="T15454" t="s">
        <v>71</v>
      </c>
      <c r="U15454">
        <v>8.0500000000000007</v>
      </c>
      <c r="V15454" t="s">
        <v>71</v>
      </c>
      <c r="W15454">
        <v>21.41</v>
      </c>
      <c r="X15454" t="s">
        <v>71</v>
      </c>
      <c r="Y15454">
        <v>34.229999999999997</v>
      </c>
      <c r="AA15454">
        <v>29.01</v>
      </c>
      <c r="AE15454">
        <v>4.7</v>
      </c>
      <c r="AF15454" t="s">
        <v>71</v>
      </c>
      <c r="AG15454">
        <v>6.3</v>
      </c>
      <c r="AH15454" t="s">
        <v>71</v>
      </c>
      <c r="AS15454">
        <v>0.31</v>
      </c>
      <c r="AT15454" t="s">
        <v>71</v>
      </c>
    </row>
    <row r="15455" spans="1:46" x14ac:dyDescent="0.2">
      <c r="A15455" t="s">
        <v>384</v>
      </c>
      <c r="B15455" t="s">
        <v>385</v>
      </c>
      <c r="C15455">
        <f>-70.45593318 / 41.69382439</f>
        <v>-1.6898409827067438</v>
      </c>
      <c r="D15455" t="s">
        <v>386</v>
      </c>
      <c r="E15455" t="s">
        <v>70</v>
      </c>
      <c r="F15455" s="1">
        <v>40779</v>
      </c>
      <c r="G15455">
        <v>4</v>
      </c>
      <c r="O15455">
        <v>6.88</v>
      </c>
      <c r="P15455" t="s">
        <v>71</v>
      </c>
      <c r="Q15455">
        <v>25.5</v>
      </c>
      <c r="R15455" t="s">
        <v>71</v>
      </c>
    </row>
    <row r="15456" spans="1:46" x14ac:dyDescent="0.2">
      <c r="A15456" t="s">
        <v>384</v>
      </c>
      <c r="B15456" t="s">
        <v>385</v>
      </c>
      <c r="C15456">
        <f>-70.45593318 / 41.69382439</f>
        <v>-1.6898409827067438</v>
      </c>
      <c r="D15456" t="s">
        <v>386</v>
      </c>
      <c r="E15456" t="s">
        <v>70</v>
      </c>
      <c r="F15456" s="1">
        <v>40779</v>
      </c>
      <c r="G15456">
        <v>5</v>
      </c>
      <c r="O15456">
        <v>6.95</v>
      </c>
      <c r="P15456" t="s">
        <v>71</v>
      </c>
      <c r="Q15456">
        <v>25.4</v>
      </c>
      <c r="R15456" t="s">
        <v>71</v>
      </c>
    </row>
    <row r="15457" spans="1:46" x14ac:dyDescent="0.2">
      <c r="A15457" t="s">
        <v>384</v>
      </c>
      <c r="B15457" t="s">
        <v>385</v>
      </c>
      <c r="C15457">
        <f>-70.45593318 / 41.69382439</f>
        <v>-1.6898409827067438</v>
      </c>
      <c r="D15457" t="s">
        <v>386</v>
      </c>
      <c r="E15457" t="s">
        <v>70</v>
      </c>
      <c r="F15457" s="1">
        <v>40779</v>
      </c>
      <c r="G15457">
        <v>6</v>
      </c>
      <c r="O15457">
        <v>6.9</v>
      </c>
      <c r="P15457" t="s">
        <v>71</v>
      </c>
      <c r="Q15457">
        <v>25.3</v>
      </c>
      <c r="R15457" t="s">
        <v>71</v>
      </c>
    </row>
    <row r="15458" spans="1:46" x14ac:dyDescent="0.2">
      <c r="A15458" t="s">
        <v>384</v>
      </c>
      <c r="B15458" t="s">
        <v>385</v>
      </c>
      <c r="C15458">
        <f>-70.45593318 / 41.69382439</f>
        <v>-1.6898409827067438</v>
      </c>
      <c r="D15458" t="s">
        <v>386</v>
      </c>
      <c r="E15458" t="s">
        <v>70</v>
      </c>
      <c r="F15458" s="1">
        <v>40779</v>
      </c>
      <c r="G15458">
        <v>7</v>
      </c>
      <c r="O15458">
        <v>6.9</v>
      </c>
      <c r="P15458" t="s">
        <v>71</v>
      </c>
      <c r="Q15458">
        <v>25.2</v>
      </c>
      <c r="R15458" t="s">
        <v>71</v>
      </c>
    </row>
    <row r="15459" spans="1:46" x14ac:dyDescent="0.2">
      <c r="A15459" t="s">
        <v>384</v>
      </c>
      <c r="B15459" t="s">
        <v>385</v>
      </c>
      <c r="C15459">
        <f>-70.45593318 / 41.69382439</f>
        <v>-1.6898409827067438</v>
      </c>
      <c r="D15459" t="s">
        <v>386</v>
      </c>
      <c r="E15459" t="s">
        <v>70</v>
      </c>
      <c r="F15459" s="1">
        <v>40779</v>
      </c>
      <c r="G15459">
        <v>8</v>
      </c>
      <c r="O15459">
        <v>6.9</v>
      </c>
      <c r="P15459" t="s">
        <v>71</v>
      </c>
      <c r="Q15459">
        <v>25.2</v>
      </c>
      <c r="R15459" t="s">
        <v>71</v>
      </c>
    </row>
    <row r="15460" spans="1:46" x14ac:dyDescent="0.2">
      <c r="A15460" t="s">
        <v>384</v>
      </c>
      <c r="B15460" t="s">
        <v>385</v>
      </c>
      <c r="C15460">
        <f>-70.45593318 / 41.69382439</f>
        <v>-1.6898409827067438</v>
      </c>
      <c r="D15460" t="s">
        <v>386</v>
      </c>
      <c r="E15460" t="s">
        <v>70</v>
      </c>
      <c r="F15460" s="1">
        <v>40779</v>
      </c>
      <c r="G15460">
        <v>9</v>
      </c>
      <c r="K15460">
        <v>2.69</v>
      </c>
      <c r="L15460" t="s">
        <v>71</v>
      </c>
      <c r="O15460">
        <v>6.9</v>
      </c>
      <c r="P15460" t="s">
        <v>71</v>
      </c>
      <c r="Q15460">
        <v>25.2</v>
      </c>
      <c r="R15460" t="s">
        <v>71</v>
      </c>
      <c r="S15460">
        <v>0.43</v>
      </c>
      <c r="T15460" t="s">
        <v>71</v>
      </c>
      <c r="U15460">
        <v>13.32</v>
      </c>
      <c r="V15460" t="s">
        <v>71</v>
      </c>
      <c r="W15460">
        <v>20.65</v>
      </c>
      <c r="X15460" t="s">
        <v>71</v>
      </c>
      <c r="Y15460">
        <v>41.49</v>
      </c>
      <c r="AA15460">
        <v>40.31</v>
      </c>
      <c r="AE15460">
        <v>5.0999999999999996</v>
      </c>
      <c r="AF15460" t="s">
        <v>71</v>
      </c>
      <c r="AG15460">
        <v>6.25</v>
      </c>
      <c r="AH15460" t="s">
        <v>71</v>
      </c>
      <c r="AS15460">
        <v>1.82</v>
      </c>
      <c r="AT15460" t="s">
        <v>71</v>
      </c>
    </row>
    <row r="15461" spans="1:46" x14ac:dyDescent="0.2">
      <c r="A15461" t="s">
        <v>384</v>
      </c>
      <c r="B15461" t="s">
        <v>385</v>
      </c>
      <c r="C15461">
        <f>-70.45593318 / 41.69382439</f>
        <v>-1.6898409827067438</v>
      </c>
      <c r="D15461" t="s">
        <v>386</v>
      </c>
      <c r="E15461" t="s">
        <v>70</v>
      </c>
      <c r="F15461" s="1">
        <v>40779</v>
      </c>
      <c r="G15461">
        <v>10</v>
      </c>
      <c r="O15461">
        <v>0.06</v>
      </c>
      <c r="P15461" t="s">
        <v>71</v>
      </c>
      <c r="Q15461">
        <v>17</v>
      </c>
      <c r="R15461" t="s">
        <v>71</v>
      </c>
    </row>
    <row r="15462" spans="1:46" x14ac:dyDescent="0.2">
      <c r="A15462" t="s">
        <v>384</v>
      </c>
      <c r="B15462" t="s">
        <v>385</v>
      </c>
      <c r="C15462">
        <f>-70.45593318 / 41.69382439</f>
        <v>-1.6898409827067438</v>
      </c>
      <c r="D15462" t="s">
        <v>386</v>
      </c>
      <c r="E15462" t="s">
        <v>70</v>
      </c>
      <c r="F15462" s="1">
        <v>41143</v>
      </c>
      <c r="G15462">
        <v>0.5</v>
      </c>
      <c r="I15462">
        <v>9.4499999999999993</v>
      </c>
      <c r="J15462" t="s">
        <v>71</v>
      </c>
      <c r="K15462">
        <v>1.98</v>
      </c>
      <c r="L15462" t="s">
        <v>71</v>
      </c>
      <c r="M15462">
        <v>4.5</v>
      </c>
      <c r="N15462" t="s">
        <v>71</v>
      </c>
      <c r="O15462">
        <v>6.75</v>
      </c>
      <c r="P15462" t="s">
        <v>71</v>
      </c>
      <c r="Q15462">
        <v>26.6</v>
      </c>
      <c r="R15462" t="s">
        <v>71</v>
      </c>
      <c r="S15462">
        <v>0.35</v>
      </c>
      <c r="T15462" t="s">
        <v>71</v>
      </c>
      <c r="U15462">
        <v>10.84</v>
      </c>
      <c r="V15462" t="s">
        <v>71</v>
      </c>
      <c r="W15462">
        <v>18.399999999999999</v>
      </c>
      <c r="X15462" t="s">
        <v>71</v>
      </c>
      <c r="Y15462">
        <v>38.520000000000003</v>
      </c>
      <c r="AA15462">
        <v>37.299999999999997</v>
      </c>
      <c r="AC15462">
        <v>38.33</v>
      </c>
      <c r="AE15462">
        <v>5.9</v>
      </c>
      <c r="AF15462" t="s">
        <v>71</v>
      </c>
      <c r="AG15462">
        <v>6.66</v>
      </c>
      <c r="AH15462" t="s">
        <v>71</v>
      </c>
      <c r="AS15462">
        <v>0.12</v>
      </c>
      <c r="AT15462" t="s">
        <v>71</v>
      </c>
    </row>
    <row r="15463" spans="1:46" x14ac:dyDescent="0.2">
      <c r="A15463" t="s">
        <v>384</v>
      </c>
      <c r="B15463" t="s">
        <v>385</v>
      </c>
      <c r="C15463">
        <f>-70.45593318 / 41.69382439</f>
        <v>-1.6898409827067438</v>
      </c>
      <c r="D15463" t="s">
        <v>386</v>
      </c>
      <c r="E15463" t="s">
        <v>70</v>
      </c>
      <c r="F15463" s="1">
        <v>41143</v>
      </c>
      <c r="G15463">
        <v>1</v>
      </c>
      <c r="O15463">
        <v>6.93</v>
      </c>
      <c r="P15463" t="s">
        <v>71</v>
      </c>
      <c r="Q15463">
        <v>26.3</v>
      </c>
      <c r="R15463" t="s">
        <v>71</v>
      </c>
    </row>
    <row r="15464" spans="1:46" x14ac:dyDescent="0.2">
      <c r="A15464" t="s">
        <v>384</v>
      </c>
      <c r="B15464" t="s">
        <v>385</v>
      </c>
      <c r="C15464">
        <f>-70.45593318 / 41.69382439</f>
        <v>-1.6898409827067438</v>
      </c>
      <c r="D15464" t="s">
        <v>386</v>
      </c>
      <c r="E15464" t="s">
        <v>70</v>
      </c>
      <c r="F15464" s="1">
        <v>41143</v>
      </c>
      <c r="G15464">
        <v>2</v>
      </c>
      <c r="O15464">
        <v>6.6</v>
      </c>
      <c r="P15464" t="s">
        <v>71</v>
      </c>
      <c r="Q15464">
        <v>26.2</v>
      </c>
      <c r="R15464" t="s">
        <v>71</v>
      </c>
    </row>
    <row r="15465" spans="1:46" x14ac:dyDescent="0.2">
      <c r="A15465" t="s">
        <v>384</v>
      </c>
      <c r="B15465" t="s">
        <v>385</v>
      </c>
      <c r="C15465">
        <f>-70.45593318 / 41.69382439</f>
        <v>-1.6898409827067438</v>
      </c>
      <c r="D15465" t="s">
        <v>386</v>
      </c>
      <c r="E15465" t="s">
        <v>70</v>
      </c>
      <c r="F15465" s="1">
        <v>41143</v>
      </c>
      <c r="G15465">
        <v>3</v>
      </c>
      <c r="K15465">
        <v>0.59</v>
      </c>
      <c r="L15465" t="s">
        <v>71</v>
      </c>
      <c r="O15465">
        <v>6.1</v>
      </c>
      <c r="P15465" t="s">
        <v>71</v>
      </c>
      <c r="Q15465">
        <v>26.1</v>
      </c>
      <c r="R15465" t="s">
        <v>71</v>
      </c>
      <c r="S15465">
        <v>0.37</v>
      </c>
      <c r="T15465" t="s">
        <v>71</v>
      </c>
      <c r="W15465">
        <v>18.55</v>
      </c>
      <c r="X15465" t="s">
        <v>71</v>
      </c>
      <c r="AE15465">
        <v>6.2</v>
      </c>
      <c r="AF15465" t="s">
        <v>71</v>
      </c>
      <c r="AG15465">
        <v>6.61</v>
      </c>
      <c r="AH15465" t="s">
        <v>71</v>
      </c>
      <c r="AS15465">
        <v>0.2</v>
      </c>
      <c r="AT15465" t="s">
        <v>71</v>
      </c>
    </row>
    <row r="15466" spans="1:46" x14ac:dyDescent="0.2">
      <c r="A15466" t="s">
        <v>384</v>
      </c>
      <c r="B15466" t="s">
        <v>385</v>
      </c>
      <c r="C15466">
        <f>-70.45593318 / 41.69382439</f>
        <v>-1.6898409827067438</v>
      </c>
      <c r="D15466" t="s">
        <v>386</v>
      </c>
      <c r="E15466" t="s">
        <v>70</v>
      </c>
      <c r="F15466" s="1">
        <v>41143</v>
      </c>
      <c r="G15466">
        <v>4</v>
      </c>
      <c r="O15466">
        <v>6</v>
      </c>
      <c r="P15466" t="s">
        <v>71</v>
      </c>
      <c r="Q15466">
        <v>26</v>
      </c>
      <c r="R15466" t="s">
        <v>71</v>
      </c>
    </row>
    <row r="15467" spans="1:46" x14ac:dyDescent="0.2">
      <c r="A15467" t="s">
        <v>384</v>
      </c>
      <c r="B15467" t="s">
        <v>385</v>
      </c>
      <c r="C15467">
        <f>-70.45593318 / 41.69382439</f>
        <v>-1.6898409827067438</v>
      </c>
      <c r="D15467" t="s">
        <v>386</v>
      </c>
      <c r="E15467" t="s">
        <v>70</v>
      </c>
      <c r="F15467" s="1">
        <v>41143</v>
      </c>
      <c r="G15467">
        <v>5</v>
      </c>
      <c r="O15467">
        <v>5.5</v>
      </c>
      <c r="P15467" t="s">
        <v>71</v>
      </c>
      <c r="Q15467">
        <v>26</v>
      </c>
      <c r="R15467" t="s">
        <v>71</v>
      </c>
    </row>
    <row r="15468" spans="1:46" x14ac:dyDescent="0.2">
      <c r="A15468" t="s">
        <v>384</v>
      </c>
      <c r="B15468" t="s">
        <v>385</v>
      </c>
      <c r="C15468">
        <f>-70.45593318 / 41.69382439</f>
        <v>-1.6898409827067438</v>
      </c>
      <c r="D15468" t="s">
        <v>386</v>
      </c>
      <c r="E15468" t="s">
        <v>70</v>
      </c>
      <c r="F15468" s="1">
        <v>41143</v>
      </c>
      <c r="G15468">
        <v>6</v>
      </c>
      <c r="O15468">
        <v>5</v>
      </c>
      <c r="P15468" t="s">
        <v>71</v>
      </c>
      <c r="Q15468">
        <v>26</v>
      </c>
      <c r="R15468" t="s">
        <v>71</v>
      </c>
    </row>
    <row r="15469" spans="1:46" x14ac:dyDescent="0.2">
      <c r="A15469" t="s">
        <v>384</v>
      </c>
      <c r="B15469" t="s">
        <v>385</v>
      </c>
      <c r="C15469">
        <f>-70.45593318 / 41.69382439</f>
        <v>-1.6898409827067438</v>
      </c>
      <c r="D15469" t="s">
        <v>386</v>
      </c>
      <c r="E15469" t="s">
        <v>70</v>
      </c>
      <c r="F15469" s="1">
        <v>41143</v>
      </c>
      <c r="G15469">
        <v>7</v>
      </c>
      <c r="O15469">
        <v>6.1</v>
      </c>
      <c r="P15469" t="s">
        <v>71</v>
      </c>
      <c r="Q15469">
        <v>25.9</v>
      </c>
      <c r="R15469" t="s">
        <v>71</v>
      </c>
    </row>
    <row r="15470" spans="1:46" x14ac:dyDescent="0.2">
      <c r="A15470" t="s">
        <v>384</v>
      </c>
      <c r="B15470" t="s">
        <v>385</v>
      </c>
      <c r="C15470">
        <f>-70.45593318 / 41.69382439</f>
        <v>-1.6898409827067438</v>
      </c>
      <c r="D15470" t="s">
        <v>386</v>
      </c>
      <c r="E15470" t="s">
        <v>70</v>
      </c>
      <c r="F15470" s="1">
        <v>41143</v>
      </c>
      <c r="G15470">
        <v>8</v>
      </c>
      <c r="K15470">
        <v>4.93</v>
      </c>
      <c r="L15470" t="s">
        <v>71</v>
      </c>
      <c r="O15470">
        <v>4.0999999999999996</v>
      </c>
      <c r="P15470" t="s">
        <v>71</v>
      </c>
      <c r="Q15470">
        <v>24</v>
      </c>
      <c r="R15470" t="s">
        <v>71</v>
      </c>
      <c r="S15470">
        <v>0.84</v>
      </c>
      <c r="T15470" t="s">
        <v>71</v>
      </c>
      <c r="W15470">
        <v>21.67</v>
      </c>
      <c r="X15470" t="s">
        <v>71</v>
      </c>
      <c r="AE15470">
        <v>8.8000000000000007</v>
      </c>
      <c r="AF15470" t="s">
        <v>71</v>
      </c>
      <c r="AG15470">
        <v>6.37</v>
      </c>
      <c r="AH15470" t="s">
        <v>71</v>
      </c>
      <c r="AS15470">
        <v>1.52</v>
      </c>
      <c r="AT15470" t="s">
        <v>71</v>
      </c>
    </row>
    <row r="15471" spans="1:46" x14ac:dyDescent="0.2">
      <c r="A15471" t="s">
        <v>384</v>
      </c>
      <c r="B15471" t="s">
        <v>385</v>
      </c>
      <c r="C15471">
        <f>-70.45593318 / 41.69382439</f>
        <v>-1.6898409827067438</v>
      </c>
      <c r="D15471" t="s">
        <v>386</v>
      </c>
      <c r="E15471" t="s">
        <v>70</v>
      </c>
      <c r="F15471" s="1">
        <v>41143</v>
      </c>
      <c r="G15471">
        <v>9</v>
      </c>
      <c r="O15471">
        <v>0.7</v>
      </c>
      <c r="P15471" t="s">
        <v>71</v>
      </c>
      <c r="Q15471">
        <v>21.4</v>
      </c>
      <c r="R15471" t="s">
        <v>71</v>
      </c>
    </row>
    <row r="15472" spans="1:46" x14ac:dyDescent="0.2">
      <c r="A15472" t="s">
        <v>384</v>
      </c>
      <c r="B15472" t="s">
        <v>385</v>
      </c>
      <c r="C15472">
        <f>-70.45593318 / 41.69382439</f>
        <v>-1.6898409827067438</v>
      </c>
      <c r="D15472" t="s">
        <v>386</v>
      </c>
      <c r="E15472" t="s">
        <v>70</v>
      </c>
      <c r="F15472" s="1">
        <v>41143</v>
      </c>
      <c r="G15472">
        <v>10</v>
      </c>
      <c r="O15472">
        <v>7.0000000000000007E-2</v>
      </c>
      <c r="P15472" t="s">
        <v>71</v>
      </c>
      <c r="Q15472">
        <v>20.3</v>
      </c>
      <c r="R15472" t="s">
        <v>71</v>
      </c>
    </row>
    <row r="15473" spans="1:46" x14ac:dyDescent="0.2">
      <c r="A15473" t="s">
        <v>406</v>
      </c>
      <c r="B15473" t="s">
        <v>407</v>
      </c>
      <c r="C15473">
        <f>-70.49405761 / 41.68744289</f>
        <v>-1.6910141933150364</v>
      </c>
      <c r="D15473" t="s">
        <v>408</v>
      </c>
      <c r="E15473" t="s">
        <v>70</v>
      </c>
      <c r="F15473" s="1">
        <v>37143</v>
      </c>
      <c r="G15473">
        <v>0.5</v>
      </c>
      <c r="I15473">
        <v>13.2</v>
      </c>
      <c r="J15473" t="s">
        <v>71</v>
      </c>
      <c r="K15473">
        <v>1.67</v>
      </c>
      <c r="L15473" t="s">
        <v>71</v>
      </c>
      <c r="M15473">
        <v>5</v>
      </c>
      <c r="N15473" t="s">
        <v>71</v>
      </c>
      <c r="O15473">
        <v>8.15</v>
      </c>
      <c r="P15473" t="s">
        <v>71</v>
      </c>
      <c r="Q15473">
        <v>25.9</v>
      </c>
      <c r="R15473" t="s">
        <v>71</v>
      </c>
      <c r="S15473">
        <v>0.26</v>
      </c>
      <c r="T15473" t="s">
        <v>71</v>
      </c>
      <c r="U15473">
        <v>8.0500000000000007</v>
      </c>
      <c r="V15473" t="s">
        <v>71</v>
      </c>
      <c r="W15473">
        <v>20.7</v>
      </c>
      <c r="X15473" t="s">
        <v>71</v>
      </c>
      <c r="Y15473">
        <v>34.229999999999997</v>
      </c>
      <c r="AA15473">
        <v>35.630000000000003</v>
      </c>
      <c r="AC15473">
        <v>36.81</v>
      </c>
      <c r="AE15473">
        <v>11.6</v>
      </c>
      <c r="AF15473" t="s">
        <v>71</v>
      </c>
      <c r="AG15473">
        <v>6.86</v>
      </c>
      <c r="AH15473" t="s">
        <v>71</v>
      </c>
      <c r="AS15473">
        <v>0.28000000000000003</v>
      </c>
      <c r="AT15473" t="s">
        <v>71</v>
      </c>
    </row>
    <row r="15474" spans="1:46" x14ac:dyDescent="0.2">
      <c r="A15474" t="s">
        <v>406</v>
      </c>
      <c r="B15474" t="s">
        <v>407</v>
      </c>
      <c r="C15474">
        <f>-70.49405761 / 41.68744289</f>
        <v>-1.6910141933150364</v>
      </c>
      <c r="D15474" t="s">
        <v>408</v>
      </c>
      <c r="E15474" t="s">
        <v>70</v>
      </c>
      <c r="F15474" s="1">
        <v>37143</v>
      </c>
      <c r="G15474">
        <v>1</v>
      </c>
      <c r="O15474">
        <v>8.17</v>
      </c>
      <c r="P15474" t="s">
        <v>71</v>
      </c>
      <c r="Q15474">
        <v>25.8</v>
      </c>
      <c r="R15474" t="s">
        <v>71</v>
      </c>
    </row>
    <row r="15475" spans="1:46" x14ac:dyDescent="0.2">
      <c r="A15475" t="s">
        <v>406</v>
      </c>
      <c r="B15475" t="s">
        <v>407</v>
      </c>
      <c r="C15475">
        <f>-70.49405761 / 41.68744289</f>
        <v>-1.6910141933150364</v>
      </c>
      <c r="D15475" t="s">
        <v>408</v>
      </c>
      <c r="E15475" t="s">
        <v>70</v>
      </c>
      <c r="F15475" s="1">
        <v>37143</v>
      </c>
      <c r="G15475">
        <v>2</v>
      </c>
      <c r="O15475">
        <v>8.19</v>
      </c>
      <c r="P15475" t="s">
        <v>71</v>
      </c>
      <c r="Q15475">
        <v>25.8</v>
      </c>
      <c r="R15475" t="s">
        <v>71</v>
      </c>
    </row>
    <row r="15476" spans="1:46" x14ac:dyDescent="0.2">
      <c r="A15476" t="s">
        <v>406</v>
      </c>
      <c r="B15476" t="s">
        <v>407</v>
      </c>
      <c r="C15476">
        <f>-70.49405761 / 41.68744289</f>
        <v>-1.6910141933150364</v>
      </c>
      <c r="D15476" t="s">
        <v>408</v>
      </c>
      <c r="E15476" t="s">
        <v>70</v>
      </c>
      <c r="F15476" s="1">
        <v>37143</v>
      </c>
      <c r="G15476">
        <v>3</v>
      </c>
      <c r="O15476">
        <v>8.2200000000000006</v>
      </c>
      <c r="P15476" t="s">
        <v>71</v>
      </c>
      <c r="Q15476">
        <v>25.6</v>
      </c>
      <c r="R15476" t="s">
        <v>71</v>
      </c>
    </row>
    <row r="15477" spans="1:46" x14ac:dyDescent="0.2">
      <c r="A15477" t="s">
        <v>406</v>
      </c>
      <c r="B15477" t="s">
        <v>407</v>
      </c>
      <c r="C15477">
        <f>-70.49405761 / 41.68744289</f>
        <v>-1.6910141933150364</v>
      </c>
      <c r="D15477" t="s">
        <v>408</v>
      </c>
      <c r="E15477" t="s">
        <v>70</v>
      </c>
      <c r="F15477" s="1">
        <v>37143</v>
      </c>
      <c r="G15477">
        <v>4</v>
      </c>
      <c r="O15477">
        <v>8.26</v>
      </c>
      <c r="P15477" t="s">
        <v>71</v>
      </c>
      <c r="Q15477">
        <v>25.6</v>
      </c>
      <c r="R15477" t="s">
        <v>71</v>
      </c>
    </row>
    <row r="15478" spans="1:46" x14ac:dyDescent="0.2">
      <c r="A15478" t="s">
        <v>406</v>
      </c>
      <c r="B15478" t="s">
        <v>407</v>
      </c>
      <c r="C15478">
        <f>-70.49405761 / 41.68744289</f>
        <v>-1.6910141933150364</v>
      </c>
      <c r="D15478" t="s">
        <v>408</v>
      </c>
      <c r="E15478" t="s">
        <v>70</v>
      </c>
      <c r="F15478" s="1">
        <v>37143</v>
      </c>
      <c r="G15478">
        <v>5</v>
      </c>
      <c r="O15478">
        <v>8.32</v>
      </c>
      <c r="P15478" t="s">
        <v>71</v>
      </c>
      <c r="Q15478">
        <v>25.3</v>
      </c>
      <c r="R15478" t="s">
        <v>71</v>
      </c>
    </row>
    <row r="15479" spans="1:46" x14ac:dyDescent="0.2">
      <c r="A15479" t="s">
        <v>406</v>
      </c>
      <c r="B15479" t="s">
        <v>407</v>
      </c>
      <c r="C15479">
        <f>-70.49405761 / 41.68744289</f>
        <v>-1.6910141933150364</v>
      </c>
      <c r="D15479" t="s">
        <v>408</v>
      </c>
      <c r="E15479" t="s">
        <v>70</v>
      </c>
      <c r="F15479" s="1">
        <v>37143</v>
      </c>
      <c r="G15479">
        <v>6</v>
      </c>
      <c r="O15479">
        <v>8.42</v>
      </c>
      <c r="P15479" t="s">
        <v>71</v>
      </c>
      <c r="Q15479">
        <v>25.2</v>
      </c>
      <c r="R15479" t="s">
        <v>71</v>
      </c>
    </row>
    <row r="15480" spans="1:46" x14ac:dyDescent="0.2">
      <c r="A15480" t="s">
        <v>406</v>
      </c>
      <c r="B15480" t="s">
        <v>407</v>
      </c>
      <c r="C15480">
        <f>-70.49405761 / 41.68744289</f>
        <v>-1.6910141933150364</v>
      </c>
      <c r="D15480" t="s">
        <v>408</v>
      </c>
      <c r="E15480" t="s">
        <v>70</v>
      </c>
      <c r="F15480" s="1">
        <v>37143</v>
      </c>
      <c r="G15480">
        <v>7</v>
      </c>
      <c r="O15480">
        <v>8.3800000000000008</v>
      </c>
      <c r="P15480" t="s">
        <v>71</v>
      </c>
      <c r="Q15480">
        <v>24.7</v>
      </c>
      <c r="R15480" t="s">
        <v>71</v>
      </c>
    </row>
    <row r="15481" spans="1:46" x14ac:dyDescent="0.2">
      <c r="A15481" t="s">
        <v>406</v>
      </c>
      <c r="B15481" t="s">
        <v>407</v>
      </c>
      <c r="C15481">
        <f>-70.49405761 / 41.68744289</f>
        <v>-1.6910141933150364</v>
      </c>
      <c r="D15481" t="s">
        <v>408</v>
      </c>
      <c r="E15481" t="s">
        <v>70</v>
      </c>
      <c r="F15481" s="1">
        <v>37143</v>
      </c>
      <c r="G15481">
        <v>8</v>
      </c>
      <c r="O15481">
        <v>9.83</v>
      </c>
      <c r="P15481" t="s">
        <v>71</v>
      </c>
      <c r="Q15481">
        <v>22.6</v>
      </c>
      <c r="R15481" t="s">
        <v>71</v>
      </c>
    </row>
    <row r="15482" spans="1:46" x14ac:dyDescent="0.2">
      <c r="A15482" t="s">
        <v>406</v>
      </c>
      <c r="B15482" t="s">
        <v>407</v>
      </c>
      <c r="C15482">
        <f>-70.49405761 / 41.68744289</f>
        <v>-1.6910141933150364</v>
      </c>
      <c r="D15482" t="s">
        <v>408</v>
      </c>
      <c r="E15482" t="s">
        <v>70</v>
      </c>
      <c r="F15482" s="1">
        <v>37143</v>
      </c>
      <c r="G15482">
        <v>9</v>
      </c>
      <c r="O15482">
        <v>10.35</v>
      </c>
      <c r="P15482" t="s">
        <v>71</v>
      </c>
      <c r="Q15482">
        <v>18.7</v>
      </c>
      <c r="R15482" t="s">
        <v>71</v>
      </c>
    </row>
    <row r="15483" spans="1:46" x14ac:dyDescent="0.2">
      <c r="A15483" t="s">
        <v>406</v>
      </c>
      <c r="B15483" t="s">
        <v>407</v>
      </c>
      <c r="C15483">
        <f>-70.49405761 / 41.68744289</f>
        <v>-1.6910141933150364</v>
      </c>
      <c r="D15483" t="s">
        <v>408</v>
      </c>
      <c r="E15483" t="s">
        <v>70</v>
      </c>
      <c r="F15483" s="1">
        <v>37143</v>
      </c>
      <c r="G15483">
        <v>10</v>
      </c>
      <c r="O15483">
        <v>5.78</v>
      </c>
      <c r="P15483" t="s">
        <v>71</v>
      </c>
      <c r="Q15483">
        <v>15.3</v>
      </c>
      <c r="R15483" t="s">
        <v>71</v>
      </c>
    </row>
    <row r="15484" spans="1:46" x14ac:dyDescent="0.2">
      <c r="A15484" t="s">
        <v>406</v>
      </c>
      <c r="B15484" t="s">
        <v>407</v>
      </c>
      <c r="C15484">
        <f>-70.49405761 / 41.68744289</f>
        <v>-1.6910141933150364</v>
      </c>
      <c r="D15484" t="s">
        <v>408</v>
      </c>
      <c r="E15484" t="s">
        <v>70</v>
      </c>
      <c r="F15484" s="1">
        <v>37143</v>
      </c>
      <c r="G15484">
        <v>11</v>
      </c>
      <c r="O15484">
        <v>1.61</v>
      </c>
      <c r="P15484" t="s">
        <v>71</v>
      </c>
      <c r="Q15484">
        <v>13.8</v>
      </c>
      <c r="R15484" t="s">
        <v>71</v>
      </c>
    </row>
    <row r="15485" spans="1:46" x14ac:dyDescent="0.2">
      <c r="A15485" t="s">
        <v>406</v>
      </c>
      <c r="B15485" t="s">
        <v>407</v>
      </c>
      <c r="C15485">
        <f>-70.49405761 / 41.68744289</f>
        <v>-1.6910141933150364</v>
      </c>
      <c r="D15485" t="s">
        <v>408</v>
      </c>
      <c r="E15485" t="s">
        <v>70</v>
      </c>
      <c r="F15485" s="1">
        <v>37143</v>
      </c>
      <c r="G15485">
        <v>12</v>
      </c>
      <c r="K15485">
        <v>19.75</v>
      </c>
      <c r="L15485" t="s">
        <v>71</v>
      </c>
      <c r="O15485">
        <v>0.55000000000000004</v>
      </c>
      <c r="P15485" t="s">
        <v>71</v>
      </c>
      <c r="Q15485">
        <v>12.6</v>
      </c>
      <c r="R15485" t="s">
        <v>71</v>
      </c>
      <c r="S15485">
        <v>0.9</v>
      </c>
      <c r="T15485" t="s">
        <v>71</v>
      </c>
      <c r="U15485">
        <v>27.88</v>
      </c>
      <c r="V15485" t="s">
        <v>71</v>
      </c>
      <c r="W15485">
        <v>28.9</v>
      </c>
      <c r="X15485" t="s">
        <v>71</v>
      </c>
      <c r="Y15485">
        <v>52.14</v>
      </c>
      <c r="AA15485">
        <v>59.86</v>
      </c>
      <c r="AE15485">
        <v>14.9</v>
      </c>
      <c r="AF15485" t="s">
        <v>71</v>
      </c>
      <c r="AG15485">
        <v>6.43</v>
      </c>
      <c r="AH15485" t="s">
        <v>71</v>
      </c>
      <c r="AS15485">
        <v>9.18</v>
      </c>
      <c r="AT15485" t="s">
        <v>71</v>
      </c>
    </row>
    <row r="15486" spans="1:46" x14ac:dyDescent="0.2">
      <c r="A15486" t="s">
        <v>406</v>
      </c>
      <c r="B15486" t="s">
        <v>407</v>
      </c>
      <c r="C15486">
        <f>-70.49405761 / 41.68744289</f>
        <v>-1.6910141933150364</v>
      </c>
      <c r="D15486" t="s">
        <v>408</v>
      </c>
      <c r="E15486" t="s">
        <v>70</v>
      </c>
      <c r="F15486" s="1">
        <v>37143</v>
      </c>
      <c r="G15486">
        <v>12.5</v>
      </c>
      <c r="O15486">
        <v>0.39</v>
      </c>
      <c r="P15486" t="s">
        <v>71</v>
      </c>
      <c r="Q15486">
        <v>11.5</v>
      </c>
      <c r="R15486" t="s">
        <v>71</v>
      </c>
    </row>
    <row r="15487" spans="1:46" x14ac:dyDescent="0.2">
      <c r="A15487" t="s">
        <v>406</v>
      </c>
      <c r="B15487" t="s">
        <v>407</v>
      </c>
      <c r="C15487">
        <f>-70.49405761 / 41.68744289</f>
        <v>-1.6910141933150364</v>
      </c>
      <c r="D15487" t="s">
        <v>408</v>
      </c>
      <c r="E15487" t="s">
        <v>70</v>
      </c>
      <c r="F15487" s="1">
        <v>37873</v>
      </c>
      <c r="G15487">
        <v>0.5</v>
      </c>
      <c r="I15487">
        <v>15.24</v>
      </c>
      <c r="J15487" t="s">
        <v>71</v>
      </c>
      <c r="K15487">
        <v>3.01</v>
      </c>
      <c r="L15487" t="s">
        <v>71</v>
      </c>
      <c r="M15487">
        <v>5.55</v>
      </c>
      <c r="N15487" t="s">
        <v>71</v>
      </c>
      <c r="O15487">
        <v>8.4</v>
      </c>
      <c r="P15487" t="s">
        <v>71</v>
      </c>
      <c r="Q15487">
        <v>23</v>
      </c>
      <c r="R15487" t="s">
        <v>71</v>
      </c>
      <c r="S15487">
        <v>0.3</v>
      </c>
      <c r="T15487" t="s">
        <v>71</v>
      </c>
      <c r="U15487">
        <v>9.2899999999999991</v>
      </c>
      <c r="V15487" t="s">
        <v>71</v>
      </c>
      <c r="W15487">
        <v>19.8</v>
      </c>
      <c r="X15487" t="s">
        <v>71</v>
      </c>
      <c r="Y15487">
        <v>36.29</v>
      </c>
      <c r="AA15487">
        <v>41.41</v>
      </c>
      <c r="AC15487">
        <v>35.299999999999997</v>
      </c>
      <c r="AE15487">
        <v>1.1000000000000001</v>
      </c>
      <c r="AF15487" t="s">
        <v>71</v>
      </c>
      <c r="AG15487">
        <v>6.72</v>
      </c>
      <c r="AH15487" t="s">
        <v>71</v>
      </c>
      <c r="AS15487">
        <v>0.03</v>
      </c>
      <c r="AT15487" t="s">
        <v>71</v>
      </c>
    </row>
    <row r="15488" spans="1:46" x14ac:dyDescent="0.2">
      <c r="A15488" t="s">
        <v>406</v>
      </c>
      <c r="B15488" t="s">
        <v>407</v>
      </c>
      <c r="C15488">
        <f>-70.49405761 / 41.68744289</f>
        <v>-1.6910141933150364</v>
      </c>
      <c r="D15488" t="s">
        <v>408</v>
      </c>
      <c r="E15488" t="s">
        <v>70</v>
      </c>
      <c r="F15488" s="1">
        <v>37873</v>
      </c>
      <c r="G15488">
        <v>1</v>
      </c>
      <c r="O15488">
        <v>8.4700000000000006</v>
      </c>
      <c r="P15488" t="s">
        <v>71</v>
      </c>
      <c r="Q15488">
        <v>23</v>
      </c>
      <c r="R15488" t="s">
        <v>71</v>
      </c>
    </row>
    <row r="15489" spans="1:46" x14ac:dyDescent="0.2">
      <c r="A15489" t="s">
        <v>406</v>
      </c>
      <c r="B15489" t="s">
        <v>407</v>
      </c>
      <c r="C15489">
        <f>-70.49405761 / 41.68744289</f>
        <v>-1.6910141933150364</v>
      </c>
      <c r="D15489" t="s">
        <v>408</v>
      </c>
      <c r="E15489" t="s">
        <v>70</v>
      </c>
      <c r="F15489" s="1">
        <v>37873</v>
      </c>
      <c r="G15489">
        <v>2</v>
      </c>
      <c r="O15489">
        <v>8.42</v>
      </c>
      <c r="P15489" t="s">
        <v>71</v>
      </c>
      <c r="Q15489">
        <v>23</v>
      </c>
      <c r="R15489" t="s">
        <v>71</v>
      </c>
    </row>
    <row r="15490" spans="1:46" x14ac:dyDescent="0.2">
      <c r="A15490" t="s">
        <v>406</v>
      </c>
      <c r="B15490" t="s">
        <v>407</v>
      </c>
      <c r="C15490">
        <f>-70.49405761 / 41.68744289</f>
        <v>-1.6910141933150364</v>
      </c>
      <c r="D15490" t="s">
        <v>408</v>
      </c>
      <c r="E15490" t="s">
        <v>70</v>
      </c>
      <c r="F15490" s="1">
        <v>37873</v>
      </c>
      <c r="G15490">
        <v>3</v>
      </c>
      <c r="K15490">
        <v>3.27</v>
      </c>
      <c r="L15490" t="s">
        <v>71</v>
      </c>
      <c r="O15490">
        <v>8.4600000000000009</v>
      </c>
      <c r="P15490" t="s">
        <v>71</v>
      </c>
      <c r="Q15490">
        <v>23</v>
      </c>
      <c r="R15490" t="s">
        <v>71</v>
      </c>
      <c r="S15490">
        <v>0.3</v>
      </c>
      <c r="T15490" t="s">
        <v>71</v>
      </c>
      <c r="U15490">
        <v>9.2899999999999991</v>
      </c>
      <c r="V15490" t="s">
        <v>71</v>
      </c>
      <c r="W15490">
        <v>16.100000000000001</v>
      </c>
      <c r="X15490" t="s">
        <v>71</v>
      </c>
      <c r="Y15490">
        <v>36.29</v>
      </c>
      <c r="AA15490">
        <v>42.22</v>
      </c>
      <c r="AE15490">
        <v>1.0900000000000001</v>
      </c>
      <c r="AF15490" t="s">
        <v>71</v>
      </c>
      <c r="AG15490">
        <v>6.71</v>
      </c>
      <c r="AH15490" t="s">
        <v>71</v>
      </c>
      <c r="AS15490">
        <v>0.03</v>
      </c>
      <c r="AT15490" t="s">
        <v>71</v>
      </c>
    </row>
    <row r="15491" spans="1:46" x14ac:dyDescent="0.2">
      <c r="A15491" t="s">
        <v>406</v>
      </c>
      <c r="B15491" t="s">
        <v>407</v>
      </c>
      <c r="C15491">
        <f>-70.49405761 / 41.68744289</f>
        <v>-1.6910141933150364</v>
      </c>
      <c r="D15491" t="s">
        <v>408</v>
      </c>
      <c r="E15491" t="s">
        <v>70</v>
      </c>
      <c r="F15491" s="1">
        <v>37873</v>
      </c>
      <c r="G15491">
        <v>4</v>
      </c>
      <c r="O15491">
        <v>8.4600000000000009</v>
      </c>
      <c r="P15491" t="s">
        <v>71</v>
      </c>
      <c r="Q15491">
        <v>23</v>
      </c>
      <c r="R15491" t="s">
        <v>71</v>
      </c>
    </row>
    <row r="15492" spans="1:46" x14ac:dyDescent="0.2">
      <c r="A15492" t="s">
        <v>406</v>
      </c>
      <c r="B15492" t="s">
        <v>407</v>
      </c>
      <c r="C15492">
        <f>-70.49405761 / 41.68744289</f>
        <v>-1.6910141933150364</v>
      </c>
      <c r="D15492" t="s">
        <v>408</v>
      </c>
      <c r="E15492" t="s">
        <v>70</v>
      </c>
      <c r="F15492" s="1">
        <v>37873</v>
      </c>
      <c r="G15492">
        <v>5</v>
      </c>
      <c r="O15492">
        <v>8.4</v>
      </c>
      <c r="P15492" t="s">
        <v>71</v>
      </c>
      <c r="Q15492">
        <v>22.9</v>
      </c>
      <c r="R15492" t="s">
        <v>71</v>
      </c>
    </row>
    <row r="15493" spans="1:46" x14ac:dyDescent="0.2">
      <c r="A15493" t="s">
        <v>406</v>
      </c>
      <c r="B15493" t="s">
        <v>407</v>
      </c>
      <c r="C15493">
        <f>-70.49405761 / 41.68744289</f>
        <v>-1.6910141933150364</v>
      </c>
      <c r="D15493" t="s">
        <v>408</v>
      </c>
      <c r="E15493" t="s">
        <v>70</v>
      </c>
      <c r="F15493" s="1">
        <v>37873</v>
      </c>
      <c r="G15493">
        <v>6</v>
      </c>
      <c r="O15493">
        <v>8.3000000000000007</v>
      </c>
      <c r="P15493" t="s">
        <v>71</v>
      </c>
      <c r="Q15493">
        <v>22.9</v>
      </c>
      <c r="R15493" t="s">
        <v>71</v>
      </c>
    </row>
    <row r="15494" spans="1:46" x14ac:dyDescent="0.2">
      <c r="A15494" t="s">
        <v>406</v>
      </c>
      <c r="B15494" t="s">
        <v>407</v>
      </c>
      <c r="C15494">
        <f>-70.49405761 / 41.68744289</f>
        <v>-1.6910141933150364</v>
      </c>
      <c r="D15494" t="s">
        <v>408</v>
      </c>
      <c r="E15494" t="s">
        <v>70</v>
      </c>
      <c r="F15494" s="1">
        <v>37873</v>
      </c>
      <c r="G15494">
        <v>7</v>
      </c>
      <c r="O15494">
        <v>8.2799999999999994</v>
      </c>
      <c r="P15494" t="s">
        <v>71</v>
      </c>
      <c r="Q15494">
        <v>22.8</v>
      </c>
      <c r="R15494" t="s">
        <v>71</v>
      </c>
    </row>
    <row r="15495" spans="1:46" x14ac:dyDescent="0.2">
      <c r="A15495" t="s">
        <v>406</v>
      </c>
      <c r="B15495" t="s">
        <v>407</v>
      </c>
      <c r="C15495">
        <f>-70.49405761 / 41.68744289</f>
        <v>-1.6910141933150364</v>
      </c>
      <c r="D15495" t="s">
        <v>408</v>
      </c>
      <c r="E15495" t="s">
        <v>70</v>
      </c>
      <c r="F15495" s="1">
        <v>37873</v>
      </c>
      <c r="G15495">
        <v>8</v>
      </c>
      <c r="O15495">
        <v>8.4499999999999993</v>
      </c>
      <c r="P15495" t="s">
        <v>71</v>
      </c>
      <c r="Q15495">
        <v>22.2</v>
      </c>
      <c r="R15495" t="s">
        <v>71</v>
      </c>
    </row>
    <row r="15496" spans="1:46" x14ac:dyDescent="0.2">
      <c r="A15496" t="s">
        <v>406</v>
      </c>
      <c r="B15496" t="s">
        <v>407</v>
      </c>
      <c r="C15496">
        <f>-70.49405761 / 41.68744289</f>
        <v>-1.6910141933150364</v>
      </c>
      <c r="D15496" t="s">
        <v>408</v>
      </c>
      <c r="E15496" t="s">
        <v>70</v>
      </c>
      <c r="F15496" s="1">
        <v>37873</v>
      </c>
      <c r="G15496">
        <v>9</v>
      </c>
      <c r="K15496">
        <v>16.45</v>
      </c>
      <c r="L15496" t="s">
        <v>71</v>
      </c>
      <c r="O15496">
        <v>11.44</v>
      </c>
      <c r="P15496" t="s">
        <v>71</v>
      </c>
      <c r="Q15496">
        <v>18.7</v>
      </c>
      <c r="R15496" t="s">
        <v>71</v>
      </c>
      <c r="S15496">
        <v>0.3</v>
      </c>
      <c r="T15496" t="s">
        <v>71</v>
      </c>
      <c r="U15496">
        <v>9.2899999999999991</v>
      </c>
      <c r="V15496" t="s">
        <v>71</v>
      </c>
      <c r="W15496">
        <v>27.8</v>
      </c>
      <c r="X15496" t="s">
        <v>71</v>
      </c>
      <c r="Y15496">
        <v>36.29</v>
      </c>
      <c r="AA15496">
        <v>58.07</v>
      </c>
      <c r="AE15496">
        <v>1.23</v>
      </c>
      <c r="AF15496" t="s">
        <v>71</v>
      </c>
      <c r="AG15496">
        <v>6.83</v>
      </c>
      <c r="AH15496" t="s">
        <v>71</v>
      </c>
      <c r="AS15496">
        <v>0.03</v>
      </c>
      <c r="AT15496" t="s">
        <v>71</v>
      </c>
    </row>
    <row r="15497" spans="1:46" x14ac:dyDescent="0.2">
      <c r="A15497" t="s">
        <v>406</v>
      </c>
      <c r="B15497" t="s">
        <v>407</v>
      </c>
      <c r="C15497">
        <f>-70.49405761 / 41.68744289</f>
        <v>-1.6910141933150364</v>
      </c>
      <c r="D15497" t="s">
        <v>408</v>
      </c>
      <c r="E15497" t="s">
        <v>70</v>
      </c>
      <c r="F15497" s="1">
        <v>37873</v>
      </c>
      <c r="G15497">
        <v>10</v>
      </c>
      <c r="O15497">
        <v>11.24</v>
      </c>
      <c r="P15497" t="s">
        <v>71</v>
      </c>
      <c r="Q15497">
        <v>16.100000000000001</v>
      </c>
      <c r="R15497" t="s">
        <v>71</v>
      </c>
    </row>
    <row r="15498" spans="1:46" x14ac:dyDescent="0.2">
      <c r="A15498" t="s">
        <v>406</v>
      </c>
      <c r="B15498" t="s">
        <v>407</v>
      </c>
      <c r="C15498">
        <f>-70.49405761 / 41.68744289</f>
        <v>-1.6910141933150364</v>
      </c>
      <c r="D15498" t="s">
        <v>408</v>
      </c>
      <c r="E15498" t="s">
        <v>70</v>
      </c>
      <c r="F15498" s="1">
        <v>37873</v>
      </c>
      <c r="G15498">
        <v>11</v>
      </c>
      <c r="O15498">
        <v>1.23</v>
      </c>
      <c r="P15498" t="s">
        <v>71</v>
      </c>
      <c r="Q15498">
        <v>14.2</v>
      </c>
      <c r="R15498" t="s">
        <v>71</v>
      </c>
    </row>
    <row r="15499" spans="1:46" x14ac:dyDescent="0.2">
      <c r="A15499" t="s">
        <v>406</v>
      </c>
      <c r="B15499" t="s">
        <v>407</v>
      </c>
      <c r="C15499">
        <f>-70.49405761 / 41.68744289</f>
        <v>-1.6910141933150364</v>
      </c>
      <c r="D15499" t="s">
        <v>408</v>
      </c>
      <c r="E15499" t="s">
        <v>70</v>
      </c>
      <c r="F15499" s="1">
        <v>37873</v>
      </c>
      <c r="G15499">
        <v>12</v>
      </c>
      <c r="O15499">
        <v>0.56999999999999995</v>
      </c>
      <c r="P15499" t="s">
        <v>71</v>
      </c>
      <c r="Q15499">
        <v>13.1</v>
      </c>
      <c r="R15499" t="s">
        <v>71</v>
      </c>
    </row>
    <row r="15500" spans="1:46" x14ac:dyDescent="0.2">
      <c r="A15500" t="s">
        <v>406</v>
      </c>
      <c r="B15500" t="s">
        <v>407</v>
      </c>
      <c r="C15500">
        <f>-70.49405761 / 41.68744289</f>
        <v>-1.6910141933150364</v>
      </c>
      <c r="D15500" t="s">
        <v>408</v>
      </c>
      <c r="E15500" t="s">
        <v>70</v>
      </c>
      <c r="F15500" s="1">
        <v>37873</v>
      </c>
      <c r="G15500">
        <v>13</v>
      </c>
      <c r="O15500">
        <v>0.18</v>
      </c>
      <c r="P15500" t="s">
        <v>71</v>
      </c>
      <c r="Q15500">
        <v>12.6</v>
      </c>
      <c r="R15500" t="s">
        <v>71</v>
      </c>
    </row>
    <row r="15501" spans="1:46" x14ac:dyDescent="0.2">
      <c r="A15501" t="s">
        <v>406</v>
      </c>
      <c r="B15501" t="s">
        <v>407</v>
      </c>
      <c r="C15501">
        <f>-70.49405761 / 41.68744289</f>
        <v>-1.6910141933150364</v>
      </c>
      <c r="D15501" t="s">
        <v>408</v>
      </c>
      <c r="E15501" t="s">
        <v>70</v>
      </c>
      <c r="F15501" s="1">
        <v>37873</v>
      </c>
      <c r="G15501">
        <v>14</v>
      </c>
      <c r="K15501">
        <v>23.21</v>
      </c>
      <c r="L15501" t="s">
        <v>71</v>
      </c>
      <c r="O15501">
        <v>0.14000000000000001</v>
      </c>
      <c r="P15501" t="s">
        <v>71</v>
      </c>
      <c r="Q15501">
        <v>11.6</v>
      </c>
      <c r="R15501" t="s">
        <v>71</v>
      </c>
      <c r="S15501">
        <v>0.9</v>
      </c>
      <c r="T15501" t="s">
        <v>71</v>
      </c>
      <c r="U15501">
        <v>27.88</v>
      </c>
      <c r="V15501" t="s">
        <v>71</v>
      </c>
      <c r="W15501">
        <v>73</v>
      </c>
      <c r="X15501" t="s">
        <v>71</v>
      </c>
      <c r="Y15501">
        <v>52.14</v>
      </c>
      <c r="AA15501">
        <v>61.45</v>
      </c>
      <c r="AE15501">
        <v>3.44</v>
      </c>
      <c r="AF15501" t="s">
        <v>71</v>
      </c>
      <c r="AG15501">
        <v>6.5</v>
      </c>
      <c r="AH15501" t="s">
        <v>71</v>
      </c>
      <c r="AS15501">
        <v>0.03</v>
      </c>
      <c r="AT15501" t="s">
        <v>71</v>
      </c>
    </row>
    <row r="15502" spans="1:46" x14ac:dyDescent="0.2">
      <c r="A15502" t="s">
        <v>406</v>
      </c>
      <c r="B15502" t="s">
        <v>407</v>
      </c>
      <c r="C15502">
        <f>-70.49405761 / 41.68744289</f>
        <v>-1.6910141933150364</v>
      </c>
      <c r="D15502" t="s">
        <v>408</v>
      </c>
      <c r="E15502" t="s">
        <v>70</v>
      </c>
      <c r="F15502" s="1">
        <v>38225</v>
      </c>
      <c r="G15502">
        <v>0.5</v>
      </c>
      <c r="I15502">
        <v>15.36</v>
      </c>
      <c r="J15502" t="s">
        <v>71</v>
      </c>
      <c r="K15502">
        <v>3.4</v>
      </c>
      <c r="L15502" t="s">
        <v>71</v>
      </c>
      <c r="M15502">
        <v>6.49</v>
      </c>
      <c r="N15502" t="s">
        <v>71</v>
      </c>
      <c r="O15502">
        <v>8.4700000000000006</v>
      </c>
      <c r="P15502" t="s">
        <v>71</v>
      </c>
      <c r="Q15502">
        <v>23.7</v>
      </c>
      <c r="R15502" t="s">
        <v>71</v>
      </c>
      <c r="S15502">
        <v>0.23</v>
      </c>
      <c r="T15502" t="s">
        <v>71</v>
      </c>
      <c r="U15502">
        <v>7.12</v>
      </c>
      <c r="V15502" t="s">
        <v>71</v>
      </c>
      <c r="W15502">
        <v>13.57</v>
      </c>
      <c r="X15502" t="s">
        <v>71</v>
      </c>
      <c r="Y15502">
        <v>32.46</v>
      </c>
      <c r="AA15502">
        <v>42.61</v>
      </c>
      <c r="AC15502">
        <v>33.049999999999997</v>
      </c>
      <c r="AE15502">
        <v>23.41</v>
      </c>
      <c r="AF15502" t="s">
        <v>71</v>
      </c>
      <c r="AG15502">
        <v>6.85</v>
      </c>
      <c r="AH15502" t="s">
        <v>71</v>
      </c>
      <c r="AS15502">
        <v>0.03</v>
      </c>
      <c r="AT15502" t="s">
        <v>71</v>
      </c>
    </row>
    <row r="15503" spans="1:46" x14ac:dyDescent="0.2">
      <c r="A15503" t="s">
        <v>406</v>
      </c>
      <c r="B15503" t="s">
        <v>407</v>
      </c>
      <c r="C15503">
        <f>-70.49405761 / 41.68744289</f>
        <v>-1.6910141933150364</v>
      </c>
      <c r="D15503" t="s">
        <v>408</v>
      </c>
      <c r="E15503" t="s">
        <v>70</v>
      </c>
      <c r="F15503" s="1">
        <v>38225</v>
      </c>
      <c r="G15503">
        <v>1</v>
      </c>
      <c r="O15503">
        <v>8.41</v>
      </c>
      <c r="P15503" t="s">
        <v>71</v>
      </c>
      <c r="Q15503">
        <v>23.6</v>
      </c>
      <c r="R15503" t="s">
        <v>71</v>
      </c>
    </row>
    <row r="15504" spans="1:46" x14ac:dyDescent="0.2">
      <c r="A15504" t="s">
        <v>406</v>
      </c>
      <c r="B15504" t="s">
        <v>407</v>
      </c>
      <c r="C15504">
        <f>-70.49405761 / 41.68744289</f>
        <v>-1.6910141933150364</v>
      </c>
      <c r="D15504" t="s">
        <v>408</v>
      </c>
      <c r="E15504" t="s">
        <v>70</v>
      </c>
      <c r="F15504" s="1">
        <v>38225</v>
      </c>
      <c r="G15504">
        <v>2</v>
      </c>
      <c r="O15504">
        <v>8.43</v>
      </c>
      <c r="P15504" t="s">
        <v>71</v>
      </c>
      <c r="Q15504">
        <v>23.4</v>
      </c>
      <c r="R15504" t="s">
        <v>71</v>
      </c>
    </row>
    <row r="15505" spans="1:46" x14ac:dyDescent="0.2">
      <c r="A15505" t="s">
        <v>406</v>
      </c>
      <c r="B15505" t="s">
        <v>407</v>
      </c>
      <c r="C15505">
        <f>-70.49405761 / 41.68744289</f>
        <v>-1.6910141933150364</v>
      </c>
      <c r="D15505" t="s">
        <v>408</v>
      </c>
      <c r="E15505" t="s">
        <v>70</v>
      </c>
      <c r="F15505" s="1">
        <v>38225</v>
      </c>
      <c r="G15505">
        <v>3</v>
      </c>
      <c r="K15505">
        <v>2.33</v>
      </c>
      <c r="L15505" t="s">
        <v>71</v>
      </c>
      <c r="O15505">
        <v>8.5</v>
      </c>
      <c r="P15505" t="s">
        <v>71</v>
      </c>
      <c r="Q15505">
        <v>23.3</v>
      </c>
      <c r="R15505" t="s">
        <v>71</v>
      </c>
      <c r="S15505">
        <v>0.42</v>
      </c>
      <c r="T15505" t="s">
        <v>71</v>
      </c>
      <c r="U15505">
        <v>13.01</v>
      </c>
      <c r="V15505" t="s">
        <v>71</v>
      </c>
      <c r="W15505">
        <v>15.54</v>
      </c>
      <c r="X15505" t="s">
        <v>71</v>
      </c>
      <c r="Y15505">
        <v>41.15</v>
      </c>
      <c r="AA15505">
        <v>38.9</v>
      </c>
      <c r="AE15505">
        <v>36.119999999999997</v>
      </c>
      <c r="AF15505" t="s">
        <v>71</v>
      </c>
      <c r="AG15505">
        <v>4.26</v>
      </c>
      <c r="AH15505" t="s">
        <v>71</v>
      </c>
      <c r="AS15505">
        <v>0.74</v>
      </c>
      <c r="AT15505" t="s">
        <v>71</v>
      </c>
    </row>
    <row r="15506" spans="1:46" x14ac:dyDescent="0.2">
      <c r="A15506" t="s">
        <v>406</v>
      </c>
      <c r="B15506" t="s">
        <v>407</v>
      </c>
      <c r="C15506">
        <f>-70.49405761 / 41.68744289</f>
        <v>-1.6910141933150364</v>
      </c>
      <c r="D15506" t="s">
        <v>408</v>
      </c>
      <c r="E15506" t="s">
        <v>70</v>
      </c>
      <c r="F15506" s="1">
        <v>38225</v>
      </c>
      <c r="G15506">
        <v>4</v>
      </c>
      <c r="O15506">
        <v>8.48</v>
      </c>
      <c r="P15506" t="s">
        <v>71</v>
      </c>
      <c r="Q15506">
        <v>23.3</v>
      </c>
      <c r="R15506" t="s">
        <v>71</v>
      </c>
    </row>
    <row r="15507" spans="1:46" x14ac:dyDescent="0.2">
      <c r="A15507" t="s">
        <v>406</v>
      </c>
      <c r="B15507" t="s">
        <v>407</v>
      </c>
      <c r="C15507">
        <f>-70.49405761 / 41.68744289</f>
        <v>-1.6910141933150364</v>
      </c>
      <c r="D15507" t="s">
        <v>408</v>
      </c>
      <c r="E15507" t="s">
        <v>70</v>
      </c>
      <c r="F15507" s="1">
        <v>38225</v>
      </c>
      <c r="G15507">
        <v>5</v>
      </c>
      <c r="O15507">
        <v>8.51</v>
      </c>
      <c r="P15507" t="s">
        <v>71</v>
      </c>
      <c r="Q15507">
        <v>23.3</v>
      </c>
      <c r="R15507" t="s">
        <v>71</v>
      </c>
    </row>
    <row r="15508" spans="1:46" x14ac:dyDescent="0.2">
      <c r="A15508" t="s">
        <v>406</v>
      </c>
      <c r="B15508" t="s">
        <v>407</v>
      </c>
      <c r="C15508">
        <f>-70.49405761 / 41.68744289</f>
        <v>-1.6910141933150364</v>
      </c>
      <c r="D15508" t="s">
        <v>408</v>
      </c>
      <c r="E15508" t="s">
        <v>70</v>
      </c>
      <c r="F15508" s="1">
        <v>38225</v>
      </c>
      <c r="G15508">
        <v>6</v>
      </c>
      <c r="O15508">
        <v>8.48</v>
      </c>
      <c r="P15508" t="s">
        <v>71</v>
      </c>
      <c r="Q15508">
        <v>23.2</v>
      </c>
      <c r="R15508" t="s">
        <v>71</v>
      </c>
    </row>
    <row r="15509" spans="1:46" x14ac:dyDescent="0.2">
      <c r="A15509" t="s">
        <v>406</v>
      </c>
      <c r="B15509" t="s">
        <v>407</v>
      </c>
      <c r="C15509">
        <f>-70.49405761 / 41.68744289</f>
        <v>-1.6910141933150364</v>
      </c>
      <c r="D15509" t="s">
        <v>408</v>
      </c>
      <c r="E15509" t="s">
        <v>70</v>
      </c>
      <c r="F15509" s="1">
        <v>38225</v>
      </c>
      <c r="G15509">
        <v>7</v>
      </c>
      <c r="O15509">
        <v>8.5</v>
      </c>
      <c r="P15509" t="s">
        <v>71</v>
      </c>
      <c r="Q15509">
        <v>23.2</v>
      </c>
      <c r="R15509" t="s">
        <v>71</v>
      </c>
    </row>
    <row r="15510" spans="1:46" x14ac:dyDescent="0.2">
      <c r="A15510" t="s">
        <v>406</v>
      </c>
      <c r="B15510" t="s">
        <v>407</v>
      </c>
      <c r="C15510">
        <f>-70.49405761 / 41.68744289</f>
        <v>-1.6910141933150364</v>
      </c>
      <c r="D15510" t="s">
        <v>408</v>
      </c>
      <c r="E15510" t="s">
        <v>70</v>
      </c>
      <c r="F15510" s="1">
        <v>38225</v>
      </c>
      <c r="G15510">
        <v>8</v>
      </c>
      <c r="O15510">
        <v>8.49</v>
      </c>
      <c r="P15510" t="s">
        <v>71</v>
      </c>
      <c r="Q15510">
        <v>23.1</v>
      </c>
      <c r="R15510" t="s">
        <v>71</v>
      </c>
    </row>
    <row r="15511" spans="1:46" x14ac:dyDescent="0.2">
      <c r="A15511" t="s">
        <v>406</v>
      </c>
      <c r="B15511" t="s">
        <v>407</v>
      </c>
      <c r="C15511">
        <f>-70.49405761 / 41.68744289</f>
        <v>-1.6910141933150364</v>
      </c>
      <c r="D15511" t="s">
        <v>408</v>
      </c>
      <c r="E15511" t="s">
        <v>70</v>
      </c>
      <c r="F15511" s="1">
        <v>38225</v>
      </c>
      <c r="G15511">
        <v>9</v>
      </c>
      <c r="K15511">
        <v>7.2</v>
      </c>
      <c r="L15511" t="s">
        <v>71</v>
      </c>
      <c r="O15511">
        <v>10.3</v>
      </c>
      <c r="P15511" t="s">
        <v>71</v>
      </c>
      <c r="Q15511">
        <v>21.2</v>
      </c>
      <c r="R15511" t="s">
        <v>71</v>
      </c>
      <c r="S15511">
        <v>0.34</v>
      </c>
      <c r="T15511" t="s">
        <v>71</v>
      </c>
      <c r="U15511">
        <v>10.53</v>
      </c>
      <c r="V15511" t="s">
        <v>71</v>
      </c>
      <c r="W15511">
        <v>16.3</v>
      </c>
      <c r="X15511" t="s">
        <v>71</v>
      </c>
      <c r="Y15511">
        <v>38.1</v>
      </c>
      <c r="AA15511">
        <v>49.97</v>
      </c>
      <c r="AE15511">
        <v>23.61</v>
      </c>
      <c r="AF15511" t="s">
        <v>71</v>
      </c>
      <c r="AG15511">
        <v>6.82</v>
      </c>
      <c r="AH15511" t="s">
        <v>71</v>
      </c>
      <c r="AS15511">
        <v>0.03</v>
      </c>
      <c r="AT15511" t="s">
        <v>71</v>
      </c>
    </row>
    <row r="15512" spans="1:46" x14ac:dyDescent="0.2">
      <c r="A15512" t="s">
        <v>406</v>
      </c>
      <c r="B15512" t="s">
        <v>407</v>
      </c>
      <c r="C15512">
        <f>-70.49405761 / 41.68744289</f>
        <v>-1.6910141933150364</v>
      </c>
      <c r="D15512" t="s">
        <v>408</v>
      </c>
      <c r="E15512" t="s">
        <v>70</v>
      </c>
      <c r="F15512" s="1">
        <v>38225</v>
      </c>
      <c r="G15512">
        <v>10</v>
      </c>
      <c r="O15512">
        <v>9.3800000000000008</v>
      </c>
      <c r="P15512" t="s">
        <v>71</v>
      </c>
      <c r="Q15512">
        <v>16.2</v>
      </c>
      <c r="R15512" t="s">
        <v>71</v>
      </c>
    </row>
    <row r="15513" spans="1:46" x14ac:dyDescent="0.2">
      <c r="A15513" t="s">
        <v>406</v>
      </c>
      <c r="B15513" t="s">
        <v>407</v>
      </c>
      <c r="C15513">
        <f>-70.49405761 / 41.68744289</f>
        <v>-1.6910141933150364</v>
      </c>
      <c r="D15513" t="s">
        <v>408</v>
      </c>
      <c r="E15513" t="s">
        <v>70</v>
      </c>
      <c r="F15513" s="1">
        <v>38225</v>
      </c>
      <c r="G15513">
        <v>11</v>
      </c>
      <c r="O15513">
        <v>2.0699999999999998</v>
      </c>
      <c r="P15513" t="s">
        <v>71</v>
      </c>
      <c r="Q15513">
        <v>14.1</v>
      </c>
      <c r="R15513" t="s">
        <v>71</v>
      </c>
    </row>
    <row r="15514" spans="1:46" x14ac:dyDescent="0.2">
      <c r="A15514" t="s">
        <v>406</v>
      </c>
      <c r="B15514" t="s">
        <v>407</v>
      </c>
      <c r="C15514">
        <f>-70.49405761 / 41.68744289</f>
        <v>-1.6910141933150364</v>
      </c>
      <c r="D15514" t="s">
        <v>408</v>
      </c>
      <c r="E15514" t="s">
        <v>70</v>
      </c>
      <c r="F15514" s="1">
        <v>38225</v>
      </c>
      <c r="G15514">
        <v>12</v>
      </c>
      <c r="O15514">
        <v>0.56000000000000005</v>
      </c>
      <c r="P15514" t="s">
        <v>71</v>
      </c>
      <c r="Q15514">
        <v>12.7</v>
      </c>
      <c r="R15514" t="s">
        <v>71</v>
      </c>
    </row>
    <row r="15515" spans="1:46" x14ac:dyDescent="0.2">
      <c r="A15515" t="s">
        <v>406</v>
      </c>
      <c r="B15515" t="s">
        <v>407</v>
      </c>
      <c r="C15515">
        <f>-70.49405761 / 41.68744289</f>
        <v>-1.6910141933150364</v>
      </c>
      <c r="D15515" t="s">
        <v>408</v>
      </c>
      <c r="E15515" t="s">
        <v>70</v>
      </c>
      <c r="F15515" s="1">
        <v>38225</v>
      </c>
      <c r="G15515">
        <v>13</v>
      </c>
      <c r="O15515">
        <v>0.32</v>
      </c>
      <c r="P15515" t="s">
        <v>71</v>
      </c>
      <c r="Q15515">
        <v>11.8</v>
      </c>
      <c r="R15515" t="s">
        <v>71</v>
      </c>
    </row>
    <row r="15516" spans="1:46" x14ac:dyDescent="0.2">
      <c r="A15516" t="s">
        <v>406</v>
      </c>
      <c r="B15516" t="s">
        <v>407</v>
      </c>
      <c r="C15516">
        <f>-70.49405761 / 41.68744289</f>
        <v>-1.6910141933150364</v>
      </c>
      <c r="D15516" t="s">
        <v>408</v>
      </c>
      <c r="E15516" t="s">
        <v>70</v>
      </c>
      <c r="F15516" s="1">
        <v>38225</v>
      </c>
      <c r="G15516">
        <v>14</v>
      </c>
      <c r="O15516">
        <v>0.23</v>
      </c>
      <c r="P15516" t="s">
        <v>71</v>
      </c>
      <c r="Q15516">
        <v>10.9</v>
      </c>
      <c r="R15516" t="s">
        <v>71</v>
      </c>
    </row>
    <row r="15517" spans="1:46" x14ac:dyDescent="0.2">
      <c r="A15517" t="s">
        <v>406</v>
      </c>
      <c r="B15517" t="s">
        <v>407</v>
      </c>
      <c r="C15517">
        <f>-70.49405761 / 41.68744289</f>
        <v>-1.6910141933150364</v>
      </c>
      <c r="D15517" t="s">
        <v>408</v>
      </c>
      <c r="E15517" t="s">
        <v>70</v>
      </c>
      <c r="F15517" s="1">
        <v>38225</v>
      </c>
      <c r="G15517">
        <v>15</v>
      </c>
      <c r="K15517">
        <v>19.43</v>
      </c>
      <c r="L15517" t="s">
        <v>71</v>
      </c>
      <c r="O15517">
        <v>0.22</v>
      </c>
      <c r="P15517" t="s">
        <v>71</v>
      </c>
      <c r="Q15517">
        <v>10.7</v>
      </c>
      <c r="R15517" t="s">
        <v>71</v>
      </c>
      <c r="S15517">
        <v>3.75</v>
      </c>
      <c r="T15517" t="s">
        <v>71</v>
      </c>
      <c r="U15517">
        <v>116.15</v>
      </c>
      <c r="V15517" t="s">
        <v>71</v>
      </c>
      <c r="W15517">
        <v>126.31</v>
      </c>
      <c r="X15517" t="s">
        <v>71</v>
      </c>
      <c r="Y15517">
        <v>72.72</v>
      </c>
      <c r="AA15517">
        <v>59.7</v>
      </c>
      <c r="AE15517">
        <v>79.11</v>
      </c>
      <c r="AF15517" t="s">
        <v>71</v>
      </c>
      <c r="AG15517">
        <v>6.46</v>
      </c>
      <c r="AH15517" t="s">
        <v>71</v>
      </c>
      <c r="AS15517">
        <v>43.77</v>
      </c>
      <c r="AT15517" t="s">
        <v>71</v>
      </c>
    </row>
    <row r="15518" spans="1:46" x14ac:dyDescent="0.2">
      <c r="A15518" t="s">
        <v>406</v>
      </c>
      <c r="B15518" t="s">
        <v>407</v>
      </c>
      <c r="C15518">
        <f>-70.49405761 / 41.68744289</f>
        <v>-1.6910141933150364</v>
      </c>
      <c r="D15518" t="s">
        <v>408</v>
      </c>
      <c r="E15518" t="s">
        <v>70</v>
      </c>
      <c r="F15518" s="1">
        <v>38603</v>
      </c>
      <c r="G15518">
        <v>0.5</v>
      </c>
      <c r="I15518">
        <v>16.2</v>
      </c>
      <c r="J15518" t="s">
        <v>71</v>
      </c>
      <c r="K15518">
        <v>3.08</v>
      </c>
      <c r="L15518" t="s">
        <v>71</v>
      </c>
      <c r="M15518">
        <v>5.4</v>
      </c>
      <c r="N15518" t="s">
        <v>71</v>
      </c>
      <c r="O15518">
        <v>7.88</v>
      </c>
      <c r="P15518" t="s">
        <v>71</v>
      </c>
      <c r="Q15518">
        <v>24.8</v>
      </c>
      <c r="R15518" t="s">
        <v>71</v>
      </c>
      <c r="S15518">
        <v>1.2</v>
      </c>
      <c r="T15518" t="s">
        <v>71</v>
      </c>
      <c r="U15518">
        <v>37.17</v>
      </c>
      <c r="V15518" t="s">
        <v>71</v>
      </c>
      <c r="W15518">
        <v>16.34</v>
      </c>
      <c r="X15518" t="s">
        <v>71</v>
      </c>
      <c r="Y15518">
        <v>56.29</v>
      </c>
      <c r="AA15518">
        <v>41.64</v>
      </c>
      <c r="AC15518">
        <v>35.700000000000003</v>
      </c>
      <c r="AE15518">
        <v>24.01</v>
      </c>
      <c r="AF15518" t="s">
        <v>71</v>
      </c>
      <c r="AG15518">
        <v>6.85</v>
      </c>
      <c r="AH15518" t="s">
        <v>71</v>
      </c>
      <c r="AS15518">
        <v>0.46</v>
      </c>
      <c r="AT15518" t="s">
        <v>71</v>
      </c>
    </row>
    <row r="15519" spans="1:46" x14ac:dyDescent="0.2">
      <c r="A15519" t="s">
        <v>406</v>
      </c>
      <c r="B15519" t="s">
        <v>407</v>
      </c>
      <c r="C15519">
        <f>-70.49405761 / 41.68744289</f>
        <v>-1.6910141933150364</v>
      </c>
      <c r="D15519" t="s">
        <v>408</v>
      </c>
      <c r="E15519" t="s">
        <v>70</v>
      </c>
      <c r="F15519" s="1">
        <v>38603</v>
      </c>
      <c r="G15519">
        <v>1</v>
      </c>
      <c r="O15519">
        <v>7.85</v>
      </c>
      <c r="P15519" t="s">
        <v>71</v>
      </c>
      <c r="Q15519">
        <v>24.7</v>
      </c>
      <c r="R15519" t="s">
        <v>71</v>
      </c>
    </row>
    <row r="15520" spans="1:46" x14ac:dyDescent="0.2">
      <c r="A15520" t="s">
        <v>406</v>
      </c>
      <c r="B15520" t="s">
        <v>407</v>
      </c>
      <c r="C15520">
        <f>-70.49405761 / 41.68744289</f>
        <v>-1.6910141933150364</v>
      </c>
      <c r="D15520" t="s">
        <v>408</v>
      </c>
      <c r="E15520" t="s">
        <v>70</v>
      </c>
      <c r="F15520" s="1">
        <v>38603</v>
      </c>
      <c r="G15520">
        <v>2</v>
      </c>
      <c r="O15520">
        <v>7.65</v>
      </c>
      <c r="P15520" t="s">
        <v>71</v>
      </c>
      <c r="Q15520">
        <v>24.6</v>
      </c>
      <c r="R15520" t="s">
        <v>71</v>
      </c>
    </row>
    <row r="15521" spans="1:46" x14ac:dyDescent="0.2">
      <c r="A15521" t="s">
        <v>406</v>
      </c>
      <c r="B15521" t="s">
        <v>407</v>
      </c>
      <c r="C15521">
        <f>-70.49405761 / 41.68744289</f>
        <v>-1.6910141933150364</v>
      </c>
      <c r="D15521" t="s">
        <v>408</v>
      </c>
      <c r="E15521" t="s">
        <v>70</v>
      </c>
      <c r="F15521" s="1">
        <v>38603</v>
      </c>
      <c r="G15521">
        <v>3</v>
      </c>
      <c r="K15521">
        <v>2.71</v>
      </c>
      <c r="L15521" t="s">
        <v>71</v>
      </c>
      <c r="O15521">
        <v>7.65</v>
      </c>
      <c r="P15521" t="s">
        <v>71</v>
      </c>
      <c r="Q15521">
        <v>24.6</v>
      </c>
      <c r="R15521" t="s">
        <v>71</v>
      </c>
      <c r="S15521">
        <v>0.4</v>
      </c>
      <c r="T15521" t="s">
        <v>71</v>
      </c>
      <c r="U15521">
        <v>12.39</v>
      </c>
      <c r="V15521" t="s">
        <v>71</v>
      </c>
      <c r="W15521">
        <v>17.079999999999998</v>
      </c>
      <c r="X15521" t="s">
        <v>71</v>
      </c>
      <c r="Y15521">
        <v>40.44</v>
      </c>
      <c r="AA15521">
        <v>40.380000000000003</v>
      </c>
      <c r="AE15521">
        <v>24.42</v>
      </c>
      <c r="AF15521" t="s">
        <v>71</v>
      </c>
      <c r="AG15521">
        <v>6.94</v>
      </c>
      <c r="AH15521" t="s">
        <v>71</v>
      </c>
      <c r="AS15521">
        <v>0.39</v>
      </c>
      <c r="AT15521" t="s">
        <v>71</v>
      </c>
    </row>
    <row r="15522" spans="1:46" x14ac:dyDescent="0.2">
      <c r="A15522" t="s">
        <v>406</v>
      </c>
      <c r="B15522" t="s">
        <v>407</v>
      </c>
      <c r="C15522">
        <f>-70.49405761 / 41.68744289</f>
        <v>-1.6910141933150364</v>
      </c>
      <c r="D15522" t="s">
        <v>408</v>
      </c>
      <c r="E15522" t="s">
        <v>70</v>
      </c>
      <c r="F15522" s="1">
        <v>38603</v>
      </c>
      <c r="G15522">
        <v>4</v>
      </c>
      <c r="O15522">
        <v>7.65</v>
      </c>
      <c r="P15522" t="s">
        <v>71</v>
      </c>
      <c r="Q15522">
        <v>24.6</v>
      </c>
      <c r="R15522" t="s">
        <v>71</v>
      </c>
    </row>
    <row r="15523" spans="1:46" x14ac:dyDescent="0.2">
      <c r="A15523" t="s">
        <v>406</v>
      </c>
      <c r="B15523" t="s">
        <v>407</v>
      </c>
      <c r="C15523">
        <f>-70.49405761 / 41.68744289</f>
        <v>-1.6910141933150364</v>
      </c>
      <c r="D15523" t="s">
        <v>408</v>
      </c>
      <c r="E15523" t="s">
        <v>70</v>
      </c>
      <c r="F15523" s="1">
        <v>38603</v>
      </c>
      <c r="G15523">
        <v>5</v>
      </c>
      <c r="O15523">
        <v>7.91</v>
      </c>
      <c r="P15523" t="s">
        <v>71</v>
      </c>
      <c r="Q15523">
        <v>24.6</v>
      </c>
      <c r="R15523" t="s">
        <v>71</v>
      </c>
    </row>
    <row r="15524" spans="1:46" x14ac:dyDescent="0.2">
      <c r="A15524" t="s">
        <v>406</v>
      </c>
      <c r="B15524" t="s">
        <v>407</v>
      </c>
      <c r="C15524">
        <f>-70.49405761 / 41.68744289</f>
        <v>-1.6910141933150364</v>
      </c>
      <c r="D15524" t="s">
        <v>408</v>
      </c>
      <c r="E15524" t="s">
        <v>70</v>
      </c>
      <c r="F15524" s="1">
        <v>38603</v>
      </c>
      <c r="G15524">
        <v>6</v>
      </c>
      <c r="O15524">
        <v>7.89</v>
      </c>
      <c r="P15524" t="s">
        <v>71</v>
      </c>
      <c r="Q15524">
        <v>24.5</v>
      </c>
      <c r="R15524" t="s">
        <v>71</v>
      </c>
    </row>
    <row r="15525" spans="1:46" x14ac:dyDescent="0.2">
      <c r="A15525" t="s">
        <v>406</v>
      </c>
      <c r="B15525" t="s">
        <v>407</v>
      </c>
      <c r="C15525">
        <f>-70.49405761 / 41.68744289</f>
        <v>-1.6910141933150364</v>
      </c>
      <c r="D15525" t="s">
        <v>408</v>
      </c>
      <c r="E15525" t="s">
        <v>70</v>
      </c>
      <c r="F15525" s="1">
        <v>38603</v>
      </c>
      <c r="G15525">
        <v>7</v>
      </c>
      <c r="O15525">
        <v>7.76</v>
      </c>
      <c r="P15525" t="s">
        <v>71</v>
      </c>
      <c r="Q15525">
        <v>24.2</v>
      </c>
      <c r="R15525" t="s">
        <v>71</v>
      </c>
    </row>
    <row r="15526" spans="1:46" x14ac:dyDescent="0.2">
      <c r="A15526" t="s">
        <v>406</v>
      </c>
      <c r="B15526" t="s">
        <v>407</v>
      </c>
      <c r="C15526">
        <f>-70.49405761 / 41.68744289</f>
        <v>-1.6910141933150364</v>
      </c>
      <c r="D15526" t="s">
        <v>408</v>
      </c>
      <c r="E15526" t="s">
        <v>70</v>
      </c>
      <c r="F15526" s="1">
        <v>38603</v>
      </c>
      <c r="G15526">
        <v>8</v>
      </c>
      <c r="O15526">
        <v>7.9</v>
      </c>
      <c r="P15526" t="s">
        <v>71</v>
      </c>
      <c r="Q15526">
        <v>24.2</v>
      </c>
      <c r="R15526" t="s">
        <v>71</v>
      </c>
    </row>
    <row r="15527" spans="1:46" x14ac:dyDescent="0.2">
      <c r="A15527" t="s">
        <v>406</v>
      </c>
      <c r="B15527" t="s">
        <v>407</v>
      </c>
      <c r="C15527">
        <f>-70.49405761 / 41.68744289</f>
        <v>-1.6910141933150364</v>
      </c>
      <c r="D15527" t="s">
        <v>408</v>
      </c>
      <c r="E15527" t="s">
        <v>70</v>
      </c>
      <c r="F15527" s="1">
        <v>38603</v>
      </c>
      <c r="G15527">
        <v>9</v>
      </c>
      <c r="K15527">
        <v>2.33</v>
      </c>
      <c r="L15527" t="s">
        <v>71</v>
      </c>
      <c r="O15527">
        <v>7.9</v>
      </c>
      <c r="P15527" t="s">
        <v>71</v>
      </c>
      <c r="Q15527">
        <v>24</v>
      </c>
      <c r="R15527" t="s">
        <v>71</v>
      </c>
      <c r="S15527">
        <v>0.3</v>
      </c>
      <c r="T15527" t="s">
        <v>71</v>
      </c>
      <c r="U15527">
        <v>9.2899999999999991</v>
      </c>
      <c r="V15527" t="s">
        <v>71</v>
      </c>
      <c r="W15527">
        <v>16.96</v>
      </c>
      <c r="X15527" t="s">
        <v>71</v>
      </c>
      <c r="Y15527">
        <v>36.29</v>
      </c>
      <c r="AA15527">
        <v>38.9</v>
      </c>
      <c r="AE15527">
        <v>24.42</v>
      </c>
      <c r="AF15527" t="s">
        <v>71</v>
      </c>
      <c r="AG15527">
        <v>6.83</v>
      </c>
      <c r="AH15527" t="s">
        <v>71</v>
      </c>
      <c r="AS15527">
        <v>0.24</v>
      </c>
      <c r="AT15527" t="s">
        <v>71</v>
      </c>
    </row>
    <row r="15528" spans="1:46" x14ac:dyDescent="0.2">
      <c r="A15528" t="s">
        <v>406</v>
      </c>
      <c r="B15528" t="s">
        <v>407</v>
      </c>
      <c r="C15528">
        <f>-70.49405761 / 41.68744289</f>
        <v>-1.6910141933150364</v>
      </c>
      <c r="D15528" t="s">
        <v>408</v>
      </c>
      <c r="E15528" t="s">
        <v>70</v>
      </c>
      <c r="F15528" s="1">
        <v>38603</v>
      </c>
      <c r="G15528">
        <v>10</v>
      </c>
      <c r="O15528">
        <v>7.64</v>
      </c>
      <c r="P15528" t="s">
        <v>71</v>
      </c>
      <c r="Q15528">
        <v>23.8</v>
      </c>
      <c r="R15528" t="s">
        <v>71</v>
      </c>
    </row>
    <row r="15529" spans="1:46" x14ac:dyDescent="0.2">
      <c r="A15529" t="s">
        <v>406</v>
      </c>
      <c r="B15529" t="s">
        <v>407</v>
      </c>
      <c r="C15529">
        <f>-70.49405761 / 41.68744289</f>
        <v>-1.6910141933150364</v>
      </c>
      <c r="D15529" t="s">
        <v>408</v>
      </c>
      <c r="E15529" t="s">
        <v>70</v>
      </c>
      <c r="F15529" s="1">
        <v>38603</v>
      </c>
      <c r="G15529">
        <v>11</v>
      </c>
      <c r="O15529">
        <v>7.44</v>
      </c>
      <c r="P15529" t="s">
        <v>71</v>
      </c>
      <c r="Q15529">
        <v>23.2</v>
      </c>
      <c r="R15529" t="s">
        <v>71</v>
      </c>
    </row>
    <row r="15530" spans="1:46" x14ac:dyDescent="0.2">
      <c r="A15530" t="s">
        <v>406</v>
      </c>
      <c r="B15530" t="s">
        <v>407</v>
      </c>
      <c r="C15530">
        <f>-70.49405761 / 41.68744289</f>
        <v>-1.6910141933150364</v>
      </c>
      <c r="D15530" t="s">
        <v>408</v>
      </c>
      <c r="E15530" t="s">
        <v>70</v>
      </c>
      <c r="F15530" s="1">
        <v>38603</v>
      </c>
      <c r="G15530">
        <v>12</v>
      </c>
      <c r="O15530">
        <v>7.47</v>
      </c>
      <c r="P15530" t="s">
        <v>71</v>
      </c>
      <c r="Q15530">
        <v>22.5</v>
      </c>
      <c r="R15530" t="s">
        <v>71</v>
      </c>
    </row>
    <row r="15531" spans="1:46" x14ac:dyDescent="0.2">
      <c r="A15531" t="s">
        <v>406</v>
      </c>
      <c r="B15531" t="s">
        <v>407</v>
      </c>
      <c r="C15531">
        <f>-70.49405761 / 41.68744289</f>
        <v>-1.6910141933150364</v>
      </c>
      <c r="D15531" t="s">
        <v>408</v>
      </c>
      <c r="E15531" t="s">
        <v>70</v>
      </c>
      <c r="F15531" s="1">
        <v>38603</v>
      </c>
      <c r="G15531">
        <v>13</v>
      </c>
      <c r="O15531">
        <v>7.29</v>
      </c>
      <c r="P15531" t="s">
        <v>71</v>
      </c>
      <c r="Q15531">
        <v>20.2</v>
      </c>
      <c r="R15531" t="s">
        <v>71</v>
      </c>
    </row>
    <row r="15532" spans="1:46" x14ac:dyDescent="0.2">
      <c r="A15532" t="s">
        <v>406</v>
      </c>
      <c r="B15532" t="s">
        <v>407</v>
      </c>
      <c r="C15532">
        <f>-70.49405761 / 41.68744289</f>
        <v>-1.6910141933150364</v>
      </c>
      <c r="D15532" t="s">
        <v>408</v>
      </c>
      <c r="E15532" t="s">
        <v>70</v>
      </c>
      <c r="F15532" s="1">
        <v>38603</v>
      </c>
      <c r="G15532">
        <v>14</v>
      </c>
      <c r="O15532">
        <v>7.47</v>
      </c>
      <c r="P15532" t="s">
        <v>71</v>
      </c>
      <c r="Q15532">
        <v>19.5</v>
      </c>
      <c r="R15532" t="s">
        <v>71</v>
      </c>
    </row>
    <row r="15533" spans="1:46" x14ac:dyDescent="0.2">
      <c r="A15533" t="s">
        <v>406</v>
      </c>
      <c r="B15533" t="s">
        <v>407</v>
      </c>
      <c r="C15533">
        <f>-70.49405761 / 41.68744289</f>
        <v>-1.6910141933150364</v>
      </c>
      <c r="D15533" t="s">
        <v>408</v>
      </c>
      <c r="E15533" t="s">
        <v>70</v>
      </c>
      <c r="F15533" s="1">
        <v>38603</v>
      </c>
      <c r="G15533">
        <v>15</v>
      </c>
      <c r="K15533">
        <v>2.4900000000000002</v>
      </c>
      <c r="L15533" t="s">
        <v>71</v>
      </c>
      <c r="O15533">
        <v>5.43</v>
      </c>
      <c r="P15533" t="s">
        <v>71</v>
      </c>
      <c r="Q15533">
        <v>18.100000000000001</v>
      </c>
      <c r="R15533" t="s">
        <v>71</v>
      </c>
      <c r="S15533">
        <v>0.4</v>
      </c>
      <c r="T15533" t="s">
        <v>71</v>
      </c>
      <c r="U15533">
        <v>12.39</v>
      </c>
      <c r="V15533" t="s">
        <v>71</v>
      </c>
      <c r="W15533">
        <v>16.93</v>
      </c>
      <c r="X15533" t="s">
        <v>71</v>
      </c>
      <c r="Y15533">
        <v>40.44</v>
      </c>
      <c r="AA15533">
        <v>39.549999999999997</v>
      </c>
      <c r="AE15533">
        <v>25.02</v>
      </c>
      <c r="AF15533" t="s">
        <v>71</v>
      </c>
      <c r="AG15533">
        <v>7.04</v>
      </c>
      <c r="AH15533" t="s">
        <v>71</v>
      </c>
      <c r="AS15533">
        <v>0.44</v>
      </c>
      <c r="AT15533" t="s">
        <v>71</v>
      </c>
    </row>
    <row r="15534" spans="1:46" x14ac:dyDescent="0.2">
      <c r="A15534" t="s">
        <v>427</v>
      </c>
      <c r="B15534" t="s">
        <v>428</v>
      </c>
      <c r="C15534">
        <f>-70.52010546 / 41.68271246</f>
        <v>-1.6918310085427679</v>
      </c>
      <c r="D15534" t="s">
        <v>429</v>
      </c>
      <c r="E15534" t="s">
        <v>70</v>
      </c>
      <c r="F15534" s="1">
        <v>37143</v>
      </c>
      <c r="G15534">
        <v>0.5</v>
      </c>
      <c r="I15534">
        <v>7.1</v>
      </c>
      <c r="J15534" t="s">
        <v>71</v>
      </c>
      <c r="K15534">
        <v>1.36</v>
      </c>
      <c r="L15534" t="s">
        <v>71</v>
      </c>
      <c r="M15534">
        <v>4.0199999999999996</v>
      </c>
      <c r="N15534" t="s">
        <v>71</v>
      </c>
      <c r="O15534">
        <v>7.85</v>
      </c>
      <c r="P15534" t="s">
        <v>71</v>
      </c>
      <c r="Q15534">
        <v>25.7</v>
      </c>
      <c r="R15534" t="s">
        <v>71</v>
      </c>
      <c r="S15534">
        <v>0.38</v>
      </c>
      <c r="T15534" t="s">
        <v>71</v>
      </c>
      <c r="U15534">
        <v>11.77</v>
      </c>
      <c r="V15534" t="s">
        <v>71</v>
      </c>
      <c r="W15534">
        <v>11.7</v>
      </c>
      <c r="X15534" t="s">
        <v>71</v>
      </c>
      <c r="Y15534">
        <v>39.700000000000003</v>
      </c>
      <c r="AA15534">
        <v>33.619999999999997</v>
      </c>
      <c r="AC15534">
        <v>39.950000000000003</v>
      </c>
      <c r="AE15534">
        <v>2.9</v>
      </c>
      <c r="AF15534" t="s">
        <v>71</v>
      </c>
      <c r="AG15534">
        <v>6.63</v>
      </c>
      <c r="AH15534" t="s">
        <v>71</v>
      </c>
      <c r="AS15534">
        <v>0.52</v>
      </c>
      <c r="AT15534" t="s">
        <v>71</v>
      </c>
    </row>
    <row r="15535" spans="1:46" x14ac:dyDescent="0.2">
      <c r="A15535" t="s">
        <v>427</v>
      </c>
      <c r="B15535" t="s">
        <v>428</v>
      </c>
      <c r="C15535">
        <f>-70.52010546 / 41.68271246</f>
        <v>-1.6918310085427679</v>
      </c>
      <c r="D15535" t="s">
        <v>429</v>
      </c>
      <c r="E15535" t="s">
        <v>70</v>
      </c>
      <c r="F15535" s="1">
        <v>37143</v>
      </c>
      <c r="G15535">
        <v>1</v>
      </c>
      <c r="O15535">
        <v>7.84</v>
      </c>
      <c r="P15535" t="s">
        <v>71</v>
      </c>
      <c r="Q15535">
        <v>25.6</v>
      </c>
      <c r="R15535" t="s">
        <v>71</v>
      </c>
    </row>
    <row r="15536" spans="1:46" x14ac:dyDescent="0.2">
      <c r="A15536" t="s">
        <v>427</v>
      </c>
      <c r="B15536" t="s">
        <v>428</v>
      </c>
      <c r="C15536">
        <f>-70.52010546 / 41.68271246</f>
        <v>-1.6918310085427679</v>
      </c>
      <c r="D15536" t="s">
        <v>429</v>
      </c>
      <c r="E15536" t="s">
        <v>70</v>
      </c>
      <c r="F15536" s="1">
        <v>37143</v>
      </c>
      <c r="G15536">
        <v>2</v>
      </c>
      <c r="O15536">
        <v>7.85</v>
      </c>
      <c r="P15536" t="s">
        <v>71</v>
      </c>
      <c r="Q15536">
        <v>25.5</v>
      </c>
      <c r="R15536" t="s">
        <v>71</v>
      </c>
    </row>
    <row r="15537" spans="1:46" x14ac:dyDescent="0.2">
      <c r="A15537" t="s">
        <v>427</v>
      </c>
      <c r="B15537" t="s">
        <v>428</v>
      </c>
      <c r="C15537">
        <f>-70.52010546 / 41.68271246</f>
        <v>-1.6918310085427679</v>
      </c>
      <c r="D15537" t="s">
        <v>429</v>
      </c>
      <c r="E15537" t="s">
        <v>70</v>
      </c>
      <c r="F15537" s="1">
        <v>37143</v>
      </c>
      <c r="G15537">
        <v>3</v>
      </c>
      <c r="O15537">
        <v>7.85</v>
      </c>
      <c r="P15537" t="s">
        <v>71</v>
      </c>
      <c r="Q15537">
        <v>25.5</v>
      </c>
      <c r="R15537" t="s">
        <v>71</v>
      </c>
    </row>
    <row r="15538" spans="1:46" x14ac:dyDescent="0.2">
      <c r="A15538" t="s">
        <v>427</v>
      </c>
      <c r="B15538" t="s">
        <v>428</v>
      </c>
      <c r="C15538">
        <f>-70.52010546 / 41.68271246</f>
        <v>-1.6918310085427679</v>
      </c>
      <c r="D15538" t="s">
        <v>429</v>
      </c>
      <c r="E15538" t="s">
        <v>70</v>
      </c>
      <c r="F15538" s="1">
        <v>37143</v>
      </c>
      <c r="G15538">
        <v>4</v>
      </c>
      <c r="O15538">
        <v>7.81</v>
      </c>
      <c r="P15538" t="s">
        <v>71</v>
      </c>
      <c r="Q15538">
        <v>25.4</v>
      </c>
      <c r="R15538" t="s">
        <v>71</v>
      </c>
    </row>
    <row r="15539" spans="1:46" x14ac:dyDescent="0.2">
      <c r="A15539" t="s">
        <v>427</v>
      </c>
      <c r="B15539" t="s">
        <v>428</v>
      </c>
      <c r="C15539">
        <f>-70.52010546 / 41.68271246</f>
        <v>-1.6918310085427679</v>
      </c>
      <c r="D15539" t="s">
        <v>429</v>
      </c>
      <c r="E15539" t="s">
        <v>70</v>
      </c>
      <c r="F15539" s="1">
        <v>37143</v>
      </c>
      <c r="G15539">
        <v>5</v>
      </c>
      <c r="O15539">
        <v>7.58</v>
      </c>
      <c r="P15539" t="s">
        <v>71</v>
      </c>
      <c r="Q15539">
        <v>25.3</v>
      </c>
      <c r="R15539" t="s">
        <v>71</v>
      </c>
    </row>
    <row r="15540" spans="1:46" x14ac:dyDescent="0.2">
      <c r="A15540" t="s">
        <v>427</v>
      </c>
      <c r="B15540" t="s">
        <v>428</v>
      </c>
      <c r="C15540">
        <f>-70.52010546 / 41.68271246</f>
        <v>-1.6918310085427679</v>
      </c>
      <c r="D15540" t="s">
        <v>429</v>
      </c>
      <c r="E15540" t="s">
        <v>70</v>
      </c>
      <c r="F15540" s="1">
        <v>37143</v>
      </c>
      <c r="G15540">
        <v>6</v>
      </c>
      <c r="K15540">
        <v>1.87</v>
      </c>
      <c r="L15540" t="s">
        <v>71</v>
      </c>
      <c r="O15540">
        <v>7.43</v>
      </c>
      <c r="P15540" t="s">
        <v>71</v>
      </c>
      <c r="Q15540">
        <v>25.1</v>
      </c>
      <c r="R15540" t="s">
        <v>71</v>
      </c>
      <c r="S15540">
        <v>0.38</v>
      </c>
      <c r="T15540" t="s">
        <v>71</v>
      </c>
      <c r="U15540">
        <v>11.77</v>
      </c>
      <c r="V15540" t="s">
        <v>71</v>
      </c>
      <c r="W15540">
        <v>2.9</v>
      </c>
      <c r="X15540" t="s">
        <v>71</v>
      </c>
      <c r="Y15540">
        <v>39.700000000000003</v>
      </c>
      <c r="AA15540">
        <v>36.74</v>
      </c>
      <c r="AE15540">
        <v>2.9</v>
      </c>
      <c r="AF15540" t="s">
        <v>71</v>
      </c>
      <c r="AG15540">
        <v>6.64</v>
      </c>
      <c r="AH15540" t="s">
        <v>71</v>
      </c>
      <c r="AS15540">
        <v>1.21</v>
      </c>
      <c r="AT15540" t="s">
        <v>71</v>
      </c>
    </row>
    <row r="15541" spans="1:46" x14ac:dyDescent="0.2">
      <c r="A15541" t="s">
        <v>427</v>
      </c>
      <c r="B15541" t="s">
        <v>428</v>
      </c>
      <c r="C15541">
        <f>-70.52010546 / 41.68271246</f>
        <v>-1.6918310085427679</v>
      </c>
      <c r="D15541" t="s">
        <v>429</v>
      </c>
      <c r="E15541" t="s">
        <v>70</v>
      </c>
      <c r="F15541" s="1">
        <v>37143</v>
      </c>
      <c r="G15541">
        <v>6.5</v>
      </c>
      <c r="O15541">
        <v>6.95</v>
      </c>
      <c r="P15541" t="s">
        <v>71</v>
      </c>
      <c r="Q15541">
        <v>25.1</v>
      </c>
      <c r="R15541" t="s">
        <v>71</v>
      </c>
    </row>
    <row r="15542" spans="1:46" x14ac:dyDescent="0.2">
      <c r="A15542" t="s">
        <v>427</v>
      </c>
      <c r="B15542" t="s">
        <v>428</v>
      </c>
      <c r="C15542">
        <f>-70.52010546 / 41.68271246</f>
        <v>-1.6918310085427679</v>
      </c>
      <c r="D15542" t="s">
        <v>429</v>
      </c>
      <c r="E15542" t="s">
        <v>70</v>
      </c>
      <c r="F15542" s="1">
        <v>37873</v>
      </c>
      <c r="G15542">
        <v>0.5</v>
      </c>
      <c r="I15542">
        <v>10</v>
      </c>
      <c r="J15542" t="s">
        <v>71</v>
      </c>
      <c r="K15542">
        <v>1.24</v>
      </c>
      <c r="L15542" t="s">
        <v>71</v>
      </c>
      <c r="M15542">
        <v>5.7</v>
      </c>
      <c r="N15542" t="s">
        <v>71</v>
      </c>
      <c r="O15542">
        <v>7.93</v>
      </c>
      <c r="P15542" t="s">
        <v>71</v>
      </c>
      <c r="Q15542">
        <v>22.7</v>
      </c>
      <c r="R15542" t="s">
        <v>71</v>
      </c>
      <c r="S15542">
        <v>0.3</v>
      </c>
      <c r="T15542" t="s">
        <v>71</v>
      </c>
      <c r="U15542">
        <v>9.2899999999999991</v>
      </c>
      <c r="V15542" t="s">
        <v>71</v>
      </c>
      <c r="W15542">
        <v>12.8</v>
      </c>
      <c r="X15542" t="s">
        <v>71</v>
      </c>
      <c r="Y15542">
        <v>36.29</v>
      </c>
      <c r="AA15542">
        <v>32.71</v>
      </c>
      <c r="AC15542">
        <v>34.92</v>
      </c>
      <c r="AE15542">
        <v>0.28999999999999998</v>
      </c>
      <c r="AF15542" t="s">
        <v>71</v>
      </c>
      <c r="AG15542">
        <v>6.44</v>
      </c>
      <c r="AH15542" t="s">
        <v>71</v>
      </c>
      <c r="AS15542">
        <v>0.28999999999999998</v>
      </c>
      <c r="AT15542" t="s">
        <v>71</v>
      </c>
    </row>
    <row r="15543" spans="1:46" x14ac:dyDescent="0.2">
      <c r="A15543" t="s">
        <v>427</v>
      </c>
      <c r="B15543" t="s">
        <v>428</v>
      </c>
      <c r="C15543">
        <f>-70.52010546 / 41.68271246</f>
        <v>-1.6918310085427679</v>
      </c>
      <c r="D15543" t="s">
        <v>429</v>
      </c>
      <c r="E15543" t="s">
        <v>70</v>
      </c>
      <c r="F15543" s="1">
        <v>37873</v>
      </c>
      <c r="G15543">
        <v>1</v>
      </c>
      <c r="O15543">
        <v>7.81</v>
      </c>
      <c r="P15543" t="s">
        <v>71</v>
      </c>
      <c r="Q15543">
        <v>22.8</v>
      </c>
      <c r="R15543" t="s">
        <v>71</v>
      </c>
    </row>
    <row r="15544" spans="1:46" x14ac:dyDescent="0.2">
      <c r="A15544" t="s">
        <v>427</v>
      </c>
      <c r="B15544" t="s">
        <v>428</v>
      </c>
      <c r="C15544">
        <f>-70.52010546 / 41.68271246</f>
        <v>-1.6918310085427679</v>
      </c>
      <c r="D15544" t="s">
        <v>429</v>
      </c>
      <c r="E15544" t="s">
        <v>70</v>
      </c>
      <c r="F15544" s="1">
        <v>37873</v>
      </c>
      <c r="G15544">
        <v>2</v>
      </c>
      <c r="O15544">
        <v>7.88</v>
      </c>
      <c r="P15544" t="s">
        <v>71</v>
      </c>
      <c r="Q15544">
        <v>22.8</v>
      </c>
      <c r="R15544" t="s">
        <v>71</v>
      </c>
    </row>
    <row r="15545" spans="1:46" x14ac:dyDescent="0.2">
      <c r="A15545" t="s">
        <v>427</v>
      </c>
      <c r="B15545" t="s">
        <v>428</v>
      </c>
      <c r="C15545">
        <f>-70.52010546 / 41.68271246</f>
        <v>-1.6918310085427679</v>
      </c>
      <c r="D15545" t="s">
        <v>429</v>
      </c>
      <c r="E15545" t="s">
        <v>70</v>
      </c>
      <c r="F15545" s="1">
        <v>37873</v>
      </c>
      <c r="G15545">
        <v>3</v>
      </c>
      <c r="K15545">
        <v>1.43</v>
      </c>
      <c r="L15545" t="s">
        <v>71</v>
      </c>
      <c r="O15545">
        <v>7.95</v>
      </c>
      <c r="P15545" t="s">
        <v>71</v>
      </c>
      <c r="Q15545">
        <v>22.8</v>
      </c>
      <c r="R15545" t="s">
        <v>71</v>
      </c>
      <c r="S15545">
        <v>0.3</v>
      </c>
      <c r="T15545" t="s">
        <v>71</v>
      </c>
      <c r="U15545">
        <v>9.2899999999999991</v>
      </c>
      <c r="V15545" t="s">
        <v>71</v>
      </c>
      <c r="W15545">
        <v>14.7</v>
      </c>
      <c r="X15545" t="s">
        <v>71</v>
      </c>
      <c r="Y15545">
        <v>36.29</v>
      </c>
      <c r="AA15545">
        <v>34.11</v>
      </c>
      <c r="AE15545">
        <v>0.28000000000000003</v>
      </c>
      <c r="AF15545" t="s">
        <v>71</v>
      </c>
      <c r="AG15545">
        <v>6.37</v>
      </c>
      <c r="AH15545" t="s">
        <v>71</v>
      </c>
      <c r="AS15545">
        <v>0.3</v>
      </c>
      <c r="AT15545" t="s">
        <v>71</v>
      </c>
    </row>
    <row r="15546" spans="1:46" x14ac:dyDescent="0.2">
      <c r="A15546" t="s">
        <v>427</v>
      </c>
      <c r="B15546" t="s">
        <v>428</v>
      </c>
      <c r="C15546">
        <f>-70.52010546 / 41.68271246</f>
        <v>-1.6918310085427679</v>
      </c>
      <c r="D15546" t="s">
        <v>429</v>
      </c>
      <c r="E15546" t="s">
        <v>70</v>
      </c>
      <c r="F15546" s="1">
        <v>37873</v>
      </c>
      <c r="G15546">
        <v>4</v>
      </c>
      <c r="O15546">
        <v>7.91</v>
      </c>
      <c r="P15546" t="s">
        <v>71</v>
      </c>
      <c r="Q15546">
        <v>22.8</v>
      </c>
      <c r="R15546" t="s">
        <v>71</v>
      </c>
    </row>
    <row r="15547" spans="1:46" x14ac:dyDescent="0.2">
      <c r="A15547" t="s">
        <v>427</v>
      </c>
      <c r="B15547" t="s">
        <v>428</v>
      </c>
      <c r="C15547">
        <f>-70.52010546 / 41.68271246</f>
        <v>-1.6918310085427679</v>
      </c>
      <c r="D15547" t="s">
        <v>429</v>
      </c>
      <c r="E15547" t="s">
        <v>70</v>
      </c>
      <c r="F15547" s="1">
        <v>37873</v>
      </c>
      <c r="G15547">
        <v>5</v>
      </c>
      <c r="O15547">
        <v>7.87</v>
      </c>
      <c r="P15547" t="s">
        <v>71</v>
      </c>
      <c r="Q15547">
        <v>22.7</v>
      </c>
      <c r="R15547" t="s">
        <v>71</v>
      </c>
    </row>
    <row r="15548" spans="1:46" x14ac:dyDescent="0.2">
      <c r="A15548" t="s">
        <v>427</v>
      </c>
      <c r="B15548" t="s">
        <v>428</v>
      </c>
      <c r="C15548">
        <f>-70.52010546 / 41.68271246</f>
        <v>-1.6918310085427679</v>
      </c>
      <c r="D15548" t="s">
        <v>429</v>
      </c>
      <c r="E15548" t="s">
        <v>70</v>
      </c>
      <c r="F15548" s="1">
        <v>37873</v>
      </c>
      <c r="G15548">
        <v>6</v>
      </c>
      <c r="O15548">
        <v>7.8</v>
      </c>
      <c r="P15548" t="s">
        <v>71</v>
      </c>
      <c r="Q15548">
        <v>22.7</v>
      </c>
      <c r="R15548" t="s">
        <v>71</v>
      </c>
    </row>
    <row r="15549" spans="1:46" x14ac:dyDescent="0.2">
      <c r="A15549" t="s">
        <v>427</v>
      </c>
      <c r="B15549" t="s">
        <v>428</v>
      </c>
      <c r="C15549">
        <f>-70.52010546 / 41.68271246</f>
        <v>-1.6918310085427679</v>
      </c>
      <c r="D15549" t="s">
        <v>429</v>
      </c>
      <c r="E15549" t="s">
        <v>70</v>
      </c>
      <c r="F15549" s="1">
        <v>37873</v>
      </c>
      <c r="G15549">
        <v>7</v>
      </c>
      <c r="O15549">
        <v>7.73</v>
      </c>
      <c r="P15549" t="s">
        <v>71</v>
      </c>
      <c r="Q15549">
        <v>22.6</v>
      </c>
      <c r="R15549" t="s">
        <v>71</v>
      </c>
    </row>
    <row r="15550" spans="1:46" x14ac:dyDescent="0.2">
      <c r="A15550" t="s">
        <v>427</v>
      </c>
      <c r="B15550" t="s">
        <v>428</v>
      </c>
      <c r="C15550">
        <f>-70.52010546 / 41.68271246</f>
        <v>-1.6918310085427679</v>
      </c>
      <c r="D15550" t="s">
        <v>429</v>
      </c>
      <c r="E15550" t="s">
        <v>70</v>
      </c>
      <c r="F15550" s="1">
        <v>37873</v>
      </c>
      <c r="G15550">
        <v>8</v>
      </c>
      <c r="O15550">
        <v>6.44</v>
      </c>
      <c r="P15550" t="s">
        <v>71</v>
      </c>
      <c r="Q15550">
        <v>22</v>
      </c>
      <c r="R15550" t="s">
        <v>71</v>
      </c>
    </row>
    <row r="15551" spans="1:46" x14ac:dyDescent="0.2">
      <c r="A15551" t="s">
        <v>427</v>
      </c>
      <c r="B15551" t="s">
        <v>428</v>
      </c>
      <c r="C15551">
        <f>-70.52010546 / 41.68271246</f>
        <v>-1.6918310085427679</v>
      </c>
      <c r="D15551" t="s">
        <v>429</v>
      </c>
      <c r="E15551" t="s">
        <v>70</v>
      </c>
      <c r="F15551" s="1">
        <v>37873</v>
      </c>
      <c r="G15551">
        <v>9</v>
      </c>
      <c r="K15551">
        <v>9.85</v>
      </c>
      <c r="L15551" t="s">
        <v>71</v>
      </c>
      <c r="O15551">
        <v>1.05</v>
      </c>
      <c r="P15551" t="s">
        <v>71</v>
      </c>
      <c r="Q15551">
        <v>18.899999999999999</v>
      </c>
      <c r="R15551" t="s">
        <v>71</v>
      </c>
      <c r="S15551">
        <v>0.5</v>
      </c>
      <c r="T15551" t="s">
        <v>71</v>
      </c>
      <c r="U15551">
        <v>15.49</v>
      </c>
      <c r="V15551" t="s">
        <v>71</v>
      </c>
      <c r="W15551">
        <v>17</v>
      </c>
      <c r="X15551" t="s">
        <v>71</v>
      </c>
      <c r="Y15551">
        <v>43.66</v>
      </c>
      <c r="AA15551">
        <v>53.04</v>
      </c>
      <c r="AE15551">
        <v>0.71</v>
      </c>
      <c r="AF15551" t="s">
        <v>71</v>
      </c>
      <c r="AG15551">
        <v>6.23</v>
      </c>
      <c r="AH15551" t="s">
        <v>71</v>
      </c>
      <c r="AS15551">
        <v>0.03</v>
      </c>
      <c r="AT15551" t="s">
        <v>71</v>
      </c>
    </row>
    <row r="15552" spans="1:46" x14ac:dyDescent="0.2">
      <c r="A15552" t="s">
        <v>427</v>
      </c>
      <c r="B15552" t="s">
        <v>428</v>
      </c>
      <c r="C15552">
        <f>-70.52010546 / 41.68271246</f>
        <v>-1.6918310085427679</v>
      </c>
      <c r="D15552" t="s">
        <v>429</v>
      </c>
      <c r="E15552" t="s">
        <v>70</v>
      </c>
      <c r="F15552" s="1">
        <v>38225</v>
      </c>
      <c r="G15552">
        <v>0.5</v>
      </c>
      <c r="I15552">
        <v>9.74</v>
      </c>
      <c r="J15552" t="s">
        <v>71</v>
      </c>
      <c r="K15552">
        <v>2.0699999999999998</v>
      </c>
      <c r="L15552" t="s">
        <v>71</v>
      </c>
      <c r="M15552">
        <v>6.75</v>
      </c>
      <c r="N15552" t="s">
        <v>71</v>
      </c>
      <c r="O15552">
        <v>8.2899999999999991</v>
      </c>
      <c r="P15552" t="s">
        <v>71</v>
      </c>
      <c r="Q15552">
        <v>23.4</v>
      </c>
      <c r="R15552" t="s">
        <v>71</v>
      </c>
      <c r="S15552">
        <v>0.41</v>
      </c>
      <c r="T15552" t="s">
        <v>71</v>
      </c>
      <c r="U15552">
        <v>12.7</v>
      </c>
      <c r="V15552" t="s">
        <v>71</v>
      </c>
      <c r="W15552">
        <v>12.15</v>
      </c>
      <c r="X15552" t="s">
        <v>71</v>
      </c>
      <c r="Y15552">
        <v>40.799999999999997</v>
      </c>
      <c r="AA15552">
        <v>37.74</v>
      </c>
      <c r="AC15552">
        <v>32.479999999999997</v>
      </c>
      <c r="AE15552">
        <v>5.25</v>
      </c>
      <c r="AF15552" t="s">
        <v>71</v>
      </c>
      <c r="AG15552">
        <v>6.36</v>
      </c>
      <c r="AH15552" t="s">
        <v>71</v>
      </c>
      <c r="AS15552">
        <v>7.0000000000000007E-2</v>
      </c>
      <c r="AT15552" t="s">
        <v>71</v>
      </c>
    </row>
    <row r="15553" spans="1:46" x14ac:dyDescent="0.2">
      <c r="A15553" t="s">
        <v>427</v>
      </c>
      <c r="B15553" t="s">
        <v>428</v>
      </c>
      <c r="C15553">
        <f>-70.52010546 / 41.68271246</f>
        <v>-1.6918310085427679</v>
      </c>
      <c r="D15553" t="s">
        <v>429</v>
      </c>
      <c r="E15553" t="s">
        <v>70</v>
      </c>
      <c r="F15553" s="1">
        <v>38225</v>
      </c>
      <c r="G15553">
        <v>1</v>
      </c>
      <c r="O15553">
        <v>8.26</v>
      </c>
      <c r="P15553" t="s">
        <v>71</v>
      </c>
      <c r="Q15553">
        <v>23.3</v>
      </c>
      <c r="R15553" t="s">
        <v>71</v>
      </c>
    </row>
    <row r="15554" spans="1:46" x14ac:dyDescent="0.2">
      <c r="A15554" t="s">
        <v>427</v>
      </c>
      <c r="B15554" t="s">
        <v>428</v>
      </c>
      <c r="C15554">
        <f>-70.52010546 / 41.68271246</f>
        <v>-1.6918310085427679</v>
      </c>
      <c r="D15554" t="s">
        <v>429</v>
      </c>
      <c r="E15554" t="s">
        <v>70</v>
      </c>
      <c r="F15554" s="1">
        <v>38225</v>
      </c>
      <c r="G15554">
        <v>2</v>
      </c>
      <c r="O15554">
        <v>8.3000000000000007</v>
      </c>
      <c r="P15554" t="s">
        <v>71</v>
      </c>
      <c r="Q15554">
        <v>23.1</v>
      </c>
      <c r="R15554" t="s">
        <v>71</v>
      </c>
    </row>
    <row r="15555" spans="1:46" x14ac:dyDescent="0.2">
      <c r="A15555" t="s">
        <v>427</v>
      </c>
      <c r="B15555" t="s">
        <v>428</v>
      </c>
      <c r="C15555">
        <f>-70.52010546 / 41.68271246</f>
        <v>-1.6918310085427679</v>
      </c>
      <c r="D15555" t="s">
        <v>429</v>
      </c>
      <c r="E15555" t="s">
        <v>70</v>
      </c>
      <c r="F15555" s="1">
        <v>38225</v>
      </c>
      <c r="G15555">
        <v>3</v>
      </c>
      <c r="K15555">
        <v>1</v>
      </c>
      <c r="L15555" t="s">
        <v>71</v>
      </c>
      <c r="O15555">
        <v>8.19</v>
      </c>
      <c r="P15555" t="s">
        <v>71</v>
      </c>
      <c r="Q15555">
        <v>23</v>
      </c>
      <c r="R15555" t="s">
        <v>71</v>
      </c>
      <c r="S15555">
        <v>0.41</v>
      </c>
      <c r="T15555" t="s">
        <v>71</v>
      </c>
      <c r="U15555">
        <v>12.7</v>
      </c>
      <c r="V15555" t="s">
        <v>71</v>
      </c>
      <c r="W15555">
        <v>10.89</v>
      </c>
      <c r="X15555" t="s">
        <v>71</v>
      </c>
      <c r="Y15555">
        <v>40.799999999999997</v>
      </c>
      <c r="AA15555">
        <v>30.6</v>
      </c>
      <c r="AE15555">
        <v>5.45</v>
      </c>
      <c r="AF15555" t="s">
        <v>71</v>
      </c>
      <c r="AG15555">
        <v>6.58</v>
      </c>
      <c r="AH15555" t="s">
        <v>71</v>
      </c>
      <c r="AS15555">
        <v>0.13</v>
      </c>
      <c r="AT15555" t="s">
        <v>71</v>
      </c>
    </row>
    <row r="15556" spans="1:46" x14ac:dyDescent="0.2">
      <c r="A15556" t="s">
        <v>427</v>
      </c>
      <c r="B15556" t="s">
        <v>428</v>
      </c>
      <c r="C15556">
        <f>-70.52010546 / 41.68271246</f>
        <v>-1.6918310085427679</v>
      </c>
      <c r="D15556" t="s">
        <v>429</v>
      </c>
      <c r="E15556" t="s">
        <v>70</v>
      </c>
      <c r="F15556" s="1">
        <v>38225</v>
      </c>
      <c r="G15556">
        <v>4</v>
      </c>
      <c r="O15556">
        <v>8.26</v>
      </c>
      <c r="P15556" t="s">
        <v>71</v>
      </c>
      <c r="Q15556">
        <v>23</v>
      </c>
      <c r="R15556" t="s">
        <v>71</v>
      </c>
    </row>
    <row r="15557" spans="1:46" x14ac:dyDescent="0.2">
      <c r="A15557" t="s">
        <v>427</v>
      </c>
      <c r="B15557" t="s">
        <v>428</v>
      </c>
      <c r="C15557">
        <f>-70.52010546 / 41.68271246</f>
        <v>-1.6918310085427679</v>
      </c>
      <c r="D15557" t="s">
        <v>429</v>
      </c>
      <c r="E15557" t="s">
        <v>70</v>
      </c>
      <c r="F15557" s="1">
        <v>38225</v>
      </c>
      <c r="G15557">
        <v>5</v>
      </c>
      <c r="O15557">
        <v>8.23</v>
      </c>
      <c r="P15557" t="s">
        <v>71</v>
      </c>
      <c r="Q15557">
        <v>23</v>
      </c>
      <c r="R15557" t="s">
        <v>71</v>
      </c>
    </row>
    <row r="15558" spans="1:46" x14ac:dyDescent="0.2">
      <c r="A15558" t="s">
        <v>427</v>
      </c>
      <c r="B15558" t="s">
        <v>428</v>
      </c>
      <c r="C15558">
        <f>-70.52010546 / 41.68271246</f>
        <v>-1.6918310085427679</v>
      </c>
      <c r="D15558" t="s">
        <v>429</v>
      </c>
      <c r="E15558" t="s">
        <v>70</v>
      </c>
      <c r="F15558" s="1">
        <v>38225</v>
      </c>
      <c r="G15558">
        <v>6</v>
      </c>
      <c r="O15558">
        <v>8.1</v>
      </c>
      <c r="P15558" t="s">
        <v>71</v>
      </c>
      <c r="Q15558">
        <v>22.9</v>
      </c>
      <c r="R15558" t="s">
        <v>71</v>
      </c>
    </row>
    <row r="15559" spans="1:46" x14ac:dyDescent="0.2">
      <c r="A15559" t="s">
        <v>427</v>
      </c>
      <c r="B15559" t="s">
        <v>428</v>
      </c>
      <c r="C15559">
        <f>-70.52010546 / 41.68271246</f>
        <v>-1.6918310085427679</v>
      </c>
      <c r="D15559" t="s">
        <v>429</v>
      </c>
      <c r="E15559" t="s">
        <v>70</v>
      </c>
      <c r="F15559" s="1">
        <v>38225</v>
      </c>
      <c r="G15559">
        <v>7</v>
      </c>
      <c r="O15559">
        <v>8.08</v>
      </c>
      <c r="P15559" t="s">
        <v>71</v>
      </c>
      <c r="Q15559">
        <v>22.7</v>
      </c>
      <c r="R15559" t="s">
        <v>71</v>
      </c>
    </row>
    <row r="15560" spans="1:46" x14ac:dyDescent="0.2">
      <c r="A15560" t="s">
        <v>427</v>
      </c>
      <c r="B15560" t="s">
        <v>428</v>
      </c>
      <c r="C15560">
        <f>-70.52010546 / 41.68271246</f>
        <v>-1.6918310085427679</v>
      </c>
      <c r="D15560" t="s">
        <v>429</v>
      </c>
      <c r="E15560" t="s">
        <v>70</v>
      </c>
      <c r="F15560" s="1">
        <v>38225</v>
      </c>
      <c r="G15560">
        <v>8</v>
      </c>
      <c r="O15560">
        <v>5.33</v>
      </c>
      <c r="P15560" t="s">
        <v>71</v>
      </c>
      <c r="Q15560">
        <v>18.8</v>
      </c>
      <c r="R15560" t="s">
        <v>71</v>
      </c>
    </row>
    <row r="15561" spans="1:46" x14ac:dyDescent="0.2">
      <c r="A15561" t="s">
        <v>427</v>
      </c>
      <c r="B15561" t="s">
        <v>428</v>
      </c>
      <c r="C15561">
        <f>-70.52010546 / 41.68271246</f>
        <v>-1.6918310085427679</v>
      </c>
      <c r="D15561" t="s">
        <v>429</v>
      </c>
      <c r="E15561" t="s">
        <v>70</v>
      </c>
      <c r="F15561" s="1">
        <v>38225</v>
      </c>
      <c r="G15561">
        <v>9</v>
      </c>
      <c r="K15561">
        <v>5.46</v>
      </c>
      <c r="L15561" t="s">
        <v>71</v>
      </c>
      <c r="O15561">
        <v>1.83</v>
      </c>
      <c r="P15561" t="s">
        <v>71</v>
      </c>
      <c r="Q15561">
        <v>16.399999999999999</v>
      </c>
      <c r="R15561" t="s">
        <v>71</v>
      </c>
      <c r="S15561">
        <v>0.89</v>
      </c>
      <c r="T15561" t="s">
        <v>71</v>
      </c>
      <c r="U15561">
        <v>27.57</v>
      </c>
      <c r="V15561" t="s">
        <v>71</v>
      </c>
      <c r="W15561">
        <v>10</v>
      </c>
      <c r="X15561" t="s">
        <v>71</v>
      </c>
      <c r="Y15561">
        <v>51.98</v>
      </c>
      <c r="AA15561">
        <v>47.25</v>
      </c>
      <c r="AE15561">
        <v>11.7</v>
      </c>
      <c r="AF15561" t="s">
        <v>71</v>
      </c>
      <c r="AG15561">
        <v>6.09</v>
      </c>
      <c r="AH15561" t="s">
        <v>71</v>
      </c>
      <c r="AS15561">
        <v>2.11</v>
      </c>
      <c r="AT15561" t="s">
        <v>71</v>
      </c>
    </row>
    <row r="15562" spans="1:46" x14ac:dyDescent="0.2">
      <c r="A15562" t="s">
        <v>427</v>
      </c>
      <c r="B15562" t="s">
        <v>428</v>
      </c>
      <c r="C15562">
        <f>-70.52010546 / 41.68271246</f>
        <v>-1.6918310085427679</v>
      </c>
      <c r="D15562" t="s">
        <v>429</v>
      </c>
      <c r="E15562" t="s">
        <v>70</v>
      </c>
      <c r="F15562" s="1">
        <v>38603</v>
      </c>
      <c r="G15562">
        <v>0.5</v>
      </c>
      <c r="I15562">
        <v>9.9</v>
      </c>
      <c r="J15562" t="s">
        <v>71</v>
      </c>
      <c r="K15562">
        <v>1.3</v>
      </c>
      <c r="L15562" t="s">
        <v>71</v>
      </c>
      <c r="M15562">
        <v>8.1999999999999993</v>
      </c>
      <c r="N15562" t="s">
        <v>71</v>
      </c>
      <c r="O15562">
        <v>7.48</v>
      </c>
      <c r="P15562" t="s">
        <v>71</v>
      </c>
      <c r="Q15562">
        <v>24.3</v>
      </c>
      <c r="R15562" t="s">
        <v>71</v>
      </c>
      <c r="S15562">
        <v>0.2</v>
      </c>
      <c r="T15562" t="s">
        <v>71</v>
      </c>
      <c r="U15562">
        <v>6.19</v>
      </c>
      <c r="V15562" t="s">
        <v>71</v>
      </c>
      <c r="W15562">
        <v>18.02</v>
      </c>
      <c r="X15562" t="s">
        <v>71</v>
      </c>
      <c r="Y15562">
        <v>30.44</v>
      </c>
      <c r="AA15562">
        <v>33.17</v>
      </c>
      <c r="AC15562">
        <v>29.68</v>
      </c>
      <c r="AE15562">
        <v>6.46</v>
      </c>
      <c r="AF15562" t="s">
        <v>71</v>
      </c>
      <c r="AG15562">
        <v>6.61</v>
      </c>
      <c r="AH15562" t="s">
        <v>71</v>
      </c>
      <c r="AS15562">
        <v>0.11</v>
      </c>
      <c r="AT15562" t="s">
        <v>71</v>
      </c>
    </row>
    <row r="15563" spans="1:46" x14ac:dyDescent="0.2">
      <c r="A15563" t="s">
        <v>427</v>
      </c>
      <c r="B15563" t="s">
        <v>428</v>
      </c>
      <c r="C15563">
        <f>-70.52010546 / 41.68271246</f>
        <v>-1.6918310085427679</v>
      </c>
      <c r="D15563" t="s">
        <v>429</v>
      </c>
      <c r="E15563" t="s">
        <v>70</v>
      </c>
      <c r="F15563" s="1">
        <v>38603</v>
      </c>
      <c r="G15563">
        <v>1</v>
      </c>
      <c r="O15563">
        <v>7.46</v>
      </c>
      <c r="P15563" t="s">
        <v>71</v>
      </c>
      <c r="Q15563">
        <v>24.2</v>
      </c>
      <c r="R15563" t="s">
        <v>71</v>
      </c>
    </row>
    <row r="15564" spans="1:46" x14ac:dyDescent="0.2">
      <c r="A15564" t="s">
        <v>427</v>
      </c>
      <c r="B15564" t="s">
        <v>428</v>
      </c>
      <c r="C15564">
        <f>-70.52010546 / 41.68271246</f>
        <v>-1.6918310085427679</v>
      </c>
      <c r="D15564" t="s">
        <v>429</v>
      </c>
      <c r="E15564" t="s">
        <v>70</v>
      </c>
      <c r="F15564" s="1">
        <v>38603</v>
      </c>
      <c r="G15564">
        <v>2</v>
      </c>
      <c r="O15564">
        <v>7.46</v>
      </c>
      <c r="P15564" t="s">
        <v>71</v>
      </c>
      <c r="Q15564">
        <v>24.3</v>
      </c>
      <c r="R15564" t="s">
        <v>71</v>
      </c>
    </row>
    <row r="15565" spans="1:46" x14ac:dyDescent="0.2">
      <c r="A15565" t="s">
        <v>427</v>
      </c>
      <c r="B15565" t="s">
        <v>428</v>
      </c>
      <c r="C15565">
        <f>-70.52010546 / 41.68271246</f>
        <v>-1.6918310085427679</v>
      </c>
      <c r="D15565" t="s">
        <v>429</v>
      </c>
      <c r="E15565" t="s">
        <v>70</v>
      </c>
      <c r="F15565" s="1">
        <v>38603</v>
      </c>
      <c r="G15565">
        <v>3</v>
      </c>
      <c r="K15565">
        <v>1.1599999999999999</v>
      </c>
      <c r="L15565" t="s">
        <v>71</v>
      </c>
      <c r="O15565">
        <v>7.46</v>
      </c>
      <c r="P15565" t="s">
        <v>71</v>
      </c>
      <c r="Q15565">
        <v>24.3</v>
      </c>
      <c r="R15565" t="s">
        <v>71</v>
      </c>
      <c r="S15565">
        <v>0.2</v>
      </c>
      <c r="T15565" t="s">
        <v>71</v>
      </c>
      <c r="U15565">
        <v>6.19</v>
      </c>
      <c r="V15565" t="s">
        <v>71</v>
      </c>
      <c r="W15565">
        <v>14.39</v>
      </c>
      <c r="X15565" t="s">
        <v>71</v>
      </c>
      <c r="Y15565">
        <v>30.44</v>
      </c>
      <c r="AA15565">
        <v>32.06</v>
      </c>
      <c r="AE15565">
        <v>5.85</v>
      </c>
      <c r="AF15565" t="s">
        <v>71</v>
      </c>
      <c r="AG15565">
        <v>6.66</v>
      </c>
      <c r="AH15565" t="s">
        <v>71</v>
      </c>
      <c r="AS15565">
        <v>0.35</v>
      </c>
      <c r="AT15565" t="s">
        <v>71</v>
      </c>
    </row>
    <row r="15566" spans="1:46" x14ac:dyDescent="0.2">
      <c r="A15566" t="s">
        <v>427</v>
      </c>
      <c r="B15566" t="s">
        <v>428</v>
      </c>
      <c r="C15566">
        <f>-70.52010546 / 41.68271246</f>
        <v>-1.6918310085427679</v>
      </c>
      <c r="D15566" t="s">
        <v>429</v>
      </c>
      <c r="E15566" t="s">
        <v>70</v>
      </c>
      <c r="F15566" s="1">
        <v>38603</v>
      </c>
      <c r="G15566">
        <v>4</v>
      </c>
      <c r="O15566">
        <v>7.43</v>
      </c>
      <c r="P15566" t="s">
        <v>71</v>
      </c>
      <c r="Q15566">
        <v>23.9</v>
      </c>
      <c r="R15566" t="s">
        <v>71</v>
      </c>
    </row>
    <row r="15567" spans="1:46" x14ac:dyDescent="0.2">
      <c r="A15567" t="s">
        <v>427</v>
      </c>
      <c r="B15567" t="s">
        <v>428</v>
      </c>
      <c r="C15567">
        <f>-70.52010546 / 41.68271246</f>
        <v>-1.6918310085427679</v>
      </c>
      <c r="D15567" t="s">
        <v>429</v>
      </c>
      <c r="E15567" t="s">
        <v>70</v>
      </c>
      <c r="F15567" s="1">
        <v>38603</v>
      </c>
      <c r="G15567">
        <v>5</v>
      </c>
      <c r="O15567">
        <v>7.4</v>
      </c>
      <c r="P15567" t="s">
        <v>71</v>
      </c>
      <c r="Q15567">
        <v>23.9</v>
      </c>
      <c r="R15567" t="s">
        <v>71</v>
      </c>
    </row>
    <row r="15568" spans="1:46" x14ac:dyDescent="0.2">
      <c r="A15568" t="s">
        <v>427</v>
      </c>
      <c r="B15568" t="s">
        <v>428</v>
      </c>
      <c r="C15568">
        <f>-70.52010546 / 41.68271246</f>
        <v>-1.6918310085427679</v>
      </c>
      <c r="D15568" t="s">
        <v>429</v>
      </c>
      <c r="E15568" t="s">
        <v>70</v>
      </c>
      <c r="F15568" s="1">
        <v>38603</v>
      </c>
      <c r="G15568">
        <v>6</v>
      </c>
      <c r="O15568">
        <v>7.39</v>
      </c>
      <c r="P15568" t="s">
        <v>71</v>
      </c>
      <c r="Q15568">
        <v>23.7</v>
      </c>
      <c r="R15568" t="s">
        <v>71</v>
      </c>
    </row>
    <row r="15569" spans="1:46" x14ac:dyDescent="0.2">
      <c r="A15569" t="s">
        <v>427</v>
      </c>
      <c r="B15569" t="s">
        <v>428</v>
      </c>
      <c r="C15569">
        <f>-70.52010546 / 41.68271246</f>
        <v>-1.6918310085427679</v>
      </c>
      <c r="D15569" t="s">
        <v>429</v>
      </c>
      <c r="E15569" t="s">
        <v>70</v>
      </c>
      <c r="F15569" s="1">
        <v>38603</v>
      </c>
      <c r="G15569">
        <v>7</v>
      </c>
      <c r="O15569">
        <v>7.42</v>
      </c>
      <c r="P15569" t="s">
        <v>71</v>
      </c>
      <c r="Q15569">
        <v>23.4</v>
      </c>
      <c r="R15569" t="s">
        <v>71</v>
      </c>
    </row>
    <row r="15570" spans="1:46" x14ac:dyDescent="0.2">
      <c r="A15570" t="s">
        <v>427</v>
      </c>
      <c r="B15570" t="s">
        <v>428</v>
      </c>
      <c r="C15570">
        <f>-70.52010546 / 41.68271246</f>
        <v>-1.6918310085427679</v>
      </c>
      <c r="D15570" t="s">
        <v>429</v>
      </c>
      <c r="E15570" t="s">
        <v>70</v>
      </c>
      <c r="F15570" s="1">
        <v>38603</v>
      </c>
      <c r="G15570">
        <v>8</v>
      </c>
      <c r="O15570">
        <v>3.6</v>
      </c>
      <c r="P15570" t="s">
        <v>71</v>
      </c>
      <c r="Q15570">
        <v>23.4</v>
      </c>
      <c r="R15570" t="s">
        <v>71</v>
      </c>
    </row>
    <row r="15571" spans="1:46" x14ac:dyDescent="0.2">
      <c r="A15571" t="s">
        <v>427</v>
      </c>
      <c r="B15571" t="s">
        <v>428</v>
      </c>
      <c r="C15571">
        <f>-70.52010546 / 41.68271246</f>
        <v>-1.6918310085427679</v>
      </c>
      <c r="D15571" t="s">
        <v>429</v>
      </c>
      <c r="E15571" t="s">
        <v>70</v>
      </c>
      <c r="F15571" s="1">
        <v>38603</v>
      </c>
      <c r="G15571">
        <v>9</v>
      </c>
      <c r="K15571">
        <v>2.58</v>
      </c>
      <c r="L15571" t="s">
        <v>71</v>
      </c>
      <c r="O15571">
        <v>3.21</v>
      </c>
      <c r="P15571" t="s">
        <v>71</v>
      </c>
      <c r="Q15571">
        <v>23.3</v>
      </c>
      <c r="R15571" t="s">
        <v>71</v>
      </c>
      <c r="S15571">
        <v>0.3</v>
      </c>
      <c r="T15571" t="s">
        <v>71</v>
      </c>
      <c r="U15571">
        <v>9.2899999999999991</v>
      </c>
      <c r="V15571" t="s">
        <v>71</v>
      </c>
      <c r="W15571">
        <v>16.260000000000002</v>
      </c>
      <c r="X15571" t="s">
        <v>71</v>
      </c>
      <c r="Y15571">
        <v>36.29</v>
      </c>
      <c r="AA15571">
        <v>39.9</v>
      </c>
      <c r="AE15571">
        <v>6.05</v>
      </c>
      <c r="AF15571" t="s">
        <v>71</v>
      </c>
      <c r="AG15571">
        <v>6.61</v>
      </c>
      <c r="AH15571" t="s">
        <v>71</v>
      </c>
      <c r="AS15571">
        <v>0.36</v>
      </c>
      <c r="AT15571" t="s">
        <v>71</v>
      </c>
    </row>
    <row r="15572" spans="1:46" x14ac:dyDescent="0.2">
      <c r="A15572" t="s">
        <v>449</v>
      </c>
      <c r="B15572" t="s">
        <v>450</v>
      </c>
      <c r="C15572">
        <f>-70.49800812 / 41.6794129</f>
        <v>-1.6914347687464664</v>
      </c>
      <c r="D15572" t="s">
        <v>451</v>
      </c>
      <c r="E15572" t="s">
        <v>70</v>
      </c>
      <c r="F15572" s="1">
        <v>37143</v>
      </c>
      <c r="G15572">
        <v>0.5</v>
      </c>
      <c r="I15572">
        <v>5.98</v>
      </c>
      <c r="J15572" t="s">
        <v>71</v>
      </c>
      <c r="K15572">
        <v>-0.15</v>
      </c>
      <c r="L15572" t="s">
        <v>71</v>
      </c>
      <c r="M15572">
        <v>4.2</v>
      </c>
      <c r="N15572" t="s">
        <v>71</v>
      </c>
      <c r="O15572">
        <v>7.91</v>
      </c>
      <c r="P15572" t="s">
        <v>71</v>
      </c>
      <c r="Q15572">
        <v>26.5</v>
      </c>
      <c r="R15572" t="s">
        <v>71</v>
      </c>
      <c r="S15572">
        <v>0.27</v>
      </c>
      <c r="T15572" t="s">
        <v>71</v>
      </c>
      <c r="U15572">
        <v>8.36</v>
      </c>
      <c r="V15572" t="s">
        <v>71</v>
      </c>
      <c r="W15572">
        <v>23.2</v>
      </c>
      <c r="X15572" t="s">
        <v>71</v>
      </c>
      <c r="Y15572">
        <v>34.770000000000003</v>
      </c>
      <c r="AA15572">
        <v>0</v>
      </c>
      <c r="AC15572">
        <v>39.32</v>
      </c>
      <c r="AE15572">
        <v>4.3</v>
      </c>
      <c r="AF15572" t="s">
        <v>71</v>
      </c>
      <c r="AG15572">
        <v>6.68</v>
      </c>
      <c r="AH15572" t="s">
        <v>71</v>
      </c>
      <c r="AS15572">
        <v>1.94</v>
      </c>
      <c r="AT15572" t="s">
        <v>71</v>
      </c>
    </row>
    <row r="15573" spans="1:46" x14ac:dyDescent="0.2">
      <c r="A15573" t="s">
        <v>449</v>
      </c>
      <c r="B15573" t="s">
        <v>450</v>
      </c>
      <c r="C15573">
        <f>-70.49800812 / 41.6794129</f>
        <v>-1.6914347687464664</v>
      </c>
      <c r="D15573" t="s">
        <v>451</v>
      </c>
      <c r="E15573" t="s">
        <v>70</v>
      </c>
      <c r="F15573" s="1">
        <v>37143</v>
      </c>
      <c r="G15573">
        <v>1</v>
      </c>
      <c r="O15573">
        <v>7.89</v>
      </c>
      <c r="P15573" t="s">
        <v>71</v>
      </c>
      <c r="Q15573">
        <v>26.2</v>
      </c>
      <c r="R15573" t="s">
        <v>71</v>
      </c>
    </row>
    <row r="15574" spans="1:46" x14ac:dyDescent="0.2">
      <c r="A15574" t="s">
        <v>449</v>
      </c>
      <c r="B15574" t="s">
        <v>450</v>
      </c>
      <c r="C15574">
        <f>-70.49800812 / 41.6794129</f>
        <v>-1.6914347687464664</v>
      </c>
      <c r="D15574" t="s">
        <v>451</v>
      </c>
      <c r="E15574" t="s">
        <v>70</v>
      </c>
      <c r="F15574" s="1">
        <v>37143</v>
      </c>
      <c r="G15574">
        <v>2</v>
      </c>
      <c r="O15574">
        <v>7.86</v>
      </c>
      <c r="P15574" t="s">
        <v>71</v>
      </c>
      <c r="Q15574">
        <v>26</v>
      </c>
      <c r="R15574" t="s">
        <v>71</v>
      </c>
    </row>
    <row r="15575" spans="1:46" x14ac:dyDescent="0.2">
      <c r="A15575" t="s">
        <v>449</v>
      </c>
      <c r="B15575" t="s">
        <v>450</v>
      </c>
      <c r="C15575">
        <f>-70.49800812 / 41.6794129</f>
        <v>-1.6914347687464664</v>
      </c>
      <c r="D15575" t="s">
        <v>451</v>
      </c>
      <c r="E15575" t="s">
        <v>70</v>
      </c>
      <c r="F15575" s="1">
        <v>37143</v>
      </c>
      <c r="G15575">
        <v>3</v>
      </c>
      <c r="O15575">
        <v>7.86</v>
      </c>
      <c r="P15575" t="s">
        <v>71</v>
      </c>
      <c r="Q15575">
        <v>25.9</v>
      </c>
      <c r="R15575" t="s">
        <v>71</v>
      </c>
    </row>
    <row r="15576" spans="1:46" x14ac:dyDescent="0.2">
      <c r="A15576" t="s">
        <v>449</v>
      </c>
      <c r="B15576" t="s">
        <v>450</v>
      </c>
      <c r="C15576">
        <f>-70.49800812 / 41.6794129</f>
        <v>-1.6914347687464664</v>
      </c>
      <c r="D15576" t="s">
        <v>451</v>
      </c>
      <c r="E15576" t="s">
        <v>70</v>
      </c>
      <c r="F15576" s="1">
        <v>37143</v>
      </c>
      <c r="G15576">
        <v>4</v>
      </c>
      <c r="O15576">
        <v>7.85</v>
      </c>
      <c r="P15576" t="s">
        <v>71</v>
      </c>
      <c r="Q15576">
        <v>25.8</v>
      </c>
      <c r="R15576" t="s">
        <v>71</v>
      </c>
    </row>
    <row r="15577" spans="1:46" x14ac:dyDescent="0.2">
      <c r="A15577" t="s">
        <v>449</v>
      </c>
      <c r="B15577" t="s">
        <v>450</v>
      </c>
      <c r="C15577">
        <f>-70.49800812 / 41.6794129</f>
        <v>-1.6914347687464664</v>
      </c>
      <c r="D15577" t="s">
        <v>451</v>
      </c>
      <c r="E15577" t="s">
        <v>70</v>
      </c>
      <c r="F15577" s="1">
        <v>37143</v>
      </c>
      <c r="G15577">
        <v>5</v>
      </c>
      <c r="K15577">
        <v>1.33</v>
      </c>
      <c r="L15577" t="s">
        <v>71</v>
      </c>
      <c r="O15577">
        <v>7.84</v>
      </c>
      <c r="P15577" t="s">
        <v>71</v>
      </c>
      <c r="Q15577">
        <v>25.7</v>
      </c>
      <c r="R15577" t="s">
        <v>71</v>
      </c>
      <c r="S15577">
        <v>0.38</v>
      </c>
      <c r="T15577" t="s">
        <v>71</v>
      </c>
      <c r="U15577">
        <v>11.77</v>
      </c>
      <c r="V15577" t="s">
        <v>71</v>
      </c>
      <c r="W15577">
        <v>21.5</v>
      </c>
      <c r="X15577" t="s">
        <v>71</v>
      </c>
      <c r="Y15577">
        <v>39.700000000000003</v>
      </c>
      <c r="AA15577">
        <v>33.4</v>
      </c>
      <c r="AE15577">
        <v>4.3</v>
      </c>
      <c r="AF15577" t="s">
        <v>71</v>
      </c>
      <c r="AG15577">
        <v>6.57</v>
      </c>
      <c r="AH15577" t="s">
        <v>71</v>
      </c>
      <c r="AS15577">
        <v>0.65</v>
      </c>
      <c r="AT15577" t="s">
        <v>71</v>
      </c>
    </row>
    <row r="15578" spans="1:46" x14ac:dyDescent="0.2">
      <c r="A15578" t="s">
        <v>449</v>
      </c>
      <c r="B15578" t="s">
        <v>450</v>
      </c>
      <c r="C15578">
        <f>-70.49800812 / 41.6794129</f>
        <v>-1.6914347687464664</v>
      </c>
      <c r="D15578" t="s">
        <v>451</v>
      </c>
      <c r="E15578" t="s">
        <v>70</v>
      </c>
      <c r="F15578" s="1">
        <v>37143</v>
      </c>
      <c r="G15578">
        <v>5.5</v>
      </c>
      <c r="O15578">
        <v>7.81</v>
      </c>
      <c r="P15578" t="s">
        <v>71</v>
      </c>
      <c r="Q15578">
        <v>25.6</v>
      </c>
      <c r="R15578" t="s">
        <v>71</v>
      </c>
    </row>
    <row r="15579" spans="1:46" x14ac:dyDescent="0.2">
      <c r="A15579" t="s">
        <v>449</v>
      </c>
      <c r="B15579" t="s">
        <v>450</v>
      </c>
      <c r="C15579">
        <f>-70.49800812 / 41.6794129</f>
        <v>-1.6914347687464664</v>
      </c>
      <c r="D15579" t="s">
        <v>451</v>
      </c>
      <c r="E15579" t="s">
        <v>70</v>
      </c>
      <c r="F15579" s="1">
        <v>37873</v>
      </c>
      <c r="G15579">
        <v>0.5</v>
      </c>
      <c r="I15579">
        <v>6.4</v>
      </c>
      <c r="J15579" t="s">
        <v>71</v>
      </c>
      <c r="K15579">
        <v>2.67</v>
      </c>
      <c r="L15579" t="s">
        <v>71</v>
      </c>
      <c r="M15579">
        <v>4.4000000000000004</v>
      </c>
      <c r="N15579" t="s">
        <v>71</v>
      </c>
      <c r="O15579">
        <v>8.1300000000000008</v>
      </c>
      <c r="P15579" t="s">
        <v>71</v>
      </c>
      <c r="Q15579">
        <v>23.3</v>
      </c>
      <c r="R15579" t="s">
        <v>71</v>
      </c>
      <c r="S15579">
        <v>1.2</v>
      </c>
      <c r="T15579" t="s">
        <v>71</v>
      </c>
      <c r="U15579">
        <v>37.17</v>
      </c>
      <c r="V15579" t="s">
        <v>71</v>
      </c>
      <c r="W15579">
        <v>15.7</v>
      </c>
      <c r="X15579" t="s">
        <v>71</v>
      </c>
      <c r="Y15579">
        <v>56.29</v>
      </c>
      <c r="AA15579">
        <v>40.229999999999997</v>
      </c>
      <c r="AC15579">
        <v>38.65</v>
      </c>
      <c r="AG15579">
        <v>6.54</v>
      </c>
      <c r="AH15579" t="s">
        <v>71</v>
      </c>
      <c r="AS15579">
        <v>0.03</v>
      </c>
      <c r="AT15579" t="s">
        <v>71</v>
      </c>
    </row>
    <row r="15580" spans="1:46" x14ac:dyDescent="0.2">
      <c r="A15580" t="s">
        <v>449</v>
      </c>
      <c r="B15580" t="s">
        <v>450</v>
      </c>
      <c r="C15580">
        <f>-70.49800812 / 41.6794129</f>
        <v>-1.6914347687464664</v>
      </c>
      <c r="D15580" t="s">
        <v>451</v>
      </c>
      <c r="E15580" t="s">
        <v>70</v>
      </c>
      <c r="F15580" s="1">
        <v>37873</v>
      </c>
      <c r="G15580">
        <v>1</v>
      </c>
      <c r="O15580">
        <v>8.16</v>
      </c>
      <c r="P15580" t="s">
        <v>71</v>
      </c>
      <c r="Q15580">
        <v>23.2</v>
      </c>
      <c r="R15580" t="s">
        <v>71</v>
      </c>
    </row>
    <row r="15581" spans="1:46" x14ac:dyDescent="0.2">
      <c r="A15581" t="s">
        <v>449</v>
      </c>
      <c r="B15581" t="s">
        <v>450</v>
      </c>
      <c r="C15581">
        <f>-70.49800812 / 41.6794129</f>
        <v>-1.6914347687464664</v>
      </c>
      <c r="D15581" t="s">
        <v>451</v>
      </c>
      <c r="E15581" t="s">
        <v>70</v>
      </c>
      <c r="F15581" s="1">
        <v>37873</v>
      </c>
      <c r="G15581">
        <v>2</v>
      </c>
      <c r="O15581">
        <v>8.23</v>
      </c>
      <c r="P15581" t="s">
        <v>71</v>
      </c>
      <c r="Q15581">
        <v>23.1</v>
      </c>
      <c r="R15581" t="s">
        <v>71</v>
      </c>
    </row>
    <row r="15582" spans="1:46" x14ac:dyDescent="0.2">
      <c r="A15582" t="s">
        <v>449</v>
      </c>
      <c r="B15582" t="s">
        <v>450</v>
      </c>
      <c r="C15582">
        <f>-70.49800812 / 41.6794129</f>
        <v>-1.6914347687464664</v>
      </c>
      <c r="D15582" t="s">
        <v>451</v>
      </c>
      <c r="E15582" t="s">
        <v>70</v>
      </c>
      <c r="F15582" s="1">
        <v>37873</v>
      </c>
      <c r="G15582">
        <v>3</v>
      </c>
      <c r="K15582">
        <v>3.9</v>
      </c>
      <c r="L15582" t="s">
        <v>71</v>
      </c>
      <c r="O15582">
        <v>8.1300000000000008</v>
      </c>
      <c r="P15582" t="s">
        <v>71</v>
      </c>
      <c r="Q15582">
        <v>23.1</v>
      </c>
      <c r="R15582" t="s">
        <v>71</v>
      </c>
      <c r="S15582">
        <v>0.1</v>
      </c>
      <c r="T15582" t="s">
        <v>71</v>
      </c>
      <c r="U15582">
        <v>3.1</v>
      </c>
      <c r="V15582" t="s">
        <v>71</v>
      </c>
      <c r="W15582">
        <v>19.2</v>
      </c>
      <c r="X15582" t="s">
        <v>71</v>
      </c>
      <c r="Y15582">
        <v>20.46</v>
      </c>
      <c r="AA15582">
        <v>43.95</v>
      </c>
      <c r="AG15582">
        <v>6.57</v>
      </c>
      <c r="AH15582" t="s">
        <v>71</v>
      </c>
      <c r="AS15582">
        <v>0.03</v>
      </c>
      <c r="AT15582" t="s">
        <v>71</v>
      </c>
    </row>
    <row r="15583" spans="1:46" x14ac:dyDescent="0.2">
      <c r="A15583" t="s">
        <v>449</v>
      </c>
      <c r="B15583" t="s">
        <v>450</v>
      </c>
      <c r="C15583">
        <f>-70.49800812 / 41.6794129</f>
        <v>-1.6914347687464664</v>
      </c>
      <c r="D15583" t="s">
        <v>451</v>
      </c>
      <c r="E15583" t="s">
        <v>70</v>
      </c>
      <c r="F15583" s="1">
        <v>37873</v>
      </c>
      <c r="G15583">
        <v>4</v>
      </c>
      <c r="O15583">
        <v>8.1199999999999992</v>
      </c>
      <c r="P15583" t="s">
        <v>71</v>
      </c>
      <c r="Q15583">
        <v>23</v>
      </c>
      <c r="R15583" t="s">
        <v>71</v>
      </c>
    </row>
    <row r="15584" spans="1:46" x14ac:dyDescent="0.2">
      <c r="A15584" t="s">
        <v>449</v>
      </c>
      <c r="B15584" t="s">
        <v>450</v>
      </c>
      <c r="C15584">
        <f>-70.49800812 / 41.6794129</f>
        <v>-1.6914347687464664</v>
      </c>
      <c r="D15584" t="s">
        <v>451</v>
      </c>
      <c r="E15584" t="s">
        <v>70</v>
      </c>
      <c r="F15584" s="1">
        <v>37873</v>
      </c>
      <c r="G15584">
        <v>5</v>
      </c>
      <c r="O15584">
        <v>8.07</v>
      </c>
      <c r="P15584" t="s">
        <v>71</v>
      </c>
      <c r="Q15584">
        <v>23</v>
      </c>
      <c r="R15584" t="s">
        <v>71</v>
      </c>
    </row>
    <row r="15585" spans="1:46" x14ac:dyDescent="0.2">
      <c r="A15585" t="s">
        <v>449</v>
      </c>
      <c r="B15585" t="s">
        <v>450</v>
      </c>
      <c r="C15585">
        <f>-70.49800812 / 41.6794129</f>
        <v>-1.6914347687464664</v>
      </c>
      <c r="D15585" t="s">
        <v>451</v>
      </c>
      <c r="E15585" t="s">
        <v>70</v>
      </c>
      <c r="F15585" s="1">
        <v>37873</v>
      </c>
      <c r="G15585">
        <v>6</v>
      </c>
      <c r="K15585">
        <v>4.43</v>
      </c>
      <c r="L15585" t="s">
        <v>71</v>
      </c>
      <c r="O15585">
        <v>7.98</v>
      </c>
      <c r="P15585" t="s">
        <v>71</v>
      </c>
      <c r="Q15585">
        <v>23</v>
      </c>
      <c r="R15585" t="s">
        <v>71</v>
      </c>
      <c r="S15585">
        <v>0.6</v>
      </c>
      <c r="T15585" t="s">
        <v>71</v>
      </c>
      <c r="U15585">
        <v>18.579999999999998</v>
      </c>
      <c r="V15585" t="s">
        <v>71</v>
      </c>
      <c r="W15585">
        <v>20.3</v>
      </c>
      <c r="X15585" t="s">
        <v>71</v>
      </c>
      <c r="Y15585">
        <v>46.29</v>
      </c>
      <c r="AA15585">
        <v>45.2</v>
      </c>
      <c r="AG15585">
        <v>6.45</v>
      </c>
      <c r="AH15585" t="s">
        <v>71</v>
      </c>
      <c r="AS15585">
        <v>0.03</v>
      </c>
      <c r="AT15585" t="s">
        <v>71</v>
      </c>
    </row>
    <row r="15586" spans="1:46" x14ac:dyDescent="0.2">
      <c r="A15586" t="s">
        <v>449</v>
      </c>
      <c r="B15586" t="s">
        <v>450</v>
      </c>
      <c r="C15586">
        <f>-70.49800812 / 41.6794129</f>
        <v>-1.6914347687464664</v>
      </c>
      <c r="D15586" t="s">
        <v>451</v>
      </c>
      <c r="E15586" t="s">
        <v>70</v>
      </c>
      <c r="F15586" s="1">
        <v>38225</v>
      </c>
      <c r="G15586">
        <v>0.5</v>
      </c>
      <c r="I15586">
        <v>6.28</v>
      </c>
      <c r="J15586" t="s">
        <v>71</v>
      </c>
      <c r="K15586">
        <v>1.52</v>
      </c>
      <c r="L15586" t="s">
        <v>71</v>
      </c>
      <c r="M15586">
        <v>5.4</v>
      </c>
      <c r="N15586" t="s">
        <v>71</v>
      </c>
      <c r="O15586">
        <v>8.2100000000000009</v>
      </c>
      <c r="P15586" t="s">
        <v>71</v>
      </c>
      <c r="Q15586">
        <v>23.6</v>
      </c>
      <c r="R15586" t="s">
        <v>71</v>
      </c>
      <c r="S15586">
        <v>0.2</v>
      </c>
      <c r="T15586" t="s">
        <v>71</v>
      </c>
      <c r="U15586">
        <v>6.19</v>
      </c>
      <c r="V15586" t="s">
        <v>71</v>
      </c>
      <c r="W15586">
        <v>18.010000000000002</v>
      </c>
      <c r="X15586" t="s">
        <v>71</v>
      </c>
      <c r="Y15586">
        <v>30.44</v>
      </c>
      <c r="AA15586">
        <v>34.71</v>
      </c>
      <c r="AC15586">
        <v>35.700000000000003</v>
      </c>
      <c r="AE15586">
        <v>10.7</v>
      </c>
      <c r="AF15586" t="s">
        <v>71</v>
      </c>
      <c r="AG15586">
        <v>6.7</v>
      </c>
      <c r="AH15586" t="s">
        <v>71</v>
      </c>
      <c r="AS15586">
        <v>0.03</v>
      </c>
      <c r="AT15586" t="s">
        <v>71</v>
      </c>
    </row>
    <row r="15587" spans="1:46" x14ac:dyDescent="0.2">
      <c r="A15587" t="s">
        <v>449</v>
      </c>
      <c r="B15587" t="s">
        <v>450</v>
      </c>
      <c r="C15587">
        <f>-70.49800812 / 41.6794129</f>
        <v>-1.6914347687464664</v>
      </c>
      <c r="D15587" t="s">
        <v>451</v>
      </c>
      <c r="E15587" t="s">
        <v>70</v>
      </c>
      <c r="F15587" s="1">
        <v>38225</v>
      </c>
      <c r="G15587">
        <v>1</v>
      </c>
      <c r="O15587">
        <v>8.02</v>
      </c>
      <c r="P15587" t="s">
        <v>71</v>
      </c>
      <c r="Q15587">
        <v>23.6</v>
      </c>
      <c r="R15587" t="s">
        <v>71</v>
      </c>
    </row>
    <row r="15588" spans="1:46" x14ac:dyDescent="0.2">
      <c r="A15588" t="s">
        <v>449</v>
      </c>
      <c r="B15588" t="s">
        <v>450</v>
      </c>
      <c r="C15588">
        <f>-70.49800812 / 41.6794129</f>
        <v>-1.6914347687464664</v>
      </c>
      <c r="D15588" t="s">
        <v>451</v>
      </c>
      <c r="E15588" t="s">
        <v>70</v>
      </c>
      <c r="F15588" s="1">
        <v>38225</v>
      </c>
      <c r="G15588">
        <v>2</v>
      </c>
      <c r="O15588">
        <v>8</v>
      </c>
      <c r="P15588" t="s">
        <v>71</v>
      </c>
      <c r="Q15588">
        <v>23.4</v>
      </c>
      <c r="R15588" t="s">
        <v>71</v>
      </c>
    </row>
    <row r="15589" spans="1:46" x14ac:dyDescent="0.2">
      <c r="A15589" t="s">
        <v>449</v>
      </c>
      <c r="B15589" t="s">
        <v>450</v>
      </c>
      <c r="C15589">
        <f>-70.49800812 / 41.6794129</f>
        <v>-1.6914347687464664</v>
      </c>
      <c r="D15589" t="s">
        <v>451</v>
      </c>
      <c r="E15589" t="s">
        <v>70</v>
      </c>
      <c r="F15589" s="1">
        <v>38225</v>
      </c>
      <c r="G15589">
        <v>3</v>
      </c>
      <c r="O15589">
        <v>8.1199999999999992</v>
      </c>
      <c r="P15589" t="s">
        <v>71</v>
      </c>
      <c r="Q15589">
        <v>23.3</v>
      </c>
      <c r="R15589" t="s">
        <v>71</v>
      </c>
    </row>
    <row r="15590" spans="1:46" x14ac:dyDescent="0.2">
      <c r="A15590" t="s">
        <v>449</v>
      </c>
      <c r="B15590" t="s">
        <v>450</v>
      </c>
      <c r="C15590">
        <f>-70.49800812 / 41.6794129</f>
        <v>-1.6914347687464664</v>
      </c>
      <c r="D15590" t="s">
        <v>451</v>
      </c>
      <c r="E15590" t="s">
        <v>70</v>
      </c>
      <c r="F15590" s="1">
        <v>38225</v>
      </c>
      <c r="G15590">
        <v>4</v>
      </c>
      <c r="O15590">
        <v>8.09</v>
      </c>
      <c r="P15590" t="s">
        <v>71</v>
      </c>
      <c r="Q15590">
        <v>23.3</v>
      </c>
      <c r="R15590" t="s">
        <v>71</v>
      </c>
    </row>
    <row r="15591" spans="1:46" x14ac:dyDescent="0.2">
      <c r="A15591" t="s">
        <v>449</v>
      </c>
      <c r="B15591" t="s">
        <v>450</v>
      </c>
      <c r="C15591">
        <f>-70.49800812 / 41.6794129</f>
        <v>-1.6914347687464664</v>
      </c>
      <c r="D15591" t="s">
        <v>451</v>
      </c>
      <c r="E15591" t="s">
        <v>70</v>
      </c>
      <c r="F15591" s="1">
        <v>38225</v>
      </c>
      <c r="G15591">
        <v>5</v>
      </c>
      <c r="O15591">
        <v>7.83</v>
      </c>
      <c r="P15591" t="s">
        <v>71</v>
      </c>
      <c r="Q15591">
        <v>23.3</v>
      </c>
      <c r="R15591" t="s">
        <v>71</v>
      </c>
    </row>
    <row r="15592" spans="1:46" x14ac:dyDescent="0.2">
      <c r="A15592" t="s">
        <v>449</v>
      </c>
      <c r="B15592" t="s">
        <v>450</v>
      </c>
      <c r="C15592">
        <f>-70.49800812 / 41.6794129</f>
        <v>-1.6914347687464664</v>
      </c>
      <c r="D15592" t="s">
        <v>451</v>
      </c>
      <c r="E15592" t="s">
        <v>70</v>
      </c>
      <c r="F15592" s="1">
        <v>38225</v>
      </c>
      <c r="G15592">
        <v>5.7</v>
      </c>
      <c r="K15592">
        <v>0.26</v>
      </c>
      <c r="L15592" t="s">
        <v>71</v>
      </c>
      <c r="S15592">
        <v>0.61</v>
      </c>
      <c r="T15592" t="s">
        <v>71</v>
      </c>
      <c r="U15592">
        <v>18.89</v>
      </c>
      <c r="V15592" t="s">
        <v>71</v>
      </c>
      <c r="W15592">
        <v>17.95</v>
      </c>
      <c r="X15592" t="s">
        <v>71</v>
      </c>
      <c r="Y15592">
        <v>46.53</v>
      </c>
      <c r="AA15592">
        <v>17.39</v>
      </c>
      <c r="AE15592">
        <v>10.49</v>
      </c>
      <c r="AF15592" t="s">
        <v>71</v>
      </c>
      <c r="AG15592">
        <v>6.65</v>
      </c>
      <c r="AH15592" t="s">
        <v>71</v>
      </c>
      <c r="AS15592">
        <v>11</v>
      </c>
      <c r="AT15592" t="s">
        <v>71</v>
      </c>
    </row>
    <row r="15593" spans="1:46" x14ac:dyDescent="0.2">
      <c r="A15593" t="s">
        <v>449</v>
      </c>
      <c r="B15593" t="s">
        <v>450</v>
      </c>
      <c r="C15593">
        <f>-70.49800812 / 41.6794129</f>
        <v>-1.6914347687464664</v>
      </c>
      <c r="D15593" t="s">
        <v>451</v>
      </c>
      <c r="E15593" t="s">
        <v>70</v>
      </c>
      <c r="F15593" s="1">
        <v>38225</v>
      </c>
      <c r="G15593">
        <v>6</v>
      </c>
      <c r="O15593">
        <v>6.6</v>
      </c>
      <c r="P15593" t="s">
        <v>71</v>
      </c>
      <c r="Q15593">
        <v>23.3</v>
      </c>
      <c r="R15593" t="s">
        <v>71</v>
      </c>
    </row>
    <row r="15594" spans="1:46" x14ac:dyDescent="0.2">
      <c r="A15594" t="s">
        <v>449</v>
      </c>
      <c r="B15594" t="s">
        <v>450</v>
      </c>
      <c r="C15594">
        <f>-70.49800812 / 41.6794129</f>
        <v>-1.6914347687464664</v>
      </c>
      <c r="D15594" t="s">
        <v>451</v>
      </c>
      <c r="E15594" t="s">
        <v>70</v>
      </c>
      <c r="F15594" s="1">
        <v>38603</v>
      </c>
      <c r="G15594">
        <v>0.5</v>
      </c>
      <c r="I15594">
        <v>6.7</v>
      </c>
      <c r="J15594" t="s">
        <v>71</v>
      </c>
      <c r="K15594">
        <v>1.79</v>
      </c>
      <c r="L15594" t="s">
        <v>71</v>
      </c>
      <c r="M15594">
        <v>4.9000000000000004</v>
      </c>
      <c r="N15594" t="s">
        <v>71</v>
      </c>
      <c r="O15594">
        <v>8.26</v>
      </c>
      <c r="P15594" t="s">
        <v>71</v>
      </c>
      <c r="Q15594">
        <v>24.6</v>
      </c>
      <c r="R15594" t="s">
        <v>71</v>
      </c>
      <c r="S15594">
        <v>0.4</v>
      </c>
      <c r="T15594" t="s">
        <v>71</v>
      </c>
      <c r="U15594">
        <v>12.39</v>
      </c>
      <c r="V15594" t="s">
        <v>71</v>
      </c>
      <c r="W15594">
        <v>16.96</v>
      </c>
      <c r="X15594" t="s">
        <v>71</v>
      </c>
      <c r="Y15594">
        <v>40.44</v>
      </c>
      <c r="AA15594">
        <v>36.31</v>
      </c>
      <c r="AC15594">
        <v>37.1</v>
      </c>
      <c r="AE15594">
        <v>11.5</v>
      </c>
      <c r="AF15594" t="s">
        <v>71</v>
      </c>
      <c r="AG15594">
        <v>6.73</v>
      </c>
      <c r="AH15594" t="s">
        <v>71</v>
      </c>
      <c r="AS15594">
        <v>0.12</v>
      </c>
      <c r="AT15594" t="s">
        <v>71</v>
      </c>
    </row>
    <row r="15595" spans="1:46" x14ac:dyDescent="0.2">
      <c r="A15595" t="s">
        <v>449</v>
      </c>
      <c r="B15595" t="s">
        <v>450</v>
      </c>
      <c r="C15595">
        <f>-70.49800812 / 41.6794129</f>
        <v>-1.6914347687464664</v>
      </c>
      <c r="D15595" t="s">
        <v>451</v>
      </c>
      <c r="E15595" t="s">
        <v>70</v>
      </c>
      <c r="F15595" s="1">
        <v>38603</v>
      </c>
      <c r="G15595">
        <v>1</v>
      </c>
      <c r="O15595">
        <v>8.0299999999999994</v>
      </c>
      <c r="P15595" t="s">
        <v>71</v>
      </c>
      <c r="Q15595">
        <v>24.6</v>
      </c>
      <c r="R15595" t="s">
        <v>71</v>
      </c>
    </row>
    <row r="15596" spans="1:46" x14ac:dyDescent="0.2">
      <c r="A15596" t="s">
        <v>449</v>
      </c>
      <c r="B15596" t="s">
        <v>450</v>
      </c>
      <c r="C15596">
        <f>-70.49800812 / 41.6794129</f>
        <v>-1.6914347687464664</v>
      </c>
      <c r="D15596" t="s">
        <v>451</v>
      </c>
      <c r="E15596" t="s">
        <v>70</v>
      </c>
      <c r="F15596" s="1">
        <v>38603</v>
      </c>
      <c r="G15596">
        <v>2</v>
      </c>
      <c r="O15596">
        <v>8.1999999999999993</v>
      </c>
      <c r="P15596" t="s">
        <v>71</v>
      </c>
      <c r="Q15596">
        <v>24.5</v>
      </c>
      <c r="R15596" t="s">
        <v>71</v>
      </c>
    </row>
    <row r="15597" spans="1:46" x14ac:dyDescent="0.2">
      <c r="A15597" t="s">
        <v>449</v>
      </c>
      <c r="B15597" t="s">
        <v>450</v>
      </c>
      <c r="C15597">
        <f>-70.49800812 / 41.6794129</f>
        <v>-1.6914347687464664</v>
      </c>
      <c r="D15597" t="s">
        <v>451</v>
      </c>
      <c r="E15597" t="s">
        <v>70</v>
      </c>
      <c r="F15597" s="1">
        <v>38603</v>
      </c>
      <c r="G15597">
        <v>3</v>
      </c>
      <c r="O15597">
        <v>7.73</v>
      </c>
      <c r="P15597" t="s">
        <v>71</v>
      </c>
      <c r="Q15597">
        <v>24.2</v>
      </c>
      <c r="R15597" t="s">
        <v>71</v>
      </c>
    </row>
    <row r="15598" spans="1:46" x14ac:dyDescent="0.2">
      <c r="A15598" t="s">
        <v>449</v>
      </c>
      <c r="B15598" t="s">
        <v>450</v>
      </c>
      <c r="C15598">
        <f>-70.49800812 / 41.6794129</f>
        <v>-1.6914347687464664</v>
      </c>
      <c r="D15598" t="s">
        <v>451</v>
      </c>
      <c r="E15598" t="s">
        <v>70</v>
      </c>
      <c r="F15598" s="1">
        <v>38603</v>
      </c>
      <c r="G15598">
        <v>4</v>
      </c>
      <c r="O15598">
        <v>7.63</v>
      </c>
      <c r="P15598" t="s">
        <v>71</v>
      </c>
      <c r="Q15598">
        <v>24.1</v>
      </c>
      <c r="R15598" t="s">
        <v>71</v>
      </c>
    </row>
    <row r="15599" spans="1:46" x14ac:dyDescent="0.2">
      <c r="A15599" t="s">
        <v>449</v>
      </c>
      <c r="B15599" t="s">
        <v>450</v>
      </c>
      <c r="C15599">
        <f>-70.49800812 / 41.6794129</f>
        <v>-1.6914347687464664</v>
      </c>
      <c r="D15599" t="s">
        <v>451</v>
      </c>
      <c r="E15599" t="s">
        <v>70</v>
      </c>
      <c r="F15599" s="1">
        <v>38603</v>
      </c>
      <c r="G15599">
        <v>5</v>
      </c>
      <c r="O15599">
        <v>7.5</v>
      </c>
      <c r="P15599" t="s">
        <v>71</v>
      </c>
      <c r="Q15599">
        <v>24.1</v>
      </c>
      <c r="R15599" t="s">
        <v>71</v>
      </c>
    </row>
    <row r="15600" spans="1:46" x14ac:dyDescent="0.2">
      <c r="A15600" t="s">
        <v>449</v>
      </c>
      <c r="B15600" t="s">
        <v>450</v>
      </c>
      <c r="C15600">
        <f>-70.49800812 / 41.6794129</f>
        <v>-1.6914347687464664</v>
      </c>
      <c r="D15600" t="s">
        <v>451</v>
      </c>
      <c r="E15600" t="s">
        <v>70</v>
      </c>
      <c r="F15600" s="1">
        <v>38603</v>
      </c>
      <c r="G15600">
        <v>5.7</v>
      </c>
      <c r="K15600">
        <v>12.54</v>
      </c>
      <c r="L15600" t="s">
        <v>71</v>
      </c>
      <c r="O15600">
        <v>7.95</v>
      </c>
      <c r="P15600" t="s">
        <v>71</v>
      </c>
      <c r="Q15600">
        <v>23.8</v>
      </c>
      <c r="R15600" t="s">
        <v>71</v>
      </c>
      <c r="S15600">
        <v>0.3</v>
      </c>
      <c r="T15600" t="s">
        <v>71</v>
      </c>
      <c r="U15600">
        <v>9.2899999999999991</v>
      </c>
      <c r="V15600" t="s">
        <v>71</v>
      </c>
      <c r="W15600">
        <v>18.29</v>
      </c>
      <c r="X15600" t="s">
        <v>71</v>
      </c>
      <c r="Y15600">
        <v>36.29</v>
      </c>
      <c r="AA15600">
        <v>55.41</v>
      </c>
      <c r="AE15600">
        <v>11.91</v>
      </c>
      <c r="AF15600" t="s">
        <v>71</v>
      </c>
      <c r="AG15600">
        <v>6.59</v>
      </c>
      <c r="AH15600" t="s">
        <v>71</v>
      </c>
      <c r="AS15600">
        <v>1.51</v>
      </c>
      <c r="AT15600" t="s">
        <v>71</v>
      </c>
    </row>
    <row r="15601" spans="1:46" x14ac:dyDescent="0.2">
      <c r="A15601" t="s">
        <v>90</v>
      </c>
      <c r="B15601" t="s">
        <v>91</v>
      </c>
      <c r="C15601">
        <f>-70.09031511 / 42.03217338</f>
        <v>-1.6675396362765955</v>
      </c>
      <c r="D15601" t="s">
        <v>92</v>
      </c>
      <c r="E15601" t="s">
        <v>70</v>
      </c>
      <c r="F15601" s="1">
        <v>37873</v>
      </c>
      <c r="G15601">
        <v>0.5</v>
      </c>
      <c r="I15601">
        <v>0.84</v>
      </c>
      <c r="J15601" t="s">
        <v>71</v>
      </c>
      <c r="K15601">
        <v>4.59</v>
      </c>
      <c r="L15601" t="s">
        <v>71</v>
      </c>
      <c r="M15601">
        <v>0.84</v>
      </c>
      <c r="N15601" t="s">
        <v>71</v>
      </c>
      <c r="O15601">
        <v>8.0399999999999991</v>
      </c>
      <c r="P15601" t="s">
        <v>71</v>
      </c>
      <c r="Q15601">
        <v>19.100000000000001</v>
      </c>
      <c r="R15601" t="s">
        <v>71</v>
      </c>
      <c r="S15601">
        <v>2.2000000000000002</v>
      </c>
      <c r="T15601" t="s">
        <v>71</v>
      </c>
      <c r="U15601">
        <v>68.14</v>
      </c>
      <c r="V15601" t="s">
        <v>71</v>
      </c>
      <c r="W15601">
        <v>45.3</v>
      </c>
      <c r="X15601" t="s">
        <v>71</v>
      </c>
      <c r="Y15601">
        <v>65.02</v>
      </c>
      <c r="AA15601">
        <v>45.55</v>
      </c>
      <c r="AC15601">
        <v>62.51</v>
      </c>
      <c r="AE15601">
        <v>0.49</v>
      </c>
      <c r="AF15601" t="s">
        <v>71</v>
      </c>
      <c r="AG15601">
        <v>6.36</v>
      </c>
      <c r="AH15601" t="s">
        <v>71</v>
      </c>
      <c r="AS15601">
        <v>3.78</v>
      </c>
      <c r="AT15601" t="s">
        <v>71</v>
      </c>
    </row>
    <row r="15602" spans="1:46" x14ac:dyDescent="0.2">
      <c r="A15602" t="s">
        <v>90</v>
      </c>
      <c r="B15602" t="s">
        <v>91</v>
      </c>
      <c r="C15602">
        <f>-70.09031511 / 42.03217338</f>
        <v>-1.6675396362765955</v>
      </c>
      <c r="D15602" t="s">
        <v>92</v>
      </c>
      <c r="E15602" t="s">
        <v>70</v>
      </c>
      <c r="F15602" s="1">
        <v>37873</v>
      </c>
      <c r="G15602">
        <v>1</v>
      </c>
      <c r="K15602">
        <v>5.0999999999999996</v>
      </c>
      <c r="L15602" t="s">
        <v>71</v>
      </c>
      <c r="O15602">
        <v>7.77</v>
      </c>
      <c r="P15602" t="s">
        <v>71</v>
      </c>
      <c r="Q15602">
        <v>18.8</v>
      </c>
      <c r="R15602" t="s">
        <v>71</v>
      </c>
      <c r="S15602">
        <v>2.1</v>
      </c>
      <c r="T15602" t="s">
        <v>71</v>
      </c>
      <c r="U15602">
        <v>65.040000000000006</v>
      </c>
      <c r="V15602" t="s">
        <v>71</v>
      </c>
      <c r="W15602">
        <v>47.1</v>
      </c>
      <c r="X15602" t="s">
        <v>71</v>
      </c>
      <c r="Y15602">
        <v>64.349999999999994</v>
      </c>
      <c r="AA15602">
        <v>46.58</v>
      </c>
      <c r="AE15602">
        <v>0.49</v>
      </c>
      <c r="AF15602" t="s">
        <v>71</v>
      </c>
      <c r="AG15602">
        <v>6.47</v>
      </c>
      <c r="AH15602" t="s">
        <v>71</v>
      </c>
      <c r="AS15602">
        <v>3.8</v>
      </c>
      <c r="AT15602" t="s">
        <v>71</v>
      </c>
    </row>
    <row r="15603" spans="1:46" x14ac:dyDescent="0.2">
      <c r="A15603" t="s">
        <v>93</v>
      </c>
      <c r="B15603" t="s">
        <v>94</v>
      </c>
      <c r="C15603">
        <f>-70.02992414 / 41.97442176</f>
        <v>-1.6683952084060827</v>
      </c>
      <c r="D15603" t="s">
        <v>74</v>
      </c>
      <c r="E15603" t="s">
        <v>70</v>
      </c>
      <c r="F15603" s="1">
        <v>37143</v>
      </c>
      <c r="G15603">
        <v>0.5</v>
      </c>
      <c r="I15603">
        <v>11</v>
      </c>
      <c r="J15603" t="s">
        <v>71</v>
      </c>
      <c r="K15603">
        <v>0.67</v>
      </c>
      <c r="L15603" t="s">
        <v>71</v>
      </c>
      <c r="M15603">
        <v>7.9</v>
      </c>
      <c r="N15603" t="s">
        <v>71</v>
      </c>
      <c r="O15603">
        <v>8.1999999999999993</v>
      </c>
      <c r="P15603" t="s">
        <v>71</v>
      </c>
      <c r="Q15603">
        <v>23.6</v>
      </c>
      <c r="R15603" t="s">
        <v>71</v>
      </c>
      <c r="S15603">
        <v>0.35</v>
      </c>
      <c r="T15603" t="s">
        <v>71</v>
      </c>
      <c r="U15603">
        <v>10.84</v>
      </c>
      <c r="V15603" t="s">
        <v>71</v>
      </c>
      <c r="W15603">
        <v>17.899999999999999</v>
      </c>
      <c r="X15603" t="s">
        <v>71</v>
      </c>
      <c r="Y15603">
        <v>38.520000000000003</v>
      </c>
      <c r="AA15603">
        <v>26.67</v>
      </c>
      <c r="AC15603">
        <v>30.22</v>
      </c>
      <c r="AE15603">
        <v>1.5</v>
      </c>
      <c r="AF15603" t="s">
        <v>71</v>
      </c>
      <c r="AG15603">
        <v>5.67</v>
      </c>
      <c r="AH15603" t="s">
        <v>71</v>
      </c>
      <c r="AS15603">
        <v>0.77</v>
      </c>
      <c r="AT15603" t="s">
        <v>71</v>
      </c>
    </row>
    <row r="15604" spans="1:46" x14ac:dyDescent="0.2">
      <c r="A15604" t="s">
        <v>93</v>
      </c>
      <c r="B15604" t="s">
        <v>94</v>
      </c>
      <c r="C15604">
        <f>-70.02992414 / 41.97442176</f>
        <v>-1.6683952084060827</v>
      </c>
      <c r="D15604" t="s">
        <v>74</v>
      </c>
      <c r="E15604" t="s">
        <v>70</v>
      </c>
      <c r="F15604" s="1">
        <v>37143</v>
      </c>
      <c r="G15604">
        <v>1</v>
      </c>
      <c r="O15604">
        <v>7.9</v>
      </c>
      <c r="P15604" t="s">
        <v>71</v>
      </c>
      <c r="Q15604">
        <v>23.6</v>
      </c>
      <c r="R15604" t="s">
        <v>71</v>
      </c>
    </row>
    <row r="15605" spans="1:46" x14ac:dyDescent="0.2">
      <c r="A15605" t="s">
        <v>93</v>
      </c>
      <c r="B15605" t="s">
        <v>94</v>
      </c>
      <c r="C15605">
        <f>-70.02992414 / 41.97442176</f>
        <v>-1.6683952084060827</v>
      </c>
      <c r="D15605" t="s">
        <v>74</v>
      </c>
      <c r="E15605" t="s">
        <v>70</v>
      </c>
      <c r="F15605" s="1">
        <v>37143</v>
      </c>
      <c r="G15605">
        <v>2</v>
      </c>
      <c r="O15605">
        <v>7.8</v>
      </c>
      <c r="P15605" t="s">
        <v>71</v>
      </c>
      <c r="Q15605">
        <v>23.6</v>
      </c>
      <c r="R15605" t="s">
        <v>71</v>
      </c>
    </row>
    <row r="15606" spans="1:46" x14ac:dyDescent="0.2">
      <c r="A15606" t="s">
        <v>93</v>
      </c>
      <c r="B15606" t="s">
        <v>94</v>
      </c>
      <c r="C15606">
        <f>-70.02992414 / 41.97442176</f>
        <v>-1.6683952084060827</v>
      </c>
      <c r="D15606" t="s">
        <v>74</v>
      </c>
      <c r="E15606" t="s">
        <v>70</v>
      </c>
      <c r="F15606" s="1">
        <v>37143</v>
      </c>
      <c r="G15606">
        <v>3</v>
      </c>
      <c r="K15606">
        <v>0.6</v>
      </c>
      <c r="L15606" t="s">
        <v>71</v>
      </c>
      <c r="O15606">
        <v>7.8</v>
      </c>
      <c r="P15606" t="s">
        <v>71</v>
      </c>
      <c r="Q15606">
        <v>23.6</v>
      </c>
      <c r="R15606" t="s">
        <v>71</v>
      </c>
      <c r="S15606">
        <v>0.25</v>
      </c>
      <c r="T15606" t="s">
        <v>71</v>
      </c>
      <c r="U15606">
        <v>7.74</v>
      </c>
      <c r="V15606" t="s">
        <v>71</v>
      </c>
      <c r="W15606">
        <v>14.9</v>
      </c>
      <c r="X15606" t="s">
        <v>71</v>
      </c>
      <c r="Y15606">
        <v>33.659999999999997</v>
      </c>
      <c r="AA15606">
        <v>25.59</v>
      </c>
      <c r="AE15606">
        <v>1.5</v>
      </c>
      <c r="AF15606" t="s">
        <v>71</v>
      </c>
      <c r="AG15606">
        <v>6.01</v>
      </c>
      <c r="AH15606" t="s">
        <v>71</v>
      </c>
      <c r="AS15606">
        <v>0.52</v>
      </c>
      <c r="AT15606" t="s">
        <v>71</v>
      </c>
    </row>
    <row r="15607" spans="1:46" x14ac:dyDescent="0.2">
      <c r="A15607" t="s">
        <v>93</v>
      </c>
      <c r="B15607" t="s">
        <v>94</v>
      </c>
      <c r="C15607">
        <f>-70.02992414 / 41.97442176</f>
        <v>-1.6683952084060827</v>
      </c>
      <c r="D15607" t="s">
        <v>74</v>
      </c>
      <c r="E15607" t="s">
        <v>70</v>
      </c>
      <c r="F15607" s="1">
        <v>37143</v>
      </c>
      <c r="G15607">
        <v>4</v>
      </c>
      <c r="O15607">
        <v>7.8</v>
      </c>
      <c r="P15607" t="s">
        <v>71</v>
      </c>
      <c r="Q15607">
        <v>23.5</v>
      </c>
      <c r="R15607" t="s">
        <v>71</v>
      </c>
    </row>
    <row r="15608" spans="1:46" x14ac:dyDescent="0.2">
      <c r="A15608" t="s">
        <v>93</v>
      </c>
      <c r="B15608" t="s">
        <v>94</v>
      </c>
      <c r="C15608">
        <f>-70.02992414 / 41.97442176</f>
        <v>-1.6683952084060827</v>
      </c>
      <c r="D15608" t="s">
        <v>74</v>
      </c>
      <c r="E15608" t="s">
        <v>70</v>
      </c>
      <c r="F15608" s="1">
        <v>37143</v>
      </c>
      <c r="G15608">
        <v>5</v>
      </c>
      <c r="O15608">
        <v>7.5</v>
      </c>
      <c r="P15608" t="s">
        <v>71</v>
      </c>
      <c r="Q15608">
        <v>23.3</v>
      </c>
      <c r="R15608" t="s">
        <v>71</v>
      </c>
    </row>
    <row r="15609" spans="1:46" x14ac:dyDescent="0.2">
      <c r="A15609" t="s">
        <v>93</v>
      </c>
      <c r="B15609" t="s">
        <v>94</v>
      </c>
      <c r="C15609">
        <f>-70.02992414 / 41.97442176</f>
        <v>-1.6683952084060827</v>
      </c>
      <c r="D15609" t="s">
        <v>74</v>
      </c>
      <c r="E15609" t="s">
        <v>70</v>
      </c>
      <c r="F15609" s="1">
        <v>37143</v>
      </c>
      <c r="G15609">
        <v>6</v>
      </c>
      <c r="O15609">
        <v>5.6</v>
      </c>
      <c r="P15609" t="s">
        <v>71</v>
      </c>
      <c r="Q15609">
        <v>20.6</v>
      </c>
      <c r="R15609" t="s">
        <v>71</v>
      </c>
    </row>
    <row r="15610" spans="1:46" x14ac:dyDescent="0.2">
      <c r="A15610" t="s">
        <v>93</v>
      </c>
      <c r="B15610" t="s">
        <v>94</v>
      </c>
      <c r="C15610">
        <f>-70.02992414 / 41.97442176</f>
        <v>-1.6683952084060827</v>
      </c>
      <c r="D15610" t="s">
        <v>74</v>
      </c>
      <c r="E15610" t="s">
        <v>70</v>
      </c>
      <c r="F15610" s="1">
        <v>37143</v>
      </c>
      <c r="G15610">
        <v>7</v>
      </c>
      <c r="O15610">
        <v>2.9</v>
      </c>
      <c r="P15610" t="s">
        <v>71</v>
      </c>
      <c r="Q15610">
        <v>17.100000000000001</v>
      </c>
      <c r="R15610" t="s">
        <v>71</v>
      </c>
    </row>
    <row r="15611" spans="1:46" x14ac:dyDescent="0.2">
      <c r="A15611" t="s">
        <v>93</v>
      </c>
      <c r="B15611" t="s">
        <v>94</v>
      </c>
      <c r="C15611">
        <f>-70.02992414 / 41.97442176</f>
        <v>-1.6683952084060827</v>
      </c>
      <c r="D15611" t="s">
        <v>74</v>
      </c>
      <c r="E15611" t="s">
        <v>70</v>
      </c>
      <c r="F15611" s="1">
        <v>37143</v>
      </c>
      <c r="G15611">
        <v>8</v>
      </c>
      <c r="O15611">
        <v>0.69</v>
      </c>
      <c r="P15611" t="s">
        <v>71</v>
      </c>
      <c r="Q15611">
        <v>14.3</v>
      </c>
      <c r="R15611" t="s">
        <v>71</v>
      </c>
    </row>
    <row r="15612" spans="1:46" x14ac:dyDescent="0.2">
      <c r="A15612" t="s">
        <v>93</v>
      </c>
      <c r="B15612" t="s">
        <v>94</v>
      </c>
      <c r="C15612">
        <f>-70.02992414 / 41.97442176</f>
        <v>-1.6683952084060827</v>
      </c>
      <c r="D15612" t="s">
        <v>74</v>
      </c>
      <c r="E15612" t="s">
        <v>70</v>
      </c>
      <c r="F15612" s="1">
        <v>37143</v>
      </c>
      <c r="G15612">
        <v>9</v>
      </c>
      <c r="K15612">
        <v>0.75</v>
      </c>
      <c r="L15612" t="s">
        <v>71</v>
      </c>
      <c r="O15612">
        <v>0.44</v>
      </c>
      <c r="P15612" t="s">
        <v>71</v>
      </c>
      <c r="Q15612">
        <v>12.5</v>
      </c>
      <c r="R15612" t="s">
        <v>71</v>
      </c>
      <c r="S15612">
        <v>0.46</v>
      </c>
      <c r="T15612" t="s">
        <v>71</v>
      </c>
      <c r="U15612">
        <v>14.25</v>
      </c>
      <c r="V15612" t="s">
        <v>71</v>
      </c>
      <c r="W15612">
        <v>25.7</v>
      </c>
      <c r="X15612" t="s">
        <v>71</v>
      </c>
      <c r="Y15612">
        <v>42.46</v>
      </c>
      <c r="AA15612">
        <v>27.78</v>
      </c>
      <c r="AE15612">
        <v>4.9000000000000004</v>
      </c>
      <c r="AF15612" t="s">
        <v>71</v>
      </c>
      <c r="AG15612">
        <v>5.71</v>
      </c>
      <c r="AH15612" t="s">
        <v>71</v>
      </c>
      <c r="AS15612">
        <v>1.31</v>
      </c>
      <c r="AT15612" t="s">
        <v>71</v>
      </c>
    </row>
    <row r="15613" spans="1:46" x14ac:dyDescent="0.2">
      <c r="A15613" t="s">
        <v>93</v>
      </c>
      <c r="B15613" t="s">
        <v>94</v>
      </c>
      <c r="C15613">
        <f>-70.02992414 / 41.97442176</f>
        <v>-1.6683952084060827</v>
      </c>
      <c r="D15613" t="s">
        <v>74</v>
      </c>
      <c r="E15613" t="s">
        <v>70</v>
      </c>
      <c r="F15613" s="1">
        <v>37143</v>
      </c>
      <c r="G15613">
        <v>10</v>
      </c>
      <c r="O15613">
        <v>0.28000000000000003</v>
      </c>
      <c r="P15613" t="s">
        <v>71</v>
      </c>
      <c r="Q15613">
        <v>6.5</v>
      </c>
      <c r="R15613" t="s">
        <v>71</v>
      </c>
    </row>
    <row r="15614" spans="1:46" x14ac:dyDescent="0.2">
      <c r="A15614" t="s">
        <v>93</v>
      </c>
      <c r="B15614" t="s">
        <v>94</v>
      </c>
      <c r="C15614">
        <f>-70.02992414 / 41.97442176</f>
        <v>-1.6683952084060827</v>
      </c>
      <c r="D15614" t="s">
        <v>74</v>
      </c>
      <c r="E15614" t="s">
        <v>70</v>
      </c>
      <c r="F15614" s="1">
        <v>37873</v>
      </c>
      <c r="G15614">
        <v>0.5</v>
      </c>
      <c r="I15614">
        <v>11.5</v>
      </c>
      <c r="J15614" t="s">
        <v>71</v>
      </c>
      <c r="K15614">
        <v>1.23</v>
      </c>
      <c r="L15614" t="s">
        <v>71</v>
      </c>
      <c r="M15614">
        <v>4.9400000000000004</v>
      </c>
      <c r="N15614" t="s">
        <v>71</v>
      </c>
      <c r="O15614">
        <v>7.48</v>
      </c>
      <c r="P15614" t="s">
        <v>71</v>
      </c>
      <c r="Q15614">
        <v>24.26</v>
      </c>
      <c r="R15614" t="s">
        <v>71</v>
      </c>
      <c r="S15614">
        <v>0.2</v>
      </c>
      <c r="T15614" t="s">
        <v>71</v>
      </c>
      <c r="U15614">
        <v>6.19</v>
      </c>
      <c r="V15614" t="s">
        <v>71</v>
      </c>
      <c r="W15614">
        <v>15.6</v>
      </c>
      <c r="X15614" t="s">
        <v>71</v>
      </c>
      <c r="Y15614">
        <v>30.44</v>
      </c>
      <c r="AA15614">
        <v>32.630000000000003</v>
      </c>
      <c r="AC15614">
        <v>36.979999999999997</v>
      </c>
      <c r="AE15614">
        <v>0.17</v>
      </c>
      <c r="AF15614" t="s">
        <v>71</v>
      </c>
      <c r="AG15614">
        <v>5.87</v>
      </c>
      <c r="AH15614" t="s">
        <v>71</v>
      </c>
      <c r="AS15614">
        <v>0.34</v>
      </c>
      <c r="AT15614" t="s">
        <v>71</v>
      </c>
    </row>
    <row r="15615" spans="1:46" x14ac:dyDescent="0.2">
      <c r="A15615" t="s">
        <v>93</v>
      </c>
      <c r="B15615" t="s">
        <v>94</v>
      </c>
      <c r="C15615">
        <f>-70.02992414 / 41.97442176</f>
        <v>-1.6683952084060827</v>
      </c>
      <c r="D15615" t="s">
        <v>74</v>
      </c>
      <c r="E15615" t="s">
        <v>70</v>
      </c>
      <c r="F15615" s="1">
        <v>37873</v>
      </c>
      <c r="G15615">
        <v>1</v>
      </c>
      <c r="O15615">
        <v>7.5</v>
      </c>
      <c r="P15615" t="s">
        <v>71</v>
      </c>
      <c r="Q15615">
        <v>25.25</v>
      </c>
      <c r="R15615" t="s">
        <v>71</v>
      </c>
    </row>
    <row r="15616" spans="1:46" x14ac:dyDescent="0.2">
      <c r="A15616" t="s">
        <v>93</v>
      </c>
      <c r="B15616" t="s">
        <v>94</v>
      </c>
      <c r="C15616">
        <f>-70.02992414 / 41.97442176</f>
        <v>-1.6683952084060827</v>
      </c>
      <c r="D15616" t="s">
        <v>74</v>
      </c>
      <c r="E15616" t="s">
        <v>70</v>
      </c>
      <c r="F15616" s="1">
        <v>37873</v>
      </c>
      <c r="G15616">
        <v>2</v>
      </c>
      <c r="O15616">
        <v>7.49</v>
      </c>
      <c r="P15616" t="s">
        <v>71</v>
      </c>
      <c r="Q15616">
        <v>24.25</v>
      </c>
      <c r="R15616" t="s">
        <v>71</v>
      </c>
    </row>
    <row r="15617" spans="1:46" x14ac:dyDescent="0.2">
      <c r="A15617" t="s">
        <v>93</v>
      </c>
      <c r="B15617" t="s">
        <v>94</v>
      </c>
      <c r="C15617">
        <f>-70.02992414 / 41.97442176</f>
        <v>-1.6683952084060827</v>
      </c>
      <c r="D15617" t="s">
        <v>74</v>
      </c>
      <c r="E15617" t="s">
        <v>70</v>
      </c>
      <c r="F15617" s="1">
        <v>37873</v>
      </c>
      <c r="G15617">
        <v>3</v>
      </c>
      <c r="K15617">
        <v>1.91</v>
      </c>
      <c r="L15617" t="s">
        <v>71</v>
      </c>
      <c r="O15617">
        <v>7.08</v>
      </c>
      <c r="P15617" t="s">
        <v>71</v>
      </c>
      <c r="Q15617">
        <v>23.65</v>
      </c>
      <c r="R15617" t="s">
        <v>71</v>
      </c>
      <c r="S15617">
        <v>0.4</v>
      </c>
      <c r="T15617" t="s">
        <v>71</v>
      </c>
      <c r="U15617">
        <v>12.39</v>
      </c>
      <c r="V15617" t="s">
        <v>71</v>
      </c>
      <c r="W15617">
        <v>17.5</v>
      </c>
      <c r="X15617" t="s">
        <v>71</v>
      </c>
      <c r="Y15617">
        <v>40.44</v>
      </c>
      <c r="AA15617">
        <v>36.950000000000003</v>
      </c>
      <c r="AE15617">
        <v>0.18</v>
      </c>
      <c r="AF15617" t="s">
        <v>71</v>
      </c>
      <c r="AG15617">
        <v>5.81</v>
      </c>
      <c r="AH15617" t="s">
        <v>71</v>
      </c>
      <c r="AS15617">
        <v>0.48</v>
      </c>
      <c r="AT15617" t="s">
        <v>71</v>
      </c>
    </row>
    <row r="15618" spans="1:46" x14ac:dyDescent="0.2">
      <c r="A15618" t="s">
        <v>93</v>
      </c>
      <c r="B15618" t="s">
        <v>94</v>
      </c>
      <c r="C15618">
        <f>-70.02992414 / 41.97442176</f>
        <v>-1.6683952084060827</v>
      </c>
      <c r="D15618" t="s">
        <v>74</v>
      </c>
      <c r="E15618" t="s">
        <v>70</v>
      </c>
      <c r="F15618" s="1">
        <v>37873</v>
      </c>
      <c r="G15618">
        <v>4</v>
      </c>
      <c r="O15618">
        <v>6.06</v>
      </c>
      <c r="P15618" t="s">
        <v>71</v>
      </c>
      <c r="Q15618">
        <v>18.489999999999998</v>
      </c>
      <c r="R15618" t="s">
        <v>71</v>
      </c>
    </row>
    <row r="15619" spans="1:46" x14ac:dyDescent="0.2">
      <c r="A15619" t="s">
        <v>93</v>
      </c>
      <c r="B15619" t="s">
        <v>94</v>
      </c>
      <c r="C15619">
        <f>-70.02992414 / 41.97442176</f>
        <v>-1.6683952084060827</v>
      </c>
      <c r="D15619" t="s">
        <v>74</v>
      </c>
      <c r="E15619" t="s">
        <v>70</v>
      </c>
      <c r="F15619" s="1">
        <v>37873</v>
      </c>
      <c r="G15619">
        <v>5</v>
      </c>
      <c r="O15619">
        <v>5.1100000000000003</v>
      </c>
      <c r="P15619" t="s">
        <v>71</v>
      </c>
      <c r="Q15619">
        <v>15.04</v>
      </c>
      <c r="R15619" t="s">
        <v>71</v>
      </c>
    </row>
    <row r="15620" spans="1:46" x14ac:dyDescent="0.2">
      <c r="A15620" t="s">
        <v>93</v>
      </c>
      <c r="B15620" t="s">
        <v>94</v>
      </c>
      <c r="C15620">
        <f>-70.02992414 / 41.97442176</f>
        <v>-1.6683952084060827</v>
      </c>
      <c r="D15620" t="s">
        <v>74</v>
      </c>
      <c r="E15620" t="s">
        <v>70</v>
      </c>
      <c r="F15620" s="1">
        <v>37873</v>
      </c>
      <c r="G15620">
        <v>6</v>
      </c>
      <c r="K15620">
        <v>2.41</v>
      </c>
      <c r="L15620" t="s">
        <v>71</v>
      </c>
      <c r="O15620">
        <v>4.05</v>
      </c>
      <c r="P15620" t="s">
        <v>71</v>
      </c>
      <c r="Q15620">
        <v>12.11</v>
      </c>
      <c r="R15620" t="s">
        <v>71</v>
      </c>
      <c r="AA15620">
        <v>39.229999999999997</v>
      </c>
      <c r="AS15620">
        <v>3.48</v>
      </c>
      <c r="AT15620" t="s">
        <v>71</v>
      </c>
    </row>
    <row r="15621" spans="1:46" x14ac:dyDescent="0.2">
      <c r="A15621" t="s">
        <v>93</v>
      </c>
      <c r="B15621" t="s">
        <v>94</v>
      </c>
      <c r="C15621">
        <f>-70.02992414 / 41.97442176</f>
        <v>-1.6683952084060827</v>
      </c>
      <c r="D15621" t="s">
        <v>74</v>
      </c>
      <c r="E15621" t="s">
        <v>70</v>
      </c>
      <c r="F15621" s="1">
        <v>37873</v>
      </c>
      <c r="G15621">
        <v>7</v>
      </c>
      <c r="O15621">
        <v>2.4700000000000002</v>
      </c>
      <c r="P15621" t="s">
        <v>71</v>
      </c>
      <c r="Q15621">
        <v>10.74</v>
      </c>
      <c r="R15621" t="s">
        <v>71</v>
      </c>
    </row>
    <row r="15622" spans="1:46" x14ac:dyDescent="0.2">
      <c r="A15622" t="s">
        <v>93</v>
      </c>
      <c r="B15622" t="s">
        <v>94</v>
      </c>
      <c r="C15622">
        <f>-70.02992414 / 41.97442176</f>
        <v>-1.6683952084060827</v>
      </c>
      <c r="D15622" t="s">
        <v>74</v>
      </c>
      <c r="E15622" t="s">
        <v>70</v>
      </c>
      <c r="F15622" s="1">
        <v>37873</v>
      </c>
      <c r="G15622">
        <v>8</v>
      </c>
      <c r="O15622">
        <v>1.54</v>
      </c>
      <c r="P15622" t="s">
        <v>71</v>
      </c>
      <c r="Q15622">
        <v>9.7200000000000006</v>
      </c>
      <c r="R15622" t="s">
        <v>71</v>
      </c>
    </row>
    <row r="15623" spans="1:46" x14ac:dyDescent="0.2">
      <c r="A15623" t="s">
        <v>93</v>
      </c>
      <c r="B15623" t="s">
        <v>94</v>
      </c>
      <c r="C15623">
        <f>-70.02992414 / 41.97442176</f>
        <v>-1.6683952084060827</v>
      </c>
      <c r="D15623" t="s">
        <v>74</v>
      </c>
      <c r="E15623" t="s">
        <v>70</v>
      </c>
      <c r="F15623" s="1">
        <v>37873</v>
      </c>
      <c r="G15623">
        <v>9</v>
      </c>
      <c r="O15623">
        <v>0.63</v>
      </c>
      <c r="P15623" t="s">
        <v>71</v>
      </c>
      <c r="Q15623">
        <v>8.9700000000000006</v>
      </c>
      <c r="R15623" t="s">
        <v>71</v>
      </c>
      <c r="S15623">
        <v>0.6</v>
      </c>
      <c r="T15623" t="s">
        <v>71</v>
      </c>
      <c r="U15623">
        <v>18.579999999999998</v>
      </c>
      <c r="V15623" t="s">
        <v>71</v>
      </c>
      <c r="W15623">
        <v>41.6</v>
      </c>
      <c r="X15623" t="s">
        <v>71</v>
      </c>
      <c r="Y15623">
        <v>46.29</v>
      </c>
      <c r="AE15623">
        <v>0.54</v>
      </c>
      <c r="AF15623" t="s">
        <v>71</v>
      </c>
      <c r="AG15623">
        <v>5.8</v>
      </c>
      <c r="AH15623" t="s">
        <v>71</v>
      </c>
    </row>
    <row r="15624" spans="1:46" x14ac:dyDescent="0.2">
      <c r="A15624" t="s">
        <v>93</v>
      </c>
      <c r="B15624" t="s">
        <v>94</v>
      </c>
      <c r="C15624">
        <f>-70.02992414 / 41.97442176</f>
        <v>-1.6683952084060827</v>
      </c>
      <c r="D15624" t="s">
        <v>74</v>
      </c>
      <c r="E15624" t="s">
        <v>70</v>
      </c>
      <c r="F15624" s="1">
        <v>37873</v>
      </c>
      <c r="G15624">
        <v>10</v>
      </c>
      <c r="O15624">
        <v>0.12</v>
      </c>
      <c r="P15624" t="s">
        <v>71</v>
      </c>
      <c r="Q15624">
        <v>8.74</v>
      </c>
      <c r="R15624" t="s">
        <v>71</v>
      </c>
    </row>
    <row r="15625" spans="1:46" x14ac:dyDescent="0.2">
      <c r="A15625" t="s">
        <v>93</v>
      </c>
      <c r="B15625" t="s">
        <v>94</v>
      </c>
      <c r="C15625">
        <f>-70.02992414 / 41.97442176</f>
        <v>-1.6683952084060827</v>
      </c>
      <c r="D15625" t="s">
        <v>74</v>
      </c>
      <c r="E15625" t="s">
        <v>70</v>
      </c>
      <c r="F15625" s="1">
        <v>37873</v>
      </c>
      <c r="G15625">
        <v>11</v>
      </c>
      <c r="K15625">
        <v>10.72</v>
      </c>
      <c r="L15625" t="s">
        <v>71</v>
      </c>
      <c r="Q15625">
        <v>8.65</v>
      </c>
      <c r="R15625" t="s">
        <v>71</v>
      </c>
      <c r="S15625">
        <v>0.9</v>
      </c>
      <c r="T15625" t="s">
        <v>71</v>
      </c>
      <c r="U15625">
        <v>27.88</v>
      </c>
      <c r="V15625" t="s">
        <v>71</v>
      </c>
      <c r="W15625">
        <v>61.2</v>
      </c>
      <c r="X15625" t="s">
        <v>71</v>
      </c>
      <c r="Y15625">
        <v>52.14</v>
      </c>
      <c r="AA15625">
        <v>53.87</v>
      </c>
      <c r="AE15625">
        <v>1.74</v>
      </c>
      <c r="AF15625" t="s">
        <v>71</v>
      </c>
      <c r="AG15625">
        <v>6.35</v>
      </c>
      <c r="AH15625" t="s">
        <v>71</v>
      </c>
      <c r="AS15625">
        <v>21.61</v>
      </c>
      <c r="AT15625" t="s">
        <v>71</v>
      </c>
    </row>
    <row r="15626" spans="1:46" x14ac:dyDescent="0.2">
      <c r="A15626" t="s">
        <v>93</v>
      </c>
      <c r="B15626" t="s">
        <v>94</v>
      </c>
      <c r="C15626">
        <f>-70.02992414 / 41.97442176</f>
        <v>-1.6683952084060827</v>
      </c>
      <c r="D15626" t="s">
        <v>74</v>
      </c>
      <c r="E15626" t="s">
        <v>70</v>
      </c>
      <c r="F15626" s="1">
        <v>38223</v>
      </c>
      <c r="G15626">
        <v>0.1</v>
      </c>
      <c r="K15626">
        <v>1</v>
      </c>
      <c r="L15626" t="s">
        <v>71</v>
      </c>
      <c r="S15626">
        <v>0.16</v>
      </c>
      <c r="T15626" t="s">
        <v>71</v>
      </c>
      <c r="U15626">
        <v>4.96</v>
      </c>
      <c r="V15626" t="s">
        <v>71</v>
      </c>
      <c r="W15626">
        <v>12.59</v>
      </c>
      <c r="X15626" t="s">
        <v>71</v>
      </c>
      <c r="Y15626">
        <v>27.24</v>
      </c>
      <c r="AA15626">
        <v>30.6</v>
      </c>
      <c r="AE15626">
        <v>3.23</v>
      </c>
      <c r="AF15626" t="s">
        <v>71</v>
      </c>
      <c r="AG15626">
        <v>6.02</v>
      </c>
      <c r="AH15626" t="s">
        <v>71</v>
      </c>
      <c r="AS15626">
        <v>0.5</v>
      </c>
      <c r="AT15626" t="s">
        <v>71</v>
      </c>
    </row>
    <row r="15627" spans="1:46" x14ac:dyDescent="0.2">
      <c r="A15627" t="s">
        <v>93</v>
      </c>
      <c r="B15627" t="s">
        <v>94</v>
      </c>
      <c r="C15627">
        <f>-70.02992414 / 41.97442176</f>
        <v>-1.6683952084060827</v>
      </c>
      <c r="D15627" t="s">
        <v>74</v>
      </c>
      <c r="E15627" t="s">
        <v>70</v>
      </c>
      <c r="F15627" s="1">
        <v>38223</v>
      </c>
      <c r="G15627">
        <v>0.5</v>
      </c>
      <c r="I15627">
        <v>10.7</v>
      </c>
      <c r="J15627" t="s">
        <v>71</v>
      </c>
      <c r="M15627">
        <v>6.6</v>
      </c>
      <c r="N15627" t="s">
        <v>71</v>
      </c>
      <c r="O15627">
        <v>7</v>
      </c>
      <c r="P15627" t="s">
        <v>71</v>
      </c>
      <c r="Q15627">
        <v>24</v>
      </c>
      <c r="R15627" t="s">
        <v>71</v>
      </c>
      <c r="AC15627">
        <v>32.81</v>
      </c>
    </row>
    <row r="15628" spans="1:46" x14ac:dyDescent="0.2">
      <c r="A15628" t="s">
        <v>93</v>
      </c>
      <c r="B15628" t="s">
        <v>94</v>
      </c>
      <c r="C15628">
        <f>-70.02992414 / 41.97442176</f>
        <v>-1.6683952084060827</v>
      </c>
      <c r="D15628" t="s">
        <v>74</v>
      </c>
      <c r="E15628" t="s">
        <v>70</v>
      </c>
      <c r="F15628" s="1">
        <v>38223</v>
      </c>
      <c r="G15628">
        <v>1</v>
      </c>
      <c r="O15628">
        <v>7</v>
      </c>
      <c r="P15628" t="s">
        <v>71</v>
      </c>
      <c r="Q15628">
        <v>24</v>
      </c>
      <c r="R15628" t="s">
        <v>71</v>
      </c>
    </row>
    <row r="15629" spans="1:46" x14ac:dyDescent="0.2">
      <c r="A15629" t="s">
        <v>93</v>
      </c>
      <c r="B15629" t="s">
        <v>94</v>
      </c>
      <c r="C15629">
        <f>-70.02992414 / 41.97442176</f>
        <v>-1.6683952084060827</v>
      </c>
      <c r="D15629" t="s">
        <v>74</v>
      </c>
      <c r="E15629" t="s">
        <v>70</v>
      </c>
      <c r="F15629" s="1">
        <v>38223</v>
      </c>
      <c r="G15629">
        <v>2</v>
      </c>
      <c r="O15629">
        <v>7</v>
      </c>
      <c r="P15629" t="s">
        <v>71</v>
      </c>
      <c r="Q15629">
        <v>24</v>
      </c>
      <c r="R15629" t="s">
        <v>71</v>
      </c>
    </row>
    <row r="15630" spans="1:46" x14ac:dyDescent="0.2">
      <c r="A15630" t="s">
        <v>93</v>
      </c>
      <c r="B15630" t="s">
        <v>94</v>
      </c>
      <c r="C15630">
        <f>-70.02992414 / 41.97442176</f>
        <v>-1.6683952084060827</v>
      </c>
      <c r="D15630" t="s">
        <v>74</v>
      </c>
      <c r="E15630" t="s">
        <v>70</v>
      </c>
      <c r="F15630" s="1">
        <v>38223</v>
      </c>
      <c r="G15630">
        <v>3</v>
      </c>
      <c r="O15630">
        <v>5</v>
      </c>
      <c r="P15630" t="s">
        <v>71</v>
      </c>
      <c r="Q15630">
        <v>22</v>
      </c>
      <c r="R15630" t="s">
        <v>71</v>
      </c>
    </row>
    <row r="15631" spans="1:46" x14ac:dyDescent="0.2">
      <c r="A15631" t="s">
        <v>93</v>
      </c>
      <c r="B15631" t="s">
        <v>94</v>
      </c>
      <c r="C15631">
        <f>-70.02992414 / 41.97442176</f>
        <v>-1.6683952084060827</v>
      </c>
      <c r="D15631" t="s">
        <v>74</v>
      </c>
      <c r="E15631" t="s">
        <v>70</v>
      </c>
      <c r="F15631" s="1">
        <v>38223</v>
      </c>
      <c r="G15631">
        <v>4</v>
      </c>
      <c r="O15631">
        <v>3</v>
      </c>
      <c r="P15631" t="s">
        <v>71</v>
      </c>
      <c r="Q15631">
        <v>22</v>
      </c>
      <c r="R15631" t="s">
        <v>71</v>
      </c>
    </row>
    <row r="15632" spans="1:46" x14ac:dyDescent="0.2">
      <c r="A15632" t="s">
        <v>93</v>
      </c>
      <c r="B15632" t="s">
        <v>94</v>
      </c>
      <c r="C15632">
        <f>-70.02992414 / 41.97442176</f>
        <v>-1.6683952084060827</v>
      </c>
      <c r="D15632" t="s">
        <v>74</v>
      </c>
      <c r="E15632" t="s">
        <v>70</v>
      </c>
      <c r="F15632" s="1">
        <v>38223</v>
      </c>
      <c r="G15632">
        <v>5</v>
      </c>
      <c r="O15632">
        <v>2</v>
      </c>
      <c r="P15632" t="s">
        <v>71</v>
      </c>
      <c r="Q15632">
        <v>17</v>
      </c>
      <c r="R15632" t="s">
        <v>71</v>
      </c>
    </row>
    <row r="15633" spans="1:46" x14ac:dyDescent="0.2">
      <c r="A15633" t="s">
        <v>93</v>
      </c>
      <c r="B15633" t="s">
        <v>94</v>
      </c>
      <c r="C15633">
        <f>-70.02992414 / 41.97442176</f>
        <v>-1.6683952084060827</v>
      </c>
      <c r="D15633" t="s">
        <v>74</v>
      </c>
      <c r="E15633" t="s">
        <v>70</v>
      </c>
      <c r="F15633" s="1">
        <v>38223</v>
      </c>
      <c r="G15633">
        <v>6</v>
      </c>
      <c r="O15633">
        <v>1</v>
      </c>
      <c r="P15633" t="s">
        <v>71</v>
      </c>
      <c r="Q15633">
        <v>14</v>
      </c>
      <c r="R15633" t="s">
        <v>71</v>
      </c>
    </row>
    <row r="15634" spans="1:46" x14ac:dyDescent="0.2">
      <c r="A15634" t="s">
        <v>93</v>
      </c>
      <c r="B15634" t="s">
        <v>94</v>
      </c>
      <c r="C15634">
        <f>-70.02992414 / 41.97442176</f>
        <v>-1.6683952084060827</v>
      </c>
      <c r="D15634" t="s">
        <v>74</v>
      </c>
      <c r="E15634" t="s">
        <v>70</v>
      </c>
      <c r="F15634" s="1">
        <v>38223</v>
      </c>
      <c r="G15634">
        <v>7</v>
      </c>
      <c r="O15634">
        <v>1</v>
      </c>
      <c r="P15634" t="s">
        <v>71</v>
      </c>
      <c r="Q15634">
        <v>12</v>
      </c>
      <c r="R15634" t="s">
        <v>71</v>
      </c>
    </row>
    <row r="15635" spans="1:46" x14ac:dyDescent="0.2">
      <c r="A15635" t="s">
        <v>93</v>
      </c>
      <c r="B15635" t="s">
        <v>94</v>
      </c>
      <c r="C15635">
        <f>-70.02992414 / 41.97442176</f>
        <v>-1.6683952084060827</v>
      </c>
      <c r="D15635" t="s">
        <v>74</v>
      </c>
      <c r="E15635" t="s">
        <v>70</v>
      </c>
      <c r="F15635" s="1">
        <v>38223</v>
      </c>
      <c r="G15635">
        <v>8</v>
      </c>
      <c r="O15635">
        <v>0.6</v>
      </c>
      <c r="P15635" t="s">
        <v>71</v>
      </c>
      <c r="Q15635">
        <v>10</v>
      </c>
      <c r="R15635" t="s">
        <v>71</v>
      </c>
    </row>
    <row r="15636" spans="1:46" x14ac:dyDescent="0.2">
      <c r="A15636" t="s">
        <v>93</v>
      </c>
      <c r="B15636" t="s">
        <v>94</v>
      </c>
      <c r="C15636">
        <f>-70.02992414 / 41.97442176</f>
        <v>-1.6683952084060827</v>
      </c>
      <c r="D15636" t="s">
        <v>74</v>
      </c>
      <c r="E15636" t="s">
        <v>70</v>
      </c>
      <c r="F15636" s="1">
        <v>38223</v>
      </c>
      <c r="G15636">
        <v>9</v>
      </c>
      <c r="O15636">
        <v>0.1</v>
      </c>
      <c r="P15636" t="s">
        <v>71</v>
      </c>
      <c r="Q15636">
        <v>10</v>
      </c>
      <c r="R15636" t="s">
        <v>71</v>
      </c>
    </row>
    <row r="15637" spans="1:46" x14ac:dyDescent="0.2">
      <c r="A15637" t="s">
        <v>93</v>
      </c>
      <c r="B15637" t="s">
        <v>94</v>
      </c>
      <c r="C15637">
        <f>-70.02992414 / 41.97442176</f>
        <v>-1.6683952084060827</v>
      </c>
      <c r="D15637" t="s">
        <v>74</v>
      </c>
      <c r="E15637" t="s">
        <v>70</v>
      </c>
      <c r="F15637" s="1">
        <v>38223</v>
      </c>
      <c r="G15637">
        <v>10</v>
      </c>
      <c r="O15637">
        <v>0.1</v>
      </c>
      <c r="P15637" t="s">
        <v>71</v>
      </c>
      <c r="Q15637">
        <v>9</v>
      </c>
      <c r="R15637" t="s">
        <v>71</v>
      </c>
    </row>
    <row r="15638" spans="1:46" x14ac:dyDescent="0.2">
      <c r="A15638" t="s">
        <v>93</v>
      </c>
      <c r="B15638" t="s">
        <v>94</v>
      </c>
      <c r="C15638">
        <f>-70.02992414 / 41.97442176</f>
        <v>-1.6683952084060827</v>
      </c>
      <c r="D15638" t="s">
        <v>74</v>
      </c>
      <c r="E15638" t="s">
        <v>70</v>
      </c>
      <c r="F15638" s="1">
        <v>38623</v>
      </c>
      <c r="G15638">
        <v>0.5</v>
      </c>
      <c r="I15638">
        <v>9.5</v>
      </c>
      <c r="J15638" t="s">
        <v>71</v>
      </c>
      <c r="K15638">
        <v>2.52</v>
      </c>
      <c r="L15638" t="s">
        <v>71</v>
      </c>
      <c r="M15638">
        <v>5.2</v>
      </c>
      <c r="N15638" t="s">
        <v>71</v>
      </c>
      <c r="O15638">
        <v>6.97</v>
      </c>
      <c r="P15638" t="s">
        <v>71</v>
      </c>
      <c r="Q15638">
        <v>21.3</v>
      </c>
      <c r="R15638" t="s">
        <v>71</v>
      </c>
      <c r="S15638">
        <v>0.1</v>
      </c>
      <c r="T15638" t="s">
        <v>71</v>
      </c>
      <c r="U15638">
        <v>3.1</v>
      </c>
      <c r="V15638" t="s">
        <v>71</v>
      </c>
      <c r="W15638">
        <v>14.15</v>
      </c>
      <c r="X15638" t="s">
        <v>71</v>
      </c>
      <c r="Y15638">
        <v>20.46</v>
      </c>
      <c r="AA15638">
        <v>39.67</v>
      </c>
      <c r="AC15638">
        <v>36.24</v>
      </c>
      <c r="AE15638">
        <v>4.04</v>
      </c>
      <c r="AF15638" t="s">
        <v>71</v>
      </c>
      <c r="AG15638">
        <v>6.11</v>
      </c>
      <c r="AH15638" t="s">
        <v>71</v>
      </c>
      <c r="AS15638">
        <v>1.03</v>
      </c>
      <c r="AT15638" t="s">
        <v>71</v>
      </c>
    </row>
    <row r="15639" spans="1:46" x14ac:dyDescent="0.2">
      <c r="A15639" t="s">
        <v>93</v>
      </c>
      <c r="B15639" t="s">
        <v>94</v>
      </c>
      <c r="C15639">
        <f>-70.02992414 / 41.97442176</f>
        <v>-1.6683952084060827</v>
      </c>
      <c r="D15639" t="s">
        <v>74</v>
      </c>
      <c r="E15639" t="s">
        <v>70</v>
      </c>
      <c r="F15639" s="1">
        <v>38623</v>
      </c>
      <c r="G15639">
        <v>1</v>
      </c>
      <c r="O15639">
        <v>7.35</v>
      </c>
      <c r="P15639" t="s">
        <v>71</v>
      </c>
      <c r="Q15639">
        <v>21.2</v>
      </c>
      <c r="R15639" t="s">
        <v>71</v>
      </c>
    </row>
    <row r="15640" spans="1:46" x14ac:dyDescent="0.2">
      <c r="A15640" t="s">
        <v>93</v>
      </c>
      <c r="B15640" t="s">
        <v>94</v>
      </c>
      <c r="C15640">
        <f>-70.02992414 / 41.97442176</f>
        <v>-1.6683952084060827</v>
      </c>
      <c r="D15640" t="s">
        <v>74</v>
      </c>
      <c r="E15640" t="s">
        <v>70</v>
      </c>
      <c r="F15640" s="1">
        <v>38623</v>
      </c>
      <c r="G15640">
        <v>2</v>
      </c>
      <c r="O15640">
        <v>7.43</v>
      </c>
      <c r="P15640" t="s">
        <v>71</v>
      </c>
      <c r="Q15640">
        <v>21.1</v>
      </c>
      <c r="R15640" t="s">
        <v>71</v>
      </c>
    </row>
    <row r="15641" spans="1:46" x14ac:dyDescent="0.2">
      <c r="A15641" t="s">
        <v>93</v>
      </c>
      <c r="B15641" t="s">
        <v>94</v>
      </c>
      <c r="C15641">
        <f>-70.02992414 / 41.97442176</f>
        <v>-1.6683952084060827</v>
      </c>
      <c r="D15641" t="s">
        <v>74</v>
      </c>
      <c r="E15641" t="s">
        <v>70</v>
      </c>
      <c r="F15641" s="1">
        <v>38623</v>
      </c>
      <c r="G15641">
        <v>3</v>
      </c>
      <c r="K15641">
        <v>2.29</v>
      </c>
      <c r="L15641" t="s">
        <v>71</v>
      </c>
      <c r="O15641">
        <v>6.76</v>
      </c>
      <c r="P15641" t="s">
        <v>71</v>
      </c>
      <c r="Q15641">
        <v>21.1</v>
      </c>
      <c r="R15641" t="s">
        <v>71</v>
      </c>
      <c r="S15641">
        <v>0.2</v>
      </c>
      <c r="T15641" t="s">
        <v>71</v>
      </c>
      <c r="U15641">
        <v>6.19</v>
      </c>
      <c r="V15641" t="s">
        <v>71</v>
      </c>
      <c r="W15641">
        <v>13.41</v>
      </c>
      <c r="X15641" t="s">
        <v>71</v>
      </c>
      <c r="Y15641">
        <v>30.44</v>
      </c>
      <c r="AA15641">
        <v>38.729999999999997</v>
      </c>
      <c r="AE15641">
        <v>4.04</v>
      </c>
      <c r="AF15641" t="s">
        <v>71</v>
      </c>
      <c r="AG15641">
        <v>6.1</v>
      </c>
      <c r="AH15641" t="s">
        <v>71</v>
      </c>
      <c r="AS15641">
        <v>1.1599999999999999</v>
      </c>
      <c r="AT15641" t="s">
        <v>71</v>
      </c>
    </row>
    <row r="15642" spans="1:46" x14ac:dyDescent="0.2">
      <c r="A15642" t="s">
        <v>93</v>
      </c>
      <c r="B15642" t="s">
        <v>94</v>
      </c>
      <c r="C15642">
        <f>-70.02992414 / 41.97442176</f>
        <v>-1.6683952084060827</v>
      </c>
      <c r="D15642" t="s">
        <v>74</v>
      </c>
      <c r="E15642" t="s">
        <v>70</v>
      </c>
      <c r="F15642" s="1">
        <v>38623</v>
      </c>
      <c r="G15642">
        <v>4</v>
      </c>
      <c r="O15642">
        <v>7.42</v>
      </c>
      <c r="P15642" t="s">
        <v>71</v>
      </c>
      <c r="Q15642">
        <v>21</v>
      </c>
      <c r="R15642" t="s">
        <v>71</v>
      </c>
    </row>
    <row r="15643" spans="1:46" x14ac:dyDescent="0.2">
      <c r="A15643" t="s">
        <v>93</v>
      </c>
      <c r="B15643" t="s">
        <v>94</v>
      </c>
      <c r="C15643">
        <f>-70.02992414 / 41.97442176</f>
        <v>-1.6683952084060827</v>
      </c>
      <c r="D15643" t="s">
        <v>74</v>
      </c>
      <c r="E15643" t="s">
        <v>70</v>
      </c>
      <c r="F15643" s="1">
        <v>38623</v>
      </c>
      <c r="G15643">
        <v>5</v>
      </c>
      <c r="O15643">
        <v>7.27</v>
      </c>
      <c r="P15643" t="s">
        <v>71</v>
      </c>
      <c r="Q15643">
        <v>20.7</v>
      </c>
      <c r="R15643" t="s">
        <v>71</v>
      </c>
    </row>
    <row r="15644" spans="1:46" x14ac:dyDescent="0.2">
      <c r="A15644" t="s">
        <v>93</v>
      </c>
      <c r="B15644" t="s">
        <v>94</v>
      </c>
      <c r="C15644">
        <f>-70.02992414 / 41.97442176</f>
        <v>-1.6683952084060827</v>
      </c>
      <c r="D15644" t="s">
        <v>74</v>
      </c>
      <c r="E15644" t="s">
        <v>70</v>
      </c>
      <c r="F15644" s="1">
        <v>38623</v>
      </c>
      <c r="G15644">
        <v>6</v>
      </c>
      <c r="O15644">
        <v>2.57</v>
      </c>
      <c r="P15644" t="s">
        <v>71</v>
      </c>
      <c r="Q15644">
        <v>19.899999999999999</v>
      </c>
      <c r="R15644" t="s">
        <v>71</v>
      </c>
    </row>
    <row r="15645" spans="1:46" x14ac:dyDescent="0.2">
      <c r="A15645" t="s">
        <v>93</v>
      </c>
      <c r="B15645" t="s">
        <v>94</v>
      </c>
      <c r="C15645">
        <f>-70.02992414 / 41.97442176</f>
        <v>-1.6683952084060827</v>
      </c>
      <c r="D15645" t="s">
        <v>74</v>
      </c>
      <c r="E15645" t="s">
        <v>70</v>
      </c>
      <c r="F15645" s="1">
        <v>38623</v>
      </c>
      <c r="G15645">
        <v>7</v>
      </c>
      <c r="O15645">
        <v>2.09</v>
      </c>
      <c r="P15645" t="s">
        <v>71</v>
      </c>
      <c r="Q15645">
        <v>16.399999999999999</v>
      </c>
      <c r="R15645" t="s">
        <v>71</v>
      </c>
    </row>
    <row r="15646" spans="1:46" x14ac:dyDescent="0.2">
      <c r="A15646" t="s">
        <v>93</v>
      </c>
      <c r="B15646" t="s">
        <v>94</v>
      </c>
      <c r="C15646">
        <f>-70.02992414 / 41.97442176</f>
        <v>-1.6683952084060827</v>
      </c>
      <c r="D15646" t="s">
        <v>74</v>
      </c>
      <c r="E15646" t="s">
        <v>70</v>
      </c>
      <c r="F15646" s="1">
        <v>38623</v>
      </c>
      <c r="G15646">
        <v>8</v>
      </c>
      <c r="O15646">
        <v>0.7</v>
      </c>
      <c r="P15646" t="s">
        <v>71</v>
      </c>
      <c r="Q15646">
        <v>14</v>
      </c>
      <c r="R15646" t="s">
        <v>71</v>
      </c>
    </row>
    <row r="15647" spans="1:46" x14ac:dyDescent="0.2">
      <c r="A15647" t="s">
        <v>93</v>
      </c>
      <c r="B15647" t="s">
        <v>94</v>
      </c>
      <c r="C15647">
        <f>-70.02992414 / 41.97442176</f>
        <v>-1.6683952084060827</v>
      </c>
      <c r="D15647" t="s">
        <v>74</v>
      </c>
      <c r="E15647" t="s">
        <v>70</v>
      </c>
      <c r="F15647" s="1">
        <v>38623</v>
      </c>
      <c r="G15647">
        <v>9</v>
      </c>
      <c r="K15647">
        <v>22.35</v>
      </c>
      <c r="L15647" t="s">
        <v>71</v>
      </c>
      <c r="O15647">
        <v>0.02</v>
      </c>
      <c r="P15647" t="s">
        <v>71</v>
      </c>
      <c r="Q15647">
        <v>12.6</v>
      </c>
      <c r="R15647" t="s">
        <v>71</v>
      </c>
      <c r="S15647">
        <v>0.5</v>
      </c>
      <c r="T15647" t="s">
        <v>71</v>
      </c>
      <c r="U15647">
        <v>15.49</v>
      </c>
      <c r="V15647" t="s">
        <v>71</v>
      </c>
      <c r="W15647">
        <v>22.57</v>
      </c>
      <c r="X15647" t="s">
        <v>71</v>
      </c>
      <c r="Y15647">
        <v>43.66</v>
      </c>
      <c r="AA15647">
        <v>61.08</v>
      </c>
      <c r="AE15647">
        <v>11.91</v>
      </c>
      <c r="AF15647" t="s">
        <v>71</v>
      </c>
      <c r="AG15647">
        <v>6.04</v>
      </c>
      <c r="AH15647" t="s">
        <v>71</v>
      </c>
      <c r="AS15647">
        <v>4.4000000000000004</v>
      </c>
      <c r="AT15647" t="s">
        <v>71</v>
      </c>
    </row>
    <row r="15648" spans="1:46" x14ac:dyDescent="0.2">
      <c r="A15648" t="s">
        <v>93</v>
      </c>
      <c r="B15648" t="s">
        <v>94</v>
      </c>
      <c r="C15648">
        <f>-70.02992414 / 41.97442176</f>
        <v>-1.6683952084060827</v>
      </c>
      <c r="D15648" t="s">
        <v>74</v>
      </c>
      <c r="E15648" t="s">
        <v>70</v>
      </c>
      <c r="F15648" s="1">
        <v>38972</v>
      </c>
      <c r="G15648">
        <v>0.5</v>
      </c>
      <c r="I15648">
        <v>10.8</v>
      </c>
      <c r="J15648" t="s">
        <v>71</v>
      </c>
      <c r="K15648">
        <v>1.46</v>
      </c>
      <c r="L15648" t="s">
        <v>71</v>
      </c>
      <c r="M15648">
        <v>6.35</v>
      </c>
      <c r="N15648" t="s">
        <v>71</v>
      </c>
      <c r="O15648">
        <v>8.27</v>
      </c>
      <c r="P15648" t="s">
        <v>71</v>
      </c>
      <c r="Q15648">
        <v>20.16</v>
      </c>
      <c r="R15648" t="s">
        <v>71</v>
      </c>
      <c r="S15648">
        <v>0.24</v>
      </c>
      <c r="T15648" t="s">
        <v>71</v>
      </c>
      <c r="U15648">
        <v>7.48</v>
      </c>
      <c r="V15648" t="s">
        <v>71</v>
      </c>
      <c r="W15648">
        <v>19.27</v>
      </c>
      <c r="X15648" t="s">
        <v>71</v>
      </c>
      <c r="Y15648">
        <v>33.17</v>
      </c>
      <c r="AA15648">
        <v>34.31</v>
      </c>
      <c r="AC15648">
        <v>33.36</v>
      </c>
      <c r="AE15648">
        <v>3.43</v>
      </c>
      <c r="AF15648" t="s">
        <v>71</v>
      </c>
      <c r="AG15648">
        <v>6</v>
      </c>
      <c r="AH15648" t="s">
        <v>71</v>
      </c>
      <c r="AS15648">
        <v>1.24</v>
      </c>
      <c r="AT15648" t="s">
        <v>71</v>
      </c>
    </row>
    <row r="15649" spans="1:46" x14ac:dyDescent="0.2">
      <c r="A15649" t="s">
        <v>93</v>
      </c>
      <c r="B15649" t="s">
        <v>94</v>
      </c>
      <c r="C15649">
        <f>-70.02992414 / 41.97442176</f>
        <v>-1.6683952084060827</v>
      </c>
      <c r="D15649" t="s">
        <v>74</v>
      </c>
      <c r="E15649" t="s">
        <v>70</v>
      </c>
      <c r="F15649" s="1">
        <v>38972</v>
      </c>
      <c r="G15649">
        <v>1</v>
      </c>
      <c r="O15649">
        <v>8.2799999999999994</v>
      </c>
      <c r="P15649" t="s">
        <v>71</v>
      </c>
      <c r="Q15649">
        <v>20.14</v>
      </c>
      <c r="R15649" t="s">
        <v>71</v>
      </c>
    </row>
    <row r="15650" spans="1:46" x14ac:dyDescent="0.2">
      <c r="A15650" t="s">
        <v>93</v>
      </c>
      <c r="B15650" t="s">
        <v>94</v>
      </c>
      <c r="C15650">
        <f>-70.02992414 / 41.97442176</f>
        <v>-1.6683952084060827</v>
      </c>
      <c r="D15650" t="s">
        <v>74</v>
      </c>
      <c r="E15650" t="s">
        <v>70</v>
      </c>
      <c r="F15650" s="1">
        <v>38972</v>
      </c>
      <c r="G15650">
        <v>2</v>
      </c>
      <c r="O15650">
        <v>8.27</v>
      </c>
      <c r="P15650" t="s">
        <v>71</v>
      </c>
      <c r="Q15650">
        <v>20.170000000000002</v>
      </c>
      <c r="R15650" t="s">
        <v>71</v>
      </c>
    </row>
    <row r="15651" spans="1:46" x14ac:dyDescent="0.2">
      <c r="A15651" t="s">
        <v>93</v>
      </c>
      <c r="B15651" t="s">
        <v>94</v>
      </c>
      <c r="C15651">
        <f>-70.02992414 / 41.97442176</f>
        <v>-1.6683952084060827</v>
      </c>
      <c r="D15651" t="s">
        <v>74</v>
      </c>
      <c r="E15651" t="s">
        <v>70</v>
      </c>
      <c r="F15651" s="1">
        <v>38972</v>
      </c>
      <c r="G15651">
        <v>3</v>
      </c>
      <c r="K15651">
        <v>1.07</v>
      </c>
      <c r="L15651" t="s">
        <v>71</v>
      </c>
      <c r="O15651">
        <v>8.23</v>
      </c>
      <c r="P15651" t="s">
        <v>71</v>
      </c>
      <c r="Q15651">
        <v>20.16</v>
      </c>
      <c r="R15651" t="s">
        <v>71</v>
      </c>
      <c r="S15651">
        <v>0.21</v>
      </c>
      <c r="T15651" t="s">
        <v>71</v>
      </c>
      <c r="U15651">
        <v>6.45</v>
      </c>
      <c r="V15651" t="s">
        <v>71</v>
      </c>
      <c r="W15651">
        <v>18.02</v>
      </c>
      <c r="X15651" t="s">
        <v>71</v>
      </c>
      <c r="Y15651">
        <v>31.03</v>
      </c>
      <c r="AA15651">
        <v>31.26</v>
      </c>
      <c r="AE15651">
        <v>3.63</v>
      </c>
      <c r="AF15651" t="s">
        <v>71</v>
      </c>
      <c r="AG15651">
        <v>6.02</v>
      </c>
      <c r="AH15651" t="s">
        <v>71</v>
      </c>
      <c r="AS15651">
        <v>1.1000000000000001</v>
      </c>
      <c r="AT15651" t="s">
        <v>71</v>
      </c>
    </row>
    <row r="15652" spans="1:46" x14ac:dyDescent="0.2">
      <c r="A15652" t="s">
        <v>93</v>
      </c>
      <c r="B15652" t="s">
        <v>94</v>
      </c>
      <c r="C15652">
        <f>-70.02992414 / 41.97442176</f>
        <v>-1.6683952084060827</v>
      </c>
      <c r="D15652" t="s">
        <v>74</v>
      </c>
      <c r="E15652" t="s">
        <v>70</v>
      </c>
      <c r="F15652" s="1">
        <v>38972</v>
      </c>
      <c r="G15652">
        <v>4</v>
      </c>
      <c r="O15652">
        <v>8.23</v>
      </c>
      <c r="P15652" t="s">
        <v>71</v>
      </c>
      <c r="Q15652">
        <v>20.16</v>
      </c>
      <c r="R15652" t="s">
        <v>71</v>
      </c>
    </row>
    <row r="15653" spans="1:46" x14ac:dyDescent="0.2">
      <c r="A15653" t="s">
        <v>93</v>
      </c>
      <c r="B15653" t="s">
        <v>94</v>
      </c>
      <c r="C15653">
        <f>-70.02992414 / 41.97442176</f>
        <v>-1.6683952084060827</v>
      </c>
      <c r="D15653" t="s">
        <v>74</v>
      </c>
      <c r="E15653" t="s">
        <v>70</v>
      </c>
      <c r="F15653" s="1">
        <v>38972</v>
      </c>
      <c r="G15653">
        <v>5</v>
      </c>
      <c r="O15653">
        <v>8.24</v>
      </c>
      <c r="P15653" t="s">
        <v>71</v>
      </c>
      <c r="Q15653">
        <v>20.13</v>
      </c>
      <c r="R15653" t="s">
        <v>71</v>
      </c>
    </row>
    <row r="15654" spans="1:46" x14ac:dyDescent="0.2">
      <c r="A15654" t="s">
        <v>93</v>
      </c>
      <c r="B15654" t="s">
        <v>94</v>
      </c>
      <c r="C15654">
        <f>-70.02992414 / 41.97442176</f>
        <v>-1.6683952084060827</v>
      </c>
      <c r="D15654" t="s">
        <v>74</v>
      </c>
      <c r="E15654" t="s">
        <v>70</v>
      </c>
      <c r="F15654" s="1">
        <v>38972</v>
      </c>
      <c r="G15654">
        <v>6</v>
      </c>
      <c r="O15654">
        <v>2.85</v>
      </c>
      <c r="P15654" t="s">
        <v>71</v>
      </c>
      <c r="Q15654">
        <v>17.41</v>
      </c>
      <c r="R15654" t="s">
        <v>71</v>
      </c>
    </row>
    <row r="15655" spans="1:46" x14ac:dyDescent="0.2">
      <c r="A15655" t="s">
        <v>93</v>
      </c>
      <c r="B15655" t="s">
        <v>94</v>
      </c>
      <c r="C15655">
        <f>-70.02992414 / 41.97442176</f>
        <v>-1.6683952084060827</v>
      </c>
      <c r="D15655" t="s">
        <v>74</v>
      </c>
      <c r="E15655" t="s">
        <v>70</v>
      </c>
      <c r="F15655" s="1">
        <v>38972</v>
      </c>
      <c r="G15655">
        <v>7</v>
      </c>
      <c r="O15655">
        <v>1.93</v>
      </c>
      <c r="P15655" t="s">
        <v>71</v>
      </c>
      <c r="Q15655">
        <v>14.84</v>
      </c>
      <c r="R15655" t="s">
        <v>71</v>
      </c>
    </row>
    <row r="15656" spans="1:46" x14ac:dyDescent="0.2">
      <c r="A15656" t="s">
        <v>93</v>
      </c>
      <c r="B15656" t="s">
        <v>94</v>
      </c>
      <c r="C15656">
        <f>-70.02992414 / 41.97442176</f>
        <v>-1.6683952084060827</v>
      </c>
      <c r="D15656" t="s">
        <v>74</v>
      </c>
      <c r="E15656" t="s">
        <v>70</v>
      </c>
      <c r="F15656" s="1">
        <v>38972</v>
      </c>
      <c r="G15656">
        <v>8</v>
      </c>
      <c r="O15656">
        <v>0.79</v>
      </c>
      <c r="P15656" t="s">
        <v>71</v>
      </c>
      <c r="Q15656">
        <v>12.79</v>
      </c>
      <c r="R15656" t="s">
        <v>71</v>
      </c>
    </row>
    <row r="15657" spans="1:46" x14ac:dyDescent="0.2">
      <c r="A15657" t="s">
        <v>93</v>
      </c>
      <c r="B15657" t="s">
        <v>94</v>
      </c>
      <c r="C15657">
        <f>-70.02992414 / 41.97442176</f>
        <v>-1.6683952084060827</v>
      </c>
      <c r="D15657" t="s">
        <v>74</v>
      </c>
      <c r="E15657" t="s">
        <v>70</v>
      </c>
      <c r="F15657" s="1">
        <v>38972</v>
      </c>
      <c r="G15657">
        <v>9</v>
      </c>
      <c r="K15657">
        <v>3.92</v>
      </c>
      <c r="L15657" t="s">
        <v>71</v>
      </c>
      <c r="O15657">
        <v>0.28999999999999998</v>
      </c>
      <c r="P15657" t="s">
        <v>71</v>
      </c>
      <c r="Q15657">
        <v>11.46</v>
      </c>
      <c r="R15657" t="s">
        <v>71</v>
      </c>
      <c r="S15657">
        <v>0.37</v>
      </c>
      <c r="T15657" t="s">
        <v>71</v>
      </c>
      <c r="U15657">
        <v>11.43</v>
      </c>
      <c r="V15657" t="s">
        <v>71</v>
      </c>
      <c r="W15657">
        <v>25.24</v>
      </c>
      <c r="X15657" t="s">
        <v>71</v>
      </c>
      <c r="Y15657">
        <v>39.28</v>
      </c>
      <c r="AA15657">
        <v>44</v>
      </c>
      <c r="AE15657">
        <v>6.66</v>
      </c>
      <c r="AF15657" t="s">
        <v>71</v>
      </c>
      <c r="AG15657">
        <v>5.68</v>
      </c>
      <c r="AH15657" t="s">
        <v>71</v>
      </c>
      <c r="AS15657">
        <v>3.75</v>
      </c>
      <c r="AT15657" t="s">
        <v>71</v>
      </c>
    </row>
    <row r="15658" spans="1:46" x14ac:dyDescent="0.2">
      <c r="A15658" t="s">
        <v>93</v>
      </c>
      <c r="B15658" t="s">
        <v>94</v>
      </c>
      <c r="C15658">
        <f>-70.02992414 / 41.97442176</f>
        <v>-1.6683952084060827</v>
      </c>
      <c r="D15658" t="s">
        <v>74</v>
      </c>
      <c r="E15658" t="s">
        <v>70</v>
      </c>
      <c r="F15658" s="1">
        <v>38972</v>
      </c>
      <c r="G15658">
        <v>10</v>
      </c>
      <c r="O15658">
        <v>0.17</v>
      </c>
      <c r="P15658" t="s">
        <v>71</v>
      </c>
      <c r="Q15658">
        <v>10.47</v>
      </c>
      <c r="R15658" t="s">
        <v>71</v>
      </c>
    </row>
    <row r="15659" spans="1:46" x14ac:dyDescent="0.2">
      <c r="A15659" t="s">
        <v>93</v>
      </c>
      <c r="B15659" t="s">
        <v>94</v>
      </c>
      <c r="C15659">
        <f>-70.02992414 / 41.97442176</f>
        <v>-1.6683952084060827</v>
      </c>
      <c r="D15659" t="s">
        <v>74</v>
      </c>
      <c r="E15659" t="s">
        <v>70</v>
      </c>
      <c r="F15659" s="1">
        <v>38972</v>
      </c>
      <c r="G15659">
        <v>10.5</v>
      </c>
      <c r="O15659">
        <v>0.12</v>
      </c>
      <c r="P15659" t="s">
        <v>71</v>
      </c>
      <c r="Q15659">
        <v>10.18</v>
      </c>
      <c r="R15659" t="s">
        <v>71</v>
      </c>
    </row>
    <row r="15660" spans="1:46" x14ac:dyDescent="0.2">
      <c r="A15660" t="s">
        <v>93</v>
      </c>
      <c r="B15660" t="s">
        <v>94</v>
      </c>
      <c r="C15660">
        <f>-70.02992414 / 41.97442176</f>
        <v>-1.6683952084060827</v>
      </c>
      <c r="D15660" t="s">
        <v>74</v>
      </c>
      <c r="E15660" t="s">
        <v>70</v>
      </c>
      <c r="F15660" s="1">
        <v>39322</v>
      </c>
      <c r="G15660">
        <v>0.5</v>
      </c>
      <c r="I15660">
        <v>10.4</v>
      </c>
      <c r="J15660" t="s">
        <v>71</v>
      </c>
      <c r="K15660">
        <v>1.03</v>
      </c>
      <c r="L15660" t="s">
        <v>71</v>
      </c>
      <c r="M15660">
        <v>5.85</v>
      </c>
      <c r="N15660" t="s">
        <v>71</v>
      </c>
      <c r="O15660">
        <v>8.0299999999999994</v>
      </c>
      <c r="P15660" t="s">
        <v>71</v>
      </c>
      <c r="Q15660">
        <v>24.26</v>
      </c>
      <c r="R15660" t="s">
        <v>71</v>
      </c>
      <c r="S15660">
        <v>0.16</v>
      </c>
      <c r="T15660" t="s">
        <v>71</v>
      </c>
      <c r="U15660">
        <v>4.96</v>
      </c>
      <c r="V15660" t="s">
        <v>71</v>
      </c>
      <c r="W15660">
        <v>19.5</v>
      </c>
      <c r="X15660" t="s">
        <v>71</v>
      </c>
      <c r="Y15660">
        <v>27.24</v>
      </c>
      <c r="AA15660">
        <v>30.9</v>
      </c>
      <c r="AC15660">
        <v>34.549999999999997</v>
      </c>
      <c r="AE15660">
        <v>1.5</v>
      </c>
      <c r="AF15660" t="s">
        <v>71</v>
      </c>
      <c r="AG15660">
        <v>5.93</v>
      </c>
      <c r="AH15660" t="s">
        <v>71</v>
      </c>
      <c r="AS15660">
        <v>0.03</v>
      </c>
      <c r="AT15660" t="s">
        <v>71</v>
      </c>
    </row>
    <row r="15661" spans="1:46" x14ac:dyDescent="0.2">
      <c r="A15661" t="s">
        <v>93</v>
      </c>
      <c r="B15661" t="s">
        <v>94</v>
      </c>
      <c r="C15661">
        <f>-70.02992414 / 41.97442176</f>
        <v>-1.6683952084060827</v>
      </c>
      <c r="D15661" t="s">
        <v>74</v>
      </c>
      <c r="E15661" t="s">
        <v>70</v>
      </c>
      <c r="F15661" s="1">
        <v>39322</v>
      </c>
      <c r="G15661">
        <v>1</v>
      </c>
      <c r="O15661">
        <v>8.0500000000000007</v>
      </c>
      <c r="P15661" t="s">
        <v>71</v>
      </c>
      <c r="Q15661">
        <v>24.26</v>
      </c>
      <c r="R15661" t="s">
        <v>71</v>
      </c>
    </row>
    <row r="15662" spans="1:46" x14ac:dyDescent="0.2">
      <c r="A15662" t="s">
        <v>93</v>
      </c>
      <c r="B15662" t="s">
        <v>94</v>
      </c>
      <c r="C15662">
        <f>-70.02992414 / 41.97442176</f>
        <v>-1.6683952084060827</v>
      </c>
      <c r="D15662" t="s">
        <v>74</v>
      </c>
      <c r="E15662" t="s">
        <v>70</v>
      </c>
      <c r="F15662" s="1">
        <v>39322</v>
      </c>
      <c r="G15662">
        <v>2</v>
      </c>
      <c r="O15662">
        <v>8.0500000000000007</v>
      </c>
      <c r="P15662" t="s">
        <v>71</v>
      </c>
      <c r="Q15662">
        <v>24.22</v>
      </c>
      <c r="R15662" t="s">
        <v>71</v>
      </c>
    </row>
    <row r="15663" spans="1:46" x14ac:dyDescent="0.2">
      <c r="A15663" t="s">
        <v>93</v>
      </c>
      <c r="B15663" t="s">
        <v>94</v>
      </c>
      <c r="C15663">
        <f>-70.02992414 / 41.97442176</f>
        <v>-1.6683952084060827</v>
      </c>
      <c r="D15663" t="s">
        <v>74</v>
      </c>
      <c r="E15663" t="s">
        <v>70</v>
      </c>
      <c r="F15663" s="1">
        <v>39322</v>
      </c>
      <c r="G15663">
        <v>3</v>
      </c>
      <c r="K15663">
        <v>2.04</v>
      </c>
      <c r="L15663" t="s">
        <v>71</v>
      </c>
      <c r="O15663">
        <v>7.91</v>
      </c>
      <c r="P15663" t="s">
        <v>71</v>
      </c>
      <c r="Q15663">
        <v>23.7</v>
      </c>
      <c r="R15663" t="s">
        <v>71</v>
      </c>
      <c r="S15663">
        <v>0.21</v>
      </c>
      <c r="T15663" t="s">
        <v>71</v>
      </c>
      <c r="U15663">
        <v>6.55</v>
      </c>
      <c r="V15663" t="s">
        <v>71</v>
      </c>
      <c r="W15663">
        <v>20.13</v>
      </c>
      <c r="X15663" t="s">
        <v>71</v>
      </c>
      <c r="Y15663">
        <v>31.25</v>
      </c>
      <c r="AA15663">
        <v>37.61</v>
      </c>
      <c r="AE15663">
        <v>1.5</v>
      </c>
      <c r="AF15663" t="s">
        <v>71</v>
      </c>
      <c r="AG15663">
        <v>5.83</v>
      </c>
      <c r="AH15663" t="s">
        <v>71</v>
      </c>
      <c r="AS15663">
        <v>0.47</v>
      </c>
      <c r="AT15663" t="s">
        <v>71</v>
      </c>
    </row>
    <row r="15664" spans="1:46" x14ac:dyDescent="0.2">
      <c r="A15664" t="s">
        <v>93</v>
      </c>
      <c r="B15664" t="s">
        <v>94</v>
      </c>
      <c r="C15664">
        <f>-70.02992414 / 41.97442176</f>
        <v>-1.6683952084060827</v>
      </c>
      <c r="D15664" t="s">
        <v>74</v>
      </c>
      <c r="E15664" t="s">
        <v>70</v>
      </c>
      <c r="F15664" s="1">
        <v>39322</v>
      </c>
      <c r="G15664">
        <v>4</v>
      </c>
      <c r="O15664">
        <v>7.81</v>
      </c>
      <c r="P15664" t="s">
        <v>71</v>
      </c>
      <c r="Q15664">
        <v>23.03</v>
      </c>
      <c r="R15664" t="s">
        <v>71</v>
      </c>
    </row>
    <row r="15665" spans="1:46" x14ac:dyDescent="0.2">
      <c r="A15665" t="s">
        <v>93</v>
      </c>
      <c r="B15665" t="s">
        <v>94</v>
      </c>
      <c r="C15665">
        <f>-70.02992414 / 41.97442176</f>
        <v>-1.6683952084060827</v>
      </c>
      <c r="D15665" t="s">
        <v>74</v>
      </c>
      <c r="E15665" t="s">
        <v>70</v>
      </c>
      <c r="F15665" s="1">
        <v>39322</v>
      </c>
      <c r="G15665">
        <v>5</v>
      </c>
      <c r="O15665">
        <v>7.53</v>
      </c>
      <c r="P15665" t="s">
        <v>71</v>
      </c>
      <c r="Q15665">
        <v>20.86</v>
      </c>
      <c r="R15665" t="s">
        <v>71</v>
      </c>
    </row>
    <row r="15666" spans="1:46" x14ac:dyDescent="0.2">
      <c r="A15666" t="s">
        <v>93</v>
      </c>
      <c r="B15666" t="s">
        <v>94</v>
      </c>
      <c r="C15666">
        <f>-70.02992414 / 41.97442176</f>
        <v>-1.6683952084060827</v>
      </c>
      <c r="D15666" t="s">
        <v>74</v>
      </c>
      <c r="E15666" t="s">
        <v>70</v>
      </c>
      <c r="F15666" s="1">
        <v>39322</v>
      </c>
      <c r="G15666">
        <v>6</v>
      </c>
      <c r="O15666">
        <v>6.82</v>
      </c>
      <c r="P15666" t="s">
        <v>71</v>
      </c>
      <c r="Q15666">
        <v>17.04</v>
      </c>
      <c r="R15666" t="s">
        <v>71</v>
      </c>
    </row>
    <row r="15667" spans="1:46" x14ac:dyDescent="0.2">
      <c r="A15667" t="s">
        <v>93</v>
      </c>
      <c r="B15667" t="s">
        <v>94</v>
      </c>
      <c r="C15667">
        <f>-70.02992414 / 41.97442176</f>
        <v>-1.6683952084060827</v>
      </c>
      <c r="D15667" t="s">
        <v>74</v>
      </c>
      <c r="E15667" t="s">
        <v>70</v>
      </c>
      <c r="F15667" s="1">
        <v>39322</v>
      </c>
      <c r="G15667">
        <v>7</v>
      </c>
      <c r="O15667">
        <v>5.78</v>
      </c>
      <c r="P15667" t="s">
        <v>71</v>
      </c>
      <c r="Q15667">
        <v>13.85</v>
      </c>
      <c r="R15667" t="s">
        <v>71</v>
      </c>
    </row>
    <row r="15668" spans="1:46" x14ac:dyDescent="0.2">
      <c r="A15668" t="s">
        <v>93</v>
      </c>
      <c r="B15668" t="s">
        <v>94</v>
      </c>
      <c r="C15668">
        <f>-70.02992414 / 41.97442176</f>
        <v>-1.6683952084060827</v>
      </c>
      <c r="D15668" t="s">
        <v>74</v>
      </c>
      <c r="E15668" t="s">
        <v>70</v>
      </c>
      <c r="F15668" s="1">
        <v>39322</v>
      </c>
      <c r="G15668">
        <v>8</v>
      </c>
      <c r="O15668">
        <v>2.23</v>
      </c>
      <c r="P15668" t="s">
        <v>71</v>
      </c>
      <c r="Q15668">
        <v>12.23</v>
      </c>
      <c r="R15668" t="s">
        <v>71</v>
      </c>
    </row>
    <row r="15669" spans="1:46" x14ac:dyDescent="0.2">
      <c r="A15669" t="s">
        <v>93</v>
      </c>
      <c r="B15669" t="s">
        <v>94</v>
      </c>
      <c r="C15669">
        <f>-70.02992414 / 41.97442176</f>
        <v>-1.6683952084060827</v>
      </c>
      <c r="D15669" t="s">
        <v>74</v>
      </c>
      <c r="E15669" t="s">
        <v>70</v>
      </c>
      <c r="F15669" s="1">
        <v>39322</v>
      </c>
      <c r="G15669">
        <v>9</v>
      </c>
      <c r="K15669">
        <v>0.95</v>
      </c>
      <c r="L15669" t="s">
        <v>71</v>
      </c>
      <c r="O15669">
        <v>0.87</v>
      </c>
      <c r="P15669" t="s">
        <v>71</v>
      </c>
      <c r="Q15669">
        <v>11.26</v>
      </c>
      <c r="R15669" t="s">
        <v>71</v>
      </c>
      <c r="S15669">
        <v>0.21</v>
      </c>
      <c r="T15669" t="s">
        <v>71</v>
      </c>
      <c r="U15669">
        <v>6.55</v>
      </c>
      <c r="V15669" t="s">
        <v>71</v>
      </c>
      <c r="W15669">
        <v>23.04</v>
      </c>
      <c r="X15669" t="s">
        <v>71</v>
      </c>
      <c r="Y15669">
        <v>31.25</v>
      </c>
      <c r="AA15669">
        <v>30.08</v>
      </c>
      <c r="AE15669">
        <v>1.6</v>
      </c>
      <c r="AF15669" t="s">
        <v>71</v>
      </c>
      <c r="AG15669">
        <v>5.44</v>
      </c>
      <c r="AH15669" t="s">
        <v>71</v>
      </c>
      <c r="AS15669">
        <v>1.33</v>
      </c>
      <c r="AT15669" t="s">
        <v>71</v>
      </c>
    </row>
    <row r="15670" spans="1:46" x14ac:dyDescent="0.2">
      <c r="A15670" t="s">
        <v>93</v>
      </c>
      <c r="B15670" t="s">
        <v>94</v>
      </c>
      <c r="C15670">
        <f>-70.02992414 / 41.97442176</f>
        <v>-1.6683952084060827</v>
      </c>
      <c r="D15670" t="s">
        <v>74</v>
      </c>
      <c r="E15670" t="s">
        <v>70</v>
      </c>
      <c r="F15670" s="1">
        <v>39322</v>
      </c>
      <c r="G15670">
        <v>10</v>
      </c>
      <c r="O15670">
        <v>0.31</v>
      </c>
      <c r="P15670" t="s">
        <v>71</v>
      </c>
      <c r="Q15670">
        <v>10.66</v>
      </c>
      <c r="R15670" t="s">
        <v>71</v>
      </c>
    </row>
    <row r="15671" spans="1:46" x14ac:dyDescent="0.2">
      <c r="A15671" t="s">
        <v>93</v>
      </c>
      <c r="B15671" t="s">
        <v>94</v>
      </c>
      <c r="C15671">
        <f>-70.02992414 / 41.97442176</f>
        <v>-1.6683952084060827</v>
      </c>
      <c r="D15671" t="s">
        <v>74</v>
      </c>
      <c r="E15671" t="s">
        <v>70</v>
      </c>
      <c r="F15671" s="1">
        <v>40084</v>
      </c>
      <c r="G15671">
        <v>0.5</v>
      </c>
      <c r="I15671">
        <v>9.4</v>
      </c>
      <c r="J15671" t="s">
        <v>71</v>
      </c>
      <c r="M15671">
        <v>8.2799999999999994</v>
      </c>
      <c r="N15671" t="s">
        <v>71</v>
      </c>
      <c r="O15671">
        <v>8.5</v>
      </c>
      <c r="P15671" t="s">
        <v>71</v>
      </c>
      <c r="Q15671">
        <v>19.2</v>
      </c>
      <c r="R15671" t="s">
        <v>71</v>
      </c>
      <c r="S15671">
        <v>0.13</v>
      </c>
      <c r="T15671" t="s">
        <v>71</v>
      </c>
      <c r="U15671">
        <v>4.13</v>
      </c>
      <c r="V15671" t="s">
        <v>71</v>
      </c>
      <c r="W15671">
        <v>18.7</v>
      </c>
      <c r="X15671" t="s">
        <v>71</v>
      </c>
      <c r="Y15671">
        <v>24.6</v>
      </c>
      <c r="AC15671">
        <v>29.54</v>
      </c>
      <c r="AE15671">
        <v>2</v>
      </c>
      <c r="AF15671" t="s">
        <v>71</v>
      </c>
      <c r="AG15671">
        <v>5.89</v>
      </c>
      <c r="AH15671" t="s">
        <v>71</v>
      </c>
    </row>
    <row r="15672" spans="1:46" x14ac:dyDescent="0.2">
      <c r="A15672" t="s">
        <v>93</v>
      </c>
      <c r="B15672" t="s">
        <v>94</v>
      </c>
      <c r="C15672">
        <f>-70.02992414 / 41.97442176</f>
        <v>-1.6683952084060827</v>
      </c>
      <c r="D15672" t="s">
        <v>74</v>
      </c>
      <c r="E15672" t="s">
        <v>70</v>
      </c>
      <c r="F15672" s="1">
        <v>40084</v>
      </c>
      <c r="G15672">
        <v>1</v>
      </c>
      <c r="O15672">
        <v>8.48</v>
      </c>
      <c r="P15672" t="s">
        <v>71</v>
      </c>
      <c r="Q15672">
        <v>19.12</v>
      </c>
      <c r="R15672" t="s">
        <v>71</v>
      </c>
    </row>
    <row r="15673" spans="1:46" x14ac:dyDescent="0.2">
      <c r="A15673" t="s">
        <v>93</v>
      </c>
      <c r="B15673" t="s">
        <v>94</v>
      </c>
      <c r="C15673">
        <f>-70.02992414 / 41.97442176</f>
        <v>-1.6683952084060827</v>
      </c>
      <c r="D15673" t="s">
        <v>74</v>
      </c>
      <c r="E15673" t="s">
        <v>70</v>
      </c>
      <c r="F15673" s="1">
        <v>40084</v>
      </c>
      <c r="G15673">
        <v>2</v>
      </c>
      <c r="O15673">
        <v>8.4700000000000006</v>
      </c>
      <c r="P15673" t="s">
        <v>71</v>
      </c>
      <c r="Q15673">
        <v>19.11</v>
      </c>
      <c r="R15673" t="s">
        <v>71</v>
      </c>
    </row>
    <row r="15674" spans="1:46" x14ac:dyDescent="0.2">
      <c r="A15674" t="s">
        <v>93</v>
      </c>
      <c r="B15674" t="s">
        <v>94</v>
      </c>
      <c r="C15674">
        <f>-70.02992414 / 41.97442176</f>
        <v>-1.6683952084060827</v>
      </c>
      <c r="D15674" t="s">
        <v>74</v>
      </c>
      <c r="E15674" t="s">
        <v>70</v>
      </c>
      <c r="F15674" s="1">
        <v>40084</v>
      </c>
      <c r="G15674">
        <v>3</v>
      </c>
      <c r="O15674">
        <v>8.4600000000000009</v>
      </c>
      <c r="P15674" t="s">
        <v>71</v>
      </c>
      <c r="Q15674">
        <v>19.100000000000001</v>
      </c>
      <c r="R15674" t="s">
        <v>71</v>
      </c>
    </row>
    <row r="15675" spans="1:46" x14ac:dyDescent="0.2">
      <c r="A15675" t="s">
        <v>93</v>
      </c>
      <c r="B15675" t="s">
        <v>94</v>
      </c>
      <c r="C15675">
        <f>-70.02992414 / 41.97442176</f>
        <v>-1.6683952084060827</v>
      </c>
      <c r="D15675" t="s">
        <v>74</v>
      </c>
      <c r="E15675" t="s">
        <v>70</v>
      </c>
      <c r="F15675" s="1">
        <v>40084</v>
      </c>
      <c r="G15675">
        <v>4</v>
      </c>
      <c r="O15675">
        <v>8.4600000000000009</v>
      </c>
      <c r="P15675" t="s">
        <v>71</v>
      </c>
      <c r="Q15675">
        <v>19.100000000000001</v>
      </c>
      <c r="R15675" t="s">
        <v>71</v>
      </c>
    </row>
    <row r="15676" spans="1:46" x14ac:dyDescent="0.2">
      <c r="A15676" t="s">
        <v>93</v>
      </c>
      <c r="B15676" t="s">
        <v>94</v>
      </c>
      <c r="C15676">
        <f>-70.02992414 / 41.97442176</f>
        <v>-1.6683952084060827</v>
      </c>
      <c r="D15676" t="s">
        <v>74</v>
      </c>
      <c r="E15676" t="s">
        <v>70</v>
      </c>
      <c r="F15676" s="1">
        <v>40084</v>
      </c>
      <c r="G15676">
        <v>5</v>
      </c>
      <c r="O15676">
        <v>8.4600000000000009</v>
      </c>
      <c r="P15676" t="s">
        <v>71</v>
      </c>
      <c r="Q15676">
        <v>19.09</v>
      </c>
      <c r="R15676" t="s">
        <v>71</v>
      </c>
    </row>
    <row r="15677" spans="1:46" x14ac:dyDescent="0.2">
      <c r="A15677" t="s">
        <v>93</v>
      </c>
      <c r="B15677" t="s">
        <v>94</v>
      </c>
      <c r="C15677">
        <f>-70.02992414 / 41.97442176</f>
        <v>-1.6683952084060827</v>
      </c>
      <c r="D15677" t="s">
        <v>74</v>
      </c>
      <c r="E15677" t="s">
        <v>70</v>
      </c>
      <c r="F15677" s="1">
        <v>40084</v>
      </c>
      <c r="G15677">
        <v>6</v>
      </c>
      <c r="O15677">
        <v>8.4700000000000006</v>
      </c>
      <c r="P15677" t="s">
        <v>71</v>
      </c>
      <c r="Q15677">
        <v>19.059999999999999</v>
      </c>
      <c r="R15677" t="s">
        <v>71</v>
      </c>
    </row>
    <row r="15678" spans="1:46" x14ac:dyDescent="0.2">
      <c r="A15678" t="s">
        <v>93</v>
      </c>
      <c r="B15678" t="s">
        <v>94</v>
      </c>
      <c r="C15678">
        <f>-70.02992414 / 41.97442176</f>
        <v>-1.6683952084060827</v>
      </c>
      <c r="D15678" t="s">
        <v>74</v>
      </c>
      <c r="E15678" t="s">
        <v>70</v>
      </c>
      <c r="F15678" s="1">
        <v>40084</v>
      </c>
      <c r="G15678">
        <v>7</v>
      </c>
      <c r="O15678">
        <v>4.2</v>
      </c>
      <c r="P15678" t="s">
        <v>71</v>
      </c>
      <c r="Q15678">
        <v>18.100000000000001</v>
      </c>
      <c r="R15678" t="s">
        <v>71</v>
      </c>
    </row>
    <row r="15679" spans="1:46" x14ac:dyDescent="0.2">
      <c r="A15679" t="s">
        <v>93</v>
      </c>
      <c r="B15679" t="s">
        <v>94</v>
      </c>
      <c r="C15679">
        <f>-70.02992414 / 41.97442176</f>
        <v>-1.6683952084060827</v>
      </c>
      <c r="D15679" t="s">
        <v>74</v>
      </c>
      <c r="E15679" t="s">
        <v>70</v>
      </c>
      <c r="F15679" s="1">
        <v>40084</v>
      </c>
      <c r="G15679">
        <v>8</v>
      </c>
      <c r="O15679">
        <v>0.78</v>
      </c>
      <c r="P15679" t="s">
        <v>71</v>
      </c>
      <c r="Q15679">
        <v>15.15</v>
      </c>
      <c r="R15679" t="s">
        <v>71</v>
      </c>
    </row>
    <row r="15680" spans="1:46" x14ac:dyDescent="0.2">
      <c r="A15680" t="s">
        <v>93</v>
      </c>
      <c r="B15680" t="s">
        <v>94</v>
      </c>
      <c r="C15680">
        <f>-70.02992414 / 41.97442176</f>
        <v>-1.6683952084060827</v>
      </c>
      <c r="D15680" t="s">
        <v>74</v>
      </c>
      <c r="E15680" t="s">
        <v>70</v>
      </c>
      <c r="F15680" s="1">
        <v>40440</v>
      </c>
      <c r="G15680">
        <v>0.1</v>
      </c>
      <c r="I15680">
        <v>9.8000000000000007</v>
      </c>
      <c r="J15680" t="s">
        <v>71</v>
      </c>
      <c r="M15680">
        <v>7</v>
      </c>
      <c r="N15680" t="s">
        <v>71</v>
      </c>
      <c r="S15680">
        <v>0.26</v>
      </c>
      <c r="T15680" t="s">
        <v>71</v>
      </c>
      <c r="U15680">
        <v>7.98</v>
      </c>
      <c r="V15680" t="s">
        <v>71</v>
      </c>
      <c r="Y15680">
        <v>34.1</v>
      </c>
      <c r="AC15680">
        <v>31.96</v>
      </c>
      <c r="AE15680">
        <v>1.8</v>
      </c>
      <c r="AF15680" t="s">
        <v>71</v>
      </c>
      <c r="AG15680">
        <v>6.11</v>
      </c>
      <c r="AH15680" t="s">
        <v>71</v>
      </c>
    </row>
    <row r="15681" spans="1:46" x14ac:dyDescent="0.2">
      <c r="A15681" t="s">
        <v>93</v>
      </c>
      <c r="B15681" t="s">
        <v>94</v>
      </c>
      <c r="C15681">
        <f>-70.02992414 / 41.97442176</f>
        <v>-1.6683952084060827</v>
      </c>
      <c r="D15681" t="s">
        <v>74</v>
      </c>
      <c r="E15681" t="s">
        <v>70</v>
      </c>
      <c r="F15681" s="1">
        <v>40441</v>
      </c>
      <c r="G15681">
        <v>0.5</v>
      </c>
      <c r="I15681">
        <v>9.8000000000000007</v>
      </c>
      <c r="J15681" t="s">
        <v>71</v>
      </c>
      <c r="K15681">
        <v>2.42</v>
      </c>
      <c r="L15681" t="s">
        <v>71</v>
      </c>
      <c r="M15681">
        <v>7</v>
      </c>
      <c r="N15681" t="s">
        <v>71</v>
      </c>
      <c r="O15681">
        <v>93.8</v>
      </c>
      <c r="P15681" t="s">
        <v>71</v>
      </c>
      <c r="Q15681">
        <v>20.8</v>
      </c>
      <c r="R15681" t="s">
        <v>71</v>
      </c>
      <c r="S15681">
        <v>0.26</v>
      </c>
      <c r="T15681" t="s">
        <v>71</v>
      </c>
      <c r="U15681">
        <v>7.98</v>
      </c>
      <c r="V15681" t="s">
        <v>71</v>
      </c>
      <c r="W15681">
        <v>18.670000000000002</v>
      </c>
      <c r="X15681" t="s">
        <v>71</v>
      </c>
      <c r="Y15681">
        <v>34.1</v>
      </c>
      <c r="AA15681">
        <v>39.270000000000003</v>
      </c>
      <c r="AC15681">
        <v>31.96</v>
      </c>
      <c r="AE15681">
        <v>1.8</v>
      </c>
      <c r="AF15681" t="s">
        <v>71</v>
      </c>
      <c r="AG15681">
        <v>6.11</v>
      </c>
      <c r="AH15681" t="s">
        <v>71</v>
      </c>
      <c r="AS15681">
        <v>3.87</v>
      </c>
      <c r="AT15681" t="s">
        <v>71</v>
      </c>
    </row>
    <row r="15682" spans="1:46" x14ac:dyDescent="0.2">
      <c r="A15682" t="s">
        <v>93</v>
      </c>
      <c r="B15682" t="s">
        <v>94</v>
      </c>
      <c r="C15682">
        <f>-70.02992414 / 41.97442176</f>
        <v>-1.6683952084060827</v>
      </c>
      <c r="D15682" t="s">
        <v>74</v>
      </c>
      <c r="E15682" t="s">
        <v>70</v>
      </c>
      <c r="F15682" s="1">
        <v>40441</v>
      </c>
      <c r="G15682">
        <v>1</v>
      </c>
      <c r="O15682">
        <v>93.7</v>
      </c>
      <c r="P15682" t="s">
        <v>71</v>
      </c>
      <c r="Q15682">
        <v>20.8</v>
      </c>
      <c r="R15682" t="s">
        <v>71</v>
      </c>
    </row>
    <row r="15683" spans="1:46" x14ac:dyDescent="0.2">
      <c r="A15683" t="s">
        <v>93</v>
      </c>
      <c r="B15683" t="s">
        <v>94</v>
      </c>
      <c r="C15683">
        <f>-70.02992414 / 41.97442176</f>
        <v>-1.6683952084060827</v>
      </c>
      <c r="D15683" t="s">
        <v>74</v>
      </c>
      <c r="E15683" t="s">
        <v>70</v>
      </c>
      <c r="F15683" s="1">
        <v>40441</v>
      </c>
      <c r="G15683">
        <v>2</v>
      </c>
      <c r="O15683">
        <v>93.7</v>
      </c>
      <c r="P15683" t="s">
        <v>71</v>
      </c>
      <c r="Q15683">
        <v>20.8</v>
      </c>
      <c r="R15683" t="s">
        <v>71</v>
      </c>
    </row>
    <row r="15684" spans="1:46" x14ac:dyDescent="0.2">
      <c r="A15684" t="s">
        <v>93</v>
      </c>
      <c r="B15684" t="s">
        <v>94</v>
      </c>
      <c r="C15684">
        <f>-70.02992414 / 41.97442176</f>
        <v>-1.6683952084060827</v>
      </c>
      <c r="D15684" t="s">
        <v>74</v>
      </c>
      <c r="E15684" t="s">
        <v>70</v>
      </c>
      <c r="F15684" s="1">
        <v>40441</v>
      </c>
      <c r="G15684">
        <v>3</v>
      </c>
      <c r="O15684">
        <v>93.5</v>
      </c>
      <c r="P15684" t="s">
        <v>71</v>
      </c>
      <c r="Q15684">
        <v>20.8</v>
      </c>
      <c r="R15684" t="s">
        <v>71</v>
      </c>
    </row>
    <row r="15685" spans="1:46" x14ac:dyDescent="0.2">
      <c r="A15685" t="s">
        <v>93</v>
      </c>
      <c r="B15685" t="s">
        <v>94</v>
      </c>
      <c r="C15685">
        <f>-70.02992414 / 41.97442176</f>
        <v>-1.6683952084060827</v>
      </c>
      <c r="D15685" t="s">
        <v>74</v>
      </c>
      <c r="E15685" t="s">
        <v>70</v>
      </c>
      <c r="F15685" s="1">
        <v>40441</v>
      </c>
      <c r="G15685">
        <v>4</v>
      </c>
      <c r="O15685">
        <v>90.8</v>
      </c>
      <c r="P15685" t="s">
        <v>71</v>
      </c>
      <c r="Q15685">
        <v>20.5</v>
      </c>
      <c r="R15685" t="s">
        <v>71</v>
      </c>
    </row>
    <row r="15686" spans="1:46" x14ac:dyDescent="0.2">
      <c r="A15686" t="s">
        <v>93</v>
      </c>
      <c r="B15686" t="s">
        <v>94</v>
      </c>
      <c r="C15686">
        <f>-70.02992414 / 41.97442176</f>
        <v>-1.6683952084060827</v>
      </c>
      <c r="D15686" t="s">
        <v>74</v>
      </c>
      <c r="E15686" t="s">
        <v>70</v>
      </c>
      <c r="F15686" s="1">
        <v>40441</v>
      </c>
      <c r="G15686">
        <v>5</v>
      </c>
      <c r="O15686">
        <v>91.3</v>
      </c>
      <c r="P15686" t="s">
        <v>71</v>
      </c>
      <c r="Q15686">
        <v>20.399999999999999</v>
      </c>
      <c r="R15686" t="s">
        <v>71</v>
      </c>
    </row>
    <row r="15687" spans="1:46" x14ac:dyDescent="0.2">
      <c r="A15687" t="s">
        <v>93</v>
      </c>
      <c r="B15687" t="s">
        <v>94</v>
      </c>
      <c r="C15687">
        <f>-70.02992414 / 41.97442176</f>
        <v>-1.6683952084060827</v>
      </c>
      <c r="D15687" t="s">
        <v>74</v>
      </c>
      <c r="E15687" t="s">
        <v>70</v>
      </c>
      <c r="F15687" s="1">
        <v>40441</v>
      </c>
      <c r="G15687">
        <v>6</v>
      </c>
      <c r="O15687">
        <v>10.5</v>
      </c>
      <c r="P15687" t="s">
        <v>71</v>
      </c>
      <c r="Q15687">
        <v>19.100000000000001</v>
      </c>
      <c r="R15687" t="s">
        <v>71</v>
      </c>
    </row>
    <row r="15688" spans="1:46" x14ac:dyDescent="0.2">
      <c r="A15688" t="s">
        <v>93</v>
      </c>
      <c r="B15688" t="s">
        <v>94</v>
      </c>
      <c r="C15688">
        <f>-70.02992414 / 41.97442176</f>
        <v>-1.6683952084060827</v>
      </c>
      <c r="D15688" t="s">
        <v>74</v>
      </c>
      <c r="E15688" t="s">
        <v>70</v>
      </c>
      <c r="F15688" s="1">
        <v>40441</v>
      </c>
      <c r="G15688">
        <v>7</v>
      </c>
      <c r="O15688">
        <v>6.93</v>
      </c>
      <c r="P15688" t="s">
        <v>71</v>
      </c>
      <c r="Q15688">
        <v>15.7</v>
      </c>
      <c r="R15688" t="s">
        <v>71</v>
      </c>
    </row>
    <row r="15689" spans="1:46" x14ac:dyDescent="0.2">
      <c r="A15689" t="s">
        <v>93</v>
      </c>
      <c r="B15689" t="s">
        <v>94</v>
      </c>
      <c r="C15689">
        <f>-70.02992414 / 41.97442176</f>
        <v>-1.6683952084060827</v>
      </c>
      <c r="D15689" t="s">
        <v>74</v>
      </c>
      <c r="E15689" t="s">
        <v>70</v>
      </c>
      <c r="F15689" s="1">
        <v>40441</v>
      </c>
      <c r="G15689">
        <v>8</v>
      </c>
      <c r="O15689">
        <v>2.19</v>
      </c>
      <c r="P15689" t="s">
        <v>71</v>
      </c>
      <c r="Q15689">
        <v>13</v>
      </c>
      <c r="R15689" t="s">
        <v>71</v>
      </c>
    </row>
    <row r="15690" spans="1:46" x14ac:dyDescent="0.2">
      <c r="A15690" t="s">
        <v>93</v>
      </c>
      <c r="B15690" t="s">
        <v>94</v>
      </c>
      <c r="C15690">
        <f>-70.02992414 / 41.97442176</f>
        <v>-1.6683952084060827</v>
      </c>
      <c r="D15690" t="s">
        <v>74</v>
      </c>
      <c r="E15690" t="s">
        <v>70</v>
      </c>
      <c r="F15690" s="1">
        <v>40441</v>
      </c>
      <c r="G15690">
        <v>9</v>
      </c>
      <c r="O15690">
        <v>0.41</v>
      </c>
      <c r="P15690" t="s">
        <v>71</v>
      </c>
      <c r="Q15690">
        <v>11.7</v>
      </c>
      <c r="R15690" t="s">
        <v>71</v>
      </c>
    </row>
    <row r="15691" spans="1:46" x14ac:dyDescent="0.2">
      <c r="A15691" t="s">
        <v>93</v>
      </c>
      <c r="B15691" t="s">
        <v>94</v>
      </c>
      <c r="C15691">
        <f>-70.02992414 / 41.97442176</f>
        <v>-1.6683952084060827</v>
      </c>
      <c r="D15691" t="s">
        <v>74</v>
      </c>
      <c r="E15691" t="s">
        <v>70</v>
      </c>
      <c r="F15691" s="1">
        <v>41136</v>
      </c>
      <c r="G15691">
        <v>0.5</v>
      </c>
      <c r="I15691">
        <v>10.3</v>
      </c>
      <c r="J15691" t="s">
        <v>71</v>
      </c>
      <c r="K15691">
        <v>1.22</v>
      </c>
      <c r="L15691" t="s">
        <v>71</v>
      </c>
      <c r="M15691">
        <v>6.35</v>
      </c>
      <c r="N15691" t="s">
        <v>71</v>
      </c>
      <c r="O15691">
        <v>7.95</v>
      </c>
      <c r="P15691" t="s">
        <v>71</v>
      </c>
      <c r="Q15691">
        <v>27.37</v>
      </c>
      <c r="R15691" t="s">
        <v>71</v>
      </c>
      <c r="S15691">
        <v>0.22</v>
      </c>
      <c r="T15691" t="s">
        <v>71</v>
      </c>
      <c r="U15691">
        <v>6.81</v>
      </c>
      <c r="V15691" t="s">
        <v>71</v>
      </c>
      <c r="W15691">
        <v>21.99</v>
      </c>
      <c r="X15691" t="s">
        <v>71</v>
      </c>
      <c r="Y15691">
        <v>31.81</v>
      </c>
      <c r="AA15691">
        <v>32.549999999999997</v>
      </c>
      <c r="AC15691">
        <v>33.36</v>
      </c>
      <c r="AE15691">
        <v>2.1</v>
      </c>
      <c r="AF15691" t="s">
        <v>71</v>
      </c>
      <c r="AG15691">
        <v>6.11</v>
      </c>
      <c r="AH15691" t="s">
        <v>71</v>
      </c>
      <c r="AS15691">
        <v>0.43</v>
      </c>
      <c r="AT15691" t="s">
        <v>71</v>
      </c>
    </row>
    <row r="15692" spans="1:46" x14ac:dyDescent="0.2">
      <c r="A15692" t="s">
        <v>93</v>
      </c>
      <c r="B15692" t="s">
        <v>94</v>
      </c>
      <c r="C15692">
        <f>-70.02992414 / 41.97442176</f>
        <v>-1.6683952084060827</v>
      </c>
      <c r="D15692" t="s">
        <v>74</v>
      </c>
      <c r="E15692" t="s">
        <v>70</v>
      </c>
      <c r="F15692" s="1">
        <v>41136</v>
      </c>
      <c r="G15692">
        <v>1</v>
      </c>
      <c r="O15692">
        <v>7.99</v>
      </c>
      <c r="P15692" t="s">
        <v>71</v>
      </c>
      <c r="Q15692">
        <v>27.36</v>
      </c>
      <c r="R15692" t="s">
        <v>71</v>
      </c>
    </row>
    <row r="15693" spans="1:46" x14ac:dyDescent="0.2">
      <c r="A15693" t="s">
        <v>93</v>
      </c>
      <c r="B15693" t="s">
        <v>94</v>
      </c>
      <c r="C15693">
        <f>-70.02992414 / 41.97442176</f>
        <v>-1.6683952084060827</v>
      </c>
      <c r="D15693" t="s">
        <v>74</v>
      </c>
      <c r="E15693" t="s">
        <v>70</v>
      </c>
      <c r="F15693" s="1">
        <v>41136</v>
      </c>
      <c r="G15693">
        <v>2</v>
      </c>
      <c r="O15693">
        <v>7.85</v>
      </c>
      <c r="P15693" t="s">
        <v>71</v>
      </c>
      <c r="Q15693">
        <v>27.33</v>
      </c>
      <c r="R15693" t="s">
        <v>71</v>
      </c>
    </row>
    <row r="15694" spans="1:46" x14ac:dyDescent="0.2">
      <c r="A15694" t="s">
        <v>93</v>
      </c>
      <c r="B15694" t="s">
        <v>94</v>
      </c>
      <c r="C15694">
        <f>-70.02992414 / 41.97442176</f>
        <v>-1.6683952084060827</v>
      </c>
      <c r="D15694" t="s">
        <v>74</v>
      </c>
      <c r="E15694" t="s">
        <v>70</v>
      </c>
      <c r="F15694" s="1">
        <v>41136</v>
      </c>
      <c r="G15694">
        <v>3</v>
      </c>
      <c r="O15694">
        <v>7.58</v>
      </c>
      <c r="P15694" t="s">
        <v>71</v>
      </c>
      <c r="Q15694">
        <v>27.24</v>
      </c>
      <c r="R15694" t="s">
        <v>71</v>
      </c>
    </row>
    <row r="15695" spans="1:46" x14ac:dyDescent="0.2">
      <c r="A15695" t="s">
        <v>93</v>
      </c>
      <c r="B15695" t="s">
        <v>94</v>
      </c>
      <c r="C15695">
        <f>-70.02992414 / 41.97442176</f>
        <v>-1.6683952084060827</v>
      </c>
      <c r="D15695" t="s">
        <v>74</v>
      </c>
      <c r="E15695" t="s">
        <v>70</v>
      </c>
      <c r="F15695" s="1">
        <v>41136</v>
      </c>
      <c r="G15695">
        <v>4</v>
      </c>
      <c r="O15695">
        <v>7.11</v>
      </c>
      <c r="P15695" t="s">
        <v>71</v>
      </c>
      <c r="Q15695">
        <v>26.72</v>
      </c>
      <c r="R15695" t="s">
        <v>71</v>
      </c>
    </row>
    <row r="15696" spans="1:46" x14ac:dyDescent="0.2">
      <c r="A15696" t="s">
        <v>93</v>
      </c>
      <c r="B15696" t="s">
        <v>94</v>
      </c>
      <c r="C15696">
        <f>-70.02992414 / 41.97442176</f>
        <v>-1.6683952084060827</v>
      </c>
      <c r="D15696" t="s">
        <v>74</v>
      </c>
      <c r="E15696" t="s">
        <v>70</v>
      </c>
      <c r="F15696" s="1">
        <v>41136</v>
      </c>
      <c r="G15696">
        <v>5</v>
      </c>
      <c r="O15696">
        <v>5.71</v>
      </c>
      <c r="P15696" t="s">
        <v>71</v>
      </c>
      <c r="Q15696">
        <v>23.98</v>
      </c>
      <c r="R15696" t="s">
        <v>71</v>
      </c>
    </row>
    <row r="15697" spans="1:46" x14ac:dyDescent="0.2">
      <c r="A15697" t="s">
        <v>93</v>
      </c>
      <c r="B15697" t="s">
        <v>94</v>
      </c>
      <c r="C15697">
        <f>-70.02992414 / 41.97442176</f>
        <v>-1.6683952084060827</v>
      </c>
      <c r="D15697" t="s">
        <v>74</v>
      </c>
      <c r="E15697" t="s">
        <v>70</v>
      </c>
      <c r="F15697" s="1">
        <v>41136</v>
      </c>
      <c r="G15697">
        <v>6</v>
      </c>
      <c r="O15697">
        <v>5.75</v>
      </c>
      <c r="P15697" t="s">
        <v>71</v>
      </c>
      <c r="Q15697">
        <v>19.88</v>
      </c>
      <c r="R15697" t="s">
        <v>71</v>
      </c>
    </row>
    <row r="15698" spans="1:46" x14ac:dyDescent="0.2">
      <c r="A15698" t="s">
        <v>93</v>
      </c>
      <c r="B15698" t="s">
        <v>94</v>
      </c>
      <c r="C15698">
        <f>-70.02992414 / 41.97442176</f>
        <v>-1.6683952084060827</v>
      </c>
      <c r="D15698" t="s">
        <v>74</v>
      </c>
      <c r="E15698" t="s">
        <v>70</v>
      </c>
      <c r="F15698" s="1">
        <v>41136</v>
      </c>
      <c r="G15698">
        <v>7</v>
      </c>
      <c r="O15698">
        <v>2.77</v>
      </c>
      <c r="P15698" t="s">
        <v>71</v>
      </c>
      <c r="Q15698">
        <v>15.86</v>
      </c>
      <c r="R15698" t="s">
        <v>71</v>
      </c>
    </row>
    <row r="15699" spans="1:46" x14ac:dyDescent="0.2">
      <c r="A15699" t="s">
        <v>93</v>
      </c>
      <c r="B15699" t="s">
        <v>94</v>
      </c>
      <c r="C15699">
        <f>-70.02992414 / 41.97442176</f>
        <v>-1.6683952084060827</v>
      </c>
      <c r="D15699" t="s">
        <v>74</v>
      </c>
      <c r="E15699" t="s">
        <v>70</v>
      </c>
      <c r="F15699" s="1">
        <v>41136</v>
      </c>
      <c r="G15699">
        <v>8</v>
      </c>
      <c r="O15699">
        <v>1.56</v>
      </c>
      <c r="P15699" t="s">
        <v>71</v>
      </c>
      <c r="Q15699">
        <v>13.38</v>
      </c>
      <c r="R15699" t="s">
        <v>71</v>
      </c>
    </row>
    <row r="15700" spans="1:46" x14ac:dyDescent="0.2">
      <c r="A15700" t="s">
        <v>93</v>
      </c>
      <c r="B15700" t="s">
        <v>94</v>
      </c>
      <c r="C15700">
        <f>-70.02992414 / 41.97442176</f>
        <v>-1.6683952084060827</v>
      </c>
      <c r="D15700" t="s">
        <v>74</v>
      </c>
      <c r="E15700" t="s">
        <v>70</v>
      </c>
      <c r="F15700" s="1">
        <v>41136</v>
      </c>
      <c r="G15700">
        <v>9</v>
      </c>
      <c r="O15700">
        <v>0.39</v>
      </c>
      <c r="P15700" t="s">
        <v>71</v>
      </c>
      <c r="Q15700">
        <v>11.46</v>
      </c>
      <c r="R15700" t="s">
        <v>71</v>
      </c>
    </row>
    <row r="15701" spans="1:46" x14ac:dyDescent="0.2">
      <c r="A15701" t="s">
        <v>93</v>
      </c>
      <c r="B15701" t="s">
        <v>94</v>
      </c>
      <c r="C15701">
        <f>-70.02992414 / 41.97442176</f>
        <v>-1.6683952084060827</v>
      </c>
      <c r="D15701" t="s">
        <v>74</v>
      </c>
      <c r="E15701" t="s">
        <v>70</v>
      </c>
      <c r="F15701" s="1">
        <v>41514</v>
      </c>
      <c r="G15701">
        <v>0.5</v>
      </c>
      <c r="I15701">
        <v>10</v>
      </c>
      <c r="J15701" t="s">
        <v>71</v>
      </c>
      <c r="K15701">
        <v>1.61</v>
      </c>
      <c r="L15701" t="s">
        <v>71</v>
      </c>
      <c r="M15701">
        <v>5</v>
      </c>
      <c r="N15701" t="s">
        <v>71</v>
      </c>
      <c r="O15701">
        <v>7.95</v>
      </c>
      <c r="P15701" t="s">
        <v>71</v>
      </c>
      <c r="Q15701">
        <v>24.14</v>
      </c>
      <c r="R15701" t="s">
        <v>71</v>
      </c>
      <c r="S15701">
        <v>0.12</v>
      </c>
      <c r="T15701" t="s">
        <v>71</v>
      </c>
      <c r="U15701">
        <v>3.72</v>
      </c>
      <c r="V15701" t="s">
        <v>71</v>
      </c>
      <c r="W15701">
        <v>19.27</v>
      </c>
      <c r="X15701" t="s">
        <v>71</v>
      </c>
      <c r="Y15701">
        <v>23.09</v>
      </c>
      <c r="AA15701">
        <v>35.270000000000003</v>
      </c>
      <c r="AC15701">
        <v>36.81</v>
      </c>
      <c r="AE15701">
        <v>3.1</v>
      </c>
      <c r="AF15701" t="s">
        <v>71</v>
      </c>
      <c r="AG15701">
        <v>6.1</v>
      </c>
      <c r="AH15701" t="s">
        <v>71</v>
      </c>
      <c r="AS15701">
        <v>0.86</v>
      </c>
      <c r="AT15701" t="s">
        <v>71</v>
      </c>
    </row>
    <row r="15702" spans="1:46" x14ac:dyDescent="0.2">
      <c r="A15702" t="s">
        <v>93</v>
      </c>
      <c r="B15702" t="s">
        <v>94</v>
      </c>
      <c r="C15702">
        <f>-70.02992414 / 41.97442176</f>
        <v>-1.6683952084060827</v>
      </c>
      <c r="D15702" t="s">
        <v>74</v>
      </c>
      <c r="E15702" t="s">
        <v>70</v>
      </c>
      <c r="F15702" s="1">
        <v>41514</v>
      </c>
      <c r="G15702">
        <v>1</v>
      </c>
      <c r="O15702">
        <v>7.94</v>
      </c>
      <c r="P15702" t="s">
        <v>71</v>
      </c>
      <c r="Q15702">
        <v>24.17</v>
      </c>
      <c r="R15702" t="s">
        <v>71</v>
      </c>
    </row>
    <row r="15703" spans="1:46" x14ac:dyDescent="0.2">
      <c r="A15703" t="s">
        <v>93</v>
      </c>
      <c r="B15703" t="s">
        <v>94</v>
      </c>
      <c r="C15703">
        <f>-70.02992414 / 41.97442176</f>
        <v>-1.6683952084060827</v>
      </c>
      <c r="D15703" t="s">
        <v>74</v>
      </c>
      <c r="E15703" t="s">
        <v>70</v>
      </c>
      <c r="F15703" s="1">
        <v>41514</v>
      </c>
      <c r="G15703">
        <v>2</v>
      </c>
      <c r="O15703">
        <v>7.92</v>
      </c>
      <c r="P15703" t="s">
        <v>71</v>
      </c>
      <c r="Q15703">
        <v>24.17</v>
      </c>
      <c r="R15703" t="s">
        <v>71</v>
      </c>
    </row>
    <row r="15704" spans="1:46" x14ac:dyDescent="0.2">
      <c r="A15704" t="s">
        <v>93</v>
      </c>
      <c r="B15704" t="s">
        <v>94</v>
      </c>
      <c r="C15704">
        <f>-70.02992414 / 41.97442176</f>
        <v>-1.6683952084060827</v>
      </c>
      <c r="D15704" t="s">
        <v>74</v>
      </c>
      <c r="E15704" t="s">
        <v>70</v>
      </c>
      <c r="F15704" s="1">
        <v>41514</v>
      </c>
      <c r="G15704">
        <v>3</v>
      </c>
      <c r="K15704">
        <v>1.49</v>
      </c>
      <c r="L15704" t="s">
        <v>71</v>
      </c>
      <c r="O15704">
        <v>7.91</v>
      </c>
      <c r="P15704" t="s">
        <v>71</v>
      </c>
      <c r="Q15704">
        <v>24.16</v>
      </c>
      <c r="R15704" t="s">
        <v>71</v>
      </c>
      <c r="S15704">
        <v>0.13</v>
      </c>
      <c r="T15704" t="s">
        <v>71</v>
      </c>
      <c r="U15704">
        <v>4.03</v>
      </c>
      <c r="V15704" t="s">
        <v>71</v>
      </c>
      <c r="W15704">
        <v>19.739999999999998</v>
      </c>
      <c r="X15704" t="s">
        <v>71</v>
      </c>
      <c r="Y15704">
        <v>24.25</v>
      </c>
      <c r="AA15704">
        <v>34.51</v>
      </c>
      <c r="AE15704">
        <v>3.3</v>
      </c>
      <c r="AF15704" t="s">
        <v>71</v>
      </c>
      <c r="AG15704">
        <v>6.1</v>
      </c>
      <c r="AH15704" t="s">
        <v>71</v>
      </c>
      <c r="AS15704">
        <v>0.66</v>
      </c>
      <c r="AT15704" t="s">
        <v>71</v>
      </c>
    </row>
    <row r="15705" spans="1:46" x14ac:dyDescent="0.2">
      <c r="A15705" t="s">
        <v>93</v>
      </c>
      <c r="B15705" t="s">
        <v>94</v>
      </c>
      <c r="C15705">
        <f>-70.02992414 / 41.97442176</f>
        <v>-1.6683952084060827</v>
      </c>
      <c r="D15705" t="s">
        <v>74</v>
      </c>
      <c r="E15705" t="s">
        <v>70</v>
      </c>
      <c r="F15705" s="1">
        <v>41514</v>
      </c>
      <c r="G15705">
        <v>4</v>
      </c>
      <c r="O15705">
        <v>7.29</v>
      </c>
      <c r="P15705" t="s">
        <v>71</v>
      </c>
      <c r="Q15705">
        <v>23.89</v>
      </c>
      <c r="R15705" t="s">
        <v>71</v>
      </c>
    </row>
    <row r="15706" spans="1:46" x14ac:dyDescent="0.2">
      <c r="A15706" t="s">
        <v>93</v>
      </c>
      <c r="B15706" t="s">
        <v>94</v>
      </c>
      <c r="C15706">
        <f>-70.02992414 / 41.97442176</f>
        <v>-1.6683952084060827</v>
      </c>
      <c r="D15706" t="s">
        <v>74</v>
      </c>
      <c r="E15706" t="s">
        <v>70</v>
      </c>
      <c r="F15706" s="1">
        <v>41514</v>
      </c>
      <c r="G15706">
        <v>5</v>
      </c>
      <c r="O15706">
        <v>4.9400000000000004</v>
      </c>
      <c r="P15706" t="s">
        <v>71</v>
      </c>
      <c r="Q15706">
        <v>21.69</v>
      </c>
      <c r="R15706" t="s">
        <v>71</v>
      </c>
    </row>
    <row r="15707" spans="1:46" x14ac:dyDescent="0.2">
      <c r="A15707" t="s">
        <v>93</v>
      </c>
      <c r="B15707" t="s">
        <v>94</v>
      </c>
      <c r="C15707">
        <f>-70.02992414 / 41.97442176</f>
        <v>-1.6683952084060827</v>
      </c>
      <c r="D15707" t="s">
        <v>74</v>
      </c>
      <c r="E15707" t="s">
        <v>70</v>
      </c>
      <c r="F15707" s="1">
        <v>41514</v>
      </c>
      <c r="G15707">
        <v>6</v>
      </c>
      <c r="O15707">
        <v>2.87</v>
      </c>
      <c r="P15707" t="s">
        <v>71</v>
      </c>
      <c r="Q15707">
        <v>17.98</v>
      </c>
      <c r="R15707" t="s">
        <v>71</v>
      </c>
    </row>
    <row r="15708" spans="1:46" x14ac:dyDescent="0.2">
      <c r="A15708" t="s">
        <v>93</v>
      </c>
      <c r="B15708" t="s">
        <v>94</v>
      </c>
      <c r="C15708">
        <f>-70.02992414 / 41.97442176</f>
        <v>-1.6683952084060827</v>
      </c>
      <c r="D15708" t="s">
        <v>74</v>
      </c>
      <c r="E15708" t="s">
        <v>70</v>
      </c>
      <c r="F15708" s="1">
        <v>41514</v>
      </c>
      <c r="G15708">
        <v>7</v>
      </c>
      <c r="O15708">
        <v>1.71</v>
      </c>
      <c r="P15708" t="s">
        <v>71</v>
      </c>
      <c r="Q15708">
        <v>14.71</v>
      </c>
      <c r="R15708" t="s">
        <v>71</v>
      </c>
    </row>
    <row r="15709" spans="1:46" x14ac:dyDescent="0.2">
      <c r="A15709" t="s">
        <v>93</v>
      </c>
      <c r="B15709" t="s">
        <v>94</v>
      </c>
      <c r="C15709">
        <f>-70.02992414 / 41.97442176</f>
        <v>-1.6683952084060827</v>
      </c>
      <c r="D15709" t="s">
        <v>74</v>
      </c>
      <c r="E15709" t="s">
        <v>70</v>
      </c>
      <c r="F15709" s="1">
        <v>41514</v>
      </c>
      <c r="G15709">
        <v>8</v>
      </c>
      <c r="O15709">
        <v>0.79</v>
      </c>
      <c r="P15709" t="s">
        <v>71</v>
      </c>
      <c r="Q15709">
        <v>12.76</v>
      </c>
      <c r="R15709" t="s">
        <v>71</v>
      </c>
    </row>
    <row r="15710" spans="1:46" x14ac:dyDescent="0.2">
      <c r="A15710" t="s">
        <v>93</v>
      </c>
      <c r="B15710" t="s">
        <v>94</v>
      </c>
      <c r="C15710">
        <f>-70.02992414 / 41.97442176</f>
        <v>-1.6683952084060827</v>
      </c>
      <c r="D15710" t="s">
        <v>74</v>
      </c>
      <c r="E15710" t="s">
        <v>70</v>
      </c>
      <c r="F15710" s="1">
        <v>41514</v>
      </c>
      <c r="G15710">
        <v>9</v>
      </c>
      <c r="K15710">
        <v>2.44</v>
      </c>
      <c r="L15710" t="s">
        <v>71</v>
      </c>
      <c r="O15710">
        <v>0.53</v>
      </c>
      <c r="P15710" t="s">
        <v>71</v>
      </c>
      <c r="Q15710">
        <v>11.14</v>
      </c>
      <c r="R15710" t="s">
        <v>71</v>
      </c>
      <c r="S15710">
        <v>0.19</v>
      </c>
      <c r="T15710" t="s">
        <v>71</v>
      </c>
      <c r="U15710">
        <v>5.88</v>
      </c>
      <c r="V15710" t="s">
        <v>71</v>
      </c>
      <c r="W15710">
        <v>17.5</v>
      </c>
      <c r="X15710" t="s">
        <v>71</v>
      </c>
      <c r="Y15710">
        <v>29.7</v>
      </c>
      <c r="AA15710">
        <v>39.35</v>
      </c>
      <c r="AE15710">
        <v>5</v>
      </c>
      <c r="AF15710" t="s">
        <v>71</v>
      </c>
      <c r="AG15710">
        <v>5.9</v>
      </c>
      <c r="AH15710" t="s">
        <v>71</v>
      </c>
      <c r="AS15710">
        <v>0.03</v>
      </c>
      <c r="AT15710" t="s">
        <v>71</v>
      </c>
    </row>
    <row r="15711" spans="1:46" x14ac:dyDescent="0.2">
      <c r="A15711" t="s">
        <v>95</v>
      </c>
      <c r="B15711" t="s">
        <v>96</v>
      </c>
      <c r="C15711">
        <f>-70.01025703 / 41.97084949</f>
        <v>-1.6680686209765827</v>
      </c>
      <c r="D15711" t="s">
        <v>97</v>
      </c>
      <c r="E15711" t="s">
        <v>70</v>
      </c>
      <c r="F15711" s="1">
        <v>37143</v>
      </c>
      <c r="G15711">
        <v>0.5</v>
      </c>
      <c r="I15711">
        <v>6.6</v>
      </c>
      <c r="J15711" t="s">
        <v>71</v>
      </c>
      <c r="K15711">
        <v>1.88</v>
      </c>
      <c r="L15711" t="s">
        <v>71</v>
      </c>
      <c r="M15711">
        <v>4.7</v>
      </c>
      <c r="N15711" t="s">
        <v>71</v>
      </c>
      <c r="O15711">
        <v>7.9</v>
      </c>
      <c r="P15711" t="s">
        <v>71</v>
      </c>
      <c r="Q15711">
        <v>24.3</v>
      </c>
      <c r="R15711" t="s">
        <v>71</v>
      </c>
      <c r="S15711">
        <v>0.35</v>
      </c>
      <c r="T15711" t="s">
        <v>71</v>
      </c>
      <c r="U15711">
        <v>10.84</v>
      </c>
      <c r="V15711" t="s">
        <v>71</v>
      </c>
      <c r="W15711">
        <v>13</v>
      </c>
      <c r="X15711" t="s">
        <v>71</v>
      </c>
      <c r="Y15711">
        <v>38.520000000000003</v>
      </c>
      <c r="AA15711">
        <v>36.79</v>
      </c>
      <c r="AC15711">
        <v>37.700000000000003</v>
      </c>
      <c r="AE15711">
        <v>0.9</v>
      </c>
      <c r="AF15711" t="s">
        <v>71</v>
      </c>
      <c r="AG15711">
        <v>5.46</v>
      </c>
      <c r="AH15711" t="s">
        <v>71</v>
      </c>
      <c r="AS15711">
        <v>0.77</v>
      </c>
      <c r="AT15711" t="s">
        <v>71</v>
      </c>
    </row>
    <row r="15712" spans="1:46" x14ac:dyDescent="0.2">
      <c r="A15712" t="s">
        <v>95</v>
      </c>
      <c r="B15712" t="s">
        <v>96</v>
      </c>
      <c r="C15712">
        <f>-70.01025703 / 41.97084949</f>
        <v>-1.6680686209765827</v>
      </c>
      <c r="D15712" t="s">
        <v>97</v>
      </c>
      <c r="E15712" t="s">
        <v>70</v>
      </c>
      <c r="F15712" s="1">
        <v>37143</v>
      </c>
      <c r="G15712">
        <v>1</v>
      </c>
      <c r="O15712">
        <v>7.9</v>
      </c>
      <c r="P15712" t="s">
        <v>71</v>
      </c>
      <c r="Q15712">
        <v>24.3</v>
      </c>
      <c r="R15712" t="s">
        <v>71</v>
      </c>
    </row>
    <row r="15713" spans="1:46" x14ac:dyDescent="0.2">
      <c r="A15713" t="s">
        <v>95</v>
      </c>
      <c r="B15713" t="s">
        <v>96</v>
      </c>
      <c r="C15713">
        <f>-70.01025703 / 41.97084949</f>
        <v>-1.6680686209765827</v>
      </c>
      <c r="D15713" t="s">
        <v>97</v>
      </c>
      <c r="E15713" t="s">
        <v>70</v>
      </c>
      <c r="F15713" s="1">
        <v>37143</v>
      </c>
      <c r="G15713">
        <v>2</v>
      </c>
      <c r="O15713">
        <v>7.8</v>
      </c>
      <c r="P15713" t="s">
        <v>71</v>
      </c>
      <c r="Q15713">
        <v>24.1</v>
      </c>
      <c r="R15713" t="s">
        <v>71</v>
      </c>
    </row>
    <row r="15714" spans="1:46" x14ac:dyDescent="0.2">
      <c r="A15714" t="s">
        <v>95</v>
      </c>
      <c r="B15714" t="s">
        <v>96</v>
      </c>
      <c r="C15714">
        <f>-70.01025703 / 41.97084949</f>
        <v>-1.6680686209765827</v>
      </c>
      <c r="D15714" t="s">
        <v>97</v>
      </c>
      <c r="E15714" t="s">
        <v>70</v>
      </c>
      <c r="F15714" s="1">
        <v>37143</v>
      </c>
      <c r="G15714">
        <v>3</v>
      </c>
      <c r="O15714">
        <v>7.8</v>
      </c>
      <c r="P15714" t="s">
        <v>71</v>
      </c>
      <c r="Q15714">
        <v>24</v>
      </c>
      <c r="R15714" t="s">
        <v>71</v>
      </c>
    </row>
    <row r="15715" spans="1:46" x14ac:dyDescent="0.2">
      <c r="A15715" t="s">
        <v>95</v>
      </c>
      <c r="B15715" t="s">
        <v>96</v>
      </c>
      <c r="C15715">
        <f>-70.01025703 / 41.97084949</f>
        <v>-1.6680686209765827</v>
      </c>
      <c r="D15715" t="s">
        <v>97</v>
      </c>
      <c r="E15715" t="s">
        <v>70</v>
      </c>
      <c r="F15715" s="1">
        <v>37143</v>
      </c>
      <c r="G15715">
        <v>4</v>
      </c>
      <c r="O15715">
        <v>7.7</v>
      </c>
      <c r="P15715" t="s">
        <v>71</v>
      </c>
      <c r="Q15715">
        <v>24</v>
      </c>
      <c r="R15715" t="s">
        <v>71</v>
      </c>
    </row>
    <row r="15716" spans="1:46" x14ac:dyDescent="0.2">
      <c r="A15716" t="s">
        <v>95</v>
      </c>
      <c r="B15716" t="s">
        <v>96</v>
      </c>
      <c r="C15716">
        <f>-70.01025703 / 41.97084949</f>
        <v>-1.6680686209765827</v>
      </c>
      <c r="D15716" t="s">
        <v>97</v>
      </c>
      <c r="E15716" t="s">
        <v>70</v>
      </c>
      <c r="F15716" s="1">
        <v>37143</v>
      </c>
      <c r="G15716">
        <v>5</v>
      </c>
      <c r="O15716">
        <v>7.7</v>
      </c>
      <c r="P15716" t="s">
        <v>71</v>
      </c>
      <c r="Q15716">
        <v>24</v>
      </c>
      <c r="R15716" t="s">
        <v>71</v>
      </c>
    </row>
    <row r="15717" spans="1:46" x14ac:dyDescent="0.2">
      <c r="A15717" t="s">
        <v>95</v>
      </c>
      <c r="B15717" t="s">
        <v>96</v>
      </c>
      <c r="C15717">
        <f>-70.01025703 / 41.97084949</f>
        <v>-1.6680686209765827</v>
      </c>
      <c r="D15717" t="s">
        <v>97</v>
      </c>
      <c r="E15717" t="s">
        <v>70</v>
      </c>
      <c r="F15717" s="1">
        <v>37143</v>
      </c>
      <c r="G15717">
        <v>6</v>
      </c>
      <c r="K15717">
        <v>2.99</v>
      </c>
      <c r="L15717" t="s">
        <v>71</v>
      </c>
      <c r="O15717">
        <v>7.7</v>
      </c>
      <c r="P15717" t="s">
        <v>71</v>
      </c>
      <c r="Q15717">
        <v>23.9</v>
      </c>
      <c r="R15717" t="s">
        <v>71</v>
      </c>
      <c r="S15717">
        <v>0.46</v>
      </c>
      <c r="T15717" t="s">
        <v>71</v>
      </c>
      <c r="U15717">
        <v>14.25</v>
      </c>
      <c r="V15717" t="s">
        <v>71</v>
      </c>
      <c r="W15717">
        <v>14.1</v>
      </c>
      <c r="X15717" t="s">
        <v>71</v>
      </c>
      <c r="Y15717">
        <v>42.46</v>
      </c>
      <c r="AA15717">
        <v>41.34</v>
      </c>
      <c r="AE15717">
        <v>1</v>
      </c>
      <c r="AF15717" t="s">
        <v>71</v>
      </c>
      <c r="AG15717">
        <v>5.56</v>
      </c>
      <c r="AH15717" t="s">
        <v>71</v>
      </c>
      <c r="AS15717">
        <v>1.54</v>
      </c>
      <c r="AT15717" t="s">
        <v>71</v>
      </c>
    </row>
    <row r="15718" spans="1:46" x14ac:dyDescent="0.2">
      <c r="A15718" t="s">
        <v>95</v>
      </c>
      <c r="B15718" t="s">
        <v>96</v>
      </c>
      <c r="C15718">
        <f>-70.01025703 / 41.97084949</f>
        <v>-1.6680686209765827</v>
      </c>
      <c r="D15718" t="s">
        <v>97</v>
      </c>
      <c r="E15718" t="s">
        <v>70</v>
      </c>
      <c r="F15718" s="1">
        <v>37873</v>
      </c>
      <c r="G15718">
        <v>0.5</v>
      </c>
      <c r="I15718">
        <v>7.8</v>
      </c>
      <c r="J15718" t="s">
        <v>71</v>
      </c>
      <c r="K15718">
        <v>0.92</v>
      </c>
      <c r="L15718" t="s">
        <v>71</v>
      </c>
      <c r="M15718">
        <v>7.52</v>
      </c>
      <c r="N15718" t="s">
        <v>71</v>
      </c>
      <c r="O15718">
        <v>8.25</v>
      </c>
      <c r="P15718" t="s">
        <v>71</v>
      </c>
      <c r="Q15718">
        <v>22.42</v>
      </c>
      <c r="R15718" t="s">
        <v>71</v>
      </c>
      <c r="S15718">
        <v>0.6</v>
      </c>
      <c r="T15718" t="s">
        <v>71</v>
      </c>
      <c r="U15718">
        <v>18.579999999999998</v>
      </c>
      <c r="V15718" t="s">
        <v>71</v>
      </c>
      <c r="W15718">
        <v>8.9</v>
      </c>
      <c r="X15718" t="s">
        <v>71</v>
      </c>
      <c r="Y15718">
        <v>46.29</v>
      </c>
      <c r="AA15718">
        <v>29.78</v>
      </c>
      <c r="AC15718">
        <v>30.93</v>
      </c>
      <c r="AE15718">
        <v>0.11</v>
      </c>
      <c r="AF15718" t="s">
        <v>71</v>
      </c>
      <c r="AG15718">
        <v>5.4</v>
      </c>
      <c r="AH15718" t="s">
        <v>71</v>
      </c>
      <c r="AS15718">
        <v>0.09</v>
      </c>
      <c r="AT15718" t="s">
        <v>71</v>
      </c>
    </row>
    <row r="15719" spans="1:46" x14ac:dyDescent="0.2">
      <c r="A15719" t="s">
        <v>95</v>
      </c>
      <c r="B15719" t="s">
        <v>96</v>
      </c>
      <c r="C15719">
        <f>-70.01025703 / 41.97084949</f>
        <v>-1.6680686209765827</v>
      </c>
      <c r="D15719" t="s">
        <v>97</v>
      </c>
      <c r="E15719" t="s">
        <v>70</v>
      </c>
      <c r="F15719" s="1">
        <v>37873</v>
      </c>
      <c r="G15719">
        <v>1</v>
      </c>
      <c r="O15719">
        <v>8.25</v>
      </c>
      <c r="P15719" t="s">
        <v>71</v>
      </c>
      <c r="Q15719">
        <v>22.37</v>
      </c>
      <c r="R15719" t="s">
        <v>71</v>
      </c>
    </row>
    <row r="15720" spans="1:46" x14ac:dyDescent="0.2">
      <c r="A15720" t="s">
        <v>95</v>
      </c>
      <c r="B15720" t="s">
        <v>96</v>
      </c>
      <c r="C15720">
        <f>-70.01025703 / 41.97084949</f>
        <v>-1.6680686209765827</v>
      </c>
      <c r="D15720" t="s">
        <v>97</v>
      </c>
      <c r="E15720" t="s">
        <v>70</v>
      </c>
      <c r="F15720" s="1">
        <v>37873</v>
      </c>
      <c r="G15720">
        <v>2</v>
      </c>
      <c r="O15720">
        <v>8.27</v>
      </c>
      <c r="P15720" t="s">
        <v>71</v>
      </c>
      <c r="Q15720">
        <v>22.34</v>
      </c>
      <c r="R15720" t="s">
        <v>71</v>
      </c>
    </row>
    <row r="15721" spans="1:46" x14ac:dyDescent="0.2">
      <c r="A15721" t="s">
        <v>95</v>
      </c>
      <c r="B15721" t="s">
        <v>96</v>
      </c>
      <c r="C15721">
        <f>-70.01025703 / 41.97084949</f>
        <v>-1.6680686209765827</v>
      </c>
      <c r="D15721" t="s">
        <v>97</v>
      </c>
      <c r="E15721" t="s">
        <v>70</v>
      </c>
      <c r="F15721" s="1">
        <v>37873</v>
      </c>
      <c r="G15721">
        <v>3</v>
      </c>
      <c r="O15721">
        <v>8.27</v>
      </c>
      <c r="P15721" t="s">
        <v>71</v>
      </c>
      <c r="Q15721">
        <v>22.33</v>
      </c>
      <c r="R15721" t="s">
        <v>71</v>
      </c>
    </row>
    <row r="15722" spans="1:46" x14ac:dyDescent="0.2">
      <c r="A15722" t="s">
        <v>95</v>
      </c>
      <c r="B15722" t="s">
        <v>96</v>
      </c>
      <c r="C15722">
        <f>-70.01025703 / 41.97084949</f>
        <v>-1.6680686209765827</v>
      </c>
      <c r="D15722" t="s">
        <v>97</v>
      </c>
      <c r="E15722" t="s">
        <v>70</v>
      </c>
      <c r="F15722" s="1">
        <v>37873</v>
      </c>
      <c r="G15722">
        <v>4</v>
      </c>
      <c r="O15722">
        <v>8.26</v>
      </c>
      <c r="P15722" t="s">
        <v>71</v>
      </c>
      <c r="Q15722">
        <v>22.11</v>
      </c>
      <c r="R15722" t="s">
        <v>71</v>
      </c>
    </row>
    <row r="15723" spans="1:46" x14ac:dyDescent="0.2">
      <c r="A15723" t="s">
        <v>95</v>
      </c>
      <c r="B15723" t="s">
        <v>96</v>
      </c>
      <c r="C15723">
        <f>-70.01025703 / 41.97084949</f>
        <v>-1.6680686209765827</v>
      </c>
      <c r="D15723" t="s">
        <v>97</v>
      </c>
      <c r="E15723" t="s">
        <v>70</v>
      </c>
      <c r="F15723" s="1">
        <v>37873</v>
      </c>
      <c r="G15723">
        <v>5</v>
      </c>
      <c r="O15723">
        <v>8.19</v>
      </c>
      <c r="P15723" t="s">
        <v>71</v>
      </c>
      <c r="Q15723">
        <v>21.74</v>
      </c>
      <c r="R15723" t="s">
        <v>71</v>
      </c>
    </row>
    <row r="15724" spans="1:46" x14ac:dyDescent="0.2">
      <c r="A15724" t="s">
        <v>95</v>
      </c>
      <c r="B15724" t="s">
        <v>96</v>
      </c>
      <c r="C15724">
        <f>-70.01025703 / 41.97084949</f>
        <v>-1.6680686209765827</v>
      </c>
      <c r="D15724" t="s">
        <v>97</v>
      </c>
      <c r="E15724" t="s">
        <v>70</v>
      </c>
      <c r="F15724" s="1">
        <v>37873</v>
      </c>
      <c r="G15724">
        <v>6</v>
      </c>
      <c r="O15724">
        <v>4.9400000000000004</v>
      </c>
      <c r="P15724" t="s">
        <v>71</v>
      </c>
      <c r="Q15724">
        <v>18.989999999999998</v>
      </c>
      <c r="R15724" t="s">
        <v>71</v>
      </c>
    </row>
    <row r="15725" spans="1:46" x14ac:dyDescent="0.2">
      <c r="A15725" t="s">
        <v>95</v>
      </c>
      <c r="B15725" t="s">
        <v>96</v>
      </c>
      <c r="C15725">
        <f>-70.01025703 / 41.97084949</f>
        <v>-1.6680686209765827</v>
      </c>
      <c r="D15725" t="s">
        <v>97</v>
      </c>
      <c r="E15725" t="s">
        <v>70</v>
      </c>
      <c r="F15725" s="1">
        <v>37873</v>
      </c>
      <c r="G15725">
        <v>7</v>
      </c>
      <c r="K15725">
        <v>1.61</v>
      </c>
      <c r="L15725" t="s">
        <v>71</v>
      </c>
      <c r="S15725">
        <v>0.6</v>
      </c>
      <c r="T15725" t="s">
        <v>71</v>
      </c>
      <c r="U15725">
        <v>18.579999999999998</v>
      </c>
      <c r="V15725" t="s">
        <v>71</v>
      </c>
      <c r="W15725">
        <v>10.4</v>
      </c>
      <c r="X15725" t="s">
        <v>71</v>
      </c>
      <c r="Y15725">
        <v>46.29</v>
      </c>
      <c r="AA15725">
        <v>35.270000000000003</v>
      </c>
      <c r="AE15725">
        <v>0.13</v>
      </c>
      <c r="AF15725" t="s">
        <v>71</v>
      </c>
      <c r="AG15725">
        <v>5.39</v>
      </c>
      <c r="AH15725" t="s">
        <v>71</v>
      </c>
      <c r="AS15725">
        <v>0.75</v>
      </c>
      <c r="AT15725" t="s">
        <v>71</v>
      </c>
    </row>
    <row r="15726" spans="1:46" x14ac:dyDescent="0.2">
      <c r="A15726" t="s">
        <v>95</v>
      </c>
      <c r="B15726" t="s">
        <v>96</v>
      </c>
      <c r="C15726">
        <f>-70.01025703 / 41.97084949</f>
        <v>-1.6680686209765827</v>
      </c>
      <c r="D15726" t="s">
        <v>97</v>
      </c>
      <c r="E15726" t="s">
        <v>70</v>
      </c>
      <c r="F15726" s="1">
        <v>38225</v>
      </c>
      <c r="G15726">
        <v>0.5</v>
      </c>
      <c r="I15726">
        <v>7.4</v>
      </c>
      <c r="J15726" t="s">
        <v>71</v>
      </c>
      <c r="K15726">
        <v>1.65</v>
      </c>
      <c r="L15726" t="s">
        <v>71</v>
      </c>
      <c r="M15726">
        <v>6.3</v>
      </c>
      <c r="N15726" t="s">
        <v>71</v>
      </c>
      <c r="O15726">
        <v>7.87</v>
      </c>
      <c r="P15726" t="s">
        <v>71</v>
      </c>
      <c r="Q15726">
        <v>24.6</v>
      </c>
      <c r="R15726" t="s">
        <v>71</v>
      </c>
      <c r="S15726">
        <v>0.2</v>
      </c>
      <c r="T15726" t="s">
        <v>71</v>
      </c>
      <c r="U15726">
        <v>6.19</v>
      </c>
      <c r="V15726" t="s">
        <v>71</v>
      </c>
      <c r="W15726">
        <v>6.94</v>
      </c>
      <c r="X15726" t="s">
        <v>71</v>
      </c>
      <c r="Y15726">
        <v>30.44</v>
      </c>
      <c r="AA15726">
        <v>35.51</v>
      </c>
      <c r="AC15726">
        <v>33.479999999999997</v>
      </c>
      <c r="AE15726">
        <v>2.02</v>
      </c>
      <c r="AF15726" t="s">
        <v>71</v>
      </c>
      <c r="AG15726">
        <v>5.52</v>
      </c>
      <c r="AH15726" t="s">
        <v>71</v>
      </c>
      <c r="AS15726">
        <v>7.0000000000000007E-2</v>
      </c>
      <c r="AT15726" t="s">
        <v>71</v>
      </c>
    </row>
    <row r="15727" spans="1:46" x14ac:dyDescent="0.2">
      <c r="A15727" t="s">
        <v>95</v>
      </c>
      <c r="B15727" t="s">
        <v>96</v>
      </c>
      <c r="C15727">
        <f>-70.01025703 / 41.97084949</f>
        <v>-1.6680686209765827</v>
      </c>
      <c r="D15727" t="s">
        <v>97</v>
      </c>
      <c r="E15727" t="s">
        <v>70</v>
      </c>
      <c r="F15727" s="1">
        <v>38225</v>
      </c>
      <c r="G15727">
        <v>1</v>
      </c>
      <c r="O15727">
        <v>7.85</v>
      </c>
      <c r="P15727" t="s">
        <v>71</v>
      </c>
      <c r="Q15727">
        <v>24</v>
      </c>
      <c r="R15727" t="s">
        <v>71</v>
      </c>
    </row>
    <row r="15728" spans="1:46" x14ac:dyDescent="0.2">
      <c r="A15728" t="s">
        <v>95</v>
      </c>
      <c r="B15728" t="s">
        <v>96</v>
      </c>
      <c r="C15728">
        <f>-70.01025703 / 41.97084949</f>
        <v>-1.6680686209765827</v>
      </c>
      <c r="D15728" t="s">
        <v>97</v>
      </c>
      <c r="E15728" t="s">
        <v>70</v>
      </c>
      <c r="F15728" s="1">
        <v>38225</v>
      </c>
      <c r="G15728">
        <v>2</v>
      </c>
      <c r="O15728">
        <v>7.87</v>
      </c>
      <c r="P15728" t="s">
        <v>71</v>
      </c>
      <c r="Q15728">
        <v>24</v>
      </c>
      <c r="R15728" t="s">
        <v>71</v>
      </c>
    </row>
    <row r="15729" spans="1:46" x14ac:dyDescent="0.2">
      <c r="A15729" t="s">
        <v>95</v>
      </c>
      <c r="B15729" t="s">
        <v>96</v>
      </c>
      <c r="C15729">
        <f>-70.01025703 / 41.97084949</f>
        <v>-1.6680686209765827</v>
      </c>
      <c r="D15729" t="s">
        <v>97</v>
      </c>
      <c r="E15729" t="s">
        <v>70</v>
      </c>
      <c r="F15729" s="1">
        <v>38225</v>
      </c>
      <c r="G15729">
        <v>3</v>
      </c>
      <c r="O15729">
        <v>7.86</v>
      </c>
      <c r="P15729" t="s">
        <v>71</v>
      </c>
      <c r="Q15729">
        <v>23.7</v>
      </c>
      <c r="R15729" t="s">
        <v>71</v>
      </c>
    </row>
    <row r="15730" spans="1:46" x14ac:dyDescent="0.2">
      <c r="A15730" t="s">
        <v>95</v>
      </c>
      <c r="B15730" t="s">
        <v>96</v>
      </c>
      <c r="C15730">
        <f>-70.01025703 / 41.97084949</f>
        <v>-1.6680686209765827</v>
      </c>
      <c r="D15730" t="s">
        <v>97</v>
      </c>
      <c r="E15730" t="s">
        <v>70</v>
      </c>
      <c r="F15730" s="1">
        <v>38225</v>
      </c>
      <c r="G15730">
        <v>4</v>
      </c>
      <c r="O15730">
        <v>7.83</v>
      </c>
      <c r="P15730" t="s">
        <v>71</v>
      </c>
      <c r="Q15730">
        <v>23.7</v>
      </c>
      <c r="R15730" t="s">
        <v>71</v>
      </c>
    </row>
    <row r="15731" spans="1:46" x14ac:dyDescent="0.2">
      <c r="A15731" t="s">
        <v>95</v>
      </c>
      <c r="B15731" t="s">
        <v>96</v>
      </c>
      <c r="C15731">
        <f>-70.01025703 / 41.97084949</f>
        <v>-1.6680686209765827</v>
      </c>
      <c r="D15731" t="s">
        <v>97</v>
      </c>
      <c r="E15731" t="s">
        <v>70</v>
      </c>
      <c r="F15731" s="1">
        <v>38225</v>
      </c>
      <c r="G15731">
        <v>5</v>
      </c>
      <c r="O15731">
        <v>7.8</v>
      </c>
      <c r="P15731" t="s">
        <v>71</v>
      </c>
      <c r="Q15731">
        <v>23.7</v>
      </c>
      <c r="R15731" t="s">
        <v>71</v>
      </c>
    </row>
    <row r="15732" spans="1:46" x14ac:dyDescent="0.2">
      <c r="A15732" t="s">
        <v>95</v>
      </c>
      <c r="B15732" t="s">
        <v>96</v>
      </c>
      <c r="C15732">
        <f>-70.01025703 / 41.97084949</f>
        <v>-1.6680686209765827</v>
      </c>
      <c r="D15732" t="s">
        <v>97</v>
      </c>
      <c r="E15732" t="s">
        <v>70</v>
      </c>
      <c r="F15732" s="1">
        <v>38225</v>
      </c>
      <c r="G15732">
        <v>6</v>
      </c>
      <c r="O15732">
        <v>7.76</v>
      </c>
      <c r="P15732" t="s">
        <v>71</v>
      </c>
      <c r="Q15732">
        <v>23.7</v>
      </c>
      <c r="R15732" t="s">
        <v>71</v>
      </c>
    </row>
    <row r="15733" spans="1:46" x14ac:dyDescent="0.2">
      <c r="A15733" t="s">
        <v>95</v>
      </c>
      <c r="B15733" t="s">
        <v>96</v>
      </c>
      <c r="C15733">
        <f>-70.01025703 / 41.97084949</f>
        <v>-1.6680686209765827</v>
      </c>
      <c r="D15733" t="s">
        <v>97</v>
      </c>
      <c r="E15733" t="s">
        <v>70</v>
      </c>
      <c r="F15733" s="1">
        <v>38225</v>
      </c>
      <c r="G15733">
        <v>6.4</v>
      </c>
      <c r="K15733">
        <v>1.99</v>
      </c>
      <c r="L15733" t="s">
        <v>71</v>
      </c>
      <c r="S15733">
        <v>0.12</v>
      </c>
      <c r="T15733" t="s">
        <v>71</v>
      </c>
      <c r="U15733">
        <v>3.72</v>
      </c>
      <c r="V15733" t="s">
        <v>71</v>
      </c>
      <c r="W15733">
        <v>7</v>
      </c>
      <c r="X15733" t="s">
        <v>71</v>
      </c>
      <c r="Y15733">
        <v>23.09</v>
      </c>
      <c r="AA15733">
        <v>37.35</v>
      </c>
      <c r="AE15733">
        <v>2.62</v>
      </c>
      <c r="AF15733" t="s">
        <v>71</v>
      </c>
      <c r="AG15733">
        <v>5.82</v>
      </c>
      <c r="AH15733" t="s">
        <v>71</v>
      </c>
      <c r="AS15733">
        <v>7.0000000000000007E-2</v>
      </c>
      <c r="AT15733" t="s">
        <v>71</v>
      </c>
    </row>
    <row r="15734" spans="1:46" x14ac:dyDescent="0.2">
      <c r="A15734" t="s">
        <v>95</v>
      </c>
      <c r="B15734" t="s">
        <v>96</v>
      </c>
      <c r="C15734">
        <f>-70.01025703 / 41.97084949</f>
        <v>-1.6680686209765827</v>
      </c>
      <c r="D15734" t="s">
        <v>97</v>
      </c>
      <c r="E15734" t="s">
        <v>70</v>
      </c>
      <c r="F15734" s="1">
        <v>38225</v>
      </c>
      <c r="G15734">
        <v>7</v>
      </c>
      <c r="O15734">
        <v>7.57</v>
      </c>
      <c r="P15734" t="s">
        <v>71</v>
      </c>
      <c r="Q15734">
        <v>23.7</v>
      </c>
      <c r="R15734" t="s">
        <v>71</v>
      </c>
    </row>
    <row r="15735" spans="1:46" x14ac:dyDescent="0.2">
      <c r="A15735" t="s">
        <v>98</v>
      </c>
      <c r="B15735" t="s">
        <v>99</v>
      </c>
      <c r="C15735">
        <f>-70.03216632 / 41.97121453</f>
        <v>-1.6685761206634304</v>
      </c>
      <c r="D15735" t="s">
        <v>100</v>
      </c>
      <c r="E15735" t="s">
        <v>70</v>
      </c>
      <c r="F15735" s="1">
        <v>37143</v>
      </c>
      <c r="G15735">
        <v>0.5</v>
      </c>
      <c r="I15735">
        <v>5.5</v>
      </c>
      <c r="J15735" t="s">
        <v>71</v>
      </c>
      <c r="K15735">
        <v>1.43</v>
      </c>
      <c r="L15735" t="s">
        <v>71</v>
      </c>
      <c r="M15735">
        <v>5.5</v>
      </c>
      <c r="N15735" t="s">
        <v>71</v>
      </c>
      <c r="O15735">
        <v>7.1</v>
      </c>
      <c r="P15735" t="s">
        <v>71</v>
      </c>
      <c r="Q15735">
        <v>23.5</v>
      </c>
      <c r="R15735" t="s">
        <v>71</v>
      </c>
      <c r="S15735">
        <v>0.35</v>
      </c>
      <c r="T15735" t="s">
        <v>71</v>
      </c>
      <c r="U15735">
        <v>10.84</v>
      </c>
      <c r="V15735" t="s">
        <v>71</v>
      </c>
      <c r="W15735">
        <v>12.5</v>
      </c>
      <c r="X15735" t="s">
        <v>71</v>
      </c>
      <c r="Y15735">
        <v>38.520000000000003</v>
      </c>
      <c r="AA15735">
        <v>34.11</v>
      </c>
      <c r="AC15735">
        <v>35.43</v>
      </c>
      <c r="AE15735">
        <v>0.3</v>
      </c>
      <c r="AF15735" t="s">
        <v>71</v>
      </c>
      <c r="AG15735">
        <v>4.88</v>
      </c>
      <c r="AH15735" t="s">
        <v>71</v>
      </c>
      <c r="AS15735">
        <v>1.3</v>
      </c>
      <c r="AT15735" t="s">
        <v>71</v>
      </c>
    </row>
    <row r="15736" spans="1:46" x14ac:dyDescent="0.2">
      <c r="A15736" t="s">
        <v>98</v>
      </c>
      <c r="B15736" t="s">
        <v>99</v>
      </c>
      <c r="C15736">
        <f>-70.03216632 / 41.97121453</f>
        <v>-1.6685761206634304</v>
      </c>
      <c r="D15736" t="s">
        <v>100</v>
      </c>
      <c r="E15736" t="s">
        <v>70</v>
      </c>
      <c r="F15736" s="1">
        <v>37143</v>
      </c>
      <c r="G15736">
        <v>1</v>
      </c>
      <c r="O15736">
        <v>6.9</v>
      </c>
      <c r="P15736" t="s">
        <v>71</v>
      </c>
      <c r="Q15736">
        <v>23.5</v>
      </c>
      <c r="R15736" t="s">
        <v>71</v>
      </c>
    </row>
    <row r="15737" spans="1:46" x14ac:dyDescent="0.2">
      <c r="A15737" t="s">
        <v>98</v>
      </c>
      <c r="B15737" t="s">
        <v>99</v>
      </c>
      <c r="C15737">
        <f>-70.03216632 / 41.97121453</f>
        <v>-1.6685761206634304</v>
      </c>
      <c r="D15737" t="s">
        <v>100</v>
      </c>
      <c r="E15737" t="s">
        <v>70</v>
      </c>
      <c r="F15737" s="1">
        <v>37143</v>
      </c>
      <c r="G15737">
        <v>2</v>
      </c>
      <c r="O15737">
        <v>6.9</v>
      </c>
      <c r="P15737" t="s">
        <v>71</v>
      </c>
      <c r="Q15737">
        <v>23.4</v>
      </c>
      <c r="R15737" t="s">
        <v>71</v>
      </c>
    </row>
    <row r="15738" spans="1:46" x14ac:dyDescent="0.2">
      <c r="A15738" t="s">
        <v>98</v>
      </c>
      <c r="B15738" t="s">
        <v>99</v>
      </c>
      <c r="C15738">
        <f>-70.03216632 / 41.97121453</f>
        <v>-1.6685761206634304</v>
      </c>
      <c r="D15738" t="s">
        <v>100</v>
      </c>
      <c r="E15738" t="s">
        <v>70</v>
      </c>
      <c r="F15738" s="1">
        <v>37143</v>
      </c>
      <c r="G15738">
        <v>3</v>
      </c>
      <c r="K15738">
        <v>1.04</v>
      </c>
      <c r="L15738" t="s">
        <v>71</v>
      </c>
      <c r="O15738">
        <v>6.8</v>
      </c>
      <c r="P15738" t="s">
        <v>71</v>
      </c>
      <c r="Q15738">
        <v>23.4</v>
      </c>
      <c r="R15738" t="s">
        <v>71</v>
      </c>
      <c r="S15738">
        <v>0.3</v>
      </c>
      <c r="T15738" t="s">
        <v>71</v>
      </c>
      <c r="U15738">
        <v>9.2899999999999991</v>
      </c>
      <c r="V15738" t="s">
        <v>71</v>
      </c>
      <c r="W15738">
        <v>13.4</v>
      </c>
      <c r="X15738" t="s">
        <v>71</v>
      </c>
      <c r="Y15738">
        <v>36.29</v>
      </c>
      <c r="AA15738">
        <v>30.98</v>
      </c>
      <c r="AE15738">
        <v>0.4</v>
      </c>
      <c r="AF15738" t="s">
        <v>71</v>
      </c>
      <c r="AG15738">
        <v>4.9000000000000004</v>
      </c>
      <c r="AH15738" t="s">
        <v>71</v>
      </c>
      <c r="AS15738">
        <v>0.98</v>
      </c>
      <c r="AT15738" t="s">
        <v>71</v>
      </c>
    </row>
    <row r="15739" spans="1:46" x14ac:dyDescent="0.2">
      <c r="A15739" t="s">
        <v>98</v>
      </c>
      <c r="B15739" t="s">
        <v>99</v>
      </c>
      <c r="C15739">
        <f>-70.03216632 / 41.97121453</f>
        <v>-1.6685761206634304</v>
      </c>
      <c r="D15739" t="s">
        <v>100</v>
      </c>
      <c r="E15739" t="s">
        <v>70</v>
      </c>
      <c r="F15739" s="1">
        <v>37143</v>
      </c>
      <c r="G15739">
        <v>4</v>
      </c>
      <c r="O15739">
        <v>6.6</v>
      </c>
      <c r="P15739" t="s">
        <v>71</v>
      </c>
      <c r="Q15739">
        <v>23.4</v>
      </c>
      <c r="R15739" t="s">
        <v>71</v>
      </c>
    </row>
    <row r="15740" spans="1:46" x14ac:dyDescent="0.2">
      <c r="A15740" t="s">
        <v>98</v>
      </c>
      <c r="B15740" t="s">
        <v>99</v>
      </c>
      <c r="C15740">
        <f>-70.03216632 / 41.97121453</f>
        <v>-1.6685761206634304</v>
      </c>
      <c r="D15740" t="s">
        <v>100</v>
      </c>
      <c r="E15740" t="s">
        <v>70</v>
      </c>
      <c r="F15740" s="1">
        <v>37143</v>
      </c>
      <c r="G15740">
        <v>5</v>
      </c>
      <c r="O15740">
        <v>2.9</v>
      </c>
      <c r="P15740" t="s">
        <v>71</v>
      </c>
      <c r="Q15740">
        <v>20.5</v>
      </c>
      <c r="R15740" t="s">
        <v>71</v>
      </c>
    </row>
    <row r="15741" spans="1:46" x14ac:dyDescent="0.2">
      <c r="A15741" t="s">
        <v>98</v>
      </c>
      <c r="B15741" t="s">
        <v>99</v>
      </c>
      <c r="C15741">
        <f>-70.03216632 / 41.97121453</f>
        <v>-1.6685761206634304</v>
      </c>
      <c r="D15741" t="s">
        <v>100</v>
      </c>
      <c r="E15741" t="s">
        <v>70</v>
      </c>
      <c r="F15741" s="1">
        <v>37143</v>
      </c>
      <c r="G15741">
        <v>6</v>
      </c>
      <c r="O15741">
        <v>2.1</v>
      </c>
      <c r="P15741" t="s">
        <v>71</v>
      </c>
      <c r="Q15741">
        <v>15</v>
      </c>
      <c r="R15741" t="s">
        <v>71</v>
      </c>
    </row>
    <row r="15742" spans="1:46" x14ac:dyDescent="0.2">
      <c r="A15742" t="s">
        <v>98</v>
      </c>
      <c r="B15742" t="s">
        <v>99</v>
      </c>
      <c r="C15742">
        <f>-70.03216632 / 41.97121453</f>
        <v>-1.6685761206634304</v>
      </c>
      <c r="D15742" t="s">
        <v>100</v>
      </c>
      <c r="E15742" t="s">
        <v>70</v>
      </c>
      <c r="F15742" s="1">
        <v>37143</v>
      </c>
      <c r="G15742">
        <v>7</v>
      </c>
      <c r="K15742">
        <v>8</v>
      </c>
      <c r="L15742" t="s">
        <v>71</v>
      </c>
      <c r="O15742">
        <v>1.22</v>
      </c>
      <c r="P15742" t="s">
        <v>71</v>
      </c>
      <c r="Q15742">
        <v>11.8</v>
      </c>
      <c r="R15742" t="s">
        <v>71</v>
      </c>
      <c r="S15742">
        <v>2.81</v>
      </c>
      <c r="T15742" t="s">
        <v>71</v>
      </c>
      <c r="U15742">
        <v>87.04</v>
      </c>
      <c r="V15742" t="s">
        <v>71</v>
      </c>
      <c r="W15742">
        <v>36.9</v>
      </c>
      <c r="X15742" t="s">
        <v>71</v>
      </c>
      <c r="Y15742">
        <v>68.56</v>
      </c>
      <c r="AA15742">
        <v>51</v>
      </c>
      <c r="AE15742">
        <v>0</v>
      </c>
      <c r="AF15742" t="s">
        <v>71</v>
      </c>
      <c r="AG15742">
        <v>4.67</v>
      </c>
      <c r="AH15742" t="s">
        <v>71</v>
      </c>
      <c r="AS15742">
        <v>0.71</v>
      </c>
      <c r="AT15742" t="s">
        <v>71</v>
      </c>
    </row>
    <row r="15743" spans="1:46" x14ac:dyDescent="0.2">
      <c r="A15743" t="s">
        <v>98</v>
      </c>
      <c r="B15743" t="s">
        <v>99</v>
      </c>
      <c r="C15743">
        <f>-70.03216632 / 41.97121453</f>
        <v>-1.6685761206634304</v>
      </c>
      <c r="D15743" t="s">
        <v>100</v>
      </c>
      <c r="E15743" t="s">
        <v>70</v>
      </c>
      <c r="F15743" s="1">
        <v>37143</v>
      </c>
      <c r="G15743">
        <v>8</v>
      </c>
      <c r="O15743">
        <v>0.56999999999999995</v>
      </c>
      <c r="P15743" t="s">
        <v>71</v>
      </c>
      <c r="Q15743">
        <v>9.6999999999999993</v>
      </c>
      <c r="R15743" t="s">
        <v>71</v>
      </c>
    </row>
    <row r="15744" spans="1:46" x14ac:dyDescent="0.2">
      <c r="A15744" t="s">
        <v>98</v>
      </c>
      <c r="B15744" t="s">
        <v>99</v>
      </c>
      <c r="C15744">
        <f>-70.03216632 / 41.97121453</f>
        <v>-1.6685761206634304</v>
      </c>
      <c r="D15744" t="s">
        <v>100</v>
      </c>
      <c r="E15744" t="s">
        <v>70</v>
      </c>
      <c r="F15744" s="1">
        <v>37873</v>
      </c>
      <c r="G15744">
        <v>0.5</v>
      </c>
      <c r="I15744">
        <v>9.6999999999999993</v>
      </c>
      <c r="J15744" t="s">
        <v>71</v>
      </c>
      <c r="K15744">
        <v>2.33</v>
      </c>
      <c r="L15744" t="s">
        <v>71</v>
      </c>
      <c r="M15744">
        <v>4.3600000000000003</v>
      </c>
      <c r="N15744" t="s">
        <v>71</v>
      </c>
      <c r="O15744">
        <v>6.26</v>
      </c>
      <c r="P15744" t="s">
        <v>71</v>
      </c>
      <c r="Q15744">
        <v>23.75</v>
      </c>
      <c r="R15744" t="s">
        <v>71</v>
      </c>
      <c r="S15744">
        <v>1</v>
      </c>
      <c r="T15744" t="s">
        <v>71</v>
      </c>
      <c r="U15744">
        <v>30.97</v>
      </c>
      <c r="V15744" t="s">
        <v>71</v>
      </c>
      <c r="W15744">
        <v>15.2</v>
      </c>
      <c r="X15744" t="s">
        <v>71</v>
      </c>
      <c r="Y15744">
        <v>53.65</v>
      </c>
      <c r="AA15744">
        <v>38.9</v>
      </c>
      <c r="AC15744">
        <v>38.78</v>
      </c>
      <c r="AG15744">
        <v>4.6500000000000004</v>
      </c>
      <c r="AH15744" t="s">
        <v>71</v>
      </c>
      <c r="AS15744">
        <v>0.51</v>
      </c>
      <c r="AT15744" t="s">
        <v>71</v>
      </c>
    </row>
    <row r="15745" spans="1:46" x14ac:dyDescent="0.2">
      <c r="A15745" t="s">
        <v>98</v>
      </c>
      <c r="B15745" t="s">
        <v>99</v>
      </c>
      <c r="C15745">
        <f>-70.03216632 / 41.97121453</f>
        <v>-1.6685761206634304</v>
      </c>
      <c r="D15745" t="s">
        <v>100</v>
      </c>
      <c r="E15745" t="s">
        <v>70</v>
      </c>
      <c r="F15745" s="1">
        <v>37873</v>
      </c>
      <c r="G15745">
        <v>1</v>
      </c>
      <c r="O15745">
        <v>5.96</v>
      </c>
      <c r="P15745" t="s">
        <v>71</v>
      </c>
      <c r="Q15745">
        <v>23.61</v>
      </c>
      <c r="R15745" t="s">
        <v>71</v>
      </c>
    </row>
    <row r="15746" spans="1:46" x14ac:dyDescent="0.2">
      <c r="A15746" t="s">
        <v>98</v>
      </c>
      <c r="B15746" t="s">
        <v>99</v>
      </c>
      <c r="C15746">
        <f>-70.03216632 / 41.97121453</f>
        <v>-1.6685761206634304</v>
      </c>
      <c r="D15746" t="s">
        <v>100</v>
      </c>
      <c r="E15746" t="s">
        <v>70</v>
      </c>
      <c r="F15746" s="1">
        <v>37873</v>
      </c>
      <c r="G15746">
        <v>2</v>
      </c>
      <c r="O15746">
        <v>5.84</v>
      </c>
      <c r="P15746" t="s">
        <v>71</v>
      </c>
      <c r="Q15746">
        <v>23.5</v>
      </c>
      <c r="R15746" t="s">
        <v>71</v>
      </c>
    </row>
    <row r="15747" spans="1:46" x14ac:dyDescent="0.2">
      <c r="A15747" t="s">
        <v>98</v>
      </c>
      <c r="B15747" t="s">
        <v>99</v>
      </c>
      <c r="C15747">
        <f>-70.03216632 / 41.97121453</f>
        <v>-1.6685761206634304</v>
      </c>
      <c r="D15747" t="s">
        <v>100</v>
      </c>
      <c r="E15747" t="s">
        <v>70</v>
      </c>
      <c r="F15747" s="1">
        <v>37873</v>
      </c>
      <c r="G15747">
        <v>3</v>
      </c>
      <c r="K15747">
        <v>2.48</v>
      </c>
      <c r="L15747" t="s">
        <v>71</v>
      </c>
      <c r="O15747">
        <v>6.78</v>
      </c>
      <c r="P15747" t="s">
        <v>71</v>
      </c>
      <c r="Q15747">
        <v>20.329999999999998</v>
      </c>
      <c r="R15747" t="s">
        <v>71</v>
      </c>
      <c r="S15747">
        <v>0.7</v>
      </c>
      <c r="T15747" t="s">
        <v>71</v>
      </c>
      <c r="U15747">
        <v>21.68</v>
      </c>
      <c r="V15747" t="s">
        <v>71</v>
      </c>
      <c r="W15747">
        <v>17</v>
      </c>
      <c r="X15747" t="s">
        <v>71</v>
      </c>
      <c r="Y15747">
        <v>48.51</v>
      </c>
      <c r="AA15747">
        <v>39.51</v>
      </c>
      <c r="AG15747">
        <v>4.72</v>
      </c>
      <c r="AH15747" t="s">
        <v>71</v>
      </c>
      <c r="AS15747">
        <v>0.89</v>
      </c>
      <c r="AT15747" t="s">
        <v>71</v>
      </c>
    </row>
    <row r="15748" spans="1:46" x14ac:dyDescent="0.2">
      <c r="A15748" t="s">
        <v>98</v>
      </c>
      <c r="B15748" t="s">
        <v>99</v>
      </c>
      <c r="C15748">
        <f>-70.03216632 / 41.97121453</f>
        <v>-1.6685761206634304</v>
      </c>
      <c r="D15748" t="s">
        <v>100</v>
      </c>
      <c r="E15748" t="s">
        <v>70</v>
      </c>
      <c r="F15748" s="1">
        <v>37873</v>
      </c>
      <c r="G15748">
        <v>4</v>
      </c>
      <c r="O15748">
        <v>4.47</v>
      </c>
      <c r="P15748" t="s">
        <v>71</v>
      </c>
      <c r="Q15748">
        <v>14.51</v>
      </c>
      <c r="R15748" t="s">
        <v>71</v>
      </c>
    </row>
    <row r="15749" spans="1:46" x14ac:dyDescent="0.2">
      <c r="A15749" t="s">
        <v>98</v>
      </c>
      <c r="B15749" t="s">
        <v>99</v>
      </c>
      <c r="C15749">
        <f>-70.03216632 / 41.97121453</f>
        <v>-1.6685761206634304</v>
      </c>
      <c r="D15749" t="s">
        <v>100</v>
      </c>
      <c r="E15749" t="s">
        <v>70</v>
      </c>
      <c r="F15749" s="1">
        <v>37873</v>
      </c>
      <c r="G15749">
        <v>5</v>
      </c>
      <c r="O15749">
        <v>6.33</v>
      </c>
      <c r="P15749" t="s">
        <v>71</v>
      </c>
      <c r="Q15749">
        <v>11.18</v>
      </c>
      <c r="R15749" t="s">
        <v>71</v>
      </c>
    </row>
    <row r="15750" spans="1:46" x14ac:dyDescent="0.2">
      <c r="A15750" t="s">
        <v>98</v>
      </c>
      <c r="B15750" t="s">
        <v>99</v>
      </c>
      <c r="C15750">
        <f>-70.03216632 / 41.97121453</f>
        <v>-1.6685761206634304</v>
      </c>
      <c r="D15750" t="s">
        <v>100</v>
      </c>
      <c r="E15750" t="s">
        <v>70</v>
      </c>
      <c r="F15750" s="1">
        <v>37873</v>
      </c>
      <c r="G15750">
        <v>6</v>
      </c>
      <c r="O15750">
        <v>2.96</v>
      </c>
      <c r="P15750" t="s">
        <v>71</v>
      </c>
      <c r="Q15750">
        <v>9.26</v>
      </c>
      <c r="R15750" t="s">
        <v>71</v>
      </c>
    </row>
    <row r="15751" spans="1:46" x14ac:dyDescent="0.2">
      <c r="A15751" t="s">
        <v>98</v>
      </c>
      <c r="B15751" t="s">
        <v>99</v>
      </c>
      <c r="C15751">
        <f>-70.03216632 / 41.97121453</f>
        <v>-1.6685761206634304</v>
      </c>
      <c r="D15751" t="s">
        <v>100</v>
      </c>
      <c r="E15751" t="s">
        <v>70</v>
      </c>
      <c r="F15751" s="1">
        <v>37873</v>
      </c>
      <c r="G15751">
        <v>7</v>
      </c>
      <c r="O15751">
        <v>0.46</v>
      </c>
      <c r="P15751" t="s">
        <v>71</v>
      </c>
      <c r="Q15751">
        <v>8.06</v>
      </c>
      <c r="R15751" t="s">
        <v>71</v>
      </c>
    </row>
    <row r="15752" spans="1:46" x14ac:dyDescent="0.2">
      <c r="A15752" t="s">
        <v>98</v>
      </c>
      <c r="B15752" t="s">
        <v>99</v>
      </c>
      <c r="C15752">
        <f>-70.03216632 / 41.97121453</f>
        <v>-1.6685761206634304</v>
      </c>
      <c r="D15752" t="s">
        <v>100</v>
      </c>
      <c r="E15752" t="s">
        <v>70</v>
      </c>
      <c r="F15752" s="1">
        <v>37873</v>
      </c>
      <c r="G15752">
        <v>8</v>
      </c>
      <c r="O15752">
        <v>0.19</v>
      </c>
      <c r="P15752" t="s">
        <v>71</v>
      </c>
      <c r="Q15752">
        <v>7.4</v>
      </c>
      <c r="R15752" t="s">
        <v>71</v>
      </c>
    </row>
    <row r="15753" spans="1:46" x14ac:dyDescent="0.2">
      <c r="A15753" t="s">
        <v>98</v>
      </c>
      <c r="B15753" t="s">
        <v>99</v>
      </c>
      <c r="C15753">
        <f>-70.03216632 / 41.97121453</f>
        <v>-1.6685761206634304</v>
      </c>
      <c r="D15753" t="s">
        <v>100</v>
      </c>
      <c r="E15753" t="s">
        <v>70</v>
      </c>
      <c r="F15753" s="1">
        <v>37873</v>
      </c>
      <c r="G15753">
        <v>9</v>
      </c>
      <c r="K15753">
        <v>1.04</v>
      </c>
      <c r="L15753" t="s">
        <v>71</v>
      </c>
      <c r="O15753">
        <v>0.13</v>
      </c>
      <c r="P15753" t="s">
        <v>71</v>
      </c>
      <c r="Q15753">
        <v>7.25</v>
      </c>
      <c r="R15753" t="s">
        <v>71</v>
      </c>
      <c r="S15753">
        <v>16.8</v>
      </c>
      <c r="T15753" t="s">
        <v>71</v>
      </c>
      <c r="U15753">
        <v>520.36</v>
      </c>
      <c r="V15753" t="s">
        <v>71</v>
      </c>
      <c r="W15753">
        <v>123.2</v>
      </c>
      <c r="X15753" t="s">
        <v>71</v>
      </c>
      <c r="Y15753">
        <v>94.34</v>
      </c>
      <c r="AA15753">
        <v>30.98</v>
      </c>
      <c r="AE15753">
        <v>1.38</v>
      </c>
      <c r="AF15753" t="s">
        <v>71</v>
      </c>
      <c r="AG15753">
        <v>6.21</v>
      </c>
      <c r="AH15753" t="s">
        <v>71</v>
      </c>
      <c r="AS15753">
        <v>0.79</v>
      </c>
      <c r="AT15753" t="s">
        <v>71</v>
      </c>
    </row>
    <row r="15754" spans="1:46" x14ac:dyDescent="0.2">
      <c r="A15754" t="s">
        <v>619</v>
      </c>
      <c r="B15754" t="s">
        <v>620</v>
      </c>
      <c r="C15754">
        <f>-70.00620271 / 41.96995588</f>
        <v>-1.6680075363948654</v>
      </c>
      <c r="D15754" t="s">
        <v>621</v>
      </c>
      <c r="E15754" t="s">
        <v>70</v>
      </c>
      <c r="F15754" s="1">
        <v>37143</v>
      </c>
      <c r="G15754">
        <v>0.5</v>
      </c>
      <c r="I15754">
        <v>4</v>
      </c>
      <c r="J15754" t="s">
        <v>71</v>
      </c>
      <c r="K15754">
        <v>0.39</v>
      </c>
      <c r="L15754" t="s">
        <v>71</v>
      </c>
      <c r="M15754">
        <v>4</v>
      </c>
      <c r="N15754" t="s">
        <v>71</v>
      </c>
      <c r="O15754">
        <v>8.1</v>
      </c>
      <c r="P15754" t="s">
        <v>71</v>
      </c>
      <c r="Q15754">
        <v>23.5</v>
      </c>
      <c r="R15754" t="s">
        <v>71</v>
      </c>
      <c r="S15754">
        <v>0.24</v>
      </c>
      <c r="T15754" t="s">
        <v>71</v>
      </c>
      <c r="U15754">
        <v>7.43</v>
      </c>
      <c r="V15754" t="s">
        <v>71</v>
      </c>
      <c r="W15754">
        <v>15.9</v>
      </c>
      <c r="X15754" t="s">
        <v>71</v>
      </c>
      <c r="Y15754">
        <v>33.07</v>
      </c>
      <c r="AA15754">
        <v>21.36</v>
      </c>
      <c r="AC15754">
        <v>40.020000000000003</v>
      </c>
      <c r="AE15754">
        <v>3.8</v>
      </c>
      <c r="AF15754" t="s">
        <v>71</v>
      </c>
      <c r="AG15754">
        <v>6.4</v>
      </c>
      <c r="AH15754" t="s">
        <v>71</v>
      </c>
      <c r="AS15754">
        <v>1.28</v>
      </c>
      <c r="AT15754" t="s">
        <v>71</v>
      </c>
    </row>
    <row r="15755" spans="1:46" x14ac:dyDescent="0.2">
      <c r="A15755" t="s">
        <v>619</v>
      </c>
      <c r="B15755" t="s">
        <v>620</v>
      </c>
      <c r="C15755">
        <f>-70.00620271 / 41.96995588</f>
        <v>-1.6680075363948654</v>
      </c>
      <c r="D15755" t="s">
        <v>621</v>
      </c>
      <c r="E15755" t="s">
        <v>70</v>
      </c>
      <c r="F15755" s="1">
        <v>37143</v>
      </c>
      <c r="G15755">
        <v>1</v>
      </c>
      <c r="O15755">
        <v>7.9</v>
      </c>
      <c r="P15755" t="s">
        <v>71</v>
      </c>
      <c r="Q15755">
        <v>23.5</v>
      </c>
      <c r="R15755" t="s">
        <v>71</v>
      </c>
    </row>
    <row r="15756" spans="1:46" x14ac:dyDescent="0.2">
      <c r="A15756" t="s">
        <v>619</v>
      </c>
      <c r="B15756" t="s">
        <v>620</v>
      </c>
      <c r="C15756">
        <f>-70.00620271 / 41.96995588</f>
        <v>-1.6680075363948654</v>
      </c>
      <c r="D15756" t="s">
        <v>621</v>
      </c>
      <c r="E15756" t="s">
        <v>70</v>
      </c>
      <c r="F15756" s="1">
        <v>37143</v>
      </c>
      <c r="G15756">
        <v>2</v>
      </c>
      <c r="O15756">
        <v>7.9</v>
      </c>
      <c r="P15756" t="s">
        <v>71</v>
      </c>
      <c r="Q15756">
        <v>23.5</v>
      </c>
      <c r="R15756" t="s">
        <v>71</v>
      </c>
    </row>
    <row r="15757" spans="1:46" x14ac:dyDescent="0.2">
      <c r="A15757" t="s">
        <v>619</v>
      </c>
      <c r="B15757" t="s">
        <v>620</v>
      </c>
      <c r="C15757">
        <f>-70.00620271 / 41.96995588</f>
        <v>-1.6680075363948654</v>
      </c>
      <c r="D15757" t="s">
        <v>621</v>
      </c>
      <c r="E15757" t="s">
        <v>70</v>
      </c>
      <c r="F15757" s="1">
        <v>37143</v>
      </c>
      <c r="G15757">
        <v>3</v>
      </c>
      <c r="K15757">
        <v>0.75</v>
      </c>
      <c r="L15757" t="s">
        <v>71</v>
      </c>
      <c r="O15757">
        <v>7.9</v>
      </c>
      <c r="P15757" t="s">
        <v>71</v>
      </c>
      <c r="Q15757">
        <v>23.5</v>
      </c>
      <c r="R15757" t="s">
        <v>71</v>
      </c>
      <c r="S15757">
        <v>0.24</v>
      </c>
      <c r="T15757" t="s">
        <v>71</v>
      </c>
      <c r="U15757">
        <v>7.43</v>
      </c>
      <c r="V15757" t="s">
        <v>71</v>
      </c>
      <c r="W15757">
        <v>18.3</v>
      </c>
      <c r="X15757" t="s">
        <v>71</v>
      </c>
      <c r="Y15757">
        <v>33.07</v>
      </c>
      <c r="AA15757">
        <v>27.78</v>
      </c>
      <c r="AE15757">
        <v>4</v>
      </c>
      <c r="AF15757" t="s">
        <v>71</v>
      </c>
      <c r="AG15757">
        <v>6.42</v>
      </c>
      <c r="AH15757" t="s">
        <v>71</v>
      </c>
      <c r="AS15757">
        <v>0.54</v>
      </c>
      <c r="AT15757" t="s">
        <v>71</v>
      </c>
    </row>
    <row r="15758" spans="1:46" x14ac:dyDescent="0.2">
      <c r="A15758" t="s">
        <v>619</v>
      </c>
      <c r="B15758" t="s">
        <v>620</v>
      </c>
      <c r="C15758">
        <f>-70.00620271 / 41.96995588</f>
        <v>-1.6680075363948654</v>
      </c>
      <c r="D15758" t="s">
        <v>621</v>
      </c>
      <c r="E15758" t="s">
        <v>70</v>
      </c>
      <c r="F15758" s="1">
        <v>37143</v>
      </c>
      <c r="G15758">
        <v>4</v>
      </c>
      <c r="O15758">
        <v>7</v>
      </c>
      <c r="P15758" t="s">
        <v>71</v>
      </c>
      <c r="Q15758">
        <v>23.5</v>
      </c>
      <c r="R15758" t="s">
        <v>71</v>
      </c>
    </row>
    <row r="15759" spans="1:46" x14ac:dyDescent="0.2">
      <c r="A15759" t="s">
        <v>619</v>
      </c>
      <c r="B15759" t="s">
        <v>620</v>
      </c>
      <c r="C15759">
        <f>-70.00620271 / 41.96995588</f>
        <v>-1.6680075363948654</v>
      </c>
      <c r="D15759" t="s">
        <v>621</v>
      </c>
      <c r="E15759" t="s">
        <v>70</v>
      </c>
      <c r="F15759" s="1">
        <v>38231</v>
      </c>
      <c r="G15759">
        <v>0.1</v>
      </c>
      <c r="K15759">
        <v>1.89</v>
      </c>
      <c r="L15759" t="s">
        <v>71</v>
      </c>
      <c r="S15759">
        <v>0.19</v>
      </c>
      <c r="T15759" t="s">
        <v>71</v>
      </c>
      <c r="U15759">
        <v>5.88</v>
      </c>
      <c r="V15759" t="s">
        <v>71</v>
      </c>
      <c r="W15759">
        <v>21.55</v>
      </c>
      <c r="X15759" t="s">
        <v>71</v>
      </c>
      <c r="Y15759">
        <v>29.7</v>
      </c>
      <c r="AA15759">
        <v>36.840000000000003</v>
      </c>
      <c r="AE15759">
        <v>7.06</v>
      </c>
      <c r="AF15759" t="s">
        <v>71</v>
      </c>
      <c r="AG15759">
        <v>6.47</v>
      </c>
      <c r="AH15759" t="s">
        <v>71</v>
      </c>
      <c r="AS15759">
        <v>0.23</v>
      </c>
      <c r="AT15759" t="s">
        <v>71</v>
      </c>
    </row>
    <row r="15760" spans="1:46" x14ac:dyDescent="0.2">
      <c r="A15760" t="s">
        <v>619</v>
      </c>
      <c r="B15760" t="s">
        <v>620</v>
      </c>
      <c r="C15760">
        <f>-70.00620271 / 41.96995588</f>
        <v>-1.6680075363948654</v>
      </c>
      <c r="D15760" t="s">
        <v>621</v>
      </c>
      <c r="E15760" t="s">
        <v>70</v>
      </c>
      <c r="F15760" s="1">
        <v>38231</v>
      </c>
      <c r="G15760">
        <v>0.5</v>
      </c>
      <c r="I15760">
        <v>4</v>
      </c>
      <c r="J15760" t="s">
        <v>71</v>
      </c>
      <c r="M15760">
        <v>4</v>
      </c>
      <c r="N15760" t="s">
        <v>71</v>
      </c>
      <c r="O15760">
        <v>7.6</v>
      </c>
      <c r="P15760" t="s">
        <v>71</v>
      </c>
      <c r="Q15760">
        <v>25</v>
      </c>
      <c r="R15760" t="s">
        <v>71</v>
      </c>
      <c r="AC15760">
        <v>40.020000000000003</v>
      </c>
    </row>
    <row r="15761" spans="1:46" x14ac:dyDescent="0.2">
      <c r="A15761" t="s">
        <v>619</v>
      </c>
      <c r="B15761" t="s">
        <v>620</v>
      </c>
      <c r="C15761">
        <f>-70.00620271 / 41.96995588</f>
        <v>-1.6680075363948654</v>
      </c>
      <c r="D15761" t="s">
        <v>621</v>
      </c>
      <c r="E15761" t="s">
        <v>70</v>
      </c>
      <c r="F15761" s="1">
        <v>38231</v>
      </c>
      <c r="G15761">
        <v>1</v>
      </c>
      <c r="O15761">
        <v>7.6</v>
      </c>
      <c r="P15761" t="s">
        <v>71</v>
      </c>
      <c r="Q15761">
        <v>25</v>
      </c>
      <c r="R15761" t="s">
        <v>71</v>
      </c>
    </row>
    <row r="15762" spans="1:46" x14ac:dyDescent="0.2">
      <c r="A15762" t="s">
        <v>619</v>
      </c>
      <c r="B15762" t="s">
        <v>620</v>
      </c>
      <c r="C15762">
        <f>-70.00620271 / 41.96995588</f>
        <v>-1.6680075363948654</v>
      </c>
      <c r="D15762" t="s">
        <v>621</v>
      </c>
      <c r="E15762" t="s">
        <v>70</v>
      </c>
      <c r="F15762" s="1">
        <v>38231</v>
      </c>
      <c r="G15762">
        <v>2</v>
      </c>
      <c r="O15762">
        <v>7.6</v>
      </c>
      <c r="P15762" t="s">
        <v>71</v>
      </c>
      <c r="Q15762">
        <v>24.8</v>
      </c>
      <c r="R15762" t="s">
        <v>71</v>
      </c>
    </row>
    <row r="15763" spans="1:46" x14ac:dyDescent="0.2">
      <c r="A15763" t="s">
        <v>619</v>
      </c>
      <c r="B15763" t="s">
        <v>620</v>
      </c>
      <c r="C15763">
        <f>-70.00620271 / 41.96995588</f>
        <v>-1.6680075363948654</v>
      </c>
      <c r="D15763" t="s">
        <v>621</v>
      </c>
      <c r="E15763" t="s">
        <v>70</v>
      </c>
      <c r="F15763" s="1">
        <v>38231</v>
      </c>
      <c r="G15763">
        <v>3</v>
      </c>
      <c r="O15763">
        <v>7.6</v>
      </c>
      <c r="P15763" t="s">
        <v>71</v>
      </c>
      <c r="Q15763">
        <v>24.8</v>
      </c>
      <c r="R15763" t="s">
        <v>71</v>
      </c>
    </row>
    <row r="15764" spans="1:46" x14ac:dyDescent="0.2">
      <c r="A15764" t="s">
        <v>619</v>
      </c>
      <c r="B15764" t="s">
        <v>620</v>
      </c>
      <c r="C15764">
        <f>-70.00620271 / 41.96995588</f>
        <v>-1.6680075363948654</v>
      </c>
      <c r="D15764" t="s">
        <v>621</v>
      </c>
      <c r="E15764" t="s">
        <v>70</v>
      </c>
      <c r="F15764" s="1">
        <v>38231</v>
      </c>
      <c r="G15764">
        <v>3.5</v>
      </c>
      <c r="K15764">
        <v>2.17</v>
      </c>
      <c r="L15764" t="s">
        <v>71</v>
      </c>
      <c r="O15764">
        <v>7.6</v>
      </c>
      <c r="P15764" t="s">
        <v>71</v>
      </c>
      <c r="Q15764">
        <v>24.8</v>
      </c>
      <c r="R15764" t="s">
        <v>71</v>
      </c>
      <c r="S15764">
        <v>0.2</v>
      </c>
      <c r="T15764" t="s">
        <v>71</v>
      </c>
      <c r="U15764">
        <v>6.19</v>
      </c>
      <c r="V15764" t="s">
        <v>71</v>
      </c>
      <c r="W15764">
        <v>15.51</v>
      </c>
      <c r="X15764" t="s">
        <v>71</v>
      </c>
      <c r="Y15764">
        <v>30.44</v>
      </c>
      <c r="AA15764">
        <v>38.200000000000003</v>
      </c>
      <c r="AE15764">
        <v>7.06</v>
      </c>
      <c r="AF15764" t="s">
        <v>71</v>
      </c>
      <c r="AG15764">
        <v>6.45</v>
      </c>
      <c r="AH15764" t="s">
        <v>71</v>
      </c>
      <c r="AS15764">
        <v>0.4</v>
      </c>
      <c r="AT15764" t="s">
        <v>71</v>
      </c>
    </row>
    <row r="15765" spans="1:46" x14ac:dyDescent="0.2">
      <c r="A15765" t="s">
        <v>101</v>
      </c>
      <c r="B15765" t="s">
        <v>102</v>
      </c>
      <c r="C15765">
        <f>-70.02760885 / 41.96976029</f>
        <v>-1.6685253469671411</v>
      </c>
      <c r="D15765" t="s">
        <v>103</v>
      </c>
      <c r="E15765" t="s">
        <v>70</v>
      </c>
      <c r="F15765" s="1">
        <v>37143</v>
      </c>
      <c r="G15765">
        <v>0.5</v>
      </c>
      <c r="I15765">
        <v>8</v>
      </c>
      <c r="J15765" t="s">
        <v>71</v>
      </c>
      <c r="K15765">
        <v>0.34</v>
      </c>
      <c r="L15765" t="s">
        <v>71</v>
      </c>
      <c r="M15765">
        <v>7</v>
      </c>
      <c r="N15765" t="s">
        <v>71</v>
      </c>
      <c r="O15765">
        <v>7.6</v>
      </c>
      <c r="P15765" t="s">
        <v>71</v>
      </c>
      <c r="Q15765">
        <v>23.8</v>
      </c>
      <c r="R15765" t="s">
        <v>71</v>
      </c>
      <c r="S15765">
        <v>0.46</v>
      </c>
      <c r="T15765" t="s">
        <v>71</v>
      </c>
      <c r="U15765">
        <v>14.25</v>
      </c>
      <c r="V15765" t="s">
        <v>71</v>
      </c>
      <c r="W15765">
        <v>14.9</v>
      </c>
      <c r="X15765" t="s">
        <v>71</v>
      </c>
      <c r="Y15765">
        <v>42.46</v>
      </c>
      <c r="AA15765">
        <v>20.02</v>
      </c>
      <c r="AC15765">
        <v>31.96</v>
      </c>
      <c r="AE15765">
        <v>1.6</v>
      </c>
      <c r="AF15765" t="s">
        <v>71</v>
      </c>
      <c r="AG15765">
        <v>5.86</v>
      </c>
      <c r="AH15765" t="s">
        <v>71</v>
      </c>
      <c r="AS15765">
        <v>0.32</v>
      </c>
      <c r="AT15765" t="s">
        <v>71</v>
      </c>
    </row>
    <row r="15766" spans="1:46" x14ac:dyDescent="0.2">
      <c r="A15766" t="s">
        <v>101</v>
      </c>
      <c r="B15766" t="s">
        <v>102</v>
      </c>
      <c r="C15766">
        <f>-70.02760885 / 41.96976029</f>
        <v>-1.6685253469671411</v>
      </c>
      <c r="D15766" t="s">
        <v>103</v>
      </c>
      <c r="E15766" t="s">
        <v>70</v>
      </c>
      <c r="F15766" s="1">
        <v>37143</v>
      </c>
      <c r="G15766">
        <v>1</v>
      </c>
      <c r="O15766">
        <v>7.4</v>
      </c>
      <c r="P15766" t="s">
        <v>71</v>
      </c>
      <c r="Q15766">
        <v>23.8</v>
      </c>
      <c r="R15766" t="s">
        <v>71</v>
      </c>
    </row>
    <row r="15767" spans="1:46" x14ac:dyDescent="0.2">
      <c r="A15767" t="s">
        <v>101</v>
      </c>
      <c r="B15767" t="s">
        <v>102</v>
      </c>
      <c r="C15767">
        <f>-70.02760885 / 41.96976029</f>
        <v>-1.6685253469671411</v>
      </c>
      <c r="D15767" t="s">
        <v>103</v>
      </c>
      <c r="E15767" t="s">
        <v>70</v>
      </c>
      <c r="F15767" s="1">
        <v>37143</v>
      </c>
      <c r="G15767">
        <v>2</v>
      </c>
      <c r="O15767">
        <v>7.4</v>
      </c>
      <c r="P15767" t="s">
        <v>71</v>
      </c>
      <c r="Q15767">
        <v>23.8</v>
      </c>
      <c r="R15767" t="s">
        <v>71</v>
      </c>
    </row>
    <row r="15768" spans="1:46" x14ac:dyDescent="0.2">
      <c r="A15768" t="s">
        <v>101</v>
      </c>
      <c r="B15768" t="s">
        <v>102</v>
      </c>
      <c r="C15768">
        <f>-70.02760885 / 41.96976029</f>
        <v>-1.6685253469671411</v>
      </c>
      <c r="D15768" t="s">
        <v>103</v>
      </c>
      <c r="E15768" t="s">
        <v>70</v>
      </c>
      <c r="F15768" s="1">
        <v>37143</v>
      </c>
      <c r="G15768">
        <v>3</v>
      </c>
      <c r="K15768">
        <v>0.64</v>
      </c>
      <c r="L15768" t="s">
        <v>71</v>
      </c>
      <c r="O15768">
        <v>7.4</v>
      </c>
      <c r="P15768" t="s">
        <v>71</v>
      </c>
      <c r="Q15768">
        <v>23.8</v>
      </c>
      <c r="R15768" t="s">
        <v>71</v>
      </c>
      <c r="S15768">
        <v>0.97</v>
      </c>
      <c r="T15768" t="s">
        <v>71</v>
      </c>
      <c r="U15768">
        <v>30.04</v>
      </c>
      <c r="V15768" t="s">
        <v>71</v>
      </c>
      <c r="W15768">
        <v>18.3</v>
      </c>
      <c r="X15768" t="s">
        <v>71</v>
      </c>
      <c r="Y15768">
        <v>53.21</v>
      </c>
      <c r="AA15768">
        <v>26.22</v>
      </c>
      <c r="AE15768">
        <v>1.5</v>
      </c>
      <c r="AF15768" t="s">
        <v>71</v>
      </c>
      <c r="AG15768">
        <v>5.85</v>
      </c>
      <c r="AH15768" t="s">
        <v>71</v>
      </c>
      <c r="AS15768">
        <v>0.52</v>
      </c>
      <c r="AT15768" t="s">
        <v>71</v>
      </c>
    </row>
    <row r="15769" spans="1:46" x14ac:dyDescent="0.2">
      <c r="A15769" t="s">
        <v>101</v>
      </c>
      <c r="B15769" t="s">
        <v>102</v>
      </c>
      <c r="C15769">
        <f>-70.02760885 / 41.96976029</f>
        <v>-1.6685253469671411</v>
      </c>
      <c r="D15769" t="s">
        <v>103</v>
      </c>
      <c r="E15769" t="s">
        <v>70</v>
      </c>
      <c r="F15769" s="1">
        <v>37143</v>
      </c>
      <c r="G15769">
        <v>4</v>
      </c>
      <c r="O15769">
        <v>7.4</v>
      </c>
      <c r="P15769" t="s">
        <v>71</v>
      </c>
      <c r="Q15769">
        <v>23.8</v>
      </c>
      <c r="R15769" t="s">
        <v>71</v>
      </c>
    </row>
    <row r="15770" spans="1:46" x14ac:dyDescent="0.2">
      <c r="A15770" t="s">
        <v>101</v>
      </c>
      <c r="B15770" t="s">
        <v>102</v>
      </c>
      <c r="C15770">
        <f>-70.02760885 / 41.96976029</f>
        <v>-1.6685253469671411</v>
      </c>
      <c r="D15770" t="s">
        <v>103</v>
      </c>
      <c r="E15770" t="s">
        <v>70</v>
      </c>
      <c r="F15770" s="1">
        <v>37143</v>
      </c>
      <c r="G15770">
        <v>5</v>
      </c>
      <c r="O15770">
        <v>7.4</v>
      </c>
      <c r="P15770" t="s">
        <v>71</v>
      </c>
      <c r="Q15770">
        <v>23.8</v>
      </c>
      <c r="R15770" t="s">
        <v>71</v>
      </c>
    </row>
    <row r="15771" spans="1:46" x14ac:dyDescent="0.2">
      <c r="A15771" t="s">
        <v>101</v>
      </c>
      <c r="B15771" t="s">
        <v>102</v>
      </c>
      <c r="C15771">
        <f>-70.02760885 / 41.96976029</f>
        <v>-1.6685253469671411</v>
      </c>
      <c r="D15771" t="s">
        <v>103</v>
      </c>
      <c r="E15771" t="s">
        <v>70</v>
      </c>
      <c r="F15771" s="1">
        <v>37143</v>
      </c>
      <c r="G15771">
        <v>6</v>
      </c>
      <c r="K15771">
        <v>1.05</v>
      </c>
      <c r="L15771" t="s">
        <v>71</v>
      </c>
      <c r="O15771">
        <v>2.4</v>
      </c>
      <c r="P15771" t="s">
        <v>71</v>
      </c>
      <c r="Q15771">
        <v>21.1</v>
      </c>
      <c r="R15771" t="s">
        <v>71</v>
      </c>
      <c r="S15771">
        <v>0.35</v>
      </c>
      <c r="T15771" t="s">
        <v>71</v>
      </c>
      <c r="U15771">
        <v>10.84</v>
      </c>
      <c r="V15771" t="s">
        <v>71</v>
      </c>
      <c r="W15771">
        <v>17.5</v>
      </c>
      <c r="X15771" t="s">
        <v>71</v>
      </c>
      <c r="Y15771">
        <v>38.520000000000003</v>
      </c>
      <c r="AA15771">
        <v>31.08</v>
      </c>
      <c r="AE15771">
        <v>23.9</v>
      </c>
      <c r="AF15771" t="s">
        <v>71</v>
      </c>
      <c r="AG15771">
        <v>5.69</v>
      </c>
      <c r="AH15771" t="s">
        <v>71</v>
      </c>
      <c r="AS15771">
        <v>0.75</v>
      </c>
      <c r="AT15771" t="s">
        <v>71</v>
      </c>
    </row>
    <row r="15772" spans="1:46" x14ac:dyDescent="0.2">
      <c r="A15772" t="s">
        <v>101</v>
      </c>
      <c r="B15772" t="s">
        <v>102</v>
      </c>
      <c r="C15772">
        <f>-70.02760885 / 41.96976029</f>
        <v>-1.6685253469671411</v>
      </c>
      <c r="D15772" t="s">
        <v>103</v>
      </c>
      <c r="E15772" t="s">
        <v>70</v>
      </c>
      <c r="F15772" s="1">
        <v>37143</v>
      </c>
      <c r="G15772">
        <v>7</v>
      </c>
      <c r="O15772">
        <v>0.56000000000000005</v>
      </c>
      <c r="P15772" t="s">
        <v>71</v>
      </c>
      <c r="Q15772">
        <v>16.8</v>
      </c>
      <c r="R15772" t="s">
        <v>71</v>
      </c>
    </row>
    <row r="15773" spans="1:46" x14ac:dyDescent="0.2">
      <c r="A15773" t="s">
        <v>101</v>
      </c>
      <c r="B15773" t="s">
        <v>102</v>
      </c>
      <c r="C15773">
        <f>-70.02760885 / 41.96976029</f>
        <v>-1.6685253469671411</v>
      </c>
      <c r="D15773" t="s">
        <v>103</v>
      </c>
      <c r="E15773" t="s">
        <v>70</v>
      </c>
      <c r="F15773" s="1">
        <v>37873</v>
      </c>
      <c r="G15773">
        <v>0.5</v>
      </c>
      <c r="I15773">
        <v>8.1</v>
      </c>
      <c r="J15773" t="s">
        <v>71</v>
      </c>
      <c r="K15773">
        <v>3.26</v>
      </c>
      <c r="L15773" t="s">
        <v>71</v>
      </c>
      <c r="M15773">
        <v>2.17</v>
      </c>
      <c r="N15773" t="s">
        <v>71</v>
      </c>
      <c r="O15773">
        <v>7.48</v>
      </c>
      <c r="P15773" t="s">
        <v>71</v>
      </c>
      <c r="Q15773">
        <v>25.15</v>
      </c>
      <c r="R15773" t="s">
        <v>71</v>
      </c>
      <c r="S15773">
        <v>0.5</v>
      </c>
      <c r="T15773" t="s">
        <v>71</v>
      </c>
      <c r="U15773">
        <v>15.49</v>
      </c>
      <c r="V15773" t="s">
        <v>71</v>
      </c>
      <c r="W15773">
        <v>25.1</v>
      </c>
      <c r="X15773" t="s">
        <v>71</v>
      </c>
      <c r="Y15773">
        <v>43.66</v>
      </c>
      <c r="AA15773">
        <v>42.19</v>
      </c>
      <c r="AC15773">
        <v>48.84</v>
      </c>
      <c r="AE15773">
        <v>0.14000000000000001</v>
      </c>
      <c r="AF15773" t="s">
        <v>71</v>
      </c>
      <c r="AG15773">
        <v>5.49</v>
      </c>
      <c r="AH15773" t="s">
        <v>71</v>
      </c>
      <c r="AS15773">
        <v>0.03</v>
      </c>
      <c r="AT15773" t="s">
        <v>71</v>
      </c>
    </row>
    <row r="15774" spans="1:46" x14ac:dyDescent="0.2">
      <c r="A15774" t="s">
        <v>101</v>
      </c>
      <c r="B15774" t="s">
        <v>102</v>
      </c>
      <c r="C15774">
        <f>-70.02760885 / 41.96976029</f>
        <v>-1.6685253469671411</v>
      </c>
      <c r="D15774" t="s">
        <v>103</v>
      </c>
      <c r="E15774" t="s">
        <v>70</v>
      </c>
      <c r="F15774" s="1">
        <v>37873</v>
      </c>
      <c r="G15774">
        <v>1</v>
      </c>
      <c r="O15774">
        <v>6.66</v>
      </c>
      <c r="P15774" t="s">
        <v>71</v>
      </c>
      <c r="Q15774">
        <v>24.62</v>
      </c>
      <c r="R15774" t="s">
        <v>71</v>
      </c>
    </row>
    <row r="15775" spans="1:46" x14ac:dyDescent="0.2">
      <c r="A15775" t="s">
        <v>101</v>
      </c>
      <c r="B15775" t="s">
        <v>102</v>
      </c>
      <c r="C15775">
        <f>-70.02760885 / 41.96976029</f>
        <v>-1.6685253469671411</v>
      </c>
      <c r="D15775" t="s">
        <v>103</v>
      </c>
      <c r="E15775" t="s">
        <v>70</v>
      </c>
      <c r="F15775" s="1">
        <v>37873</v>
      </c>
      <c r="G15775">
        <v>2</v>
      </c>
      <c r="O15775">
        <v>0.5</v>
      </c>
      <c r="P15775" t="s">
        <v>71</v>
      </c>
      <c r="Q15775">
        <v>20.36</v>
      </c>
      <c r="R15775" t="s">
        <v>71</v>
      </c>
    </row>
    <row r="15776" spans="1:46" x14ac:dyDescent="0.2">
      <c r="A15776" t="s">
        <v>101</v>
      </c>
      <c r="B15776" t="s">
        <v>102</v>
      </c>
      <c r="C15776">
        <f>-70.02760885 / 41.96976029</f>
        <v>-1.6685253469671411</v>
      </c>
      <c r="D15776" t="s">
        <v>103</v>
      </c>
      <c r="E15776" t="s">
        <v>70</v>
      </c>
      <c r="F15776" s="1">
        <v>37873</v>
      </c>
      <c r="G15776">
        <v>3</v>
      </c>
      <c r="O15776">
        <v>1.77</v>
      </c>
      <c r="P15776" t="s">
        <v>71</v>
      </c>
      <c r="Q15776">
        <v>14.85</v>
      </c>
      <c r="R15776" t="s">
        <v>71</v>
      </c>
    </row>
    <row r="15777" spans="1:46" x14ac:dyDescent="0.2">
      <c r="A15777" t="s">
        <v>101</v>
      </c>
      <c r="B15777" t="s">
        <v>102</v>
      </c>
      <c r="C15777">
        <f>-70.02760885 / 41.96976029</f>
        <v>-1.6685253469671411</v>
      </c>
      <c r="D15777" t="s">
        <v>103</v>
      </c>
      <c r="E15777" t="s">
        <v>70</v>
      </c>
      <c r="F15777" s="1">
        <v>37873</v>
      </c>
      <c r="G15777">
        <v>4</v>
      </c>
      <c r="O15777">
        <v>3.05</v>
      </c>
      <c r="P15777" t="s">
        <v>71</v>
      </c>
      <c r="Q15777">
        <v>10.55</v>
      </c>
      <c r="R15777" t="s">
        <v>71</v>
      </c>
    </row>
    <row r="15778" spans="1:46" x14ac:dyDescent="0.2">
      <c r="A15778" t="s">
        <v>101</v>
      </c>
      <c r="B15778" t="s">
        <v>102</v>
      </c>
      <c r="C15778">
        <f>-70.02760885 / 41.96976029</f>
        <v>-1.6685253469671411</v>
      </c>
      <c r="D15778" t="s">
        <v>103</v>
      </c>
      <c r="E15778" t="s">
        <v>70</v>
      </c>
      <c r="F15778" s="1">
        <v>37873</v>
      </c>
      <c r="G15778">
        <v>5</v>
      </c>
      <c r="O15778">
        <v>2.4700000000000002</v>
      </c>
      <c r="P15778" t="s">
        <v>71</v>
      </c>
      <c r="Q15778">
        <v>9.2799999999999994</v>
      </c>
      <c r="R15778" t="s">
        <v>71</v>
      </c>
    </row>
    <row r="15779" spans="1:46" x14ac:dyDescent="0.2">
      <c r="A15779" t="s">
        <v>101</v>
      </c>
      <c r="B15779" t="s">
        <v>102</v>
      </c>
      <c r="C15779">
        <f>-70.02760885 / 41.96976029</f>
        <v>-1.6685253469671411</v>
      </c>
      <c r="D15779" t="s">
        <v>103</v>
      </c>
      <c r="E15779" t="s">
        <v>70</v>
      </c>
      <c r="F15779" s="1">
        <v>37873</v>
      </c>
      <c r="G15779">
        <v>6</v>
      </c>
      <c r="O15779">
        <v>0.9</v>
      </c>
      <c r="P15779" t="s">
        <v>71</v>
      </c>
      <c r="Q15779">
        <v>8.6199999999999992</v>
      </c>
      <c r="R15779" t="s">
        <v>71</v>
      </c>
    </row>
    <row r="15780" spans="1:46" x14ac:dyDescent="0.2">
      <c r="A15780" t="s">
        <v>101</v>
      </c>
      <c r="B15780" t="s">
        <v>102</v>
      </c>
      <c r="C15780">
        <f>-70.02760885 / 41.96976029</f>
        <v>-1.6685253469671411</v>
      </c>
      <c r="D15780" t="s">
        <v>103</v>
      </c>
      <c r="E15780" t="s">
        <v>70</v>
      </c>
      <c r="F15780" s="1">
        <v>37873</v>
      </c>
      <c r="G15780">
        <v>7</v>
      </c>
      <c r="K15780">
        <v>3.29</v>
      </c>
      <c r="L15780" t="s">
        <v>71</v>
      </c>
      <c r="O15780">
        <v>0.18</v>
      </c>
      <c r="P15780" t="s">
        <v>71</v>
      </c>
      <c r="Q15780">
        <v>8.3800000000000008</v>
      </c>
      <c r="R15780" t="s">
        <v>71</v>
      </c>
      <c r="S15780">
        <v>1.3</v>
      </c>
      <c r="T15780" t="s">
        <v>71</v>
      </c>
      <c r="U15780">
        <v>40.270000000000003</v>
      </c>
      <c r="V15780" t="s">
        <v>71</v>
      </c>
      <c r="W15780">
        <v>93.9</v>
      </c>
      <c r="X15780" t="s">
        <v>71</v>
      </c>
      <c r="Y15780">
        <v>57.44</v>
      </c>
      <c r="AA15780">
        <v>42.28</v>
      </c>
      <c r="AE15780">
        <v>0.89</v>
      </c>
      <c r="AF15780" t="s">
        <v>71</v>
      </c>
      <c r="AG15780">
        <v>5.9</v>
      </c>
      <c r="AH15780" t="s">
        <v>71</v>
      </c>
      <c r="AS15780">
        <v>4.1900000000000004</v>
      </c>
      <c r="AT15780" t="s">
        <v>71</v>
      </c>
    </row>
    <row r="15781" spans="1:46" x14ac:dyDescent="0.2">
      <c r="A15781" t="s">
        <v>101</v>
      </c>
      <c r="B15781" t="s">
        <v>102</v>
      </c>
      <c r="C15781">
        <f>-70.02760885 / 41.96976029</f>
        <v>-1.6685253469671411</v>
      </c>
      <c r="D15781" t="s">
        <v>103</v>
      </c>
      <c r="E15781" t="s">
        <v>70</v>
      </c>
      <c r="F15781" s="1">
        <v>38252</v>
      </c>
      <c r="G15781">
        <v>0.1</v>
      </c>
      <c r="K15781">
        <v>1.3</v>
      </c>
      <c r="L15781" t="s">
        <v>71</v>
      </c>
      <c r="S15781">
        <v>0.26</v>
      </c>
      <c r="T15781" t="s">
        <v>71</v>
      </c>
      <c r="U15781">
        <v>8.0500000000000007</v>
      </c>
      <c r="V15781" t="s">
        <v>71</v>
      </c>
      <c r="W15781">
        <v>15.39</v>
      </c>
      <c r="X15781" t="s">
        <v>71</v>
      </c>
      <c r="Y15781">
        <v>34.229999999999997</v>
      </c>
      <c r="AA15781">
        <v>33.17</v>
      </c>
      <c r="AE15781">
        <v>3.83</v>
      </c>
      <c r="AF15781" t="s">
        <v>71</v>
      </c>
      <c r="AG15781">
        <v>5.99</v>
      </c>
      <c r="AH15781" t="s">
        <v>71</v>
      </c>
      <c r="AS15781">
        <v>0.03</v>
      </c>
      <c r="AT15781" t="s">
        <v>71</v>
      </c>
    </row>
    <row r="15782" spans="1:46" x14ac:dyDescent="0.2">
      <c r="A15782" t="s">
        <v>101</v>
      </c>
      <c r="B15782" t="s">
        <v>102</v>
      </c>
      <c r="C15782">
        <f>-70.02760885 / 41.96976029</f>
        <v>-1.6685253469671411</v>
      </c>
      <c r="D15782" t="s">
        <v>103</v>
      </c>
      <c r="E15782" t="s">
        <v>70</v>
      </c>
      <c r="F15782" s="1">
        <v>38252</v>
      </c>
      <c r="G15782">
        <v>0.5</v>
      </c>
      <c r="I15782">
        <v>7.2</v>
      </c>
      <c r="J15782" t="s">
        <v>71</v>
      </c>
      <c r="M15782">
        <v>3.42</v>
      </c>
      <c r="N15782" t="s">
        <v>71</v>
      </c>
      <c r="O15782">
        <v>8.6</v>
      </c>
      <c r="P15782" t="s">
        <v>71</v>
      </c>
      <c r="Q15782">
        <v>20</v>
      </c>
      <c r="R15782" t="s">
        <v>71</v>
      </c>
      <c r="AC15782">
        <v>42.28</v>
      </c>
    </row>
    <row r="15783" spans="1:46" x14ac:dyDescent="0.2">
      <c r="A15783" t="s">
        <v>101</v>
      </c>
      <c r="B15783" t="s">
        <v>102</v>
      </c>
      <c r="C15783">
        <f>-70.02760885 / 41.96976029</f>
        <v>-1.6685253469671411</v>
      </c>
      <c r="D15783" t="s">
        <v>103</v>
      </c>
      <c r="E15783" t="s">
        <v>70</v>
      </c>
      <c r="F15783" s="1">
        <v>38252</v>
      </c>
      <c r="G15783">
        <v>1</v>
      </c>
      <c r="O15783">
        <v>8.4</v>
      </c>
      <c r="P15783" t="s">
        <v>71</v>
      </c>
      <c r="Q15783">
        <v>19.3</v>
      </c>
      <c r="R15783" t="s">
        <v>71</v>
      </c>
    </row>
    <row r="15784" spans="1:46" x14ac:dyDescent="0.2">
      <c r="A15784" t="s">
        <v>101</v>
      </c>
      <c r="B15784" t="s">
        <v>102</v>
      </c>
      <c r="C15784">
        <f>-70.02760885 / 41.96976029</f>
        <v>-1.6685253469671411</v>
      </c>
      <c r="D15784" t="s">
        <v>103</v>
      </c>
      <c r="E15784" t="s">
        <v>70</v>
      </c>
      <c r="F15784" s="1">
        <v>38252</v>
      </c>
      <c r="G15784">
        <v>2</v>
      </c>
      <c r="O15784">
        <v>8.1999999999999993</v>
      </c>
      <c r="P15784" t="s">
        <v>71</v>
      </c>
      <c r="Q15784">
        <v>18.8</v>
      </c>
      <c r="R15784" t="s">
        <v>71</v>
      </c>
    </row>
    <row r="15785" spans="1:46" x14ac:dyDescent="0.2">
      <c r="A15785" t="s">
        <v>101</v>
      </c>
      <c r="B15785" t="s">
        <v>102</v>
      </c>
      <c r="C15785">
        <f>-70.02760885 / 41.96976029</f>
        <v>-1.6685253469671411</v>
      </c>
      <c r="D15785" t="s">
        <v>103</v>
      </c>
      <c r="E15785" t="s">
        <v>70</v>
      </c>
      <c r="F15785" s="1">
        <v>38252</v>
      </c>
      <c r="G15785">
        <v>3</v>
      </c>
      <c r="O15785">
        <v>8</v>
      </c>
      <c r="P15785" t="s">
        <v>71</v>
      </c>
      <c r="Q15785">
        <v>18.600000000000001</v>
      </c>
      <c r="R15785" t="s">
        <v>71</v>
      </c>
    </row>
    <row r="15786" spans="1:46" x14ac:dyDescent="0.2">
      <c r="A15786" t="s">
        <v>101</v>
      </c>
      <c r="B15786" t="s">
        <v>102</v>
      </c>
      <c r="C15786">
        <f>-70.02760885 / 41.96976029</f>
        <v>-1.6685253469671411</v>
      </c>
      <c r="D15786" t="s">
        <v>103</v>
      </c>
      <c r="E15786" t="s">
        <v>70</v>
      </c>
      <c r="F15786" s="1">
        <v>38252</v>
      </c>
      <c r="G15786">
        <v>4</v>
      </c>
      <c r="O15786">
        <v>7</v>
      </c>
      <c r="P15786" t="s">
        <v>71</v>
      </c>
      <c r="Q15786">
        <v>17.7</v>
      </c>
      <c r="R15786" t="s">
        <v>71</v>
      </c>
    </row>
    <row r="15787" spans="1:46" x14ac:dyDescent="0.2">
      <c r="A15787" t="s">
        <v>101</v>
      </c>
      <c r="B15787" t="s">
        <v>102</v>
      </c>
      <c r="C15787">
        <f>-70.02760885 / 41.96976029</f>
        <v>-1.6685253469671411</v>
      </c>
      <c r="D15787" t="s">
        <v>103</v>
      </c>
      <c r="E15787" t="s">
        <v>70</v>
      </c>
      <c r="F15787" s="1">
        <v>38252</v>
      </c>
      <c r="G15787">
        <v>5</v>
      </c>
      <c r="O15787">
        <v>1.2</v>
      </c>
      <c r="P15787" t="s">
        <v>71</v>
      </c>
      <c r="Q15787">
        <v>11.7</v>
      </c>
      <c r="R15787" t="s">
        <v>71</v>
      </c>
    </row>
    <row r="15788" spans="1:46" x14ac:dyDescent="0.2">
      <c r="A15788" t="s">
        <v>101</v>
      </c>
      <c r="B15788" t="s">
        <v>102</v>
      </c>
      <c r="C15788">
        <f>-70.02760885 / 41.96976029</f>
        <v>-1.6685253469671411</v>
      </c>
      <c r="D15788" t="s">
        <v>103</v>
      </c>
      <c r="E15788" t="s">
        <v>70</v>
      </c>
      <c r="F15788" s="1">
        <v>38252</v>
      </c>
      <c r="G15788">
        <v>6</v>
      </c>
      <c r="O15788">
        <v>0.5</v>
      </c>
      <c r="P15788" t="s">
        <v>71</v>
      </c>
      <c r="Q15788">
        <v>9.6</v>
      </c>
      <c r="R15788" t="s">
        <v>71</v>
      </c>
    </row>
    <row r="15789" spans="1:46" x14ac:dyDescent="0.2">
      <c r="A15789" t="s">
        <v>101</v>
      </c>
      <c r="B15789" t="s">
        <v>102</v>
      </c>
      <c r="C15789">
        <f>-70.02760885 / 41.96976029</f>
        <v>-1.6685253469671411</v>
      </c>
      <c r="D15789" t="s">
        <v>103</v>
      </c>
      <c r="E15789" t="s">
        <v>70</v>
      </c>
      <c r="F15789" s="1">
        <v>38252</v>
      </c>
      <c r="G15789">
        <v>6.5</v>
      </c>
      <c r="O15789">
        <v>0.3</v>
      </c>
      <c r="P15789" t="s">
        <v>71</v>
      </c>
      <c r="Q15789">
        <v>9.1</v>
      </c>
      <c r="R15789" t="s">
        <v>71</v>
      </c>
    </row>
    <row r="15790" spans="1:46" x14ac:dyDescent="0.2">
      <c r="A15790" t="s">
        <v>101</v>
      </c>
      <c r="B15790" t="s">
        <v>102</v>
      </c>
      <c r="C15790">
        <f>-70.02760885 / 41.96976029</f>
        <v>-1.6685253469671411</v>
      </c>
      <c r="D15790" t="s">
        <v>103</v>
      </c>
      <c r="E15790" t="s">
        <v>70</v>
      </c>
      <c r="F15790" s="1">
        <v>41136</v>
      </c>
      <c r="G15790">
        <v>0.5</v>
      </c>
      <c r="I15790">
        <v>7.5</v>
      </c>
      <c r="J15790" t="s">
        <v>71</v>
      </c>
      <c r="K15790">
        <v>3.42</v>
      </c>
      <c r="L15790" t="s">
        <v>71</v>
      </c>
      <c r="M15790">
        <v>4.45</v>
      </c>
      <c r="N15790" t="s">
        <v>71</v>
      </c>
      <c r="O15790">
        <v>7.97</v>
      </c>
      <c r="P15790" t="s">
        <v>71</v>
      </c>
      <c r="Q15790">
        <v>27.51</v>
      </c>
      <c r="R15790" t="s">
        <v>71</v>
      </c>
      <c r="S15790">
        <v>0.42</v>
      </c>
      <c r="T15790" t="s">
        <v>71</v>
      </c>
      <c r="U15790">
        <v>13.01</v>
      </c>
      <c r="V15790" t="s">
        <v>71</v>
      </c>
      <c r="W15790">
        <v>19.95</v>
      </c>
      <c r="X15790" t="s">
        <v>71</v>
      </c>
      <c r="Y15790">
        <v>41.15</v>
      </c>
      <c r="AA15790">
        <v>42.66</v>
      </c>
      <c r="AC15790">
        <v>38.49</v>
      </c>
      <c r="AE15790">
        <v>2.2999999999999998</v>
      </c>
      <c r="AF15790" t="s">
        <v>71</v>
      </c>
      <c r="AG15790">
        <v>6.19</v>
      </c>
      <c r="AH15790" t="s">
        <v>71</v>
      </c>
      <c r="AS15790">
        <v>0.27</v>
      </c>
      <c r="AT15790" t="s">
        <v>71</v>
      </c>
    </row>
    <row r="15791" spans="1:46" x14ac:dyDescent="0.2">
      <c r="A15791" t="s">
        <v>101</v>
      </c>
      <c r="B15791" t="s">
        <v>102</v>
      </c>
      <c r="C15791">
        <f>-70.02760885 / 41.96976029</f>
        <v>-1.6685253469671411</v>
      </c>
      <c r="D15791" t="s">
        <v>103</v>
      </c>
      <c r="E15791" t="s">
        <v>70</v>
      </c>
      <c r="F15791" s="1">
        <v>41136</v>
      </c>
      <c r="G15791">
        <v>1</v>
      </c>
      <c r="O15791">
        <v>7.95</v>
      </c>
      <c r="P15791" t="s">
        <v>71</v>
      </c>
      <c r="Q15791">
        <v>27.49</v>
      </c>
      <c r="R15791" t="s">
        <v>71</v>
      </c>
    </row>
    <row r="15792" spans="1:46" x14ac:dyDescent="0.2">
      <c r="A15792" t="s">
        <v>101</v>
      </c>
      <c r="B15792" t="s">
        <v>102</v>
      </c>
      <c r="C15792">
        <f>-70.02760885 / 41.96976029</f>
        <v>-1.6685253469671411</v>
      </c>
      <c r="D15792" t="s">
        <v>103</v>
      </c>
      <c r="E15792" t="s">
        <v>70</v>
      </c>
      <c r="F15792" s="1">
        <v>41136</v>
      </c>
      <c r="G15792">
        <v>2</v>
      </c>
      <c r="O15792">
        <v>7.92</v>
      </c>
      <c r="P15792" t="s">
        <v>71</v>
      </c>
      <c r="Q15792">
        <v>27.95</v>
      </c>
      <c r="R15792" t="s">
        <v>71</v>
      </c>
    </row>
    <row r="15793" spans="1:46" x14ac:dyDescent="0.2">
      <c r="A15793" t="s">
        <v>101</v>
      </c>
      <c r="B15793" t="s">
        <v>102</v>
      </c>
      <c r="C15793">
        <f>-70.02760885 / 41.96976029</f>
        <v>-1.6685253469671411</v>
      </c>
      <c r="D15793" t="s">
        <v>103</v>
      </c>
      <c r="E15793" t="s">
        <v>70</v>
      </c>
      <c r="F15793" s="1">
        <v>41136</v>
      </c>
      <c r="G15793">
        <v>3</v>
      </c>
      <c r="O15793">
        <v>7.8</v>
      </c>
      <c r="P15793" t="s">
        <v>71</v>
      </c>
      <c r="Q15793">
        <v>27.34</v>
      </c>
      <c r="R15793" t="s">
        <v>71</v>
      </c>
    </row>
    <row r="15794" spans="1:46" x14ac:dyDescent="0.2">
      <c r="A15794" t="s">
        <v>101</v>
      </c>
      <c r="B15794" t="s">
        <v>102</v>
      </c>
      <c r="C15794">
        <f>-70.02760885 / 41.96976029</f>
        <v>-1.6685253469671411</v>
      </c>
      <c r="D15794" t="s">
        <v>103</v>
      </c>
      <c r="E15794" t="s">
        <v>70</v>
      </c>
      <c r="F15794" s="1">
        <v>41136</v>
      </c>
      <c r="G15794">
        <v>4</v>
      </c>
      <c r="O15794">
        <v>7.06</v>
      </c>
      <c r="P15794" t="s">
        <v>71</v>
      </c>
      <c r="Q15794">
        <v>27</v>
      </c>
      <c r="R15794" t="s">
        <v>71</v>
      </c>
    </row>
    <row r="15795" spans="1:46" x14ac:dyDescent="0.2">
      <c r="A15795" t="s">
        <v>101</v>
      </c>
      <c r="B15795" t="s">
        <v>102</v>
      </c>
      <c r="C15795">
        <f>-70.02760885 / 41.96976029</f>
        <v>-1.6685253469671411</v>
      </c>
      <c r="D15795" t="s">
        <v>103</v>
      </c>
      <c r="E15795" t="s">
        <v>70</v>
      </c>
      <c r="F15795" s="1">
        <v>41136</v>
      </c>
      <c r="G15795">
        <v>5</v>
      </c>
      <c r="O15795">
        <v>2.52</v>
      </c>
      <c r="P15795" t="s">
        <v>71</v>
      </c>
      <c r="Q15795">
        <v>25.57</v>
      </c>
      <c r="R15795" t="s">
        <v>71</v>
      </c>
    </row>
    <row r="15796" spans="1:46" x14ac:dyDescent="0.2">
      <c r="A15796" t="s">
        <v>101</v>
      </c>
      <c r="B15796" t="s">
        <v>102</v>
      </c>
      <c r="C15796">
        <f>-70.02760885 / 41.96976029</f>
        <v>-1.6685253469671411</v>
      </c>
      <c r="D15796" t="s">
        <v>103</v>
      </c>
      <c r="E15796" t="s">
        <v>70</v>
      </c>
      <c r="F15796" s="1">
        <v>41136</v>
      </c>
      <c r="G15796">
        <v>6</v>
      </c>
      <c r="O15796">
        <v>0.39</v>
      </c>
      <c r="P15796" t="s">
        <v>71</v>
      </c>
      <c r="Q15796">
        <v>23.27</v>
      </c>
      <c r="R15796" t="s">
        <v>71</v>
      </c>
    </row>
    <row r="15797" spans="1:46" x14ac:dyDescent="0.2">
      <c r="A15797" t="s">
        <v>101</v>
      </c>
      <c r="B15797" t="s">
        <v>102</v>
      </c>
      <c r="C15797">
        <f>-70.02760885 / 41.96976029</f>
        <v>-1.6685253469671411</v>
      </c>
      <c r="D15797" t="s">
        <v>103</v>
      </c>
      <c r="E15797" t="s">
        <v>70</v>
      </c>
      <c r="F15797" s="1">
        <v>41514</v>
      </c>
      <c r="G15797">
        <v>0.5</v>
      </c>
      <c r="I15797">
        <v>7</v>
      </c>
      <c r="J15797" t="s">
        <v>71</v>
      </c>
      <c r="K15797">
        <v>1.06</v>
      </c>
      <c r="L15797" t="s">
        <v>71</v>
      </c>
      <c r="M15797">
        <v>5.8</v>
      </c>
      <c r="N15797" t="s">
        <v>71</v>
      </c>
      <c r="O15797">
        <v>7.63</v>
      </c>
      <c r="P15797" t="s">
        <v>71</v>
      </c>
      <c r="Q15797">
        <v>24</v>
      </c>
      <c r="R15797" t="s">
        <v>71</v>
      </c>
      <c r="S15797">
        <v>0.23</v>
      </c>
      <c r="T15797" t="s">
        <v>71</v>
      </c>
      <c r="U15797">
        <v>7.12</v>
      </c>
      <c r="V15797" t="s">
        <v>71</v>
      </c>
      <c r="W15797">
        <v>23.25</v>
      </c>
      <c r="X15797" t="s">
        <v>71</v>
      </c>
      <c r="Y15797">
        <v>32.46</v>
      </c>
      <c r="AA15797">
        <v>31.17</v>
      </c>
      <c r="AC15797">
        <v>34.67</v>
      </c>
      <c r="AE15797">
        <v>2.4</v>
      </c>
      <c r="AF15797" t="s">
        <v>71</v>
      </c>
      <c r="AG15797">
        <v>5.6</v>
      </c>
      <c r="AH15797" t="s">
        <v>71</v>
      </c>
      <c r="AS15797">
        <v>0.17</v>
      </c>
      <c r="AT15797" t="s">
        <v>71</v>
      </c>
    </row>
    <row r="15798" spans="1:46" x14ac:dyDescent="0.2">
      <c r="A15798" t="s">
        <v>101</v>
      </c>
      <c r="B15798" t="s">
        <v>102</v>
      </c>
      <c r="C15798">
        <f>-70.02760885 / 41.96976029</f>
        <v>-1.6685253469671411</v>
      </c>
      <c r="D15798" t="s">
        <v>103</v>
      </c>
      <c r="E15798" t="s">
        <v>70</v>
      </c>
      <c r="F15798" s="1">
        <v>41514</v>
      </c>
      <c r="G15798">
        <v>1</v>
      </c>
      <c r="O15798">
        <v>7.38</v>
      </c>
      <c r="P15798" t="s">
        <v>71</v>
      </c>
      <c r="Q15798">
        <v>23.99</v>
      </c>
      <c r="R15798" t="s">
        <v>71</v>
      </c>
    </row>
    <row r="15799" spans="1:46" x14ac:dyDescent="0.2">
      <c r="A15799" t="s">
        <v>101</v>
      </c>
      <c r="B15799" t="s">
        <v>102</v>
      </c>
      <c r="C15799">
        <f>-70.02760885 / 41.96976029</f>
        <v>-1.6685253469671411</v>
      </c>
      <c r="D15799" t="s">
        <v>103</v>
      </c>
      <c r="E15799" t="s">
        <v>70</v>
      </c>
      <c r="F15799" s="1">
        <v>41514</v>
      </c>
      <c r="G15799">
        <v>2</v>
      </c>
      <c r="O15799">
        <v>7.35</v>
      </c>
      <c r="P15799" t="s">
        <v>71</v>
      </c>
      <c r="Q15799">
        <v>23.97</v>
      </c>
      <c r="R15799" t="s">
        <v>71</v>
      </c>
    </row>
    <row r="15800" spans="1:46" x14ac:dyDescent="0.2">
      <c r="A15800" t="s">
        <v>101</v>
      </c>
      <c r="B15800" t="s">
        <v>102</v>
      </c>
      <c r="C15800">
        <f>-70.02760885 / 41.96976029</f>
        <v>-1.6685253469671411</v>
      </c>
      <c r="D15800" t="s">
        <v>103</v>
      </c>
      <c r="E15800" t="s">
        <v>70</v>
      </c>
      <c r="F15800" s="1">
        <v>41514</v>
      </c>
      <c r="G15800">
        <v>3</v>
      </c>
      <c r="O15800">
        <v>7.07</v>
      </c>
      <c r="P15800" t="s">
        <v>71</v>
      </c>
      <c r="Q15800">
        <v>23.85</v>
      </c>
      <c r="R15800" t="s">
        <v>71</v>
      </c>
    </row>
    <row r="15801" spans="1:46" x14ac:dyDescent="0.2">
      <c r="A15801" t="s">
        <v>101</v>
      </c>
      <c r="B15801" t="s">
        <v>102</v>
      </c>
      <c r="C15801">
        <f>-70.02760885 / 41.96976029</f>
        <v>-1.6685253469671411</v>
      </c>
      <c r="D15801" t="s">
        <v>103</v>
      </c>
      <c r="E15801" t="s">
        <v>70</v>
      </c>
      <c r="F15801" s="1">
        <v>41514</v>
      </c>
      <c r="G15801">
        <v>4</v>
      </c>
      <c r="O15801">
        <v>4.8099999999999996</v>
      </c>
      <c r="P15801" t="s">
        <v>71</v>
      </c>
      <c r="Q15801">
        <v>20.05</v>
      </c>
      <c r="R15801" t="s">
        <v>71</v>
      </c>
    </row>
    <row r="15802" spans="1:46" x14ac:dyDescent="0.2">
      <c r="A15802" t="s">
        <v>101</v>
      </c>
      <c r="B15802" t="s">
        <v>102</v>
      </c>
      <c r="C15802">
        <f>-70.02760885 / 41.96976029</f>
        <v>-1.6685253469671411</v>
      </c>
      <c r="D15802" t="s">
        <v>103</v>
      </c>
      <c r="E15802" t="s">
        <v>70</v>
      </c>
      <c r="F15802" s="1">
        <v>41514</v>
      </c>
      <c r="G15802">
        <v>5</v>
      </c>
      <c r="O15802">
        <v>2.13</v>
      </c>
      <c r="P15802" t="s">
        <v>71</v>
      </c>
      <c r="Q15802">
        <v>16.77</v>
      </c>
      <c r="R15802" t="s">
        <v>71</v>
      </c>
    </row>
    <row r="15803" spans="1:46" x14ac:dyDescent="0.2">
      <c r="A15803" t="s">
        <v>101</v>
      </c>
      <c r="B15803" t="s">
        <v>102</v>
      </c>
      <c r="C15803">
        <f>-70.02760885 / 41.96976029</f>
        <v>-1.6685253469671411</v>
      </c>
      <c r="D15803" t="s">
        <v>103</v>
      </c>
      <c r="E15803" t="s">
        <v>70</v>
      </c>
      <c r="F15803" s="1">
        <v>41514</v>
      </c>
      <c r="G15803">
        <v>6</v>
      </c>
      <c r="K15803">
        <v>1.07</v>
      </c>
      <c r="L15803" t="s">
        <v>71</v>
      </c>
      <c r="O15803">
        <v>1.67</v>
      </c>
      <c r="P15803" t="s">
        <v>71</v>
      </c>
      <c r="Q15803">
        <v>14.43</v>
      </c>
      <c r="R15803" t="s">
        <v>71</v>
      </c>
      <c r="S15803">
        <v>0.24</v>
      </c>
      <c r="T15803" t="s">
        <v>71</v>
      </c>
      <c r="U15803">
        <v>7.43</v>
      </c>
      <c r="V15803" t="s">
        <v>71</v>
      </c>
      <c r="W15803">
        <v>10.99</v>
      </c>
      <c r="X15803" t="s">
        <v>71</v>
      </c>
      <c r="Y15803">
        <v>33.07</v>
      </c>
      <c r="AA15803">
        <v>31.26</v>
      </c>
      <c r="AE15803">
        <v>3.7</v>
      </c>
      <c r="AF15803" t="s">
        <v>71</v>
      </c>
      <c r="AG15803">
        <v>5.7</v>
      </c>
      <c r="AH15803" t="s">
        <v>71</v>
      </c>
      <c r="AS15803">
        <v>0.52</v>
      </c>
      <c r="AT15803" t="s">
        <v>71</v>
      </c>
    </row>
    <row r="15804" spans="1:46" x14ac:dyDescent="0.2">
      <c r="A15804" t="s">
        <v>101</v>
      </c>
      <c r="B15804" t="s">
        <v>102</v>
      </c>
      <c r="C15804">
        <f>-70.02760885 / 41.96976029</f>
        <v>-1.6685253469671411</v>
      </c>
      <c r="D15804" t="s">
        <v>103</v>
      </c>
      <c r="E15804" t="s">
        <v>70</v>
      </c>
      <c r="F15804" s="1">
        <v>41514</v>
      </c>
      <c r="G15804">
        <v>7</v>
      </c>
      <c r="O15804">
        <v>0.41</v>
      </c>
      <c r="P15804" t="s">
        <v>71</v>
      </c>
      <c r="Q15804">
        <v>13.21</v>
      </c>
      <c r="R15804" t="s">
        <v>71</v>
      </c>
    </row>
    <row r="15805" spans="1:46" x14ac:dyDescent="0.2">
      <c r="A15805" t="s">
        <v>622</v>
      </c>
      <c r="B15805" t="s">
        <v>623</v>
      </c>
      <c r="C15805">
        <f>-70.01061188 / 41.96748559</f>
        <v>-1.6682107802208217</v>
      </c>
      <c r="D15805" t="s">
        <v>289</v>
      </c>
      <c r="E15805" t="s">
        <v>70</v>
      </c>
      <c r="F15805" s="1">
        <v>37143</v>
      </c>
      <c r="G15805">
        <v>0.5</v>
      </c>
      <c r="I15805">
        <v>8</v>
      </c>
      <c r="J15805" t="s">
        <v>71</v>
      </c>
      <c r="K15805">
        <v>0.97</v>
      </c>
      <c r="L15805" t="s">
        <v>71</v>
      </c>
      <c r="M15805">
        <v>4.8</v>
      </c>
      <c r="N15805" t="s">
        <v>71</v>
      </c>
      <c r="O15805">
        <v>8.1</v>
      </c>
      <c r="P15805" t="s">
        <v>71</v>
      </c>
      <c r="Q15805">
        <v>24.3</v>
      </c>
      <c r="R15805" t="s">
        <v>71</v>
      </c>
      <c r="S15805">
        <v>0.24</v>
      </c>
      <c r="T15805" t="s">
        <v>71</v>
      </c>
      <c r="U15805">
        <v>7.43</v>
      </c>
      <c r="V15805" t="s">
        <v>71</v>
      </c>
      <c r="W15805">
        <v>4.2</v>
      </c>
      <c r="X15805" t="s">
        <v>71</v>
      </c>
      <c r="Y15805">
        <v>33.07</v>
      </c>
      <c r="AA15805">
        <v>30.3</v>
      </c>
      <c r="AC15805">
        <v>37.4</v>
      </c>
      <c r="AE15805">
        <v>0.4</v>
      </c>
      <c r="AF15805" t="s">
        <v>71</v>
      </c>
      <c r="AG15805">
        <v>4.96</v>
      </c>
      <c r="AH15805" t="s">
        <v>71</v>
      </c>
      <c r="AS15805">
        <v>0.61</v>
      </c>
      <c r="AT15805" t="s">
        <v>71</v>
      </c>
    </row>
    <row r="15806" spans="1:46" x14ac:dyDescent="0.2">
      <c r="A15806" t="s">
        <v>622</v>
      </c>
      <c r="B15806" t="s">
        <v>623</v>
      </c>
      <c r="C15806">
        <f>-70.01061188 / 41.96748559</f>
        <v>-1.6682107802208217</v>
      </c>
      <c r="D15806" t="s">
        <v>289</v>
      </c>
      <c r="E15806" t="s">
        <v>70</v>
      </c>
      <c r="F15806" s="1">
        <v>37143</v>
      </c>
      <c r="G15806">
        <v>1</v>
      </c>
      <c r="O15806">
        <v>8</v>
      </c>
      <c r="P15806" t="s">
        <v>71</v>
      </c>
      <c r="Q15806">
        <v>24.3</v>
      </c>
      <c r="R15806" t="s">
        <v>71</v>
      </c>
    </row>
    <row r="15807" spans="1:46" x14ac:dyDescent="0.2">
      <c r="A15807" t="s">
        <v>622</v>
      </c>
      <c r="B15807" t="s">
        <v>623</v>
      </c>
      <c r="C15807">
        <f>-70.01061188 / 41.96748559</f>
        <v>-1.6682107802208217</v>
      </c>
      <c r="D15807" t="s">
        <v>289</v>
      </c>
      <c r="E15807" t="s">
        <v>70</v>
      </c>
      <c r="F15807" s="1">
        <v>37143</v>
      </c>
      <c r="G15807">
        <v>2</v>
      </c>
      <c r="O15807">
        <v>8</v>
      </c>
      <c r="P15807" t="s">
        <v>71</v>
      </c>
      <c r="Q15807">
        <v>24.3</v>
      </c>
      <c r="R15807" t="s">
        <v>71</v>
      </c>
    </row>
    <row r="15808" spans="1:46" x14ac:dyDescent="0.2">
      <c r="A15808" t="s">
        <v>622</v>
      </c>
      <c r="B15808" t="s">
        <v>623</v>
      </c>
      <c r="C15808">
        <f>-70.01061188 / 41.96748559</f>
        <v>-1.6682107802208217</v>
      </c>
      <c r="D15808" t="s">
        <v>289</v>
      </c>
      <c r="E15808" t="s">
        <v>70</v>
      </c>
      <c r="F15808" s="1">
        <v>37143</v>
      </c>
      <c r="G15808">
        <v>3</v>
      </c>
      <c r="O15808">
        <v>8</v>
      </c>
      <c r="P15808" t="s">
        <v>71</v>
      </c>
      <c r="Q15808">
        <v>24.3</v>
      </c>
      <c r="R15808" t="s">
        <v>71</v>
      </c>
    </row>
    <row r="15809" spans="1:46" x14ac:dyDescent="0.2">
      <c r="A15809" t="s">
        <v>622</v>
      </c>
      <c r="B15809" t="s">
        <v>623</v>
      </c>
      <c r="C15809">
        <f>-70.01061188 / 41.96748559</f>
        <v>-1.6682107802208217</v>
      </c>
      <c r="D15809" t="s">
        <v>289</v>
      </c>
      <c r="E15809" t="s">
        <v>70</v>
      </c>
      <c r="F15809" s="1">
        <v>37143</v>
      </c>
      <c r="G15809">
        <v>4</v>
      </c>
      <c r="O15809">
        <v>8</v>
      </c>
      <c r="P15809" t="s">
        <v>71</v>
      </c>
      <c r="Q15809">
        <v>24.2</v>
      </c>
      <c r="R15809" t="s">
        <v>71</v>
      </c>
    </row>
    <row r="15810" spans="1:46" x14ac:dyDescent="0.2">
      <c r="A15810" t="s">
        <v>622</v>
      </c>
      <c r="B15810" t="s">
        <v>623</v>
      </c>
      <c r="C15810">
        <f>-70.01061188 / 41.96748559</f>
        <v>-1.6682107802208217</v>
      </c>
      <c r="D15810" t="s">
        <v>289</v>
      </c>
      <c r="E15810" t="s">
        <v>70</v>
      </c>
      <c r="F15810" s="1">
        <v>37143</v>
      </c>
      <c r="G15810">
        <v>5</v>
      </c>
      <c r="O15810">
        <v>7.9</v>
      </c>
      <c r="P15810" t="s">
        <v>71</v>
      </c>
      <c r="Q15810">
        <v>24.1</v>
      </c>
      <c r="R15810" t="s">
        <v>71</v>
      </c>
    </row>
    <row r="15811" spans="1:46" x14ac:dyDescent="0.2">
      <c r="A15811" t="s">
        <v>622</v>
      </c>
      <c r="B15811" t="s">
        <v>623</v>
      </c>
      <c r="C15811">
        <f>-70.01061188 / 41.96748559</f>
        <v>-1.6682107802208217</v>
      </c>
      <c r="D15811" t="s">
        <v>289</v>
      </c>
      <c r="E15811" t="s">
        <v>70</v>
      </c>
      <c r="F15811" s="1">
        <v>37143</v>
      </c>
      <c r="G15811">
        <v>6</v>
      </c>
      <c r="K15811">
        <v>1.58</v>
      </c>
      <c r="L15811" t="s">
        <v>71</v>
      </c>
      <c r="O15811">
        <v>7.9</v>
      </c>
      <c r="P15811" t="s">
        <v>71</v>
      </c>
      <c r="Q15811">
        <v>24.1</v>
      </c>
      <c r="R15811" t="s">
        <v>71</v>
      </c>
      <c r="S15811">
        <v>0.28999999999999998</v>
      </c>
      <c r="T15811" t="s">
        <v>71</v>
      </c>
      <c r="U15811">
        <v>8.98</v>
      </c>
      <c r="V15811" t="s">
        <v>71</v>
      </c>
      <c r="W15811">
        <v>5.2</v>
      </c>
      <c r="X15811" t="s">
        <v>71</v>
      </c>
      <c r="Y15811">
        <v>35.799999999999997</v>
      </c>
      <c r="AA15811">
        <v>35.090000000000003</v>
      </c>
      <c r="AE15811">
        <v>0.4</v>
      </c>
      <c r="AF15811" t="s">
        <v>71</v>
      </c>
      <c r="AG15811">
        <v>4.97</v>
      </c>
      <c r="AH15811" t="s">
        <v>71</v>
      </c>
      <c r="AS15811">
        <v>0.81</v>
      </c>
      <c r="AT15811" t="s">
        <v>71</v>
      </c>
    </row>
    <row r="15812" spans="1:46" x14ac:dyDescent="0.2">
      <c r="A15812" t="s">
        <v>622</v>
      </c>
      <c r="B15812" t="s">
        <v>623</v>
      </c>
      <c r="C15812">
        <f>-70.01061188 / 41.96748559</f>
        <v>-1.6682107802208217</v>
      </c>
      <c r="D15812" t="s">
        <v>289</v>
      </c>
      <c r="E15812" t="s">
        <v>70</v>
      </c>
      <c r="F15812" s="1">
        <v>37143</v>
      </c>
      <c r="G15812">
        <v>7</v>
      </c>
      <c r="O15812">
        <v>7.9</v>
      </c>
      <c r="P15812" t="s">
        <v>71</v>
      </c>
      <c r="Q15812">
        <v>24.1</v>
      </c>
      <c r="R15812" t="s">
        <v>71</v>
      </c>
    </row>
    <row r="15813" spans="1:46" x14ac:dyDescent="0.2">
      <c r="A15813" t="s">
        <v>622</v>
      </c>
      <c r="B15813" t="s">
        <v>623</v>
      </c>
      <c r="C15813">
        <f>-70.01061188 / 41.96748559</f>
        <v>-1.6682107802208217</v>
      </c>
      <c r="D15813" t="s">
        <v>289</v>
      </c>
      <c r="E15813" t="s">
        <v>70</v>
      </c>
      <c r="F15813" s="1">
        <v>37873</v>
      </c>
      <c r="G15813">
        <v>0.5</v>
      </c>
      <c r="I15813">
        <v>7.4</v>
      </c>
      <c r="J15813" t="s">
        <v>71</v>
      </c>
      <c r="K15813">
        <v>1.03</v>
      </c>
      <c r="L15813" t="s">
        <v>71</v>
      </c>
      <c r="M15813">
        <v>5.9</v>
      </c>
      <c r="N15813" t="s">
        <v>71</v>
      </c>
      <c r="O15813">
        <v>8.17</v>
      </c>
      <c r="P15813" t="s">
        <v>71</v>
      </c>
      <c r="Q15813">
        <v>22.9</v>
      </c>
      <c r="R15813" t="s">
        <v>71</v>
      </c>
      <c r="S15813">
        <v>0.3</v>
      </c>
      <c r="T15813" t="s">
        <v>71</v>
      </c>
      <c r="U15813">
        <v>9.2899999999999991</v>
      </c>
      <c r="V15813" t="s">
        <v>71</v>
      </c>
      <c r="W15813">
        <v>5.5</v>
      </c>
      <c r="X15813" t="s">
        <v>71</v>
      </c>
      <c r="Y15813">
        <v>36.29</v>
      </c>
      <c r="AA15813">
        <v>30.89</v>
      </c>
      <c r="AC15813">
        <v>34.42</v>
      </c>
      <c r="AE15813">
        <v>0.42</v>
      </c>
      <c r="AF15813" t="s">
        <v>71</v>
      </c>
      <c r="AG15813">
        <v>5.6</v>
      </c>
      <c r="AH15813" t="s">
        <v>71</v>
      </c>
      <c r="AS15813">
        <v>0.31</v>
      </c>
      <c r="AT15813" t="s">
        <v>71</v>
      </c>
    </row>
    <row r="15814" spans="1:46" x14ac:dyDescent="0.2">
      <c r="A15814" t="s">
        <v>622</v>
      </c>
      <c r="B15814" t="s">
        <v>623</v>
      </c>
      <c r="C15814">
        <f>-70.01061188 / 41.96748559</f>
        <v>-1.6682107802208217</v>
      </c>
      <c r="D15814" t="s">
        <v>289</v>
      </c>
      <c r="E15814" t="s">
        <v>70</v>
      </c>
      <c r="F15814" s="1">
        <v>37873</v>
      </c>
      <c r="G15814">
        <v>1</v>
      </c>
      <c r="O15814">
        <v>8.14</v>
      </c>
      <c r="P15814" t="s">
        <v>71</v>
      </c>
      <c r="Q15814">
        <v>22.87</v>
      </c>
      <c r="R15814" t="s">
        <v>71</v>
      </c>
    </row>
    <row r="15815" spans="1:46" x14ac:dyDescent="0.2">
      <c r="A15815" t="s">
        <v>622</v>
      </c>
      <c r="B15815" t="s">
        <v>623</v>
      </c>
      <c r="C15815">
        <f>-70.01061188 / 41.96748559</f>
        <v>-1.6682107802208217</v>
      </c>
      <c r="D15815" t="s">
        <v>289</v>
      </c>
      <c r="E15815" t="s">
        <v>70</v>
      </c>
      <c r="F15815" s="1">
        <v>37873</v>
      </c>
      <c r="G15815">
        <v>2</v>
      </c>
      <c r="O15815">
        <v>8.1300000000000008</v>
      </c>
      <c r="P15815" t="s">
        <v>71</v>
      </c>
      <c r="Q15815">
        <v>22.85</v>
      </c>
      <c r="R15815" t="s">
        <v>71</v>
      </c>
    </row>
    <row r="15816" spans="1:46" x14ac:dyDescent="0.2">
      <c r="A15816" t="s">
        <v>622</v>
      </c>
      <c r="B15816" t="s">
        <v>623</v>
      </c>
      <c r="C15816">
        <f>-70.01061188 / 41.96748559</f>
        <v>-1.6682107802208217</v>
      </c>
      <c r="D15816" t="s">
        <v>289</v>
      </c>
      <c r="E15816" t="s">
        <v>70</v>
      </c>
      <c r="F15816" s="1">
        <v>37873</v>
      </c>
      <c r="G15816">
        <v>3</v>
      </c>
      <c r="O15816">
        <v>8.1</v>
      </c>
      <c r="P15816" t="s">
        <v>71</v>
      </c>
      <c r="Q15816">
        <v>22.83</v>
      </c>
      <c r="R15816" t="s">
        <v>71</v>
      </c>
    </row>
    <row r="15817" spans="1:46" x14ac:dyDescent="0.2">
      <c r="A15817" t="s">
        <v>622</v>
      </c>
      <c r="B15817" t="s">
        <v>623</v>
      </c>
      <c r="C15817">
        <f>-70.01061188 / 41.96748559</f>
        <v>-1.6682107802208217</v>
      </c>
      <c r="D15817" t="s">
        <v>289</v>
      </c>
      <c r="E15817" t="s">
        <v>70</v>
      </c>
      <c r="F15817" s="1">
        <v>37873</v>
      </c>
      <c r="G15817">
        <v>4</v>
      </c>
      <c r="O15817">
        <v>8.08</v>
      </c>
      <c r="P15817" t="s">
        <v>71</v>
      </c>
      <c r="Q15817">
        <v>22.81</v>
      </c>
      <c r="R15817" t="s">
        <v>71</v>
      </c>
    </row>
    <row r="15818" spans="1:46" x14ac:dyDescent="0.2">
      <c r="A15818" t="s">
        <v>622</v>
      </c>
      <c r="B15818" t="s">
        <v>623</v>
      </c>
      <c r="C15818">
        <f>-70.01061188 / 41.96748559</f>
        <v>-1.6682107802208217</v>
      </c>
      <c r="D15818" t="s">
        <v>289</v>
      </c>
      <c r="E15818" t="s">
        <v>70</v>
      </c>
      <c r="F15818" s="1">
        <v>37873</v>
      </c>
      <c r="G15818">
        <v>5</v>
      </c>
      <c r="O15818">
        <v>8.08</v>
      </c>
      <c r="P15818" t="s">
        <v>71</v>
      </c>
      <c r="Q15818">
        <v>22.77</v>
      </c>
      <c r="R15818" t="s">
        <v>71</v>
      </c>
    </row>
    <row r="15819" spans="1:46" x14ac:dyDescent="0.2">
      <c r="A15819" t="s">
        <v>622</v>
      </c>
      <c r="B15819" t="s">
        <v>623</v>
      </c>
      <c r="C15819">
        <f>-70.01061188 / 41.96748559</f>
        <v>-1.6682107802208217</v>
      </c>
      <c r="D15819" t="s">
        <v>289</v>
      </c>
      <c r="E15819" t="s">
        <v>70</v>
      </c>
      <c r="F15819" s="1">
        <v>37873</v>
      </c>
      <c r="G15819">
        <v>6</v>
      </c>
      <c r="K15819">
        <v>1.51</v>
      </c>
      <c r="L15819" t="s">
        <v>71</v>
      </c>
      <c r="O15819">
        <v>7.51</v>
      </c>
      <c r="P15819" t="s">
        <v>71</v>
      </c>
      <c r="Q15819">
        <v>22.72</v>
      </c>
      <c r="R15819" t="s">
        <v>71</v>
      </c>
      <c r="S15819">
        <v>0.1</v>
      </c>
      <c r="T15819" t="s">
        <v>71</v>
      </c>
      <c r="U15819">
        <v>3.1</v>
      </c>
      <c r="V15819" t="s">
        <v>71</v>
      </c>
      <c r="W15819">
        <v>6.5</v>
      </c>
      <c r="X15819" t="s">
        <v>71</v>
      </c>
      <c r="Y15819">
        <v>20.46</v>
      </c>
      <c r="AA15819">
        <v>34.64</v>
      </c>
      <c r="AE15819">
        <v>0.41</v>
      </c>
      <c r="AF15819" t="s">
        <v>71</v>
      </c>
      <c r="AG15819">
        <v>5.49</v>
      </c>
      <c r="AH15819" t="s">
        <v>71</v>
      </c>
      <c r="AS15819">
        <v>1.22</v>
      </c>
      <c r="AT15819" t="s">
        <v>71</v>
      </c>
    </row>
    <row r="15820" spans="1:46" x14ac:dyDescent="0.2">
      <c r="A15820" t="s">
        <v>622</v>
      </c>
      <c r="B15820" t="s">
        <v>623</v>
      </c>
      <c r="C15820">
        <f>-70.01061188 / 41.96748559</f>
        <v>-1.6682107802208217</v>
      </c>
      <c r="D15820" t="s">
        <v>289</v>
      </c>
      <c r="E15820" t="s">
        <v>70</v>
      </c>
      <c r="F15820" s="1">
        <v>37873</v>
      </c>
      <c r="G15820">
        <v>7</v>
      </c>
      <c r="O15820">
        <v>6.18</v>
      </c>
      <c r="P15820" t="s">
        <v>71</v>
      </c>
      <c r="Q15820">
        <v>22.65</v>
      </c>
      <c r="R15820" t="s">
        <v>71</v>
      </c>
    </row>
    <row r="15821" spans="1:46" x14ac:dyDescent="0.2">
      <c r="A15821" t="s">
        <v>622</v>
      </c>
      <c r="B15821" t="s">
        <v>623</v>
      </c>
      <c r="C15821">
        <f>-70.01061188 / 41.96748559</f>
        <v>-1.6682107802208217</v>
      </c>
      <c r="D15821" t="s">
        <v>289</v>
      </c>
      <c r="E15821" t="s">
        <v>70</v>
      </c>
      <c r="F15821" s="1">
        <v>38225</v>
      </c>
      <c r="G15821">
        <v>0.5</v>
      </c>
      <c r="I15821">
        <v>7.3</v>
      </c>
      <c r="J15821" t="s">
        <v>71</v>
      </c>
      <c r="K15821">
        <v>1.34</v>
      </c>
      <c r="L15821" t="s">
        <v>71</v>
      </c>
      <c r="M15821">
        <v>6</v>
      </c>
      <c r="N15821" t="s">
        <v>71</v>
      </c>
      <c r="O15821">
        <v>8.3000000000000007</v>
      </c>
      <c r="P15821" t="s">
        <v>71</v>
      </c>
      <c r="Q15821">
        <v>24.3</v>
      </c>
      <c r="R15821" t="s">
        <v>71</v>
      </c>
      <c r="AA15821">
        <v>33.47</v>
      </c>
      <c r="AC15821">
        <v>34.18</v>
      </c>
      <c r="AE15821">
        <v>14.13</v>
      </c>
      <c r="AF15821" t="s">
        <v>71</v>
      </c>
      <c r="AG15821">
        <v>5.19</v>
      </c>
      <c r="AH15821" t="s">
        <v>71</v>
      </c>
    </row>
    <row r="15822" spans="1:46" x14ac:dyDescent="0.2">
      <c r="A15822" t="s">
        <v>622</v>
      </c>
      <c r="B15822" t="s">
        <v>623</v>
      </c>
      <c r="C15822">
        <f>-70.01061188 / 41.96748559</f>
        <v>-1.6682107802208217</v>
      </c>
      <c r="D15822" t="s">
        <v>289</v>
      </c>
      <c r="E15822" t="s">
        <v>70</v>
      </c>
      <c r="F15822" s="1">
        <v>38225</v>
      </c>
      <c r="G15822">
        <v>1</v>
      </c>
      <c r="O15822">
        <v>8.3000000000000007</v>
      </c>
      <c r="P15822" t="s">
        <v>71</v>
      </c>
      <c r="Q15822">
        <v>24.3</v>
      </c>
      <c r="R15822" t="s">
        <v>71</v>
      </c>
      <c r="S15822">
        <v>0.16</v>
      </c>
      <c r="T15822" t="s">
        <v>71</v>
      </c>
      <c r="U15822">
        <v>4.96</v>
      </c>
      <c r="V15822" t="s">
        <v>71</v>
      </c>
      <c r="W15822">
        <v>16.25</v>
      </c>
      <c r="X15822" t="s">
        <v>71</v>
      </c>
      <c r="Y15822">
        <v>27.24</v>
      </c>
      <c r="AS15822">
        <v>0.56999999999999995</v>
      </c>
      <c r="AT15822" t="s">
        <v>71</v>
      </c>
    </row>
    <row r="15823" spans="1:46" x14ac:dyDescent="0.2">
      <c r="A15823" t="s">
        <v>622</v>
      </c>
      <c r="B15823" t="s">
        <v>623</v>
      </c>
      <c r="C15823">
        <f>-70.01061188 / 41.96748559</f>
        <v>-1.6682107802208217</v>
      </c>
      <c r="D15823" t="s">
        <v>289</v>
      </c>
      <c r="E15823" t="s">
        <v>70</v>
      </c>
      <c r="F15823" s="1">
        <v>38225</v>
      </c>
      <c r="G15823">
        <v>2</v>
      </c>
      <c r="O15823">
        <v>8.1999999999999993</v>
      </c>
      <c r="P15823" t="s">
        <v>71</v>
      </c>
      <c r="Q15823">
        <v>24.3</v>
      </c>
      <c r="R15823" t="s">
        <v>71</v>
      </c>
    </row>
    <row r="15824" spans="1:46" x14ac:dyDescent="0.2">
      <c r="A15824" t="s">
        <v>622</v>
      </c>
      <c r="B15824" t="s">
        <v>623</v>
      </c>
      <c r="C15824">
        <f>-70.01061188 / 41.96748559</f>
        <v>-1.6682107802208217</v>
      </c>
      <c r="D15824" t="s">
        <v>289</v>
      </c>
      <c r="E15824" t="s">
        <v>70</v>
      </c>
      <c r="F15824" s="1">
        <v>38225</v>
      </c>
      <c r="G15824">
        <v>3</v>
      </c>
      <c r="O15824">
        <v>8.1999999999999993</v>
      </c>
      <c r="P15824" t="s">
        <v>71</v>
      </c>
      <c r="Q15824">
        <v>24</v>
      </c>
      <c r="R15824" t="s">
        <v>71</v>
      </c>
    </row>
    <row r="15825" spans="1:46" x14ac:dyDescent="0.2">
      <c r="A15825" t="s">
        <v>622</v>
      </c>
      <c r="B15825" t="s">
        <v>623</v>
      </c>
      <c r="C15825">
        <f>-70.01061188 / 41.96748559</f>
        <v>-1.6682107802208217</v>
      </c>
      <c r="D15825" t="s">
        <v>289</v>
      </c>
      <c r="E15825" t="s">
        <v>70</v>
      </c>
      <c r="F15825" s="1">
        <v>38225</v>
      </c>
      <c r="G15825">
        <v>4</v>
      </c>
      <c r="O15825">
        <v>8.1</v>
      </c>
      <c r="P15825" t="s">
        <v>71</v>
      </c>
      <c r="Q15825">
        <v>24</v>
      </c>
      <c r="R15825" t="s">
        <v>71</v>
      </c>
    </row>
    <row r="15826" spans="1:46" x14ac:dyDescent="0.2">
      <c r="A15826" t="s">
        <v>622</v>
      </c>
      <c r="B15826" t="s">
        <v>623</v>
      </c>
      <c r="C15826">
        <f>-70.01061188 / 41.96748559</f>
        <v>-1.6682107802208217</v>
      </c>
      <c r="D15826" t="s">
        <v>289</v>
      </c>
      <c r="E15826" t="s">
        <v>70</v>
      </c>
      <c r="F15826" s="1">
        <v>38225</v>
      </c>
      <c r="G15826">
        <v>5</v>
      </c>
      <c r="O15826">
        <v>8.1</v>
      </c>
      <c r="P15826" t="s">
        <v>71</v>
      </c>
      <c r="Q15826">
        <v>23.9</v>
      </c>
      <c r="R15826" t="s">
        <v>71</v>
      </c>
    </row>
    <row r="15827" spans="1:46" x14ac:dyDescent="0.2">
      <c r="A15827" t="s">
        <v>622</v>
      </c>
      <c r="B15827" t="s">
        <v>623</v>
      </c>
      <c r="C15827">
        <f>-70.01061188 / 41.96748559</f>
        <v>-1.6682107802208217</v>
      </c>
      <c r="D15827" t="s">
        <v>289</v>
      </c>
      <c r="E15827" t="s">
        <v>70</v>
      </c>
      <c r="F15827" s="1">
        <v>38225</v>
      </c>
      <c r="G15827">
        <v>6</v>
      </c>
      <c r="O15827">
        <v>8</v>
      </c>
      <c r="P15827" t="s">
        <v>71</v>
      </c>
      <c r="Q15827">
        <v>23.9</v>
      </c>
      <c r="R15827" t="s">
        <v>71</v>
      </c>
    </row>
    <row r="15828" spans="1:46" x14ac:dyDescent="0.2">
      <c r="A15828" t="s">
        <v>622</v>
      </c>
      <c r="B15828" t="s">
        <v>623</v>
      </c>
      <c r="C15828">
        <f>-70.01061188 / 41.96748559</f>
        <v>-1.6682107802208217</v>
      </c>
      <c r="D15828" t="s">
        <v>289</v>
      </c>
      <c r="E15828" t="s">
        <v>70</v>
      </c>
      <c r="F15828" s="1">
        <v>38225</v>
      </c>
      <c r="G15828">
        <v>7</v>
      </c>
      <c r="K15828">
        <v>1.53</v>
      </c>
      <c r="L15828" t="s">
        <v>71</v>
      </c>
      <c r="O15828">
        <v>7.4</v>
      </c>
      <c r="P15828" t="s">
        <v>71</v>
      </c>
      <c r="Q15828">
        <v>23.9</v>
      </c>
      <c r="R15828" t="s">
        <v>71</v>
      </c>
      <c r="S15828">
        <v>0.2</v>
      </c>
      <c r="T15828" t="s">
        <v>71</v>
      </c>
      <c r="U15828">
        <v>6.19</v>
      </c>
      <c r="V15828" t="s">
        <v>71</v>
      </c>
      <c r="W15828">
        <v>9.81</v>
      </c>
      <c r="X15828" t="s">
        <v>71</v>
      </c>
      <c r="Y15828">
        <v>30.44</v>
      </c>
      <c r="AA15828">
        <v>34.770000000000003</v>
      </c>
      <c r="AE15828">
        <v>12.11</v>
      </c>
      <c r="AF15828" t="s">
        <v>71</v>
      </c>
      <c r="AG15828">
        <v>5.15</v>
      </c>
      <c r="AH15828" t="s">
        <v>71</v>
      </c>
      <c r="AS15828">
        <v>1.06</v>
      </c>
      <c r="AT15828" t="s">
        <v>71</v>
      </c>
    </row>
    <row r="15829" spans="1:46" x14ac:dyDescent="0.2">
      <c r="A15829" t="s">
        <v>622</v>
      </c>
      <c r="B15829" t="s">
        <v>623</v>
      </c>
      <c r="C15829">
        <f>-70.01061188 / 41.96748559</f>
        <v>-1.6682107802208217</v>
      </c>
      <c r="D15829" t="s">
        <v>289</v>
      </c>
      <c r="E15829" t="s">
        <v>70</v>
      </c>
      <c r="F15829" s="1">
        <v>38623</v>
      </c>
      <c r="G15829">
        <v>0.5</v>
      </c>
      <c r="I15829">
        <v>6.5</v>
      </c>
      <c r="J15829" t="s">
        <v>71</v>
      </c>
      <c r="K15829">
        <v>1.38</v>
      </c>
      <c r="L15829" t="s">
        <v>71</v>
      </c>
      <c r="M15829">
        <v>5.75</v>
      </c>
      <c r="N15829" t="s">
        <v>71</v>
      </c>
      <c r="O15829">
        <v>7.73</v>
      </c>
      <c r="P15829" t="s">
        <v>71</v>
      </c>
      <c r="Q15829">
        <v>22.2</v>
      </c>
      <c r="R15829" t="s">
        <v>71</v>
      </c>
      <c r="S15829">
        <v>0.2</v>
      </c>
      <c r="T15829" t="s">
        <v>71</v>
      </c>
      <c r="U15829">
        <v>6.19</v>
      </c>
      <c r="V15829" t="s">
        <v>71</v>
      </c>
      <c r="W15829">
        <v>5.41</v>
      </c>
      <c r="X15829" t="s">
        <v>71</v>
      </c>
      <c r="Y15829">
        <v>30.44</v>
      </c>
      <c r="AA15829">
        <v>33.76</v>
      </c>
      <c r="AC15829">
        <v>34.79</v>
      </c>
      <c r="AE15829">
        <v>1.82</v>
      </c>
      <c r="AF15829" t="s">
        <v>71</v>
      </c>
      <c r="AG15829">
        <v>5.31</v>
      </c>
      <c r="AH15829" t="s">
        <v>71</v>
      </c>
      <c r="AS15829">
        <v>0.82</v>
      </c>
      <c r="AT15829" t="s">
        <v>71</v>
      </c>
    </row>
    <row r="15830" spans="1:46" x14ac:dyDescent="0.2">
      <c r="A15830" t="s">
        <v>622</v>
      </c>
      <c r="B15830" t="s">
        <v>623</v>
      </c>
      <c r="C15830">
        <f>-70.01061188 / 41.96748559</f>
        <v>-1.6682107802208217</v>
      </c>
      <c r="D15830" t="s">
        <v>289</v>
      </c>
      <c r="E15830" t="s">
        <v>70</v>
      </c>
      <c r="F15830" s="1">
        <v>38623</v>
      </c>
      <c r="G15830">
        <v>1</v>
      </c>
      <c r="O15830">
        <v>6.5</v>
      </c>
      <c r="P15830" t="s">
        <v>71</v>
      </c>
      <c r="Q15830">
        <v>22</v>
      </c>
      <c r="R15830" t="s">
        <v>71</v>
      </c>
    </row>
    <row r="15831" spans="1:46" x14ac:dyDescent="0.2">
      <c r="A15831" t="s">
        <v>622</v>
      </c>
      <c r="B15831" t="s">
        <v>623</v>
      </c>
      <c r="C15831">
        <f>-70.01061188 / 41.96748559</f>
        <v>-1.6682107802208217</v>
      </c>
      <c r="D15831" t="s">
        <v>289</v>
      </c>
      <c r="E15831" t="s">
        <v>70</v>
      </c>
      <c r="F15831" s="1">
        <v>38623</v>
      </c>
      <c r="G15831">
        <v>2</v>
      </c>
      <c r="O15831">
        <v>7.41</v>
      </c>
      <c r="P15831" t="s">
        <v>71</v>
      </c>
      <c r="Q15831">
        <v>21.8</v>
      </c>
      <c r="R15831" t="s">
        <v>71</v>
      </c>
    </row>
    <row r="15832" spans="1:46" x14ac:dyDescent="0.2">
      <c r="A15832" t="s">
        <v>622</v>
      </c>
      <c r="B15832" t="s">
        <v>623</v>
      </c>
      <c r="C15832">
        <f>-70.01061188 / 41.96748559</f>
        <v>-1.6682107802208217</v>
      </c>
      <c r="D15832" t="s">
        <v>289</v>
      </c>
      <c r="E15832" t="s">
        <v>70</v>
      </c>
      <c r="F15832" s="1">
        <v>38623</v>
      </c>
      <c r="G15832">
        <v>3</v>
      </c>
      <c r="K15832">
        <v>2.14</v>
      </c>
      <c r="L15832" t="s">
        <v>71</v>
      </c>
      <c r="O15832">
        <v>6.6</v>
      </c>
      <c r="P15832" t="s">
        <v>71</v>
      </c>
      <c r="Q15832">
        <v>21.7</v>
      </c>
      <c r="R15832" t="s">
        <v>71</v>
      </c>
      <c r="S15832">
        <v>0.2</v>
      </c>
      <c r="T15832" t="s">
        <v>71</v>
      </c>
      <c r="U15832">
        <v>6.19</v>
      </c>
      <c r="V15832" t="s">
        <v>71</v>
      </c>
      <c r="W15832">
        <v>6.65</v>
      </c>
      <c r="X15832" t="s">
        <v>71</v>
      </c>
      <c r="Y15832">
        <v>0</v>
      </c>
      <c r="AA15832">
        <v>38.06</v>
      </c>
      <c r="AE15832">
        <v>1.82</v>
      </c>
      <c r="AF15832" t="s">
        <v>71</v>
      </c>
      <c r="AG15832">
        <v>5.31</v>
      </c>
      <c r="AH15832" t="s">
        <v>71</v>
      </c>
      <c r="AS15832">
        <v>1.02</v>
      </c>
      <c r="AT15832" t="s">
        <v>71</v>
      </c>
    </row>
    <row r="15833" spans="1:46" x14ac:dyDescent="0.2">
      <c r="A15833" t="s">
        <v>622</v>
      </c>
      <c r="B15833" t="s">
        <v>623</v>
      </c>
      <c r="C15833">
        <f>-70.01061188 / 41.96748559</f>
        <v>-1.6682107802208217</v>
      </c>
      <c r="D15833" t="s">
        <v>289</v>
      </c>
      <c r="E15833" t="s">
        <v>70</v>
      </c>
      <c r="F15833" s="1">
        <v>38623</v>
      </c>
      <c r="G15833">
        <v>4</v>
      </c>
      <c r="O15833">
        <v>7.72</v>
      </c>
      <c r="P15833" t="s">
        <v>71</v>
      </c>
      <c r="Q15833">
        <v>21.7</v>
      </c>
      <c r="R15833" t="s">
        <v>71</v>
      </c>
    </row>
    <row r="15834" spans="1:46" x14ac:dyDescent="0.2">
      <c r="A15834" t="s">
        <v>622</v>
      </c>
      <c r="B15834" t="s">
        <v>623</v>
      </c>
      <c r="C15834">
        <f>-70.01061188 / 41.96748559</f>
        <v>-1.6682107802208217</v>
      </c>
      <c r="D15834" t="s">
        <v>289</v>
      </c>
      <c r="E15834" t="s">
        <v>70</v>
      </c>
      <c r="F15834" s="1">
        <v>38623</v>
      </c>
      <c r="G15834">
        <v>5</v>
      </c>
      <c r="O15834">
        <v>7.64</v>
      </c>
      <c r="P15834" t="s">
        <v>71</v>
      </c>
      <c r="Q15834">
        <v>21.6</v>
      </c>
      <c r="R15834" t="s">
        <v>71</v>
      </c>
    </row>
    <row r="15835" spans="1:46" x14ac:dyDescent="0.2">
      <c r="A15835" t="s">
        <v>622</v>
      </c>
      <c r="B15835" t="s">
        <v>623</v>
      </c>
      <c r="C15835">
        <f>-70.01061188 / 41.96748559</f>
        <v>-1.6682107802208217</v>
      </c>
      <c r="D15835" t="s">
        <v>289</v>
      </c>
      <c r="E15835" t="s">
        <v>70</v>
      </c>
      <c r="F15835" s="1">
        <v>38623</v>
      </c>
      <c r="G15835">
        <v>6</v>
      </c>
      <c r="K15835">
        <v>1.93</v>
      </c>
      <c r="L15835" t="s">
        <v>71</v>
      </c>
      <c r="O15835">
        <v>7.07</v>
      </c>
      <c r="P15835" t="s">
        <v>71</v>
      </c>
      <c r="Q15835">
        <v>21.6</v>
      </c>
      <c r="R15835" t="s">
        <v>71</v>
      </c>
      <c r="S15835">
        <v>0.2</v>
      </c>
      <c r="T15835" t="s">
        <v>71</v>
      </c>
      <c r="U15835">
        <v>6.19</v>
      </c>
      <c r="V15835" t="s">
        <v>71</v>
      </c>
      <c r="W15835">
        <v>8.6300000000000008</v>
      </c>
      <c r="X15835" t="s">
        <v>71</v>
      </c>
      <c r="Y15835">
        <v>30.44</v>
      </c>
      <c r="AA15835">
        <v>37.049999999999997</v>
      </c>
      <c r="AE15835">
        <v>1.82</v>
      </c>
      <c r="AF15835" t="s">
        <v>71</v>
      </c>
      <c r="AG15835">
        <v>5.3</v>
      </c>
      <c r="AH15835" t="s">
        <v>71</v>
      </c>
      <c r="AS15835">
        <v>0.55000000000000004</v>
      </c>
      <c r="AT15835" t="s">
        <v>71</v>
      </c>
    </row>
    <row r="15836" spans="1:46" x14ac:dyDescent="0.2">
      <c r="A15836" t="s">
        <v>622</v>
      </c>
      <c r="B15836" t="s">
        <v>623</v>
      </c>
      <c r="C15836">
        <f>-70.01061188 / 41.96748559</f>
        <v>-1.6682107802208217</v>
      </c>
      <c r="D15836" t="s">
        <v>289</v>
      </c>
      <c r="E15836" t="s">
        <v>70</v>
      </c>
      <c r="F15836" s="1">
        <v>38972</v>
      </c>
      <c r="G15836">
        <v>0.5</v>
      </c>
      <c r="I15836">
        <v>7.8</v>
      </c>
      <c r="J15836" t="s">
        <v>71</v>
      </c>
      <c r="K15836">
        <v>1.42</v>
      </c>
      <c r="L15836" t="s">
        <v>71</v>
      </c>
      <c r="M15836">
        <v>6.03</v>
      </c>
      <c r="N15836" t="s">
        <v>71</v>
      </c>
      <c r="O15836">
        <v>8.4499999999999993</v>
      </c>
      <c r="P15836" t="s">
        <v>71</v>
      </c>
      <c r="Q15836">
        <v>20.75</v>
      </c>
      <c r="R15836" t="s">
        <v>71</v>
      </c>
      <c r="S15836">
        <v>0.32</v>
      </c>
      <c r="T15836" t="s">
        <v>71</v>
      </c>
      <c r="U15836">
        <v>10.039999999999999</v>
      </c>
      <c r="V15836" t="s">
        <v>71</v>
      </c>
      <c r="W15836">
        <v>12.4</v>
      </c>
      <c r="X15836" t="s">
        <v>71</v>
      </c>
      <c r="Y15836">
        <v>37.409999999999997</v>
      </c>
      <c r="AA15836">
        <v>34.04</v>
      </c>
      <c r="AC15836">
        <v>34.11</v>
      </c>
      <c r="AE15836">
        <v>1.82</v>
      </c>
      <c r="AF15836" t="s">
        <v>71</v>
      </c>
      <c r="AG15836">
        <v>5.43</v>
      </c>
      <c r="AH15836" t="s">
        <v>71</v>
      </c>
      <c r="AS15836">
        <v>1.23</v>
      </c>
      <c r="AT15836" t="s">
        <v>71</v>
      </c>
    </row>
    <row r="15837" spans="1:46" x14ac:dyDescent="0.2">
      <c r="A15837" t="s">
        <v>622</v>
      </c>
      <c r="B15837" t="s">
        <v>623</v>
      </c>
      <c r="C15837">
        <f>-70.01061188 / 41.96748559</f>
        <v>-1.6682107802208217</v>
      </c>
      <c r="D15837" t="s">
        <v>289</v>
      </c>
      <c r="E15837" t="s">
        <v>70</v>
      </c>
      <c r="F15837" s="1">
        <v>38972</v>
      </c>
      <c r="G15837">
        <v>1</v>
      </c>
      <c r="O15837">
        <v>8.4600000000000009</v>
      </c>
      <c r="P15837" t="s">
        <v>71</v>
      </c>
      <c r="Q15837">
        <v>20.75</v>
      </c>
      <c r="R15837" t="s">
        <v>71</v>
      </c>
    </row>
    <row r="15838" spans="1:46" x14ac:dyDescent="0.2">
      <c r="A15838" t="s">
        <v>622</v>
      </c>
      <c r="B15838" t="s">
        <v>623</v>
      </c>
      <c r="C15838">
        <f>-70.01061188 / 41.96748559</f>
        <v>-1.6682107802208217</v>
      </c>
      <c r="D15838" t="s">
        <v>289</v>
      </c>
      <c r="E15838" t="s">
        <v>70</v>
      </c>
      <c r="F15838" s="1">
        <v>38972</v>
      </c>
      <c r="G15838">
        <v>2</v>
      </c>
      <c r="O15838">
        <v>8.48</v>
      </c>
      <c r="P15838" t="s">
        <v>71</v>
      </c>
      <c r="Q15838">
        <v>20.75</v>
      </c>
      <c r="R15838" t="s">
        <v>71</v>
      </c>
    </row>
    <row r="15839" spans="1:46" x14ac:dyDescent="0.2">
      <c r="A15839" t="s">
        <v>622</v>
      </c>
      <c r="B15839" t="s">
        <v>623</v>
      </c>
      <c r="C15839">
        <f>-70.01061188 / 41.96748559</f>
        <v>-1.6682107802208217</v>
      </c>
      <c r="D15839" t="s">
        <v>289</v>
      </c>
      <c r="E15839" t="s">
        <v>70</v>
      </c>
      <c r="F15839" s="1">
        <v>38972</v>
      </c>
      <c r="G15839">
        <v>3</v>
      </c>
      <c r="K15839">
        <v>1.1299999999999999</v>
      </c>
      <c r="L15839" t="s">
        <v>71</v>
      </c>
      <c r="O15839">
        <v>8.48</v>
      </c>
      <c r="P15839" t="s">
        <v>71</v>
      </c>
      <c r="Q15839">
        <v>20.75</v>
      </c>
      <c r="R15839" t="s">
        <v>71</v>
      </c>
      <c r="S15839">
        <v>0.28999999999999998</v>
      </c>
      <c r="T15839" t="s">
        <v>71</v>
      </c>
      <c r="U15839">
        <v>8.84</v>
      </c>
      <c r="V15839" t="s">
        <v>71</v>
      </c>
      <c r="W15839">
        <v>12.9</v>
      </c>
      <c r="X15839" t="s">
        <v>71</v>
      </c>
      <c r="AA15839">
        <v>31.8</v>
      </c>
      <c r="AE15839">
        <v>1.82</v>
      </c>
      <c r="AF15839" t="s">
        <v>71</v>
      </c>
      <c r="AG15839">
        <v>5.43</v>
      </c>
      <c r="AH15839" t="s">
        <v>71</v>
      </c>
      <c r="AS15839">
        <v>1.45</v>
      </c>
      <c r="AT15839" t="s">
        <v>71</v>
      </c>
    </row>
    <row r="15840" spans="1:46" x14ac:dyDescent="0.2">
      <c r="A15840" t="s">
        <v>622</v>
      </c>
      <c r="B15840" t="s">
        <v>623</v>
      </c>
      <c r="C15840">
        <f>-70.01061188 / 41.96748559</f>
        <v>-1.6682107802208217</v>
      </c>
      <c r="D15840" t="s">
        <v>289</v>
      </c>
      <c r="E15840" t="s">
        <v>70</v>
      </c>
      <c r="F15840" s="1">
        <v>38972</v>
      </c>
      <c r="G15840">
        <v>4</v>
      </c>
      <c r="O15840">
        <v>8.4700000000000006</v>
      </c>
      <c r="P15840" t="s">
        <v>71</v>
      </c>
      <c r="Q15840">
        <v>20.74</v>
      </c>
      <c r="R15840" t="s">
        <v>71</v>
      </c>
    </row>
    <row r="15841" spans="1:46" x14ac:dyDescent="0.2">
      <c r="A15841" t="s">
        <v>622</v>
      </c>
      <c r="B15841" t="s">
        <v>623</v>
      </c>
      <c r="C15841">
        <f>-70.01061188 / 41.96748559</f>
        <v>-1.6682107802208217</v>
      </c>
      <c r="D15841" t="s">
        <v>289</v>
      </c>
      <c r="E15841" t="s">
        <v>70</v>
      </c>
      <c r="F15841" s="1">
        <v>38972</v>
      </c>
      <c r="G15841">
        <v>5</v>
      </c>
      <c r="O15841">
        <v>8.48</v>
      </c>
      <c r="P15841" t="s">
        <v>71</v>
      </c>
      <c r="Q15841">
        <v>20.73</v>
      </c>
      <c r="R15841" t="s">
        <v>71</v>
      </c>
    </row>
    <row r="15842" spans="1:46" x14ac:dyDescent="0.2">
      <c r="A15842" t="s">
        <v>622</v>
      </c>
      <c r="B15842" t="s">
        <v>623</v>
      </c>
      <c r="C15842">
        <f>-70.01061188 / 41.96748559</f>
        <v>-1.6682107802208217</v>
      </c>
      <c r="D15842" t="s">
        <v>289</v>
      </c>
      <c r="E15842" t="s">
        <v>70</v>
      </c>
      <c r="F15842" s="1">
        <v>38972</v>
      </c>
      <c r="G15842">
        <v>6</v>
      </c>
      <c r="O15842">
        <v>8.5</v>
      </c>
      <c r="P15842" t="s">
        <v>71</v>
      </c>
      <c r="Q15842">
        <v>20.71</v>
      </c>
      <c r="R15842" t="s">
        <v>71</v>
      </c>
    </row>
    <row r="15843" spans="1:46" x14ac:dyDescent="0.2">
      <c r="A15843" t="s">
        <v>622</v>
      </c>
      <c r="B15843" t="s">
        <v>623</v>
      </c>
      <c r="C15843">
        <f>-70.01061188 / 41.96748559</f>
        <v>-1.6682107802208217</v>
      </c>
      <c r="D15843" t="s">
        <v>289</v>
      </c>
      <c r="E15843" t="s">
        <v>70</v>
      </c>
      <c r="F15843" s="1">
        <v>38972</v>
      </c>
      <c r="G15843">
        <v>6.5</v>
      </c>
      <c r="K15843">
        <v>1.26</v>
      </c>
      <c r="L15843" t="s">
        <v>71</v>
      </c>
      <c r="S15843">
        <v>0.26</v>
      </c>
      <c r="T15843" t="s">
        <v>71</v>
      </c>
      <c r="U15843">
        <v>8.16</v>
      </c>
      <c r="V15843" t="s">
        <v>71</v>
      </c>
      <c r="W15843">
        <v>10.36</v>
      </c>
      <c r="X15843" t="s">
        <v>71</v>
      </c>
      <c r="Y15843">
        <v>34.42</v>
      </c>
      <c r="AA15843">
        <v>32.869999999999997</v>
      </c>
      <c r="AE15843">
        <v>1.82</v>
      </c>
      <c r="AF15843" t="s">
        <v>71</v>
      </c>
      <c r="AG15843">
        <v>5.44</v>
      </c>
      <c r="AH15843" t="s">
        <v>71</v>
      </c>
      <c r="AS15843">
        <v>1.42</v>
      </c>
      <c r="AT15843" t="s">
        <v>71</v>
      </c>
    </row>
    <row r="15844" spans="1:46" x14ac:dyDescent="0.2">
      <c r="A15844" t="s">
        <v>622</v>
      </c>
      <c r="B15844" t="s">
        <v>623</v>
      </c>
      <c r="C15844">
        <f>-70.01061188 / 41.96748559</f>
        <v>-1.6682107802208217</v>
      </c>
      <c r="D15844" t="s">
        <v>289</v>
      </c>
      <c r="E15844" t="s">
        <v>70</v>
      </c>
      <c r="F15844" s="1">
        <v>38972</v>
      </c>
      <c r="G15844">
        <v>7</v>
      </c>
      <c r="O15844">
        <v>8.48</v>
      </c>
      <c r="P15844" t="s">
        <v>71</v>
      </c>
      <c r="Q15844">
        <v>20.63</v>
      </c>
      <c r="R15844" t="s">
        <v>71</v>
      </c>
    </row>
    <row r="15845" spans="1:46" x14ac:dyDescent="0.2">
      <c r="A15845" t="s">
        <v>622</v>
      </c>
      <c r="B15845" t="s">
        <v>623</v>
      </c>
      <c r="C15845">
        <f>-70.01061188 / 41.96748559</f>
        <v>-1.6682107802208217</v>
      </c>
      <c r="D15845" t="s">
        <v>289</v>
      </c>
      <c r="E15845" t="s">
        <v>70</v>
      </c>
      <c r="F15845" s="1">
        <v>38972</v>
      </c>
      <c r="G15845">
        <v>7.5</v>
      </c>
      <c r="O15845">
        <v>8.02</v>
      </c>
      <c r="P15845" t="s">
        <v>71</v>
      </c>
      <c r="Q15845">
        <v>20.64</v>
      </c>
      <c r="R15845" t="s">
        <v>71</v>
      </c>
    </row>
    <row r="15846" spans="1:46" x14ac:dyDescent="0.2">
      <c r="A15846" t="s">
        <v>622</v>
      </c>
      <c r="B15846" t="s">
        <v>623</v>
      </c>
      <c r="C15846">
        <f>-70.01061188 / 41.96748559</f>
        <v>-1.6682107802208217</v>
      </c>
      <c r="D15846" t="s">
        <v>289</v>
      </c>
      <c r="E15846" t="s">
        <v>70</v>
      </c>
      <c r="F15846" s="1">
        <v>39322</v>
      </c>
      <c r="G15846">
        <v>0.5</v>
      </c>
      <c r="I15846">
        <v>7.5</v>
      </c>
      <c r="J15846" t="s">
        <v>71</v>
      </c>
      <c r="K15846">
        <v>1.25</v>
      </c>
      <c r="L15846" t="s">
        <v>71</v>
      </c>
      <c r="M15846">
        <v>6.28</v>
      </c>
      <c r="N15846" t="s">
        <v>71</v>
      </c>
      <c r="O15846">
        <v>8.1300000000000008</v>
      </c>
      <c r="P15846" t="s">
        <v>71</v>
      </c>
      <c r="Q15846">
        <v>24.4</v>
      </c>
      <c r="R15846" t="s">
        <v>71</v>
      </c>
      <c r="S15846">
        <v>0.24</v>
      </c>
      <c r="T15846" t="s">
        <v>71</v>
      </c>
      <c r="U15846">
        <v>7.54</v>
      </c>
      <c r="V15846" t="s">
        <v>71</v>
      </c>
      <c r="W15846">
        <v>9.94</v>
      </c>
      <c r="X15846" t="s">
        <v>71</v>
      </c>
      <c r="Y15846">
        <v>33.28</v>
      </c>
      <c r="AA15846">
        <v>32.79</v>
      </c>
      <c r="AC15846">
        <v>33.520000000000003</v>
      </c>
      <c r="AE15846">
        <v>0.7</v>
      </c>
      <c r="AF15846" t="s">
        <v>71</v>
      </c>
      <c r="AG15846">
        <v>5.49</v>
      </c>
      <c r="AH15846" t="s">
        <v>71</v>
      </c>
      <c r="AS15846">
        <v>0.79</v>
      </c>
      <c r="AT15846" t="s">
        <v>71</v>
      </c>
    </row>
    <row r="15847" spans="1:46" x14ac:dyDescent="0.2">
      <c r="A15847" t="s">
        <v>622</v>
      </c>
      <c r="B15847" t="s">
        <v>623</v>
      </c>
      <c r="C15847">
        <f>-70.01061188 / 41.96748559</f>
        <v>-1.6682107802208217</v>
      </c>
      <c r="D15847" t="s">
        <v>289</v>
      </c>
      <c r="E15847" t="s">
        <v>70</v>
      </c>
      <c r="F15847" s="1">
        <v>39322</v>
      </c>
      <c r="G15847">
        <v>1</v>
      </c>
      <c r="O15847">
        <v>8.16</v>
      </c>
      <c r="P15847" t="s">
        <v>71</v>
      </c>
      <c r="Q15847">
        <v>24.42</v>
      </c>
      <c r="R15847" t="s">
        <v>71</v>
      </c>
    </row>
    <row r="15848" spans="1:46" x14ac:dyDescent="0.2">
      <c r="A15848" t="s">
        <v>622</v>
      </c>
      <c r="B15848" t="s">
        <v>623</v>
      </c>
      <c r="C15848">
        <f>-70.01061188 / 41.96748559</f>
        <v>-1.6682107802208217</v>
      </c>
      <c r="D15848" t="s">
        <v>289</v>
      </c>
      <c r="E15848" t="s">
        <v>70</v>
      </c>
      <c r="F15848" s="1">
        <v>39322</v>
      </c>
      <c r="G15848">
        <v>2</v>
      </c>
      <c r="O15848">
        <v>8.19</v>
      </c>
      <c r="P15848" t="s">
        <v>71</v>
      </c>
      <c r="Q15848">
        <v>24.38</v>
      </c>
      <c r="R15848" t="s">
        <v>71</v>
      </c>
    </row>
    <row r="15849" spans="1:46" x14ac:dyDescent="0.2">
      <c r="A15849" t="s">
        <v>622</v>
      </c>
      <c r="B15849" t="s">
        <v>623</v>
      </c>
      <c r="C15849">
        <f>-70.01061188 / 41.96748559</f>
        <v>-1.6682107802208217</v>
      </c>
      <c r="D15849" t="s">
        <v>289</v>
      </c>
      <c r="E15849" t="s">
        <v>70</v>
      </c>
      <c r="F15849" s="1">
        <v>39322</v>
      </c>
      <c r="G15849">
        <v>3</v>
      </c>
      <c r="K15849">
        <v>1.43</v>
      </c>
      <c r="L15849" t="s">
        <v>71</v>
      </c>
      <c r="O15849">
        <v>8.1999999999999993</v>
      </c>
      <c r="P15849" t="s">
        <v>71</v>
      </c>
      <c r="Q15849">
        <v>24.37</v>
      </c>
      <c r="R15849" t="s">
        <v>71</v>
      </c>
      <c r="S15849">
        <v>0.56000000000000005</v>
      </c>
      <c r="T15849" t="s">
        <v>71</v>
      </c>
      <c r="U15849">
        <v>17.46</v>
      </c>
      <c r="V15849" t="s">
        <v>71</v>
      </c>
      <c r="W15849">
        <v>11.84</v>
      </c>
      <c r="X15849" t="s">
        <v>71</v>
      </c>
      <c r="Y15849">
        <v>0</v>
      </c>
      <c r="AA15849">
        <v>34.08</v>
      </c>
      <c r="AE15849">
        <v>1</v>
      </c>
      <c r="AF15849" t="s">
        <v>71</v>
      </c>
      <c r="AG15849">
        <v>5.76</v>
      </c>
      <c r="AH15849" t="s">
        <v>71</v>
      </c>
      <c r="AS15849">
        <v>0.24</v>
      </c>
      <c r="AT15849" t="s">
        <v>71</v>
      </c>
    </row>
    <row r="15850" spans="1:46" x14ac:dyDescent="0.2">
      <c r="A15850" t="s">
        <v>622</v>
      </c>
      <c r="B15850" t="s">
        <v>623</v>
      </c>
      <c r="C15850">
        <f>-70.01061188 / 41.96748559</f>
        <v>-1.6682107802208217</v>
      </c>
      <c r="D15850" t="s">
        <v>289</v>
      </c>
      <c r="E15850" t="s">
        <v>70</v>
      </c>
      <c r="F15850" s="1">
        <v>39322</v>
      </c>
      <c r="G15850">
        <v>4</v>
      </c>
      <c r="O15850">
        <v>8.1999999999999993</v>
      </c>
      <c r="P15850" t="s">
        <v>71</v>
      </c>
      <c r="Q15850">
        <v>24.34</v>
      </c>
      <c r="R15850" t="s">
        <v>71</v>
      </c>
    </row>
    <row r="15851" spans="1:46" x14ac:dyDescent="0.2">
      <c r="A15851" t="s">
        <v>622</v>
      </c>
      <c r="B15851" t="s">
        <v>623</v>
      </c>
      <c r="C15851">
        <f>-70.01061188 / 41.96748559</f>
        <v>-1.6682107802208217</v>
      </c>
      <c r="D15851" t="s">
        <v>289</v>
      </c>
      <c r="E15851" t="s">
        <v>70</v>
      </c>
      <c r="F15851" s="1">
        <v>39322</v>
      </c>
      <c r="G15851">
        <v>5</v>
      </c>
      <c r="O15851">
        <v>8.2200000000000006</v>
      </c>
      <c r="P15851" t="s">
        <v>71</v>
      </c>
      <c r="Q15851">
        <v>24.08</v>
      </c>
      <c r="R15851" t="s">
        <v>71</v>
      </c>
    </row>
    <row r="15852" spans="1:46" x14ac:dyDescent="0.2">
      <c r="A15852" t="s">
        <v>622</v>
      </c>
      <c r="B15852" t="s">
        <v>623</v>
      </c>
      <c r="C15852">
        <f>-70.01061188 / 41.96748559</f>
        <v>-1.6682107802208217</v>
      </c>
      <c r="D15852" t="s">
        <v>289</v>
      </c>
      <c r="E15852" t="s">
        <v>70</v>
      </c>
      <c r="F15852" s="1">
        <v>39322</v>
      </c>
      <c r="G15852">
        <v>6</v>
      </c>
      <c r="O15852">
        <v>7.75</v>
      </c>
      <c r="P15852" t="s">
        <v>71</v>
      </c>
      <c r="Q15852">
        <v>23.81</v>
      </c>
      <c r="R15852" t="s">
        <v>71</v>
      </c>
    </row>
    <row r="15853" spans="1:46" x14ac:dyDescent="0.2">
      <c r="A15853" t="s">
        <v>622</v>
      </c>
      <c r="B15853" t="s">
        <v>623</v>
      </c>
      <c r="C15853">
        <f>-70.01061188 / 41.96748559</f>
        <v>-1.6682107802208217</v>
      </c>
      <c r="D15853" t="s">
        <v>289</v>
      </c>
      <c r="E15853" t="s">
        <v>70</v>
      </c>
      <c r="F15853" s="1">
        <v>39322</v>
      </c>
      <c r="G15853">
        <v>6.5</v>
      </c>
      <c r="K15853">
        <v>2.87</v>
      </c>
      <c r="L15853" t="s">
        <v>71</v>
      </c>
      <c r="S15853">
        <v>0.31</v>
      </c>
      <c r="T15853" t="s">
        <v>71</v>
      </c>
      <c r="U15853">
        <v>9.52</v>
      </c>
      <c r="V15853" t="s">
        <v>71</v>
      </c>
      <c r="W15853">
        <v>13.99</v>
      </c>
      <c r="X15853" t="s">
        <v>71</v>
      </c>
      <c r="Y15853">
        <v>36.64</v>
      </c>
      <c r="AA15853">
        <v>40.94</v>
      </c>
      <c r="AE15853">
        <v>1</v>
      </c>
      <c r="AF15853" t="s">
        <v>71</v>
      </c>
      <c r="AG15853">
        <v>5.53</v>
      </c>
      <c r="AH15853" t="s">
        <v>71</v>
      </c>
      <c r="AS15853">
        <v>0.56000000000000005</v>
      </c>
      <c r="AT15853" t="s">
        <v>71</v>
      </c>
    </row>
    <row r="15854" spans="1:46" x14ac:dyDescent="0.2">
      <c r="A15854" t="s">
        <v>622</v>
      </c>
      <c r="B15854" t="s">
        <v>623</v>
      </c>
      <c r="C15854">
        <f>-70.01061188 / 41.96748559</f>
        <v>-1.6682107802208217</v>
      </c>
      <c r="D15854" t="s">
        <v>289</v>
      </c>
      <c r="E15854" t="s">
        <v>70</v>
      </c>
      <c r="F15854" s="1">
        <v>39322</v>
      </c>
      <c r="G15854">
        <v>7</v>
      </c>
      <c r="O15854">
        <v>6.92</v>
      </c>
      <c r="P15854" t="s">
        <v>71</v>
      </c>
      <c r="Q15854">
        <v>23.7</v>
      </c>
      <c r="R15854" t="s">
        <v>71</v>
      </c>
    </row>
    <row r="15855" spans="1:46" x14ac:dyDescent="0.2">
      <c r="A15855" t="s">
        <v>622</v>
      </c>
      <c r="B15855" t="s">
        <v>623</v>
      </c>
      <c r="C15855">
        <f>-70.01061188 / 41.96748559</f>
        <v>-1.6682107802208217</v>
      </c>
      <c r="D15855" t="s">
        <v>289</v>
      </c>
      <c r="E15855" t="s">
        <v>70</v>
      </c>
      <c r="F15855" s="1">
        <v>40084</v>
      </c>
      <c r="G15855">
        <v>0.5</v>
      </c>
      <c r="I15855">
        <v>7.7</v>
      </c>
      <c r="J15855" t="s">
        <v>71</v>
      </c>
      <c r="K15855">
        <v>22.06</v>
      </c>
      <c r="L15855" t="s">
        <v>71</v>
      </c>
      <c r="M15855">
        <v>5.35</v>
      </c>
      <c r="N15855" t="s">
        <v>71</v>
      </c>
      <c r="O15855">
        <v>74</v>
      </c>
      <c r="P15855" t="s">
        <v>71</v>
      </c>
      <c r="Q15855">
        <v>19.77</v>
      </c>
      <c r="R15855" t="s">
        <v>71</v>
      </c>
      <c r="S15855">
        <v>0.13</v>
      </c>
      <c r="T15855" t="s">
        <v>71</v>
      </c>
      <c r="U15855">
        <v>4.13</v>
      </c>
      <c r="V15855" t="s">
        <v>71</v>
      </c>
      <c r="W15855">
        <v>13.24</v>
      </c>
      <c r="X15855" t="s">
        <v>71</v>
      </c>
      <c r="Y15855">
        <v>24.6</v>
      </c>
      <c r="AA15855">
        <v>60.95</v>
      </c>
      <c r="AC15855">
        <v>35.83</v>
      </c>
      <c r="AE15855">
        <v>1.8</v>
      </c>
      <c r="AF15855" t="s">
        <v>71</v>
      </c>
      <c r="AG15855">
        <v>5.62</v>
      </c>
      <c r="AH15855" t="s">
        <v>71</v>
      </c>
      <c r="AS15855">
        <v>3.53</v>
      </c>
      <c r="AT15855" t="s">
        <v>71</v>
      </c>
    </row>
    <row r="15856" spans="1:46" x14ac:dyDescent="0.2">
      <c r="A15856" t="s">
        <v>622</v>
      </c>
      <c r="B15856" t="s">
        <v>623</v>
      </c>
      <c r="C15856">
        <f>-70.01061188 / 41.96748559</f>
        <v>-1.6682107802208217</v>
      </c>
      <c r="D15856" t="s">
        <v>289</v>
      </c>
      <c r="E15856" t="s">
        <v>70</v>
      </c>
      <c r="F15856" s="1">
        <v>40084</v>
      </c>
      <c r="G15856">
        <v>1</v>
      </c>
      <c r="O15856">
        <v>40</v>
      </c>
      <c r="P15856" t="s">
        <v>71</v>
      </c>
      <c r="Q15856">
        <v>19.760000000000002</v>
      </c>
      <c r="R15856" t="s">
        <v>71</v>
      </c>
    </row>
    <row r="15857" spans="1:46" x14ac:dyDescent="0.2">
      <c r="A15857" t="s">
        <v>622</v>
      </c>
      <c r="B15857" t="s">
        <v>623</v>
      </c>
      <c r="C15857">
        <f>-70.01061188 / 41.96748559</f>
        <v>-1.6682107802208217</v>
      </c>
      <c r="D15857" t="s">
        <v>289</v>
      </c>
      <c r="E15857" t="s">
        <v>70</v>
      </c>
      <c r="F15857" s="1">
        <v>40084</v>
      </c>
      <c r="G15857">
        <v>2</v>
      </c>
      <c r="O15857">
        <v>35</v>
      </c>
      <c r="P15857" t="s">
        <v>71</v>
      </c>
      <c r="Q15857">
        <v>19.760000000000002</v>
      </c>
      <c r="R15857" t="s">
        <v>71</v>
      </c>
    </row>
    <row r="15858" spans="1:46" x14ac:dyDescent="0.2">
      <c r="A15858" t="s">
        <v>622</v>
      </c>
      <c r="B15858" t="s">
        <v>623</v>
      </c>
      <c r="C15858">
        <f>-70.01061188 / 41.96748559</f>
        <v>-1.6682107802208217</v>
      </c>
      <c r="D15858" t="s">
        <v>289</v>
      </c>
      <c r="E15858" t="s">
        <v>70</v>
      </c>
      <c r="F15858" s="1">
        <v>40084</v>
      </c>
      <c r="G15858">
        <v>3</v>
      </c>
      <c r="O15858">
        <v>26</v>
      </c>
      <c r="P15858" t="s">
        <v>71</v>
      </c>
      <c r="Q15858">
        <v>19.75</v>
      </c>
      <c r="R15858" t="s">
        <v>71</v>
      </c>
    </row>
    <row r="15859" spans="1:46" x14ac:dyDescent="0.2">
      <c r="A15859" t="s">
        <v>622</v>
      </c>
      <c r="B15859" t="s">
        <v>623</v>
      </c>
      <c r="C15859">
        <f>-70.01061188 / 41.96748559</f>
        <v>-1.6682107802208217</v>
      </c>
      <c r="D15859" t="s">
        <v>289</v>
      </c>
      <c r="E15859" t="s">
        <v>70</v>
      </c>
      <c r="F15859" s="1">
        <v>40084</v>
      </c>
      <c r="G15859">
        <v>4</v>
      </c>
      <c r="O15859">
        <v>17</v>
      </c>
      <c r="P15859" t="s">
        <v>71</v>
      </c>
      <c r="Q15859">
        <v>19.75</v>
      </c>
      <c r="R15859" t="s">
        <v>71</v>
      </c>
    </row>
    <row r="15860" spans="1:46" x14ac:dyDescent="0.2">
      <c r="A15860" t="s">
        <v>622</v>
      </c>
      <c r="B15860" t="s">
        <v>623</v>
      </c>
      <c r="C15860">
        <f>-70.01061188 / 41.96748559</f>
        <v>-1.6682107802208217</v>
      </c>
      <c r="D15860" t="s">
        <v>289</v>
      </c>
      <c r="E15860" t="s">
        <v>70</v>
      </c>
      <c r="F15860" s="1">
        <v>40084</v>
      </c>
      <c r="G15860">
        <v>5</v>
      </c>
      <c r="O15860">
        <v>12</v>
      </c>
      <c r="P15860" t="s">
        <v>71</v>
      </c>
      <c r="Q15860">
        <v>19.670000000000002</v>
      </c>
      <c r="R15860" t="s">
        <v>71</v>
      </c>
    </row>
    <row r="15861" spans="1:46" x14ac:dyDescent="0.2">
      <c r="A15861" t="s">
        <v>622</v>
      </c>
      <c r="B15861" t="s">
        <v>623</v>
      </c>
      <c r="C15861">
        <f>-70.01061188 / 41.96748559</f>
        <v>-1.6682107802208217</v>
      </c>
      <c r="D15861" t="s">
        <v>289</v>
      </c>
      <c r="E15861" t="s">
        <v>70</v>
      </c>
      <c r="F15861" s="1">
        <v>40084</v>
      </c>
      <c r="G15861">
        <v>6</v>
      </c>
      <c r="O15861">
        <v>7.8</v>
      </c>
      <c r="P15861" t="s">
        <v>71</v>
      </c>
      <c r="Q15861">
        <v>19.66</v>
      </c>
      <c r="R15861" t="s">
        <v>71</v>
      </c>
    </row>
    <row r="15862" spans="1:46" x14ac:dyDescent="0.2">
      <c r="A15862" t="s">
        <v>622</v>
      </c>
      <c r="B15862" t="s">
        <v>623</v>
      </c>
      <c r="C15862">
        <f>-70.01061188 / 41.96748559</f>
        <v>-1.6682107802208217</v>
      </c>
      <c r="D15862" t="s">
        <v>289</v>
      </c>
      <c r="E15862" t="s">
        <v>70</v>
      </c>
      <c r="F15862" s="1">
        <v>40084</v>
      </c>
      <c r="G15862">
        <v>7</v>
      </c>
      <c r="O15862">
        <v>5.4</v>
      </c>
      <c r="P15862" t="s">
        <v>71</v>
      </c>
      <c r="Q15862">
        <v>19.62</v>
      </c>
      <c r="R15862" t="s">
        <v>71</v>
      </c>
    </row>
    <row r="15863" spans="1:46" x14ac:dyDescent="0.2">
      <c r="A15863" t="s">
        <v>624</v>
      </c>
      <c r="B15863" t="s">
        <v>625</v>
      </c>
      <c r="C15863">
        <f>-70.03072494 / 41.96693373</f>
        <v>-1.6687119766850786</v>
      </c>
      <c r="D15863" t="s">
        <v>626</v>
      </c>
      <c r="E15863" t="s">
        <v>70</v>
      </c>
      <c r="F15863" s="1">
        <v>37143</v>
      </c>
      <c r="G15863">
        <v>0.5</v>
      </c>
      <c r="I15863">
        <v>11</v>
      </c>
      <c r="J15863" t="s">
        <v>71</v>
      </c>
      <c r="K15863">
        <v>1.66</v>
      </c>
      <c r="L15863" t="s">
        <v>71</v>
      </c>
      <c r="M15863">
        <v>3.9</v>
      </c>
      <c r="N15863" t="s">
        <v>71</v>
      </c>
      <c r="O15863">
        <v>8.6999999999999993</v>
      </c>
      <c r="P15863" t="s">
        <v>71</v>
      </c>
      <c r="Q15863">
        <v>24.2</v>
      </c>
      <c r="R15863" t="s">
        <v>71</v>
      </c>
      <c r="S15863">
        <v>0.35</v>
      </c>
      <c r="T15863" t="s">
        <v>71</v>
      </c>
      <c r="U15863">
        <v>10.84</v>
      </c>
      <c r="V15863" t="s">
        <v>71</v>
      </c>
      <c r="W15863">
        <v>14.9</v>
      </c>
      <c r="X15863" t="s">
        <v>71</v>
      </c>
      <c r="Y15863">
        <v>38.520000000000003</v>
      </c>
      <c r="AA15863">
        <v>35.57</v>
      </c>
      <c r="AC15863">
        <v>40.39</v>
      </c>
      <c r="AE15863">
        <v>1.4</v>
      </c>
      <c r="AF15863" t="s">
        <v>71</v>
      </c>
      <c r="AG15863">
        <v>5.95</v>
      </c>
      <c r="AH15863" t="s">
        <v>71</v>
      </c>
      <c r="AS15863">
        <v>0.19</v>
      </c>
      <c r="AT15863" t="s">
        <v>71</v>
      </c>
    </row>
    <row r="15864" spans="1:46" x14ac:dyDescent="0.2">
      <c r="A15864" t="s">
        <v>624</v>
      </c>
      <c r="B15864" t="s">
        <v>625</v>
      </c>
      <c r="C15864">
        <f>-70.03072494 / 41.96693373</f>
        <v>-1.6687119766850786</v>
      </c>
      <c r="D15864" t="s">
        <v>626</v>
      </c>
      <c r="E15864" t="s">
        <v>70</v>
      </c>
      <c r="F15864" s="1">
        <v>37143</v>
      </c>
      <c r="G15864">
        <v>1</v>
      </c>
      <c r="O15864">
        <v>7.9</v>
      </c>
      <c r="P15864" t="s">
        <v>71</v>
      </c>
      <c r="Q15864">
        <v>24.3</v>
      </c>
      <c r="R15864" t="s">
        <v>71</v>
      </c>
    </row>
    <row r="15865" spans="1:46" x14ac:dyDescent="0.2">
      <c r="A15865" t="s">
        <v>624</v>
      </c>
      <c r="B15865" t="s">
        <v>625</v>
      </c>
      <c r="C15865">
        <f>-70.03072494 / 41.96693373</f>
        <v>-1.6687119766850786</v>
      </c>
      <c r="D15865" t="s">
        <v>626</v>
      </c>
      <c r="E15865" t="s">
        <v>70</v>
      </c>
      <c r="F15865" s="1">
        <v>37143</v>
      </c>
      <c r="G15865">
        <v>2</v>
      </c>
      <c r="O15865">
        <v>7.8</v>
      </c>
      <c r="P15865" t="s">
        <v>71</v>
      </c>
      <c r="Q15865">
        <v>24.3</v>
      </c>
      <c r="R15865" t="s">
        <v>71</v>
      </c>
    </row>
    <row r="15866" spans="1:46" x14ac:dyDescent="0.2">
      <c r="A15866" t="s">
        <v>624</v>
      </c>
      <c r="B15866" t="s">
        <v>625</v>
      </c>
      <c r="C15866">
        <f>-70.03072494 / 41.96693373</f>
        <v>-1.6687119766850786</v>
      </c>
      <c r="D15866" t="s">
        <v>626</v>
      </c>
      <c r="E15866" t="s">
        <v>70</v>
      </c>
      <c r="F15866" s="1">
        <v>37143</v>
      </c>
      <c r="G15866">
        <v>3</v>
      </c>
      <c r="K15866">
        <v>1.66</v>
      </c>
      <c r="L15866" t="s">
        <v>71</v>
      </c>
      <c r="O15866">
        <v>7.8</v>
      </c>
      <c r="P15866" t="s">
        <v>71</v>
      </c>
      <c r="Q15866">
        <v>24.3</v>
      </c>
      <c r="R15866" t="s">
        <v>71</v>
      </c>
      <c r="S15866">
        <v>0.46</v>
      </c>
      <c r="T15866" t="s">
        <v>71</v>
      </c>
      <c r="U15866">
        <v>14.25</v>
      </c>
      <c r="V15866" t="s">
        <v>71</v>
      </c>
      <c r="W15866">
        <v>13.9</v>
      </c>
      <c r="X15866" t="s">
        <v>71</v>
      </c>
      <c r="Y15866">
        <v>0</v>
      </c>
      <c r="AA15866">
        <v>35.57</v>
      </c>
      <c r="AE15866">
        <v>1.4</v>
      </c>
      <c r="AF15866" t="s">
        <v>71</v>
      </c>
      <c r="AG15866">
        <v>5.79</v>
      </c>
      <c r="AH15866" t="s">
        <v>71</v>
      </c>
      <c r="AS15866">
        <v>0.25</v>
      </c>
      <c r="AT15866" t="s">
        <v>71</v>
      </c>
    </row>
    <row r="15867" spans="1:46" x14ac:dyDescent="0.2">
      <c r="A15867" t="s">
        <v>624</v>
      </c>
      <c r="B15867" t="s">
        <v>625</v>
      </c>
      <c r="C15867">
        <f>-70.03072494 / 41.96693373</f>
        <v>-1.6687119766850786</v>
      </c>
      <c r="D15867" t="s">
        <v>626</v>
      </c>
      <c r="E15867" t="s">
        <v>70</v>
      </c>
      <c r="F15867" s="1">
        <v>37143</v>
      </c>
      <c r="G15867">
        <v>4</v>
      </c>
      <c r="O15867">
        <v>7.8</v>
      </c>
      <c r="P15867" t="s">
        <v>71</v>
      </c>
      <c r="Q15867">
        <v>24.3</v>
      </c>
      <c r="R15867" t="s">
        <v>71</v>
      </c>
    </row>
    <row r="15868" spans="1:46" x14ac:dyDescent="0.2">
      <c r="A15868" t="s">
        <v>624</v>
      </c>
      <c r="B15868" t="s">
        <v>625</v>
      </c>
      <c r="C15868">
        <f>-70.03072494 / 41.96693373</f>
        <v>-1.6687119766850786</v>
      </c>
      <c r="D15868" t="s">
        <v>626</v>
      </c>
      <c r="E15868" t="s">
        <v>70</v>
      </c>
      <c r="F15868" s="1">
        <v>37143</v>
      </c>
      <c r="G15868">
        <v>5</v>
      </c>
      <c r="O15868">
        <v>7.7</v>
      </c>
      <c r="P15868" t="s">
        <v>71</v>
      </c>
      <c r="Q15868">
        <v>24.3</v>
      </c>
      <c r="R15868" t="s">
        <v>71</v>
      </c>
    </row>
    <row r="15869" spans="1:46" x14ac:dyDescent="0.2">
      <c r="A15869" t="s">
        <v>624</v>
      </c>
      <c r="B15869" t="s">
        <v>625</v>
      </c>
      <c r="C15869">
        <f>-70.03072494 / 41.96693373</f>
        <v>-1.6687119766850786</v>
      </c>
      <c r="D15869" t="s">
        <v>626</v>
      </c>
      <c r="E15869" t="s">
        <v>70</v>
      </c>
      <c r="F15869" s="1">
        <v>37143</v>
      </c>
      <c r="G15869">
        <v>6</v>
      </c>
      <c r="O15869">
        <v>7.7</v>
      </c>
      <c r="P15869" t="s">
        <v>71</v>
      </c>
      <c r="Q15869">
        <v>24.3</v>
      </c>
      <c r="R15869" t="s">
        <v>71</v>
      </c>
    </row>
    <row r="15870" spans="1:46" x14ac:dyDescent="0.2">
      <c r="A15870" t="s">
        <v>624</v>
      </c>
      <c r="B15870" t="s">
        <v>625</v>
      </c>
      <c r="C15870">
        <f>-70.03072494 / 41.96693373</f>
        <v>-1.6687119766850786</v>
      </c>
      <c r="D15870" t="s">
        <v>626</v>
      </c>
      <c r="E15870" t="s">
        <v>70</v>
      </c>
      <c r="F15870" s="1">
        <v>37143</v>
      </c>
      <c r="G15870">
        <v>7</v>
      </c>
      <c r="O15870">
        <v>6.1</v>
      </c>
      <c r="P15870" t="s">
        <v>71</v>
      </c>
      <c r="Q15870">
        <v>23.8</v>
      </c>
      <c r="R15870" t="s">
        <v>71</v>
      </c>
    </row>
    <row r="15871" spans="1:46" x14ac:dyDescent="0.2">
      <c r="A15871" t="s">
        <v>624</v>
      </c>
      <c r="B15871" t="s">
        <v>625</v>
      </c>
      <c r="C15871">
        <f>-70.03072494 / 41.96693373</f>
        <v>-1.6687119766850786</v>
      </c>
      <c r="D15871" t="s">
        <v>626</v>
      </c>
      <c r="E15871" t="s">
        <v>70</v>
      </c>
      <c r="F15871" s="1">
        <v>37143</v>
      </c>
      <c r="G15871">
        <v>8</v>
      </c>
      <c r="O15871">
        <v>0.3</v>
      </c>
      <c r="P15871" t="s">
        <v>71</v>
      </c>
      <c r="Q15871">
        <v>19.5</v>
      </c>
      <c r="R15871" t="s">
        <v>71</v>
      </c>
    </row>
    <row r="15872" spans="1:46" x14ac:dyDescent="0.2">
      <c r="A15872" t="s">
        <v>624</v>
      </c>
      <c r="B15872" t="s">
        <v>625</v>
      </c>
      <c r="C15872">
        <f>-70.03072494 / 41.96693373</f>
        <v>-1.6687119766850786</v>
      </c>
      <c r="D15872" t="s">
        <v>626</v>
      </c>
      <c r="E15872" t="s">
        <v>70</v>
      </c>
      <c r="F15872" s="1">
        <v>37143</v>
      </c>
      <c r="G15872">
        <v>9</v>
      </c>
      <c r="K15872">
        <v>24.75</v>
      </c>
      <c r="L15872" t="s">
        <v>71</v>
      </c>
      <c r="O15872">
        <v>0.26</v>
      </c>
      <c r="P15872" t="s">
        <v>71</v>
      </c>
      <c r="Q15872">
        <v>15.7</v>
      </c>
      <c r="R15872" t="s">
        <v>71</v>
      </c>
      <c r="S15872">
        <v>0.76</v>
      </c>
      <c r="T15872" t="s">
        <v>71</v>
      </c>
      <c r="U15872">
        <v>23.54</v>
      </c>
      <c r="V15872" t="s">
        <v>71</v>
      </c>
      <c r="W15872">
        <v>21.5</v>
      </c>
      <c r="X15872" t="s">
        <v>71</v>
      </c>
      <c r="Y15872">
        <v>49.7</v>
      </c>
      <c r="AA15872">
        <v>62.08</v>
      </c>
      <c r="AE15872">
        <v>5.6</v>
      </c>
      <c r="AF15872" t="s">
        <v>71</v>
      </c>
      <c r="AG15872">
        <v>5.83</v>
      </c>
      <c r="AH15872" t="s">
        <v>71</v>
      </c>
      <c r="AS15872">
        <v>14.1</v>
      </c>
      <c r="AT15872" t="s">
        <v>71</v>
      </c>
    </row>
    <row r="15873" spans="1:46" x14ac:dyDescent="0.2">
      <c r="A15873" t="s">
        <v>624</v>
      </c>
      <c r="B15873" t="s">
        <v>625</v>
      </c>
      <c r="C15873">
        <f>-70.03072494 / 41.96693373</f>
        <v>-1.6687119766850786</v>
      </c>
      <c r="D15873" t="s">
        <v>626</v>
      </c>
      <c r="E15873" t="s">
        <v>70</v>
      </c>
      <c r="F15873" s="1">
        <v>37143</v>
      </c>
      <c r="G15873">
        <v>10</v>
      </c>
      <c r="K15873">
        <v>21.71</v>
      </c>
      <c r="L15873" t="s">
        <v>71</v>
      </c>
      <c r="O15873">
        <v>0.26</v>
      </c>
      <c r="P15873" t="s">
        <v>71</v>
      </c>
      <c r="Q15873">
        <v>13.4</v>
      </c>
      <c r="R15873" t="s">
        <v>71</v>
      </c>
      <c r="S15873">
        <v>0.97</v>
      </c>
      <c r="T15873" t="s">
        <v>71</v>
      </c>
      <c r="U15873">
        <v>30.04</v>
      </c>
      <c r="V15873" t="s">
        <v>71</v>
      </c>
      <c r="W15873">
        <v>22.6</v>
      </c>
      <c r="X15873" t="s">
        <v>71</v>
      </c>
      <c r="Y15873">
        <v>53.21</v>
      </c>
      <c r="AA15873">
        <v>60.79</v>
      </c>
      <c r="AE15873">
        <v>5.7</v>
      </c>
      <c r="AF15873" t="s">
        <v>71</v>
      </c>
      <c r="AG15873">
        <v>5.84</v>
      </c>
      <c r="AH15873" t="s">
        <v>71</v>
      </c>
      <c r="AS15873">
        <v>30.27</v>
      </c>
      <c r="AT15873" t="s">
        <v>71</v>
      </c>
    </row>
    <row r="15874" spans="1:46" x14ac:dyDescent="0.2">
      <c r="A15874" t="s">
        <v>624</v>
      </c>
      <c r="B15874" t="s">
        <v>625</v>
      </c>
      <c r="C15874">
        <f>-70.03072494 / 41.96693373</f>
        <v>-1.6687119766850786</v>
      </c>
      <c r="D15874" t="s">
        <v>626</v>
      </c>
      <c r="E15874" t="s">
        <v>70</v>
      </c>
      <c r="F15874" s="1">
        <v>37143</v>
      </c>
      <c r="G15874">
        <v>11</v>
      </c>
      <c r="O15874">
        <v>0.23</v>
      </c>
      <c r="P15874" t="s">
        <v>71</v>
      </c>
      <c r="Q15874">
        <v>11.8</v>
      </c>
      <c r="R15874" t="s">
        <v>71</v>
      </c>
    </row>
    <row r="15875" spans="1:46" x14ac:dyDescent="0.2">
      <c r="A15875" t="s">
        <v>624</v>
      </c>
      <c r="B15875" t="s">
        <v>625</v>
      </c>
      <c r="C15875">
        <f>-70.03072494 / 41.96693373</f>
        <v>-1.6687119766850786</v>
      </c>
      <c r="D15875" t="s">
        <v>626</v>
      </c>
      <c r="E15875" t="s">
        <v>70</v>
      </c>
      <c r="F15875" s="1">
        <v>37873</v>
      </c>
      <c r="G15875">
        <v>0.5</v>
      </c>
      <c r="I15875">
        <v>12</v>
      </c>
      <c r="J15875" t="s">
        <v>71</v>
      </c>
      <c r="K15875">
        <v>0.99</v>
      </c>
      <c r="L15875" t="s">
        <v>71</v>
      </c>
      <c r="M15875">
        <v>6.82</v>
      </c>
      <c r="N15875" t="s">
        <v>71</v>
      </c>
      <c r="O15875">
        <v>8.25</v>
      </c>
      <c r="P15875" t="s">
        <v>71</v>
      </c>
      <c r="Q15875">
        <v>25.06</v>
      </c>
      <c r="R15875" t="s">
        <v>71</v>
      </c>
      <c r="S15875">
        <v>0.3</v>
      </c>
      <c r="T15875" t="s">
        <v>71</v>
      </c>
      <c r="U15875">
        <v>9.2899999999999991</v>
      </c>
      <c r="V15875" t="s">
        <v>71</v>
      </c>
      <c r="W15875">
        <v>16.5</v>
      </c>
      <c r="X15875" t="s">
        <v>71</v>
      </c>
      <c r="Y15875">
        <v>36.29</v>
      </c>
      <c r="AA15875">
        <v>30.5</v>
      </c>
      <c r="AC15875">
        <v>32.33</v>
      </c>
      <c r="AE15875">
        <v>0.12</v>
      </c>
      <c r="AF15875" t="s">
        <v>71</v>
      </c>
      <c r="AG15875">
        <v>5.75</v>
      </c>
      <c r="AH15875" t="s">
        <v>71</v>
      </c>
      <c r="AS15875">
        <v>0.8</v>
      </c>
      <c r="AT15875" t="s">
        <v>71</v>
      </c>
    </row>
    <row r="15876" spans="1:46" x14ac:dyDescent="0.2">
      <c r="A15876" t="s">
        <v>624</v>
      </c>
      <c r="B15876" t="s">
        <v>625</v>
      </c>
      <c r="C15876">
        <f>-70.03072494 / 41.96693373</f>
        <v>-1.6687119766850786</v>
      </c>
      <c r="D15876" t="s">
        <v>626</v>
      </c>
      <c r="E15876" t="s">
        <v>70</v>
      </c>
      <c r="F15876" s="1">
        <v>37873</v>
      </c>
      <c r="G15876">
        <v>1</v>
      </c>
      <c r="O15876">
        <v>8.27</v>
      </c>
      <c r="P15876" t="s">
        <v>71</v>
      </c>
      <c r="Q15876">
        <v>24.86</v>
      </c>
      <c r="R15876" t="s">
        <v>71</v>
      </c>
    </row>
    <row r="15877" spans="1:46" x14ac:dyDescent="0.2">
      <c r="A15877" t="s">
        <v>624</v>
      </c>
      <c r="B15877" t="s">
        <v>625</v>
      </c>
      <c r="C15877">
        <f>-70.03072494 / 41.96693373</f>
        <v>-1.6687119766850786</v>
      </c>
      <c r="D15877" t="s">
        <v>626</v>
      </c>
      <c r="E15877" t="s">
        <v>70</v>
      </c>
      <c r="F15877" s="1">
        <v>37873</v>
      </c>
      <c r="G15877">
        <v>2</v>
      </c>
      <c r="O15877">
        <v>8.2200000000000006</v>
      </c>
      <c r="P15877" t="s">
        <v>71</v>
      </c>
      <c r="Q15877">
        <v>24.77</v>
      </c>
      <c r="R15877" t="s">
        <v>71</v>
      </c>
    </row>
    <row r="15878" spans="1:46" x14ac:dyDescent="0.2">
      <c r="A15878" t="s">
        <v>624</v>
      </c>
      <c r="B15878" t="s">
        <v>625</v>
      </c>
      <c r="C15878">
        <f>-70.03072494 / 41.96693373</f>
        <v>-1.6687119766850786</v>
      </c>
      <c r="D15878" t="s">
        <v>626</v>
      </c>
      <c r="E15878" t="s">
        <v>70</v>
      </c>
      <c r="F15878" s="1">
        <v>37873</v>
      </c>
      <c r="G15878">
        <v>3</v>
      </c>
      <c r="O15878">
        <v>8.16</v>
      </c>
      <c r="P15878" t="s">
        <v>71</v>
      </c>
      <c r="Q15878">
        <v>24.75</v>
      </c>
      <c r="R15878" t="s">
        <v>71</v>
      </c>
      <c r="S15878">
        <v>0.4</v>
      </c>
      <c r="T15878" t="s">
        <v>71</v>
      </c>
      <c r="W15878">
        <v>18.5</v>
      </c>
      <c r="X15878" t="s">
        <v>71</v>
      </c>
      <c r="AE15878">
        <v>0.12</v>
      </c>
      <c r="AF15878" t="s">
        <v>71</v>
      </c>
      <c r="AG15878">
        <v>5.81</v>
      </c>
      <c r="AH15878" t="s">
        <v>71</v>
      </c>
    </row>
    <row r="15879" spans="1:46" x14ac:dyDescent="0.2">
      <c r="A15879" t="s">
        <v>624</v>
      </c>
      <c r="B15879" t="s">
        <v>625</v>
      </c>
      <c r="C15879">
        <f>-70.03072494 / 41.96693373</f>
        <v>-1.6687119766850786</v>
      </c>
      <c r="D15879" t="s">
        <v>626</v>
      </c>
      <c r="E15879" t="s">
        <v>70</v>
      </c>
      <c r="F15879" s="1">
        <v>37873</v>
      </c>
      <c r="G15879">
        <v>4</v>
      </c>
      <c r="O15879">
        <v>8.15</v>
      </c>
      <c r="P15879" t="s">
        <v>71</v>
      </c>
      <c r="Q15879">
        <v>24.7</v>
      </c>
      <c r="R15879" t="s">
        <v>71</v>
      </c>
    </row>
    <row r="15880" spans="1:46" x14ac:dyDescent="0.2">
      <c r="A15880" t="s">
        <v>624</v>
      </c>
      <c r="B15880" t="s">
        <v>625</v>
      </c>
      <c r="C15880">
        <f>-70.03072494 / 41.96693373</f>
        <v>-1.6687119766850786</v>
      </c>
      <c r="D15880" t="s">
        <v>626</v>
      </c>
      <c r="E15880" t="s">
        <v>70</v>
      </c>
      <c r="F15880" s="1">
        <v>37873</v>
      </c>
      <c r="G15880">
        <v>5</v>
      </c>
      <c r="O15880">
        <v>10.43</v>
      </c>
      <c r="P15880" t="s">
        <v>71</v>
      </c>
      <c r="Q15880">
        <v>20.61</v>
      </c>
      <c r="R15880" t="s">
        <v>71</v>
      </c>
    </row>
    <row r="15881" spans="1:46" x14ac:dyDescent="0.2">
      <c r="A15881" t="s">
        <v>624</v>
      </c>
      <c r="B15881" t="s">
        <v>625</v>
      </c>
      <c r="C15881">
        <f>-70.03072494 / 41.96693373</f>
        <v>-1.6687119766850786</v>
      </c>
      <c r="D15881" t="s">
        <v>626</v>
      </c>
      <c r="E15881" t="s">
        <v>70</v>
      </c>
      <c r="F15881" s="1">
        <v>37873</v>
      </c>
      <c r="G15881">
        <v>6</v>
      </c>
      <c r="O15881">
        <v>12.28</v>
      </c>
      <c r="P15881" t="s">
        <v>71</v>
      </c>
      <c r="Q15881">
        <v>16.7</v>
      </c>
      <c r="R15881" t="s">
        <v>71</v>
      </c>
    </row>
    <row r="15882" spans="1:46" x14ac:dyDescent="0.2">
      <c r="A15882" t="s">
        <v>624</v>
      </c>
      <c r="B15882" t="s">
        <v>625</v>
      </c>
      <c r="C15882">
        <f>-70.03072494 / 41.96693373</f>
        <v>-1.6687119766850786</v>
      </c>
      <c r="D15882" t="s">
        <v>626</v>
      </c>
      <c r="E15882" t="s">
        <v>70</v>
      </c>
      <c r="F15882" s="1">
        <v>37873</v>
      </c>
      <c r="G15882">
        <v>7</v>
      </c>
      <c r="O15882">
        <v>10.94</v>
      </c>
      <c r="P15882" t="s">
        <v>71</v>
      </c>
      <c r="Q15882">
        <v>13.92</v>
      </c>
      <c r="R15882" t="s">
        <v>71</v>
      </c>
    </row>
    <row r="15883" spans="1:46" x14ac:dyDescent="0.2">
      <c r="A15883" t="s">
        <v>624</v>
      </c>
      <c r="B15883" t="s">
        <v>625</v>
      </c>
      <c r="C15883">
        <f>-70.03072494 / 41.96693373</f>
        <v>-1.6687119766850786</v>
      </c>
      <c r="D15883" t="s">
        <v>626</v>
      </c>
      <c r="E15883" t="s">
        <v>70</v>
      </c>
      <c r="F15883" s="1">
        <v>37873</v>
      </c>
      <c r="G15883">
        <v>8</v>
      </c>
      <c r="O15883">
        <v>6.84</v>
      </c>
      <c r="P15883" t="s">
        <v>71</v>
      </c>
      <c r="Q15883">
        <v>12.32</v>
      </c>
      <c r="R15883" t="s">
        <v>71</v>
      </c>
    </row>
    <row r="15884" spans="1:46" x14ac:dyDescent="0.2">
      <c r="A15884" t="s">
        <v>624</v>
      </c>
      <c r="B15884" t="s">
        <v>625</v>
      </c>
      <c r="C15884">
        <f>-70.03072494 / 41.96693373</f>
        <v>-1.6687119766850786</v>
      </c>
      <c r="D15884" t="s">
        <v>626</v>
      </c>
      <c r="E15884" t="s">
        <v>70</v>
      </c>
      <c r="F15884" s="1">
        <v>37873</v>
      </c>
      <c r="G15884">
        <v>9</v>
      </c>
      <c r="K15884">
        <v>1.88</v>
      </c>
      <c r="L15884" t="s">
        <v>71</v>
      </c>
      <c r="O15884">
        <v>2.37</v>
      </c>
      <c r="P15884" t="s">
        <v>71</v>
      </c>
      <c r="Q15884">
        <v>11.42</v>
      </c>
      <c r="R15884" t="s">
        <v>71</v>
      </c>
      <c r="S15884">
        <v>0.2</v>
      </c>
      <c r="T15884" t="s">
        <v>71</v>
      </c>
      <c r="U15884">
        <v>6.19</v>
      </c>
      <c r="V15884" t="s">
        <v>71</v>
      </c>
      <c r="W15884">
        <v>35.200000000000003</v>
      </c>
      <c r="X15884" t="s">
        <v>71</v>
      </c>
      <c r="Y15884">
        <v>30.44</v>
      </c>
      <c r="AA15884">
        <v>36.79</v>
      </c>
      <c r="AE15884">
        <v>1.38</v>
      </c>
      <c r="AF15884" t="s">
        <v>71</v>
      </c>
      <c r="AG15884">
        <v>5.78</v>
      </c>
      <c r="AH15884" t="s">
        <v>71</v>
      </c>
      <c r="AS15884">
        <v>1.03</v>
      </c>
      <c r="AT15884" t="s">
        <v>71</v>
      </c>
    </row>
    <row r="15885" spans="1:46" x14ac:dyDescent="0.2">
      <c r="A15885" t="s">
        <v>624</v>
      </c>
      <c r="B15885" t="s">
        <v>625</v>
      </c>
      <c r="C15885">
        <f>-70.03072494 / 41.96693373</f>
        <v>-1.6687119766850786</v>
      </c>
      <c r="D15885" t="s">
        <v>626</v>
      </c>
      <c r="E15885" t="s">
        <v>70</v>
      </c>
      <c r="F15885" s="1">
        <v>37873</v>
      </c>
      <c r="G15885">
        <v>10</v>
      </c>
      <c r="O15885">
        <v>2.2400000000000002</v>
      </c>
      <c r="P15885" t="s">
        <v>71</v>
      </c>
      <c r="Q15885">
        <v>10.62</v>
      </c>
      <c r="R15885" t="s">
        <v>71</v>
      </c>
    </row>
    <row r="15886" spans="1:46" x14ac:dyDescent="0.2">
      <c r="A15886" t="s">
        <v>624</v>
      </c>
      <c r="B15886" t="s">
        <v>625</v>
      </c>
      <c r="C15886">
        <f>-70.03072494 / 41.96693373</f>
        <v>-1.6687119766850786</v>
      </c>
      <c r="D15886" t="s">
        <v>626</v>
      </c>
      <c r="E15886" t="s">
        <v>70</v>
      </c>
      <c r="F15886" s="1">
        <v>37873</v>
      </c>
      <c r="G15886">
        <v>11</v>
      </c>
      <c r="K15886">
        <v>45.05</v>
      </c>
      <c r="L15886" t="s">
        <v>71</v>
      </c>
      <c r="O15886">
        <v>1.88</v>
      </c>
      <c r="P15886" t="s">
        <v>71</v>
      </c>
      <c r="Q15886">
        <v>10.36</v>
      </c>
      <c r="R15886" t="s">
        <v>71</v>
      </c>
      <c r="S15886">
        <v>0.9</v>
      </c>
      <c r="T15886" t="s">
        <v>71</v>
      </c>
      <c r="U15886">
        <v>27.88</v>
      </c>
      <c r="V15886" t="s">
        <v>71</v>
      </c>
      <c r="W15886">
        <v>74</v>
      </c>
      <c r="X15886" t="s">
        <v>71</v>
      </c>
      <c r="Y15886">
        <v>52.14</v>
      </c>
      <c r="AA15886">
        <v>67.95</v>
      </c>
      <c r="AE15886">
        <v>0.88</v>
      </c>
      <c r="AF15886" t="s">
        <v>71</v>
      </c>
      <c r="AG15886">
        <v>6.12</v>
      </c>
      <c r="AH15886" t="s">
        <v>71</v>
      </c>
      <c r="AS15886">
        <v>7.1</v>
      </c>
      <c r="AT15886" t="s">
        <v>71</v>
      </c>
    </row>
    <row r="15887" spans="1:46" x14ac:dyDescent="0.2">
      <c r="A15887" t="s">
        <v>624</v>
      </c>
      <c r="B15887" t="s">
        <v>625</v>
      </c>
      <c r="C15887">
        <f>-70.03072494 / 41.96693373</f>
        <v>-1.6687119766850786</v>
      </c>
      <c r="D15887" t="s">
        <v>626</v>
      </c>
      <c r="E15887" t="s">
        <v>70</v>
      </c>
      <c r="F15887" s="1">
        <v>41136</v>
      </c>
      <c r="G15887">
        <v>0.5</v>
      </c>
      <c r="I15887">
        <v>11.8</v>
      </c>
      <c r="J15887" t="s">
        <v>71</v>
      </c>
      <c r="K15887">
        <v>1.53</v>
      </c>
      <c r="L15887" t="s">
        <v>71</v>
      </c>
      <c r="M15887">
        <v>6.35</v>
      </c>
      <c r="N15887" t="s">
        <v>71</v>
      </c>
      <c r="O15887">
        <v>7.93</v>
      </c>
      <c r="P15887" t="s">
        <v>71</v>
      </c>
      <c r="Q15887">
        <v>27.39</v>
      </c>
      <c r="R15887" t="s">
        <v>71</v>
      </c>
      <c r="S15887">
        <v>0.33</v>
      </c>
      <c r="T15887" t="s">
        <v>71</v>
      </c>
      <c r="U15887">
        <v>10.220000000000001</v>
      </c>
      <c r="V15887" t="s">
        <v>71</v>
      </c>
      <c r="W15887">
        <v>16.61</v>
      </c>
      <c r="X15887" t="s">
        <v>71</v>
      </c>
      <c r="Y15887">
        <v>37.67</v>
      </c>
      <c r="AA15887">
        <v>34.770000000000003</v>
      </c>
      <c r="AC15887">
        <v>33.36</v>
      </c>
      <c r="AE15887">
        <v>1.2</v>
      </c>
      <c r="AF15887" t="s">
        <v>71</v>
      </c>
      <c r="AG15887">
        <v>5.73</v>
      </c>
      <c r="AH15887" t="s">
        <v>71</v>
      </c>
      <c r="AS15887">
        <v>0.93</v>
      </c>
      <c r="AT15887" t="s">
        <v>71</v>
      </c>
    </row>
    <row r="15888" spans="1:46" x14ac:dyDescent="0.2">
      <c r="A15888" t="s">
        <v>624</v>
      </c>
      <c r="B15888" t="s">
        <v>625</v>
      </c>
      <c r="C15888">
        <f>-70.03072494 / 41.96693373</f>
        <v>-1.6687119766850786</v>
      </c>
      <c r="D15888" t="s">
        <v>626</v>
      </c>
      <c r="E15888" t="s">
        <v>70</v>
      </c>
      <c r="F15888" s="1">
        <v>41136</v>
      </c>
      <c r="G15888">
        <v>1</v>
      </c>
      <c r="O15888">
        <v>7.92</v>
      </c>
      <c r="P15888" t="s">
        <v>71</v>
      </c>
      <c r="Q15888">
        <v>27.39</v>
      </c>
      <c r="R15888" t="s">
        <v>71</v>
      </c>
    </row>
    <row r="15889" spans="1:46" x14ac:dyDescent="0.2">
      <c r="A15889" t="s">
        <v>624</v>
      </c>
      <c r="B15889" t="s">
        <v>625</v>
      </c>
      <c r="C15889">
        <f>-70.03072494 / 41.96693373</f>
        <v>-1.6687119766850786</v>
      </c>
      <c r="D15889" t="s">
        <v>626</v>
      </c>
      <c r="E15889" t="s">
        <v>70</v>
      </c>
      <c r="F15889" s="1">
        <v>41136</v>
      </c>
      <c r="G15889">
        <v>2</v>
      </c>
      <c r="O15889">
        <v>7.88</v>
      </c>
      <c r="P15889" t="s">
        <v>71</v>
      </c>
      <c r="Q15889">
        <v>27.31</v>
      </c>
      <c r="R15889" t="s">
        <v>71</v>
      </c>
    </row>
    <row r="15890" spans="1:46" x14ac:dyDescent="0.2">
      <c r="A15890" t="s">
        <v>624</v>
      </c>
      <c r="B15890" t="s">
        <v>625</v>
      </c>
      <c r="C15890">
        <f>-70.03072494 / 41.96693373</f>
        <v>-1.6687119766850786</v>
      </c>
      <c r="D15890" t="s">
        <v>626</v>
      </c>
      <c r="E15890" t="s">
        <v>70</v>
      </c>
      <c r="F15890" s="1">
        <v>41136</v>
      </c>
      <c r="G15890">
        <v>3</v>
      </c>
      <c r="O15890">
        <v>7.77</v>
      </c>
      <c r="P15890" t="s">
        <v>71</v>
      </c>
      <c r="Q15890">
        <v>27.22</v>
      </c>
      <c r="R15890" t="s">
        <v>71</v>
      </c>
    </row>
    <row r="15891" spans="1:46" x14ac:dyDescent="0.2">
      <c r="A15891" t="s">
        <v>624</v>
      </c>
      <c r="B15891" t="s">
        <v>625</v>
      </c>
      <c r="C15891">
        <f>-70.03072494 / 41.96693373</f>
        <v>-1.6687119766850786</v>
      </c>
      <c r="D15891" t="s">
        <v>626</v>
      </c>
      <c r="E15891" t="s">
        <v>70</v>
      </c>
      <c r="F15891" s="1">
        <v>41136</v>
      </c>
      <c r="G15891">
        <v>4</v>
      </c>
      <c r="O15891">
        <v>7.73</v>
      </c>
      <c r="P15891" t="s">
        <v>71</v>
      </c>
      <c r="Q15891">
        <v>27.21</v>
      </c>
      <c r="R15891" t="s">
        <v>71</v>
      </c>
    </row>
    <row r="15892" spans="1:46" x14ac:dyDescent="0.2">
      <c r="A15892" t="s">
        <v>624</v>
      </c>
      <c r="B15892" t="s">
        <v>625</v>
      </c>
      <c r="C15892">
        <f>-70.03072494 / 41.96693373</f>
        <v>-1.6687119766850786</v>
      </c>
      <c r="D15892" t="s">
        <v>626</v>
      </c>
      <c r="E15892" t="s">
        <v>70</v>
      </c>
      <c r="F15892" s="1">
        <v>41136</v>
      </c>
      <c r="G15892">
        <v>5</v>
      </c>
      <c r="O15892">
        <v>7.39</v>
      </c>
      <c r="P15892" t="s">
        <v>71</v>
      </c>
      <c r="Q15892">
        <v>26.23</v>
      </c>
      <c r="R15892" t="s">
        <v>71</v>
      </c>
    </row>
    <row r="15893" spans="1:46" x14ac:dyDescent="0.2">
      <c r="A15893" t="s">
        <v>624</v>
      </c>
      <c r="B15893" t="s">
        <v>625</v>
      </c>
      <c r="C15893">
        <f>-70.03072494 / 41.96693373</f>
        <v>-1.6687119766850786</v>
      </c>
      <c r="D15893" t="s">
        <v>626</v>
      </c>
      <c r="E15893" t="s">
        <v>70</v>
      </c>
      <c r="F15893" s="1">
        <v>41136</v>
      </c>
      <c r="G15893">
        <v>6</v>
      </c>
      <c r="O15893">
        <v>7.92</v>
      </c>
      <c r="P15893" t="s">
        <v>71</v>
      </c>
      <c r="Q15893">
        <v>23.86</v>
      </c>
      <c r="R15893" t="s">
        <v>71</v>
      </c>
    </row>
    <row r="15894" spans="1:46" x14ac:dyDescent="0.2">
      <c r="A15894" t="s">
        <v>624</v>
      </c>
      <c r="B15894" t="s">
        <v>625</v>
      </c>
      <c r="C15894">
        <f>-70.03072494 / 41.96693373</f>
        <v>-1.6687119766850786</v>
      </c>
      <c r="D15894" t="s">
        <v>626</v>
      </c>
      <c r="E15894" t="s">
        <v>70</v>
      </c>
      <c r="F15894" s="1">
        <v>41136</v>
      </c>
      <c r="G15894">
        <v>7</v>
      </c>
      <c r="O15894">
        <v>8.94</v>
      </c>
      <c r="P15894" t="s">
        <v>71</v>
      </c>
      <c r="Q15894">
        <v>26.07</v>
      </c>
      <c r="R15894" t="s">
        <v>71</v>
      </c>
    </row>
    <row r="15895" spans="1:46" x14ac:dyDescent="0.2">
      <c r="A15895" t="s">
        <v>624</v>
      </c>
      <c r="B15895" t="s">
        <v>625</v>
      </c>
      <c r="C15895">
        <f>-70.03072494 / 41.96693373</f>
        <v>-1.6687119766850786</v>
      </c>
      <c r="D15895" t="s">
        <v>626</v>
      </c>
      <c r="E15895" t="s">
        <v>70</v>
      </c>
      <c r="F15895" s="1">
        <v>41136</v>
      </c>
      <c r="G15895">
        <v>8</v>
      </c>
      <c r="O15895">
        <v>7.83</v>
      </c>
      <c r="P15895" t="s">
        <v>71</v>
      </c>
      <c r="Q15895">
        <v>17.82</v>
      </c>
      <c r="R15895" t="s">
        <v>71</v>
      </c>
    </row>
    <row r="15896" spans="1:46" x14ac:dyDescent="0.2">
      <c r="A15896" t="s">
        <v>624</v>
      </c>
      <c r="B15896" t="s">
        <v>625</v>
      </c>
      <c r="C15896">
        <f>-70.03072494 / 41.96693373</f>
        <v>-1.6687119766850786</v>
      </c>
      <c r="D15896" t="s">
        <v>626</v>
      </c>
      <c r="E15896" t="s">
        <v>70</v>
      </c>
      <c r="F15896" s="1">
        <v>41136</v>
      </c>
      <c r="G15896">
        <v>9</v>
      </c>
      <c r="O15896">
        <v>4.3</v>
      </c>
      <c r="P15896" t="s">
        <v>71</v>
      </c>
      <c r="Q15896">
        <v>15.17</v>
      </c>
      <c r="R15896" t="s">
        <v>71</v>
      </c>
    </row>
    <row r="15897" spans="1:46" x14ac:dyDescent="0.2">
      <c r="A15897" t="s">
        <v>624</v>
      </c>
      <c r="B15897" t="s">
        <v>625</v>
      </c>
      <c r="C15897">
        <f>-70.03072494 / 41.96693373</f>
        <v>-1.6687119766850786</v>
      </c>
      <c r="D15897" t="s">
        <v>626</v>
      </c>
      <c r="E15897" t="s">
        <v>70</v>
      </c>
      <c r="F15897" s="1">
        <v>41136</v>
      </c>
      <c r="G15897">
        <v>10</v>
      </c>
      <c r="O15897">
        <v>0.72</v>
      </c>
      <c r="P15897" t="s">
        <v>71</v>
      </c>
      <c r="Q15897">
        <v>13.61</v>
      </c>
      <c r="R15897" t="s">
        <v>71</v>
      </c>
    </row>
    <row r="15898" spans="1:46" x14ac:dyDescent="0.2">
      <c r="A15898" t="s">
        <v>624</v>
      </c>
      <c r="B15898" t="s">
        <v>625</v>
      </c>
      <c r="C15898">
        <f>-70.03072494 / 41.96693373</f>
        <v>-1.6687119766850786</v>
      </c>
      <c r="D15898" t="s">
        <v>626</v>
      </c>
      <c r="E15898" t="s">
        <v>70</v>
      </c>
      <c r="F15898" s="1">
        <v>41136</v>
      </c>
      <c r="G15898">
        <v>11</v>
      </c>
      <c r="O15898">
        <v>0.53</v>
      </c>
      <c r="P15898" t="s">
        <v>71</v>
      </c>
      <c r="Q15898">
        <v>12.86</v>
      </c>
      <c r="R15898" t="s">
        <v>71</v>
      </c>
    </row>
    <row r="15899" spans="1:46" x14ac:dyDescent="0.2">
      <c r="A15899" t="s">
        <v>624</v>
      </c>
      <c r="B15899" t="s">
        <v>625</v>
      </c>
      <c r="C15899">
        <f>-70.03072494 / 41.96693373</f>
        <v>-1.6687119766850786</v>
      </c>
      <c r="D15899" t="s">
        <v>626</v>
      </c>
      <c r="E15899" t="s">
        <v>70</v>
      </c>
      <c r="F15899" s="1">
        <v>41514</v>
      </c>
      <c r="G15899">
        <v>0.5</v>
      </c>
      <c r="I15899">
        <v>12</v>
      </c>
      <c r="J15899" t="s">
        <v>71</v>
      </c>
      <c r="K15899">
        <v>1.6</v>
      </c>
      <c r="L15899" t="s">
        <v>71</v>
      </c>
      <c r="M15899">
        <v>6.8</v>
      </c>
      <c r="N15899" t="s">
        <v>71</v>
      </c>
      <c r="O15899">
        <v>8.11</v>
      </c>
      <c r="P15899" t="s">
        <v>71</v>
      </c>
      <c r="Q15899">
        <v>24.52</v>
      </c>
      <c r="R15899" t="s">
        <v>71</v>
      </c>
      <c r="S15899">
        <v>0.12</v>
      </c>
      <c r="T15899" t="s">
        <v>71</v>
      </c>
      <c r="U15899">
        <v>3.72</v>
      </c>
      <c r="V15899" t="s">
        <v>71</v>
      </c>
      <c r="W15899">
        <v>23.39</v>
      </c>
      <c r="X15899" t="s">
        <v>71</v>
      </c>
      <c r="Y15899">
        <v>23.09</v>
      </c>
      <c r="AA15899">
        <v>35.21</v>
      </c>
      <c r="AC15899">
        <v>32.380000000000003</v>
      </c>
      <c r="AE15899">
        <v>1.5</v>
      </c>
      <c r="AF15899" t="s">
        <v>71</v>
      </c>
      <c r="AG15899">
        <v>5.0999999999999996</v>
      </c>
      <c r="AH15899" t="s">
        <v>71</v>
      </c>
      <c r="AS15899">
        <v>0.68</v>
      </c>
      <c r="AT15899" t="s">
        <v>71</v>
      </c>
    </row>
    <row r="15900" spans="1:46" x14ac:dyDescent="0.2">
      <c r="A15900" t="s">
        <v>624</v>
      </c>
      <c r="B15900" t="s">
        <v>625</v>
      </c>
      <c r="C15900">
        <f>-70.03072494 / 41.96693373</f>
        <v>-1.6687119766850786</v>
      </c>
      <c r="D15900" t="s">
        <v>626</v>
      </c>
      <c r="E15900" t="s">
        <v>70</v>
      </c>
      <c r="F15900" s="1">
        <v>41514</v>
      </c>
      <c r="G15900">
        <v>1</v>
      </c>
      <c r="O15900">
        <v>8.11</v>
      </c>
      <c r="P15900" t="s">
        <v>71</v>
      </c>
      <c r="Q15900">
        <v>24.52</v>
      </c>
      <c r="R15900" t="s">
        <v>71</v>
      </c>
    </row>
    <row r="15901" spans="1:46" x14ac:dyDescent="0.2">
      <c r="A15901" t="s">
        <v>624</v>
      </c>
      <c r="B15901" t="s">
        <v>625</v>
      </c>
      <c r="C15901">
        <f>-70.03072494 / 41.96693373</f>
        <v>-1.6687119766850786</v>
      </c>
      <c r="D15901" t="s">
        <v>626</v>
      </c>
      <c r="E15901" t="s">
        <v>70</v>
      </c>
      <c r="F15901" s="1">
        <v>41514</v>
      </c>
      <c r="G15901">
        <v>2</v>
      </c>
      <c r="O15901">
        <v>8.09</v>
      </c>
      <c r="P15901" t="s">
        <v>71</v>
      </c>
      <c r="Q15901">
        <v>24.52</v>
      </c>
      <c r="R15901" t="s">
        <v>71</v>
      </c>
    </row>
    <row r="15902" spans="1:46" x14ac:dyDescent="0.2">
      <c r="A15902" t="s">
        <v>624</v>
      </c>
      <c r="B15902" t="s">
        <v>625</v>
      </c>
      <c r="C15902">
        <f>-70.03072494 / 41.96693373</f>
        <v>-1.6687119766850786</v>
      </c>
      <c r="D15902" t="s">
        <v>626</v>
      </c>
      <c r="E15902" t="s">
        <v>70</v>
      </c>
      <c r="F15902" s="1">
        <v>41514</v>
      </c>
      <c r="G15902">
        <v>3</v>
      </c>
      <c r="O15902">
        <v>8.08</v>
      </c>
      <c r="P15902" t="s">
        <v>71</v>
      </c>
      <c r="Q15902">
        <v>24.51</v>
      </c>
      <c r="R15902" t="s">
        <v>71</v>
      </c>
    </row>
    <row r="15903" spans="1:46" x14ac:dyDescent="0.2">
      <c r="A15903" t="s">
        <v>624</v>
      </c>
      <c r="B15903" t="s">
        <v>625</v>
      </c>
      <c r="C15903">
        <f>-70.03072494 / 41.96693373</f>
        <v>-1.6687119766850786</v>
      </c>
      <c r="D15903" t="s">
        <v>626</v>
      </c>
      <c r="E15903" t="s">
        <v>70</v>
      </c>
      <c r="F15903" s="1">
        <v>41514</v>
      </c>
      <c r="G15903">
        <v>4</v>
      </c>
      <c r="O15903">
        <v>8.06</v>
      </c>
      <c r="P15903" t="s">
        <v>71</v>
      </c>
      <c r="Q15903">
        <v>24.51</v>
      </c>
      <c r="R15903" t="s">
        <v>71</v>
      </c>
    </row>
    <row r="15904" spans="1:46" x14ac:dyDescent="0.2">
      <c r="A15904" t="s">
        <v>624</v>
      </c>
      <c r="B15904" t="s">
        <v>625</v>
      </c>
      <c r="C15904">
        <f>-70.03072494 / 41.96693373</f>
        <v>-1.6687119766850786</v>
      </c>
      <c r="D15904" t="s">
        <v>626</v>
      </c>
      <c r="E15904" t="s">
        <v>70</v>
      </c>
      <c r="F15904" s="1">
        <v>41514</v>
      </c>
      <c r="G15904">
        <v>5</v>
      </c>
      <c r="O15904">
        <v>8.02</v>
      </c>
      <c r="P15904" t="s">
        <v>71</v>
      </c>
      <c r="Q15904">
        <v>24.5</v>
      </c>
      <c r="R15904" t="s">
        <v>71</v>
      </c>
    </row>
    <row r="15905" spans="1:46" x14ac:dyDescent="0.2">
      <c r="A15905" t="s">
        <v>624</v>
      </c>
      <c r="B15905" t="s">
        <v>625</v>
      </c>
      <c r="C15905">
        <f>-70.03072494 / 41.96693373</f>
        <v>-1.6687119766850786</v>
      </c>
      <c r="D15905" t="s">
        <v>626</v>
      </c>
      <c r="E15905" t="s">
        <v>70</v>
      </c>
      <c r="F15905" s="1">
        <v>41514</v>
      </c>
      <c r="G15905">
        <v>6</v>
      </c>
      <c r="O15905">
        <v>8.02</v>
      </c>
      <c r="P15905" t="s">
        <v>71</v>
      </c>
      <c r="Q15905">
        <v>24.48</v>
      </c>
      <c r="R15905" t="s">
        <v>71</v>
      </c>
    </row>
    <row r="15906" spans="1:46" x14ac:dyDescent="0.2">
      <c r="A15906" t="s">
        <v>624</v>
      </c>
      <c r="B15906" t="s">
        <v>625</v>
      </c>
      <c r="C15906">
        <f>-70.03072494 / 41.96693373</f>
        <v>-1.6687119766850786</v>
      </c>
      <c r="D15906" t="s">
        <v>626</v>
      </c>
      <c r="E15906" t="s">
        <v>70</v>
      </c>
      <c r="F15906" s="1">
        <v>41514</v>
      </c>
      <c r="G15906">
        <v>7</v>
      </c>
      <c r="O15906">
        <v>10.16</v>
      </c>
      <c r="P15906" t="s">
        <v>71</v>
      </c>
      <c r="Q15906">
        <v>20.36</v>
      </c>
      <c r="R15906" t="s">
        <v>71</v>
      </c>
    </row>
    <row r="15907" spans="1:46" x14ac:dyDescent="0.2">
      <c r="A15907" t="s">
        <v>624</v>
      </c>
      <c r="B15907" t="s">
        <v>625</v>
      </c>
      <c r="C15907">
        <f>-70.03072494 / 41.96693373</f>
        <v>-1.6687119766850786</v>
      </c>
      <c r="D15907" t="s">
        <v>626</v>
      </c>
      <c r="E15907" t="s">
        <v>70</v>
      </c>
      <c r="F15907" s="1">
        <v>41514</v>
      </c>
      <c r="G15907">
        <v>8</v>
      </c>
      <c r="O15907">
        <v>8.31</v>
      </c>
      <c r="P15907" t="s">
        <v>71</v>
      </c>
      <c r="Q15907">
        <v>18.52</v>
      </c>
      <c r="R15907" t="s">
        <v>71</v>
      </c>
    </row>
    <row r="15908" spans="1:46" x14ac:dyDescent="0.2">
      <c r="A15908" t="s">
        <v>624</v>
      </c>
      <c r="B15908" t="s">
        <v>625</v>
      </c>
      <c r="C15908">
        <f>-70.03072494 / 41.96693373</f>
        <v>-1.6687119766850786</v>
      </c>
      <c r="D15908" t="s">
        <v>626</v>
      </c>
      <c r="E15908" t="s">
        <v>70</v>
      </c>
      <c r="F15908" s="1">
        <v>41514</v>
      </c>
      <c r="G15908">
        <v>9</v>
      </c>
      <c r="K15908">
        <v>0.56999999999999995</v>
      </c>
      <c r="L15908" t="s">
        <v>71</v>
      </c>
      <c r="O15908">
        <v>5.24</v>
      </c>
      <c r="P15908" t="s">
        <v>71</v>
      </c>
      <c r="Q15908">
        <v>16.2</v>
      </c>
      <c r="R15908" t="s">
        <v>71</v>
      </c>
      <c r="S15908">
        <v>0.19</v>
      </c>
      <c r="T15908" t="s">
        <v>71</v>
      </c>
      <c r="U15908">
        <v>5.88</v>
      </c>
      <c r="V15908" t="s">
        <v>71</v>
      </c>
      <c r="W15908">
        <v>19.57</v>
      </c>
      <c r="X15908" t="s">
        <v>71</v>
      </c>
      <c r="Y15908">
        <v>29.7</v>
      </c>
      <c r="AA15908">
        <v>25.09</v>
      </c>
      <c r="AE15908">
        <v>3.3</v>
      </c>
      <c r="AF15908" t="s">
        <v>71</v>
      </c>
      <c r="AG15908">
        <v>5.7</v>
      </c>
      <c r="AH15908" t="s">
        <v>71</v>
      </c>
      <c r="AS15908">
        <v>0.72</v>
      </c>
      <c r="AT15908" t="s">
        <v>71</v>
      </c>
    </row>
    <row r="15909" spans="1:46" x14ac:dyDescent="0.2">
      <c r="A15909" t="s">
        <v>624</v>
      </c>
      <c r="B15909" t="s">
        <v>625</v>
      </c>
      <c r="C15909">
        <f>-70.03072494 / 41.96693373</f>
        <v>-1.6687119766850786</v>
      </c>
      <c r="D15909" t="s">
        <v>626</v>
      </c>
      <c r="E15909" t="s">
        <v>70</v>
      </c>
      <c r="F15909" s="1">
        <v>41514</v>
      </c>
      <c r="G15909">
        <v>10</v>
      </c>
      <c r="O15909">
        <v>1.02</v>
      </c>
      <c r="P15909" t="s">
        <v>71</v>
      </c>
      <c r="Q15909">
        <v>14.93</v>
      </c>
      <c r="R15909" t="s">
        <v>71</v>
      </c>
    </row>
    <row r="15910" spans="1:46" x14ac:dyDescent="0.2">
      <c r="A15910" t="s">
        <v>624</v>
      </c>
      <c r="B15910" t="s">
        <v>625</v>
      </c>
      <c r="C15910">
        <f>-70.03072494 / 41.96693373</f>
        <v>-1.6687119766850786</v>
      </c>
      <c r="D15910" t="s">
        <v>626</v>
      </c>
      <c r="E15910" t="s">
        <v>70</v>
      </c>
      <c r="F15910" s="1">
        <v>41514</v>
      </c>
      <c r="G15910">
        <v>11</v>
      </c>
      <c r="K15910">
        <v>0.84</v>
      </c>
      <c r="L15910" t="s">
        <v>71</v>
      </c>
      <c r="O15910">
        <v>0.4</v>
      </c>
      <c r="P15910" t="s">
        <v>71</v>
      </c>
      <c r="Q15910">
        <v>14.3</v>
      </c>
      <c r="R15910" t="s">
        <v>71</v>
      </c>
      <c r="S15910">
        <v>0.23</v>
      </c>
      <c r="T15910" t="s">
        <v>71</v>
      </c>
      <c r="U15910">
        <v>7.12</v>
      </c>
      <c r="V15910" t="s">
        <v>71</v>
      </c>
      <c r="W15910">
        <v>11.88</v>
      </c>
      <c r="X15910" t="s">
        <v>71</v>
      </c>
      <c r="Y15910">
        <v>32.46</v>
      </c>
      <c r="AA15910">
        <v>28.89</v>
      </c>
      <c r="AE15910">
        <v>2.1</v>
      </c>
      <c r="AF15910" t="s">
        <v>71</v>
      </c>
      <c r="AG15910">
        <v>5.2</v>
      </c>
      <c r="AH15910" t="s">
        <v>71</v>
      </c>
      <c r="AS15910">
        <v>1.1200000000000001</v>
      </c>
      <c r="AT15910" t="s">
        <v>71</v>
      </c>
    </row>
    <row r="15911" spans="1:46" x14ac:dyDescent="0.2">
      <c r="A15911" t="s">
        <v>104</v>
      </c>
      <c r="B15911" t="s">
        <v>105</v>
      </c>
      <c r="C15911">
        <f>-70.00781556 / 41.96419491</f>
        <v>-1.66827495940634</v>
      </c>
      <c r="D15911" t="s">
        <v>106</v>
      </c>
      <c r="E15911" t="s">
        <v>70</v>
      </c>
      <c r="F15911" s="1">
        <v>37143</v>
      </c>
      <c r="G15911">
        <v>0.5</v>
      </c>
      <c r="I15911">
        <v>2</v>
      </c>
      <c r="J15911" t="s">
        <v>71</v>
      </c>
      <c r="K15911">
        <v>3.74</v>
      </c>
      <c r="L15911" t="s">
        <v>71</v>
      </c>
      <c r="M15911">
        <v>2</v>
      </c>
      <c r="N15911" t="s">
        <v>71</v>
      </c>
      <c r="O15911">
        <v>8</v>
      </c>
      <c r="P15911" t="s">
        <v>71</v>
      </c>
      <c r="Q15911">
        <v>23.1</v>
      </c>
      <c r="R15911" t="s">
        <v>71</v>
      </c>
      <c r="S15911">
        <v>0.45</v>
      </c>
      <c r="T15911" t="s">
        <v>71</v>
      </c>
      <c r="U15911">
        <v>13.94</v>
      </c>
      <c r="V15911" t="s">
        <v>71</v>
      </c>
      <c r="W15911">
        <v>35.200000000000003</v>
      </c>
      <c r="X15911" t="s">
        <v>71</v>
      </c>
      <c r="Y15911">
        <v>42.14</v>
      </c>
      <c r="AA15911">
        <v>43.54</v>
      </c>
      <c r="AC15911">
        <v>50.01</v>
      </c>
      <c r="AE15911">
        <v>4.7</v>
      </c>
      <c r="AF15911" t="s">
        <v>71</v>
      </c>
      <c r="AG15911">
        <v>6.45</v>
      </c>
      <c r="AH15911" t="s">
        <v>71</v>
      </c>
      <c r="AS15911">
        <v>2.35</v>
      </c>
      <c r="AT15911" t="s">
        <v>71</v>
      </c>
    </row>
    <row r="15912" spans="1:46" x14ac:dyDescent="0.2">
      <c r="A15912" t="s">
        <v>104</v>
      </c>
      <c r="B15912" t="s">
        <v>105</v>
      </c>
      <c r="C15912">
        <f>-70.00781556 / 41.96419491</f>
        <v>-1.66827495940634</v>
      </c>
      <c r="D15912" t="s">
        <v>106</v>
      </c>
      <c r="E15912" t="s">
        <v>70</v>
      </c>
      <c r="F15912" s="1">
        <v>37143</v>
      </c>
      <c r="G15912">
        <v>1</v>
      </c>
      <c r="K15912">
        <v>3.69</v>
      </c>
      <c r="L15912" t="s">
        <v>71</v>
      </c>
      <c r="O15912">
        <v>7.9</v>
      </c>
      <c r="P15912" t="s">
        <v>71</v>
      </c>
      <c r="Q15912">
        <v>23.1</v>
      </c>
      <c r="R15912" t="s">
        <v>71</v>
      </c>
      <c r="S15912">
        <v>0.87</v>
      </c>
      <c r="T15912" t="s">
        <v>71</v>
      </c>
      <c r="U15912">
        <v>26.95</v>
      </c>
      <c r="V15912" t="s">
        <v>71</v>
      </c>
      <c r="W15912">
        <v>34</v>
      </c>
      <c r="X15912" t="s">
        <v>71</v>
      </c>
      <c r="Y15912">
        <v>51.65</v>
      </c>
      <c r="AA15912">
        <v>43.41</v>
      </c>
      <c r="AE15912">
        <v>4.9000000000000004</v>
      </c>
      <c r="AF15912" t="s">
        <v>71</v>
      </c>
      <c r="AG15912">
        <v>6.43</v>
      </c>
      <c r="AH15912" t="s">
        <v>71</v>
      </c>
      <c r="AS15912">
        <v>2.4900000000000002</v>
      </c>
      <c r="AT15912" t="s">
        <v>71</v>
      </c>
    </row>
    <row r="15913" spans="1:46" x14ac:dyDescent="0.2">
      <c r="A15913" t="s">
        <v>104</v>
      </c>
      <c r="B15913" t="s">
        <v>105</v>
      </c>
      <c r="C15913">
        <f>-70.00781556 / 41.96419491</f>
        <v>-1.66827495940634</v>
      </c>
      <c r="D15913" t="s">
        <v>106</v>
      </c>
      <c r="E15913" t="s">
        <v>70</v>
      </c>
      <c r="F15913" s="1">
        <v>37143</v>
      </c>
      <c r="G15913">
        <v>1.5</v>
      </c>
      <c r="O15913">
        <v>3.3</v>
      </c>
      <c r="P15913" t="s">
        <v>71</v>
      </c>
      <c r="Q15913">
        <v>23.1</v>
      </c>
      <c r="R15913" t="s">
        <v>71</v>
      </c>
    </row>
    <row r="15914" spans="1:46" x14ac:dyDescent="0.2">
      <c r="A15914" t="s">
        <v>104</v>
      </c>
      <c r="B15914" t="s">
        <v>105</v>
      </c>
      <c r="C15914">
        <f>-70.00781556 / 41.96419491</f>
        <v>-1.66827495940634</v>
      </c>
      <c r="D15914" t="s">
        <v>106</v>
      </c>
      <c r="E15914" t="s">
        <v>70</v>
      </c>
      <c r="F15914" s="1">
        <v>37873</v>
      </c>
      <c r="G15914">
        <v>0.5</v>
      </c>
      <c r="I15914">
        <v>1.6</v>
      </c>
      <c r="J15914" t="s">
        <v>71</v>
      </c>
      <c r="K15914">
        <v>8.4</v>
      </c>
      <c r="L15914" t="s">
        <v>71</v>
      </c>
      <c r="M15914">
        <v>1.6</v>
      </c>
      <c r="N15914" t="s">
        <v>71</v>
      </c>
      <c r="O15914">
        <v>7.46</v>
      </c>
      <c r="P15914" t="s">
        <v>71</v>
      </c>
      <c r="Q15914">
        <v>21.52</v>
      </c>
      <c r="R15914" t="s">
        <v>71</v>
      </c>
      <c r="S15914">
        <v>1.1000000000000001</v>
      </c>
      <c r="T15914" t="s">
        <v>71</v>
      </c>
      <c r="U15914">
        <v>34.07</v>
      </c>
      <c r="V15914" t="s">
        <v>71</v>
      </c>
      <c r="W15914">
        <v>42.8</v>
      </c>
      <c r="X15914" t="s">
        <v>71</v>
      </c>
      <c r="Y15914">
        <v>55.03</v>
      </c>
      <c r="AA15914">
        <v>51.48</v>
      </c>
      <c r="AC15914">
        <v>53.23</v>
      </c>
      <c r="AE15914">
        <v>0.71</v>
      </c>
      <c r="AF15914" t="s">
        <v>71</v>
      </c>
      <c r="AG15914">
        <v>6.53</v>
      </c>
      <c r="AH15914" t="s">
        <v>71</v>
      </c>
      <c r="AS15914">
        <v>2.04</v>
      </c>
      <c r="AT15914" t="s">
        <v>71</v>
      </c>
    </row>
    <row r="15915" spans="1:46" x14ac:dyDescent="0.2">
      <c r="A15915" t="s">
        <v>104</v>
      </c>
      <c r="B15915" t="s">
        <v>105</v>
      </c>
      <c r="C15915">
        <f>-70.00781556 / 41.96419491</f>
        <v>-1.66827495940634</v>
      </c>
      <c r="D15915" t="s">
        <v>106</v>
      </c>
      <c r="E15915" t="s">
        <v>70</v>
      </c>
      <c r="F15915" s="1">
        <v>37873</v>
      </c>
      <c r="G15915">
        <v>1</v>
      </c>
      <c r="K15915">
        <v>4.03</v>
      </c>
      <c r="L15915" t="s">
        <v>71</v>
      </c>
      <c r="O15915">
        <v>7.42</v>
      </c>
      <c r="P15915" t="s">
        <v>71</v>
      </c>
      <c r="Q15915">
        <v>21.55</v>
      </c>
      <c r="R15915" t="s">
        <v>71</v>
      </c>
      <c r="S15915">
        <v>1</v>
      </c>
      <c r="T15915" t="s">
        <v>71</v>
      </c>
      <c r="U15915">
        <v>30.97</v>
      </c>
      <c r="V15915" t="s">
        <v>71</v>
      </c>
      <c r="Y15915">
        <v>53.65</v>
      </c>
      <c r="AA15915">
        <v>44.27</v>
      </c>
      <c r="AE15915">
        <v>0.66</v>
      </c>
      <c r="AF15915" t="s">
        <v>71</v>
      </c>
      <c r="AG15915">
        <v>6.46</v>
      </c>
      <c r="AH15915" t="s">
        <v>71</v>
      </c>
      <c r="AS15915">
        <v>1.1299999999999999</v>
      </c>
      <c r="AT15915" t="s">
        <v>71</v>
      </c>
    </row>
    <row r="15916" spans="1:46" x14ac:dyDescent="0.2">
      <c r="A15916" t="s">
        <v>104</v>
      </c>
      <c r="B15916" t="s">
        <v>105</v>
      </c>
      <c r="C15916">
        <f>-70.00781556 / 41.96419491</f>
        <v>-1.66827495940634</v>
      </c>
      <c r="D15916" t="s">
        <v>106</v>
      </c>
      <c r="E15916" t="s">
        <v>70</v>
      </c>
      <c r="F15916" s="1">
        <v>38225</v>
      </c>
      <c r="G15916">
        <v>0.5</v>
      </c>
      <c r="I15916">
        <v>1.3</v>
      </c>
      <c r="J15916" t="s">
        <v>71</v>
      </c>
      <c r="K15916">
        <v>2.72</v>
      </c>
      <c r="L15916" t="s">
        <v>71</v>
      </c>
      <c r="M15916">
        <v>1.3</v>
      </c>
      <c r="N15916" t="s">
        <v>71</v>
      </c>
      <c r="O15916">
        <v>8.1300000000000008</v>
      </c>
      <c r="P15916" t="s">
        <v>71</v>
      </c>
      <c r="Q15916">
        <v>23.3</v>
      </c>
      <c r="R15916" t="s">
        <v>71</v>
      </c>
      <c r="S15916">
        <v>0.5</v>
      </c>
      <c r="T15916" t="s">
        <v>71</v>
      </c>
      <c r="U15916">
        <v>15.49</v>
      </c>
      <c r="V15916" t="s">
        <v>71</v>
      </c>
      <c r="W15916">
        <v>31.77</v>
      </c>
      <c r="X15916" t="s">
        <v>71</v>
      </c>
      <c r="Y15916">
        <v>43.66</v>
      </c>
      <c r="AA15916">
        <v>40.42</v>
      </c>
      <c r="AC15916">
        <v>56.22</v>
      </c>
      <c r="AE15916">
        <v>9.69</v>
      </c>
      <c r="AF15916" t="s">
        <v>71</v>
      </c>
      <c r="AG15916">
        <v>6.72</v>
      </c>
      <c r="AH15916" t="s">
        <v>71</v>
      </c>
      <c r="AS15916">
        <v>0.61</v>
      </c>
      <c r="AT15916" t="s">
        <v>71</v>
      </c>
    </row>
    <row r="15917" spans="1:46" x14ac:dyDescent="0.2">
      <c r="A15917" t="s">
        <v>104</v>
      </c>
      <c r="B15917" t="s">
        <v>105</v>
      </c>
      <c r="C15917">
        <f>-70.00781556 / 41.96419491</f>
        <v>-1.66827495940634</v>
      </c>
      <c r="D15917" t="s">
        <v>106</v>
      </c>
      <c r="E15917" t="s">
        <v>70</v>
      </c>
      <c r="F15917" s="1">
        <v>38225</v>
      </c>
      <c r="G15917">
        <v>1</v>
      </c>
      <c r="O15917">
        <v>8</v>
      </c>
      <c r="P15917" t="s">
        <v>71</v>
      </c>
      <c r="Q15917">
        <v>23.3</v>
      </c>
      <c r="R15917" t="s">
        <v>71</v>
      </c>
    </row>
    <row r="15918" spans="1:46" x14ac:dyDescent="0.2">
      <c r="A15918" t="s">
        <v>107</v>
      </c>
      <c r="B15918" t="s">
        <v>108</v>
      </c>
      <c r="C15918">
        <f>-70.01342466 / 41.9631973</f>
        <v>-1.6684482871852093</v>
      </c>
      <c r="D15918" t="s">
        <v>109</v>
      </c>
      <c r="E15918" t="s">
        <v>70</v>
      </c>
      <c r="F15918" s="1">
        <v>37143</v>
      </c>
      <c r="G15918">
        <v>0.5</v>
      </c>
      <c r="I15918">
        <v>4</v>
      </c>
      <c r="J15918" t="s">
        <v>71</v>
      </c>
      <c r="K15918">
        <v>14.03</v>
      </c>
      <c r="L15918" t="s">
        <v>71</v>
      </c>
      <c r="M15918">
        <v>1.3</v>
      </c>
      <c r="N15918" t="s">
        <v>71</v>
      </c>
      <c r="O15918">
        <v>8.6</v>
      </c>
      <c r="P15918" t="s">
        <v>71</v>
      </c>
      <c r="Q15918">
        <v>23.5</v>
      </c>
      <c r="R15918" t="s">
        <v>71</v>
      </c>
      <c r="S15918">
        <v>1.35</v>
      </c>
      <c r="T15918" t="s">
        <v>71</v>
      </c>
      <c r="U15918">
        <v>41.81</v>
      </c>
      <c r="V15918" t="s">
        <v>71</v>
      </c>
      <c r="W15918">
        <v>41.5</v>
      </c>
      <c r="X15918" t="s">
        <v>71</v>
      </c>
      <c r="Y15918">
        <v>57.98</v>
      </c>
      <c r="AA15918">
        <v>56.51</v>
      </c>
      <c r="AC15918">
        <v>56.22</v>
      </c>
      <c r="AE15918">
        <v>7.9</v>
      </c>
      <c r="AF15918" t="s">
        <v>71</v>
      </c>
      <c r="AG15918">
        <v>6.61</v>
      </c>
      <c r="AH15918" t="s">
        <v>71</v>
      </c>
      <c r="AS15918">
        <v>5.46</v>
      </c>
      <c r="AT15918" t="s">
        <v>71</v>
      </c>
    </row>
    <row r="15919" spans="1:46" x14ac:dyDescent="0.2">
      <c r="A15919" t="s">
        <v>107</v>
      </c>
      <c r="B15919" t="s">
        <v>108</v>
      </c>
      <c r="C15919">
        <f>-70.01342466 / 41.9631973</f>
        <v>-1.6684482871852093</v>
      </c>
      <c r="D15919" t="s">
        <v>109</v>
      </c>
      <c r="E15919" t="s">
        <v>70</v>
      </c>
      <c r="F15919" s="1">
        <v>37143</v>
      </c>
      <c r="G15919">
        <v>1</v>
      </c>
      <c r="O15919">
        <v>8.6</v>
      </c>
      <c r="P15919" t="s">
        <v>71</v>
      </c>
      <c r="Q15919">
        <v>23.4</v>
      </c>
      <c r="R15919" t="s">
        <v>71</v>
      </c>
    </row>
    <row r="15920" spans="1:46" x14ac:dyDescent="0.2">
      <c r="A15920" t="s">
        <v>107</v>
      </c>
      <c r="B15920" t="s">
        <v>108</v>
      </c>
      <c r="C15920">
        <f>-70.01342466 / 41.9631973</f>
        <v>-1.6684482871852093</v>
      </c>
      <c r="D15920" t="s">
        <v>109</v>
      </c>
      <c r="E15920" t="s">
        <v>70</v>
      </c>
      <c r="F15920" s="1">
        <v>37143</v>
      </c>
      <c r="G15920">
        <v>2</v>
      </c>
      <c r="O15920">
        <v>8.5</v>
      </c>
      <c r="P15920" t="s">
        <v>71</v>
      </c>
      <c r="Q15920">
        <v>23.4</v>
      </c>
      <c r="R15920" t="s">
        <v>71</v>
      </c>
    </row>
    <row r="15921" spans="1:46" x14ac:dyDescent="0.2">
      <c r="A15921" t="s">
        <v>107</v>
      </c>
      <c r="B15921" t="s">
        <v>108</v>
      </c>
      <c r="C15921">
        <f>-70.01342466 / 41.9631973</f>
        <v>-1.6684482871852093</v>
      </c>
      <c r="D15921" t="s">
        <v>109</v>
      </c>
      <c r="E15921" t="s">
        <v>70</v>
      </c>
      <c r="F15921" s="1">
        <v>37143</v>
      </c>
      <c r="G15921">
        <v>3</v>
      </c>
      <c r="K15921">
        <v>13.89</v>
      </c>
      <c r="L15921" t="s">
        <v>71</v>
      </c>
      <c r="O15921">
        <v>6.4</v>
      </c>
      <c r="P15921" t="s">
        <v>71</v>
      </c>
      <c r="Q15921">
        <v>23</v>
      </c>
      <c r="R15921" t="s">
        <v>71</v>
      </c>
      <c r="S15921">
        <v>1.51</v>
      </c>
      <c r="T15921" t="s">
        <v>71</v>
      </c>
      <c r="U15921">
        <v>46.77</v>
      </c>
      <c r="V15921" t="s">
        <v>71</v>
      </c>
      <c r="W15921">
        <v>47.8</v>
      </c>
      <c r="X15921" t="s">
        <v>71</v>
      </c>
      <c r="Y15921">
        <v>59.6</v>
      </c>
      <c r="AA15921">
        <v>56.41</v>
      </c>
      <c r="AE15921">
        <v>9.4</v>
      </c>
      <c r="AF15921" t="s">
        <v>71</v>
      </c>
      <c r="AG15921">
        <v>6.36</v>
      </c>
      <c r="AH15921" t="s">
        <v>71</v>
      </c>
      <c r="AS15921">
        <v>9.31</v>
      </c>
      <c r="AT15921" t="s">
        <v>71</v>
      </c>
    </row>
    <row r="15922" spans="1:46" x14ac:dyDescent="0.2">
      <c r="A15922" t="s">
        <v>107</v>
      </c>
      <c r="B15922" t="s">
        <v>108</v>
      </c>
      <c r="C15922">
        <f>-70.01342466 / 41.9631973</f>
        <v>-1.6684482871852093</v>
      </c>
      <c r="D15922" t="s">
        <v>109</v>
      </c>
      <c r="E15922" t="s">
        <v>70</v>
      </c>
      <c r="F15922" s="1">
        <v>37143</v>
      </c>
      <c r="G15922">
        <v>4</v>
      </c>
      <c r="O15922">
        <v>0.6</v>
      </c>
      <c r="P15922" t="s">
        <v>71</v>
      </c>
      <c r="Q15922">
        <v>19.399999999999999</v>
      </c>
      <c r="R15922" t="s">
        <v>71</v>
      </c>
    </row>
    <row r="15923" spans="1:46" x14ac:dyDescent="0.2">
      <c r="A15923" t="s">
        <v>107</v>
      </c>
      <c r="B15923" t="s">
        <v>108</v>
      </c>
      <c r="C15923">
        <f>-70.01342466 / 41.9631973</f>
        <v>-1.6684482871852093</v>
      </c>
      <c r="D15923" t="s">
        <v>109</v>
      </c>
      <c r="E15923" t="s">
        <v>70</v>
      </c>
      <c r="F15923" s="1">
        <v>37873</v>
      </c>
      <c r="G15923">
        <v>0.5</v>
      </c>
      <c r="I15923">
        <v>4</v>
      </c>
      <c r="J15923" t="s">
        <v>71</v>
      </c>
      <c r="K15923">
        <v>26.32</v>
      </c>
      <c r="L15923" t="s">
        <v>71</v>
      </c>
      <c r="M15923">
        <v>1.42</v>
      </c>
      <c r="N15923" t="s">
        <v>71</v>
      </c>
      <c r="O15923">
        <v>10.55</v>
      </c>
      <c r="P15923" t="s">
        <v>71</v>
      </c>
      <c r="Q15923">
        <v>22.81</v>
      </c>
      <c r="R15923" t="s">
        <v>71</v>
      </c>
      <c r="S15923">
        <v>1.3</v>
      </c>
      <c r="T15923" t="s">
        <v>71</v>
      </c>
      <c r="U15923">
        <v>40.270000000000003</v>
      </c>
      <c r="V15923" t="s">
        <v>71</v>
      </c>
      <c r="W15923">
        <v>30.6</v>
      </c>
      <c r="X15923" t="s">
        <v>71</v>
      </c>
      <c r="Y15923">
        <v>57.44</v>
      </c>
      <c r="AA15923">
        <v>62.68</v>
      </c>
      <c r="AC15923">
        <v>54.95</v>
      </c>
      <c r="AE15923">
        <v>0.89</v>
      </c>
      <c r="AF15923" t="s">
        <v>71</v>
      </c>
      <c r="AG15923">
        <v>7.06</v>
      </c>
      <c r="AH15923" t="s">
        <v>71</v>
      </c>
      <c r="AS15923">
        <v>0.03</v>
      </c>
      <c r="AT15923" t="s">
        <v>71</v>
      </c>
    </row>
    <row r="15924" spans="1:46" x14ac:dyDescent="0.2">
      <c r="A15924" t="s">
        <v>107</v>
      </c>
      <c r="B15924" t="s">
        <v>108</v>
      </c>
      <c r="C15924">
        <f>-70.01342466 / 41.9631973</f>
        <v>-1.6684482871852093</v>
      </c>
      <c r="D15924" t="s">
        <v>109</v>
      </c>
      <c r="E15924" t="s">
        <v>70</v>
      </c>
      <c r="F15924" s="1">
        <v>37873</v>
      </c>
      <c r="G15924">
        <v>1</v>
      </c>
      <c r="O15924">
        <v>10.5</v>
      </c>
      <c r="P15924" t="s">
        <v>71</v>
      </c>
      <c r="Q15924">
        <v>22.72</v>
      </c>
      <c r="R15924" t="s">
        <v>71</v>
      </c>
    </row>
    <row r="15925" spans="1:46" x14ac:dyDescent="0.2">
      <c r="A15925" t="s">
        <v>107</v>
      </c>
      <c r="B15925" t="s">
        <v>108</v>
      </c>
      <c r="C15925">
        <f>-70.01342466 / 41.9631973</f>
        <v>-1.6684482871852093</v>
      </c>
      <c r="D15925" t="s">
        <v>109</v>
      </c>
      <c r="E15925" t="s">
        <v>70</v>
      </c>
      <c r="F15925" s="1">
        <v>37873</v>
      </c>
      <c r="G15925">
        <v>2</v>
      </c>
      <c r="O15925">
        <v>8.94</v>
      </c>
      <c r="P15925" t="s">
        <v>71</v>
      </c>
      <c r="Q15925">
        <v>21.59</v>
      </c>
      <c r="R15925" t="s">
        <v>71</v>
      </c>
    </row>
    <row r="15926" spans="1:46" x14ac:dyDescent="0.2">
      <c r="A15926" t="s">
        <v>107</v>
      </c>
      <c r="B15926" t="s">
        <v>108</v>
      </c>
      <c r="C15926">
        <f>-70.01342466 / 41.9631973</f>
        <v>-1.6684482871852093</v>
      </c>
      <c r="D15926" t="s">
        <v>109</v>
      </c>
      <c r="E15926" t="s">
        <v>70</v>
      </c>
      <c r="F15926" s="1">
        <v>37873</v>
      </c>
      <c r="G15926">
        <v>3</v>
      </c>
      <c r="K15926">
        <v>24.44</v>
      </c>
      <c r="L15926" t="s">
        <v>71</v>
      </c>
      <c r="O15926">
        <v>5.66</v>
      </c>
      <c r="P15926" t="s">
        <v>71</v>
      </c>
      <c r="Q15926">
        <v>21.31</v>
      </c>
      <c r="R15926" t="s">
        <v>71</v>
      </c>
      <c r="S15926">
        <v>1.5</v>
      </c>
      <c r="T15926" t="s">
        <v>71</v>
      </c>
      <c r="U15926">
        <v>46.46</v>
      </c>
      <c r="V15926" t="s">
        <v>71</v>
      </c>
      <c r="W15926">
        <v>30.9</v>
      </c>
      <c r="X15926" t="s">
        <v>71</v>
      </c>
      <c r="Y15926">
        <v>59.5</v>
      </c>
      <c r="AA15926">
        <v>61.95</v>
      </c>
      <c r="AE15926">
        <v>0.89</v>
      </c>
      <c r="AF15926" t="s">
        <v>71</v>
      </c>
      <c r="AG15926">
        <v>6.78</v>
      </c>
      <c r="AH15926" t="s">
        <v>71</v>
      </c>
      <c r="AS15926">
        <v>0.03</v>
      </c>
      <c r="AT15926" t="s">
        <v>71</v>
      </c>
    </row>
    <row r="15927" spans="1:46" x14ac:dyDescent="0.2">
      <c r="A15927" t="s">
        <v>107</v>
      </c>
      <c r="B15927" t="s">
        <v>108</v>
      </c>
      <c r="C15927">
        <f>-70.01342466 / 41.9631973</f>
        <v>-1.6684482871852093</v>
      </c>
      <c r="D15927" t="s">
        <v>109</v>
      </c>
      <c r="E15927" t="s">
        <v>70</v>
      </c>
      <c r="F15927" s="1">
        <v>38252</v>
      </c>
      <c r="G15927">
        <v>0.1</v>
      </c>
      <c r="K15927">
        <v>32.4</v>
      </c>
      <c r="L15927" t="s">
        <v>71</v>
      </c>
      <c r="S15927">
        <v>1.1200000000000001</v>
      </c>
      <c r="T15927" t="s">
        <v>71</v>
      </c>
      <c r="U15927">
        <v>34.69</v>
      </c>
      <c r="V15927" t="s">
        <v>71</v>
      </c>
      <c r="W15927">
        <v>82.43</v>
      </c>
      <c r="X15927" t="s">
        <v>71</v>
      </c>
      <c r="Y15927">
        <v>55.29</v>
      </c>
      <c r="AA15927">
        <v>64.72</v>
      </c>
      <c r="AE15927">
        <v>19.37</v>
      </c>
      <c r="AF15927" t="s">
        <v>71</v>
      </c>
      <c r="AG15927">
        <v>6.81</v>
      </c>
      <c r="AH15927" t="s">
        <v>71</v>
      </c>
      <c r="AS15927">
        <v>4.2</v>
      </c>
      <c r="AT15927" t="s">
        <v>71</v>
      </c>
    </row>
    <row r="15928" spans="1:46" x14ac:dyDescent="0.2">
      <c r="A15928" t="s">
        <v>107</v>
      </c>
      <c r="B15928" t="s">
        <v>108</v>
      </c>
      <c r="C15928">
        <f>-70.01342466 / 41.9631973</f>
        <v>-1.6684482871852093</v>
      </c>
      <c r="D15928" t="s">
        <v>109</v>
      </c>
      <c r="E15928" t="s">
        <v>70</v>
      </c>
      <c r="F15928" s="1">
        <v>38252</v>
      </c>
      <c r="G15928">
        <v>0.5</v>
      </c>
      <c r="I15928">
        <v>4.0999999999999996</v>
      </c>
      <c r="J15928" t="s">
        <v>71</v>
      </c>
      <c r="M15928">
        <v>0.5</v>
      </c>
      <c r="N15928" t="s">
        <v>71</v>
      </c>
      <c r="O15928">
        <v>10.4</v>
      </c>
      <c r="P15928" t="s">
        <v>71</v>
      </c>
      <c r="Q15928">
        <v>19.399999999999999</v>
      </c>
      <c r="R15928" t="s">
        <v>71</v>
      </c>
      <c r="AC15928">
        <v>69.989999999999995</v>
      </c>
    </row>
    <row r="15929" spans="1:46" x14ac:dyDescent="0.2">
      <c r="A15929" t="s">
        <v>107</v>
      </c>
      <c r="B15929" t="s">
        <v>108</v>
      </c>
      <c r="C15929">
        <f>-70.01342466 / 41.9631973</f>
        <v>-1.6684482871852093</v>
      </c>
      <c r="D15929" t="s">
        <v>109</v>
      </c>
      <c r="E15929" t="s">
        <v>70</v>
      </c>
      <c r="F15929" s="1">
        <v>38252</v>
      </c>
      <c r="G15929">
        <v>1</v>
      </c>
      <c r="O15929">
        <v>8</v>
      </c>
      <c r="P15929" t="s">
        <v>71</v>
      </c>
      <c r="Q15929">
        <v>18.8</v>
      </c>
      <c r="R15929" t="s">
        <v>71</v>
      </c>
    </row>
    <row r="15930" spans="1:46" x14ac:dyDescent="0.2">
      <c r="A15930" t="s">
        <v>107</v>
      </c>
      <c r="B15930" t="s">
        <v>108</v>
      </c>
      <c r="C15930">
        <f>-70.01342466 / 41.9631973</f>
        <v>-1.6684482871852093</v>
      </c>
      <c r="D15930" t="s">
        <v>109</v>
      </c>
      <c r="E15930" t="s">
        <v>70</v>
      </c>
      <c r="F15930" s="1">
        <v>38252</v>
      </c>
      <c r="G15930">
        <v>2</v>
      </c>
      <c r="O15930">
        <v>7.1</v>
      </c>
      <c r="P15930" t="s">
        <v>71</v>
      </c>
      <c r="Q15930">
        <v>18.7</v>
      </c>
      <c r="R15930" t="s">
        <v>71</v>
      </c>
    </row>
    <row r="15931" spans="1:46" x14ac:dyDescent="0.2">
      <c r="A15931" t="s">
        <v>107</v>
      </c>
      <c r="B15931" t="s">
        <v>108</v>
      </c>
      <c r="C15931">
        <f>-70.01342466 / 41.9631973</f>
        <v>-1.6684482871852093</v>
      </c>
      <c r="D15931" t="s">
        <v>109</v>
      </c>
      <c r="E15931" t="s">
        <v>70</v>
      </c>
      <c r="F15931" s="1">
        <v>38252</v>
      </c>
      <c r="G15931">
        <v>3</v>
      </c>
      <c r="O15931">
        <v>6.3</v>
      </c>
      <c r="P15931" t="s">
        <v>71</v>
      </c>
      <c r="Q15931">
        <v>18.600000000000001</v>
      </c>
      <c r="R15931" t="s">
        <v>71</v>
      </c>
    </row>
    <row r="15932" spans="1:46" x14ac:dyDescent="0.2">
      <c r="A15932" t="s">
        <v>107</v>
      </c>
      <c r="B15932" t="s">
        <v>108</v>
      </c>
      <c r="C15932">
        <f>-70.01342466 / 41.9631973</f>
        <v>-1.6684482871852093</v>
      </c>
      <c r="D15932" t="s">
        <v>109</v>
      </c>
      <c r="E15932" t="s">
        <v>70</v>
      </c>
      <c r="F15932" s="1">
        <v>38252</v>
      </c>
      <c r="G15932">
        <v>3.5</v>
      </c>
      <c r="O15932">
        <v>6.1</v>
      </c>
      <c r="P15932" t="s">
        <v>71</v>
      </c>
      <c r="Q15932">
        <v>18.600000000000001</v>
      </c>
      <c r="R15932" t="s">
        <v>71</v>
      </c>
    </row>
    <row r="15933" spans="1:46" x14ac:dyDescent="0.2">
      <c r="A15933" t="s">
        <v>110</v>
      </c>
      <c r="B15933" t="s">
        <v>111</v>
      </c>
      <c r="C15933">
        <f>-70.00844942 / 41.9615982</f>
        <v>-1.6683933029986453</v>
      </c>
      <c r="D15933" t="s">
        <v>112</v>
      </c>
      <c r="E15933" t="s">
        <v>70</v>
      </c>
      <c r="F15933" s="1">
        <v>37143</v>
      </c>
      <c r="G15933">
        <v>0.5</v>
      </c>
      <c r="I15933">
        <v>6</v>
      </c>
      <c r="J15933" t="s">
        <v>71</v>
      </c>
      <c r="K15933">
        <v>3.37</v>
      </c>
      <c r="L15933" t="s">
        <v>71</v>
      </c>
      <c r="M15933">
        <v>3.6</v>
      </c>
      <c r="N15933" t="s">
        <v>71</v>
      </c>
      <c r="O15933">
        <v>7.8</v>
      </c>
      <c r="P15933" t="s">
        <v>71</v>
      </c>
      <c r="Q15933">
        <v>23.8</v>
      </c>
      <c r="R15933" t="s">
        <v>71</v>
      </c>
      <c r="S15933">
        <v>0.35</v>
      </c>
      <c r="T15933" t="s">
        <v>71</v>
      </c>
      <c r="U15933">
        <v>10.84</v>
      </c>
      <c r="V15933" t="s">
        <v>71</v>
      </c>
      <c r="W15933">
        <v>21.6</v>
      </c>
      <c r="X15933" t="s">
        <v>71</v>
      </c>
      <c r="Y15933">
        <v>38.520000000000003</v>
      </c>
      <c r="AA15933">
        <v>42.52</v>
      </c>
      <c r="AC15933">
        <v>41.54</v>
      </c>
      <c r="AE15933">
        <v>7.2</v>
      </c>
      <c r="AF15933" t="s">
        <v>71</v>
      </c>
      <c r="AG15933">
        <v>6.63</v>
      </c>
      <c r="AH15933" t="s">
        <v>71</v>
      </c>
      <c r="AS15933">
        <v>1</v>
      </c>
      <c r="AT15933" t="s">
        <v>71</v>
      </c>
    </row>
    <row r="15934" spans="1:46" x14ac:dyDescent="0.2">
      <c r="A15934" t="s">
        <v>110</v>
      </c>
      <c r="B15934" t="s">
        <v>111</v>
      </c>
      <c r="C15934">
        <f>-70.00844942 / 41.9615982</f>
        <v>-1.6683933029986453</v>
      </c>
      <c r="D15934" t="s">
        <v>112</v>
      </c>
      <c r="E15934" t="s">
        <v>70</v>
      </c>
      <c r="F15934" s="1">
        <v>37143</v>
      </c>
      <c r="G15934">
        <v>1</v>
      </c>
      <c r="O15934">
        <v>7.7</v>
      </c>
      <c r="P15934" t="s">
        <v>71</v>
      </c>
      <c r="Q15934">
        <v>23.8</v>
      </c>
      <c r="R15934" t="s">
        <v>71</v>
      </c>
    </row>
    <row r="15935" spans="1:46" x14ac:dyDescent="0.2">
      <c r="A15935" t="s">
        <v>110</v>
      </c>
      <c r="B15935" t="s">
        <v>111</v>
      </c>
      <c r="C15935">
        <f>-70.00844942 / 41.9615982</f>
        <v>-1.6683933029986453</v>
      </c>
      <c r="D15935" t="s">
        <v>112</v>
      </c>
      <c r="E15935" t="s">
        <v>70</v>
      </c>
      <c r="F15935" s="1">
        <v>37143</v>
      </c>
      <c r="G15935">
        <v>2</v>
      </c>
      <c r="O15935">
        <v>7.7</v>
      </c>
      <c r="P15935" t="s">
        <v>71</v>
      </c>
      <c r="Q15935">
        <v>23.8</v>
      </c>
      <c r="R15935" t="s">
        <v>71</v>
      </c>
    </row>
    <row r="15936" spans="1:46" x14ac:dyDescent="0.2">
      <c r="A15936" t="s">
        <v>110</v>
      </c>
      <c r="B15936" t="s">
        <v>111</v>
      </c>
      <c r="C15936">
        <f>-70.00844942 / 41.9615982</f>
        <v>-1.6683933029986453</v>
      </c>
      <c r="D15936" t="s">
        <v>112</v>
      </c>
      <c r="E15936" t="s">
        <v>70</v>
      </c>
      <c r="F15936" s="1">
        <v>37143</v>
      </c>
      <c r="G15936">
        <v>3</v>
      </c>
      <c r="O15936">
        <v>7.7</v>
      </c>
      <c r="P15936" t="s">
        <v>71</v>
      </c>
      <c r="Q15936">
        <v>23.8</v>
      </c>
      <c r="R15936" t="s">
        <v>71</v>
      </c>
    </row>
    <row r="15937" spans="1:46" x14ac:dyDescent="0.2">
      <c r="A15937" t="s">
        <v>110</v>
      </c>
      <c r="B15937" t="s">
        <v>111</v>
      </c>
      <c r="C15937">
        <f>-70.00844942 / 41.9615982</f>
        <v>-1.6683933029986453</v>
      </c>
      <c r="D15937" t="s">
        <v>112</v>
      </c>
      <c r="E15937" t="s">
        <v>70</v>
      </c>
      <c r="F15937" s="1">
        <v>37143</v>
      </c>
      <c r="G15937">
        <v>4</v>
      </c>
      <c r="O15937">
        <v>7.8</v>
      </c>
      <c r="P15937" t="s">
        <v>71</v>
      </c>
      <c r="Q15937">
        <v>23.8</v>
      </c>
      <c r="R15937" t="s">
        <v>71</v>
      </c>
    </row>
    <row r="15938" spans="1:46" x14ac:dyDescent="0.2">
      <c r="A15938" t="s">
        <v>110</v>
      </c>
      <c r="B15938" t="s">
        <v>111</v>
      </c>
      <c r="C15938">
        <f>-70.00844942 / 41.9615982</f>
        <v>-1.6683933029986453</v>
      </c>
      <c r="D15938" t="s">
        <v>112</v>
      </c>
      <c r="E15938" t="s">
        <v>70</v>
      </c>
      <c r="F15938" s="1">
        <v>37143</v>
      </c>
      <c r="G15938">
        <v>5</v>
      </c>
      <c r="K15938">
        <v>3.08</v>
      </c>
      <c r="L15938" t="s">
        <v>71</v>
      </c>
      <c r="O15938">
        <v>7.8</v>
      </c>
      <c r="P15938" t="s">
        <v>71</v>
      </c>
      <c r="Q15938">
        <v>23.7</v>
      </c>
      <c r="R15938" t="s">
        <v>71</v>
      </c>
      <c r="S15938">
        <v>0.35</v>
      </c>
      <c r="T15938" t="s">
        <v>71</v>
      </c>
      <c r="U15938">
        <v>10.84</v>
      </c>
      <c r="V15938" t="s">
        <v>71</v>
      </c>
      <c r="W15938">
        <v>22.4</v>
      </c>
      <c r="X15938" t="s">
        <v>71</v>
      </c>
      <c r="Y15938">
        <v>38.520000000000003</v>
      </c>
      <c r="AA15938">
        <v>41.64</v>
      </c>
      <c r="AE15938">
        <v>7.5</v>
      </c>
      <c r="AF15938" t="s">
        <v>71</v>
      </c>
      <c r="AG15938">
        <v>6.58</v>
      </c>
      <c r="AH15938" t="s">
        <v>71</v>
      </c>
      <c r="AS15938">
        <v>0.81</v>
      </c>
      <c r="AT15938" t="s">
        <v>71</v>
      </c>
    </row>
    <row r="15939" spans="1:46" x14ac:dyDescent="0.2">
      <c r="A15939" t="s">
        <v>110</v>
      </c>
      <c r="B15939" t="s">
        <v>111</v>
      </c>
      <c r="C15939">
        <f>-70.00844942 / 41.9615982</f>
        <v>-1.6683933029986453</v>
      </c>
      <c r="D15939" t="s">
        <v>112</v>
      </c>
      <c r="E15939" t="s">
        <v>70</v>
      </c>
      <c r="F15939" s="1">
        <v>37873</v>
      </c>
      <c r="G15939">
        <v>0.5</v>
      </c>
      <c r="I15939">
        <v>5.5</v>
      </c>
      <c r="J15939" t="s">
        <v>71</v>
      </c>
      <c r="K15939">
        <v>4.9000000000000004</v>
      </c>
      <c r="L15939" t="s">
        <v>71</v>
      </c>
      <c r="M15939">
        <v>2.27</v>
      </c>
      <c r="N15939" t="s">
        <v>71</v>
      </c>
      <c r="O15939">
        <v>7.95</v>
      </c>
      <c r="P15939" t="s">
        <v>71</v>
      </c>
      <c r="Q15939">
        <v>22.28</v>
      </c>
      <c r="R15939" t="s">
        <v>71</v>
      </c>
      <c r="S15939">
        <v>0.2</v>
      </c>
      <c r="T15939" t="s">
        <v>71</v>
      </c>
      <c r="U15939">
        <v>6.19</v>
      </c>
      <c r="V15939" t="s">
        <v>71</v>
      </c>
      <c r="W15939">
        <v>20.7</v>
      </c>
      <c r="X15939" t="s">
        <v>71</v>
      </c>
      <c r="Y15939">
        <v>30.44</v>
      </c>
      <c r="AA15939">
        <v>46.19</v>
      </c>
      <c r="AC15939">
        <v>48.19</v>
      </c>
      <c r="AE15939">
        <v>0.79</v>
      </c>
      <c r="AF15939" t="s">
        <v>71</v>
      </c>
      <c r="AG15939">
        <v>6.52</v>
      </c>
      <c r="AH15939" t="s">
        <v>71</v>
      </c>
      <c r="AS15939">
        <v>0.28000000000000003</v>
      </c>
      <c r="AT15939" t="s">
        <v>71</v>
      </c>
    </row>
    <row r="15940" spans="1:46" x14ac:dyDescent="0.2">
      <c r="A15940" t="s">
        <v>110</v>
      </c>
      <c r="B15940" t="s">
        <v>111</v>
      </c>
      <c r="C15940">
        <f>-70.00844942 / 41.9615982</f>
        <v>-1.6683933029986453</v>
      </c>
      <c r="D15940" t="s">
        <v>112</v>
      </c>
      <c r="E15940" t="s">
        <v>70</v>
      </c>
      <c r="F15940" s="1">
        <v>37873</v>
      </c>
      <c r="G15940">
        <v>1</v>
      </c>
      <c r="O15940">
        <v>7.96</v>
      </c>
      <c r="P15940" t="s">
        <v>71</v>
      </c>
      <c r="Q15940">
        <v>22.16</v>
      </c>
      <c r="R15940" t="s">
        <v>71</v>
      </c>
    </row>
    <row r="15941" spans="1:46" x14ac:dyDescent="0.2">
      <c r="A15941" t="s">
        <v>110</v>
      </c>
      <c r="B15941" t="s">
        <v>111</v>
      </c>
      <c r="C15941">
        <f>-70.00844942 / 41.9615982</f>
        <v>-1.6683933029986453</v>
      </c>
      <c r="D15941" t="s">
        <v>112</v>
      </c>
      <c r="E15941" t="s">
        <v>70</v>
      </c>
      <c r="F15941" s="1">
        <v>37873</v>
      </c>
      <c r="G15941">
        <v>2</v>
      </c>
      <c r="O15941">
        <v>7.93</v>
      </c>
      <c r="P15941" t="s">
        <v>71</v>
      </c>
      <c r="Q15941">
        <v>22.04</v>
      </c>
      <c r="R15941" t="s">
        <v>71</v>
      </c>
    </row>
    <row r="15942" spans="1:46" x14ac:dyDescent="0.2">
      <c r="A15942" t="s">
        <v>110</v>
      </c>
      <c r="B15942" t="s">
        <v>111</v>
      </c>
      <c r="C15942">
        <f>-70.00844942 / 41.9615982</f>
        <v>-1.6683933029986453</v>
      </c>
      <c r="D15942" t="s">
        <v>112</v>
      </c>
      <c r="E15942" t="s">
        <v>70</v>
      </c>
      <c r="F15942" s="1">
        <v>37873</v>
      </c>
      <c r="G15942">
        <v>3</v>
      </c>
      <c r="O15942">
        <v>7.84</v>
      </c>
      <c r="P15942" t="s">
        <v>71</v>
      </c>
      <c r="Q15942">
        <v>21.96</v>
      </c>
      <c r="R15942" t="s">
        <v>71</v>
      </c>
    </row>
    <row r="15943" spans="1:46" x14ac:dyDescent="0.2">
      <c r="A15943" t="s">
        <v>110</v>
      </c>
      <c r="B15943" t="s">
        <v>111</v>
      </c>
      <c r="C15943">
        <f>-70.00844942 / 41.9615982</f>
        <v>-1.6683933029986453</v>
      </c>
      <c r="D15943" t="s">
        <v>112</v>
      </c>
      <c r="E15943" t="s">
        <v>70</v>
      </c>
      <c r="F15943" s="1">
        <v>37873</v>
      </c>
      <c r="G15943">
        <v>4</v>
      </c>
      <c r="O15943">
        <v>7.64</v>
      </c>
      <c r="P15943" t="s">
        <v>71</v>
      </c>
      <c r="Q15943">
        <v>21.9</v>
      </c>
      <c r="R15943" t="s">
        <v>71</v>
      </c>
    </row>
    <row r="15944" spans="1:46" x14ac:dyDescent="0.2">
      <c r="A15944" t="s">
        <v>110</v>
      </c>
      <c r="B15944" t="s">
        <v>111</v>
      </c>
      <c r="C15944">
        <f>-70.00844942 / 41.9615982</f>
        <v>-1.6683933029986453</v>
      </c>
      <c r="D15944" t="s">
        <v>112</v>
      </c>
      <c r="E15944" t="s">
        <v>70</v>
      </c>
      <c r="F15944" s="1">
        <v>37873</v>
      </c>
      <c r="G15944">
        <v>5</v>
      </c>
      <c r="K15944">
        <v>2.6</v>
      </c>
      <c r="L15944" t="s">
        <v>71</v>
      </c>
      <c r="O15944">
        <v>7.6</v>
      </c>
      <c r="P15944" t="s">
        <v>71</v>
      </c>
      <c r="Q15944">
        <v>21.89</v>
      </c>
      <c r="R15944" t="s">
        <v>71</v>
      </c>
      <c r="S15944">
        <v>0.2</v>
      </c>
      <c r="T15944" t="s">
        <v>71</v>
      </c>
      <c r="U15944">
        <v>6.19</v>
      </c>
      <c r="V15944" t="s">
        <v>71</v>
      </c>
      <c r="W15944">
        <v>26.5</v>
      </c>
      <c r="X15944" t="s">
        <v>71</v>
      </c>
      <c r="Y15944">
        <v>30.44</v>
      </c>
      <c r="AA15944">
        <v>39.97</v>
      </c>
      <c r="AE15944">
        <v>0.75</v>
      </c>
      <c r="AF15944" t="s">
        <v>71</v>
      </c>
      <c r="AG15944">
        <v>6.46</v>
      </c>
      <c r="AH15944" t="s">
        <v>71</v>
      </c>
      <c r="AS15944">
        <v>0.54</v>
      </c>
      <c r="AT15944" t="s">
        <v>71</v>
      </c>
    </row>
    <row r="15945" spans="1:46" x14ac:dyDescent="0.2">
      <c r="A15945" t="s">
        <v>110</v>
      </c>
      <c r="B15945" t="s">
        <v>111</v>
      </c>
      <c r="C15945">
        <f>-70.00844942 / 41.9615982</f>
        <v>-1.6683933029986453</v>
      </c>
      <c r="D15945" t="s">
        <v>112</v>
      </c>
      <c r="E15945" t="s">
        <v>70</v>
      </c>
      <c r="F15945" s="1">
        <v>38225</v>
      </c>
      <c r="G15945">
        <v>0.5</v>
      </c>
      <c r="I15945">
        <v>6.1</v>
      </c>
      <c r="J15945" t="s">
        <v>71</v>
      </c>
      <c r="K15945">
        <v>5.81</v>
      </c>
      <c r="L15945" t="s">
        <v>71</v>
      </c>
      <c r="M15945">
        <v>5</v>
      </c>
      <c r="N15945" t="s">
        <v>71</v>
      </c>
      <c r="O15945">
        <v>8.6999999999999993</v>
      </c>
      <c r="P15945" t="s">
        <v>71</v>
      </c>
      <c r="Q15945">
        <v>24</v>
      </c>
      <c r="R15945" t="s">
        <v>71</v>
      </c>
      <c r="S15945">
        <v>0.31</v>
      </c>
      <c r="T15945" t="s">
        <v>71</v>
      </c>
      <c r="U15945">
        <v>9.6</v>
      </c>
      <c r="V15945" t="s">
        <v>71</v>
      </c>
      <c r="W15945">
        <v>18.43</v>
      </c>
      <c r="X15945" t="s">
        <v>71</v>
      </c>
      <c r="Y15945">
        <v>36.76</v>
      </c>
      <c r="AA15945">
        <v>47.86</v>
      </c>
      <c r="AC15945">
        <v>36.81</v>
      </c>
      <c r="AE15945">
        <v>14.93</v>
      </c>
      <c r="AF15945" t="s">
        <v>71</v>
      </c>
      <c r="AG15945">
        <v>6.88</v>
      </c>
      <c r="AH15945" t="s">
        <v>71</v>
      </c>
      <c r="AS15945">
        <v>0.03</v>
      </c>
      <c r="AT15945" t="s">
        <v>71</v>
      </c>
    </row>
    <row r="15946" spans="1:46" x14ac:dyDescent="0.2">
      <c r="A15946" t="s">
        <v>110</v>
      </c>
      <c r="B15946" t="s">
        <v>111</v>
      </c>
      <c r="C15946">
        <f>-70.00844942 / 41.9615982</f>
        <v>-1.6683933029986453</v>
      </c>
      <c r="D15946" t="s">
        <v>112</v>
      </c>
      <c r="E15946" t="s">
        <v>70</v>
      </c>
      <c r="F15946" s="1">
        <v>38225</v>
      </c>
      <c r="G15946">
        <v>1</v>
      </c>
      <c r="O15946">
        <v>8.8000000000000007</v>
      </c>
      <c r="P15946" t="s">
        <v>71</v>
      </c>
      <c r="Q15946">
        <v>24</v>
      </c>
      <c r="R15946" t="s">
        <v>71</v>
      </c>
    </row>
    <row r="15947" spans="1:46" x14ac:dyDescent="0.2">
      <c r="A15947" t="s">
        <v>110</v>
      </c>
      <c r="B15947" t="s">
        <v>111</v>
      </c>
      <c r="C15947">
        <f>-70.00844942 / 41.9615982</f>
        <v>-1.6683933029986453</v>
      </c>
      <c r="D15947" t="s">
        <v>112</v>
      </c>
      <c r="E15947" t="s">
        <v>70</v>
      </c>
      <c r="F15947" s="1">
        <v>38225</v>
      </c>
      <c r="G15947">
        <v>2</v>
      </c>
      <c r="O15947">
        <v>8.8000000000000007</v>
      </c>
      <c r="P15947" t="s">
        <v>71</v>
      </c>
      <c r="Q15947">
        <v>24</v>
      </c>
      <c r="R15947" t="s">
        <v>71</v>
      </c>
    </row>
    <row r="15948" spans="1:46" x14ac:dyDescent="0.2">
      <c r="A15948" t="s">
        <v>110</v>
      </c>
      <c r="B15948" t="s">
        <v>111</v>
      </c>
      <c r="C15948">
        <f>-70.00844942 / 41.9615982</f>
        <v>-1.6683933029986453</v>
      </c>
      <c r="D15948" t="s">
        <v>112</v>
      </c>
      <c r="E15948" t="s">
        <v>70</v>
      </c>
      <c r="F15948" s="1">
        <v>38225</v>
      </c>
      <c r="G15948">
        <v>3</v>
      </c>
      <c r="O15948">
        <v>8.5</v>
      </c>
      <c r="P15948" t="s">
        <v>71</v>
      </c>
      <c r="Q15948">
        <v>24</v>
      </c>
      <c r="R15948" t="s">
        <v>71</v>
      </c>
    </row>
    <row r="15949" spans="1:46" x14ac:dyDescent="0.2">
      <c r="A15949" t="s">
        <v>110</v>
      </c>
      <c r="B15949" t="s">
        <v>111</v>
      </c>
      <c r="C15949">
        <f>-70.00844942 / 41.9615982</f>
        <v>-1.6683933029986453</v>
      </c>
      <c r="D15949" t="s">
        <v>112</v>
      </c>
      <c r="E15949" t="s">
        <v>70</v>
      </c>
      <c r="F15949" s="1">
        <v>38225</v>
      </c>
      <c r="G15949">
        <v>4</v>
      </c>
      <c r="O15949">
        <v>8.4</v>
      </c>
      <c r="P15949" t="s">
        <v>71</v>
      </c>
      <c r="Q15949">
        <v>24</v>
      </c>
      <c r="R15949" t="s">
        <v>71</v>
      </c>
    </row>
    <row r="15950" spans="1:46" x14ac:dyDescent="0.2">
      <c r="A15950" t="s">
        <v>110</v>
      </c>
      <c r="B15950" t="s">
        <v>111</v>
      </c>
      <c r="C15950">
        <f>-70.00844942 / 41.9615982</f>
        <v>-1.6683933029986453</v>
      </c>
      <c r="D15950" t="s">
        <v>112</v>
      </c>
      <c r="E15950" t="s">
        <v>70</v>
      </c>
      <c r="F15950" s="1">
        <v>38225</v>
      </c>
      <c r="G15950">
        <v>5</v>
      </c>
      <c r="K15950">
        <v>4.17</v>
      </c>
      <c r="L15950" t="s">
        <v>71</v>
      </c>
      <c r="O15950">
        <v>8.3000000000000007</v>
      </c>
      <c r="P15950" t="s">
        <v>71</v>
      </c>
      <c r="Q15950">
        <v>24</v>
      </c>
      <c r="R15950" t="s">
        <v>71</v>
      </c>
      <c r="S15950">
        <v>0.5</v>
      </c>
      <c r="T15950" t="s">
        <v>71</v>
      </c>
      <c r="W15950">
        <v>21.75</v>
      </c>
      <c r="X15950" t="s">
        <v>71</v>
      </c>
      <c r="AE15950">
        <v>19.170000000000002</v>
      </c>
      <c r="AF15950" t="s">
        <v>71</v>
      </c>
      <c r="AG15950">
        <v>6.46</v>
      </c>
      <c r="AH15950" t="s">
        <v>71</v>
      </c>
      <c r="AS15950">
        <v>2.4900000000000002</v>
      </c>
      <c r="AT15950" t="s">
        <v>71</v>
      </c>
    </row>
    <row r="15951" spans="1:46" x14ac:dyDescent="0.2">
      <c r="A15951" t="s">
        <v>110</v>
      </c>
      <c r="B15951" t="s">
        <v>111</v>
      </c>
      <c r="C15951">
        <f>-70.00844942 / 41.9615982</f>
        <v>-1.6683933029986453</v>
      </c>
      <c r="D15951" t="s">
        <v>112</v>
      </c>
      <c r="E15951" t="s">
        <v>70</v>
      </c>
      <c r="F15951" s="1">
        <v>38225</v>
      </c>
      <c r="G15951">
        <v>5.5</v>
      </c>
      <c r="O15951">
        <v>6.6</v>
      </c>
      <c r="P15951" t="s">
        <v>71</v>
      </c>
      <c r="Q15951">
        <v>24</v>
      </c>
      <c r="R15951" t="s">
        <v>71</v>
      </c>
    </row>
    <row r="15952" spans="1:46" x14ac:dyDescent="0.2">
      <c r="A15952" t="s">
        <v>113</v>
      </c>
      <c r="B15952" t="s">
        <v>114</v>
      </c>
      <c r="C15952">
        <f>-70.00786565 / 41.95644057</f>
        <v>-1.6685844818794646</v>
      </c>
      <c r="D15952" t="s">
        <v>115</v>
      </c>
      <c r="E15952" t="s">
        <v>70</v>
      </c>
      <c r="F15952" s="1">
        <v>37143</v>
      </c>
      <c r="G15952">
        <v>0.5</v>
      </c>
      <c r="I15952">
        <v>18</v>
      </c>
      <c r="J15952" t="s">
        <v>71</v>
      </c>
      <c r="K15952">
        <v>1.1000000000000001</v>
      </c>
      <c r="L15952" t="s">
        <v>71</v>
      </c>
      <c r="M15952">
        <v>8</v>
      </c>
      <c r="N15952" t="s">
        <v>71</v>
      </c>
      <c r="O15952">
        <v>8.57</v>
      </c>
      <c r="P15952" t="s">
        <v>71</v>
      </c>
      <c r="Q15952">
        <v>23.92</v>
      </c>
      <c r="R15952" t="s">
        <v>71</v>
      </c>
      <c r="S15952">
        <v>0.13</v>
      </c>
      <c r="T15952" t="s">
        <v>71</v>
      </c>
      <c r="U15952">
        <v>4.03</v>
      </c>
      <c r="V15952" t="s">
        <v>71</v>
      </c>
      <c r="W15952">
        <v>19.5</v>
      </c>
      <c r="X15952" t="s">
        <v>71</v>
      </c>
      <c r="Y15952">
        <v>24.25</v>
      </c>
      <c r="AA15952">
        <v>31.53</v>
      </c>
      <c r="AC15952">
        <v>30.04</v>
      </c>
      <c r="AE15952">
        <v>4.5</v>
      </c>
      <c r="AF15952" t="s">
        <v>71</v>
      </c>
      <c r="AG15952">
        <v>6.31</v>
      </c>
      <c r="AH15952" t="s">
        <v>71</v>
      </c>
      <c r="AS15952">
        <v>0.66</v>
      </c>
      <c r="AT15952" t="s">
        <v>71</v>
      </c>
    </row>
    <row r="15953" spans="1:46" x14ac:dyDescent="0.2">
      <c r="A15953" t="s">
        <v>113</v>
      </c>
      <c r="B15953" t="s">
        <v>114</v>
      </c>
      <c r="C15953">
        <f>-70.00786565 / 41.95644057</f>
        <v>-1.6685844818794646</v>
      </c>
      <c r="D15953" t="s">
        <v>115</v>
      </c>
      <c r="E15953" t="s">
        <v>70</v>
      </c>
      <c r="F15953" s="1">
        <v>37143</v>
      </c>
      <c r="G15953">
        <v>1</v>
      </c>
      <c r="O15953">
        <v>8.57</v>
      </c>
      <c r="P15953" t="s">
        <v>71</v>
      </c>
      <c r="Q15953">
        <v>23.89</v>
      </c>
      <c r="R15953" t="s">
        <v>71</v>
      </c>
    </row>
    <row r="15954" spans="1:46" x14ac:dyDescent="0.2">
      <c r="A15954" t="s">
        <v>113</v>
      </c>
      <c r="B15954" t="s">
        <v>114</v>
      </c>
      <c r="C15954">
        <f>-70.00786565 / 41.95644057</f>
        <v>-1.6685844818794646</v>
      </c>
      <c r="D15954" t="s">
        <v>115</v>
      </c>
      <c r="E15954" t="s">
        <v>70</v>
      </c>
      <c r="F15954" s="1">
        <v>37143</v>
      </c>
      <c r="G15954">
        <v>2</v>
      </c>
      <c r="O15954">
        <v>8.57</v>
      </c>
      <c r="P15954" t="s">
        <v>71</v>
      </c>
      <c r="Q15954">
        <v>23.8</v>
      </c>
      <c r="R15954" t="s">
        <v>71</v>
      </c>
    </row>
    <row r="15955" spans="1:46" x14ac:dyDescent="0.2">
      <c r="A15955" t="s">
        <v>113</v>
      </c>
      <c r="B15955" t="s">
        <v>114</v>
      </c>
      <c r="C15955">
        <f>-70.00786565 / 41.95644057</f>
        <v>-1.6685844818794646</v>
      </c>
      <c r="D15955" t="s">
        <v>115</v>
      </c>
      <c r="E15955" t="s">
        <v>70</v>
      </c>
      <c r="F15955" s="1">
        <v>37143</v>
      </c>
      <c r="G15955">
        <v>3</v>
      </c>
      <c r="K15955">
        <v>1.26</v>
      </c>
      <c r="L15955" t="s">
        <v>71</v>
      </c>
      <c r="O15955">
        <v>8.4600000000000009</v>
      </c>
      <c r="P15955" t="s">
        <v>71</v>
      </c>
      <c r="Q15955">
        <v>23.8</v>
      </c>
      <c r="R15955" t="s">
        <v>71</v>
      </c>
      <c r="S15955">
        <v>0.24</v>
      </c>
      <c r="T15955" t="s">
        <v>71</v>
      </c>
      <c r="U15955">
        <v>7.43</v>
      </c>
      <c r="V15955" t="s">
        <v>71</v>
      </c>
      <c r="W15955">
        <v>21.6</v>
      </c>
      <c r="X15955" t="s">
        <v>71</v>
      </c>
      <c r="Y15955">
        <v>33.07</v>
      </c>
      <c r="AA15955">
        <v>32.869999999999997</v>
      </c>
      <c r="AE15955">
        <v>4.3</v>
      </c>
      <c r="AF15955" t="s">
        <v>71</v>
      </c>
      <c r="AG15955">
        <v>6.53</v>
      </c>
      <c r="AH15955" t="s">
        <v>71</v>
      </c>
      <c r="AS15955">
        <v>0.64</v>
      </c>
      <c r="AT15955" t="s">
        <v>71</v>
      </c>
    </row>
    <row r="15956" spans="1:46" x14ac:dyDescent="0.2">
      <c r="A15956" t="s">
        <v>113</v>
      </c>
      <c r="B15956" t="s">
        <v>114</v>
      </c>
      <c r="C15956">
        <f>-70.00786565 / 41.95644057</f>
        <v>-1.6685844818794646</v>
      </c>
      <c r="D15956" t="s">
        <v>115</v>
      </c>
      <c r="E15956" t="s">
        <v>70</v>
      </c>
      <c r="F15956" s="1">
        <v>37143</v>
      </c>
      <c r="G15956">
        <v>4</v>
      </c>
      <c r="O15956">
        <v>8.4499999999999993</v>
      </c>
      <c r="P15956" t="s">
        <v>71</v>
      </c>
      <c r="Q15956">
        <v>23.8</v>
      </c>
      <c r="R15956" t="s">
        <v>71</v>
      </c>
    </row>
    <row r="15957" spans="1:46" x14ac:dyDescent="0.2">
      <c r="A15957" t="s">
        <v>113</v>
      </c>
      <c r="B15957" t="s">
        <v>114</v>
      </c>
      <c r="C15957">
        <f>-70.00786565 / 41.95644057</f>
        <v>-1.6685844818794646</v>
      </c>
      <c r="D15957" t="s">
        <v>115</v>
      </c>
      <c r="E15957" t="s">
        <v>70</v>
      </c>
      <c r="F15957" s="1">
        <v>37143</v>
      </c>
      <c r="G15957">
        <v>5</v>
      </c>
      <c r="O15957">
        <v>8.44</v>
      </c>
      <c r="P15957" t="s">
        <v>71</v>
      </c>
      <c r="Q15957">
        <v>23.8</v>
      </c>
      <c r="R15957" t="s">
        <v>71</v>
      </c>
    </row>
    <row r="15958" spans="1:46" x14ac:dyDescent="0.2">
      <c r="A15958" t="s">
        <v>113</v>
      </c>
      <c r="B15958" t="s">
        <v>114</v>
      </c>
      <c r="C15958">
        <f>-70.00786565 / 41.95644057</f>
        <v>-1.6685844818794646</v>
      </c>
      <c r="D15958" t="s">
        <v>115</v>
      </c>
      <c r="E15958" t="s">
        <v>70</v>
      </c>
      <c r="F15958" s="1">
        <v>37143</v>
      </c>
      <c r="G15958">
        <v>6</v>
      </c>
      <c r="O15958">
        <v>8.42</v>
      </c>
      <c r="P15958" t="s">
        <v>71</v>
      </c>
      <c r="Q15958">
        <v>23.7</v>
      </c>
      <c r="R15958" t="s">
        <v>71</v>
      </c>
    </row>
    <row r="15959" spans="1:46" x14ac:dyDescent="0.2">
      <c r="A15959" t="s">
        <v>113</v>
      </c>
      <c r="B15959" t="s">
        <v>114</v>
      </c>
      <c r="C15959">
        <f>-70.00786565 / 41.95644057</f>
        <v>-1.6685844818794646</v>
      </c>
      <c r="D15959" t="s">
        <v>115</v>
      </c>
      <c r="E15959" t="s">
        <v>70</v>
      </c>
      <c r="F15959" s="1">
        <v>37143</v>
      </c>
      <c r="G15959">
        <v>7</v>
      </c>
      <c r="O15959">
        <v>8.4</v>
      </c>
      <c r="P15959" t="s">
        <v>71</v>
      </c>
      <c r="Q15959">
        <v>23.75</v>
      </c>
      <c r="R15959" t="s">
        <v>71</v>
      </c>
    </row>
    <row r="15960" spans="1:46" x14ac:dyDescent="0.2">
      <c r="A15960" t="s">
        <v>113</v>
      </c>
      <c r="B15960" t="s">
        <v>114</v>
      </c>
      <c r="C15960">
        <f>-70.00786565 / 41.95644057</f>
        <v>-1.6685844818794646</v>
      </c>
      <c r="D15960" t="s">
        <v>115</v>
      </c>
      <c r="E15960" t="s">
        <v>70</v>
      </c>
      <c r="F15960" s="1">
        <v>37143</v>
      </c>
      <c r="G15960">
        <v>8</v>
      </c>
      <c r="O15960">
        <v>9.3000000000000007</v>
      </c>
      <c r="P15960" t="s">
        <v>71</v>
      </c>
      <c r="Q15960">
        <v>22.65</v>
      </c>
      <c r="R15960" t="s">
        <v>71</v>
      </c>
    </row>
    <row r="15961" spans="1:46" x14ac:dyDescent="0.2">
      <c r="A15961" t="s">
        <v>113</v>
      </c>
      <c r="B15961" t="s">
        <v>114</v>
      </c>
      <c r="C15961">
        <f>-70.00786565 / 41.95644057</f>
        <v>-1.6685844818794646</v>
      </c>
      <c r="D15961" t="s">
        <v>115</v>
      </c>
      <c r="E15961" t="s">
        <v>70</v>
      </c>
      <c r="F15961" s="1">
        <v>37143</v>
      </c>
      <c r="G15961">
        <v>9</v>
      </c>
      <c r="K15961">
        <v>2</v>
      </c>
      <c r="L15961" t="s">
        <v>71</v>
      </c>
      <c r="O15961">
        <v>12.6</v>
      </c>
      <c r="P15961" t="s">
        <v>71</v>
      </c>
      <c r="Q15961">
        <v>16.350000000000001</v>
      </c>
      <c r="R15961" t="s">
        <v>71</v>
      </c>
      <c r="S15961">
        <v>0.24</v>
      </c>
      <c r="T15961" t="s">
        <v>71</v>
      </c>
      <c r="U15961">
        <v>7.43</v>
      </c>
      <c r="V15961" t="s">
        <v>71</v>
      </c>
      <c r="W15961">
        <v>19</v>
      </c>
      <c r="X15961" t="s">
        <v>71</v>
      </c>
      <c r="Y15961">
        <v>33.07</v>
      </c>
      <c r="AA15961">
        <v>37.4</v>
      </c>
      <c r="AE15961">
        <v>4.5999999999999996</v>
      </c>
      <c r="AF15961" t="s">
        <v>71</v>
      </c>
      <c r="AG15961">
        <v>6.29</v>
      </c>
      <c r="AH15961" t="s">
        <v>71</v>
      </c>
      <c r="AS15961">
        <v>1.48</v>
      </c>
      <c r="AT15961" t="s">
        <v>71</v>
      </c>
    </row>
    <row r="15962" spans="1:46" x14ac:dyDescent="0.2">
      <c r="A15962" t="s">
        <v>113</v>
      </c>
      <c r="B15962" t="s">
        <v>114</v>
      </c>
      <c r="C15962">
        <f>-70.00786565 / 41.95644057</f>
        <v>-1.6685844818794646</v>
      </c>
      <c r="D15962" t="s">
        <v>115</v>
      </c>
      <c r="E15962" t="s">
        <v>70</v>
      </c>
      <c r="F15962" s="1">
        <v>37143</v>
      </c>
      <c r="G15962">
        <v>10</v>
      </c>
      <c r="O15962">
        <v>12.6</v>
      </c>
      <c r="P15962" t="s">
        <v>71</v>
      </c>
      <c r="Q15962">
        <v>13.4</v>
      </c>
      <c r="R15962" t="s">
        <v>71</v>
      </c>
    </row>
    <row r="15963" spans="1:46" x14ac:dyDescent="0.2">
      <c r="A15963" t="s">
        <v>113</v>
      </c>
      <c r="B15963" t="s">
        <v>114</v>
      </c>
      <c r="C15963">
        <f>-70.00786565 / 41.95644057</f>
        <v>-1.6685844818794646</v>
      </c>
      <c r="D15963" t="s">
        <v>115</v>
      </c>
      <c r="E15963" t="s">
        <v>70</v>
      </c>
      <c r="F15963" s="1">
        <v>37143</v>
      </c>
      <c r="G15963">
        <v>11</v>
      </c>
      <c r="O15963">
        <v>12.3</v>
      </c>
      <c r="P15963" t="s">
        <v>71</v>
      </c>
      <c r="Q15963">
        <v>11.3</v>
      </c>
      <c r="R15963" t="s">
        <v>71</v>
      </c>
    </row>
    <row r="15964" spans="1:46" x14ac:dyDescent="0.2">
      <c r="A15964" t="s">
        <v>113</v>
      </c>
      <c r="B15964" t="s">
        <v>114</v>
      </c>
      <c r="C15964">
        <f>-70.00786565 / 41.95644057</f>
        <v>-1.6685844818794646</v>
      </c>
      <c r="D15964" t="s">
        <v>115</v>
      </c>
      <c r="E15964" t="s">
        <v>70</v>
      </c>
      <c r="F15964" s="1">
        <v>37143</v>
      </c>
      <c r="G15964">
        <v>12</v>
      </c>
      <c r="O15964">
        <v>9.1999999999999993</v>
      </c>
      <c r="P15964" t="s">
        <v>71</v>
      </c>
      <c r="Q15964">
        <v>10.3</v>
      </c>
      <c r="R15964" t="s">
        <v>71</v>
      </c>
    </row>
    <row r="15965" spans="1:46" x14ac:dyDescent="0.2">
      <c r="A15965" t="s">
        <v>113</v>
      </c>
      <c r="B15965" t="s">
        <v>114</v>
      </c>
      <c r="C15965">
        <f>-70.00786565 / 41.95644057</f>
        <v>-1.6685844818794646</v>
      </c>
      <c r="D15965" t="s">
        <v>115</v>
      </c>
      <c r="E15965" t="s">
        <v>70</v>
      </c>
      <c r="F15965" s="1">
        <v>37143</v>
      </c>
      <c r="G15965">
        <v>13</v>
      </c>
      <c r="O15965">
        <v>7.3</v>
      </c>
      <c r="P15965" t="s">
        <v>71</v>
      </c>
      <c r="Q15965">
        <v>9.5</v>
      </c>
      <c r="R15965" t="s">
        <v>71</v>
      </c>
    </row>
    <row r="15966" spans="1:46" x14ac:dyDescent="0.2">
      <c r="A15966" t="s">
        <v>113</v>
      </c>
      <c r="B15966" t="s">
        <v>114</v>
      </c>
      <c r="C15966">
        <f>-70.00786565 / 41.95644057</f>
        <v>-1.6685844818794646</v>
      </c>
      <c r="D15966" t="s">
        <v>115</v>
      </c>
      <c r="E15966" t="s">
        <v>70</v>
      </c>
      <c r="F15966" s="1">
        <v>37143</v>
      </c>
      <c r="G15966">
        <v>14</v>
      </c>
      <c r="O15966">
        <v>3.1</v>
      </c>
      <c r="P15966" t="s">
        <v>71</v>
      </c>
      <c r="Q15966">
        <v>8.6</v>
      </c>
      <c r="R15966" t="s">
        <v>71</v>
      </c>
    </row>
    <row r="15967" spans="1:46" x14ac:dyDescent="0.2">
      <c r="A15967" t="s">
        <v>113</v>
      </c>
      <c r="B15967" t="s">
        <v>114</v>
      </c>
      <c r="C15967">
        <f>-70.00786565 / 41.95644057</f>
        <v>-1.6685844818794646</v>
      </c>
      <c r="D15967" t="s">
        <v>115</v>
      </c>
      <c r="E15967" t="s">
        <v>70</v>
      </c>
      <c r="F15967" s="1">
        <v>37143</v>
      </c>
      <c r="G15967">
        <v>15</v>
      </c>
      <c r="O15967">
        <v>1.1000000000000001</v>
      </c>
      <c r="P15967" t="s">
        <v>71</v>
      </c>
      <c r="Q15967">
        <v>8.1</v>
      </c>
      <c r="R15967" t="s">
        <v>71</v>
      </c>
    </row>
    <row r="15968" spans="1:46" x14ac:dyDescent="0.2">
      <c r="A15968" t="s">
        <v>113</v>
      </c>
      <c r="B15968" t="s">
        <v>114</v>
      </c>
      <c r="C15968">
        <f>-70.00786565 / 41.95644057</f>
        <v>-1.6685844818794646</v>
      </c>
      <c r="D15968" t="s">
        <v>115</v>
      </c>
      <c r="E15968" t="s">
        <v>70</v>
      </c>
      <c r="F15968" s="1">
        <v>37143</v>
      </c>
      <c r="G15968">
        <v>16</v>
      </c>
      <c r="O15968">
        <v>0.6</v>
      </c>
      <c r="P15968" t="s">
        <v>71</v>
      </c>
      <c r="Q15968">
        <v>7.7</v>
      </c>
      <c r="R15968" t="s">
        <v>71</v>
      </c>
    </row>
    <row r="15969" spans="1:46" x14ac:dyDescent="0.2">
      <c r="A15969" t="s">
        <v>113</v>
      </c>
      <c r="B15969" t="s">
        <v>114</v>
      </c>
      <c r="C15969">
        <f>-70.00786565 / 41.95644057</f>
        <v>-1.6685844818794646</v>
      </c>
      <c r="D15969" t="s">
        <v>115</v>
      </c>
      <c r="E15969" t="s">
        <v>70</v>
      </c>
      <c r="F15969" s="1">
        <v>37143</v>
      </c>
      <c r="G15969">
        <v>17</v>
      </c>
      <c r="K15969">
        <v>0</v>
      </c>
      <c r="L15969" t="s">
        <v>71</v>
      </c>
      <c r="O15969">
        <v>0.45</v>
      </c>
      <c r="P15969" t="s">
        <v>71</v>
      </c>
      <c r="Q15969">
        <v>7.6</v>
      </c>
      <c r="R15969" t="s">
        <v>71</v>
      </c>
      <c r="S15969">
        <v>1.66</v>
      </c>
      <c r="T15969" t="s">
        <v>71</v>
      </c>
      <c r="U15969">
        <v>51.42</v>
      </c>
      <c r="V15969" t="s">
        <v>71</v>
      </c>
      <c r="W15969">
        <v>80.3</v>
      </c>
      <c r="X15969" t="s">
        <v>71</v>
      </c>
      <c r="Y15969">
        <v>60.97</v>
      </c>
      <c r="AA15969">
        <v>0</v>
      </c>
      <c r="AE15969">
        <v>17</v>
      </c>
      <c r="AF15969" t="s">
        <v>71</v>
      </c>
      <c r="AG15969">
        <v>6.25</v>
      </c>
      <c r="AH15969" t="s">
        <v>71</v>
      </c>
      <c r="AS15969">
        <v>11.1</v>
      </c>
      <c r="AT15969" t="s">
        <v>71</v>
      </c>
    </row>
    <row r="15970" spans="1:46" x14ac:dyDescent="0.2">
      <c r="A15970" t="s">
        <v>113</v>
      </c>
      <c r="B15970" t="s">
        <v>114</v>
      </c>
      <c r="C15970">
        <f>-70.00786565 / 41.95644057</f>
        <v>-1.6685844818794646</v>
      </c>
      <c r="D15970" t="s">
        <v>115</v>
      </c>
      <c r="E15970" t="s">
        <v>70</v>
      </c>
      <c r="F15970" s="1">
        <v>37143</v>
      </c>
      <c r="G15970">
        <v>18</v>
      </c>
      <c r="O15970">
        <v>0.36</v>
      </c>
      <c r="P15970" t="s">
        <v>71</v>
      </c>
      <c r="Q15970">
        <v>7.6</v>
      </c>
      <c r="R15970" t="s">
        <v>71</v>
      </c>
    </row>
    <row r="15971" spans="1:46" x14ac:dyDescent="0.2">
      <c r="A15971" t="s">
        <v>113</v>
      </c>
      <c r="B15971" t="s">
        <v>114</v>
      </c>
      <c r="C15971">
        <f>-70.00786565 / 41.95644057</f>
        <v>-1.6685844818794646</v>
      </c>
      <c r="D15971" t="s">
        <v>115</v>
      </c>
      <c r="E15971" t="s">
        <v>70</v>
      </c>
      <c r="F15971" s="1">
        <v>37143</v>
      </c>
      <c r="G15971">
        <v>19</v>
      </c>
      <c r="O15971">
        <v>0.28000000000000003</v>
      </c>
      <c r="P15971" t="s">
        <v>71</v>
      </c>
      <c r="Q15971">
        <v>7.5</v>
      </c>
      <c r="R15971" t="s">
        <v>71</v>
      </c>
    </row>
    <row r="15972" spans="1:46" x14ac:dyDescent="0.2">
      <c r="A15972" t="s">
        <v>113</v>
      </c>
      <c r="B15972" t="s">
        <v>114</v>
      </c>
      <c r="C15972">
        <f>-70.00786565 / 41.95644057</f>
        <v>-1.6685844818794646</v>
      </c>
      <c r="D15972" t="s">
        <v>115</v>
      </c>
      <c r="E15972" t="s">
        <v>70</v>
      </c>
      <c r="F15972" s="1">
        <v>38252</v>
      </c>
      <c r="G15972">
        <v>0.5</v>
      </c>
      <c r="I15972">
        <v>19.8</v>
      </c>
      <c r="J15972" t="s">
        <v>71</v>
      </c>
      <c r="M15972">
        <v>6.7</v>
      </c>
      <c r="N15972" t="s">
        <v>71</v>
      </c>
      <c r="O15972">
        <v>9.3000000000000007</v>
      </c>
      <c r="P15972" t="s">
        <v>71</v>
      </c>
      <c r="Q15972">
        <v>19.899999999999999</v>
      </c>
      <c r="R15972" t="s">
        <v>71</v>
      </c>
      <c r="AC15972">
        <v>32.590000000000003</v>
      </c>
    </row>
    <row r="15973" spans="1:46" x14ac:dyDescent="0.2">
      <c r="A15973" t="s">
        <v>113</v>
      </c>
      <c r="B15973" t="s">
        <v>114</v>
      </c>
      <c r="C15973">
        <f>-70.00786565 / 41.95644057</f>
        <v>-1.6685844818794646</v>
      </c>
      <c r="D15973" t="s">
        <v>115</v>
      </c>
      <c r="E15973" t="s">
        <v>70</v>
      </c>
      <c r="F15973" s="1">
        <v>38252</v>
      </c>
      <c r="G15973">
        <v>1</v>
      </c>
      <c r="O15973">
        <v>9.3000000000000007</v>
      </c>
      <c r="P15973" t="s">
        <v>71</v>
      </c>
      <c r="Q15973">
        <v>19.899999999999999</v>
      </c>
      <c r="R15973" t="s">
        <v>71</v>
      </c>
    </row>
    <row r="15974" spans="1:46" x14ac:dyDescent="0.2">
      <c r="A15974" t="s">
        <v>113</v>
      </c>
      <c r="B15974" t="s">
        <v>114</v>
      </c>
      <c r="C15974">
        <f>-70.00786565 / 41.95644057</f>
        <v>-1.6685844818794646</v>
      </c>
      <c r="D15974" t="s">
        <v>115</v>
      </c>
      <c r="E15974" t="s">
        <v>70</v>
      </c>
      <c r="F15974" s="1">
        <v>38252</v>
      </c>
      <c r="G15974">
        <v>2</v>
      </c>
      <c r="O15974">
        <v>9.3000000000000007</v>
      </c>
      <c r="P15974" t="s">
        <v>71</v>
      </c>
      <c r="Q15974">
        <v>19.899999999999999</v>
      </c>
      <c r="R15974" t="s">
        <v>71</v>
      </c>
    </row>
    <row r="15975" spans="1:46" x14ac:dyDescent="0.2">
      <c r="A15975" t="s">
        <v>113</v>
      </c>
      <c r="B15975" t="s">
        <v>114</v>
      </c>
      <c r="C15975">
        <f>-70.00786565 / 41.95644057</f>
        <v>-1.6685844818794646</v>
      </c>
      <c r="D15975" t="s">
        <v>115</v>
      </c>
      <c r="E15975" t="s">
        <v>70</v>
      </c>
      <c r="F15975" s="1">
        <v>38252</v>
      </c>
      <c r="G15975">
        <v>3</v>
      </c>
      <c r="K15975">
        <v>1.71</v>
      </c>
      <c r="L15975" t="s">
        <v>71</v>
      </c>
      <c r="O15975">
        <v>9.1999999999999993</v>
      </c>
      <c r="P15975" t="s">
        <v>71</v>
      </c>
      <c r="Q15975">
        <v>19.899999999999999</v>
      </c>
      <c r="R15975" t="s">
        <v>71</v>
      </c>
      <c r="S15975">
        <v>0.19</v>
      </c>
      <c r="T15975" t="s">
        <v>71</v>
      </c>
      <c r="U15975">
        <v>5.88</v>
      </c>
      <c r="V15975" t="s">
        <v>71</v>
      </c>
      <c r="W15975">
        <v>15</v>
      </c>
      <c r="X15975" t="s">
        <v>71</v>
      </c>
      <c r="Y15975">
        <v>29.7</v>
      </c>
      <c r="AA15975">
        <v>35.86</v>
      </c>
      <c r="AE15975">
        <v>9.69</v>
      </c>
      <c r="AF15975" t="s">
        <v>71</v>
      </c>
      <c r="AG15975">
        <v>6.58</v>
      </c>
      <c r="AH15975" t="s">
        <v>71</v>
      </c>
      <c r="AS15975">
        <v>0.24</v>
      </c>
      <c r="AT15975" t="s">
        <v>71</v>
      </c>
    </row>
    <row r="15976" spans="1:46" x14ac:dyDescent="0.2">
      <c r="A15976" t="s">
        <v>113</v>
      </c>
      <c r="B15976" t="s">
        <v>114</v>
      </c>
      <c r="C15976">
        <f>-70.00786565 / 41.95644057</f>
        <v>-1.6685844818794646</v>
      </c>
      <c r="D15976" t="s">
        <v>115</v>
      </c>
      <c r="E15976" t="s">
        <v>70</v>
      </c>
      <c r="F15976" s="1">
        <v>38252</v>
      </c>
      <c r="G15976">
        <v>4</v>
      </c>
      <c r="O15976">
        <v>9.1999999999999993</v>
      </c>
      <c r="P15976" t="s">
        <v>71</v>
      </c>
      <c r="Q15976">
        <v>19.899999999999999</v>
      </c>
      <c r="R15976" t="s">
        <v>71</v>
      </c>
    </row>
    <row r="15977" spans="1:46" x14ac:dyDescent="0.2">
      <c r="A15977" t="s">
        <v>113</v>
      </c>
      <c r="B15977" t="s">
        <v>114</v>
      </c>
      <c r="C15977">
        <f>-70.00786565 / 41.95644057</f>
        <v>-1.6685844818794646</v>
      </c>
      <c r="D15977" t="s">
        <v>115</v>
      </c>
      <c r="E15977" t="s">
        <v>70</v>
      </c>
      <c r="F15977" s="1">
        <v>38252</v>
      </c>
      <c r="G15977">
        <v>5</v>
      </c>
      <c r="O15977">
        <v>9.1</v>
      </c>
      <c r="P15977" t="s">
        <v>71</v>
      </c>
      <c r="Q15977">
        <v>19.899999999999999</v>
      </c>
      <c r="R15977" t="s">
        <v>71</v>
      </c>
    </row>
    <row r="15978" spans="1:46" x14ac:dyDescent="0.2">
      <c r="A15978" t="s">
        <v>113</v>
      </c>
      <c r="B15978" t="s">
        <v>114</v>
      </c>
      <c r="C15978">
        <f>-70.00786565 / 41.95644057</f>
        <v>-1.6685844818794646</v>
      </c>
      <c r="D15978" t="s">
        <v>115</v>
      </c>
      <c r="E15978" t="s">
        <v>70</v>
      </c>
      <c r="F15978" s="1">
        <v>38252</v>
      </c>
      <c r="G15978">
        <v>6</v>
      </c>
      <c r="O15978">
        <v>9.1</v>
      </c>
      <c r="P15978" t="s">
        <v>71</v>
      </c>
      <c r="Q15978">
        <v>19.8</v>
      </c>
      <c r="R15978" t="s">
        <v>71</v>
      </c>
    </row>
    <row r="15979" spans="1:46" x14ac:dyDescent="0.2">
      <c r="A15979" t="s">
        <v>113</v>
      </c>
      <c r="B15979" t="s">
        <v>114</v>
      </c>
      <c r="C15979">
        <f>-70.00786565 / 41.95644057</f>
        <v>-1.6685844818794646</v>
      </c>
      <c r="D15979" t="s">
        <v>115</v>
      </c>
      <c r="E15979" t="s">
        <v>70</v>
      </c>
      <c r="F15979" s="1">
        <v>38252</v>
      </c>
      <c r="G15979">
        <v>7</v>
      </c>
      <c r="O15979">
        <v>9.1</v>
      </c>
      <c r="P15979" t="s">
        <v>71</v>
      </c>
      <c r="Q15979">
        <v>19.8</v>
      </c>
      <c r="R15979" t="s">
        <v>71</v>
      </c>
    </row>
    <row r="15980" spans="1:46" x14ac:dyDescent="0.2">
      <c r="A15980" t="s">
        <v>113</v>
      </c>
      <c r="B15980" t="s">
        <v>114</v>
      </c>
      <c r="C15980">
        <f>-70.00786565 / 41.95644057</f>
        <v>-1.6685844818794646</v>
      </c>
      <c r="D15980" t="s">
        <v>115</v>
      </c>
      <c r="E15980" t="s">
        <v>70</v>
      </c>
      <c r="F15980" s="1">
        <v>38252</v>
      </c>
      <c r="G15980">
        <v>8</v>
      </c>
      <c r="O15980">
        <v>9</v>
      </c>
      <c r="P15980" t="s">
        <v>71</v>
      </c>
      <c r="Q15980">
        <v>19.8</v>
      </c>
      <c r="R15980" t="s">
        <v>71</v>
      </c>
    </row>
    <row r="15981" spans="1:46" x14ac:dyDescent="0.2">
      <c r="A15981" t="s">
        <v>113</v>
      </c>
      <c r="B15981" t="s">
        <v>114</v>
      </c>
      <c r="C15981">
        <f>-70.00786565 / 41.95644057</f>
        <v>-1.6685844818794646</v>
      </c>
      <c r="D15981" t="s">
        <v>115</v>
      </c>
      <c r="E15981" t="s">
        <v>70</v>
      </c>
      <c r="F15981" s="1">
        <v>38252</v>
      </c>
      <c r="G15981">
        <v>9</v>
      </c>
      <c r="K15981">
        <v>3.19</v>
      </c>
      <c r="L15981" t="s">
        <v>71</v>
      </c>
      <c r="O15981">
        <v>9.1</v>
      </c>
      <c r="P15981" t="s">
        <v>71</v>
      </c>
      <c r="Q15981">
        <v>19.7</v>
      </c>
      <c r="R15981" t="s">
        <v>71</v>
      </c>
      <c r="S15981">
        <v>0.25</v>
      </c>
      <c r="T15981" t="s">
        <v>71</v>
      </c>
      <c r="U15981">
        <v>7.74</v>
      </c>
      <c r="V15981" t="s">
        <v>71</v>
      </c>
      <c r="W15981">
        <v>15.16</v>
      </c>
      <c r="X15981" t="s">
        <v>71</v>
      </c>
      <c r="Y15981">
        <v>33.659999999999997</v>
      </c>
      <c r="AA15981">
        <v>41.98</v>
      </c>
      <c r="AE15981">
        <v>10.09</v>
      </c>
      <c r="AF15981" t="s">
        <v>71</v>
      </c>
      <c r="AG15981">
        <v>6.74</v>
      </c>
      <c r="AH15981" t="s">
        <v>71</v>
      </c>
      <c r="AS15981">
        <v>0.45</v>
      </c>
      <c r="AT15981" t="s">
        <v>71</v>
      </c>
    </row>
    <row r="15982" spans="1:46" x14ac:dyDescent="0.2">
      <c r="A15982" t="s">
        <v>113</v>
      </c>
      <c r="B15982" t="s">
        <v>114</v>
      </c>
      <c r="C15982">
        <f>-70.00786565 / 41.95644057</f>
        <v>-1.6685844818794646</v>
      </c>
      <c r="D15982" t="s">
        <v>115</v>
      </c>
      <c r="E15982" t="s">
        <v>70</v>
      </c>
      <c r="F15982" s="1">
        <v>38252</v>
      </c>
      <c r="G15982">
        <v>10</v>
      </c>
      <c r="O15982">
        <v>11.5</v>
      </c>
      <c r="P15982" t="s">
        <v>71</v>
      </c>
      <c r="Q15982">
        <v>16.100000000000001</v>
      </c>
      <c r="R15982" t="s">
        <v>71</v>
      </c>
    </row>
    <row r="15983" spans="1:46" x14ac:dyDescent="0.2">
      <c r="A15983" t="s">
        <v>113</v>
      </c>
      <c r="B15983" t="s">
        <v>114</v>
      </c>
      <c r="C15983">
        <f>-70.00786565 / 41.95644057</f>
        <v>-1.6685844818794646</v>
      </c>
      <c r="D15983" t="s">
        <v>115</v>
      </c>
      <c r="E15983" t="s">
        <v>70</v>
      </c>
      <c r="F15983" s="1">
        <v>38252</v>
      </c>
      <c r="G15983">
        <v>11</v>
      </c>
      <c r="O15983">
        <v>12.5</v>
      </c>
      <c r="P15983" t="s">
        <v>71</v>
      </c>
      <c r="Q15983">
        <v>11.9</v>
      </c>
      <c r="R15983" t="s">
        <v>71</v>
      </c>
    </row>
    <row r="15984" spans="1:46" x14ac:dyDescent="0.2">
      <c r="A15984" t="s">
        <v>113</v>
      </c>
      <c r="B15984" t="s">
        <v>114</v>
      </c>
      <c r="C15984">
        <f>-70.00786565 / 41.95644057</f>
        <v>-1.6685844818794646</v>
      </c>
      <c r="D15984" t="s">
        <v>115</v>
      </c>
      <c r="E15984" t="s">
        <v>70</v>
      </c>
      <c r="F15984" s="1">
        <v>38252</v>
      </c>
      <c r="G15984">
        <v>12</v>
      </c>
      <c r="O15984">
        <v>8.9</v>
      </c>
      <c r="P15984" t="s">
        <v>71</v>
      </c>
      <c r="Q15984">
        <v>10.4</v>
      </c>
      <c r="R15984" t="s">
        <v>71</v>
      </c>
    </row>
    <row r="15985" spans="1:46" x14ac:dyDescent="0.2">
      <c r="A15985" t="s">
        <v>113</v>
      </c>
      <c r="B15985" t="s">
        <v>114</v>
      </c>
      <c r="C15985">
        <f>-70.00786565 / 41.95644057</f>
        <v>-1.6685844818794646</v>
      </c>
      <c r="D15985" t="s">
        <v>115</v>
      </c>
      <c r="E15985" t="s">
        <v>70</v>
      </c>
      <c r="F15985" s="1">
        <v>38252</v>
      </c>
      <c r="G15985">
        <v>13</v>
      </c>
      <c r="O15985">
        <v>4.5999999999999996</v>
      </c>
      <c r="P15985" t="s">
        <v>71</v>
      </c>
      <c r="Q15985">
        <v>9.3000000000000007</v>
      </c>
      <c r="R15985" t="s">
        <v>71</v>
      </c>
    </row>
    <row r="15986" spans="1:46" x14ac:dyDescent="0.2">
      <c r="A15986" t="s">
        <v>113</v>
      </c>
      <c r="B15986" t="s">
        <v>114</v>
      </c>
      <c r="C15986">
        <f>-70.00786565 / 41.95644057</f>
        <v>-1.6685844818794646</v>
      </c>
      <c r="D15986" t="s">
        <v>115</v>
      </c>
      <c r="E15986" t="s">
        <v>70</v>
      </c>
      <c r="F15986" s="1">
        <v>38252</v>
      </c>
      <c r="G15986">
        <v>14</v>
      </c>
      <c r="O15986">
        <v>1.6</v>
      </c>
      <c r="P15986" t="s">
        <v>71</v>
      </c>
      <c r="Q15986">
        <v>8.6999999999999993</v>
      </c>
      <c r="R15986" t="s">
        <v>71</v>
      </c>
    </row>
    <row r="15987" spans="1:46" x14ac:dyDescent="0.2">
      <c r="A15987" t="s">
        <v>113</v>
      </c>
      <c r="B15987" t="s">
        <v>114</v>
      </c>
      <c r="C15987">
        <f>-70.00786565 / 41.95644057</f>
        <v>-1.6685844818794646</v>
      </c>
      <c r="D15987" t="s">
        <v>115</v>
      </c>
      <c r="E15987" t="s">
        <v>70</v>
      </c>
      <c r="F15987" s="1">
        <v>38252</v>
      </c>
      <c r="G15987">
        <v>15</v>
      </c>
      <c r="O15987">
        <v>0.64</v>
      </c>
      <c r="P15987" t="s">
        <v>71</v>
      </c>
      <c r="Q15987">
        <v>8.1</v>
      </c>
      <c r="R15987" t="s">
        <v>71</v>
      </c>
    </row>
    <row r="15988" spans="1:46" x14ac:dyDescent="0.2">
      <c r="A15988" t="s">
        <v>113</v>
      </c>
      <c r="B15988" t="s">
        <v>114</v>
      </c>
      <c r="C15988">
        <f>-70.00786565 / 41.95644057</f>
        <v>-1.6685844818794646</v>
      </c>
      <c r="D15988" t="s">
        <v>115</v>
      </c>
      <c r="E15988" t="s">
        <v>70</v>
      </c>
      <c r="F15988" s="1">
        <v>38252</v>
      </c>
      <c r="G15988">
        <v>16</v>
      </c>
      <c r="O15988">
        <v>0.36</v>
      </c>
      <c r="P15988" t="s">
        <v>71</v>
      </c>
      <c r="Q15988">
        <v>7.6</v>
      </c>
      <c r="R15988" t="s">
        <v>71</v>
      </c>
    </row>
    <row r="15989" spans="1:46" x14ac:dyDescent="0.2">
      <c r="A15989" t="s">
        <v>113</v>
      </c>
      <c r="B15989" t="s">
        <v>114</v>
      </c>
      <c r="C15989">
        <f>-70.00786565 / 41.95644057</f>
        <v>-1.6685844818794646</v>
      </c>
      <c r="D15989" t="s">
        <v>115</v>
      </c>
      <c r="E15989" t="s">
        <v>70</v>
      </c>
      <c r="F15989" s="1">
        <v>38252</v>
      </c>
      <c r="G15989">
        <v>17</v>
      </c>
      <c r="O15989">
        <v>0.28000000000000003</v>
      </c>
      <c r="P15989" t="s">
        <v>71</v>
      </c>
      <c r="Q15989">
        <v>7.4</v>
      </c>
      <c r="R15989" t="s">
        <v>71</v>
      </c>
    </row>
    <row r="15990" spans="1:46" x14ac:dyDescent="0.2">
      <c r="A15990" t="s">
        <v>113</v>
      </c>
      <c r="B15990" t="s">
        <v>114</v>
      </c>
      <c r="C15990">
        <f>-70.00786565 / 41.95644057</f>
        <v>-1.6685844818794646</v>
      </c>
      <c r="D15990" t="s">
        <v>115</v>
      </c>
      <c r="E15990" t="s">
        <v>70</v>
      </c>
      <c r="F15990" s="1">
        <v>38252</v>
      </c>
      <c r="G15990">
        <v>18</v>
      </c>
      <c r="O15990">
        <v>0.26</v>
      </c>
      <c r="P15990" t="s">
        <v>71</v>
      </c>
      <c r="Q15990">
        <v>7.3</v>
      </c>
      <c r="R15990" t="s">
        <v>71</v>
      </c>
    </row>
    <row r="15991" spans="1:46" x14ac:dyDescent="0.2">
      <c r="A15991" t="s">
        <v>113</v>
      </c>
      <c r="B15991" t="s">
        <v>114</v>
      </c>
      <c r="C15991">
        <f>-70.00786565 / 41.95644057</f>
        <v>-1.6685844818794646</v>
      </c>
      <c r="D15991" t="s">
        <v>115</v>
      </c>
      <c r="E15991" t="s">
        <v>70</v>
      </c>
      <c r="F15991" s="1">
        <v>38252</v>
      </c>
      <c r="G15991">
        <v>19</v>
      </c>
      <c r="K15991">
        <v>61.98</v>
      </c>
      <c r="L15991" t="s">
        <v>71</v>
      </c>
      <c r="O15991">
        <v>0.21</v>
      </c>
      <c r="P15991" t="s">
        <v>71</v>
      </c>
      <c r="Q15991">
        <v>7.3</v>
      </c>
      <c r="R15991" t="s">
        <v>71</v>
      </c>
      <c r="W15991">
        <v>246.99</v>
      </c>
      <c r="X15991" t="s">
        <v>71</v>
      </c>
      <c r="AA15991">
        <v>71.08</v>
      </c>
      <c r="AE15991">
        <v>40.76</v>
      </c>
      <c r="AF15991" t="s">
        <v>71</v>
      </c>
      <c r="AG15991">
        <v>6.28</v>
      </c>
      <c r="AH15991" t="s">
        <v>71</v>
      </c>
      <c r="AS15991">
        <v>343.22</v>
      </c>
      <c r="AT15991" t="s">
        <v>71</v>
      </c>
    </row>
    <row r="15992" spans="1:46" x14ac:dyDescent="0.2">
      <c r="A15992" t="s">
        <v>113</v>
      </c>
      <c r="B15992" t="s">
        <v>114</v>
      </c>
      <c r="C15992">
        <f>-70.00786565 / 41.95644057</f>
        <v>-1.6685844818794646</v>
      </c>
      <c r="D15992" t="s">
        <v>115</v>
      </c>
      <c r="E15992" t="s">
        <v>70</v>
      </c>
      <c r="F15992" s="1">
        <v>38623</v>
      </c>
      <c r="G15992">
        <v>0.5</v>
      </c>
      <c r="I15992">
        <v>20.399999999999999</v>
      </c>
      <c r="J15992" t="s">
        <v>71</v>
      </c>
      <c r="K15992">
        <v>2.52</v>
      </c>
      <c r="L15992" t="s">
        <v>71</v>
      </c>
      <c r="M15992">
        <v>6.93</v>
      </c>
      <c r="N15992" t="s">
        <v>71</v>
      </c>
      <c r="O15992">
        <v>8.85</v>
      </c>
      <c r="P15992" t="s">
        <v>71</v>
      </c>
      <c r="Q15992">
        <v>21.57</v>
      </c>
      <c r="R15992" t="s">
        <v>71</v>
      </c>
      <c r="S15992">
        <v>0.2</v>
      </c>
      <c r="T15992" t="s">
        <v>71</v>
      </c>
      <c r="U15992">
        <v>6.19</v>
      </c>
      <c r="V15992" t="s">
        <v>71</v>
      </c>
      <c r="W15992">
        <v>17.93</v>
      </c>
      <c r="X15992" t="s">
        <v>71</v>
      </c>
      <c r="Y15992">
        <v>30.44</v>
      </c>
      <c r="AA15992">
        <v>39.67</v>
      </c>
      <c r="AC15992">
        <v>32.1</v>
      </c>
      <c r="AE15992">
        <v>9.89</v>
      </c>
      <c r="AF15992" t="s">
        <v>71</v>
      </c>
      <c r="AG15992">
        <v>6.78</v>
      </c>
      <c r="AH15992" t="s">
        <v>71</v>
      </c>
      <c r="AS15992">
        <v>0.43</v>
      </c>
      <c r="AT15992" t="s">
        <v>71</v>
      </c>
    </row>
    <row r="15993" spans="1:46" x14ac:dyDescent="0.2">
      <c r="A15993" t="s">
        <v>113</v>
      </c>
      <c r="B15993" t="s">
        <v>114</v>
      </c>
      <c r="C15993">
        <f>-70.00786565 / 41.95644057</f>
        <v>-1.6685844818794646</v>
      </c>
      <c r="D15993" t="s">
        <v>115</v>
      </c>
      <c r="E15993" t="s">
        <v>70</v>
      </c>
      <c r="F15993" s="1">
        <v>38623</v>
      </c>
      <c r="G15993">
        <v>1</v>
      </c>
      <c r="O15993">
        <v>8.85</v>
      </c>
      <c r="P15993" t="s">
        <v>71</v>
      </c>
      <c r="Q15993">
        <v>21.53</v>
      </c>
      <c r="R15993" t="s">
        <v>71</v>
      </c>
    </row>
    <row r="15994" spans="1:46" x14ac:dyDescent="0.2">
      <c r="A15994" t="s">
        <v>113</v>
      </c>
      <c r="B15994" t="s">
        <v>114</v>
      </c>
      <c r="C15994">
        <f>-70.00786565 / 41.95644057</f>
        <v>-1.6685844818794646</v>
      </c>
      <c r="D15994" t="s">
        <v>115</v>
      </c>
      <c r="E15994" t="s">
        <v>70</v>
      </c>
      <c r="F15994" s="1">
        <v>38623</v>
      </c>
      <c r="G15994">
        <v>2</v>
      </c>
      <c r="O15994">
        <v>8.8699999999999992</v>
      </c>
      <c r="P15994" t="s">
        <v>71</v>
      </c>
      <c r="Q15994">
        <v>21.47</v>
      </c>
      <c r="R15994" t="s">
        <v>71</v>
      </c>
    </row>
    <row r="15995" spans="1:46" x14ac:dyDescent="0.2">
      <c r="A15995" t="s">
        <v>113</v>
      </c>
      <c r="B15995" t="s">
        <v>114</v>
      </c>
      <c r="C15995">
        <f>-70.00786565 / 41.95644057</f>
        <v>-1.6685844818794646</v>
      </c>
      <c r="D15995" t="s">
        <v>115</v>
      </c>
      <c r="E15995" t="s">
        <v>70</v>
      </c>
      <c r="F15995" s="1">
        <v>38623</v>
      </c>
      <c r="G15995">
        <v>3</v>
      </c>
      <c r="K15995">
        <v>2.66</v>
      </c>
      <c r="L15995" t="s">
        <v>71</v>
      </c>
      <c r="O15995">
        <v>8.86</v>
      </c>
      <c r="P15995" t="s">
        <v>71</v>
      </c>
      <c r="Q15995">
        <v>21.44</v>
      </c>
      <c r="R15995" t="s">
        <v>71</v>
      </c>
      <c r="S15995">
        <v>0.2</v>
      </c>
      <c r="T15995" t="s">
        <v>71</v>
      </c>
      <c r="U15995">
        <v>6.19</v>
      </c>
      <c r="V15995" t="s">
        <v>71</v>
      </c>
      <c r="W15995">
        <v>17.670000000000002</v>
      </c>
      <c r="X15995" t="s">
        <v>71</v>
      </c>
      <c r="Y15995">
        <v>30.44</v>
      </c>
      <c r="AA15995">
        <v>40.200000000000003</v>
      </c>
      <c r="AE15995">
        <v>9.89</v>
      </c>
      <c r="AF15995" t="s">
        <v>71</v>
      </c>
      <c r="AG15995">
        <v>6.71</v>
      </c>
      <c r="AH15995" t="s">
        <v>71</v>
      </c>
      <c r="AS15995">
        <v>0.64</v>
      </c>
      <c r="AT15995" t="s">
        <v>71</v>
      </c>
    </row>
    <row r="15996" spans="1:46" x14ac:dyDescent="0.2">
      <c r="A15996" t="s">
        <v>113</v>
      </c>
      <c r="B15996" t="s">
        <v>114</v>
      </c>
      <c r="C15996">
        <f>-70.00786565 / 41.95644057</f>
        <v>-1.6685844818794646</v>
      </c>
      <c r="D15996" t="s">
        <v>115</v>
      </c>
      <c r="E15996" t="s">
        <v>70</v>
      </c>
      <c r="F15996" s="1">
        <v>38623</v>
      </c>
      <c r="G15996">
        <v>4</v>
      </c>
      <c r="O15996">
        <v>8.86</v>
      </c>
      <c r="P15996" t="s">
        <v>71</v>
      </c>
      <c r="Q15996">
        <v>21.42</v>
      </c>
      <c r="R15996" t="s">
        <v>71</v>
      </c>
    </row>
    <row r="15997" spans="1:46" x14ac:dyDescent="0.2">
      <c r="A15997" t="s">
        <v>113</v>
      </c>
      <c r="B15997" t="s">
        <v>114</v>
      </c>
      <c r="C15997">
        <f>-70.00786565 / 41.95644057</f>
        <v>-1.6685844818794646</v>
      </c>
      <c r="D15997" t="s">
        <v>115</v>
      </c>
      <c r="E15997" t="s">
        <v>70</v>
      </c>
      <c r="F15997" s="1">
        <v>38623</v>
      </c>
      <c r="G15997">
        <v>5</v>
      </c>
      <c r="O15997">
        <v>8.84</v>
      </c>
      <c r="P15997" t="s">
        <v>71</v>
      </c>
      <c r="Q15997">
        <v>21.39</v>
      </c>
      <c r="R15997" t="s">
        <v>71</v>
      </c>
    </row>
    <row r="15998" spans="1:46" x14ac:dyDescent="0.2">
      <c r="A15998" t="s">
        <v>113</v>
      </c>
      <c r="B15998" t="s">
        <v>114</v>
      </c>
      <c r="C15998">
        <f>-70.00786565 / 41.95644057</f>
        <v>-1.6685844818794646</v>
      </c>
      <c r="D15998" t="s">
        <v>115</v>
      </c>
      <c r="E15998" t="s">
        <v>70</v>
      </c>
      <c r="F15998" s="1">
        <v>38623</v>
      </c>
      <c r="G15998">
        <v>6</v>
      </c>
      <c r="O15998">
        <v>8.83</v>
      </c>
      <c r="P15998" t="s">
        <v>71</v>
      </c>
      <c r="Q15998">
        <v>21.34</v>
      </c>
      <c r="R15998" t="s">
        <v>71</v>
      </c>
    </row>
    <row r="15999" spans="1:46" x14ac:dyDescent="0.2">
      <c r="A15999" t="s">
        <v>113</v>
      </c>
      <c r="B15999" t="s">
        <v>114</v>
      </c>
      <c r="C15999">
        <f>-70.00786565 / 41.95644057</f>
        <v>-1.6685844818794646</v>
      </c>
      <c r="D15999" t="s">
        <v>115</v>
      </c>
      <c r="E15999" t="s">
        <v>70</v>
      </c>
      <c r="F15999" s="1">
        <v>38623</v>
      </c>
      <c r="G15999">
        <v>7</v>
      </c>
      <c r="O15999">
        <v>8.7799999999999994</v>
      </c>
      <c r="P15999" t="s">
        <v>71</v>
      </c>
      <c r="Q15999">
        <v>21.32</v>
      </c>
      <c r="R15999" t="s">
        <v>71</v>
      </c>
    </row>
    <row r="16000" spans="1:46" x14ac:dyDescent="0.2">
      <c r="A16000" t="s">
        <v>113</v>
      </c>
      <c r="B16000" t="s">
        <v>114</v>
      </c>
      <c r="C16000">
        <f>-70.00786565 / 41.95644057</f>
        <v>-1.6685844818794646</v>
      </c>
      <c r="D16000" t="s">
        <v>115</v>
      </c>
      <c r="E16000" t="s">
        <v>70</v>
      </c>
      <c r="F16000" s="1">
        <v>38623</v>
      </c>
      <c r="G16000">
        <v>8</v>
      </c>
      <c r="O16000">
        <v>8.7799999999999994</v>
      </c>
      <c r="P16000" t="s">
        <v>71</v>
      </c>
      <c r="Q16000">
        <v>21.29</v>
      </c>
      <c r="R16000" t="s">
        <v>71</v>
      </c>
    </row>
    <row r="16001" spans="1:46" x14ac:dyDescent="0.2">
      <c r="A16001" t="s">
        <v>113</v>
      </c>
      <c r="B16001" t="s">
        <v>114</v>
      </c>
      <c r="C16001">
        <f>-70.00786565 / 41.95644057</f>
        <v>-1.6685844818794646</v>
      </c>
      <c r="D16001" t="s">
        <v>115</v>
      </c>
      <c r="E16001" t="s">
        <v>70</v>
      </c>
      <c r="F16001" s="1">
        <v>38623</v>
      </c>
      <c r="G16001">
        <v>9</v>
      </c>
      <c r="K16001">
        <v>2.9</v>
      </c>
      <c r="L16001" t="s">
        <v>71</v>
      </c>
      <c r="O16001">
        <v>8.8800000000000008</v>
      </c>
      <c r="P16001" t="s">
        <v>71</v>
      </c>
      <c r="Q16001">
        <v>21.02</v>
      </c>
      <c r="R16001" t="s">
        <v>71</v>
      </c>
      <c r="S16001">
        <v>0.2</v>
      </c>
      <c r="T16001" t="s">
        <v>71</v>
      </c>
      <c r="U16001">
        <v>6.19</v>
      </c>
      <c r="V16001" t="s">
        <v>71</v>
      </c>
      <c r="W16001">
        <v>17.82</v>
      </c>
      <c r="X16001" t="s">
        <v>71</v>
      </c>
      <c r="Y16001">
        <v>30.44</v>
      </c>
      <c r="AA16001">
        <v>41.04</v>
      </c>
      <c r="AE16001">
        <v>9.89</v>
      </c>
      <c r="AF16001" t="s">
        <v>71</v>
      </c>
      <c r="AG16001">
        <v>6.61</v>
      </c>
      <c r="AH16001" t="s">
        <v>71</v>
      </c>
      <c r="AS16001">
        <v>1.21</v>
      </c>
      <c r="AT16001" t="s">
        <v>71</v>
      </c>
    </row>
    <row r="16002" spans="1:46" x14ac:dyDescent="0.2">
      <c r="A16002" t="s">
        <v>113</v>
      </c>
      <c r="B16002" t="s">
        <v>114</v>
      </c>
      <c r="C16002">
        <f>-70.00786565 / 41.95644057</f>
        <v>-1.6685844818794646</v>
      </c>
      <c r="D16002" t="s">
        <v>115</v>
      </c>
      <c r="E16002" t="s">
        <v>70</v>
      </c>
      <c r="F16002" s="1">
        <v>38623</v>
      </c>
      <c r="G16002">
        <v>10</v>
      </c>
      <c r="O16002">
        <v>10.63</v>
      </c>
      <c r="P16002" t="s">
        <v>71</v>
      </c>
      <c r="Q16002">
        <v>16.149999999999999</v>
      </c>
      <c r="R16002" t="s">
        <v>71</v>
      </c>
    </row>
    <row r="16003" spans="1:46" x14ac:dyDescent="0.2">
      <c r="A16003" t="s">
        <v>113</v>
      </c>
      <c r="B16003" t="s">
        <v>114</v>
      </c>
      <c r="C16003">
        <f>-70.00786565 / 41.95644057</f>
        <v>-1.6685844818794646</v>
      </c>
      <c r="D16003" t="s">
        <v>115</v>
      </c>
      <c r="E16003" t="s">
        <v>70</v>
      </c>
      <c r="F16003" s="1">
        <v>38623</v>
      </c>
      <c r="G16003">
        <v>11</v>
      </c>
      <c r="O16003">
        <v>8.76</v>
      </c>
      <c r="P16003" t="s">
        <v>71</v>
      </c>
      <c r="Q16003">
        <v>13.73</v>
      </c>
      <c r="R16003" t="s">
        <v>71</v>
      </c>
    </row>
    <row r="16004" spans="1:46" x14ac:dyDescent="0.2">
      <c r="A16004" t="s">
        <v>113</v>
      </c>
      <c r="B16004" t="s">
        <v>114</v>
      </c>
      <c r="C16004">
        <f>-70.00786565 / 41.95644057</f>
        <v>-1.6685844818794646</v>
      </c>
      <c r="D16004" t="s">
        <v>115</v>
      </c>
      <c r="E16004" t="s">
        <v>70</v>
      </c>
      <c r="F16004" s="1">
        <v>38623</v>
      </c>
      <c r="G16004">
        <v>12</v>
      </c>
      <c r="O16004">
        <v>6.25</v>
      </c>
      <c r="P16004" t="s">
        <v>71</v>
      </c>
      <c r="Q16004">
        <v>12.61</v>
      </c>
      <c r="R16004" t="s">
        <v>71</v>
      </c>
    </row>
    <row r="16005" spans="1:46" x14ac:dyDescent="0.2">
      <c r="A16005" t="s">
        <v>113</v>
      </c>
      <c r="B16005" t="s">
        <v>114</v>
      </c>
      <c r="C16005">
        <f>-70.00786565 / 41.95644057</f>
        <v>-1.6685844818794646</v>
      </c>
      <c r="D16005" t="s">
        <v>115</v>
      </c>
      <c r="E16005" t="s">
        <v>70</v>
      </c>
      <c r="F16005" s="1">
        <v>38623</v>
      </c>
      <c r="G16005">
        <v>13</v>
      </c>
      <c r="O16005">
        <v>3.17</v>
      </c>
      <c r="P16005" t="s">
        <v>71</v>
      </c>
      <c r="Q16005">
        <v>11.68</v>
      </c>
      <c r="R16005" t="s">
        <v>71</v>
      </c>
    </row>
    <row r="16006" spans="1:46" x14ac:dyDescent="0.2">
      <c r="A16006" t="s">
        <v>113</v>
      </c>
      <c r="B16006" t="s">
        <v>114</v>
      </c>
      <c r="C16006">
        <f>-70.00786565 / 41.95644057</f>
        <v>-1.6685844818794646</v>
      </c>
      <c r="D16006" t="s">
        <v>115</v>
      </c>
      <c r="E16006" t="s">
        <v>70</v>
      </c>
      <c r="F16006" s="1">
        <v>38623</v>
      </c>
      <c r="G16006">
        <v>14</v>
      </c>
      <c r="O16006">
        <v>0.6</v>
      </c>
      <c r="P16006" t="s">
        <v>71</v>
      </c>
      <c r="Q16006">
        <v>9.99</v>
      </c>
      <c r="R16006" t="s">
        <v>71</v>
      </c>
    </row>
    <row r="16007" spans="1:46" x14ac:dyDescent="0.2">
      <c r="A16007" t="s">
        <v>113</v>
      </c>
      <c r="B16007" t="s">
        <v>114</v>
      </c>
      <c r="C16007">
        <f>-70.00786565 / 41.95644057</f>
        <v>-1.6685844818794646</v>
      </c>
      <c r="D16007" t="s">
        <v>115</v>
      </c>
      <c r="E16007" t="s">
        <v>70</v>
      </c>
      <c r="F16007" s="1">
        <v>38623</v>
      </c>
      <c r="G16007">
        <v>15</v>
      </c>
      <c r="O16007">
        <v>0.31</v>
      </c>
      <c r="P16007" t="s">
        <v>71</v>
      </c>
      <c r="Q16007">
        <v>8.93</v>
      </c>
      <c r="R16007" t="s">
        <v>71</v>
      </c>
    </row>
    <row r="16008" spans="1:46" x14ac:dyDescent="0.2">
      <c r="A16008" t="s">
        <v>113</v>
      </c>
      <c r="B16008" t="s">
        <v>114</v>
      </c>
      <c r="C16008">
        <f>-70.00786565 / 41.95644057</f>
        <v>-1.6685844818794646</v>
      </c>
      <c r="D16008" t="s">
        <v>115</v>
      </c>
      <c r="E16008" t="s">
        <v>70</v>
      </c>
      <c r="F16008" s="1">
        <v>38623</v>
      </c>
      <c r="G16008">
        <v>16</v>
      </c>
      <c r="O16008">
        <v>0.18</v>
      </c>
      <c r="P16008" t="s">
        <v>71</v>
      </c>
      <c r="Q16008">
        <v>8.35</v>
      </c>
      <c r="R16008" t="s">
        <v>71</v>
      </c>
    </row>
    <row r="16009" spans="1:46" x14ac:dyDescent="0.2">
      <c r="A16009" t="s">
        <v>113</v>
      </c>
      <c r="B16009" t="s">
        <v>114</v>
      </c>
      <c r="C16009">
        <f>-70.00786565 / 41.95644057</f>
        <v>-1.6685844818794646</v>
      </c>
      <c r="D16009" t="s">
        <v>115</v>
      </c>
      <c r="E16009" t="s">
        <v>70</v>
      </c>
      <c r="F16009" s="1">
        <v>38623</v>
      </c>
      <c r="G16009">
        <v>17</v>
      </c>
      <c r="O16009">
        <v>0.14000000000000001</v>
      </c>
      <c r="P16009" t="s">
        <v>71</v>
      </c>
      <c r="Q16009">
        <v>7.99</v>
      </c>
      <c r="R16009" t="s">
        <v>71</v>
      </c>
    </row>
    <row r="16010" spans="1:46" x14ac:dyDescent="0.2">
      <c r="A16010" t="s">
        <v>113</v>
      </c>
      <c r="B16010" t="s">
        <v>114</v>
      </c>
      <c r="C16010">
        <f>-70.00786565 / 41.95644057</f>
        <v>-1.6685844818794646</v>
      </c>
      <c r="D16010" t="s">
        <v>115</v>
      </c>
      <c r="E16010" t="s">
        <v>70</v>
      </c>
      <c r="F16010" s="1">
        <v>38623</v>
      </c>
      <c r="G16010">
        <v>18</v>
      </c>
      <c r="O16010">
        <v>0.15</v>
      </c>
      <c r="P16010" t="s">
        <v>71</v>
      </c>
      <c r="Q16010">
        <v>7.78</v>
      </c>
      <c r="R16010" t="s">
        <v>71</v>
      </c>
    </row>
    <row r="16011" spans="1:46" x14ac:dyDescent="0.2">
      <c r="A16011" t="s">
        <v>113</v>
      </c>
      <c r="B16011" t="s">
        <v>114</v>
      </c>
      <c r="C16011">
        <f>-70.00786565 / 41.95644057</f>
        <v>-1.6685844818794646</v>
      </c>
      <c r="D16011" t="s">
        <v>115</v>
      </c>
      <c r="E16011" t="s">
        <v>70</v>
      </c>
      <c r="F16011" s="1">
        <v>38623</v>
      </c>
      <c r="G16011">
        <v>19</v>
      </c>
      <c r="K16011">
        <v>0.78</v>
      </c>
      <c r="L16011" t="s">
        <v>71</v>
      </c>
      <c r="O16011">
        <v>0.12</v>
      </c>
      <c r="P16011" t="s">
        <v>71</v>
      </c>
      <c r="Q16011">
        <v>7.69</v>
      </c>
      <c r="R16011" t="s">
        <v>71</v>
      </c>
      <c r="S16011">
        <v>2.1</v>
      </c>
      <c r="T16011" t="s">
        <v>71</v>
      </c>
      <c r="U16011">
        <v>65.040000000000006</v>
      </c>
      <c r="V16011" t="s">
        <v>71</v>
      </c>
      <c r="W16011">
        <v>99.6</v>
      </c>
      <c r="X16011" t="s">
        <v>71</v>
      </c>
      <c r="Y16011">
        <v>64.349999999999994</v>
      </c>
      <c r="AA16011">
        <v>28.16</v>
      </c>
      <c r="AE16011">
        <v>40.36</v>
      </c>
      <c r="AF16011" t="s">
        <v>71</v>
      </c>
      <c r="AG16011">
        <v>6.41</v>
      </c>
      <c r="AH16011" t="s">
        <v>71</v>
      </c>
      <c r="AS16011">
        <v>25.7</v>
      </c>
      <c r="AT16011" t="s">
        <v>71</v>
      </c>
    </row>
    <row r="16012" spans="1:46" x14ac:dyDescent="0.2">
      <c r="A16012" t="s">
        <v>113</v>
      </c>
      <c r="B16012" t="s">
        <v>114</v>
      </c>
      <c r="C16012">
        <f>-70.00786565 / 41.95644057</f>
        <v>-1.6685844818794646</v>
      </c>
      <c r="D16012" t="s">
        <v>115</v>
      </c>
      <c r="E16012" t="s">
        <v>70</v>
      </c>
      <c r="F16012" s="1">
        <v>38623</v>
      </c>
      <c r="G16012">
        <v>20</v>
      </c>
      <c r="O16012">
        <v>0.1</v>
      </c>
      <c r="P16012" t="s">
        <v>71</v>
      </c>
      <c r="Q16012">
        <v>7.55</v>
      </c>
      <c r="R16012" t="s">
        <v>71</v>
      </c>
    </row>
    <row r="16013" spans="1:46" x14ac:dyDescent="0.2">
      <c r="A16013" t="s">
        <v>113</v>
      </c>
      <c r="B16013" t="s">
        <v>114</v>
      </c>
      <c r="C16013">
        <f>-70.00786565 / 41.95644057</f>
        <v>-1.6685844818794646</v>
      </c>
      <c r="D16013" t="s">
        <v>115</v>
      </c>
      <c r="E16013" t="s">
        <v>70</v>
      </c>
      <c r="F16013" s="1">
        <v>38972</v>
      </c>
      <c r="G16013">
        <v>0.5</v>
      </c>
      <c r="I16013">
        <v>20</v>
      </c>
      <c r="J16013" t="s">
        <v>71</v>
      </c>
      <c r="K16013">
        <v>2.4500000000000002</v>
      </c>
      <c r="L16013" t="s">
        <v>71</v>
      </c>
      <c r="M16013">
        <v>6.65</v>
      </c>
      <c r="N16013" t="s">
        <v>71</v>
      </c>
      <c r="O16013">
        <v>8.92</v>
      </c>
      <c r="P16013" t="s">
        <v>71</v>
      </c>
      <c r="Q16013">
        <v>20.47</v>
      </c>
      <c r="R16013" t="s">
        <v>71</v>
      </c>
      <c r="S16013">
        <v>0.18</v>
      </c>
      <c r="T16013" t="s">
        <v>71</v>
      </c>
      <c r="U16013">
        <v>5.58</v>
      </c>
      <c r="V16013" t="s">
        <v>71</v>
      </c>
      <c r="W16013">
        <v>29.16</v>
      </c>
      <c r="X16013" t="s">
        <v>71</v>
      </c>
      <c r="Y16013">
        <v>28.94</v>
      </c>
      <c r="AA16013">
        <v>39.39</v>
      </c>
      <c r="AC16013">
        <v>32.700000000000003</v>
      </c>
      <c r="AE16013">
        <v>9.48</v>
      </c>
      <c r="AF16013" t="s">
        <v>71</v>
      </c>
      <c r="AG16013">
        <v>6.59</v>
      </c>
      <c r="AH16013" t="s">
        <v>71</v>
      </c>
      <c r="AS16013">
        <v>0.92</v>
      </c>
      <c r="AT16013" t="s">
        <v>71</v>
      </c>
    </row>
    <row r="16014" spans="1:46" x14ac:dyDescent="0.2">
      <c r="A16014" t="s">
        <v>113</v>
      </c>
      <c r="B16014" t="s">
        <v>114</v>
      </c>
      <c r="C16014">
        <f>-70.00786565 / 41.95644057</f>
        <v>-1.6685844818794646</v>
      </c>
      <c r="D16014" t="s">
        <v>115</v>
      </c>
      <c r="E16014" t="s">
        <v>70</v>
      </c>
      <c r="F16014" s="1">
        <v>38972</v>
      </c>
      <c r="G16014">
        <v>1</v>
      </c>
      <c r="O16014">
        <v>8.94</v>
      </c>
      <c r="P16014" t="s">
        <v>71</v>
      </c>
      <c r="Q16014">
        <v>20.47</v>
      </c>
      <c r="R16014" t="s">
        <v>71</v>
      </c>
    </row>
    <row r="16015" spans="1:46" x14ac:dyDescent="0.2">
      <c r="A16015" t="s">
        <v>113</v>
      </c>
      <c r="B16015" t="s">
        <v>114</v>
      </c>
      <c r="C16015">
        <f>-70.00786565 / 41.95644057</f>
        <v>-1.6685844818794646</v>
      </c>
      <c r="D16015" t="s">
        <v>115</v>
      </c>
      <c r="E16015" t="s">
        <v>70</v>
      </c>
      <c r="F16015" s="1">
        <v>38972</v>
      </c>
      <c r="G16015">
        <v>2</v>
      </c>
      <c r="O16015">
        <v>8.93</v>
      </c>
      <c r="P16015" t="s">
        <v>71</v>
      </c>
      <c r="Q16015">
        <v>20.46</v>
      </c>
      <c r="R16015" t="s">
        <v>71</v>
      </c>
    </row>
    <row r="16016" spans="1:46" x14ac:dyDescent="0.2">
      <c r="A16016" t="s">
        <v>113</v>
      </c>
      <c r="B16016" t="s">
        <v>114</v>
      </c>
      <c r="C16016">
        <f>-70.00786565 / 41.95644057</f>
        <v>-1.6685844818794646</v>
      </c>
      <c r="D16016" t="s">
        <v>115</v>
      </c>
      <c r="E16016" t="s">
        <v>70</v>
      </c>
      <c r="F16016" s="1">
        <v>38972</v>
      </c>
      <c r="G16016">
        <v>3</v>
      </c>
      <c r="K16016">
        <v>2.7</v>
      </c>
      <c r="L16016" t="s">
        <v>71</v>
      </c>
      <c r="O16016">
        <v>8.92</v>
      </c>
      <c r="P16016" t="s">
        <v>71</v>
      </c>
      <c r="Q16016">
        <v>20.46</v>
      </c>
      <c r="R16016" t="s">
        <v>71</v>
      </c>
      <c r="S16016">
        <v>0.17</v>
      </c>
      <c r="T16016" t="s">
        <v>71</v>
      </c>
      <c r="U16016">
        <v>5.41</v>
      </c>
      <c r="V16016" t="s">
        <v>71</v>
      </c>
      <c r="W16016">
        <v>29.79</v>
      </c>
      <c r="X16016" t="s">
        <v>71</v>
      </c>
      <c r="Y16016">
        <v>28.49</v>
      </c>
      <c r="AA16016">
        <v>40.340000000000003</v>
      </c>
      <c r="AE16016">
        <v>9.48</v>
      </c>
      <c r="AF16016" t="s">
        <v>71</v>
      </c>
      <c r="AG16016">
        <v>6.64</v>
      </c>
      <c r="AH16016" t="s">
        <v>71</v>
      </c>
      <c r="AS16016">
        <v>0.74</v>
      </c>
      <c r="AT16016" t="s">
        <v>71</v>
      </c>
    </row>
    <row r="16017" spans="1:46" x14ac:dyDescent="0.2">
      <c r="A16017" t="s">
        <v>113</v>
      </c>
      <c r="B16017" t="s">
        <v>114</v>
      </c>
      <c r="C16017">
        <f>-70.00786565 / 41.95644057</f>
        <v>-1.6685844818794646</v>
      </c>
      <c r="D16017" t="s">
        <v>115</v>
      </c>
      <c r="E16017" t="s">
        <v>70</v>
      </c>
      <c r="F16017" s="1">
        <v>38972</v>
      </c>
      <c r="G16017">
        <v>4</v>
      </c>
      <c r="O16017">
        <v>8.92</v>
      </c>
      <c r="P16017" t="s">
        <v>71</v>
      </c>
      <c r="Q16017">
        <v>20.45</v>
      </c>
      <c r="R16017" t="s">
        <v>71</v>
      </c>
    </row>
    <row r="16018" spans="1:46" x14ac:dyDescent="0.2">
      <c r="A16018" t="s">
        <v>113</v>
      </c>
      <c r="B16018" t="s">
        <v>114</v>
      </c>
      <c r="C16018">
        <f>-70.00786565 / 41.95644057</f>
        <v>-1.6685844818794646</v>
      </c>
      <c r="D16018" t="s">
        <v>115</v>
      </c>
      <c r="E16018" t="s">
        <v>70</v>
      </c>
      <c r="F16018" s="1">
        <v>38972</v>
      </c>
      <c r="G16018">
        <v>5</v>
      </c>
      <c r="O16018">
        <v>8.89</v>
      </c>
      <c r="P16018" t="s">
        <v>71</v>
      </c>
      <c r="Q16018">
        <v>20.420000000000002</v>
      </c>
      <c r="R16018" t="s">
        <v>71</v>
      </c>
    </row>
    <row r="16019" spans="1:46" x14ac:dyDescent="0.2">
      <c r="A16019" t="s">
        <v>113</v>
      </c>
      <c r="B16019" t="s">
        <v>114</v>
      </c>
      <c r="C16019">
        <f>-70.00786565 / 41.95644057</f>
        <v>-1.6685844818794646</v>
      </c>
      <c r="D16019" t="s">
        <v>115</v>
      </c>
      <c r="E16019" t="s">
        <v>70</v>
      </c>
      <c r="F16019" s="1">
        <v>38972</v>
      </c>
      <c r="G16019">
        <v>6</v>
      </c>
      <c r="O16019">
        <v>8.8699999999999992</v>
      </c>
      <c r="P16019" t="s">
        <v>71</v>
      </c>
      <c r="Q16019">
        <v>20.41</v>
      </c>
      <c r="R16019" t="s">
        <v>71</v>
      </c>
    </row>
    <row r="16020" spans="1:46" x14ac:dyDescent="0.2">
      <c r="A16020" t="s">
        <v>113</v>
      </c>
      <c r="B16020" t="s">
        <v>114</v>
      </c>
      <c r="C16020">
        <f>-70.00786565 / 41.95644057</f>
        <v>-1.6685844818794646</v>
      </c>
      <c r="D16020" t="s">
        <v>115</v>
      </c>
      <c r="E16020" t="s">
        <v>70</v>
      </c>
      <c r="F16020" s="1">
        <v>38972</v>
      </c>
      <c r="G16020">
        <v>7</v>
      </c>
      <c r="O16020">
        <v>8.89</v>
      </c>
      <c r="P16020" t="s">
        <v>71</v>
      </c>
      <c r="Q16020">
        <v>20.39</v>
      </c>
      <c r="R16020" t="s">
        <v>71</v>
      </c>
    </row>
    <row r="16021" spans="1:46" x14ac:dyDescent="0.2">
      <c r="A16021" t="s">
        <v>113</v>
      </c>
      <c r="B16021" t="s">
        <v>114</v>
      </c>
      <c r="C16021">
        <f>-70.00786565 / 41.95644057</f>
        <v>-1.6685844818794646</v>
      </c>
      <c r="D16021" t="s">
        <v>115</v>
      </c>
      <c r="E16021" t="s">
        <v>70</v>
      </c>
      <c r="F16021" s="1">
        <v>38972</v>
      </c>
      <c r="G16021">
        <v>8</v>
      </c>
      <c r="O16021">
        <v>8.93</v>
      </c>
      <c r="P16021" t="s">
        <v>71</v>
      </c>
      <c r="Q16021">
        <v>20.350000000000001</v>
      </c>
      <c r="R16021" t="s">
        <v>71</v>
      </c>
    </row>
    <row r="16022" spans="1:46" x14ac:dyDescent="0.2">
      <c r="A16022" t="s">
        <v>113</v>
      </c>
      <c r="B16022" t="s">
        <v>114</v>
      </c>
      <c r="C16022">
        <f>-70.00786565 / 41.95644057</f>
        <v>-1.6685844818794646</v>
      </c>
      <c r="D16022" t="s">
        <v>115</v>
      </c>
      <c r="E16022" t="s">
        <v>70</v>
      </c>
      <c r="F16022" s="1">
        <v>38972</v>
      </c>
      <c r="G16022">
        <v>9</v>
      </c>
      <c r="K16022">
        <v>5.68</v>
      </c>
      <c r="L16022" t="s">
        <v>71</v>
      </c>
      <c r="O16022">
        <v>8.9499999999999993</v>
      </c>
      <c r="P16022" t="s">
        <v>71</v>
      </c>
      <c r="Q16022">
        <v>20.32</v>
      </c>
      <c r="R16022" t="s">
        <v>71</v>
      </c>
      <c r="S16022">
        <v>0.26</v>
      </c>
      <c r="T16022" t="s">
        <v>71</v>
      </c>
      <c r="U16022">
        <v>8.15</v>
      </c>
      <c r="V16022" t="s">
        <v>71</v>
      </c>
      <c r="W16022">
        <v>22.6</v>
      </c>
      <c r="X16022" t="s">
        <v>71</v>
      </c>
      <c r="Y16022">
        <v>34.4</v>
      </c>
      <c r="AA16022">
        <v>47.64</v>
      </c>
      <c r="AE16022">
        <v>10.09</v>
      </c>
      <c r="AF16022" t="s">
        <v>71</v>
      </c>
      <c r="AG16022">
        <v>6.7</v>
      </c>
      <c r="AH16022" t="s">
        <v>71</v>
      </c>
      <c r="AS16022">
        <v>1.91</v>
      </c>
      <c r="AT16022" t="s">
        <v>71</v>
      </c>
    </row>
    <row r="16023" spans="1:46" x14ac:dyDescent="0.2">
      <c r="A16023" t="s">
        <v>113</v>
      </c>
      <c r="B16023" t="s">
        <v>114</v>
      </c>
      <c r="C16023">
        <f>-70.00786565 / 41.95644057</f>
        <v>-1.6685844818794646</v>
      </c>
      <c r="D16023" t="s">
        <v>115</v>
      </c>
      <c r="E16023" t="s">
        <v>70</v>
      </c>
      <c r="F16023" s="1">
        <v>38972</v>
      </c>
      <c r="G16023">
        <v>10</v>
      </c>
      <c r="O16023">
        <v>12.56</v>
      </c>
      <c r="P16023" t="s">
        <v>71</v>
      </c>
      <c r="Q16023">
        <v>15.05</v>
      </c>
      <c r="R16023" t="s">
        <v>71</v>
      </c>
    </row>
    <row r="16024" spans="1:46" x14ac:dyDescent="0.2">
      <c r="A16024" t="s">
        <v>113</v>
      </c>
      <c r="B16024" t="s">
        <v>114</v>
      </c>
      <c r="C16024">
        <f>-70.00786565 / 41.95644057</f>
        <v>-1.6685844818794646</v>
      </c>
      <c r="D16024" t="s">
        <v>115</v>
      </c>
      <c r="E16024" t="s">
        <v>70</v>
      </c>
      <c r="F16024" s="1">
        <v>38972</v>
      </c>
      <c r="G16024">
        <v>11</v>
      </c>
      <c r="O16024">
        <v>12.61</v>
      </c>
      <c r="P16024" t="s">
        <v>71</v>
      </c>
      <c r="Q16024">
        <v>12.45</v>
      </c>
      <c r="R16024" t="s">
        <v>71</v>
      </c>
    </row>
    <row r="16025" spans="1:46" x14ac:dyDescent="0.2">
      <c r="A16025" t="s">
        <v>113</v>
      </c>
      <c r="B16025" t="s">
        <v>114</v>
      </c>
      <c r="C16025">
        <f>-70.00786565 / 41.95644057</f>
        <v>-1.6685844818794646</v>
      </c>
      <c r="D16025" t="s">
        <v>115</v>
      </c>
      <c r="E16025" t="s">
        <v>70</v>
      </c>
      <c r="F16025" s="1">
        <v>38972</v>
      </c>
      <c r="G16025">
        <v>12</v>
      </c>
      <c r="O16025">
        <v>8.8800000000000008</v>
      </c>
      <c r="P16025" t="s">
        <v>71</v>
      </c>
      <c r="Q16025">
        <v>11.01</v>
      </c>
      <c r="R16025" t="s">
        <v>71</v>
      </c>
    </row>
    <row r="16026" spans="1:46" x14ac:dyDescent="0.2">
      <c r="A16026" t="s">
        <v>113</v>
      </c>
      <c r="B16026" t="s">
        <v>114</v>
      </c>
      <c r="C16026">
        <f>-70.00786565 / 41.95644057</f>
        <v>-1.6685844818794646</v>
      </c>
      <c r="D16026" t="s">
        <v>115</v>
      </c>
      <c r="E16026" t="s">
        <v>70</v>
      </c>
      <c r="F16026" s="1">
        <v>38972</v>
      </c>
      <c r="G16026">
        <v>13</v>
      </c>
      <c r="O16026">
        <v>0.86</v>
      </c>
      <c r="P16026" t="s">
        <v>71</v>
      </c>
      <c r="Q16026">
        <v>9.69</v>
      </c>
      <c r="R16026" t="s">
        <v>71</v>
      </c>
    </row>
    <row r="16027" spans="1:46" x14ac:dyDescent="0.2">
      <c r="A16027" t="s">
        <v>113</v>
      </c>
      <c r="B16027" t="s">
        <v>114</v>
      </c>
      <c r="C16027">
        <f>-70.00786565 / 41.95644057</f>
        <v>-1.6685844818794646</v>
      </c>
      <c r="D16027" t="s">
        <v>115</v>
      </c>
      <c r="E16027" t="s">
        <v>70</v>
      </c>
      <c r="F16027" s="1">
        <v>38972</v>
      </c>
      <c r="G16027">
        <v>14</v>
      </c>
      <c r="O16027">
        <v>0.43</v>
      </c>
      <c r="P16027" t="s">
        <v>71</v>
      </c>
      <c r="Q16027">
        <v>8.8699999999999992</v>
      </c>
      <c r="R16027" t="s">
        <v>71</v>
      </c>
    </row>
    <row r="16028" spans="1:46" x14ac:dyDescent="0.2">
      <c r="A16028" t="s">
        <v>113</v>
      </c>
      <c r="B16028" t="s">
        <v>114</v>
      </c>
      <c r="C16028">
        <f>-70.00786565 / 41.95644057</f>
        <v>-1.6685844818794646</v>
      </c>
      <c r="D16028" t="s">
        <v>115</v>
      </c>
      <c r="E16028" t="s">
        <v>70</v>
      </c>
      <c r="F16028" s="1">
        <v>38972</v>
      </c>
      <c r="G16028">
        <v>15</v>
      </c>
      <c r="O16028">
        <v>0.37</v>
      </c>
      <c r="P16028" t="s">
        <v>71</v>
      </c>
      <c r="Q16028">
        <v>8.2200000000000006</v>
      </c>
      <c r="R16028" t="s">
        <v>71</v>
      </c>
    </row>
    <row r="16029" spans="1:46" x14ac:dyDescent="0.2">
      <c r="A16029" t="s">
        <v>113</v>
      </c>
      <c r="B16029" t="s">
        <v>114</v>
      </c>
      <c r="C16029">
        <f>-70.00786565 / 41.95644057</f>
        <v>-1.6685844818794646</v>
      </c>
      <c r="D16029" t="s">
        <v>115</v>
      </c>
      <c r="E16029" t="s">
        <v>70</v>
      </c>
      <c r="F16029" s="1">
        <v>38972</v>
      </c>
      <c r="G16029">
        <v>16</v>
      </c>
      <c r="O16029">
        <v>0.2</v>
      </c>
      <c r="P16029" t="s">
        <v>71</v>
      </c>
      <c r="Q16029">
        <v>7.48</v>
      </c>
      <c r="R16029" t="s">
        <v>71</v>
      </c>
    </row>
    <row r="16030" spans="1:46" x14ac:dyDescent="0.2">
      <c r="A16030" t="s">
        <v>113</v>
      </c>
      <c r="B16030" t="s">
        <v>114</v>
      </c>
      <c r="C16030">
        <f>-70.00786565 / 41.95644057</f>
        <v>-1.6685844818794646</v>
      </c>
      <c r="D16030" t="s">
        <v>115</v>
      </c>
      <c r="E16030" t="s">
        <v>70</v>
      </c>
      <c r="F16030" s="1">
        <v>38972</v>
      </c>
      <c r="G16030">
        <v>17</v>
      </c>
      <c r="O16030">
        <v>0.14000000000000001</v>
      </c>
      <c r="P16030" t="s">
        <v>71</v>
      </c>
      <c r="Q16030">
        <v>7.29</v>
      </c>
      <c r="R16030" t="s">
        <v>71</v>
      </c>
    </row>
    <row r="16031" spans="1:46" x14ac:dyDescent="0.2">
      <c r="A16031" t="s">
        <v>113</v>
      </c>
      <c r="B16031" t="s">
        <v>114</v>
      </c>
      <c r="C16031">
        <f>-70.00786565 / 41.95644057</f>
        <v>-1.6685844818794646</v>
      </c>
      <c r="D16031" t="s">
        <v>115</v>
      </c>
      <c r="E16031" t="s">
        <v>70</v>
      </c>
      <c r="F16031" s="1">
        <v>38972</v>
      </c>
      <c r="G16031">
        <v>18</v>
      </c>
      <c r="O16031">
        <v>0.12</v>
      </c>
      <c r="P16031" t="s">
        <v>71</v>
      </c>
      <c r="Q16031">
        <v>7.2</v>
      </c>
      <c r="R16031" t="s">
        <v>71</v>
      </c>
    </row>
    <row r="16032" spans="1:46" x14ac:dyDescent="0.2">
      <c r="A16032" t="s">
        <v>113</v>
      </c>
      <c r="B16032" t="s">
        <v>114</v>
      </c>
      <c r="C16032">
        <f>-70.00786565 / 41.95644057</f>
        <v>-1.6685844818794646</v>
      </c>
      <c r="D16032" t="s">
        <v>115</v>
      </c>
      <c r="E16032" t="s">
        <v>70</v>
      </c>
      <c r="F16032" s="1">
        <v>38972</v>
      </c>
      <c r="G16032">
        <v>19</v>
      </c>
      <c r="O16032">
        <v>0.11</v>
      </c>
      <c r="P16032" t="s">
        <v>71</v>
      </c>
      <c r="Q16032">
        <v>7.17</v>
      </c>
      <c r="R16032" t="s">
        <v>71</v>
      </c>
      <c r="S16032">
        <v>2.81</v>
      </c>
      <c r="T16032" t="s">
        <v>71</v>
      </c>
      <c r="U16032">
        <v>87.15</v>
      </c>
      <c r="V16032" t="s">
        <v>71</v>
      </c>
      <c r="W16032">
        <v>115.48</v>
      </c>
      <c r="X16032" t="s">
        <v>71</v>
      </c>
      <c r="Y16032">
        <v>68.569999999999993</v>
      </c>
      <c r="AE16032">
        <v>51.86</v>
      </c>
      <c r="AF16032" t="s">
        <v>71</v>
      </c>
      <c r="AG16032">
        <v>6.44</v>
      </c>
      <c r="AH16032" t="s">
        <v>71</v>
      </c>
      <c r="AS16032">
        <v>64.790000000000006</v>
      </c>
      <c r="AT16032" t="s">
        <v>71</v>
      </c>
    </row>
    <row r="16033" spans="1:46" x14ac:dyDescent="0.2">
      <c r="A16033" t="s">
        <v>113</v>
      </c>
      <c r="B16033" t="s">
        <v>114</v>
      </c>
      <c r="C16033">
        <f>-70.00786565 / 41.95644057</f>
        <v>-1.6685844818794646</v>
      </c>
      <c r="D16033" t="s">
        <v>115</v>
      </c>
      <c r="E16033" t="s">
        <v>70</v>
      </c>
      <c r="F16033" s="1">
        <v>38972</v>
      </c>
      <c r="G16033">
        <v>20</v>
      </c>
      <c r="O16033">
        <v>0.11</v>
      </c>
      <c r="P16033" t="s">
        <v>71</v>
      </c>
      <c r="Q16033">
        <v>7.05</v>
      </c>
      <c r="R16033" t="s">
        <v>71</v>
      </c>
    </row>
    <row r="16034" spans="1:46" x14ac:dyDescent="0.2">
      <c r="A16034" t="s">
        <v>113</v>
      </c>
      <c r="B16034" t="s">
        <v>114</v>
      </c>
      <c r="C16034">
        <f>-70.00786565 / 41.95644057</f>
        <v>-1.6685844818794646</v>
      </c>
      <c r="D16034" t="s">
        <v>115</v>
      </c>
      <c r="E16034" t="s">
        <v>70</v>
      </c>
      <c r="F16034" s="1">
        <v>39322</v>
      </c>
      <c r="G16034">
        <v>0.5</v>
      </c>
      <c r="I16034">
        <v>18.5</v>
      </c>
      <c r="J16034" t="s">
        <v>71</v>
      </c>
      <c r="K16034">
        <v>2.27</v>
      </c>
      <c r="L16034" t="s">
        <v>71</v>
      </c>
      <c r="M16034">
        <v>6.4</v>
      </c>
      <c r="N16034" t="s">
        <v>71</v>
      </c>
      <c r="O16034">
        <v>8.5399999999999991</v>
      </c>
      <c r="P16034" t="s">
        <v>71</v>
      </c>
      <c r="Q16034">
        <v>23.97</v>
      </c>
      <c r="R16034" t="s">
        <v>71</v>
      </c>
      <c r="S16034">
        <v>0.2</v>
      </c>
      <c r="T16034" t="s">
        <v>71</v>
      </c>
      <c r="U16034">
        <v>6.35</v>
      </c>
      <c r="V16034" t="s">
        <v>71</v>
      </c>
      <c r="W16034">
        <v>19.739999999999998</v>
      </c>
      <c r="X16034" t="s">
        <v>71</v>
      </c>
      <c r="Y16034">
        <v>30.8</v>
      </c>
      <c r="AA16034">
        <v>38.659999999999997</v>
      </c>
      <c r="AC16034">
        <v>33.25</v>
      </c>
      <c r="AE16034">
        <v>4.5999999999999996</v>
      </c>
      <c r="AF16034" t="s">
        <v>71</v>
      </c>
      <c r="AG16034">
        <v>6.47</v>
      </c>
      <c r="AH16034" t="s">
        <v>71</v>
      </c>
      <c r="AS16034">
        <v>0.16</v>
      </c>
      <c r="AT16034" t="s">
        <v>71</v>
      </c>
    </row>
    <row r="16035" spans="1:46" x14ac:dyDescent="0.2">
      <c r="A16035" t="s">
        <v>113</v>
      </c>
      <c r="B16035" t="s">
        <v>114</v>
      </c>
      <c r="C16035">
        <f>-70.00786565 / 41.95644057</f>
        <v>-1.6685844818794646</v>
      </c>
      <c r="D16035" t="s">
        <v>115</v>
      </c>
      <c r="E16035" t="s">
        <v>70</v>
      </c>
      <c r="F16035" s="1">
        <v>39322</v>
      </c>
      <c r="G16035">
        <v>1</v>
      </c>
      <c r="O16035">
        <v>8.59</v>
      </c>
      <c r="P16035" t="s">
        <v>71</v>
      </c>
      <c r="Q16035">
        <v>23.98</v>
      </c>
      <c r="R16035" t="s">
        <v>71</v>
      </c>
    </row>
    <row r="16036" spans="1:46" x14ac:dyDescent="0.2">
      <c r="A16036" t="s">
        <v>113</v>
      </c>
      <c r="B16036" t="s">
        <v>114</v>
      </c>
      <c r="C16036">
        <f>-70.00786565 / 41.95644057</f>
        <v>-1.6685844818794646</v>
      </c>
      <c r="D16036" t="s">
        <v>115</v>
      </c>
      <c r="E16036" t="s">
        <v>70</v>
      </c>
      <c r="F16036" s="1">
        <v>39322</v>
      </c>
      <c r="G16036">
        <v>2</v>
      </c>
      <c r="O16036">
        <v>8.61</v>
      </c>
      <c r="P16036" t="s">
        <v>71</v>
      </c>
      <c r="Q16036">
        <v>23.96</v>
      </c>
      <c r="R16036" t="s">
        <v>71</v>
      </c>
    </row>
    <row r="16037" spans="1:46" x14ac:dyDescent="0.2">
      <c r="A16037" t="s">
        <v>113</v>
      </c>
      <c r="B16037" t="s">
        <v>114</v>
      </c>
      <c r="C16037">
        <f>-70.00786565 / 41.95644057</f>
        <v>-1.6685844818794646</v>
      </c>
      <c r="D16037" t="s">
        <v>115</v>
      </c>
      <c r="E16037" t="s">
        <v>70</v>
      </c>
      <c r="F16037" s="1">
        <v>39322</v>
      </c>
      <c r="G16037">
        <v>3</v>
      </c>
      <c r="K16037">
        <v>2.3199999999999998</v>
      </c>
      <c r="L16037" t="s">
        <v>71</v>
      </c>
      <c r="O16037">
        <v>8.6199999999999992</v>
      </c>
      <c r="P16037" t="s">
        <v>71</v>
      </c>
      <c r="Q16037">
        <v>23.91</v>
      </c>
      <c r="R16037" t="s">
        <v>71</v>
      </c>
      <c r="S16037">
        <v>0.21</v>
      </c>
      <c r="T16037" t="s">
        <v>71</v>
      </c>
      <c r="U16037">
        <v>6.55</v>
      </c>
      <c r="V16037" t="s">
        <v>71</v>
      </c>
      <c r="W16037">
        <v>22.71</v>
      </c>
      <c r="X16037" t="s">
        <v>71</v>
      </c>
      <c r="Y16037">
        <v>31.25</v>
      </c>
      <c r="AA16037">
        <v>38.86</v>
      </c>
      <c r="AE16037">
        <v>4.7</v>
      </c>
      <c r="AF16037" t="s">
        <v>71</v>
      </c>
      <c r="AG16037">
        <v>6.55</v>
      </c>
      <c r="AH16037" t="s">
        <v>71</v>
      </c>
      <c r="AS16037">
        <v>0.1</v>
      </c>
      <c r="AT16037" t="s">
        <v>71</v>
      </c>
    </row>
    <row r="16038" spans="1:46" x14ac:dyDescent="0.2">
      <c r="A16038" t="s">
        <v>113</v>
      </c>
      <c r="B16038" t="s">
        <v>114</v>
      </c>
      <c r="C16038">
        <f>-70.00786565 / 41.95644057</f>
        <v>-1.6685844818794646</v>
      </c>
      <c r="D16038" t="s">
        <v>115</v>
      </c>
      <c r="E16038" t="s">
        <v>70</v>
      </c>
      <c r="F16038" s="1">
        <v>39322</v>
      </c>
      <c r="G16038">
        <v>4</v>
      </c>
      <c r="O16038">
        <v>8.6</v>
      </c>
      <c r="P16038" t="s">
        <v>71</v>
      </c>
      <c r="Q16038">
        <v>23.86</v>
      </c>
      <c r="R16038" t="s">
        <v>71</v>
      </c>
    </row>
    <row r="16039" spans="1:46" x14ac:dyDescent="0.2">
      <c r="A16039" t="s">
        <v>113</v>
      </c>
      <c r="B16039" t="s">
        <v>114</v>
      </c>
      <c r="C16039">
        <f>-70.00786565 / 41.95644057</f>
        <v>-1.6685844818794646</v>
      </c>
      <c r="D16039" t="s">
        <v>115</v>
      </c>
      <c r="E16039" t="s">
        <v>70</v>
      </c>
      <c r="F16039" s="1">
        <v>39322</v>
      </c>
      <c r="G16039">
        <v>5</v>
      </c>
      <c r="O16039">
        <v>8.5399999999999991</v>
      </c>
      <c r="P16039" t="s">
        <v>71</v>
      </c>
      <c r="Q16039">
        <v>23.77</v>
      </c>
      <c r="R16039" t="s">
        <v>71</v>
      </c>
    </row>
    <row r="16040" spans="1:46" x14ac:dyDescent="0.2">
      <c r="A16040" t="s">
        <v>113</v>
      </c>
      <c r="B16040" t="s">
        <v>114</v>
      </c>
      <c r="C16040">
        <f>-70.00786565 / 41.95644057</f>
        <v>-1.6685844818794646</v>
      </c>
      <c r="D16040" t="s">
        <v>115</v>
      </c>
      <c r="E16040" t="s">
        <v>70</v>
      </c>
      <c r="F16040" s="1">
        <v>39322</v>
      </c>
      <c r="G16040">
        <v>6</v>
      </c>
      <c r="O16040">
        <v>8.68</v>
      </c>
      <c r="P16040" t="s">
        <v>71</v>
      </c>
      <c r="Q16040">
        <v>23.43</v>
      </c>
      <c r="R16040" t="s">
        <v>71</v>
      </c>
    </row>
    <row r="16041" spans="1:46" x14ac:dyDescent="0.2">
      <c r="A16041" t="s">
        <v>113</v>
      </c>
      <c r="B16041" t="s">
        <v>114</v>
      </c>
      <c r="C16041">
        <f>-70.00786565 / 41.95644057</f>
        <v>-1.6685844818794646</v>
      </c>
      <c r="D16041" t="s">
        <v>115</v>
      </c>
      <c r="E16041" t="s">
        <v>70</v>
      </c>
      <c r="F16041" s="1">
        <v>39322</v>
      </c>
      <c r="G16041">
        <v>7</v>
      </c>
      <c r="O16041">
        <v>8.89</v>
      </c>
      <c r="P16041" t="s">
        <v>71</v>
      </c>
      <c r="Q16041">
        <v>22.95</v>
      </c>
      <c r="R16041" t="s">
        <v>71</v>
      </c>
    </row>
    <row r="16042" spans="1:46" x14ac:dyDescent="0.2">
      <c r="A16042" t="s">
        <v>113</v>
      </c>
      <c r="B16042" t="s">
        <v>114</v>
      </c>
      <c r="C16042">
        <f>-70.00786565 / 41.95644057</f>
        <v>-1.6685844818794646</v>
      </c>
      <c r="D16042" t="s">
        <v>115</v>
      </c>
      <c r="E16042" t="s">
        <v>70</v>
      </c>
      <c r="F16042" s="1">
        <v>39322</v>
      </c>
      <c r="G16042">
        <v>8</v>
      </c>
      <c r="O16042">
        <v>9.84</v>
      </c>
      <c r="P16042" t="s">
        <v>71</v>
      </c>
      <c r="Q16042">
        <v>21</v>
      </c>
      <c r="R16042" t="s">
        <v>71</v>
      </c>
    </row>
    <row r="16043" spans="1:46" x14ac:dyDescent="0.2">
      <c r="A16043" t="s">
        <v>113</v>
      </c>
      <c r="B16043" t="s">
        <v>114</v>
      </c>
      <c r="C16043">
        <f>-70.00786565 / 41.95644057</f>
        <v>-1.6685844818794646</v>
      </c>
      <c r="D16043" t="s">
        <v>115</v>
      </c>
      <c r="E16043" t="s">
        <v>70</v>
      </c>
      <c r="F16043" s="1">
        <v>39322</v>
      </c>
      <c r="G16043">
        <v>9</v>
      </c>
      <c r="K16043">
        <v>3.4</v>
      </c>
      <c r="L16043" t="s">
        <v>71</v>
      </c>
      <c r="O16043">
        <v>13.17</v>
      </c>
      <c r="P16043" t="s">
        <v>71</v>
      </c>
      <c r="Q16043">
        <v>15.87</v>
      </c>
      <c r="R16043" t="s">
        <v>71</v>
      </c>
      <c r="S16043">
        <v>0.32</v>
      </c>
      <c r="T16043" t="s">
        <v>71</v>
      </c>
      <c r="U16043">
        <v>9.92</v>
      </c>
      <c r="V16043" t="s">
        <v>71</v>
      </c>
      <c r="W16043">
        <v>23.49</v>
      </c>
      <c r="X16043" t="s">
        <v>71</v>
      </c>
      <c r="Y16043">
        <v>37.24</v>
      </c>
      <c r="AA16043">
        <v>42.61</v>
      </c>
      <c r="AE16043">
        <v>5</v>
      </c>
      <c r="AF16043" t="s">
        <v>71</v>
      </c>
      <c r="AG16043">
        <v>6.64</v>
      </c>
      <c r="AH16043" t="s">
        <v>71</v>
      </c>
      <c r="AS16043">
        <v>0.34</v>
      </c>
      <c r="AT16043" t="s">
        <v>71</v>
      </c>
    </row>
    <row r="16044" spans="1:46" x14ac:dyDescent="0.2">
      <c r="A16044" t="s">
        <v>113</v>
      </c>
      <c r="B16044" t="s">
        <v>114</v>
      </c>
      <c r="C16044">
        <f>-70.00786565 / 41.95644057</f>
        <v>-1.6685844818794646</v>
      </c>
      <c r="D16044" t="s">
        <v>115</v>
      </c>
      <c r="E16044" t="s">
        <v>70</v>
      </c>
      <c r="F16044" s="1">
        <v>39322</v>
      </c>
      <c r="G16044">
        <v>10</v>
      </c>
      <c r="O16044">
        <v>13.99</v>
      </c>
      <c r="P16044" t="s">
        <v>71</v>
      </c>
      <c r="Q16044">
        <v>12.92</v>
      </c>
      <c r="R16044" t="s">
        <v>71</v>
      </c>
    </row>
    <row r="16045" spans="1:46" x14ac:dyDescent="0.2">
      <c r="A16045" t="s">
        <v>113</v>
      </c>
      <c r="B16045" t="s">
        <v>114</v>
      </c>
      <c r="C16045">
        <f>-70.00786565 / 41.95644057</f>
        <v>-1.6685844818794646</v>
      </c>
      <c r="D16045" t="s">
        <v>115</v>
      </c>
      <c r="E16045" t="s">
        <v>70</v>
      </c>
      <c r="F16045" s="1">
        <v>39322</v>
      </c>
      <c r="G16045">
        <v>11</v>
      </c>
      <c r="O16045">
        <v>13.91</v>
      </c>
      <c r="P16045" t="s">
        <v>71</v>
      </c>
      <c r="Q16045">
        <v>10.96</v>
      </c>
      <c r="R16045" t="s">
        <v>71</v>
      </c>
    </row>
    <row r="16046" spans="1:46" x14ac:dyDescent="0.2">
      <c r="A16046" t="s">
        <v>113</v>
      </c>
      <c r="B16046" t="s">
        <v>114</v>
      </c>
      <c r="C16046">
        <f>-70.00786565 / 41.95644057</f>
        <v>-1.6685844818794646</v>
      </c>
      <c r="D16046" t="s">
        <v>115</v>
      </c>
      <c r="E16046" t="s">
        <v>70</v>
      </c>
      <c r="F16046" s="1">
        <v>39322</v>
      </c>
      <c r="G16046">
        <v>12</v>
      </c>
      <c r="O16046">
        <v>11.15</v>
      </c>
      <c r="P16046" t="s">
        <v>71</v>
      </c>
      <c r="Q16046">
        <v>9.73</v>
      </c>
      <c r="R16046" t="s">
        <v>71</v>
      </c>
    </row>
    <row r="16047" spans="1:46" x14ac:dyDescent="0.2">
      <c r="A16047" t="s">
        <v>113</v>
      </c>
      <c r="B16047" t="s">
        <v>114</v>
      </c>
      <c r="C16047">
        <f>-70.00786565 / 41.95644057</f>
        <v>-1.6685844818794646</v>
      </c>
      <c r="D16047" t="s">
        <v>115</v>
      </c>
      <c r="E16047" t="s">
        <v>70</v>
      </c>
      <c r="F16047" s="1">
        <v>39322</v>
      </c>
      <c r="G16047">
        <v>13</v>
      </c>
      <c r="O16047">
        <v>3.27</v>
      </c>
      <c r="P16047" t="s">
        <v>71</v>
      </c>
      <c r="Q16047">
        <v>8.86</v>
      </c>
      <c r="R16047" t="s">
        <v>71</v>
      </c>
    </row>
    <row r="16048" spans="1:46" x14ac:dyDescent="0.2">
      <c r="A16048" t="s">
        <v>113</v>
      </c>
      <c r="B16048" t="s">
        <v>114</v>
      </c>
      <c r="C16048">
        <f>-70.00786565 / 41.95644057</f>
        <v>-1.6685844818794646</v>
      </c>
      <c r="D16048" t="s">
        <v>115</v>
      </c>
      <c r="E16048" t="s">
        <v>70</v>
      </c>
      <c r="F16048" s="1">
        <v>39322</v>
      </c>
      <c r="G16048">
        <v>14</v>
      </c>
      <c r="O16048">
        <v>1.23</v>
      </c>
      <c r="P16048" t="s">
        <v>71</v>
      </c>
      <c r="Q16048">
        <v>8.4600000000000009</v>
      </c>
      <c r="R16048" t="s">
        <v>71</v>
      </c>
    </row>
    <row r="16049" spans="1:46" x14ac:dyDescent="0.2">
      <c r="A16049" t="s">
        <v>113</v>
      </c>
      <c r="B16049" t="s">
        <v>114</v>
      </c>
      <c r="C16049">
        <f>-70.00786565 / 41.95644057</f>
        <v>-1.6685844818794646</v>
      </c>
      <c r="D16049" t="s">
        <v>115</v>
      </c>
      <c r="E16049" t="s">
        <v>70</v>
      </c>
      <c r="F16049" s="1">
        <v>39322</v>
      </c>
      <c r="G16049">
        <v>15</v>
      </c>
      <c r="O16049">
        <v>0.73</v>
      </c>
      <c r="P16049" t="s">
        <v>71</v>
      </c>
      <c r="Q16049">
        <v>7.98</v>
      </c>
      <c r="R16049" t="s">
        <v>71</v>
      </c>
    </row>
    <row r="16050" spans="1:46" x14ac:dyDescent="0.2">
      <c r="A16050" t="s">
        <v>113</v>
      </c>
      <c r="B16050" t="s">
        <v>114</v>
      </c>
      <c r="C16050">
        <f>-70.00786565 / 41.95644057</f>
        <v>-1.6685844818794646</v>
      </c>
      <c r="D16050" t="s">
        <v>115</v>
      </c>
      <c r="E16050" t="s">
        <v>70</v>
      </c>
      <c r="F16050" s="1">
        <v>39322</v>
      </c>
      <c r="G16050">
        <v>16</v>
      </c>
      <c r="O16050">
        <v>0.48</v>
      </c>
      <c r="P16050" t="s">
        <v>71</v>
      </c>
      <c r="Q16050">
        <v>7.71</v>
      </c>
      <c r="R16050" t="s">
        <v>71</v>
      </c>
    </row>
    <row r="16051" spans="1:46" x14ac:dyDescent="0.2">
      <c r="A16051" t="s">
        <v>113</v>
      </c>
      <c r="B16051" t="s">
        <v>114</v>
      </c>
      <c r="C16051">
        <f>-70.00786565 / 41.95644057</f>
        <v>-1.6685844818794646</v>
      </c>
      <c r="D16051" t="s">
        <v>115</v>
      </c>
      <c r="E16051" t="s">
        <v>70</v>
      </c>
      <c r="F16051" s="1">
        <v>39322</v>
      </c>
      <c r="G16051">
        <v>17</v>
      </c>
      <c r="O16051">
        <v>0.39</v>
      </c>
      <c r="P16051" t="s">
        <v>71</v>
      </c>
      <c r="Q16051">
        <v>7.49</v>
      </c>
      <c r="R16051" t="s">
        <v>71</v>
      </c>
    </row>
    <row r="16052" spans="1:46" x14ac:dyDescent="0.2">
      <c r="A16052" t="s">
        <v>113</v>
      </c>
      <c r="B16052" t="s">
        <v>114</v>
      </c>
      <c r="C16052">
        <f>-70.00786565 / 41.95644057</f>
        <v>-1.6685844818794646</v>
      </c>
      <c r="D16052" t="s">
        <v>115</v>
      </c>
      <c r="E16052" t="s">
        <v>70</v>
      </c>
      <c r="F16052" s="1">
        <v>39322</v>
      </c>
      <c r="G16052">
        <v>17.5</v>
      </c>
      <c r="S16052">
        <v>2.5499999999999998</v>
      </c>
      <c r="T16052" t="s">
        <v>71</v>
      </c>
      <c r="U16052">
        <v>79.099999999999994</v>
      </c>
      <c r="V16052" t="s">
        <v>71</v>
      </c>
      <c r="W16052">
        <v>88.98</v>
      </c>
      <c r="X16052" t="s">
        <v>71</v>
      </c>
      <c r="Y16052">
        <v>67.180000000000007</v>
      </c>
      <c r="AE16052">
        <v>15.2</v>
      </c>
      <c r="AF16052" t="s">
        <v>71</v>
      </c>
      <c r="AG16052">
        <v>6.1</v>
      </c>
      <c r="AH16052" t="s">
        <v>71</v>
      </c>
      <c r="AS16052">
        <v>40.299999999999997</v>
      </c>
      <c r="AT16052" t="s">
        <v>71</v>
      </c>
    </row>
    <row r="16053" spans="1:46" x14ac:dyDescent="0.2">
      <c r="A16053" t="s">
        <v>113</v>
      </c>
      <c r="B16053" t="s">
        <v>114</v>
      </c>
      <c r="C16053">
        <f>-70.00786565 / 41.95644057</f>
        <v>-1.6685844818794646</v>
      </c>
      <c r="D16053" t="s">
        <v>115</v>
      </c>
      <c r="E16053" t="s">
        <v>70</v>
      </c>
      <c r="F16053" s="1">
        <v>39322</v>
      </c>
      <c r="G16053">
        <v>18</v>
      </c>
      <c r="O16053">
        <v>0.28000000000000003</v>
      </c>
      <c r="P16053" t="s">
        <v>71</v>
      </c>
      <c r="Q16053">
        <v>7.41</v>
      </c>
      <c r="R16053" t="s">
        <v>71</v>
      </c>
    </row>
    <row r="16054" spans="1:46" x14ac:dyDescent="0.2">
      <c r="A16054" t="s">
        <v>113</v>
      </c>
      <c r="B16054" t="s">
        <v>114</v>
      </c>
      <c r="C16054">
        <f>-70.00786565 / 41.95644057</f>
        <v>-1.6685844818794646</v>
      </c>
      <c r="D16054" t="s">
        <v>115</v>
      </c>
      <c r="E16054" t="s">
        <v>70</v>
      </c>
      <c r="F16054" s="1">
        <v>40084</v>
      </c>
      <c r="G16054">
        <v>0.5</v>
      </c>
      <c r="I16054">
        <v>20.5</v>
      </c>
      <c r="J16054" t="s">
        <v>71</v>
      </c>
      <c r="K16054">
        <v>2.64</v>
      </c>
      <c r="L16054" t="s">
        <v>71</v>
      </c>
      <c r="M16054">
        <v>7.6</v>
      </c>
      <c r="N16054" t="s">
        <v>71</v>
      </c>
      <c r="O16054">
        <v>9.08</v>
      </c>
      <c r="P16054" t="s">
        <v>71</v>
      </c>
      <c r="Q16054">
        <v>19.39</v>
      </c>
      <c r="R16054" t="s">
        <v>71</v>
      </c>
      <c r="S16054">
        <v>0.11</v>
      </c>
      <c r="T16054" t="s">
        <v>71</v>
      </c>
      <c r="U16054">
        <v>3.3</v>
      </c>
      <c r="V16054" t="s">
        <v>71</v>
      </c>
      <c r="W16054">
        <v>21.5</v>
      </c>
      <c r="X16054" t="s">
        <v>71</v>
      </c>
      <c r="Y16054">
        <v>21.37</v>
      </c>
      <c r="AA16054">
        <v>40.11</v>
      </c>
      <c r="AC16054">
        <v>30.77</v>
      </c>
      <c r="AE16054">
        <v>5.5</v>
      </c>
      <c r="AF16054" t="s">
        <v>71</v>
      </c>
      <c r="AG16054">
        <v>6.03</v>
      </c>
      <c r="AH16054" t="s">
        <v>71</v>
      </c>
      <c r="AS16054">
        <v>1.7</v>
      </c>
      <c r="AT16054" t="s">
        <v>71</v>
      </c>
    </row>
    <row r="16055" spans="1:46" x14ac:dyDescent="0.2">
      <c r="A16055" t="s">
        <v>113</v>
      </c>
      <c r="B16055" t="s">
        <v>114</v>
      </c>
      <c r="C16055">
        <f>-70.00786565 / 41.95644057</f>
        <v>-1.6685844818794646</v>
      </c>
      <c r="D16055" t="s">
        <v>115</v>
      </c>
      <c r="E16055" t="s">
        <v>70</v>
      </c>
      <c r="F16055" s="1">
        <v>40084</v>
      </c>
      <c r="G16055">
        <v>1</v>
      </c>
      <c r="O16055">
        <v>9.1</v>
      </c>
      <c r="P16055" t="s">
        <v>71</v>
      </c>
      <c r="Q16055">
        <v>19.39</v>
      </c>
      <c r="R16055" t="s">
        <v>71</v>
      </c>
    </row>
    <row r="16056" spans="1:46" x14ac:dyDescent="0.2">
      <c r="A16056" t="s">
        <v>113</v>
      </c>
      <c r="B16056" t="s">
        <v>114</v>
      </c>
      <c r="C16056">
        <f>-70.00786565 / 41.95644057</f>
        <v>-1.6685844818794646</v>
      </c>
      <c r="D16056" t="s">
        <v>115</v>
      </c>
      <c r="E16056" t="s">
        <v>70</v>
      </c>
      <c r="F16056" s="1">
        <v>40084</v>
      </c>
      <c r="G16056">
        <v>2</v>
      </c>
      <c r="O16056">
        <v>9.09</v>
      </c>
      <c r="P16056" t="s">
        <v>71</v>
      </c>
      <c r="Q16056">
        <v>19.32</v>
      </c>
      <c r="R16056" t="s">
        <v>71</v>
      </c>
    </row>
    <row r="16057" spans="1:46" x14ac:dyDescent="0.2">
      <c r="A16057" t="s">
        <v>113</v>
      </c>
      <c r="B16057" t="s">
        <v>114</v>
      </c>
      <c r="C16057">
        <f>-70.00786565 / 41.95644057</f>
        <v>-1.6685844818794646</v>
      </c>
      <c r="D16057" t="s">
        <v>115</v>
      </c>
      <c r="E16057" t="s">
        <v>70</v>
      </c>
      <c r="F16057" s="1">
        <v>40084</v>
      </c>
      <c r="G16057">
        <v>3</v>
      </c>
      <c r="O16057">
        <v>9.0299999999999994</v>
      </c>
      <c r="P16057" t="s">
        <v>71</v>
      </c>
      <c r="Q16057">
        <v>19.28</v>
      </c>
      <c r="R16057" t="s">
        <v>71</v>
      </c>
    </row>
    <row r="16058" spans="1:46" x14ac:dyDescent="0.2">
      <c r="A16058" t="s">
        <v>113</v>
      </c>
      <c r="B16058" t="s">
        <v>114</v>
      </c>
      <c r="C16058">
        <f>-70.00786565 / 41.95644057</f>
        <v>-1.6685844818794646</v>
      </c>
      <c r="D16058" t="s">
        <v>115</v>
      </c>
      <c r="E16058" t="s">
        <v>70</v>
      </c>
      <c r="F16058" s="1">
        <v>40084</v>
      </c>
      <c r="G16058">
        <v>4</v>
      </c>
      <c r="O16058">
        <v>9.06</v>
      </c>
      <c r="P16058" t="s">
        <v>71</v>
      </c>
      <c r="Q16058">
        <v>19.25</v>
      </c>
      <c r="R16058" t="s">
        <v>71</v>
      </c>
    </row>
    <row r="16059" spans="1:46" x14ac:dyDescent="0.2">
      <c r="A16059" t="s">
        <v>113</v>
      </c>
      <c r="B16059" t="s">
        <v>114</v>
      </c>
      <c r="C16059">
        <f>-70.00786565 / 41.95644057</f>
        <v>-1.6685844818794646</v>
      </c>
      <c r="D16059" t="s">
        <v>115</v>
      </c>
      <c r="E16059" t="s">
        <v>70</v>
      </c>
      <c r="F16059" s="1">
        <v>40084</v>
      </c>
      <c r="G16059">
        <v>5</v>
      </c>
      <c r="O16059">
        <v>9.06</v>
      </c>
      <c r="P16059" t="s">
        <v>71</v>
      </c>
      <c r="Q16059">
        <v>19.260000000000002</v>
      </c>
      <c r="R16059" t="s">
        <v>71</v>
      </c>
    </row>
    <row r="16060" spans="1:46" x14ac:dyDescent="0.2">
      <c r="A16060" t="s">
        <v>113</v>
      </c>
      <c r="B16060" t="s">
        <v>114</v>
      </c>
      <c r="C16060">
        <f>-70.00786565 / 41.95644057</f>
        <v>-1.6685844818794646</v>
      </c>
      <c r="D16060" t="s">
        <v>115</v>
      </c>
      <c r="E16060" t="s">
        <v>70</v>
      </c>
      <c r="F16060" s="1">
        <v>40084</v>
      </c>
      <c r="G16060">
        <v>6</v>
      </c>
      <c r="O16060">
        <v>9.0500000000000007</v>
      </c>
      <c r="P16060" t="s">
        <v>71</v>
      </c>
      <c r="Q16060">
        <v>19.239999999999998</v>
      </c>
      <c r="R16060" t="s">
        <v>71</v>
      </c>
    </row>
    <row r="16061" spans="1:46" x14ac:dyDescent="0.2">
      <c r="A16061" t="s">
        <v>113</v>
      </c>
      <c r="B16061" t="s">
        <v>114</v>
      </c>
      <c r="C16061">
        <f>-70.00786565 / 41.95644057</f>
        <v>-1.6685844818794646</v>
      </c>
      <c r="D16061" t="s">
        <v>115</v>
      </c>
      <c r="E16061" t="s">
        <v>70</v>
      </c>
      <c r="F16061" s="1">
        <v>40084</v>
      </c>
      <c r="G16061">
        <v>7</v>
      </c>
      <c r="O16061">
        <v>9.0500000000000007</v>
      </c>
      <c r="P16061" t="s">
        <v>71</v>
      </c>
      <c r="Q16061">
        <v>19.239999999999998</v>
      </c>
      <c r="R16061" t="s">
        <v>71</v>
      </c>
    </row>
    <row r="16062" spans="1:46" x14ac:dyDescent="0.2">
      <c r="A16062" t="s">
        <v>113</v>
      </c>
      <c r="B16062" t="s">
        <v>114</v>
      </c>
      <c r="C16062">
        <f>-70.00786565 / 41.95644057</f>
        <v>-1.6685844818794646</v>
      </c>
      <c r="D16062" t="s">
        <v>115</v>
      </c>
      <c r="E16062" t="s">
        <v>70</v>
      </c>
      <c r="F16062" s="1">
        <v>40084</v>
      </c>
      <c r="G16062">
        <v>8</v>
      </c>
      <c r="O16062">
        <v>8.99</v>
      </c>
      <c r="P16062" t="s">
        <v>71</v>
      </c>
      <c r="Q16062">
        <v>19.22</v>
      </c>
      <c r="R16062" t="s">
        <v>71</v>
      </c>
    </row>
    <row r="16063" spans="1:46" x14ac:dyDescent="0.2">
      <c r="A16063" t="s">
        <v>113</v>
      </c>
      <c r="B16063" t="s">
        <v>114</v>
      </c>
      <c r="C16063">
        <f>-70.00786565 / 41.95644057</f>
        <v>-1.6685844818794646</v>
      </c>
      <c r="D16063" t="s">
        <v>115</v>
      </c>
      <c r="E16063" t="s">
        <v>70</v>
      </c>
      <c r="F16063" s="1">
        <v>40084</v>
      </c>
      <c r="G16063">
        <v>9</v>
      </c>
      <c r="O16063">
        <v>9.01</v>
      </c>
      <c r="P16063" t="s">
        <v>71</v>
      </c>
      <c r="Q16063">
        <v>19.05</v>
      </c>
      <c r="R16063" t="s">
        <v>71</v>
      </c>
    </row>
    <row r="16064" spans="1:46" x14ac:dyDescent="0.2">
      <c r="A16064" t="s">
        <v>113</v>
      </c>
      <c r="B16064" t="s">
        <v>114</v>
      </c>
      <c r="C16064">
        <f>-70.00786565 / 41.95644057</f>
        <v>-1.6685844818794646</v>
      </c>
      <c r="D16064" t="s">
        <v>115</v>
      </c>
      <c r="E16064" t="s">
        <v>70</v>
      </c>
      <c r="F16064" s="1">
        <v>40084</v>
      </c>
      <c r="G16064">
        <v>10</v>
      </c>
      <c r="O16064">
        <v>10.55</v>
      </c>
      <c r="P16064" t="s">
        <v>71</v>
      </c>
      <c r="Q16064">
        <v>17.32</v>
      </c>
      <c r="R16064" t="s">
        <v>71</v>
      </c>
    </row>
    <row r="16065" spans="1:46" x14ac:dyDescent="0.2">
      <c r="A16065" t="s">
        <v>113</v>
      </c>
      <c r="B16065" t="s">
        <v>114</v>
      </c>
      <c r="C16065">
        <f>-70.00786565 / 41.95644057</f>
        <v>-1.6685844818794646</v>
      </c>
      <c r="D16065" t="s">
        <v>115</v>
      </c>
      <c r="E16065" t="s">
        <v>70</v>
      </c>
      <c r="F16065" s="1">
        <v>40084</v>
      </c>
      <c r="G16065">
        <v>11</v>
      </c>
      <c r="O16065">
        <v>11.51</v>
      </c>
      <c r="P16065" t="s">
        <v>71</v>
      </c>
      <c r="Q16065">
        <v>12.75</v>
      </c>
      <c r="R16065" t="s">
        <v>71</v>
      </c>
    </row>
    <row r="16066" spans="1:46" x14ac:dyDescent="0.2">
      <c r="A16066" t="s">
        <v>113</v>
      </c>
      <c r="B16066" t="s">
        <v>114</v>
      </c>
      <c r="C16066">
        <f>-70.00786565 / 41.95644057</f>
        <v>-1.6685844818794646</v>
      </c>
      <c r="D16066" t="s">
        <v>115</v>
      </c>
      <c r="E16066" t="s">
        <v>70</v>
      </c>
      <c r="F16066" s="1">
        <v>40084</v>
      </c>
      <c r="G16066">
        <v>12</v>
      </c>
      <c r="O16066">
        <v>3.61</v>
      </c>
      <c r="P16066" t="s">
        <v>71</v>
      </c>
      <c r="Q16066">
        <v>11</v>
      </c>
      <c r="R16066" t="s">
        <v>71</v>
      </c>
    </row>
    <row r="16067" spans="1:46" x14ac:dyDescent="0.2">
      <c r="A16067" t="s">
        <v>113</v>
      </c>
      <c r="B16067" t="s">
        <v>114</v>
      </c>
      <c r="C16067">
        <f>-70.00786565 / 41.95644057</f>
        <v>-1.6685844818794646</v>
      </c>
      <c r="D16067" t="s">
        <v>115</v>
      </c>
      <c r="E16067" t="s">
        <v>70</v>
      </c>
      <c r="F16067" s="1">
        <v>40084</v>
      </c>
      <c r="G16067">
        <v>13</v>
      </c>
      <c r="O16067">
        <v>0.51</v>
      </c>
      <c r="P16067" t="s">
        <v>71</v>
      </c>
      <c r="Q16067">
        <v>9.94</v>
      </c>
      <c r="R16067" t="s">
        <v>71</v>
      </c>
    </row>
    <row r="16068" spans="1:46" x14ac:dyDescent="0.2">
      <c r="A16068" t="s">
        <v>113</v>
      </c>
      <c r="B16068" t="s">
        <v>114</v>
      </c>
      <c r="C16068">
        <f>-70.00786565 / 41.95644057</f>
        <v>-1.6685844818794646</v>
      </c>
      <c r="D16068" t="s">
        <v>115</v>
      </c>
      <c r="E16068" t="s">
        <v>70</v>
      </c>
      <c r="F16068" s="1">
        <v>40084</v>
      </c>
      <c r="G16068">
        <v>14</v>
      </c>
      <c r="O16068">
        <v>0.31</v>
      </c>
      <c r="P16068" t="s">
        <v>71</v>
      </c>
      <c r="Q16068">
        <v>9.01</v>
      </c>
      <c r="R16068" t="s">
        <v>71</v>
      </c>
    </row>
    <row r="16069" spans="1:46" x14ac:dyDescent="0.2">
      <c r="A16069" t="s">
        <v>113</v>
      </c>
      <c r="B16069" t="s">
        <v>114</v>
      </c>
      <c r="C16069">
        <f>-70.00786565 / 41.95644057</f>
        <v>-1.6685844818794646</v>
      </c>
      <c r="D16069" t="s">
        <v>115</v>
      </c>
      <c r="E16069" t="s">
        <v>70</v>
      </c>
      <c r="F16069" s="1">
        <v>40084</v>
      </c>
      <c r="G16069">
        <v>15</v>
      </c>
      <c r="O16069">
        <v>0.11</v>
      </c>
      <c r="P16069" t="s">
        <v>71</v>
      </c>
      <c r="Q16069">
        <v>8.25</v>
      </c>
      <c r="R16069" t="s">
        <v>71</v>
      </c>
    </row>
    <row r="16070" spans="1:46" x14ac:dyDescent="0.2">
      <c r="A16070" t="s">
        <v>113</v>
      </c>
      <c r="B16070" t="s">
        <v>114</v>
      </c>
      <c r="C16070">
        <f>-70.00786565 / 41.95644057</f>
        <v>-1.6685844818794646</v>
      </c>
      <c r="D16070" t="s">
        <v>115</v>
      </c>
      <c r="E16070" t="s">
        <v>70</v>
      </c>
      <c r="F16070" s="1">
        <v>40084</v>
      </c>
      <c r="G16070">
        <v>16</v>
      </c>
      <c r="O16070">
        <v>7.0000000000000007E-2</v>
      </c>
      <c r="P16070" t="s">
        <v>71</v>
      </c>
      <c r="Q16070">
        <v>8.0399999999999991</v>
      </c>
      <c r="R16070" t="s">
        <v>71</v>
      </c>
    </row>
    <row r="16071" spans="1:46" x14ac:dyDescent="0.2">
      <c r="A16071" t="s">
        <v>113</v>
      </c>
      <c r="B16071" t="s">
        <v>114</v>
      </c>
      <c r="C16071">
        <f>-70.00786565 / 41.95644057</f>
        <v>-1.6685844818794646</v>
      </c>
      <c r="D16071" t="s">
        <v>115</v>
      </c>
      <c r="E16071" t="s">
        <v>70</v>
      </c>
      <c r="F16071" s="1">
        <v>40084</v>
      </c>
      <c r="G16071">
        <v>17</v>
      </c>
      <c r="O16071">
        <v>0.08</v>
      </c>
      <c r="P16071" t="s">
        <v>71</v>
      </c>
      <c r="Q16071">
        <v>7.87</v>
      </c>
      <c r="R16071" t="s">
        <v>71</v>
      </c>
    </row>
    <row r="16072" spans="1:46" x14ac:dyDescent="0.2">
      <c r="A16072" t="s">
        <v>113</v>
      </c>
      <c r="B16072" t="s">
        <v>114</v>
      </c>
      <c r="C16072">
        <f>-70.00786565 / 41.95644057</f>
        <v>-1.6685844818794646</v>
      </c>
      <c r="D16072" t="s">
        <v>115</v>
      </c>
      <c r="E16072" t="s">
        <v>70</v>
      </c>
      <c r="F16072" s="1">
        <v>40084</v>
      </c>
      <c r="G16072">
        <v>18</v>
      </c>
      <c r="O16072">
        <v>0.06</v>
      </c>
      <c r="P16072" t="s">
        <v>71</v>
      </c>
      <c r="Q16072">
        <v>7.79</v>
      </c>
      <c r="R16072" t="s">
        <v>71</v>
      </c>
    </row>
    <row r="16073" spans="1:46" x14ac:dyDescent="0.2">
      <c r="A16073" t="s">
        <v>113</v>
      </c>
      <c r="B16073" t="s">
        <v>114</v>
      </c>
      <c r="C16073">
        <f>-70.00786565 / 41.95644057</f>
        <v>-1.6685844818794646</v>
      </c>
      <c r="D16073" t="s">
        <v>115</v>
      </c>
      <c r="E16073" t="s">
        <v>70</v>
      </c>
      <c r="F16073" s="1">
        <v>40084</v>
      </c>
      <c r="G16073">
        <v>19</v>
      </c>
      <c r="O16073">
        <v>0.05</v>
      </c>
      <c r="P16073" t="s">
        <v>71</v>
      </c>
      <c r="Q16073">
        <v>7.74</v>
      </c>
      <c r="R16073" t="s">
        <v>71</v>
      </c>
    </row>
    <row r="16074" spans="1:46" x14ac:dyDescent="0.2">
      <c r="A16074" t="s">
        <v>116</v>
      </c>
      <c r="B16074" t="s">
        <v>117</v>
      </c>
      <c r="C16074">
        <f>-69.99049659 / 41.95289686</f>
        <v>-1.6683114118093822</v>
      </c>
      <c r="D16074" t="s">
        <v>118</v>
      </c>
      <c r="E16074" t="s">
        <v>70</v>
      </c>
      <c r="F16074" s="1">
        <v>37143</v>
      </c>
      <c r="G16074">
        <v>0.5</v>
      </c>
      <c r="I16074">
        <v>2</v>
      </c>
      <c r="J16074" t="s">
        <v>71</v>
      </c>
      <c r="K16074">
        <v>13.08</v>
      </c>
      <c r="L16074" t="s">
        <v>71</v>
      </c>
      <c r="S16074">
        <v>0.93</v>
      </c>
      <c r="T16074" t="s">
        <v>71</v>
      </c>
      <c r="U16074">
        <v>28.81</v>
      </c>
      <c r="V16074" t="s">
        <v>71</v>
      </c>
      <c r="W16074">
        <v>95</v>
      </c>
      <c r="X16074" t="s">
        <v>71</v>
      </c>
      <c r="Y16074">
        <v>52.61</v>
      </c>
      <c r="AA16074">
        <v>55.82</v>
      </c>
      <c r="AE16074">
        <v>44.6</v>
      </c>
      <c r="AF16074" t="s">
        <v>71</v>
      </c>
      <c r="AG16074">
        <v>8.92</v>
      </c>
      <c r="AH16074" t="s">
        <v>71</v>
      </c>
      <c r="AS16074">
        <v>0</v>
      </c>
      <c r="AT16074" t="s">
        <v>71</v>
      </c>
    </row>
    <row r="16075" spans="1:46" x14ac:dyDescent="0.2">
      <c r="A16075" t="s">
        <v>119</v>
      </c>
      <c r="B16075" t="s">
        <v>120</v>
      </c>
      <c r="C16075">
        <f>-69.99846482 / 41.95260872</f>
        <v>-1.6685128042259203</v>
      </c>
      <c r="D16075" t="s">
        <v>121</v>
      </c>
      <c r="E16075" t="s">
        <v>70</v>
      </c>
      <c r="F16075" s="1">
        <v>37143</v>
      </c>
      <c r="G16075">
        <v>0.5</v>
      </c>
      <c r="I16075">
        <v>3.5</v>
      </c>
      <c r="J16075" t="s">
        <v>71</v>
      </c>
      <c r="K16075">
        <v>9.65</v>
      </c>
      <c r="L16075" t="s">
        <v>71</v>
      </c>
      <c r="M16075">
        <v>3.5</v>
      </c>
      <c r="N16075" t="s">
        <v>71</v>
      </c>
      <c r="O16075">
        <v>7.4</v>
      </c>
      <c r="P16075" t="s">
        <v>71</v>
      </c>
      <c r="Q16075">
        <v>22.6</v>
      </c>
      <c r="R16075" t="s">
        <v>71</v>
      </c>
      <c r="S16075">
        <v>0.45</v>
      </c>
      <c r="T16075" t="s">
        <v>71</v>
      </c>
      <c r="U16075">
        <v>13.94</v>
      </c>
      <c r="V16075" t="s">
        <v>71</v>
      </c>
      <c r="W16075">
        <v>27.7</v>
      </c>
      <c r="X16075" t="s">
        <v>71</v>
      </c>
      <c r="Y16075">
        <v>42.14</v>
      </c>
      <c r="AA16075">
        <v>52.84</v>
      </c>
      <c r="AC16075">
        <v>41.95</v>
      </c>
      <c r="AE16075">
        <v>0</v>
      </c>
      <c r="AF16075" t="s">
        <v>71</v>
      </c>
      <c r="AG16075">
        <v>4.8099999999999996</v>
      </c>
      <c r="AH16075" t="s">
        <v>71</v>
      </c>
      <c r="AS16075">
        <v>0.11</v>
      </c>
      <c r="AT16075" t="s">
        <v>71</v>
      </c>
    </row>
    <row r="16076" spans="1:46" x14ac:dyDescent="0.2">
      <c r="A16076" t="s">
        <v>119</v>
      </c>
      <c r="B16076" t="s">
        <v>120</v>
      </c>
      <c r="C16076">
        <f>-69.99846482 / 41.95260872</f>
        <v>-1.6685128042259203</v>
      </c>
      <c r="D16076" t="s">
        <v>121</v>
      </c>
      <c r="E16076" t="s">
        <v>70</v>
      </c>
      <c r="F16076" s="1">
        <v>37143</v>
      </c>
      <c r="G16076">
        <v>1</v>
      </c>
      <c r="O16076">
        <v>7.3</v>
      </c>
      <c r="P16076" t="s">
        <v>71</v>
      </c>
      <c r="Q16076">
        <v>22.6</v>
      </c>
      <c r="R16076" t="s">
        <v>71</v>
      </c>
    </row>
    <row r="16077" spans="1:46" x14ac:dyDescent="0.2">
      <c r="A16077" t="s">
        <v>119</v>
      </c>
      <c r="B16077" t="s">
        <v>120</v>
      </c>
      <c r="C16077">
        <f>-69.99846482 / 41.95260872</f>
        <v>-1.6685128042259203</v>
      </c>
      <c r="D16077" t="s">
        <v>121</v>
      </c>
      <c r="E16077" t="s">
        <v>70</v>
      </c>
      <c r="F16077" s="1">
        <v>37143</v>
      </c>
      <c r="G16077">
        <v>1.5</v>
      </c>
      <c r="O16077">
        <v>7.3</v>
      </c>
      <c r="P16077" t="s">
        <v>71</v>
      </c>
      <c r="Q16077">
        <v>22.6</v>
      </c>
      <c r="R16077" t="s">
        <v>71</v>
      </c>
    </row>
    <row r="16078" spans="1:46" x14ac:dyDescent="0.2">
      <c r="A16078" t="s">
        <v>119</v>
      </c>
      <c r="B16078" t="s">
        <v>120</v>
      </c>
      <c r="C16078">
        <f>-69.99846482 / 41.95260872</f>
        <v>-1.6685128042259203</v>
      </c>
      <c r="D16078" t="s">
        <v>121</v>
      </c>
      <c r="E16078" t="s">
        <v>70</v>
      </c>
      <c r="F16078" s="1">
        <v>37143</v>
      </c>
      <c r="G16078">
        <v>2</v>
      </c>
      <c r="O16078">
        <v>7.3</v>
      </c>
      <c r="P16078" t="s">
        <v>71</v>
      </c>
      <c r="Q16078">
        <v>22.6</v>
      </c>
      <c r="R16078" t="s">
        <v>71</v>
      </c>
    </row>
    <row r="16079" spans="1:46" x14ac:dyDescent="0.2">
      <c r="A16079" t="s">
        <v>119</v>
      </c>
      <c r="B16079" t="s">
        <v>120</v>
      </c>
      <c r="C16079">
        <f>-69.99846482 / 41.95260872</f>
        <v>-1.6685128042259203</v>
      </c>
      <c r="D16079" t="s">
        <v>121</v>
      </c>
      <c r="E16079" t="s">
        <v>70</v>
      </c>
      <c r="F16079" s="1">
        <v>37143</v>
      </c>
      <c r="G16079">
        <v>2.5</v>
      </c>
      <c r="K16079">
        <v>4.8099999999999996</v>
      </c>
      <c r="L16079" t="s">
        <v>71</v>
      </c>
      <c r="O16079">
        <v>6.8</v>
      </c>
      <c r="P16079" t="s">
        <v>71</v>
      </c>
      <c r="Q16079">
        <v>22.4</v>
      </c>
      <c r="R16079" t="s">
        <v>71</v>
      </c>
      <c r="S16079">
        <v>0.45</v>
      </c>
      <c r="T16079" t="s">
        <v>71</v>
      </c>
      <c r="U16079">
        <v>13.94</v>
      </c>
      <c r="V16079" t="s">
        <v>71</v>
      </c>
      <c r="W16079">
        <v>29.6</v>
      </c>
      <c r="X16079" t="s">
        <v>71</v>
      </c>
      <c r="Y16079">
        <v>42.14</v>
      </c>
      <c r="AA16079">
        <v>46.01</v>
      </c>
      <c r="AE16079">
        <v>0.3</v>
      </c>
      <c r="AF16079" t="s">
        <v>71</v>
      </c>
      <c r="AG16079">
        <v>4.8600000000000003</v>
      </c>
      <c r="AH16079" t="s">
        <v>71</v>
      </c>
      <c r="AS16079">
        <v>0.71</v>
      </c>
      <c r="AT16079" t="s">
        <v>71</v>
      </c>
    </row>
    <row r="16080" spans="1:46" x14ac:dyDescent="0.2">
      <c r="A16080" t="s">
        <v>119</v>
      </c>
      <c r="B16080" t="s">
        <v>120</v>
      </c>
      <c r="C16080">
        <f>-69.99846482 / 41.95260872</f>
        <v>-1.6685128042259203</v>
      </c>
      <c r="D16080" t="s">
        <v>121</v>
      </c>
      <c r="E16080" t="s">
        <v>70</v>
      </c>
      <c r="F16080" s="1">
        <v>37143</v>
      </c>
      <c r="G16080">
        <v>3</v>
      </c>
      <c r="O16080">
        <v>6.6</v>
      </c>
      <c r="P16080" t="s">
        <v>71</v>
      </c>
      <c r="Q16080">
        <v>22.3</v>
      </c>
      <c r="R16080" t="s">
        <v>71</v>
      </c>
    </row>
    <row r="16081" spans="1:46" x14ac:dyDescent="0.2">
      <c r="A16081" t="s">
        <v>119</v>
      </c>
      <c r="B16081" t="s">
        <v>120</v>
      </c>
      <c r="C16081">
        <f>-69.99846482 / 41.95260872</f>
        <v>-1.6685128042259203</v>
      </c>
      <c r="D16081" t="s">
        <v>121</v>
      </c>
      <c r="E16081" t="s">
        <v>70</v>
      </c>
      <c r="F16081" s="1">
        <v>37143</v>
      </c>
      <c r="G16081">
        <v>3.5</v>
      </c>
      <c r="O16081">
        <v>5.9</v>
      </c>
      <c r="P16081" t="s">
        <v>71</v>
      </c>
      <c r="Q16081">
        <v>22.3</v>
      </c>
      <c r="R16081" t="s">
        <v>71</v>
      </c>
    </row>
    <row r="16082" spans="1:46" x14ac:dyDescent="0.2">
      <c r="A16082" t="s">
        <v>119</v>
      </c>
      <c r="B16082" t="s">
        <v>120</v>
      </c>
      <c r="C16082">
        <f>-69.99846482 / 41.95260872</f>
        <v>-1.6685128042259203</v>
      </c>
      <c r="D16082" t="s">
        <v>121</v>
      </c>
      <c r="E16082" t="s">
        <v>70</v>
      </c>
      <c r="F16082" s="1">
        <v>37873</v>
      </c>
      <c r="G16082">
        <v>0.5</v>
      </c>
      <c r="I16082">
        <v>4.2</v>
      </c>
      <c r="J16082" t="s">
        <v>71</v>
      </c>
      <c r="K16082">
        <v>7.9</v>
      </c>
      <c r="L16082" t="s">
        <v>71</v>
      </c>
      <c r="M16082">
        <v>1.7</v>
      </c>
      <c r="N16082" t="s">
        <v>71</v>
      </c>
      <c r="O16082">
        <v>7.77</v>
      </c>
      <c r="P16082" t="s">
        <v>71</v>
      </c>
      <c r="Q16082">
        <v>24.43</v>
      </c>
      <c r="R16082" t="s">
        <v>71</v>
      </c>
      <c r="S16082">
        <v>0.1</v>
      </c>
      <c r="T16082" t="s">
        <v>71</v>
      </c>
      <c r="U16082">
        <v>3.1</v>
      </c>
      <c r="V16082" t="s">
        <v>71</v>
      </c>
      <c r="W16082">
        <v>36.4</v>
      </c>
      <c r="X16082" t="s">
        <v>71</v>
      </c>
      <c r="Y16082">
        <v>20.46</v>
      </c>
      <c r="AA16082">
        <v>50.88</v>
      </c>
      <c r="AC16082">
        <v>52.35</v>
      </c>
      <c r="AG16082">
        <v>4.6100000000000003</v>
      </c>
      <c r="AH16082" t="s">
        <v>71</v>
      </c>
      <c r="AS16082">
        <v>0.55000000000000004</v>
      </c>
      <c r="AT16082" t="s">
        <v>71</v>
      </c>
    </row>
    <row r="16083" spans="1:46" x14ac:dyDescent="0.2">
      <c r="A16083" t="s">
        <v>119</v>
      </c>
      <c r="B16083" t="s">
        <v>120</v>
      </c>
      <c r="C16083">
        <f>-69.99846482 / 41.95260872</f>
        <v>-1.6685128042259203</v>
      </c>
      <c r="D16083" t="s">
        <v>121</v>
      </c>
      <c r="E16083" t="s">
        <v>70</v>
      </c>
      <c r="F16083" s="1">
        <v>37873</v>
      </c>
      <c r="G16083">
        <v>1</v>
      </c>
      <c r="O16083">
        <v>7.62</v>
      </c>
      <c r="P16083" t="s">
        <v>71</v>
      </c>
      <c r="Q16083">
        <v>24.16</v>
      </c>
      <c r="R16083" t="s">
        <v>71</v>
      </c>
    </row>
    <row r="16084" spans="1:46" x14ac:dyDescent="0.2">
      <c r="A16084" t="s">
        <v>119</v>
      </c>
      <c r="B16084" t="s">
        <v>120</v>
      </c>
      <c r="C16084">
        <f>-69.99846482 / 41.95260872</f>
        <v>-1.6685128042259203</v>
      </c>
      <c r="D16084" t="s">
        <v>121</v>
      </c>
      <c r="E16084" t="s">
        <v>70</v>
      </c>
      <c r="F16084" s="1">
        <v>37873</v>
      </c>
      <c r="G16084">
        <v>2</v>
      </c>
      <c r="O16084">
        <v>1.03</v>
      </c>
      <c r="P16084" t="s">
        <v>71</v>
      </c>
      <c r="Q16084">
        <v>20.87</v>
      </c>
      <c r="R16084" t="s">
        <v>71</v>
      </c>
    </row>
    <row r="16085" spans="1:46" x14ac:dyDescent="0.2">
      <c r="A16085" t="s">
        <v>119</v>
      </c>
      <c r="B16085" t="s">
        <v>120</v>
      </c>
      <c r="C16085">
        <f>-69.99846482 / 41.95260872</f>
        <v>-1.6685128042259203</v>
      </c>
      <c r="D16085" t="s">
        <v>121</v>
      </c>
      <c r="E16085" t="s">
        <v>70</v>
      </c>
      <c r="F16085" s="1">
        <v>37873</v>
      </c>
      <c r="G16085">
        <v>3</v>
      </c>
      <c r="K16085">
        <v>28.53</v>
      </c>
      <c r="L16085" t="s">
        <v>71</v>
      </c>
      <c r="O16085">
        <v>0.25</v>
      </c>
      <c r="P16085" t="s">
        <v>71</v>
      </c>
      <c r="Q16085">
        <v>14.42</v>
      </c>
      <c r="R16085" t="s">
        <v>71</v>
      </c>
      <c r="S16085">
        <v>0.2</v>
      </c>
      <c r="T16085" t="s">
        <v>71</v>
      </c>
      <c r="U16085">
        <v>6.19</v>
      </c>
      <c r="V16085" t="s">
        <v>71</v>
      </c>
      <c r="W16085">
        <v>47.5</v>
      </c>
      <c r="X16085" t="s">
        <v>71</v>
      </c>
      <c r="Y16085">
        <v>30.44</v>
      </c>
      <c r="AA16085">
        <v>63.47</v>
      </c>
      <c r="AE16085">
        <v>0.09</v>
      </c>
      <c r="AF16085" t="s">
        <v>71</v>
      </c>
      <c r="AG16085">
        <v>5.45</v>
      </c>
      <c r="AH16085" t="s">
        <v>71</v>
      </c>
      <c r="AS16085">
        <v>6.39</v>
      </c>
      <c r="AT16085" t="s">
        <v>71</v>
      </c>
    </row>
    <row r="16086" spans="1:46" x14ac:dyDescent="0.2">
      <c r="A16086" t="s">
        <v>119</v>
      </c>
      <c r="B16086" t="s">
        <v>120</v>
      </c>
      <c r="C16086">
        <f>-69.99846482 / 41.95260872</f>
        <v>-1.6685128042259203</v>
      </c>
      <c r="D16086" t="s">
        <v>121</v>
      </c>
      <c r="E16086" t="s">
        <v>70</v>
      </c>
      <c r="F16086" s="1">
        <v>37873</v>
      </c>
      <c r="G16086">
        <v>3.5</v>
      </c>
      <c r="O16086">
        <v>0.17</v>
      </c>
      <c r="P16086" t="s">
        <v>71</v>
      </c>
      <c r="Q16086">
        <v>12.57</v>
      </c>
      <c r="R16086" t="s">
        <v>71</v>
      </c>
    </row>
    <row r="16087" spans="1:46" x14ac:dyDescent="0.2">
      <c r="A16087" t="s">
        <v>119</v>
      </c>
      <c r="B16087" t="s">
        <v>120</v>
      </c>
      <c r="C16087">
        <f>-69.99846482 / 41.95260872</f>
        <v>-1.6685128042259203</v>
      </c>
      <c r="D16087" t="s">
        <v>121</v>
      </c>
      <c r="E16087" t="s">
        <v>70</v>
      </c>
      <c r="F16087" s="1">
        <v>38231</v>
      </c>
      <c r="G16087">
        <v>0.1</v>
      </c>
      <c r="K16087">
        <v>22.35</v>
      </c>
      <c r="L16087" t="s">
        <v>71</v>
      </c>
      <c r="S16087">
        <v>0.87</v>
      </c>
      <c r="T16087" t="s">
        <v>71</v>
      </c>
      <c r="U16087">
        <v>26.95</v>
      </c>
      <c r="V16087" t="s">
        <v>71</v>
      </c>
      <c r="W16087">
        <v>41.78</v>
      </c>
      <c r="X16087" t="s">
        <v>71</v>
      </c>
      <c r="Y16087">
        <v>51.65</v>
      </c>
      <c r="AA16087">
        <v>61.08</v>
      </c>
      <c r="AG16087">
        <v>4.83</v>
      </c>
      <c r="AH16087" t="s">
        <v>71</v>
      </c>
      <c r="AS16087">
        <v>0.54</v>
      </c>
      <c r="AT16087" t="s">
        <v>71</v>
      </c>
    </row>
    <row r="16088" spans="1:46" x14ac:dyDescent="0.2">
      <c r="A16088" t="s">
        <v>119</v>
      </c>
      <c r="B16088" t="s">
        <v>120</v>
      </c>
      <c r="C16088">
        <f>-69.99846482 / 41.95260872</f>
        <v>-1.6685128042259203</v>
      </c>
      <c r="D16088" t="s">
        <v>121</v>
      </c>
      <c r="E16088" t="s">
        <v>70</v>
      </c>
      <c r="F16088" s="1">
        <v>38231</v>
      </c>
      <c r="G16088">
        <v>0.5</v>
      </c>
      <c r="I16088">
        <v>3.7</v>
      </c>
      <c r="J16088" t="s">
        <v>71</v>
      </c>
      <c r="M16088">
        <v>0.9</v>
      </c>
      <c r="N16088" t="s">
        <v>71</v>
      </c>
      <c r="O16088">
        <v>8.09</v>
      </c>
      <c r="P16088" t="s">
        <v>71</v>
      </c>
      <c r="Q16088">
        <v>24</v>
      </c>
      <c r="R16088" t="s">
        <v>71</v>
      </c>
      <c r="AC16088">
        <v>61.52</v>
      </c>
    </row>
    <row r="16089" spans="1:46" x14ac:dyDescent="0.2">
      <c r="A16089" t="s">
        <v>119</v>
      </c>
      <c r="B16089" t="s">
        <v>120</v>
      </c>
      <c r="C16089">
        <f>-69.99846482 / 41.95260872</f>
        <v>-1.6685128042259203</v>
      </c>
      <c r="D16089" t="s">
        <v>121</v>
      </c>
      <c r="E16089" t="s">
        <v>70</v>
      </c>
      <c r="F16089" s="1">
        <v>38231</v>
      </c>
      <c r="G16089">
        <v>1</v>
      </c>
      <c r="O16089">
        <v>7.8</v>
      </c>
      <c r="P16089" t="s">
        <v>71</v>
      </c>
      <c r="Q16089">
        <v>24</v>
      </c>
      <c r="R16089" t="s">
        <v>71</v>
      </c>
    </row>
    <row r="16090" spans="1:46" x14ac:dyDescent="0.2">
      <c r="A16090" t="s">
        <v>119</v>
      </c>
      <c r="B16090" t="s">
        <v>120</v>
      </c>
      <c r="C16090">
        <f>-69.99846482 / 41.95260872</f>
        <v>-1.6685128042259203</v>
      </c>
      <c r="D16090" t="s">
        <v>121</v>
      </c>
      <c r="E16090" t="s">
        <v>70</v>
      </c>
      <c r="F16090" s="1">
        <v>38231</v>
      </c>
      <c r="G16090">
        <v>2</v>
      </c>
      <c r="O16090">
        <v>9</v>
      </c>
      <c r="P16090" t="s">
        <v>71</v>
      </c>
      <c r="Q16090">
        <v>23</v>
      </c>
      <c r="R16090" t="s">
        <v>71</v>
      </c>
    </row>
    <row r="16091" spans="1:46" x14ac:dyDescent="0.2">
      <c r="A16091" t="s">
        <v>119</v>
      </c>
      <c r="B16091" t="s">
        <v>120</v>
      </c>
      <c r="C16091">
        <f>-69.99846482 / 41.95260872</f>
        <v>-1.6685128042259203</v>
      </c>
      <c r="D16091" t="s">
        <v>121</v>
      </c>
      <c r="E16091" t="s">
        <v>70</v>
      </c>
      <c r="F16091" s="1">
        <v>38231</v>
      </c>
      <c r="G16091">
        <v>2.7</v>
      </c>
      <c r="K16091">
        <v>97.11</v>
      </c>
      <c r="L16091" t="s">
        <v>71</v>
      </c>
      <c r="S16091">
        <v>0.97</v>
      </c>
      <c r="T16091" t="s">
        <v>71</v>
      </c>
      <c r="U16091">
        <v>30.04</v>
      </c>
      <c r="V16091" t="s">
        <v>71</v>
      </c>
      <c r="W16091">
        <v>57.98</v>
      </c>
      <c r="X16091" t="s">
        <v>71</v>
      </c>
      <c r="Y16091">
        <v>53.21</v>
      </c>
      <c r="AA16091">
        <v>75.489999999999995</v>
      </c>
      <c r="AG16091">
        <v>4.67</v>
      </c>
      <c r="AH16091" t="s">
        <v>71</v>
      </c>
      <c r="AS16091">
        <v>0.03</v>
      </c>
      <c r="AT16091" t="s">
        <v>71</v>
      </c>
    </row>
    <row r="16092" spans="1:46" x14ac:dyDescent="0.2">
      <c r="A16092" t="s">
        <v>119</v>
      </c>
      <c r="B16092" t="s">
        <v>120</v>
      </c>
      <c r="C16092">
        <f>-69.99846482 / 41.95260872</f>
        <v>-1.6685128042259203</v>
      </c>
      <c r="D16092" t="s">
        <v>121</v>
      </c>
      <c r="E16092" t="s">
        <v>70</v>
      </c>
      <c r="F16092" s="1">
        <v>38231</v>
      </c>
      <c r="G16092">
        <v>3</v>
      </c>
      <c r="O16092">
        <v>6.4</v>
      </c>
      <c r="P16092" t="s">
        <v>71</v>
      </c>
      <c r="Q16092">
        <v>21</v>
      </c>
      <c r="R16092" t="s">
        <v>71</v>
      </c>
    </row>
    <row r="16093" spans="1:46" x14ac:dyDescent="0.2">
      <c r="A16093" t="s">
        <v>122</v>
      </c>
      <c r="B16093" t="s">
        <v>123</v>
      </c>
      <c r="C16093">
        <f>-69.99591361 / 41.95137982</f>
        <v>-1.668500867202227</v>
      </c>
      <c r="D16093" t="s">
        <v>124</v>
      </c>
      <c r="E16093" t="s">
        <v>70</v>
      </c>
      <c r="F16093" s="1">
        <v>37143</v>
      </c>
      <c r="G16093">
        <v>0.5</v>
      </c>
      <c r="I16093">
        <v>6.9</v>
      </c>
      <c r="J16093" t="s">
        <v>71</v>
      </c>
      <c r="K16093">
        <v>0.77</v>
      </c>
      <c r="L16093" t="s">
        <v>71</v>
      </c>
      <c r="M16093">
        <v>6.9</v>
      </c>
      <c r="N16093" t="s">
        <v>71</v>
      </c>
      <c r="O16093">
        <v>8.4</v>
      </c>
      <c r="P16093" t="s">
        <v>71</v>
      </c>
      <c r="Q16093">
        <v>23.7</v>
      </c>
      <c r="R16093" t="s">
        <v>71</v>
      </c>
      <c r="S16093">
        <v>0.13</v>
      </c>
      <c r="T16093" t="s">
        <v>71</v>
      </c>
      <c r="U16093">
        <v>4.03</v>
      </c>
      <c r="V16093" t="s">
        <v>71</v>
      </c>
      <c r="W16093">
        <v>11.2</v>
      </c>
      <c r="X16093" t="s">
        <v>71</v>
      </c>
      <c r="Y16093">
        <v>24.25</v>
      </c>
      <c r="AA16093">
        <v>28.04</v>
      </c>
      <c r="AC16093">
        <v>32.17</v>
      </c>
      <c r="AE16093">
        <v>0.8</v>
      </c>
      <c r="AF16093" t="s">
        <v>71</v>
      </c>
      <c r="AG16093">
        <v>5.17</v>
      </c>
      <c r="AH16093" t="s">
        <v>71</v>
      </c>
      <c r="AS16093">
        <v>0.85</v>
      </c>
      <c r="AT16093" t="s">
        <v>71</v>
      </c>
    </row>
    <row r="16094" spans="1:46" x14ac:dyDescent="0.2">
      <c r="A16094" t="s">
        <v>122</v>
      </c>
      <c r="B16094" t="s">
        <v>123</v>
      </c>
      <c r="C16094">
        <f>-69.99591361 / 41.95137982</f>
        <v>-1.668500867202227</v>
      </c>
      <c r="D16094" t="s">
        <v>124</v>
      </c>
      <c r="E16094" t="s">
        <v>70</v>
      </c>
      <c r="F16094" s="1">
        <v>37143</v>
      </c>
      <c r="G16094">
        <v>1</v>
      </c>
      <c r="O16094">
        <v>7.8</v>
      </c>
      <c r="P16094" t="s">
        <v>71</v>
      </c>
      <c r="Q16094">
        <v>23.8</v>
      </c>
      <c r="R16094" t="s">
        <v>71</v>
      </c>
    </row>
    <row r="16095" spans="1:46" x14ac:dyDescent="0.2">
      <c r="A16095" t="s">
        <v>122</v>
      </c>
      <c r="B16095" t="s">
        <v>123</v>
      </c>
      <c r="C16095">
        <f>-69.99591361 / 41.95137982</f>
        <v>-1.668500867202227</v>
      </c>
      <c r="D16095" t="s">
        <v>124</v>
      </c>
      <c r="E16095" t="s">
        <v>70</v>
      </c>
      <c r="F16095" s="1">
        <v>37143</v>
      </c>
      <c r="G16095">
        <v>2</v>
      </c>
      <c r="O16095">
        <v>7.7</v>
      </c>
      <c r="P16095" t="s">
        <v>71</v>
      </c>
      <c r="Q16095">
        <v>23.8</v>
      </c>
      <c r="R16095" t="s">
        <v>71</v>
      </c>
    </row>
    <row r="16096" spans="1:46" x14ac:dyDescent="0.2">
      <c r="A16096" t="s">
        <v>122</v>
      </c>
      <c r="B16096" t="s">
        <v>123</v>
      </c>
      <c r="C16096">
        <f>-69.99591361 / 41.95137982</f>
        <v>-1.668500867202227</v>
      </c>
      <c r="D16096" t="s">
        <v>124</v>
      </c>
      <c r="E16096" t="s">
        <v>70</v>
      </c>
      <c r="F16096" s="1">
        <v>37143</v>
      </c>
      <c r="G16096">
        <v>3</v>
      </c>
      <c r="O16096">
        <v>7.7</v>
      </c>
      <c r="P16096" t="s">
        <v>71</v>
      </c>
      <c r="Q16096">
        <v>23.7</v>
      </c>
      <c r="R16096" t="s">
        <v>71</v>
      </c>
    </row>
    <row r="16097" spans="1:46" x14ac:dyDescent="0.2">
      <c r="A16097" t="s">
        <v>122</v>
      </c>
      <c r="B16097" t="s">
        <v>123</v>
      </c>
      <c r="C16097">
        <f>-69.99591361 / 41.95137982</f>
        <v>-1.668500867202227</v>
      </c>
      <c r="D16097" t="s">
        <v>124</v>
      </c>
      <c r="E16097" t="s">
        <v>70</v>
      </c>
      <c r="F16097" s="1">
        <v>37143</v>
      </c>
      <c r="G16097">
        <v>4</v>
      </c>
      <c r="O16097">
        <v>7.7</v>
      </c>
      <c r="P16097" t="s">
        <v>71</v>
      </c>
      <c r="Q16097">
        <v>23.7</v>
      </c>
      <c r="R16097" t="s">
        <v>71</v>
      </c>
    </row>
    <row r="16098" spans="1:46" x14ac:dyDescent="0.2">
      <c r="A16098" t="s">
        <v>122</v>
      </c>
      <c r="B16098" t="s">
        <v>123</v>
      </c>
      <c r="C16098">
        <f>-69.99591361 / 41.95137982</f>
        <v>-1.668500867202227</v>
      </c>
      <c r="D16098" t="s">
        <v>124</v>
      </c>
      <c r="E16098" t="s">
        <v>70</v>
      </c>
      <c r="F16098" s="1">
        <v>37143</v>
      </c>
      <c r="G16098">
        <v>5</v>
      </c>
      <c r="O16098">
        <v>7.7</v>
      </c>
      <c r="P16098" t="s">
        <v>71</v>
      </c>
      <c r="Q16098">
        <v>23.7</v>
      </c>
      <c r="R16098" t="s">
        <v>71</v>
      </c>
    </row>
    <row r="16099" spans="1:46" x14ac:dyDescent="0.2">
      <c r="A16099" t="s">
        <v>122</v>
      </c>
      <c r="B16099" t="s">
        <v>123</v>
      </c>
      <c r="C16099">
        <f>-69.99591361 / 41.95137982</f>
        <v>-1.668500867202227</v>
      </c>
      <c r="D16099" t="s">
        <v>124</v>
      </c>
      <c r="E16099" t="s">
        <v>70</v>
      </c>
      <c r="F16099" s="1">
        <v>37143</v>
      </c>
      <c r="G16099">
        <v>6</v>
      </c>
      <c r="K16099">
        <v>1.19</v>
      </c>
      <c r="L16099" t="s">
        <v>71</v>
      </c>
      <c r="O16099">
        <v>7.6</v>
      </c>
      <c r="P16099" t="s">
        <v>71</v>
      </c>
      <c r="Q16099">
        <v>23.7</v>
      </c>
      <c r="R16099" t="s">
        <v>71</v>
      </c>
      <c r="S16099">
        <v>0.24</v>
      </c>
      <c r="T16099" t="s">
        <v>71</v>
      </c>
      <c r="U16099">
        <v>7.43</v>
      </c>
      <c r="V16099" t="s">
        <v>71</v>
      </c>
      <c r="W16099">
        <v>14.3</v>
      </c>
      <c r="X16099" t="s">
        <v>71</v>
      </c>
      <c r="Y16099">
        <v>33.07</v>
      </c>
      <c r="AA16099">
        <v>32.31</v>
      </c>
      <c r="AE16099">
        <v>0.6</v>
      </c>
      <c r="AF16099" t="s">
        <v>71</v>
      </c>
      <c r="AG16099">
        <v>5.08</v>
      </c>
      <c r="AH16099" t="s">
        <v>71</v>
      </c>
      <c r="AS16099">
        <v>0.96</v>
      </c>
      <c r="AT16099" t="s">
        <v>71</v>
      </c>
    </row>
    <row r="16100" spans="1:46" x14ac:dyDescent="0.2">
      <c r="A16100" t="s">
        <v>122</v>
      </c>
      <c r="B16100" t="s">
        <v>123</v>
      </c>
      <c r="C16100">
        <f>-69.99591361 / 41.95137982</f>
        <v>-1.668500867202227</v>
      </c>
      <c r="D16100" t="s">
        <v>124</v>
      </c>
      <c r="E16100" t="s">
        <v>70</v>
      </c>
      <c r="F16100" s="1">
        <v>37143</v>
      </c>
      <c r="G16100">
        <v>7</v>
      </c>
      <c r="O16100">
        <v>7.7</v>
      </c>
      <c r="P16100" t="s">
        <v>71</v>
      </c>
      <c r="Q16100">
        <v>23.6</v>
      </c>
      <c r="R16100" t="s">
        <v>71</v>
      </c>
    </row>
    <row r="16101" spans="1:46" x14ac:dyDescent="0.2">
      <c r="A16101" t="s">
        <v>122</v>
      </c>
      <c r="B16101" t="s">
        <v>123</v>
      </c>
      <c r="C16101">
        <f>-69.99591361 / 41.95137982</f>
        <v>-1.668500867202227</v>
      </c>
      <c r="D16101" t="s">
        <v>124</v>
      </c>
      <c r="E16101" t="s">
        <v>70</v>
      </c>
      <c r="F16101" s="1">
        <v>37873</v>
      </c>
      <c r="G16101">
        <v>0.5</v>
      </c>
      <c r="I16101">
        <v>7.8</v>
      </c>
      <c r="J16101" t="s">
        <v>71</v>
      </c>
      <c r="K16101">
        <v>0.61</v>
      </c>
      <c r="L16101" t="s">
        <v>71</v>
      </c>
      <c r="M16101">
        <v>5.2</v>
      </c>
      <c r="N16101" t="s">
        <v>71</v>
      </c>
      <c r="O16101">
        <v>7.07</v>
      </c>
      <c r="P16101" t="s">
        <v>71</v>
      </c>
      <c r="Q16101">
        <v>25</v>
      </c>
      <c r="R16101" t="s">
        <v>71</v>
      </c>
      <c r="S16101">
        <v>0.1</v>
      </c>
      <c r="T16101" t="s">
        <v>71</v>
      </c>
      <c r="U16101">
        <v>3.1</v>
      </c>
      <c r="V16101" t="s">
        <v>71</v>
      </c>
      <c r="W16101">
        <v>14.9</v>
      </c>
      <c r="X16101" t="s">
        <v>71</v>
      </c>
      <c r="Y16101">
        <v>20.46</v>
      </c>
      <c r="AA16101">
        <v>25.75</v>
      </c>
      <c r="AC16101">
        <v>36.24</v>
      </c>
      <c r="AE16101">
        <v>0.03</v>
      </c>
      <c r="AF16101" t="s">
        <v>71</v>
      </c>
      <c r="AG16101">
        <v>4.88</v>
      </c>
      <c r="AH16101" t="s">
        <v>71</v>
      </c>
      <c r="AS16101">
        <v>0.09</v>
      </c>
      <c r="AT16101" t="s">
        <v>71</v>
      </c>
    </row>
    <row r="16102" spans="1:46" x14ac:dyDescent="0.2">
      <c r="A16102" t="s">
        <v>122</v>
      </c>
      <c r="B16102" t="s">
        <v>123</v>
      </c>
      <c r="C16102">
        <f>-69.99591361 / 41.95137982</f>
        <v>-1.668500867202227</v>
      </c>
      <c r="D16102" t="s">
        <v>124</v>
      </c>
      <c r="E16102" t="s">
        <v>70</v>
      </c>
      <c r="F16102" s="1">
        <v>37873</v>
      </c>
      <c r="G16102">
        <v>1</v>
      </c>
      <c r="O16102">
        <v>7.06</v>
      </c>
      <c r="P16102" t="s">
        <v>71</v>
      </c>
      <c r="Q16102">
        <v>24.84</v>
      </c>
      <c r="R16102" t="s">
        <v>71</v>
      </c>
    </row>
    <row r="16103" spans="1:46" x14ac:dyDescent="0.2">
      <c r="A16103" t="s">
        <v>122</v>
      </c>
      <c r="B16103" t="s">
        <v>123</v>
      </c>
      <c r="C16103">
        <f>-69.99591361 / 41.95137982</f>
        <v>-1.668500867202227</v>
      </c>
      <c r="D16103" t="s">
        <v>124</v>
      </c>
      <c r="E16103" t="s">
        <v>70</v>
      </c>
      <c r="F16103" s="1">
        <v>37873</v>
      </c>
      <c r="G16103">
        <v>2</v>
      </c>
      <c r="O16103">
        <v>6.94</v>
      </c>
      <c r="P16103" t="s">
        <v>71</v>
      </c>
      <c r="Q16103">
        <v>24.49</v>
      </c>
      <c r="R16103" t="s">
        <v>71</v>
      </c>
    </row>
    <row r="16104" spans="1:46" x14ac:dyDescent="0.2">
      <c r="A16104" t="s">
        <v>122</v>
      </c>
      <c r="B16104" t="s">
        <v>123</v>
      </c>
      <c r="C16104">
        <f>-69.99591361 / 41.95137982</f>
        <v>-1.668500867202227</v>
      </c>
      <c r="D16104" t="s">
        <v>124</v>
      </c>
      <c r="E16104" t="s">
        <v>70</v>
      </c>
      <c r="F16104" s="1">
        <v>37873</v>
      </c>
      <c r="G16104">
        <v>3</v>
      </c>
      <c r="O16104">
        <v>4.25</v>
      </c>
      <c r="P16104" t="s">
        <v>71</v>
      </c>
      <c r="Q16104">
        <v>20.170000000000002</v>
      </c>
      <c r="R16104" t="s">
        <v>71</v>
      </c>
    </row>
    <row r="16105" spans="1:46" x14ac:dyDescent="0.2">
      <c r="A16105" t="s">
        <v>122</v>
      </c>
      <c r="B16105" t="s">
        <v>123</v>
      </c>
      <c r="C16105">
        <f>-69.99591361 / 41.95137982</f>
        <v>-1.668500867202227</v>
      </c>
      <c r="D16105" t="s">
        <v>124</v>
      </c>
      <c r="E16105" t="s">
        <v>70</v>
      </c>
      <c r="F16105" s="1">
        <v>37873</v>
      </c>
      <c r="G16105">
        <v>4</v>
      </c>
      <c r="O16105">
        <v>1.54</v>
      </c>
      <c r="P16105" t="s">
        <v>71</v>
      </c>
      <c r="Q16105">
        <v>15.51</v>
      </c>
      <c r="R16105" t="s">
        <v>71</v>
      </c>
    </row>
    <row r="16106" spans="1:46" x14ac:dyDescent="0.2">
      <c r="A16106" t="s">
        <v>122</v>
      </c>
      <c r="B16106" t="s">
        <v>123</v>
      </c>
      <c r="C16106">
        <f>-69.99591361 / 41.95137982</f>
        <v>-1.668500867202227</v>
      </c>
      <c r="D16106" t="s">
        <v>124</v>
      </c>
      <c r="E16106" t="s">
        <v>70</v>
      </c>
      <c r="F16106" s="1">
        <v>37873</v>
      </c>
      <c r="G16106">
        <v>5</v>
      </c>
      <c r="O16106">
        <v>0.57999999999999996</v>
      </c>
      <c r="P16106" t="s">
        <v>71</v>
      </c>
      <c r="Q16106">
        <v>12.89</v>
      </c>
      <c r="R16106" t="s">
        <v>71</v>
      </c>
    </row>
    <row r="16107" spans="1:46" x14ac:dyDescent="0.2">
      <c r="A16107" t="s">
        <v>122</v>
      </c>
      <c r="B16107" t="s">
        <v>123</v>
      </c>
      <c r="C16107">
        <f>-69.99591361 / 41.95137982</f>
        <v>-1.668500867202227</v>
      </c>
      <c r="D16107" t="s">
        <v>124</v>
      </c>
      <c r="E16107" t="s">
        <v>70</v>
      </c>
      <c r="F16107" s="1">
        <v>37873</v>
      </c>
      <c r="G16107">
        <v>6</v>
      </c>
      <c r="K16107">
        <v>83.25</v>
      </c>
      <c r="L16107" t="s">
        <v>71</v>
      </c>
      <c r="O16107">
        <v>0.31</v>
      </c>
      <c r="P16107" t="s">
        <v>71</v>
      </c>
      <c r="Q16107">
        <v>11.19</v>
      </c>
      <c r="R16107" t="s">
        <v>71</v>
      </c>
      <c r="S16107">
        <v>1.3</v>
      </c>
      <c r="T16107" t="s">
        <v>71</v>
      </c>
      <c r="U16107">
        <v>40.270000000000003</v>
      </c>
      <c r="V16107" t="s">
        <v>71</v>
      </c>
      <c r="W16107">
        <v>66.3</v>
      </c>
      <c r="X16107" t="s">
        <v>71</v>
      </c>
      <c r="Y16107">
        <v>57.44</v>
      </c>
      <c r="AA16107">
        <v>73.98</v>
      </c>
      <c r="AE16107">
        <v>0.78</v>
      </c>
      <c r="AF16107" t="s">
        <v>71</v>
      </c>
      <c r="AG16107">
        <v>6</v>
      </c>
      <c r="AH16107" t="s">
        <v>71</v>
      </c>
      <c r="AS16107">
        <v>68.53</v>
      </c>
      <c r="AT16107" t="s">
        <v>71</v>
      </c>
    </row>
    <row r="16108" spans="1:46" x14ac:dyDescent="0.2">
      <c r="A16108" t="s">
        <v>122</v>
      </c>
      <c r="B16108" t="s">
        <v>123</v>
      </c>
      <c r="C16108">
        <f>-69.99591361 / 41.95137982</f>
        <v>-1.668500867202227</v>
      </c>
      <c r="D16108" t="s">
        <v>124</v>
      </c>
      <c r="E16108" t="s">
        <v>70</v>
      </c>
      <c r="F16108" s="1">
        <v>38252</v>
      </c>
      <c r="G16108">
        <v>0.1</v>
      </c>
      <c r="I16108">
        <v>7.1</v>
      </c>
      <c r="J16108" t="s">
        <v>71</v>
      </c>
      <c r="K16108">
        <v>1.02</v>
      </c>
      <c r="L16108" t="s">
        <v>71</v>
      </c>
      <c r="M16108">
        <v>6</v>
      </c>
      <c r="N16108" t="s">
        <v>71</v>
      </c>
      <c r="S16108">
        <v>0.17</v>
      </c>
      <c r="T16108" t="s">
        <v>71</v>
      </c>
      <c r="U16108">
        <v>5.27</v>
      </c>
      <c r="V16108" t="s">
        <v>71</v>
      </c>
      <c r="W16108">
        <v>20.2</v>
      </c>
      <c r="X16108" t="s">
        <v>71</v>
      </c>
      <c r="Y16108">
        <v>28.12</v>
      </c>
      <c r="AA16108">
        <v>30.79</v>
      </c>
      <c r="AC16108">
        <v>34.18</v>
      </c>
      <c r="AE16108">
        <v>2.02</v>
      </c>
      <c r="AF16108" t="s">
        <v>71</v>
      </c>
      <c r="AG16108">
        <v>5.36</v>
      </c>
      <c r="AH16108" t="s">
        <v>71</v>
      </c>
      <c r="AS16108">
        <v>0.77</v>
      </c>
      <c r="AT16108" t="s">
        <v>71</v>
      </c>
    </row>
    <row r="16109" spans="1:46" x14ac:dyDescent="0.2">
      <c r="A16109" t="s">
        <v>122</v>
      </c>
      <c r="B16109" t="s">
        <v>123</v>
      </c>
      <c r="C16109">
        <f>-69.99591361 / 41.95137982</f>
        <v>-1.668500867202227</v>
      </c>
      <c r="D16109" t="s">
        <v>124</v>
      </c>
      <c r="E16109" t="s">
        <v>70</v>
      </c>
      <c r="F16109" s="1">
        <v>38252</v>
      </c>
      <c r="G16109">
        <v>0.5</v>
      </c>
      <c r="O16109">
        <v>7.78</v>
      </c>
      <c r="P16109" t="s">
        <v>71</v>
      </c>
      <c r="Q16109">
        <v>19.88</v>
      </c>
      <c r="R16109" t="s">
        <v>71</v>
      </c>
    </row>
    <row r="16110" spans="1:46" x14ac:dyDescent="0.2">
      <c r="A16110" t="s">
        <v>122</v>
      </c>
      <c r="B16110" t="s">
        <v>123</v>
      </c>
      <c r="C16110">
        <f>-69.99591361 / 41.95137982</f>
        <v>-1.668500867202227</v>
      </c>
      <c r="D16110" t="s">
        <v>124</v>
      </c>
      <c r="E16110" t="s">
        <v>70</v>
      </c>
      <c r="F16110" s="1">
        <v>38252</v>
      </c>
      <c r="G16110">
        <v>1</v>
      </c>
      <c r="O16110">
        <v>7.79</v>
      </c>
      <c r="P16110" t="s">
        <v>71</v>
      </c>
      <c r="Q16110">
        <v>19.86</v>
      </c>
      <c r="R16110" t="s">
        <v>71</v>
      </c>
    </row>
    <row r="16111" spans="1:46" x14ac:dyDescent="0.2">
      <c r="A16111" t="s">
        <v>122</v>
      </c>
      <c r="B16111" t="s">
        <v>123</v>
      </c>
      <c r="C16111">
        <f>-69.99591361 / 41.95137982</f>
        <v>-1.668500867202227</v>
      </c>
      <c r="D16111" t="s">
        <v>124</v>
      </c>
      <c r="E16111" t="s">
        <v>70</v>
      </c>
      <c r="F16111" s="1">
        <v>38252</v>
      </c>
      <c r="G16111">
        <v>2</v>
      </c>
      <c r="O16111">
        <v>7.77</v>
      </c>
      <c r="P16111" t="s">
        <v>71</v>
      </c>
      <c r="Q16111">
        <v>19.87</v>
      </c>
      <c r="R16111" t="s">
        <v>71</v>
      </c>
    </row>
    <row r="16112" spans="1:46" x14ac:dyDescent="0.2">
      <c r="A16112" t="s">
        <v>122</v>
      </c>
      <c r="B16112" t="s">
        <v>123</v>
      </c>
      <c r="C16112">
        <f>-69.99591361 / 41.95137982</f>
        <v>-1.668500867202227</v>
      </c>
      <c r="D16112" t="s">
        <v>124</v>
      </c>
      <c r="E16112" t="s">
        <v>70</v>
      </c>
      <c r="F16112" s="1">
        <v>38252</v>
      </c>
      <c r="G16112">
        <v>3</v>
      </c>
      <c r="O16112">
        <v>7.72</v>
      </c>
      <c r="P16112" t="s">
        <v>71</v>
      </c>
      <c r="Q16112">
        <v>19.86</v>
      </c>
      <c r="R16112" t="s">
        <v>71</v>
      </c>
    </row>
    <row r="16113" spans="1:46" x14ac:dyDescent="0.2">
      <c r="A16113" t="s">
        <v>122</v>
      </c>
      <c r="B16113" t="s">
        <v>123</v>
      </c>
      <c r="C16113">
        <f>-69.99591361 / 41.95137982</f>
        <v>-1.668500867202227</v>
      </c>
      <c r="D16113" t="s">
        <v>124</v>
      </c>
      <c r="E16113" t="s">
        <v>70</v>
      </c>
      <c r="F16113" s="1">
        <v>38252</v>
      </c>
      <c r="G16113">
        <v>4</v>
      </c>
      <c r="O16113">
        <v>7.65</v>
      </c>
      <c r="P16113" t="s">
        <v>71</v>
      </c>
      <c r="Q16113">
        <v>19.850000000000001</v>
      </c>
      <c r="R16113" t="s">
        <v>71</v>
      </c>
    </row>
    <row r="16114" spans="1:46" x14ac:dyDescent="0.2">
      <c r="A16114" t="s">
        <v>122</v>
      </c>
      <c r="B16114" t="s">
        <v>123</v>
      </c>
      <c r="C16114">
        <f>-69.99591361 / 41.95137982</f>
        <v>-1.668500867202227</v>
      </c>
      <c r="D16114" t="s">
        <v>124</v>
      </c>
      <c r="E16114" t="s">
        <v>70</v>
      </c>
      <c r="F16114" s="1">
        <v>38252</v>
      </c>
      <c r="G16114">
        <v>5</v>
      </c>
      <c r="O16114">
        <v>7.64</v>
      </c>
      <c r="P16114" t="s">
        <v>71</v>
      </c>
      <c r="Q16114">
        <v>19.829999999999998</v>
      </c>
      <c r="R16114" t="s">
        <v>71</v>
      </c>
    </row>
    <row r="16115" spans="1:46" x14ac:dyDescent="0.2">
      <c r="A16115" t="s">
        <v>122</v>
      </c>
      <c r="B16115" t="s">
        <v>123</v>
      </c>
      <c r="C16115">
        <f>-69.99591361 / 41.95137982</f>
        <v>-1.668500867202227</v>
      </c>
      <c r="D16115" t="s">
        <v>124</v>
      </c>
      <c r="E16115" t="s">
        <v>70</v>
      </c>
      <c r="F16115" s="1">
        <v>38252</v>
      </c>
      <c r="G16115">
        <v>6</v>
      </c>
      <c r="K16115">
        <v>0.83</v>
      </c>
      <c r="L16115" t="s">
        <v>71</v>
      </c>
      <c r="O16115">
        <v>7.63</v>
      </c>
      <c r="P16115" t="s">
        <v>71</v>
      </c>
      <c r="Q16115">
        <v>19.79</v>
      </c>
      <c r="R16115" t="s">
        <v>71</v>
      </c>
      <c r="S16115">
        <v>0.2</v>
      </c>
      <c r="T16115" t="s">
        <v>71</v>
      </c>
      <c r="U16115">
        <v>6.19</v>
      </c>
      <c r="V16115" t="s">
        <v>71</v>
      </c>
      <c r="W16115">
        <v>17.98</v>
      </c>
      <c r="X16115" t="s">
        <v>71</v>
      </c>
      <c r="Y16115">
        <v>30.44</v>
      </c>
      <c r="AA16115">
        <v>28.77</v>
      </c>
      <c r="AE16115">
        <v>2.02</v>
      </c>
      <c r="AF16115" t="s">
        <v>71</v>
      </c>
      <c r="AG16115">
        <v>5.31</v>
      </c>
      <c r="AH16115" t="s">
        <v>71</v>
      </c>
      <c r="AS16115">
        <v>1.22</v>
      </c>
      <c r="AT16115" t="s">
        <v>71</v>
      </c>
    </row>
    <row r="16116" spans="1:46" x14ac:dyDescent="0.2">
      <c r="A16116" t="s">
        <v>122</v>
      </c>
      <c r="B16116" t="s">
        <v>123</v>
      </c>
      <c r="C16116">
        <f>-69.99591361 / 41.95137982</f>
        <v>-1.668500867202227</v>
      </c>
      <c r="D16116" t="s">
        <v>124</v>
      </c>
      <c r="E16116" t="s">
        <v>70</v>
      </c>
      <c r="F16116" s="1">
        <v>38252</v>
      </c>
      <c r="G16116">
        <v>6.5</v>
      </c>
      <c r="O16116">
        <v>7.48</v>
      </c>
      <c r="P16116" t="s">
        <v>71</v>
      </c>
      <c r="Q16116">
        <v>19.79</v>
      </c>
      <c r="R16116" t="s">
        <v>71</v>
      </c>
    </row>
    <row r="16117" spans="1:46" x14ac:dyDescent="0.2">
      <c r="A16117" t="s">
        <v>125</v>
      </c>
      <c r="B16117" t="s">
        <v>126</v>
      </c>
      <c r="C16117">
        <f>-70.00451933 / 41.94497781</f>
        <v>-1.668960695297123</v>
      </c>
      <c r="D16117" t="s">
        <v>127</v>
      </c>
      <c r="E16117" t="s">
        <v>70</v>
      </c>
      <c r="F16117" s="1">
        <v>37143</v>
      </c>
      <c r="G16117">
        <v>0.5</v>
      </c>
      <c r="I16117">
        <v>14.6</v>
      </c>
      <c r="J16117" t="s">
        <v>71</v>
      </c>
      <c r="K16117">
        <v>2.83</v>
      </c>
      <c r="L16117" t="s">
        <v>71</v>
      </c>
      <c r="M16117">
        <v>3.4</v>
      </c>
      <c r="N16117" t="s">
        <v>71</v>
      </c>
      <c r="O16117">
        <v>8.6</v>
      </c>
      <c r="P16117" t="s">
        <v>71</v>
      </c>
      <c r="Q16117">
        <v>24.8</v>
      </c>
      <c r="R16117" t="s">
        <v>71</v>
      </c>
      <c r="S16117">
        <v>0.19</v>
      </c>
      <c r="T16117" t="s">
        <v>71</v>
      </c>
      <c r="U16117">
        <v>5.88</v>
      </c>
      <c r="V16117" t="s">
        <v>71</v>
      </c>
      <c r="W16117">
        <v>9.5</v>
      </c>
      <c r="X16117" t="s">
        <v>71</v>
      </c>
      <c r="Y16117">
        <v>29.7</v>
      </c>
      <c r="AA16117">
        <v>40.81</v>
      </c>
      <c r="AC16117">
        <v>42.37</v>
      </c>
      <c r="AE16117">
        <v>0</v>
      </c>
      <c r="AF16117" t="s">
        <v>71</v>
      </c>
      <c r="AG16117">
        <v>4.76</v>
      </c>
      <c r="AH16117" t="s">
        <v>71</v>
      </c>
      <c r="AS16117">
        <v>0</v>
      </c>
      <c r="AT16117" t="s">
        <v>71</v>
      </c>
    </row>
    <row r="16118" spans="1:46" x14ac:dyDescent="0.2">
      <c r="A16118" t="s">
        <v>125</v>
      </c>
      <c r="B16118" t="s">
        <v>126</v>
      </c>
      <c r="C16118">
        <f>-70.00451933 / 41.94497781</f>
        <v>-1.668960695297123</v>
      </c>
      <c r="D16118" t="s">
        <v>127</v>
      </c>
      <c r="E16118" t="s">
        <v>70</v>
      </c>
      <c r="F16118" s="1">
        <v>37143</v>
      </c>
      <c r="G16118">
        <v>1</v>
      </c>
      <c r="O16118">
        <v>8.6</v>
      </c>
      <c r="P16118" t="s">
        <v>71</v>
      </c>
      <c r="Q16118">
        <v>24.8</v>
      </c>
      <c r="R16118" t="s">
        <v>71</v>
      </c>
    </row>
    <row r="16119" spans="1:46" x14ac:dyDescent="0.2">
      <c r="A16119" t="s">
        <v>125</v>
      </c>
      <c r="B16119" t="s">
        <v>126</v>
      </c>
      <c r="C16119">
        <f>-70.00451933 / 41.94497781</f>
        <v>-1.668960695297123</v>
      </c>
      <c r="D16119" t="s">
        <v>127</v>
      </c>
      <c r="E16119" t="s">
        <v>70</v>
      </c>
      <c r="F16119" s="1">
        <v>37143</v>
      </c>
      <c r="G16119">
        <v>2</v>
      </c>
      <c r="O16119">
        <v>8.6</v>
      </c>
      <c r="P16119" t="s">
        <v>71</v>
      </c>
      <c r="Q16119">
        <v>24.7</v>
      </c>
      <c r="R16119" t="s">
        <v>71</v>
      </c>
    </row>
    <row r="16120" spans="1:46" x14ac:dyDescent="0.2">
      <c r="A16120" t="s">
        <v>125</v>
      </c>
      <c r="B16120" t="s">
        <v>126</v>
      </c>
      <c r="C16120">
        <f>-70.00451933 / 41.94497781</f>
        <v>-1.668960695297123</v>
      </c>
      <c r="D16120" t="s">
        <v>127</v>
      </c>
      <c r="E16120" t="s">
        <v>70</v>
      </c>
      <c r="F16120" s="1">
        <v>37143</v>
      </c>
      <c r="G16120">
        <v>3</v>
      </c>
      <c r="K16120">
        <v>4.45</v>
      </c>
      <c r="L16120" t="s">
        <v>71</v>
      </c>
      <c r="O16120">
        <v>8.6999999999999993</v>
      </c>
      <c r="P16120" t="s">
        <v>71</v>
      </c>
      <c r="Q16120">
        <v>24.5</v>
      </c>
      <c r="R16120" t="s">
        <v>71</v>
      </c>
      <c r="S16120">
        <v>0.24</v>
      </c>
      <c r="T16120" t="s">
        <v>71</v>
      </c>
      <c r="U16120">
        <v>7.43</v>
      </c>
      <c r="V16120" t="s">
        <v>71</v>
      </c>
      <c r="W16120">
        <v>10.199999999999999</v>
      </c>
      <c r="X16120" t="s">
        <v>71</v>
      </c>
      <c r="Y16120">
        <v>33.07</v>
      </c>
      <c r="AA16120">
        <v>45.25</v>
      </c>
      <c r="AE16120">
        <v>0</v>
      </c>
      <c r="AF16120" t="s">
        <v>71</v>
      </c>
      <c r="AG16120">
        <v>4.8099999999999996</v>
      </c>
      <c r="AH16120" t="s">
        <v>71</v>
      </c>
      <c r="AS16120">
        <v>0</v>
      </c>
      <c r="AT16120" t="s">
        <v>71</v>
      </c>
    </row>
    <row r="16121" spans="1:46" x14ac:dyDescent="0.2">
      <c r="A16121" t="s">
        <v>125</v>
      </c>
      <c r="B16121" t="s">
        <v>126</v>
      </c>
      <c r="C16121">
        <f>-70.00451933 / 41.94497781</f>
        <v>-1.668960695297123</v>
      </c>
      <c r="D16121" t="s">
        <v>127</v>
      </c>
      <c r="E16121" t="s">
        <v>70</v>
      </c>
      <c r="F16121" s="1">
        <v>37143</v>
      </c>
      <c r="G16121">
        <v>4</v>
      </c>
      <c r="O16121">
        <v>8.6999999999999993</v>
      </c>
      <c r="P16121" t="s">
        <v>71</v>
      </c>
      <c r="Q16121">
        <v>24.4</v>
      </c>
      <c r="R16121" t="s">
        <v>71</v>
      </c>
    </row>
    <row r="16122" spans="1:46" x14ac:dyDescent="0.2">
      <c r="A16122" t="s">
        <v>125</v>
      </c>
      <c r="B16122" t="s">
        <v>126</v>
      </c>
      <c r="C16122">
        <f>-70.00451933 / 41.94497781</f>
        <v>-1.668960695297123</v>
      </c>
      <c r="D16122" t="s">
        <v>127</v>
      </c>
      <c r="E16122" t="s">
        <v>70</v>
      </c>
      <c r="F16122" s="1">
        <v>37143</v>
      </c>
      <c r="G16122">
        <v>5</v>
      </c>
      <c r="O16122">
        <v>8.6</v>
      </c>
      <c r="P16122" t="s">
        <v>71</v>
      </c>
      <c r="Q16122">
        <v>24.3</v>
      </c>
      <c r="R16122" t="s">
        <v>71</v>
      </c>
    </row>
    <row r="16123" spans="1:46" x14ac:dyDescent="0.2">
      <c r="A16123" t="s">
        <v>125</v>
      </c>
      <c r="B16123" t="s">
        <v>126</v>
      </c>
      <c r="C16123">
        <f>-70.00451933 / 41.94497781</f>
        <v>-1.668960695297123</v>
      </c>
      <c r="D16123" t="s">
        <v>127</v>
      </c>
      <c r="E16123" t="s">
        <v>70</v>
      </c>
      <c r="F16123" s="1">
        <v>37143</v>
      </c>
      <c r="G16123">
        <v>6</v>
      </c>
      <c r="O16123">
        <v>8.6</v>
      </c>
      <c r="P16123" t="s">
        <v>71</v>
      </c>
      <c r="Q16123">
        <v>24.2</v>
      </c>
      <c r="R16123" t="s">
        <v>71</v>
      </c>
    </row>
    <row r="16124" spans="1:46" x14ac:dyDescent="0.2">
      <c r="A16124" t="s">
        <v>125</v>
      </c>
      <c r="B16124" t="s">
        <v>126</v>
      </c>
      <c r="C16124">
        <f>-70.00451933 / 41.94497781</f>
        <v>-1.668960695297123</v>
      </c>
      <c r="D16124" t="s">
        <v>127</v>
      </c>
      <c r="E16124" t="s">
        <v>70</v>
      </c>
      <c r="F16124" s="1">
        <v>37143</v>
      </c>
      <c r="G16124">
        <v>7</v>
      </c>
      <c r="O16124">
        <v>8.6</v>
      </c>
      <c r="P16124" t="s">
        <v>71</v>
      </c>
      <c r="Q16124">
        <v>24.2</v>
      </c>
      <c r="R16124" t="s">
        <v>71</v>
      </c>
    </row>
    <row r="16125" spans="1:46" x14ac:dyDescent="0.2">
      <c r="A16125" t="s">
        <v>125</v>
      </c>
      <c r="B16125" t="s">
        <v>126</v>
      </c>
      <c r="C16125">
        <f>-70.00451933 / 41.94497781</f>
        <v>-1.668960695297123</v>
      </c>
      <c r="D16125" t="s">
        <v>127</v>
      </c>
      <c r="E16125" t="s">
        <v>70</v>
      </c>
      <c r="F16125" s="1">
        <v>37143</v>
      </c>
      <c r="G16125">
        <v>8</v>
      </c>
      <c r="O16125">
        <v>8.5</v>
      </c>
      <c r="P16125" t="s">
        <v>71</v>
      </c>
      <c r="Q16125">
        <v>23.6</v>
      </c>
      <c r="R16125" t="s">
        <v>71</v>
      </c>
    </row>
    <row r="16126" spans="1:46" x14ac:dyDescent="0.2">
      <c r="A16126" t="s">
        <v>125</v>
      </c>
      <c r="B16126" t="s">
        <v>126</v>
      </c>
      <c r="C16126">
        <f>-70.00451933 / 41.94497781</f>
        <v>-1.668960695297123</v>
      </c>
      <c r="D16126" t="s">
        <v>127</v>
      </c>
      <c r="E16126" t="s">
        <v>70</v>
      </c>
      <c r="F16126" s="1">
        <v>37143</v>
      </c>
      <c r="G16126">
        <v>9</v>
      </c>
      <c r="K16126">
        <v>3.9</v>
      </c>
      <c r="L16126" t="s">
        <v>71</v>
      </c>
      <c r="O16126">
        <v>9</v>
      </c>
      <c r="P16126" t="s">
        <v>71</v>
      </c>
      <c r="Q16126">
        <v>19.399999999999999</v>
      </c>
      <c r="R16126" t="s">
        <v>71</v>
      </c>
      <c r="S16126">
        <v>0.19</v>
      </c>
      <c r="T16126" t="s">
        <v>71</v>
      </c>
      <c r="U16126">
        <v>5.88</v>
      </c>
      <c r="V16126" t="s">
        <v>71</v>
      </c>
      <c r="W16126">
        <v>7.5</v>
      </c>
      <c r="X16126" t="s">
        <v>71</v>
      </c>
      <c r="Y16126">
        <v>29.7</v>
      </c>
      <c r="AA16126">
        <v>43.95</v>
      </c>
      <c r="AE16126">
        <v>0.3</v>
      </c>
      <c r="AF16126" t="s">
        <v>71</v>
      </c>
      <c r="AG16126">
        <v>4.88</v>
      </c>
      <c r="AH16126" t="s">
        <v>71</v>
      </c>
      <c r="AS16126">
        <v>1.87</v>
      </c>
      <c r="AT16126" t="s">
        <v>71</v>
      </c>
    </row>
    <row r="16127" spans="1:46" x14ac:dyDescent="0.2">
      <c r="A16127" t="s">
        <v>125</v>
      </c>
      <c r="B16127" t="s">
        <v>126</v>
      </c>
      <c r="C16127">
        <f>-70.00451933 / 41.94497781</f>
        <v>-1.668960695297123</v>
      </c>
      <c r="D16127" t="s">
        <v>127</v>
      </c>
      <c r="E16127" t="s">
        <v>70</v>
      </c>
      <c r="F16127" s="1">
        <v>37143</v>
      </c>
      <c r="G16127">
        <v>10</v>
      </c>
      <c r="O16127">
        <v>1.9</v>
      </c>
      <c r="P16127" t="s">
        <v>71</v>
      </c>
      <c r="Q16127">
        <v>17</v>
      </c>
      <c r="R16127" t="s">
        <v>71</v>
      </c>
    </row>
    <row r="16128" spans="1:46" x14ac:dyDescent="0.2">
      <c r="A16128" t="s">
        <v>125</v>
      </c>
      <c r="B16128" t="s">
        <v>126</v>
      </c>
      <c r="C16128">
        <f>-70.00451933 / 41.94497781</f>
        <v>-1.668960695297123</v>
      </c>
      <c r="D16128" t="s">
        <v>127</v>
      </c>
      <c r="E16128" t="s">
        <v>70</v>
      </c>
      <c r="F16128" s="1">
        <v>37143</v>
      </c>
      <c r="G16128">
        <v>11</v>
      </c>
      <c r="O16128">
        <v>1.1000000000000001</v>
      </c>
      <c r="P16128" t="s">
        <v>71</v>
      </c>
      <c r="Q16128">
        <v>16</v>
      </c>
      <c r="R16128" t="s">
        <v>71</v>
      </c>
    </row>
    <row r="16129" spans="1:46" x14ac:dyDescent="0.2">
      <c r="A16129" t="s">
        <v>125</v>
      </c>
      <c r="B16129" t="s">
        <v>126</v>
      </c>
      <c r="C16129">
        <f>-70.00451933 / 41.94497781</f>
        <v>-1.668960695297123</v>
      </c>
      <c r="D16129" t="s">
        <v>127</v>
      </c>
      <c r="E16129" t="s">
        <v>70</v>
      </c>
      <c r="F16129" s="1">
        <v>37143</v>
      </c>
      <c r="G16129">
        <v>12</v>
      </c>
      <c r="O16129">
        <v>0.54</v>
      </c>
      <c r="P16129" t="s">
        <v>71</v>
      </c>
      <c r="Q16129">
        <v>15</v>
      </c>
      <c r="R16129" t="s">
        <v>71</v>
      </c>
    </row>
    <row r="16130" spans="1:46" x14ac:dyDescent="0.2">
      <c r="A16130" t="s">
        <v>125</v>
      </c>
      <c r="B16130" t="s">
        <v>126</v>
      </c>
      <c r="C16130">
        <f>-70.00451933 / 41.94497781</f>
        <v>-1.668960695297123</v>
      </c>
      <c r="D16130" t="s">
        <v>127</v>
      </c>
      <c r="E16130" t="s">
        <v>70</v>
      </c>
      <c r="F16130" s="1">
        <v>37143</v>
      </c>
      <c r="G16130">
        <v>13</v>
      </c>
      <c r="O16130">
        <v>0.3</v>
      </c>
      <c r="P16130" t="s">
        <v>71</v>
      </c>
      <c r="Q16130">
        <v>14.3</v>
      </c>
      <c r="R16130" t="s">
        <v>71</v>
      </c>
    </row>
    <row r="16131" spans="1:46" x14ac:dyDescent="0.2">
      <c r="A16131" t="s">
        <v>125</v>
      </c>
      <c r="B16131" t="s">
        <v>126</v>
      </c>
      <c r="C16131">
        <f>-70.00451933 / 41.94497781</f>
        <v>-1.668960695297123</v>
      </c>
      <c r="D16131" t="s">
        <v>127</v>
      </c>
      <c r="E16131" t="s">
        <v>70</v>
      </c>
      <c r="F16131" s="1">
        <v>37143</v>
      </c>
      <c r="G16131">
        <v>14</v>
      </c>
      <c r="K16131">
        <v>9.1</v>
      </c>
      <c r="L16131" t="s">
        <v>71</v>
      </c>
      <c r="O16131">
        <v>0.23</v>
      </c>
      <c r="P16131" t="s">
        <v>71</v>
      </c>
      <c r="Q16131">
        <v>14</v>
      </c>
      <c r="R16131" t="s">
        <v>71</v>
      </c>
      <c r="S16131">
        <v>0.66</v>
      </c>
      <c r="T16131" t="s">
        <v>71</v>
      </c>
      <c r="U16131">
        <v>20.440000000000001</v>
      </c>
      <c r="V16131" t="s">
        <v>71</v>
      </c>
      <c r="W16131">
        <v>33.799999999999997</v>
      </c>
      <c r="X16131" t="s">
        <v>71</v>
      </c>
      <c r="Y16131">
        <v>47.66</v>
      </c>
      <c r="AA16131">
        <v>52.26</v>
      </c>
      <c r="AE16131">
        <v>11.4</v>
      </c>
      <c r="AF16131" t="s">
        <v>71</v>
      </c>
      <c r="AG16131">
        <v>6.26</v>
      </c>
      <c r="AH16131" t="s">
        <v>71</v>
      </c>
      <c r="AS16131">
        <v>10.46</v>
      </c>
      <c r="AT16131" t="s">
        <v>71</v>
      </c>
    </row>
    <row r="16132" spans="1:46" x14ac:dyDescent="0.2">
      <c r="A16132" t="s">
        <v>125</v>
      </c>
      <c r="B16132" t="s">
        <v>126</v>
      </c>
      <c r="C16132">
        <f>-70.00451933 / 41.94497781</f>
        <v>-1.668960695297123</v>
      </c>
      <c r="D16132" t="s">
        <v>127</v>
      </c>
      <c r="E16132" t="s">
        <v>70</v>
      </c>
      <c r="F16132" s="1">
        <v>37873</v>
      </c>
      <c r="G16132">
        <v>0.5</v>
      </c>
      <c r="I16132">
        <v>16.2</v>
      </c>
      <c r="J16132" t="s">
        <v>71</v>
      </c>
      <c r="K16132">
        <v>0.53</v>
      </c>
      <c r="L16132" t="s">
        <v>71</v>
      </c>
      <c r="M16132">
        <v>6.63</v>
      </c>
      <c r="N16132" t="s">
        <v>71</v>
      </c>
      <c r="O16132">
        <v>7.87</v>
      </c>
      <c r="P16132" t="s">
        <v>71</v>
      </c>
      <c r="Q16132">
        <v>25.23</v>
      </c>
      <c r="R16132" t="s">
        <v>71</v>
      </c>
      <c r="S16132">
        <v>0.1</v>
      </c>
      <c r="T16132" t="s">
        <v>71</v>
      </c>
      <c r="U16132">
        <v>3.1</v>
      </c>
      <c r="V16132" t="s">
        <v>71</v>
      </c>
      <c r="W16132">
        <v>9.6999999999999993</v>
      </c>
      <c r="X16132" t="s">
        <v>71</v>
      </c>
      <c r="Y16132">
        <v>20.46</v>
      </c>
      <c r="AA16132">
        <v>24.37</v>
      </c>
      <c r="AC16132">
        <v>32.74</v>
      </c>
      <c r="AG16132">
        <v>4.8099999999999996</v>
      </c>
      <c r="AH16132" t="s">
        <v>71</v>
      </c>
      <c r="AS16132">
        <v>0.26</v>
      </c>
      <c r="AT16132" t="s">
        <v>71</v>
      </c>
    </row>
    <row r="16133" spans="1:46" x14ac:dyDescent="0.2">
      <c r="A16133" t="s">
        <v>125</v>
      </c>
      <c r="B16133" t="s">
        <v>126</v>
      </c>
      <c r="C16133">
        <f>-70.00451933 / 41.94497781</f>
        <v>-1.668960695297123</v>
      </c>
      <c r="D16133" t="s">
        <v>127</v>
      </c>
      <c r="E16133" t="s">
        <v>70</v>
      </c>
      <c r="F16133" s="1">
        <v>37873</v>
      </c>
      <c r="G16133">
        <v>1</v>
      </c>
      <c r="O16133">
        <v>7.88</v>
      </c>
      <c r="P16133" t="s">
        <v>71</v>
      </c>
      <c r="Q16133">
        <v>25.18</v>
      </c>
      <c r="R16133" t="s">
        <v>71</v>
      </c>
    </row>
    <row r="16134" spans="1:46" x14ac:dyDescent="0.2">
      <c r="A16134" t="s">
        <v>125</v>
      </c>
      <c r="B16134" t="s">
        <v>126</v>
      </c>
      <c r="C16134">
        <f>-70.00451933 / 41.94497781</f>
        <v>-1.668960695297123</v>
      </c>
      <c r="D16134" t="s">
        <v>127</v>
      </c>
      <c r="E16134" t="s">
        <v>70</v>
      </c>
      <c r="F16134" s="1">
        <v>37873</v>
      </c>
      <c r="G16134">
        <v>2</v>
      </c>
      <c r="O16134">
        <v>7.79</v>
      </c>
      <c r="P16134" t="s">
        <v>71</v>
      </c>
      <c r="Q16134">
        <v>25.11</v>
      </c>
      <c r="R16134" t="s">
        <v>71</v>
      </c>
    </row>
    <row r="16135" spans="1:46" x14ac:dyDescent="0.2">
      <c r="A16135" t="s">
        <v>125</v>
      </c>
      <c r="B16135" t="s">
        <v>126</v>
      </c>
      <c r="C16135">
        <f>-70.00451933 / 41.94497781</f>
        <v>-1.668960695297123</v>
      </c>
      <c r="D16135" t="s">
        <v>127</v>
      </c>
      <c r="E16135" t="s">
        <v>70</v>
      </c>
      <c r="F16135" s="1">
        <v>37873</v>
      </c>
      <c r="G16135">
        <v>2.5</v>
      </c>
      <c r="K16135">
        <v>0.64</v>
      </c>
      <c r="L16135" t="s">
        <v>71</v>
      </c>
      <c r="O16135">
        <v>7.8</v>
      </c>
      <c r="P16135" t="s">
        <v>71</v>
      </c>
      <c r="Q16135">
        <v>25.07</v>
      </c>
      <c r="R16135" t="s">
        <v>71</v>
      </c>
      <c r="S16135">
        <v>0.1</v>
      </c>
      <c r="T16135" t="s">
        <v>71</v>
      </c>
      <c r="U16135">
        <v>3.1</v>
      </c>
      <c r="V16135" t="s">
        <v>71</v>
      </c>
      <c r="W16135">
        <v>10</v>
      </c>
      <c r="X16135" t="s">
        <v>71</v>
      </c>
      <c r="Y16135">
        <v>20.46</v>
      </c>
      <c r="AA16135">
        <v>26.22</v>
      </c>
      <c r="AG16135">
        <v>4.82</v>
      </c>
      <c r="AH16135" t="s">
        <v>71</v>
      </c>
      <c r="AS16135">
        <v>0.26</v>
      </c>
      <c r="AT16135" t="s">
        <v>71</v>
      </c>
    </row>
    <row r="16136" spans="1:46" x14ac:dyDescent="0.2">
      <c r="A16136" t="s">
        <v>125</v>
      </c>
      <c r="B16136" t="s">
        <v>126</v>
      </c>
      <c r="C16136">
        <f>-70.00451933 / 41.94497781</f>
        <v>-1.668960695297123</v>
      </c>
      <c r="D16136" t="s">
        <v>127</v>
      </c>
      <c r="E16136" t="s">
        <v>70</v>
      </c>
      <c r="F16136" s="1">
        <v>37873</v>
      </c>
      <c r="G16136">
        <v>4</v>
      </c>
      <c r="O16136">
        <v>7.71</v>
      </c>
      <c r="P16136" t="s">
        <v>71</v>
      </c>
      <c r="Q16136">
        <v>24.98</v>
      </c>
      <c r="R16136" t="s">
        <v>71</v>
      </c>
    </row>
    <row r="16137" spans="1:46" x14ac:dyDescent="0.2">
      <c r="A16137" t="s">
        <v>125</v>
      </c>
      <c r="B16137" t="s">
        <v>126</v>
      </c>
      <c r="C16137">
        <f>-70.00451933 / 41.94497781</f>
        <v>-1.668960695297123</v>
      </c>
      <c r="D16137" t="s">
        <v>127</v>
      </c>
      <c r="E16137" t="s">
        <v>70</v>
      </c>
      <c r="F16137" s="1">
        <v>37873</v>
      </c>
      <c r="G16137">
        <v>5</v>
      </c>
      <c r="O16137">
        <v>9.2899999999999991</v>
      </c>
      <c r="P16137" t="s">
        <v>71</v>
      </c>
      <c r="Q16137">
        <v>20.86</v>
      </c>
      <c r="R16137" t="s">
        <v>71</v>
      </c>
    </row>
    <row r="16138" spans="1:46" x14ac:dyDescent="0.2">
      <c r="A16138" t="s">
        <v>125</v>
      </c>
      <c r="B16138" t="s">
        <v>126</v>
      </c>
      <c r="C16138">
        <f>-70.00451933 / 41.94497781</f>
        <v>-1.668960695297123</v>
      </c>
      <c r="D16138" t="s">
        <v>127</v>
      </c>
      <c r="E16138" t="s">
        <v>70</v>
      </c>
      <c r="F16138" s="1">
        <v>37873</v>
      </c>
      <c r="G16138">
        <v>6</v>
      </c>
      <c r="O16138">
        <v>11.55</v>
      </c>
      <c r="P16138" t="s">
        <v>71</v>
      </c>
      <c r="Q16138">
        <v>15.96</v>
      </c>
      <c r="R16138" t="s">
        <v>71</v>
      </c>
    </row>
    <row r="16139" spans="1:46" x14ac:dyDescent="0.2">
      <c r="A16139" t="s">
        <v>125</v>
      </c>
      <c r="B16139" t="s">
        <v>126</v>
      </c>
      <c r="C16139">
        <f>-70.00451933 / 41.94497781</f>
        <v>-1.668960695297123</v>
      </c>
      <c r="D16139" t="s">
        <v>127</v>
      </c>
      <c r="E16139" t="s">
        <v>70</v>
      </c>
      <c r="F16139" s="1">
        <v>37873</v>
      </c>
      <c r="G16139">
        <v>7</v>
      </c>
      <c r="O16139">
        <v>12.09</v>
      </c>
      <c r="P16139" t="s">
        <v>71</v>
      </c>
      <c r="Q16139">
        <v>13.8</v>
      </c>
      <c r="R16139" t="s">
        <v>71</v>
      </c>
    </row>
    <row r="16140" spans="1:46" x14ac:dyDescent="0.2">
      <c r="A16140" t="s">
        <v>125</v>
      </c>
      <c r="B16140" t="s">
        <v>126</v>
      </c>
      <c r="C16140">
        <f>-70.00451933 / 41.94497781</f>
        <v>-1.668960695297123</v>
      </c>
      <c r="D16140" t="s">
        <v>127</v>
      </c>
      <c r="E16140" t="s">
        <v>70</v>
      </c>
      <c r="F16140" s="1">
        <v>37873</v>
      </c>
      <c r="G16140">
        <v>8</v>
      </c>
      <c r="O16140">
        <v>12.2</v>
      </c>
      <c r="P16140" t="s">
        <v>71</v>
      </c>
      <c r="Q16140">
        <v>12.15</v>
      </c>
      <c r="R16140" t="s">
        <v>71</v>
      </c>
    </row>
    <row r="16141" spans="1:46" x14ac:dyDescent="0.2">
      <c r="A16141" t="s">
        <v>125</v>
      </c>
      <c r="B16141" t="s">
        <v>126</v>
      </c>
      <c r="C16141">
        <f>-70.00451933 / 41.94497781</f>
        <v>-1.668960695297123</v>
      </c>
      <c r="D16141" t="s">
        <v>127</v>
      </c>
      <c r="E16141" t="s">
        <v>70</v>
      </c>
      <c r="F16141" s="1">
        <v>37873</v>
      </c>
      <c r="G16141">
        <v>9</v>
      </c>
      <c r="K16141">
        <v>0.85</v>
      </c>
      <c r="L16141" t="s">
        <v>71</v>
      </c>
      <c r="O16141">
        <v>12.71</v>
      </c>
      <c r="P16141" t="s">
        <v>71</v>
      </c>
      <c r="Q16141">
        <v>11.14</v>
      </c>
      <c r="R16141" t="s">
        <v>71</v>
      </c>
      <c r="S16141">
        <v>0.1</v>
      </c>
      <c r="T16141" t="s">
        <v>71</v>
      </c>
      <c r="U16141">
        <v>3.1</v>
      </c>
      <c r="V16141" t="s">
        <v>71</v>
      </c>
      <c r="W16141">
        <v>3.1</v>
      </c>
      <c r="X16141" t="s">
        <v>71</v>
      </c>
      <c r="Y16141">
        <v>20.46</v>
      </c>
      <c r="AA16141">
        <v>29.01</v>
      </c>
      <c r="AG16141">
        <v>4.75</v>
      </c>
      <c r="AH16141" t="s">
        <v>71</v>
      </c>
      <c r="AS16141">
        <v>0.98</v>
      </c>
      <c r="AT16141" t="s">
        <v>71</v>
      </c>
    </row>
    <row r="16142" spans="1:46" x14ac:dyDescent="0.2">
      <c r="A16142" t="s">
        <v>125</v>
      </c>
      <c r="B16142" t="s">
        <v>126</v>
      </c>
      <c r="C16142">
        <f>-70.00451933 / 41.94497781</f>
        <v>-1.668960695297123</v>
      </c>
      <c r="D16142" t="s">
        <v>127</v>
      </c>
      <c r="E16142" t="s">
        <v>70</v>
      </c>
      <c r="F16142" s="1">
        <v>37873</v>
      </c>
      <c r="G16142">
        <v>10</v>
      </c>
      <c r="O16142">
        <v>11.04</v>
      </c>
      <c r="P16142" t="s">
        <v>71</v>
      </c>
      <c r="Q16142">
        <v>10.47</v>
      </c>
      <c r="R16142" t="s">
        <v>71</v>
      </c>
    </row>
    <row r="16143" spans="1:46" x14ac:dyDescent="0.2">
      <c r="A16143" t="s">
        <v>125</v>
      </c>
      <c r="B16143" t="s">
        <v>126</v>
      </c>
      <c r="C16143">
        <f>-70.00451933 / 41.94497781</f>
        <v>-1.668960695297123</v>
      </c>
      <c r="D16143" t="s">
        <v>127</v>
      </c>
      <c r="E16143" t="s">
        <v>70</v>
      </c>
      <c r="F16143" s="1">
        <v>37873</v>
      </c>
      <c r="G16143">
        <v>11</v>
      </c>
      <c r="O16143">
        <v>8.6999999999999993</v>
      </c>
      <c r="P16143" t="s">
        <v>71</v>
      </c>
      <c r="Q16143">
        <v>10.09</v>
      </c>
      <c r="R16143" t="s">
        <v>71</v>
      </c>
    </row>
    <row r="16144" spans="1:46" x14ac:dyDescent="0.2">
      <c r="A16144" t="s">
        <v>125</v>
      </c>
      <c r="B16144" t="s">
        <v>126</v>
      </c>
      <c r="C16144">
        <f>-70.00451933 / 41.94497781</f>
        <v>-1.668960695297123</v>
      </c>
      <c r="D16144" t="s">
        <v>127</v>
      </c>
      <c r="E16144" t="s">
        <v>70</v>
      </c>
      <c r="F16144" s="1">
        <v>37873</v>
      </c>
      <c r="G16144">
        <v>12</v>
      </c>
      <c r="O16144">
        <v>6.33</v>
      </c>
      <c r="P16144" t="s">
        <v>71</v>
      </c>
      <c r="Q16144">
        <v>9.94</v>
      </c>
      <c r="R16144" t="s">
        <v>71</v>
      </c>
    </row>
    <row r="16145" spans="1:46" x14ac:dyDescent="0.2">
      <c r="A16145" t="s">
        <v>125</v>
      </c>
      <c r="B16145" t="s">
        <v>126</v>
      </c>
      <c r="C16145">
        <f>-70.00451933 / 41.94497781</f>
        <v>-1.668960695297123</v>
      </c>
      <c r="D16145" t="s">
        <v>127</v>
      </c>
      <c r="E16145" t="s">
        <v>70</v>
      </c>
      <c r="F16145" s="1">
        <v>37873</v>
      </c>
      <c r="G16145">
        <v>13</v>
      </c>
      <c r="O16145">
        <v>3.86</v>
      </c>
      <c r="P16145" t="s">
        <v>71</v>
      </c>
      <c r="Q16145">
        <v>9.7799999999999994</v>
      </c>
      <c r="R16145" t="s">
        <v>71</v>
      </c>
    </row>
    <row r="16146" spans="1:46" x14ac:dyDescent="0.2">
      <c r="A16146" t="s">
        <v>125</v>
      </c>
      <c r="B16146" t="s">
        <v>126</v>
      </c>
      <c r="C16146">
        <f>-70.00451933 / 41.94497781</f>
        <v>-1.668960695297123</v>
      </c>
      <c r="D16146" t="s">
        <v>127</v>
      </c>
      <c r="E16146" t="s">
        <v>70</v>
      </c>
      <c r="F16146" s="1">
        <v>37873</v>
      </c>
      <c r="G16146">
        <v>14</v>
      </c>
      <c r="K16146">
        <v>6.7</v>
      </c>
      <c r="L16146" t="s">
        <v>71</v>
      </c>
      <c r="O16146">
        <v>2.64</v>
      </c>
      <c r="P16146" t="s">
        <v>71</v>
      </c>
      <c r="Q16146">
        <v>9.75</v>
      </c>
      <c r="R16146" t="s">
        <v>71</v>
      </c>
      <c r="S16146">
        <v>0.3</v>
      </c>
      <c r="T16146" t="s">
        <v>71</v>
      </c>
      <c r="U16146">
        <v>9.2899999999999991</v>
      </c>
      <c r="V16146" t="s">
        <v>71</v>
      </c>
      <c r="W16146">
        <v>7.1</v>
      </c>
      <c r="X16146" t="s">
        <v>71</v>
      </c>
      <c r="Y16146">
        <v>36.29</v>
      </c>
      <c r="AA16146">
        <v>49.26</v>
      </c>
      <c r="AG16146">
        <v>4.58</v>
      </c>
      <c r="AH16146" t="s">
        <v>71</v>
      </c>
      <c r="AS16146">
        <v>0.85</v>
      </c>
      <c r="AT16146" t="s">
        <v>71</v>
      </c>
    </row>
    <row r="16147" spans="1:46" x14ac:dyDescent="0.2">
      <c r="A16147" t="s">
        <v>125</v>
      </c>
      <c r="B16147" t="s">
        <v>126</v>
      </c>
      <c r="C16147">
        <f>-70.00451933 / 41.94497781</f>
        <v>-1.668960695297123</v>
      </c>
      <c r="D16147" t="s">
        <v>127</v>
      </c>
      <c r="E16147" t="s">
        <v>70</v>
      </c>
      <c r="F16147" s="1">
        <v>37873</v>
      </c>
      <c r="G16147">
        <v>15</v>
      </c>
      <c r="O16147">
        <v>1.6</v>
      </c>
      <c r="P16147" t="s">
        <v>71</v>
      </c>
      <c r="Q16147">
        <v>9.75</v>
      </c>
      <c r="R16147" t="s">
        <v>71</v>
      </c>
    </row>
    <row r="16148" spans="1:46" x14ac:dyDescent="0.2">
      <c r="A16148" t="s">
        <v>125</v>
      </c>
      <c r="B16148" t="s">
        <v>126</v>
      </c>
      <c r="C16148">
        <f>-70.00451933 / 41.94497781</f>
        <v>-1.668960695297123</v>
      </c>
      <c r="D16148" t="s">
        <v>127</v>
      </c>
      <c r="E16148" t="s">
        <v>70</v>
      </c>
      <c r="F16148" s="1">
        <v>38623</v>
      </c>
      <c r="G16148">
        <v>0.5</v>
      </c>
      <c r="I16148">
        <v>15.2</v>
      </c>
      <c r="J16148" t="s">
        <v>71</v>
      </c>
      <c r="K16148">
        <v>1.95</v>
      </c>
      <c r="L16148" t="s">
        <v>71</v>
      </c>
      <c r="M16148">
        <v>4.2300000000000004</v>
      </c>
      <c r="N16148" t="s">
        <v>71</v>
      </c>
      <c r="O16148">
        <v>8.56</v>
      </c>
      <c r="P16148" t="s">
        <v>71</v>
      </c>
      <c r="Q16148">
        <v>21.73</v>
      </c>
      <c r="R16148" t="s">
        <v>71</v>
      </c>
      <c r="S16148">
        <v>0.2</v>
      </c>
      <c r="T16148" t="s">
        <v>71</v>
      </c>
      <c r="U16148">
        <v>6.19</v>
      </c>
      <c r="V16148" t="s">
        <v>71</v>
      </c>
      <c r="W16148">
        <v>8.8699999999999992</v>
      </c>
      <c r="X16148" t="s">
        <v>71</v>
      </c>
      <c r="Y16148">
        <v>30.44</v>
      </c>
      <c r="AA16148">
        <v>37.15</v>
      </c>
      <c r="AC16148">
        <v>39.22</v>
      </c>
      <c r="AE16148">
        <v>1.21</v>
      </c>
      <c r="AF16148" t="s">
        <v>71</v>
      </c>
      <c r="AG16148">
        <v>5.0599999999999996</v>
      </c>
      <c r="AH16148" t="s">
        <v>71</v>
      </c>
      <c r="AS16148">
        <v>1.08</v>
      </c>
      <c r="AT16148" t="s">
        <v>71</v>
      </c>
    </row>
    <row r="16149" spans="1:46" x14ac:dyDescent="0.2">
      <c r="A16149" t="s">
        <v>125</v>
      </c>
      <c r="B16149" t="s">
        <v>126</v>
      </c>
      <c r="C16149">
        <f>-70.00451933 / 41.94497781</f>
        <v>-1.668960695297123</v>
      </c>
      <c r="D16149" t="s">
        <v>127</v>
      </c>
      <c r="E16149" t="s">
        <v>70</v>
      </c>
      <c r="F16149" s="1">
        <v>38623</v>
      </c>
      <c r="G16149">
        <v>1</v>
      </c>
      <c r="O16149">
        <v>8.56</v>
      </c>
      <c r="P16149" t="s">
        <v>71</v>
      </c>
      <c r="Q16149">
        <v>21.65</v>
      </c>
      <c r="R16149" t="s">
        <v>71</v>
      </c>
    </row>
    <row r="16150" spans="1:46" x14ac:dyDescent="0.2">
      <c r="A16150" t="s">
        <v>125</v>
      </c>
      <c r="B16150" t="s">
        <v>126</v>
      </c>
      <c r="C16150">
        <f>-70.00451933 / 41.94497781</f>
        <v>-1.668960695297123</v>
      </c>
      <c r="D16150" t="s">
        <v>127</v>
      </c>
      <c r="E16150" t="s">
        <v>70</v>
      </c>
      <c r="F16150" s="1">
        <v>38623</v>
      </c>
      <c r="G16150">
        <v>2</v>
      </c>
      <c r="O16150">
        <v>8.52</v>
      </c>
      <c r="P16150" t="s">
        <v>71</v>
      </c>
      <c r="Q16150">
        <v>21.61</v>
      </c>
      <c r="R16150" t="s">
        <v>71</v>
      </c>
    </row>
    <row r="16151" spans="1:46" x14ac:dyDescent="0.2">
      <c r="A16151" t="s">
        <v>125</v>
      </c>
      <c r="B16151" t="s">
        <v>126</v>
      </c>
      <c r="C16151">
        <f>-70.00451933 / 41.94497781</f>
        <v>-1.668960695297123</v>
      </c>
      <c r="D16151" t="s">
        <v>127</v>
      </c>
      <c r="E16151" t="s">
        <v>70</v>
      </c>
      <c r="F16151" s="1">
        <v>38623</v>
      </c>
      <c r="G16151">
        <v>3</v>
      </c>
      <c r="K16151">
        <v>1.94</v>
      </c>
      <c r="L16151" t="s">
        <v>71</v>
      </c>
      <c r="O16151">
        <v>8.51</v>
      </c>
      <c r="P16151" t="s">
        <v>71</v>
      </c>
      <c r="Q16151">
        <v>21.59</v>
      </c>
      <c r="R16151" t="s">
        <v>71</v>
      </c>
      <c r="S16151">
        <v>0.3</v>
      </c>
      <c r="T16151" t="s">
        <v>71</v>
      </c>
      <c r="U16151">
        <v>9.2899999999999991</v>
      </c>
      <c r="V16151" t="s">
        <v>71</v>
      </c>
      <c r="W16151">
        <v>9.7200000000000006</v>
      </c>
      <c r="X16151" t="s">
        <v>71</v>
      </c>
      <c r="Y16151">
        <v>36.29</v>
      </c>
      <c r="AA16151">
        <v>37.1</v>
      </c>
      <c r="AE16151">
        <v>1.21</v>
      </c>
      <c r="AF16151" t="s">
        <v>71</v>
      </c>
      <c r="AG16151">
        <v>5.05</v>
      </c>
      <c r="AH16151" t="s">
        <v>71</v>
      </c>
      <c r="AS16151">
        <v>1.18</v>
      </c>
      <c r="AT16151" t="s">
        <v>71</v>
      </c>
    </row>
    <row r="16152" spans="1:46" x14ac:dyDescent="0.2">
      <c r="A16152" t="s">
        <v>125</v>
      </c>
      <c r="B16152" t="s">
        <v>126</v>
      </c>
      <c r="C16152">
        <f>-70.00451933 / 41.94497781</f>
        <v>-1.668960695297123</v>
      </c>
      <c r="D16152" t="s">
        <v>127</v>
      </c>
      <c r="E16152" t="s">
        <v>70</v>
      </c>
      <c r="F16152" s="1">
        <v>38623</v>
      </c>
      <c r="G16152">
        <v>4</v>
      </c>
      <c r="O16152">
        <v>8.5</v>
      </c>
      <c r="P16152" t="s">
        <v>71</v>
      </c>
      <c r="Q16152">
        <v>21.56</v>
      </c>
      <c r="R16152" t="s">
        <v>71</v>
      </c>
    </row>
    <row r="16153" spans="1:46" x14ac:dyDescent="0.2">
      <c r="A16153" t="s">
        <v>125</v>
      </c>
      <c r="B16153" t="s">
        <v>126</v>
      </c>
      <c r="C16153">
        <f>-70.00451933 / 41.94497781</f>
        <v>-1.668960695297123</v>
      </c>
      <c r="D16153" t="s">
        <v>127</v>
      </c>
      <c r="E16153" t="s">
        <v>70</v>
      </c>
      <c r="F16153" s="1">
        <v>38623</v>
      </c>
      <c r="G16153">
        <v>5</v>
      </c>
      <c r="O16153">
        <v>8.49</v>
      </c>
      <c r="P16153" t="s">
        <v>71</v>
      </c>
      <c r="Q16153">
        <v>21.54</v>
      </c>
      <c r="R16153" t="s">
        <v>71</v>
      </c>
    </row>
    <row r="16154" spans="1:46" x14ac:dyDescent="0.2">
      <c r="A16154" t="s">
        <v>125</v>
      </c>
      <c r="B16154" t="s">
        <v>126</v>
      </c>
      <c r="C16154">
        <f>-70.00451933 / 41.94497781</f>
        <v>-1.668960695297123</v>
      </c>
      <c r="D16154" t="s">
        <v>127</v>
      </c>
      <c r="E16154" t="s">
        <v>70</v>
      </c>
      <c r="F16154" s="1">
        <v>38623</v>
      </c>
      <c r="G16154">
        <v>6</v>
      </c>
      <c r="O16154">
        <v>8.48</v>
      </c>
      <c r="P16154" t="s">
        <v>71</v>
      </c>
      <c r="Q16154">
        <v>21.52</v>
      </c>
      <c r="R16154" t="s">
        <v>71</v>
      </c>
    </row>
    <row r="16155" spans="1:46" x14ac:dyDescent="0.2">
      <c r="A16155" t="s">
        <v>125</v>
      </c>
      <c r="B16155" t="s">
        <v>126</v>
      </c>
      <c r="C16155">
        <f>-70.00451933 / 41.94497781</f>
        <v>-1.668960695297123</v>
      </c>
      <c r="D16155" t="s">
        <v>127</v>
      </c>
      <c r="E16155" t="s">
        <v>70</v>
      </c>
      <c r="F16155" s="1">
        <v>38623</v>
      </c>
      <c r="G16155">
        <v>7</v>
      </c>
      <c r="O16155">
        <v>8.4700000000000006</v>
      </c>
      <c r="P16155" t="s">
        <v>71</v>
      </c>
      <c r="Q16155">
        <v>21.49</v>
      </c>
      <c r="R16155" t="s">
        <v>71</v>
      </c>
    </row>
    <row r="16156" spans="1:46" x14ac:dyDescent="0.2">
      <c r="A16156" t="s">
        <v>125</v>
      </c>
      <c r="B16156" t="s">
        <v>126</v>
      </c>
      <c r="C16156">
        <f>-70.00451933 / 41.94497781</f>
        <v>-1.668960695297123</v>
      </c>
      <c r="D16156" t="s">
        <v>127</v>
      </c>
      <c r="E16156" t="s">
        <v>70</v>
      </c>
      <c r="F16156" s="1">
        <v>38623</v>
      </c>
      <c r="G16156">
        <v>8</v>
      </c>
      <c r="O16156">
        <v>8.44</v>
      </c>
      <c r="P16156" t="s">
        <v>71</v>
      </c>
      <c r="Q16156">
        <v>21.47</v>
      </c>
      <c r="R16156" t="s">
        <v>71</v>
      </c>
    </row>
    <row r="16157" spans="1:46" x14ac:dyDescent="0.2">
      <c r="A16157" t="s">
        <v>125</v>
      </c>
      <c r="B16157" t="s">
        <v>126</v>
      </c>
      <c r="C16157">
        <f>-70.00451933 / 41.94497781</f>
        <v>-1.668960695297123</v>
      </c>
      <c r="D16157" t="s">
        <v>127</v>
      </c>
      <c r="E16157" t="s">
        <v>70</v>
      </c>
      <c r="F16157" s="1">
        <v>38623</v>
      </c>
      <c r="G16157">
        <v>9</v>
      </c>
      <c r="K16157">
        <v>2.1</v>
      </c>
      <c r="L16157" t="s">
        <v>71</v>
      </c>
      <c r="O16157">
        <v>7.78</v>
      </c>
      <c r="P16157" t="s">
        <v>71</v>
      </c>
      <c r="Q16157">
        <v>18.079999999999998</v>
      </c>
      <c r="R16157" t="s">
        <v>71</v>
      </c>
      <c r="S16157">
        <v>0.2</v>
      </c>
      <c r="T16157" t="s">
        <v>71</v>
      </c>
      <c r="U16157">
        <v>6.19</v>
      </c>
      <c r="V16157" t="s">
        <v>71</v>
      </c>
      <c r="W16157">
        <v>9.4600000000000009</v>
      </c>
      <c r="X16157" t="s">
        <v>71</v>
      </c>
      <c r="Y16157">
        <v>30.44</v>
      </c>
      <c r="AA16157">
        <v>37.880000000000003</v>
      </c>
      <c r="AE16157">
        <v>2.2200000000000002</v>
      </c>
      <c r="AF16157" t="s">
        <v>71</v>
      </c>
      <c r="AG16157">
        <v>5.38</v>
      </c>
      <c r="AH16157" t="s">
        <v>71</v>
      </c>
      <c r="AS16157">
        <v>1.67</v>
      </c>
      <c r="AT16157" t="s">
        <v>71</v>
      </c>
    </row>
    <row r="16158" spans="1:46" x14ac:dyDescent="0.2">
      <c r="A16158" t="s">
        <v>125</v>
      </c>
      <c r="B16158" t="s">
        <v>126</v>
      </c>
      <c r="C16158">
        <f>-70.00451933 / 41.94497781</f>
        <v>-1.668960695297123</v>
      </c>
      <c r="D16158" t="s">
        <v>127</v>
      </c>
      <c r="E16158" t="s">
        <v>70</v>
      </c>
      <c r="F16158" s="1">
        <v>38623</v>
      </c>
      <c r="G16158">
        <v>10</v>
      </c>
      <c r="O16158">
        <v>2.29</v>
      </c>
      <c r="P16158" t="s">
        <v>71</v>
      </c>
      <c r="Q16158">
        <v>16.54</v>
      </c>
      <c r="R16158" t="s">
        <v>71</v>
      </c>
    </row>
    <row r="16159" spans="1:46" x14ac:dyDescent="0.2">
      <c r="A16159" t="s">
        <v>125</v>
      </c>
      <c r="B16159" t="s">
        <v>126</v>
      </c>
      <c r="C16159">
        <f>-70.00451933 / 41.94497781</f>
        <v>-1.668960695297123</v>
      </c>
      <c r="D16159" t="s">
        <v>127</v>
      </c>
      <c r="E16159" t="s">
        <v>70</v>
      </c>
      <c r="F16159" s="1">
        <v>38623</v>
      </c>
      <c r="G16159">
        <v>11</v>
      </c>
      <c r="O16159">
        <v>0.43</v>
      </c>
      <c r="P16159" t="s">
        <v>71</v>
      </c>
      <c r="Q16159">
        <v>15.47</v>
      </c>
      <c r="R16159" t="s">
        <v>71</v>
      </c>
    </row>
    <row r="16160" spans="1:46" x14ac:dyDescent="0.2">
      <c r="A16160" t="s">
        <v>125</v>
      </c>
      <c r="B16160" t="s">
        <v>126</v>
      </c>
      <c r="C16160">
        <f>-70.00451933 / 41.94497781</f>
        <v>-1.668960695297123</v>
      </c>
      <c r="D16160" t="s">
        <v>127</v>
      </c>
      <c r="E16160" t="s">
        <v>70</v>
      </c>
      <c r="F16160" s="1">
        <v>38623</v>
      </c>
      <c r="G16160">
        <v>12</v>
      </c>
      <c r="O16160">
        <v>0.17</v>
      </c>
      <c r="P16160" t="s">
        <v>71</v>
      </c>
      <c r="Q16160">
        <v>14.69</v>
      </c>
      <c r="R16160" t="s">
        <v>71</v>
      </c>
    </row>
    <row r="16161" spans="1:46" x14ac:dyDescent="0.2">
      <c r="A16161" t="s">
        <v>125</v>
      </c>
      <c r="B16161" t="s">
        <v>126</v>
      </c>
      <c r="C16161">
        <f>-70.00451933 / 41.94497781</f>
        <v>-1.668960695297123</v>
      </c>
      <c r="D16161" t="s">
        <v>127</v>
      </c>
      <c r="E16161" t="s">
        <v>70</v>
      </c>
      <c r="F16161" s="1">
        <v>38623</v>
      </c>
      <c r="G16161">
        <v>13</v>
      </c>
      <c r="O16161">
        <v>0.14000000000000001</v>
      </c>
      <c r="P16161" t="s">
        <v>71</v>
      </c>
      <c r="Q16161">
        <v>14.19</v>
      </c>
      <c r="R16161" t="s">
        <v>71</v>
      </c>
    </row>
    <row r="16162" spans="1:46" x14ac:dyDescent="0.2">
      <c r="A16162" t="s">
        <v>125</v>
      </c>
      <c r="B16162" t="s">
        <v>126</v>
      </c>
      <c r="C16162">
        <f>-70.00451933 / 41.94497781</f>
        <v>-1.668960695297123</v>
      </c>
      <c r="D16162" t="s">
        <v>127</v>
      </c>
      <c r="E16162" t="s">
        <v>70</v>
      </c>
      <c r="F16162" s="1">
        <v>38623</v>
      </c>
      <c r="G16162">
        <v>14</v>
      </c>
      <c r="O16162">
        <v>0.12</v>
      </c>
      <c r="P16162" t="s">
        <v>71</v>
      </c>
      <c r="Q16162">
        <v>13.83</v>
      </c>
      <c r="R16162" t="s">
        <v>71</v>
      </c>
      <c r="S16162">
        <v>0.6</v>
      </c>
      <c r="T16162" t="s">
        <v>71</v>
      </c>
      <c r="U16162">
        <v>18.579999999999998</v>
      </c>
      <c r="V16162" t="s">
        <v>71</v>
      </c>
      <c r="W16162">
        <v>44.07</v>
      </c>
      <c r="X16162" t="s">
        <v>71</v>
      </c>
      <c r="Y16162">
        <v>46.29</v>
      </c>
      <c r="AE16162">
        <v>19.170000000000002</v>
      </c>
      <c r="AF16162" t="s">
        <v>71</v>
      </c>
      <c r="AG16162">
        <v>6.11</v>
      </c>
      <c r="AH16162" t="s">
        <v>71</v>
      </c>
      <c r="AS16162">
        <v>67.45</v>
      </c>
      <c r="AT16162" t="s">
        <v>71</v>
      </c>
    </row>
    <row r="16163" spans="1:46" x14ac:dyDescent="0.2">
      <c r="A16163" t="s">
        <v>125</v>
      </c>
      <c r="B16163" t="s">
        <v>126</v>
      </c>
      <c r="C16163">
        <f>-70.00451933 / 41.94497781</f>
        <v>-1.668960695297123</v>
      </c>
      <c r="D16163" t="s">
        <v>127</v>
      </c>
      <c r="E16163" t="s">
        <v>70</v>
      </c>
      <c r="F16163" s="1">
        <v>38623</v>
      </c>
      <c r="G16163">
        <v>15</v>
      </c>
      <c r="O16163">
        <v>0.11</v>
      </c>
      <c r="P16163" t="s">
        <v>71</v>
      </c>
      <c r="Q16163">
        <v>13.67</v>
      </c>
      <c r="R16163" t="s">
        <v>71</v>
      </c>
    </row>
    <row r="16164" spans="1:46" x14ac:dyDescent="0.2">
      <c r="A16164" t="s">
        <v>125</v>
      </c>
      <c r="B16164" t="s">
        <v>126</v>
      </c>
      <c r="C16164">
        <f>-70.00451933 / 41.94497781</f>
        <v>-1.668960695297123</v>
      </c>
      <c r="D16164" t="s">
        <v>127</v>
      </c>
      <c r="E16164" t="s">
        <v>70</v>
      </c>
      <c r="F16164" s="1">
        <v>38972</v>
      </c>
      <c r="G16164">
        <v>0.5</v>
      </c>
      <c r="I16164">
        <v>15.1</v>
      </c>
      <c r="J16164" t="s">
        <v>71</v>
      </c>
      <c r="K16164">
        <v>1.99</v>
      </c>
      <c r="L16164" t="s">
        <v>71</v>
      </c>
      <c r="M16164">
        <v>5.2</v>
      </c>
      <c r="N16164" t="s">
        <v>71</v>
      </c>
      <c r="O16164">
        <v>8.75</v>
      </c>
      <c r="P16164" t="s">
        <v>71</v>
      </c>
      <c r="Q16164">
        <v>20.76</v>
      </c>
      <c r="R16164" t="s">
        <v>71</v>
      </c>
      <c r="S16164">
        <v>0.15</v>
      </c>
      <c r="T16164" t="s">
        <v>71</v>
      </c>
      <c r="U16164">
        <v>4.72</v>
      </c>
      <c r="V16164" t="s">
        <v>71</v>
      </c>
      <c r="W16164">
        <v>13.7</v>
      </c>
      <c r="X16164" t="s">
        <v>71</v>
      </c>
      <c r="Y16164">
        <v>26.53</v>
      </c>
      <c r="AA16164">
        <v>37.35</v>
      </c>
      <c r="AC16164">
        <v>36.24</v>
      </c>
      <c r="AE16164">
        <v>1.21</v>
      </c>
      <c r="AF16164" t="s">
        <v>71</v>
      </c>
      <c r="AG16164">
        <v>5.1100000000000003</v>
      </c>
      <c r="AH16164" t="s">
        <v>71</v>
      </c>
      <c r="AS16164">
        <v>1.94</v>
      </c>
      <c r="AT16164" t="s">
        <v>71</v>
      </c>
    </row>
    <row r="16165" spans="1:46" x14ac:dyDescent="0.2">
      <c r="A16165" t="s">
        <v>125</v>
      </c>
      <c r="B16165" t="s">
        <v>126</v>
      </c>
      <c r="C16165">
        <f>-70.00451933 / 41.94497781</f>
        <v>-1.668960695297123</v>
      </c>
      <c r="D16165" t="s">
        <v>127</v>
      </c>
      <c r="E16165" t="s">
        <v>70</v>
      </c>
      <c r="F16165" s="1">
        <v>38972</v>
      </c>
      <c r="G16165">
        <v>1</v>
      </c>
      <c r="O16165">
        <v>8.75</v>
      </c>
      <c r="P16165" t="s">
        <v>71</v>
      </c>
      <c r="Q16165">
        <v>20.76</v>
      </c>
      <c r="R16165" t="s">
        <v>71</v>
      </c>
    </row>
    <row r="16166" spans="1:46" x14ac:dyDescent="0.2">
      <c r="A16166" t="s">
        <v>125</v>
      </c>
      <c r="B16166" t="s">
        <v>126</v>
      </c>
      <c r="C16166">
        <f>-70.00451933 / 41.94497781</f>
        <v>-1.668960695297123</v>
      </c>
      <c r="D16166" t="s">
        <v>127</v>
      </c>
      <c r="E16166" t="s">
        <v>70</v>
      </c>
      <c r="F16166" s="1">
        <v>38972</v>
      </c>
      <c r="G16166">
        <v>2</v>
      </c>
      <c r="O16166">
        <v>8.76</v>
      </c>
      <c r="P16166" t="s">
        <v>71</v>
      </c>
      <c r="Q16166">
        <v>20.73</v>
      </c>
      <c r="R16166" t="s">
        <v>71</v>
      </c>
    </row>
    <row r="16167" spans="1:46" x14ac:dyDescent="0.2">
      <c r="A16167" t="s">
        <v>125</v>
      </c>
      <c r="B16167" t="s">
        <v>126</v>
      </c>
      <c r="C16167">
        <f>-70.00451933 / 41.94497781</f>
        <v>-1.668960695297123</v>
      </c>
      <c r="D16167" t="s">
        <v>127</v>
      </c>
      <c r="E16167" t="s">
        <v>70</v>
      </c>
      <c r="F16167" s="1">
        <v>38972</v>
      </c>
      <c r="G16167">
        <v>3</v>
      </c>
      <c r="K16167">
        <v>3.07</v>
      </c>
      <c r="L16167" t="s">
        <v>71</v>
      </c>
      <c r="O16167">
        <v>8.7200000000000006</v>
      </c>
      <c r="P16167" t="s">
        <v>71</v>
      </c>
      <c r="Q16167">
        <v>20.7</v>
      </c>
      <c r="R16167" t="s">
        <v>71</v>
      </c>
      <c r="S16167">
        <v>0.18</v>
      </c>
      <c r="T16167" t="s">
        <v>71</v>
      </c>
      <c r="U16167">
        <v>5.58</v>
      </c>
      <c r="V16167" t="s">
        <v>71</v>
      </c>
      <c r="W16167">
        <v>15.1</v>
      </c>
      <c r="X16167" t="s">
        <v>71</v>
      </c>
      <c r="Y16167">
        <v>28.94</v>
      </c>
      <c r="AA16167">
        <v>41.6</v>
      </c>
      <c r="AE16167">
        <v>1.21</v>
      </c>
      <c r="AF16167" t="s">
        <v>71</v>
      </c>
      <c r="AG16167">
        <v>5.0599999999999996</v>
      </c>
      <c r="AH16167" t="s">
        <v>71</v>
      </c>
      <c r="AS16167">
        <v>1.64</v>
      </c>
      <c r="AT16167" t="s">
        <v>71</v>
      </c>
    </row>
    <row r="16168" spans="1:46" x14ac:dyDescent="0.2">
      <c r="A16168" t="s">
        <v>125</v>
      </c>
      <c r="B16168" t="s">
        <v>126</v>
      </c>
      <c r="C16168">
        <f>-70.00451933 / 41.94497781</f>
        <v>-1.668960695297123</v>
      </c>
      <c r="D16168" t="s">
        <v>127</v>
      </c>
      <c r="E16168" t="s">
        <v>70</v>
      </c>
      <c r="F16168" s="1">
        <v>38972</v>
      </c>
      <c r="G16168">
        <v>4</v>
      </c>
      <c r="O16168">
        <v>8.73</v>
      </c>
      <c r="P16168" t="s">
        <v>71</v>
      </c>
      <c r="Q16168">
        <v>20.68</v>
      </c>
      <c r="R16168" t="s">
        <v>71</v>
      </c>
    </row>
    <row r="16169" spans="1:46" x14ac:dyDescent="0.2">
      <c r="A16169" t="s">
        <v>125</v>
      </c>
      <c r="B16169" t="s">
        <v>126</v>
      </c>
      <c r="C16169">
        <f>-70.00451933 / 41.94497781</f>
        <v>-1.668960695297123</v>
      </c>
      <c r="D16169" t="s">
        <v>127</v>
      </c>
      <c r="E16169" t="s">
        <v>70</v>
      </c>
      <c r="F16169" s="1">
        <v>38972</v>
      </c>
      <c r="G16169">
        <v>5</v>
      </c>
      <c r="O16169">
        <v>8.73</v>
      </c>
      <c r="P16169" t="s">
        <v>71</v>
      </c>
      <c r="Q16169">
        <v>20.65</v>
      </c>
      <c r="R16169" t="s">
        <v>71</v>
      </c>
    </row>
    <row r="16170" spans="1:46" x14ac:dyDescent="0.2">
      <c r="A16170" t="s">
        <v>125</v>
      </c>
      <c r="B16170" t="s">
        <v>126</v>
      </c>
      <c r="C16170">
        <f>-70.00451933 / 41.94497781</f>
        <v>-1.668960695297123</v>
      </c>
      <c r="D16170" t="s">
        <v>127</v>
      </c>
      <c r="E16170" t="s">
        <v>70</v>
      </c>
      <c r="F16170" s="1">
        <v>38972</v>
      </c>
      <c r="G16170">
        <v>6</v>
      </c>
      <c r="O16170">
        <v>8.7100000000000009</v>
      </c>
      <c r="P16170" t="s">
        <v>71</v>
      </c>
      <c r="Q16170">
        <v>20.64</v>
      </c>
      <c r="R16170" t="s">
        <v>71</v>
      </c>
    </row>
    <row r="16171" spans="1:46" x14ac:dyDescent="0.2">
      <c r="A16171" t="s">
        <v>125</v>
      </c>
      <c r="B16171" t="s">
        <v>126</v>
      </c>
      <c r="C16171">
        <f>-70.00451933 / 41.94497781</f>
        <v>-1.668960695297123</v>
      </c>
      <c r="D16171" t="s">
        <v>127</v>
      </c>
      <c r="E16171" t="s">
        <v>70</v>
      </c>
      <c r="F16171" s="1">
        <v>38972</v>
      </c>
      <c r="G16171">
        <v>7</v>
      </c>
      <c r="O16171">
        <v>8.67</v>
      </c>
      <c r="P16171" t="s">
        <v>71</v>
      </c>
      <c r="Q16171">
        <v>20.6</v>
      </c>
      <c r="R16171" t="s">
        <v>71</v>
      </c>
    </row>
    <row r="16172" spans="1:46" x14ac:dyDescent="0.2">
      <c r="A16172" t="s">
        <v>125</v>
      </c>
      <c r="B16172" t="s">
        <v>126</v>
      </c>
      <c r="C16172">
        <f>-70.00451933 / 41.94497781</f>
        <v>-1.668960695297123</v>
      </c>
      <c r="D16172" t="s">
        <v>127</v>
      </c>
      <c r="E16172" t="s">
        <v>70</v>
      </c>
      <c r="F16172" s="1">
        <v>38972</v>
      </c>
      <c r="G16172">
        <v>8</v>
      </c>
      <c r="O16172">
        <v>8.58</v>
      </c>
      <c r="P16172" t="s">
        <v>71</v>
      </c>
      <c r="Q16172">
        <v>20.420000000000002</v>
      </c>
      <c r="R16172" t="s">
        <v>71</v>
      </c>
    </row>
    <row r="16173" spans="1:46" x14ac:dyDescent="0.2">
      <c r="A16173" t="s">
        <v>125</v>
      </c>
      <c r="B16173" t="s">
        <v>126</v>
      </c>
      <c r="C16173">
        <f>-70.00451933 / 41.94497781</f>
        <v>-1.668960695297123</v>
      </c>
      <c r="D16173" t="s">
        <v>127</v>
      </c>
      <c r="E16173" t="s">
        <v>70</v>
      </c>
      <c r="F16173" s="1">
        <v>38972</v>
      </c>
      <c r="G16173">
        <v>9</v>
      </c>
      <c r="K16173">
        <v>10.5</v>
      </c>
      <c r="L16173" t="s">
        <v>71</v>
      </c>
      <c r="O16173">
        <v>3.72</v>
      </c>
      <c r="P16173" t="s">
        <v>71</v>
      </c>
      <c r="Q16173">
        <v>17.16</v>
      </c>
      <c r="R16173" t="s">
        <v>71</v>
      </c>
      <c r="S16173">
        <v>0.28999999999999998</v>
      </c>
      <c r="T16173" t="s">
        <v>71</v>
      </c>
      <c r="U16173">
        <v>8.84</v>
      </c>
      <c r="V16173" t="s">
        <v>71</v>
      </c>
      <c r="W16173">
        <v>12.71</v>
      </c>
      <c r="X16173" t="s">
        <v>71</v>
      </c>
      <c r="Y16173">
        <v>35.58</v>
      </c>
      <c r="AA16173">
        <v>53.67</v>
      </c>
      <c r="AE16173">
        <v>4.04</v>
      </c>
      <c r="AF16173" t="s">
        <v>71</v>
      </c>
      <c r="AG16173">
        <v>5.49</v>
      </c>
      <c r="AH16173" t="s">
        <v>71</v>
      </c>
      <c r="AS16173">
        <v>5.12</v>
      </c>
      <c r="AT16173" t="s">
        <v>71</v>
      </c>
    </row>
    <row r="16174" spans="1:46" x14ac:dyDescent="0.2">
      <c r="A16174" t="s">
        <v>125</v>
      </c>
      <c r="B16174" t="s">
        <v>126</v>
      </c>
      <c r="C16174">
        <f>-70.00451933 / 41.94497781</f>
        <v>-1.668960695297123</v>
      </c>
      <c r="D16174" t="s">
        <v>127</v>
      </c>
      <c r="E16174" t="s">
        <v>70</v>
      </c>
      <c r="F16174" s="1">
        <v>38972</v>
      </c>
      <c r="G16174">
        <v>10</v>
      </c>
      <c r="O16174">
        <v>0.81</v>
      </c>
      <c r="P16174" t="s">
        <v>71</v>
      </c>
      <c r="Q16174">
        <v>15.97</v>
      </c>
      <c r="R16174" t="s">
        <v>71</v>
      </c>
    </row>
    <row r="16175" spans="1:46" x14ac:dyDescent="0.2">
      <c r="A16175" t="s">
        <v>125</v>
      </c>
      <c r="B16175" t="s">
        <v>126</v>
      </c>
      <c r="C16175">
        <f>-70.00451933 / 41.94497781</f>
        <v>-1.668960695297123</v>
      </c>
      <c r="D16175" t="s">
        <v>127</v>
      </c>
      <c r="E16175" t="s">
        <v>70</v>
      </c>
      <c r="F16175" s="1">
        <v>38972</v>
      </c>
      <c r="G16175">
        <v>11</v>
      </c>
      <c r="O16175">
        <v>0.32</v>
      </c>
      <c r="P16175" t="s">
        <v>71</v>
      </c>
      <c r="Q16175">
        <v>14.75</v>
      </c>
      <c r="R16175" t="s">
        <v>71</v>
      </c>
    </row>
    <row r="16176" spans="1:46" x14ac:dyDescent="0.2">
      <c r="A16176" t="s">
        <v>125</v>
      </c>
      <c r="B16176" t="s">
        <v>126</v>
      </c>
      <c r="C16176">
        <f>-70.00451933 / 41.94497781</f>
        <v>-1.668960695297123</v>
      </c>
      <c r="D16176" t="s">
        <v>127</v>
      </c>
      <c r="E16176" t="s">
        <v>70</v>
      </c>
      <c r="F16176" s="1">
        <v>38972</v>
      </c>
      <c r="G16176">
        <v>12</v>
      </c>
      <c r="O16176">
        <v>0.21</v>
      </c>
      <c r="P16176" t="s">
        <v>71</v>
      </c>
      <c r="Q16176">
        <v>14.24</v>
      </c>
      <c r="R16176" t="s">
        <v>71</v>
      </c>
    </row>
    <row r="16177" spans="1:46" x14ac:dyDescent="0.2">
      <c r="A16177" t="s">
        <v>125</v>
      </c>
      <c r="B16177" t="s">
        <v>126</v>
      </c>
      <c r="C16177">
        <f>-70.00451933 / 41.94497781</f>
        <v>-1.668960695297123</v>
      </c>
      <c r="D16177" t="s">
        <v>127</v>
      </c>
      <c r="E16177" t="s">
        <v>70</v>
      </c>
      <c r="F16177" s="1">
        <v>38972</v>
      </c>
      <c r="G16177">
        <v>13</v>
      </c>
      <c r="O16177">
        <v>0.17</v>
      </c>
      <c r="P16177" t="s">
        <v>71</v>
      </c>
      <c r="Q16177">
        <v>13.76</v>
      </c>
      <c r="R16177" t="s">
        <v>71</v>
      </c>
    </row>
    <row r="16178" spans="1:46" x14ac:dyDescent="0.2">
      <c r="A16178" t="s">
        <v>125</v>
      </c>
      <c r="B16178" t="s">
        <v>126</v>
      </c>
      <c r="C16178">
        <f>-70.00451933 / 41.94497781</f>
        <v>-1.668960695297123</v>
      </c>
      <c r="D16178" t="s">
        <v>127</v>
      </c>
      <c r="E16178" t="s">
        <v>70</v>
      </c>
      <c r="F16178" s="1">
        <v>38972</v>
      </c>
      <c r="G16178">
        <v>14</v>
      </c>
      <c r="O16178">
        <v>0.15</v>
      </c>
      <c r="P16178" t="s">
        <v>71</v>
      </c>
      <c r="Q16178">
        <v>13.68</v>
      </c>
      <c r="R16178" t="s">
        <v>71</v>
      </c>
      <c r="S16178">
        <v>0.37</v>
      </c>
      <c r="T16178" t="s">
        <v>71</v>
      </c>
      <c r="U16178">
        <v>11.58</v>
      </c>
      <c r="V16178" t="s">
        <v>71</v>
      </c>
      <c r="W16178">
        <v>38.89</v>
      </c>
      <c r="X16178" t="s">
        <v>71</v>
      </c>
      <c r="Y16178">
        <v>39.47</v>
      </c>
      <c r="AE16178">
        <v>6.26</v>
      </c>
      <c r="AF16178" t="s">
        <v>71</v>
      </c>
      <c r="AG16178">
        <v>5.6</v>
      </c>
      <c r="AH16178" t="s">
        <v>71</v>
      </c>
      <c r="AS16178">
        <v>56.79</v>
      </c>
      <c r="AT16178" t="s">
        <v>71</v>
      </c>
    </row>
    <row r="16179" spans="1:46" x14ac:dyDescent="0.2">
      <c r="A16179" t="s">
        <v>125</v>
      </c>
      <c r="B16179" t="s">
        <v>126</v>
      </c>
      <c r="C16179">
        <f>-70.00451933 / 41.94497781</f>
        <v>-1.668960695297123</v>
      </c>
      <c r="D16179" t="s">
        <v>127</v>
      </c>
      <c r="E16179" t="s">
        <v>70</v>
      </c>
      <c r="F16179" s="1">
        <v>38972</v>
      </c>
      <c r="G16179">
        <v>15</v>
      </c>
      <c r="O16179">
        <v>0.11</v>
      </c>
      <c r="P16179" t="s">
        <v>71</v>
      </c>
      <c r="Q16179">
        <v>13.52</v>
      </c>
      <c r="R16179" t="s">
        <v>71</v>
      </c>
    </row>
    <row r="16180" spans="1:46" x14ac:dyDescent="0.2">
      <c r="A16180" t="s">
        <v>125</v>
      </c>
      <c r="B16180" t="s">
        <v>126</v>
      </c>
      <c r="C16180">
        <f>-70.00451933 / 41.94497781</f>
        <v>-1.668960695297123</v>
      </c>
      <c r="D16180" t="s">
        <v>127</v>
      </c>
      <c r="E16180" t="s">
        <v>70</v>
      </c>
      <c r="F16180" s="1">
        <v>39322</v>
      </c>
      <c r="G16180">
        <v>0.5</v>
      </c>
      <c r="I16180">
        <v>14.9</v>
      </c>
      <c r="J16180" t="s">
        <v>71</v>
      </c>
      <c r="K16180">
        <v>1.9</v>
      </c>
      <c r="L16180" t="s">
        <v>71</v>
      </c>
      <c r="M16180">
        <v>6.38</v>
      </c>
      <c r="N16180" t="s">
        <v>71</v>
      </c>
      <c r="O16180">
        <v>8.24</v>
      </c>
      <c r="P16180" t="s">
        <v>71</v>
      </c>
      <c r="Q16180">
        <v>24.6</v>
      </c>
      <c r="R16180" t="s">
        <v>71</v>
      </c>
      <c r="S16180">
        <v>0.15</v>
      </c>
      <c r="T16180" t="s">
        <v>71</v>
      </c>
      <c r="U16180">
        <v>4.6399999999999997</v>
      </c>
      <c r="V16180" t="s">
        <v>71</v>
      </c>
      <c r="W16180">
        <v>12.11</v>
      </c>
      <c r="X16180" t="s">
        <v>71</v>
      </c>
      <c r="Y16180">
        <v>26.28</v>
      </c>
      <c r="AA16180">
        <v>36.9</v>
      </c>
      <c r="AC16180">
        <v>33.299999999999997</v>
      </c>
      <c r="AG16180">
        <v>4.82</v>
      </c>
      <c r="AH16180" t="s">
        <v>71</v>
      </c>
      <c r="AS16180">
        <v>0.95</v>
      </c>
      <c r="AT16180" t="s">
        <v>71</v>
      </c>
    </row>
    <row r="16181" spans="1:46" x14ac:dyDescent="0.2">
      <c r="A16181" t="s">
        <v>125</v>
      </c>
      <c r="B16181" t="s">
        <v>126</v>
      </c>
      <c r="C16181">
        <f>-70.00451933 / 41.94497781</f>
        <v>-1.668960695297123</v>
      </c>
      <c r="D16181" t="s">
        <v>127</v>
      </c>
      <c r="E16181" t="s">
        <v>70</v>
      </c>
      <c r="F16181" s="1">
        <v>39322</v>
      </c>
      <c r="G16181">
        <v>1</v>
      </c>
      <c r="O16181">
        <v>8.25</v>
      </c>
      <c r="P16181" t="s">
        <v>71</v>
      </c>
      <c r="Q16181">
        <v>24.6</v>
      </c>
      <c r="R16181" t="s">
        <v>71</v>
      </c>
    </row>
    <row r="16182" spans="1:46" x14ac:dyDescent="0.2">
      <c r="A16182" t="s">
        <v>125</v>
      </c>
      <c r="B16182" t="s">
        <v>126</v>
      </c>
      <c r="C16182">
        <f>-70.00451933 / 41.94497781</f>
        <v>-1.668960695297123</v>
      </c>
      <c r="D16182" t="s">
        <v>127</v>
      </c>
      <c r="E16182" t="s">
        <v>70</v>
      </c>
      <c r="F16182" s="1">
        <v>39322</v>
      </c>
      <c r="G16182">
        <v>2</v>
      </c>
      <c r="O16182">
        <v>8.2799999999999994</v>
      </c>
      <c r="P16182" t="s">
        <v>71</v>
      </c>
      <c r="Q16182">
        <v>24.58</v>
      </c>
      <c r="R16182" t="s">
        <v>71</v>
      </c>
    </row>
    <row r="16183" spans="1:46" x14ac:dyDescent="0.2">
      <c r="A16183" t="s">
        <v>125</v>
      </c>
      <c r="B16183" t="s">
        <v>126</v>
      </c>
      <c r="C16183">
        <f>-70.00451933 / 41.94497781</f>
        <v>-1.668960695297123</v>
      </c>
      <c r="D16183" t="s">
        <v>127</v>
      </c>
      <c r="E16183" t="s">
        <v>70</v>
      </c>
      <c r="F16183" s="1">
        <v>39322</v>
      </c>
      <c r="G16183">
        <v>3</v>
      </c>
      <c r="K16183">
        <v>1.82</v>
      </c>
      <c r="L16183" t="s">
        <v>71</v>
      </c>
      <c r="O16183">
        <v>8.2899999999999991</v>
      </c>
      <c r="P16183" t="s">
        <v>71</v>
      </c>
      <c r="Q16183">
        <v>24.48</v>
      </c>
      <c r="R16183" t="s">
        <v>71</v>
      </c>
      <c r="S16183">
        <v>0.39</v>
      </c>
      <c r="T16183" t="s">
        <v>71</v>
      </c>
      <c r="U16183">
        <v>12.18</v>
      </c>
      <c r="V16183" t="s">
        <v>71</v>
      </c>
      <c r="W16183">
        <v>12.99</v>
      </c>
      <c r="X16183" t="s">
        <v>71</v>
      </c>
      <c r="Y16183">
        <v>40.200000000000003</v>
      </c>
      <c r="AA16183">
        <v>36.46</v>
      </c>
      <c r="AG16183">
        <v>4.82</v>
      </c>
      <c r="AH16183" t="s">
        <v>71</v>
      </c>
      <c r="AS16183">
        <v>1.0900000000000001</v>
      </c>
      <c r="AT16183" t="s">
        <v>71</v>
      </c>
    </row>
    <row r="16184" spans="1:46" x14ac:dyDescent="0.2">
      <c r="A16184" t="s">
        <v>125</v>
      </c>
      <c r="B16184" t="s">
        <v>126</v>
      </c>
      <c r="C16184">
        <f>-70.00451933 / 41.94497781</f>
        <v>-1.668960695297123</v>
      </c>
      <c r="D16184" t="s">
        <v>127</v>
      </c>
      <c r="E16184" t="s">
        <v>70</v>
      </c>
      <c r="F16184" s="1">
        <v>39322</v>
      </c>
      <c r="G16184">
        <v>4</v>
      </c>
      <c r="O16184">
        <v>8.4600000000000009</v>
      </c>
      <c r="P16184" t="s">
        <v>71</v>
      </c>
      <c r="Q16184">
        <v>24.06</v>
      </c>
      <c r="R16184" t="s">
        <v>71</v>
      </c>
    </row>
    <row r="16185" spans="1:46" x14ac:dyDescent="0.2">
      <c r="A16185" t="s">
        <v>125</v>
      </c>
      <c r="B16185" t="s">
        <v>126</v>
      </c>
      <c r="C16185">
        <f>-70.00451933 / 41.94497781</f>
        <v>-1.668960695297123</v>
      </c>
      <c r="D16185" t="s">
        <v>127</v>
      </c>
      <c r="E16185" t="s">
        <v>70</v>
      </c>
      <c r="F16185" s="1">
        <v>39322</v>
      </c>
      <c r="G16185">
        <v>5</v>
      </c>
      <c r="O16185">
        <v>8.61</v>
      </c>
      <c r="P16185" t="s">
        <v>71</v>
      </c>
      <c r="Q16185">
        <v>23.61</v>
      </c>
      <c r="R16185" t="s">
        <v>71</v>
      </c>
    </row>
    <row r="16186" spans="1:46" x14ac:dyDescent="0.2">
      <c r="A16186" t="s">
        <v>125</v>
      </c>
      <c r="B16186" t="s">
        <v>126</v>
      </c>
      <c r="C16186">
        <f>-70.00451933 / 41.94497781</f>
        <v>-1.668960695297123</v>
      </c>
      <c r="D16186" t="s">
        <v>127</v>
      </c>
      <c r="E16186" t="s">
        <v>70</v>
      </c>
      <c r="F16186" s="1">
        <v>39322</v>
      </c>
      <c r="G16186">
        <v>6</v>
      </c>
      <c r="O16186">
        <v>8.5399999999999991</v>
      </c>
      <c r="P16186" t="s">
        <v>71</v>
      </c>
      <c r="Q16186">
        <v>23.38</v>
      </c>
      <c r="R16186" t="s">
        <v>71</v>
      </c>
    </row>
    <row r="16187" spans="1:46" x14ac:dyDescent="0.2">
      <c r="A16187" t="s">
        <v>125</v>
      </c>
      <c r="B16187" t="s">
        <v>126</v>
      </c>
      <c r="C16187">
        <f>-70.00451933 / 41.94497781</f>
        <v>-1.668960695297123</v>
      </c>
      <c r="D16187" t="s">
        <v>127</v>
      </c>
      <c r="E16187" t="s">
        <v>70</v>
      </c>
      <c r="F16187" s="1">
        <v>39322</v>
      </c>
      <c r="G16187">
        <v>7</v>
      </c>
      <c r="O16187">
        <v>8.31</v>
      </c>
      <c r="P16187" t="s">
        <v>71</v>
      </c>
      <c r="Q16187">
        <v>23.14</v>
      </c>
      <c r="R16187" t="s">
        <v>71</v>
      </c>
    </row>
    <row r="16188" spans="1:46" x14ac:dyDescent="0.2">
      <c r="A16188" t="s">
        <v>125</v>
      </c>
      <c r="B16188" t="s">
        <v>126</v>
      </c>
      <c r="C16188">
        <f>-70.00451933 / 41.94497781</f>
        <v>-1.668960695297123</v>
      </c>
      <c r="D16188" t="s">
        <v>127</v>
      </c>
      <c r="E16188" t="s">
        <v>70</v>
      </c>
      <c r="F16188" s="1">
        <v>39322</v>
      </c>
      <c r="G16188">
        <v>8</v>
      </c>
      <c r="O16188">
        <v>8.0399999999999991</v>
      </c>
      <c r="P16188" t="s">
        <v>71</v>
      </c>
      <c r="Q16188">
        <v>21.4</v>
      </c>
      <c r="R16188" t="s">
        <v>71</v>
      </c>
    </row>
    <row r="16189" spans="1:46" x14ac:dyDescent="0.2">
      <c r="A16189" t="s">
        <v>125</v>
      </c>
      <c r="B16189" t="s">
        <v>126</v>
      </c>
      <c r="C16189">
        <f>-70.00451933 / 41.94497781</f>
        <v>-1.668960695297123</v>
      </c>
      <c r="D16189" t="s">
        <v>127</v>
      </c>
      <c r="E16189" t="s">
        <v>70</v>
      </c>
      <c r="F16189" s="1">
        <v>39322</v>
      </c>
      <c r="G16189">
        <v>9</v>
      </c>
      <c r="K16189">
        <v>2.72</v>
      </c>
      <c r="L16189" t="s">
        <v>71</v>
      </c>
      <c r="O16189">
        <v>5.6</v>
      </c>
      <c r="P16189" t="s">
        <v>71</v>
      </c>
      <c r="Q16189">
        <v>17.45</v>
      </c>
      <c r="R16189" t="s">
        <v>71</v>
      </c>
      <c r="S16189">
        <v>0.24</v>
      </c>
      <c r="T16189" t="s">
        <v>71</v>
      </c>
      <c r="U16189">
        <v>7.49</v>
      </c>
      <c r="V16189" t="s">
        <v>71</v>
      </c>
      <c r="W16189">
        <v>12.87</v>
      </c>
      <c r="X16189" t="s">
        <v>71</v>
      </c>
      <c r="Y16189">
        <v>33.19</v>
      </c>
      <c r="AA16189">
        <v>40.42</v>
      </c>
      <c r="AE16189">
        <v>0.7</v>
      </c>
      <c r="AF16189" t="s">
        <v>71</v>
      </c>
      <c r="AG16189">
        <v>5.09</v>
      </c>
      <c r="AH16189" t="s">
        <v>71</v>
      </c>
      <c r="AS16189">
        <v>2.39</v>
      </c>
      <c r="AT16189" t="s">
        <v>71</v>
      </c>
    </row>
    <row r="16190" spans="1:46" x14ac:dyDescent="0.2">
      <c r="A16190" t="s">
        <v>125</v>
      </c>
      <c r="B16190" t="s">
        <v>126</v>
      </c>
      <c r="C16190">
        <f>-70.00451933 / 41.94497781</f>
        <v>-1.668960695297123</v>
      </c>
      <c r="D16190" t="s">
        <v>127</v>
      </c>
      <c r="E16190" t="s">
        <v>70</v>
      </c>
      <c r="F16190" s="1">
        <v>39322</v>
      </c>
      <c r="G16190">
        <v>10</v>
      </c>
      <c r="O16190">
        <v>1.57</v>
      </c>
      <c r="P16190" t="s">
        <v>71</v>
      </c>
      <c r="Q16190">
        <v>15.29</v>
      </c>
      <c r="R16190" t="s">
        <v>71</v>
      </c>
    </row>
    <row r="16191" spans="1:46" x14ac:dyDescent="0.2">
      <c r="A16191" t="s">
        <v>125</v>
      </c>
      <c r="B16191" t="s">
        <v>126</v>
      </c>
      <c r="C16191">
        <f>-70.00451933 / 41.94497781</f>
        <v>-1.668960695297123</v>
      </c>
      <c r="D16191" t="s">
        <v>127</v>
      </c>
      <c r="E16191" t="s">
        <v>70</v>
      </c>
      <c r="F16191" s="1">
        <v>39322</v>
      </c>
      <c r="G16191">
        <v>11</v>
      </c>
      <c r="O16191">
        <v>0.49</v>
      </c>
      <c r="P16191" t="s">
        <v>71</v>
      </c>
      <c r="Q16191">
        <v>13.68</v>
      </c>
      <c r="R16191" t="s">
        <v>71</v>
      </c>
    </row>
    <row r="16192" spans="1:46" x14ac:dyDescent="0.2">
      <c r="A16192" t="s">
        <v>125</v>
      </c>
      <c r="B16192" t="s">
        <v>126</v>
      </c>
      <c r="C16192">
        <f>-70.00451933 / 41.94497781</f>
        <v>-1.668960695297123</v>
      </c>
      <c r="D16192" t="s">
        <v>127</v>
      </c>
      <c r="E16192" t="s">
        <v>70</v>
      </c>
      <c r="F16192" s="1">
        <v>39322</v>
      </c>
      <c r="G16192">
        <v>12</v>
      </c>
      <c r="O16192">
        <v>0.28000000000000003</v>
      </c>
      <c r="P16192" t="s">
        <v>71</v>
      </c>
      <c r="Q16192">
        <v>12.9</v>
      </c>
      <c r="R16192" t="s">
        <v>71</v>
      </c>
    </row>
    <row r="16193" spans="1:46" x14ac:dyDescent="0.2">
      <c r="A16193" t="s">
        <v>125</v>
      </c>
      <c r="B16193" t="s">
        <v>126</v>
      </c>
      <c r="C16193">
        <f>-70.00451933 / 41.94497781</f>
        <v>-1.668960695297123</v>
      </c>
      <c r="D16193" t="s">
        <v>127</v>
      </c>
      <c r="E16193" t="s">
        <v>70</v>
      </c>
      <c r="F16193" s="1">
        <v>39322</v>
      </c>
      <c r="G16193">
        <v>13</v>
      </c>
      <c r="O16193">
        <v>0.23</v>
      </c>
      <c r="P16193" t="s">
        <v>71</v>
      </c>
      <c r="Q16193">
        <v>12.58</v>
      </c>
      <c r="R16193" t="s">
        <v>71</v>
      </c>
    </row>
    <row r="16194" spans="1:46" x14ac:dyDescent="0.2">
      <c r="A16194" t="s">
        <v>125</v>
      </c>
      <c r="B16194" t="s">
        <v>126</v>
      </c>
      <c r="C16194">
        <f>-70.00451933 / 41.94497781</f>
        <v>-1.668960695297123</v>
      </c>
      <c r="D16194" t="s">
        <v>127</v>
      </c>
      <c r="E16194" t="s">
        <v>70</v>
      </c>
      <c r="F16194" s="1">
        <v>39322</v>
      </c>
      <c r="G16194">
        <v>14</v>
      </c>
      <c r="O16194">
        <v>0.2</v>
      </c>
      <c r="P16194" t="s">
        <v>71</v>
      </c>
      <c r="Q16194">
        <v>12.44</v>
      </c>
      <c r="R16194" t="s">
        <v>71</v>
      </c>
      <c r="S16194">
        <v>0.52</v>
      </c>
      <c r="T16194" t="s">
        <v>71</v>
      </c>
      <c r="U16194">
        <v>16.05</v>
      </c>
      <c r="V16194" t="s">
        <v>71</v>
      </c>
      <c r="W16194">
        <v>30.88</v>
      </c>
      <c r="X16194" t="s">
        <v>71</v>
      </c>
      <c r="Y16194">
        <v>44.18</v>
      </c>
      <c r="AE16194">
        <v>4.3</v>
      </c>
      <c r="AF16194" t="s">
        <v>71</v>
      </c>
      <c r="AG16194">
        <v>5.49</v>
      </c>
      <c r="AH16194" t="s">
        <v>71</v>
      </c>
      <c r="AS16194">
        <v>8.77</v>
      </c>
      <c r="AT16194" t="s">
        <v>71</v>
      </c>
    </row>
    <row r="16195" spans="1:46" x14ac:dyDescent="0.2">
      <c r="A16195" t="s">
        <v>125</v>
      </c>
      <c r="B16195" t="s">
        <v>126</v>
      </c>
      <c r="C16195">
        <f>-70.00451933 / 41.94497781</f>
        <v>-1.668960695297123</v>
      </c>
      <c r="D16195" t="s">
        <v>127</v>
      </c>
      <c r="E16195" t="s">
        <v>70</v>
      </c>
      <c r="F16195" s="1">
        <v>40821</v>
      </c>
      <c r="G16195">
        <v>0.1</v>
      </c>
      <c r="I16195">
        <v>15.2</v>
      </c>
      <c r="J16195" t="s">
        <v>71</v>
      </c>
      <c r="K16195">
        <v>0.17</v>
      </c>
      <c r="L16195" t="s">
        <v>71</v>
      </c>
      <c r="M16195">
        <v>8.5</v>
      </c>
      <c r="N16195" t="s">
        <v>71</v>
      </c>
      <c r="S16195">
        <v>0.22</v>
      </c>
      <c r="T16195" t="s">
        <v>71</v>
      </c>
      <c r="U16195">
        <v>6.81</v>
      </c>
      <c r="V16195" t="s">
        <v>71</v>
      </c>
      <c r="W16195">
        <v>13.44</v>
      </c>
      <c r="X16195" t="s">
        <v>71</v>
      </c>
      <c r="Y16195">
        <v>31.81</v>
      </c>
      <c r="AA16195">
        <v>13.22</v>
      </c>
      <c r="AC16195">
        <v>29.16</v>
      </c>
      <c r="AE16195">
        <v>0.6</v>
      </c>
      <c r="AF16195" t="s">
        <v>71</v>
      </c>
      <c r="AG16195">
        <v>4.9400000000000004</v>
      </c>
      <c r="AH16195" t="s">
        <v>71</v>
      </c>
      <c r="AS16195">
        <v>1.0900000000000001</v>
      </c>
      <c r="AT16195" t="s">
        <v>71</v>
      </c>
    </row>
    <row r="16196" spans="1:46" x14ac:dyDescent="0.2">
      <c r="A16196" t="s">
        <v>125</v>
      </c>
      <c r="B16196" t="s">
        <v>126</v>
      </c>
      <c r="C16196">
        <f>-70.00451933 / 41.94497781</f>
        <v>-1.668960695297123</v>
      </c>
      <c r="D16196" t="s">
        <v>127</v>
      </c>
      <c r="E16196" t="s">
        <v>70</v>
      </c>
      <c r="F16196" s="1">
        <v>40821</v>
      </c>
      <c r="G16196">
        <v>1</v>
      </c>
      <c r="O16196">
        <v>8.4600000000000009</v>
      </c>
      <c r="P16196" t="s">
        <v>71</v>
      </c>
      <c r="Q16196">
        <v>20.84</v>
      </c>
      <c r="R16196" t="s">
        <v>71</v>
      </c>
    </row>
    <row r="16197" spans="1:46" x14ac:dyDescent="0.2">
      <c r="A16197" t="s">
        <v>125</v>
      </c>
      <c r="B16197" t="s">
        <v>126</v>
      </c>
      <c r="C16197">
        <f>-70.00451933 / 41.94497781</f>
        <v>-1.668960695297123</v>
      </c>
      <c r="D16197" t="s">
        <v>127</v>
      </c>
      <c r="E16197" t="s">
        <v>70</v>
      </c>
      <c r="F16197" s="1">
        <v>40821</v>
      </c>
      <c r="G16197">
        <v>2</v>
      </c>
      <c r="O16197">
        <v>8.48</v>
      </c>
      <c r="P16197" t="s">
        <v>71</v>
      </c>
      <c r="Q16197">
        <v>20.84</v>
      </c>
      <c r="R16197" t="s">
        <v>71</v>
      </c>
    </row>
    <row r="16198" spans="1:46" x14ac:dyDescent="0.2">
      <c r="A16198" t="s">
        <v>125</v>
      </c>
      <c r="B16198" t="s">
        <v>126</v>
      </c>
      <c r="C16198">
        <f>-70.00451933 / 41.94497781</f>
        <v>-1.668960695297123</v>
      </c>
      <c r="D16198" t="s">
        <v>127</v>
      </c>
      <c r="E16198" t="s">
        <v>70</v>
      </c>
      <c r="F16198" s="1">
        <v>40821</v>
      </c>
      <c r="G16198">
        <v>3</v>
      </c>
      <c r="O16198">
        <v>8.4700000000000006</v>
      </c>
      <c r="P16198" t="s">
        <v>71</v>
      </c>
      <c r="Q16198">
        <v>20.83</v>
      </c>
      <c r="R16198" t="s">
        <v>71</v>
      </c>
    </row>
    <row r="16199" spans="1:46" x14ac:dyDescent="0.2">
      <c r="A16199" t="s">
        <v>125</v>
      </c>
      <c r="B16199" t="s">
        <v>126</v>
      </c>
      <c r="C16199">
        <f>-70.00451933 / 41.94497781</f>
        <v>-1.668960695297123</v>
      </c>
      <c r="D16199" t="s">
        <v>127</v>
      </c>
      <c r="E16199" t="s">
        <v>70</v>
      </c>
      <c r="F16199" s="1">
        <v>40821</v>
      </c>
      <c r="G16199">
        <v>4</v>
      </c>
      <c r="O16199">
        <v>8.4600000000000009</v>
      </c>
      <c r="P16199" t="s">
        <v>71</v>
      </c>
      <c r="Q16199">
        <v>20.83</v>
      </c>
      <c r="R16199" t="s">
        <v>71</v>
      </c>
    </row>
    <row r="16200" spans="1:46" x14ac:dyDescent="0.2">
      <c r="A16200" t="s">
        <v>125</v>
      </c>
      <c r="B16200" t="s">
        <v>126</v>
      </c>
      <c r="C16200">
        <f>-70.00451933 / 41.94497781</f>
        <v>-1.668960695297123</v>
      </c>
      <c r="D16200" t="s">
        <v>127</v>
      </c>
      <c r="E16200" t="s">
        <v>70</v>
      </c>
      <c r="F16200" s="1">
        <v>40821</v>
      </c>
      <c r="G16200">
        <v>5</v>
      </c>
      <c r="O16200">
        <v>8.43</v>
      </c>
      <c r="P16200" t="s">
        <v>71</v>
      </c>
      <c r="Q16200">
        <v>20.82</v>
      </c>
      <c r="R16200" t="s">
        <v>71</v>
      </c>
    </row>
    <row r="16201" spans="1:46" x14ac:dyDescent="0.2">
      <c r="A16201" t="s">
        <v>125</v>
      </c>
      <c r="B16201" t="s">
        <v>126</v>
      </c>
      <c r="C16201">
        <f>-70.00451933 / 41.94497781</f>
        <v>-1.668960695297123</v>
      </c>
      <c r="D16201" t="s">
        <v>127</v>
      </c>
      <c r="E16201" t="s">
        <v>70</v>
      </c>
      <c r="F16201" s="1">
        <v>40821</v>
      </c>
      <c r="G16201">
        <v>6</v>
      </c>
      <c r="O16201">
        <v>8.42</v>
      </c>
      <c r="P16201" t="s">
        <v>71</v>
      </c>
      <c r="Q16201">
        <v>20.81</v>
      </c>
      <c r="R16201" t="s">
        <v>71</v>
      </c>
    </row>
    <row r="16202" spans="1:46" x14ac:dyDescent="0.2">
      <c r="A16202" t="s">
        <v>125</v>
      </c>
      <c r="B16202" t="s">
        <v>126</v>
      </c>
      <c r="C16202">
        <f>-70.00451933 / 41.94497781</f>
        <v>-1.668960695297123</v>
      </c>
      <c r="D16202" t="s">
        <v>127</v>
      </c>
      <c r="E16202" t="s">
        <v>70</v>
      </c>
      <c r="F16202" s="1">
        <v>40821</v>
      </c>
      <c r="G16202">
        <v>7</v>
      </c>
      <c r="O16202">
        <v>8.41</v>
      </c>
      <c r="P16202" t="s">
        <v>71</v>
      </c>
      <c r="Q16202">
        <v>20.77</v>
      </c>
      <c r="R16202" t="s">
        <v>71</v>
      </c>
    </row>
    <row r="16203" spans="1:46" x14ac:dyDescent="0.2">
      <c r="A16203" t="s">
        <v>125</v>
      </c>
      <c r="B16203" t="s">
        <v>126</v>
      </c>
      <c r="C16203">
        <f>-70.00451933 / 41.94497781</f>
        <v>-1.668960695297123</v>
      </c>
      <c r="D16203" t="s">
        <v>127</v>
      </c>
      <c r="E16203" t="s">
        <v>70</v>
      </c>
      <c r="F16203" s="1">
        <v>40821</v>
      </c>
      <c r="G16203">
        <v>8</v>
      </c>
      <c r="O16203">
        <v>8.06</v>
      </c>
      <c r="P16203" t="s">
        <v>71</v>
      </c>
      <c r="Q16203">
        <v>20.69</v>
      </c>
      <c r="R16203" t="s">
        <v>71</v>
      </c>
    </row>
    <row r="16204" spans="1:46" x14ac:dyDescent="0.2">
      <c r="A16204" t="s">
        <v>125</v>
      </c>
      <c r="B16204" t="s">
        <v>126</v>
      </c>
      <c r="C16204">
        <f>-70.00451933 / 41.94497781</f>
        <v>-1.668960695297123</v>
      </c>
      <c r="D16204" t="s">
        <v>127</v>
      </c>
      <c r="E16204" t="s">
        <v>70</v>
      </c>
      <c r="F16204" s="1">
        <v>40821</v>
      </c>
      <c r="G16204">
        <v>9</v>
      </c>
      <c r="O16204">
        <v>6.95</v>
      </c>
      <c r="P16204" t="s">
        <v>71</v>
      </c>
      <c r="Q16204">
        <v>19.829999999999998</v>
      </c>
      <c r="R16204" t="s">
        <v>71</v>
      </c>
    </row>
    <row r="16205" spans="1:46" x14ac:dyDescent="0.2">
      <c r="A16205" t="s">
        <v>125</v>
      </c>
      <c r="B16205" t="s">
        <v>126</v>
      </c>
      <c r="C16205">
        <f>-70.00451933 / 41.94497781</f>
        <v>-1.668960695297123</v>
      </c>
      <c r="D16205" t="s">
        <v>127</v>
      </c>
      <c r="E16205" t="s">
        <v>70</v>
      </c>
      <c r="F16205" s="1">
        <v>40821</v>
      </c>
      <c r="G16205">
        <v>10</v>
      </c>
      <c r="O16205">
        <v>2.5099999999999998</v>
      </c>
      <c r="P16205" t="s">
        <v>71</v>
      </c>
      <c r="Q16205">
        <v>16.309999999999999</v>
      </c>
      <c r="R16205" t="s">
        <v>71</v>
      </c>
    </row>
    <row r="16206" spans="1:46" x14ac:dyDescent="0.2">
      <c r="A16206" t="s">
        <v>125</v>
      </c>
      <c r="B16206" t="s">
        <v>126</v>
      </c>
      <c r="C16206">
        <f>-70.00451933 / 41.94497781</f>
        <v>-1.668960695297123</v>
      </c>
      <c r="D16206" t="s">
        <v>127</v>
      </c>
      <c r="E16206" t="s">
        <v>70</v>
      </c>
      <c r="F16206" s="1">
        <v>40821</v>
      </c>
      <c r="G16206">
        <v>11</v>
      </c>
      <c r="O16206">
        <v>1.84</v>
      </c>
      <c r="P16206" t="s">
        <v>71</v>
      </c>
      <c r="Q16206">
        <v>14.61</v>
      </c>
      <c r="R16206" t="s">
        <v>71</v>
      </c>
    </row>
    <row r="16207" spans="1:46" x14ac:dyDescent="0.2">
      <c r="A16207" t="s">
        <v>125</v>
      </c>
      <c r="B16207" t="s">
        <v>126</v>
      </c>
      <c r="C16207">
        <f>-70.00451933 / 41.94497781</f>
        <v>-1.668960695297123</v>
      </c>
      <c r="D16207" t="s">
        <v>127</v>
      </c>
      <c r="E16207" t="s">
        <v>70</v>
      </c>
      <c r="F16207" s="1">
        <v>40821</v>
      </c>
      <c r="G16207">
        <v>12</v>
      </c>
      <c r="O16207">
        <v>1.45</v>
      </c>
      <c r="P16207" t="s">
        <v>71</v>
      </c>
      <c r="Q16207">
        <v>13.42</v>
      </c>
      <c r="R16207" t="s">
        <v>71</v>
      </c>
    </row>
    <row r="16208" spans="1:46" x14ac:dyDescent="0.2">
      <c r="A16208" t="s">
        <v>125</v>
      </c>
      <c r="B16208" t="s">
        <v>126</v>
      </c>
      <c r="C16208">
        <f>-70.00451933 / 41.94497781</f>
        <v>-1.668960695297123</v>
      </c>
      <c r="D16208" t="s">
        <v>127</v>
      </c>
      <c r="E16208" t="s">
        <v>70</v>
      </c>
      <c r="F16208" s="1">
        <v>40821</v>
      </c>
      <c r="G16208">
        <v>13</v>
      </c>
      <c r="O16208">
        <v>0.3</v>
      </c>
      <c r="P16208" t="s">
        <v>71</v>
      </c>
      <c r="Q16208">
        <v>13.03</v>
      </c>
      <c r="R16208" t="s">
        <v>71</v>
      </c>
    </row>
    <row r="16209" spans="1:46" x14ac:dyDescent="0.2">
      <c r="A16209" t="s">
        <v>125</v>
      </c>
      <c r="B16209" t="s">
        <v>126</v>
      </c>
      <c r="C16209">
        <f>-70.00451933 / 41.94497781</f>
        <v>-1.668960695297123</v>
      </c>
      <c r="D16209" t="s">
        <v>127</v>
      </c>
      <c r="E16209" t="s">
        <v>70</v>
      </c>
      <c r="F16209" s="1">
        <v>40821</v>
      </c>
      <c r="G16209">
        <v>14</v>
      </c>
      <c r="O16209">
        <v>0.28999999999999998</v>
      </c>
      <c r="P16209" t="s">
        <v>71</v>
      </c>
      <c r="Q16209">
        <v>12.7</v>
      </c>
      <c r="R16209" t="s">
        <v>71</v>
      </c>
    </row>
    <row r="16210" spans="1:46" x14ac:dyDescent="0.2">
      <c r="A16210" t="s">
        <v>128</v>
      </c>
      <c r="B16210" t="s">
        <v>129</v>
      </c>
      <c r="C16210">
        <f>-69.99902012 / 41.94331471</f>
        <v>-1.6688957609568953</v>
      </c>
      <c r="D16210" t="s">
        <v>130</v>
      </c>
      <c r="E16210" t="s">
        <v>70</v>
      </c>
      <c r="F16210" s="1">
        <v>37143</v>
      </c>
      <c r="G16210">
        <v>0.5</v>
      </c>
      <c r="I16210">
        <v>3.6</v>
      </c>
      <c r="J16210" t="s">
        <v>71</v>
      </c>
      <c r="K16210">
        <v>1.26</v>
      </c>
      <c r="L16210" t="s">
        <v>71</v>
      </c>
      <c r="M16210">
        <v>3.6</v>
      </c>
      <c r="N16210" t="s">
        <v>71</v>
      </c>
      <c r="O16210">
        <v>7.8</v>
      </c>
      <c r="P16210" t="s">
        <v>71</v>
      </c>
      <c r="Q16210">
        <v>23.5</v>
      </c>
      <c r="R16210" t="s">
        <v>71</v>
      </c>
      <c r="S16210">
        <v>0.05</v>
      </c>
      <c r="T16210" t="s">
        <v>71</v>
      </c>
      <c r="U16210">
        <v>1.55</v>
      </c>
      <c r="V16210" t="s">
        <v>71</v>
      </c>
      <c r="W16210">
        <v>14.9</v>
      </c>
      <c r="X16210" t="s">
        <v>71</v>
      </c>
      <c r="Y16210">
        <v>10.47</v>
      </c>
      <c r="AA16210">
        <v>32.869999999999997</v>
      </c>
      <c r="AC16210">
        <v>41.54</v>
      </c>
      <c r="AE16210">
        <v>0</v>
      </c>
      <c r="AF16210" t="s">
        <v>71</v>
      </c>
      <c r="AG16210">
        <v>4.67</v>
      </c>
      <c r="AH16210" t="s">
        <v>71</v>
      </c>
      <c r="AS16210">
        <v>1.08</v>
      </c>
      <c r="AT16210" t="s">
        <v>71</v>
      </c>
    </row>
    <row r="16211" spans="1:46" x14ac:dyDescent="0.2">
      <c r="A16211" t="s">
        <v>128</v>
      </c>
      <c r="B16211" t="s">
        <v>129</v>
      </c>
      <c r="C16211">
        <f>-69.99902012 / 41.94331471</f>
        <v>-1.6688957609568953</v>
      </c>
      <c r="D16211" t="s">
        <v>130</v>
      </c>
      <c r="E16211" t="s">
        <v>70</v>
      </c>
      <c r="F16211" s="1">
        <v>37143</v>
      </c>
      <c r="G16211">
        <v>1</v>
      </c>
      <c r="O16211">
        <v>7.8</v>
      </c>
      <c r="P16211" t="s">
        <v>71</v>
      </c>
      <c r="Q16211">
        <v>23.5</v>
      </c>
      <c r="R16211" t="s">
        <v>71</v>
      </c>
    </row>
    <row r="16212" spans="1:46" x14ac:dyDescent="0.2">
      <c r="A16212" t="s">
        <v>128</v>
      </c>
      <c r="B16212" t="s">
        <v>129</v>
      </c>
      <c r="C16212">
        <f>-69.99902012 / 41.94331471</f>
        <v>-1.6688957609568953</v>
      </c>
      <c r="D16212" t="s">
        <v>130</v>
      </c>
      <c r="E16212" t="s">
        <v>70</v>
      </c>
      <c r="F16212" s="1">
        <v>37143</v>
      </c>
      <c r="G16212">
        <v>2</v>
      </c>
      <c r="K16212">
        <v>0.93</v>
      </c>
      <c r="L16212" t="s">
        <v>71</v>
      </c>
      <c r="O16212">
        <v>7.1</v>
      </c>
      <c r="P16212" t="s">
        <v>71</v>
      </c>
      <c r="Q16212">
        <v>22.9</v>
      </c>
      <c r="R16212" t="s">
        <v>71</v>
      </c>
      <c r="S16212">
        <v>0.13</v>
      </c>
      <c r="T16212" t="s">
        <v>71</v>
      </c>
      <c r="W16212">
        <v>14.6</v>
      </c>
      <c r="X16212" t="s">
        <v>71</v>
      </c>
      <c r="AE16212">
        <v>0.7</v>
      </c>
      <c r="AF16212" t="s">
        <v>71</v>
      </c>
      <c r="AG16212">
        <v>4.7699999999999996</v>
      </c>
      <c r="AH16212" t="s">
        <v>71</v>
      </c>
      <c r="AS16212">
        <v>0.48</v>
      </c>
      <c r="AT16212" t="s">
        <v>71</v>
      </c>
    </row>
    <row r="16213" spans="1:46" x14ac:dyDescent="0.2">
      <c r="A16213" t="s">
        <v>128</v>
      </c>
      <c r="B16213" t="s">
        <v>129</v>
      </c>
      <c r="C16213">
        <f>-69.99902012 / 41.94331471</f>
        <v>-1.6688957609568953</v>
      </c>
      <c r="D16213" t="s">
        <v>130</v>
      </c>
      <c r="E16213" t="s">
        <v>70</v>
      </c>
      <c r="F16213" s="1">
        <v>37143</v>
      </c>
      <c r="G16213">
        <v>3</v>
      </c>
      <c r="O16213">
        <v>5.6</v>
      </c>
      <c r="P16213" t="s">
        <v>71</v>
      </c>
      <c r="Q16213">
        <v>22.5</v>
      </c>
      <c r="R16213" t="s">
        <v>71</v>
      </c>
    </row>
    <row r="16214" spans="1:46" x14ac:dyDescent="0.2">
      <c r="A16214" t="s">
        <v>128</v>
      </c>
      <c r="B16214" t="s">
        <v>129</v>
      </c>
      <c r="C16214">
        <f>-69.99902012 / 41.94331471</f>
        <v>-1.6688957609568953</v>
      </c>
      <c r="D16214" t="s">
        <v>130</v>
      </c>
      <c r="E16214" t="s">
        <v>70</v>
      </c>
      <c r="F16214" s="1">
        <v>37873</v>
      </c>
      <c r="G16214">
        <v>0.5</v>
      </c>
      <c r="I16214">
        <v>1.65</v>
      </c>
      <c r="J16214" t="s">
        <v>71</v>
      </c>
      <c r="S16214">
        <v>0.4</v>
      </c>
      <c r="T16214" t="s">
        <v>71</v>
      </c>
      <c r="U16214">
        <v>12.39</v>
      </c>
      <c r="V16214" t="s">
        <v>71</v>
      </c>
      <c r="W16214">
        <v>22.3</v>
      </c>
      <c r="X16214" t="s">
        <v>71</v>
      </c>
      <c r="Y16214">
        <v>40.44</v>
      </c>
      <c r="AS16214">
        <v>0.11</v>
      </c>
      <c r="AT16214" t="s">
        <v>71</v>
      </c>
    </row>
    <row r="16215" spans="1:46" x14ac:dyDescent="0.2">
      <c r="A16215" t="s">
        <v>128</v>
      </c>
      <c r="B16215" t="s">
        <v>129</v>
      </c>
      <c r="C16215">
        <f>-69.99902012 / 41.94331471</f>
        <v>-1.6688957609568953</v>
      </c>
      <c r="D16215" t="s">
        <v>130</v>
      </c>
      <c r="E16215" t="s">
        <v>70</v>
      </c>
      <c r="F16215" s="1">
        <v>38231</v>
      </c>
      <c r="G16215">
        <v>0.5</v>
      </c>
      <c r="I16215">
        <v>3.1</v>
      </c>
      <c r="J16215" t="s">
        <v>71</v>
      </c>
      <c r="K16215">
        <v>2.72</v>
      </c>
      <c r="L16215" t="s">
        <v>71</v>
      </c>
      <c r="M16215">
        <v>3.1</v>
      </c>
      <c r="N16215" t="s">
        <v>71</v>
      </c>
      <c r="O16215">
        <v>6.5</v>
      </c>
      <c r="P16215" t="s">
        <v>71</v>
      </c>
      <c r="Q16215">
        <v>24.7</v>
      </c>
      <c r="R16215" t="s">
        <v>71</v>
      </c>
      <c r="S16215">
        <v>0.28999999999999998</v>
      </c>
      <c r="T16215" t="s">
        <v>71</v>
      </c>
      <c r="U16215">
        <v>8.98</v>
      </c>
      <c r="V16215" t="s">
        <v>71</v>
      </c>
      <c r="W16215">
        <v>20.93</v>
      </c>
      <c r="X16215" t="s">
        <v>71</v>
      </c>
      <c r="Y16215">
        <v>35.799999999999997</v>
      </c>
      <c r="AA16215">
        <v>40.42</v>
      </c>
      <c r="AC16215">
        <v>43.7</v>
      </c>
      <c r="AE16215">
        <v>1.61</v>
      </c>
      <c r="AF16215" t="s">
        <v>71</v>
      </c>
      <c r="AG16215">
        <v>5.25</v>
      </c>
      <c r="AH16215" t="s">
        <v>71</v>
      </c>
      <c r="AS16215">
        <v>0.69</v>
      </c>
      <c r="AT16215" t="s">
        <v>71</v>
      </c>
    </row>
    <row r="16216" spans="1:46" x14ac:dyDescent="0.2">
      <c r="A16216" t="s">
        <v>128</v>
      </c>
      <c r="B16216" t="s">
        <v>129</v>
      </c>
      <c r="C16216">
        <f>-69.99902012 / 41.94331471</f>
        <v>-1.6688957609568953</v>
      </c>
      <c r="D16216" t="s">
        <v>130</v>
      </c>
      <c r="E16216" t="s">
        <v>70</v>
      </c>
      <c r="F16216" s="1">
        <v>38231</v>
      </c>
      <c r="G16216">
        <v>1</v>
      </c>
      <c r="O16216">
        <v>6.5</v>
      </c>
      <c r="P16216" t="s">
        <v>71</v>
      </c>
      <c r="Q16216">
        <v>24.5</v>
      </c>
      <c r="R16216" t="s">
        <v>71</v>
      </c>
    </row>
    <row r="16217" spans="1:46" x14ac:dyDescent="0.2">
      <c r="A16217" t="s">
        <v>128</v>
      </c>
      <c r="B16217" t="s">
        <v>129</v>
      </c>
      <c r="C16217">
        <f>-69.99902012 / 41.94331471</f>
        <v>-1.6688957609568953</v>
      </c>
      <c r="D16217" t="s">
        <v>130</v>
      </c>
      <c r="E16217" t="s">
        <v>70</v>
      </c>
      <c r="F16217" s="1">
        <v>38231</v>
      </c>
      <c r="G16217">
        <v>2</v>
      </c>
      <c r="K16217">
        <v>2.4</v>
      </c>
      <c r="L16217" t="s">
        <v>71</v>
      </c>
      <c r="O16217">
        <v>6.6</v>
      </c>
      <c r="P16217" t="s">
        <v>71</v>
      </c>
      <c r="Q16217">
        <v>24.4</v>
      </c>
      <c r="R16217" t="s">
        <v>71</v>
      </c>
      <c r="S16217">
        <v>0.52</v>
      </c>
      <c r="T16217" t="s">
        <v>71</v>
      </c>
      <c r="U16217">
        <v>16.11</v>
      </c>
      <c r="V16217" t="s">
        <v>71</v>
      </c>
      <c r="W16217">
        <v>26.47</v>
      </c>
      <c r="X16217" t="s">
        <v>71</v>
      </c>
      <c r="Y16217">
        <v>44.23</v>
      </c>
      <c r="AA16217">
        <v>39.19</v>
      </c>
      <c r="AE16217">
        <v>1.61</v>
      </c>
      <c r="AF16217" t="s">
        <v>71</v>
      </c>
      <c r="AG16217">
        <v>5.25</v>
      </c>
      <c r="AH16217" t="s">
        <v>71</v>
      </c>
      <c r="AS16217">
        <v>0.92</v>
      </c>
      <c r="AT16217" t="s">
        <v>71</v>
      </c>
    </row>
    <row r="16218" spans="1:46" x14ac:dyDescent="0.2">
      <c r="A16218" t="s">
        <v>128</v>
      </c>
      <c r="B16218" t="s">
        <v>129</v>
      </c>
      <c r="C16218">
        <f>-69.99902012 / 41.94331471</f>
        <v>-1.6688957609568953</v>
      </c>
      <c r="D16218" t="s">
        <v>130</v>
      </c>
      <c r="E16218" t="s">
        <v>70</v>
      </c>
      <c r="F16218" s="1">
        <v>38231</v>
      </c>
      <c r="G16218">
        <v>2.5</v>
      </c>
      <c r="O16218">
        <v>6.7</v>
      </c>
      <c r="P16218" t="s">
        <v>71</v>
      </c>
      <c r="Q16218">
        <v>24.3</v>
      </c>
      <c r="R16218" t="s">
        <v>71</v>
      </c>
    </row>
    <row r="16219" spans="1:46" x14ac:dyDescent="0.2">
      <c r="A16219" t="s">
        <v>131</v>
      </c>
      <c r="B16219" t="s">
        <v>132</v>
      </c>
      <c r="C16219">
        <f>-70.00056322 / 41.94047071</f>
        <v>-1.6690457220669568</v>
      </c>
      <c r="D16219" t="s">
        <v>74</v>
      </c>
      <c r="E16219" t="s">
        <v>70</v>
      </c>
      <c r="F16219" s="1">
        <v>37143</v>
      </c>
      <c r="G16219">
        <v>0.5</v>
      </c>
      <c r="I16219">
        <v>16</v>
      </c>
      <c r="J16219" t="s">
        <v>71</v>
      </c>
      <c r="K16219">
        <v>1.1399999999999999</v>
      </c>
      <c r="L16219" t="s">
        <v>71</v>
      </c>
      <c r="M16219">
        <v>6</v>
      </c>
      <c r="N16219" t="s">
        <v>71</v>
      </c>
      <c r="O16219">
        <v>8.65</v>
      </c>
      <c r="P16219" t="s">
        <v>71</v>
      </c>
      <c r="Q16219">
        <v>24.6</v>
      </c>
      <c r="R16219" t="s">
        <v>71</v>
      </c>
      <c r="S16219">
        <v>0.05</v>
      </c>
      <c r="T16219" t="s">
        <v>71</v>
      </c>
      <c r="U16219">
        <v>1.55</v>
      </c>
      <c r="V16219" t="s">
        <v>71</v>
      </c>
      <c r="W16219">
        <v>5.7</v>
      </c>
      <c r="X16219" t="s">
        <v>71</v>
      </c>
      <c r="Y16219">
        <v>10.47</v>
      </c>
      <c r="AA16219">
        <v>31.89</v>
      </c>
      <c r="AC16219">
        <v>34.18</v>
      </c>
      <c r="AE16219">
        <v>4.5999999999999996</v>
      </c>
      <c r="AF16219" t="s">
        <v>71</v>
      </c>
      <c r="AG16219">
        <v>4.8600000000000003</v>
      </c>
      <c r="AH16219" t="s">
        <v>71</v>
      </c>
      <c r="AS16219">
        <v>0.45</v>
      </c>
      <c r="AT16219" t="s">
        <v>71</v>
      </c>
    </row>
    <row r="16220" spans="1:46" x14ac:dyDescent="0.2">
      <c r="A16220" t="s">
        <v>131</v>
      </c>
      <c r="B16220" t="s">
        <v>132</v>
      </c>
      <c r="C16220">
        <f>-70.00056322 / 41.94047071</f>
        <v>-1.6690457220669568</v>
      </c>
      <c r="D16220" t="s">
        <v>74</v>
      </c>
      <c r="E16220" t="s">
        <v>70</v>
      </c>
      <c r="F16220" s="1">
        <v>37143</v>
      </c>
      <c r="G16220">
        <v>1</v>
      </c>
      <c r="O16220">
        <v>8.3800000000000008</v>
      </c>
      <c r="P16220" t="s">
        <v>71</v>
      </c>
      <c r="Q16220">
        <v>24.7</v>
      </c>
      <c r="R16220" t="s">
        <v>71</v>
      </c>
    </row>
    <row r="16221" spans="1:46" x14ac:dyDescent="0.2">
      <c r="A16221" t="s">
        <v>131</v>
      </c>
      <c r="B16221" t="s">
        <v>132</v>
      </c>
      <c r="C16221">
        <f>-70.00056322 / 41.94047071</f>
        <v>-1.6690457220669568</v>
      </c>
      <c r="D16221" t="s">
        <v>74</v>
      </c>
      <c r="E16221" t="s">
        <v>70</v>
      </c>
      <c r="F16221" s="1">
        <v>37143</v>
      </c>
      <c r="G16221">
        <v>2</v>
      </c>
      <c r="O16221">
        <v>8.36</v>
      </c>
      <c r="P16221" t="s">
        <v>71</v>
      </c>
      <c r="Q16221">
        <v>24.7</v>
      </c>
      <c r="R16221" t="s">
        <v>71</v>
      </c>
    </row>
    <row r="16222" spans="1:46" x14ac:dyDescent="0.2">
      <c r="A16222" t="s">
        <v>131</v>
      </c>
      <c r="B16222" t="s">
        <v>132</v>
      </c>
      <c r="C16222">
        <f>-70.00056322 / 41.94047071</f>
        <v>-1.6690457220669568</v>
      </c>
      <c r="D16222" t="s">
        <v>74</v>
      </c>
      <c r="E16222" t="s">
        <v>70</v>
      </c>
      <c r="F16222" s="1">
        <v>37143</v>
      </c>
      <c r="G16222">
        <v>3</v>
      </c>
      <c r="K16222">
        <v>1.3</v>
      </c>
      <c r="L16222" t="s">
        <v>71</v>
      </c>
      <c r="O16222">
        <v>8.35</v>
      </c>
      <c r="P16222" t="s">
        <v>71</v>
      </c>
      <c r="Q16222">
        <v>24.7</v>
      </c>
      <c r="R16222" t="s">
        <v>71</v>
      </c>
      <c r="S16222">
        <v>0.05</v>
      </c>
      <c r="T16222" t="s">
        <v>71</v>
      </c>
      <c r="U16222">
        <v>1.55</v>
      </c>
      <c r="V16222" t="s">
        <v>71</v>
      </c>
      <c r="W16222">
        <v>7.8</v>
      </c>
      <c r="X16222" t="s">
        <v>71</v>
      </c>
      <c r="Y16222">
        <v>10.47</v>
      </c>
      <c r="AA16222">
        <v>33.17</v>
      </c>
      <c r="AE16222">
        <v>0.3</v>
      </c>
      <c r="AF16222" t="s">
        <v>71</v>
      </c>
      <c r="AG16222">
        <v>4.8899999999999997</v>
      </c>
      <c r="AH16222" t="s">
        <v>71</v>
      </c>
      <c r="AS16222">
        <v>0.37</v>
      </c>
      <c r="AT16222" t="s">
        <v>71</v>
      </c>
    </row>
    <row r="16223" spans="1:46" x14ac:dyDescent="0.2">
      <c r="A16223" t="s">
        <v>131</v>
      </c>
      <c r="B16223" t="s">
        <v>132</v>
      </c>
      <c r="C16223">
        <f>-70.00056322 / 41.94047071</f>
        <v>-1.6690457220669568</v>
      </c>
      <c r="D16223" t="s">
        <v>74</v>
      </c>
      <c r="E16223" t="s">
        <v>70</v>
      </c>
      <c r="F16223" s="1">
        <v>37143</v>
      </c>
      <c r="G16223">
        <v>4</v>
      </c>
      <c r="O16223">
        <v>8.31</v>
      </c>
      <c r="P16223" t="s">
        <v>71</v>
      </c>
      <c r="Q16223">
        <v>24.6</v>
      </c>
      <c r="R16223" t="s">
        <v>71</v>
      </c>
    </row>
    <row r="16224" spans="1:46" x14ac:dyDescent="0.2">
      <c r="A16224" t="s">
        <v>131</v>
      </c>
      <c r="B16224" t="s">
        <v>132</v>
      </c>
      <c r="C16224">
        <f>-70.00056322 / 41.94047071</f>
        <v>-1.6690457220669568</v>
      </c>
      <c r="D16224" t="s">
        <v>74</v>
      </c>
      <c r="E16224" t="s">
        <v>70</v>
      </c>
      <c r="F16224" s="1">
        <v>37143</v>
      </c>
      <c r="G16224">
        <v>5</v>
      </c>
      <c r="O16224">
        <v>8.2899999999999991</v>
      </c>
      <c r="P16224" t="s">
        <v>71</v>
      </c>
      <c r="Q16224">
        <v>24.4</v>
      </c>
      <c r="R16224" t="s">
        <v>71</v>
      </c>
    </row>
    <row r="16225" spans="1:46" x14ac:dyDescent="0.2">
      <c r="A16225" t="s">
        <v>131</v>
      </c>
      <c r="B16225" t="s">
        <v>132</v>
      </c>
      <c r="C16225">
        <f>-70.00056322 / 41.94047071</f>
        <v>-1.6690457220669568</v>
      </c>
      <c r="D16225" t="s">
        <v>74</v>
      </c>
      <c r="E16225" t="s">
        <v>70</v>
      </c>
      <c r="F16225" s="1">
        <v>37143</v>
      </c>
      <c r="G16225">
        <v>6</v>
      </c>
      <c r="O16225">
        <v>8.23</v>
      </c>
      <c r="P16225" t="s">
        <v>71</v>
      </c>
      <c r="Q16225">
        <v>24.4</v>
      </c>
      <c r="R16225" t="s">
        <v>71</v>
      </c>
    </row>
    <row r="16226" spans="1:46" x14ac:dyDescent="0.2">
      <c r="A16226" t="s">
        <v>131</v>
      </c>
      <c r="B16226" t="s">
        <v>132</v>
      </c>
      <c r="C16226">
        <f>-70.00056322 / 41.94047071</f>
        <v>-1.6690457220669568</v>
      </c>
      <c r="D16226" t="s">
        <v>74</v>
      </c>
      <c r="E16226" t="s">
        <v>70</v>
      </c>
      <c r="F16226" s="1">
        <v>37143</v>
      </c>
      <c r="G16226">
        <v>7</v>
      </c>
      <c r="O16226">
        <v>8.15</v>
      </c>
      <c r="P16226" t="s">
        <v>71</v>
      </c>
      <c r="Q16226">
        <v>24.3</v>
      </c>
      <c r="R16226" t="s">
        <v>71</v>
      </c>
    </row>
    <row r="16227" spans="1:46" x14ac:dyDescent="0.2">
      <c r="A16227" t="s">
        <v>131</v>
      </c>
      <c r="B16227" t="s">
        <v>132</v>
      </c>
      <c r="C16227">
        <f>-70.00056322 / 41.94047071</f>
        <v>-1.6690457220669568</v>
      </c>
      <c r="D16227" t="s">
        <v>74</v>
      </c>
      <c r="E16227" t="s">
        <v>70</v>
      </c>
      <c r="F16227" s="1">
        <v>37143</v>
      </c>
      <c r="G16227">
        <v>8</v>
      </c>
      <c r="O16227">
        <v>8.1999999999999993</v>
      </c>
      <c r="P16227" t="s">
        <v>71</v>
      </c>
      <c r="Q16227">
        <v>24.3</v>
      </c>
      <c r="R16227" t="s">
        <v>71</v>
      </c>
    </row>
    <row r="16228" spans="1:46" x14ac:dyDescent="0.2">
      <c r="A16228" t="s">
        <v>131</v>
      </c>
      <c r="B16228" t="s">
        <v>132</v>
      </c>
      <c r="C16228">
        <f>-70.00056322 / 41.94047071</f>
        <v>-1.6690457220669568</v>
      </c>
      <c r="D16228" t="s">
        <v>74</v>
      </c>
      <c r="E16228" t="s">
        <v>70</v>
      </c>
      <c r="F16228" s="1">
        <v>37143</v>
      </c>
      <c r="G16228">
        <v>9</v>
      </c>
      <c r="K16228">
        <v>0.95</v>
      </c>
      <c r="L16228" t="s">
        <v>71</v>
      </c>
      <c r="O16228">
        <v>8.18</v>
      </c>
      <c r="P16228" t="s">
        <v>71</v>
      </c>
      <c r="Q16228">
        <v>24.3</v>
      </c>
      <c r="R16228" t="s">
        <v>71</v>
      </c>
      <c r="S16228">
        <v>0.08</v>
      </c>
      <c r="T16228" t="s">
        <v>71</v>
      </c>
      <c r="U16228">
        <v>2.48</v>
      </c>
      <c r="V16228" t="s">
        <v>71</v>
      </c>
      <c r="W16228">
        <v>7.1</v>
      </c>
      <c r="X16228" t="s">
        <v>71</v>
      </c>
      <c r="Y16228">
        <v>17.25</v>
      </c>
      <c r="AA16228">
        <v>30.1</v>
      </c>
      <c r="AE16228">
        <v>0.3</v>
      </c>
      <c r="AF16228" t="s">
        <v>71</v>
      </c>
      <c r="AG16228">
        <v>4.92</v>
      </c>
      <c r="AH16228" t="s">
        <v>71</v>
      </c>
      <c r="AS16228">
        <v>0.47</v>
      </c>
      <c r="AT16228" t="s">
        <v>71</v>
      </c>
    </row>
    <row r="16229" spans="1:46" x14ac:dyDescent="0.2">
      <c r="A16229" t="s">
        <v>131</v>
      </c>
      <c r="B16229" t="s">
        <v>132</v>
      </c>
      <c r="C16229">
        <f>-70.00056322 / 41.94047071</f>
        <v>-1.6690457220669568</v>
      </c>
      <c r="D16229" t="s">
        <v>74</v>
      </c>
      <c r="E16229" t="s">
        <v>70</v>
      </c>
      <c r="F16229" s="1">
        <v>37143</v>
      </c>
      <c r="G16229">
        <v>10</v>
      </c>
      <c r="O16229">
        <v>8.14</v>
      </c>
      <c r="P16229" t="s">
        <v>71</v>
      </c>
      <c r="Q16229">
        <v>24.3</v>
      </c>
      <c r="R16229" t="s">
        <v>71</v>
      </c>
    </row>
    <row r="16230" spans="1:46" x14ac:dyDescent="0.2">
      <c r="A16230" t="s">
        <v>131</v>
      </c>
      <c r="B16230" t="s">
        <v>132</v>
      </c>
      <c r="C16230">
        <f>-70.00056322 / 41.94047071</f>
        <v>-1.6690457220669568</v>
      </c>
      <c r="D16230" t="s">
        <v>74</v>
      </c>
      <c r="E16230" t="s">
        <v>70</v>
      </c>
      <c r="F16230" s="1">
        <v>37143</v>
      </c>
      <c r="G16230">
        <v>11</v>
      </c>
      <c r="O16230">
        <v>7.17</v>
      </c>
      <c r="P16230" t="s">
        <v>71</v>
      </c>
      <c r="Q16230">
        <v>23.6</v>
      </c>
      <c r="R16230" t="s">
        <v>71</v>
      </c>
    </row>
    <row r="16231" spans="1:46" x14ac:dyDescent="0.2">
      <c r="A16231" t="s">
        <v>131</v>
      </c>
      <c r="B16231" t="s">
        <v>132</v>
      </c>
      <c r="C16231">
        <f>-70.00056322 / 41.94047071</f>
        <v>-1.6690457220669568</v>
      </c>
      <c r="D16231" t="s">
        <v>74</v>
      </c>
      <c r="E16231" t="s">
        <v>70</v>
      </c>
      <c r="F16231" s="1">
        <v>37143</v>
      </c>
      <c r="G16231">
        <v>12</v>
      </c>
      <c r="O16231">
        <v>4.5</v>
      </c>
      <c r="P16231" t="s">
        <v>71</v>
      </c>
      <c r="Q16231">
        <v>20.2</v>
      </c>
      <c r="R16231" t="s">
        <v>71</v>
      </c>
    </row>
    <row r="16232" spans="1:46" x14ac:dyDescent="0.2">
      <c r="A16232" t="s">
        <v>131</v>
      </c>
      <c r="B16232" t="s">
        <v>132</v>
      </c>
      <c r="C16232">
        <f>-70.00056322 / 41.94047071</f>
        <v>-1.6690457220669568</v>
      </c>
      <c r="D16232" t="s">
        <v>74</v>
      </c>
      <c r="E16232" t="s">
        <v>70</v>
      </c>
      <c r="F16232" s="1">
        <v>37143</v>
      </c>
      <c r="G16232">
        <v>13</v>
      </c>
      <c r="O16232">
        <v>3.2</v>
      </c>
      <c r="P16232" t="s">
        <v>71</v>
      </c>
      <c r="Q16232">
        <v>19.5</v>
      </c>
      <c r="R16232" t="s">
        <v>71</v>
      </c>
    </row>
    <row r="16233" spans="1:46" x14ac:dyDescent="0.2">
      <c r="A16233" t="s">
        <v>131</v>
      </c>
      <c r="B16233" t="s">
        <v>132</v>
      </c>
      <c r="C16233">
        <f>-70.00056322 / 41.94047071</f>
        <v>-1.6690457220669568</v>
      </c>
      <c r="D16233" t="s">
        <v>74</v>
      </c>
      <c r="E16233" t="s">
        <v>70</v>
      </c>
      <c r="F16233" s="1">
        <v>37143</v>
      </c>
      <c r="G16233">
        <v>14</v>
      </c>
      <c r="O16233">
        <v>1.1000000000000001</v>
      </c>
      <c r="P16233" t="s">
        <v>71</v>
      </c>
      <c r="Q16233">
        <v>18.2</v>
      </c>
      <c r="R16233" t="s">
        <v>71</v>
      </c>
    </row>
    <row r="16234" spans="1:46" x14ac:dyDescent="0.2">
      <c r="A16234" t="s">
        <v>131</v>
      </c>
      <c r="B16234" t="s">
        <v>132</v>
      </c>
      <c r="C16234">
        <f>-70.00056322 / 41.94047071</f>
        <v>-1.6690457220669568</v>
      </c>
      <c r="D16234" t="s">
        <v>74</v>
      </c>
      <c r="E16234" t="s">
        <v>70</v>
      </c>
      <c r="F16234" s="1">
        <v>37143</v>
      </c>
      <c r="G16234">
        <v>15</v>
      </c>
      <c r="K16234">
        <v>5.28</v>
      </c>
      <c r="L16234" t="s">
        <v>71</v>
      </c>
      <c r="O16234">
        <v>0.39</v>
      </c>
      <c r="P16234" t="s">
        <v>71</v>
      </c>
      <c r="Q16234">
        <v>17.100000000000001</v>
      </c>
      <c r="R16234" t="s">
        <v>71</v>
      </c>
      <c r="S16234">
        <v>0.24</v>
      </c>
      <c r="T16234" t="s">
        <v>71</v>
      </c>
      <c r="U16234">
        <v>7.43</v>
      </c>
      <c r="V16234" t="s">
        <v>71</v>
      </c>
      <c r="W16234">
        <v>41.4</v>
      </c>
      <c r="X16234" t="s">
        <v>71</v>
      </c>
      <c r="Y16234">
        <v>33.07</v>
      </c>
      <c r="AA16234">
        <v>46.92</v>
      </c>
      <c r="AE16234">
        <v>6.4</v>
      </c>
      <c r="AF16234" t="s">
        <v>71</v>
      </c>
      <c r="AG16234">
        <v>5.74</v>
      </c>
      <c r="AH16234" t="s">
        <v>71</v>
      </c>
      <c r="AS16234">
        <v>17.07</v>
      </c>
      <c r="AT16234" t="s">
        <v>71</v>
      </c>
    </row>
    <row r="16235" spans="1:46" x14ac:dyDescent="0.2">
      <c r="A16235" t="s">
        <v>131</v>
      </c>
      <c r="B16235" t="s">
        <v>132</v>
      </c>
      <c r="C16235">
        <f>-70.00056322 / 41.94047071</f>
        <v>-1.6690457220669568</v>
      </c>
      <c r="D16235" t="s">
        <v>74</v>
      </c>
      <c r="E16235" t="s">
        <v>70</v>
      </c>
      <c r="F16235" s="1">
        <v>37873</v>
      </c>
      <c r="G16235">
        <v>0.5</v>
      </c>
      <c r="I16235">
        <v>16</v>
      </c>
      <c r="J16235" t="s">
        <v>71</v>
      </c>
      <c r="K16235">
        <v>1.51</v>
      </c>
      <c r="L16235" t="s">
        <v>71</v>
      </c>
      <c r="M16235">
        <v>5.37</v>
      </c>
      <c r="N16235" t="s">
        <v>71</v>
      </c>
      <c r="O16235">
        <v>8.31</v>
      </c>
      <c r="P16235" t="s">
        <v>71</v>
      </c>
      <c r="Q16235">
        <v>22.67</v>
      </c>
      <c r="R16235" t="s">
        <v>71</v>
      </c>
      <c r="S16235">
        <v>0.1</v>
      </c>
      <c r="T16235" t="s">
        <v>71</v>
      </c>
      <c r="U16235">
        <v>3.1</v>
      </c>
      <c r="V16235" t="s">
        <v>71</v>
      </c>
      <c r="W16235">
        <v>4.9000000000000004</v>
      </c>
      <c r="X16235" t="s">
        <v>71</v>
      </c>
      <c r="Y16235">
        <v>20.46</v>
      </c>
      <c r="AA16235">
        <v>34.64</v>
      </c>
      <c r="AC16235">
        <v>35.78</v>
      </c>
      <c r="AE16235">
        <v>7.0000000000000007E-2</v>
      </c>
      <c r="AF16235" t="s">
        <v>71</v>
      </c>
      <c r="AG16235">
        <v>5.21</v>
      </c>
      <c r="AH16235" t="s">
        <v>71</v>
      </c>
      <c r="AS16235">
        <v>0.03</v>
      </c>
      <c r="AT16235" t="s">
        <v>71</v>
      </c>
    </row>
    <row r="16236" spans="1:46" x14ac:dyDescent="0.2">
      <c r="A16236" t="s">
        <v>131</v>
      </c>
      <c r="B16236" t="s">
        <v>132</v>
      </c>
      <c r="C16236">
        <f>-70.00056322 / 41.94047071</f>
        <v>-1.6690457220669568</v>
      </c>
      <c r="D16236" t="s">
        <v>74</v>
      </c>
      <c r="E16236" t="s">
        <v>70</v>
      </c>
      <c r="F16236" s="1">
        <v>37873</v>
      </c>
      <c r="G16236">
        <v>1</v>
      </c>
      <c r="O16236">
        <v>8.31</v>
      </c>
      <c r="P16236" t="s">
        <v>71</v>
      </c>
      <c r="Q16236">
        <v>22.65</v>
      </c>
      <c r="R16236" t="s">
        <v>71</v>
      </c>
    </row>
    <row r="16237" spans="1:46" x14ac:dyDescent="0.2">
      <c r="A16237" t="s">
        <v>131</v>
      </c>
      <c r="B16237" t="s">
        <v>132</v>
      </c>
      <c r="C16237">
        <f>-70.00056322 / 41.94047071</f>
        <v>-1.6690457220669568</v>
      </c>
      <c r="D16237" t="s">
        <v>74</v>
      </c>
      <c r="E16237" t="s">
        <v>70</v>
      </c>
      <c r="F16237" s="1">
        <v>37873</v>
      </c>
      <c r="G16237">
        <v>2</v>
      </c>
      <c r="O16237">
        <v>8.32</v>
      </c>
      <c r="P16237" t="s">
        <v>71</v>
      </c>
      <c r="Q16237">
        <v>22.62</v>
      </c>
      <c r="R16237" t="s">
        <v>71</v>
      </c>
    </row>
    <row r="16238" spans="1:46" x14ac:dyDescent="0.2">
      <c r="A16238" t="s">
        <v>131</v>
      </c>
      <c r="B16238" t="s">
        <v>132</v>
      </c>
      <c r="C16238">
        <f>-70.00056322 / 41.94047071</f>
        <v>-1.6690457220669568</v>
      </c>
      <c r="D16238" t="s">
        <v>74</v>
      </c>
      <c r="E16238" t="s">
        <v>70</v>
      </c>
      <c r="F16238" s="1">
        <v>37873</v>
      </c>
      <c r="G16238">
        <v>3</v>
      </c>
      <c r="K16238">
        <v>1.89</v>
      </c>
      <c r="L16238" t="s">
        <v>71</v>
      </c>
      <c r="O16238">
        <v>8.33</v>
      </c>
      <c r="P16238" t="s">
        <v>71</v>
      </c>
      <c r="Q16238">
        <v>22.53</v>
      </c>
      <c r="R16238" t="s">
        <v>71</v>
      </c>
      <c r="S16238">
        <v>0.1</v>
      </c>
      <c r="T16238" t="s">
        <v>71</v>
      </c>
      <c r="W16238">
        <v>5.5</v>
      </c>
      <c r="X16238" t="s">
        <v>71</v>
      </c>
      <c r="AE16238">
        <v>0.06</v>
      </c>
      <c r="AF16238" t="s">
        <v>71</v>
      </c>
      <c r="AG16238">
        <v>5.12</v>
      </c>
      <c r="AH16238" t="s">
        <v>71</v>
      </c>
      <c r="AS16238">
        <v>0.03</v>
      </c>
      <c r="AT16238" t="s">
        <v>71</v>
      </c>
    </row>
    <row r="16239" spans="1:46" x14ac:dyDescent="0.2">
      <c r="A16239" t="s">
        <v>131</v>
      </c>
      <c r="B16239" t="s">
        <v>132</v>
      </c>
      <c r="C16239">
        <f>-70.00056322 / 41.94047071</f>
        <v>-1.6690457220669568</v>
      </c>
      <c r="D16239" t="s">
        <v>74</v>
      </c>
      <c r="E16239" t="s">
        <v>70</v>
      </c>
      <c r="F16239" s="1">
        <v>37873</v>
      </c>
      <c r="G16239">
        <v>4</v>
      </c>
      <c r="O16239">
        <v>8.35</v>
      </c>
      <c r="P16239" t="s">
        <v>71</v>
      </c>
      <c r="Q16239">
        <v>22.47</v>
      </c>
      <c r="R16239" t="s">
        <v>71</v>
      </c>
    </row>
    <row r="16240" spans="1:46" x14ac:dyDescent="0.2">
      <c r="A16240" t="s">
        <v>131</v>
      </c>
      <c r="B16240" t="s">
        <v>132</v>
      </c>
      <c r="C16240">
        <f>-70.00056322 / 41.94047071</f>
        <v>-1.6690457220669568</v>
      </c>
      <c r="D16240" t="s">
        <v>74</v>
      </c>
      <c r="E16240" t="s">
        <v>70</v>
      </c>
      <c r="F16240" s="1">
        <v>37873</v>
      </c>
      <c r="G16240">
        <v>5</v>
      </c>
      <c r="O16240">
        <v>8.33</v>
      </c>
      <c r="P16240" t="s">
        <v>71</v>
      </c>
      <c r="Q16240">
        <v>22.4</v>
      </c>
      <c r="R16240" t="s">
        <v>71</v>
      </c>
    </row>
    <row r="16241" spans="1:46" x14ac:dyDescent="0.2">
      <c r="A16241" t="s">
        <v>131</v>
      </c>
      <c r="B16241" t="s">
        <v>132</v>
      </c>
      <c r="C16241">
        <f>-70.00056322 / 41.94047071</f>
        <v>-1.6690457220669568</v>
      </c>
      <c r="D16241" t="s">
        <v>74</v>
      </c>
      <c r="E16241" t="s">
        <v>70</v>
      </c>
      <c r="F16241" s="1">
        <v>37873</v>
      </c>
      <c r="G16241">
        <v>6</v>
      </c>
      <c r="O16241">
        <v>8.34</v>
      </c>
      <c r="P16241" t="s">
        <v>71</v>
      </c>
      <c r="Q16241">
        <v>22.38</v>
      </c>
      <c r="R16241" t="s">
        <v>71</v>
      </c>
    </row>
    <row r="16242" spans="1:46" x14ac:dyDescent="0.2">
      <c r="A16242" t="s">
        <v>131</v>
      </c>
      <c r="B16242" t="s">
        <v>132</v>
      </c>
      <c r="C16242">
        <f>-70.00056322 / 41.94047071</f>
        <v>-1.6690457220669568</v>
      </c>
      <c r="D16242" t="s">
        <v>74</v>
      </c>
      <c r="E16242" t="s">
        <v>70</v>
      </c>
      <c r="F16242" s="1">
        <v>37873</v>
      </c>
      <c r="G16242">
        <v>7</v>
      </c>
      <c r="O16242">
        <v>8.34</v>
      </c>
      <c r="P16242" t="s">
        <v>71</v>
      </c>
      <c r="Q16242">
        <v>22.36</v>
      </c>
      <c r="R16242" t="s">
        <v>71</v>
      </c>
    </row>
    <row r="16243" spans="1:46" x14ac:dyDescent="0.2">
      <c r="A16243" t="s">
        <v>131</v>
      </c>
      <c r="B16243" t="s">
        <v>132</v>
      </c>
      <c r="C16243">
        <f>-70.00056322 / 41.94047071</f>
        <v>-1.6690457220669568</v>
      </c>
      <c r="D16243" t="s">
        <v>74</v>
      </c>
      <c r="E16243" t="s">
        <v>70</v>
      </c>
      <c r="F16243" s="1">
        <v>37873</v>
      </c>
      <c r="G16243">
        <v>8</v>
      </c>
      <c r="O16243">
        <v>8.31</v>
      </c>
      <c r="P16243" t="s">
        <v>71</v>
      </c>
      <c r="Q16243">
        <v>22.35</v>
      </c>
      <c r="R16243" t="s">
        <v>71</v>
      </c>
    </row>
    <row r="16244" spans="1:46" x14ac:dyDescent="0.2">
      <c r="A16244" t="s">
        <v>131</v>
      </c>
      <c r="B16244" t="s">
        <v>132</v>
      </c>
      <c r="C16244">
        <f>-70.00056322 / 41.94047071</f>
        <v>-1.6690457220669568</v>
      </c>
      <c r="D16244" t="s">
        <v>74</v>
      </c>
      <c r="E16244" t="s">
        <v>70</v>
      </c>
      <c r="F16244" s="1">
        <v>37873</v>
      </c>
      <c r="G16244">
        <v>9</v>
      </c>
      <c r="K16244">
        <v>1.67</v>
      </c>
      <c r="L16244" t="s">
        <v>71</v>
      </c>
      <c r="O16244">
        <v>8.2899999999999991</v>
      </c>
      <c r="P16244" t="s">
        <v>71</v>
      </c>
      <c r="Q16244">
        <v>22.22</v>
      </c>
      <c r="R16244" t="s">
        <v>71</v>
      </c>
      <c r="S16244">
        <v>0.1</v>
      </c>
      <c r="T16244" t="s">
        <v>71</v>
      </c>
      <c r="W16244">
        <v>5.6</v>
      </c>
      <c r="X16244" t="s">
        <v>71</v>
      </c>
      <c r="AE16244">
        <v>0.06</v>
      </c>
      <c r="AF16244" t="s">
        <v>71</v>
      </c>
      <c r="AG16244">
        <v>5.1100000000000003</v>
      </c>
      <c r="AH16244" t="s">
        <v>71</v>
      </c>
      <c r="AS16244">
        <v>0.03</v>
      </c>
      <c r="AT16244" t="s">
        <v>71</v>
      </c>
    </row>
    <row r="16245" spans="1:46" x14ac:dyDescent="0.2">
      <c r="A16245" t="s">
        <v>131</v>
      </c>
      <c r="B16245" t="s">
        <v>132</v>
      </c>
      <c r="C16245">
        <f>-70.00056322 / 41.94047071</f>
        <v>-1.6690457220669568</v>
      </c>
      <c r="D16245" t="s">
        <v>74</v>
      </c>
      <c r="E16245" t="s">
        <v>70</v>
      </c>
      <c r="F16245" s="1">
        <v>37873</v>
      </c>
      <c r="G16245">
        <v>10</v>
      </c>
      <c r="O16245">
        <v>7.79</v>
      </c>
      <c r="P16245" t="s">
        <v>71</v>
      </c>
      <c r="Q16245">
        <v>19.34</v>
      </c>
      <c r="R16245" t="s">
        <v>71</v>
      </c>
    </row>
    <row r="16246" spans="1:46" x14ac:dyDescent="0.2">
      <c r="A16246" t="s">
        <v>131</v>
      </c>
      <c r="B16246" t="s">
        <v>132</v>
      </c>
      <c r="C16246">
        <f>-70.00056322 / 41.94047071</f>
        <v>-1.6690457220669568</v>
      </c>
      <c r="D16246" t="s">
        <v>74</v>
      </c>
      <c r="E16246" t="s">
        <v>70</v>
      </c>
      <c r="F16246" s="1">
        <v>37873</v>
      </c>
      <c r="G16246">
        <v>11</v>
      </c>
      <c r="O16246">
        <v>6.82</v>
      </c>
      <c r="P16246" t="s">
        <v>71</v>
      </c>
      <c r="Q16246">
        <v>16.91</v>
      </c>
      <c r="R16246" t="s">
        <v>71</v>
      </c>
    </row>
    <row r="16247" spans="1:46" x14ac:dyDescent="0.2">
      <c r="A16247" t="s">
        <v>131</v>
      </c>
      <c r="B16247" t="s">
        <v>132</v>
      </c>
      <c r="C16247">
        <f>-70.00056322 / 41.94047071</f>
        <v>-1.6690457220669568</v>
      </c>
      <c r="D16247" t="s">
        <v>74</v>
      </c>
      <c r="E16247" t="s">
        <v>70</v>
      </c>
      <c r="F16247" s="1">
        <v>37873</v>
      </c>
      <c r="G16247">
        <v>12</v>
      </c>
      <c r="O16247">
        <v>4.53</v>
      </c>
      <c r="P16247" t="s">
        <v>71</v>
      </c>
      <c r="Q16247">
        <v>16.16</v>
      </c>
      <c r="R16247" t="s">
        <v>71</v>
      </c>
    </row>
    <row r="16248" spans="1:46" x14ac:dyDescent="0.2">
      <c r="A16248" t="s">
        <v>131</v>
      </c>
      <c r="B16248" t="s">
        <v>132</v>
      </c>
      <c r="C16248">
        <f>-70.00056322 / 41.94047071</f>
        <v>-1.6690457220669568</v>
      </c>
      <c r="D16248" t="s">
        <v>74</v>
      </c>
      <c r="E16248" t="s">
        <v>70</v>
      </c>
      <c r="F16248" s="1">
        <v>37873</v>
      </c>
      <c r="G16248">
        <v>13</v>
      </c>
      <c r="O16248">
        <v>3.45</v>
      </c>
      <c r="P16248" t="s">
        <v>71</v>
      </c>
      <c r="Q16248">
        <v>14.81</v>
      </c>
      <c r="R16248" t="s">
        <v>71</v>
      </c>
    </row>
    <row r="16249" spans="1:46" x14ac:dyDescent="0.2">
      <c r="A16249" t="s">
        <v>131</v>
      </c>
      <c r="B16249" t="s">
        <v>132</v>
      </c>
      <c r="C16249">
        <f>-70.00056322 / 41.94047071</f>
        <v>-1.6690457220669568</v>
      </c>
      <c r="D16249" t="s">
        <v>74</v>
      </c>
      <c r="E16249" t="s">
        <v>70</v>
      </c>
      <c r="F16249" s="1">
        <v>37873</v>
      </c>
      <c r="G16249">
        <v>14</v>
      </c>
      <c r="K16249">
        <v>3.15</v>
      </c>
      <c r="L16249" t="s">
        <v>71</v>
      </c>
      <c r="O16249">
        <v>1.34</v>
      </c>
      <c r="P16249" t="s">
        <v>71</v>
      </c>
      <c r="Q16249">
        <v>14.05</v>
      </c>
      <c r="R16249" t="s">
        <v>71</v>
      </c>
      <c r="S16249">
        <v>0.2</v>
      </c>
      <c r="T16249" t="s">
        <v>71</v>
      </c>
      <c r="AE16249">
        <v>0.12</v>
      </c>
      <c r="AF16249" t="s">
        <v>71</v>
      </c>
      <c r="AG16249">
        <v>5.23</v>
      </c>
      <c r="AH16249" t="s">
        <v>71</v>
      </c>
      <c r="AS16249">
        <v>0.03</v>
      </c>
      <c r="AT16249" t="s">
        <v>71</v>
      </c>
    </row>
    <row r="16250" spans="1:46" x14ac:dyDescent="0.2">
      <c r="A16250" t="s">
        <v>131</v>
      </c>
      <c r="B16250" t="s">
        <v>132</v>
      </c>
      <c r="C16250">
        <f>-70.00056322 / 41.94047071</f>
        <v>-1.6690457220669568</v>
      </c>
      <c r="D16250" t="s">
        <v>74</v>
      </c>
      <c r="E16250" t="s">
        <v>70</v>
      </c>
      <c r="F16250" s="1">
        <v>37873</v>
      </c>
      <c r="G16250">
        <v>15</v>
      </c>
      <c r="O16250">
        <v>0.26</v>
      </c>
      <c r="P16250" t="s">
        <v>71</v>
      </c>
      <c r="Q16250">
        <v>15.52</v>
      </c>
      <c r="R16250" t="s">
        <v>71</v>
      </c>
    </row>
    <row r="16251" spans="1:46" x14ac:dyDescent="0.2">
      <c r="A16251" t="s">
        <v>131</v>
      </c>
      <c r="B16251" t="s">
        <v>132</v>
      </c>
      <c r="C16251">
        <f>-70.00056322 / 41.94047071</f>
        <v>-1.6690457220669568</v>
      </c>
      <c r="D16251" t="s">
        <v>74</v>
      </c>
      <c r="E16251" t="s">
        <v>70</v>
      </c>
      <c r="F16251" s="1">
        <v>38223</v>
      </c>
      <c r="G16251">
        <v>0.5</v>
      </c>
      <c r="I16251">
        <v>15.7</v>
      </c>
      <c r="J16251" t="s">
        <v>71</v>
      </c>
      <c r="K16251">
        <v>1.7</v>
      </c>
      <c r="L16251" t="s">
        <v>71</v>
      </c>
      <c r="M16251">
        <v>6.5</v>
      </c>
      <c r="N16251" t="s">
        <v>71</v>
      </c>
      <c r="O16251">
        <v>8</v>
      </c>
      <c r="P16251" t="s">
        <v>71</v>
      </c>
      <c r="Q16251">
        <v>24</v>
      </c>
      <c r="R16251" t="s">
        <v>71</v>
      </c>
      <c r="S16251">
        <v>0.01</v>
      </c>
      <c r="T16251" t="s">
        <v>71</v>
      </c>
      <c r="U16251">
        <v>0.31</v>
      </c>
      <c r="V16251" t="s">
        <v>71</v>
      </c>
      <c r="W16251">
        <v>18.899999999999999</v>
      </c>
      <c r="X16251" t="s">
        <v>71</v>
      </c>
      <c r="Y16251">
        <v>-12.74</v>
      </c>
      <c r="AA16251">
        <v>35.81</v>
      </c>
      <c r="AC16251">
        <v>33.03</v>
      </c>
      <c r="AE16251">
        <v>1.21</v>
      </c>
      <c r="AF16251" t="s">
        <v>71</v>
      </c>
      <c r="AG16251">
        <v>5.2</v>
      </c>
      <c r="AH16251" t="s">
        <v>71</v>
      </c>
      <c r="AS16251">
        <v>0.2</v>
      </c>
      <c r="AT16251" t="s">
        <v>71</v>
      </c>
    </row>
    <row r="16252" spans="1:46" x14ac:dyDescent="0.2">
      <c r="A16252" t="s">
        <v>131</v>
      </c>
      <c r="B16252" t="s">
        <v>132</v>
      </c>
      <c r="C16252">
        <f>-70.00056322 / 41.94047071</f>
        <v>-1.6690457220669568</v>
      </c>
      <c r="D16252" t="s">
        <v>74</v>
      </c>
      <c r="E16252" t="s">
        <v>70</v>
      </c>
      <c r="F16252" s="1">
        <v>38223</v>
      </c>
      <c r="G16252">
        <v>1</v>
      </c>
      <c r="O16252">
        <v>8</v>
      </c>
      <c r="P16252" t="s">
        <v>71</v>
      </c>
      <c r="Q16252">
        <v>24</v>
      </c>
      <c r="R16252" t="s">
        <v>71</v>
      </c>
    </row>
    <row r="16253" spans="1:46" x14ac:dyDescent="0.2">
      <c r="A16253" t="s">
        <v>131</v>
      </c>
      <c r="B16253" t="s">
        <v>132</v>
      </c>
      <c r="C16253">
        <f>-70.00056322 / 41.94047071</f>
        <v>-1.6690457220669568</v>
      </c>
      <c r="D16253" t="s">
        <v>74</v>
      </c>
      <c r="E16253" t="s">
        <v>70</v>
      </c>
      <c r="F16253" s="1">
        <v>38223</v>
      </c>
      <c r="G16253">
        <v>2</v>
      </c>
      <c r="O16253">
        <v>8</v>
      </c>
      <c r="P16253" t="s">
        <v>71</v>
      </c>
      <c r="Q16253">
        <v>24</v>
      </c>
      <c r="R16253" t="s">
        <v>71</v>
      </c>
    </row>
    <row r="16254" spans="1:46" x14ac:dyDescent="0.2">
      <c r="A16254" t="s">
        <v>131</v>
      </c>
      <c r="B16254" t="s">
        <v>132</v>
      </c>
      <c r="C16254">
        <f>-70.00056322 / 41.94047071</f>
        <v>-1.6690457220669568</v>
      </c>
      <c r="D16254" t="s">
        <v>74</v>
      </c>
      <c r="E16254" t="s">
        <v>70</v>
      </c>
      <c r="F16254" s="1">
        <v>38223</v>
      </c>
      <c r="G16254">
        <v>3</v>
      </c>
      <c r="K16254">
        <v>1.7</v>
      </c>
      <c r="L16254" t="s">
        <v>71</v>
      </c>
      <c r="O16254">
        <v>8</v>
      </c>
      <c r="P16254" t="s">
        <v>71</v>
      </c>
      <c r="Q16254">
        <v>24</v>
      </c>
      <c r="R16254" t="s">
        <v>71</v>
      </c>
      <c r="S16254">
        <v>0.01</v>
      </c>
      <c r="T16254" t="s">
        <v>71</v>
      </c>
      <c r="U16254">
        <v>0.31</v>
      </c>
      <c r="V16254" t="s">
        <v>71</v>
      </c>
      <c r="W16254">
        <v>2.96</v>
      </c>
      <c r="X16254" t="s">
        <v>71</v>
      </c>
      <c r="Y16254">
        <v>-12.74</v>
      </c>
      <c r="AA16254">
        <v>35.81</v>
      </c>
      <c r="AE16254">
        <v>1.41</v>
      </c>
      <c r="AF16254" t="s">
        <v>71</v>
      </c>
      <c r="AG16254">
        <v>5.18</v>
      </c>
      <c r="AH16254" t="s">
        <v>71</v>
      </c>
      <c r="AS16254">
        <v>0.2</v>
      </c>
      <c r="AT16254" t="s">
        <v>71</v>
      </c>
    </row>
    <row r="16255" spans="1:46" x14ac:dyDescent="0.2">
      <c r="A16255" t="s">
        <v>131</v>
      </c>
      <c r="B16255" t="s">
        <v>132</v>
      </c>
      <c r="C16255">
        <f>-70.00056322 / 41.94047071</f>
        <v>-1.6690457220669568</v>
      </c>
      <c r="D16255" t="s">
        <v>74</v>
      </c>
      <c r="E16255" t="s">
        <v>70</v>
      </c>
      <c r="F16255" s="1">
        <v>38223</v>
      </c>
      <c r="G16255">
        <v>4</v>
      </c>
      <c r="O16255">
        <v>8</v>
      </c>
      <c r="P16255" t="s">
        <v>71</v>
      </c>
      <c r="Q16255">
        <v>24</v>
      </c>
      <c r="R16255" t="s">
        <v>71</v>
      </c>
    </row>
    <row r="16256" spans="1:46" x14ac:dyDescent="0.2">
      <c r="A16256" t="s">
        <v>131</v>
      </c>
      <c r="B16256" t="s">
        <v>132</v>
      </c>
      <c r="C16256">
        <f>-70.00056322 / 41.94047071</f>
        <v>-1.6690457220669568</v>
      </c>
      <c r="D16256" t="s">
        <v>74</v>
      </c>
      <c r="E16256" t="s">
        <v>70</v>
      </c>
      <c r="F16256" s="1">
        <v>38223</v>
      </c>
      <c r="G16256">
        <v>5</v>
      </c>
      <c r="O16256">
        <v>8</v>
      </c>
      <c r="P16256" t="s">
        <v>71</v>
      </c>
      <c r="Q16256">
        <v>24</v>
      </c>
      <c r="R16256" t="s">
        <v>71</v>
      </c>
    </row>
    <row r="16257" spans="1:46" x14ac:dyDescent="0.2">
      <c r="A16257" t="s">
        <v>131</v>
      </c>
      <c r="B16257" t="s">
        <v>132</v>
      </c>
      <c r="C16257">
        <f>-70.00056322 / 41.94047071</f>
        <v>-1.6690457220669568</v>
      </c>
      <c r="D16257" t="s">
        <v>74</v>
      </c>
      <c r="E16257" t="s">
        <v>70</v>
      </c>
      <c r="F16257" s="1">
        <v>38223</v>
      </c>
      <c r="G16257">
        <v>6</v>
      </c>
      <c r="O16257">
        <v>8</v>
      </c>
      <c r="P16257" t="s">
        <v>71</v>
      </c>
      <c r="Q16257">
        <v>24</v>
      </c>
      <c r="R16257" t="s">
        <v>71</v>
      </c>
    </row>
    <row r="16258" spans="1:46" x14ac:dyDescent="0.2">
      <c r="A16258" t="s">
        <v>131</v>
      </c>
      <c r="B16258" t="s">
        <v>132</v>
      </c>
      <c r="C16258">
        <f>-70.00056322 / 41.94047071</f>
        <v>-1.6690457220669568</v>
      </c>
      <c r="D16258" t="s">
        <v>74</v>
      </c>
      <c r="E16258" t="s">
        <v>70</v>
      </c>
      <c r="F16258" s="1">
        <v>38223</v>
      </c>
      <c r="G16258">
        <v>7</v>
      </c>
      <c r="O16258">
        <v>8</v>
      </c>
      <c r="P16258" t="s">
        <v>71</v>
      </c>
      <c r="Q16258">
        <v>24</v>
      </c>
      <c r="R16258" t="s">
        <v>71</v>
      </c>
    </row>
    <row r="16259" spans="1:46" x14ac:dyDescent="0.2">
      <c r="A16259" t="s">
        <v>131</v>
      </c>
      <c r="B16259" t="s">
        <v>132</v>
      </c>
      <c r="C16259">
        <f>-70.00056322 / 41.94047071</f>
        <v>-1.6690457220669568</v>
      </c>
      <c r="D16259" t="s">
        <v>74</v>
      </c>
      <c r="E16259" t="s">
        <v>70</v>
      </c>
      <c r="F16259" s="1">
        <v>38223</v>
      </c>
      <c r="G16259">
        <v>8</v>
      </c>
      <c r="O16259">
        <v>8</v>
      </c>
      <c r="P16259" t="s">
        <v>71</v>
      </c>
      <c r="Q16259">
        <v>24</v>
      </c>
      <c r="R16259" t="s">
        <v>71</v>
      </c>
    </row>
    <row r="16260" spans="1:46" x14ac:dyDescent="0.2">
      <c r="A16260" t="s">
        <v>131</v>
      </c>
      <c r="B16260" t="s">
        <v>132</v>
      </c>
      <c r="C16260">
        <f>-70.00056322 / 41.94047071</f>
        <v>-1.6690457220669568</v>
      </c>
      <c r="D16260" t="s">
        <v>74</v>
      </c>
      <c r="E16260" t="s">
        <v>70</v>
      </c>
      <c r="F16260" s="1">
        <v>38223</v>
      </c>
      <c r="G16260">
        <v>9</v>
      </c>
      <c r="K16260">
        <v>1.5</v>
      </c>
      <c r="L16260" t="s">
        <v>71</v>
      </c>
      <c r="O16260">
        <v>8</v>
      </c>
      <c r="P16260" t="s">
        <v>71</v>
      </c>
      <c r="Q16260">
        <v>24</v>
      </c>
      <c r="R16260" t="s">
        <v>71</v>
      </c>
      <c r="AA16260">
        <v>34.58</v>
      </c>
      <c r="AE16260">
        <v>1.41</v>
      </c>
      <c r="AF16260" t="s">
        <v>71</v>
      </c>
      <c r="AG16260">
        <v>5.19</v>
      </c>
      <c r="AH16260" t="s">
        <v>71</v>
      </c>
    </row>
    <row r="16261" spans="1:46" x14ac:dyDescent="0.2">
      <c r="A16261" t="s">
        <v>131</v>
      </c>
      <c r="B16261" t="s">
        <v>132</v>
      </c>
      <c r="C16261">
        <f>-70.00056322 / 41.94047071</f>
        <v>-1.6690457220669568</v>
      </c>
      <c r="D16261" t="s">
        <v>74</v>
      </c>
      <c r="E16261" t="s">
        <v>70</v>
      </c>
      <c r="F16261" s="1">
        <v>38223</v>
      </c>
      <c r="G16261">
        <v>9.5</v>
      </c>
      <c r="S16261">
        <v>0.06</v>
      </c>
      <c r="T16261" t="s">
        <v>71</v>
      </c>
      <c r="U16261">
        <v>1.86</v>
      </c>
      <c r="V16261" t="s">
        <v>71</v>
      </c>
      <c r="W16261">
        <v>3.46</v>
      </c>
      <c r="X16261" t="s">
        <v>71</v>
      </c>
      <c r="Y16261">
        <v>13.1</v>
      </c>
      <c r="AS16261">
        <v>0.4</v>
      </c>
      <c r="AT16261" t="s">
        <v>71</v>
      </c>
    </row>
    <row r="16262" spans="1:46" x14ac:dyDescent="0.2">
      <c r="A16262" t="s">
        <v>131</v>
      </c>
      <c r="B16262" t="s">
        <v>132</v>
      </c>
      <c r="C16262">
        <f>-70.00056322 / 41.94047071</f>
        <v>-1.6690457220669568</v>
      </c>
      <c r="D16262" t="s">
        <v>74</v>
      </c>
      <c r="E16262" t="s">
        <v>70</v>
      </c>
      <c r="F16262" s="1">
        <v>38223</v>
      </c>
      <c r="G16262">
        <v>10</v>
      </c>
      <c r="O16262">
        <v>8</v>
      </c>
      <c r="P16262" t="s">
        <v>71</v>
      </c>
      <c r="Q16262">
        <v>24</v>
      </c>
      <c r="R16262" t="s">
        <v>71</v>
      </c>
    </row>
    <row r="16263" spans="1:46" x14ac:dyDescent="0.2">
      <c r="A16263" t="s">
        <v>131</v>
      </c>
      <c r="B16263" t="s">
        <v>132</v>
      </c>
      <c r="C16263">
        <f>-70.00056322 / 41.94047071</f>
        <v>-1.6690457220669568</v>
      </c>
      <c r="D16263" t="s">
        <v>74</v>
      </c>
      <c r="E16263" t="s">
        <v>70</v>
      </c>
      <c r="F16263" s="1">
        <v>38223</v>
      </c>
      <c r="G16263">
        <v>11</v>
      </c>
      <c r="O16263">
        <v>6</v>
      </c>
      <c r="P16263" t="s">
        <v>71</v>
      </c>
      <c r="Q16263">
        <v>19</v>
      </c>
      <c r="R16263" t="s">
        <v>71</v>
      </c>
    </row>
    <row r="16264" spans="1:46" x14ac:dyDescent="0.2">
      <c r="A16264" t="s">
        <v>131</v>
      </c>
      <c r="B16264" t="s">
        <v>132</v>
      </c>
      <c r="C16264">
        <f>-70.00056322 / 41.94047071</f>
        <v>-1.6690457220669568</v>
      </c>
      <c r="D16264" t="s">
        <v>74</v>
      </c>
      <c r="E16264" t="s">
        <v>70</v>
      </c>
      <c r="F16264" s="1">
        <v>38223</v>
      </c>
      <c r="G16264">
        <v>12</v>
      </c>
      <c r="O16264">
        <v>5</v>
      </c>
      <c r="P16264" t="s">
        <v>71</v>
      </c>
      <c r="Q16264">
        <v>18</v>
      </c>
      <c r="R16264" t="s">
        <v>71</v>
      </c>
    </row>
    <row r="16265" spans="1:46" x14ac:dyDescent="0.2">
      <c r="A16265" t="s">
        <v>131</v>
      </c>
      <c r="B16265" t="s">
        <v>132</v>
      </c>
      <c r="C16265">
        <f>-70.00056322 / 41.94047071</f>
        <v>-1.6690457220669568</v>
      </c>
      <c r="D16265" t="s">
        <v>74</v>
      </c>
      <c r="E16265" t="s">
        <v>70</v>
      </c>
      <c r="F16265" s="1">
        <v>38223</v>
      </c>
      <c r="G16265">
        <v>13</v>
      </c>
      <c r="O16265">
        <v>4</v>
      </c>
      <c r="P16265" t="s">
        <v>71</v>
      </c>
      <c r="Q16265">
        <v>15</v>
      </c>
      <c r="R16265" t="s">
        <v>71</v>
      </c>
    </row>
    <row r="16266" spans="1:46" x14ac:dyDescent="0.2">
      <c r="A16266" t="s">
        <v>131</v>
      </c>
      <c r="B16266" t="s">
        <v>132</v>
      </c>
      <c r="C16266">
        <f>-70.00056322 / 41.94047071</f>
        <v>-1.6690457220669568</v>
      </c>
      <c r="D16266" t="s">
        <v>74</v>
      </c>
      <c r="E16266" t="s">
        <v>70</v>
      </c>
      <c r="F16266" s="1">
        <v>38223</v>
      </c>
      <c r="G16266">
        <v>14</v>
      </c>
      <c r="O16266">
        <v>1</v>
      </c>
      <c r="P16266" t="s">
        <v>71</v>
      </c>
      <c r="Q16266">
        <v>14</v>
      </c>
      <c r="R16266" t="s">
        <v>71</v>
      </c>
    </row>
    <row r="16267" spans="1:46" x14ac:dyDescent="0.2">
      <c r="A16267" t="s">
        <v>131</v>
      </c>
      <c r="B16267" t="s">
        <v>132</v>
      </c>
      <c r="C16267">
        <f>-70.00056322 / 41.94047071</f>
        <v>-1.6690457220669568</v>
      </c>
      <c r="D16267" t="s">
        <v>74</v>
      </c>
      <c r="E16267" t="s">
        <v>70</v>
      </c>
      <c r="F16267" s="1">
        <v>38223</v>
      </c>
      <c r="G16267">
        <v>15</v>
      </c>
      <c r="O16267">
        <v>0.4</v>
      </c>
      <c r="P16267" t="s">
        <v>71</v>
      </c>
      <c r="Q16267">
        <v>13</v>
      </c>
      <c r="R16267" t="s">
        <v>71</v>
      </c>
      <c r="S16267">
        <v>0.24</v>
      </c>
      <c r="T16267" t="s">
        <v>71</v>
      </c>
      <c r="U16267">
        <v>7.43</v>
      </c>
      <c r="V16267" t="s">
        <v>71</v>
      </c>
      <c r="W16267">
        <v>10.77</v>
      </c>
      <c r="X16267" t="s">
        <v>71</v>
      </c>
      <c r="Y16267">
        <v>33.07</v>
      </c>
      <c r="AE16267">
        <v>14.93</v>
      </c>
      <c r="AF16267" t="s">
        <v>71</v>
      </c>
      <c r="AG16267">
        <v>5.98</v>
      </c>
      <c r="AH16267" t="s">
        <v>71</v>
      </c>
      <c r="AS16267">
        <v>0.17</v>
      </c>
      <c r="AT16267" t="s">
        <v>71</v>
      </c>
    </row>
    <row r="16268" spans="1:46" x14ac:dyDescent="0.2">
      <c r="A16268" t="s">
        <v>131</v>
      </c>
      <c r="B16268" t="s">
        <v>132</v>
      </c>
      <c r="C16268">
        <f>-70.00056322 / 41.94047071</f>
        <v>-1.6690457220669568</v>
      </c>
      <c r="D16268" t="s">
        <v>74</v>
      </c>
      <c r="E16268" t="s">
        <v>70</v>
      </c>
      <c r="F16268" s="1">
        <v>38252</v>
      </c>
      <c r="G16268">
        <v>0.1</v>
      </c>
      <c r="K16268">
        <v>2.08</v>
      </c>
      <c r="L16268" t="s">
        <v>71</v>
      </c>
      <c r="S16268">
        <v>0.18</v>
      </c>
      <c r="T16268" t="s">
        <v>71</v>
      </c>
      <c r="U16268">
        <v>5.58</v>
      </c>
      <c r="V16268" t="s">
        <v>71</v>
      </c>
      <c r="W16268">
        <v>14.89</v>
      </c>
      <c r="X16268" t="s">
        <v>71</v>
      </c>
      <c r="Y16268">
        <v>28.94</v>
      </c>
      <c r="AA16268">
        <v>37.78</v>
      </c>
      <c r="AE16268">
        <v>10.09</v>
      </c>
      <c r="AF16268" t="s">
        <v>71</v>
      </c>
      <c r="AG16268">
        <v>6.6</v>
      </c>
      <c r="AH16268" t="s">
        <v>71</v>
      </c>
      <c r="AS16268">
        <v>0.18</v>
      </c>
      <c r="AT16268" t="s">
        <v>71</v>
      </c>
    </row>
    <row r="16269" spans="1:46" x14ac:dyDescent="0.2">
      <c r="A16269" t="s">
        <v>133</v>
      </c>
      <c r="B16269" t="s">
        <v>134</v>
      </c>
      <c r="C16269">
        <f>-69.99704254 / 41.94008534</f>
        <v>-1.6689771127680779</v>
      </c>
      <c r="D16269" t="s">
        <v>135</v>
      </c>
      <c r="E16269" t="s">
        <v>70</v>
      </c>
      <c r="F16269" s="1">
        <v>37143</v>
      </c>
      <c r="G16269">
        <v>0.5</v>
      </c>
      <c r="I16269">
        <v>3.5</v>
      </c>
      <c r="J16269" t="s">
        <v>71</v>
      </c>
      <c r="K16269">
        <v>0.54</v>
      </c>
      <c r="L16269" t="s">
        <v>71</v>
      </c>
      <c r="M16269">
        <v>3.5</v>
      </c>
      <c r="N16269" t="s">
        <v>71</v>
      </c>
      <c r="O16269">
        <v>7.97</v>
      </c>
      <c r="P16269" t="s">
        <v>71</v>
      </c>
      <c r="Q16269">
        <v>24.16</v>
      </c>
      <c r="R16269" t="s">
        <v>71</v>
      </c>
      <c r="S16269">
        <v>0.05</v>
      </c>
      <c r="T16269" t="s">
        <v>71</v>
      </c>
      <c r="U16269">
        <v>1.55</v>
      </c>
      <c r="V16269" t="s">
        <v>71</v>
      </c>
      <c r="W16269">
        <v>14.2</v>
      </c>
      <c r="X16269" t="s">
        <v>71</v>
      </c>
      <c r="Y16269">
        <v>10.47</v>
      </c>
      <c r="AA16269">
        <v>24.56</v>
      </c>
      <c r="AC16269">
        <v>41.95</v>
      </c>
      <c r="AE16269">
        <v>1.2</v>
      </c>
      <c r="AF16269" t="s">
        <v>71</v>
      </c>
      <c r="AG16269">
        <v>6.35</v>
      </c>
      <c r="AH16269" t="s">
        <v>71</v>
      </c>
      <c r="AS16269">
        <v>0.79</v>
      </c>
      <c r="AT16269" t="s">
        <v>71</v>
      </c>
    </row>
    <row r="16270" spans="1:46" x14ac:dyDescent="0.2">
      <c r="A16270" t="s">
        <v>133</v>
      </c>
      <c r="B16270" t="s">
        <v>134</v>
      </c>
      <c r="C16270">
        <f>-69.99704254 / 41.94008534</f>
        <v>-1.6689771127680779</v>
      </c>
      <c r="D16270" t="s">
        <v>135</v>
      </c>
      <c r="E16270" t="s">
        <v>70</v>
      </c>
      <c r="F16270" s="1">
        <v>37143</v>
      </c>
      <c r="G16270">
        <v>1</v>
      </c>
      <c r="O16270">
        <v>7.43</v>
      </c>
      <c r="P16270" t="s">
        <v>71</v>
      </c>
      <c r="Q16270">
        <v>23.6</v>
      </c>
      <c r="R16270" t="s">
        <v>71</v>
      </c>
    </row>
    <row r="16271" spans="1:46" x14ac:dyDescent="0.2">
      <c r="A16271" t="s">
        <v>133</v>
      </c>
      <c r="B16271" t="s">
        <v>134</v>
      </c>
      <c r="C16271">
        <f>-69.99704254 / 41.94008534</f>
        <v>-1.6689771127680779</v>
      </c>
      <c r="D16271" t="s">
        <v>135</v>
      </c>
      <c r="E16271" t="s">
        <v>70</v>
      </c>
      <c r="F16271" s="1">
        <v>37143</v>
      </c>
      <c r="G16271">
        <v>2</v>
      </c>
      <c r="O16271">
        <v>7.45</v>
      </c>
      <c r="P16271" t="s">
        <v>71</v>
      </c>
      <c r="Q16271">
        <v>23.4</v>
      </c>
      <c r="R16271" t="s">
        <v>71</v>
      </c>
    </row>
    <row r="16272" spans="1:46" x14ac:dyDescent="0.2">
      <c r="A16272" t="s">
        <v>133</v>
      </c>
      <c r="B16272" t="s">
        <v>134</v>
      </c>
      <c r="C16272">
        <f>-69.99704254 / 41.94008534</f>
        <v>-1.6689771127680779</v>
      </c>
      <c r="D16272" t="s">
        <v>135</v>
      </c>
      <c r="E16272" t="s">
        <v>70</v>
      </c>
      <c r="F16272" s="1">
        <v>37143</v>
      </c>
      <c r="G16272">
        <v>3</v>
      </c>
      <c r="K16272">
        <v>0.96</v>
      </c>
      <c r="L16272" t="s">
        <v>71</v>
      </c>
      <c r="O16272">
        <v>6.07</v>
      </c>
      <c r="P16272" t="s">
        <v>71</v>
      </c>
      <c r="Q16272">
        <v>23.2</v>
      </c>
      <c r="R16272" t="s">
        <v>71</v>
      </c>
      <c r="S16272">
        <v>0.13</v>
      </c>
      <c r="T16272" t="s">
        <v>71</v>
      </c>
      <c r="W16272">
        <v>17.7</v>
      </c>
      <c r="X16272" t="s">
        <v>71</v>
      </c>
      <c r="AE16272">
        <v>0.3</v>
      </c>
      <c r="AF16272" t="s">
        <v>71</v>
      </c>
      <c r="AG16272">
        <v>4.8600000000000003</v>
      </c>
      <c r="AH16272" t="s">
        <v>71</v>
      </c>
      <c r="AS16272">
        <v>0.84</v>
      </c>
      <c r="AT16272" t="s">
        <v>71</v>
      </c>
    </row>
    <row r="16273" spans="1:46" x14ac:dyDescent="0.2">
      <c r="A16273" t="s">
        <v>133</v>
      </c>
      <c r="B16273" t="s">
        <v>134</v>
      </c>
      <c r="C16273">
        <f>-69.99704254 / 41.94008534</f>
        <v>-1.6689771127680779</v>
      </c>
      <c r="D16273" t="s">
        <v>135</v>
      </c>
      <c r="E16273" t="s">
        <v>70</v>
      </c>
      <c r="F16273" s="1">
        <v>37143</v>
      </c>
      <c r="G16273">
        <v>3.5</v>
      </c>
      <c r="O16273">
        <v>5.49</v>
      </c>
      <c r="P16273" t="s">
        <v>71</v>
      </c>
      <c r="Q16273">
        <v>23.2</v>
      </c>
      <c r="R16273" t="s">
        <v>71</v>
      </c>
    </row>
    <row r="16274" spans="1:46" x14ac:dyDescent="0.2">
      <c r="A16274" t="s">
        <v>133</v>
      </c>
      <c r="B16274" t="s">
        <v>134</v>
      </c>
      <c r="C16274">
        <f>-69.99704254 / 41.94008534</f>
        <v>-1.6689771127680779</v>
      </c>
      <c r="D16274" t="s">
        <v>135</v>
      </c>
      <c r="E16274" t="s">
        <v>70</v>
      </c>
      <c r="F16274" s="1">
        <v>37873</v>
      </c>
      <c r="G16274">
        <v>0.5</v>
      </c>
      <c r="K16274">
        <v>4.01</v>
      </c>
      <c r="L16274" t="s">
        <v>71</v>
      </c>
      <c r="S16274">
        <v>0.7</v>
      </c>
      <c r="T16274" t="s">
        <v>71</v>
      </c>
      <c r="U16274">
        <v>21.68</v>
      </c>
      <c r="V16274" t="s">
        <v>71</v>
      </c>
      <c r="W16274">
        <v>44.3</v>
      </c>
      <c r="X16274" t="s">
        <v>71</v>
      </c>
      <c r="Y16274">
        <v>48.51</v>
      </c>
      <c r="AA16274">
        <v>44.22</v>
      </c>
      <c r="AS16274">
        <v>0.92</v>
      </c>
      <c r="AT16274" t="s">
        <v>71</v>
      </c>
    </row>
    <row r="16275" spans="1:46" x14ac:dyDescent="0.2">
      <c r="A16275" t="s">
        <v>133</v>
      </c>
      <c r="B16275" t="s">
        <v>134</v>
      </c>
      <c r="C16275">
        <f>-69.99704254 / 41.94008534</f>
        <v>-1.6689771127680779</v>
      </c>
      <c r="D16275" t="s">
        <v>135</v>
      </c>
      <c r="E16275" t="s">
        <v>70</v>
      </c>
      <c r="F16275" s="1">
        <v>38231</v>
      </c>
      <c r="G16275">
        <v>0.1</v>
      </c>
      <c r="K16275">
        <v>5.62</v>
      </c>
      <c r="L16275" t="s">
        <v>71</v>
      </c>
      <c r="S16275">
        <v>0.5</v>
      </c>
      <c r="T16275" t="s">
        <v>71</v>
      </c>
      <c r="U16275">
        <v>15.49</v>
      </c>
      <c r="V16275" t="s">
        <v>71</v>
      </c>
      <c r="W16275">
        <v>86</v>
      </c>
      <c r="X16275" t="s">
        <v>71</v>
      </c>
      <c r="Y16275">
        <v>43.66</v>
      </c>
      <c r="AA16275">
        <v>47.54</v>
      </c>
      <c r="AE16275">
        <v>3.03</v>
      </c>
      <c r="AF16275" t="s">
        <v>71</v>
      </c>
      <c r="AG16275">
        <v>5.63</v>
      </c>
      <c r="AH16275" t="s">
        <v>71</v>
      </c>
      <c r="AS16275">
        <v>1.1299999999999999</v>
      </c>
      <c r="AT16275" t="s">
        <v>71</v>
      </c>
    </row>
    <row r="16276" spans="1:46" x14ac:dyDescent="0.2">
      <c r="A16276" t="s">
        <v>133</v>
      </c>
      <c r="B16276" t="s">
        <v>134</v>
      </c>
      <c r="C16276">
        <f>-69.99704254 / 41.94008534</f>
        <v>-1.6689771127680779</v>
      </c>
      <c r="D16276" t="s">
        <v>135</v>
      </c>
      <c r="E16276" t="s">
        <v>70</v>
      </c>
      <c r="F16276" s="1">
        <v>38231</v>
      </c>
      <c r="G16276">
        <v>0.5</v>
      </c>
      <c r="I16276">
        <v>3.8</v>
      </c>
      <c r="J16276" t="s">
        <v>71</v>
      </c>
      <c r="O16276">
        <v>7.37</v>
      </c>
      <c r="P16276" t="s">
        <v>71</v>
      </c>
      <c r="Q16276">
        <v>24.5</v>
      </c>
      <c r="R16276" t="s">
        <v>71</v>
      </c>
    </row>
    <row r="16277" spans="1:46" x14ac:dyDescent="0.2">
      <c r="A16277" t="s">
        <v>133</v>
      </c>
      <c r="B16277" t="s">
        <v>134</v>
      </c>
      <c r="C16277">
        <f>-69.99704254 / 41.94008534</f>
        <v>-1.6689771127680779</v>
      </c>
      <c r="D16277" t="s">
        <v>135</v>
      </c>
      <c r="E16277" t="s">
        <v>70</v>
      </c>
      <c r="F16277" s="1">
        <v>38231</v>
      </c>
      <c r="G16277">
        <v>1</v>
      </c>
      <c r="O16277">
        <v>7.33</v>
      </c>
      <c r="P16277" t="s">
        <v>71</v>
      </c>
      <c r="Q16277">
        <v>24.4</v>
      </c>
      <c r="R16277" t="s">
        <v>71</v>
      </c>
    </row>
    <row r="16278" spans="1:46" x14ac:dyDescent="0.2">
      <c r="A16278" t="s">
        <v>133</v>
      </c>
      <c r="B16278" t="s">
        <v>134</v>
      </c>
      <c r="C16278">
        <f>-69.99704254 / 41.94008534</f>
        <v>-1.6689771127680779</v>
      </c>
      <c r="D16278" t="s">
        <v>135</v>
      </c>
      <c r="E16278" t="s">
        <v>70</v>
      </c>
      <c r="F16278" s="1">
        <v>38231</v>
      </c>
      <c r="G16278">
        <v>2</v>
      </c>
      <c r="O16278">
        <v>6.74</v>
      </c>
      <c r="P16278" t="s">
        <v>71</v>
      </c>
      <c r="Q16278">
        <v>24</v>
      </c>
      <c r="R16278" t="s">
        <v>71</v>
      </c>
    </row>
    <row r="16279" spans="1:46" x14ac:dyDescent="0.2">
      <c r="A16279" t="s">
        <v>133</v>
      </c>
      <c r="B16279" t="s">
        <v>134</v>
      </c>
      <c r="C16279">
        <f>-69.99704254 / 41.94008534</f>
        <v>-1.6689771127680779</v>
      </c>
      <c r="D16279" t="s">
        <v>135</v>
      </c>
      <c r="E16279" t="s">
        <v>70</v>
      </c>
      <c r="F16279" s="1">
        <v>38231</v>
      </c>
      <c r="G16279">
        <v>3</v>
      </c>
      <c r="O16279">
        <v>0.9</v>
      </c>
      <c r="P16279" t="s">
        <v>71</v>
      </c>
      <c r="Q16279">
        <v>22.3</v>
      </c>
      <c r="R16279" t="s">
        <v>71</v>
      </c>
    </row>
    <row r="16280" spans="1:46" x14ac:dyDescent="0.2">
      <c r="A16280" t="s">
        <v>136</v>
      </c>
      <c r="B16280" t="s">
        <v>137</v>
      </c>
      <c r="C16280">
        <f>-70.00365103 / 41.93912994</f>
        <v>-1.6691727064951123</v>
      </c>
      <c r="D16280" t="s">
        <v>138</v>
      </c>
      <c r="E16280" t="s">
        <v>70</v>
      </c>
      <c r="F16280" s="1">
        <v>37143</v>
      </c>
      <c r="G16280">
        <v>0.5</v>
      </c>
      <c r="I16280">
        <v>1.5</v>
      </c>
      <c r="J16280" t="s">
        <v>71</v>
      </c>
      <c r="M16280">
        <v>1.5</v>
      </c>
      <c r="N16280" t="s">
        <v>71</v>
      </c>
      <c r="O16280">
        <v>8.6999999999999993</v>
      </c>
      <c r="P16280" t="s">
        <v>71</v>
      </c>
      <c r="Q16280">
        <v>23.8</v>
      </c>
      <c r="R16280" t="s">
        <v>71</v>
      </c>
      <c r="AC16280">
        <v>54.16</v>
      </c>
    </row>
    <row r="16281" spans="1:46" x14ac:dyDescent="0.2">
      <c r="A16281" t="s">
        <v>136</v>
      </c>
      <c r="B16281" t="s">
        <v>137</v>
      </c>
      <c r="C16281">
        <f>-70.00365103 / 41.93912994</f>
        <v>-1.6691727064951123</v>
      </c>
      <c r="D16281" t="s">
        <v>138</v>
      </c>
      <c r="E16281" t="s">
        <v>70</v>
      </c>
      <c r="F16281" s="1">
        <v>37143</v>
      </c>
      <c r="G16281">
        <v>1</v>
      </c>
      <c r="O16281">
        <v>7.7</v>
      </c>
      <c r="P16281" t="s">
        <v>71</v>
      </c>
      <c r="Q16281">
        <v>23.2</v>
      </c>
      <c r="R16281" t="s">
        <v>71</v>
      </c>
    </row>
    <row r="16282" spans="1:46" x14ac:dyDescent="0.2">
      <c r="A16282" t="s">
        <v>136</v>
      </c>
      <c r="B16282" t="s">
        <v>137</v>
      </c>
      <c r="C16282">
        <f>-70.00365103 / 41.93912994</f>
        <v>-1.6691727064951123</v>
      </c>
      <c r="D16282" t="s">
        <v>138</v>
      </c>
      <c r="E16282" t="s">
        <v>70</v>
      </c>
      <c r="F16282" s="1">
        <v>38223</v>
      </c>
      <c r="G16282">
        <v>0.5</v>
      </c>
      <c r="I16282">
        <v>1.5</v>
      </c>
      <c r="J16282" t="s">
        <v>71</v>
      </c>
      <c r="M16282">
        <v>1.5</v>
      </c>
      <c r="N16282" t="s">
        <v>71</v>
      </c>
      <c r="O16282">
        <v>7</v>
      </c>
      <c r="P16282" t="s">
        <v>71</v>
      </c>
      <c r="Q16282">
        <v>23</v>
      </c>
      <c r="R16282" t="s">
        <v>71</v>
      </c>
      <c r="S16282">
        <v>0.69</v>
      </c>
      <c r="T16282" t="s">
        <v>71</v>
      </c>
      <c r="U16282">
        <v>21.37</v>
      </c>
      <c r="V16282" t="s">
        <v>71</v>
      </c>
      <c r="W16282">
        <v>20.75</v>
      </c>
      <c r="X16282" t="s">
        <v>71</v>
      </c>
      <c r="Y16282">
        <v>48.3</v>
      </c>
      <c r="AC16282">
        <v>54.16</v>
      </c>
      <c r="AE16282">
        <v>1.21</v>
      </c>
      <c r="AF16282" t="s">
        <v>71</v>
      </c>
      <c r="AG16282">
        <v>5.09</v>
      </c>
      <c r="AH16282" t="s">
        <v>71</v>
      </c>
    </row>
    <row r="16283" spans="1:46" x14ac:dyDescent="0.2">
      <c r="A16283" t="s">
        <v>136</v>
      </c>
      <c r="B16283" t="s">
        <v>137</v>
      </c>
      <c r="C16283">
        <f>-70.00365103 / 41.93912994</f>
        <v>-1.6691727064951123</v>
      </c>
      <c r="D16283" t="s">
        <v>138</v>
      </c>
      <c r="E16283" t="s">
        <v>70</v>
      </c>
      <c r="F16283" s="1">
        <v>38223</v>
      </c>
      <c r="G16283">
        <v>1</v>
      </c>
      <c r="O16283">
        <v>7</v>
      </c>
      <c r="P16283" t="s">
        <v>71</v>
      </c>
      <c r="Q16283">
        <v>23</v>
      </c>
      <c r="R16283" t="s">
        <v>71</v>
      </c>
    </row>
    <row r="16284" spans="1:46" x14ac:dyDescent="0.2">
      <c r="A16284" t="s">
        <v>139</v>
      </c>
      <c r="B16284" t="s">
        <v>140</v>
      </c>
      <c r="C16284">
        <f>-70.00946645 / 41.93875967</f>
        <v>-1.6693261078982216</v>
      </c>
      <c r="D16284" t="s">
        <v>141</v>
      </c>
      <c r="E16284" t="s">
        <v>70</v>
      </c>
      <c r="F16284" s="1">
        <v>37143</v>
      </c>
      <c r="G16284">
        <v>0.5</v>
      </c>
      <c r="I16284">
        <v>9.6999999999999993</v>
      </c>
      <c r="J16284" t="s">
        <v>71</v>
      </c>
      <c r="K16284">
        <v>3.43</v>
      </c>
      <c r="L16284" t="s">
        <v>71</v>
      </c>
      <c r="M16284">
        <v>3.9</v>
      </c>
      <c r="N16284" t="s">
        <v>71</v>
      </c>
      <c r="O16284">
        <v>9.1</v>
      </c>
      <c r="P16284" t="s">
        <v>71</v>
      </c>
      <c r="Q16284">
        <v>24</v>
      </c>
      <c r="R16284" t="s">
        <v>71</v>
      </c>
      <c r="S16284">
        <v>0.13</v>
      </c>
      <c r="T16284" t="s">
        <v>71</v>
      </c>
      <c r="U16284">
        <v>4.03</v>
      </c>
      <c r="V16284" t="s">
        <v>71</v>
      </c>
      <c r="W16284">
        <v>10.3</v>
      </c>
      <c r="X16284" t="s">
        <v>71</v>
      </c>
      <c r="Y16284">
        <v>24.25</v>
      </c>
      <c r="AA16284">
        <v>42.69</v>
      </c>
      <c r="AC16284">
        <v>40.39</v>
      </c>
      <c r="AE16284">
        <v>0.7</v>
      </c>
      <c r="AF16284" t="s">
        <v>71</v>
      </c>
      <c r="AG16284">
        <v>5.1100000000000003</v>
      </c>
      <c r="AH16284" t="s">
        <v>71</v>
      </c>
      <c r="AS16284">
        <v>0.21</v>
      </c>
      <c r="AT16284" t="s">
        <v>71</v>
      </c>
    </row>
    <row r="16285" spans="1:46" x14ac:dyDescent="0.2">
      <c r="A16285" t="s">
        <v>139</v>
      </c>
      <c r="B16285" t="s">
        <v>140</v>
      </c>
      <c r="C16285">
        <f>-70.00946645 / 41.93875967</f>
        <v>-1.6693261078982216</v>
      </c>
      <c r="D16285" t="s">
        <v>141</v>
      </c>
      <c r="E16285" t="s">
        <v>70</v>
      </c>
      <c r="F16285" s="1">
        <v>37143</v>
      </c>
      <c r="G16285">
        <v>1</v>
      </c>
      <c r="O16285">
        <v>8.6999999999999993</v>
      </c>
      <c r="P16285" t="s">
        <v>71</v>
      </c>
      <c r="Q16285">
        <v>24.3</v>
      </c>
      <c r="R16285" t="s">
        <v>71</v>
      </c>
    </row>
    <row r="16286" spans="1:46" x14ac:dyDescent="0.2">
      <c r="A16286" t="s">
        <v>139</v>
      </c>
      <c r="B16286" t="s">
        <v>140</v>
      </c>
      <c r="C16286">
        <f>-70.00946645 / 41.93875967</f>
        <v>-1.6693261078982216</v>
      </c>
      <c r="D16286" t="s">
        <v>141</v>
      </c>
      <c r="E16286" t="s">
        <v>70</v>
      </c>
      <c r="F16286" s="1">
        <v>37143</v>
      </c>
      <c r="G16286">
        <v>2</v>
      </c>
      <c r="O16286">
        <v>8.6</v>
      </c>
      <c r="P16286" t="s">
        <v>71</v>
      </c>
      <c r="Q16286">
        <v>24.3</v>
      </c>
      <c r="R16286" t="s">
        <v>71</v>
      </c>
    </row>
    <row r="16287" spans="1:46" x14ac:dyDescent="0.2">
      <c r="A16287" t="s">
        <v>139</v>
      </c>
      <c r="B16287" t="s">
        <v>140</v>
      </c>
      <c r="C16287">
        <f>-70.00946645 / 41.93875967</f>
        <v>-1.6693261078982216</v>
      </c>
      <c r="D16287" t="s">
        <v>141</v>
      </c>
      <c r="E16287" t="s">
        <v>70</v>
      </c>
      <c r="F16287" s="1">
        <v>37143</v>
      </c>
      <c r="G16287">
        <v>3</v>
      </c>
      <c r="K16287">
        <v>2.63</v>
      </c>
      <c r="L16287" t="s">
        <v>71</v>
      </c>
      <c r="O16287">
        <v>8.6</v>
      </c>
      <c r="P16287" t="s">
        <v>71</v>
      </c>
      <c r="Q16287">
        <v>24.3</v>
      </c>
      <c r="R16287" t="s">
        <v>71</v>
      </c>
      <c r="S16287">
        <v>0.24</v>
      </c>
      <c r="T16287" t="s">
        <v>71</v>
      </c>
      <c r="U16287">
        <v>7.43</v>
      </c>
      <c r="V16287" t="s">
        <v>71</v>
      </c>
      <c r="W16287">
        <v>9.5</v>
      </c>
      <c r="X16287" t="s">
        <v>71</v>
      </c>
      <c r="Y16287">
        <v>33.07</v>
      </c>
      <c r="AA16287">
        <v>40.090000000000003</v>
      </c>
      <c r="AE16287">
        <v>0.5</v>
      </c>
      <c r="AF16287" t="s">
        <v>71</v>
      </c>
      <c r="AG16287">
        <v>5.01</v>
      </c>
      <c r="AH16287" t="s">
        <v>71</v>
      </c>
      <c r="AS16287">
        <v>0.31</v>
      </c>
      <c r="AT16287" t="s">
        <v>71</v>
      </c>
    </row>
    <row r="16288" spans="1:46" x14ac:dyDescent="0.2">
      <c r="A16288" t="s">
        <v>139</v>
      </c>
      <c r="B16288" t="s">
        <v>140</v>
      </c>
      <c r="C16288">
        <f>-70.00946645 / 41.93875967</f>
        <v>-1.6693261078982216</v>
      </c>
      <c r="D16288" t="s">
        <v>141</v>
      </c>
      <c r="E16288" t="s">
        <v>70</v>
      </c>
      <c r="F16288" s="1">
        <v>37143</v>
      </c>
      <c r="G16288">
        <v>4</v>
      </c>
      <c r="O16288">
        <v>8.5</v>
      </c>
      <c r="P16288" t="s">
        <v>71</v>
      </c>
      <c r="Q16288">
        <v>24.2</v>
      </c>
      <c r="R16288" t="s">
        <v>71</v>
      </c>
    </row>
    <row r="16289" spans="1:46" x14ac:dyDescent="0.2">
      <c r="A16289" t="s">
        <v>139</v>
      </c>
      <c r="B16289" t="s">
        <v>140</v>
      </c>
      <c r="C16289">
        <f>-70.00946645 / 41.93875967</f>
        <v>-1.6693261078982216</v>
      </c>
      <c r="D16289" t="s">
        <v>141</v>
      </c>
      <c r="E16289" t="s">
        <v>70</v>
      </c>
      <c r="F16289" s="1">
        <v>37143</v>
      </c>
      <c r="G16289">
        <v>5</v>
      </c>
      <c r="O16289">
        <v>8.4</v>
      </c>
      <c r="P16289" t="s">
        <v>71</v>
      </c>
      <c r="Q16289">
        <v>24.2</v>
      </c>
      <c r="R16289" t="s">
        <v>71</v>
      </c>
    </row>
    <row r="16290" spans="1:46" x14ac:dyDescent="0.2">
      <c r="A16290" t="s">
        <v>139</v>
      </c>
      <c r="B16290" t="s">
        <v>140</v>
      </c>
      <c r="C16290">
        <f>-70.00946645 / 41.93875967</f>
        <v>-1.6693261078982216</v>
      </c>
      <c r="D16290" t="s">
        <v>141</v>
      </c>
      <c r="E16290" t="s">
        <v>70</v>
      </c>
      <c r="F16290" s="1">
        <v>37143</v>
      </c>
      <c r="G16290">
        <v>6</v>
      </c>
      <c r="O16290">
        <v>8.4</v>
      </c>
      <c r="P16290" t="s">
        <v>71</v>
      </c>
      <c r="Q16290">
        <v>24.2</v>
      </c>
      <c r="R16290" t="s">
        <v>71</v>
      </c>
    </row>
    <row r="16291" spans="1:46" x14ac:dyDescent="0.2">
      <c r="A16291" t="s">
        <v>139</v>
      </c>
      <c r="B16291" t="s">
        <v>140</v>
      </c>
      <c r="C16291">
        <f>-70.00946645 / 41.93875967</f>
        <v>-1.6693261078982216</v>
      </c>
      <c r="D16291" t="s">
        <v>141</v>
      </c>
      <c r="E16291" t="s">
        <v>70</v>
      </c>
      <c r="F16291" s="1">
        <v>37143</v>
      </c>
      <c r="G16291">
        <v>7</v>
      </c>
      <c r="O16291">
        <v>8.4</v>
      </c>
      <c r="P16291" t="s">
        <v>71</v>
      </c>
      <c r="Q16291">
        <v>24.2</v>
      </c>
      <c r="R16291" t="s">
        <v>71</v>
      </c>
    </row>
    <row r="16292" spans="1:46" x14ac:dyDescent="0.2">
      <c r="A16292" t="s">
        <v>139</v>
      </c>
      <c r="B16292" t="s">
        <v>140</v>
      </c>
      <c r="C16292">
        <f>-70.00946645 / 41.93875967</f>
        <v>-1.6693261078982216</v>
      </c>
      <c r="D16292" t="s">
        <v>141</v>
      </c>
      <c r="E16292" t="s">
        <v>70</v>
      </c>
      <c r="F16292" s="1">
        <v>37143</v>
      </c>
      <c r="G16292">
        <v>8</v>
      </c>
      <c r="O16292">
        <v>8.4</v>
      </c>
      <c r="P16292" t="s">
        <v>71</v>
      </c>
      <c r="Q16292">
        <v>24.2</v>
      </c>
      <c r="R16292" t="s">
        <v>71</v>
      </c>
    </row>
    <row r="16293" spans="1:46" x14ac:dyDescent="0.2">
      <c r="A16293" t="s">
        <v>139</v>
      </c>
      <c r="B16293" t="s">
        <v>140</v>
      </c>
      <c r="C16293">
        <f>-70.00946645 / 41.93875967</f>
        <v>-1.6693261078982216</v>
      </c>
      <c r="D16293" t="s">
        <v>141</v>
      </c>
      <c r="E16293" t="s">
        <v>70</v>
      </c>
      <c r="F16293" s="1">
        <v>37143</v>
      </c>
      <c r="G16293">
        <v>9</v>
      </c>
      <c r="K16293">
        <v>3.4</v>
      </c>
      <c r="L16293" t="s">
        <v>71</v>
      </c>
      <c r="O16293">
        <v>8.1999999999999993</v>
      </c>
      <c r="P16293" t="s">
        <v>71</v>
      </c>
      <c r="Q16293">
        <v>24.1</v>
      </c>
      <c r="R16293" t="s">
        <v>71</v>
      </c>
      <c r="S16293">
        <v>0.24</v>
      </c>
      <c r="T16293" t="s">
        <v>71</v>
      </c>
      <c r="U16293">
        <v>7.43</v>
      </c>
      <c r="V16293" t="s">
        <v>71</v>
      </c>
      <c r="W16293">
        <v>9.6</v>
      </c>
      <c r="X16293" t="s">
        <v>71</v>
      </c>
      <c r="Y16293">
        <v>33.07</v>
      </c>
      <c r="AA16293">
        <v>42.61</v>
      </c>
      <c r="AE16293">
        <v>0.6</v>
      </c>
      <c r="AF16293" t="s">
        <v>71</v>
      </c>
      <c r="AG16293">
        <v>5.07</v>
      </c>
      <c r="AH16293" t="s">
        <v>71</v>
      </c>
      <c r="AS16293">
        <v>1</v>
      </c>
      <c r="AT16293" t="s">
        <v>71</v>
      </c>
    </row>
    <row r="16294" spans="1:46" x14ac:dyDescent="0.2">
      <c r="A16294" t="s">
        <v>139</v>
      </c>
      <c r="B16294" t="s">
        <v>140</v>
      </c>
      <c r="C16294">
        <f>-70.00946645 / 41.93875967</f>
        <v>-1.6693261078982216</v>
      </c>
      <c r="D16294" t="s">
        <v>141</v>
      </c>
      <c r="E16294" t="s">
        <v>70</v>
      </c>
      <c r="F16294" s="1">
        <v>37143</v>
      </c>
      <c r="G16294">
        <v>10</v>
      </c>
      <c r="O16294">
        <v>1.33</v>
      </c>
      <c r="P16294" t="s">
        <v>71</v>
      </c>
      <c r="Q16294">
        <v>23.4</v>
      </c>
      <c r="R16294" t="s">
        <v>71</v>
      </c>
    </row>
    <row r="16295" spans="1:46" x14ac:dyDescent="0.2">
      <c r="A16295" t="s">
        <v>139</v>
      </c>
      <c r="B16295" t="s">
        <v>140</v>
      </c>
      <c r="C16295">
        <f>-70.00946645 / 41.93875967</f>
        <v>-1.6693261078982216</v>
      </c>
      <c r="D16295" t="s">
        <v>141</v>
      </c>
      <c r="E16295" t="s">
        <v>70</v>
      </c>
      <c r="F16295" s="1">
        <v>37873</v>
      </c>
      <c r="G16295">
        <v>0.5</v>
      </c>
      <c r="I16295">
        <v>9</v>
      </c>
      <c r="J16295" t="s">
        <v>71</v>
      </c>
      <c r="K16295">
        <v>1.51</v>
      </c>
      <c r="L16295" t="s">
        <v>71</v>
      </c>
      <c r="M16295">
        <v>5.5</v>
      </c>
      <c r="N16295" t="s">
        <v>71</v>
      </c>
      <c r="O16295">
        <v>8.15</v>
      </c>
      <c r="P16295" t="s">
        <v>71</v>
      </c>
      <c r="Q16295">
        <v>25.48</v>
      </c>
      <c r="R16295" t="s">
        <v>71</v>
      </c>
      <c r="S16295">
        <v>0.1</v>
      </c>
      <c r="T16295" t="s">
        <v>71</v>
      </c>
      <c r="U16295">
        <v>3.1</v>
      </c>
      <c r="V16295" t="s">
        <v>71</v>
      </c>
      <c r="W16295">
        <v>7.9</v>
      </c>
      <c r="X16295" t="s">
        <v>71</v>
      </c>
      <c r="Y16295">
        <v>20.46</v>
      </c>
      <c r="AA16295">
        <v>34.64</v>
      </c>
      <c r="AC16295">
        <v>35.43</v>
      </c>
      <c r="AE16295">
        <v>0.03</v>
      </c>
      <c r="AF16295" t="s">
        <v>71</v>
      </c>
      <c r="AG16295">
        <v>4.83</v>
      </c>
      <c r="AH16295" t="s">
        <v>71</v>
      </c>
      <c r="AS16295">
        <v>0.38</v>
      </c>
      <c r="AT16295" t="s">
        <v>71</v>
      </c>
    </row>
    <row r="16296" spans="1:46" x14ac:dyDescent="0.2">
      <c r="A16296" t="s">
        <v>139</v>
      </c>
      <c r="B16296" t="s">
        <v>140</v>
      </c>
      <c r="C16296">
        <f>-70.00946645 / 41.93875967</f>
        <v>-1.6693261078982216</v>
      </c>
      <c r="D16296" t="s">
        <v>141</v>
      </c>
      <c r="E16296" t="s">
        <v>70</v>
      </c>
      <c r="F16296" s="1">
        <v>37873</v>
      </c>
      <c r="G16296">
        <v>1</v>
      </c>
      <c r="O16296">
        <v>8.16</v>
      </c>
      <c r="P16296" t="s">
        <v>71</v>
      </c>
      <c r="Q16296">
        <v>25.48</v>
      </c>
      <c r="R16296" t="s">
        <v>71</v>
      </c>
    </row>
    <row r="16297" spans="1:46" x14ac:dyDescent="0.2">
      <c r="A16297" t="s">
        <v>139</v>
      </c>
      <c r="B16297" t="s">
        <v>140</v>
      </c>
      <c r="C16297">
        <f>-70.00946645 / 41.93875967</f>
        <v>-1.6693261078982216</v>
      </c>
      <c r="D16297" t="s">
        <v>141</v>
      </c>
      <c r="E16297" t="s">
        <v>70</v>
      </c>
      <c r="F16297" s="1">
        <v>37873</v>
      </c>
      <c r="G16297">
        <v>2</v>
      </c>
      <c r="O16297">
        <v>8.16</v>
      </c>
      <c r="P16297" t="s">
        <v>71</v>
      </c>
      <c r="Q16297">
        <v>25.48</v>
      </c>
      <c r="R16297" t="s">
        <v>71</v>
      </c>
    </row>
    <row r="16298" spans="1:46" x14ac:dyDescent="0.2">
      <c r="A16298" t="s">
        <v>139</v>
      </c>
      <c r="B16298" t="s">
        <v>140</v>
      </c>
      <c r="C16298">
        <f>-70.00946645 / 41.93875967</f>
        <v>-1.6693261078982216</v>
      </c>
      <c r="D16298" t="s">
        <v>141</v>
      </c>
      <c r="E16298" t="s">
        <v>70</v>
      </c>
      <c r="F16298" s="1">
        <v>37873</v>
      </c>
      <c r="G16298">
        <v>3</v>
      </c>
      <c r="K16298">
        <v>1.39</v>
      </c>
      <c r="L16298" t="s">
        <v>71</v>
      </c>
      <c r="O16298">
        <v>8.11</v>
      </c>
      <c r="P16298" t="s">
        <v>71</v>
      </c>
      <c r="Q16298">
        <v>25.47</v>
      </c>
      <c r="R16298" t="s">
        <v>71</v>
      </c>
      <c r="S16298">
        <v>0.4</v>
      </c>
      <c r="T16298" t="s">
        <v>71</v>
      </c>
      <c r="U16298">
        <v>12.39</v>
      </c>
      <c r="V16298" t="s">
        <v>71</v>
      </c>
      <c r="W16298">
        <v>10</v>
      </c>
      <c r="X16298" t="s">
        <v>71</v>
      </c>
      <c r="Y16298">
        <v>40.44</v>
      </c>
      <c r="AA16298">
        <v>33.83</v>
      </c>
      <c r="AE16298">
        <v>0.03</v>
      </c>
      <c r="AF16298" t="s">
        <v>71</v>
      </c>
      <c r="AG16298">
        <v>4.88</v>
      </c>
      <c r="AH16298" t="s">
        <v>71</v>
      </c>
      <c r="AS16298">
        <v>0.36</v>
      </c>
      <c r="AT16298" t="s">
        <v>71</v>
      </c>
    </row>
    <row r="16299" spans="1:46" x14ac:dyDescent="0.2">
      <c r="A16299" t="s">
        <v>139</v>
      </c>
      <c r="B16299" t="s">
        <v>140</v>
      </c>
      <c r="C16299">
        <f>-70.00946645 / 41.93875967</f>
        <v>-1.6693261078982216</v>
      </c>
      <c r="D16299" t="s">
        <v>141</v>
      </c>
      <c r="E16299" t="s">
        <v>70</v>
      </c>
      <c r="F16299" s="1">
        <v>37873</v>
      </c>
      <c r="G16299">
        <v>4</v>
      </c>
      <c r="O16299">
        <v>8.1199999999999992</v>
      </c>
      <c r="P16299" t="s">
        <v>71</v>
      </c>
      <c r="Q16299">
        <v>25.44</v>
      </c>
      <c r="R16299" t="s">
        <v>71</v>
      </c>
    </row>
    <row r="16300" spans="1:46" x14ac:dyDescent="0.2">
      <c r="A16300" t="s">
        <v>139</v>
      </c>
      <c r="B16300" t="s">
        <v>140</v>
      </c>
      <c r="C16300">
        <f>-70.00946645 / 41.93875967</f>
        <v>-1.6693261078982216</v>
      </c>
      <c r="D16300" t="s">
        <v>141</v>
      </c>
      <c r="E16300" t="s">
        <v>70</v>
      </c>
      <c r="F16300" s="1">
        <v>37873</v>
      </c>
      <c r="G16300">
        <v>5</v>
      </c>
      <c r="O16300">
        <v>8.2200000000000006</v>
      </c>
      <c r="P16300" t="s">
        <v>71</v>
      </c>
      <c r="Q16300">
        <v>25.28</v>
      </c>
      <c r="R16300" t="s">
        <v>71</v>
      </c>
    </row>
    <row r="16301" spans="1:46" x14ac:dyDescent="0.2">
      <c r="A16301" t="s">
        <v>139</v>
      </c>
      <c r="B16301" t="s">
        <v>140</v>
      </c>
      <c r="C16301">
        <f>-70.00946645 / 41.93875967</f>
        <v>-1.6693261078982216</v>
      </c>
      <c r="D16301" t="s">
        <v>141</v>
      </c>
      <c r="E16301" t="s">
        <v>70</v>
      </c>
      <c r="F16301" s="1">
        <v>37873</v>
      </c>
      <c r="G16301">
        <v>6</v>
      </c>
      <c r="O16301">
        <v>12.72</v>
      </c>
      <c r="P16301" t="s">
        <v>71</v>
      </c>
      <c r="Q16301">
        <v>20.8</v>
      </c>
      <c r="R16301" t="s">
        <v>71</v>
      </c>
    </row>
    <row r="16302" spans="1:46" x14ac:dyDescent="0.2">
      <c r="A16302" t="s">
        <v>139</v>
      </c>
      <c r="B16302" t="s">
        <v>140</v>
      </c>
      <c r="C16302">
        <f>-70.00946645 / 41.93875967</f>
        <v>-1.6693261078982216</v>
      </c>
      <c r="D16302" t="s">
        <v>141</v>
      </c>
      <c r="E16302" t="s">
        <v>70</v>
      </c>
      <c r="F16302" s="1">
        <v>37873</v>
      </c>
      <c r="G16302">
        <v>7</v>
      </c>
      <c r="O16302">
        <v>12.92</v>
      </c>
      <c r="P16302" t="s">
        <v>71</v>
      </c>
      <c r="Q16302">
        <v>18.68</v>
      </c>
      <c r="R16302" t="s">
        <v>71</v>
      </c>
    </row>
    <row r="16303" spans="1:46" x14ac:dyDescent="0.2">
      <c r="A16303" t="s">
        <v>139</v>
      </c>
      <c r="B16303" t="s">
        <v>140</v>
      </c>
      <c r="C16303">
        <f>-70.00946645 / 41.93875967</f>
        <v>-1.6693261078982216</v>
      </c>
      <c r="D16303" t="s">
        <v>141</v>
      </c>
      <c r="E16303" t="s">
        <v>70</v>
      </c>
      <c r="F16303" s="1">
        <v>37873</v>
      </c>
      <c r="G16303">
        <v>8</v>
      </c>
      <c r="K16303">
        <v>2.19</v>
      </c>
      <c r="L16303" t="s">
        <v>71</v>
      </c>
      <c r="O16303">
        <v>11.75</v>
      </c>
      <c r="P16303" t="s">
        <v>71</v>
      </c>
      <c r="Q16303">
        <v>17.420000000000002</v>
      </c>
      <c r="R16303" t="s">
        <v>71</v>
      </c>
      <c r="S16303">
        <v>0.1</v>
      </c>
      <c r="T16303" t="s">
        <v>71</v>
      </c>
      <c r="U16303">
        <v>3.1</v>
      </c>
      <c r="V16303" t="s">
        <v>71</v>
      </c>
      <c r="W16303">
        <v>29.4</v>
      </c>
      <c r="X16303" t="s">
        <v>71</v>
      </c>
      <c r="Y16303">
        <v>20.46</v>
      </c>
      <c r="AA16303">
        <v>38.29</v>
      </c>
      <c r="AE16303">
        <v>7.0000000000000007E-2</v>
      </c>
      <c r="AF16303" t="s">
        <v>71</v>
      </c>
      <c r="AG16303">
        <v>5.17</v>
      </c>
      <c r="AH16303" t="s">
        <v>71</v>
      </c>
      <c r="AS16303">
        <v>0.18</v>
      </c>
      <c r="AT16303" t="s">
        <v>71</v>
      </c>
    </row>
    <row r="16304" spans="1:46" x14ac:dyDescent="0.2">
      <c r="A16304" t="s">
        <v>139</v>
      </c>
      <c r="B16304" t="s">
        <v>140</v>
      </c>
      <c r="C16304">
        <f>-70.00946645 / 41.93875967</f>
        <v>-1.6693261078982216</v>
      </c>
      <c r="D16304" t="s">
        <v>141</v>
      </c>
      <c r="E16304" t="s">
        <v>70</v>
      </c>
      <c r="F16304" s="1">
        <v>37873</v>
      </c>
      <c r="G16304">
        <v>8.5</v>
      </c>
      <c r="O16304">
        <v>7.62</v>
      </c>
      <c r="P16304" t="s">
        <v>71</v>
      </c>
      <c r="Q16304">
        <v>16.91</v>
      </c>
      <c r="R16304" t="s">
        <v>71</v>
      </c>
    </row>
    <row r="16305" spans="1:58" x14ac:dyDescent="0.2">
      <c r="A16305" t="s">
        <v>139</v>
      </c>
      <c r="B16305" t="s">
        <v>140</v>
      </c>
      <c r="C16305">
        <f>-70.00946645 / 41.93875967</f>
        <v>-1.6693261078982216</v>
      </c>
      <c r="D16305" t="s">
        <v>141</v>
      </c>
      <c r="E16305" t="s">
        <v>70</v>
      </c>
      <c r="F16305" s="1">
        <v>41879</v>
      </c>
      <c r="G16305">
        <v>0.1</v>
      </c>
      <c r="I16305">
        <v>10</v>
      </c>
      <c r="J16305" t="s">
        <v>71</v>
      </c>
      <c r="M16305">
        <v>5.3</v>
      </c>
      <c r="N16305" t="s">
        <v>71</v>
      </c>
      <c r="O16305">
        <v>8.3800000000000008</v>
      </c>
      <c r="P16305" t="s">
        <v>71</v>
      </c>
      <c r="Q16305">
        <v>25.11</v>
      </c>
      <c r="R16305" t="s">
        <v>71</v>
      </c>
      <c r="AC16305">
        <v>35.97</v>
      </c>
    </row>
    <row r="16306" spans="1:58" x14ac:dyDescent="0.2">
      <c r="A16306" t="s">
        <v>139</v>
      </c>
      <c r="B16306" t="s">
        <v>140</v>
      </c>
      <c r="C16306">
        <f>-70.00946645 / 41.93875967</f>
        <v>-1.6693261078982216</v>
      </c>
      <c r="D16306" t="s">
        <v>141</v>
      </c>
      <c r="E16306" t="s">
        <v>70</v>
      </c>
      <c r="F16306" s="1">
        <v>41879</v>
      </c>
      <c r="G16306">
        <v>0.5</v>
      </c>
      <c r="K16306">
        <v>1.91</v>
      </c>
      <c r="L16306" t="s">
        <v>71</v>
      </c>
      <c r="O16306">
        <v>8.3699999999999992</v>
      </c>
      <c r="P16306" t="s">
        <v>71</v>
      </c>
      <c r="Q16306">
        <v>25.11</v>
      </c>
      <c r="R16306" t="s">
        <v>71</v>
      </c>
      <c r="S16306">
        <v>0.33</v>
      </c>
      <c r="T16306" t="s">
        <v>71</v>
      </c>
      <c r="U16306">
        <v>10.220000000000001</v>
      </c>
      <c r="V16306" t="s">
        <v>71</v>
      </c>
      <c r="W16306">
        <v>12.83</v>
      </c>
      <c r="X16306" t="s">
        <v>71</v>
      </c>
      <c r="Y16306">
        <v>37.67</v>
      </c>
      <c r="AA16306">
        <v>36.950000000000003</v>
      </c>
      <c r="AE16306">
        <v>1.1000000000000001</v>
      </c>
      <c r="AF16306" t="s">
        <v>71</v>
      </c>
      <c r="AG16306">
        <v>5.55</v>
      </c>
      <c r="AH16306" t="s">
        <v>71</v>
      </c>
      <c r="AS16306">
        <v>4.7300000000000004</v>
      </c>
      <c r="AT16306" t="s">
        <v>71</v>
      </c>
    </row>
    <row r="16307" spans="1:58" x14ac:dyDescent="0.2">
      <c r="A16307" t="s">
        <v>139</v>
      </c>
      <c r="B16307" t="s">
        <v>140</v>
      </c>
      <c r="C16307">
        <f>-70.00946645 / 41.93875967</f>
        <v>-1.6693261078982216</v>
      </c>
      <c r="D16307" t="s">
        <v>141</v>
      </c>
      <c r="E16307" t="s">
        <v>70</v>
      </c>
      <c r="F16307" s="1">
        <v>41879</v>
      </c>
      <c r="G16307">
        <v>1</v>
      </c>
      <c r="O16307">
        <v>8.3699999999999992</v>
      </c>
      <c r="P16307" t="s">
        <v>71</v>
      </c>
      <c r="Q16307">
        <v>25.1</v>
      </c>
      <c r="R16307" t="s">
        <v>71</v>
      </c>
    </row>
    <row r="16308" spans="1:58" x14ac:dyDescent="0.2">
      <c r="A16308" t="s">
        <v>139</v>
      </c>
      <c r="B16308" t="s">
        <v>140</v>
      </c>
      <c r="C16308">
        <f>-70.00946645 / 41.93875967</f>
        <v>-1.6693261078982216</v>
      </c>
      <c r="D16308" t="s">
        <v>141</v>
      </c>
      <c r="E16308" t="s">
        <v>70</v>
      </c>
      <c r="F16308" s="1">
        <v>41879</v>
      </c>
      <c r="G16308">
        <v>2</v>
      </c>
      <c r="O16308">
        <v>8.3699999999999992</v>
      </c>
      <c r="P16308" t="s">
        <v>71</v>
      </c>
      <c r="Q16308">
        <v>25.01</v>
      </c>
      <c r="R16308" t="s">
        <v>71</v>
      </c>
    </row>
    <row r="16309" spans="1:58" x14ac:dyDescent="0.2">
      <c r="A16309" t="s">
        <v>139</v>
      </c>
      <c r="B16309" t="s">
        <v>140</v>
      </c>
      <c r="C16309">
        <f>-70.00946645 / 41.93875967</f>
        <v>-1.6693261078982216</v>
      </c>
      <c r="D16309" t="s">
        <v>141</v>
      </c>
      <c r="E16309" t="s">
        <v>70</v>
      </c>
      <c r="F16309" s="1">
        <v>41879</v>
      </c>
      <c r="G16309">
        <v>3</v>
      </c>
      <c r="K16309">
        <v>3.91</v>
      </c>
      <c r="L16309" t="s">
        <v>71</v>
      </c>
      <c r="O16309">
        <v>8.36</v>
      </c>
      <c r="P16309" t="s">
        <v>71</v>
      </c>
      <c r="Q16309">
        <v>24.75</v>
      </c>
      <c r="R16309" t="s">
        <v>71</v>
      </c>
      <c r="S16309">
        <v>0.4</v>
      </c>
      <c r="T16309" t="s">
        <v>71</v>
      </c>
      <c r="U16309">
        <v>12.39</v>
      </c>
      <c r="V16309" t="s">
        <v>71</v>
      </c>
      <c r="W16309">
        <v>12.48</v>
      </c>
      <c r="X16309" t="s">
        <v>71</v>
      </c>
      <c r="Y16309">
        <v>40.44</v>
      </c>
      <c r="AA16309">
        <v>43.98</v>
      </c>
      <c r="AE16309">
        <v>1.3</v>
      </c>
      <c r="AF16309" t="s">
        <v>71</v>
      </c>
      <c r="AG16309">
        <v>5.73</v>
      </c>
      <c r="AH16309" t="s">
        <v>71</v>
      </c>
      <c r="AS16309">
        <v>3.1</v>
      </c>
      <c r="AT16309" t="s">
        <v>71</v>
      </c>
    </row>
    <row r="16310" spans="1:58" x14ac:dyDescent="0.2">
      <c r="A16310" t="s">
        <v>139</v>
      </c>
      <c r="B16310" t="s">
        <v>140</v>
      </c>
      <c r="C16310">
        <f>-70.00946645 / 41.93875967</f>
        <v>-1.6693261078982216</v>
      </c>
      <c r="D16310" t="s">
        <v>141</v>
      </c>
      <c r="E16310" t="s">
        <v>70</v>
      </c>
      <c r="F16310" s="1">
        <v>41879</v>
      </c>
      <c r="G16310">
        <v>4</v>
      </c>
      <c r="O16310">
        <v>8.2899999999999991</v>
      </c>
      <c r="P16310" t="s">
        <v>71</v>
      </c>
      <c r="Q16310">
        <v>24.63</v>
      </c>
      <c r="R16310" t="s">
        <v>71</v>
      </c>
    </row>
    <row r="16311" spans="1:58" x14ac:dyDescent="0.2">
      <c r="A16311" t="s">
        <v>139</v>
      </c>
      <c r="B16311" t="s">
        <v>140</v>
      </c>
      <c r="C16311">
        <f>-70.00946645 / 41.93875967</f>
        <v>-1.6693261078982216</v>
      </c>
      <c r="D16311" t="s">
        <v>141</v>
      </c>
      <c r="E16311" t="s">
        <v>70</v>
      </c>
      <c r="F16311" s="1">
        <v>41879</v>
      </c>
      <c r="G16311">
        <v>5</v>
      </c>
      <c r="O16311">
        <v>8.14</v>
      </c>
      <c r="P16311" t="s">
        <v>71</v>
      </c>
      <c r="Q16311">
        <v>24.51</v>
      </c>
      <c r="R16311" t="s">
        <v>71</v>
      </c>
    </row>
    <row r="16312" spans="1:58" x14ac:dyDescent="0.2">
      <c r="A16312" t="s">
        <v>139</v>
      </c>
      <c r="B16312" t="s">
        <v>140</v>
      </c>
      <c r="C16312">
        <f>-70.00946645 / 41.93875967</f>
        <v>-1.6693261078982216</v>
      </c>
      <c r="D16312" t="s">
        <v>141</v>
      </c>
      <c r="E16312" t="s">
        <v>70</v>
      </c>
      <c r="F16312" s="1">
        <v>41879</v>
      </c>
      <c r="G16312">
        <v>6</v>
      </c>
      <c r="O16312">
        <v>3.64</v>
      </c>
      <c r="P16312" t="s">
        <v>71</v>
      </c>
      <c r="Q16312">
        <v>22.9</v>
      </c>
      <c r="R16312" t="s">
        <v>71</v>
      </c>
    </row>
    <row r="16313" spans="1:58" x14ac:dyDescent="0.2">
      <c r="A16313" t="s">
        <v>139</v>
      </c>
      <c r="B16313" t="s">
        <v>140</v>
      </c>
      <c r="C16313">
        <f>-70.00946645 / 41.93875967</f>
        <v>-1.6693261078982216</v>
      </c>
      <c r="D16313" t="s">
        <v>141</v>
      </c>
      <c r="E16313" t="s">
        <v>70</v>
      </c>
      <c r="F16313" s="1">
        <v>41879</v>
      </c>
      <c r="G16313">
        <v>7</v>
      </c>
      <c r="O16313">
        <v>0.59</v>
      </c>
      <c r="P16313" t="s">
        <v>71</v>
      </c>
      <c r="Q16313">
        <v>19.84</v>
      </c>
      <c r="R16313" t="s">
        <v>71</v>
      </c>
    </row>
    <row r="16314" spans="1:58" x14ac:dyDescent="0.2">
      <c r="A16314" t="s">
        <v>139</v>
      </c>
      <c r="B16314" t="s">
        <v>140</v>
      </c>
      <c r="C16314">
        <f>-70.00946645 / 41.93875967</f>
        <v>-1.6693261078982216</v>
      </c>
      <c r="D16314" t="s">
        <v>141</v>
      </c>
      <c r="E16314" t="s">
        <v>70</v>
      </c>
      <c r="F16314" s="1">
        <v>41879</v>
      </c>
      <c r="G16314">
        <v>8</v>
      </c>
      <c r="O16314">
        <v>0.28000000000000003</v>
      </c>
      <c r="P16314" t="s">
        <v>71</v>
      </c>
      <c r="Q16314">
        <v>18</v>
      </c>
      <c r="R16314" t="s">
        <v>71</v>
      </c>
    </row>
    <row r="16315" spans="1:58" x14ac:dyDescent="0.2">
      <c r="A16315" t="s">
        <v>139</v>
      </c>
      <c r="B16315" t="s">
        <v>140</v>
      </c>
      <c r="C16315">
        <f>-70.00946645 / 41.93875967</f>
        <v>-1.6693261078982216</v>
      </c>
      <c r="D16315" t="s">
        <v>141</v>
      </c>
      <c r="E16315" t="s">
        <v>70</v>
      </c>
      <c r="F16315" s="1">
        <v>41879</v>
      </c>
      <c r="G16315">
        <v>9</v>
      </c>
      <c r="K16315">
        <v>16.97</v>
      </c>
      <c r="L16315" t="s">
        <v>71</v>
      </c>
      <c r="O16315">
        <v>0.19</v>
      </c>
      <c r="P16315" t="s">
        <v>71</v>
      </c>
      <c r="Q16315">
        <v>16.149999999999999</v>
      </c>
      <c r="R16315" t="s">
        <v>71</v>
      </c>
      <c r="S16315">
        <v>0.77</v>
      </c>
      <c r="T16315" t="s">
        <v>71</v>
      </c>
      <c r="W16315">
        <v>14.5</v>
      </c>
      <c r="X16315" t="s">
        <v>71</v>
      </c>
      <c r="AE16315">
        <v>4.2</v>
      </c>
      <c r="AF16315" t="s">
        <v>71</v>
      </c>
      <c r="AG16315">
        <v>5.75</v>
      </c>
      <c r="AH16315" t="s">
        <v>71</v>
      </c>
      <c r="AS16315">
        <v>21.24</v>
      </c>
      <c r="AT16315" t="s">
        <v>71</v>
      </c>
    </row>
    <row r="16316" spans="1:58" x14ac:dyDescent="0.2">
      <c r="A16316" t="s">
        <v>139</v>
      </c>
      <c r="B16316" t="s">
        <v>140</v>
      </c>
      <c r="C16316">
        <f>-70.00946645 / 41.93875967</f>
        <v>-1.6693261078982216</v>
      </c>
      <c r="D16316" t="s">
        <v>141</v>
      </c>
      <c r="E16316" t="s">
        <v>70</v>
      </c>
      <c r="F16316" s="1">
        <v>41879</v>
      </c>
      <c r="G16316">
        <v>10</v>
      </c>
      <c r="O16316">
        <v>0.17</v>
      </c>
      <c r="P16316" t="s">
        <v>71</v>
      </c>
      <c r="Q16316">
        <v>15.53</v>
      </c>
      <c r="R16316" t="s">
        <v>71</v>
      </c>
    </row>
    <row r="16317" spans="1:58" x14ac:dyDescent="0.2">
      <c r="A16317" t="s">
        <v>139</v>
      </c>
      <c r="B16317" t="s">
        <v>140</v>
      </c>
      <c r="C16317">
        <f>-70.00946645 / 41.93875967</f>
        <v>-1.6693261078982216</v>
      </c>
      <c r="D16317" t="s">
        <v>141</v>
      </c>
      <c r="E16317" t="s">
        <v>70</v>
      </c>
      <c r="F16317" s="1">
        <v>42635</v>
      </c>
      <c r="G16317">
        <v>0.5</v>
      </c>
      <c r="I16317">
        <v>10.3</v>
      </c>
      <c r="J16317" t="s">
        <v>71</v>
      </c>
      <c r="K16317">
        <v>2.16</v>
      </c>
      <c r="L16317" t="s">
        <v>71</v>
      </c>
      <c r="M16317">
        <v>4.4000000000000004</v>
      </c>
      <c r="N16317" t="s">
        <v>71</v>
      </c>
      <c r="O16317">
        <v>8.42</v>
      </c>
      <c r="P16317" t="s">
        <v>71</v>
      </c>
      <c r="Q16317">
        <v>23.9</v>
      </c>
      <c r="R16317" t="s">
        <v>71</v>
      </c>
      <c r="S16317">
        <v>0.97</v>
      </c>
      <c r="T16317" t="s">
        <v>71</v>
      </c>
      <c r="U16317">
        <v>30.04</v>
      </c>
      <c r="V16317" t="s">
        <v>71</v>
      </c>
      <c r="W16317">
        <v>15.03</v>
      </c>
      <c r="X16317" t="s">
        <v>71</v>
      </c>
      <c r="Y16317">
        <v>53.21</v>
      </c>
      <c r="AA16317">
        <v>38.15</v>
      </c>
      <c r="AC16317">
        <v>38.65</v>
      </c>
      <c r="AE16317">
        <v>1.7</v>
      </c>
      <c r="AF16317" t="s">
        <v>71</v>
      </c>
      <c r="AG16317">
        <v>5.77</v>
      </c>
      <c r="AH16317" t="s">
        <v>71</v>
      </c>
      <c r="AS16317">
        <v>1.8</v>
      </c>
      <c r="AT16317" t="s">
        <v>71</v>
      </c>
      <c r="BE16317">
        <v>3.96</v>
      </c>
      <c r="BF16317" t="s">
        <v>71</v>
      </c>
    </row>
    <row r="16318" spans="1:58" x14ac:dyDescent="0.2">
      <c r="A16318" t="s">
        <v>139</v>
      </c>
      <c r="B16318" t="s">
        <v>140</v>
      </c>
      <c r="C16318">
        <f>-70.00946645 / 41.93875967</f>
        <v>-1.6693261078982216</v>
      </c>
      <c r="D16318" t="s">
        <v>141</v>
      </c>
      <c r="E16318" t="s">
        <v>70</v>
      </c>
      <c r="F16318" s="1">
        <v>42635</v>
      </c>
      <c r="G16318">
        <v>1</v>
      </c>
      <c r="O16318">
        <v>8.43</v>
      </c>
      <c r="P16318" t="s">
        <v>71</v>
      </c>
      <c r="Q16318">
        <v>23.7</v>
      </c>
      <c r="R16318" t="s">
        <v>71</v>
      </c>
    </row>
    <row r="16319" spans="1:58" x14ac:dyDescent="0.2">
      <c r="A16319" t="s">
        <v>139</v>
      </c>
      <c r="B16319" t="s">
        <v>140</v>
      </c>
      <c r="C16319">
        <f>-70.00946645 / 41.93875967</f>
        <v>-1.6693261078982216</v>
      </c>
      <c r="D16319" t="s">
        <v>141</v>
      </c>
      <c r="E16319" t="s">
        <v>70</v>
      </c>
      <c r="F16319" s="1">
        <v>42635</v>
      </c>
      <c r="G16319">
        <v>2</v>
      </c>
      <c r="O16319">
        <v>8.41</v>
      </c>
      <c r="P16319" t="s">
        <v>71</v>
      </c>
      <c r="Q16319">
        <v>23.4</v>
      </c>
      <c r="R16319" t="s">
        <v>71</v>
      </c>
    </row>
    <row r="16320" spans="1:58" x14ac:dyDescent="0.2">
      <c r="A16320" t="s">
        <v>139</v>
      </c>
      <c r="B16320" t="s">
        <v>140</v>
      </c>
      <c r="C16320">
        <f>-70.00946645 / 41.93875967</f>
        <v>-1.6693261078982216</v>
      </c>
      <c r="D16320" t="s">
        <v>141</v>
      </c>
      <c r="E16320" t="s">
        <v>70</v>
      </c>
      <c r="F16320" s="1">
        <v>42635</v>
      </c>
      <c r="G16320">
        <v>3</v>
      </c>
      <c r="K16320">
        <v>3.38</v>
      </c>
      <c r="L16320" t="s">
        <v>71</v>
      </c>
      <c r="O16320">
        <v>8.42</v>
      </c>
      <c r="P16320" t="s">
        <v>71</v>
      </c>
      <c r="Q16320">
        <v>23.3</v>
      </c>
      <c r="R16320" t="s">
        <v>71</v>
      </c>
      <c r="S16320">
        <v>1.01</v>
      </c>
      <c r="T16320" t="s">
        <v>71</v>
      </c>
      <c r="W16320">
        <v>15.92</v>
      </c>
      <c r="X16320" t="s">
        <v>71</v>
      </c>
      <c r="AE16320">
        <v>2.2000000000000002</v>
      </c>
      <c r="AF16320" t="s">
        <v>71</v>
      </c>
      <c r="AG16320">
        <v>5.84</v>
      </c>
      <c r="AH16320" t="s">
        <v>71</v>
      </c>
      <c r="AS16320">
        <v>2.19</v>
      </c>
      <c r="AT16320" t="s">
        <v>71</v>
      </c>
      <c r="BE16320">
        <v>5.57</v>
      </c>
      <c r="BF16320" t="s">
        <v>71</v>
      </c>
    </row>
    <row r="16321" spans="1:58" x14ac:dyDescent="0.2">
      <c r="A16321" t="s">
        <v>139</v>
      </c>
      <c r="B16321" t="s">
        <v>140</v>
      </c>
      <c r="C16321">
        <f>-70.00946645 / 41.93875967</f>
        <v>-1.6693261078982216</v>
      </c>
      <c r="D16321" t="s">
        <v>141</v>
      </c>
      <c r="E16321" t="s">
        <v>70</v>
      </c>
      <c r="F16321" s="1">
        <v>42635</v>
      </c>
      <c r="G16321">
        <v>4</v>
      </c>
      <c r="O16321">
        <v>8.2100000000000009</v>
      </c>
      <c r="P16321" t="s">
        <v>71</v>
      </c>
      <c r="Q16321">
        <v>23.2</v>
      </c>
      <c r="R16321" t="s">
        <v>71</v>
      </c>
    </row>
    <row r="16322" spans="1:58" x14ac:dyDescent="0.2">
      <c r="A16322" t="s">
        <v>139</v>
      </c>
      <c r="B16322" t="s">
        <v>140</v>
      </c>
      <c r="C16322">
        <f>-70.00946645 / 41.93875967</f>
        <v>-1.6693261078982216</v>
      </c>
      <c r="D16322" t="s">
        <v>141</v>
      </c>
      <c r="E16322" t="s">
        <v>70</v>
      </c>
      <c r="F16322" s="1">
        <v>42635</v>
      </c>
      <c r="G16322">
        <v>5</v>
      </c>
      <c r="O16322">
        <v>7.7</v>
      </c>
      <c r="P16322" t="s">
        <v>71</v>
      </c>
      <c r="Q16322">
        <v>23</v>
      </c>
      <c r="R16322" t="s">
        <v>71</v>
      </c>
    </row>
    <row r="16323" spans="1:58" x14ac:dyDescent="0.2">
      <c r="A16323" t="s">
        <v>139</v>
      </c>
      <c r="B16323" t="s">
        <v>140</v>
      </c>
      <c r="C16323">
        <f>-70.00946645 / 41.93875967</f>
        <v>-1.6693261078982216</v>
      </c>
      <c r="D16323" t="s">
        <v>141</v>
      </c>
      <c r="E16323" t="s">
        <v>70</v>
      </c>
      <c r="F16323" s="1">
        <v>42635</v>
      </c>
      <c r="G16323">
        <v>6</v>
      </c>
      <c r="O16323">
        <v>6.7</v>
      </c>
      <c r="P16323" t="s">
        <v>71</v>
      </c>
      <c r="Q16323">
        <v>22.7</v>
      </c>
      <c r="R16323" t="s">
        <v>71</v>
      </c>
    </row>
    <row r="16324" spans="1:58" x14ac:dyDescent="0.2">
      <c r="A16324" t="s">
        <v>139</v>
      </c>
      <c r="B16324" t="s">
        <v>140</v>
      </c>
      <c r="C16324">
        <f>-70.00946645 / 41.93875967</f>
        <v>-1.6693261078982216</v>
      </c>
      <c r="D16324" t="s">
        <v>141</v>
      </c>
      <c r="E16324" t="s">
        <v>70</v>
      </c>
      <c r="F16324" s="1">
        <v>42635</v>
      </c>
      <c r="G16324">
        <v>7</v>
      </c>
      <c r="O16324">
        <v>1.92</v>
      </c>
      <c r="P16324" t="s">
        <v>71</v>
      </c>
      <c r="Q16324">
        <v>21.9</v>
      </c>
      <c r="R16324" t="s">
        <v>71</v>
      </c>
    </row>
    <row r="16325" spans="1:58" x14ac:dyDescent="0.2">
      <c r="A16325" t="s">
        <v>139</v>
      </c>
      <c r="B16325" t="s">
        <v>140</v>
      </c>
      <c r="C16325">
        <f>-70.00946645 / 41.93875967</f>
        <v>-1.6693261078982216</v>
      </c>
      <c r="D16325" t="s">
        <v>141</v>
      </c>
      <c r="E16325" t="s">
        <v>70</v>
      </c>
      <c r="F16325" s="1">
        <v>42635</v>
      </c>
      <c r="G16325">
        <v>8</v>
      </c>
      <c r="O16325">
        <v>0.28000000000000003</v>
      </c>
      <c r="P16325" t="s">
        <v>71</v>
      </c>
      <c r="Q16325">
        <v>18.8</v>
      </c>
      <c r="R16325" t="s">
        <v>71</v>
      </c>
    </row>
    <row r="16326" spans="1:58" x14ac:dyDescent="0.2">
      <c r="A16326" t="s">
        <v>139</v>
      </c>
      <c r="B16326" t="s">
        <v>140</v>
      </c>
      <c r="C16326">
        <f>-70.00946645 / 41.93875967</f>
        <v>-1.6693261078982216</v>
      </c>
      <c r="D16326" t="s">
        <v>141</v>
      </c>
      <c r="E16326" t="s">
        <v>70</v>
      </c>
      <c r="F16326" s="1">
        <v>42635</v>
      </c>
      <c r="G16326">
        <v>9</v>
      </c>
      <c r="K16326">
        <v>11.05</v>
      </c>
      <c r="L16326" t="s">
        <v>71</v>
      </c>
      <c r="O16326">
        <v>0.15</v>
      </c>
      <c r="P16326" t="s">
        <v>71</v>
      </c>
      <c r="Q16326">
        <v>16.5</v>
      </c>
      <c r="R16326" t="s">
        <v>71</v>
      </c>
      <c r="W16326">
        <v>19.75</v>
      </c>
      <c r="X16326" t="s">
        <v>71</v>
      </c>
      <c r="AE16326">
        <v>9.1</v>
      </c>
      <c r="AF16326" t="s">
        <v>71</v>
      </c>
      <c r="AG16326">
        <v>5.68</v>
      </c>
      <c r="AH16326" t="s">
        <v>71</v>
      </c>
      <c r="AS16326">
        <v>31.41</v>
      </c>
      <c r="AT16326" t="s">
        <v>71</v>
      </c>
      <c r="BE16326">
        <v>42.45</v>
      </c>
      <c r="BF16326" t="s">
        <v>71</v>
      </c>
    </row>
    <row r="16327" spans="1:58" x14ac:dyDescent="0.2">
      <c r="A16327" t="s">
        <v>142</v>
      </c>
      <c r="B16327" t="s">
        <v>143</v>
      </c>
      <c r="C16327">
        <f>-70.00259861 / 41.93828602</f>
        <v>-1.6691812006007203</v>
      </c>
      <c r="D16327" t="s">
        <v>144</v>
      </c>
      <c r="E16327" t="s">
        <v>70</v>
      </c>
      <c r="F16327" s="1">
        <v>37143</v>
      </c>
      <c r="G16327">
        <v>0.5</v>
      </c>
      <c r="I16327">
        <v>0.2</v>
      </c>
      <c r="J16327" t="s">
        <v>71</v>
      </c>
      <c r="K16327">
        <v>2.42</v>
      </c>
      <c r="L16327" t="s">
        <v>71</v>
      </c>
      <c r="S16327">
        <v>0.98</v>
      </c>
      <c r="T16327" t="s">
        <v>71</v>
      </c>
      <c r="U16327">
        <v>30.35</v>
      </c>
      <c r="V16327" t="s">
        <v>71</v>
      </c>
      <c r="W16327">
        <v>72.2</v>
      </c>
      <c r="X16327" t="s">
        <v>71</v>
      </c>
      <c r="Y16327">
        <v>53.36</v>
      </c>
      <c r="AA16327">
        <v>39.270000000000003</v>
      </c>
      <c r="AE16327">
        <v>0</v>
      </c>
      <c r="AF16327" t="s">
        <v>71</v>
      </c>
      <c r="AG16327">
        <v>4.75</v>
      </c>
      <c r="AH16327" t="s">
        <v>71</v>
      </c>
      <c r="AS16327">
        <v>3.55</v>
      </c>
      <c r="AT16327" t="s">
        <v>71</v>
      </c>
    </row>
    <row r="16328" spans="1:58" x14ac:dyDescent="0.2">
      <c r="A16328" t="s">
        <v>145</v>
      </c>
      <c r="B16328" t="s">
        <v>146</v>
      </c>
      <c r="C16328">
        <f>-70.00046149 / 41.93286397</f>
        <v>-1.6693460656558157</v>
      </c>
      <c r="D16328" t="s">
        <v>86</v>
      </c>
      <c r="E16328" t="s">
        <v>70</v>
      </c>
      <c r="F16328" s="1">
        <v>37143</v>
      </c>
      <c r="G16328">
        <v>0.5</v>
      </c>
      <c r="I16328">
        <v>17.7</v>
      </c>
      <c r="J16328" t="s">
        <v>71</v>
      </c>
      <c r="K16328">
        <v>0.32</v>
      </c>
      <c r="L16328" t="s">
        <v>71</v>
      </c>
      <c r="M16328">
        <v>3.9</v>
      </c>
      <c r="N16328" t="s">
        <v>71</v>
      </c>
      <c r="O16328">
        <v>8.65</v>
      </c>
      <c r="P16328" t="s">
        <v>71</v>
      </c>
      <c r="Q16328">
        <v>24.62</v>
      </c>
      <c r="R16328" t="s">
        <v>71</v>
      </c>
      <c r="S16328">
        <v>0.13</v>
      </c>
      <c r="T16328" t="s">
        <v>71</v>
      </c>
      <c r="U16328">
        <v>4.03</v>
      </c>
      <c r="V16328" t="s">
        <v>71</v>
      </c>
      <c r="W16328">
        <v>11.2</v>
      </c>
      <c r="X16328" t="s">
        <v>71</v>
      </c>
      <c r="Y16328">
        <v>24.25</v>
      </c>
      <c r="AA16328">
        <v>19.420000000000002</v>
      </c>
      <c r="AC16328">
        <v>40.39</v>
      </c>
      <c r="AE16328">
        <v>0</v>
      </c>
      <c r="AF16328" t="s">
        <v>71</v>
      </c>
      <c r="AG16328">
        <v>4.79</v>
      </c>
      <c r="AH16328" t="s">
        <v>71</v>
      </c>
      <c r="AS16328">
        <v>0.13</v>
      </c>
      <c r="AT16328" t="s">
        <v>71</v>
      </c>
    </row>
    <row r="16329" spans="1:58" x14ac:dyDescent="0.2">
      <c r="A16329" t="s">
        <v>145</v>
      </c>
      <c r="B16329" t="s">
        <v>146</v>
      </c>
      <c r="C16329">
        <f>-70.00046149 / 41.93286397</f>
        <v>-1.6693460656558157</v>
      </c>
      <c r="D16329" t="s">
        <v>86</v>
      </c>
      <c r="E16329" t="s">
        <v>70</v>
      </c>
      <c r="F16329" s="1">
        <v>37143</v>
      </c>
      <c r="G16329">
        <v>1</v>
      </c>
      <c r="O16329">
        <v>8.5500000000000007</v>
      </c>
      <c r="P16329" t="s">
        <v>71</v>
      </c>
      <c r="Q16329">
        <v>24.62</v>
      </c>
      <c r="R16329" t="s">
        <v>71</v>
      </c>
    </row>
    <row r="16330" spans="1:58" x14ac:dyDescent="0.2">
      <c r="A16330" t="s">
        <v>145</v>
      </c>
      <c r="B16330" t="s">
        <v>146</v>
      </c>
      <c r="C16330">
        <f>-70.00046149 / 41.93286397</f>
        <v>-1.6693460656558157</v>
      </c>
      <c r="D16330" t="s">
        <v>86</v>
      </c>
      <c r="E16330" t="s">
        <v>70</v>
      </c>
      <c r="F16330" s="1">
        <v>37143</v>
      </c>
      <c r="G16330">
        <v>2</v>
      </c>
      <c r="O16330">
        <v>8.5500000000000007</v>
      </c>
      <c r="P16330" t="s">
        <v>71</v>
      </c>
      <c r="Q16330">
        <v>24.57</v>
      </c>
      <c r="R16330" t="s">
        <v>71</v>
      </c>
    </row>
    <row r="16331" spans="1:58" x14ac:dyDescent="0.2">
      <c r="A16331" t="s">
        <v>145</v>
      </c>
      <c r="B16331" t="s">
        <v>146</v>
      </c>
      <c r="C16331">
        <f>-70.00046149 / 41.93286397</f>
        <v>-1.6693460656558157</v>
      </c>
      <c r="D16331" t="s">
        <v>86</v>
      </c>
      <c r="E16331" t="s">
        <v>70</v>
      </c>
      <c r="F16331" s="1">
        <v>37143</v>
      </c>
      <c r="G16331">
        <v>3</v>
      </c>
      <c r="K16331">
        <v>4.26</v>
      </c>
      <c r="L16331" t="s">
        <v>71</v>
      </c>
      <c r="O16331">
        <v>8.5299999999999994</v>
      </c>
      <c r="P16331" t="s">
        <v>71</v>
      </c>
      <c r="Q16331">
        <v>24.56</v>
      </c>
      <c r="R16331" t="s">
        <v>71</v>
      </c>
      <c r="S16331">
        <v>0.19</v>
      </c>
      <c r="T16331" t="s">
        <v>71</v>
      </c>
      <c r="U16331">
        <v>5.88</v>
      </c>
      <c r="V16331" t="s">
        <v>71</v>
      </c>
      <c r="W16331">
        <v>9.3000000000000007</v>
      </c>
      <c r="X16331" t="s">
        <v>71</v>
      </c>
      <c r="Y16331">
        <v>29.7</v>
      </c>
      <c r="AA16331">
        <v>44.82</v>
      </c>
      <c r="AE16331">
        <v>0</v>
      </c>
      <c r="AF16331" t="s">
        <v>71</v>
      </c>
      <c r="AG16331">
        <v>4.8</v>
      </c>
      <c r="AH16331" t="s">
        <v>71</v>
      </c>
      <c r="AS16331">
        <v>0.53</v>
      </c>
      <c r="AT16331" t="s">
        <v>71</v>
      </c>
    </row>
    <row r="16332" spans="1:58" x14ac:dyDescent="0.2">
      <c r="A16332" t="s">
        <v>145</v>
      </c>
      <c r="B16332" t="s">
        <v>146</v>
      </c>
      <c r="C16332">
        <f>-70.00046149 / 41.93286397</f>
        <v>-1.6693460656558157</v>
      </c>
      <c r="D16332" t="s">
        <v>86</v>
      </c>
      <c r="E16332" t="s">
        <v>70</v>
      </c>
      <c r="F16332" s="1">
        <v>37143</v>
      </c>
      <c r="G16332">
        <v>4</v>
      </c>
      <c r="O16332">
        <v>8.5299999999999994</v>
      </c>
      <c r="P16332" t="s">
        <v>71</v>
      </c>
      <c r="Q16332">
        <v>24.53</v>
      </c>
      <c r="R16332" t="s">
        <v>71</v>
      </c>
    </row>
    <row r="16333" spans="1:58" x14ac:dyDescent="0.2">
      <c r="A16333" t="s">
        <v>145</v>
      </c>
      <c r="B16333" t="s">
        <v>146</v>
      </c>
      <c r="C16333">
        <f>-70.00046149 / 41.93286397</f>
        <v>-1.6693460656558157</v>
      </c>
      <c r="D16333" t="s">
        <v>86</v>
      </c>
      <c r="E16333" t="s">
        <v>70</v>
      </c>
      <c r="F16333" s="1">
        <v>37143</v>
      </c>
      <c r="G16333">
        <v>5</v>
      </c>
      <c r="O16333">
        <v>8.52</v>
      </c>
      <c r="P16333" t="s">
        <v>71</v>
      </c>
      <c r="Q16333">
        <v>24.51</v>
      </c>
      <c r="R16333" t="s">
        <v>71</v>
      </c>
    </row>
    <row r="16334" spans="1:58" x14ac:dyDescent="0.2">
      <c r="A16334" t="s">
        <v>145</v>
      </c>
      <c r="B16334" t="s">
        <v>146</v>
      </c>
      <c r="C16334">
        <f>-70.00046149 / 41.93286397</f>
        <v>-1.6693460656558157</v>
      </c>
      <c r="D16334" t="s">
        <v>86</v>
      </c>
      <c r="E16334" t="s">
        <v>70</v>
      </c>
      <c r="F16334" s="1">
        <v>37143</v>
      </c>
      <c r="G16334">
        <v>6</v>
      </c>
      <c r="O16334">
        <v>8.49</v>
      </c>
      <c r="P16334" t="s">
        <v>71</v>
      </c>
      <c r="Q16334">
        <v>24.5</v>
      </c>
      <c r="R16334" t="s">
        <v>71</v>
      </c>
    </row>
    <row r="16335" spans="1:58" x14ac:dyDescent="0.2">
      <c r="A16335" t="s">
        <v>145</v>
      </c>
      <c r="B16335" t="s">
        <v>146</v>
      </c>
      <c r="C16335">
        <f>-70.00046149 / 41.93286397</f>
        <v>-1.6693460656558157</v>
      </c>
      <c r="D16335" t="s">
        <v>86</v>
      </c>
      <c r="E16335" t="s">
        <v>70</v>
      </c>
      <c r="F16335" s="1">
        <v>37143</v>
      </c>
      <c r="G16335">
        <v>7</v>
      </c>
      <c r="O16335">
        <v>8.6300000000000008</v>
      </c>
      <c r="P16335" t="s">
        <v>71</v>
      </c>
      <c r="Q16335">
        <v>24.32</v>
      </c>
      <c r="R16335" t="s">
        <v>71</v>
      </c>
    </row>
    <row r="16336" spans="1:58" x14ac:dyDescent="0.2">
      <c r="A16336" t="s">
        <v>145</v>
      </c>
      <c r="B16336" t="s">
        <v>146</v>
      </c>
      <c r="C16336">
        <f>-70.00046149 / 41.93286397</f>
        <v>-1.6693460656558157</v>
      </c>
      <c r="D16336" t="s">
        <v>86</v>
      </c>
      <c r="E16336" t="s">
        <v>70</v>
      </c>
      <c r="F16336" s="1">
        <v>37143</v>
      </c>
      <c r="G16336">
        <v>8</v>
      </c>
      <c r="O16336">
        <v>10.93</v>
      </c>
      <c r="P16336" t="s">
        <v>71</v>
      </c>
      <c r="Q16336">
        <v>20.51</v>
      </c>
      <c r="R16336" t="s">
        <v>71</v>
      </c>
    </row>
    <row r="16337" spans="1:46" x14ac:dyDescent="0.2">
      <c r="A16337" t="s">
        <v>145</v>
      </c>
      <c r="B16337" t="s">
        <v>146</v>
      </c>
      <c r="C16337">
        <f>-70.00046149 / 41.93286397</f>
        <v>-1.6693460656558157</v>
      </c>
      <c r="D16337" t="s">
        <v>86</v>
      </c>
      <c r="E16337" t="s">
        <v>70</v>
      </c>
      <c r="F16337" s="1">
        <v>37143</v>
      </c>
      <c r="G16337">
        <v>9</v>
      </c>
      <c r="K16337">
        <v>4.0999999999999996</v>
      </c>
      <c r="L16337" t="s">
        <v>71</v>
      </c>
      <c r="O16337">
        <v>10.71</v>
      </c>
      <c r="P16337" t="s">
        <v>71</v>
      </c>
      <c r="Q16337">
        <v>16.59</v>
      </c>
      <c r="R16337" t="s">
        <v>71</v>
      </c>
      <c r="S16337">
        <v>0.24</v>
      </c>
      <c r="T16337" t="s">
        <v>71</v>
      </c>
      <c r="U16337">
        <v>7.43</v>
      </c>
      <c r="V16337" t="s">
        <v>71</v>
      </c>
      <c r="W16337">
        <v>9.5</v>
      </c>
      <c r="X16337" t="s">
        <v>71</v>
      </c>
      <c r="Y16337">
        <v>33.07</v>
      </c>
      <c r="AA16337">
        <v>44.44</v>
      </c>
      <c r="AE16337">
        <v>0.5</v>
      </c>
      <c r="AF16337" t="s">
        <v>71</v>
      </c>
      <c r="AG16337">
        <v>5.07</v>
      </c>
      <c r="AH16337" t="s">
        <v>71</v>
      </c>
      <c r="AS16337">
        <v>2.15</v>
      </c>
      <c r="AT16337" t="s">
        <v>71</v>
      </c>
    </row>
    <row r="16338" spans="1:46" x14ac:dyDescent="0.2">
      <c r="A16338" t="s">
        <v>145</v>
      </c>
      <c r="B16338" t="s">
        <v>146</v>
      </c>
      <c r="C16338">
        <f>-70.00046149 / 41.93286397</f>
        <v>-1.6693460656558157</v>
      </c>
      <c r="D16338" t="s">
        <v>86</v>
      </c>
      <c r="E16338" t="s">
        <v>70</v>
      </c>
      <c r="F16338" s="1">
        <v>37143</v>
      </c>
      <c r="G16338">
        <v>10</v>
      </c>
      <c r="O16338">
        <v>10.28</v>
      </c>
      <c r="P16338" t="s">
        <v>71</v>
      </c>
      <c r="Q16338">
        <v>14.44</v>
      </c>
      <c r="R16338" t="s">
        <v>71</v>
      </c>
    </row>
    <row r="16339" spans="1:46" x14ac:dyDescent="0.2">
      <c r="A16339" t="s">
        <v>145</v>
      </c>
      <c r="B16339" t="s">
        <v>146</v>
      </c>
      <c r="C16339">
        <f>-70.00046149 / 41.93286397</f>
        <v>-1.6693460656558157</v>
      </c>
      <c r="D16339" t="s">
        <v>86</v>
      </c>
      <c r="E16339" t="s">
        <v>70</v>
      </c>
      <c r="F16339" s="1">
        <v>37143</v>
      </c>
      <c r="G16339">
        <v>11</v>
      </c>
      <c r="O16339">
        <v>8.9700000000000006</v>
      </c>
      <c r="P16339" t="s">
        <v>71</v>
      </c>
      <c r="Q16339">
        <v>12.79</v>
      </c>
      <c r="R16339" t="s">
        <v>71</v>
      </c>
    </row>
    <row r="16340" spans="1:46" x14ac:dyDescent="0.2">
      <c r="A16340" t="s">
        <v>145</v>
      </c>
      <c r="B16340" t="s">
        <v>146</v>
      </c>
      <c r="C16340">
        <f>-70.00046149 / 41.93286397</f>
        <v>-1.6693460656558157</v>
      </c>
      <c r="D16340" t="s">
        <v>86</v>
      </c>
      <c r="E16340" t="s">
        <v>70</v>
      </c>
      <c r="F16340" s="1">
        <v>37143</v>
      </c>
      <c r="G16340">
        <v>12</v>
      </c>
      <c r="O16340">
        <v>4.84</v>
      </c>
      <c r="P16340" t="s">
        <v>71</v>
      </c>
      <c r="Q16340">
        <v>11.49</v>
      </c>
      <c r="R16340" t="s">
        <v>71</v>
      </c>
    </row>
    <row r="16341" spans="1:46" x14ac:dyDescent="0.2">
      <c r="A16341" t="s">
        <v>145</v>
      </c>
      <c r="B16341" t="s">
        <v>146</v>
      </c>
      <c r="C16341">
        <f>-70.00046149 / 41.93286397</f>
        <v>-1.6693460656558157</v>
      </c>
      <c r="D16341" t="s">
        <v>86</v>
      </c>
      <c r="E16341" t="s">
        <v>70</v>
      </c>
      <c r="F16341" s="1">
        <v>37143</v>
      </c>
      <c r="G16341">
        <v>13</v>
      </c>
      <c r="O16341">
        <v>3.2</v>
      </c>
      <c r="P16341" t="s">
        <v>71</v>
      </c>
      <c r="Q16341">
        <v>10.9</v>
      </c>
      <c r="R16341" t="s">
        <v>71</v>
      </c>
    </row>
    <row r="16342" spans="1:46" x14ac:dyDescent="0.2">
      <c r="A16342" t="s">
        <v>145</v>
      </c>
      <c r="B16342" t="s">
        <v>146</v>
      </c>
      <c r="C16342">
        <f>-70.00046149 / 41.93286397</f>
        <v>-1.6693460656558157</v>
      </c>
      <c r="D16342" t="s">
        <v>86</v>
      </c>
      <c r="E16342" t="s">
        <v>70</v>
      </c>
      <c r="F16342" s="1">
        <v>37143</v>
      </c>
      <c r="G16342">
        <v>14</v>
      </c>
      <c r="O16342">
        <v>1.8</v>
      </c>
      <c r="P16342" t="s">
        <v>71</v>
      </c>
      <c r="Q16342">
        <v>10.6</v>
      </c>
      <c r="R16342" t="s">
        <v>71</v>
      </c>
    </row>
    <row r="16343" spans="1:46" x14ac:dyDescent="0.2">
      <c r="A16343" t="s">
        <v>145</v>
      </c>
      <c r="B16343" t="s">
        <v>146</v>
      </c>
      <c r="C16343">
        <f>-70.00046149 / 41.93286397</f>
        <v>-1.6693460656558157</v>
      </c>
      <c r="D16343" t="s">
        <v>86</v>
      </c>
      <c r="E16343" t="s">
        <v>70</v>
      </c>
      <c r="F16343" s="1">
        <v>37143</v>
      </c>
      <c r="G16343">
        <v>15</v>
      </c>
      <c r="O16343">
        <v>0.9</v>
      </c>
      <c r="P16343" t="s">
        <v>71</v>
      </c>
      <c r="Q16343">
        <v>10.3</v>
      </c>
      <c r="R16343" t="s">
        <v>71</v>
      </c>
    </row>
    <row r="16344" spans="1:46" x14ac:dyDescent="0.2">
      <c r="A16344" t="s">
        <v>145</v>
      </c>
      <c r="B16344" t="s">
        <v>146</v>
      </c>
      <c r="C16344">
        <f>-70.00046149 / 41.93286397</f>
        <v>-1.6693460656558157</v>
      </c>
      <c r="D16344" t="s">
        <v>86</v>
      </c>
      <c r="E16344" t="s">
        <v>70</v>
      </c>
      <c r="F16344" s="1">
        <v>37143</v>
      </c>
      <c r="G16344">
        <v>16</v>
      </c>
      <c r="O16344">
        <v>0.5</v>
      </c>
      <c r="P16344" t="s">
        <v>71</v>
      </c>
      <c r="Q16344">
        <v>10.199999999999999</v>
      </c>
      <c r="R16344" t="s">
        <v>71</v>
      </c>
    </row>
    <row r="16345" spans="1:46" x14ac:dyDescent="0.2">
      <c r="A16345" t="s">
        <v>145</v>
      </c>
      <c r="B16345" t="s">
        <v>146</v>
      </c>
      <c r="C16345">
        <f>-70.00046149 / 41.93286397</f>
        <v>-1.6693460656558157</v>
      </c>
      <c r="D16345" t="s">
        <v>86</v>
      </c>
      <c r="E16345" t="s">
        <v>70</v>
      </c>
      <c r="F16345" s="1">
        <v>37143</v>
      </c>
      <c r="G16345">
        <v>17</v>
      </c>
      <c r="K16345">
        <v>1.06</v>
      </c>
      <c r="L16345" t="s">
        <v>71</v>
      </c>
      <c r="O16345">
        <v>0.35</v>
      </c>
      <c r="P16345" t="s">
        <v>71</v>
      </c>
      <c r="Q16345">
        <v>10.199999999999999</v>
      </c>
      <c r="R16345" t="s">
        <v>71</v>
      </c>
      <c r="S16345">
        <v>0.24</v>
      </c>
      <c r="T16345" t="s">
        <v>71</v>
      </c>
      <c r="U16345">
        <v>7.43</v>
      </c>
      <c r="V16345" t="s">
        <v>71</v>
      </c>
      <c r="W16345">
        <v>3.3</v>
      </c>
      <c r="X16345" t="s">
        <v>71</v>
      </c>
      <c r="Y16345">
        <v>33.07</v>
      </c>
      <c r="AA16345">
        <v>31.17</v>
      </c>
      <c r="AE16345">
        <v>0</v>
      </c>
      <c r="AF16345" t="s">
        <v>71</v>
      </c>
      <c r="AG16345">
        <v>4.66</v>
      </c>
      <c r="AH16345" t="s">
        <v>71</v>
      </c>
      <c r="AS16345">
        <v>1.47</v>
      </c>
      <c r="AT16345" t="s">
        <v>71</v>
      </c>
    </row>
    <row r="16346" spans="1:46" x14ac:dyDescent="0.2">
      <c r="A16346" t="s">
        <v>145</v>
      </c>
      <c r="B16346" t="s">
        <v>146</v>
      </c>
      <c r="C16346">
        <f>-70.00046149 / 41.93286397</f>
        <v>-1.6693460656558157</v>
      </c>
      <c r="D16346" t="s">
        <v>86</v>
      </c>
      <c r="E16346" t="s">
        <v>70</v>
      </c>
      <c r="F16346" s="1">
        <v>37873</v>
      </c>
      <c r="G16346">
        <v>0.5</v>
      </c>
      <c r="I16346">
        <v>18.899999999999999</v>
      </c>
      <c r="J16346" t="s">
        <v>71</v>
      </c>
      <c r="K16346">
        <v>1.32</v>
      </c>
      <c r="L16346" t="s">
        <v>71</v>
      </c>
      <c r="M16346">
        <v>4</v>
      </c>
      <c r="N16346" t="s">
        <v>71</v>
      </c>
      <c r="O16346">
        <v>8.0500000000000007</v>
      </c>
      <c r="P16346" t="s">
        <v>71</v>
      </c>
      <c r="Q16346">
        <v>26.15</v>
      </c>
      <c r="R16346" t="s">
        <v>71</v>
      </c>
      <c r="S16346">
        <v>0.2</v>
      </c>
      <c r="T16346" t="s">
        <v>71</v>
      </c>
      <c r="U16346">
        <v>6.19</v>
      </c>
      <c r="V16346" t="s">
        <v>71</v>
      </c>
      <c r="W16346">
        <v>5.9</v>
      </c>
      <c r="X16346" t="s">
        <v>71</v>
      </c>
      <c r="Y16346">
        <v>30.44</v>
      </c>
      <c r="AA16346">
        <v>33.32</v>
      </c>
      <c r="AC16346">
        <v>40.020000000000003</v>
      </c>
      <c r="AE16346">
        <v>0.04</v>
      </c>
      <c r="AF16346" t="s">
        <v>71</v>
      </c>
      <c r="AG16346">
        <v>4.96</v>
      </c>
      <c r="AH16346" t="s">
        <v>71</v>
      </c>
      <c r="AS16346">
        <v>0.03</v>
      </c>
      <c r="AT16346" t="s">
        <v>71</v>
      </c>
    </row>
    <row r="16347" spans="1:46" x14ac:dyDescent="0.2">
      <c r="A16347" t="s">
        <v>145</v>
      </c>
      <c r="B16347" t="s">
        <v>146</v>
      </c>
      <c r="C16347">
        <f>-70.00046149 / 41.93286397</f>
        <v>-1.6693460656558157</v>
      </c>
      <c r="D16347" t="s">
        <v>86</v>
      </c>
      <c r="E16347" t="s">
        <v>70</v>
      </c>
      <c r="F16347" s="1">
        <v>37873</v>
      </c>
      <c r="G16347">
        <v>1</v>
      </c>
      <c r="O16347">
        <v>8.09</v>
      </c>
      <c r="P16347" t="s">
        <v>71</v>
      </c>
      <c r="Q16347">
        <v>26.13</v>
      </c>
      <c r="R16347" t="s">
        <v>71</v>
      </c>
    </row>
    <row r="16348" spans="1:46" x14ac:dyDescent="0.2">
      <c r="A16348" t="s">
        <v>145</v>
      </c>
      <c r="B16348" t="s">
        <v>146</v>
      </c>
      <c r="C16348">
        <f>-70.00046149 / 41.93286397</f>
        <v>-1.6693460656558157</v>
      </c>
      <c r="D16348" t="s">
        <v>86</v>
      </c>
      <c r="E16348" t="s">
        <v>70</v>
      </c>
      <c r="F16348" s="1">
        <v>37873</v>
      </c>
      <c r="G16348">
        <v>2</v>
      </c>
      <c r="O16348">
        <v>8.1</v>
      </c>
      <c r="P16348" t="s">
        <v>71</v>
      </c>
      <c r="Q16348">
        <v>26.02</v>
      </c>
      <c r="R16348" t="s">
        <v>71</v>
      </c>
    </row>
    <row r="16349" spans="1:46" x14ac:dyDescent="0.2">
      <c r="A16349" t="s">
        <v>145</v>
      </c>
      <c r="B16349" t="s">
        <v>146</v>
      </c>
      <c r="C16349">
        <f>-70.00046149 / 41.93286397</f>
        <v>-1.6693460656558157</v>
      </c>
      <c r="D16349" t="s">
        <v>86</v>
      </c>
      <c r="E16349" t="s">
        <v>70</v>
      </c>
      <c r="F16349" s="1">
        <v>37873</v>
      </c>
      <c r="G16349">
        <v>3</v>
      </c>
      <c r="K16349">
        <v>1.1100000000000001</v>
      </c>
      <c r="L16349" t="s">
        <v>71</v>
      </c>
      <c r="O16349">
        <v>8.1</v>
      </c>
      <c r="P16349" t="s">
        <v>71</v>
      </c>
      <c r="Q16349">
        <v>25.9</v>
      </c>
      <c r="R16349" t="s">
        <v>71</v>
      </c>
      <c r="S16349">
        <v>0.1</v>
      </c>
      <c r="T16349" t="s">
        <v>71</v>
      </c>
      <c r="U16349">
        <v>3.1</v>
      </c>
      <c r="V16349" t="s">
        <v>71</v>
      </c>
      <c r="W16349">
        <v>16.8</v>
      </c>
      <c r="X16349" t="s">
        <v>71</v>
      </c>
      <c r="Y16349">
        <v>20.46</v>
      </c>
      <c r="AA16349">
        <v>31.62</v>
      </c>
      <c r="AE16349">
        <v>0.04</v>
      </c>
      <c r="AF16349" t="s">
        <v>71</v>
      </c>
      <c r="AG16349">
        <v>4.9400000000000004</v>
      </c>
      <c r="AH16349" t="s">
        <v>71</v>
      </c>
      <c r="AS16349">
        <v>0.03</v>
      </c>
      <c r="AT16349" t="s">
        <v>71</v>
      </c>
    </row>
    <row r="16350" spans="1:46" x14ac:dyDescent="0.2">
      <c r="A16350" t="s">
        <v>145</v>
      </c>
      <c r="B16350" t="s">
        <v>146</v>
      </c>
      <c r="C16350">
        <f>-70.00046149 / 41.93286397</f>
        <v>-1.6693460656558157</v>
      </c>
      <c r="D16350" t="s">
        <v>86</v>
      </c>
      <c r="E16350" t="s">
        <v>70</v>
      </c>
      <c r="F16350" s="1">
        <v>37873</v>
      </c>
      <c r="G16350">
        <v>4</v>
      </c>
      <c r="O16350">
        <v>8.1</v>
      </c>
      <c r="P16350" t="s">
        <v>71</v>
      </c>
      <c r="Q16350">
        <v>25.82</v>
      </c>
      <c r="R16350" t="s">
        <v>71</v>
      </c>
    </row>
    <row r="16351" spans="1:46" x14ac:dyDescent="0.2">
      <c r="A16351" t="s">
        <v>145</v>
      </c>
      <c r="B16351" t="s">
        <v>146</v>
      </c>
      <c r="C16351">
        <f>-70.00046149 / 41.93286397</f>
        <v>-1.6693460656558157</v>
      </c>
      <c r="D16351" t="s">
        <v>86</v>
      </c>
      <c r="E16351" t="s">
        <v>70</v>
      </c>
      <c r="F16351" s="1">
        <v>37873</v>
      </c>
      <c r="G16351">
        <v>5</v>
      </c>
      <c r="O16351">
        <v>9.5500000000000007</v>
      </c>
      <c r="P16351" t="s">
        <v>71</v>
      </c>
      <c r="Q16351">
        <v>23.63</v>
      </c>
      <c r="R16351" t="s">
        <v>71</v>
      </c>
    </row>
    <row r="16352" spans="1:46" x14ac:dyDescent="0.2">
      <c r="A16352" t="s">
        <v>145</v>
      </c>
      <c r="B16352" t="s">
        <v>146</v>
      </c>
      <c r="C16352">
        <f>-70.00046149 / 41.93286397</f>
        <v>-1.6693460656558157</v>
      </c>
      <c r="D16352" t="s">
        <v>86</v>
      </c>
      <c r="E16352" t="s">
        <v>70</v>
      </c>
      <c r="F16352" s="1">
        <v>37873</v>
      </c>
      <c r="G16352">
        <v>6</v>
      </c>
      <c r="O16352">
        <v>11.77</v>
      </c>
      <c r="P16352" t="s">
        <v>71</v>
      </c>
      <c r="Q16352">
        <v>19.649999999999999</v>
      </c>
      <c r="R16352" t="s">
        <v>71</v>
      </c>
    </row>
    <row r="16353" spans="1:46" x14ac:dyDescent="0.2">
      <c r="A16353" t="s">
        <v>145</v>
      </c>
      <c r="B16353" t="s">
        <v>146</v>
      </c>
      <c r="C16353">
        <f>-70.00046149 / 41.93286397</f>
        <v>-1.6693460656558157</v>
      </c>
      <c r="D16353" t="s">
        <v>86</v>
      </c>
      <c r="E16353" t="s">
        <v>70</v>
      </c>
      <c r="F16353" s="1">
        <v>37873</v>
      </c>
      <c r="G16353">
        <v>7</v>
      </c>
      <c r="O16353">
        <v>12.92</v>
      </c>
      <c r="P16353" t="s">
        <v>71</v>
      </c>
      <c r="Q16353">
        <v>16.59</v>
      </c>
      <c r="R16353" t="s">
        <v>71</v>
      </c>
    </row>
    <row r="16354" spans="1:46" x14ac:dyDescent="0.2">
      <c r="A16354" t="s">
        <v>145</v>
      </c>
      <c r="B16354" t="s">
        <v>146</v>
      </c>
      <c r="C16354">
        <f>-70.00046149 / 41.93286397</f>
        <v>-1.6693460656558157</v>
      </c>
      <c r="D16354" t="s">
        <v>86</v>
      </c>
      <c r="E16354" t="s">
        <v>70</v>
      </c>
      <c r="F16354" s="1">
        <v>37873</v>
      </c>
      <c r="G16354">
        <v>8</v>
      </c>
      <c r="O16354">
        <v>13.09</v>
      </c>
      <c r="P16354" t="s">
        <v>71</v>
      </c>
      <c r="Q16354">
        <v>14.75</v>
      </c>
      <c r="R16354" t="s">
        <v>71</v>
      </c>
    </row>
    <row r="16355" spans="1:46" x14ac:dyDescent="0.2">
      <c r="A16355" t="s">
        <v>145</v>
      </c>
      <c r="B16355" t="s">
        <v>146</v>
      </c>
      <c r="C16355">
        <f>-70.00046149 / 41.93286397</f>
        <v>-1.6693460656558157</v>
      </c>
      <c r="D16355" t="s">
        <v>86</v>
      </c>
      <c r="E16355" t="s">
        <v>70</v>
      </c>
      <c r="F16355" s="1">
        <v>37873</v>
      </c>
      <c r="G16355">
        <v>9</v>
      </c>
      <c r="K16355">
        <v>1.46</v>
      </c>
      <c r="L16355" t="s">
        <v>71</v>
      </c>
      <c r="O16355">
        <v>13.28</v>
      </c>
      <c r="P16355" t="s">
        <v>71</v>
      </c>
      <c r="Q16355">
        <v>13.07</v>
      </c>
      <c r="R16355" t="s">
        <v>71</v>
      </c>
      <c r="S16355">
        <v>0.1</v>
      </c>
      <c r="T16355" t="s">
        <v>71</v>
      </c>
      <c r="U16355">
        <v>3.1</v>
      </c>
      <c r="V16355" t="s">
        <v>71</v>
      </c>
      <c r="W16355">
        <v>9.6999999999999993</v>
      </c>
      <c r="X16355" t="s">
        <v>71</v>
      </c>
      <c r="Y16355">
        <v>20.46</v>
      </c>
      <c r="AA16355">
        <v>34.31</v>
      </c>
      <c r="AE16355">
        <v>0.03</v>
      </c>
      <c r="AF16355" t="s">
        <v>71</v>
      </c>
      <c r="AG16355">
        <v>4.8899999999999997</v>
      </c>
      <c r="AH16355" t="s">
        <v>71</v>
      </c>
      <c r="AS16355">
        <v>0.03</v>
      </c>
      <c r="AT16355" t="s">
        <v>71</v>
      </c>
    </row>
    <row r="16356" spans="1:46" x14ac:dyDescent="0.2">
      <c r="A16356" t="s">
        <v>145</v>
      </c>
      <c r="B16356" t="s">
        <v>146</v>
      </c>
      <c r="C16356">
        <f>-70.00046149 / 41.93286397</f>
        <v>-1.6693460656558157</v>
      </c>
      <c r="D16356" t="s">
        <v>86</v>
      </c>
      <c r="E16356" t="s">
        <v>70</v>
      </c>
      <c r="F16356" s="1">
        <v>37873</v>
      </c>
      <c r="G16356">
        <v>10</v>
      </c>
      <c r="O16356">
        <v>13.1</v>
      </c>
      <c r="P16356" t="s">
        <v>71</v>
      </c>
      <c r="Q16356">
        <v>11.89</v>
      </c>
      <c r="R16356" t="s">
        <v>71</v>
      </c>
    </row>
    <row r="16357" spans="1:46" x14ac:dyDescent="0.2">
      <c r="A16357" t="s">
        <v>145</v>
      </c>
      <c r="B16357" t="s">
        <v>146</v>
      </c>
      <c r="C16357">
        <f>-70.00046149 / 41.93286397</f>
        <v>-1.6693460656558157</v>
      </c>
      <c r="D16357" t="s">
        <v>86</v>
      </c>
      <c r="E16357" t="s">
        <v>70</v>
      </c>
      <c r="F16357" s="1">
        <v>37873</v>
      </c>
      <c r="G16357">
        <v>11</v>
      </c>
      <c r="O16357">
        <v>12.52</v>
      </c>
      <c r="P16357" t="s">
        <v>71</v>
      </c>
      <c r="Q16357">
        <v>10.89</v>
      </c>
      <c r="R16357" t="s">
        <v>71</v>
      </c>
    </row>
    <row r="16358" spans="1:46" x14ac:dyDescent="0.2">
      <c r="A16358" t="s">
        <v>145</v>
      </c>
      <c r="B16358" t="s">
        <v>146</v>
      </c>
      <c r="C16358">
        <f>-70.00046149 / 41.93286397</f>
        <v>-1.6693460656558157</v>
      </c>
      <c r="D16358" t="s">
        <v>86</v>
      </c>
      <c r="E16358" t="s">
        <v>70</v>
      </c>
      <c r="F16358" s="1">
        <v>37873</v>
      </c>
      <c r="G16358">
        <v>12</v>
      </c>
      <c r="O16358">
        <v>9.67</v>
      </c>
      <c r="P16358" t="s">
        <v>71</v>
      </c>
      <c r="Q16358">
        <v>10.33</v>
      </c>
      <c r="R16358" t="s">
        <v>71</v>
      </c>
    </row>
    <row r="16359" spans="1:46" x14ac:dyDescent="0.2">
      <c r="A16359" t="s">
        <v>145</v>
      </c>
      <c r="B16359" t="s">
        <v>146</v>
      </c>
      <c r="C16359">
        <f>-70.00046149 / 41.93286397</f>
        <v>-1.6693460656558157</v>
      </c>
      <c r="D16359" t="s">
        <v>86</v>
      </c>
      <c r="E16359" t="s">
        <v>70</v>
      </c>
      <c r="F16359" s="1">
        <v>37873</v>
      </c>
      <c r="G16359">
        <v>13</v>
      </c>
      <c r="O16359">
        <v>7.34</v>
      </c>
      <c r="P16359" t="s">
        <v>71</v>
      </c>
      <c r="Q16359">
        <v>10.039999999999999</v>
      </c>
      <c r="R16359" t="s">
        <v>71</v>
      </c>
    </row>
    <row r="16360" spans="1:46" x14ac:dyDescent="0.2">
      <c r="A16360" t="s">
        <v>145</v>
      </c>
      <c r="B16360" t="s">
        <v>146</v>
      </c>
      <c r="C16360">
        <f>-70.00046149 / 41.93286397</f>
        <v>-1.6693460656558157</v>
      </c>
      <c r="D16360" t="s">
        <v>86</v>
      </c>
      <c r="E16360" t="s">
        <v>70</v>
      </c>
      <c r="F16360" s="1">
        <v>37873</v>
      </c>
      <c r="G16360">
        <v>14</v>
      </c>
      <c r="O16360">
        <v>5.93</v>
      </c>
      <c r="P16360" t="s">
        <v>71</v>
      </c>
      <c r="Q16360">
        <v>9.7799999999999994</v>
      </c>
      <c r="R16360" t="s">
        <v>71</v>
      </c>
    </row>
    <row r="16361" spans="1:46" x14ac:dyDescent="0.2">
      <c r="A16361" t="s">
        <v>145</v>
      </c>
      <c r="B16361" t="s">
        <v>146</v>
      </c>
      <c r="C16361">
        <f>-70.00046149 / 41.93286397</f>
        <v>-1.6693460656558157</v>
      </c>
      <c r="D16361" t="s">
        <v>86</v>
      </c>
      <c r="E16361" t="s">
        <v>70</v>
      </c>
      <c r="F16361" s="1">
        <v>37873</v>
      </c>
      <c r="G16361">
        <v>15</v>
      </c>
      <c r="O16361">
        <v>3.7</v>
      </c>
      <c r="P16361" t="s">
        <v>71</v>
      </c>
      <c r="Q16361">
        <v>9.66</v>
      </c>
      <c r="R16361" t="s">
        <v>71</v>
      </c>
    </row>
    <row r="16362" spans="1:46" x14ac:dyDescent="0.2">
      <c r="A16362" t="s">
        <v>145</v>
      </c>
      <c r="B16362" t="s">
        <v>146</v>
      </c>
      <c r="C16362">
        <f>-70.00046149 / 41.93286397</f>
        <v>-1.6693460656558157</v>
      </c>
      <c r="D16362" t="s">
        <v>86</v>
      </c>
      <c r="E16362" t="s">
        <v>70</v>
      </c>
      <c r="F16362" s="1">
        <v>37873</v>
      </c>
      <c r="G16362">
        <v>16</v>
      </c>
      <c r="O16362">
        <v>3.5</v>
      </c>
      <c r="P16362" t="s">
        <v>71</v>
      </c>
      <c r="Q16362">
        <v>9.6300000000000008</v>
      </c>
      <c r="R16362" t="s">
        <v>71</v>
      </c>
    </row>
    <row r="16363" spans="1:46" x14ac:dyDescent="0.2">
      <c r="A16363" t="s">
        <v>145</v>
      </c>
      <c r="B16363" t="s">
        <v>146</v>
      </c>
      <c r="C16363">
        <f>-70.00046149 / 41.93286397</f>
        <v>-1.6693460656558157</v>
      </c>
      <c r="D16363" t="s">
        <v>86</v>
      </c>
      <c r="E16363" t="s">
        <v>70</v>
      </c>
      <c r="F16363" s="1">
        <v>37873</v>
      </c>
      <c r="G16363">
        <v>17</v>
      </c>
      <c r="K16363">
        <v>0.76</v>
      </c>
      <c r="L16363" t="s">
        <v>71</v>
      </c>
      <c r="O16363">
        <v>2.92</v>
      </c>
      <c r="P16363" t="s">
        <v>71</v>
      </c>
      <c r="Q16363">
        <v>9.6</v>
      </c>
      <c r="R16363" t="s">
        <v>71</v>
      </c>
      <c r="S16363">
        <v>0.4</v>
      </c>
      <c r="T16363" t="s">
        <v>71</v>
      </c>
      <c r="U16363">
        <v>12.39</v>
      </c>
      <c r="V16363" t="s">
        <v>71</v>
      </c>
      <c r="W16363">
        <v>4.9000000000000004</v>
      </c>
      <c r="X16363" t="s">
        <v>71</v>
      </c>
      <c r="Y16363">
        <v>40.44</v>
      </c>
      <c r="AA16363">
        <v>27.91</v>
      </c>
      <c r="AG16363">
        <v>4.75</v>
      </c>
      <c r="AH16363" t="s">
        <v>71</v>
      </c>
      <c r="AS16363">
        <v>2.06</v>
      </c>
      <c r="AT16363" t="s">
        <v>71</v>
      </c>
    </row>
    <row r="16364" spans="1:46" x14ac:dyDescent="0.2">
      <c r="A16364" t="s">
        <v>145</v>
      </c>
      <c r="B16364" t="s">
        <v>146</v>
      </c>
      <c r="C16364">
        <f>-70.00046149 / 41.93286397</f>
        <v>-1.6693460656558157</v>
      </c>
      <c r="D16364" t="s">
        <v>86</v>
      </c>
      <c r="E16364" t="s">
        <v>70</v>
      </c>
      <c r="F16364" s="1">
        <v>37873</v>
      </c>
      <c r="G16364">
        <v>18</v>
      </c>
      <c r="O16364">
        <v>2.46</v>
      </c>
      <c r="P16364" t="s">
        <v>71</v>
      </c>
      <c r="Q16364">
        <v>9.59</v>
      </c>
      <c r="R16364" t="s">
        <v>71</v>
      </c>
    </row>
    <row r="16365" spans="1:46" x14ac:dyDescent="0.2">
      <c r="A16365" t="s">
        <v>145</v>
      </c>
      <c r="B16365" t="s">
        <v>146</v>
      </c>
      <c r="C16365">
        <f>-70.00046149 / 41.93286397</f>
        <v>-1.6693460656558157</v>
      </c>
      <c r="D16365" t="s">
        <v>86</v>
      </c>
      <c r="E16365" t="s">
        <v>70</v>
      </c>
      <c r="F16365" s="1">
        <v>38252</v>
      </c>
      <c r="G16365">
        <v>0.1</v>
      </c>
      <c r="K16365">
        <v>3</v>
      </c>
      <c r="L16365" t="s">
        <v>71</v>
      </c>
      <c r="S16365">
        <v>0.03</v>
      </c>
      <c r="T16365" t="s">
        <v>71</v>
      </c>
      <c r="U16365">
        <v>0.93</v>
      </c>
      <c r="V16365" t="s">
        <v>71</v>
      </c>
      <c r="Y16365">
        <v>3.1</v>
      </c>
      <c r="AA16365">
        <v>41.38</v>
      </c>
      <c r="AE16365">
        <v>1.61</v>
      </c>
      <c r="AF16365" t="s">
        <v>71</v>
      </c>
      <c r="AG16365">
        <v>5.23</v>
      </c>
      <c r="AH16365" t="s">
        <v>71</v>
      </c>
      <c r="AS16365">
        <v>0.03</v>
      </c>
      <c r="AT16365" t="s">
        <v>71</v>
      </c>
    </row>
    <row r="16366" spans="1:46" x14ac:dyDescent="0.2">
      <c r="A16366" t="s">
        <v>145</v>
      </c>
      <c r="B16366" t="s">
        <v>146</v>
      </c>
      <c r="C16366">
        <f>-70.00046149 / 41.93286397</f>
        <v>-1.6693460656558157</v>
      </c>
      <c r="D16366" t="s">
        <v>86</v>
      </c>
      <c r="E16366" t="s">
        <v>70</v>
      </c>
      <c r="F16366" s="1">
        <v>38252</v>
      </c>
      <c r="G16366">
        <v>0.5</v>
      </c>
      <c r="I16366">
        <v>17.3</v>
      </c>
      <c r="J16366" t="s">
        <v>71</v>
      </c>
      <c r="M16366">
        <v>4.25</v>
      </c>
      <c r="N16366" t="s">
        <v>71</v>
      </c>
      <c r="O16366">
        <v>8.9700000000000006</v>
      </c>
      <c r="P16366" t="s">
        <v>71</v>
      </c>
      <c r="Q16366">
        <v>20.9</v>
      </c>
      <c r="R16366" t="s">
        <v>71</v>
      </c>
      <c r="W16366">
        <v>3.88</v>
      </c>
      <c r="X16366" t="s">
        <v>71</v>
      </c>
      <c r="AC16366">
        <v>39.15</v>
      </c>
    </row>
    <row r="16367" spans="1:46" x14ac:dyDescent="0.2">
      <c r="A16367" t="s">
        <v>145</v>
      </c>
      <c r="B16367" t="s">
        <v>146</v>
      </c>
      <c r="C16367">
        <f>-70.00046149 / 41.93286397</f>
        <v>-1.6693460656558157</v>
      </c>
      <c r="D16367" t="s">
        <v>86</v>
      </c>
      <c r="E16367" t="s">
        <v>70</v>
      </c>
      <c r="F16367" s="1">
        <v>38252</v>
      </c>
      <c r="G16367">
        <v>1</v>
      </c>
      <c r="O16367">
        <v>8.9600000000000009</v>
      </c>
      <c r="P16367" t="s">
        <v>71</v>
      </c>
      <c r="Q16367">
        <v>20.9</v>
      </c>
      <c r="R16367" t="s">
        <v>71</v>
      </c>
    </row>
    <row r="16368" spans="1:46" x14ac:dyDescent="0.2">
      <c r="A16368" t="s">
        <v>145</v>
      </c>
      <c r="B16368" t="s">
        <v>146</v>
      </c>
      <c r="C16368">
        <f>-70.00046149 / 41.93286397</f>
        <v>-1.6693460656558157</v>
      </c>
      <c r="D16368" t="s">
        <v>86</v>
      </c>
      <c r="E16368" t="s">
        <v>70</v>
      </c>
      <c r="F16368" s="1">
        <v>38252</v>
      </c>
      <c r="G16368">
        <v>2</v>
      </c>
      <c r="O16368">
        <v>8.94</v>
      </c>
      <c r="P16368" t="s">
        <v>71</v>
      </c>
      <c r="Q16368">
        <v>20.9</v>
      </c>
      <c r="R16368" t="s">
        <v>71</v>
      </c>
    </row>
    <row r="16369" spans="1:46" x14ac:dyDescent="0.2">
      <c r="A16369" t="s">
        <v>145</v>
      </c>
      <c r="B16369" t="s">
        <v>146</v>
      </c>
      <c r="C16369">
        <f>-70.00046149 / 41.93286397</f>
        <v>-1.6693460656558157</v>
      </c>
      <c r="D16369" t="s">
        <v>86</v>
      </c>
      <c r="E16369" t="s">
        <v>70</v>
      </c>
      <c r="F16369" s="1">
        <v>38252</v>
      </c>
      <c r="G16369">
        <v>3</v>
      </c>
      <c r="K16369">
        <v>2.4</v>
      </c>
      <c r="L16369" t="s">
        <v>71</v>
      </c>
      <c r="O16369">
        <v>8.9</v>
      </c>
      <c r="P16369" t="s">
        <v>71</v>
      </c>
      <c r="Q16369">
        <v>20.8</v>
      </c>
      <c r="R16369" t="s">
        <v>71</v>
      </c>
      <c r="S16369">
        <v>0.02</v>
      </c>
      <c r="T16369" t="s">
        <v>71</v>
      </c>
      <c r="U16369">
        <v>0.62</v>
      </c>
      <c r="V16369" t="s">
        <v>71</v>
      </c>
      <c r="W16369">
        <v>5.1100000000000003</v>
      </c>
      <c r="X16369" t="s">
        <v>71</v>
      </c>
      <c r="Y16369">
        <v>-2.74</v>
      </c>
      <c r="AA16369">
        <v>39.19</v>
      </c>
      <c r="AE16369">
        <v>1.41</v>
      </c>
      <c r="AF16369" t="s">
        <v>71</v>
      </c>
      <c r="AG16369">
        <v>5.12</v>
      </c>
      <c r="AH16369" t="s">
        <v>71</v>
      </c>
      <c r="AS16369">
        <v>0.06</v>
      </c>
      <c r="AT16369" t="s">
        <v>71</v>
      </c>
    </row>
    <row r="16370" spans="1:46" x14ac:dyDescent="0.2">
      <c r="A16370" t="s">
        <v>145</v>
      </c>
      <c r="B16370" t="s">
        <v>146</v>
      </c>
      <c r="C16370">
        <f>-70.00046149 / 41.93286397</f>
        <v>-1.6693460656558157</v>
      </c>
      <c r="D16370" t="s">
        <v>86</v>
      </c>
      <c r="E16370" t="s">
        <v>70</v>
      </c>
      <c r="F16370" s="1">
        <v>38252</v>
      </c>
      <c r="G16370">
        <v>4</v>
      </c>
      <c r="O16370">
        <v>8.8800000000000008</v>
      </c>
      <c r="P16370" t="s">
        <v>71</v>
      </c>
      <c r="Q16370">
        <v>20.8</v>
      </c>
      <c r="R16370" t="s">
        <v>71</v>
      </c>
    </row>
    <row r="16371" spans="1:46" x14ac:dyDescent="0.2">
      <c r="A16371" t="s">
        <v>145</v>
      </c>
      <c r="B16371" t="s">
        <v>146</v>
      </c>
      <c r="C16371">
        <f>-70.00046149 / 41.93286397</f>
        <v>-1.6693460656558157</v>
      </c>
      <c r="D16371" t="s">
        <v>86</v>
      </c>
      <c r="E16371" t="s">
        <v>70</v>
      </c>
      <c r="F16371" s="1">
        <v>38252</v>
      </c>
      <c r="G16371">
        <v>5</v>
      </c>
      <c r="O16371">
        <v>8.85</v>
      </c>
      <c r="P16371" t="s">
        <v>71</v>
      </c>
      <c r="Q16371">
        <v>20.8</v>
      </c>
      <c r="R16371" t="s">
        <v>71</v>
      </c>
    </row>
    <row r="16372" spans="1:46" x14ac:dyDescent="0.2">
      <c r="A16372" t="s">
        <v>145</v>
      </c>
      <c r="B16372" t="s">
        <v>146</v>
      </c>
      <c r="C16372">
        <f>-70.00046149 / 41.93286397</f>
        <v>-1.6693460656558157</v>
      </c>
      <c r="D16372" t="s">
        <v>86</v>
      </c>
      <c r="E16372" t="s">
        <v>70</v>
      </c>
      <c r="F16372" s="1">
        <v>38252</v>
      </c>
      <c r="G16372">
        <v>6</v>
      </c>
      <c r="O16372">
        <v>8.83</v>
      </c>
      <c r="P16372" t="s">
        <v>71</v>
      </c>
      <c r="Q16372">
        <v>20.8</v>
      </c>
      <c r="R16372" t="s">
        <v>71</v>
      </c>
    </row>
    <row r="16373" spans="1:46" x14ac:dyDescent="0.2">
      <c r="A16373" t="s">
        <v>145</v>
      </c>
      <c r="B16373" t="s">
        <v>146</v>
      </c>
      <c r="C16373">
        <f>-70.00046149 / 41.93286397</f>
        <v>-1.6693460656558157</v>
      </c>
      <c r="D16373" t="s">
        <v>86</v>
      </c>
      <c r="E16373" t="s">
        <v>70</v>
      </c>
      <c r="F16373" s="1">
        <v>38252</v>
      </c>
      <c r="G16373">
        <v>7</v>
      </c>
      <c r="O16373">
        <v>8.83</v>
      </c>
      <c r="P16373" t="s">
        <v>71</v>
      </c>
      <c r="Q16373">
        <v>20.8</v>
      </c>
      <c r="R16373" t="s">
        <v>71</v>
      </c>
    </row>
    <row r="16374" spans="1:46" x14ac:dyDescent="0.2">
      <c r="A16374" t="s">
        <v>145</v>
      </c>
      <c r="B16374" t="s">
        <v>146</v>
      </c>
      <c r="C16374">
        <f>-70.00046149 / 41.93286397</f>
        <v>-1.6693460656558157</v>
      </c>
      <c r="D16374" t="s">
        <v>86</v>
      </c>
      <c r="E16374" t="s">
        <v>70</v>
      </c>
      <c r="F16374" s="1">
        <v>38252</v>
      </c>
      <c r="G16374">
        <v>8</v>
      </c>
      <c r="O16374">
        <v>8.83</v>
      </c>
      <c r="P16374" t="s">
        <v>71</v>
      </c>
      <c r="Q16374">
        <v>20.8</v>
      </c>
      <c r="R16374" t="s">
        <v>71</v>
      </c>
    </row>
    <row r="16375" spans="1:46" x14ac:dyDescent="0.2">
      <c r="A16375" t="s">
        <v>145</v>
      </c>
      <c r="B16375" t="s">
        <v>146</v>
      </c>
      <c r="C16375">
        <f>-70.00046149 / 41.93286397</f>
        <v>-1.6693460656558157</v>
      </c>
      <c r="D16375" t="s">
        <v>86</v>
      </c>
      <c r="E16375" t="s">
        <v>70</v>
      </c>
      <c r="F16375" s="1">
        <v>38252</v>
      </c>
      <c r="G16375">
        <v>9</v>
      </c>
      <c r="K16375">
        <v>1.8</v>
      </c>
      <c r="L16375" t="s">
        <v>71</v>
      </c>
      <c r="O16375">
        <v>8.8000000000000007</v>
      </c>
      <c r="P16375" t="s">
        <v>71</v>
      </c>
      <c r="Q16375">
        <v>20.8</v>
      </c>
      <c r="R16375" t="s">
        <v>71</v>
      </c>
      <c r="S16375">
        <v>0.01</v>
      </c>
      <c r="T16375" t="s">
        <v>71</v>
      </c>
      <c r="U16375">
        <v>0.31</v>
      </c>
      <c r="V16375" t="s">
        <v>71</v>
      </c>
      <c r="W16375">
        <v>2.64</v>
      </c>
      <c r="X16375" t="s">
        <v>71</v>
      </c>
      <c r="Y16375">
        <v>-12.74</v>
      </c>
      <c r="AA16375">
        <v>36.369999999999997</v>
      </c>
      <c r="AE16375">
        <v>1.41</v>
      </c>
      <c r="AF16375" t="s">
        <v>71</v>
      </c>
      <c r="AG16375">
        <v>5.1100000000000003</v>
      </c>
      <c r="AH16375" t="s">
        <v>71</v>
      </c>
      <c r="AS16375">
        <v>0.15</v>
      </c>
      <c r="AT16375" t="s">
        <v>71</v>
      </c>
    </row>
    <row r="16376" spans="1:46" x14ac:dyDescent="0.2">
      <c r="A16376" t="s">
        <v>145</v>
      </c>
      <c r="B16376" t="s">
        <v>146</v>
      </c>
      <c r="C16376">
        <f>-70.00046149 / 41.93286397</f>
        <v>-1.6693460656558157</v>
      </c>
      <c r="D16376" t="s">
        <v>86</v>
      </c>
      <c r="E16376" t="s">
        <v>70</v>
      </c>
      <c r="F16376" s="1">
        <v>38252</v>
      </c>
      <c r="G16376">
        <v>10</v>
      </c>
      <c r="O16376">
        <v>8.69</v>
      </c>
      <c r="P16376" t="s">
        <v>71</v>
      </c>
      <c r="Q16376">
        <v>20.7</v>
      </c>
      <c r="R16376" t="s">
        <v>71</v>
      </c>
    </row>
    <row r="16377" spans="1:46" x14ac:dyDescent="0.2">
      <c r="A16377" t="s">
        <v>145</v>
      </c>
      <c r="B16377" t="s">
        <v>146</v>
      </c>
      <c r="C16377">
        <f>-70.00046149 / 41.93286397</f>
        <v>-1.6693460656558157</v>
      </c>
      <c r="D16377" t="s">
        <v>86</v>
      </c>
      <c r="E16377" t="s">
        <v>70</v>
      </c>
      <c r="F16377" s="1">
        <v>38252</v>
      </c>
      <c r="G16377">
        <v>11</v>
      </c>
      <c r="O16377">
        <v>7.07</v>
      </c>
      <c r="P16377" t="s">
        <v>71</v>
      </c>
      <c r="Q16377">
        <v>19.3</v>
      </c>
      <c r="R16377" t="s">
        <v>71</v>
      </c>
    </row>
    <row r="16378" spans="1:46" x14ac:dyDescent="0.2">
      <c r="A16378" t="s">
        <v>145</v>
      </c>
      <c r="B16378" t="s">
        <v>146</v>
      </c>
      <c r="C16378">
        <f>-70.00046149 / 41.93286397</f>
        <v>-1.6693460656558157</v>
      </c>
      <c r="D16378" t="s">
        <v>86</v>
      </c>
      <c r="E16378" t="s">
        <v>70</v>
      </c>
      <c r="F16378" s="1">
        <v>38252</v>
      </c>
      <c r="G16378">
        <v>12</v>
      </c>
      <c r="O16378">
        <v>2.0099999999999998</v>
      </c>
      <c r="P16378" t="s">
        <v>71</v>
      </c>
      <c r="Q16378">
        <v>15.4</v>
      </c>
      <c r="R16378" t="s">
        <v>71</v>
      </c>
    </row>
    <row r="16379" spans="1:46" x14ac:dyDescent="0.2">
      <c r="A16379" t="s">
        <v>145</v>
      </c>
      <c r="B16379" t="s">
        <v>146</v>
      </c>
      <c r="C16379">
        <f>-70.00046149 / 41.93286397</f>
        <v>-1.6693460656558157</v>
      </c>
      <c r="D16379" t="s">
        <v>86</v>
      </c>
      <c r="E16379" t="s">
        <v>70</v>
      </c>
      <c r="F16379" s="1">
        <v>38252</v>
      </c>
      <c r="G16379">
        <v>13</v>
      </c>
      <c r="O16379">
        <v>0.49</v>
      </c>
      <c r="P16379" t="s">
        <v>71</v>
      </c>
      <c r="Q16379">
        <v>13.7</v>
      </c>
      <c r="R16379" t="s">
        <v>71</v>
      </c>
    </row>
    <row r="16380" spans="1:46" x14ac:dyDescent="0.2">
      <c r="A16380" t="s">
        <v>145</v>
      </c>
      <c r="B16380" t="s">
        <v>146</v>
      </c>
      <c r="C16380">
        <f>-70.00046149 / 41.93286397</f>
        <v>-1.6693460656558157</v>
      </c>
      <c r="D16380" t="s">
        <v>86</v>
      </c>
      <c r="E16380" t="s">
        <v>70</v>
      </c>
      <c r="F16380" s="1">
        <v>38252</v>
      </c>
      <c r="G16380">
        <v>14</v>
      </c>
      <c r="O16380">
        <v>0.21</v>
      </c>
      <c r="P16380" t="s">
        <v>71</v>
      </c>
      <c r="Q16380">
        <v>12.3</v>
      </c>
      <c r="R16380" t="s">
        <v>71</v>
      </c>
    </row>
    <row r="16381" spans="1:46" x14ac:dyDescent="0.2">
      <c r="A16381" t="s">
        <v>145</v>
      </c>
      <c r="B16381" t="s">
        <v>146</v>
      </c>
      <c r="C16381">
        <f>-70.00046149 / 41.93286397</f>
        <v>-1.6693460656558157</v>
      </c>
      <c r="D16381" t="s">
        <v>86</v>
      </c>
      <c r="E16381" t="s">
        <v>70</v>
      </c>
      <c r="F16381" s="1">
        <v>38252</v>
      </c>
      <c r="G16381">
        <v>15</v>
      </c>
      <c r="O16381">
        <v>0.16</v>
      </c>
      <c r="P16381" t="s">
        <v>71</v>
      </c>
      <c r="Q16381">
        <v>11.6</v>
      </c>
      <c r="R16381" t="s">
        <v>71</v>
      </c>
    </row>
    <row r="16382" spans="1:46" x14ac:dyDescent="0.2">
      <c r="A16382" t="s">
        <v>145</v>
      </c>
      <c r="B16382" t="s">
        <v>146</v>
      </c>
      <c r="C16382">
        <f>-70.00046149 / 41.93286397</f>
        <v>-1.6693460656558157</v>
      </c>
      <c r="D16382" t="s">
        <v>86</v>
      </c>
      <c r="E16382" t="s">
        <v>70</v>
      </c>
      <c r="F16382" s="1">
        <v>38252</v>
      </c>
      <c r="G16382">
        <v>16</v>
      </c>
      <c r="K16382">
        <v>6.18</v>
      </c>
      <c r="L16382" t="s">
        <v>71</v>
      </c>
      <c r="O16382">
        <v>0.16</v>
      </c>
      <c r="P16382" t="s">
        <v>71</v>
      </c>
      <c r="Q16382">
        <v>11.1</v>
      </c>
      <c r="R16382" t="s">
        <v>71</v>
      </c>
      <c r="S16382">
        <v>0.04</v>
      </c>
      <c r="T16382" t="s">
        <v>71</v>
      </c>
      <c r="U16382">
        <v>1.24</v>
      </c>
      <c r="V16382" t="s">
        <v>71</v>
      </c>
      <c r="W16382">
        <v>4.7</v>
      </c>
      <c r="X16382" t="s">
        <v>71</v>
      </c>
      <c r="Y16382">
        <v>7.25</v>
      </c>
      <c r="AA16382">
        <v>48.47</v>
      </c>
      <c r="AE16382">
        <v>7.87</v>
      </c>
      <c r="AF16382" t="s">
        <v>71</v>
      </c>
      <c r="AG16382">
        <v>5.89</v>
      </c>
      <c r="AH16382" t="s">
        <v>71</v>
      </c>
      <c r="AS16382">
        <v>0.03</v>
      </c>
      <c r="AT16382" t="s">
        <v>71</v>
      </c>
    </row>
    <row r="16383" spans="1:46" x14ac:dyDescent="0.2">
      <c r="A16383" t="s">
        <v>145</v>
      </c>
      <c r="B16383" t="s">
        <v>146</v>
      </c>
      <c r="C16383">
        <f>-70.00046149 / 41.93286397</f>
        <v>-1.6693460656558157</v>
      </c>
      <c r="D16383" t="s">
        <v>86</v>
      </c>
      <c r="E16383" t="s">
        <v>70</v>
      </c>
      <c r="F16383" s="1">
        <v>38252</v>
      </c>
      <c r="G16383">
        <v>16.5</v>
      </c>
      <c r="O16383">
        <v>0.15</v>
      </c>
      <c r="P16383" t="s">
        <v>71</v>
      </c>
      <c r="Q16383">
        <v>11.1</v>
      </c>
      <c r="R16383" t="s">
        <v>71</v>
      </c>
    </row>
    <row r="16384" spans="1:46" x14ac:dyDescent="0.2">
      <c r="A16384" t="s">
        <v>145</v>
      </c>
      <c r="B16384" t="s">
        <v>146</v>
      </c>
      <c r="C16384">
        <f>-70.00046149 / 41.93286397</f>
        <v>-1.6693460656558157</v>
      </c>
      <c r="D16384" t="s">
        <v>86</v>
      </c>
      <c r="E16384" t="s">
        <v>70</v>
      </c>
      <c r="F16384" s="1">
        <v>38623</v>
      </c>
      <c r="G16384">
        <v>0.5</v>
      </c>
      <c r="I16384">
        <v>17.8</v>
      </c>
      <c r="J16384" t="s">
        <v>71</v>
      </c>
      <c r="K16384">
        <v>2.3199999999999998</v>
      </c>
      <c r="L16384" t="s">
        <v>71</v>
      </c>
      <c r="M16384">
        <v>4.5599999999999996</v>
      </c>
      <c r="N16384" t="s">
        <v>71</v>
      </c>
      <c r="O16384">
        <v>8.66</v>
      </c>
      <c r="P16384" t="s">
        <v>71</v>
      </c>
      <c r="Q16384">
        <v>21.97</v>
      </c>
      <c r="R16384" t="s">
        <v>71</v>
      </c>
      <c r="S16384">
        <v>0.2</v>
      </c>
      <c r="T16384" t="s">
        <v>71</v>
      </c>
      <c r="U16384">
        <v>6.19</v>
      </c>
      <c r="V16384" t="s">
        <v>71</v>
      </c>
      <c r="W16384">
        <v>7.98</v>
      </c>
      <c r="X16384" t="s">
        <v>71</v>
      </c>
      <c r="Y16384">
        <v>30.44</v>
      </c>
      <c r="AA16384">
        <v>38.86</v>
      </c>
      <c r="AC16384">
        <v>38.14</v>
      </c>
      <c r="AE16384">
        <v>1.61</v>
      </c>
      <c r="AF16384" t="s">
        <v>71</v>
      </c>
      <c r="AG16384">
        <v>5.17</v>
      </c>
      <c r="AH16384" t="s">
        <v>71</v>
      </c>
      <c r="AS16384">
        <v>0.37</v>
      </c>
      <c r="AT16384" t="s">
        <v>71</v>
      </c>
    </row>
    <row r="16385" spans="1:46" x14ac:dyDescent="0.2">
      <c r="A16385" t="s">
        <v>145</v>
      </c>
      <c r="B16385" t="s">
        <v>146</v>
      </c>
      <c r="C16385">
        <f>-70.00046149 / 41.93286397</f>
        <v>-1.6693460656558157</v>
      </c>
      <c r="D16385" t="s">
        <v>86</v>
      </c>
      <c r="E16385" t="s">
        <v>70</v>
      </c>
      <c r="F16385" s="1">
        <v>38623</v>
      </c>
      <c r="G16385">
        <v>1</v>
      </c>
      <c r="O16385">
        <v>8.64</v>
      </c>
      <c r="P16385" t="s">
        <v>71</v>
      </c>
      <c r="Q16385">
        <v>21.98</v>
      </c>
      <c r="R16385" t="s">
        <v>71</v>
      </c>
    </row>
    <row r="16386" spans="1:46" x14ac:dyDescent="0.2">
      <c r="A16386" t="s">
        <v>145</v>
      </c>
      <c r="B16386" t="s">
        <v>146</v>
      </c>
      <c r="C16386">
        <f>-70.00046149 / 41.93286397</f>
        <v>-1.6693460656558157</v>
      </c>
      <c r="D16386" t="s">
        <v>86</v>
      </c>
      <c r="E16386" t="s">
        <v>70</v>
      </c>
      <c r="F16386" s="1">
        <v>38623</v>
      </c>
      <c r="G16386">
        <v>2</v>
      </c>
      <c r="O16386">
        <v>8.6300000000000008</v>
      </c>
      <c r="P16386" t="s">
        <v>71</v>
      </c>
      <c r="Q16386">
        <v>21.96</v>
      </c>
      <c r="R16386" t="s">
        <v>71</v>
      </c>
    </row>
    <row r="16387" spans="1:46" x14ac:dyDescent="0.2">
      <c r="A16387" t="s">
        <v>145</v>
      </c>
      <c r="B16387" t="s">
        <v>146</v>
      </c>
      <c r="C16387">
        <f>-70.00046149 / 41.93286397</f>
        <v>-1.6693460656558157</v>
      </c>
      <c r="D16387" t="s">
        <v>86</v>
      </c>
      <c r="E16387" t="s">
        <v>70</v>
      </c>
      <c r="F16387" s="1">
        <v>38623</v>
      </c>
      <c r="G16387">
        <v>3</v>
      </c>
      <c r="K16387">
        <v>2.67</v>
      </c>
      <c r="L16387" t="s">
        <v>71</v>
      </c>
      <c r="O16387">
        <v>8.58</v>
      </c>
      <c r="P16387" t="s">
        <v>71</v>
      </c>
      <c r="Q16387">
        <v>21.96</v>
      </c>
      <c r="R16387" t="s">
        <v>71</v>
      </c>
      <c r="S16387">
        <v>0.2</v>
      </c>
      <c r="T16387" t="s">
        <v>71</v>
      </c>
      <c r="W16387">
        <v>11.38</v>
      </c>
      <c r="X16387" t="s">
        <v>71</v>
      </c>
      <c r="AE16387">
        <v>1.41</v>
      </c>
      <c r="AF16387" t="s">
        <v>71</v>
      </c>
      <c r="AG16387">
        <v>5.14</v>
      </c>
      <c r="AH16387" t="s">
        <v>71</v>
      </c>
      <c r="AS16387">
        <v>0.3</v>
      </c>
      <c r="AT16387" t="s">
        <v>71</v>
      </c>
    </row>
    <row r="16388" spans="1:46" x14ac:dyDescent="0.2">
      <c r="A16388" t="s">
        <v>145</v>
      </c>
      <c r="B16388" t="s">
        <v>146</v>
      </c>
      <c r="C16388">
        <f>-70.00046149 / 41.93286397</f>
        <v>-1.6693460656558157</v>
      </c>
      <c r="D16388" t="s">
        <v>86</v>
      </c>
      <c r="E16388" t="s">
        <v>70</v>
      </c>
      <c r="F16388" s="1">
        <v>38623</v>
      </c>
      <c r="G16388">
        <v>4</v>
      </c>
      <c r="O16388">
        <v>8.57</v>
      </c>
      <c r="P16388" t="s">
        <v>71</v>
      </c>
      <c r="Q16388">
        <v>21.94</v>
      </c>
      <c r="R16388" t="s">
        <v>71</v>
      </c>
    </row>
    <row r="16389" spans="1:46" x14ac:dyDescent="0.2">
      <c r="A16389" t="s">
        <v>145</v>
      </c>
      <c r="B16389" t="s">
        <v>146</v>
      </c>
      <c r="C16389">
        <f>-70.00046149 / 41.93286397</f>
        <v>-1.6693460656558157</v>
      </c>
      <c r="D16389" t="s">
        <v>86</v>
      </c>
      <c r="E16389" t="s">
        <v>70</v>
      </c>
      <c r="F16389" s="1">
        <v>38623</v>
      </c>
      <c r="G16389">
        <v>5</v>
      </c>
      <c r="O16389">
        <v>8.57</v>
      </c>
      <c r="P16389" t="s">
        <v>71</v>
      </c>
      <c r="Q16389">
        <v>21.94</v>
      </c>
      <c r="R16389" t="s">
        <v>71</v>
      </c>
    </row>
    <row r="16390" spans="1:46" x14ac:dyDescent="0.2">
      <c r="A16390" t="s">
        <v>145</v>
      </c>
      <c r="B16390" t="s">
        <v>146</v>
      </c>
      <c r="C16390">
        <f>-70.00046149 / 41.93286397</f>
        <v>-1.6693460656558157</v>
      </c>
      <c r="D16390" t="s">
        <v>86</v>
      </c>
      <c r="E16390" t="s">
        <v>70</v>
      </c>
      <c r="F16390" s="1">
        <v>38623</v>
      </c>
      <c r="G16390">
        <v>6</v>
      </c>
      <c r="O16390">
        <v>8.57</v>
      </c>
      <c r="P16390" t="s">
        <v>71</v>
      </c>
      <c r="Q16390">
        <v>21.93</v>
      </c>
      <c r="R16390" t="s">
        <v>71</v>
      </c>
    </row>
    <row r="16391" spans="1:46" x14ac:dyDescent="0.2">
      <c r="A16391" t="s">
        <v>145</v>
      </c>
      <c r="B16391" t="s">
        <v>146</v>
      </c>
      <c r="C16391">
        <f>-70.00046149 / 41.93286397</f>
        <v>-1.6693460656558157</v>
      </c>
      <c r="D16391" t="s">
        <v>86</v>
      </c>
      <c r="E16391" t="s">
        <v>70</v>
      </c>
      <c r="F16391" s="1">
        <v>38623</v>
      </c>
      <c r="G16391">
        <v>7</v>
      </c>
      <c r="O16391">
        <v>8.57</v>
      </c>
      <c r="P16391" t="s">
        <v>71</v>
      </c>
      <c r="Q16391">
        <v>21.9</v>
      </c>
      <c r="R16391" t="s">
        <v>71</v>
      </c>
    </row>
    <row r="16392" spans="1:46" x14ac:dyDescent="0.2">
      <c r="A16392" t="s">
        <v>145</v>
      </c>
      <c r="B16392" t="s">
        <v>146</v>
      </c>
      <c r="C16392">
        <f>-70.00046149 / 41.93286397</f>
        <v>-1.6693460656558157</v>
      </c>
      <c r="D16392" t="s">
        <v>86</v>
      </c>
      <c r="E16392" t="s">
        <v>70</v>
      </c>
      <c r="F16392" s="1">
        <v>38623</v>
      </c>
      <c r="G16392">
        <v>8</v>
      </c>
      <c r="O16392">
        <v>8.59</v>
      </c>
      <c r="P16392" t="s">
        <v>71</v>
      </c>
      <c r="Q16392">
        <v>21.76</v>
      </c>
      <c r="R16392" t="s">
        <v>71</v>
      </c>
    </row>
    <row r="16393" spans="1:46" x14ac:dyDescent="0.2">
      <c r="A16393" t="s">
        <v>145</v>
      </c>
      <c r="B16393" t="s">
        <v>146</v>
      </c>
      <c r="C16393">
        <f>-70.00046149 / 41.93286397</f>
        <v>-1.6693460656558157</v>
      </c>
      <c r="D16393" t="s">
        <v>86</v>
      </c>
      <c r="E16393" t="s">
        <v>70</v>
      </c>
      <c r="F16393" s="1">
        <v>38623</v>
      </c>
      <c r="G16393">
        <v>9</v>
      </c>
      <c r="K16393">
        <v>4.55</v>
      </c>
      <c r="L16393" t="s">
        <v>71</v>
      </c>
      <c r="O16393">
        <v>9.89</v>
      </c>
      <c r="P16393" t="s">
        <v>71</v>
      </c>
      <c r="Q16393">
        <v>18.63</v>
      </c>
      <c r="R16393" t="s">
        <v>71</v>
      </c>
      <c r="S16393">
        <v>0.2</v>
      </c>
      <c r="T16393" t="s">
        <v>71</v>
      </c>
      <c r="U16393">
        <v>6.19</v>
      </c>
      <c r="V16393" t="s">
        <v>71</v>
      </c>
      <c r="W16393">
        <v>9.93</v>
      </c>
      <c r="X16393" t="s">
        <v>71</v>
      </c>
      <c r="Y16393">
        <v>30.44</v>
      </c>
      <c r="AA16393">
        <v>45.46</v>
      </c>
      <c r="AE16393">
        <v>1.82</v>
      </c>
      <c r="AF16393" t="s">
        <v>71</v>
      </c>
      <c r="AG16393">
        <v>5.34</v>
      </c>
      <c r="AH16393" t="s">
        <v>71</v>
      </c>
      <c r="AS16393">
        <v>1.04</v>
      </c>
      <c r="AT16393" t="s">
        <v>71</v>
      </c>
    </row>
    <row r="16394" spans="1:46" x14ac:dyDescent="0.2">
      <c r="A16394" t="s">
        <v>145</v>
      </c>
      <c r="B16394" t="s">
        <v>146</v>
      </c>
      <c r="C16394">
        <f>-70.00046149 / 41.93286397</f>
        <v>-1.6693460656558157</v>
      </c>
      <c r="D16394" t="s">
        <v>86</v>
      </c>
      <c r="E16394" t="s">
        <v>70</v>
      </c>
      <c r="F16394" s="1">
        <v>38623</v>
      </c>
      <c r="G16394">
        <v>10</v>
      </c>
      <c r="O16394">
        <v>9.9600000000000009</v>
      </c>
      <c r="P16394" t="s">
        <v>71</v>
      </c>
      <c r="Q16394">
        <v>16.82</v>
      </c>
      <c r="R16394" t="s">
        <v>71</v>
      </c>
    </row>
    <row r="16395" spans="1:46" x14ac:dyDescent="0.2">
      <c r="A16395" t="s">
        <v>145</v>
      </c>
      <c r="B16395" t="s">
        <v>146</v>
      </c>
      <c r="C16395">
        <f>-70.00046149 / 41.93286397</f>
        <v>-1.6693460656558157</v>
      </c>
      <c r="D16395" t="s">
        <v>86</v>
      </c>
      <c r="E16395" t="s">
        <v>70</v>
      </c>
      <c r="F16395" s="1">
        <v>38623</v>
      </c>
      <c r="G16395">
        <v>11</v>
      </c>
      <c r="O16395">
        <v>9.52</v>
      </c>
      <c r="P16395" t="s">
        <v>71</v>
      </c>
      <c r="Q16395">
        <v>15.78</v>
      </c>
      <c r="R16395" t="s">
        <v>71</v>
      </c>
    </row>
    <row r="16396" spans="1:46" x14ac:dyDescent="0.2">
      <c r="A16396" t="s">
        <v>145</v>
      </c>
      <c r="B16396" t="s">
        <v>146</v>
      </c>
      <c r="C16396">
        <f>-70.00046149 / 41.93286397</f>
        <v>-1.6693460656558157</v>
      </c>
      <c r="D16396" t="s">
        <v>86</v>
      </c>
      <c r="E16396" t="s">
        <v>70</v>
      </c>
      <c r="F16396" s="1">
        <v>38623</v>
      </c>
      <c r="G16396">
        <v>12</v>
      </c>
      <c r="O16396">
        <v>5.22</v>
      </c>
      <c r="P16396" t="s">
        <v>71</v>
      </c>
      <c r="Q16396">
        <v>14.25</v>
      </c>
      <c r="R16396" t="s">
        <v>71</v>
      </c>
    </row>
    <row r="16397" spans="1:46" x14ac:dyDescent="0.2">
      <c r="A16397" t="s">
        <v>145</v>
      </c>
      <c r="B16397" t="s">
        <v>146</v>
      </c>
      <c r="C16397">
        <f>-70.00046149 / 41.93286397</f>
        <v>-1.6693460656558157</v>
      </c>
      <c r="D16397" t="s">
        <v>86</v>
      </c>
      <c r="E16397" t="s">
        <v>70</v>
      </c>
      <c r="F16397" s="1">
        <v>38623</v>
      </c>
      <c r="G16397">
        <v>13</v>
      </c>
      <c r="O16397">
        <v>2.87</v>
      </c>
      <c r="P16397" t="s">
        <v>71</v>
      </c>
      <c r="Q16397">
        <v>13.21</v>
      </c>
      <c r="R16397" t="s">
        <v>71</v>
      </c>
    </row>
    <row r="16398" spans="1:46" x14ac:dyDescent="0.2">
      <c r="A16398" t="s">
        <v>145</v>
      </c>
      <c r="B16398" t="s">
        <v>146</v>
      </c>
      <c r="C16398">
        <f>-70.00046149 / 41.93286397</f>
        <v>-1.6693460656558157</v>
      </c>
      <c r="D16398" t="s">
        <v>86</v>
      </c>
      <c r="E16398" t="s">
        <v>70</v>
      </c>
      <c r="F16398" s="1">
        <v>38623</v>
      </c>
      <c r="G16398">
        <v>14</v>
      </c>
      <c r="O16398">
        <v>1</v>
      </c>
      <c r="P16398" t="s">
        <v>71</v>
      </c>
      <c r="Q16398">
        <v>12.34</v>
      </c>
      <c r="R16398" t="s">
        <v>71</v>
      </c>
    </row>
    <row r="16399" spans="1:46" x14ac:dyDescent="0.2">
      <c r="A16399" t="s">
        <v>145</v>
      </c>
      <c r="B16399" t="s">
        <v>146</v>
      </c>
      <c r="C16399">
        <f>-70.00046149 / 41.93286397</f>
        <v>-1.6693460656558157</v>
      </c>
      <c r="D16399" t="s">
        <v>86</v>
      </c>
      <c r="E16399" t="s">
        <v>70</v>
      </c>
      <c r="F16399" s="1">
        <v>38623</v>
      </c>
      <c r="G16399">
        <v>15</v>
      </c>
      <c r="O16399">
        <v>0.34</v>
      </c>
      <c r="P16399" t="s">
        <v>71</v>
      </c>
      <c r="Q16399">
        <v>11.87</v>
      </c>
      <c r="R16399" t="s">
        <v>71</v>
      </c>
    </row>
    <row r="16400" spans="1:46" x14ac:dyDescent="0.2">
      <c r="A16400" t="s">
        <v>145</v>
      </c>
      <c r="B16400" t="s">
        <v>146</v>
      </c>
      <c r="C16400">
        <f>-70.00046149 / 41.93286397</f>
        <v>-1.6693460656558157</v>
      </c>
      <c r="D16400" t="s">
        <v>86</v>
      </c>
      <c r="E16400" t="s">
        <v>70</v>
      </c>
      <c r="F16400" s="1">
        <v>38623</v>
      </c>
      <c r="G16400">
        <v>16</v>
      </c>
      <c r="O16400">
        <v>0.26</v>
      </c>
      <c r="P16400" t="s">
        <v>71</v>
      </c>
      <c r="Q16400">
        <v>11.63</v>
      </c>
      <c r="R16400" t="s">
        <v>71</v>
      </c>
    </row>
    <row r="16401" spans="1:46" x14ac:dyDescent="0.2">
      <c r="A16401" t="s">
        <v>145</v>
      </c>
      <c r="B16401" t="s">
        <v>146</v>
      </c>
      <c r="C16401">
        <f>-70.00046149 / 41.93286397</f>
        <v>-1.6693460656558157</v>
      </c>
      <c r="D16401" t="s">
        <v>86</v>
      </c>
      <c r="E16401" t="s">
        <v>70</v>
      </c>
      <c r="F16401" s="1">
        <v>38623</v>
      </c>
      <c r="G16401">
        <v>17</v>
      </c>
      <c r="K16401">
        <v>2.95</v>
      </c>
      <c r="L16401" t="s">
        <v>71</v>
      </c>
      <c r="O16401">
        <v>0.18</v>
      </c>
      <c r="P16401" t="s">
        <v>71</v>
      </c>
      <c r="Q16401">
        <v>11.5</v>
      </c>
      <c r="R16401" t="s">
        <v>71</v>
      </c>
      <c r="S16401">
        <v>0.5</v>
      </c>
      <c r="T16401" t="s">
        <v>71</v>
      </c>
      <c r="U16401">
        <v>15.49</v>
      </c>
      <c r="V16401" t="s">
        <v>71</v>
      </c>
      <c r="W16401">
        <v>16.690000000000001</v>
      </c>
      <c r="X16401" t="s">
        <v>71</v>
      </c>
      <c r="Y16401">
        <v>43.66</v>
      </c>
      <c r="AA16401">
        <v>41.21</v>
      </c>
      <c r="AE16401">
        <v>20.38</v>
      </c>
      <c r="AF16401" t="s">
        <v>71</v>
      </c>
      <c r="AG16401">
        <v>6.2</v>
      </c>
      <c r="AH16401" t="s">
        <v>71</v>
      </c>
      <c r="AS16401">
        <v>2.1</v>
      </c>
      <c r="AT16401" t="s">
        <v>71</v>
      </c>
    </row>
    <row r="16402" spans="1:46" x14ac:dyDescent="0.2">
      <c r="A16402" t="s">
        <v>145</v>
      </c>
      <c r="B16402" t="s">
        <v>146</v>
      </c>
      <c r="C16402">
        <f>-70.00046149 / 41.93286397</f>
        <v>-1.6693460656558157</v>
      </c>
      <c r="D16402" t="s">
        <v>86</v>
      </c>
      <c r="E16402" t="s">
        <v>70</v>
      </c>
      <c r="F16402" s="1">
        <v>38972</v>
      </c>
      <c r="G16402">
        <v>0.5</v>
      </c>
      <c r="I16402">
        <v>16.7</v>
      </c>
      <c r="J16402" t="s">
        <v>71</v>
      </c>
      <c r="K16402">
        <v>2.0299999999999998</v>
      </c>
      <c r="L16402" t="s">
        <v>71</v>
      </c>
      <c r="M16402">
        <v>4.3499999999999996</v>
      </c>
      <c r="N16402" t="s">
        <v>71</v>
      </c>
      <c r="O16402">
        <v>8.8699999999999992</v>
      </c>
      <c r="P16402" t="s">
        <v>71</v>
      </c>
      <c r="Q16402">
        <v>21.26</v>
      </c>
      <c r="R16402" t="s">
        <v>71</v>
      </c>
      <c r="S16402">
        <v>0.17</v>
      </c>
      <c r="T16402" t="s">
        <v>71</v>
      </c>
      <c r="U16402">
        <v>5.41</v>
      </c>
      <c r="V16402" t="s">
        <v>71</v>
      </c>
      <c r="W16402">
        <v>10.42</v>
      </c>
      <c r="X16402" t="s">
        <v>71</v>
      </c>
      <c r="Y16402">
        <v>28.49</v>
      </c>
      <c r="AA16402">
        <v>37.549999999999997</v>
      </c>
      <c r="AC16402">
        <v>38.81</v>
      </c>
      <c r="AS16402">
        <v>1.05</v>
      </c>
      <c r="AT16402" t="s">
        <v>71</v>
      </c>
    </row>
    <row r="16403" spans="1:46" x14ac:dyDescent="0.2">
      <c r="A16403" t="s">
        <v>145</v>
      </c>
      <c r="B16403" t="s">
        <v>146</v>
      </c>
      <c r="C16403">
        <f>-70.00046149 / 41.93286397</f>
        <v>-1.6693460656558157</v>
      </c>
      <c r="D16403" t="s">
        <v>86</v>
      </c>
      <c r="E16403" t="s">
        <v>70</v>
      </c>
      <c r="F16403" s="1">
        <v>38972</v>
      </c>
      <c r="G16403">
        <v>1</v>
      </c>
      <c r="O16403">
        <v>8.8699999999999992</v>
      </c>
      <c r="P16403" t="s">
        <v>71</v>
      </c>
      <c r="Q16403">
        <v>21.26</v>
      </c>
      <c r="R16403" t="s">
        <v>71</v>
      </c>
      <c r="AE16403">
        <v>1.01</v>
      </c>
      <c r="AF16403" t="s">
        <v>71</v>
      </c>
      <c r="AG16403">
        <v>5.08</v>
      </c>
      <c r="AH16403" t="s">
        <v>71</v>
      </c>
    </row>
    <row r="16404" spans="1:46" x14ac:dyDescent="0.2">
      <c r="A16404" t="s">
        <v>145</v>
      </c>
      <c r="B16404" t="s">
        <v>146</v>
      </c>
      <c r="C16404">
        <f>-70.00046149 / 41.93286397</f>
        <v>-1.6693460656558157</v>
      </c>
      <c r="D16404" t="s">
        <v>86</v>
      </c>
      <c r="E16404" t="s">
        <v>70</v>
      </c>
      <c r="F16404" s="1">
        <v>38972</v>
      </c>
      <c r="G16404">
        <v>2</v>
      </c>
      <c r="O16404">
        <v>8.8800000000000008</v>
      </c>
      <c r="P16404" t="s">
        <v>71</v>
      </c>
      <c r="Q16404">
        <v>21.25</v>
      </c>
      <c r="R16404" t="s">
        <v>71</v>
      </c>
    </row>
    <row r="16405" spans="1:46" x14ac:dyDescent="0.2">
      <c r="A16405" t="s">
        <v>145</v>
      </c>
      <c r="B16405" t="s">
        <v>146</v>
      </c>
      <c r="C16405">
        <f>-70.00046149 / 41.93286397</f>
        <v>-1.6693460656558157</v>
      </c>
      <c r="D16405" t="s">
        <v>86</v>
      </c>
      <c r="E16405" t="s">
        <v>70</v>
      </c>
      <c r="F16405" s="1">
        <v>38972</v>
      </c>
      <c r="G16405">
        <v>3</v>
      </c>
      <c r="K16405">
        <v>2.25</v>
      </c>
      <c r="L16405" t="s">
        <v>71</v>
      </c>
      <c r="O16405">
        <v>8.8800000000000008</v>
      </c>
      <c r="P16405" t="s">
        <v>71</v>
      </c>
      <c r="Q16405">
        <v>21.22</v>
      </c>
      <c r="R16405" t="s">
        <v>71</v>
      </c>
      <c r="S16405">
        <v>0.18</v>
      </c>
      <c r="T16405" t="s">
        <v>71</v>
      </c>
      <c r="W16405">
        <v>11.11</v>
      </c>
      <c r="X16405" t="s">
        <v>71</v>
      </c>
      <c r="AE16405">
        <v>1.01</v>
      </c>
      <c r="AF16405" t="s">
        <v>71</v>
      </c>
      <c r="AG16405">
        <v>5.07</v>
      </c>
      <c r="AH16405" t="s">
        <v>71</v>
      </c>
      <c r="AS16405">
        <v>1.1299999999999999</v>
      </c>
      <c r="AT16405" t="s">
        <v>71</v>
      </c>
    </row>
    <row r="16406" spans="1:46" x14ac:dyDescent="0.2">
      <c r="A16406" t="s">
        <v>145</v>
      </c>
      <c r="B16406" t="s">
        <v>146</v>
      </c>
      <c r="C16406">
        <f>-70.00046149 / 41.93286397</f>
        <v>-1.6693460656558157</v>
      </c>
      <c r="D16406" t="s">
        <v>86</v>
      </c>
      <c r="E16406" t="s">
        <v>70</v>
      </c>
      <c r="F16406" s="1">
        <v>38972</v>
      </c>
      <c r="G16406">
        <v>4</v>
      </c>
      <c r="O16406">
        <v>8.89</v>
      </c>
      <c r="P16406" t="s">
        <v>71</v>
      </c>
      <c r="Q16406">
        <v>21.2</v>
      </c>
      <c r="R16406" t="s">
        <v>71</v>
      </c>
    </row>
    <row r="16407" spans="1:46" x14ac:dyDescent="0.2">
      <c r="A16407" t="s">
        <v>145</v>
      </c>
      <c r="B16407" t="s">
        <v>146</v>
      </c>
      <c r="C16407">
        <f>-70.00046149 / 41.93286397</f>
        <v>-1.6693460656558157</v>
      </c>
      <c r="D16407" t="s">
        <v>86</v>
      </c>
      <c r="E16407" t="s">
        <v>70</v>
      </c>
      <c r="F16407" s="1">
        <v>38972</v>
      </c>
      <c r="G16407">
        <v>5</v>
      </c>
      <c r="O16407">
        <v>8.89</v>
      </c>
      <c r="P16407" t="s">
        <v>71</v>
      </c>
      <c r="Q16407">
        <v>21.19</v>
      </c>
      <c r="R16407" t="s">
        <v>71</v>
      </c>
    </row>
    <row r="16408" spans="1:46" x14ac:dyDescent="0.2">
      <c r="A16408" t="s">
        <v>145</v>
      </c>
      <c r="B16408" t="s">
        <v>146</v>
      </c>
      <c r="C16408">
        <f>-70.00046149 / 41.93286397</f>
        <v>-1.6693460656558157</v>
      </c>
      <c r="D16408" t="s">
        <v>86</v>
      </c>
      <c r="E16408" t="s">
        <v>70</v>
      </c>
      <c r="F16408" s="1">
        <v>38972</v>
      </c>
      <c r="G16408">
        <v>6</v>
      </c>
      <c r="O16408">
        <v>8.85</v>
      </c>
      <c r="P16408" t="s">
        <v>71</v>
      </c>
      <c r="Q16408">
        <v>21.15</v>
      </c>
      <c r="R16408" t="s">
        <v>71</v>
      </c>
    </row>
    <row r="16409" spans="1:46" x14ac:dyDescent="0.2">
      <c r="A16409" t="s">
        <v>145</v>
      </c>
      <c r="B16409" t="s">
        <v>146</v>
      </c>
      <c r="C16409">
        <f>-70.00046149 / 41.93286397</f>
        <v>-1.6693460656558157</v>
      </c>
      <c r="D16409" t="s">
        <v>86</v>
      </c>
      <c r="E16409" t="s">
        <v>70</v>
      </c>
      <c r="F16409" s="1">
        <v>38972</v>
      </c>
      <c r="G16409">
        <v>7</v>
      </c>
      <c r="O16409">
        <v>8.8699999999999992</v>
      </c>
      <c r="P16409" t="s">
        <v>71</v>
      </c>
      <c r="Q16409">
        <v>21.03</v>
      </c>
      <c r="R16409" t="s">
        <v>71</v>
      </c>
    </row>
    <row r="16410" spans="1:46" x14ac:dyDescent="0.2">
      <c r="A16410" t="s">
        <v>145</v>
      </c>
      <c r="B16410" t="s">
        <v>146</v>
      </c>
      <c r="C16410">
        <f>-70.00046149 / 41.93286397</f>
        <v>-1.6693460656558157</v>
      </c>
      <c r="D16410" t="s">
        <v>86</v>
      </c>
      <c r="E16410" t="s">
        <v>70</v>
      </c>
      <c r="F16410" s="1">
        <v>38972</v>
      </c>
      <c r="G16410">
        <v>8</v>
      </c>
      <c r="O16410">
        <v>8.83</v>
      </c>
      <c r="P16410" t="s">
        <v>71</v>
      </c>
      <c r="Q16410">
        <v>20.92</v>
      </c>
      <c r="R16410" t="s">
        <v>71</v>
      </c>
    </row>
    <row r="16411" spans="1:46" x14ac:dyDescent="0.2">
      <c r="A16411" t="s">
        <v>145</v>
      </c>
      <c r="B16411" t="s">
        <v>146</v>
      </c>
      <c r="C16411">
        <f>-70.00046149 / 41.93286397</f>
        <v>-1.6693460656558157</v>
      </c>
      <c r="D16411" t="s">
        <v>86</v>
      </c>
      <c r="E16411" t="s">
        <v>70</v>
      </c>
      <c r="F16411" s="1">
        <v>38972</v>
      </c>
      <c r="G16411">
        <v>9</v>
      </c>
      <c r="K16411">
        <v>4.28</v>
      </c>
      <c r="L16411" t="s">
        <v>71</v>
      </c>
      <c r="O16411">
        <v>11.53</v>
      </c>
      <c r="P16411" t="s">
        <v>71</v>
      </c>
      <c r="Q16411">
        <v>17.170000000000002</v>
      </c>
      <c r="R16411" t="s">
        <v>71</v>
      </c>
      <c r="S16411">
        <v>0.19</v>
      </c>
      <c r="T16411" t="s">
        <v>71</v>
      </c>
      <c r="U16411">
        <v>5.75</v>
      </c>
      <c r="V16411" t="s">
        <v>71</v>
      </c>
      <c r="W16411">
        <v>10.64</v>
      </c>
      <c r="X16411" t="s">
        <v>71</v>
      </c>
      <c r="Y16411">
        <v>29.37</v>
      </c>
      <c r="AA16411">
        <v>44.86</v>
      </c>
      <c r="AE16411">
        <v>1.61</v>
      </c>
      <c r="AF16411" t="s">
        <v>71</v>
      </c>
      <c r="AG16411">
        <v>5.32</v>
      </c>
      <c r="AH16411" t="s">
        <v>71</v>
      </c>
      <c r="AS16411">
        <v>2.15</v>
      </c>
      <c r="AT16411" t="s">
        <v>71</v>
      </c>
    </row>
    <row r="16412" spans="1:46" x14ac:dyDescent="0.2">
      <c r="A16412" t="s">
        <v>145</v>
      </c>
      <c r="B16412" t="s">
        <v>146</v>
      </c>
      <c r="C16412">
        <f>-70.00046149 / 41.93286397</f>
        <v>-1.6693460656558157</v>
      </c>
      <c r="D16412" t="s">
        <v>86</v>
      </c>
      <c r="E16412" t="s">
        <v>70</v>
      </c>
      <c r="F16412" s="1">
        <v>38972</v>
      </c>
      <c r="G16412">
        <v>10</v>
      </c>
      <c r="O16412">
        <v>11.58</v>
      </c>
      <c r="P16412" t="s">
        <v>71</v>
      </c>
      <c r="Q16412">
        <v>14.92</v>
      </c>
      <c r="R16412" t="s">
        <v>71</v>
      </c>
    </row>
    <row r="16413" spans="1:46" x14ac:dyDescent="0.2">
      <c r="A16413" t="s">
        <v>145</v>
      </c>
      <c r="B16413" t="s">
        <v>146</v>
      </c>
      <c r="C16413">
        <f>-70.00046149 / 41.93286397</f>
        <v>-1.6693460656558157</v>
      </c>
      <c r="D16413" t="s">
        <v>86</v>
      </c>
      <c r="E16413" t="s">
        <v>70</v>
      </c>
      <c r="F16413" s="1">
        <v>38972</v>
      </c>
      <c r="G16413">
        <v>11</v>
      </c>
      <c r="O16413">
        <v>11.18</v>
      </c>
      <c r="P16413" t="s">
        <v>71</v>
      </c>
      <c r="Q16413">
        <v>13.57</v>
      </c>
      <c r="R16413" t="s">
        <v>71</v>
      </c>
    </row>
    <row r="16414" spans="1:46" x14ac:dyDescent="0.2">
      <c r="A16414" t="s">
        <v>145</v>
      </c>
      <c r="B16414" t="s">
        <v>146</v>
      </c>
      <c r="C16414">
        <f>-70.00046149 / 41.93286397</f>
        <v>-1.6693460656558157</v>
      </c>
      <c r="D16414" t="s">
        <v>86</v>
      </c>
      <c r="E16414" t="s">
        <v>70</v>
      </c>
      <c r="F16414" s="1">
        <v>38972</v>
      </c>
      <c r="G16414">
        <v>12</v>
      </c>
      <c r="O16414">
        <v>5.41</v>
      </c>
      <c r="P16414" t="s">
        <v>71</v>
      </c>
      <c r="Q16414">
        <v>12.36</v>
      </c>
      <c r="R16414" t="s">
        <v>71</v>
      </c>
    </row>
    <row r="16415" spans="1:46" x14ac:dyDescent="0.2">
      <c r="A16415" t="s">
        <v>145</v>
      </c>
      <c r="B16415" t="s">
        <v>146</v>
      </c>
      <c r="C16415">
        <f>-70.00046149 / 41.93286397</f>
        <v>-1.6693460656558157</v>
      </c>
      <c r="D16415" t="s">
        <v>86</v>
      </c>
      <c r="E16415" t="s">
        <v>70</v>
      </c>
      <c r="F16415" s="1">
        <v>38972</v>
      </c>
      <c r="G16415">
        <v>13</v>
      </c>
      <c r="O16415">
        <v>2.78</v>
      </c>
      <c r="P16415" t="s">
        <v>71</v>
      </c>
      <c r="Q16415">
        <v>11.41</v>
      </c>
      <c r="R16415" t="s">
        <v>71</v>
      </c>
    </row>
    <row r="16416" spans="1:46" x14ac:dyDescent="0.2">
      <c r="A16416" t="s">
        <v>145</v>
      </c>
      <c r="B16416" t="s">
        <v>146</v>
      </c>
      <c r="C16416">
        <f>-70.00046149 / 41.93286397</f>
        <v>-1.6693460656558157</v>
      </c>
      <c r="D16416" t="s">
        <v>86</v>
      </c>
      <c r="E16416" t="s">
        <v>70</v>
      </c>
      <c r="F16416" s="1">
        <v>38972</v>
      </c>
      <c r="G16416">
        <v>14</v>
      </c>
      <c r="O16416">
        <v>1.33</v>
      </c>
      <c r="P16416" t="s">
        <v>71</v>
      </c>
      <c r="Q16416">
        <v>10.92</v>
      </c>
      <c r="R16416" t="s">
        <v>71</v>
      </c>
    </row>
    <row r="16417" spans="1:46" x14ac:dyDescent="0.2">
      <c r="A16417" t="s">
        <v>145</v>
      </c>
      <c r="B16417" t="s">
        <v>146</v>
      </c>
      <c r="C16417">
        <f>-70.00046149 / 41.93286397</f>
        <v>-1.6693460656558157</v>
      </c>
      <c r="D16417" t="s">
        <v>86</v>
      </c>
      <c r="E16417" t="s">
        <v>70</v>
      </c>
      <c r="F16417" s="1">
        <v>38972</v>
      </c>
      <c r="G16417">
        <v>15</v>
      </c>
      <c r="O16417">
        <v>0.61</v>
      </c>
      <c r="P16417" t="s">
        <v>71</v>
      </c>
      <c r="Q16417">
        <v>10.48</v>
      </c>
      <c r="R16417" t="s">
        <v>71</v>
      </c>
    </row>
    <row r="16418" spans="1:46" x14ac:dyDescent="0.2">
      <c r="A16418" t="s">
        <v>145</v>
      </c>
      <c r="B16418" t="s">
        <v>146</v>
      </c>
      <c r="C16418">
        <f>-70.00046149 / 41.93286397</f>
        <v>-1.6693460656558157</v>
      </c>
      <c r="D16418" t="s">
        <v>86</v>
      </c>
      <c r="E16418" t="s">
        <v>70</v>
      </c>
      <c r="F16418" s="1">
        <v>38972</v>
      </c>
      <c r="G16418">
        <v>15.5</v>
      </c>
      <c r="K16418">
        <v>0.91</v>
      </c>
      <c r="L16418" t="s">
        <v>71</v>
      </c>
      <c r="S16418">
        <v>0.19</v>
      </c>
      <c r="T16418" t="s">
        <v>71</v>
      </c>
      <c r="U16418">
        <v>5.92</v>
      </c>
      <c r="V16418" t="s">
        <v>71</v>
      </c>
      <c r="W16418">
        <v>9.76</v>
      </c>
      <c r="X16418" t="s">
        <v>71</v>
      </c>
      <c r="Y16418">
        <v>29.79</v>
      </c>
      <c r="AA16418">
        <v>29.67</v>
      </c>
      <c r="AG16418">
        <v>4.75</v>
      </c>
      <c r="AH16418" t="s">
        <v>71</v>
      </c>
      <c r="AS16418">
        <v>1.85</v>
      </c>
      <c r="AT16418" t="s">
        <v>71</v>
      </c>
    </row>
    <row r="16419" spans="1:46" x14ac:dyDescent="0.2">
      <c r="A16419" t="s">
        <v>145</v>
      </c>
      <c r="B16419" t="s">
        <v>146</v>
      </c>
      <c r="C16419">
        <f>-70.00046149 / 41.93286397</f>
        <v>-1.6693460656558157</v>
      </c>
      <c r="D16419" t="s">
        <v>86</v>
      </c>
      <c r="E16419" t="s">
        <v>70</v>
      </c>
      <c r="F16419" s="1">
        <v>38972</v>
      </c>
      <c r="G16419">
        <v>16</v>
      </c>
      <c r="O16419">
        <v>0.39</v>
      </c>
      <c r="P16419" t="s">
        <v>71</v>
      </c>
      <c r="Q16419">
        <v>10.35</v>
      </c>
      <c r="R16419" t="s">
        <v>71</v>
      </c>
    </row>
    <row r="16420" spans="1:46" x14ac:dyDescent="0.2">
      <c r="A16420" t="s">
        <v>145</v>
      </c>
      <c r="B16420" t="s">
        <v>146</v>
      </c>
      <c r="C16420">
        <f>-70.00046149 / 41.93286397</f>
        <v>-1.6693460656558157</v>
      </c>
      <c r="D16420" t="s">
        <v>86</v>
      </c>
      <c r="E16420" t="s">
        <v>70</v>
      </c>
      <c r="F16420" s="1">
        <v>39322</v>
      </c>
      <c r="G16420">
        <v>0.5</v>
      </c>
      <c r="I16420">
        <v>17.2</v>
      </c>
      <c r="J16420" t="s">
        <v>71</v>
      </c>
      <c r="K16420">
        <v>2.31</v>
      </c>
      <c r="L16420" t="s">
        <v>71</v>
      </c>
      <c r="M16420">
        <v>5.88</v>
      </c>
      <c r="N16420" t="s">
        <v>71</v>
      </c>
      <c r="O16420">
        <v>8.31</v>
      </c>
      <c r="P16420" t="s">
        <v>71</v>
      </c>
      <c r="Q16420">
        <v>25.13</v>
      </c>
      <c r="R16420" t="s">
        <v>71</v>
      </c>
      <c r="S16420">
        <v>0.17</v>
      </c>
      <c r="T16420" t="s">
        <v>71</v>
      </c>
      <c r="U16420">
        <v>5.36</v>
      </c>
      <c r="V16420" t="s">
        <v>71</v>
      </c>
      <c r="W16420">
        <v>10.57</v>
      </c>
      <c r="X16420" t="s">
        <v>71</v>
      </c>
      <c r="Y16420">
        <v>28.36</v>
      </c>
      <c r="AA16420">
        <v>38.83</v>
      </c>
      <c r="AC16420">
        <v>34.47</v>
      </c>
      <c r="AG16420">
        <v>4.84</v>
      </c>
      <c r="AH16420" t="s">
        <v>71</v>
      </c>
      <c r="AS16420">
        <v>1.03</v>
      </c>
      <c r="AT16420" t="s">
        <v>71</v>
      </c>
    </row>
    <row r="16421" spans="1:46" x14ac:dyDescent="0.2">
      <c r="A16421" t="s">
        <v>145</v>
      </c>
      <c r="B16421" t="s">
        <v>146</v>
      </c>
      <c r="C16421">
        <f>-70.00046149 / 41.93286397</f>
        <v>-1.6693460656558157</v>
      </c>
      <c r="D16421" t="s">
        <v>86</v>
      </c>
      <c r="E16421" t="s">
        <v>70</v>
      </c>
      <c r="F16421" s="1">
        <v>39322</v>
      </c>
      <c r="G16421">
        <v>1</v>
      </c>
      <c r="O16421">
        <v>8.31</v>
      </c>
      <c r="P16421" t="s">
        <v>71</v>
      </c>
      <c r="Q16421">
        <v>25.07</v>
      </c>
      <c r="R16421" t="s">
        <v>71</v>
      </c>
    </row>
    <row r="16422" spans="1:46" x14ac:dyDescent="0.2">
      <c r="A16422" t="s">
        <v>145</v>
      </c>
      <c r="B16422" t="s">
        <v>146</v>
      </c>
      <c r="C16422">
        <f>-70.00046149 / 41.93286397</f>
        <v>-1.6693460656558157</v>
      </c>
      <c r="D16422" t="s">
        <v>86</v>
      </c>
      <c r="E16422" t="s">
        <v>70</v>
      </c>
      <c r="F16422" s="1">
        <v>39322</v>
      </c>
      <c r="G16422">
        <v>2</v>
      </c>
      <c r="O16422">
        <v>8.32</v>
      </c>
      <c r="P16422" t="s">
        <v>71</v>
      </c>
      <c r="Q16422">
        <v>24.84</v>
      </c>
      <c r="R16422" t="s">
        <v>71</v>
      </c>
    </row>
    <row r="16423" spans="1:46" x14ac:dyDescent="0.2">
      <c r="A16423" t="s">
        <v>145</v>
      </c>
      <c r="B16423" t="s">
        <v>146</v>
      </c>
      <c r="C16423">
        <f>-70.00046149 / 41.93286397</f>
        <v>-1.6693460656558157</v>
      </c>
      <c r="D16423" t="s">
        <v>86</v>
      </c>
      <c r="E16423" t="s">
        <v>70</v>
      </c>
      <c r="F16423" s="1">
        <v>39322</v>
      </c>
      <c r="G16423">
        <v>3</v>
      </c>
      <c r="K16423">
        <v>3.3</v>
      </c>
      <c r="L16423" t="s">
        <v>71</v>
      </c>
      <c r="O16423">
        <v>8.34</v>
      </c>
      <c r="P16423" t="s">
        <v>71</v>
      </c>
      <c r="Q16423">
        <v>24.74</v>
      </c>
      <c r="R16423" t="s">
        <v>71</v>
      </c>
      <c r="S16423">
        <v>0.24</v>
      </c>
      <c r="T16423" t="s">
        <v>71</v>
      </c>
      <c r="U16423">
        <v>7.54</v>
      </c>
      <c r="V16423" t="s">
        <v>71</v>
      </c>
      <c r="W16423">
        <v>11.75</v>
      </c>
      <c r="X16423" t="s">
        <v>71</v>
      </c>
      <c r="Y16423">
        <v>33.28</v>
      </c>
      <c r="AA16423">
        <v>42.3</v>
      </c>
      <c r="AE16423">
        <v>0.3</v>
      </c>
      <c r="AF16423" t="s">
        <v>71</v>
      </c>
      <c r="AG16423">
        <v>4.9000000000000004</v>
      </c>
      <c r="AH16423" t="s">
        <v>71</v>
      </c>
      <c r="AS16423">
        <v>1.6</v>
      </c>
      <c r="AT16423" t="s">
        <v>71</v>
      </c>
    </row>
    <row r="16424" spans="1:46" x14ac:dyDescent="0.2">
      <c r="A16424" t="s">
        <v>145</v>
      </c>
      <c r="B16424" t="s">
        <v>146</v>
      </c>
      <c r="C16424">
        <f>-70.00046149 / 41.93286397</f>
        <v>-1.6693460656558157</v>
      </c>
      <c r="D16424" t="s">
        <v>86</v>
      </c>
      <c r="E16424" t="s">
        <v>70</v>
      </c>
      <c r="F16424" s="1">
        <v>39322</v>
      </c>
      <c r="G16424">
        <v>4</v>
      </c>
      <c r="O16424">
        <v>8.44</v>
      </c>
      <c r="P16424" t="s">
        <v>71</v>
      </c>
      <c r="Q16424">
        <v>24.52</v>
      </c>
      <c r="R16424" t="s">
        <v>71</v>
      </c>
    </row>
    <row r="16425" spans="1:46" x14ac:dyDescent="0.2">
      <c r="A16425" t="s">
        <v>145</v>
      </c>
      <c r="B16425" t="s">
        <v>146</v>
      </c>
      <c r="C16425">
        <f>-70.00046149 / 41.93286397</f>
        <v>-1.6693460656558157</v>
      </c>
      <c r="D16425" t="s">
        <v>86</v>
      </c>
      <c r="E16425" t="s">
        <v>70</v>
      </c>
      <c r="F16425" s="1">
        <v>39322</v>
      </c>
      <c r="G16425">
        <v>5</v>
      </c>
      <c r="O16425">
        <v>8.61</v>
      </c>
      <c r="P16425" t="s">
        <v>71</v>
      </c>
      <c r="Q16425">
        <v>24.03</v>
      </c>
      <c r="R16425" t="s">
        <v>71</v>
      </c>
    </row>
    <row r="16426" spans="1:46" x14ac:dyDescent="0.2">
      <c r="A16426" t="s">
        <v>145</v>
      </c>
      <c r="B16426" t="s">
        <v>146</v>
      </c>
      <c r="C16426">
        <f>-70.00046149 / 41.93286397</f>
        <v>-1.6693460656558157</v>
      </c>
      <c r="D16426" t="s">
        <v>86</v>
      </c>
      <c r="E16426" t="s">
        <v>70</v>
      </c>
      <c r="F16426" s="1">
        <v>39322</v>
      </c>
      <c r="G16426">
        <v>6</v>
      </c>
      <c r="O16426">
        <v>8.52</v>
      </c>
      <c r="P16426" t="s">
        <v>71</v>
      </c>
      <c r="Q16426">
        <v>23.08</v>
      </c>
      <c r="R16426" t="s">
        <v>71</v>
      </c>
    </row>
    <row r="16427" spans="1:46" x14ac:dyDescent="0.2">
      <c r="A16427" t="s">
        <v>145</v>
      </c>
      <c r="B16427" t="s">
        <v>146</v>
      </c>
      <c r="C16427">
        <f>-70.00046149 / 41.93286397</f>
        <v>-1.6693460656558157</v>
      </c>
      <c r="D16427" t="s">
        <v>86</v>
      </c>
      <c r="E16427" t="s">
        <v>70</v>
      </c>
      <c r="F16427" s="1">
        <v>39322</v>
      </c>
      <c r="G16427">
        <v>7</v>
      </c>
      <c r="O16427">
        <v>8.16</v>
      </c>
      <c r="P16427" t="s">
        <v>71</v>
      </c>
      <c r="Q16427">
        <v>23.67</v>
      </c>
      <c r="R16427" t="s">
        <v>71</v>
      </c>
    </row>
    <row r="16428" spans="1:46" x14ac:dyDescent="0.2">
      <c r="A16428" t="s">
        <v>145</v>
      </c>
      <c r="B16428" t="s">
        <v>146</v>
      </c>
      <c r="C16428">
        <f>-70.00046149 / 41.93286397</f>
        <v>-1.6693460656558157</v>
      </c>
      <c r="D16428" t="s">
        <v>86</v>
      </c>
      <c r="E16428" t="s">
        <v>70</v>
      </c>
      <c r="F16428" s="1">
        <v>39322</v>
      </c>
      <c r="G16428">
        <v>8</v>
      </c>
      <c r="O16428">
        <v>7.74</v>
      </c>
      <c r="P16428" t="s">
        <v>71</v>
      </c>
      <c r="Q16428">
        <v>23.17</v>
      </c>
      <c r="R16428" t="s">
        <v>71</v>
      </c>
    </row>
    <row r="16429" spans="1:46" x14ac:dyDescent="0.2">
      <c r="A16429" t="s">
        <v>145</v>
      </c>
      <c r="B16429" t="s">
        <v>146</v>
      </c>
      <c r="C16429">
        <f>-70.00046149 / 41.93286397</f>
        <v>-1.6693460656558157</v>
      </c>
      <c r="D16429" t="s">
        <v>86</v>
      </c>
      <c r="E16429" t="s">
        <v>70</v>
      </c>
      <c r="F16429" s="1">
        <v>39322</v>
      </c>
      <c r="G16429">
        <v>9</v>
      </c>
      <c r="K16429">
        <v>3.12</v>
      </c>
      <c r="L16429" t="s">
        <v>71</v>
      </c>
      <c r="O16429">
        <v>9.27</v>
      </c>
      <c r="P16429" t="s">
        <v>71</v>
      </c>
      <c r="Q16429">
        <v>20.059999999999999</v>
      </c>
      <c r="R16429" t="s">
        <v>71</v>
      </c>
      <c r="S16429">
        <v>0.3</v>
      </c>
      <c r="T16429" t="s">
        <v>71</v>
      </c>
      <c r="U16429">
        <v>9.32</v>
      </c>
      <c r="V16429" t="s">
        <v>71</v>
      </c>
      <c r="W16429">
        <v>10.81</v>
      </c>
      <c r="X16429" t="s">
        <v>71</v>
      </c>
      <c r="Y16429">
        <v>36.340000000000003</v>
      </c>
      <c r="AA16429">
        <v>41.76</v>
      </c>
      <c r="AE16429">
        <v>0.4</v>
      </c>
      <c r="AF16429" t="s">
        <v>71</v>
      </c>
      <c r="AG16429">
        <v>4.99</v>
      </c>
      <c r="AH16429" t="s">
        <v>71</v>
      </c>
      <c r="AS16429">
        <v>2.6</v>
      </c>
      <c r="AT16429" t="s">
        <v>71</v>
      </c>
    </row>
    <row r="16430" spans="1:46" x14ac:dyDescent="0.2">
      <c r="A16430" t="s">
        <v>145</v>
      </c>
      <c r="B16430" t="s">
        <v>146</v>
      </c>
      <c r="C16430">
        <f>-70.00046149 / 41.93286397</f>
        <v>-1.6693460656558157</v>
      </c>
      <c r="D16430" t="s">
        <v>86</v>
      </c>
      <c r="E16430" t="s">
        <v>70</v>
      </c>
      <c r="F16430" s="1">
        <v>39322</v>
      </c>
      <c r="G16430">
        <v>10</v>
      </c>
      <c r="O16430">
        <v>10.3</v>
      </c>
      <c r="P16430" t="s">
        <v>71</v>
      </c>
      <c r="Q16430">
        <v>18.350000000000001</v>
      </c>
      <c r="R16430" t="s">
        <v>71</v>
      </c>
    </row>
    <row r="16431" spans="1:46" x14ac:dyDescent="0.2">
      <c r="A16431" t="s">
        <v>145</v>
      </c>
      <c r="B16431" t="s">
        <v>146</v>
      </c>
      <c r="C16431">
        <f>-70.00046149 / 41.93286397</f>
        <v>-1.6693460656558157</v>
      </c>
      <c r="D16431" t="s">
        <v>86</v>
      </c>
      <c r="E16431" t="s">
        <v>70</v>
      </c>
      <c r="F16431" s="1">
        <v>39322</v>
      </c>
      <c r="G16431">
        <v>11</v>
      </c>
      <c r="O16431">
        <v>7.8</v>
      </c>
      <c r="P16431" t="s">
        <v>71</v>
      </c>
      <c r="Q16431">
        <v>16.97</v>
      </c>
      <c r="R16431" t="s">
        <v>71</v>
      </c>
    </row>
    <row r="16432" spans="1:46" x14ac:dyDescent="0.2">
      <c r="A16432" t="s">
        <v>145</v>
      </c>
      <c r="B16432" t="s">
        <v>146</v>
      </c>
      <c r="C16432">
        <f>-70.00046149 / 41.93286397</f>
        <v>-1.6693460656558157</v>
      </c>
      <c r="D16432" t="s">
        <v>86</v>
      </c>
      <c r="E16432" t="s">
        <v>70</v>
      </c>
      <c r="F16432" s="1">
        <v>39322</v>
      </c>
      <c r="G16432">
        <v>12</v>
      </c>
      <c r="O16432">
        <v>4.22</v>
      </c>
      <c r="P16432" t="s">
        <v>71</v>
      </c>
      <c r="Q16432">
        <v>16.079999999999998</v>
      </c>
      <c r="R16432" t="s">
        <v>71</v>
      </c>
    </row>
    <row r="16433" spans="1:46" x14ac:dyDescent="0.2">
      <c r="A16433" t="s">
        <v>145</v>
      </c>
      <c r="B16433" t="s">
        <v>146</v>
      </c>
      <c r="C16433">
        <f>-70.00046149 / 41.93286397</f>
        <v>-1.6693460656558157</v>
      </c>
      <c r="D16433" t="s">
        <v>86</v>
      </c>
      <c r="E16433" t="s">
        <v>70</v>
      </c>
      <c r="F16433" s="1">
        <v>39322</v>
      </c>
      <c r="G16433">
        <v>13</v>
      </c>
      <c r="O16433">
        <v>1.21</v>
      </c>
      <c r="P16433" t="s">
        <v>71</v>
      </c>
      <c r="Q16433">
        <v>15.02</v>
      </c>
      <c r="R16433" t="s">
        <v>71</v>
      </c>
    </row>
    <row r="16434" spans="1:46" x14ac:dyDescent="0.2">
      <c r="A16434" t="s">
        <v>145</v>
      </c>
      <c r="B16434" t="s">
        <v>146</v>
      </c>
      <c r="C16434">
        <f>-70.00046149 / 41.93286397</f>
        <v>-1.6693460656558157</v>
      </c>
      <c r="D16434" t="s">
        <v>86</v>
      </c>
      <c r="E16434" t="s">
        <v>70</v>
      </c>
      <c r="F16434" s="1">
        <v>39322</v>
      </c>
      <c r="G16434">
        <v>14</v>
      </c>
      <c r="O16434">
        <v>0.43</v>
      </c>
      <c r="P16434" t="s">
        <v>71</v>
      </c>
      <c r="Q16434">
        <v>14.35</v>
      </c>
      <c r="R16434" t="s">
        <v>71</v>
      </c>
    </row>
    <row r="16435" spans="1:46" x14ac:dyDescent="0.2">
      <c r="A16435" t="s">
        <v>145</v>
      </c>
      <c r="B16435" t="s">
        <v>146</v>
      </c>
      <c r="C16435">
        <f>-70.00046149 / 41.93286397</f>
        <v>-1.6693460656558157</v>
      </c>
      <c r="D16435" t="s">
        <v>86</v>
      </c>
      <c r="E16435" t="s">
        <v>70</v>
      </c>
      <c r="F16435" s="1">
        <v>39322</v>
      </c>
      <c r="G16435">
        <v>15</v>
      </c>
      <c r="O16435">
        <v>0.27</v>
      </c>
      <c r="P16435" t="s">
        <v>71</v>
      </c>
      <c r="Q16435">
        <v>13.8</v>
      </c>
      <c r="R16435" t="s">
        <v>71</v>
      </c>
    </row>
    <row r="16436" spans="1:46" x14ac:dyDescent="0.2">
      <c r="A16436" t="s">
        <v>145</v>
      </c>
      <c r="B16436" t="s">
        <v>146</v>
      </c>
      <c r="C16436">
        <f>-70.00046149 / 41.93286397</f>
        <v>-1.6693460656558157</v>
      </c>
      <c r="D16436" t="s">
        <v>86</v>
      </c>
      <c r="E16436" t="s">
        <v>70</v>
      </c>
      <c r="F16436" s="1">
        <v>39322</v>
      </c>
      <c r="G16436">
        <v>16</v>
      </c>
      <c r="K16436">
        <v>1.18</v>
      </c>
      <c r="L16436" t="s">
        <v>71</v>
      </c>
      <c r="O16436">
        <v>0.21</v>
      </c>
      <c r="P16436" t="s">
        <v>71</v>
      </c>
      <c r="Q16436">
        <v>13.47</v>
      </c>
      <c r="R16436" t="s">
        <v>71</v>
      </c>
      <c r="S16436">
        <v>0.15</v>
      </c>
      <c r="T16436" t="s">
        <v>71</v>
      </c>
      <c r="U16436">
        <v>4.76</v>
      </c>
      <c r="V16436" t="s">
        <v>71</v>
      </c>
      <c r="W16436">
        <v>17.53</v>
      </c>
      <c r="X16436" t="s">
        <v>71</v>
      </c>
      <c r="Y16436">
        <v>26.65</v>
      </c>
      <c r="AA16436">
        <v>32.24</v>
      </c>
      <c r="AG16436">
        <v>4.6100000000000003</v>
      </c>
      <c r="AH16436" t="s">
        <v>71</v>
      </c>
      <c r="AS16436">
        <v>2.2000000000000002</v>
      </c>
      <c r="AT16436" t="s">
        <v>71</v>
      </c>
    </row>
    <row r="16437" spans="1:46" x14ac:dyDescent="0.2">
      <c r="A16437" t="s">
        <v>145</v>
      </c>
      <c r="B16437" t="s">
        <v>146</v>
      </c>
      <c r="C16437">
        <f>-70.00046149 / 41.93286397</f>
        <v>-1.6693460656558157</v>
      </c>
      <c r="D16437" t="s">
        <v>86</v>
      </c>
      <c r="E16437" t="s">
        <v>70</v>
      </c>
      <c r="F16437" s="1">
        <v>39322</v>
      </c>
      <c r="G16437">
        <v>17</v>
      </c>
      <c r="O16437">
        <v>0.11</v>
      </c>
      <c r="P16437" t="s">
        <v>71</v>
      </c>
      <c r="Q16437">
        <v>13.31</v>
      </c>
      <c r="R16437" t="s">
        <v>71</v>
      </c>
    </row>
    <row r="16438" spans="1:46" x14ac:dyDescent="0.2">
      <c r="A16438" t="s">
        <v>145</v>
      </c>
      <c r="B16438" t="s">
        <v>146</v>
      </c>
      <c r="C16438">
        <f>-70.00046149 / 41.93286397</f>
        <v>-1.6693460656558157</v>
      </c>
      <c r="D16438" t="s">
        <v>86</v>
      </c>
      <c r="E16438" t="s">
        <v>70</v>
      </c>
      <c r="F16438" s="1">
        <v>40441</v>
      </c>
      <c r="G16438">
        <v>0.1</v>
      </c>
      <c r="I16438">
        <v>1.5</v>
      </c>
      <c r="J16438" t="s">
        <v>71</v>
      </c>
      <c r="K16438">
        <v>1.49</v>
      </c>
      <c r="L16438" t="s">
        <v>71</v>
      </c>
      <c r="S16438">
        <v>0.22</v>
      </c>
      <c r="T16438" t="s">
        <v>71</v>
      </c>
      <c r="U16438">
        <v>6.93</v>
      </c>
      <c r="V16438" t="s">
        <v>71</v>
      </c>
      <c r="W16438">
        <v>15.71</v>
      </c>
      <c r="X16438" t="s">
        <v>71</v>
      </c>
      <c r="Y16438">
        <v>32.07</v>
      </c>
      <c r="AA16438">
        <v>34.53</v>
      </c>
      <c r="AE16438">
        <v>0.5</v>
      </c>
      <c r="AF16438" t="s">
        <v>71</v>
      </c>
      <c r="AG16438">
        <v>5.12</v>
      </c>
      <c r="AH16438" t="s">
        <v>71</v>
      </c>
      <c r="AS16438">
        <v>0.48</v>
      </c>
      <c r="AT16438" t="s">
        <v>71</v>
      </c>
    </row>
    <row r="16439" spans="1:46" x14ac:dyDescent="0.2">
      <c r="A16439" t="s">
        <v>145</v>
      </c>
      <c r="B16439" t="s">
        <v>146</v>
      </c>
      <c r="C16439">
        <f>-70.00046149 / 41.93286397</f>
        <v>-1.6693460656558157</v>
      </c>
      <c r="D16439" t="s">
        <v>86</v>
      </c>
      <c r="E16439" t="s">
        <v>70</v>
      </c>
      <c r="F16439" s="1">
        <v>40441</v>
      </c>
      <c r="G16439">
        <v>1</v>
      </c>
      <c r="O16439">
        <v>8.7799999999999994</v>
      </c>
      <c r="P16439" t="s">
        <v>71</v>
      </c>
      <c r="Q16439">
        <v>21.6</v>
      </c>
      <c r="R16439" t="s">
        <v>71</v>
      </c>
    </row>
    <row r="16440" spans="1:46" x14ac:dyDescent="0.2">
      <c r="A16440" t="s">
        <v>145</v>
      </c>
      <c r="B16440" t="s">
        <v>146</v>
      </c>
      <c r="C16440">
        <f>-70.00046149 / 41.93286397</f>
        <v>-1.6693460656558157</v>
      </c>
      <c r="D16440" t="s">
        <v>86</v>
      </c>
      <c r="E16440" t="s">
        <v>70</v>
      </c>
      <c r="F16440" s="1">
        <v>40441</v>
      </c>
      <c r="G16440">
        <v>2</v>
      </c>
      <c r="O16440">
        <v>8.7799999999999994</v>
      </c>
      <c r="P16440" t="s">
        <v>71</v>
      </c>
      <c r="Q16440">
        <v>21.6</v>
      </c>
      <c r="R16440" t="s">
        <v>71</v>
      </c>
    </row>
    <row r="16441" spans="1:46" x14ac:dyDescent="0.2">
      <c r="A16441" t="s">
        <v>145</v>
      </c>
      <c r="B16441" t="s">
        <v>146</v>
      </c>
      <c r="C16441">
        <f>-70.00046149 / 41.93286397</f>
        <v>-1.6693460656558157</v>
      </c>
      <c r="D16441" t="s">
        <v>86</v>
      </c>
      <c r="E16441" t="s">
        <v>70</v>
      </c>
      <c r="F16441" s="1">
        <v>40441</v>
      </c>
      <c r="G16441">
        <v>3</v>
      </c>
      <c r="O16441">
        <v>8.75</v>
      </c>
      <c r="P16441" t="s">
        <v>71</v>
      </c>
      <c r="Q16441">
        <v>21.5</v>
      </c>
      <c r="R16441" t="s">
        <v>71</v>
      </c>
    </row>
    <row r="16442" spans="1:46" x14ac:dyDescent="0.2">
      <c r="A16442" t="s">
        <v>145</v>
      </c>
      <c r="B16442" t="s">
        <v>146</v>
      </c>
      <c r="C16442">
        <f>-70.00046149 / 41.93286397</f>
        <v>-1.6693460656558157</v>
      </c>
      <c r="D16442" t="s">
        <v>86</v>
      </c>
      <c r="E16442" t="s">
        <v>70</v>
      </c>
      <c r="F16442" s="1">
        <v>40441</v>
      </c>
      <c r="G16442">
        <v>4</v>
      </c>
      <c r="O16442">
        <v>8.75</v>
      </c>
      <c r="P16442" t="s">
        <v>71</v>
      </c>
      <c r="Q16442">
        <v>21.5</v>
      </c>
      <c r="R16442" t="s">
        <v>71</v>
      </c>
    </row>
    <row r="16443" spans="1:46" x14ac:dyDescent="0.2">
      <c r="A16443" t="s">
        <v>145</v>
      </c>
      <c r="B16443" t="s">
        <v>146</v>
      </c>
      <c r="C16443">
        <f>-70.00046149 / 41.93286397</f>
        <v>-1.6693460656558157</v>
      </c>
      <c r="D16443" t="s">
        <v>86</v>
      </c>
      <c r="E16443" t="s">
        <v>70</v>
      </c>
      <c r="F16443" s="1">
        <v>40441</v>
      </c>
      <c r="G16443">
        <v>5</v>
      </c>
      <c r="O16443">
        <v>8.7200000000000006</v>
      </c>
      <c r="P16443" t="s">
        <v>71</v>
      </c>
      <c r="Q16443">
        <v>21.4</v>
      </c>
      <c r="R16443" t="s">
        <v>71</v>
      </c>
    </row>
    <row r="16444" spans="1:46" x14ac:dyDescent="0.2">
      <c r="A16444" t="s">
        <v>145</v>
      </c>
      <c r="B16444" t="s">
        <v>146</v>
      </c>
      <c r="C16444">
        <f>-70.00046149 / 41.93286397</f>
        <v>-1.6693460656558157</v>
      </c>
      <c r="D16444" t="s">
        <v>86</v>
      </c>
      <c r="E16444" t="s">
        <v>70</v>
      </c>
      <c r="F16444" s="1">
        <v>40441</v>
      </c>
      <c r="G16444">
        <v>6</v>
      </c>
      <c r="O16444">
        <v>8.7100000000000009</v>
      </c>
      <c r="P16444" t="s">
        <v>71</v>
      </c>
      <c r="Q16444">
        <v>21.4</v>
      </c>
      <c r="R16444" t="s">
        <v>71</v>
      </c>
    </row>
    <row r="16445" spans="1:46" x14ac:dyDescent="0.2">
      <c r="A16445" t="s">
        <v>145</v>
      </c>
      <c r="B16445" t="s">
        <v>146</v>
      </c>
      <c r="C16445">
        <f>-70.00046149 / 41.93286397</f>
        <v>-1.6693460656558157</v>
      </c>
      <c r="D16445" t="s">
        <v>86</v>
      </c>
      <c r="E16445" t="s">
        <v>70</v>
      </c>
      <c r="F16445" s="1">
        <v>40441</v>
      </c>
      <c r="G16445">
        <v>7</v>
      </c>
      <c r="O16445">
        <v>8.7200000000000006</v>
      </c>
      <c r="P16445" t="s">
        <v>71</v>
      </c>
      <c r="Q16445">
        <v>21.2</v>
      </c>
      <c r="R16445" t="s">
        <v>71</v>
      </c>
    </row>
    <row r="16446" spans="1:46" x14ac:dyDescent="0.2">
      <c r="A16446" t="s">
        <v>145</v>
      </c>
      <c r="B16446" t="s">
        <v>146</v>
      </c>
      <c r="C16446">
        <f>-70.00046149 / 41.93286397</f>
        <v>-1.6693460656558157</v>
      </c>
      <c r="D16446" t="s">
        <v>86</v>
      </c>
      <c r="E16446" t="s">
        <v>70</v>
      </c>
      <c r="F16446" s="1">
        <v>40441</v>
      </c>
      <c r="G16446">
        <v>8</v>
      </c>
      <c r="O16446">
        <v>11.06</v>
      </c>
      <c r="P16446" t="s">
        <v>71</v>
      </c>
      <c r="Q16446">
        <v>17.3</v>
      </c>
      <c r="R16446" t="s">
        <v>71</v>
      </c>
    </row>
    <row r="16447" spans="1:46" x14ac:dyDescent="0.2">
      <c r="A16447" t="s">
        <v>145</v>
      </c>
      <c r="B16447" t="s">
        <v>146</v>
      </c>
      <c r="C16447">
        <f>-70.00046149 / 41.93286397</f>
        <v>-1.6693460656558157</v>
      </c>
      <c r="D16447" t="s">
        <v>86</v>
      </c>
      <c r="E16447" t="s">
        <v>70</v>
      </c>
      <c r="F16447" s="1">
        <v>40441</v>
      </c>
      <c r="G16447">
        <v>9</v>
      </c>
      <c r="O16447">
        <v>10.38</v>
      </c>
      <c r="P16447" t="s">
        <v>71</v>
      </c>
      <c r="Q16447">
        <v>13.8</v>
      </c>
      <c r="R16447" t="s">
        <v>71</v>
      </c>
    </row>
    <row r="16448" spans="1:46" x14ac:dyDescent="0.2">
      <c r="A16448" t="s">
        <v>145</v>
      </c>
      <c r="B16448" t="s">
        <v>146</v>
      </c>
      <c r="C16448">
        <f>-70.00046149 / 41.93286397</f>
        <v>-1.6693460656558157</v>
      </c>
      <c r="D16448" t="s">
        <v>86</v>
      </c>
      <c r="E16448" t="s">
        <v>70</v>
      </c>
      <c r="F16448" s="1">
        <v>40441</v>
      </c>
      <c r="G16448">
        <v>10</v>
      </c>
      <c r="O16448">
        <v>8.75</v>
      </c>
      <c r="P16448" t="s">
        <v>71</v>
      </c>
      <c r="Q16448">
        <v>12</v>
      </c>
      <c r="R16448" t="s">
        <v>71</v>
      </c>
    </row>
    <row r="16449" spans="1:46" x14ac:dyDescent="0.2">
      <c r="A16449" t="s">
        <v>145</v>
      </c>
      <c r="B16449" t="s">
        <v>146</v>
      </c>
      <c r="C16449">
        <f>-70.00046149 / 41.93286397</f>
        <v>-1.6693460656558157</v>
      </c>
      <c r="D16449" t="s">
        <v>86</v>
      </c>
      <c r="E16449" t="s">
        <v>70</v>
      </c>
      <c r="F16449" s="1">
        <v>40441</v>
      </c>
      <c r="G16449">
        <v>11</v>
      </c>
      <c r="O16449">
        <v>7.26</v>
      </c>
      <c r="P16449" t="s">
        <v>71</v>
      </c>
      <c r="Q16449">
        <v>10.9</v>
      </c>
      <c r="R16449" t="s">
        <v>71</v>
      </c>
    </row>
    <row r="16450" spans="1:46" x14ac:dyDescent="0.2">
      <c r="A16450" t="s">
        <v>145</v>
      </c>
      <c r="B16450" t="s">
        <v>146</v>
      </c>
      <c r="C16450">
        <f>-70.00046149 / 41.93286397</f>
        <v>-1.6693460656558157</v>
      </c>
      <c r="D16450" t="s">
        <v>86</v>
      </c>
      <c r="E16450" t="s">
        <v>70</v>
      </c>
      <c r="F16450" s="1">
        <v>40441</v>
      </c>
      <c r="G16450">
        <v>12</v>
      </c>
      <c r="O16450">
        <v>4.25</v>
      </c>
      <c r="P16450" t="s">
        <v>71</v>
      </c>
      <c r="Q16450">
        <v>9.9</v>
      </c>
      <c r="R16450" t="s">
        <v>71</v>
      </c>
    </row>
    <row r="16451" spans="1:46" x14ac:dyDescent="0.2">
      <c r="A16451" t="s">
        <v>145</v>
      </c>
      <c r="B16451" t="s">
        <v>146</v>
      </c>
      <c r="C16451">
        <f>-70.00046149 / 41.93286397</f>
        <v>-1.6693460656558157</v>
      </c>
      <c r="D16451" t="s">
        <v>86</v>
      </c>
      <c r="E16451" t="s">
        <v>70</v>
      </c>
      <c r="F16451" s="1">
        <v>40441</v>
      </c>
      <c r="G16451">
        <v>13</v>
      </c>
      <c r="O16451">
        <v>1.68</v>
      </c>
      <c r="P16451" t="s">
        <v>71</v>
      </c>
      <c r="Q16451">
        <v>9.5</v>
      </c>
      <c r="R16451" t="s">
        <v>71</v>
      </c>
    </row>
    <row r="16452" spans="1:46" x14ac:dyDescent="0.2">
      <c r="A16452" t="s">
        <v>145</v>
      </c>
      <c r="B16452" t="s">
        <v>146</v>
      </c>
      <c r="C16452">
        <f>-70.00046149 / 41.93286397</f>
        <v>-1.6693460656558157</v>
      </c>
      <c r="D16452" t="s">
        <v>86</v>
      </c>
      <c r="E16452" t="s">
        <v>70</v>
      </c>
      <c r="F16452" s="1">
        <v>40441</v>
      </c>
      <c r="G16452">
        <v>14</v>
      </c>
      <c r="O16452">
        <v>0.42</v>
      </c>
      <c r="P16452" t="s">
        <v>71</v>
      </c>
      <c r="Q16452">
        <v>9.1</v>
      </c>
      <c r="R16452" t="s">
        <v>71</v>
      </c>
    </row>
    <row r="16453" spans="1:46" x14ac:dyDescent="0.2">
      <c r="A16453" t="s">
        <v>145</v>
      </c>
      <c r="B16453" t="s">
        <v>146</v>
      </c>
      <c r="C16453">
        <f>-70.00046149 / 41.93286397</f>
        <v>-1.6693460656558157</v>
      </c>
      <c r="D16453" t="s">
        <v>86</v>
      </c>
      <c r="E16453" t="s">
        <v>70</v>
      </c>
      <c r="F16453" s="1">
        <v>40441</v>
      </c>
      <c r="G16453">
        <v>15</v>
      </c>
      <c r="O16453">
        <v>0.33</v>
      </c>
      <c r="P16453" t="s">
        <v>71</v>
      </c>
      <c r="Q16453">
        <v>8.9</v>
      </c>
      <c r="R16453" t="s">
        <v>71</v>
      </c>
    </row>
    <row r="16454" spans="1:46" x14ac:dyDescent="0.2">
      <c r="A16454" t="s">
        <v>145</v>
      </c>
      <c r="B16454" t="s">
        <v>146</v>
      </c>
      <c r="C16454">
        <f>-70.00046149 / 41.93286397</f>
        <v>-1.6693460656558157</v>
      </c>
      <c r="D16454" t="s">
        <v>86</v>
      </c>
      <c r="E16454" t="s">
        <v>70</v>
      </c>
      <c r="F16454" s="1">
        <v>40441</v>
      </c>
      <c r="G16454">
        <v>16</v>
      </c>
      <c r="O16454">
        <v>0.33</v>
      </c>
      <c r="P16454" t="s">
        <v>71</v>
      </c>
      <c r="Q16454">
        <v>8.9</v>
      </c>
      <c r="R16454" t="s">
        <v>71</v>
      </c>
    </row>
    <row r="16455" spans="1:46" x14ac:dyDescent="0.2">
      <c r="A16455" t="s">
        <v>145</v>
      </c>
      <c r="B16455" t="s">
        <v>146</v>
      </c>
      <c r="C16455">
        <f>-70.00046149 / 41.93286397</f>
        <v>-1.6693460656558157</v>
      </c>
      <c r="D16455" t="s">
        <v>86</v>
      </c>
      <c r="E16455" t="s">
        <v>70</v>
      </c>
      <c r="F16455" s="1">
        <v>40441</v>
      </c>
      <c r="G16455">
        <v>17</v>
      </c>
      <c r="O16455">
        <v>0.27</v>
      </c>
      <c r="P16455" t="s">
        <v>71</v>
      </c>
      <c r="Q16455">
        <v>8.8000000000000007</v>
      </c>
      <c r="R16455" t="s">
        <v>71</v>
      </c>
    </row>
    <row r="16456" spans="1:46" x14ac:dyDescent="0.2">
      <c r="A16456" t="s">
        <v>145</v>
      </c>
      <c r="B16456" t="s">
        <v>146</v>
      </c>
      <c r="C16456">
        <f>-70.00046149 / 41.93286397</f>
        <v>-1.6693460656558157</v>
      </c>
      <c r="D16456" t="s">
        <v>86</v>
      </c>
      <c r="E16456" t="s">
        <v>70</v>
      </c>
      <c r="F16456" s="1">
        <v>41879</v>
      </c>
      <c r="G16456">
        <v>0.5</v>
      </c>
      <c r="I16456">
        <v>18.29</v>
      </c>
      <c r="J16456" t="s">
        <v>71</v>
      </c>
      <c r="K16456">
        <v>6.28</v>
      </c>
      <c r="L16456" t="s">
        <v>71</v>
      </c>
      <c r="M16456">
        <v>4.0999999999999996</v>
      </c>
      <c r="N16456" t="s">
        <v>71</v>
      </c>
      <c r="O16456">
        <v>8.74</v>
      </c>
      <c r="P16456" t="s">
        <v>71</v>
      </c>
      <c r="Q16456">
        <v>25.05</v>
      </c>
      <c r="R16456" t="s">
        <v>71</v>
      </c>
      <c r="S16456">
        <v>0.4</v>
      </c>
      <c r="T16456" t="s">
        <v>71</v>
      </c>
      <c r="U16456">
        <v>12.39</v>
      </c>
      <c r="V16456" t="s">
        <v>71</v>
      </c>
      <c r="W16456">
        <v>26.59</v>
      </c>
      <c r="X16456" t="s">
        <v>71</v>
      </c>
      <c r="Y16456">
        <v>40.44</v>
      </c>
      <c r="AA16456">
        <v>48.62</v>
      </c>
      <c r="AC16456">
        <v>39.67</v>
      </c>
      <c r="AE16456">
        <v>1</v>
      </c>
      <c r="AF16456" t="s">
        <v>71</v>
      </c>
      <c r="AG16456">
        <v>5.5</v>
      </c>
      <c r="AH16456" t="s">
        <v>71</v>
      </c>
      <c r="AS16456">
        <v>1.73</v>
      </c>
      <c r="AT16456" t="s">
        <v>71</v>
      </c>
    </row>
    <row r="16457" spans="1:46" x14ac:dyDescent="0.2">
      <c r="A16457" t="s">
        <v>145</v>
      </c>
      <c r="B16457" t="s">
        <v>146</v>
      </c>
      <c r="C16457">
        <f>-70.00046149 / 41.93286397</f>
        <v>-1.6693460656558157</v>
      </c>
      <c r="D16457" t="s">
        <v>86</v>
      </c>
      <c r="E16457" t="s">
        <v>70</v>
      </c>
      <c r="F16457" s="1">
        <v>41879</v>
      </c>
      <c r="G16457">
        <v>1</v>
      </c>
      <c r="O16457">
        <v>8.75</v>
      </c>
      <c r="P16457" t="s">
        <v>71</v>
      </c>
      <c r="Q16457">
        <v>24.98</v>
      </c>
      <c r="R16457" t="s">
        <v>71</v>
      </c>
    </row>
    <row r="16458" spans="1:46" x14ac:dyDescent="0.2">
      <c r="A16458" t="s">
        <v>145</v>
      </c>
      <c r="B16458" t="s">
        <v>146</v>
      </c>
      <c r="C16458">
        <f>-70.00046149 / 41.93286397</f>
        <v>-1.6693460656558157</v>
      </c>
      <c r="D16458" t="s">
        <v>86</v>
      </c>
      <c r="E16458" t="s">
        <v>70</v>
      </c>
      <c r="F16458" s="1">
        <v>41879</v>
      </c>
      <c r="G16458">
        <v>2</v>
      </c>
      <c r="O16458">
        <v>8.7100000000000009</v>
      </c>
      <c r="P16458" t="s">
        <v>71</v>
      </c>
      <c r="Q16458">
        <v>24.9</v>
      </c>
      <c r="R16458" t="s">
        <v>71</v>
      </c>
    </row>
    <row r="16459" spans="1:46" x14ac:dyDescent="0.2">
      <c r="A16459" t="s">
        <v>145</v>
      </c>
      <c r="B16459" t="s">
        <v>146</v>
      </c>
      <c r="C16459">
        <f>-70.00046149 / 41.93286397</f>
        <v>-1.6693460656558157</v>
      </c>
      <c r="D16459" t="s">
        <v>86</v>
      </c>
      <c r="E16459" t="s">
        <v>70</v>
      </c>
      <c r="F16459" s="1">
        <v>41879</v>
      </c>
      <c r="G16459">
        <v>3</v>
      </c>
      <c r="K16459">
        <v>6.74</v>
      </c>
      <c r="L16459" t="s">
        <v>71</v>
      </c>
      <c r="O16459">
        <v>8.68</v>
      </c>
      <c r="P16459" t="s">
        <v>71</v>
      </c>
      <c r="Q16459">
        <v>24.84</v>
      </c>
      <c r="R16459" t="s">
        <v>71</v>
      </c>
      <c r="S16459">
        <v>0.33</v>
      </c>
      <c r="T16459" t="s">
        <v>71</v>
      </c>
      <c r="W16459">
        <v>17.829999999999998</v>
      </c>
      <c r="X16459" t="s">
        <v>71</v>
      </c>
      <c r="AE16459">
        <v>1.1000000000000001</v>
      </c>
      <c r="AF16459" t="s">
        <v>71</v>
      </c>
      <c r="AG16459">
        <v>5.53</v>
      </c>
      <c r="AH16459" t="s">
        <v>71</v>
      </c>
      <c r="AS16459">
        <v>2.4700000000000002</v>
      </c>
      <c r="AT16459" t="s">
        <v>71</v>
      </c>
    </row>
    <row r="16460" spans="1:46" x14ac:dyDescent="0.2">
      <c r="A16460" t="s">
        <v>145</v>
      </c>
      <c r="B16460" t="s">
        <v>146</v>
      </c>
      <c r="C16460">
        <f>-70.00046149 / 41.93286397</f>
        <v>-1.6693460656558157</v>
      </c>
      <c r="D16460" t="s">
        <v>86</v>
      </c>
      <c r="E16460" t="s">
        <v>70</v>
      </c>
      <c r="F16460" s="1">
        <v>41879</v>
      </c>
      <c r="G16460">
        <v>4</v>
      </c>
      <c r="O16460">
        <v>8.6999999999999993</v>
      </c>
      <c r="P16460" t="s">
        <v>71</v>
      </c>
      <c r="Q16460">
        <v>24.67</v>
      </c>
      <c r="R16460" t="s">
        <v>71</v>
      </c>
    </row>
    <row r="16461" spans="1:46" x14ac:dyDescent="0.2">
      <c r="A16461" t="s">
        <v>145</v>
      </c>
      <c r="B16461" t="s">
        <v>146</v>
      </c>
      <c r="C16461">
        <f>-70.00046149 / 41.93286397</f>
        <v>-1.6693460656558157</v>
      </c>
      <c r="D16461" t="s">
        <v>86</v>
      </c>
      <c r="E16461" t="s">
        <v>70</v>
      </c>
      <c r="F16461" s="1">
        <v>41879</v>
      </c>
      <c r="G16461">
        <v>5</v>
      </c>
      <c r="O16461">
        <v>8.76</v>
      </c>
      <c r="P16461" t="s">
        <v>71</v>
      </c>
      <c r="Q16461">
        <v>24.57</v>
      </c>
      <c r="R16461" t="s">
        <v>71</v>
      </c>
    </row>
    <row r="16462" spans="1:46" x14ac:dyDescent="0.2">
      <c r="A16462" t="s">
        <v>145</v>
      </c>
      <c r="B16462" t="s">
        <v>146</v>
      </c>
      <c r="C16462">
        <f>-70.00046149 / 41.93286397</f>
        <v>-1.6693460656558157</v>
      </c>
      <c r="D16462" t="s">
        <v>86</v>
      </c>
      <c r="E16462" t="s">
        <v>70</v>
      </c>
      <c r="F16462" s="1">
        <v>41879</v>
      </c>
      <c r="G16462">
        <v>6</v>
      </c>
      <c r="O16462">
        <v>8.7100000000000009</v>
      </c>
      <c r="P16462" t="s">
        <v>71</v>
      </c>
      <c r="Q16462">
        <v>24.34</v>
      </c>
      <c r="R16462" t="s">
        <v>71</v>
      </c>
    </row>
    <row r="16463" spans="1:46" x14ac:dyDescent="0.2">
      <c r="A16463" t="s">
        <v>145</v>
      </c>
      <c r="B16463" t="s">
        <v>146</v>
      </c>
      <c r="C16463">
        <f>-70.00046149 / 41.93286397</f>
        <v>-1.6693460656558157</v>
      </c>
      <c r="D16463" t="s">
        <v>86</v>
      </c>
      <c r="E16463" t="s">
        <v>70</v>
      </c>
      <c r="F16463" s="1">
        <v>41879</v>
      </c>
      <c r="G16463">
        <v>7</v>
      </c>
      <c r="O16463">
        <v>5.84</v>
      </c>
      <c r="P16463" t="s">
        <v>71</v>
      </c>
      <c r="Q16463">
        <v>23.25</v>
      </c>
      <c r="R16463" t="s">
        <v>71</v>
      </c>
    </row>
    <row r="16464" spans="1:46" x14ac:dyDescent="0.2">
      <c r="A16464" t="s">
        <v>145</v>
      </c>
      <c r="B16464" t="s">
        <v>146</v>
      </c>
      <c r="C16464">
        <f>-70.00046149 / 41.93286397</f>
        <v>-1.6693460656558157</v>
      </c>
      <c r="D16464" t="s">
        <v>86</v>
      </c>
      <c r="E16464" t="s">
        <v>70</v>
      </c>
      <c r="F16464" s="1">
        <v>41879</v>
      </c>
      <c r="G16464">
        <v>8</v>
      </c>
      <c r="O16464">
        <v>6.35</v>
      </c>
      <c r="P16464" t="s">
        <v>71</v>
      </c>
      <c r="Q16464">
        <v>19.43</v>
      </c>
      <c r="R16464" t="s">
        <v>71</v>
      </c>
    </row>
    <row r="16465" spans="1:58" x14ac:dyDescent="0.2">
      <c r="A16465" t="s">
        <v>145</v>
      </c>
      <c r="B16465" t="s">
        <v>146</v>
      </c>
      <c r="C16465">
        <f>-70.00046149 / 41.93286397</f>
        <v>-1.6693460656558157</v>
      </c>
      <c r="D16465" t="s">
        <v>86</v>
      </c>
      <c r="E16465" t="s">
        <v>70</v>
      </c>
      <c r="F16465" s="1">
        <v>41879</v>
      </c>
      <c r="G16465">
        <v>9</v>
      </c>
      <c r="K16465">
        <v>5.43</v>
      </c>
      <c r="L16465" t="s">
        <v>71</v>
      </c>
      <c r="O16465">
        <v>6.12</v>
      </c>
      <c r="P16465" t="s">
        <v>71</v>
      </c>
      <c r="Q16465">
        <v>16.48</v>
      </c>
      <c r="R16465" t="s">
        <v>71</v>
      </c>
      <c r="S16465">
        <v>0.26</v>
      </c>
      <c r="T16465" t="s">
        <v>71</v>
      </c>
      <c r="U16465">
        <v>8.0500000000000007</v>
      </c>
      <c r="V16465" t="s">
        <v>71</v>
      </c>
      <c r="W16465">
        <v>12.34</v>
      </c>
      <c r="X16465" t="s">
        <v>71</v>
      </c>
      <c r="Y16465">
        <v>34.229999999999997</v>
      </c>
      <c r="AA16465">
        <v>47.2</v>
      </c>
      <c r="AE16465">
        <v>1.3</v>
      </c>
      <c r="AF16465" t="s">
        <v>71</v>
      </c>
      <c r="AG16465">
        <v>5.4</v>
      </c>
      <c r="AH16465" t="s">
        <v>71</v>
      </c>
      <c r="AS16465">
        <v>4.0199999999999996</v>
      </c>
      <c r="AT16465" t="s">
        <v>71</v>
      </c>
    </row>
    <row r="16466" spans="1:58" x14ac:dyDescent="0.2">
      <c r="A16466" t="s">
        <v>145</v>
      </c>
      <c r="B16466" t="s">
        <v>146</v>
      </c>
      <c r="C16466">
        <f>-70.00046149 / 41.93286397</f>
        <v>-1.6693460656558157</v>
      </c>
      <c r="D16466" t="s">
        <v>86</v>
      </c>
      <c r="E16466" t="s">
        <v>70</v>
      </c>
      <c r="F16466" s="1">
        <v>41879</v>
      </c>
      <c r="G16466">
        <v>10</v>
      </c>
      <c r="O16466">
        <v>5.37</v>
      </c>
      <c r="P16466" t="s">
        <v>71</v>
      </c>
      <c r="Q16466">
        <v>14.45</v>
      </c>
      <c r="R16466" t="s">
        <v>71</v>
      </c>
    </row>
    <row r="16467" spans="1:58" x14ac:dyDescent="0.2">
      <c r="A16467" t="s">
        <v>145</v>
      </c>
      <c r="B16467" t="s">
        <v>146</v>
      </c>
      <c r="C16467">
        <f>-70.00046149 / 41.93286397</f>
        <v>-1.6693460656558157</v>
      </c>
      <c r="D16467" t="s">
        <v>86</v>
      </c>
      <c r="E16467" t="s">
        <v>70</v>
      </c>
      <c r="F16467" s="1">
        <v>41879</v>
      </c>
      <c r="G16467">
        <v>11</v>
      </c>
      <c r="O16467">
        <v>4.68</v>
      </c>
      <c r="P16467" t="s">
        <v>71</v>
      </c>
      <c r="Q16467">
        <v>12.91</v>
      </c>
      <c r="R16467" t="s">
        <v>71</v>
      </c>
    </row>
    <row r="16468" spans="1:58" x14ac:dyDescent="0.2">
      <c r="A16468" t="s">
        <v>145</v>
      </c>
      <c r="B16468" t="s">
        <v>146</v>
      </c>
      <c r="C16468">
        <f>-70.00046149 / 41.93286397</f>
        <v>-1.6693460656558157</v>
      </c>
      <c r="D16468" t="s">
        <v>86</v>
      </c>
      <c r="E16468" t="s">
        <v>70</v>
      </c>
      <c r="F16468" s="1">
        <v>41879</v>
      </c>
      <c r="G16468">
        <v>12</v>
      </c>
      <c r="O16468">
        <v>4.24</v>
      </c>
      <c r="P16468" t="s">
        <v>71</v>
      </c>
      <c r="Q16468">
        <v>11.7</v>
      </c>
      <c r="R16468" t="s">
        <v>71</v>
      </c>
    </row>
    <row r="16469" spans="1:58" x14ac:dyDescent="0.2">
      <c r="A16469" t="s">
        <v>145</v>
      </c>
      <c r="B16469" t="s">
        <v>146</v>
      </c>
      <c r="C16469">
        <f>-70.00046149 / 41.93286397</f>
        <v>-1.6693460656558157</v>
      </c>
      <c r="D16469" t="s">
        <v>86</v>
      </c>
      <c r="E16469" t="s">
        <v>70</v>
      </c>
      <c r="F16469" s="1">
        <v>41879</v>
      </c>
      <c r="G16469">
        <v>13</v>
      </c>
      <c r="O16469">
        <v>1.67</v>
      </c>
      <c r="P16469" t="s">
        <v>71</v>
      </c>
      <c r="Q16469">
        <v>12.78</v>
      </c>
      <c r="R16469" t="s">
        <v>71</v>
      </c>
    </row>
    <row r="16470" spans="1:58" x14ac:dyDescent="0.2">
      <c r="A16470" t="s">
        <v>145</v>
      </c>
      <c r="B16470" t="s">
        <v>146</v>
      </c>
      <c r="C16470">
        <f>-70.00046149 / 41.93286397</f>
        <v>-1.6693460656558157</v>
      </c>
      <c r="D16470" t="s">
        <v>86</v>
      </c>
      <c r="E16470" t="s">
        <v>70</v>
      </c>
      <c r="F16470" s="1">
        <v>41879</v>
      </c>
      <c r="G16470">
        <v>14</v>
      </c>
      <c r="O16470">
        <v>0.91</v>
      </c>
      <c r="P16470" t="s">
        <v>71</v>
      </c>
      <c r="Q16470">
        <v>10.36</v>
      </c>
      <c r="R16470" t="s">
        <v>71</v>
      </c>
    </row>
    <row r="16471" spans="1:58" x14ac:dyDescent="0.2">
      <c r="A16471" t="s">
        <v>145</v>
      </c>
      <c r="B16471" t="s">
        <v>146</v>
      </c>
      <c r="C16471">
        <f>-70.00046149 / 41.93286397</f>
        <v>-1.6693460656558157</v>
      </c>
      <c r="D16471" t="s">
        <v>86</v>
      </c>
      <c r="E16471" t="s">
        <v>70</v>
      </c>
      <c r="F16471" s="1">
        <v>41879</v>
      </c>
      <c r="G16471">
        <v>15</v>
      </c>
      <c r="O16471">
        <v>0.44</v>
      </c>
      <c r="P16471" t="s">
        <v>71</v>
      </c>
      <c r="Q16471">
        <v>10.14</v>
      </c>
      <c r="R16471" t="s">
        <v>71</v>
      </c>
    </row>
    <row r="16472" spans="1:58" x14ac:dyDescent="0.2">
      <c r="A16472" t="s">
        <v>145</v>
      </c>
      <c r="B16472" t="s">
        <v>146</v>
      </c>
      <c r="C16472">
        <f>-70.00046149 / 41.93286397</f>
        <v>-1.6693460656558157</v>
      </c>
      <c r="D16472" t="s">
        <v>86</v>
      </c>
      <c r="E16472" t="s">
        <v>70</v>
      </c>
      <c r="F16472" s="1">
        <v>41879</v>
      </c>
      <c r="G16472">
        <v>16</v>
      </c>
      <c r="O16472">
        <v>0.28000000000000003</v>
      </c>
      <c r="P16472" t="s">
        <v>71</v>
      </c>
      <c r="Q16472">
        <v>10.11</v>
      </c>
      <c r="R16472" t="s">
        <v>71</v>
      </c>
    </row>
    <row r="16473" spans="1:58" x14ac:dyDescent="0.2">
      <c r="A16473" t="s">
        <v>145</v>
      </c>
      <c r="B16473" t="s">
        <v>146</v>
      </c>
      <c r="C16473">
        <f>-70.00046149 / 41.93286397</f>
        <v>-1.6693460656558157</v>
      </c>
      <c r="D16473" t="s">
        <v>86</v>
      </c>
      <c r="E16473" t="s">
        <v>70</v>
      </c>
      <c r="F16473" s="1">
        <v>41879</v>
      </c>
      <c r="G16473">
        <v>16.5</v>
      </c>
      <c r="K16473">
        <v>0.42</v>
      </c>
      <c r="L16473" t="s">
        <v>71</v>
      </c>
      <c r="S16473">
        <v>0.2</v>
      </c>
      <c r="T16473" t="s">
        <v>71</v>
      </c>
      <c r="U16473">
        <v>6.19</v>
      </c>
      <c r="V16473" t="s">
        <v>71</v>
      </c>
      <c r="W16473">
        <v>12.56</v>
      </c>
      <c r="X16473" t="s">
        <v>71</v>
      </c>
      <c r="Y16473">
        <v>30.44</v>
      </c>
      <c r="AA16473">
        <v>22.09</v>
      </c>
      <c r="AE16473">
        <v>0.9</v>
      </c>
      <c r="AF16473" t="s">
        <v>71</v>
      </c>
      <c r="AG16473">
        <v>5.0199999999999996</v>
      </c>
      <c r="AH16473" t="s">
        <v>71</v>
      </c>
      <c r="AS16473">
        <v>2.89</v>
      </c>
      <c r="AT16473" t="s">
        <v>71</v>
      </c>
    </row>
    <row r="16474" spans="1:58" x14ac:dyDescent="0.2">
      <c r="A16474" t="s">
        <v>145</v>
      </c>
      <c r="B16474" t="s">
        <v>146</v>
      </c>
      <c r="C16474">
        <f>-70.00046149 / 41.93286397</f>
        <v>-1.6693460656558157</v>
      </c>
      <c r="D16474" t="s">
        <v>86</v>
      </c>
      <c r="E16474" t="s">
        <v>70</v>
      </c>
      <c r="F16474" s="1">
        <v>41879</v>
      </c>
      <c r="G16474">
        <v>17</v>
      </c>
      <c r="O16474">
        <v>0.17</v>
      </c>
      <c r="P16474" t="s">
        <v>71</v>
      </c>
      <c r="Q16474">
        <v>10.07</v>
      </c>
      <c r="R16474" t="s">
        <v>71</v>
      </c>
    </row>
    <row r="16475" spans="1:58" x14ac:dyDescent="0.2">
      <c r="A16475" t="s">
        <v>145</v>
      </c>
      <c r="B16475" t="s">
        <v>146</v>
      </c>
      <c r="C16475">
        <f>-70.00046149 / 41.93286397</f>
        <v>-1.6693460656558157</v>
      </c>
      <c r="D16475" t="s">
        <v>86</v>
      </c>
      <c r="E16475" t="s">
        <v>70</v>
      </c>
      <c r="F16475" s="1">
        <v>41879</v>
      </c>
      <c r="G16475">
        <v>17.5</v>
      </c>
      <c r="O16475">
        <v>0.14000000000000001</v>
      </c>
      <c r="P16475" t="s">
        <v>71</v>
      </c>
      <c r="Q16475">
        <v>10.07</v>
      </c>
      <c r="R16475" t="s">
        <v>71</v>
      </c>
    </row>
    <row r="16476" spans="1:58" x14ac:dyDescent="0.2">
      <c r="A16476" t="s">
        <v>145</v>
      </c>
      <c r="B16476" t="s">
        <v>146</v>
      </c>
      <c r="C16476">
        <f>-70.00046149 / 41.93286397</f>
        <v>-1.6693460656558157</v>
      </c>
      <c r="D16476" t="s">
        <v>86</v>
      </c>
      <c r="E16476" t="s">
        <v>70</v>
      </c>
      <c r="F16476" s="1">
        <v>42635</v>
      </c>
      <c r="G16476">
        <v>0.5</v>
      </c>
      <c r="I16476">
        <v>18.100000000000001</v>
      </c>
      <c r="J16476" t="s">
        <v>71</v>
      </c>
      <c r="K16476">
        <v>2.4900000000000002</v>
      </c>
      <c r="L16476" t="s">
        <v>71</v>
      </c>
      <c r="M16476">
        <v>5.0999999999999996</v>
      </c>
      <c r="N16476" t="s">
        <v>71</v>
      </c>
      <c r="O16476">
        <v>8.0399999999999991</v>
      </c>
      <c r="P16476" t="s">
        <v>71</v>
      </c>
      <c r="Q16476">
        <v>23.5</v>
      </c>
      <c r="R16476" t="s">
        <v>71</v>
      </c>
      <c r="S16476">
        <v>1.07</v>
      </c>
      <c r="T16476" t="s">
        <v>71</v>
      </c>
      <c r="U16476">
        <v>33.14</v>
      </c>
      <c r="V16476" t="s">
        <v>71</v>
      </c>
      <c r="W16476">
        <v>15.22</v>
      </c>
      <c r="X16476" t="s">
        <v>71</v>
      </c>
      <c r="Y16476">
        <v>54.63</v>
      </c>
      <c r="AA16476">
        <v>39.549999999999997</v>
      </c>
      <c r="AC16476">
        <v>36.520000000000003</v>
      </c>
      <c r="AE16476">
        <v>1.5</v>
      </c>
      <c r="AF16476" t="s">
        <v>71</v>
      </c>
      <c r="AG16476">
        <v>5.69</v>
      </c>
      <c r="AH16476" t="s">
        <v>71</v>
      </c>
      <c r="AS16476">
        <v>1.52</v>
      </c>
      <c r="AT16476" t="s">
        <v>71</v>
      </c>
      <c r="BE16476">
        <v>4.0199999999999996</v>
      </c>
      <c r="BF16476" t="s">
        <v>71</v>
      </c>
    </row>
    <row r="16477" spans="1:58" x14ac:dyDescent="0.2">
      <c r="A16477" t="s">
        <v>145</v>
      </c>
      <c r="B16477" t="s">
        <v>146</v>
      </c>
      <c r="C16477">
        <f>-70.00046149 / 41.93286397</f>
        <v>-1.6693460656558157</v>
      </c>
      <c r="D16477" t="s">
        <v>86</v>
      </c>
      <c r="E16477" t="s">
        <v>70</v>
      </c>
      <c r="F16477" s="1">
        <v>42635</v>
      </c>
      <c r="G16477">
        <v>1</v>
      </c>
      <c r="O16477">
        <v>8.8000000000000007</v>
      </c>
      <c r="P16477" t="s">
        <v>71</v>
      </c>
      <c r="Q16477">
        <v>23.4</v>
      </c>
      <c r="R16477" t="s">
        <v>71</v>
      </c>
    </row>
    <row r="16478" spans="1:58" x14ac:dyDescent="0.2">
      <c r="A16478" t="s">
        <v>145</v>
      </c>
      <c r="B16478" t="s">
        <v>146</v>
      </c>
      <c r="C16478">
        <f>-70.00046149 / 41.93286397</f>
        <v>-1.6693460656558157</v>
      </c>
      <c r="D16478" t="s">
        <v>86</v>
      </c>
      <c r="E16478" t="s">
        <v>70</v>
      </c>
      <c r="F16478" s="1">
        <v>42635</v>
      </c>
      <c r="G16478">
        <v>2</v>
      </c>
      <c r="O16478">
        <v>8.7899999999999991</v>
      </c>
      <c r="P16478" t="s">
        <v>71</v>
      </c>
      <c r="Q16478">
        <v>23.4</v>
      </c>
      <c r="R16478" t="s">
        <v>71</v>
      </c>
    </row>
    <row r="16479" spans="1:58" x14ac:dyDescent="0.2">
      <c r="A16479" t="s">
        <v>145</v>
      </c>
      <c r="B16479" t="s">
        <v>146</v>
      </c>
      <c r="C16479">
        <f>-70.00046149 / 41.93286397</f>
        <v>-1.6693460656558157</v>
      </c>
      <c r="D16479" t="s">
        <v>86</v>
      </c>
      <c r="E16479" t="s">
        <v>70</v>
      </c>
      <c r="F16479" s="1">
        <v>42635</v>
      </c>
      <c r="G16479">
        <v>3</v>
      </c>
      <c r="K16479">
        <v>2.33</v>
      </c>
      <c r="L16479" t="s">
        <v>71</v>
      </c>
      <c r="O16479">
        <v>8.77</v>
      </c>
      <c r="P16479" t="s">
        <v>71</v>
      </c>
      <c r="Q16479">
        <v>23.4</v>
      </c>
      <c r="R16479" t="s">
        <v>71</v>
      </c>
      <c r="S16479">
        <v>1.27</v>
      </c>
      <c r="T16479" t="s">
        <v>71</v>
      </c>
      <c r="U16479">
        <v>39.340000000000003</v>
      </c>
      <c r="V16479" t="s">
        <v>71</v>
      </c>
      <c r="W16479">
        <v>13.34</v>
      </c>
      <c r="X16479" t="s">
        <v>71</v>
      </c>
      <c r="Y16479">
        <v>57.1</v>
      </c>
      <c r="AA16479">
        <v>38.9</v>
      </c>
      <c r="AE16479">
        <v>1.5</v>
      </c>
      <c r="AF16479" t="s">
        <v>71</v>
      </c>
      <c r="AG16479">
        <v>5.69</v>
      </c>
      <c r="AH16479" t="s">
        <v>71</v>
      </c>
      <c r="AS16479">
        <v>1.9</v>
      </c>
      <c r="AT16479" t="s">
        <v>71</v>
      </c>
      <c r="BE16479">
        <v>4.2300000000000004</v>
      </c>
      <c r="BF16479" t="s">
        <v>71</v>
      </c>
    </row>
    <row r="16480" spans="1:58" x14ac:dyDescent="0.2">
      <c r="A16480" t="s">
        <v>145</v>
      </c>
      <c r="B16480" t="s">
        <v>146</v>
      </c>
      <c r="C16480">
        <f>-70.00046149 / 41.93286397</f>
        <v>-1.6693460656558157</v>
      </c>
      <c r="D16480" t="s">
        <v>86</v>
      </c>
      <c r="E16480" t="s">
        <v>70</v>
      </c>
      <c r="F16480" s="1">
        <v>42635</v>
      </c>
      <c r="G16480">
        <v>4</v>
      </c>
      <c r="O16480">
        <v>8.77</v>
      </c>
      <c r="P16480" t="s">
        <v>71</v>
      </c>
      <c r="Q16480">
        <v>23.4</v>
      </c>
      <c r="R16480" t="s">
        <v>71</v>
      </c>
    </row>
    <row r="16481" spans="1:58" x14ac:dyDescent="0.2">
      <c r="A16481" t="s">
        <v>145</v>
      </c>
      <c r="B16481" t="s">
        <v>146</v>
      </c>
      <c r="C16481">
        <f>-70.00046149 / 41.93286397</f>
        <v>-1.6693460656558157</v>
      </c>
      <c r="D16481" t="s">
        <v>86</v>
      </c>
      <c r="E16481" t="s">
        <v>70</v>
      </c>
      <c r="F16481" s="1">
        <v>42635</v>
      </c>
      <c r="G16481">
        <v>5</v>
      </c>
      <c r="O16481">
        <v>8.68</v>
      </c>
      <c r="P16481" t="s">
        <v>71</v>
      </c>
      <c r="Q16481">
        <v>23.3</v>
      </c>
      <c r="R16481" t="s">
        <v>71</v>
      </c>
    </row>
    <row r="16482" spans="1:58" x14ac:dyDescent="0.2">
      <c r="A16482" t="s">
        <v>145</v>
      </c>
      <c r="B16482" t="s">
        <v>146</v>
      </c>
      <c r="C16482">
        <f>-70.00046149 / 41.93286397</f>
        <v>-1.6693460656558157</v>
      </c>
      <c r="D16482" t="s">
        <v>86</v>
      </c>
      <c r="E16482" t="s">
        <v>70</v>
      </c>
      <c r="F16482" s="1">
        <v>42635</v>
      </c>
      <c r="G16482">
        <v>6</v>
      </c>
      <c r="O16482">
        <v>8.57</v>
      </c>
      <c r="P16482" t="s">
        <v>71</v>
      </c>
      <c r="Q16482">
        <v>23.2</v>
      </c>
      <c r="R16482" t="s">
        <v>71</v>
      </c>
    </row>
    <row r="16483" spans="1:58" x14ac:dyDescent="0.2">
      <c r="A16483" t="s">
        <v>145</v>
      </c>
      <c r="B16483" t="s">
        <v>146</v>
      </c>
      <c r="C16483">
        <f>-70.00046149 / 41.93286397</f>
        <v>-1.6693460656558157</v>
      </c>
      <c r="D16483" t="s">
        <v>86</v>
      </c>
      <c r="E16483" t="s">
        <v>70</v>
      </c>
      <c r="F16483" s="1">
        <v>42635</v>
      </c>
      <c r="G16483">
        <v>7</v>
      </c>
      <c r="O16483">
        <v>7.99</v>
      </c>
      <c r="P16483" t="s">
        <v>71</v>
      </c>
      <c r="Q16483">
        <v>22.9</v>
      </c>
      <c r="R16483" t="s">
        <v>71</v>
      </c>
    </row>
    <row r="16484" spans="1:58" x14ac:dyDescent="0.2">
      <c r="A16484" t="s">
        <v>145</v>
      </c>
      <c r="B16484" t="s">
        <v>146</v>
      </c>
      <c r="C16484">
        <f>-70.00046149 / 41.93286397</f>
        <v>-1.6693460656558157</v>
      </c>
      <c r="D16484" t="s">
        <v>86</v>
      </c>
      <c r="E16484" t="s">
        <v>70</v>
      </c>
      <c r="F16484" s="1">
        <v>42635</v>
      </c>
      <c r="G16484">
        <v>8</v>
      </c>
      <c r="O16484">
        <v>6.27</v>
      </c>
      <c r="P16484" t="s">
        <v>71</v>
      </c>
      <c r="Q16484">
        <v>21.5</v>
      </c>
      <c r="R16484" t="s">
        <v>71</v>
      </c>
    </row>
    <row r="16485" spans="1:58" x14ac:dyDescent="0.2">
      <c r="A16485" t="s">
        <v>145</v>
      </c>
      <c r="B16485" t="s">
        <v>146</v>
      </c>
      <c r="C16485">
        <f>-70.00046149 / 41.93286397</f>
        <v>-1.6693460656558157</v>
      </c>
      <c r="D16485" t="s">
        <v>86</v>
      </c>
      <c r="E16485" t="s">
        <v>70</v>
      </c>
      <c r="F16485" s="1">
        <v>42635</v>
      </c>
      <c r="G16485">
        <v>9</v>
      </c>
      <c r="K16485">
        <v>2.2400000000000002</v>
      </c>
      <c r="L16485" t="s">
        <v>71</v>
      </c>
      <c r="O16485">
        <v>5.36</v>
      </c>
      <c r="P16485" t="s">
        <v>71</v>
      </c>
      <c r="Q16485">
        <v>17.2</v>
      </c>
      <c r="R16485" t="s">
        <v>71</v>
      </c>
      <c r="S16485">
        <v>1.04</v>
      </c>
      <c r="T16485" t="s">
        <v>71</v>
      </c>
      <c r="W16485">
        <v>12.41</v>
      </c>
      <c r="X16485" t="s">
        <v>71</v>
      </c>
      <c r="AE16485">
        <v>2.7</v>
      </c>
      <c r="AF16485" t="s">
        <v>71</v>
      </c>
      <c r="AG16485">
        <v>5.47</v>
      </c>
      <c r="AH16485" t="s">
        <v>71</v>
      </c>
      <c r="AS16485">
        <v>2.84</v>
      </c>
      <c r="AT16485" t="s">
        <v>71</v>
      </c>
      <c r="BE16485">
        <v>5.08</v>
      </c>
      <c r="BF16485" t="s">
        <v>71</v>
      </c>
    </row>
    <row r="16486" spans="1:58" x14ac:dyDescent="0.2">
      <c r="A16486" t="s">
        <v>145</v>
      </c>
      <c r="B16486" t="s">
        <v>146</v>
      </c>
      <c r="C16486">
        <f>-70.00046149 / 41.93286397</f>
        <v>-1.6693460656558157</v>
      </c>
      <c r="D16486" t="s">
        <v>86</v>
      </c>
      <c r="E16486" t="s">
        <v>70</v>
      </c>
      <c r="F16486" s="1">
        <v>42635</v>
      </c>
      <c r="G16486">
        <v>10</v>
      </c>
      <c r="O16486">
        <v>4.05</v>
      </c>
      <c r="P16486" t="s">
        <v>71</v>
      </c>
      <c r="Q16486">
        <v>14.7</v>
      </c>
      <c r="R16486" t="s">
        <v>71</v>
      </c>
    </row>
    <row r="16487" spans="1:58" x14ac:dyDescent="0.2">
      <c r="A16487" t="s">
        <v>145</v>
      </c>
      <c r="B16487" t="s">
        <v>146</v>
      </c>
      <c r="C16487">
        <f>-70.00046149 / 41.93286397</f>
        <v>-1.6693460656558157</v>
      </c>
      <c r="D16487" t="s">
        <v>86</v>
      </c>
      <c r="E16487" t="s">
        <v>70</v>
      </c>
      <c r="F16487" s="1">
        <v>42635</v>
      </c>
      <c r="G16487">
        <v>11</v>
      </c>
      <c r="O16487">
        <v>3.97</v>
      </c>
      <c r="P16487" t="s">
        <v>71</v>
      </c>
      <c r="Q16487">
        <v>12.9</v>
      </c>
      <c r="R16487" t="s">
        <v>71</v>
      </c>
    </row>
    <row r="16488" spans="1:58" x14ac:dyDescent="0.2">
      <c r="A16488" t="s">
        <v>145</v>
      </c>
      <c r="B16488" t="s">
        <v>146</v>
      </c>
      <c r="C16488">
        <f>-70.00046149 / 41.93286397</f>
        <v>-1.6693460656558157</v>
      </c>
      <c r="D16488" t="s">
        <v>86</v>
      </c>
      <c r="E16488" t="s">
        <v>70</v>
      </c>
      <c r="F16488" s="1">
        <v>42635</v>
      </c>
      <c r="G16488">
        <v>12</v>
      </c>
      <c r="O16488">
        <v>1.71</v>
      </c>
      <c r="P16488" t="s">
        <v>71</v>
      </c>
      <c r="Q16488">
        <v>11.8</v>
      </c>
      <c r="R16488" t="s">
        <v>71</v>
      </c>
    </row>
    <row r="16489" spans="1:58" x14ac:dyDescent="0.2">
      <c r="A16489" t="s">
        <v>145</v>
      </c>
      <c r="B16489" t="s">
        <v>146</v>
      </c>
      <c r="C16489">
        <f>-70.00046149 / 41.93286397</f>
        <v>-1.6693460656558157</v>
      </c>
      <c r="D16489" t="s">
        <v>86</v>
      </c>
      <c r="E16489" t="s">
        <v>70</v>
      </c>
      <c r="F16489" s="1">
        <v>42635</v>
      </c>
      <c r="G16489">
        <v>13</v>
      </c>
      <c r="O16489">
        <v>0.44</v>
      </c>
      <c r="P16489" t="s">
        <v>71</v>
      </c>
      <c r="Q16489">
        <v>11</v>
      </c>
      <c r="R16489" t="s">
        <v>71</v>
      </c>
    </row>
    <row r="16490" spans="1:58" x14ac:dyDescent="0.2">
      <c r="A16490" t="s">
        <v>145</v>
      </c>
      <c r="B16490" t="s">
        <v>146</v>
      </c>
      <c r="C16490">
        <f>-70.00046149 / 41.93286397</f>
        <v>-1.6693460656558157</v>
      </c>
      <c r="D16490" t="s">
        <v>86</v>
      </c>
      <c r="E16490" t="s">
        <v>70</v>
      </c>
      <c r="F16490" s="1">
        <v>42635</v>
      </c>
      <c r="G16490">
        <v>14</v>
      </c>
      <c r="O16490">
        <v>0.22</v>
      </c>
      <c r="P16490" t="s">
        <v>71</v>
      </c>
      <c r="Q16490">
        <v>10.5</v>
      </c>
      <c r="R16490" t="s">
        <v>71</v>
      </c>
    </row>
    <row r="16491" spans="1:58" x14ac:dyDescent="0.2">
      <c r="A16491" t="s">
        <v>145</v>
      </c>
      <c r="B16491" t="s">
        <v>146</v>
      </c>
      <c r="C16491">
        <f>-70.00046149 / 41.93286397</f>
        <v>-1.6693460656558157</v>
      </c>
      <c r="D16491" t="s">
        <v>86</v>
      </c>
      <c r="E16491" t="s">
        <v>70</v>
      </c>
      <c r="F16491" s="1">
        <v>42635</v>
      </c>
      <c r="G16491">
        <v>15</v>
      </c>
      <c r="O16491">
        <v>0.14000000000000001</v>
      </c>
      <c r="P16491" t="s">
        <v>71</v>
      </c>
      <c r="Q16491">
        <v>10.3</v>
      </c>
      <c r="R16491" t="s">
        <v>71</v>
      </c>
    </row>
    <row r="16492" spans="1:58" x14ac:dyDescent="0.2">
      <c r="A16492" t="s">
        <v>145</v>
      </c>
      <c r="B16492" t="s">
        <v>146</v>
      </c>
      <c r="C16492">
        <f>-70.00046149 / 41.93286397</f>
        <v>-1.6693460656558157</v>
      </c>
      <c r="D16492" t="s">
        <v>86</v>
      </c>
      <c r="E16492" t="s">
        <v>70</v>
      </c>
      <c r="F16492" s="1">
        <v>42635</v>
      </c>
      <c r="G16492">
        <v>16</v>
      </c>
      <c r="O16492">
        <v>0.14000000000000001</v>
      </c>
      <c r="P16492" t="s">
        <v>71</v>
      </c>
      <c r="Q16492">
        <v>10.199999999999999</v>
      </c>
      <c r="R16492" t="s">
        <v>71</v>
      </c>
    </row>
    <row r="16493" spans="1:58" x14ac:dyDescent="0.2">
      <c r="A16493" t="s">
        <v>145</v>
      </c>
      <c r="B16493" t="s">
        <v>146</v>
      </c>
      <c r="C16493">
        <f>-70.00046149 / 41.93286397</f>
        <v>-1.6693460656558157</v>
      </c>
      <c r="D16493" t="s">
        <v>86</v>
      </c>
      <c r="E16493" t="s">
        <v>70</v>
      </c>
      <c r="F16493" s="1">
        <v>42635</v>
      </c>
      <c r="G16493">
        <v>17</v>
      </c>
      <c r="K16493">
        <v>0.03</v>
      </c>
      <c r="L16493" t="s">
        <v>71</v>
      </c>
      <c r="O16493">
        <v>0.14000000000000001</v>
      </c>
      <c r="P16493" t="s">
        <v>71</v>
      </c>
      <c r="Q16493">
        <v>10.199999999999999</v>
      </c>
      <c r="R16493" t="s">
        <v>71</v>
      </c>
      <c r="W16493">
        <v>29.54</v>
      </c>
      <c r="X16493" t="s">
        <v>71</v>
      </c>
      <c r="AE16493">
        <v>27.6</v>
      </c>
      <c r="AF16493" t="s">
        <v>71</v>
      </c>
      <c r="AG16493">
        <v>6.33</v>
      </c>
      <c r="AH16493" t="s">
        <v>71</v>
      </c>
      <c r="AS16493">
        <v>9.24</v>
      </c>
      <c r="AT16493" t="s">
        <v>71</v>
      </c>
      <c r="BE16493">
        <v>9.27</v>
      </c>
      <c r="BF16493" t="s">
        <v>71</v>
      </c>
    </row>
    <row r="16494" spans="1:58" x14ac:dyDescent="0.2">
      <c r="A16494" t="s">
        <v>307</v>
      </c>
      <c r="B16494" t="s">
        <v>308</v>
      </c>
      <c r="C16494">
        <f>-70.22282179 / 41.71001739</f>
        <v>-1.6835960803707544</v>
      </c>
      <c r="D16494" t="s">
        <v>309</v>
      </c>
      <c r="E16494" t="s">
        <v>70</v>
      </c>
      <c r="F16494" s="1">
        <v>37873</v>
      </c>
      <c r="G16494">
        <v>0.5</v>
      </c>
      <c r="I16494">
        <v>1.2</v>
      </c>
      <c r="J16494" t="s">
        <v>71</v>
      </c>
      <c r="K16494">
        <v>31.38</v>
      </c>
      <c r="L16494" t="s">
        <v>71</v>
      </c>
      <c r="M16494">
        <v>1.2</v>
      </c>
      <c r="N16494" t="s">
        <v>71</v>
      </c>
      <c r="O16494">
        <v>8.76</v>
      </c>
      <c r="P16494" t="s">
        <v>71</v>
      </c>
      <c r="Q16494">
        <v>22.1</v>
      </c>
      <c r="R16494" t="s">
        <v>71</v>
      </c>
      <c r="S16494">
        <v>1.7</v>
      </c>
      <c r="T16494" t="s">
        <v>71</v>
      </c>
      <c r="U16494">
        <v>52.66</v>
      </c>
      <c r="V16494" t="s">
        <v>71</v>
      </c>
      <c r="W16494">
        <v>63.9</v>
      </c>
      <c r="X16494" t="s">
        <v>71</v>
      </c>
      <c r="Y16494">
        <v>61.31</v>
      </c>
      <c r="AA16494">
        <v>64.41</v>
      </c>
      <c r="AC16494">
        <v>57.37</v>
      </c>
      <c r="AE16494">
        <v>1.25</v>
      </c>
      <c r="AF16494" t="s">
        <v>71</v>
      </c>
      <c r="AG16494">
        <v>7.14</v>
      </c>
      <c r="AH16494" t="s">
        <v>71</v>
      </c>
      <c r="AS16494">
        <v>29.76</v>
      </c>
      <c r="AT16494" t="s">
        <v>71</v>
      </c>
    </row>
    <row r="16495" spans="1:58" x14ac:dyDescent="0.2">
      <c r="A16495" t="s">
        <v>307</v>
      </c>
      <c r="B16495" t="s">
        <v>308</v>
      </c>
      <c r="C16495">
        <f>-70.22282179 / 41.71001739</f>
        <v>-1.6835960803707544</v>
      </c>
      <c r="D16495" t="s">
        <v>309</v>
      </c>
      <c r="E16495" t="s">
        <v>70</v>
      </c>
      <c r="F16495" s="1">
        <v>37873</v>
      </c>
      <c r="G16495">
        <v>1</v>
      </c>
      <c r="K16495">
        <v>1.34</v>
      </c>
      <c r="L16495" t="s">
        <v>71</v>
      </c>
      <c r="O16495">
        <v>8.61</v>
      </c>
      <c r="P16495" t="s">
        <v>71</v>
      </c>
      <c r="Q16495">
        <v>22.1</v>
      </c>
      <c r="R16495" t="s">
        <v>71</v>
      </c>
      <c r="S16495">
        <v>8.6</v>
      </c>
      <c r="T16495" t="s">
        <v>71</v>
      </c>
      <c r="W16495">
        <v>154.1</v>
      </c>
      <c r="X16495" t="s">
        <v>71</v>
      </c>
      <c r="AE16495">
        <v>1.25</v>
      </c>
      <c r="AF16495" t="s">
        <v>71</v>
      </c>
      <c r="AG16495">
        <v>6.86</v>
      </c>
      <c r="AH16495" t="s">
        <v>71</v>
      </c>
      <c r="AS16495">
        <v>0.54</v>
      </c>
      <c r="AT16495" t="s">
        <v>71</v>
      </c>
    </row>
    <row r="16496" spans="1:58" x14ac:dyDescent="0.2">
      <c r="A16496" t="s">
        <v>307</v>
      </c>
      <c r="B16496" t="s">
        <v>308</v>
      </c>
      <c r="C16496">
        <f>-70.22282179 / 41.71001739</f>
        <v>-1.6835960803707544</v>
      </c>
      <c r="D16496" t="s">
        <v>309</v>
      </c>
      <c r="E16496" t="s">
        <v>70</v>
      </c>
      <c r="F16496" s="1">
        <v>37873</v>
      </c>
      <c r="G16496">
        <v>1.5</v>
      </c>
      <c r="O16496">
        <v>8.94</v>
      </c>
      <c r="P16496" t="s">
        <v>71</v>
      </c>
      <c r="Q16496">
        <v>22.1</v>
      </c>
      <c r="R16496" t="s">
        <v>71</v>
      </c>
    </row>
    <row r="16497" spans="1:46" x14ac:dyDescent="0.2">
      <c r="A16497" t="s">
        <v>307</v>
      </c>
      <c r="B16497" t="s">
        <v>308</v>
      </c>
      <c r="C16497">
        <f>-70.22282179 / 41.71001739</f>
        <v>-1.6835960803707544</v>
      </c>
      <c r="D16497" t="s">
        <v>309</v>
      </c>
      <c r="E16497" t="s">
        <v>70</v>
      </c>
      <c r="F16497" s="1">
        <v>38252</v>
      </c>
      <c r="G16497">
        <v>0.5</v>
      </c>
      <c r="I16497">
        <v>1.3</v>
      </c>
      <c r="J16497" t="s">
        <v>71</v>
      </c>
      <c r="K16497">
        <v>23.5</v>
      </c>
      <c r="L16497" t="s">
        <v>71</v>
      </c>
      <c r="M16497">
        <v>1.3</v>
      </c>
      <c r="N16497" t="s">
        <v>71</v>
      </c>
      <c r="O16497">
        <v>9.68</v>
      </c>
      <c r="P16497" t="s">
        <v>71</v>
      </c>
      <c r="Q16497">
        <v>18.600000000000001</v>
      </c>
      <c r="R16497" t="s">
        <v>71</v>
      </c>
      <c r="S16497">
        <v>0.87</v>
      </c>
      <c r="T16497" t="s">
        <v>71</v>
      </c>
      <c r="U16497">
        <v>26.95</v>
      </c>
      <c r="V16497" t="s">
        <v>71</v>
      </c>
      <c r="W16497">
        <v>71.53</v>
      </c>
      <c r="X16497" t="s">
        <v>71</v>
      </c>
      <c r="Y16497">
        <v>51.65</v>
      </c>
      <c r="AA16497">
        <v>61.57</v>
      </c>
      <c r="AC16497">
        <v>56.22</v>
      </c>
      <c r="AE16497">
        <v>19.37</v>
      </c>
      <c r="AF16497" t="s">
        <v>71</v>
      </c>
      <c r="AG16497">
        <v>6.6</v>
      </c>
      <c r="AH16497" t="s">
        <v>71</v>
      </c>
      <c r="AS16497">
        <v>0.03</v>
      </c>
      <c r="AT16497" t="s">
        <v>71</v>
      </c>
    </row>
    <row r="16498" spans="1:46" x14ac:dyDescent="0.2">
      <c r="A16498" t="s">
        <v>307</v>
      </c>
      <c r="B16498" t="s">
        <v>308</v>
      </c>
      <c r="C16498">
        <f>-70.22282179 / 41.71001739</f>
        <v>-1.6835960803707544</v>
      </c>
      <c r="D16498" t="s">
        <v>309</v>
      </c>
      <c r="E16498" t="s">
        <v>70</v>
      </c>
      <c r="F16498" s="1">
        <v>38629</v>
      </c>
      <c r="G16498">
        <v>0.5</v>
      </c>
      <c r="I16498">
        <v>1.3</v>
      </c>
      <c r="J16498" t="s">
        <v>71</v>
      </c>
      <c r="K16498">
        <v>2.21</v>
      </c>
      <c r="L16498" t="s">
        <v>71</v>
      </c>
      <c r="M16498">
        <v>1</v>
      </c>
      <c r="N16498" t="s">
        <v>71</v>
      </c>
      <c r="O16498">
        <v>7.96</v>
      </c>
      <c r="P16498" t="s">
        <v>71</v>
      </c>
      <c r="Q16498">
        <v>19.399999999999999</v>
      </c>
      <c r="R16498" t="s">
        <v>71</v>
      </c>
      <c r="S16498">
        <v>0.4</v>
      </c>
      <c r="T16498" t="s">
        <v>71</v>
      </c>
      <c r="U16498">
        <v>12.39</v>
      </c>
      <c r="V16498" t="s">
        <v>71</v>
      </c>
      <c r="W16498">
        <v>31.08</v>
      </c>
      <c r="X16498" t="s">
        <v>71</v>
      </c>
      <c r="Y16498">
        <v>40.44</v>
      </c>
      <c r="AA16498">
        <v>38.380000000000003</v>
      </c>
      <c r="AC16498">
        <v>60</v>
      </c>
      <c r="AE16498">
        <v>22.2</v>
      </c>
      <c r="AF16498" t="s">
        <v>71</v>
      </c>
      <c r="AG16498">
        <v>7</v>
      </c>
      <c r="AH16498" t="s">
        <v>71</v>
      </c>
      <c r="AS16498">
        <v>2.0099999999999998</v>
      </c>
      <c r="AT16498" t="s">
        <v>71</v>
      </c>
    </row>
    <row r="16499" spans="1:46" x14ac:dyDescent="0.2">
      <c r="A16499" t="s">
        <v>307</v>
      </c>
      <c r="B16499" t="s">
        <v>308</v>
      </c>
      <c r="C16499">
        <f>-70.22282179 / 41.71001739</f>
        <v>-1.6835960803707544</v>
      </c>
      <c r="D16499" t="s">
        <v>309</v>
      </c>
      <c r="E16499" t="s">
        <v>70</v>
      </c>
      <c r="F16499" s="1">
        <v>38629</v>
      </c>
      <c r="G16499">
        <v>1</v>
      </c>
      <c r="O16499">
        <v>12.77</v>
      </c>
      <c r="P16499" t="s">
        <v>71</v>
      </c>
      <c r="Q16499">
        <v>19.399999999999999</v>
      </c>
      <c r="R16499" t="s">
        <v>71</v>
      </c>
    </row>
    <row r="16500" spans="1:46" x14ac:dyDescent="0.2">
      <c r="A16500" t="s">
        <v>307</v>
      </c>
      <c r="B16500" t="s">
        <v>308</v>
      </c>
      <c r="C16500">
        <f>-70.22282179 / 41.71001739</f>
        <v>-1.6835960803707544</v>
      </c>
      <c r="D16500" t="s">
        <v>309</v>
      </c>
      <c r="E16500" t="s">
        <v>70</v>
      </c>
      <c r="F16500" s="1">
        <v>38988</v>
      </c>
      <c r="G16500">
        <v>0.5</v>
      </c>
      <c r="I16500">
        <v>1.35</v>
      </c>
      <c r="J16500" t="s">
        <v>71</v>
      </c>
      <c r="K16500">
        <v>17.18</v>
      </c>
      <c r="L16500" t="s">
        <v>71</v>
      </c>
      <c r="M16500">
        <v>0.68</v>
      </c>
      <c r="N16500" t="s">
        <v>71</v>
      </c>
      <c r="O16500">
        <v>8.75</v>
      </c>
      <c r="P16500" t="s">
        <v>71</v>
      </c>
      <c r="Q16500">
        <v>20</v>
      </c>
      <c r="R16500" t="s">
        <v>71</v>
      </c>
      <c r="S16500">
        <v>1.68</v>
      </c>
      <c r="T16500" t="s">
        <v>71</v>
      </c>
      <c r="U16500">
        <v>51.89</v>
      </c>
      <c r="V16500" t="s">
        <v>71</v>
      </c>
      <c r="W16500">
        <v>68.709999999999994</v>
      </c>
      <c r="X16500" t="s">
        <v>71</v>
      </c>
      <c r="Y16500">
        <v>61.1</v>
      </c>
      <c r="AA16500">
        <v>58.5</v>
      </c>
      <c r="AC16500">
        <v>65.56</v>
      </c>
      <c r="AE16500">
        <v>33.5</v>
      </c>
      <c r="AF16500" t="s">
        <v>71</v>
      </c>
      <c r="AG16500">
        <v>6.66</v>
      </c>
      <c r="AH16500" t="s">
        <v>71</v>
      </c>
      <c r="AS16500">
        <v>10.06</v>
      </c>
      <c r="AT16500" t="s">
        <v>71</v>
      </c>
    </row>
    <row r="16501" spans="1:46" x14ac:dyDescent="0.2">
      <c r="A16501" t="s">
        <v>307</v>
      </c>
      <c r="B16501" t="s">
        <v>308</v>
      </c>
      <c r="C16501">
        <f>-70.22282179 / 41.71001739</f>
        <v>-1.6835960803707544</v>
      </c>
      <c r="D16501" t="s">
        <v>309</v>
      </c>
      <c r="E16501" t="s">
        <v>70</v>
      </c>
      <c r="F16501" s="1">
        <v>38988</v>
      </c>
      <c r="G16501">
        <v>1</v>
      </c>
      <c r="K16501">
        <v>18.09</v>
      </c>
      <c r="L16501" t="s">
        <v>71</v>
      </c>
      <c r="O16501">
        <v>8.84</v>
      </c>
      <c r="P16501" t="s">
        <v>71</v>
      </c>
      <c r="Q16501">
        <v>20</v>
      </c>
      <c r="R16501" t="s">
        <v>71</v>
      </c>
      <c r="S16501">
        <v>2.11</v>
      </c>
      <c r="T16501" t="s">
        <v>71</v>
      </c>
      <c r="U16501">
        <v>65.2</v>
      </c>
      <c r="V16501" t="s">
        <v>71</v>
      </c>
      <c r="W16501">
        <v>69.34</v>
      </c>
      <c r="X16501" t="s">
        <v>71</v>
      </c>
      <c r="Y16501">
        <v>64.39</v>
      </c>
      <c r="AA16501">
        <v>59</v>
      </c>
      <c r="AE16501">
        <v>33.1</v>
      </c>
      <c r="AF16501" t="s">
        <v>71</v>
      </c>
      <c r="AG16501">
        <v>6.71</v>
      </c>
      <c r="AH16501" t="s">
        <v>71</v>
      </c>
      <c r="AS16501">
        <v>12.1</v>
      </c>
      <c r="AT16501" t="s">
        <v>71</v>
      </c>
    </row>
    <row r="16502" spans="1:46" x14ac:dyDescent="0.2">
      <c r="A16502" t="s">
        <v>307</v>
      </c>
      <c r="B16502" t="s">
        <v>308</v>
      </c>
      <c r="C16502">
        <f>-70.22282179 / 41.71001739</f>
        <v>-1.6835960803707544</v>
      </c>
      <c r="D16502" t="s">
        <v>309</v>
      </c>
      <c r="E16502" t="s">
        <v>70</v>
      </c>
      <c r="F16502" s="1">
        <v>39344</v>
      </c>
      <c r="G16502">
        <v>0.5</v>
      </c>
      <c r="I16502">
        <v>1</v>
      </c>
      <c r="J16502" t="s">
        <v>71</v>
      </c>
      <c r="K16502">
        <v>10.35</v>
      </c>
      <c r="L16502" t="s">
        <v>71</v>
      </c>
      <c r="M16502">
        <v>1</v>
      </c>
      <c r="N16502" t="s">
        <v>71</v>
      </c>
      <c r="O16502">
        <v>8.61</v>
      </c>
      <c r="P16502" t="s">
        <v>71</v>
      </c>
      <c r="Q16502">
        <v>18.899999999999999</v>
      </c>
      <c r="R16502" t="s">
        <v>71</v>
      </c>
      <c r="S16502">
        <v>0.86</v>
      </c>
      <c r="T16502" t="s">
        <v>71</v>
      </c>
      <c r="U16502">
        <v>26.6</v>
      </c>
      <c r="V16502" t="s">
        <v>71</v>
      </c>
      <c r="W16502">
        <v>52.97</v>
      </c>
      <c r="X16502" t="s">
        <v>71</v>
      </c>
      <c r="Y16502">
        <v>51.46</v>
      </c>
      <c r="AA16502">
        <v>53.52</v>
      </c>
      <c r="AC16502">
        <v>60</v>
      </c>
      <c r="AE16502">
        <v>13</v>
      </c>
      <c r="AF16502" t="s">
        <v>71</v>
      </c>
      <c r="AG16502">
        <v>6.6</v>
      </c>
      <c r="AH16502" t="s">
        <v>71</v>
      </c>
      <c r="AS16502">
        <v>0.03</v>
      </c>
      <c r="AT16502" t="s">
        <v>71</v>
      </c>
    </row>
    <row r="16503" spans="1:46" x14ac:dyDescent="0.2">
      <c r="A16503" t="s">
        <v>307</v>
      </c>
      <c r="B16503" t="s">
        <v>308</v>
      </c>
      <c r="C16503">
        <f>-70.22282179 / 41.71001739</f>
        <v>-1.6835960803707544</v>
      </c>
      <c r="D16503" t="s">
        <v>309</v>
      </c>
      <c r="E16503" t="s">
        <v>70</v>
      </c>
      <c r="F16503" s="1">
        <v>39344</v>
      </c>
      <c r="G16503">
        <v>1</v>
      </c>
      <c r="K16503">
        <v>13.42</v>
      </c>
      <c r="L16503" t="s">
        <v>71</v>
      </c>
      <c r="S16503">
        <v>1.32</v>
      </c>
      <c r="T16503" t="s">
        <v>71</v>
      </c>
      <c r="U16503">
        <v>40.840000000000003</v>
      </c>
      <c r="V16503" t="s">
        <v>71</v>
      </c>
      <c r="W16503">
        <v>60.23</v>
      </c>
      <c r="X16503" t="s">
        <v>71</v>
      </c>
      <c r="Y16503">
        <v>57.64</v>
      </c>
      <c r="AA16503">
        <v>56.08</v>
      </c>
      <c r="AE16503">
        <v>13.4</v>
      </c>
      <c r="AF16503" t="s">
        <v>71</v>
      </c>
      <c r="AG16503">
        <v>6.58</v>
      </c>
      <c r="AH16503" t="s">
        <v>71</v>
      </c>
      <c r="AS16503">
        <v>1.1599999999999999</v>
      </c>
      <c r="AT16503" t="s">
        <v>71</v>
      </c>
    </row>
    <row r="16504" spans="1:46" x14ac:dyDescent="0.2">
      <c r="A16504" t="s">
        <v>307</v>
      </c>
      <c r="B16504" t="s">
        <v>308</v>
      </c>
      <c r="C16504">
        <f>-70.22282179 / 41.71001739</f>
        <v>-1.6835960803707544</v>
      </c>
      <c r="D16504" t="s">
        <v>309</v>
      </c>
      <c r="E16504" t="s">
        <v>70</v>
      </c>
      <c r="F16504" s="1">
        <v>39688</v>
      </c>
      <c r="G16504">
        <v>0.5</v>
      </c>
      <c r="I16504">
        <v>1.2</v>
      </c>
      <c r="J16504" t="s">
        <v>71</v>
      </c>
      <c r="K16504">
        <v>115.6</v>
      </c>
      <c r="L16504" t="s">
        <v>71</v>
      </c>
      <c r="M16504">
        <v>1.1000000000000001</v>
      </c>
      <c r="N16504" t="s">
        <v>71</v>
      </c>
      <c r="O16504">
        <v>8.43</v>
      </c>
      <c r="P16504" t="s">
        <v>71</v>
      </c>
      <c r="Q16504">
        <v>23.7</v>
      </c>
      <c r="R16504" t="s">
        <v>71</v>
      </c>
      <c r="S16504">
        <v>2.02</v>
      </c>
      <c r="T16504" t="s">
        <v>71</v>
      </c>
      <c r="U16504">
        <v>62.57</v>
      </c>
      <c r="V16504" t="s">
        <v>71</v>
      </c>
      <c r="W16504">
        <v>73.94</v>
      </c>
      <c r="X16504" t="s">
        <v>71</v>
      </c>
      <c r="Y16504">
        <v>63.8</v>
      </c>
      <c r="AA16504">
        <v>77.2</v>
      </c>
      <c r="AC16504">
        <v>58.63</v>
      </c>
      <c r="AE16504">
        <v>15.4</v>
      </c>
      <c r="AF16504" t="s">
        <v>71</v>
      </c>
      <c r="AG16504">
        <v>9.09</v>
      </c>
      <c r="AH16504" t="s">
        <v>71</v>
      </c>
      <c r="AS16504">
        <v>0.03</v>
      </c>
      <c r="AT16504" t="s">
        <v>71</v>
      </c>
    </row>
    <row r="16505" spans="1:46" x14ac:dyDescent="0.2">
      <c r="A16505" t="s">
        <v>307</v>
      </c>
      <c r="B16505" t="s">
        <v>308</v>
      </c>
      <c r="C16505">
        <f>-70.22282179 / 41.71001739</f>
        <v>-1.6835960803707544</v>
      </c>
      <c r="D16505" t="s">
        <v>309</v>
      </c>
      <c r="E16505" t="s">
        <v>70</v>
      </c>
      <c r="F16505" s="1">
        <v>39688</v>
      </c>
      <c r="G16505">
        <v>1</v>
      </c>
      <c r="K16505">
        <v>122.39</v>
      </c>
      <c r="L16505" t="s">
        <v>71</v>
      </c>
      <c r="O16505">
        <v>10.35</v>
      </c>
      <c r="P16505" t="s">
        <v>71</v>
      </c>
      <c r="Q16505">
        <v>23.2</v>
      </c>
      <c r="R16505" t="s">
        <v>71</v>
      </c>
      <c r="S16505">
        <v>1.89</v>
      </c>
      <c r="T16505" t="s">
        <v>71</v>
      </c>
      <c r="U16505">
        <v>58.54</v>
      </c>
      <c r="V16505" t="s">
        <v>71</v>
      </c>
      <c r="W16505">
        <v>70.39</v>
      </c>
      <c r="X16505" t="s">
        <v>71</v>
      </c>
      <c r="Y16505">
        <v>62.84</v>
      </c>
      <c r="AA16505">
        <v>77.760000000000005</v>
      </c>
      <c r="AE16505">
        <v>15.9</v>
      </c>
      <c r="AF16505" t="s">
        <v>71</v>
      </c>
      <c r="AG16505">
        <v>9.09</v>
      </c>
      <c r="AH16505" t="s">
        <v>71</v>
      </c>
      <c r="AS16505">
        <v>0.03</v>
      </c>
      <c r="AT16505" t="s">
        <v>71</v>
      </c>
    </row>
    <row r="16506" spans="1:46" x14ac:dyDescent="0.2">
      <c r="A16506" t="s">
        <v>307</v>
      </c>
      <c r="B16506" t="s">
        <v>308</v>
      </c>
      <c r="C16506">
        <f>-70.22282179 / 41.71001739</f>
        <v>-1.6835960803707544</v>
      </c>
      <c r="D16506" t="s">
        <v>309</v>
      </c>
      <c r="E16506" t="s">
        <v>70</v>
      </c>
      <c r="F16506" s="1">
        <v>40064</v>
      </c>
      <c r="G16506">
        <v>0.5</v>
      </c>
      <c r="I16506">
        <v>1.2</v>
      </c>
      <c r="J16506" t="s">
        <v>71</v>
      </c>
      <c r="M16506">
        <v>1.2</v>
      </c>
      <c r="N16506" t="s">
        <v>71</v>
      </c>
      <c r="O16506">
        <v>9.68</v>
      </c>
      <c r="P16506" t="s">
        <v>71</v>
      </c>
      <c r="Q16506">
        <v>22.9</v>
      </c>
      <c r="R16506" t="s">
        <v>71</v>
      </c>
      <c r="S16506">
        <v>1.03</v>
      </c>
      <c r="T16506" t="s">
        <v>71</v>
      </c>
      <c r="U16506">
        <v>31.89</v>
      </c>
      <c r="V16506" t="s">
        <v>71</v>
      </c>
      <c r="W16506">
        <v>50.32</v>
      </c>
      <c r="X16506" t="s">
        <v>71</v>
      </c>
      <c r="Y16506">
        <v>54.08</v>
      </c>
      <c r="AC16506">
        <v>57.37</v>
      </c>
      <c r="AE16506">
        <v>12.5</v>
      </c>
      <c r="AF16506" t="s">
        <v>71</v>
      </c>
      <c r="AG16506">
        <v>6.2</v>
      </c>
      <c r="AH16506" t="s">
        <v>71</v>
      </c>
    </row>
    <row r="16507" spans="1:46" x14ac:dyDescent="0.2">
      <c r="A16507" t="s">
        <v>307</v>
      </c>
      <c r="B16507" t="s">
        <v>308</v>
      </c>
      <c r="C16507">
        <f>-70.22282179 / 41.71001739</f>
        <v>-1.6835960803707544</v>
      </c>
      <c r="D16507" t="s">
        <v>309</v>
      </c>
      <c r="E16507" t="s">
        <v>70</v>
      </c>
      <c r="F16507" s="1">
        <v>40064</v>
      </c>
      <c r="G16507">
        <v>1</v>
      </c>
      <c r="O16507">
        <v>10.19</v>
      </c>
      <c r="P16507" t="s">
        <v>71</v>
      </c>
      <c r="Q16507">
        <v>22.1</v>
      </c>
      <c r="R16507" t="s">
        <v>71</v>
      </c>
      <c r="S16507">
        <v>0.76</v>
      </c>
      <c r="T16507" t="s">
        <v>71</v>
      </c>
      <c r="U16507">
        <v>23.47</v>
      </c>
      <c r="V16507" t="s">
        <v>71</v>
      </c>
      <c r="W16507">
        <v>50.03</v>
      </c>
      <c r="X16507" t="s">
        <v>71</v>
      </c>
      <c r="Y16507">
        <v>49.66</v>
      </c>
      <c r="AE16507">
        <v>12</v>
      </c>
      <c r="AF16507" t="s">
        <v>71</v>
      </c>
      <c r="AG16507">
        <v>6.4</v>
      </c>
      <c r="AH16507" t="s">
        <v>71</v>
      </c>
    </row>
    <row r="16508" spans="1:46" x14ac:dyDescent="0.2">
      <c r="A16508" t="s">
        <v>360</v>
      </c>
      <c r="B16508" t="s">
        <v>361</v>
      </c>
      <c r="C16508">
        <f>-70.25270093 / 41.69590181</f>
        <v>-1.6848826354716513</v>
      </c>
      <c r="D16508" t="s">
        <v>362</v>
      </c>
      <c r="E16508" t="s">
        <v>70</v>
      </c>
      <c r="F16508" s="1">
        <v>37143</v>
      </c>
      <c r="G16508">
        <v>0.5</v>
      </c>
      <c r="I16508">
        <v>4.97</v>
      </c>
      <c r="J16508" t="s">
        <v>71</v>
      </c>
      <c r="K16508">
        <v>0.42</v>
      </c>
      <c r="L16508" t="s">
        <v>71</v>
      </c>
      <c r="M16508">
        <v>4.97</v>
      </c>
      <c r="N16508" t="s">
        <v>71</v>
      </c>
      <c r="O16508">
        <v>8.11</v>
      </c>
      <c r="P16508" t="s">
        <v>71</v>
      </c>
      <c r="Q16508">
        <v>21</v>
      </c>
      <c r="R16508" t="s">
        <v>71</v>
      </c>
      <c r="S16508">
        <v>0.05</v>
      </c>
      <c r="T16508" t="s">
        <v>71</v>
      </c>
      <c r="U16508">
        <v>1.55</v>
      </c>
      <c r="V16508" t="s">
        <v>71</v>
      </c>
      <c r="W16508">
        <v>11.2</v>
      </c>
      <c r="X16508" t="s">
        <v>71</v>
      </c>
      <c r="Y16508">
        <v>10.47</v>
      </c>
      <c r="AA16508">
        <v>22.09</v>
      </c>
      <c r="AC16508">
        <v>36.89</v>
      </c>
      <c r="AE16508">
        <v>0</v>
      </c>
      <c r="AF16508" t="s">
        <v>71</v>
      </c>
      <c r="AG16508">
        <v>4.7699999999999996</v>
      </c>
      <c r="AH16508" t="s">
        <v>71</v>
      </c>
      <c r="AS16508">
        <v>0.17</v>
      </c>
      <c r="AT16508" t="s">
        <v>71</v>
      </c>
    </row>
    <row r="16509" spans="1:46" x14ac:dyDescent="0.2">
      <c r="A16509" t="s">
        <v>360</v>
      </c>
      <c r="B16509" t="s">
        <v>361</v>
      </c>
      <c r="C16509">
        <f>-70.25270093 / 41.69590181</f>
        <v>-1.6848826354716513</v>
      </c>
      <c r="D16509" t="s">
        <v>362</v>
      </c>
      <c r="E16509" t="s">
        <v>70</v>
      </c>
      <c r="F16509" s="1">
        <v>37143</v>
      </c>
      <c r="G16509">
        <v>1</v>
      </c>
      <c r="O16509">
        <v>8.1199999999999992</v>
      </c>
      <c r="P16509" t="s">
        <v>71</v>
      </c>
      <c r="Q16509">
        <v>21</v>
      </c>
      <c r="R16509" t="s">
        <v>71</v>
      </c>
    </row>
    <row r="16510" spans="1:46" x14ac:dyDescent="0.2">
      <c r="A16510" t="s">
        <v>360</v>
      </c>
      <c r="B16510" t="s">
        <v>361</v>
      </c>
      <c r="C16510">
        <f>-70.25270093 / 41.69590181</f>
        <v>-1.6848826354716513</v>
      </c>
      <c r="D16510" t="s">
        <v>362</v>
      </c>
      <c r="E16510" t="s">
        <v>70</v>
      </c>
      <c r="F16510" s="1">
        <v>37143</v>
      </c>
      <c r="G16510">
        <v>2</v>
      </c>
      <c r="O16510">
        <v>8.1199999999999992</v>
      </c>
      <c r="P16510" t="s">
        <v>71</v>
      </c>
      <c r="Q16510">
        <v>21</v>
      </c>
      <c r="R16510" t="s">
        <v>71</v>
      </c>
    </row>
    <row r="16511" spans="1:46" x14ac:dyDescent="0.2">
      <c r="A16511" t="s">
        <v>360</v>
      </c>
      <c r="B16511" t="s">
        <v>361</v>
      </c>
      <c r="C16511">
        <f>-70.25270093 / 41.69590181</f>
        <v>-1.6848826354716513</v>
      </c>
      <c r="D16511" t="s">
        <v>362</v>
      </c>
      <c r="E16511" t="s">
        <v>70</v>
      </c>
      <c r="F16511" s="1">
        <v>37143</v>
      </c>
      <c r="G16511">
        <v>3</v>
      </c>
      <c r="O16511">
        <v>8.1300000000000008</v>
      </c>
      <c r="P16511" t="s">
        <v>71</v>
      </c>
      <c r="Q16511">
        <v>20.9</v>
      </c>
      <c r="R16511" t="s">
        <v>71</v>
      </c>
    </row>
    <row r="16512" spans="1:46" x14ac:dyDescent="0.2">
      <c r="A16512" t="s">
        <v>360</v>
      </c>
      <c r="B16512" t="s">
        <v>361</v>
      </c>
      <c r="C16512">
        <f>-70.25270093 / 41.69590181</f>
        <v>-1.6848826354716513</v>
      </c>
      <c r="D16512" t="s">
        <v>362</v>
      </c>
      <c r="E16512" t="s">
        <v>70</v>
      </c>
      <c r="F16512" s="1">
        <v>37143</v>
      </c>
      <c r="G16512">
        <v>4</v>
      </c>
      <c r="K16512">
        <v>0.28000000000000003</v>
      </c>
      <c r="L16512" t="s">
        <v>71</v>
      </c>
      <c r="O16512">
        <v>8.06</v>
      </c>
      <c r="P16512" t="s">
        <v>71</v>
      </c>
      <c r="Q16512">
        <v>20.8</v>
      </c>
      <c r="R16512" t="s">
        <v>71</v>
      </c>
      <c r="S16512">
        <v>0.05</v>
      </c>
      <c r="T16512" t="s">
        <v>71</v>
      </c>
      <c r="U16512">
        <v>1.55</v>
      </c>
      <c r="V16512" t="s">
        <v>71</v>
      </c>
      <c r="W16512">
        <v>11</v>
      </c>
      <c r="X16512" t="s">
        <v>71</v>
      </c>
      <c r="Y16512">
        <v>10.47</v>
      </c>
      <c r="AA16512">
        <v>18.11</v>
      </c>
      <c r="AE16512">
        <v>0</v>
      </c>
      <c r="AF16512" t="s">
        <v>71</v>
      </c>
      <c r="AG16512">
        <v>4.74</v>
      </c>
      <c r="AH16512" t="s">
        <v>71</v>
      </c>
      <c r="AS16512">
        <v>0.17</v>
      </c>
      <c r="AT16512" t="s">
        <v>71</v>
      </c>
    </row>
    <row r="16513" spans="1:46" x14ac:dyDescent="0.2">
      <c r="A16513" t="s">
        <v>360</v>
      </c>
      <c r="B16513" t="s">
        <v>361</v>
      </c>
      <c r="C16513">
        <f>-70.25270093 / 41.69590181</f>
        <v>-1.6848826354716513</v>
      </c>
      <c r="D16513" t="s">
        <v>362</v>
      </c>
      <c r="E16513" t="s">
        <v>70</v>
      </c>
      <c r="F16513" s="1">
        <v>37143</v>
      </c>
      <c r="G16513">
        <v>4.5</v>
      </c>
      <c r="O16513">
        <v>7.99</v>
      </c>
      <c r="P16513" t="s">
        <v>71</v>
      </c>
      <c r="Q16513">
        <v>20.8</v>
      </c>
      <c r="R16513" t="s">
        <v>71</v>
      </c>
    </row>
    <row r="16514" spans="1:46" x14ac:dyDescent="0.2">
      <c r="A16514" t="s">
        <v>360</v>
      </c>
      <c r="B16514" t="s">
        <v>361</v>
      </c>
      <c r="C16514">
        <f>-70.25270093 / 41.69590181</f>
        <v>-1.6848826354716513</v>
      </c>
      <c r="D16514" t="s">
        <v>362</v>
      </c>
      <c r="E16514" t="s">
        <v>70</v>
      </c>
      <c r="F16514" s="1">
        <v>37873</v>
      </c>
      <c r="G16514">
        <v>0.5</v>
      </c>
      <c r="I16514">
        <v>5</v>
      </c>
      <c r="J16514" t="s">
        <v>71</v>
      </c>
      <c r="K16514">
        <v>1.82</v>
      </c>
      <c r="L16514" t="s">
        <v>71</v>
      </c>
      <c r="M16514">
        <v>5</v>
      </c>
      <c r="N16514" t="s">
        <v>71</v>
      </c>
      <c r="O16514">
        <v>7.75</v>
      </c>
      <c r="P16514" t="s">
        <v>71</v>
      </c>
      <c r="Q16514">
        <v>22.7</v>
      </c>
      <c r="R16514" t="s">
        <v>71</v>
      </c>
      <c r="S16514">
        <v>0.05</v>
      </c>
      <c r="T16514" t="s">
        <v>71</v>
      </c>
      <c r="U16514">
        <v>1.55</v>
      </c>
      <c r="V16514" t="s">
        <v>71</v>
      </c>
      <c r="W16514">
        <v>20</v>
      </c>
      <c r="X16514" t="s">
        <v>71</v>
      </c>
      <c r="Y16514">
        <v>10.47</v>
      </c>
      <c r="AA16514">
        <v>36.47</v>
      </c>
      <c r="AC16514">
        <v>36.81</v>
      </c>
      <c r="AE16514">
        <v>0.1</v>
      </c>
      <c r="AF16514" t="s">
        <v>71</v>
      </c>
      <c r="AG16514">
        <v>5.0199999999999996</v>
      </c>
      <c r="AH16514" t="s">
        <v>71</v>
      </c>
      <c r="AS16514">
        <v>0.62</v>
      </c>
      <c r="AT16514" t="s">
        <v>71</v>
      </c>
    </row>
    <row r="16515" spans="1:46" x14ac:dyDescent="0.2">
      <c r="A16515" t="s">
        <v>360</v>
      </c>
      <c r="B16515" t="s">
        <v>361</v>
      </c>
      <c r="C16515">
        <f>-70.25270093 / 41.69590181</f>
        <v>-1.6848826354716513</v>
      </c>
      <c r="D16515" t="s">
        <v>362</v>
      </c>
      <c r="E16515" t="s">
        <v>70</v>
      </c>
      <c r="F16515" s="1">
        <v>37873</v>
      </c>
      <c r="G16515">
        <v>1.5</v>
      </c>
      <c r="O16515">
        <v>7.88</v>
      </c>
      <c r="P16515" t="s">
        <v>71</v>
      </c>
      <c r="Q16515">
        <v>22.7</v>
      </c>
      <c r="R16515" t="s">
        <v>71</v>
      </c>
    </row>
    <row r="16516" spans="1:46" x14ac:dyDescent="0.2">
      <c r="A16516" t="s">
        <v>360</v>
      </c>
      <c r="B16516" t="s">
        <v>361</v>
      </c>
      <c r="C16516">
        <f>-70.25270093 / 41.69590181</f>
        <v>-1.6848826354716513</v>
      </c>
      <c r="D16516" t="s">
        <v>362</v>
      </c>
      <c r="E16516" t="s">
        <v>70</v>
      </c>
      <c r="F16516" s="1">
        <v>37873</v>
      </c>
      <c r="G16516">
        <v>2.5</v>
      </c>
      <c r="O16516">
        <v>7.8</v>
      </c>
      <c r="P16516" t="s">
        <v>71</v>
      </c>
      <c r="Q16516">
        <v>22.7</v>
      </c>
      <c r="R16516" t="s">
        <v>71</v>
      </c>
    </row>
    <row r="16517" spans="1:46" x14ac:dyDescent="0.2">
      <c r="A16517" t="s">
        <v>360</v>
      </c>
      <c r="B16517" t="s">
        <v>361</v>
      </c>
      <c r="C16517">
        <f>-70.25270093 / 41.69590181</f>
        <v>-1.6848826354716513</v>
      </c>
      <c r="D16517" t="s">
        <v>362</v>
      </c>
      <c r="E16517" t="s">
        <v>70</v>
      </c>
      <c r="F16517" s="1">
        <v>37873</v>
      </c>
      <c r="G16517">
        <v>3.5</v>
      </c>
      <c r="O16517">
        <v>7.64</v>
      </c>
      <c r="P16517" t="s">
        <v>71</v>
      </c>
      <c r="Q16517">
        <v>22.6</v>
      </c>
      <c r="R16517" t="s">
        <v>71</v>
      </c>
    </row>
    <row r="16518" spans="1:46" x14ac:dyDescent="0.2">
      <c r="A16518" t="s">
        <v>360</v>
      </c>
      <c r="B16518" t="s">
        <v>361</v>
      </c>
      <c r="C16518">
        <f>-70.25270093 / 41.69590181</f>
        <v>-1.6848826354716513</v>
      </c>
      <c r="D16518" t="s">
        <v>362</v>
      </c>
      <c r="E16518" t="s">
        <v>70</v>
      </c>
      <c r="F16518" s="1">
        <v>37873</v>
      </c>
      <c r="G16518">
        <v>4.5</v>
      </c>
      <c r="K16518">
        <v>2.08</v>
      </c>
      <c r="L16518" t="s">
        <v>71</v>
      </c>
      <c r="O16518">
        <v>7.37</v>
      </c>
      <c r="P16518" t="s">
        <v>71</v>
      </c>
      <c r="Q16518">
        <v>22.4</v>
      </c>
      <c r="R16518" t="s">
        <v>71</v>
      </c>
      <c r="S16518">
        <v>0.9</v>
      </c>
      <c r="T16518" t="s">
        <v>71</v>
      </c>
      <c r="U16518">
        <v>27.88</v>
      </c>
      <c r="V16518" t="s">
        <v>71</v>
      </c>
      <c r="W16518">
        <v>17</v>
      </c>
      <c r="X16518" t="s">
        <v>71</v>
      </c>
      <c r="Y16518">
        <v>52.14</v>
      </c>
      <c r="AA16518">
        <v>37.78</v>
      </c>
      <c r="AE16518">
        <v>0.43</v>
      </c>
      <c r="AF16518" t="s">
        <v>71</v>
      </c>
      <c r="AG16518">
        <v>5.1100000000000003</v>
      </c>
      <c r="AH16518" t="s">
        <v>71</v>
      </c>
      <c r="AS16518">
        <v>0.99</v>
      </c>
      <c r="AT16518" t="s">
        <v>71</v>
      </c>
    </row>
    <row r="16519" spans="1:46" x14ac:dyDescent="0.2">
      <c r="A16519" t="s">
        <v>360</v>
      </c>
      <c r="B16519" t="s">
        <v>361</v>
      </c>
      <c r="C16519">
        <f>-70.25270093 / 41.69590181</f>
        <v>-1.6848826354716513</v>
      </c>
      <c r="D16519" t="s">
        <v>362</v>
      </c>
      <c r="E16519" t="s">
        <v>70</v>
      </c>
      <c r="F16519" s="1">
        <v>38251</v>
      </c>
      <c r="G16519">
        <v>0.5</v>
      </c>
      <c r="I16519">
        <v>5</v>
      </c>
      <c r="J16519" t="s">
        <v>71</v>
      </c>
      <c r="K16519">
        <v>0.78</v>
      </c>
      <c r="L16519" t="s">
        <v>71</v>
      </c>
      <c r="M16519">
        <v>5</v>
      </c>
      <c r="N16519" t="s">
        <v>71</v>
      </c>
      <c r="O16519">
        <v>8.5399999999999991</v>
      </c>
      <c r="P16519" t="s">
        <v>71</v>
      </c>
      <c r="Q16519">
        <v>19.399999999999999</v>
      </c>
      <c r="R16519" t="s">
        <v>71</v>
      </c>
      <c r="S16519">
        <v>0.04</v>
      </c>
      <c r="T16519" t="s">
        <v>71</v>
      </c>
      <c r="U16519">
        <v>1.24</v>
      </c>
      <c r="V16519" t="s">
        <v>71</v>
      </c>
      <c r="W16519">
        <v>27.6</v>
      </c>
      <c r="X16519" t="s">
        <v>71</v>
      </c>
      <c r="Y16519">
        <v>7.25</v>
      </c>
      <c r="AA16519">
        <v>28.16</v>
      </c>
      <c r="AC16519">
        <v>36.81</v>
      </c>
      <c r="AE16519">
        <v>1.41</v>
      </c>
      <c r="AF16519" t="s">
        <v>71</v>
      </c>
      <c r="AG16519">
        <v>5.12</v>
      </c>
      <c r="AH16519" t="s">
        <v>71</v>
      </c>
      <c r="AS16519">
        <v>0.19</v>
      </c>
      <c r="AT16519" t="s">
        <v>71</v>
      </c>
    </row>
    <row r="16520" spans="1:46" x14ac:dyDescent="0.2">
      <c r="A16520" t="s">
        <v>360</v>
      </c>
      <c r="B16520" t="s">
        <v>361</v>
      </c>
      <c r="C16520">
        <f>-70.25270093 / 41.69590181</f>
        <v>-1.6848826354716513</v>
      </c>
      <c r="D16520" t="s">
        <v>362</v>
      </c>
      <c r="E16520" t="s">
        <v>70</v>
      </c>
      <c r="F16520" s="1">
        <v>38251</v>
      </c>
      <c r="G16520">
        <v>1.5</v>
      </c>
      <c r="O16520">
        <v>8.42</v>
      </c>
      <c r="P16520" t="s">
        <v>71</v>
      </c>
      <c r="Q16520">
        <v>19.399999999999999</v>
      </c>
      <c r="R16520" t="s">
        <v>71</v>
      </c>
    </row>
    <row r="16521" spans="1:46" x14ac:dyDescent="0.2">
      <c r="A16521" t="s">
        <v>360</v>
      </c>
      <c r="B16521" t="s">
        <v>361</v>
      </c>
      <c r="C16521">
        <f>-70.25270093 / 41.69590181</f>
        <v>-1.6848826354716513</v>
      </c>
      <c r="D16521" t="s">
        <v>362</v>
      </c>
      <c r="E16521" t="s">
        <v>70</v>
      </c>
      <c r="F16521" s="1">
        <v>38251</v>
      </c>
      <c r="G16521">
        <v>2.5</v>
      </c>
      <c r="O16521">
        <v>8.6</v>
      </c>
      <c r="P16521" t="s">
        <v>71</v>
      </c>
      <c r="Q16521">
        <v>19.3</v>
      </c>
      <c r="R16521" t="s">
        <v>71</v>
      </c>
    </row>
    <row r="16522" spans="1:46" x14ac:dyDescent="0.2">
      <c r="A16522" t="s">
        <v>360</v>
      </c>
      <c r="B16522" t="s">
        <v>361</v>
      </c>
      <c r="C16522">
        <f>-70.25270093 / 41.69590181</f>
        <v>-1.6848826354716513</v>
      </c>
      <c r="D16522" t="s">
        <v>362</v>
      </c>
      <c r="E16522" t="s">
        <v>70</v>
      </c>
      <c r="F16522" s="1">
        <v>38251</v>
      </c>
      <c r="G16522">
        <v>3.5</v>
      </c>
      <c r="O16522">
        <v>8.4499999999999993</v>
      </c>
      <c r="P16522" t="s">
        <v>71</v>
      </c>
      <c r="Q16522">
        <v>19.2</v>
      </c>
      <c r="R16522" t="s">
        <v>71</v>
      </c>
    </row>
    <row r="16523" spans="1:46" x14ac:dyDescent="0.2">
      <c r="A16523" t="s">
        <v>360</v>
      </c>
      <c r="B16523" t="s">
        <v>361</v>
      </c>
      <c r="C16523">
        <f>-70.25270093 / 41.69590181</f>
        <v>-1.6848826354716513</v>
      </c>
      <c r="D16523" t="s">
        <v>362</v>
      </c>
      <c r="E16523" t="s">
        <v>70</v>
      </c>
      <c r="F16523" s="1">
        <v>38251</v>
      </c>
      <c r="G16523">
        <v>4</v>
      </c>
      <c r="K16523">
        <v>1.01</v>
      </c>
      <c r="L16523" t="s">
        <v>71</v>
      </c>
      <c r="S16523">
        <v>0.27</v>
      </c>
      <c r="T16523" t="s">
        <v>71</v>
      </c>
      <c r="W16523">
        <v>6.7</v>
      </c>
      <c r="X16523" t="s">
        <v>71</v>
      </c>
      <c r="Y16523">
        <v>-14.73</v>
      </c>
      <c r="AA16523">
        <v>30.7</v>
      </c>
      <c r="AE16523">
        <v>1.41</v>
      </c>
      <c r="AF16523" t="s">
        <v>71</v>
      </c>
      <c r="AG16523">
        <v>5.09</v>
      </c>
      <c r="AH16523" t="s">
        <v>71</v>
      </c>
      <c r="AS16523">
        <v>0.47</v>
      </c>
      <c r="AT16523" t="s">
        <v>71</v>
      </c>
    </row>
    <row r="16524" spans="1:46" x14ac:dyDescent="0.2">
      <c r="A16524" t="s">
        <v>360</v>
      </c>
      <c r="B16524" t="s">
        <v>361</v>
      </c>
      <c r="C16524">
        <f>-70.25270093 / 41.69590181</f>
        <v>-1.6848826354716513</v>
      </c>
      <c r="D16524" t="s">
        <v>362</v>
      </c>
      <c r="E16524" t="s">
        <v>70</v>
      </c>
      <c r="F16524" s="1">
        <v>38251</v>
      </c>
      <c r="G16524">
        <v>4.5</v>
      </c>
      <c r="O16524">
        <v>8.49</v>
      </c>
      <c r="P16524" t="s">
        <v>71</v>
      </c>
      <c r="Q16524">
        <v>19.3</v>
      </c>
      <c r="R16524" t="s">
        <v>71</v>
      </c>
    </row>
    <row r="16525" spans="1:46" x14ac:dyDescent="0.2">
      <c r="A16525" t="s">
        <v>360</v>
      </c>
      <c r="B16525" t="s">
        <v>361</v>
      </c>
      <c r="C16525">
        <f>-70.25270093 / 41.69590181</f>
        <v>-1.6848826354716513</v>
      </c>
      <c r="D16525" t="s">
        <v>362</v>
      </c>
      <c r="E16525" t="s">
        <v>70</v>
      </c>
      <c r="F16525" s="1">
        <v>38628</v>
      </c>
      <c r="G16525">
        <v>0.5</v>
      </c>
      <c r="K16525">
        <v>0.75</v>
      </c>
      <c r="L16525" t="s">
        <v>71</v>
      </c>
      <c r="S16525">
        <v>0.1</v>
      </c>
      <c r="T16525" t="s">
        <v>71</v>
      </c>
      <c r="U16525">
        <v>3.1</v>
      </c>
      <c r="V16525" t="s">
        <v>71</v>
      </c>
      <c r="W16525">
        <v>10.9</v>
      </c>
      <c r="X16525" t="s">
        <v>71</v>
      </c>
      <c r="Y16525">
        <v>20.46</v>
      </c>
      <c r="AA16525">
        <v>27.78</v>
      </c>
      <c r="AE16525">
        <v>1.41</v>
      </c>
      <c r="AF16525" t="s">
        <v>71</v>
      </c>
      <c r="AG16525">
        <v>5.18</v>
      </c>
      <c r="AH16525" t="s">
        <v>71</v>
      </c>
      <c r="AS16525">
        <v>0.52</v>
      </c>
      <c r="AT16525" t="s">
        <v>71</v>
      </c>
    </row>
    <row r="16526" spans="1:46" x14ac:dyDescent="0.2">
      <c r="A16526" t="s">
        <v>360</v>
      </c>
      <c r="B16526" t="s">
        <v>361</v>
      </c>
      <c r="C16526">
        <f>-70.25270093 / 41.69590181</f>
        <v>-1.6848826354716513</v>
      </c>
      <c r="D16526" t="s">
        <v>362</v>
      </c>
      <c r="E16526" t="s">
        <v>70</v>
      </c>
      <c r="F16526" s="1">
        <v>38628</v>
      </c>
      <c r="G16526">
        <v>1</v>
      </c>
      <c r="I16526">
        <v>4.4000000000000004</v>
      </c>
      <c r="J16526" t="s">
        <v>71</v>
      </c>
      <c r="M16526">
        <v>4.0999999999999996</v>
      </c>
      <c r="N16526" t="s">
        <v>71</v>
      </c>
      <c r="O16526">
        <v>7.93</v>
      </c>
      <c r="P16526" t="s">
        <v>71</v>
      </c>
      <c r="Q16526">
        <v>20.8</v>
      </c>
      <c r="R16526" t="s">
        <v>71</v>
      </c>
      <c r="AC16526">
        <v>39.67</v>
      </c>
    </row>
    <row r="16527" spans="1:46" x14ac:dyDescent="0.2">
      <c r="A16527" t="s">
        <v>360</v>
      </c>
      <c r="B16527" t="s">
        <v>361</v>
      </c>
      <c r="C16527">
        <f>-70.25270093 / 41.69590181</f>
        <v>-1.6848826354716513</v>
      </c>
      <c r="D16527" t="s">
        <v>362</v>
      </c>
      <c r="E16527" t="s">
        <v>70</v>
      </c>
      <c r="F16527" s="1">
        <v>38628</v>
      </c>
      <c r="G16527">
        <v>1.5</v>
      </c>
      <c r="O16527">
        <v>8.2799999999999994</v>
      </c>
      <c r="P16527" t="s">
        <v>71</v>
      </c>
      <c r="Q16527">
        <v>20.399999999999999</v>
      </c>
      <c r="R16527" t="s">
        <v>71</v>
      </c>
    </row>
    <row r="16528" spans="1:46" x14ac:dyDescent="0.2">
      <c r="A16528" t="s">
        <v>360</v>
      </c>
      <c r="B16528" t="s">
        <v>361</v>
      </c>
      <c r="C16528">
        <f>-70.25270093 / 41.69590181</f>
        <v>-1.6848826354716513</v>
      </c>
      <c r="D16528" t="s">
        <v>362</v>
      </c>
      <c r="E16528" t="s">
        <v>70</v>
      </c>
      <c r="F16528" s="1">
        <v>38628</v>
      </c>
      <c r="G16528">
        <v>2.5</v>
      </c>
      <c r="O16528">
        <v>8.24</v>
      </c>
      <c r="P16528" t="s">
        <v>71</v>
      </c>
      <c r="Q16528">
        <v>20.3</v>
      </c>
      <c r="R16528" t="s">
        <v>71</v>
      </c>
    </row>
    <row r="16529" spans="1:46" x14ac:dyDescent="0.2">
      <c r="A16529" t="s">
        <v>360</v>
      </c>
      <c r="B16529" t="s">
        <v>361</v>
      </c>
      <c r="C16529">
        <f>-70.25270093 / 41.69590181</f>
        <v>-1.6848826354716513</v>
      </c>
      <c r="D16529" t="s">
        <v>362</v>
      </c>
      <c r="E16529" t="s">
        <v>70</v>
      </c>
      <c r="F16529" s="1">
        <v>38628</v>
      </c>
      <c r="G16529">
        <v>3.5</v>
      </c>
      <c r="K16529">
        <v>80.16</v>
      </c>
      <c r="L16529" t="s">
        <v>71</v>
      </c>
      <c r="O16529">
        <v>8.3000000000000007</v>
      </c>
      <c r="P16529" t="s">
        <v>71</v>
      </c>
      <c r="Q16529">
        <v>20.2</v>
      </c>
      <c r="R16529" t="s">
        <v>71</v>
      </c>
      <c r="S16529">
        <v>0.5</v>
      </c>
      <c r="T16529" t="s">
        <v>71</v>
      </c>
      <c r="U16529">
        <v>15.49</v>
      </c>
      <c r="V16529" t="s">
        <v>71</v>
      </c>
      <c r="W16529">
        <v>12.76</v>
      </c>
      <c r="X16529" t="s">
        <v>71</v>
      </c>
      <c r="Y16529">
        <v>43.66</v>
      </c>
      <c r="AA16529">
        <v>73.61</v>
      </c>
      <c r="AE16529">
        <v>1.61</v>
      </c>
      <c r="AF16529" t="s">
        <v>71</v>
      </c>
      <c r="AG16529">
        <v>5.2</v>
      </c>
      <c r="AH16529" t="s">
        <v>71</v>
      </c>
      <c r="AS16529">
        <v>21.34</v>
      </c>
      <c r="AT16529" t="s">
        <v>71</v>
      </c>
    </row>
    <row r="16530" spans="1:46" x14ac:dyDescent="0.2">
      <c r="A16530" t="s">
        <v>360</v>
      </c>
      <c r="B16530" t="s">
        <v>361</v>
      </c>
      <c r="C16530">
        <f>-70.25270093 / 41.69590181</f>
        <v>-1.6848826354716513</v>
      </c>
      <c r="D16530" t="s">
        <v>362</v>
      </c>
      <c r="E16530" t="s">
        <v>70</v>
      </c>
      <c r="F16530" s="1">
        <v>38986</v>
      </c>
      <c r="G16530">
        <v>0.5</v>
      </c>
      <c r="I16530">
        <v>5.4</v>
      </c>
      <c r="J16530" t="s">
        <v>71</v>
      </c>
      <c r="K16530">
        <v>2.92</v>
      </c>
      <c r="L16530" t="s">
        <v>71</v>
      </c>
      <c r="M16530">
        <v>2.2999999999999998</v>
      </c>
      <c r="N16530" t="s">
        <v>71</v>
      </c>
      <c r="O16530">
        <v>8.48</v>
      </c>
      <c r="P16530" t="s">
        <v>71</v>
      </c>
      <c r="Q16530">
        <v>20.3</v>
      </c>
      <c r="R16530" t="s">
        <v>71</v>
      </c>
      <c r="S16530">
        <v>0.4</v>
      </c>
      <c r="T16530" t="s">
        <v>71</v>
      </c>
      <c r="U16530">
        <v>12.27</v>
      </c>
      <c r="V16530" t="s">
        <v>71</v>
      </c>
      <c r="W16530">
        <v>27.81</v>
      </c>
      <c r="X16530" t="s">
        <v>71</v>
      </c>
      <c r="Y16530">
        <v>40.299999999999997</v>
      </c>
      <c r="AA16530">
        <v>41.11</v>
      </c>
      <c r="AC16530">
        <v>48</v>
      </c>
      <c r="AE16530">
        <v>1.41</v>
      </c>
      <c r="AF16530" t="s">
        <v>71</v>
      </c>
      <c r="AG16530">
        <v>5.18</v>
      </c>
      <c r="AH16530" t="s">
        <v>71</v>
      </c>
      <c r="AS16530">
        <v>2.2799999999999998</v>
      </c>
      <c r="AT16530" t="s">
        <v>71</v>
      </c>
    </row>
    <row r="16531" spans="1:46" x14ac:dyDescent="0.2">
      <c r="A16531" t="s">
        <v>360</v>
      </c>
      <c r="B16531" t="s">
        <v>361</v>
      </c>
      <c r="C16531">
        <f>-70.25270093 / 41.69590181</f>
        <v>-1.6848826354716513</v>
      </c>
      <c r="D16531" t="s">
        <v>362</v>
      </c>
      <c r="E16531" t="s">
        <v>70</v>
      </c>
      <c r="F16531" s="1">
        <v>38986</v>
      </c>
      <c r="G16531">
        <v>1</v>
      </c>
      <c r="O16531">
        <v>8.39</v>
      </c>
      <c r="P16531" t="s">
        <v>71</v>
      </c>
      <c r="Q16531">
        <v>20.3</v>
      </c>
      <c r="R16531" t="s">
        <v>71</v>
      </c>
    </row>
    <row r="16532" spans="1:46" x14ac:dyDescent="0.2">
      <c r="A16532" t="s">
        <v>360</v>
      </c>
      <c r="B16532" t="s">
        <v>361</v>
      </c>
      <c r="C16532">
        <f>-70.25270093 / 41.69590181</f>
        <v>-1.6848826354716513</v>
      </c>
      <c r="D16532" t="s">
        <v>362</v>
      </c>
      <c r="E16532" t="s">
        <v>70</v>
      </c>
      <c r="F16532" s="1">
        <v>38986</v>
      </c>
      <c r="G16532">
        <v>2</v>
      </c>
      <c r="O16532">
        <v>8.06</v>
      </c>
      <c r="P16532" t="s">
        <v>71</v>
      </c>
      <c r="Q16532">
        <v>20.3</v>
      </c>
      <c r="R16532" t="s">
        <v>71</v>
      </c>
    </row>
    <row r="16533" spans="1:46" x14ac:dyDescent="0.2">
      <c r="A16533" t="s">
        <v>360</v>
      </c>
      <c r="B16533" t="s">
        <v>361</v>
      </c>
      <c r="C16533">
        <f>-70.25270093 / 41.69590181</f>
        <v>-1.6848826354716513</v>
      </c>
      <c r="D16533" t="s">
        <v>362</v>
      </c>
      <c r="E16533" t="s">
        <v>70</v>
      </c>
      <c r="F16533" s="1">
        <v>38986</v>
      </c>
      <c r="G16533">
        <v>3</v>
      </c>
      <c r="O16533">
        <v>7.97</v>
      </c>
      <c r="P16533" t="s">
        <v>71</v>
      </c>
      <c r="Q16533">
        <v>20.2</v>
      </c>
      <c r="R16533" t="s">
        <v>71</v>
      </c>
    </row>
    <row r="16534" spans="1:46" x14ac:dyDescent="0.2">
      <c r="A16534" t="s">
        <v>360</v>
      </c>
      <c r="B16534" t="s">
        <v>361</v>
      </c>
      <c r="C16534">
        <f>-70.25270093 / 41.69590181</f>
        <v>-1.6848826354716513</v>
      </c>
      <c r="D16534" t="s">
        <v>362</v>
      </c>
      <c r="E16534" t="s">
        <v>70</v>
      </c>
      <c r="F16534" s="1">
        <v>38986</v>
      </c>
      <c r="G16534">
        <v>4</v>
      </c>
      <c r="K16534">
        <v>2.6</v>
      </c>
      <c r="L16534" t="s">
        <v>71</v>
      </c>
      <c r="O16534">
        <v>7.94</v>
      </c>
      <c r="P16534" t="s">
        <v>71</v>
      </c>
      <c r="Q16534">
        <v>20.23</v>
      </c>
      <c r="R16534" t="s">
        <v>71</v>
      </c>
      <c r="S16534">
        <v>1.1000000000000001</v>
      </c>
      <c r="T16534" t="s">
        <v>71</v>
      </c>
      <c r="U16534">
        <v>34.090000000000003</v>
      </c>
      <c r="V16534" t="s">
        <v>71</v>
      </c>
      <c r="W16534">
        <v>28.15</v>
      </c>
      <c r="X16534" t="s">
        <v>71</v>
      </c>
      <c r="Y16534">
        <v>55.04</v>
      </c>
      <c r="AA16534">
        <v>39.97</v>
      </c>
      <c r="AE16534">
        <v>1.41</v>
      </c>
      <c r="AF16534" t="s">
        <v>71</v>
      </c>
      <c r="AG16534">
        <v>5.19</v>
      </c>
      <c r="AH16534" t="s">
        <v>71</v>
      </c>
      <c r="AS16534">
        <v>2.4500000000000002</v>
      </c>
      <c r="AT16534" t="s">
        <v>71</v>
      </c>
    </row>
    <row r="16535" spans="1:46" x14ac:dyDescent="0.2">
      <c r="A16535" t="s">
        <v>360</v>
      </c>
      <c r="B16535" t="s">
        <v>361</v>
      </c>
      <c r="C16535">
        <f>-70.25270093 / 41.69590181</f>
        <v>-1.6848826354716513</v>
      </c>
      <c r="D16535" t="s">
        <v>362</v>
      </c>
      <c r="E16535" t="s">
        <v>70</v>
      </c>
      <c r="F16535" s="1">
        <v>39344</v>
      </c>
      <c r="G16535">
        <v>0.5</v>
      </c>
      <c r="I16535">
        <v>5</v>
      </c>
      <c r="J16535" t="s">
        <v>71</v>
      </c>
      <c r="K16535">
        <v>9.1</v>
      </c>
      <c r="L16535" t="s">
        <v>71</v>
      </c>
      <c r="M16535">
        <v>2.6</v>
      </c>
      <c r="N16535" t="s">
        <v>71</v>
      </c>
      <c r="O16535">
        <v>7.83</v>
      </c>
      <c r="P16535" t="s">
        <v>71</v>
      </c>
      <c r="Q16535">
        <v>20.2</v>
      </c>
      <c r="R16535" t="s">
        <v>71</v>
      </c>
      <c r="S16535">
        <v>0.55000000000000004</v>
      </c>
      <c r="T16535" t="s">
        <v>71</v>
      </c>
      <c r="U16535">
        <v>17.07</v>
      </c>
      <c r="V16535" t="s">
        <v>71</v>
      </c>
      <c r="W16535">
        <v>26.79</v>
      </c>
      <c r="X16535" t="s">
        <v>71</v>
      </c>
      <c r="Y16535">
        <v>45.06</v>
      </c>
      <c r="AA16535">
        <v>52.26</v>
      </c>
      <c r="AC16535">
        <v>46.23</v>
      </c>
      <c r="AE16535">
        <v>0.8</v>
      </c>
      <c r="AF16535" t="s">
        <v>71</v>
      </c>
      <c r="AG16535">
        <v>5.35</v>
      </c>
      <c r="AH16535" t="s">
        <v>71</v>
      </c>
      <c r="AS16535">
        <v>0.03</v>
      </c>
      <c r="AT16535" t="s">
        <v>71</v>
      </c>
    </row>
    <row r="16536" spans="1:46" x14ac:dyDescent="0.2">
      <c r="A16536" t="s">
        <v>360</v>
      </c>
      <c r="B16536" t="s">
        <v>361</v>
      </c>
      <c r="C16536">
        <f>-70.25270093 / 41.69590181</f>
        <v>-1.6848826354716513</v>
      </c>
      <c r="D16536" t="s">
        <v>362</v>
      </c>
      <c r="E16536" t="s">
        <v>70</v>
      </c>
      <c r="F16536" s="1">
        <v>39344</v>
      </c>
      <c r="G16536">
        <v>1.5</v>
      </c>
      <c r="O16536">
        <v>7.81</v>
      </c>
      <c r="P16536" t="s">
        <v>71</v>
      </c>
      <c r="Q16536">
        <v>20.2</v>
      </c>
      <c r="R16536" t="s">
        <v>71</v>
      </c>
    </row>
    <row r="16537" spans="1:46" x14ac:dyDescent="0.2">
      <c r="A16537" t="s">
        <v>360</v>
      </c>
      <c r="B16537" t="s">
        <v>361</v>
      </c>
      <c r="C16537">
        <f>-70.25270093 / 41.69590181</f>
        <v>-1.6848826354716513</v>
      </c>
      <c r="D16537" t="s">
        <v>362</v>
      </c>
      <c r="E16537" t="s">
        <v>70</v>
      </c>
      <c r="F16537" s="1">
        <v>39344</v>
      </c>
      <c r="G16537">
        <v>2.5</v>
      </c>
      <c r="O16537">
        <v>7.6</v>
      </c>
      <c r="P16537" t="s">
        <v>71</v>
      </c>
      <c r="Q16537">
        <v>20.100000000000001</v>
      </c>
      <c r="R16537" t="s">
        <v>71</v>
      </c>
    </row>
    <row r="16538" spans="1:46" x14ac:dyDescent="0.2">
      <c r="A16538" t="s">
        <v>360</v>
      </c>
      <c r="B16538" t="s">
        <v>361</v>
      </c>
      <c r="C16538">
        <f>-70.25270093 / 41.69590181</f>
        <v>-1.6848826354716513</v>
      </c>
      <c r="D16538" t="s">
        <v>362</v>
      </c>
      <c r="E16538" t="s">
        <v>70</v>
      </c>
      <c r="F16538" s="1">
        <v>39344</v>
      </c>
      <c r="G16538">
        <v>3.5</v>
      </c>
      <c r="O16538">
        <v>7.55</v>
      </c>
      <c r="P16538" t="s">
        <v>71</v>
      </c>
      <c r="Q16538">
        <v>20.100000000000001</v>
      </c>
      <c r="R16538" t="s">
        <v>71</v>
      </c>
    </row>
    <row r="16539" spans="1:46" x14ac:dyDescent="0.2">
      <c r="A16539" t="s">
        <v>360</v>
      </c>
      <c r="B16539" t="s">
        <v>361</v>
      </c>
      <c r="C16539">
        <f>-70.25270093 / 41.69590181</f>
        <v>-1.6848826354716513</v>
      </c>
      <c r="D16539" t="s">
        <v>362</v>
      </c>
      <c r="E16539" t="s">
        <v>70</v>
      </c>
      <c r="F16539" s="1">
        <v>39344</v>
      </c>
      <c r="G16539">
        <v>4</v>
      </c>
      <c r="K16539">
        <v>3.65</v>
      </c>
      <c r="L16539" t="s">
        <v>71</v>
      </c>
      <c r="S16539">
        <v>0.71</v>
      </c>
      <c r="T16539" t="s">
        <v>71</v>
      </c>
      <c r="W16539">
        <v>26.28</v>
      </c>
      <c r="X16539" t="s">
        <v>71</v>
      </c>
      <c r="Y16539">
        <v>-0.7</v>
      </c>
      <c r="AA16539">
        <v>43.31</v>
      </c>
      <c r="AE16539">
        <v>0.8</v>
      </c>
      <c r="AF16539" t="s">
        <v>71</v>
      </c>
      <c r="AG16539">
        <v>5.31</v>
      </c>
      <c r="AH16539" t="s">
        <v>71</v>
      </c>
      <c r="AS16539">
        <v>3.53</v>
      </c>
      <c r="AT16539" t="s">
        <v>71</v>
      </c>
    </row>
    <row r="16540" spans="1:46" x14ac:dyDescent="0.2">
      <c r="A16540" t="s">
        <v>360</v>
      </c>
      <c r="B16540" t="s">
        <v>361</v>
      </c>
      <c r="C16540">
        <f>-70.25270093 / 41.69590181</f>
        <v>-1.6848826354716513</v>
      </c>
      <c r="D16540" t="s">
        <v>362</v>
      </c>
      <c r="E16540" t="s">
        <v>70</v>
      </c>
      <c r="F16540" s="1">
        <v>39344</v>
      </c>
      <c r="G16540">
        <v>4.5</v>
      </c>
      <c r="O16540">
        <v>7.5</v>
      </c>
      <c r="P16540" t="s">
        <v>71</v>
      </c>
      <c r="Q16540">
        <v>20</v>
      </c>
      <c r="R16540" t="s">
        <v>71</v>
      </c>
    </row>
    <row r="16541" spans="1:46" x14ac:dyDescent="0.2">
      <c r="A16541" t="s">
        <v>360</v>
      </c>
      <c r="B16541" t="s">
        <v>361</v>
      </c>
      <c r="C16541">
        <f>-70.25270093 / 41.69590181</f>
        <v>-1.6848826354716513</v>
      </c>
      <c r="D16541" t="s">
        <v>362</v>
      </c>
      <c r="E16541" t="s">
        <v>70</v>
      </c>
      <c r="F16541" s="1">
        <v>39693</v>
      </c>
      <c r="G16541">
        <v>0.5</v>
      </c>
      <c r="I16541">
        <v>5.0999999999999996</v>
      </c>
      <c r="J16541" t="s">
        <v>71</v>
      </c>
      <c r="K16541">
        <v>5.98</v>
      </c>
      <c r="L16541" t="s">
        <v>71</v>
      </c>
      <c r="M16541">
        <v>3.95</v>
      </c>
      <c r="N16541" t="s">
        <v>71</v>
      </c>
      <c r="O16541">
        <v>8.81</v>
      </c>
      <c r="P16541" t="s">
        <v>71</v>
      </c>
      <c r="Q16541">
        <v>23.9</v>
      </c>
      <c r="R16541" t="s">
        <v>71</v>
      </c>
      <c r="S16541">
        <v>0.4</v>
      </c>
      <c r="T16541" t="s">
        <v>71</v>
      </c>
      <c r="U16541">
        <v>12.39</v>
      </c>
      <c r="V16541" t="s">
        <v>71</v>
      </c>
      <c r="W16541">
        <v>15.07</v>
      </c>
      <c r="X16541" t="s">
        <v>71</v>
      </c>
      <c r="Y16541">
        <v>40.44</v>
      </c>
      <c r="AA16541">
        <v>48.14</v>
      </c>
      <c r="AC16541">
        <v>40.200000000000003</v>
      </c>
      <c r="AE16541">
        <v>0.8</v>
      </c>
      <c r="AF16541" t="s">
        <v>71</v>
      </c>
      <c r="AG16541">
        <v>5.3</v>
      </c>
      <c r="AH16541" t="s">
        <v>71</v>
      </c>
      <c r="AS16541">
        <v>1.21</v>
      </c>
      <c r="AT16541" t="s">
        <v>71</v>
      </c>
    </row>
    <row r="16542" spans="1:46" x14ac:dyDescent="0.2">
      <c r="A16542" t="s">
        <v>360</v>
      </c>
      <c r="B16542" t="s">
        <v>361</v>
      </c>
      <c r="C16542">
        <f>-70.25270093 / 41.69590181</f>
        <v>-1.6848826354716513</v>
      </c>
      <c r="D16542" t="s">
        <v>362</v>
      </c>
      <c r="E16542" t="s">
        <v>70</v>
      </c>
      <c r="F16542" s="1">
        <v>39693</v>
      </c>
      <c r="G16542">
        <v>1</v>
      </c>
      <c r="O16542">
        <v>8.5399999999999991</v>
      </c>
      <c r="P16542" t="s">
        <v>71</v>
      </c>
      <c r="Q16542">
        <v>23.9</v>
      </c>
      <c r="R16542" t="s">
        <v>71</v>
      </c>
    </row>
    <row r="16543" spans="1:46" x14ac:dyDescent="0.2">
      <c r="A16543" t="s">
        <v>360</v>
      </c>
      <c r="B16543" t="s">
        <v>361</v>
      </c>
      <c r="C16543">
        <f>-70.25270093 / 41.69590181</f>
        <v>-1.6848826354716513</v>
      </c>
      <c r="D16543" t="s">
        <v>362</v>
      </c>
      <c r="E16543" t="s">
        <v>70</v>
      </c>
      <c r="F16543" s="1">
        <v>39693</v>
      </c>
      <c r="G16543">
        <v>2</v>
      </c>
      <c r="O16543">
        <v>8.39</v>
      </c>
      <c r="P16543" t="s">
        <v>71</v>
      </c>
      <c r="Q16543">
        <v>23.8</v>
      </c>
      <c r="R16543" t="s">
        <v>71</v>
      </c>
    </row>
    <row r="16544" spans="1:46" x14ac:dyDescent="0.2">
      <c r="A16544" t="s">
        <v>360</v>
      </c>
      <c r="B16544" t="s">
        <v>361</v>
      </c>
      <c r="C16544">
        <f>-70.25270093 / 41.69590181</f>
        <v>-1.6848826354716513</v>
      </c>
      <c r="D16544" t="s">
        <v>362</v>
      </c>
      <c r="E16544" t="s">
        <v>70</v>
      </c>
      <c r="F16544" s="1">
        <v>39693</v>
      </c>
      <c r="G16544">
        <v>3</v>
      </c>
      <c r="O16544">
        <v>8.3800000000000008</v>
      </c>
      <c r="P16544" t="s">
        <v>71</v>
      </c>
      <c r="Q16544">
        <v>23.7</v>
      </c>
      <c r="R16544" t="s">
        <v>71</v>
      </c>
    </row>
    <row r="16545" spans="1:46" x14ac:dyDescent="0.2">
      <c r="A16545" t="s">
        <v>360</v>
      </c>
      <c r="B16545" t="s">
        <v>361</v>
      </c>
      <c r="C16545">
        <f>-70.25270093 / 41.69590181</f>
        <v>-1.6848826354716513</v>
      </c>
      <c r="D16545" t="s">
        <v>362</v>
      </c>
      <c r="E16545" t="s">
        <v>70</v>
      </c>
      <c r="F16545" s="1">
        <v>39693</v>
      </c>
      <c r="G16545">
        <v>4</v>
      </c>
      <c r="O16545">
        <v>8.42</v>
      </c>
      <c r="P16545" t="s">
        <v>71</v>
      </c>
      <c r="Q16545">
        <v>23.6</v>
      </c>
      <c r="R16545" t="s">
        <v>71</v>
      </c>
    </row>
    <row r="16546" spans="1:46" x14ac:dyDescent="0.2">
      <c r="A16546" t="s">
        <v>360</v>
      </c>
      <c r="B16546" t="s">
        <v>361</v>
      </c>
      <c r="C16546">
        <f>-70.25270093 / 41.69590181</f>
        <v>-1.6848826354716513</v>
      </c>
      <c r="D16546" t="s">
        <v>362</v>
      </c>
      <c r="E16546" t="s">
        <v>70</v>
      </c>
      <c r="F16546" s="1">
        <v>39693</v>
      </c>
      <c r="G16546">
        <v>4.5</v>
      </c>
      <c r="K16546">
        <v>5.71</v>
      </c>
      <c r="L16546" t="s">
        <v>71</v>
      </c>
      <c r="S16546">
        <v>0.45</v>
      </c>
      <c r="T16546" t="s">
        <v>71</v>
      </c>
      <c r="W16546">
        <v>16.46</v>
      </c>
      <c r="X16546" t="s">
        <v>71</v>
      </c>
      <c r="Y16546">
        <v>-7.36</v>
      </c>
      <c r="AA16546">
        <v>47.69</v>
      </c>
      <c r="AE16546">
        <v>0.7</v>
      </c>
      <c r="AF16546" t="s">
        <v>71</v>
      </c>
      <c r="AG16546">
        <v>5.26</v>
      </c>
      <c r="AH16546" t="s">
        <v>71</v>
      </c>
      <c r="AS16546">
        <v>1.73</v>
      </c>
      <c r="AT16546" t="s">
        <v>71</v>
      </c>
    </row>
    <row r="16547" spans="1:46" x14ac:dyDescent="0.2">
      <c r="A16547" t="s">
        <v>360</v>
      </c>
      <c r="B16547" t="s">
        <v>361</v>
      </c>
      <c r="C16547">
        <f>-70.25270093 / 41.69590181</f>
        <v>-1.6848826354716513</v>
      </c>
      <c r="D16547" t="s">
        <v>362</v>
      </c>
      <c r="E16547" t="s">
        <v>70</v>
      </c>
      <c r="F16547" s="1">
        <v>40066</v>
      </c>
      <c r="G16547">
        <v>0.5</v>
      </c>
      <c r="I16547">
        <v>5.0999999999999996</v>
      </c>
      <c r="J16547" t="s">
        <v>71</v>
      </c>
      <c r="K16547">
        <v>9.14</v>
      </c>
      <c r="L16547" t="s">
        <v>71</v>
      </c>
      <c r="M16547">
        <v>3.25</v>
      </c>
      <c r="N16547" t="s">
        <v>71</v>
      </c>
      <c r="O16547">
        <v>8.16</v>
      </c>
      <c r="P16547" t="s">
        <v>71</v>
      </c>
      <c r="Q16547">
        <v>21.9</v>
      </c>
      <c r="R16547" t="s">
        <v>71</v>
      </c>
      <c r="S16547">
        <v>0.23</v>
      </c>
      <c r="T16547" t="s">
        <v>71</v>
      </c>
      <c r="U16547">
        <v>7.02</v>
      </c>
      <c r="V16547" t="s">
        <v>71</v>
      </c>
      <c r="W16547">
        <v>25.09</v>
      </c>
      <c r="X16547" t="s">
        <v>71</v>
      </c>
      <c r="Y16547">
        <v>32.25</v>
      </c>
      <c r="AA16547">
        <v>52.31</v>
      </c>
      <c r="AC16547">
        <v>43.02</v>
      </c>
      <c r="AE16547">
        <v>1.1000000000000001</v>
      </c>
      <c r="AF16547" t="s">
        <v>71</v>
      </c>
      <c r="AG16547">
        <v>5.23</v>
      </c>
      <c r="AH16547" t="s">
        <v>71</v>
      </c>
      <c r="AS16547">
        <v>1.35</v>
      </c>
      <c r="AT16547" t="s">
        <v>71</v>
      </c>
    </row>
    <row r="16548" spans="1:46" x14ac:dyDescent="0.2">
      <c r="A16548" t="s">
        <v>360</v>
      </c>
      <c r="B16548" t="s">
        <v>361</v>
      </c>
      <c r="C16548">
        <f>-70.25270093 / 41.69590181</f>
        <v>-1.6848826354716513</v>
      </c>
      <c r="D16548" t="s">
        <v>362</v>
      </c>
      <c r="E16548" t="s">
        <v>70</v>
      </c>
      <c r="F16548" s="1">
        <v>40066</v>
      </c>
      <c r="G16548">
        <v>1</v>
      </c>
      <c r="O16548">
        <v>7.97</v>
      </c>
      <c r="P16548" t="s">
        <v>71</v>
      </c>
      <c r="Q16548">
        <v>21.9</v>
      </c>
      <c r="R16548" t="s">
        <v>71</v>
      </c>
    </row>
    <row r="16549" spans="1:46" x14ac:dyDescent="0.2">
      <c r="A16549" t="s">
        <v>360</v>
      </c>
      <c r="B16549" t="s">
        <v>361</v>
      </c>
      <c r="C16549">
        <f>-70.25270093 / 41.69590181</f>
        <v>-1.6848826354716513</v>
      </c>
      <c r="D16549" t="s">
        <v>362</v>
      </c>
      <c r="E16549" t="s">
        <v>70</v>
      </c>
      <c r="F16549" s="1">
        <v>40066</v>
      </c>
      <c r="G16549">
        <v>2</v>
      </c>
      <c r="O16549">
        <v>7.86</v>
      </c>
      <c r="P16549" t="s">
        <v>71</v>
      </c>
      <c r="Q16549">
        <v>21.8</v>
      </c>
      <c r="R16549" t="s">
        <v>71</v>
      </c>
    </row>
    <row r="16550" spans="1:46" x14ac:dyDescent="0.2">
      <c r="A16550" t="s">
        <v>360</v>
      </c>
      <c r="B16550" t="s">
        <v>361</v>
      </c>
      <c r="C16550">
        <f>-70.25270093 / 41.69590181</f>
        <v>-1.6848826354716513</v>
      </c>
      <c r="D16550" t="s">
        <v>362</v>
      </c>
      <c r="E16550" t="s">
        <v>70</v>
      </c>
      <c r="F16550" s="1">
        <v>40066</v>
      </c>
      <c r="G16550">
        <v>3</v>
      </c>
      <c r="O16550">
        <v>7.82</v>
      </c>
      <c r="P16550" t="s">
        <v>71</v>
      </c>
      <c r="Q16550">
        <v>21.8</v>
      </c>
      <c r="R16550" t="s">
        <v>71</v>
      </c>
    </row>
    <row r="16551" spans="1:46" x14ac:dyDescent="0.2">
      <c r="A16551" t="s">
        <v>360</v>
      </c>
      <c r="B16551" t="s">
        <v>361</v>
      </c>
      <c r="C16551">
        <f>-70.25270093 / 41.69590181</f>
        <v>-1.6848826354716513</v>
      </c>
      <c r="D16551" t="s">
        <v>362</v>
      </c>
      <c r="E16551" t="s">
        <v>70</v>
      </c>
      <c r="F16551" s="1">
        <v>40066</v>
      </c>
      <c r="G16551">
        <v>4</v>
      </c>
      <c r="K16551">
        <v>5.44</v>
      </c>
      <c r="L16551" t="s">
        <v>71</v>
      </c>
      <c r="O16551">
        <v>6.53</v>
      </c>
      <c r="P16551" t="s">
        <v>71</v>
      </c>
      <c r="Q16551">
        <v>21.6</v>
      </c>
      <c r="R16551" t="s">
        <v>71</v>
      </c>
      <c r="S16551">
        <v>0.53</v>
      </c>
      <c r="T16551" t="s">
        <v>71</v>
      </c>
      <c r="U16551">
        <v>16.52</v>
      </c>
      <c r="V16551" t="s">
        <v>71</v>
      </c>
      <c r="W16551">
        <v>21.88</v>
      </c>
      <c r="X16551" t="s">
        <v>71</v>
      </c>
      <c r="Y16551">
        <v>44.59</v>
      </c>
      <c r="AA16551">
        <v>47.21</v>
      </c>
      <c r="AE16551">
        <v>1.2</v>
      </c>
      <c r="AF16551" t="s">
        <v>71</v>
      </c>
      <c r="AG16551">
        <v>5.3</v>
      </c>
      <c r="AH16551" t="s">
        <v>71</v>
      </c>
      <c r="AS16551">
        <v>2.13</v>
      </c>
      <c r="AT16551" t="s">
        <v>71</v>
      </c>
    </row>
    <row r="16552" spans="1:46" x14ac:dyDescent="0.2">
      <c r="A16552" t="s">
        <v>360</v>
      </c>
      <c r="B16552" t="s">
        <v>361</v>
      </c>
      <c r="C16552">
        <f>-70.25270093 / 41.69590181</f>
        <v>-1.6848826354716513</v>
      </c>
      <c r="D16552" t="s">
        <v>362</v>
      </c>
      <c r="E16552" t="s">
        <v>70</v>
      </c>
      <c r="F16552" s="1">
        <v>40066</v>
      </c>
      <c r="G16552">
        <v>5</v>
      </c>
      <c r="O16552">
        <v>4.22</v>
      </c>
      <c r="P16552" t="s">
        <v>71</v>
      </c>
      <c r="Q16552">
        <v>21.3</v>
      </c>
      <c r="R16552" t="s">
        <v>71</v>
      </c>
    </row>
    <row r="16553" spans="1:46" x14ac:dyDescent="0.2">
      <c r="A16553" t="s">
        <v>360</v>
      </c>
      <c r="B16553" t="s">
        <v>361</v>
      </c>
      <c r="C16553">
        <f>-70.25270093 / 41.69590181</f>
        <v>-1.6848826354716513</v>
      </c>
      <c r="D16553" t="s">
        <v>362</v>
      </c>
      <c r="E16553" t="s">
        <v>70</v>
      </c>
      <c r="F16553" s="1">
        <v>40448</v>
      </c>
      <c r="G16553">
        <v>0.5</v>
      </c>
      <c r="I16553">
        <v>6</v>
      </c>
      <c r="J16553" t="s">
        <v>71</v>
      </c>
      <c r="K16553">
        <v>4.9400000000000004</v>
      </c>
      <c r="L16553" t="s">
        <v>71</v>
      </c>
      <c r="M16553">
        <v>3.1</v>
      </c>
      <c r="N16553" t="s">
        <v>71</v>
      </c>
      <c r="O16553">
        <v>8.4</v>
      </c>
      <c r="P16553" t="s">
        <v>71</v>
      </c>
      <c r="Q16553">
        <v>21.5</v>
      </c>
      <c r="R16553" t="s">
        <v>71</v>
      </c>
      <c r="S16553">
        <v>0.5</v>
      </c>
      <c r="T16553" t="s">
        <v>71</v>
      </c>
      <c r="U16553">
        <v>15.55</v>
      </c>
      <c r="V16553" t="s">
        <v>71</v>
      </c>
      <c r="W16553">
        <v>24.15</v>
      </c>
      <c r="X16553" t="s">
        <v>71</v>
      </c>
      <c r="Y16553">
        <v>43.72</v>
      </c>
      <c r="AA16553">
        <v>46.26</v>
      </c>
      <c r="AC16553">
        <v>43.7</v>
      </c>
      <c r="AE16553">
        <v>1</v>
      </c>
      <c r="AF16553" t="s">
        <v>71</v>
      </c>
      <c r="AG16553">
        <v>5.4</v>
      </c>
      <c r="AH16553" t="s">
        <v>71</v>
      </c>
      <c r="AS16553">
        <v>1.02</v>
      </c>
      <c r="AT16553" t="s">
        <v>71</v>
      </c>
    </row>
    <row r="16554" spans="1:46" x14ac:dyDescent="0.2">
      <c r="A16554" t="s">
        <v>360</v>
      </c>
      <c r="B16554" t="s">
        <v>361</v>
      </c>
      <c r="C16554">
        <f>-70.25270093 / 41.69590181</f>
        <v>-1.6848826354716513</v>
      </c>
      <c r="D16554" t="s">
        <v>362</v>
      </c>
      <c r="E16554" t="s">
        <v>70</v>
      </c>
      <c r="F16554" s="1">
        <v>40448</v>
      </c>
      <c r="G16554">
        <v>1</v>
      </c>
      <c r="O16554">
        <v>8.31</v>
      </c>
      <c r="P16554" t="s">
        <v>71</v>
      </c>
      <c r="Q16554">
        <v>20.9</v>
      </c>
      <c r="R16554" t="s">
        <v>71</v>
      </c>
    </row>
    <row r="16555" spans="1:46" x14ac:dyDescent="0.2">
      <c r="A16555" t="s">
        <v>360</v>
      </c>
      <c r="B16555" t="s">
        <v>361</v>
      </c>
      <c r="C16555">
        <f>-70.25270093 / 41.69590181</f>
        <v>-1.6848826354716513</v>
      </c>
      <c r="D16555" t="s">
        <v>362</v>
      </c>
      <c r="E16555" t="s">
        <v>70</v>
      </c>
      <c r="F16555" s="1">
        <v>40448</v>
      </c>
      <c r="G16555">
        <v>2</v>
      </c>
      <c r="O16555">
        <v>7.86</v>
      </c>
      <c r="P16555" t="s">
        <v>71</v>
      </c>
      <c r="Q16555">
        <v>20.8</v>
      </c>
      <c r="R16555" t="s">
        <v>71</v>
      </c>
    </row>
    <row r="16556" spans="1:46" x14ac:dyDescent="0.2">
      <c r="A16556" t="s">
        <v>360</v>
      </c>
      <c r="B16556" t="s">
        <v>361</v>
      </c>
      <c r="C16556">
        <f>-70.25270093 / 41.69590181</f>
        <v>-1.6848826354716513</v>
      </c>
      <c r="D16556" t="s">
        <v>362</v>
      </c>
      <c r="E16556" t="s">
        <v>70</v>
      </c>
      <c r="F16556" s="1">
        <v>40448</v>
      </c>
      <c r="G16556">
        <v>3</v>
      </c>
      <c r="O16556">
        <v>7.87</v>
      </c>
      <c r="P16556" t="s">
        <v>71</v>
      </c>
      <c r="Q16556">
        <v>20.8</v>
      </c>
      <c r="R16556" t="s">
        <v>71</v>
      </c>
    </row>
    <row r="16557" spans="1:46" x14ac:dyDescent="0.2">
      <c r="A16557" t="s">
        <v>360</v>
      </c>
      <c r="B16557" t="s">
        <v>361</v>
      </c>
      <c r="C16557">
        <f>-70.25270093 / 41.69590181</f>
        <v>-1.6848826354716513</v>
      </c>
      <c r="D16557" t="s">
        <v>362</v>
      </c>
      <c r="E16557" t="s">
        <v>70</v>
      </c>
      <c r="F16557" s="1">
        <v>40448</v>
      </c>
      <c r="G16557">
        <v>4</v>
      </c>
      <c r="O16557">
        <v>7.57</v>
      </c>
      <c r="P16557" t="s">
        <v>71</v>
      </c>
      <c r="Q16557">
        <v>20.7</v>
      </c>
      <c r="R16557" t="s">
        <v>71</v>
      </c>
    </row>
    <row r="16558" spans="1:46" x14ac:dyDescent="0.2">
      <c r="A16558" t="s">
        <v>360</v>
      </c>
      <c r="B16558" t="s">
        <v>361</v>
      </c>
      <c r="C16558">
        <f>-70.25270093 / 41.69590181</f>
        <v>-1.6848826354716513</v>
      </c>
      <c r="D16558" t="s">
        <v>362</v>
      </c>
      <c r="E16558" t="s">
        <v>70</v>
      </c>
      <c r="F16558" s="1">
        <v>40448</v>
      </c>
      <c r="G16558">
        <v>5</v>
      </c>
      <c r="K16558">
        <v>14.15</v>
      </c>
      <c r="L16558" t="s">
        <v>71</v>
      </c>
      <c r="O16558">
        <v>7.26</v>
      </c>
      <c r="P16558" t="s">
        <v>71</v>
      </c>
      <c r="Q16558">
        <v>20.5</v>
      </c>
      <c r="R16558" t="s">
        <v>71</v>
      </c>
      <c r="S16558">
        <v>0.87</v>
      </c>
      <c r="T16558" t="s">
        <v>71</v>
      </c>
      <c r="U16558">
        <v>27.09</v>
      </c>
      <c r="V16558" t="s">
        <v>71</v>
      </c>
      <c r="W16558">
        <v>42.71</v>
      </c>
      <c r="X16558" t="s">
        <v>71</v>
      </c>
      <c r="Y16558">
        <v>51.72</v>
      </c>
      <c r="AA16558">
        <v>56.59</v>
      </c>
      <c r="AE16558">
        <v>0.9</v>
      </c>
      <c r="AF16558" t="s">
        <v>71</v>
      </c>
      <c r="AG16558">
        <v>5.21</v>
      </c>
      <c r="AH16558" t="s">
        <v>71</v>
      </c>
      <c r="AS16558">
        <v>3.88</v>
      </c>
      <c r="AT16558" t="s">
        <v>71</v>
      </c>
    </row>
    <row r="16559" spans="1:46" x14ac:dyDescent="0.2">
      <c r="A16559" t="s">
        <v>360</v>
      </c>
      <c r="B16559" t="s">
        <v>361</v>
      </c>
      <c r="C16559">
        <f>-70.25270093 / 41.69590181</f>
        <v>-1.6848826354716513</v>
      </c>
      <c r="D16559" t="s">
        <v>362</v>
      </c>
      <c r="E16559" t="s">
        <v>70</v>
      </c>
      <c r="F16559" s="1">
        <v>40807</v>
      </c>
      <c r="G16559">
        <v>0.5</v>
      </c>
      <c r="I16559">
        <v>5.2</v>
      </c>
      <c r="J16559" t="s">
        <v>71</v>
      </c>
      <c r="K16559">
        <v>0.95</v>
      </c>
      <c r="L16559" t="s">
        <v>71</v>
      </c>
      <c r="M16559">
        <v>5.2</v>
      </c>
      <c r="N16559" t="s">
        <v>71</v>
      </c>
      <c r="O16559">
        <v>9.26</v>
      </c>
      <c r="P16559" t="s">
        <v>71</v>
      </c>
      <c r="Q16559">
        <v>22.1</v>
      </c>
      <c r="R16559" t="s">
        <v>71</v>
      </c>
      <c r="S16559">
        <v>0.46</v>
      </c>
      <c r="T16559" t="s">
        <v>71</v>
      </c>
      <c r="U16559">
        <v>14.25</v>
      </c>
      <c r="V16559" t="s">
        <v>71</v>
      </c>
      <c r="W16559">
        <v>18.46</v>
      </c>
      <c r="X16559" t="s">
        <v>71</v>
      </c>
      <c r="Y16559">
        <v>42.46</v>
      </c>
      <c r="AA16559">
        <v>30.1</v>
      </c>
      <c r="AC16559">
        <v>36.24</v>
      </c>
      <c r="AE16559">
        <v>1</v>
      </c>
      <c r="AF16559" t="s">
        <v>71</v>
      </c>
      <c r="AG16559">
        <v>5.23</v>
      </c>
      <c r="AH16559" t="s">
        <v>71</v>
      </c>
      <c r="AS16559">
        <v>0.65</v>
      </c>
      <c r="AT16559" t="s">
        <v>71</v>
      </c>
    </row>
    <row r="16560" spans="1:46" x14ac:dyDescent="0.2">
      <c r="A16560" t="s">
        <v>360</v>
      </c>
      <c r="B16560" t="s">
        <v>361</v>
      </c>
      <c r="C16560">
        <f>-70.25270093 / 41.69590181</f>
        <v>-1.6848826354716513</v>
      </c>
      <c r="D16560" t="s">
        <v>362</v>
      </c>
      <c r="E16560" t="s">
        <v>70</v>
      </c>
      <c r="F16560" s="1">
        <v>40807</v>
      </c>
      <c r="G16560">
        <v>1</v>
      </c>
      <c r="O16560">
        <v>9.2899999999999991</v>
      </c>
      <c r="P16560" t="s">
        <v>71</v>
      </c>
      <c r="Q16560">
        <v>22.1</v>
      </c>
      <c r="R16560" t="s">
        <v>71</v>
      </c>
    </row>
    <row r="16561" spans="1:46" x14ac:dyDescent="0.2">
      <c r="A16561" t="s">
        <v>360</v>
      </c>
      <c r="B16561" t="s">
        <v>361</v>
      </c>
      <c r="C16561">
        <f>-70.25270093 / 41.69590181</f>
        <v>-1.6848826354716513</v>
      </c>
      <c r="D16561" t="s">
        <v>362</v>
      </c>
      <c r="E16561" t="s">
        <v>70</v>
      </c>
      <c r="F16561" s="1">
        <v>40807</v>
      </c>
      <c r="G16561">
        <v>1.5</v>
      </c>
      <c r="O16561">
        <v>9.23</v>
      </c>
      <c r="P16561" t="s">
        <v>71</v>
      </c>
      <c r="Q16561">
        <v>22.1</v>
      </c>
      <c r="R16561" t="s">
        <v>71</v>
      </c>
    </row>
    <row r="16562" spans="1:46" x14ac:dyDescent="0.2">
      <c r="A16562" t="s">
        <v>360</v>
      </c>
      <c r="B16562" t="s">
        <v>361</v>
      </c>
      <c r="C16562">
        <f>-70.25270093 / 41.69590181</f>
        <v>-1.6848826354716513</v>
      </c>
      <c r="D16562" t="s">
        <v>362</v>
      </c>
      <c r="E16562" t="s">
        <v>70</v>
      </c>
      <c r="F16562" s="1">
        <v>40807</v>
      </c>
      <c r="G16562">
        <v>2</v>
      </c>
      <c r="O16562">
        <v>9.23</v>
      </c>
      <c r="P16562" t="s">
        <v>71</v>
      </c>
      <c r="Q16562">
        <v>22</v>
      </c>
      <c r="R16562" t="s">
        <v>71</v>
      </c>
    </row>
    <row r="16563" spans="1:46" x14ac:dyDescent="0.2">
      <c r="A16563" t="s">
        <v>360</v>
      </c>
      <c r="B16563" t="s">
        <v>361</v>
      </c>
      <c r="C16563">
        <f>-70.25270093 / 41.69590181</f>
        <v>-1.6848826354716513</v>
      </c>
      <c r="D16563" t="s">
        <v>362</v>
      </c>
      <c r="E16563" t="s">
        <v>70</v>
      </c>
      <c r="F16563" s="1">
        <v>40807</v>
      </c>
      <c r="G16563">
        <v>2.5</v>
      </c>
      <c r="O16563">
        <v>9.32</v>
      </c>
      <c r="P16563" t="s">
        <v>71</v>
      </c>
      <c r="Q16563">
        <v>22</v>
      </c>
      <c r="R16563" t="s">
        <v>71</v>
      </c>
    </row>
    <row r="16564" spans="1:46" x14ac:dyDescent="0.2">
      <c r="A16564" t="s">
        <v>360</v>
      </c>
      <c r="B16564" t="s">
        <v>361</v>
      </c>
      <c r="C16564">
        <f>-70.25270093 / 41.69590181</f>
        <v>-1.6848826354716513</v>
      </c>
      <c r="D16564" t="s">
        <v>362</v>
      </c>
      <c r="E16564" t="s">
        <v>70</v>
      </c>
      <c r="F16564" s="1">
        <v>40807</v>
      </c>
      <c r="G16564">
        <v>3</v>
      </c>
      <c r="O16564">
        <v>9.26</v>
      </c>
      <c r="P16564" t="s">
        <v>71</v>
      </c>
      <c r="Q16564">
        <v>22</v>
      </c>
      <c r="R16564" t="s">
        <v>71</v>
      </c>
    </row>
    <row r="16565" spans="1:46" x14ac:dyDescent="0.2">
      <c r="A16565" t="s">
        <v>360</v>
      </c>
      <c r="B16565" t="s">
        <v>361</v>
      </c>
      <c r="C16565">
        <f>-70.25270093 / 41.69590181</f>
        <v>-1.6848826354716513</v>
      </c>
      <c r="D16565" t="s">
        <v>362</v>
      </c>
      <c r="E16565" t="s">
        <v>70</v>
      </c>
      <c r="F16565" s="1">
        <v>40807</v>
      </c>
      <c r="G16565">
        <v>3.5</v>
      </c>
      <c r="O16565">
        <v>9.19</v>
      </c>
      <c r="P16565" t="s">
        <v>71</v>
      </c>
      <c r="Q16565">
        <v>22</v>
      </c>
      <c r="R16565" t="s">
        <v>71</v>
      </c>
    </row>
    <row r="16566" spans="1:46" x14ac:dyDescent="0.2">
      <c r="A16566" t="s">
        <v>360</v>
      </c>
      <c r="B16566" t="s">
        <v>361</v>
      </c>
      <c r="C16566">
        <f>-70.25270093 / 41.69590181</f>
        <v>-1.6848826354716513</v>
      </c>
      <c r="D16566" t="s">
        <v>362</v>
      </c>
      <c r="E16566" t="s">
        <v>70</v>
      </c>
      <c r="F16566" s="1">
        <v>40807</v>
      </c>
      <c r="G16566">
        <v>4</v>
      </c>
      <c r="O16566">
        <v>9.1999999999999993</v>
      </c>
      <c r="P16566" t="s">
        <v>71</v>
      </c>
      <c r="Q16566">
        <v>22</v>
      </c>
      <c r="R16566" t="s">
        <v>71</v>
      </c>
    </row>
    <row r="16567" spans="1:46" x14ac:dyDescent="0.2">
      <c r="A16567" t="s">
        <v>360</v>
      </c>
      <c r="B16567" t="s">
        <v>361</v>
      </c>
      <c r="C16567">
        <f>-70.25270093 / 41.69590181</f>
        <v>-1.6848826354716513</v>
      </c>
      <c r="D16567" t="s">
        <v>362</v>
      </c>
      <c r="E16567" t="s">
        <v>70</v>
      </c>
      <c r="F16567" s="1">
        <v>40807</v>
      </c>
      <c r="G16567">
        <v>4.2</v>
      </c>
      <c r="K16567">
        <v>0.88</v>
      </c>
      <c r="L16567" t="s">
        <v>71</v>
      </c>
      <c r="S16567">
        <v>0.22</v>
      </c>
      <c r="T16567" t="s">
        <v>71</v>
      </c>
      <c r="W16567">
        <v>15.92</v>
      </c>
      <c r="X16567" t="s">
        <v>71</v>
      </c>
      <c r="AE16567">
        <v>1</v>
      </c>
      <c r="AF16567" t="s">
        <v>71</v>
      </c>
      <c r="AG16567">
        <v>5.26</v>
      </c>
      <c r="AH16567" t="s">
        <v>71</v>
      </c>
      <c r="AS16567">
        <v>0.82</v>
      </c>
      <c r="AT16567" t="s">
        <v>71</v>
      </c>
    </row>
    <row r="16568" spans="1:46" x14ac:dyDescent="0.2">
      <c r="A16568" t="s">
        <v>360</v>
      </c>
      <c r="B16568" t="s">
        <v>361</v>
      </c>
      <c r="C16568">
        <f>-70.25270093 / 41.69590181</f>
        <v>-1.6848826354716513</v>
      </c>
      <c r="D16568" t="s">
        <v>362</v>
      </c>
      <c r="E16568" t="s">
        <v>70</v>
      </c>
      <c r="F16568" s="1">
        <v>40807</v>
      </c>
      <c r="G16568">
        <v>4.5</v>
      </c>
      <c r="O16568">
        <v>9.1999999999999993</v>
      </c>
      <c r="P16568" t="s">
        <v>71</v>
      </c>
      <c r="Q16568">
        <v>22</v>
      </c>
      <c r="R16568" t="s">
        <v>71</v>
      </c>
    </row>
    <row r="16569" spans="1:46" x14ac:dyDescent="0.2">
      <c r="A16569" t="s">
        <v>360</v>
      </c>
      <c r="B16569" t="s">
        <v>361</v>
      </c>
      <c r="C16569">
        <f>-70.25270093 / 41.69590181</f>
        <v>-1.6848826354716513</v>
      </c>
      <c r="D16569" t="s">
        <v>362</v>
      </c>
      <c r="E16569" t="s">
        <v>70</v>
      </c>
      <c r="F16569" s="1">
        <v>41543</v>
      </c>
      <c r="G16569">
        <v>0.5</v>
      </c>
      <c r="I16569">
        <v>6</v>
      </c>
      <c r="J16569" t="s">
        <v>71</v>
      </c>
      <c r="K16569">
        <v>1.04</v>
      </c>
      <c r="L16569" t="s">
        <v>71</v>
      </c>
      <c r="M16569">
        <v>5.0999999999999996</v>
      </c>
      <c r="N16569" t="s">
        <v>71</v>
      </c>
      <c r="O16569">
        <v>8.09</v>
      </c>
      <c r="P16569" t="s">
        <v>71</v>
      </c>
      <c r="Q16569">
        <v>19.5</v>
      </c>
      <c r="R16569" t="s">
        <v>71</v>
      </c>
      <c r="S16569">
        <v>0.33</v>
      </c>
      <c r="T16569" t="s">
        <v>71</v>
      </c>
      <c r="U16569">
        <v>10.220000000000001</v>
      </c>
      <c r="V16569" t="s">
        <v>71</v>
      </c>
      <c r="W16569">
        <v>18.239999999999998</v>
      </c>
      <c r="X16569" t="s">
        <v>71</v>
      </c>
      <c r="Y16569">
        <v>37.67</v>
      </c>
      <c r="AA16569">
        <v>30.98</v>
      </c>
      <c r="AC16569">
        <v>36.520000000000003</v>
      </c>
      <c r="AE16569">
        <v>1.9</v>
      </c>
      <c r="AF16569" t="s">
        <v>71</v>
      </c>
      <c r="AG16569">
        <v>5.4</v>
      </c>
      <c r="AH16569" t="s">
        <v>71</v>
      </c>
      <c r="AS16569">
        <v>0.35</v>
      </c>
      <c r="AT16569" t="s">
        <v>71</v>
      </c>
    </row>
    <row r="16570" spans="1:46" x14ac:dyDescent="0.2">
      <c r="A16570" t="s">
        <v>360</v>
      </c>
      <c r="B16570" t="s">
        <v>361</v>
      </c>
      <c r="C16570">
        <f>-70.25270093 / 41.69590181</f>
        <v>-1.6848826354716513</v>
      </c>
      <c r="D16570" t="s">
        <v>362</v>
      </c>
      <c r="E16570" t="s">
        <v>70</v>
      </c>
      <c r="F16570" s="1">
        <v>41543</v>
      </c>
      <c r="G16570">
        <v>1</v>
      </c>
      <c r="O16570">
        <v>8.11</v>
      </c>
      <c r="P16570" t="s">
        <v>71</v>
      </c>
      <c r="Q16570">
        <v>19.5</v>
      </c>
      <c r="R16570" t="s">
        <v>71</v>
      </c>
    </row>
    <row r="16571" spans="1:46" x14ac:dyDescent="0.2">
      <c r="A16571" t="s">
        <v>360</v>
      </c>
      <c r="B16571" t="s">
        <v>361</v>
      </c>
      <c r="C16571">
        <f>-70.25270093 / 41.69590181</f>
        <v>-1.6848826354716513</v>
      </c>
      <c r="D16571" t="s">
        <v>362</v>
      </c>
      <c r="E16571" t="s">
        <v>70</v>
      </c>
      <c r="F16571" s="1">
        <v>41543</v>
      </c>
      <c r="G16571">
        <v>2</v>
      </c>
      <c r="O16571">
        <v>8.06</v>
      </c>
      <c r="P16571" t="s">
        <v>71</v>
      </c>
      <c r="Q16571">
        <v>19.5</v>
      </c>
      <c r="R16571" t="s">
        <v>71</v>
      </c>
    </row>
    <row r="16572" spans="1:46" x14ac:dyDescent="0.2">
      <c r="A16572" t="s">
        <v>360</v>
      </c>
      <c r="B16572" t="s">
        <v>361</v>
      </c>
      <c r="C16572">
        <f>-70.25270093 / 41.69590181</f>
        <v>-1.6848826354716513</v>
      </c>
      <c r="D16572" t="s">
        <v>362</v>
      </c>
      <c r="E16572" t="s">
        <v>70</v>
      </c>
      <c r="F16572" s="1">
        <v>41543</v>
      </c>
      <c r="G16572">
        <v>3</v>
      </c>
      <c r="O16572">
        <v>8.01</v>
      </c>
      <c r="P16572" t="s">
        <v>71</v>
      </c>
      <c r="Q16572">
        <v>19.3</v>
      </c>
      <c r="R16572" t="s">
        <v>71</v>
      </c>
    </row>
    <row r="16573" spans="1:46" x14ac:dyDescent="0.2">
      <c r="A16573" t="s">
        <v>360</v>
      </c>
      <c r="B16573" t="s">
        <v>361</v>
      </c>
      <c r="C16573">
        <f>-70.25270093 / 41.69590181</f>
        <v>-1.6848826354716513</v>
      </c>
      <c r="D16573" t="s">
        <v>362</v>
      </c>
      <c r="E16573" t="s">
        <v>70</v>
      </c>
      <c r="F16573" s="1">
        <v>41543</v>
      </c>
      <c r="G16573">
        <v>4</v>
      </c>
      <c r="O16573">
        <v>8.08</v>
      </c>
      <c r="P16573" t="s">
        <v>71</v>
      </c>
      <c r="Q16573">
        <v>19.2</v>
      </c>
      <c r="R16573" t="s">
        <v>71</v>
      </c>
    </row>
    <row r="16574" spans="1:46" x14ac:dyDescent="0.2">
      <c r="A16574" t="s">
        <v>360</v>
      </c>
      <c r="B16574" t="s">
        <v>361</v>
      </c>
      <c r="C16574">
        <f>-70.25270093 / 41.69590181</f>
        <v>-1.6848826354716513</v>
      </c>
      <c r="D16574" t="s">
        <v>362</v>
      </c>
      <c r="E16574" t="s">
        <v>70</v>
      </c>
      <c r="F16574" s="1">
        <v>41543</v>
      </c>
      <c r="G16574">
        <v>5</v>
      </c>
      <c r="O16574">
        <v>7.96</v>
      </c>
      <c r="P16574" t="s">
        <v>71</v>
      </c>
      <c r="Q16574">
        <v>19.100000000000001</v>
      </c>
      <c r="R16574" t="s">
        <v>71</v>
      </c>
    </row>
    <row r="16575" spans="1:46" x14ac:dyDescent="0.2">
      <c r="A16575" t="s">
        <v>360</v>
      </c>
      <c r="B16575" t="s">
        <v>361</v>
      </c>
      <c r="C16575">
        <f>-70.25270093 / 41.69590181</f>
        <v>-1.6848826354716513</v>
      </c>
      <c r="D16575" t="s">
        <v>362</v>
      </c>
      <c r="E16575" t="s">
        <v>70</v>
      </c>
      <c r="F16575" s="1">
        <v>41543</v>
      </c>
      <c r="G16575">
        <v>6</v>
      </c>
      <c r="K16575">
        <v>0.87</v>
      </c>
      <c r="L16575" t="s">
        <v>71</v>
      </c>
      <c r="S16575">
        <v>0.32</v>
      </c>
      <c r="T16575" t="s">
        <v>71</v>
      </c>
      <c r="U16575">
        <v>9.91</v>
      </c>
      <c r="V16575" t="s">
        <v>71</v>
      </c>
      <c r="W16575">
        <v>18.63</v>
      </c>
      <c r="X16575" t="s">
        <v>71</v>
      </c>
      <c r="Y16575">
        <v>37.22</v>
      </c>
      <c r="AA16575">
        <v>29.23</v>
      </c>
      <c r="AE16575">
        <v>1.9</v>
      </c>
      <c r="AF16575" t="s">
        <v>71</v>
      </c>
      <c r="AG16575">
        <v>5.2</v>
      </c>
      <c r="AH16575" t="s">
        <v>71</v>
      </c>
      <c r="AS16575">
        <v>0.91</v>
      </c>
      <c r="AT16575" t="s">
        <v>71</v>
      </c>
    </row>
    <row r="16576" spans="1:46" x14ac:dyDescent="0.2">
      <c r="A16576" t="s">
        <v>360</v>
      </c>
      <c r="B16576" t="s">
        <v>361</v>
      </c>
      <c r="C16576">
        <f>-70.25270093 / 41.69590181</f>
        <v>-1.6848826354716513</v>
      </c>
      <c r="D16576" t="s">
        <v>362</v>
      </c>
      <c r="E16576" t="s">
        <v>70</v>
      </c>
      <c r="F16576" s="1">
        <v>41886</v>
      </c>
      <c r="G16576">
        <v>0.5</v>
      </c>
      <c r="I16576">
        <v>5.6</v>
      </c>
      <c r="J16576" t="s">
        <v>71</v>
      </c>
      <c r="K16576">
        <v>4.43</v>
      </c>
      <c r="L16576" t="s">
        <v>71</v>
      </c>
      <c r="M16576">
        <v>5.2</v>
      </c>
      <c r="N16576" t="s">
        <v>71</v>
      </c>
      <c r="O16576">
        <v>8.24</v>
      </c>
      <c r="P16576" t="s">
        <v>71</v>
      </c>
      <c r="Q16576">
        <v>25.9</v>
      </c>
      <c r="R16576" t="s">
        <v>71</v>
      </c>
      <c r="S16576">
        <v>0.4</v>
      </c>
      <c r="T16576" t="s">
        <v>71</v>
      </c>
      <c r="U16576">
        <v>12.39</v>
      </c>
      <c r="V16576" t="s">
        <v>71</v>
      </c>
      <c r="W16576">
        <v>38.590000000000003</v>
      </c>
      <c r="X16576" t="s">
        <v>71</v>
      </c>
      <c r="Y16576">
        <v>40.44</v>
      </c>
      <c r="AA16576">
        <v>45.2</v>
      </c>
      <c r="AC16576">
        <v>36.24</v>
      </c>
      <c r="AE16576">
        <v>1.3</v>
      </c>
      <c r="AF16576" t="s">
        <v>71</v>
      </c>
      <c r="AG16576">
        <v>5.27</v>
      </c>
      <c r="AH16576" t="s">
        <v>71</v>
      </c>
      <c r="AS16576">
        <v>3.06</v>
      </c>
      <c r="AT16576" t="s">
        <v>71</v>
      </c>
    </row>
    <row r="16577" spans="1:58" x14ac:dyDescent="0.2">
      <c r="A16577" t="s">
        <v>360</v>
      </c>
      <c r="B16577" t="s">
        <v>361</v>
      </c>
      <c r="C16577">
        <f>-70.25270093 / 41.69590181</f>
        <v>-1.6848826354716513</v>
      </c>
      <c r="D16577" t="s">
        <v>362</v>
      </c>
      <c r="E16577" t="s">
        <v>70</v>
      </c>
      <c r="F16577" s="1">
        <v>41886</v>
      </c>
      <c r="G16577">
        <v>1</v>
      </c>
      <c r="O16577">
        <v>7.97</v>
      </c>
      <c r="P16577" t="s">
        <v>71</v>
      </c>
      <c r="Q16577">
        <v>25.7</v>
      </c>
      <c r="R16577" t="s">
        <v>71</v>
      </c>
    </row>
    <row r="16578" spans="1:58" x14ac:dyDescent="0.2">
      <c r="A16578" t="s">
        <v>360</v>
      </c>
      <c r="B16578" t="s">
        <v>361</v>
      </c>
      <c r="C16578">
        <f>-70.25270093 / 41.69590181</f>
        <v>-1.6848826354716513</v>
      </c>
      <c r="D16578" t="s">
        <v>362</v>
      </c>
      <c r="E16578" t="s">
        <v>70</v>
      </c>
      <c r="F16578" s="1">
        <v>41886</v>
      </c>
      <c r="G16578">
        <v>2</v>
      </c>
      <c r="O16578">
        <v>7.64</v>
      </c>
      <c r="P16578" t="s">
        <v>71</v>
      </c>
      <c r="Q16578">
        <v>25.5</v>
      </c>
      <c r="R16578" t="s">
        <v>71</v>
      </c>
    </row>
    <row r="16579" spans="1:58" x14ac:dyDescent="0.2">
      <c r="A16579" t="s">
        <v>360</v>
      </c>
      <c r="B16579" t="s">
        <v>361</v>
      </c>
      <c r="C16579">
        <f>-70.25270093 / 41.69590181</f>
        <v>-1.6848826354716513</v>
      </c>
      <c r="D16579" t="s">
        <v>362</v>
      </c>
      <c r="E16579" t="s">
        <v>70</v>
      </c>
      <c r="F16579" s="1">
        <v>41886</v>
      </c>
      <c r="G16579">
        <v>3</v>
      </c>
      <c r="O16579">
        <v>7.57</v>
      </c>
      <c r="P16579" t="s">
        <v>71</v>
      </c>
      <c r="Q16579">
        <v>25.4</v>
      </c>
      <c r="R16579" t="s">
        <v>71</v>
      </c>
    </row>
    <row r="16580" spans="1:58" x14ac:dyDescent="0.2">
      <c r="A16580" t="s">
        <v>360</v>
      </c>
      <c r="B16580" t="s">
        <v>361</v>
      </c>
      <c r="C16580">
        <f>-70.25270093 / 41.69590181</f>
        <v>-1.6848826354716513</v>
      </c>
      <c r="D16580" t="s">
        <v>362</v>
      </c>
      <c r="E16580" t="s">
        <v>70</v>
      </c>
      <c r="F16580" s="1">
        <v>41886</v>
      </c>
      <c r="G16580">
        <v>4</v>
      </c>
      <c r="O16580">
        <v>7.13</v>
      </c>
      <c r="P16580" t="s">
        <v>71</v>
      </c>
      <c r="Q16580">
        <v>25</v>
      </c>
      <c r="R16580" t="s">
        <v>71</v>
      </c>
    </row>
    <row r="16581" spans="1:58" x14ac:dyDescent="0.2">
      <c r="A16581" t="s">
        <v>360</v>
      </c>
      <c r="B16581" t="s">
        <v>361</v>
      </c>
      <c r="C16581">
        <f>-70.25270093 / 41.69590181</f>
        <v>-1.6848826354716513</v>
      </c>
      <c r="D16581" t="s">
        <v>362</v>
      </c>
      <c r="E16581" t="s">
        <v>70</v>
      </c>
      <c r="F16581" s="1">
        <v>41886</v>
      </c>
      <c r="G16581">
        <v>5</v>
      </c>
      <c r="K16581">
        <v>3.02</v>
      </c>
      <c r="L16581" t="s">
        <v>71</v>
      </c>
      <c r="O16581">
        <v>4.17</v>
      </c>
      <c r="P16581" t="s">
        <v>71</v>
      </c>
      <c r="Q16581">
        <v>24.4</v>
      </c>
      <c r="R16581" t="s">
        <v>71</v>
      </c>
      <c r="S16581">
        <v>0.98</v>
      </c>
      <c r="T16581" t="s">
        <v>71</v>
      </c>
      <c r="U16581">
        <v>30.35</v>
      </c>
      <c r="V16581" t="s">
        <v>71</v>
      </c>
      <c r="W16581">
        <v>26.04</v>
      </c>
      <c r="X16581" t="s">
        <v>71</v>
      </c>
      <c r="Y16581">
        <v>53.36</v>
      </c>
      <c r="AA16581">
        <v>41.44</v>
      </c>
      <c r="AE16581">
        <v>1.2</v>
      </c>
      <c r="AF16581" t="s">
        <v>71</v>
      </c>
      <c r="AG16581">
        <v>5.2</v>
      </c>
      <c r="AH16581" t="s">
        <v>71</v>
      </c>
      <c r="AS16581">
        <v>6.46</v>
      </c>
      <c r="AT16581" t="s">
        <v>71</v>
      </c>
    </row>
    <row r="16582" spans="1:58" x14ac:dyDescent="0.2">
      <c r="A16582" t="s">
        <v>360</v>
      </c>
      <c r="B16582" t="s">
        <v>361</v>
      </c>
      <c r="C16582">
        <f>-70.25270093 / 41.69590181</f>
        <v>-1.6848826354716513</v>
      </c>
      <c r="D16582" t="s">
        <v>362</v>
      </c>
      <c r="E16582" t="s">
        <v>70</v>
      </c>
      <c r="F16582" s="1">
        <v>42635</v>
      </c>
      <c r="G16582">
        <v>0.5</v>
      </c>
      <c r="I16582">
        <v>5.6</v>
      </c>
      <c r="J16582" t="s">
        <v>71</v>
      </c>
      <c r="K16582">
        <v>0.54</v>
      </c>
      <c r="L16582" t="s">
        <v>71</v>
      </c>
      <c r="M16582">
        <v>5.6</v>
      </c>
      <c r="N16582" t="s">
        <v>71</v>
      </c>
      <c r="O16582">
        <v>6.8</v>
      </c>
      <c r="P16582" t="s">
        <v>71</v>
      </c>
      <c r="Q16582">
        <v>22.1</v>
      </c>
      <c r="R16582" t="s">
        <v>71</v>
      </c>
      <c r="S16582">
        <v>0.94</v>
      </c>
      <c r="T16582" t="s">
        <v>71</v>
      </c>
      <c r="U16582">
        <v>29.12</v>
      </c>
      <c r="V16582" t="s">
        <v>71</v>
      </c>
      <c r="W16582">
        <v>16.72</v>
      </c>
      <c r="X16582" t="s">
        <v>71</v>
      </c>
      <c r="Y16582">
        <v>52.77</v>
      </c>
      <c r="AA16582">
        <v>24.56</v>
      </c>
      <c r="AC16582">
        <v>35.17</v>
      </c>
      <c r="AE16582">
        <v>0.5</v>
      </c>
      <c r="AF16582" t="s">
        <v>71</v>
      </c>
      <c r="AG16582">
        <v>5.05</v>
      </c>
      <c r="AH16582" t="s">
        <v>71</v>
      </c>
      <c r="AS16582">
        <v>1.69</v>
      </c>
      <c r="AT16582" t="s">
        <v>71</v>
      </c>
      <c r="BE16582">
        <v>2.23</v>
      </c>
      <c r="BF16582" t="s">
        <v>71</v>
      </c>
    </row>
    <row r="16583" spans="1:58" x14ac:dyDescent="0.2">
      <c r="A16583" t="s">
        <v>360</v>
      </c>
      <c r="B16583" t="s">
        <v>361</v>
      </c>
      <c r="C16583">
        <f>-70.25270093 / 41.69590181</f>
        <v>-1.6848826354716513</v>
      </c>
      <c r="D16583" t="s">
        <v>362</v>
      </c>
      <c r="E16583" t="s">
        <v>70</v>
      </c>
      <c r="F16583" s="1">
        <v>42635</v>
      </c>
      <c r="G16583">
        <v>1</v>
      </c>
      <c r="O16583">
        <v>6.6</v>
      </c>
      <c r="P16583" t="s">
        <v>71</v>
      </c>
      <c r="Q16583">
        <v>22.1</v>
      </c>
      <c r="R16583" t="s">
        <v>71</v>
      </c>
    </row>
    <row r="16584" spans="1:58" x14ac:dyDescent="0.2">
      <c r="A16584" t="s">
        <v>360</v>
      </c>
      <c r="B16584" t="s">
        <v>361</v>
      </c>
      <c r="C16584">
        <f>-70.25270093 / 41.69590181</f>
        <v>-1.6848826354716513</v>
      </c>
      <c r="D16584" t="s">
        <v>362</v>
      </c>
      <c r="E16584" t="s">
        <v>70</v>
      </c>
      <c r="F16584" s="1">
        <v>42635</v>
      </c>
      <c r="G16584">
        <v>2</v>
      </c>
      <c r="O16584">
        <v>6.64</v>
      </c>
      <c r="P16584" t="s">
        <v>71</v>
      </c>
      <c r="Q16584">
        <v>22.1</v>
      </c>
      <c r="R16584" t="s">
        <v>71</v>
      </c>
    </row>
    <row r="16585" spans="1:58" x14ac:dyDescent="0.2">
      <c r="A16585" t="s">
        <v>360</v>
      </c>
      <c r="B16585" t="s">
        <v>361</v>
      </c>
      <c r="C16585">
        <f>-70.25270093 / 41.69590181</f>
        <v>-1.6848826354716513</v>
      </c>
      <c r="D16585" t="s">
        <v>362</v>
      </c>
      <c r="E16585" t="s">
        <v>70</v>
      </c>
      <c r="F16585" s="1">
        <v>42635</v>
      </c>
      <c r="G16585">
        <v>3</v>
      </c>
      <c r="O16585">
        <v>6.71</v>
      </c>
      <c r="P16585" t="s">
        <v>71</v>
      </c>
      <c r="Q16585">
        <v>22.1</v>
      </c>
      <c r="R16585" t="s">
        <v>71</v>
      </c>
    </row>
    <row r="16586" spans="1:58" x14ac:dyDescent="0.2">
      <c r="A16586" t="s">
        <v>360</v>
      </c>
      <c r="B16586" t="s">
        <v>361</v>
      </c>
      <c r="C16586">
        <f>-70.25270093 / 41.69590181</f>
        <v>-1.6848826354716513</v>
      </c>
      <c r="D16586" t="s">
        <v>362</v>
      </c>
      <c r="E16586" t="s">
        <v>70</v>
      </c>
      <c r="F16586" s="1">
        <v>42635</v>
      </c>
      <c r="G16586">
        <v>4</v>
      </c>
      <c r="O16586">
        <v>6.41</v>
      </c>
      <c r="P16586" t="s">
        <v>71</v>
      </c>
      <c r="Q16586">
        <v>22</v>
      </c>
      <c r="R16586" t="s">
        <v>71</v>
      </c>
    </row>
    <row r="16587" spans="1:58" x14ac:dyDescent="0.2">
      <c r="A16587" t="s">
        <v>360</v>
      </c>
      <c r="B16587" t="s">
        <v>361</v>
      </c>
      <c r="C16587">
        <f>-70.25270093 / 41.69590181</f>
        <v>-1.6848826354716513</v>
      </c>
      <c r="D16587" t="s">
        <v>362</v>
      </c>
      <c r="E16587" t="s">
        <v>70</v>
      </c>
      <c r="F16587" s="1">
        <v>42635</v>
      </c>
      <c r="G16587">
        <v>5</v>
      </c>
      <c r="K16587">
        <v>0.57999999999999996</v>
      </c>
      <c r="L16587" t="s">
        <v>71</v>
      </c>
      <c r="O16587">
        <v>6.39</v>
      </c>
      <c r="P16587" t="s">
        <v>71</v>
      </c>
      <c r="Q16587">
        <v>22</v>
      </c>
      <c r="R16587" t="s">
        <v>71</v>
      </c>
      <c r="S16587">
        <v>0.7</v>
      </c>
      <c r="T16587" t="s">
        <v>71</v>
      </c>
      <c r="W16587">
        <v>15.83</v>
      </c>
      <c r="X16587" t="s">
        <v>71</v>
      </c>
      <c r="Y16587">
        <v>-0.99</v>
      </c>
      <c r="AA16587">
        <v>25.26</v>
      </c>
      <c r="AE16587">
        <v>0</v>
      </c>
      <c r="AF16587" t="s">
        <v>71</v>
      </c>
      <c r="AG16587">
        <v>4.8099999999999996</v>
      </c>
      <c r="AH16587" t="s">
        <v>71</v>
      </c>
      <c r="AS16587">
        <v>1.76</v>
      </c>
      <c r="AT16587" t="s">
        <v>71</v>
      </c>
      <c r="BE16587">
        <v>2.34</v>
      </c>
      <c r="BF16587" t="s">
        <v>71</v>
      </c>
    </row>
    <row r="16588" spans="1:58" x14ac:dyDescent="0.2">
      <c r="A16588" t="s">
        <v>363</v>
      </c>
      <c r="B16588" t="s">
        <v>364</v>
      </c>
      <c r="C16588">
        <f>-70.2169921 / 41.69635407</f>
        <v>-1.6840079586363701</v>
      </c>
      <c r="D16588" t="s">
        <v>365</v>
      </c>
      <c r="E16588" t="s">
        <v>70</v>
      </c>
      <c r="F16588" s="1">
        <v>37873</v>
      </c>
      <c r="G16588">
        <v>0.5</v>
      </c>
      <c r="I16588">
        <v>1.01</v>
      </c>
      <c r="J16588" t="s">
        <v>71</v>
      </c>
      <c r="K16588">
        <v>102.03</v>
      </c>
      <c r="L16588" t="s">
        <v>71</v>
      </c>
      <c r="M16588">
        <v>0.5</v>
      </c>
      <c r="N16588" t="s">
        <v>71</v>
      </c>
      <c r="O16588">
        <v>1.55</v>
      </c>
      <c r="P16588" t="s">
        <v>71</v>
      </c>
      <c r="Q16588">
        <v>22.9</v>
      </c>
      <c r="R16588" t="s">
        <v>71</v>
      </c>
      <c r="S16588">
        <v>8.8000000000000007</v>
      </c>
      <c r="T16588" t="s">
        <v>71</v>
      </c>
      <c r="U16588">
        <v>272.57</v>
      </c>
      <c r="V16588" t="s">
        <v>71</v>
      </c>
      <c r="W16588">
        <v>276</v>
      </c>
      <c r="X16588" t="s">
        <v>71</v>
      </c>
      <c r="Y16588">
        <v>85.02</v>
      </c>
      <c r="AA16588">
        <v>75.97</v>
      </c>
      <c r="AC16588">
        <v>69.989999999999995</v>
      </c>
      <c r="AE16588">
        <v>9.3800000000000008</v>
      </c>
      <c r="AF16588" t="s">
        <v>71</v>
      </c>
      <c r="AG16588">
        <v>6.17</v>
      </c>
      <c r="AH16588" t="s">
        <v>71</v>
      </c>
      <c r="AS16588">
        <v>244.9</v>
      </c>
      <c r="AT16588" t="s">
        <v>71</v>
      </c>
    </row>
    <row r="16589" spans="1:58" x14ac:dyDescent="0.2">
      <c r="A16589" t="s">
        <v>372</v>
      </c>
      <c r="B16589" t="s">
        <v>373</v>
      </c>
      <c r="C16589">
        <f>-70.23225281 / 41.69621307</f>
        <v>-1.6843796507873132</v>
      </c>
      <c r="D16589" t="s">
        <v>374</v>
      </c>
      <c r="E16589" t="s">
        <v>70</v>
      </c>
      <c r="F16589" s="1">
        <v>37873</v>
      </c>
      <c r="G16589">
        <v>0.5</v>
      </c>
      <c r="I16589">
        <v>3.15</v>
      </c>
      <c r="J16589" t="s">
        <v>71</v>
      </c>
      <c r="K16589">
        <v>9.41</v>
      </c>
      <c r="L16589" t="s">
        <v>71</v>
      </c>
      <c r="M16589">
        <v>2.5</v>
      </c>
      <c r="N16589" t="s">
        <v>71</v>
      </c>
      <c r="O16589">
        <v>5.66</v>
      </c>
      <c r="P16589" t="s">
        <v>71</v>
      </c>
      <c r="Q16589">
        <v>21.3</v>
      </c>
      <c r="R16589" t="s">
        <v>71</v>
      </c>
      <c r="S16589">
        <v>0.05</v>
      </c>
      <c r="T16589" t="s">
        <v>71</v>
      </c>
      <c r="U16589">
        <v>1.55</v>
      </c>
      <c r="V16589" t="s">
        <v>71</v>
      </c>
      <c r="W16589">
        <v>30.8</v>
      </c>
      <c r="X16589" t="s">
        <v>71</v>
      </c>
      <c r="Y16589">
        <v>10.47</v>
      </c>
      <c r="AA16589">
        <v>52.59</v>
      </c>
      <c r="AC16589">
        <v>46.8</v>
      </c>
      <c r="AE16589">
        <v>0.27</v>
      </c>
      <c r="AF16589" t="s">
        <v>71</v>
      </c>
      <c r="AG16589">
        <v>5.88</v>
      </c>
      <c r="AH16589" t="s">
        <v>71</v>
      </c>
      <c r="AS16589">
        <v>0.03</v>
      </c>
      <c r="AT16589" t="s">
        <v>71</v>
      </c>
    </row>
    <row r="16590" spans="1:58" x14ac:dyDescent="0.2">
      <c r="A16590" t="s">
        <v>372</v>
      </c>
      <c r="B16590" t="s">
        <v>373</v>
      </c>
      <c r="C16590">
        <f>-70.23225281 / 41.69621307</f>
        <v>-1.6843796507873132</v>
      </c>
      <c r="D16590" t="s">
        <v>374</v>
      </c>
      <c r="E16590" t="s">
        <v>70</v>
      </c>
      <c r="F16590" s="1">
        <v>37873</v>
      </c>
      <c r="G16590">
        <v>1.5</v>
      </c>
      <c r="O16590">
        <v>5.46</v>
      </c>
      <c r="P16590" t="s">
        <v>71</v>
      </c>
      <c r="Q16590">
        <v>21.2</v>
      </c>
      <c r="R16590" t="s">
        <v>71</v>
      </c>
    </row>
    <row r="16591" spans="1:58" x14ac:dyDescent="0.2">
      <c r="A16591" t="s">
        <v>372</v>
      </c>
      <c r="B16591" t="s">
        <v>373</v>
      </c>
      <c r="C16591">
        <f>-70.23225281 / 41.69621307</f>
        <v>-1.6843796507873132</v>
      </c>
      <c r="D16591" t="s">
        <v>374</v>
      </c>
      <c r="E16591" t="s">
        <v>70</v>
      </c>
      <c r="F16591" s="1">
        <v>37873</v>
      </c>
      <c r="G16591">
        <v>2.5</v>
      </c>
      <c r="K16591">
        <v>7.06</v>
      </c>
      <c r="L16591" t="s">
        <v>71</v>
      </c>
      <c r="O16591">
        <v>5.43</v>
      </c>
      <c r="P16591" t="s">
        <v>71</v>
      </c>
      <c r="Q16591">
        <v>21.1</v>
      </c>
      <c r="R16591" t="s">
        <v>71</v>
      </c>
      <c r="S16591">
        <v>0.2</v>
      </c>
      <c r="T16591" t="s">
        <v>71</v>
      </c>
      <c r="U16591">
        <v>6.19</v>
      </c>
      <c r="V16591" t="s">
        <v>71</v>
      </c>
      <c r="W16591">
        <v>31.1</v>
      </c>
      <c r="X16591" t="s">
        <v>71</v>
      </c>
      <c r="Y16591">
        <v>30.44</v>
      </c>
      <c r="AA16591">
        <v>49.77</v>
      </c>
      <c r="AE16591">
        <v>0.28000000000000003</v>
      </c>
      <c r="AF16591" t="s">
        <v>71</v>
      </c>
      <c r="AG16591">
        <v>5.91</v>
      </c>
      <c r="AH16591" t="s">
        <v>71</v>
      </c>
      <c r="AS16591">
        <v>0.03</v>
      </c>
      <c r="AT16591" t="s">
        <v>71</v>
      </c>
    </row>
    <row r="16592" spans="1:58" x14ac:dyDescent="0.2">
      <c r="A16592" t="s">
        <v>381</v>
      </c>
      <c r="B16592" t="s">
        <v>382</v>
      </c>
      <c r="C16592">
        <f>-70.23627538 / 41.69424467</f>
        <v>-1.6845556487688733</v>
      </c>
      <c r="D16592" t="s">
        <v>383</v>
      </c>
      <c r="E16592" t="s">
        <v>70</v>
      </c>
      <c r="F16592" s="1">
        <v>37873</v>
      </c>
      <c r="G16592">
        <v>0.5</v>
      </c>
      <c r="I16592">
        <v>6.3</v>
      </c>
      <c r="J16592" t="s">
        <v>71</v>
      </c>
      <c r="K16592">
        <v>4.84</v>
      </c>
      <c r="L16592" t="s">
        <v>71</v>
      </c>
      <c r="M16592">
        <v>3.7</v>
      </c>
      <c r="N16592" t="s">
        <v>71</v>
      </c>
      <c r="O16592">
        <v>7.73</v>
      </c>
      <c r="P16592" t="s">
        <v>71</v>
      </c>
      <c r="Q16592">
        <v>22.7</v>
      </c>
      <c r="R16592" t="s">
        <v>71</v>
      </c>
      <c r="S16592">
        <v>0.2</v>
      </c>
      <c r="T16592" t="s">
        <v>71</v>
      </c>
      <c r="U16592">
        <v>6.19</v>
      </c>
      <c r="V16592" t="s">
        <v>71</v>
      </c>
      <c r="W16592">
        <v>11.3</v>
      </c>
      <c r="X16592" t="s">
        <v>71</v>
      </c>
      <c r="Y16592">
        <v>30.44</v>
      </c>
      <c r="AA16592">
        <v>46.07</v>
      </c>
      <c r="AC16592">
        <v>41.15</v>
      </c>
      <c r="AE16592">
        <v>0.03</v>
      </c>
      <c r="AF16592" t="s">
        <v>71</v>
      </c>
      <c r="AG16592">
        <v>5.01</v>
      </c>
      <c r="AH16592" t="s">
        <v>71</v>
      </c>
      <c r="AS16592">
        <v>1.9</v>
      </c>
      <c r="AT16592" t="s">
        <v>71</v>
      </c>
    </row>
    <row r="16593" spans="1:46" x14ac:dyDescent="0.2">
      <c r="A16593" t="s">
        <v>381</v>
      </c>
      <c r="B16593" t="s">
        <v>382</v>
      </c>
      <c r="C16593">
        <f>-70.23627538 / 41.69424467</f>
        <v>-1.6845556487688733</v>
      </c>
      <c r="D16593" t="s">
        <v>383</v>
      </c>
      <c r="E16593" t="s">
        <v>70</v>
      </c>
      <c r="F16593" s="1">
        <v>37873</v>
      </c>
      <c r="G16593">
        <v>1.5</v>
      </c>
      <c r="O16593">
        <v>7.71</v>
      </c>
      <c r="P16593" t="s">
        <v>71</v>
      </c>
      <c r="Q16593">
        <v>22.6</v>
      </c>
      <c r="R16593" t="s">
        <v>71</v>
      </c>
    </row>
    <row r="16594" spans="1:46" x14ac:dyDescent="0.2">
      <c r="A16594" t="s">
        <v>381</v>
      </c>
      <c r="B16594" t="s">
        <v>382</v>
      </c>
      <c r="C16594">
        <f>-70.23627538 / 41.69424467</f>
        <v>-1.6845556487688733</v>
      </c>
      <c r="D16594" t="s">
        <v>383</v>
      </c>
      <c r="E16594" t="s">
        <v>70</v>
      </c>
      <c r="F16594" s="1">
        <v>37873</v>
      </c>
      <c r="G16594">
        <v>2.5</v>
      </c>
      <c r="O16594">
        <v>7.71</v>
      </c>
      <c r="P16594" t="s">
        <v>71</v>
      </c>
      <c r="Q16594">
        <v>22.6</v>
      </c>
      <c r="R16594" t="s">
        <v>71</v>
      </c>
    </row>
    <row r="16595" spans="1:46" x14ac:dyDescent="0.2">
      <c r="A16595" t="s">
        <v>381</v>
      </c>
      <c r="B16595" t="s">
        <v>382</v>
      </c>
      <c r="C16595">
        <f>-70.23627538 / 41.69424467</f>
        <v>-1.6845556487688733</v>
      </c>
      <c r="D16595" t="s">
        <v>383</v>
      </c>
      <c r="E16595" t="s">
        <v>70</v>
      </c>
      <c r="F16595" s="1">
        <v>37873</v>
      </c>
      <c r="G16595">
        <v>3.5</v>
      </c>
      <c r="O16595">
        <v>7.65</v>
      </c>
      <c r="P16595" t="s">
        <v>71</v>
      </c>
      <c r="Q16595">
        <v>22.6</v>
      </c>
      <c r="R16595" t="s">
        <v>71</v>
      </c>
    </row>
    <row r="16596" spans="1:46" x14ac:dyDescent="0.2">
      <c r="A16596" t="s">
        <v>381</v>
      </c>
      <c r="B16596" t="s">
        <v>382</v>
      </c>
      <c r="C16596">
        <f>-70.23627538 / 41.69424467</f>
        <v>-1.6845556487688733</v>
      </c>
      <c r="D16596" t="s">
        <v>383</v>
      </c>
      <c r="E16596" t="s">
        <v>70</v>
      </c>
      <c r="F16596" s="1">
        <v>37873</v>
      </c>
      <c r="G16596">
        <v>4.5</v>
      </c>
      <c r="O16596">
        <v>7.58</v>
      </c>
      <c r="P16596" t="s">
        <v>71</v>
      </c>
      <c r="Q16596">
        <v>22.5</v>
      </c>
      <c r="R16596" t="s">
        <v>71</v>
      </c>
    </row>
    <row r="16597" spans="1:46" x14ac:dyDescent="0.2">
      <c r="A16597" t="s">
        <v>381</v>
      </c>
      <c r="B16597" t="s">
        <v>382</v>
      </c>
      <c r="C16597">
        <f>-70.23627538 / 41.69424467</f>
        <v>-1.6845556487688733</v>
      </c>
      <c r="D16597" t="s">
        <v>383</v>
      </c>
      <c r="E16597" t="s">
        <v>70</v>
      </c>
      <c r="F16597" s="1">
        <v>37873</v>
      </c>
      <c r="G16597">
        <v>5.5</v>
      </c>
      <c r="K16597">
        <v>3.71</v>
      </c>
      <c r="L16597" t="s">
        <v>71</v>
      </c>
      <c r="O16597">
        <v>7.21</v>
      </c>
      <c r="P16597" t="s">
        <v>71</v>
      </c>
      <c r="Q16597">
        <v>22.3</v>
      </c>
      <c r="R16597" t="s">
        <v>71</v>
      </c>
      <c r="S16597">
        <v>0.6</v>
      </c>
      <c r="T16597" t="s">
        <v>71</v>
      </c>
      <c r="U16597">
        <v>18.579999999999998</v>
      </c>
      <c r="V16597" t="s">
        <v>71</v>
      </c>
      <c r="W16597">
        <v>35.5</v>
      </c>
      <c r="X16597" t="s">
        <v>71</v>
      </c>
      <c r="Y16597">
        <v>46.29</v>
      </c>
      <c r="AA16597">
        <v>43.46</v>
      </c>
      <c r="AE16597">
        <v>0.05</v>
      </c>
      <c r="AF16597" t="s">
        <v>71</v>
      </c>
      <c r="AG16597">
        <v>5.04</v>
      </c>
      <c r="AH16597" t="s">
        <v>71</v>
      </c>
      <c r="AS16597">
        <v>0.92</v>
      </c>
      <c r="AT16597" t="s">
        <v>71</v>
      </c>
    </row>
    <row r="16598" spans="1:46" x14ac:dyDescent="0.2">
      <c r="A16598" t="s">
        <v>381</v>
      </c>
      <c r="B16598" t="s">
        <v>382</v>
      </c>
      <c r="C16598">
        <f>-70.23627538 / 41.69424467</f>
        <v>-1.6845556487688733</v>
      </c>
      <c r="D16598" t="s">
        <v>383</v>
      </c>
      <c r="E16598" t="s">
        <v>70</v>
      </c>
      <c r="F16598" s="1">
        <v>38251</v>
      </c>
      <c r="G16598">
        <v>0.5</v>
      </c>
      <c r="I16598">
        <v>6.4</v>
      </c>
      <c r="J16598" t="s">
        <v>71</v>
      </c>
      <c r="K16598">
        <v>1.43</v>
      </c>
      <c r="L16598" t="s">
        <v>71</v>
      </c>
      <c r="M16598">
        <v>3.3</v>
      </c>
      <c r="N16598" t="s">
        <v>71</v>
      </c>
      <c r="O16598">
        <v>8.31</v>
      </c>
      <c r="P16598" t="s">
        <v>71</v>
      </c>
      <c r="Q16598">
        <v>20.5</v>
      </c>
      <c r="R16598" t="s">
        <v>71</v>
      </c>
      <c r="S16598">
        <v>0.24</v>
      </c>
      <c r="T16598" t="s">
        <v>71</v>
      </c>
      <c r="U16598">
        <v>7.43</v>
      </c>
      <c r="V16598" t="s">
        <v>71</v>
      </c>
      <c r="W16598">
        <v>11.06</v>
      </c>
      <c r="X16598" t="s">
        <v>71</v>
      </c>
      <c r="Y16598">
        <v>33.07</v>
      </c>
      <c r="AA16598">
        <v>34.11</v>
      </c>
      <c r="AC16598">
        <v>42.8</v>
      </c>
      <c r="AE16598">
        <v>2.02</v>
      </c>
      <c r="AF16598" t="s">
        <v>71</v>
      </c>
      <c r="AG16598">
        <v>5.36</v>
      </c>
      <c r="AH16598" t="s">
        <v>71</v>
      </c>
      <c r="AS16598">
        <v>0.66</v>
      </c>
      <c r="AT16598" t="s">
        <v>71</v>
      </c>
    </row>
    <row r="16599" spans="1:46" x14ac:dyDescent="0.2">
      <c r="A16599" t="s">
        <v>381</v>
      </c>
      <c r="B16599" t="s">
        <v>382</v>
      </c>
      <c r="C16599">
        <f>-70.23627538 / 41.69424467</f>
        <v>-1.6845556487688733</v>
      </c>
      <c r="D16599" t="s">
        <v>383</v>
      </c>
      <c r="E16599" t="s">
        <v>70</v>
      </c>
      <c r="F16599" s="1">
        <v>38251</v>
      </c>
      <c r="G16599">
        <v>1.5</v>
      </c>
      <c r="O16599">
        <v>8.3699999999999992</v>
      </c>
      <c r="P16599" t="s">
        <v>71</v>
      </c>
      <c r="Q16599">
        <v>20.399999999999999</v>
      </c>
      <c r="R16599" t="s">
        <v>71</v>
      </c>
    </row>
    <row r="16600" spans="1:46" x14ac:dyDescent="0.2">
      <c r="A16600" t="s">
        <v>381</v>
      </c>
      <c r="B16600" t="s">
        <v>382</v>
      </c>
      <c r="C16600">
        <f>-70.23627538 / 41.69424467</f>
        <v>-1.6845556487688733</v>
      </c>
      <c r="D16600" t="s">
        <v>383</v>
      </c>
      <c r="E16600" t="s">
        <v>70</v>
      </c>
      <c r="F16600" s="1">
        <v>38251</v>
      </c>
      <c r="G16600">
        <v>2.5</v>
      </c>
      <c r="O16600">
        <v>8.36</v>
      </c>
      <c r="P16600" t="s">
        <v>71</v>
      </c>
      <c r="Q16600">
        <v>20.399999999999999</v>
      </c>
      <c r="R16600" t="s">
        <v>71</v>
      </c>
    </row>
    <row r="16601" spans="1:46" x14ac:dyDescent="0.2">
      <c r="A16601" t="s">
        <v>381</v>
      </c>
      <c r="B16601" t="s">
        <v>382</v>
      </c>
      <c r="C16601">
        <f>-70.23627538 / 41.69424467</f>
        <v>-1.6845556487688733</v>
      </c>
      <c r="D16601" t="s">
        <v>383</v>
      </c>
      <c r="E16601" t="s">
        <v>70</v>
      </c>
      <c r="F16601" s="1">
        <v>38251</v>
      </c>
      <c r="G16601">
        <v>3.5</v>
      </c>
      <c r="O16601">
        <v>8.34</v>
      </c>
      <c r="P16601" t="s">
        <v>71</v>
      </c>
      <c r="Q16601">
        <v>20.399999999999999</v>
      </c>
      <c r="R16601" t="s">
        <v>71</v>
      </c>
    </row>
    <row r="16602" spans="1:46" x14ac:dyDescent="0.2">
      <c r="A16602" t="s">
        <v>381</v>
      </c>
      <c r="B16602" t="s">
        <v>382</v>
      </c>
      <c r="C16602">
        <f>-70.23627538 / 41.69424467</f>
        <v>-1.6845556487688733</v>
      </c>
      <c r="D16602" t="s">
        <v>383</v>
      </c>
      <c r="E16602" t="s">
        <v>70</v>
      </c>
      <c r="F16602" s="1">
        <v>38251</v>
      </c>
      <c r="G16602">
        <v>4.5</v>
      </c>
      <c r="O16602">
        <v>8.2799999999999994</v>
      </c>
      <c r="P16602" t="s">
        <v>71</v>
      </c>
      <c r="Q16602">
        <v>20.100000000000001</v>
      </c>
      <c r="R16602" t="s">
        <v>71</v>
      </c>
    </row>
    <row r="16603" spans="1:46" x14ac:dyDescent="0.2">
      <c r="A16603" t="s">
        <v>381</v>
      </c>
      <c r="B16603" t="s">
        <v>382</v>
      </c>
      <c r="C16603">
        <f>-70.23627538 / 41.69424467</f>
        <v>-1.6845556487688733</v>
      </c>
      <c r="D16603" t="s">
        <v>383</v>
      </c>
      <c r="E16603" t="s">
        <v>70</v>
      </c>
      <c r="F16603" s="1">
        <v>38251</v>
      </c>
      <c r="G16603">
        <v>5.5</v>
      </c>
      <c r="K16603">
        <v>1.24</v>
      </c>
      <c r="L16603" t="s">
        <v>71</v>
      </c>
      <c r="O16603">
        <v>8.15</v>
      </c>
      <c r="P16603" t="s">
        <v>71</v>
      </c>
      <c r="Q16603">
        <v>19.8</v>
      </c>
      <c r="R16603" t="s">
        <v>71</v>
      </c>
      <c r="S16603">
        <v>0.25</v>
      </c>
      <c r="T16603" t="s">
        <v>71</v>
      </c>
      <c r="U16603">
        <v>7.74</v>
      </c>
      <c r="V16603" t="s">
        <v>71</v>
      </c>
      <c r="W16603">
        <v>11.47</v>
      </c>
      <c r="X16603" t="s">
        <v>71</v>
      </c>
      <c r="Y16603">
        <v>33.659999999999997</v>
      </c>
      <c r="AA16603">
        <v>32.71</v>
      </c>
      <c r="AE16603">
        <v>1.82</v>
      </c>
      <c r="AF16603" t="s">
        <v>71</v>
      </c>
      <c r="AG16603">
        <v>5.32</v>
      </c>
      <c r="AH16603" t="s">
        <v>71</v>
      </c>
      <c r="AS16603">
        <v>0.89</v>
      </c>
      <c r="AT16603" t="s">
        <v>71</v>
      </c>
    </row>
    <row r="16604" spans="1:46" x14ac:dyDescent="0.2">
      <c r="A16604" t="s">
        <v>381</v>
      </c>
      <c r="B16604" t="s">
        <v>382</v>
      </c>
      <c r="C16604">
        <f>-70.23627538 / 41.69424467</f>
        <v>-1.6845556487688733</v>
      </c>
      <c r="D16604" t="s">
        <v>383</v>
      </c>
      <c r="E16604" t="s">
        <v>70</v>
      </c>
      <c r="F16604" s="1">
        <v>38628</v>
      </c>
      <c r="G16604">
        <v>0.5</v>
      </c>
      <c r="I16604">
        <v>7.5</v>
      </c>
      <c r="J16604" t="s">
        <v>71</v>
      </c>
      <c r="K16604">
        <v>2.11</v>
      </c>
      <c r="L16604" t="s">
        <v>71</v>
      </c>
      <c r="M16604">
        <v>4.2</v>
      </c>
      <c r="N16604" t="s">
        <v>71</v>
      </c>
      <c r="O16604">
        <v>7.9</v>
      </c>
      <c r="P16604" t="s">
        <v>71</v>
      </c>
      <c r="Q16604">
        <v>20.8</v>
      </c>
      <c r="R16604" t="s">
        <v>71</v>
      </c>
      <c r="S16604">
        <v>0.2</v>
      </c>
      <c r="T16604" t="s">
        <v>71</v>
      </c>
      <c r="U16604">
        <v>6.19</v>
      </c>
      <c r="V16604" t="s">
        <v>71</v>
      </c>
      <c r="W16604">
        <v>18.7</v>
      </c>
      <c r="X16604" t="s">
        <v>71</v>
      </c>
      <c r="Y16604">
        <v>30.44</v>
      </c>
      <c r="AA16604">
        <v>37.93</v>
      </c>
      <c r="AC16604">
        <v>39.32</v>
      </c>
      <c r="AE16604">
        <v>2.02</v>
      </c>
      <c r="AF16604" t="s">
        <v>71</v>
      </c>
      <c r="AG16604">
        <v>5.37</v>
      </c>
      <c r="AH16604" t="s">
        <v>71</v>
      </c>
      <c r="AS16604">
        <v>1.1599999999999999</v>
      </c>
      <c r="AT16604" t="s">
        <v>71</v>
      </c>
    </row>
    <row r="16605" spans="1:46" x14ac:dyDescent="0.2">
      <c r="A16605" t="s">
        <v>381</v>
      </c>
      <c r="B16605" t="s">
        <v>382</v>
      </c>
      <c r="C16605">
        <f>-70.23627538 / 41.69424467</f>
        <v>-1.6845556487688733</v>
      </c>
      <c r="D16605" t="s">
        <v>383</v>
      </c>
      <c r="E16605" t="s">
        <v>70</v>
      </c>
      <c r="F16605" s="1">
        <v>38628</v>
      </c>
      <c r="G16605">
        <v>1.5</v>
      </c>
      <c r="O16605">
        <v>8.15</v>
      </c>
      <c r="P16605" t="s">
        <v>71</v>
      </c>
      <c r="Q16605">
        <v>20.100000000000001</v>
      </c>
      <c r="R16605" t="s">
        <v>71</v>
      </c>
    </row>
    <row r="16606" spans="1:46" x14ac:dyDescent="0.2">
      <c r="A16606" t="s">
        <v>381</v>
      </c>
      <c r="B16606" t="s">
        <v>382</v>
      </c>
      <c r="C16606">
        <f>-70.23627538 / 41.69424467</f>
        <v>-1.6845556487688733</v>
      </c>
      <c r="D16606" t="s">
        <v>383</v>
      </c>
      <c r="E16606" t="s">
        <v>70</v>
      </c>
      <c r="F16606" s="1">
        <v>38628</v>
      </c>
      <c r="G16606">
        <v>2.5</v>
      </c>
      <c r="O16606">
        <v>8.08</v>
      </c>
      <c r="P16606" t="s">
        <v>71</v>
      </c>
      <c r="Q16606">
        <v>19.899999999999999</v>
      </c>
      <c r="R16606" t="s">
        <v>71</v>
      </c>
    </row>
    <row r="16607" spans="1:46" x14ac:dyDescent="0.2">
      <c r="A16607" t="s">
        <v>381</v>
      </c>
      <c r="B16607" t="s">
        <v>382</v>
      </c>
      <c r="C16607">
        <f>-70.23627538 / 41.69424467</f>
        <v>-1.6845556487688733</v>
      </c>
      <c r="D16607" t="s">
        <v>383</v>
      </c>
      <c r="E16607" t="s">
        <v>70</v>
      </c>
      <c r="F16607" s="1">
        <v>38628</v>
      </c>
      <c r="G16607">
        <v>3.5</v>
      </c>
      <c r="O16607">
        <v>8</v>
      </c>
      <c r="P16607" t="s">
        <v>71</v>
      </c>
      <c r="Q16607">
        <v>19.7</v>
      </c>
      <c r="R16607" t="s">
        <v>71</v>
      </c>
    </row>
    <row r="16608" spans="1:46" x14ac:dyDescent="0.2">
      <c r="A16608" t="s">
        <v>381</v>
      </c>
      <c r="B16608" t="s">
        <v>382</v>
      </c>
      <c r="C16608">
        <f>-70.23627538 / 41.69424467</f>
        <v>-1.6845556487688733</v>
      </c>
      <c r="D16608" t="s">
        <v>383</v>
      </c>
      <c r="E16608" t="s">
        <v>70</v>
      </c>
      <c r="F16608" s="1">
        <v>38628</v>
      </c>
      <c r="G16608">
        <v>4.5</v>
      </c>
      <c r="O16608">
        <v>7.87</v>
      </c>
      <c r="P16608" t="s">
        <v>71</v>
      </c>
      <c r="Q16608">
        <v>19.5</v>
      </c>
      <c r="R16608" t="s">
        <v>71</v>
      </c>
    </row>
    <row r="16609" spans="1:46" x14ac:dyDescent="0.2">
      <c r="A16609" t="s">
        <v>381</v>
      </c>
      <c r="B16609" t="s">
        <v>382</v>
      </c>
      <c r="C16609">
        <f>-70.23627538 / 41.69424467</f>
        <v>-1.6845556487688733</v>
      </c>
      <c r="D16609" t="s">
        <v>383</v>
      </c>
      <c r="E16609" t="s">
        <v>70</v>
      </c>
      <c r="F16609" s="1">
        <v>38628</v>
      </c>
      <c r="G16609">
        <v>5.5</v>
      </c>
      <c r="O16609">
        <v>3.7</v>
      </c>
      <c r="P16609" t="s">
        <v>71</v>
      </c>
      <c r="Q16609">
        <v>18.600000000000001</v>
      </c>
      <c r="R16609" t="s">
        <v>71</v>
      </c>
    </row>
    <row r="16610" spans="1:46" x14ac:dyDescent="0.2">
      <c r="A16610" t="s">
        <v>381</v>
      </c>
      <c r="B16610" t="s">
        <v>382</v>
      </c>
      <c r="C16610">
        <f>-70.23627538 / 41.69424467</f>
        <v>-1.6845556487688733</v>
      </c>
      <c r="D16610" t="s">
        <v>383</v>
      </c>
      <c r="E16610" t="s">
        <v>70</v>
      </c>
      <c r="F16610" s="1">
        <v>38628</v>
      </c>
      <c r="G16610">
        <v>6.5</v>
      </c>
      <c r="K16610">
        <v>73.489999999999995</v>
      </c>
      <c r="L16610" t="s">
        <v>71</v>
      </c>
      <c r="O16610">
        <v>0.88</v>
      </c>
      <c r="P16610" t="s">
        <v>71</v>
      </c>
      <c r="Q16610">
        <v>14.8</v>
      </c>
      <c r="R16610" t="s">
        <v>71</v>
      </c>
      <c r="S16610">
        <v>1.3</v>
      </c>
      <c r="T16610" t="s">
        <v>71</v>
      </c>
      <c r="U16610">
        <v>40.270000000000003</v>
      </c>
      <c r="V16610" t="s">
        <v>71</v>
      </c>
      <c r="W16610">
        <v>34.92</v>
      </c>
      <c r="X16610" t="s">
        <v>71</v>
      </c>
      <c r="Y16610">
        <v>57.44</v>
      </c>
      <c r="AA16610">
        <v>72.760000000000005</v>
      </c>
      <c r="AE16610">
        <v>3.63</v>
      </c>
      <c r="AF16610" t="s">
        <v>71</v>
      </c>
      <c r="AG16610">
        <v>5.34</v>
      </c>
      <c r="AH16610" t="s">
        <v>71</v>
      </c>
      <c r="AS16610">
        <v>3.1</v>
      </c>
      <c r="AT16610" t="s">
        <v>71</v>
      </c>
    </row>
    <row r="16611" spans="1:46" x14ac:dyDescent="0.2">
      <c r="A16611" t="s">
        <v>381</v>
      </c>
      <c r="B16611" t="s">
        <v>382</v>
      </c>
      <c r="C16611">
        <f>-70.23627538 / 41.69424467</f>
        <v>-1.6845556487688733</v>
      </c>
      <c r="D16611" t="s">
        <v>383</v>
      </c>
      <c r="E16611" t="s">
        <v>70</v>
      </c>
      <c r="F16611" s="1">
        <v>38988</v>
      </c>
      <c r="G16611">
        <v>0.5</v>
      </c>
      <c r="I16611">
        <v>7</v>
      </c>
      <c r="J16611" t="s">
        <v>71</v>
      </c>
      <c r="K16611">
        <v>2.5099999999999998</v>
      </c>
      <c r="L16611" t="s">
        <v>71</v>
      </c>
      <c r="M16611">
        <v>2.4</v>
      </c>
      <c r="N16611" t="s">
        <v>71</v>
      </c>
      <c r="O16611">
        <v>8.98</v>
      </c>
      <c r="P16611" t="s">
        <v>71</v>
      </c>
      <c r="Q16611">
        <v>20.7</v>
      </c>
      <c r="R16611" t="s">
        <v>71</v>
      </c>
      <c r="S16611">
        <v>0.26</v>
      </c>
      <c r="T16611" t="s">
        <v>71</v>
      </c>
      <c r="U16611">
        <v>8.15</v>
      </c>
      <c r="V16611" t="s">
        <v>71</v>
      </c>
      <c r="W16611">
        <v>23.73</v>
      </c>
      <c r="X16611" t="s">
        <v>71</v>
      </c>
      <c r="Y16611">
        <v>34.4</v>
      </c>
      <c r="AA16611">
        <v>39.630000000000003</v>
      </c>
      <c r="AC16611">
        <v>47.38</v>
      </c>
      <c r="AE16611">
        <v>2.2200000000000002</v>
      </c>
      <c r="AF16611" t="s">
        <v>71</v>
      </c>
      <c r="AG16611">
        <v>5.49</v>
      </c>
      <c r="AH16611" t="s">
        <v>71</v>
      </c>
      <c r="AS16611">
        <v>1.36</v>
      </c>
      <c r="AT16611" t="s">
        <v>71</v>
      </c>
    </row>
    <row r="16612" spans="1:46" x14ac:dyDescent="0.2">
      <c r="A16612" t="s">
        <v>381</v>
      </c>
      <c r="B16612" t="s">
        <v>382</v>
      </c>
      <c r="C16612">
        <f>-70.23627538 / 41.69424467</f>
        <v>-1.6845556487688733</v>
      </c>
      <c r="D16612" t="s">
        <v>383</v>
      </c>
      <c r="E16612" t="s">
        <v>70</v>
      </c>
      <c r="F16612" s="1">
        <v>38988</v>
      </c>
      <c r="G16612">
        <v>1</v>
      </c>
      <c r="O16612">
        <v>8.7100000000000009</v>
      </c>
      <c r="P16612" t="s">
        <v>71</v>
      </c>
      <c r="Q16612">
        <v>20.5</v>
      </c>
      <c r="R16612" t="s">
        <v>71</v>
      </c>
    </row>
    <row r="16613" spans="1:46" x14ac:dyDescent="0.2">
      <c r="A16613" t="s">
        <v>381</v>
      </c>
      <c r="B16613" t="s">
        <v>382</v>
      </c>
      <c r="C16613">
        <f>-70.23627538 / 41.69424467</f>
        <v>-1.6845556487688733</v>
      </c>
      <c r="D16613" t="s">
        <v>383</v>
      </c>
      <c r="E16613" t="s">
        <v>70</v>
      </c>
      <c r="F16613" s="1">
        <v>38988</v>
      </c>
      <c r="G16613">
        <v>2</v>
      </c>
      <c r="O16613">
        <v>8.5500000000000007</v>
      </c>
      <c r="P16613" t="s">
        <v>71</v>
      </c>
      <c r="Q16613">
        <v>19.899999999999999</v>
      </c>
      <c r="R16613" t="s">
        <v>71</v>
      </c>
    </row>
    <row r="16614" spans="1:46" x14ac:dyDescent="0.2">
      <c r="A16614" t="s">
        <v>381</v>
      </c>
      <c r="B16614" t="s">
        <v>382</v>
      </c>
      <c r="C16614">
        <f>-70.23627538 / 41.69424467</f>
        <v>-1.6845556487688733</v>
      </c>
      <c r="D16614" t="s">
        <v>383</v>
      </c>
      <c r="E16614" t="s">
        <v>70</v>
      </c>
      <c r="F16614" s="1">
        <v>38988</v>
      </c>
      <c r="G16614">
        <v>3</v>
      </c>
      <c r="O16614">
        <v>8.39</v>
      </c>
      <c r="P16614" t="s">
        <v>71</v>
      </c>
      <c r="Q16614">
        <v>19.7</v>
      </c>
      <c r="R16614" t="s">
        <v>71</v>
      </c>
    </row>
    <row r="16615" spans="1:46" x14ac:dyDescent="0.2">
      <c r="A16615" t="s">
        <v>381</v>
      </c>
      <c r="B16615" t="s">
        <v>382</v>
      </c>
      <c r="C16615">
        <f>-70.23627538 / 41.69424467</f>
        <v>-1.6845556487688733</v>
      </c>
      <c r="D16615" t="s">
        <v>383</v>
      </c>
      <c r="E16615" t="s">
        <v>70</v>
      </c>
      <c r="F16615" s="1">
        <v>38988</v>
      </c>
      <c r="G16615">
        <v>4</v>
      </c>
      <c r="O16615">
        <v>8.24</v>
      </c>
      <c r="P16615" t="s">
        <v>71</v>
      </c>
      <c r="Q16615">
        <v>19.600000000000001</v>
      </c>
      <c r="R16615" t="s">
        <v>71</v>
      </c>
    </row>
    <row r="16616" spans="1:46" x14ac:dyDescent="0.2">
      <c r="A16616" t="s">
        <v>381</v>
      </c>
      <c r="B16616" t="s">
        <v>382</v>
      </c>
      <c r="C16616">
        <f>-70.23627538 / 41.69424467</f>
        <v>-1.6845556487688733</v>
      </c>
      <c r="D16616" t="s">
        <v>383</v>
      </c>
      <c r="E16616" t="s">
        <v>70</v>
      </c>
      <c r="F16616" s="1">
        <v>38988</v>
      </c>
      <c r="G16616">
        <v>5</v>
      </c>
      <c r="O16616">
        <v>0.79</v>
      </c>
      <c r="P16616" t="s">
        <v>71</v>
      </c>
      <c r="Q16616">
        <v>17.7</v>
      </c>
      <c r="R16616" t="s">
        <v>71</v>
      </c>
    </row>
    <row r="16617" spans="1:46" x14ac:dyDescent="0.2">
      <c r="A16617" t="s">
        <v>381</v>
      </c>
      <c r="B16617" t="s">
        <v>382</v>
      </c>
      <c r="C16617">
        <f>-70.23627538 / 41.69424467</f>
        <v>-1.6845556487688733</v>
      </c>
      <c r="D16617" t="s">
        <v>383</v>
      </c>
      <c r="E16617" t="s">
        <v>70</v>
      </c>
      <c r="F16617" s="1">
        <v>38988</v>
      </c>
      <c r="G16617">
        <v>6</v>
      </c>
      <c r="K16617">
        <v>58.59</v>
      </c>
      <c r="L16617" t="s">
        <v>71</v>
      </c>
      <c r="O16617">
        <v>0.43</v>
      </c>
      <c r="P16617" t="s">
        <v>71</v>
      </c>
      <c r="Q16617">
        <v>13.9</v>
      </c>
      <c r="R16617" t="s">
        <v>71</v>
      </c>
      <c r="S16617">
        <v>1.1599999999999999</v>
      </c>
      <c r="T16617" t="s">
        <v>71</v>
      </c>
      <c r="U16617">
        <v>36.06</v>
      </c>
      <c r="V16617" t="s">
        <v>71</v>
      </c>
      <c r="W16617">
        <v>59.61</v>
      </c>
      <c r="X16617" t="s">
        <v>71</v>
      </c>
      <c r="Y16617">
        <v>55.85</v>
      </c>
      <c r="AA16617">
        <v>70.53</v>
      </c>
      <c r="AE16617">
        <v>6.66</v>
      </c>
      <c r="AF16617" t="s">
        <v>71</v>
      </c>
      <c r="AG16617">
        <v>5.48</v>
      </c>
      <c r="AH16617" t="s">
        <v>71</v>
      </c>
      <c r="AS16617">
        <v>40.4</v>
      </c>
      <c r="AT16617" t="s">
        <v>71</v>
      </c>
    </row>
    <row r="16618" spans="1:46" x14ac:dyDescent="0.2">
      <c r="A16618" t="s">
        <v>381</v>
      </c>
      <c r="B16618" t="s">
        <v>382</v>
      </c>
      <c r="C16618">
        <f>-70.23627538 / 41.69424467</f>
        <v>-1.6845556487688733</v>
      </c>
      <c r="D16618" t="s">
        <v>383</v>
      </c>
      <c r="E16618" t="s">
        <v>70</v>
      </c>
      <c r="F16618" s="1">
        <v>39344</v>
      </c>
      <c r="G16618">
        <v>0.5</v>
      </c>
      <c r="I16618">
        <v>6.2</v>
      </c>
      <c r="J16618" t="s">
        <v>71</v>
      </c>
      <c r="K16618">
        <v>1.26</v>
      </c>
      <c r="L16618" t="s">
        <v>71</v>
      </c>
      <c r="M16618">
        <v>4.4000000000000004</v>
      </c>
      <c r="N16618" t="s">
        <v>71</v>
      </c>
      <c r="O16618">
        <v>7.6</v>
      </c>
      <c r="P16618" t="s">
        <v>71</v>
      </c>
      <c r="Q16618">
        <v>19.899999999999999</v>
      </c>
      <c r="R16618" t="s">
        <v>71</v>
      </c>
      <c r="S16618">
        <v>0.26</v>
      </c>
      <c r="T16618" t="s">
        <v>71</v>
      </c>
      <c r="U16618">
        <v>7.9</v>
      </c>
      <c r="V16618" t="s">
        <v>71</v>
      </c>
      <c r="W16618">
        <v>19.829999999999998</v>
      </c>
      <c r="X16618" t="s">
        <v>71</v>
      </c>
      <c r="Y16618">
        <v>33.950000000000003</v>
      </c>
      <c r="AA16618">
        <v>32.9</v>
      </c>
      <c r="AC16618">
        <v>38.65</v>
      </c>
      <c r="AE16618">
        <v>0.8</v>
      </c>
      <c r="AF16618" t="s">
        <v>71</v>
      </c>
      <c r="AG16618">
        <v>5.31</v>
      </c>
      <c r="AH16618" t="s">
        <v>71</v>
      </c>
      <c r="AS16618">
        <v>0.72</v>
      </c>
      <c r="AT16618" t="s">
        <v>71</v>
      </c>
    </row>
    <row r="16619" spans="1:46" x14ac:dyDescent="0.2">
      <c r="A16619" t="s">
        <v>381</v>
      </c>
      <c r="B16619" t="s">
        <v>382</v>
      </c>
      <c r="C16619">
        <f>-70.23627538 / 41.69424467</f>
        <v>-1.6845556487688733</v>
      </c>
      <c r="D16619" t="s">
        <v>383</v>
      </c>
      <c r="E16619" t="s">
        <v>70</v>
      </c>
      <c r="F16619" s="1">
        <v>39344</v>
      </c>
      <c r="G16619">
        <v>1.5</v>
      </c>
      <c r="O16619">
        <v>7.75</v>
      </c>
      <c r="P16619" t="s">
        <v>71</v>
      </c>
      <c r="Q16619">
        <v>19.899999999999999</v>
      </c>
      <c r="R16619" t="s">
        <v>71</v>
      </c>
    </row>
    <row r="16620" spans="1:46" x14ac:dyDescent="0.2">
      <c r="A16620" t="s">
        <v>381</v>
      </c>
      <c r="B16620" t="s">
        <v>382</v>
      </c>
      <c r="C16620">
        <f>-70.23627538 / 41.69424467</f>
        <v>-1.6845556487688733</v>
      </c>
      <c r="D16620" t="s">
        <v>383</v>
      </c>
      <c r="E16620" t="s">
        <v>70</v>
      </c>
      <c r="F16620" s="1">
        <v>39344</v>
      </c>
      <c r="G16620">
        <v>2.5</v>
      </c>
      <c r="O16620">
        <v>7.62</v>
      </c>
      <c r="P16620" t="s">
        <v>71</v>
      </c>
      <c r="Q16620">
        <v>19.899999999999999</v>
      </c>
      <c r="R16620" t="s">
        <v>71</v>
      </c>
    </row>
    <row r="16621" spans="1:46" x14ac:dyDescent="0.2">
      <c r="A16621" t="s">
        <v>381</v>
      </c>
      <c r="B16621" t="s">
        <v>382</v>
      </c>
      <c r="C16621">
        <f>-70.23627538 / 41.69424467</f>
        <v>-1.6845556487688733</v>
      </c>
      <c r="D16621" t="s">
        <v>383</v>
      </c>
      <c r="E16621" t="s">
        <v>70</v>
      </c>
      <c r="F16621" s="1">
        <v>39344</v>
      </c>
      <c r="G16621">
        <v>3.5</v>
      </c>
      <c r="O16621">
        <v>7.62</v>
      </c>
      <c r="P16621" t="s">
        <v>71</v>
      </c>
      <c r="Q16621">
        <v>19.899999999999999</v>
      </c>
      <c r="R16621" t="s">
        <v>71</v>
      </c>
    </row>
    <row r="16622" spans="1:46" x14ac:dyDescent="0.2">
      <c r="A16622" t="s">
        <v>381</v>
      </c>
      <c r="B16622" t="s">
        <v>382</v>
      </c>
      <c r="C16622">
        <f>-70.23627538 / 41.69424467</f>
        <v>-1.6845556487688733</v>
      </c>
      <c r="D16622" t="s">
        <v>383</v>
      </c>
      <c r="E16622" t="s">
        <v>70</v>
      </c>
      <c r="F16622" s="1">
        <v>39344</v>
      </c>
      <c r="G16622">
        <v>4.5</v>
      </c>
      <c r="O16622">
        <v>7.48</v>
      </c>
      <c r="P16622" t="s">
        <v>71</v>
      </c>
      <c r="Q16622">
        <v>19.7</v>
      </c>
      <c r="R16622" t="s">
        <v>71</v>
      </c>
    </row>
    <row r="16623" spans="1:46" x14ac:dyDescent="0.2">
      <c r="A16623" t="s">
        <v>381</v>
      </c>
      <c r="B16623" t="s">
        <v>382</v>
      </c>
      <c r="C16623">
        <f>-70.23627538 / 41.69424467</f>
        <v>-1.6845556487688733</v>
      </c>
      <c r="D16623" t="s">
        <v>383</v>
      </c>
      <c r="E16623" t="s">
        <v>70</v>
      </c>
      <c r="F16623" s="1">
        <v>39344</v>
      </c>
      <c r="G16623">
        <v>5</v>
      </c>
      <c r="K16623">
        <v>3.32</v>
      </c>
      <c r="L16623" t="s">
        <v>71</v>
      </c>
      <c r="S16623">
        <v>0.54</v>
      </c>
      <c r="T16623" t="s">
        <v>71</v>
      </c>
      <c r="U16623">
        <v>16.87</v>
      </c>
      <c r="V16623" t="s">
        <v>71</v>
      </c>
      <c r="W16623">
        <v>21.89</v>
      </c>
      <c r="X16623" t="s">
        <v>71</v>
      </c>
      <c r="Y16623">
        <v>44.89</v>
      </c>
      <c r="AA16623">
        <v>42.38</v>
      </c>
      <c r="AE16623">
        <v>0.9</v>
      </c>
      <c r="AF16623" t="s">
        <v>71</v>
      </c>
      <c r="AG16623">
        <v>5.25</v>
      </c>
      <c r="AH16623" t="s">
        <v>71</v>
      </c>
      <c r="AS16623">
        <v>2.34</v>
      </c>
      <c r="AT16623" t="s">
        <v>71</v>
      </c>
    </row>
    <row r="16624" spans="1:46" x14ac:dyDescent="0.2">
      <c r="A16624" t="s">
        <v>381</v>
      </c>
      <c r="B16624" t="s">
        <v>382</v>
      </c>
      <c r="C16624">
        <f>-70.23627538 / 41.69424467</f>
        <v>-1.6845556487688733</v>
      </c>
      <c r="D16624" t="s">
        <v>383</v>
      </c>
      <c r="E16624" t="s">
        <v>70</v>
      </c>
      <c r="F16624" s="1">
        <v>39344</v>
      </c>
      <c r="G16624">
        <v>5.5</v>
      </c>
      <c r="O16624">
        <v>1.1000000000000001</v>
      </c>
      <c r="P16624" t="s">
        <v>71</v>
      </c>
      <c r="Q16624">
        <v>15.6</v>
      </c>
      <c r="R16624" t="s">
        <v>71</v>
      </c>
    </row>
    <row r="16625" spans="1:46" x14ac:dyDescent="0.2">
      <c r="A16625" t="s">
        <v>381</v>
      </c>
      <c r="B16625" t="s">
        <v>382</v>
      </c>
      <c r="C16625">
        <f>-70.23627538 / 41.69424467</f>
        <v>-1.6845556487688733</v>
      </c>
      <c r="D16625" t="s">
        <v>383</v>
      </c>
      <c r="E16625" t="s">
        <v>70</v>
      </c>
      <c r="F16625" s="1">
        <v>39693</v>
      </c>
      <c r="G16625">
        <v>0.5</v>
      </c>
      <c r="I16625">
        <v>6.2</v>
      </c>
      <c r="J16625" t="s">
        <v>71</v>
      </c>
      <c r="K16625">
        <v>4.18</v>
      </c>
      <c r="L16625" t="s">
        <v>71</v>
      </c>
      <c r="M16625">
        <v>3.9</v>
      </c>
      <c r="N16625" t="s">
        <v>71</v>
      </c>
      <c r="O16625">
        <v>8.9</v>
      </c>
      <c r="P16625" t="s">
        <v>71</v>
      </c>
      <c r="Q16625">
        <v>23.7</v>
      </c>
      <c r="R16625" t="s">
        <v>71</v>
      </c>
      <c r="S16625">
        <v>0.69</v>
      </c>
      <c r="T16625" t="s">
        <v>71</v>
      </c>
      <c r="U16625">
        <v>21.37</v>
      </c>
      <c r="V16625" t="s">
        <v>71</v>
      </c>
      <c r="W16625">
        <v>15.69</v>
      </c>
      <c r="X16625" t="s">
        <v>71</v>
      </c>
      <c r="Y16625">
        <v>48.3</v>
      </c>
      <c r="AA16625">
        <v>44.63</v>
      </c>
      <c r="AC16625">
        <v>40.39</v>
      </c>
      <c r="AE16625">
        <v>0.8</v>
      </c>
      <c r="AF16625" t="s">
        <v>71</v>
      </c>
      <c r="AG16625">
        <v>5.31</v>
      </c>
      <c r="AH16625" t="s">
        <v>71</v>
      </c>
      <c r="AS16625">
        <v>1.91</v>
      </c>
      <c r="AT16625" t="s">
        <v>71</v>
      </c>
    </row>
    <row r="16626" spans="1:46" x14ac:dyDescent="0.2">
      <c r="A16626" t="s">
        <v>381</v>
      </c>
      <c r="B16626" t="s">
        <v>382</v>
      </c>
      <c r="C16626">
        <f>-70.23627538 / 41.69424467</f>
        <v>-1.6845556487688733</v>
      </c>
      <c r="D16626" t="s">
        <v>383</v>
      </c>
      <c r="E16626" t="s">
        <v>70</v>
      </c>
      <c r="F16626" s="1">
        <v>39693</v>
      </c>
      <c r="G16626">
        <v>1</v>
      </c>
      <c r="O16626">
        <v>8.8800000000000008</v>
      </c>
      <c r="P16626" t="s">
        <v>71</v>
      </c>
      <c r="Q16626">
        <v>23.6</v>
      </c>
      <c r="R16626" t="s">
        <v>71</v>
      </c>
    </row>
    <row r="16627" spans="1:46" x14ac:dyDescent="0.2">
      <c r="A16627" t="s">
        <v>381</v>
      </c>
      <c r="B16627" t="s">
        <v>382</v>
      </c>
      <c r="C16627">
        <f>-70.23627538 / 41.69424467</f>
        <v>-1.6845556487688733</v>
      </c>
      <c r="D16627" t="s">
        <v>383</v>
      </c>
      <c r="E16627" t="s">
        <v>70</v>
      </c>
      <c r="F16627" s="1">
        <v>39693</v>
      </c>
      <c r="G16627">
        <v>2</v>
      </c>
      <c r="O16627">
        <v>8.86</v>
      </c>
      <c r="P16627" t="s">
        <v>71</v>
      </c>
      <c r="Q16627">
        <v>23.6</v>
      </c>
      <c r="R16627" t="s">
        <v>71</v>
      </c>
    </row>
    <row r="16628" spans="1:46" x14ac:dyDescent="0.2">
      <c r="A16628" t="s">
        <v>381</v>
      </c>
      <c r="B16628" t="s">
        <v>382</v>
      </c>
      <c r="C16628">
        <f>-70.23627538 / 41.69424467</f>
        <v>-1.6845556487688733</v>
      </c>
      <c r="D16628" t="s">
        <v>383</v>
      </c>
      <c r="E16628" t="s">
        <v>70</v>
      </c>
      <c r="F16628" s="1">
        <v>39693</v>
      </c>
      <c r="G16628">
        <v>3</v>
      </c>
      <c r="O16628">
        <v>8.69</v>
      </c>
      <c r="P16628" t="s">
        <v>71</v>
      </c>
      <c r="Q16628">
        <v>23.6</v>
      </c>
      <c r="R16628" t="s">
        <v>71</v>
      </c>
    </row>
    <row r="16629" spans="1:46" x14ac:dyDescent="0.2">
      <c r="A16629" t="s">
        <v>381</v>
      </c>
      <c r="B16629" t="s">
        <v>382</v>
      </c>
      <c r="C16629">
        <f>-70.23627538 / 41.69424467</f>
        <v>-1.6845556487688733</v>
      </c>
      <c r="D16629" t="s">
        <v>383</v>
      </c>
      <c r="E16629" t="s">
        <v>70</v>
      </c>
      <c r="F16629" s="1">
        <v>39693</v>
      </c>
      <c r="G16629">
        <v>4</v>
      </c>
      <c r="O16629">
        <v>8.5500000000000007</v>
      </c>
      <c r="P16629" t="s">
        <v>71</v>
      </c>
      <c r="Q16629">
        <v>23.5</v>
      </c>
      <c r="R16629" t="s">
        <v>71</v>
      </c>
    </row>
    <row r="16630" spans="1:46" x14ac:dyDescent="0.2">
      <c r="A16630" t="s">
        <v>381</v>
      </c>
      <c r="B16630" t="s">
        <v>382</v>
      </c>
      <c r="C16630">
        <f>-70.23627538 / 41.69424467</f>
        <v>-1.6845556487688733</v>
      </c>
      <c r="D16630" t="s">
        <v>383</v>
      </c>
      <c r="E16630" t="s">
        <v>70</v>
      </c>
      <c r="F16630" s="1">
        <v>39693</v>
      </c>
      <c r="G16630">
        <v>5</v>
      </c>
      <c r="O16630">
        <v>8.02</v>
      </c>
      <c r="P16630" t="s">
        <v>71</v>
      </c>
      <c r="Q16630">
        <v>23.3</v>
      </c>
      <c r="R16630" t="s">
        <v>71</v>
      </c>
    </row>
    <row r="16631" spans="1:46" x14ac:dyDescent="0.2">
      <c r="A16631" t="s">
        <v>381</v>
      </c>
      <c r="B16631" t="s">
        <v>382</v>
      </c>
      <c r="C16631">
        <f>-70.23627538 / 41.69424467</f>
        <v>-1.6845556487688733</v>
      </c>
      <c r="D16631" t="s">
        <v>383</v>
      </c>
      <c r="E16631" t="s">
        <v>70</v>
      </c>
      <c r="F16631" s="1">
        <v>39693</v>
      </c>
      <c r="G16631">
        <v>5.5</v>
      </c>
      <c r="K16631">
        <v>5.57</v>
      </c>
      <c r="L16631" t="s">
        <v>71</v>
      </c>
      <c r="S16631">
        <v>0.52</v>
      </c>
      <c r="T16631" t="s">
        <v>71</v>
      </c>
      <c r="U16631">
        <v>16.11</v>
      </c>
      <c r="V16631" t="s">
        <v>71</v>
      </c>
      <c r="W16631">
        <v>15.08</v>
      </c>
      <c r="X16631" t="s">
        <v>71</v>
      </c>
      <c r="Y16631">
        <v>44.23</v>
      </c>
      <c r="AA16631">
        <v>47.45</v>
      </c>
      <c r="AE16631">
        <v>1.5</v>
      </c>
      <c r="AF16631" t="s">
        <v>71</v>
      </c>
      <c r="AG16631">
        <v>5.25</v>
      </c>
      <c r="AH16631" t="s">
        <v>71</v>
      </c>
      <c r="AS16631">
        <v>5.1100000000000003</v>
      </c>
      <c r="AT16631" t="s">
        <v>71</v>
      </c>
    </row>
    <row r="16632" spans="1:46" x14ac:dyDescent="0.2">
      <c r="A16632" t="s">
        <v>381</v>
      </c>
      <c r="B16632" t="s">
        <v>382</v>
      </c>
      <c r="C16632">
        <f>-70.23627538 / 41.69424467</f>
        <v>-1.6845556487688733</v>
      </c>
      <c r="D16632" t="s">
        <v>383</v>
      </c>
      <c r="E16632" t="s">
        <v>70</v>
      </c>
      <c r="F16632" s="1">
        <v>39693</v>
      </c>
      <c r="G16632">
        <v>6</v>
      </c>
      <c r="O16632">
        <v>5.5</v>
      </c>
      <c r="P16632" t="s">
        <v>71</v>
      </c>
      <c r="Q16632">
        <v>20</v>
      </c>
      <c r="R16632" t="s">
        <v>71</v>
      </c>
    </row>
    <row r="16633" spans="1:46" x14ac:dyDescent="0.2">
      <c r="A16633" t="s">
        <v>381</v>
      </c>
      <c r="B16633" t="s">
        <v>382</v>
      </c>
      <c r="C16633">
        <f>-70.23627538 / 41.69424467</f>
        <v>-1.6845556487688733</v>
      </c>
      <c r="D16633" t="s">
        <v>383</v>
      </c>
      <c r="E16633" t="s">
        <v>70</v>
      </c>
      <c r="F16633" s="1">
        <v>40065</v>
      </c>
      <c r="G16633">
        <v>0.5</v>
      </c>
      <c r="I16633">
        <v>6.2</v>
      </c>
      <c r="J16633" t="s">
        <v>71</v>
      </c>
      <c r="K16633">
        <v>6.55</v>
      </c>
      <c r="L16633" t="s">
        <v>71</v>
      </c>
      <c r="M16633">
        <v>3.25</v>
      </c>
      <c r="N16633" t="s">
        <v>71</v>
      </c>
      <c r="O16633">
        <v>9.14</v>
      </c>
      <c r="P16633" t="s">
        <v>71</v>
      </c>
      <c r="Q16633">
        <v>22.8</v>
      </c>
      <c r="R16633" t="s">
        <v>71</v>
      </c>
      <c r="S16633">
        <v>0.17</v>
      </c>
      <c r="T16633" t="s">
        <v>71</v>
      </c>
      <c r="U16633">
        <v>5.37</v>
      </c>
      <c r="V16633" t="s">
        <v>71</v>
      </c>
      <c r="W16633">
        <v>21.97</v>
      </c>
      <c r="X16633" t="s">
        <v>71</v>
      </c>
      <c r="Y16633">
        <v>28.39</v>
      </c>
      <c r="AA16633">
        <v>49.03</v>
      </c>
      <c r="AC16633">
        <v>43.02</v>
      </c>
      <c r="AE16633">
        <v>0.8</v>
      </c>
      <c r="AF16633" t="s">
        <v>71</v>
      </c>
      <c r="AG16633">
        <v>5.01</v>
      </c>
      <c r="AH16633" t="s">
        <v>71</v>
      </c>
      <c r="AS16633">
        <v>2.2400000000000002</v>
      </c>
      <c r="AT16633" t="s">
        <v>71</v>
      </c>
    </row>
    <row r="16634" spans="1:46" x14ac:dyDescent="0.2">
      <c r="A16634" t="s">
        <v>381</v>
      </c>
      <c r="B16634" t="s">
        <v>382</v>
      </c>
      <c r="C16634">
        <f>-70.23627538 / 41.69424467</f>
        <v>-1.6845556487688733</v>
      </c>
      <c r="D16634" t="s">
        <v>383</v>
      </c>
      <c r="E16634" t="s">
        <v>70</v>
      </c>
      <c r="F16634" s="1">
        <v>40065</v>
      </c>
      <c r="G16634">
        <v>1</v>
      </c>
      <c r="O16634">
        <v>9.1</v>
      </c>
      <c r="P16634" t="s">
        <v>71</v>
      </c>
      <c r="Q16634">
        <v>22.8</v>
      </c>
      <c r="R16634" t="s">
        <v>71</v>
      </c>
    </row>
    <row r="16635" spans="1:46" x14ac:dyDescent="0.2">
      <c r="A16635" t="s">
        <v>381</v>
      </c>
      <c r="B16635" t="s">
        <v>382</v>
      </c>
      <c r="C16635">
        <f>-70.23627538 / 41.69424467</f>
        <v>-1.6845556487688733</v>
      </c>
      <c r="D16635" t="s">
        <v>383</v>
      </c>
      <c r="E16635" t="s">
        <v>70</v>
      </c>
      <c r="F16635" s="1">
        <v>40065</v>
      </c>
      <c r="G16635">
        <v>2</v>
      </c>
      <c r="O16635">
        <v>9.15</v>
      </c>
      <c r="P16635" t="s">
        <v>71</v>
      </c>
      <c r="Q16635">
        <v>22.8</v>
      </c>
      <c r="R16635" t="s">
        <v>71</v>
      </c>
    </row>
    <row r="16636" spans="1:46" x14ac:dyDescent="0.2">
      <c r="A16636" t="s">
        <v>381</v>
      </c>
      <c r="B16636" t="s">
        <v>382</v>
      </c>
      <c r="C16636">
        <f>-70.23627538 / 41.69424467</f>
        <v>-1.6845556487688733</v>
      </c>
      <c r="D16636" t="s">
        <v>383</v>
      </c>
      <c r="E16636" t="s">
        <v>70</v>
      </c>
      <c r="F16636" s="1">
        <v>40065</v>
      </c>
      <c r="G16636">
        <v>3</v>
      </c>
      <c r="O16636">
        <v>9.0399999999999991</v>
      </c>
      <c r="P16636" t="s">
        <v>71</v>
      </c>
      <c r="Q16636">
        <v>22.8</v>
      </c>
      <c r="R16636" t="s">
        <v>71</v>
      </c>
    </row>
    <row r="16637" spans="1:46" x14ac:dyDescent="0.2">
      <c r="A16637" t="s">
        <v>381</v>
      </c>
      <c r="B16637" t="s">
        <v>382</v>
      </c>
      <c r="C16637">
        <f>-70.23627538 / 41.69424467</f>
        <v>-1.6845556487688733</v>
      </c>
      <c r="D16637" t="s">
        <v>383</v>
      </c>
      <c r="E16637" t="s">
        <v>70</v>
      </c>
      <c r="F16637" s="1">
        <v>40065</v>
      </c>
      <c r="G16637">
        <v>4</v>
      </c>
      <c r="O16637">
        <v>8.8000000000000007</v>
      </c>
      <c r="P16637" t="s">
        <v>71</v>
      </c>
      <c r="Q16637">
        <v>22.7</v>
      </c>
      <c r="R16637" t="s">
        <v>71</v>
      </c>
    </row>
    <row r="16638" spans="1:46" x14ac:dyDescent="0.2">
      <c r="A16638" t="s">
        <v>381</v>
      </c>
      <c r="B16638" t="s">
        <v>382</v>
      </c>
      <c r="C16638">
        <f>-70.23627538 / 41.69424467</f>
        <v>-1.6845556487688733</v>
      </c>
      <c r="D16638" t="s">
        <v>383</v>
      </c>
      <c r="E16638" t="s">
        <v>70</v>
      </c>
      <c r="F16638" s="1">
        <v>40065</v>
      </c>
      <c r="G16638">
        <v>5</v>
      </c>
      <c r="O16638">
        <v>8.77</v>
      </c>
      <c r="P16638" t="s">
        <v>71</v>
      </c>
      <c r="Q16638">
        <v>22.7</v>
      </c>
      <c r="R16638" t="s">
        <v>71</v>
      </c>
    </row>
    <row r="16639" spans="1:46" x14ac:dyDescent="0.2">
      <c r="A16639" t="s">
        <v>381</v>
      </c>
      <c r="B16639" t="s">
        <v>382</v>
      </c>
      <c r="C16639">
        <f>-70.23627538 / 41.69424467</f>
        <v>-1.6845556487688733</v>
      </c>
      <c r="D16639" t="s">
        <v>383</v>
      </c>
      <c r="E16639" t="s">
        <v>70</v>
      </c>
      <c r="F16639" s="1">
        <v>40065</v>
      </c>
      <c r="G16639">
        <v>6</v>
      </c>
      <c r="K16639">
        <v>10.31</v>
      </c>
      <c r="L16639" t="s">
        <v>71</v>
      </c>
      <c r="O16639">
        <v>8.3000000000000007</v>
      </c>
      <c r="P16639" t="s">
        <v>71</v>
      </c>
      <c r="Q16639">
        <v>22.3</v>
      </c>
      <c r="R16639" t="s">
        <v>71</v>
      </c>
      <c r="S16639">
        <v>0.35</v>
      </c>
      <c r="T16639" t="s">
        <v>71</v>
      </c>
      <c r="U16639">
        <v>10.74</v>
      </c>
      <c r="V16639" t="s">
        <v>71</v>
      </c>
      <c r="W16639">
        <v>25.44</v>
      </c>
      <c r="X16639" t="s">
        <v>71</v>
      </c>
      <c r="Y16639">
        <v>38.380000000000003</v>
      </c>
      <c r="AA16639">
        <v>53.49</v>
      </c>
      <c r="AE16639">
        <v>0.8</v>
      </c>
      <c r="AF16639" t="s">
        <v>71</v>
      </c>
      <c r="AG16639">
        <v>5.17</v>
      </c>
      <c r="AH16639" t="s">
        <v>71</v>
      </c>
      <c r="AS16639">
        <v>0.87</v>
      </c>
      <c r="AT16639" t="s">
        <v>71</v>
      </c>
    </row>
    <row r="16640" spans="1:46" x14ac:dyDescent="0.2">
      <c r="A16640" t="s">
        <v>381</v>
      </c>
      <c r="B16640" t="s">
        <v>382</v>
      </c>
      <c r="C16640">
        <f>-70.23627538 / 41.69424467</f>
        <v>-1.6845556487688733</v>
      </c>
      <c r="D16640" t="s">
        <v>383</v>
      </c>
      <c r="E16640" t="s">
        <v>70</v>
      </c>
      <c r="F16640" s="1">
        <v>40441</v>
      </c>
      <c r="G16640">
        <v>0.5</v>
      </c>
      <c r="I16640">
        <v>2.7</v>
      </c>
      <c r="J16640" t="s">
        <v>71</v>
      </c>
      <c r="K16640">
        <v>10.44</v>
      </c>
      <c r="L16640" t="s">
        <v>71</v>
      </c>
      <c r="M16640">
        <v>2.5</v>
      </c>
      <c r="N16640" t="s">
        <v>71</v>
      </c>
      <c r="O16640">
        <v>7.85</v>
      </c>
      <c r="P16640" t="s">
        <v>71</v>
      </c>
      <c r="Q16640">
        <v>20.3</v>
      </c>
      <c r="R16640" t="s">
        <v>71</v>
      </c>
      <c r="S16640">
        <v>0.28000000000000003</v>
      </c>
      <c r="T16640" t="s">
        <v>71</v>
      </c>
      <c r="U16640">
        <v>8.83</v>
      </c>
      <c r="V16640" t="s">
        <v>71</v>
      </c>
      <c r="W16640">
        <v>25.68</v>
      </c>
      <c r="X16640" t="s">
        <v>71</v>
      </c>
      <c r="Y16640">
        <v>35.56</v>
      </c>
      <c r="AA16640">
        <v>53.61</v>
      </c>
      <c r="AC16640">
        <v>46.8</v>
      </c>
      <c r="AG16640">
        <v>5.68</v>
      </c>
      <c r="AH16640" t="s">
        <v>71</v>
      </c>
      <c r="AS16640">
        <v>0.14000000000000001</v>
      </c>
      <c r="AT16640" t="s">
        <v>71</v>
      </c>
    </row>
    <row r="16641" spans="1:46" x14ac:dyDescent="0.2">
      <c r="A16641" t="s">
        <v>381</v>
      </c>
      <c r="B16641" t="s">
        <v>382</v>
      </c>
      <c r="C16641">
        <f>-70.23627538 / 41.69424467</f>
        <v>-1.6845556487688733</v>
      </c>
      <c r="D16641" t="s">
        <v>383</v>
      </c>
      <c r="E16641" t="s">
        <v>70</v>
      </c>
      <c r="F16641" s="1">
        <v>40441</v>
      </c>
      <c r="G16641">
        <v>1.5</v>
      </c>
      <c r="O16641">
        <v>7.75</v>
      </c>
      <c r="P16641" t="s">
        <v>71</v>
      </c>
      <c r="Q16641">
        <v>20.3</v>
      </c>
      <c r="R16641" t="s">
        <v>71</v>
      </c>
    </row>
    <row r="16642" spans="1:46" x14ac:dyDescent="0.2">
      <c r="A16642" t="s">
        <v>381</v>
      </c>
      <c r="B16642" t="s">
        <v>382</v>
      </c>
      <c r="C16642">
        <f>-70.23627538 / 41.69424467</f>
        <v>-1.6845556487688733</v>
      </c>
      <c r="D16642" t="s">
        <v>383</v>
      </c>
      <c r="E16642" t="s">
        <v>70</v>
      </c>
      <c r="F16642" s="1">
        <v>40441</v>
      </c>
      <c r="G16642">
        <v>2.5</v>
      </c>
      <c r="K16642">
        <v>5.93</v>
      </c>
      <c r="L16642" t="s">
        <v>71</v>
      </c>
      <c r="O16642">
        <v>7.84</v>
      </c>
      <c r="P16642" t="s">
        <v>71</v>
      </c>
      <c r="Q16642">
        <v>20.3</v>
      </c>
      <c r="R16642" t="s">
        <v>71</v>
      </c>
      <c r="S16642">
        <v>0.61</v>
      </c>
      <c r="T16642" t="s">
        <v>71</v>
      </c>
      <c r="U16642">
        <v>18.91</v>
      </c>
      <c r="V16642" t="s">
        <v>71</v>
      </c>
      <c r="W16642">
        <v>28.64</v>
      </c>
      <c r="X16642" t="s">
        <v>71</v>
      </c>
      <c r="Y16642">
        <v>46.54</v>
      </c>
      <c r="AA16642">
        <v>48.06</v>
      </c>
      <c r="AG16642">
        <v>5.74</v>
      </c>
      <c r="AH16642" t="s">
        <v>71</v>
      </c>
      <c r="AS16642">
        <v>0.48</v>
      </c>
      <c r="AT16642" t="s">
        <v>71</v>
      </c>
    </row>
    <row r="16643" spans="1:46" x14ac:dyDescent="0.2">
      <c r="A16643" t="s">
        <v>381</v>
      </c>
      <c r="B16643" t="s">
        <v>382</v>
      </c>
      <c r="C16643">
        <f>-70.23627538 / 41.69424467</f>
        <v>-1.6845556487688733</v>
      </c>
      <c r="D16643" t="s">
        <v>383</v>
      </c>
      <c r="E16643" t="s">
        <v>70</v>
      </c>
      <c r="F16643" s="1">
        <v>40807</v>
      </c>
      <c r="G16643">
        <v>0.5</v>
      </c>
      <c r="I16643">
        <v>5.2</v>
      </c>
      <c r="J16643" t="s">
        <v>71</v>
      </c>
      <c r="K16643">
        <v>4.75</v>
      </c>
      <c r="L16643" t="s">
        <v>71</v>
      </c>
      <c r="M16643">
        <v>3.85</v>
      </c>
      <c r="N16643" t="s">
        <v>71</v>
      </c>
      <c r="O16643">
        <v>9.6199999999999992</v>
      </c>
      <c r="P16643" t="s">
        <v>71</v>
      </c>
      <c r="Q16643">
        <v>22</v>
      </c>
      <c r="R16643" t="s">
        <v>71</v>
      </c>
      <c r="S16643">
        <v>0.47</v>
      </c>
      <c r="T16643" t="s">
        <v>71</v>
      </c>
      <c r="U16643">
        <v>14.56</v>
      </c>
      <c r="V16643" t="s">
        <v>71</v>
      </c>
      <c r="W16643">
        <v>16.850000000000001</v>
      </c>
      <c r="X16643" t="s">
        <v>71</v>
      </c>
      <c r="Y16643">
        <v>42.77</v>
      </c>
      <c r="AA16643">
        <v>45.89</v>
      </c>
      <c r="AC16643">
        <v>40.57</v>
      </c>
      <c r="AE16643">
        <v>1.7</v>
      </c>
      <c r="AF16643" t="s">
        <v>71</v>
      </c>
      <c r="AG16643">
        <v>5.75</v>
      </c>
      <c r="AH16643" t="s">
        <v>71</v>
      </c>
      <c r="AS16643">
        <v>0.5</v>
      </c>
      <c r="AT16643" t="s">
        <v>71</v>
      </c>
    </row>
    <row r="16644" spans="1:46" x14ac:dyDescent="0.2">
      <c r="A16644" t="s">
        <v>381</v>
      </c>
      <c r="B16644" t="s">
        <v>382</v>
      </c>
      <c r="C16644">
        <f>-70.23627538 / 41.69424467</f>
        <v>-1.6845556487688733</v>
      </c>
      <c r="D16644" t="s">
        <v>383</v>
      </c>
      <c r="E16644" t="s">
        <v>70</v>
      </c>
      <c r="F16644" s="1">
        <v>40807</v>
      </c>
      <c r="G16644">
        <v>1</v>
      </c>
      <c r="O16644">
        <v>9.65</v>
      </c>
      <c r="P16644" t="s">
        <v>71</v>
      </c>
      <c r="Q16644">
        <v>22</v>
      </c>
      <c r="R16644" t="s">
        <v>71</v>
      </c>
    </row>
    <row r="16645" spans="1:46" x14ac:dyDescent="0.2">
      <c r="A16645" t="s">
        <v>381</v>
      </c>
      <c r="B16645" t="s">
        <v>382</v>
      </c>
      <c r="C16645">
        <f>-70.23627538 / 41.69424467</f>
        <v>-1.6845556487688733</v>
      </c>
      <c r="D16645" t="s">
        <v>383</v>
      </c>
      <c r="E16645" t="s">
        <v>70</v>
      </c>
      <c r="F16645" s="1">
        <v>40807</v>
      </c>
      <c r="G16645">
        <v>1.5</v>
      </c>
      <c r="O16645">
        <v>9.73</v>
      </c>
      <c r="P16645" t="s">
        <v>71</v>
      </c>
      <c r="Q16645">
        <v>22</v>
      </c>
      <c r="R16645" t="s">
        <v>71</v>
      </c>
    </row>
    <row r="16646" spans="1:46" x14ac:dyDescent="0.2">
      <c r="A16646" t="s">
        <v>381</v>
      </c>
      <c r="B16646" t="s">
        <v>382</v>
      </c>
      <c r="C16646">
        <f>-70.23627538 / 41.69424467</f>
        <v>-1.6845556487688733</v>
      </c>
      <c r="D16646" t="s">
        <v>383</v>
      </c>
      <c r="E16646" t="s">
        <v>70</v>
      </c>
      <c r="F16646" s="1">
        <v>40807</v>
      </c>
      <c r="G16646">
        <v>2</v>
      </c>
      <c r="O16646">
        <v>9.7200000000000006</v>
      </c>
      <c r="P16646" t="s">
        <v>71</v>
      </c>
      <c r="Q16646">
        <v>22</v>
      </c>
      <c r="R16646" t="s">
        <v>71</v>
      </c>
    </row>
    <row r="16647" spans="1:46" x14ac:dyDescent="0.2">
      <c r="A16647" t="s">
        <v>381</v>
      </c>
      <c r="B16647" t="s">
        <v>382</v>
      </c>
      <c r="C16647">
        <f>-70.23627538 / 41.69424467</f>
        <v>-1.6845556487688733</v>
      </c>
      <c r="D16647" t="s">
        <v>383</v>
      </c>
      <c r="E16647" t="s">
        <v>70</v>
      </c>
      <c r="F16647" s="1">
        <v>40807</v>
      </c>
      <c r="G16647">
        <v>2.5</v>
      </c>
      <c r="O16647">
        <v>9.5500000000000007</v>
      </c>
      <c r="P16647" t="s">
        <v>71</v>
      </c>
      <c r="Q16647">
        <v>21.9</v>
      </c>
      <c r="R16647" t="s">
        <v>71</v>
      </c>
    </row>
    <row r="16648" spans="1:46" x14ac:dyDescent="0.2">
      <c r="A16648" t="s">
        <v>381</v>
      </c>
      <c r="B16648" t="s">
        <v>382</v>
      </c>
      <c r="C16648">
        <f>-70.23627538 / 41.69424467</f>
        <v>-1.6845556487688733</v>
      </c>
      <c r="D16648" t="s">
        <v>383</v>
      </c>
      <c r="E16648" t="s">
        <v>70</v>
      </c>
      <c r="F16648" s="1">
        <v>40807</v>
      </c>
      <c r="G16648">
        <v>3</v>
      </c>
      <c r="O16648">
        <v>9.36</v>
      </c>
      <c r="P16648" t="s">
        <v>71</v>
      </c>
      <c r="Q16648">
        <v>21.7</v>
      </c>
      <c r="R16648" t="s">
        <v>71</v>
      </c>
    </row>
    <row r="16649" spans="1:46" x14ac:dyDescent="0.2">
      <c r="A16649" t="s">
        <v>381</v>
      </c>
      <c r="B16649" t="s">
        <v>382</v>
      </c>
      <c r="C16649">
        <f>-70.23627538 / 41.69424467</f>
        <v>-1.6845556487688733</v>
      </c>
      <c r="D16649" t="s">
        <v>383</v>
      </c>
      <c r="E16649" t="s">
        <v>70</v>
      </c>
      <c r="F16649" s="1">
        <v>40807</v>
      </c>
      <c r="G16649">
        <v>3.5</v>
      </c>
      <c r="O16649">
        <v>8.4600000000000009</v>
      </c>
      <c r="P16649" t="s">
        <v>71</v>
      </c>
      <c r="Q16649">
        <v>20.9</v>
      </c>
      <c r="R16649" t="s">
        <v>71</v>
      </c>
    </row>
    <row r="16650" spans="1:46" x14ac:dyDescent="0.2">
      <c r="A16650" t="s">
        <v>381</v>
      </c>
      <c r="B16650" t="s">
        <v>382</v>
      </c>
      <c r="C16650">
        <f>-70.23627538 / 41.69424467</f>
        <v>-1.6845556487688733</v>
      </c>
      <c r="D16650" t="s">
        <v>383</v>
      </c>
      <c r="E16650" t="s">
        <v>70</v>
      </c>
      <c r="F16650" s="1">
        <v>40807</v>
      </c>
      <c r="G16650">
        <v>4</v>
      </c>
      <c r="O16650">
        <v>8.44</v>
      </c>
      <c r="P16650" t="s">
        <v>71</v>
      </c>
      <c r="Q16650">
        <v>20.5</v>
      </c>
      <c r="R16650" t="s">
        <v>71</v>
      </c>
    </row>
    <row r="16651" spans="1:46" x14ac:dyDescent="0.2">
      <c r="A16651" t="s">
        <v>381</v>
      </c>
      <c r="B16651" t="s">
        <v>382</v>
      </c>
      <c r="C16651">
        <f>-70.23627538 / 41.69424467</f>
        <v>-1.6845556487688733</v>
      </c>
      <c r="D16651" t="s">
        <v>383</v>
      </c>
      <c r="E16651" t="s">
        <v>70</v>
      </c>
      <c r="F16651" s="1">
        <v>40807</v>
      </c>
      <c r="G16651">
        <v>4.2</v>
      </c>
      <c r="K16651">
        <v>1.56</v>
      </c>
      <c r="L16651" t="s">
        <v>71</v>
      </c>
      <c r="S16651">
        <v>0.48</v>
      </c>
      <c r="T16651" t="s">
        <v>71</v>
      </c>
      <c r="U16651">
        <v>14.87</v>
      </c>
      <c r="V16651" t="s">
        <v>71</v>
      </c>
      <c r="W16651">
        <v>16.62</v>
      </c>
      <c r="X16651" t="s">
        <v>71</v>
      </c>
      <c r="Y16651">
        <v>43.07</v>
      </c>
      <c r="AA16651">
        <v>34.96</v>
      </c>
      <c r="AE16651">
        <v>1.4</v>
      </c>
      <c r="AF16651" t="s">
        <v>71</v>
      </c>
      <c r="AG16651">
        <v>5.4</v>
      </c>
      <c r="AH16651" t="s">
        <v>71</v>
      </c>
      <c r="AS16651">
        <v>1.21</v>
      </c>
      <c r="AT16651" t="s">
        <v>71</v>
      </c>
    </row>
    <row r="16652" spans="1:46" x14ac:dyDescent="0.2">
      <c r="A16652" t="s">
        <v>381</v>
      </c>
      <c r="B16652" t="s">
        <v>382</v>
      </c>
      <c r="C16652">
        <f>-70.23627538 / 41.69424467</f>
        <v>-1.6845556487688733</v>
      </c>
      <c r="D16652" t="s">
        <v>383</v>
      </c>
      <c r="E16652" t="s">
        <v>70</v>
      </c>
      <c r="F16652" s="1">
        <v>40807</v>
      </c>
      <c r="G16652">
        <v>4.5</v>
      </c>
      <c r="O16652">
        <v>8.2200000000000006</v>
      </c>
      <c r="P16652" t="s">
        <v>71</v>
      </c>
      <c r="Q16652">
        <v>20.100000000000001</v>
      </c>
      <c r="R16652" t="s">
        <v>71</v>
      </c>
    </row>
    <row r="16653" spans="1:46" x14ac:dyDescent="0.2">
      <c r="A16653" t="s">
        <v>381</v>
      </c>
      <c r="B16653" t="s">
        <v>382</v>
      </c>
      <c r="C16653">
        <f>-70.23627538 / 41.69424467</f>
        <v>-1.6845556487688733</v>
      </c>
      <c r="D16653" t="s">
        <v>383</v>
      </c>
      <c r="E16653" t="s">
        <v>70</v>
      </c>
      <c r="F16653" s="1">
        <v>41886</v>
      </c>
      <c r="G16653">
        <v>0.5</v>
      </c>
      <c r="I16653">
        <v>3</v>
      </c>
      <c r="J16653" t="s">
        <v>71</v>
      </c>
      <c r="K16653">
        <v>1.89</v>
      </c>
      <c r="L16653" t="s">
        <v>71</v>
      </c>
      <c r="M16653">
        <v>3</v>
      </c>
      <c r="N16653" t="s">
        <v>71</v>
      </c>
      <c r="O16653">
        <v>8.59</v>
      </c>
      <c r="P16653" t="s">
        <v>71</v>
      </c>
      <c r="Q16653">
        <v>25.7</v>
      </c>
      <c r="R16653" t="s">
        <v>71</v>
      </c>
      <c r="S16653">
        <v>0.33</v>
      </c>
      <c r="T16653" t="s">
        <v>71</v>
      </c>
      <c r="U16653">
        <v>10.220000000000001</v>
      </c>
      <c r="V16653" t="s">
        <v>71</v>
      </c>
      <c r="W16653">
        <v>21.47</v>
      </c>
      <c r="X16653" t="s">
        <v>71</v>
      </c>
      <c r="Y16653">
        <v>37.67</v>
      </c>
      <c r="AA16653">
        <v>36.840000000000003</v>
      </c>
      <c r="AC16653">
        <v>44.17</v>
      </c>
      <c r="AE16653">
        <v>1.3</v>
      </c>
      <c r="AF16653" t="s">
        <v>71</v>
      </c>
      <c r="AG16653">
        <v>5.61</v>
      </c>
      <c r="AH16653" t="s">
        <v>71</v>
      </c>
      <c r="AS16653">
        <v>0.37</v>
      </c>
      <c r="AT16653" t="s">
        <v>71</v>
      </c>
    </row>
    <row r="16654" spans="1:46" x14ac:dyDescent="0.2">
      <c r="A16654" t="s">
        <v>381</v>
      </c>
      <c r="B16654" t="s">
        <v>382</v>
      </c>
      <c r="C16654">
        <f>-70.23627538 / 41.69424467</f>
        <v>-1.6845556487688733</v>
      </c>
      <c r="D16654" t="s">
        <v>383</v>
      </c>
      <c r="E16654" t="s">
        <v>70</v>
      </c>
      <c r="F16654" s="1">
        <v>41886</v>
      </c>
      <c r="G16654">
        <v>1</v>
      </c>
      <c r="O16654">
        <v>8.5500000000000007</v>
      </c>
      <c r="P16654" t="s">
        <v>71</v>
      </c>
      <c r="Q16654">
        <v>25.6</v>
      </c>
      <c r="R16654" t="s">
        <v>71</v>
      </c>
    </row>
    <row r="16655" spans="1:46" x14ac:dyDescent="0.2">
      <c r="A16655" t="s">
        <v>381</v>
      </c>
      <c r="B16655" t="s">
        <v>382</v>
      </c>
      <c r="C16655">
        <f>-70.23627538 / 41.69424467</f>
        <v>-1.6845556487688733</v>
      </c>
      <c r="D16655" t="s">
        <v>383</v>
      </c>
      <c r="E16655" t="s">
        <v>70</v>
      </c>
      <c r="F16655" s="1">
        <v>41886</v>
      </c>
      <c r="G16655">
        <v>1.5</v>
      </c>
      <c r="O16655">
        <v>8.1300000000000008</v>
      </c>
      <c r="P16655" t="s">
        <v>71</v>
      </c>
      <c r="Q16655">
        <v>25.6</v>
      </c>
      <c r="R16655" t="s">
        <v>71</v>
      </c>
    </row>
    <row r="16656" spans="1:46" x14ac:dyDescent="0.2">
      <c r="A16656" t="s">
        <v>381</v>
      </c>
      <c r="B16656" t="s">
        <v>382</v>
      </c>
      <c r="C16656">
        <f>-70.23627538 / 41.69424467</f>
        <v>-1.6845556487688733</v>
      </c>
      <c r="D16656" t="s">
        <v>383</v>
      </c>
      <c r="E16656" t="s">
        <v>70</v>
      </c>
      <c r="F16656" s="1">
        <v>41886</v>
      </c>
      <c r="G16656">
        <v>2</v>
      </c>
      <c r="O16656">
        <v>8.4600000000000009</v>
      </c>
      <c r="P16656" t="s">
        <v>71</v>
      </c>
      <c r="Q16656">
        <v>25.2</v>
      </c>
      <c r="R16656" t="s">
        <v>71</v>
      </c>
    </row>
    <row r="16657" spans="1:58" x14ac:dyDescent="0.2">
      <c r="A16657" t="s">
        <v>381</v>
      </c>
      <c r="B16657" t="s">
        <v>382</v>
      </c>
      <c r="C16657">
        <f>-70.23627538 / 41.69424467</f>
        <v>-1.6845556487688733</v>
      </c>
      <c r="D16657" t="s">
        <v>383</v>
      </c>
      <c r="E16657" t="s">
        <v>70</v>
      </c>
      <c r="F16657" s="1">
        <v>41886</v>
      </c>
      <c r="G16657">
        <v>2.5</v>
      </c>
      <c r="K16657">
        <v>1.37</v>
      </c>
      <c r="L16657" t="s">
        <v>71</v>
      </c>
      <c r="O16657">
        <v>8.16</v>
      </c>
      <c r="P16657" t="s">
        <v>71</v>
      </c>
      <c r="Q16657">
        <v>25.4</v>
      </c>
      <c r="R16657" t="s">
        <v>71</v>
      </c>
      <c r="S16657">
        <v>1.79</v>
      </c>
      <c r="T16657" t="s">
        <v>71</v>
      </c>
      <c r="U16657">
        <v>55.44</v>
      </c>
      <c r="V16657" t="s">
        <v>71</v>
      </c>
      <c r="W16657">
        <v>21.57</v>
      </c>
      <c r="X16657" t="s">
        <v>71</v>
      </c>
      <c r="Y16657">
        <v>62.05</v>
      </c>
      <c r="AA16657">
        <v>33.69</v>
      </c>
      <c r="AE16657">
        <v>1.2</v>
      </c>
      <c r="AF16657" t="s">
        <v>71</v>
      </c>
      <c r="AG16657">
        <v>5.59</v>
      </c>
      <c r="AH16657" t="s">
        <v>71</v>
      </c>
      <c r="AS16657">
        <v>0.39</v>
      </c>
      <c r="AT16657" t="s">
        <v>71</v>
      </c>
    </row>
    <row r="16658" spans="1:58" x14ac:dyDescent="0.2">
      <c r="A16658" t="s">
        <v>381</v>
      </c>
      <c r="B16658" t="s">
        <v>382</v>
      </c>
      <c r="C16658">
        <f>-70.23627538 / 41.69424467</f>
        <v>-1.6845556487688733</v>
      </c>
      <c r="D16658" t="s">
        <v>383</v>
      </c>
      <c r="E16658" t="s">
        <v>70</v>
      </c>
      <c r="F16658" s="1">
        <v>42635</v>
      </c>
      <c r="G16658">
        <v>0.5</v>
      </c>
      <c r="I16658">
        <v>5.2</v>
      </c>
      <c r="J16658" t="s">
        <v>71</v>
      </c>
      <c r="K16658">
        <v>0.97</v>
      </c>
      <c r="L16658" t="s">
        <v>71</v>
      </c>
      <c r="M16658">
        <v>5.2</v>
      </c>
      <c r="N16658" t="s">
        <v>71</v>
      </c>
      <c r="O16658">
        <v>6.64</v>
      </c>
      <c r="P16658" t="s">
        <v>71</v>
      </c>
      <c r="Q16658">
        <v>22.6</v>
      </c>
      <c r="R16658" t="s">
        <v>71</v>
      </c>
      <c r="S16658">
        <v>0.94</v>
      </c>
      <c r="T16658" t="s">
        <v>71</v>
      </c>
      <c r="U16658">
        <v>29.12</v>
      </c>
      <c r="V16658" t="s">
        <v>71</v>
      </c>
      <c r="W16658">
        <v>19.59</v>
      </c>
      <c r="X16658" t="s">
        <v>71</v>
      </c>
      <c r="Y16658">
        <v>52.77</v>
      </c>
      <c r="AA16658">
        <v>30.3</v>
      </c>
      <c r="AC16658">
        <v>36.24</v>
      </c>
      <c r="AE16658">
        <v>1.4</v>
      </c>
      <c r="AF16658" t="s">
        <v>71</v>
      </c>
      <c r="AG16658">
        <v>5.49</v>
      </c>
      <c r="AH16658" t="s">
        <v>71</v>
      </c>
      <c r="AS16658">
        <v>0.88</v>
      </c>
      <c r="AT16658" t="s">
        <v>71</v>
      </c>
      <c r="BE16658">
        <v>1.85</v>
      </c>
      <c r="BF16658" t="s">
        <v>71</v>
      </c>
    </row>
    <row r="16659" spans="1:58" x14ac:dyDescent="0.2">
      <c r="A16659" t="s">
        <v>381</v>
      </c>
      <c r="B16659" t="s">
        <v>382</v>
      </c>
      <c r="C16659">
        <f>-70.23627538 / 41.69424467</f>
        <v>-1.6845556487688733</v>
      </c>
      <c r="D16659" t="s">
        <v>383</v>
      </c>
      <c r="E16659" t="s">
        <v>70</v>
      </c>
      <c r="F16659" s="1">
        <v>42635</v>
      </c>
      <c r="G16659">
        <v>1</v>
      </c>
      <c r="O16659">
        <v>6.59</v>
      </c>
      <c r="P16659" t="s">
        <v>71</v>
      </c>
      <c r="Q16659">
        <v>22.5</v>
      </c>
      <c r="R16659" t="s">
        <v>71</v>
      </c>
    </row>
    <row r="16660" spans="1:58" x14ac:dyDescent="0.2">
      <c r="A16660" t="s">
        <v>381</v>
      </c>
      <c r="B16660" t="s">
        <v>382</v>
      </c>
      <c r="C16660">
        <f>-70.23627538 / 41.69424467</f>
        <v>-1.6845556487688733</v>
      </c>
      <c r="D16660" t="s">
        <v>383</v>
      </c>
      <c r="E16660" t="s">
        <v>70</v>
      </c>
      <c r="F16660" s="1">
        <v>42635</v>
      </c>
      <c r="G16660">
        <v>2</v>
      </c>
      <c r="O16660">
        <v>6.57</v>
      </c>
      <c r="P16660" t="s">
        <v>71</v>
      </c>
      <c r="Q16660">
        <v>22.4</v>
      </c>
      <c r="R16660" t="s">
        <v>71</v>
      </c>
    </row>
    <row r="16661" spans="1:58" x14ac:dyDescent="0.2">
      <c r="A16661" t="s">
        <v>381</v>
      </c>
      <c r="B16661" t="s">
        <v>382</v>
      </c>
      <c r="C16661">
        <f>-70.23627538 / 41.69424467</f>
        <v>-1.6845556487688733</v>
      </c>
      <c r="D16661" t="s">
        <v>383</v>
      </c>
      <c r="E16661" t="s">
        <v>70</v>
      </c>
      <c r="F16661" s="1">
        <v>42635</v>
      </c>
      <c r="G16661">
        <v>3</v>
      </c>
      <c r="O16661">
        <v>5.9</v>
      </c>
      <c r="P16661" t="s">
        <v>71</v>
      </c>
      <c r="Q16661">
        <v>22.3</v>
      </c>
      <c r="R16661" t="s">
        <v>71</v>
      </c>
    </row>
    <row r="16662" spans="1:58" x14ac:dyDescent="0.2">
      <c r="A16662" t="s">
        <v>381</v>
      </c>
      <c r="B16662" t="s">
        <v>382</v>
      </c>
      <c r="C16662">
        <f>-70.23627538 / 41.69424467</f>
        <v>-1.6845556487688733</v>
      </c>
      <c r="D16662" t="s">
        <v>383</v>
      </c>
      <c r="E16662" t="s">
        <v>70</v>
      </c>
      <c r="F16662" s="1">
        <v>42635</v>
      </c>
      <c r="G16662">
        <v>4</v>
      </c>
      <c r="K16662">
        <v>1.03</v>
      </c>
      <c r="L16662" t="s">
        <v>71</v>
      </c>
      <c r="O16662">
        <v>6.01</v>
      </c>
      <c r="P16662" t="s">
        <v>71</v>
      </c>
      <c r="Q16662">
        <v>22.3</v>
      </c>
      <c r="R16662" t="s">
        <v>71</v>
      </c>
      <c r="S16662">
        <v>1.57</v>
      </c>
      <c r="T16662" t="s">
        <v>71</v>
      </c>
      <c r="U16662">
        <v>48.63</v>
      </c>
      <c r="V16662" t="s">
        <v>71</v>
      </c>
      <c r="W16662">
        <v>19.239999999999998</v>
      </c>
      <c r="X16662" t="s">
        <v>71</v>
      </c>
      <c r="Y16662">
        <v>60.16</v>
      </c>
      <c r="AA16662">
        <v>30.89</v>
      </c>
      <c r="AE16662">
        <v>1.3</v>
      </c>
      <c r="AF16662" t="s">
        <v>71</v>
      </c>
      <c r="AG16662">
        <v>5.43</v>
      </c>
      <c r="AH16662" t="s">
        <v>71</v>
      </c>
      <c r="AS16662">
        <v>1.62</v>
      </c>
      <c r="AT16662" t="s">
        <v>71</v>
      </c>
      <c r="BE16662">
        <v>2.66</v>
      </c>
      <c r="BF16662" t="s">
        <v>71</v>
      </c>
    </row>
    <row r="16663" spans="1:58" x14ac:dyDescent="0.2">
      <c r="A16663" t="s">
        <v>662</v>
      </c>
      <c r="B16663" t="s">
        <v>663</v>
      </c>
      <c r="C16663">
        <f>-70.22872019 / 41.69485342</f>
        <v>-1.6843498520686251</v>
      </c>
      <c r="D16663" t="s">
        <v>664</v>
      </c>
      <c r="E16663" t="s">
        <v>70</v>
      </c>
      <c r="F16663" s="1">
        <v>37873</v>
      </c>
      <c r="G16663">
        <v>0.5</v>
      </c>
      <c r="I16663">
        <v>9.02</v>
      </c>
      <c r="J16663" t="s">
        <v>71</v>
      </c>
      <c r="K16663">
        <v>0.96</v>
      </c>
      <c r="L16663" t="s">
        <v>71</v>
      </c>
      <c r="M16663">
        <v>4.95</v>
      </c>
      <c r="N16663" t="s">
        <v>71</v>
      </c>
      <c r="O16663">
        <v>6.64</v>
      </c>
      <c r="P16663" t="s">
        <v>71</v>
      </c>
      <c r="Q16663">
        <v>21.9</v>
      </c>
      <c r="R16663" t="s">
        <v>71</v>
      </c>
      <c r="S16663">
        <v>0.2</v>
      </c>
      <c r="T16663" t="s">
        <v>71</v>
      </c>
      <c r="U16663">
        <v>6.19</v>
      </c>
      <c r="V16663" t="s">
        <v>71</v>
      </c>
      <c r="W16663">
        <v>23.2</v>
      </c>
      <c r="X16663" t="s">
        <v>71</v>
      </c>
      <c r="Y16663">
        <v>30.44</v>
      </c>
      <c r="AA16663">
        <v>30.2</v>
      </c>
      <c r="AC16663">
        <v>36.950000000000003</v>
      </c>
      <c r="AE16663">
        <v>0.18</v>
      </c>
      <c r="AF16663" t="s">
        <v>71</v>
      </c>
      <c r="AG16663">
        <v>5.87</v>
      </c>
      <c r="AH16663" t="s">
        <v>71</v>
      </c>
      <c r="AS16663">
        <v>0.44</v>
      </c>
      <c r="AT16663" t="s">
        <v>71</v>
      </c>
    </row>
    <row r="16664" spans="1:58" x14ac:dyDescent="0.2">
      <c r="A16664" t="s">
        <v>662</v>
      </c>
      <c r="B16664" t="s">
        <v>663</v>
      </c>
      <c r="C16664">
        <f>-70.22872019 / 41.69485342</f>
        <v>-1.6843498520686251</v>
      </c>
      <c r="D16664" t="s">
        <v>664</v>
      </c>
      <c r="E16664" t="s">
        <v>70</v>
      </c>
      <c r="F16664" s="1">
        <v>37873</v>
      </c>
      <c r="G16664">
        <v>1.5</v>
      </c>
      <c r="O16664">
        <v>6.42</v>
      </c>
      <c r="P16664" t="s">
        <v>71</v>
      </c>
      <c r="Q16664">
        <v>21.9</v>
      </c>
      <c r="R16664" t="s">
        <v>71</v>
      </c>
    </row>
    <row r="16665" spans="1:58" x14ac:dyDescent="0.2">
      <c r="A16665" t="s">
        <v>662</v>
      </c>
      <c r="B16665" t="s">
        <v>663</v>
      </c>
      <c r="C16665">
        <f>-70.22872019 / 41.69485342</f>
        <v>-1.6843498520686251</v>
      </c>
      <c r="D16665" t="s">
        <v>664</v>
      </c>
      <c r="E16665" t="s">
        <v>70</v>
      </c>
      <c r="F16665" s="1">
        <v>37873</v>
      </c>
      <c r="G16665">
        <v>2.5</v>
      </c>
      <c r="O16665">
        <v>6.56</v>
      </c>
      <c r="P16665" t="s">
        <v>71</v>
      </c>
      <c r="Q16665">
        <v>21.9</v>
      </c>
      <c r="R16665" t="s">
        <v>71</v>
      </c>
    </row>
    <row r="16666" spans="1:58" x14ac:dyDescent="0.2">
      <c r="A16666" t="s">
        <v>662</v>
      </c>
      <c r="B16666" t="s">
        <v>663</v>
      </c>
      <c r="C16666">
        <f>-70.22872019 / 41.69485342</f>
        <v>-1.6843498520686251</v>
      </c>
      <c r="D16666" t="s">
        <v>664</v>
      </c>
      <c r="E16666" t="s">
        <v>70</v>
      </c>
      <c r="F16666" s="1">
        <v>37873</v>
      </c>
      <c r="G16666">
        <v>3.5</v>
      </c>
      <c r="O16666">
        <v>6.38</v>
      </c>
      <c r="P16666" t="s">
        <v>71</v>
      </c>
      <c r="Q16666">
        <v>21.8</v>
      </c>
      <c r="R16666" t="s">
        <v>71</v>
      </c>
    </row>
    <row r="16667" spans="1:58" x14ac:dyDescent="0.2">
      <c r="A16667" t="s">
        <v>662</v>
      </c>
      <c r="B16667" t="s">
        <v>663</v>
      </c>
      <c r="C16667">
        <f>-70.22872019 / 41.69485342</f>
        <v>-1.6843498520686251</v>
      </c>
      <c r="D16667" t="s">
        <v>664</v>
      </c>
      <c r="E16667" t="s">
        <v>70</v>
      </c>
      <c r="F16667" s="1">
        <v>37873</v>
      </c>
      <c r="G16667">
        <v>4.5</v>
      </c>
      <c r="O16667">
        <v>6.11</v>
      </c>
      <c r="P16667" t="s">
        <v>71</v>
      </c>
      <c r="Q16667">
        <v>21.6</v>
      </c>
      <c r="R16667" t="s">
        <v>71</v>
      </c>
    </row>
    <row r="16668" spans="1:58" x14ac:dyDescent="0.2">
      <c r="A16668" t="s">
        <v>662</v>
      </c>
      <c r="B16668" t="s">
        <v>663</v>
      </c>
      <c r="C16668">
        <f>-70.22872019 / 41.69485342</f>
        <v>-1.6843498520686251</v>
      </c>
      <c r="D16668" t="s">
        <v>664</v>
      </c>
      <c r="E16668" t="s">
        <v>70</v>
      </c>
      <c r="F16668" s="1">
        <v>37873</v>
      </c>
      <c r="G16668">
        <v>5.5</v>
      </c>
      <c r="O16668">
        <v>0.6</v>
      </c>
      <c r="P16668" t="s">
        <v>71</v>
      </c>
      <c r="Q16668">
        <v>19.5</v>
      </c>
      <c r="R16668" t="s">
        <v>71</v>
      </c>
    </row>
    <row r="16669" spans="1:58" x14ac:dyDescent="0.2">
      <c r="A16669" t="s">
        <v>662</v>
      </c>
      <c r="B16669" t="s">
        <v>663</v>
      </c>
      <c r="C16669">
        <f>-70.22872019 / 41.69485342</f>
        <v>-1.6843498520686251</v>
      </c>
      <c r="D16669" t="s">
        <v>664</v>
      </c>
      <c r="E16669" t="s">
        <v>70</v>
      </c>
      <c r="F16669" s="1">
        <v>37873</v>
      </c>
      <c r="G16669">
        <v>6.5</v>
      </c>
      <c r="O16669">
        <v>0.17</v>
      </c>
      <c r="P16669" t="s">
        <v>71</v>
      </c>
      <c r="Q16669">
        <v>15.4</v>
      </c>
      <c r="R16669" t="s">
        <v>71</v>
      </c>
    </row>
    <row r="16670" spans="1:58" x14ac:dyDescent="0.2">
      <c r="A16670" t="s">
        <v>662</v>
      </c>
      <c r="B16670" t="s">
        <v>663</v>
      </c>
      <c r="C16670">
        <f>-70.22872019 / 41.69485342</f>
        <v>-1.6843498520686251</v>
      </c>
      <c r="D16670" t="s">
        <v>664</v>
      </c>
      <c r="E16670" t="s">
        <v>70</v>
      </c>
      <c r="F16670" s="1">
        <v>37873</v>
      </c>
      <c r="G16670">
        <v>7.5</v>
      </c>
      <c r="O16670">
        <v>0.13</v>
      </c>
      <c r="P16670" t="s">
        <v>71</v>
      </c>
      <c r="Q16670">
        <v>13.3</v>
      </c>
      <c r="R16670" t="s">
        <v>71</v>
      </c>
    </row>
    <row r="16671" spans="1:58" x14ac:dyDescent="0.2">
      <c r="A16671" t="s">
        <v>662</v>
      </c>
      <c r="B16671" t="s">
        <v>663</v>
      </c>
      <c r="C16671">
        <f>-70.22872019 / 41.69485342</f>
        <v>-1.6843498520686251</v>
      </c>
      <c r="D16671" t="s">
        <v>664</v>
      </c>
      <c r="E16671" t="s">
        <v>70</v>
      </c>
      <c r="F16671" s="1">
        <v>37873</v>
      </c>
      <c r="G16671">
        <v>8</v>
      </c>
      <c r="K16671">
        <v>27.56</v>
      </c>
      <c r="L16671" t="s">
        <v>71</v>
      </c>
      <c r="S16671">
        <v>0.4</v>
      </c>
      <c r="T16671" t="s">
        <v>71</v>
      </c>
      <c r="U16671">
        <v>12.39</v>
      </c>
      <c r="V16671" t="s">
        <v>71</v>
      </c>
      <c r="W16671">
        <v>20.9</v>
      </c>
      <c r="X16671" t="s">
        <v>71</v>
      </c>
      <c r="Y16671">
        <v>40.44</v>
      </c>
      <c r="AA16671">
        <v>63.13</v>
      </c>
      <c r="AE16671">
        <v>0.33</v>
      </c>
      <c r="AF16671" t="s">
        <v>71</v>
      </c>
      <c r="AG16671">
        <v>5.67</v>
      </c>
      <c r="AH16671" t="s">
        <v>71</v>
      </c>
      <c r="AS16671">
        <v>0.03</v>
      </c>
      <c r="AT16671" t="s">
        <v>71</v>
      </c>
    </row>
    <row r="16672" spans="1:58" x14ac:dyDescent="0.2">
      <c r="A16672" t="s">
        <v>430</v>
      </c>
      <c r="B16672" t="s">
        <v>431</v>
      </c>
      <c r="C16672">
        <f>-70.1853174 / 41.68244353</f>
        <v>-1.6838100518143977</v>
      </c>
      <c r="D16672" t="s">
        <v>303</v>
      </c>
      <c r="E16672" t="s">
        <v>70</v>
      </c>
      <c r="F16672" s="1">
        <v>37873</v>
      </c>
      <c r="G16672">
        <v>0.5</v>
      </c>
      <c r="I16672">
        <v>7.4</v>
      </c>
      <c r="J16672" t="s">
        <v>71</v>
      </c>
      <c r="K16672">
        <v>1.43</v>
      </c>
      <c r="L16672" t="s">
        <v>71</v>
      </c>
      <c r="M16672">
        <v>6.5</v>
      </c>
      <c r="N16672" t="s">
        <v>71</v>
      </c>
      <c r="O16672">
        <v>7.81</v>
      </c>
      <c r="P16672" t="s">
        <v>71</v>
      </c>
      <c r="Q16672">
        <v>22.6</v>
      </c>
      <c r="R16672" t="s">
        <v>71</v>
      </c>
      <c r="S16672">
        <v>0.2</v>
      </c>
      <c r="T16672" t="s">
        <v>71</v>
      </c>
      <c r="U16672">
        <v>6.19</v>
      </c>
      <c r="V16672" t="s">
        <v>71</v>
      </c>
      <c r="W16672">
        <v>21.4</v>
      </c>
      <c r="X16672" t="s">
        <v>71</v>
      </c>
      <c r="Y16672">
        <v>30.44</v>
      </c>
      <c r="AA16672">
        <v>34.11</v>
      </c>
      <c r="AC16672">
        <v>33.03</v>
      </c>
      <c r="AE16672">
        <v>3.45</v>
      </c>
      <c r="AF16672" t="s">
        <v>71</v>
      </c>
      <c r="AG16672">
        <v>6.24</v>
      </c>
      <c r="AH16672" t="s">
        <v>71</v>
      </c>
      <c r="AS16672">
        <v>0.51</v>
      </c>
      <c r="AT16672" t="s">
        <v>71</v>
      </c>
    </row>
    <row r="16673" spans="1:46" x14ac:dyDescent="0.2">
      <c r="A16673" t="s">
        <v>430</v>
      </c>
      <c r="B16673" t="s">
        <v>431</v>
      </c>
      <c r="C16673">
        <f>-70.1853174 / 41.68244353</f>
        <v>-1.6838100518143977</v>
      </c>
      <c r="D16673" t="s">
        <v>303</v>
      </c>
      <c r="E16673" t="s">
        <v>70</v>
      </c>
      <c r="F16673" s="1">
        <v>37873</v>
      </c>
      <c r="G16673">
        <v>1.5</v>
      </c>
      <c r="O16673">
        <v>7.85</v>
      </c>
      <c r="P16673" t="s">
        <v>71</v>
      </c>
      <c r="Q16673">
        <v>22.6</v>
      </c>
      <c r="R16673" t="s">
        <v>71</v>
      </c>
    </row>
    <row r="16674" spans="1:46" x14ac:dyDescent="0.2">
      <c r="A16674" t="s">
        <v>430</v>
      </c>
      <c r="B16674" t="s">
        <v>431</v>
      </c>
      <c r="C16674">
        <f>-70.1853174 / 41.68244353</f>
        <v>-1.6838100518143977</v>
      </c>
      <c r="D16674" t="s">
        <v>303</v>
      </c>
      <c r="E16674" t="s">
        <v>70</v>
      </c>
      <c r="F16674" s="1">
        <v>37873</v>
      </c>
      <c r="G16674">
        <v>2.5</v>
      </c>
      <c r="O16674">
        <v>7.77</v>
      </c>
      <c r="P16674" t="s">
        <v>71</v>
      </c>
      <c r="Q16674">
        <v>22.5</v>
      </c>
      <c r="R16674" t="s">
        <v>71</v>
      </c>
    </row>
    <row r="16675" spans="1:46" x14ac:dyDescent="0.2">
      <c r="A16675" t="s">
        <v>430</v>
      </c>
      <c r="B16675" t="s">
        <v>431</v>
      </c>
      <c r="C16675">
        <f>-70.1853174 / 41.68244353</f>
        <v>-1.6838100518143977</v>
      </c>
      <c r="D16675" t="s">
        <v>303</v>
      </c>
      <c r="E16675" t="s">
        <v>70</v>
      </c>
      <c r="F16675" s="1">
        <v>37873</v>
      </c>
      <c r="G16675">
        <v>3.5</v>
      </c>
      <c r="O16675">
        <v>7.86</v>
      </c>
      <c r="P16675" t="s">
        <v>71</v>
      </c>
      <c r="Q16675">
        <v>22.5</v>
      </c>
      <c r="R16675" t="s">
        <v>71</v>
      </c>
    </row>
    <row r="16676" spans="1:46" x14ac:dyDescent="0.2">
      <c r="A16676" t="s">
        <v>430</v>
      </c>
      <c r="B16676" t="s">
        <v>431</v>
      </c>
      <c r="C16676">
        <f>-70.1853174 / 41.68244353</f>
        <v>-1.6838100518143977</v>
      </c>
      <c r="D16676" t="s">
        <v>303</v>
      </c>
      <c r="E16676" t="s">
        <v>70</v>
      </c>
      <c r="F16676" s="1">
        <v>37873</v>
      </c>
      <c r="G16676">
        <v>4.5</v>
      </c>
      <c r="O16676">
        <v>7.88</v>
      </c>
      <c r="P16676" t="s">
        <v>71</v>
      </c>
      <c r="Q16676">
        <v>22.3</v>
      </c>
      <c r="R16676" t="s">
        <v>71</v>
      </c>
    </row>
    <row r="16677" spans="1:46" x14ac:dyDescent="0.2">
      <c r="A16677" t="s">
        <v>430</v>
      </c>
      <c r="B16677" t="s">
        <v>431</v>
      </c>
      <c r="C16677">
        <f>-70.1853174 / 41.68244353</f>
        <v>-1.6838100518143977</v>
      </c>
      <c r="D16677" t="s">
        <v>303</v>
      </c>
      <c r="E16677" t="s">
        <v>70</v>
      </c>
      <c r="F16677" s="1">
        <v>37873</v>
      </c>
      <c r="G16677">
        <v>5.5</v>
      </c>
      <c r="O16677">
        <v>7.74</v>
      </c>
      <c r="P16677" t="s">
        <v>71</v>
      </c>
      <c r="Q16677">
        <v>22</v>
      </c>
      <c r="R16677" t="s">
        <v>71</v>
      </c>
    </row>
    <row r="16678" spans="1:46" x14ac:dyDescent="0.2">
      <c r="A16678" t="s">
        <v>430</v>
      </c>
      <c r="B16678" t="s">
        <v>431</v>
      </c>
      <c r="C16678">
        <f>-70.1853174 / 41.68244353</f>
        <v>-1.6838100518143977</v>
      </c>
      <c r="D16678" t="s">
        <v>303</v>
      </c>
      <c r="E16678" t="s">
        <v>70</v>
      </c>
      <c r="F16678" s="1">
        <v>37873</v>
      </c>
      <c r="G16678">
        <v>6.5</v>
      </c>
      <c r="K16678">
        <v>1.29</v>
      </c>
      <c r="L16678" t="s">
        <v>71</v>
      </c>
      <c r="O16678">
        <v>7.7</v>
      </c>
      <c r="P16678" t="s">
        <v>71</v>
      </c>
      <c r="Q16678">
        <v>20.6</v>
      </c>
      <c r="R16678" t="s">
        <v>71</v>
      </c>
      <c r="S16678">
        <v>0.3</v>
      </c>
      <c r="T16678" t="s">
        <v>71</v>
      </c>
      <c r="U16678">
        <v>9.2899999999999991</v>
      </c>
      <c r="V16678" t="s">
        <v>71</v>
      </c>
      <c r="W16678">
        <v>24.1</v>
      </c>
      <c r="X16678" t="s">
        <v>71</v>
      </c>
      <c r="Y16678">
        <v>36.29</v>
      </c>
      <c r="AA16678">
        <v>33.1</v>
      </c>
      <c r="AE16678">
        <v>3.56</v>
      </c>
      <c r="AF16678" t="s">
        <v>71</v>
      </c>
      <c r="AG16678">
        <v>6.21</v>
      </c>
      <c r="AH16678" t="s">
        <v>71</v>
      </c>
      <c r="AS16678">
        <v>1</v>
      </c>
      <c r="AT16678" t="s">
        <v>71</v>
      </c>
    </row>
    <row r="16679" spans="1:46" x14ac:dyDescent="0.2">
      <c r="A16679" t="s">
        <v>430</v>
      </c>
      <c r="B16679" t="s">
        <v>431</v>
      </c>
      <c r="C16679">
        <f>-70.1853174 / 41.68244353</f>
        <v>-1.6838100518143977</v>
      </c>
      <c r="D16679" t="s">
        <v>303</v>
      </c>
      <c r="E16679" t="s">
        <v>70</v>
      </c>
      <c r="F16679" s="1">
        <v>38251</v>
      </c>
      <c r="G16679">
        <v>0.5</v>
      </c>
      <c r="I16679">
        <v>7.5</v>
      </c>
      <c r="J16679" t="s">
        <v>71</v>
      </c>
      <c r="K16679">
        <v>1.95</v>
      </c>
      <c r="L16679" t="s">
        <v>71</v>
      </c>
      <c r="M16679">
        <v>4.2</v>
      </c>
      <c r="N16679" t="s">
        <v>71</v>
      </c>
      <c r="O16679">
        <v>7.57</v>
      </c>
      <c r="P16679" t="s">
        <v>71</v>
      </c>
      <c r="Q16679">
        <v>20.9</v>
      </c>
      <c r="R16679" t="s">
        <v>71</v>
      </c>
      <c r="S16679">
        <v>0.16</v>
      </c>
      <c r="T16679" t="s">
        <v>71</v>
      </c>
      <c r="U16679">
        <v>4.96</v>
      </c>
      <c r="V16679" t="s">
        <v>71</v>
      </c>
      <c r="W16679">
        <v>35.299999999999997</v>
      </c>
      <c r="X16679" t="s">
        <v>71</v>
      </c>
      <c r="Y16679">
        <v>27.24</v>
      </c>
      <c r="AA16679">
        <v>37.15</v>
      </c>
      <c r="AC16679">
        <v>39.32</v>
      </c>
      <c r="AE16679">
        <v>7.47</v>
      </c>
      <c r="AF16679" t="s">
        <v>71</v>
      </c>
      <c r="AG16679">
        <v>6.42</v>
      </c>
      <c r="AH16679" t="s">
        <v>71</v>
      </c>
      <c r="AS16679">
        <v>0.2</v>
      </c>
      <c r="AT16679" t="s">
        <v>71</v>
      </c>
    </row>
    <row r="16680" spans="1:46" x14ac:dyDescent="0.2">
      <c r="A16680" t="s">
        <v>430</v>
      </c>
      <c r="B16680" t="s">
        <v>431</v>
      </c>
      <c r="C16680">
        <f>-70.1853174 / 41.68244353</f>
        <v>-1.6838100518143977</v>
      </c>
      <c r="D16680" t="s">
        <v>303</v>
      </c>
      <c r="E16680" t="s">
        <v>70</v>
      </c>
      <c r="F16680" s="1">
        <v>38251</v>
      </c>
      <c r="G16680">
        <v>1.5</v>
      </c>
      <c r="O16680">
        <v>7.49</v>
      </c>
      <c r="P16680" t="s">
        <v>71</v>
      </c>
      <c r="Q16680">
        <v>20.8</v>
      </c>
      <c r="R16680" t="s">
        <v>71</v>
      </c>
    </row>
    <row r="16681" spans="1:46" x14ac:dyDescent="0.2">
      <c r="A16681" t="s">
        <v>430</v>
      </c>
      <c r="B16681" t="s">
        <v>431</v>
      </c>
      <c r="C16681">
        <f>-70.1853174 / 41.68244353</f>
        <v>-1.6838100518143977</v>
      </c>
      <c r="D16681" t="s">
        <v>303</v>
      </c>
      <c r="E16681" t="s">
        <v>70</v>
      </c>
      <c r="F16681" s="1">
        <v>38251</v>
      </c>
      <c r="G16681">
        <v>2.5</v>
      </c>
      <c r="O16681">
        <v>7.38</v>
      </c>
      <c r="P16681" t="s">
        <v>71</v>
      </c>
      <c r="Q16681">
        <v>20.8</v>
      </c>
      <c r="R16681" t="s">
        <v>71</v>
      </c>
    </row>
    <row r="16682" spans="1:46" x14ac:dyDescent="0.2">
      <c r="A16682" t="s">
        <v>430</v>
      </c>
      <c r="B16682" t="s">
        <v>431</v>
      </c>
      <c r="C16682">
        <f>-70.1853174 / 41.68244353</f>
        <v>-1.6838100518143977</v>
      </c>
      <c r="D16682" t="s">
        <v>303</v>
      </c>
      <c r="E16682" t="s">
        <v>70</v>
      </c>
      <c r="F16682" s="1">
        <v>38251</v>
      </c>
      <c r="G16682">
        <v>3.5</v>
      </c>
      <c r="O16682">
        <v>7.54</v>
      </c>
      <c r="P16682" t="s">
        <v>71</v>
      </c>
      <c r="Q16682">
        <v>20.7</v>
      </c>
      <c r="R16682" t="s">
        <v>71</v>
      </c>
    </row>
    <row r="16683" spans="1:46" x14ac:dyDescent="0.2">
      <c r="A16683" t="s">
        <v>430</v>
      </c>
      <c r="B16683" t="s">
        <v>431</v>
      </c>
      <c r="C16683">
        <f>-70.1853174 / 41.68244353</f>
        <v>-1.6838100518143977</v>
      </c>
      <c r="D16683" t="s">
        <v>303</v>
      </c>
      <c r="E16683" t="s">
        <v>70</v>
      </c>
      <c r="F16683" s="1">
        <v>38251</v>
      </c>
      <c r="G16683">
        <v>4.5</v>
      </c>
      <c r="O16683">
        <v>7.56</v>
      </c>
      <c r="P16683" t="s">
        <v>71</v>
      </c>
      <c r="Q16683">
        <v>20.7</v>
      </c>
      <c r="R16683" t="s">
        <v>71</v>
      </c>
    </row>
    <row r="16684" spans="1:46" x14ac:dyDescent="0.2">
      <c r="A16684" t="s">
        <v>430</v>
      </c>
      <c r="B16684" t="s">
        <v>431</v>
      </c>
      <c r="C16684">
        <f>-70.1853174 / 41.68244353</f>
        <v>-1.6838100518143977</v>
      </c>
      <c r="D16684" t="s">
        <v>303</v>
      </c>
      <c r="E16684" t="s">
        <v>70</v>
      </c>
      <c r="F16684" s="1">
        <v>38251</v>
      </c>
      <c r="G16684">
        <v>5.5</v>
      </c>
      <c r="O16684">
        <v>7.53</v>
      </c>
      <c r="P16684" t="s">
        <v>71</v>
      </c>
      <c r="Q16684">
        <v>20.7</v>
      </c>
      <c r="R16684" t="s">
        <v>71</v>
      </c>
    </row>
    <row r="16685" spans="1:46" x14ac:dyDescent="0.2">
      <c r="A16685" t="s">
        <v>430</v>
      </c>
      <c r="B16685" t="s">
        <v>431</v>
      </c>
      <c r="C16685">
        <f>-70.1853174 / 41.68244353</f>
        <v>-1.6838100518143977</v>
      </c>
      <c r="D16685" t="s">
        <v>303</v>
      </c>
      <c r="E16685" t="s">
        <v>70</v>
      </c>
      <c r="F16685" s="1">
        <v>38251</v>
      </c>
      <c r="G16685">
        <v>6.5</v>
      </c>
      <c r="K16685">
        <v>2.37</v>
      </c>
      <c r="L16685" t="s">
        <v>71</v>
      </c>
      <c r="O16685">
        <v>7.54</v>
      </c>
      <c r="P16685" t="s">
        <v>71</v>
      </c>
      <c r="Q16685">
        <v>20.7</v>
      </c>
      <c r="R16685" t="s">
        <v>71</v>
      </c>
      <c r="S16685">
        <v>0.19</v>
      </c>
      <c r="T16685" t="s">
        <v>71</v>
      </c>
      <c r="U16685">
        <v>5.88</v>
      </c>
      <c r="V16685" t="s">
        <v>71</v>
      </c>
      <c r="W16685">
        <v>20.05</v>
      </c>
      <c r="X16685" t="s">
        <v>71</v>
      </c>
      <c r="Y16685">
        <v>29.7</v>
      </c>
      <c r="AA16685">
        <v>39.06</v>
      </c>
      <c r="AE16685">
        <v>7.47</v>
      </c>
      <c r="AF16685" t="s">
        <v>71</v>
      </c>
      <c r="AG16685">
        <v>6.47</v>
      </c>
      <c r="AH16685" t="s">
        <v>71</v>
      </c>
      <c r="AS16685">
        <v>0.51</v>
      </c>
      <c r="AT16685" t="s">
        <v>71</v>
      </c>
    </row>
    <row r="16686" spans="1:46" x14ac:dyDescent="0.2">
      <c r="A16686" t="s">
        <v>430</v>
      </c>
      <c r="B16686" t="s">
        <v>431</v>
      </c>
      <c r="C16686">
        <f>-70.1853174 / 41.68244353</f>
        <v>-1.6838100518143977</v>
      </c>
      <c r="D16686" t="s">
        <v>303</v>
      </c>
      <c r="E16686" t="s">
        <v>70</v>
      </c>
      <c r="F16686" s="1">
        <v>38628</v>
      </c>
      <c r="G16686">
        <v>0.5</v>
      </c>
      <c r="I16686">
        <v>8</v>
      </c>
      <c r="J16686" t="s">
        <v>71</v>
      </c>
      <c r="K16686">
        <v>2.1</v>
      </c>
      <c r="L16686" t="s">
        <v>71</v>
      </c>
      <c r="M16686">
        <v>6.6</v>
      </c>
      <c r="N16686" t="s">
        <v>71</v>
      </c>
      <c r="O16686">
        <v>7.88</v>
      </c>
      <c r="P16686" t="s">
        <v>71</v>
      </c>
      <c r="Q16686">
        <v>20.5</v>
      </c>
      <c r="R16686" t="s">
        <v>71</v>
      </c>
      <c r="S16686">
        <v>0.2</v>
      </c>
      <c r="T16686" t="s">
        <v>71</v>
      </c>
      <c r="U16686">
        <v>6.19</v>
      </c>
      <c r="V16686" t="s">
        <v>71</v>
      </c>
      <c r="W16686">
        <v>18.7</v>
      </c>
      <c r="X16686" t="s">
        <v>71</v>
      </c>
      <c r="Y16686">
        <v>30.44</v>
      </c>
      <c r="AA16686">
        <v>37.880000000000003</v>
      </c>
      <c r="AC16686">
        <v>32.81</v>
      </c>
      <c r="AE16686">
        <v>7.26</v>
      </c>
      <c r="AF16686" t="s">
        <v>71</v>
      </c>
      <c r="AG16686">
        <v>6.4</v>
      </c>
      <c r="AH16686" t="s">
        <v>71</v>
      </c>
      <c r="AS16686">
        <v>0.59</v>
      </c>
      <c r="AT16686" t="s">
        <v>71</v>
      </c>
    </row>
    <row r="16687" spans="1:46" x14ac:dyDescent="0.2">
      <c r="A16687" t="s">
        <v>430</v>
      </c>
      <c r="B16687" t="s">
        <v>431</v>
      </c>
      <c r="C16687">
        <f>-70.1853174 / 41.68244353</f>
        <v>-1.6838100518143977</v>
      </c>
      <c r="D16687" t="s">
        <v>303</v>
      </c>
      <c r="E16687" t="s">
        <v>70</v>
      </c>
      <c r="F16687" s="1">
        <v>38628</v>
      </c>
      <c r="G16687">
        <v>1.5</v>
      </c>
      <c r="O16687">
        <v>7.92</v>
      </c>
      <c r="P16687" t="s">
        <v>71</v>
      </c>
      <c r="Q16687">
        <v>20.5</v>
      </c>
      <c r="R16687" t="s">
        <v>71</v>
      </c>
    </row>
    <row r="16688" spans="1:46" x14ac:dyDescent="0.2">
      <c r="A16688" t="s">
        <v>430</v>
      </c>
      <c r="B16688" t="s">
        <v>431</v>
      </c>
      <c r="C16688">
        <f>-70.1853174 / 41.68244353</f>
        <v>-1.6838100518143977</v>
      </c>
      <c r="D16688" t="s">
        <v>303</v>
      </c>
      <c r="E16688" t="s">
        <v>70</v>
      </c>
      <c r="F16688" s="1">
        <v>38628</v>
      </c>
      <c r="G16688">
        <v>2.5</v>
      </c>
      <c r="O16688">
        <v>7.91</v>
      </c>
      <c r="P16688" t="s">
        <v>71</v>
      </c>
      <c r="Q16688">
        <v>20.399999999999999</v>
      </c>
      <c r="R16688" t="s">
        <v>71</v>
      </c>
    </row>
    <row r="16689" spans="1:46" x14ac:dyDescent="0.2">
      <c r="A16689" t="s">
        <v>430</v>
      </c>
      <c r="B16689" t="s">
        <v>431</v>
      </c>
      <c r="C16689">
        <f>-70.1853174 / 41.68244353</f>
        <v>-1.6838100518143977</v>
      </c>
      <c r="D16689" t="s">
        <v>303</v>
      </c>
      <c r="E16689" t="s">
        <v>70</v>
      </c>
      <c r="F16689" s="1">
        <v>38628</v>
      </c>
      <c r="G16689">
        <v>3.5</v>
      </c>
      <c r="O16689">
        <v>7.91</v>
      </c>
      <c r="P16689" t="s">
        <v>71</v>
      </c>
      <c r="Q16689">
        <v>20.399999999999999</v>
      </c>
      <c r="R16689" t="s">
        <v>71</v>
      </c>
    </row>
    <row r="16690" spans="1:46" x14ac:dyDescent="0.2">
      <c r="A16690" t="s">
        <v>430</v>
      </c>
      <c r="B16690" t="s">
        <v>431</v>
      </c>
      <c r="C16690">
        <f>-70.1853174 / 41.68244353</f>
        <v>-1.6838100518143977</v>
      </c>
      <c r="D16690" t="s">
        <v>303</v>
      </c>
      <c r="E16690" t="s">
        <v>70</v>
      </c>
      <c r="F16690" s="1">
        <v>38628</v>
      </c>
      <c r="G16690">
        <v>4.5</v>
      </c>
      <c r="O16690">
        <v>7.9</v>
      </c>
      <c r="P16690" t="s">
        <v>71</v>
      </c>
      <c r="Q16690">
        <v>20.399999999999999</v>
      </c>
      <c r="R16690" t="s">
        <v>71</v>
      </c>
    </row>
    <row r="16691" spans="1:46" x14ac:dyDescent="0.2">
      <c r="A16691" t="s">
        <v>430</v>
      </c>
      <c r="B16691" t="s">
        <v>431</v>
      </c>
      <c r="C16691">
        <f>-70.1853174 / 41.68244353</f>
        <v>-1.6838100518143977</v>
      </c>
      <c r="D16691" t="s">
        <v>303</v>
      </c>
      <c r="E16691" t="s">
        <v>70</v>
      </c>
      <c r="F16691" s="1">
        <v>38628</v>
      </c>
      <c r="G16691">
        <v>5.5</v>
      </c>
      <c r="O16691">
        <v>7.85</v>
      </c>
      <c r="P16691" t="s">
        <v>71</v>
      </c>
      <c r="Q16691">
        <v>20.3</v>
      </c>
      <c r="R16691" t="s">
        <v>71</v>
      </c>
    </row>
    <row r="16692" spans="1:46" x14ac:dyDescent="0.2">
      <c r="A16692" t="s">
        <v>430</v>
      </c>
      <c r="B16692" t="s">
        <v>431</v>
      </c>
      <c r="C16692">
        <f>-70.1853174 / 41.68244353</f>
        <v>-1.6838100518143977</v>
      </c>
      <c r="D16692" t="s">
        <v>303</v>
      </c>
      <c r="E16692" t="s">
        <v>70</v>
      </c>
      <c r="F16692" s="1">
        <v>38628</v>
      </c>
      <c r="G16692">
        <v>6.5</v>
      </c>
      <c r="O16692">
        <v>7.74</v>
      </c>
      <c r="P16692" t="s">
        <v>71</v>
      </c>
      <c r="Q16692">
        <v>20.3</v>
      </c>
      <c r="R16692" t="s">
        <v>71</v>
      </c>
    </row>
    <row r="16693" spans="1:46" x14ac:dyDescent="0.2">
      <c r="A16693" t="s">
        <v>430</v>
      </c>
      <c r="B16693" t="s">
        <v>431</v>
      </c>
      <c r="C16693">
        <f>-70.1853174 / 41.68244353</f>
        <v>-1.6838100518143977</v>
      </c>
      <c r="D16693" t="s">
        <v>303</v>
      </c>
      <c r="E16693" t="s">
        <v>70</v>
      </c>
      <c r="F16693" s="1">
        <v>38628</v>
      </c>
      <c r="G16693">
        <v>7</v>
      </c>
      <c r="K16693">
        <v>3.18</v>
      </c>
      <c r="L16693" t="s">
        <v>71</v>
      </c>
      <c r="S16693">
        <v>0.9</v>
      </c>
      <c r="T16693" t="s">
        <v>71</v>
      </c>
      <c r="U16693">
        <v>27.88</v>
      </c>
      <c r="V16693" t="s">
        <v>71</v>
      </c>
      <c r="W16693">
        <v>31.37</v>
      </c>
      <c r="X16693" t="s">
        <v>71</v>
      </c>
      <c r="Y16693">
        <v>52.14</v>
      </c>
      <c r="AA16693">
        <v>41.95</v>
      </c>
      <c r="AE16693">
        <v>9.2799999999999994</v>
      </c>
      <c r="AF16693" t="s">
        <v>71</v>
      </c>
      <c r="AG16693">
        <v>5.99</v>
      </c>
      <c r="AH16693" t="s">
        <v>71</v>
      </c>
      <c r="AS16693">
        <v>2.97</v>
      </c>
      <c r="AT16693" t="s">
        <v>71</v>
      </c>
    </row>
    <row r="16694" spans="1:46" x14ac:dyDescent="0.2">
      <c r="A16694" t="s">
        <v>430</v>
      </c>
      <c r="B16694" t="s">
        <v>431</v>
      </c>
      <c r="C16694">
        <f>-70.1853174 / 41.68244353</f>
        <v>-1.6838100518143977</v>
      </c>
      <c r="D16694" t="s">
        <v>303</v>
      </c>
      <c r="E16694" t="s">
        <v>70</v>
      </c>
      <c r="F16694" s="1">
        <v>38986</v>
      </c>
      <c r="G16694">
        <v>0.5</v>
      </c>
      <c r="I16694">
        <v>7</v>
      </c>
      <c r="J16694" t="s">
        <v>71</v>
      </c>
      <c r="K16694">
        <v>2.72</v>
      </c>
      <c r="L16694" t="s">
        <v>71</v>
      </c>
      <c r="M16694">
        <v>2.9</v>
      </c>
      <c r="N16694" t="s">
        <v>71</v>
      </c>
      <c r="O16694">
        <v>8.65</v>
      </c>
      <c r="P16694" t="s">
        <v>71</v>
      </c>
      <c r="Q16694">
        <v>21.1</v>
      </c>
      <c r="R16694" t="s">
        <v>71</v>
      </c>
      <c r="S16694">
        <v>0.22</v>
      </c>
      <c r="T16694" t="s">
        <v>71</v>
      </c>
      <c r="U16694">
        <v>6.78</v>
      </c>
      <c r="V16694" t="s">
        <v>71</v>
      </c>
      <c r="W16694">
        <v>23.67</v>
      </c>
      <c r="X16694" t="s">
        <v>71</v>
      </c>
      <c r="Y16694">
        <v>31.75</v>
      </c>
      <c r="AA16694">
        <v>40.42</v>
      </c>
      <c r="AC16694">
        <v>44.66</v>
      </c>
      <c r="AE16694">
        <v>8.07</v>
      </c>
      <c r="AF16694" t="s">
        <v>71</v>
      </c>
      <c r="AG16694">
        <v>6.46</v>
      </c>
      <c r="AH16694" t="s">
        <v>71</v>
      </c>
      <c r="AS16694">
        <v>2.66</v>
      </c>
      <c r="AT16694" t="s">
        <v>71</v>
      </c>
    </row>
    <row r="16695" spans="1:46" x14ac:dyDescent="0.2">
      <c r="A16695" t="s">
        <v>430</v>
      </c>
      <c r="B16695" t="s">
        <v>431</v>
      </c>
      <c r="C16695">
        <f>-70.1853174 / 41.68244353</f>
        <v>-1.6838100518143977</v>
      </c>
      <c r="D16695" t="s">
        <v>303</v>
      </c>
      <c r="E16695" t="s">
        <v>70</v>
      </c>
      <c r="F16695" s="1">
        <v>38986</v>
      </c>
      <c r="G16695">
        <v>1</v>
      </c>
      <c r="O16695">
        <v>8.27</v>
      </c>
      <c r="P16695" t="s">
        <v>71</v>
      </c>
      <c r="Q16695">
        <v>21.1</v>
      </c>
      <c r="R16695" t="s">
        <v>71</v>
      </c>
    </row>
    <row r="16696" spans="1:46" x14ac:dyDescent="0.2">
      <c r="A16696" t="s">
        <v>430</v>
      </c>
      <c r="B16696" t="s">
        <v>431</v>
      </c>
      <c r="C16696">
        <f>-70.1853174 / 41.68244353</f>
        <v>-1.6838100518143977</v>
      </c>
      <c r="D16696" t="s">
        <v>303</v>
      </c>
      <c r="E16696" t="s">
        <v>70</v>
      </c>
      <c r="F16696" s="1">
        <v>38986</v>
      </c>
      <c r="G16696">
        <v>2</v>
      </c>
      <c r="O16696">
        <v>8.3000000000000007</v>
      </c>
      <c r="P16696" t="s">
        <v>71</v>
      </c>
      <c r="Q16696">
        <v>20.6</v>
      </c>
      <c r="R16696" t="s">
        <v>71</v>
      </c>
    </row>
    <row r="16697" spans="1:46" x14ac:dyDescent="0.2">
      <c r="A16697" t="s">
        <v>430</v>
      </c>
      <c r="B16697" t="s">
        <v>431</v>
      </c>
      <c r="C16697">
        <f>-70.1853174 / 41.68244353</f>
        <v>-1.6838100518143977</v>
      </c>
      <c r="D16697" t="s">
        <v>303</v>
      </c>
      <c r="E16697" t="s">
        <v>70</v>
      </c>
      <c r="F16697" s="1">
        <v>38986</v>
      </c>
      <c r="G16697">
        <v>3</v>
      </c>
      <c r="O16697">
        <v>8.31</v>
      </c>
      <c r="P16697" t="s">
        <v>71</v>
      </c>
      <c r="Q16697">
        <v>20.5</v>
      </c>
      <c r="R16697" t="s">
        <v>71</v>
      </c>
    </row>
    <row r="16698" spans="1:46" x14ac:dyDescent="0.2">
      <c r="A16698" t="s">
        <v>430</v>
      </c>
      <c r="B16698" t="s">
        <v>431</v>
      </c>
      <c r="C16698">
        <f>-70.1853174 / 41.68244353</f>
        <v>-1.6838100518143977</v>
      </c>
      <c r="D16698" t="s">
        <v>303</v>
      </c>
      <c r="E16698" t="s">
        <v>70</v>
      </c>
      <c r="F16698" s="1">
        <v>38986</v>
      </c>
      <c r="G16698">
        <v>4</v>
      </c>
      <c r="O16698">
        <v>8.33</v>
      </c>
      <c r="P16698" t="s">
        <v>71</v>
      </c>
      <c r="Q16698">
        <v>20.399999999999999</v>
      </c>
      <c r="R16698" t="s">
        <v>71</v>
      </c>
    </row>
    <row r="16699" spans="1:46" x14ac:dyDescent="0.2">
      <c r="A16699" t="s">
        <v>430</v>
      </c>
      <c r="B16699" t="s">
        <v>431</v>
      </c>
      <c r="C16699">
        <f>-70.1853174 / 41.68244353</f>
        <v>-1.6838100518143977</v>
      </c>
      <c r="D16699" t="s">
        <v>303</v>
      </c>
      <c r="E16699" t="s">
        <v>70</v>
      </c>
      <c r="F16699" s="1">
        <v>38986</v>
      </c>
      <c r="G16699">
        <v>5</v>
      </c>
      <c r="O16699">
        <v>8.23</v>
      </c>
      <c r="P16699" t="s">
        <v>71</v>
      </c>
      <c r="Q16699">
        <v>20.3</v>
      </c>
      <c r="R16699" t="s">
        <v>71</v>
      </c>
    </row>
    <row r="16700" spans="1:46" x14ac:dyDescent="0.2">
      <c r="A16700" t="s">
        <v>430</v>
      </c>
      <c r="B16700" t="s">
        <v>431</v>
      </c>
      <c r="C16700">
        <f>-70.1853174 / 41.68244353</f>
        <v>-1.6838100518143977</v>
      </c>
      <c r="D16700" t="s">
        <v>303</v>
      </c>
      <c r="E16700" t="s">
        <v>70</v>
      </c>
      <c r="F16700" s="1">
        <v>38986</v>
      </c>
      <c r="G16700">
        <v>6</v>
      </c>
      <c r="K16700">
        <v>2.25</v>
      </c>
      <c r="L16700" t="s">
        <v>71</v>
      </c>
      <c r="O16700">
        <v>8.08</v>
      </c>
      <c r="P16700" t="s">
        <v>71</v>
      </c>
      <c r="Q16700">
        <v>20.2</v>
      </c>
      <c r="R16700" t="s">
        <v>71</v>
      </c>
      <c r="S16700">
        <v>0.56999999999999995</v>
      </c>
      <c r="T16700" t="s">
        <v>71</v>
      </c>
      <c r="U16700">
        <v>17.54</v>
      </c>
      <c r="V16700" t="s">
        <v>71</v>
      </c>
      <c r="W16700">
        <v>25.68</v>
      </c>
      <c r="X16700" t="s">
        <v>71</v>
      </c>
      <c r="Y16700">
        <v>45.46</v>
      </c>
      <c r="AA16700">
        <v>38.56</v>
      </c>
      <c r="AE16700">
        <v>8.07</v>
      </c>
      <c r="AF16700" t="s">
        <v>71</v>
      </c>
      <c r="AG16700">
        <v>6.42</v>
      </c>
      <c r="AH16700" t="s">
        <v>71</v>
      </c>
      <c r="AS16700">
        <v>5.72</v>
      </c>
      <c r="AT16700" t="s">
        <v>71</v>
      </c>
    </row>
    <row r="16701" spans="1:46" x14ac:dyDescent="0.2">
      <c r="A16701" t="s">
        <v>430</v>
      </c>
      <c r="B16701" t="s">
        <v>431</v>
      </c>
      <c r="C16701">
        <f>-70.1853174 / 41.68244353</f>
        <v>-1.6838100518143977</v>
      </c>
      <c r="D16701" t="s">
        <v>303</v>
      </c>
      <c r="E16701" t="s">
        <v>70</v>
      </c>
      <c r="F16701" s="1">
        <v>39344</v>
      </c>
      <c r="G16701">
        <v>0.5</v>
      </c>
      <c r="I16701">
        <v>8.1</v>
      </c>
      <c r="J16701" t="s">
        <v>71</v>
      </c>
      <c r="K16701">
        <v>2.6</v>
      </c>
      <c r="L16701" t="s">
        <v>71</v>
      </c>
      <c r="M16701">
        <v>5.4</v>
      </c>
      <c r="N16701" t="s">
        <v>71</v>
      </c>
      <c r="O16701">
        <v>7.5</v>
      </c>
      <c r="P16701" t="s">
        <v>71</v>
      </c>
      <c r="Q16701">
        <v>20.8</v>
      </c>
      <c r="R16701" t="s">
        <v>71</v>
      </c>
      <c r="S16701">
        <v>0.17</v>
      </c>
      <c r="T16701" t="s">
        <v>71</v>
      </c>
      <c r="U16701">
        <v>5.25</v>
      </c>
      <c r="V16701" t="s">
        <v>71</v>
      </c>
      <c r="W16701">
        <v>25.73</v>
      </c>
      <c r="X16701" t="s">
        <v>71</v>
      </c>
      <c r="Y16701">
        <v>28.06</v>
      </c>
      <c r="AA16701">
        <v>39.97</v>
      </c>
      <c r="AC16701">
        <v>35.700000000000003</v>
      </c>
      <c r="AE16701">
        <v>3.7</v>
      </c>
      <c r="AF16701" t="s">
        <v>71</v>
      </c>
      <c r="AG16701">
        <v>6.44</v>
      </c>
      <c r="AH16701" t="s">
        <v>71</v>
      </c>
      <c r="AS16701">
        <v>0.31</v>
      </c>
      <c r="AT16701" t="s">
        <v>71</v>
      </c>
    </row>
    <row r="16702" spans="1:46" x14ac:dyDescent="0.2">
      <c r="A16702" t="s">
        <v>430</v>
      </c>
      <c r="B16702" t="s">
        <v>431</v>
      </c>
      <c r="C16702">
        <f>-70.1853174 / 41.68244353</f>
        <v>-1.6838100518143977</v>
      </c>
      <c r="D16702" t="s">
        <v>303</v>
      </c>
      <c r="E16702" t="s">
        <v>70</v>
      </c>
      <c r="F16702" s="1">
        <v>39344</v>
      </c>
      <c r="G16702">
        <v>1.5</v>
      </c>
      <c r="O16702">
        <v>7.71</v>
      </c>
      <c r="P16702" t="s">
        <v>71</v>
      </c>
      <c r="Q16702">
        <v>20.8</v>
      </c>
      <c r="R16702" t="s">
        <v>71</v>
      </c>
    </row>
    <row r="16703" spans="1:46" x14ac:dyDescent="0.2">
      <c r="A16703" t="s">
        <v>430</v>
      </c>
      <c r="B16703" t="s">
        <v>431</v>
      </c>
      <c r="C16703">
        <f>-70.1853174 / 41.68244353</f>
        <v>-1.6838100518143977</v>
      </c>
      <c r="D16703" t="s">
        <v>303</v>
      </c>
      <c r="E16703" t="s">
        <v>70</v>
      </c>
      <c r="F16703" s="1">
        <v>39344</v>
      </c>
      <c r="G16703">
        <v>2.5</v>
      </c>
      <c r="O16703">
        <v>7.75</v>
      </c>
      <c r="P16703" t="s">
        <v>71</v>
      </c>
      <c r="Q16703">
        <v>20.8</v>
      </c>
      <c r="R16703" t="s">
        <v>71</v>
      </c>
    </row>
    <row r="16704" spans="1:46" x14ac:dyDescent="0.2">
      <c r="A16704" t="s">
        <v>430</v>
      </c>
      <c r="B16704" t="s">
        <v>431</v>
      </c>
      <c r="C16704">
        <f>-70.1853174 / 41.68244353</f>
        <v>-1.6838100518143977</v>
      </c>
      <c r="D16704" t="s">
        <v>303</v>
      </c>
      <c r="E16704" t="s">
        <v>70</v>
      </c>
      <c r="F16704" s="1">
        <v>39344</v>
      </c>
      <c r="G16704">
        <v>3.5</v>
      </c>
      <c r="O16704">
        <v>7.46</v>
      </c>
      <c r="P16704" t="s">
        <v>71</v>
      </c>
      <c r="Q16704">
        <v>20.8</v>
      </c>
      <c r="R16704" t="s">
        <v>71</v>
      </c>
    </row>
    <row r="16705" spans="1:46" x14ac:dyDescent="0.2">
      <c r="A16705" t="s">
        <v>430</v>
      </c>
      <c r="B16705" t="s">
        <v>431</v>
      </c>
      <c r="C16705">
        <f>-70.1853174 / 41.68244353</f>
        <v>-1.6838100518143977</v>
      </c>
      <c r="D16705" t="s">
        <v>303</v>
      </c>
      <c r="E16705" t="s">
        <v>70</v>
      </c>
      <c r="F16705" s="1">
        <v>39344</v>
      </c>
      <c r="G16705">
        <v>4.5</v>
      </c>
      <c r="O16705">
        <v>7.65</v>
      </c>
      <c r="P16705" t="s">
        <v>71</v>
      </c>
      <c r="Q16705">
        <v>20.8</v>
      </c>
      <c r="R16705" t="s">
        <v>71</v>
      </c>
    </row>
    <row r="16706" spans="1:46" x14ac:dyDescent="0.2">
      <c r="A16706" t="s">
        <v>430</v>
      </c>
      <c r="B16706" t="s">
        <v>431</v>
      </c>
      <c r="C16706">
        <f>-70.1853174 / 41.68244353</f>
        <v>-1.6838100518143977</v>
      </c>
      <c r="D16706" t="s">
        <v>303</v>
      </c>
      <c r="E16706" t="s">
        <v>70</v>
      </c>
      <c r="F16706" s="1">
        <v>39344</v>
      </c>
      <c r="G16706">
        <v>5.5</v>
      </c>
      <c r="O16706">
        <v>7.54</v>
      </c>
      <c r="P16706" t="s">
        <v>71</v>
      </c>
      <c r="Q16706">
        <v>20.8</v>
      </c>
      <c r="R16706" t="s">
        <v>71</v>
      </c>
    </row>
    <row r="16707" spans="1:46" x14ac:dyDescent="0.2">
      <c r="A16707" t="s">
        <v>430</v>
      </c>
      <c r="B16707" t="s">
        <v>431</v>
      </c>
      <c r="C16707">
        <f>-70.1853174 / 41.68244353</f>
        <v>-1.6838100518143977</v>
      </c>
      <c r="D16707" t="s">
        <v>303</v>
      </c>
      <c r="E16707" t="s">
        <v>70</v>
      </c>
      <c r="F16707" s="1">
        <v>39344</v>
      </c>
      <c r="G16707">
        <v>6.5</v>
      </c>
      <c r="K16707">
        <v>2.29</v>
      </c>
      <c r="L16707" t="s">
        <v>71</v>
      </c>
      <c r="O16707">
        <v>6.88</v>
      </c>
      <c r="P16707" t="s">
        <v>71</v>
      </c>
      <c r="Q16707">
        <v>20.7</v>
      </c>
      <c r="R16707" t="s">
        <v>71</v>
      </c>
      <c r="S16707">
        <v>0.44</v>
      </c>
      <c r="T16707" t="s">
        <v>71</v>
      </c>
      <c r="U16707">
        <v>13.61</v>
      </c>
      <c r="V16707" t="s">
        <v>71</v>
      </c>
      <c r="W16707">
        <v>25.94</v>
      </c>
      <c r="X16707" t="s">
        <v>71</v>
      </c>
      <c r="Y16707">
        <v>41.8</v>
      </c>
      <c r="AA16707">
        <v>38.72</v>
      </c>
      <c r="AE16707">
        <v>3.9</v>
      </c>
      <c r="AF16707" t="s">
        <v>71</v>
      </c>
      <c r="AG16707">
        <v>6.34</v>
      </c>
      <c r="AH16707" t="s">
        <v>71</v>
      </c>
      <c r="AS16707">
        <v>0.54</v>
      </c>
      <c r="AT16707" t="s">
        <v>71</v>
      </c>
    </row>
    <row r="16708" spans="1:46" x14ac:dyDescent="0.2">
      <c r="A16708" t="s">
        <v>430</v>
      </c>
      <c r="B16708" t="s">
        <v>431</v>
      </c>
      <c r="C16708">
        <f>-70.1853174 / 41.68244353</f>
        <v>-1.6838100518143977</v>
      </c>
      <c r="D16708" t="s">
        <v>303</v>
      </c>
      <c r="E16708" t="s">
        <v>70</v>
      </c>
      <c r="F16708" s="1">
        <v>39688</v>
      </c>
      <c r="G16708">
        <v>0.5</v>
      </c>
      <c r="I16708">
        <v>7.7</v>
      </c>
      <c r="J16708" t="s">
        <v>71</v>
      </c>
      <c r="K16708">
        <v>0.97</v>
      </c>
      <c r="L16708" t="s">
        <v>71</v>
      </c>
      <c r="M16708">
        <v>5.4</v>
      </c>
      <c r="N16708" t="s">
        <v>71</v>
      </c>
      <c r="O16708">
        <v>8.56</v>
      </c>
      <c r="P16708" t="s">
        <v>71</v>
      </c>
      <c r="Q16708">
        <v>24.7</v>
      </c>
      <c r="R16708" t="s">
        <v>71</v>
      </c>
      <c r="S16708">
        <v>0.17</v>
      </c>
      <c r="T16708" t="s">
        <v>71</v>
      </c>
      <c r="U16708">
        <v>5.27</v>
      </c>
      <c r="V16708" t="s">
        <v>71</v>
      </c>
      <c r="W16708">
        <v>15.9</v>
      </c>
      <c r="X16708" t="s">
        <v>71</v>
      </c>
      <c r="Y16708">
        <v>28.12</v>
      </c>
      <c r="AA16708">
        <v>30.3</v>
      </c>
      <c r="AC16708">
        <v>35.700000000000003</v>
      </c>
      <c r="AE16708">
        <v>3.7</v>
      </c>
      <c r="AF16708" t="s">
        <v>71</v>
      </c>
      <c r="AG16708">
        <v>6.35</v>
      </c>
      <c r="AH16708" t="s">
        <v>71</v>
      </c>
      <c r="AS16708">
        <v>0.06</v>
      </c>
      <c r="AT16708" t="s">
        <v>71</v>
      </c>
    </row>
    <row r="16709" spans="1:46" x14ac:dyDescent="0.2">
      <c r="A16709" t="s">
        <v>430</v>
      </c>
      <c r="B16709" t="s">
        <v>431</v>
      </c>
      <c r="C16709">
        <f>-70.1853174 / 41.68244353</f>
        <v>-1.6838100518143977</v>
      </c>
      <c r="D16709" t="s">
        <v>303</v>
      </c>
      <c r="E16709" t="s">
        <v>70</v>
      </c>
      <c r="F16709" s="1">
        <v>39688</v>
      </c>
      <c r="G16709">
        <v>1</v>
      </c>
      <c r="O16709">
        <v>8.6300000000000008</v>
      </c>
      <c r="P16709" t="s">
        <v>71</v>
      </c>
      <c r="Q16709">
        <v>24.5</v>
      </c>
      <c r="R16709" t="s">
        <v>71</v>
      </c>
    </row>
    <row r="16710" spans="1:46" x14ac:dyDescent="0.2">
      <c r="A16710" t="s">
        <v>430</v>
      </c>
      <c r="B16710" t="s">
        <v>431</v>
      </c>
      <c r="C16710">
        <f>-70.1853174 / 41.68244353</f>
        <v>-1.6838100518143977</v>
      </c>
      <c r="D16710" t="s">
        <v>303</v>
      </c>
      <c r="E16710" t="s">
        <v>70</v>
      </c>
      <c r="F16710" s="1">
        <v>39688</v>
      </c>
      <c r="G16710">
        <v>2</v>
      </c>
      <c r="O16710">
        <v>8.59</v>
      </c>
      <c r="P16710" t="s">
        <v>71</v>
      </c>
      <c r="Q16710">
        <v>24.4</v>
      </c>
      <c r="R16710" t="s">
        <v>71</v>
      </c>
    </row>
    <row r="16711" spans="1:46" x14ac:dyDescent="0.2">
      <c r="A16711" t="s">
        <v>430</v>
      </c>
      <c r="B16711" t="s">
        <v>431</v>
      </c>
      <c r="C16711">
        <f>-70.1853174 / 41.68244353</f>
        <v>-1.6838100518143977</v>
      </c>
      <c r="D16711" t="s">
        <v>303</v>
      </c>
      <c r="E16711" t="s">
        <v>70</v>
      </c>
      <c r="F16711" s="1">
        <v>39688</v>
      </c>
      <c r="G16711">
        <v>3</v>
      </c>
      <c r="O16711">
        <v>8.75</v>
      </c>
      <c r="P16711" t="s">
        <v>71</v>
      </c>
      <c r="Q16711">
        <v>24.4</v>
      </c>
      <c r="R16711" t="s">
        <v>71</v>
      </c>
    </row>
    <row r="16712" spans="1:46" x14ac:dyDescent="0.2">
      <c r="A16712" t="s">
        <v>430</v>
      </c>
      <c r="B16712" t="s">
        <v>431</v>
      </c>
      <c r="C16712">
        <f>-70.1853174 / 41.68244353</f>
        <v>-1.6838100518143977</v>
      </c>
      <c r="D16712" t="s">
        <v>303</v>
      </c>
      <c r="E16712" t="s">
        <v>70</v>
      </c>
      <c r="F16712" s="1">
        <v>39688</v>
      </c>
      <c r="G16712">
        <v>4</v>
      </c>
      <c r="O16712">
        <v>8.6999999999999993</v>
      </c>
      <c r="P16712" t="s">
        <v>71</v>
      </c>
      <c r="Q16712">
        <v>24.4</v>
      </c>
      <c r="R16712" t="s">
        <v>71</v>
      </c>
    </row>
    <row r="16713" spans="1:46" x14ac:dyDescent="0.2">
      <c r="A16713" t="s">
        <v>430</v>
      </c>
      <c r="B16713" t="s">
        <v>431</v>
      </c>
      <c r="C16713">
        <f>-70.1853174 / 41.68244353</f>
        <v>-1.6838100518143977</v>
      </c>
      <c r="D16713" t="s">
        <v>303</v>
      </c>
      <c r="E16713" t="s">
        <v>70</v>
      </c>
      <c r="F16713" s="1">
        <v>39688</v>
      </c>
      <c r="G16713">
        <v>5</v>
      </c>
      <c r="O16713">
        <v>8.7200000000000006</v>
      </c>
      <c r="P16713" t="s">
        <v>71</v>
      </c>
      <c r="Q16713">
        <v>24.3</v>
      </c>
      <c r="R16713" t="s">
        <v>71</v>
      </c>
    </row>
    <row r="16714" spans="1:46" x14ac:dyDescent="0.2">
      <c r="A16714" t="s">
        <v>430</v>
      </c>
      <c r="B16714" t="s">
        <v>431</v>
      </c>
      <c r="C16714">
        <f>-70.1853174 / 41.68244353</f>
        <v>-1.6838100518143977</v>
      </c>
      <c r="D16714" t="s">
        <v>303</v>
      </c>
      <c r="E16714" t="s">
        <v>70</v>
      </c>
      <c r="F16714" s="1">
        <v>39688</v>
      </c>
      <c r="G16714">
        <v>6</v>
      </c>
      <c r="O16714">
        <v>8.66</v>
      </c>
      <c r="P16714" t="s">
        <v>71</v>
      </c>
      <c r="Q16714">
        <v>24.2</v>
      </c>
      <c r="R16714" t="s">
        <v>71</v>
      </c>
    </row>
    <row r="16715" spans="1:46" x14ac:dyDescent="0.2">
      <c r="A16715" t="s">
        <v>430</v>
      </c>
      <c r="B16715" t="s">
        <v>431</v>
      </c>
      <c r="C16715">
        <f>-70.1853174 / 41.68244353</f>
        <v>-1.6838100518143977</v>
      </c>
      <c r="D16715" t="s">
        <v>303</v>
      </c>
      <c r="E16715" t="s">
        <v>70</v>
      </c>
      <c r="F16715" s="1">
        <v>39688</v>
      </c>
      <c r="G16715">
        <v>6.5</v>
      </c>
      <c r="K16715">
        <v>2.5499999999999998</v>
      </c>
      <c r="L16715" t="s">
        <v>71</v>
      </c>
      <c r="S16715">
        <v>0.41</v>
      </c>
      <c r="T16715" t="s">
        <v>71</v>
      </c>
      <c r="U16715">
        <v>12.7</v>
      </c>
      <c r="V16715" t="s">
        <v>71</v>
      </c>
      <c r="W16715">
        <v>17.2</v>
      </c>
      <c r="X16715" t="s">
        <v>71</v>
      </c>
      <c r="Y16715">
        <v>40.799999999999997</v>
      </c>
      <c r="AA16715">
        <v>39.78</v>
      </c>
      <c r="AE16715">
        <v>3.8</v>
      </c>
      <c r="AF16715" t="s">
        <v>71</v>
      </c>
      <c r="AG16715">
        <v>6.38</v>
      </c>
      <c r="AH16715" t="s">
        <v>71</v>
      </c>
      <c r="AS16715">
        <v>0.65</v>
      </c>
      <c r="AT16715" t="s">
        <v>71</v>
      </c>
    </row>
    <row r="16716" spans="1:46" x14ac:dyDescent="0.2">
      <c r="A16716" t="s">
        <v>430</v>
      </c>
      <c r="B16716" t="s">
        <v>431</v>
      </c>
      <c r="C16716">
        <f>-70.1853174 / 41.68244353</f>
        <v>-1.6838100518143977</v>
      </c>
      <c r="D16716" t="s">
        <v>303</v>
      </c>
      <c r="E16716" t="s">
        <v>70</v>
      </c>
      <c r="F16716" s="1">
        <v>39688</v>
      </c>
      <c r="G16716">
        <v>7</v>
      </c>
      <c r="O16716">
        <v>10.09</v>
      </c>
      <c r="P16716" t="s">
        <v>71</v>
      </c>
      <c r="Q16716">
        <v>20.7</v>
      </c>
      <c r="R16716" t="s">
        <v>71</v>
      </c>
    </row>
    <row r="16717" spans="1:46" x14ac:dyDescent="0.2">
      <c r="A16717" t="s">
        <v>430</v>
      </c>
      <c r="B16717" t="s">
        <v>431</v>
      </c>
      <c r="C16717">
        <f>-70.1853174 / 41.68244353</f>
        <v>-1.6838100518143977</v>
      </c>
      <c r="D16717" t="s">
        <v>303</v>
      </c>
      <c r="E16717" t="s">
        <v>70</v>
      </c>
      <c r="F16717" s="1">
        <v>40064</v>
      </c>
      <c r="G16717">
        <v>0.5</v>
      </c>
      <c r="I16717">
        <v>7.7</v>
      </c>
      <c r="J16717" t="s">
        <v>71</v>
      </c>
      <c r="K16717">
        <v>1.5</v>
      </c>
      <c r="L16717" t="s">
        <v>71</v>
      </c>
      <c r="M16717">
        <v>6</v>
      </c>
      <c r="N16717" t="s">
        <v>71</v>
      </c>
      <c r="O16717">
        <v>7.75</v>
      </c>
      <c r="P16717" t="s">
        <v>71</v>
      </c>
      <c r="Q16717">
        <v>23.2</v>
      </c>
      <c r="R16717" t="s">
        <v>71</v>
      </c>
      <c r="S16717">
        <v>0.47</v>
      </c>
      <c r="T16717" t="s">
        <v>71</v>
      </c>
      <c r="U16717">
        <v>14.66</v>
      </c>
      <c r="V16717" t="s">
        <v>71</v>
      </c>
      <c r="W16717">
        <v>23.45</v>
      </c>
      <c r="X16717" t="s">
        <v>71</v>
      </c>
      <c r="Y16717">
        <v>42.87</v>
      </c>
      <c r="AA16717">
        <v>34.58</v>
      </c>
      <c r="AC16717">
        <v>34.18</v>
      </c>
      <c r="AE16717">
        <v>3.8</v>
      </c>
      <c r="AF16717" t="s">
        <v>71</v>
      </c>
      <c r="AG16717">
        <v>5.42</v>
      </c>
      <c r="AH16717" t="s">
        <v>71</v>
      </c>
      <c r="AS16717">
        <v>0.75</v>
      </c>
      <c r="AT16717" t="s">
        <v>71</v>
      </c>
    </row>
    <row r="16718" spans="1:46" x14ac:dyDescent="0.2">
      <c r="A16718" t="s">
        <v>430</v>
      </c>
      <c r="B16718" t="s">
        <v>431</v>
      </c>
      <c r="C16718">
        <f>-70.1853174 / 41.68244353</f>
        <v>-1.6838100518143977</v>
      </c>
      <c r="D16718" t="s">
        <v>303</v>
      </c>
      <c r="E16718" t="s">
        <v>70</v>
      </c>
      <c r="F16718" s="1">
        <v>40064</v>
      </c>
      <c r="G16718">
        <v>1</v>
      </c>
      <c r="O16718">
        <v>7.85</v>
      </c>
      <c r="P16718" t="s">
        <v>71</v>
      </c>
      <c r="Q16718">
        <v>23.2</v>
      </c>
      <c r="R16718" t="s">
        <v>71</v>
      </c>
    </row>
    <row r="16719" spans="1:46" x14ac:dyDescent="0.2">
      <c r="A16719" t="s">
        <v>430</v>
      </c>
      <c r="B16719" t="s">
        <v>431</v>
      </c>
      <c r="C16719">
        <f>-70.1853174 / 41.68244353</f>
        <v>-1.6838100518143977</v>
      </c>
      <c r="D16719" t="s">
        <v>303</v>
      </c>
      <c r="E16719" t="s">
        <v>70</v>
      </c>
      <c r="F16719" s="1">
        <v>40064</v>
      </c>
      <c r="G16719">
        <v>2</v>
      </c>
      <c r="O16719">
        <v>7.63</v>
      </c>
      <c r="P16719" t="s">
        <v>71</v>
      </c>
      <c r="Q16719">
        <v>23.1</v>
      </c>
      <c r="R16719" t="s">
        <v>71</v>
      </c>
    </row>
    <row r="16720" spans="1:46" x14ac:dyDescent="0.2">
      <c r="A16720" t="s">
        <v>430</v>
      </c>
      <c r="B16720" t="s">
        <v>431</v>
      </c>
      <c r="C16720">
        <f>-70.1853174 / 41.68244353</f>
        <v>-1.6838100518143977</v>
      </c>
      <c r="D16720" t="s">
        <v>303</v>
      </c>
      <c r="E16720" t="s">
        <v>70</v>
      </c>
      <c r="F16720" s="1">
        <v>40064</v>
      </c>
      <c r="G16720">
        <v>3</v>
      </c>
      <c r="O16720">
        <v>7.85</v>
      </c>
      <c r="P16720" t="s">
        <v>71</v>
      </c>
      <c r="Q16720">
        <v>23.1</v>
      </c>
      <c r="R16720" t="s">
        <v>71</v>
      </c>
    </row>
    <row r="16721" spans="1:46" x14ac:dyDescent="0.2">
      <c r="A16721" t="s">
        <v>430</v>
      </c>
      <c r="B16721" t="s">
        <v>431</v>
      </c>
      <c r="C16721">
        <f>-70.1853174 / 41.68244353</f>
        <v>-1.6838100518143977</v>
      </c>
      <c r="D16721" t="s">
        <v>303</v>
      </c>
      <c r="E16721" t="s">
        <v>70</v>
      </c>
      <c r="F16721" s="1">
        <v>40064</v>
      </c>
      <c r="G16721">
        <v>4</v>
      </c>
      <c r="O16721">
        <v>7.69</v>
      </c>
      <c r="P16721" t="s">
        <v>71</v>
      </c>
      <c r="Q16721">
        <v>23.1</v>
      </c>
      <c r="R16721" t="s">
        <v>71</v>
      </c>
    </row>
    <row r="16722" spans="1:46" x14ac:dyDescent="0.2">
      <c r="A16722" t="s">
        <v>430</v>
      </c>
      <c r="B16722" t="s">
        <v>431</v>
      </c>
      <c r="C16722">
        <f>-70.1853174 / 41.68244353</f>
        <v>-1.6838100518143977</v>
      </c>
      <c r="D16722" t="s">
        <v>303</v>
      </c>
      <c r="E16722" t="s">
        <v>70</v>
      </c>
      <c r="F16722" s="1">
        <v>40064</v>
      </c>
      <c r="G16722">
        <v>5</v>
      </c>
      <c r="O16722">
        <v>7.69</v>
      </c>
      <c r="P16722" t="s">
        <v>71</v>
      </c>
      <c r="Q16722">
        <v>23.1</v>
      </c>
      <c r="R16722" t="s">
        <v>71</v>
      </c>
    </row>
    <row r="16723" spans="1:46" x14ac:dyDescent="0.2">
      <c r="A16723" t="s">
        <v>430</v>
      </c>
      <c r="B16723" t="s">
        <v>431</v>
      </c>
      <c r="C16723">
        <f>-70.1853174 / 41.68244353</f>
        <v>-1.6838100518143977</v>
      </c>
      <c r="D16723" t="s">
        <v>303</v>
      </c>
      <c r="E16723" t="s">
        <v>70</v>
      </c>
      <c r="F16723" s="1">
        <v>40064</v>
      </c>
      <c r="G16723">
        <v>6</v>
      </c>
      <c r="O16723">
        <v>7.75</v>
      </c>
      <c r="P16723" t="s">
        <v>71</v>
      </c>
      <c r="Q16723">
        <v>23</v>
      </c>
      <c r="R16723" t="s">
        <v>71</v>
      </c>
    </row>
    <row r="16724" spans="1:46" x14ac:dyDescent="0.2">
      <c r="A16724" t="s">
        <v>430</v>
      </c>
      <c r="B16724" t="s">
        <v>431</v>
      </c>
      <c r="C16724">
        <f>-70.1853174 / 41.68244353</f>
        <v>-1.6838100518143977</v>
      </c>
      <c r="D16724" t="s">
        <v>303</v>
      </c>
      <c r="E16724" t="s">
        <v>70</v>
      </c>
      <c r="F16724" s="1">
        <v>40064</v>
      </c>
      <c r="G16724">
        <v>6.7</v>
      </c>
      <c r="K16724">
        <v>1.04</v>
      </c>
      <c r="L16724" t="s">
        <v>71</v>
      </c>
      <c r="O16724">
        <v>7.58</v>
      </c>
      <c r="P16724" t="s">
        <v>71</v>
      </c>
      <c r="Q16724">
        <v>23</v>
      </c>
      <c r="R16724" t="s">
        <v>71</v>
      </c>
      <c r="S16724">
        <v>0.4</v>
      </c>
      <c r="T16724" t="s">
        <v>71</v>
      </c>
      <c r="U16724">
        <v>12.39</v>
      </c>
      <c r="V16724" t="s">
        <v>71</v>
      </c>
      <c r="W16724">
        <v>26.37</v>
      </c>
      <c r="X16724" t="s">
        <v>71</v>
      </c>
      <c r="Y16724">
        <v>40.44</v>
      </c>
      <c r="AA16724">
        <v>30.98</v>
      </c>
      <c r="AE16724">
        <v>3.8</v>
      </c>
      <c r="AF16724" t="s">
        <v>71</v>
      </c>
      <c r="AG16724">
        <v>5.82</v>
      </c>
      <c r="AH16724" t="s">
        <v>71</v>
      </c>
      <c r="AS16724">
        <v>0.89</v>
      </c>
      <c r="AT16724" t="s">
        <v>71</v>
      </c>
    </row>
    <row r="16725" spans="1:46" x14ac:dyDescent="0.2">
      <c r="A16725" t="s">
        <v>430</v>
      </c>
      <c r="B16725" t="s">
        <v>431</v>
      </c>
      <c r="C16725">
        <f>-70.1853174 / 41.68244353</f>
        <v>-1.6838100518143977</v>
      </c>
      <c r="D16725" t="s">
        <v>303</v>
      </c>
      <c r="E16725" t="s">
        <v>70</v>
      </c>
      <c r="F16725" s="1">
        <v>40448</v>
      </c>
      <c r="G16725">
        <v>0.5</v>
      </c>
      <c r="I16725">
        <v>7.9</v>
      </c>
      <c r="J16725" t="s">
        <v>71</v>
      </c>
      <c r="K16725">
        <v>1.69</v>
      </c>
      <c r="L16725" t="s">
        <v>71</v>
      </c>
      <c r="M16725">
        <v>4</v>
      </c>
      <c r="N16725" t="s">
        <v>71</v>
      </c>
      <c r="O16725">
        <v>8.42</v>
      </c>
      <c r="P16725" t="s">
        <v>71</v>
      </c>
      <c r="Q16725">
        <v>21</v>
      </c>
      <c r="R16725" t="s">
        <v>71</v>
      </c>
      <c r="S16725">
        <v>0.28999999999999998</v>
      </c>
      <c r="T16725" t="s">
        <v>71</v>
      </c>
      <c r="U16725">
        <v>9.0399999999999991</v>
      </c>
      <c r="V16725" t="s">
        <v>71</v>
      </c>
      <c r="W16725">
        <v>29.22</v>
      </c>
      <c r="X16725" t="s">
        <v>71</v>
      </c>
      <c r="Y16725">
        <v>35.9</v>
      </c>
      <c r="AA16725">
        <v>35.770000000000003</v>
      </c>
      <c r="AC16725">
        <v>40.020000000000003</v>
      </c>
      <c r="AE16725">
        <v>4.7</v>
      </c>
      <c r="AF16725" t="s">
        <v>71</v>
      </c>
      <c r="AG16725">
        <v>7</v>
      </c>
      <c r="AH16725" t="s">
        <v>71</v>
      </c>
      <c r="AS16725">
        <v>0.79</v>
      </c>
      <c r="AT16725" t="s">
        <v>71</v>
      </c>
    </row>
    <row r="16726" spans="1:46" x14ac:dyDescent="0.2">
      <c r="A16726" t="s">
        <v>430</v>
      </c>
      <c r="B16726" t="s">
        <v>431</v>
      </c>
      <c r="C16726">
        <f>-70.1853174 / 41.68244353</f>
        <v>-1.6838100518143977</v>
      </c>
      <c r="D16726" t="s">
        <v>303</v>
      </c>
      <c r="E16726" t="s">
        <v>70</v>
      </c>
      <c r="F16726" s="1">
        <v>40448</v>
      </c>
      <c r="G16726">
        <v>1</v>
      </c>
      <c r="O16726">
        <v>8.34</v>
      </c>
      <c r="P16726" t="s">
        <v>71</v>
      </c>
      <c r="Q16726">
        <v>21</v>
      </c>
      <c r="R16726" t="s">
        <v>71</v>
      </c>
    </row>
    <row r="16727" spans="1:46" x14ac:dyDescent="0.2">
      <c r="A16727" t="s">
        <v>430</v>
      </c>
      <c r="B16727" t="s">
        <v>431</v>
      </c>
      <c r="C16727">
        <f>-70.1853174 / 41.68244353</f>
        <v>-1.6838100518143977</v>
      </c>
      <c r="D16727" t="s">
        <v>303</v>
      </c>
      <c r="E16727" t="s">
        <v>70</v>
      </c>
      <c r="F16727" s="1">
        <v>40448</v>
      </c>
      <c r="G16727">
        <v>2</v>
      </c>
      <c r="O16727">
        <v>8.31</v>
      </c>
      <c r="P16727" t="s">
        <v>71</v>
      </c>
      <c r="Q16727">
        <v>20.9</v>
      </c>
      <c r="R16727" t="s">
        <v>71</v>
      </c>
    </row>
    <row r="16728" spans="1:46" x14ac:dyDescent="0.2">
      <c r="A16728" t="s">
        <v>430</v>
      </c>
      <c r="B16728" t="s">
        <v>431</v>
      </c>
      <c r="C16728">
        <f>-70.1853174 / 41.68244353</f>
        <v>-1.6838100518143977</v>
      </c>
      <c r="D16728" t="s">
        <v>303</v>
      </c>
      <c r="E16728" t="s">
        <v>70</v>
      </c>
      <c r="F16728" s="1">
        <v>40448</v>
      </c>
      <c r="G16728">
        <v>3</v>
      </c>
      <c r="O16728">
        <v>8.31</v>
      </c>
      <c r="P16728" t="s">
        <v>71</v>
      </c>
      <c r="Q16728">
        <v>20.9</v>
      </c>
      <c r="R16728" t="s">
        <v>71</v>
      </c>
    </row>
    <row r="16729" spans="1:46" x14ac:dyDescent="0.2">
      <c r="A16729" t="s">
        <v>430</v>
      </c>
      <c r="B16729" t="s">
        <v>431</v>
      </c>
      <c r="C16729">
        <f>-70.1853174 / 41.68244353</f>
        <v>-1.6838100518143977</v>
      </c>
      <c r="D16729" t="s">
        <v>303</v>
      </c>
      <c r="E16729" t="s">
        <v>70</v>
      </c>
      <c r="F16729" s="1">
        <v>40448</v>
      </c>
      <c r="G16729">
        <v>4</v>
      </c>
      <c r="O16729">
        <v>8.2899999999999991</v>
      </c>
      <c r="P16729" t="s">
        <v>71</v>
      </c>
      <c r="Q16729">
        <v>20.5</v>
      </c>
      <c r="R16729" t="s">
        <v>71</v>
      </c>
    </row>
    <row r="16730" spans="1:46" x14ac:dyDescent="0.2">
      <c r="A16730" t="s">
        <v>430</v>
      </c>
      <c r="B16730" t="s">
        <v>431</v>
      </c>
      <c r="C16730">
        <f>-70.1853174 / 41.68244353</f>
        <v>-1.6838100518143977</v>
      </c>
      <c r="D16730" t="s">
        <v>303</v>
      </c>
      <c r="E16730" t="s">
        <v>70</v>
      </c>
      <c r="F16730" s="1">
        <v>40448</v>
      </c>
      <c r="G16730">
        <v>5</v>
      </c>
      <c r="O16730">
        <v>8.14</v>
      </c>
      <c r="P16730" t="s">
        <v>71</v>
      </c>
      <c r="Q16730">
        <v>19.399999999999999</v>
      </c>
      <c r="R16730" t="s">
        <v>71</v>
      </c>
    </row>
    <row r="16731" spans="1:46" x14ac:dyDescent="0.2">
      <c r="A16731" t="s">
        <v>430</v>
      </c>
      <c r="B16731" t="s">
        <v>431</v>
      </c>
      <c r="C16731">
        <f>-70.1853174 / 41.68244353</f>
        <v>-1.6838100518143977</v>
      </c>
      <c r="D16731" t="s">
        <v>303</v>
      </c>
      <c r="E16731" t="s">
        <v>70</v>
      </c>
      <c r="F16731" s="1">
        <v>40448</v>
      </c>
      <c r="G16731">
        <v>6</v>
      </c>
      <c r="O16731">
        <v>7.27</v>
      </c>
      <c r="P16731" t="s">
        <v>71</v>
      </c>
      <c r="Q16731">
        <v>14.8</v>
      </c>
      <c r="R16731" t="s">
        <v>71</v>
      </c>
    </row>
    <row r="16732" spans="1:46" x14ac:dyDescent="0.2">
      <c r="A16732" t="s">
        <v>430</v>
      </c>
      <c r="B16732" t="s">
        <v>431</v>
      </c>
      <c r="C16732">
        <f>-70.1853174 / 41.68244353</f>
        <v>-1.6838100518143977</v>
      </c>
      <c r="D16732" t="s">
        <v>303</v>
      </c>
      <c r="E16732" t="s">
        <v>70</v>
      </c>
      <c r="F16732" s="1">
        <v>40448</v>
      </c>
      <c r="G16732">
        <v>7</v>
      </c>
      <c r="K16732">
        <v>8.82</v>
      </c>
      <c r="L16732" t="s">
        <v>71</v>
      </c>
      <c r="O16732">
        <v>4.7</v>
      </c>
      <c r="P16732" t="s">
        <v>71</v>
      </c>
      <c r="Q16732">
        <v>12.6</v>
      </c>
      <c r="R16732" t="s">
        <v>71</v>
      </c>
      <c r="S16732">
        <v>0.31</v>
      </c>
      <c r="T16732" t="s">
        <v>71</v>
      </c>
      <c r="U16732">
        <v>9.67</v>
      </c>
      <c r="V16732" t="s">
        <v>71</v>
      </c>
      <c r="W16732">
        <v>28.64</v>
      </c>
      <c r="X16732" t="s">
        <v>71</v>
      </c>
      <c r="Y16732">
        <v>36.869999999999997</v>
      </c>
      <c r="AA16732">
        <v>51.95</v>
      </c>
      <c r="AE16732">
        <v>5</v>
      </c>
      <c r="AF16732" t="s">
        <v>71</v>
      </c>
      <c r="AG16732">
        <v>6.12</v>
      </c>
      <c r="AH16732" t="s">
        <v>71</v>
      </c>
      <c r="AS16732">
        <v>4.41</v>
      </c>
      <c r="AT16732" t="s">
        <v>71</v>
      </c>
    </row>
    <row r="16733" spans="1:46" x14ac:dyDescent="0.2">
      <c r="A16733" t="s">
        <v>430</v>
      </c>
      <c r="B16733" t="s">
        <v>431</v>
      </c>
      <c r="C16733">
        <f>-70.1853174 / 41.68244353</f>
        <v>-1.6838100518143977</v>
      </c>
      <c r="D16733" t="s">
        <v>303</v>
      </c>
      <c r="E16733" t="s">
        <v>70</v>
      </c>
      <c r="F16733" s="1">
        <v>40807</v>
      </c>
      <c r="G16733">
        <v>0.5</v>
      </c>
      <c r="I16733">
        <v>6.9</v>
      </c>
      <c r="J16733" t="s">
        <v>71</v>
      </c>
      <c r="K16733">
        <v>0.91</v>
      </c>
      <c r="L16733" t="s">
        <v>71</v>
      </c>
      <c r="M16733">
        <v>6.15</v>
      </c>
      <c r="N16733" t="s">
        <v>71</v>
      </c>
      <c r="O16733">
        <v>8.7100000000000009</v>
      </c>
      <c r="P16733" t="s">
        <v>71</v>
      </c>
      <c r="Q16733">
        <v>22.2</v>
      </c>
      <c r="R16733" t="s">
        <v>71</v>
      </c>
      <c r="S16733">
        <v>0.17</v>
      </c>
      <c r="T16733" t="s">
        <v>71</v>
      </c>
      <c r="U16733">
        <v>5.27</v>
      </c>
      <c r="V16733" t="s">
        <v>71</v>
      </c>
      <c r="W16733">
        <v>22.66</v>
      </c>
      <c r="X16733" t="s">
        <v>71</v>
      </c>
      <c r="Y16733">
        <v>28.12</v>
      </c>
      <c r="AA16733">
        <v>29.67</v>
      </c>
      <c r="AC16733">
        <v>33.82</v>
      </c>
      <c r="AE16733">
        <v>5</v>
      </c>
      <c r="AF16733" t="s">
        <v>71</v>
      </c>
      <c r="AG16733">
        <v>6.73</v>
      </c>
      <c r="AH16733" t="s">
        <v>71</v>
      </c>
      <c r="AS16733">
        <v>0.62</v>
      </c>
      <c r="AT16733" t="s">
        <v>71</v>
      </c>
    </row>
    <row r="16734" spans="1:46" x14ac:dyDescent="0.2">
      <c r="A16734" t="s">
        <v>430</v>
      </c>
      <c r="B16734" t="s">
        <v>431</v>
      </c>
      <c r="C16734">
        <f>-70.1853174 / 41.68244353</f>
        <v>-1.6838100518143977</v>
      </c>
      <c r="D16734" t="s">
        <v>303</v>
      </c>
      <c r="E16734" t="s">
        <v>70</v>
      </c>
      <c r="F16734" s="1">
        <v>40807</v>
      </c>
      <c r="G16734">
        <v>1</v>
      </c>
      <c r="O16734">
        <v>8.69</v>
      </c>
      <c r="P16734" t="s">
        <v>71</v>
      </c>
      <c r="Q16734">
        <v>22.2</v>
      </c>
      <c r="R16734" t="s">
        <v>71</v>
      </c>
    </row>
    <row r="16735" spans="1:46" x14ac:dyDescent="0.2">
      <c r="A16735" t="s">
        <v>430</v>
      </c>
      <c r="B16735" t="s">
        <v>431</v>
      </c>
      <c r="C16735">
        <f>-70.1853174 / 41.68244353</f>
        <v>-1.6838100518143977</v>
      </c>
      <c r="D16735" t="s">
        <v>303</v>
      </c>
      <c r="E16735" t="s">
        <v>70</v>
      </c>
      <c r="F16735" s="1">
        <v>40807</v>
      </c>
      <c r="G16735">
        <v>1.5</v>
      </c>
      <c r="O16735">
        <v>8.65</v>
      </c>
      <c r="P16735" t="s">
        <v>71</v>
      </c>
      <c r="Q16735">
        <v>22.2</v>
      </c>
      <c r="R16735" t="s">
        <v>71</v>
      </c>
    </row>
    <row r="16736" spans="1:46" x14ac:dyDescent="0.2">
      <c r="A16736" t="s">
        <v>430</v>
      </c>
      <c r="B16736" t="s">
        <v>431</v>
      </c>
      <c r="C16736">
        <f>-70.1853174 / 41.68244353</f>
        <v>-1.6838100518143977</v>
      </c>
      <c r="D16736" t="s">
        <v>303</v>
      </c>
      <c r="E16736" t="s">
        <v>70</v>
      </c>
      <c r="F16736" s="1">
        <v>40807</v>
      </c>
      <c r="G16736">
        <v>2</v>
      </c>
      <c r="O16736">
        <v>8.5299999999999994</v>
      </c>
      <c r="P16736" t="s">
        <v>71</v>
      </c>
      <c r="Q16736">
        <v>22.2</v>
      </c>
      <c r="R16736" t="s">
        <v>71</v>
      </c>
    </row>
    <row r="16737" spans="1:46" x14ac:dyDescent="0.2">
      <c r="A16737" t="s">
        <v>430</v>
      </c>
      <c r="B16737" t="s">
        <v>431</v>
      </c>
      <c r="C16737">
        <f>-70.1853174 / 41.68244353</f>
        <v>-1.6838100518143977</v>
      </c>
      <c r="D16737" t="s">
        <v>303</v>
      </c>
      <c r="E16737" t="s">
        <v>70</v>
      </c>
      <c r="F16737" s="1">
        <v>40807</v>
      </c>
      <c r="G16737">
        <v>2.5</v>
      </c>
      <c r="O16737">
        <v>8.4600000000000009</v>
      </c>
      <c r="P16737" t="s">
        <v>71</v>
      </c>
      <c r="Q16737">
        <v>22.2</v>
      </c>
      <c r="R16737" t="s">
        <v>71</v>
      </c>
    </row>
    <row r="16738" spans="1:46" x14ac:dyDescent="0.2">
      <c r="A16738" t="s">
        <v>430</v>
      </c>
      <c r="B16738" t="s">
        <v>431</v>
      </c>
      <c r="C16738">
        <f>-70.1853174 / 41.68244353</f>
        <v>-1.6838100518143977</v>
      </c>
      <c r="D16738" t="s">
        <v>303</v>
      </c>
      <c r="E16738" t="s">
        <v>70</v>
      </c>
      <c r="F16738" s="1">
        <v>40807</v>
      </c>
      <c r="G16738">
        <v>3</v>
      </c>
      <c r="O16738">
        <v>8.43</v>
      </c>
      <c r="P16738" t="s">
        <v>71</v>
      </c>
      <c r="Q16738">
        <v>22.2</v>
      </c>
      <c r="R16738" t="s">
        <v>71</v>
      </c>
    </row>
    <row r="16739" spans="1:46" x14ac:dyDescent="0.2">
      <c r="A16739" t="s">
        <v>430</v>
      </c>
      <c r="B16739" t="s">
        <v>431</v>
      </c>
      <c r="C16739">
        <f>-70.1853174 / 41.68244353</f>
        <v>-1.6838100518143977</v>
      </c>
      <c r="D16739" t="s">
        <v>303</v>
      </c>
      <c r="E16739" t="s">
        <v>70</v>
      </c>
      <c r="F16739" s="1">
        <v>40807</v>
      </c>
      <c r="G16739">
        <v>3.5</v>
      </c>
      <c r="O16739">
        <v>8.43</v>
      </c>
      <c r="P16739" t="s">
        <v>71</v>
      </c>
      <c r="Q16739">
        <v>22.2</v>
      </c>
      <c r="R16739" t="s">
        <v>71</v>
      </c>
    </row>
    <row r="16740" spans="1:46" x14ac:dyDescent="0.2">
      <c r="A16740" t="s">
        <v>430</v>
      </c>
      <c r="B16740" t="s">
        <v>431</v>
      </c>
      <c r="C16740">
        <f>-70.1853174 / 41.68244353</f>
        <v>-1.6838100518143977</v>
      </c>
      <c r="D16740" t="s">
        <v>303</v>
      </c>
      <c r="E16740" t="s">
        <v>70</v>
      </c>
      <c r="F16740" s="1">
        <v>40807</v>
      </c>
      <c r="G16740">
        <v>4</v>
      </c>
      <c r="O16740">
        <v>8.4600000000000009</v>
      </c>
      <c r="P16740" t="s">
        <v>71</v>
      </c>
      <c r="Q16740">
        <v>22</v>
      </c>
      <c r="R16740" t="s">
        <v>71</v>
      </c>
    </row>
    <row r="16741" spans="1:46" x14ac:dyDescent="0.2">
      <c r="A16741" t="s">
        <v>430</v>
      </c>
      <c r="B16741" t="s">
        <v>431</v>
      </c>
      <c r="C16741">
        <f>-70.1853174 / 41.68244353</f>
        <v>-1.6838100518143977</v>
      </c>
      <c r="D16741" t="s">
        <v>303</v>
      </c>
      <c r="E16741" t="s">
        <v>70</v>
      </c>
      <c r="F16741" s="1">
        <v>40807</v>
      </c>
      <c r="G16741">
        <v>4.5</v>
      </c>
      <c r="O16741">
        <v>7.83</v>
      </c>
      <c r="P16741" t="s">
        <v>71</v>
      </c>
      <c r="Q16741">
        <v>21.7</v>
      </c>
      <c r="R16741" t="s">
        <v>71</v>
      </c>
    </row>
    <row r="16742" spans="1:46" x14ac:dyDescent="0.2">
      <c r="A16742" t="s">
        <v>430</v>
      </c>
      <c r="B16742" t="s">
        <v>431</v>
      </c>
      <c r="C16742">
        <f>-70.1853174 / 41.68244353</f>
        <v>-1.6838100518143977</v>
      </c>
      <c r="D16742" t="s">
        <v>303</v>
      </c>
      <c r="E16742" t="s">
        <v>70</v>
      </c>
      <c r="F16742" s="1">
        <v>40807</v>
      </c>
      <c r="G16742">
        <v>5</v>
      </c>
      <c r="O16742">
        <v>8.3800000000000008</v>
      </c>
      <c r="P16742" t="s">
        <v>71</v>
      </c>
      <c r="Q16742">
        <v>21.5</v>
      </c>
      <c r="R16742" t="s">
        <v>71</v>
      </c>
    </row>
    <row r="16743" spans="1:46" x14ac:dyDescent="0.2">
      <c r="A16743" t="s">
        <v>430</v>
      </c>
      <c r="B16743" t="s">
        <v>431</v>
      </c>
      <c r="C16743">
        <f>-70.1853174 / 41.68244353</f>
        <v>-1.6838100518143977</v>
      </c>
      <c r="D16743" t="s">
        <v>303</v>
      </c>
      <c r="E16743" t="s">
        <v>70</v>
      </c>
      <c r="F16743" s="1">
        <v>40807</v>
      </c>
      <c r="G16743">
        <v>5.5</v>
      </c>
      <c r="O16743">
        <v>8.3800000000000008</v>
      </c>
      <c r="P16743" t="s">
        <v>71</v>
      </c>
      <c r="Q16743">
        <v>21.4</v>
      </c>
      <c r="R16743" t="s">
        <v>71</v>
      </c>
    </row>
    <row r="16744" spans="1:46" x14ac:dyDescent="0.2">
      <c r="A16744" t="s">
        <v>430</v>
      </c>
      <c r="B16744" t="s">
        <v>431</v>
      </c>
      <c r="C16744">
        <f>-70.1853174 / 41.68244353</f>
        <v>-1.6838100518143977</v>
      </c>
      <c r="D16744" t="s">
        <v>303</v>
      </c>
      <c r="E16744" t="s">
        <v>70</v>
      </c>
      <c r="F16744" s="1">
        <v>40807</v>
      </c>
      <c r="G16744">
        <v>5.9</v>
      </c>
      <c r="K16744">
        <v>1.36</v>
      </c>
      <c r="L16744" t="s">
        <v>71</v>
      </c>
      <c r="S16744">
        <v>0.4</v>
      </c>
      <c r="T16744" t="s">
        <v>71</v>
      </c>
      <c r="U16744">
        <v>12.39</v>
      </c>
      <c r="V16744" t="s">
        <v>71</v>
      </c>
      <c r="W16744">
        <v>22.43</v>
      </c>
      <c r="X16744" t="s">
        <v>71</v>
      </c>
      <c r="Y16744">
        <v>40.44</v>
      </c>
      <c r="AA16744">
        <v>33.619999999999997</v>
      </c>
      <c r="AE16744">
        <v>5.3</v>
      </c>
      <c r="AF16744" t="s">
        <v>71</v>
      </c>
      <c r="AG16744">
        <v>7.01</v>
      </c>
      <c r="AH16744" t="s">
        <v>71</v>
      </c>
      <c r="AS16744">
        <v>1.45</v>
      </c>
      <c r="AT16744" t="s">
        <v>71</v>
      </c>
    </row>
    <row r="16745" spans="1:46" x14ac:dyDescent="0.2">
      <c r="A16745" t="s">
        <v>430</v>
      </c>
      <c r="B16745" t="s">
        <v>431</v>
      </c>
      <c r="C16745">
        <f>-70.1853174 / 41.68244353</f>
        <v>-1.6838100518143977</v>
      </c>
      <c r="D16745" t="s">
        <v>303</v>
      </c>
      <c r="E16745" t="s">
        <v>70</v>
      </c>
      <c r="F16745" s="1">
        <v>40807</v>
      </c>
      <c r="G16745">
        <v>6</v>
      </c>
      <c r="O16745">
        <v>8.02</v>
      </c>
      <c r="P16745" t="s">
        <v>71</v>
      </c>
      <c r="Q16745">
        <v>21.2</v>
      </c>
      <c r="R16745" t="s">
        <v>71</v>
      </c>
    </row>
    <row r="16746" spans="1:46" x14ac:dyDescent="0.2">
      <c r="A16746" t="s">
        <v>430</v>
      </c>
      <c r="B16746" t="s">
        <v>431</v>
      </c>
      <c r="C16746">
        <f>-70.1853174 / 41.68244353</f>
        <v>-1.6838100518143977</v>
      </c>
      <c r="D16746" t="s">
        <v>303</v>
      </c>
      <c r="E16746" t="s">
        <v>70</v>
      </c>
      <c r="F16746" s="1">
        <v>40807</v>
      </c>
      <c r="G16746">
        <v>6.5</v>
      </c>
      <c r="O16746">
        <v>6.97</v>
      </c>
      <c r="P16746" t="s">
        <v>71</v>
      </c>
      <c r="Q16746">
        <v>21</v>
      </c>
      <c r="R16746" t="s">
        <v>71</v>
      </c>
    </row>
    <row r="16747" spans="1:46" x14ac:dyDescent="0.2">
      <c r="A16747" t="s">
        <v>430</v>
      </c>
      <c r="B16747" t="s">
        <v>431</v>
      </c>
      <c r="C16747">
        <f>-70.1853174 / 41.68244353</f>
        <v>-1.6838100518143977</v>
      </c>
      <c r="D16747" t="s">
        <v>303</v>
      </c>
      <c r="E16747" t="s">
        <v>70</v>
      </c>
      <c r="F16747" s="1">
        <v>41543</v>
      </c>
      <c r="G16747">
        <v>0.5</v>
      </c>
      <c r="I16747">
        <v>8.8000000000000007</v>
      </c>
      <c r="J16747" t="s">
        <v>71</v>
      </c>
      <c r="K16747">
        <v>1.0900000000000001</v>
      </c>
      <c r="L16747" t="s">
        <v>71</v>
      </c>
      <c r="M16747">
        <v>4.8</v>
      </c>
      <c r="N16747" t="s">
        <v>71</v>
      </c>
      <c r="O16747">
        <v>7.9</v>
      </c>
      <c r="P16747" t="s">
        <v>71</v>
      </c>
      <c r="Q16747">
        <v>20.100000000000001</v>
      </c>
      <c r="R16747" t="s">
        <v>71</v>
      </c>
      <c r="S16747">
        <v>0.51</v>
      </c>
      <c r="T16747" t="s">
        <v>71</v>
      </c>
      <c r="U16747">
        <v>15.8</v>
      </c>
      <c r="V16747" t="s">
        <v>71</v>
      </c>
      <c r="W16747">
        <v>22.97</v>
      </c>
      <c r="X16747" t="s">
        <v>71</v>
      </c>
      <c r="Y16747">
        <v>43.95</v>
      </c>
      <c r="AA16747">
        <v>31.45</v>
      </c>
      <c r="AC16747">
        <v>37.4</v>
      </c>
      <c r="AE16747">
        <v>7.2</v>
      </c>
      <c r="AF16747" t="s">
        <v>71</v>
      </c>
      <c r="AG16747">
        <v>6.6</v>
      </c>
      <c r="AH16747" t="s">
        <v>71</v>
      </c>
      <c r="AS16747">
        <v>0.27</v>
      </c>
      <c r="AT16747" t="s">
        <v>71</v>
      </c>
    </row>
    <row r="16748" spans="1:46" x14ac:dyDescent="0.2">
      <c r="A16748" t="s">
        <v>430</v>
      </c>
      <c r="B16748" t="s">
        <v>431</v>
      </c>
      <c r="C16748">
        <f>-70.1853174 / 41.68244353</f>
        <v>-1.6838100518143977</v>
      </c>
      <c r="D16748" t="s">
        <v>303</v>
      </c>
      <c r="E16748" t="s">
        <v>70</v>
      </c>
      <c r="F16748" s="1">
        <v>41543</v>
      </c>
      <c r="G16748">
        <v>1</v>
      </c>
      <c r="O16748">
        <v>7.9</v>
      </c>
      <c r="P16748" t="s">
        <v>71</v>
      </c>
      <c r="Q16748">
        <v>20.100000000000001</v>
      </c>
      <c r="R16748" t="s">
        <v>71</v>
      </c>
    </row>
    <row r="16749" spans="1:46" x14ac:dyDescent="0.2">
      <c r="A16749" t="s">
        <v>430</v>
      </c>
      <c r="B16749" t="s">
        <v>431</v>
      </c>
      <c r="C16749">
        <f>-70.1853174 / 41.68244353</f>
        <v>-1.6838100518143977</v>
      </c>
      <c r="D16749" t="s">
        <v>303</v>
      </c>
      <c r="E16749" t="s">
        <v>70</v>
      </c>
      <c r="F16749" s="1">
        <v>41543</v>
      </c>
      <c r="G16749">
        <v>2</v>
      </c>
      <c r="O16749">
        <v>7.89</v>
      </c>
      <c r="P16749" t="s">
        <v>71</v>
      </c>
      <c r="Q16749">
        <v>20.100000000000001</v>
      </c>
      <c r="R16749" t="s">
        <v>71</v>
      </c>
    </row>
    <row r="16750" spans="1:46" x14ac:dyDescent="0.2">
      <c r="A16750" t="s">
        <v>430</v>
      </c>
      <c r="B16750" t="s">
        <v>431</v>
      </c>
      <c r="C16750">
        <f>-70.1853174 / 41.68244353</f>
        <v>-1.6838100518143977</v>
      </c>
      <c r="D16750" t="s">
        <v>303</v>
      </c>
      <c r="E16750" t="s">
        <v>70</v>
      </c>
      <c r="F16750" s="1">
        <v>41543</v>
      </c>
      <c r="G16750">
        <v>3</v>
      </c>
      <c r="O16750">
        <v>7.83</v>
      </c>
      <c r="P16750" t="s">
        <v>71</v>
      </c>
      <c r="Q16750">
        <v>20</v>
      </c>
      <c r="R16750" t="s">
        <v>71</v>
      </c>
    </row>
    <row r="16751" spans="1:46" x14ac:dyDescent="0.2">
      <c r="A16751" t="s">
        <v>430</v>
      </c>
      <c r="B16751" t="s">
        <v>431</v>
      </c>
      <c r="C16751">
        <f>-70.1853174 / 41.68244353</f>
        <v>-1.6838100518143977</v>
      </c>
      <c r="D16751" t="s">
        <v>303</v>
      </c>
      <c r="E16751" t="s">
        <v>70</v>
      </c>
      <c r="F16751" s="1">
        <v>41543</v>
      </c>
      <c r="G16751">
        <v>4</v>
      </c>
      <c r="O16751">
        <v>7.89</v>
      </c>
      <c r="P16751" t="s">
        <v>71</v>
      </c>
      <c r="Q16751">
        <v>20.100000000000001</v>
      </c>
      <c r="R16751" t="s">
        <v>71</v>
      </c>
    </row>
    <row r="16752" spans="1:46" x14ac:dyDescent="0.2">
      <c r="A16752" t="s">
        <v>430</v>
      </c>
      <c r="B16752" t="s">
        <v>431</v>
      </c>
      <c r="C16752">
        <f>-70.1853174 / 41.68244353</f>
        <v>-1.6838100518143977</v>
      </c>
      <c r="D16752" t="s">
        <v>303</v>
      </c>
      <c r="E16752" t="s">
        <v>70</v>
      </c>
      <c r="F16752" s="1">
        <v>41543</v>
      </c>
      <c r="G16752">
        <v>5</v>
      </c>
      <c r="O16752">
        <v>7.86</v>
      </c>
      <c r="P16752" t="s">
        <v>71</v>
      </c>
      <c r="Q16752">
        <v>20</v>
      </c>
      <c r="R16752" t="s">
        <v>71</v>
      </c>
    </row>
    <row r="16753" spans="1:58" x14ac:dyDescent="0.2">
      <c r="A16753" t="s">
        <v>430</v>
      </c>
      <c r="B16753" t="s">
        <v>431</v>
      </c>
      <c r="C16753">
        <f>-70.1853174 / 41.68244353</f>
        <v>-1.6838100518143977</v>
      </c>
      <c r="D16753" t="s">
        <v>303</v>
      </c>
      <c r="E16753" t="s">
        <v>70</v>
      </c>
      <c r="F16753" s="1">
        <v>41543</v>
      </c>
      <c r="G16753">
        <v>6</v>
      </c>
      <c r="O16753">
        <v>7.67</v>
      </c>
      <c r="P16753" t="s">
        <v>71</v>
      </c>
      <c r="Q16753">
        <v>19.899999999999999</v>
      </c>
      <c r="R16753" t="s">
        <v>71</v>
      </c>
    </row>
    <row r="16754" spans="1:58" x14ac:dyDescent="0.2">
      <c r="A16754" t="s">
        <v>430</v>
      </c>
      <c r="B16754" t="s">
        <v>431</v>
      </c>
      <c r="C16754">
        <f>-70.1853174 / 41.68244353</f>
        <v>-1.6838100518143977</v>
      </c>
      <c r="D16754" t="s">
        <v>303</v>
      </c>
      <c r="E16754" t="s">
        <v>70</v>
      </c>
      <c r="F16754" s="1">
        <v>41543</v>
      </c>
      <c r="G16754">
        <v>7</v>
      </c>
      <c r="O16754">
        <v>7.5</v>
      </c>
      <c r="P16754" t="s">
        <v>71</v>
      </c>
      <c r="Q16754">
        <v>19.8</v>
      </c>
      <c r="R16754" t="s">
        <v>71</v>
      </c>
    </row>
    <row r="16755" spans="1:58" x14ac:dyDescent="0.2">
      <c r="A16755" t="s">
        <v>430</v>
      </c>
      <c r="B16755" t="s">
        <v>431</v>
      </c>
      <c r="C16755">
        <f>-70.1853174 / 41.68244353</f>
        <v>-1.6838100518143977</v>
      </c>
      <c r="D16755" t="s">
        <v>303</v>
      </c>
      <c r="E16755" t="s">
        <v>70</v>
      </c>
      <c r="F16755" s="1">
        <v>41543</v>
      </c>
      <c r="G16755">
        <v>8</v>
      </c>
      <c r="K16755">
        <v>1.02</v>
      </c>
      <c r="L16755" t="s">
        <v>71</v>
      </c>
      <c r="O16755">
        <v>7.21</v>
      </c>
      <c r="P16755" t="s">
        <v>71</v>
      </c>
      <c r="Q16755">
        <v>19.7</v>
      </c>
      <c r="R16755" t="s">
        <v>71</v>
      </c>
      <c r="S16755">
        <v>0.59</v>
      </c>
      <c r="T16755" t="s">
        <v>71</v>
      </c>
      <c r="W16755">
        <v>27.45</v>
      </c>
      <c r="X16755" t="s">
        <v>71</v>
      </c>
      <c r="AE16755">
        <v>7</v>
      </c>
      <c r="AF16755" t="s">
        <v>71</v>
      </c>
      <c r="AG16755">
        <v>6.5</v>
      </c>
      <c r="AH16755" t="s">
        <v>71</v>
      </c>
      <c r="AS16755">
        <v>0.5</v>
      </c>
      <c r="AT16755" t="s">
        <v>71</v>
      </c>
    </row>
    <row r="16756" spans="1:58" x14ac:dyDescent="0.2">
      <c r="A16756" t="s">
        <v>430</v>
      </c>
      <c r="B16756" t="s">
        <v>431</v>
      </c>
      <c r="C16756">
        <f>-70.1853174 / 41.68244353</f>
        <v>-1.6838100518143977</v>
      </c>
      <c r="D16756" t="s">
        <v>303</v>
      </c>
      <c r="E16756" t="s">
        <v>70</v>
      </c>
      <c r="F16756" s="1">
        <v>41886</v>
      </c>
      <c r="G16756">
        <v>0.5</v>
      </c>
      <c r="I16756">
        <v>7.8</v>
      </c>
      <c r="J16756" t="s">
        <v>71</v>
      </c>
      <c r="K16756">
        <v>1.93</v>
      </c>
      <c r="L16756" t="s">
        <v>71</v>
      </c>
      <c r="M16756">
        <v>6.8</v>
      </c>
      <c r="N16756" t="s">
        <v>71</v>
      </c>
      <c r="O16756">
        <v>8.17</v>
      </c>
      <c r="P16756" t="s">
        <v>71</v>
      </c>
      <c r="Q16756">
        <v>25.3</v>
      </c>
      <c r="R16756" t="s">
        <v>71</v>
      </c>
      <c r="S16756">
        <v>0.53</v>
      </c>
      <c r="T16756" t="s">
        <v>71</v>
      </c>
      <c r="U16756">
        <v>16.420000000000002</v>
      </c>
      <c r="V16756" t="s">
        <v>71</v>
      </c>
      <c r="W16756">
        <v>24.49</v>
      </c>
      <c r="X16756" t="s">
        <v>71</v>
      </c>
      <c r="Y16756">
        <v>44.5</v>
      </c>
      <c r="AA16756">
        <v>37.049999999999997</v>
      </c>
      <c r="AC16756">
        <v>32.380000000000003</v>
      </c>
      <c r="AE16756">
        <v>4.5</v>
      </c>
      <c r="AF16756" t="s">
        <v>71</v>
      </c>
      <c r="AG16756">
        <v>6.53</v>
      </c>
      <c r="AH16756" t="s">
        <v>71</v>
      </c>
      <c r="AS16756">
        <v>1.06</v>
      </c>
      <c r="AT16756" t="s">
        <v>71</v>
      </c>
    </row>
    <row r="16757" spans="1:58" x14ac:dyDescent="0.2">
      <c r="A16757" t="s">
        <v>430</v>
      </c>
      <c r="B16757" t="s">
        <v>431</v>
      </c>
      <c r="C16757">
        <f>-70.1853174 / 41.68244353</f>
        <v>-1.6838100518143977</v>
      </c>
      <c r="D16757" t="s">
        <v>303</v>
      </c>
      <c r="E16757" t="s">
        <v>70</v>
      </c>
      <c r="F16757" s="1">
        <v>41886</v>
      </c>
      <c r="G16757">
        <v>1</v>
      </c>
      <c r="O16757">
        <v>8.0399999999999991</v>
      </c>
      <c r="P16757" t="s">
        <v>71</v>
      </c>
      <c r="Q16757">
        <v>25.1</v>
      </c>
      <c r="R16757" t="s">
        <v>71</v>
      </c>
    </row>
    <row r="16758" spans="1:58" x14ac:dyDescent="0.2">
      <c r="A16758" t="s">
        <v>430</v>
      </c>
      <c r="B16758" t="s">
        <v>431</v>
      </c>
      <c r="C16758">
        <f>-70.1853174 / 41.68244353</f>
        <v>-1.6838100518143977</v>
      </c>
      <c r="D16758" t="s">
        <v>303</v>
      </c>
      <c r="E16758" t="s">
        <v>70</v>
      </c>
      <c r="F16758" s="1">
        <v>41886</v>
      </c>
      <c r="G16758">
        <v>2</v>
      </c>
      <c r="O16758">
        <v>7.94</v>
      </c>
      <c r="P16758" t="s">
        <v>71</v>
      </c>
      <c r="Q16758">
        <v>25</v>
      </c>
      <c r="R16758" t="s">
        <v>71</v>
      </c>
    </row>
    <row r="16759" spans="1:58" x14ac:dyDescent="0.2">
      <c r="A16759" t="s">
        <v>430</v>
      </c>
      <c r="B16759" t="s">
        <v>431</v>
      </c>
      <c r="C16759">
        <f>-70.1853174 / 41.68244353</f>
        <v>-1.6838100518143977</v>
      </c>
      <c r="D16759" t="s">
        <v>303</v>
      </c>
      <c r="E16759" t="s">
        <v>70</v>
      </c>
      <c r="F16759" s="1">
        <v>41886</v>
      </c>
      <c r="G16759">
        <v>3</v>
      </c>
      <c r="O16759">
        <v>7.87</v>
      </c>
      <c r="P16759" t="s">
        <v>71</v>
      </c>
      <c r="Q16759">
        <v>25</v>
      </c>
      <c r="R16759" t="s">
        <v>71</v>
      </c>
    </row>
    <row r="16760" spans="1:58" x14ac:dyDescent="0.2">
      <c r="A16760" t="s">
        <v>430</v>
      </c>
      <c r="B16760" t="s">
        <v>431</v>
      </c>
      <c r="C16760">
        <f>-70.1853174 / 41.68244353</f>
        <v>-1.6838100518143977</v>
      </c>
      <c r="D16760" t="s">
        <v>303</v>
      </c>
      <c r="E16760" t="s">
        <v>70</v>
      </c>
      <c r="F16760" s="1">
        <v>41886</v>
      </c>
      <c r="G16760">
        <v>4</v>
      </c>
      <c r="O16760">
        <v>7.78</v>
      </c>
      <c r="P16760" t="s">
        <v>71</v>
      </c>
      <c r="Q16760">
        <v>24.8</v>
      </c>
      <c r="R16760" t="s">
        <v>71</v>
      </c>
    </row>
    <row r="16761" spans="1:58" x14ac:dyDescent="0.2">
      <c r="A16761" t="s">
        <v>430</v>
      </c>
      <c r="B16761" t="s">
        <v>431</v>
      </c>
      <c r="C16761">
        <f>-70.1853174 / 41.68244353</f>
        <v>-1.6838100518143977</v>
      </c>
      <c r="D16761" t="s">
        <v>303</v>
      </c>
      <c r="E16761" t="s">
        <v>70</v>
      </c>
      <c r="F16761" s="1">
        <v>41886</v>
      </c>
      <c r="G16761">
        <v>5</v>
      </c>
      <c r="O16761">
        <v>8.0500000000000007</v>
      </c>
      <c r="P16761" t="s">
        <v>71</v>
      </c>
      <c r="Q16761">
        <v>24.7</v>
      </c>
      <c r="R16761" t="s">
        <v>71</v>
      </c>
    </row>
    <row r="16762" spans="1:58" x14ac:dyDescent="0.2">
      <c r="A16762" t="s">
        <v>430</v>
      </c>
      <c r="B16762" t="s">
        <v>431</v>
      </c>
      <c r="C16762">
        <f>-70.1853174 / 41.68244353</f>
        <v>-1.6838100518143977</v>
      </c>
      <c r="D16762" t="s">
        <v>303</v>
      </c>
      <c r="E16762" t="s">
        <v>70</v>
      </c>
      <c r="F16762" s="1">
        <v>41886</v>
      </c>
      <c r="G16762">
        <v>6</v>
      </c>
      <c r="O16762">
        <v>7.74</v>
      </c>
      <c r="P16762" t="s">
        <v>71</v>
      </c>
      <c r="Q16762">
        <v>29.4</v>
      </c>
      <c r="R16762" t="s">
        <v>71</v>
      </c>
    </row>
    <row r="16763" spans="1:58" x14ac:dyDescent="0.2">
      <c r="A16763" t="s">
        <v>430</v>
      </c>
      <c r="B16763" t="s">
        <v>431</v>
      </c>
      <c r="C16763">
        <f>-70.1853174 / 41.68244353</f>
        <v>-1.6838100518143977</v>
      </c>
      <c r="D16763" t="s">
        <v>303</v>
      </c>
      <c r="E16763" t="s">
        <v>70</v>
      </c>
      <c r="F16763" s="1">
        <v>41886</v>
      </c>
      <c r="G16763">
        <v>7</v>
      </c>
      <c r="K16763">
        <v>3.24</v>
      </c>
      <c r="L16763" t="s">
        <v>71</v>
      </c>
      <c r="O16763">
        <v>7.07</v>
      </c>
      <c r="P16763" t="s">
        <v>71</v>
      </c>
      <c r="Q16763">
        <v>27.9</v>
      </c>
      <c r="R16763" t="s">
        <v>71</v>
      </c>
      <c r="S16763">
        <v>0.91</v>
      </c>
      <c r="T16763" t="s">
        <v>71</v>
      </c>
      <c r="U16763">
        <v>28.19</v>
      </c>
      <c r="V16763" t="s">
        <v>71</v>
      </c>
      <c r="W16763">
        <v>24.54</v>
      </c>
      <c r="X16763" t="s">
        <v>71</v>
      </c>
      <c r="Y16763">
        <v>52.3</v>
      </c>
      <c r="AA16763">
        <v>42.13</v>
      </c>
      <c r="AE16763">
        <v>4.5</v>
      </c>
      <c r="AF16763" t="s">
        <v>71</v>
      </c>
      <c r="AG16763">
        <v>6.62</v>
      </c>
      <c r="AH16763" t="s">
        <v>71</v>
      </c>
      <c r="AS16763">
        <v>2.17</v>
      </c>
      <c r="AT16763" t="s">
        <v>71</v>
      </c>
    </row>
    <row r="16764" spans="1:58" x14ac:dyDescent="0.2">
      <c r="A16764" t="s">
        <v>430</v>
      </c>
      <c r="B16764" t="s">
        <v>431</v>
      </c>
      <c r="C16764">
        <f>-70.1853174 / 41.68244353</f>
        <v>-1.6838100518143977</v>
      </c>
      <c r="D16764" t="s">
        <v>303</v>
      </c>
      <c r="E16764" t="s">
        <v>70</v>
      </c>
      <c r="F16764" s="1">
        <v>42635</v>
      </c>
      <c r="G16764">
        <v>0.5</v>
      </c>
      <c r="I16764">
        <v>7.5</v>
      </c>
      <c r="J16764" t="s">
        <v>71</v>
      </c>
      <c r="K16764">
        <v>2.92</v>
      </c>
      <c r="L16764" t="s">
        <v>71</v>
      </c>
      <c r="M16764">
        <v>4.6500000000000004</v>
      </c>
      <c r="N16764" t="s">
        <v>71</v>
      </c>
      <c r="O16764">
        <v>7.05</v>
      </c>
      <c r="P16764" t="s">
        <v>71</v>
      </c>
      <c r="Q16764">
        <v>22.9</v>
      </c>
      <c r="R16764" t="s">
        <v>71</v>
      </c>
      <c r="S16764">
        <v>0.94</v>
      </c>
      <c r="T16764" t="s">
        <v>71</v>
      </c>
      <c r="U16764">
        <v>29.12</v>
      </c>
      <c r="V16764" t="s">
        <v>71</v>
      </c>
      <c r="W16764">
        <v>28.65</v>
      </c>
      <c r="X16764" t="s">
        <v>71</v>
      </c>
      <c r="Y16764">
        <v>52.77</v>
      </c>
      <c r="AA16764">
        <v>41.11</v>
      </c>
      <c r="AC16764">
        <v>37.85</v>
      </c>
      <c r="AE16764">
        <v>8.1</v>
      </c>
      <c r="AF16764" t="s">
        <v>71</v>
      </c>
      <c r="AG16764">
        <v>6.54</v>
      </c>
      <c r="AH16764" t="s">
        <v>71</v>
      </c>
      <c r="AS16764">
        <v>0.79</v>
      </c>
      <c r="AT16764" t="s">
        <v>71</v>
      </c>
      <c r="BE16764">
        <v>3.71</v>
      </c>
      <c r="BF16764" t="s">
        <v>71</v>
      </c>
    </row>
    <row r="16765" spans="1:58" x14ac:dyDescent="0.2">
      <c r="A16765" t="s">
        <v>430</v>
      </c>
      <c r="B16765" t="s">
        <v>431</v>
      </c>
      <c r="C16765">
        <f>-70.1853174 / 41.68244353</f>
        <v>-1.6838100518143977</v>
      </c>
      <c r="D16765" t="s">
        <v>303</v>
      </c>
      <c r="E16765" t="s">
        <v>70</v>
      </c>
      <c r="F16765" s="1">
        <v>42635</v>
      </c>
      <c r="G16765">
        <v>1</v>
      </c>
      <c r="O16765">
        <v>7.02</v>
      </c>
      <c r="P16765" t="s">
        <v>71</v>
      </c>
      <c r="Q16765">
        <v>22.9</v>
      </c>
      <c r="R16765" t="s">
        <v>71</v>
      </c>
    </row>
    <row r="16766" spans="1:58" x14ac:dyDescent="0.2">
      <c r="A16766" t="s">
        <v>430</v>
      </c>
      <c r="B16766" t="s">
        <v>431</v>
      </c>
      <c r="C16766">
        <f>-70.1853174 / 41.68244353</f>
        <v>-1.6838100518143977</v>
      </c>
      <c r="D16766" t="s">
        <v>303</v>
      </c>
      <c r="E16766" t="s">
        <v>70</v>
      </c>
      <c r="F16766" s="1">
        <v>42635</v>
      </c>
      <c r="G16766">
        <v>2</v>
      </c>
      <c r="O16766">
        <v>6.67</v>
      </c>
      <c r="P16766" t="s">
        <v>71</v>
      </c>
      <c r="Q16766">
        <v>22.9</v>
      </c>
      <c r="R16766" t="s">
        <v>71</v>
      </c>
    </row>
    <row r="16767" spans="1:58" x14ac:dyDescent="0.2">
      <c r="A16767" t="s">
        <v>430</v>
      </c>
      <c r="B16767" t="s">
        <v>431</v>
      </c>
      <c r="C16767">
        <f>-70.1853174 / 41.68244353</f>
        <v>-1.6838100518143977</v>
      </c>
      <c r="D16767" t="s">
        <v>303</v>
      </c>
      <c r="E16767" t="s">
        <v>70</v>
      </c>
      <c r="F16767" s="1">
        <v>42635</v>
      </c>
      <c r="G16767">
        <v>3</v>
      </c>
      <c r="O16767">
        <v>6.69</v>
      </c>
      <c r="P16767" t="s">
        <v>71</v>
      </c>
      <c r="Q16767">
        <v>22.8</v>
      </c>
      <c r="R16767" t="s">
        <v>71</v>
      </c>
    </row>
    <row r="16768" spans="1:58" x14ac:dyDescent="0.2">
      <c r="A16768" t="s">
        <v>430</v>
      </c>
      <c r="B16768" t="s">
        <v>431</v>
      </c>
      <c r="C16768">
        <f>-70.1853174 / 41.68244353</f>
        <v>-1.6838100518143977</v>
      </c>
      <c r="D16768" t="s">
        <v>303</v>
      </c>
      <c r="E16768" t="s">
        <v>70</v>
      </c>
      <c r="F16768" s="1">
        <v>42635</v>
      </c>
      <c r="G16768">
        <v>4</v>
      </c>
      <c r="O16768">
        <v>6.62</v>
      </c>
      <c r="P16768" t="s">
        <v>71</v>
      </c>
      <c r="Q16768">
        <v>22.8</v>
      </c>
      <c r="R16768" t="s">
        <v>71</v>
      </c>
    </row>
    <row r="16769" spans="1:58" x14ac:dyDescent="0.2">
      <c r="A16769" t="s">
        <v>430</v>
      </c>
      <c r="B16769" t="s">
        <v>431</v>
      </c>
      <c r="C16769">
        <f>-70.1853174 / 41.68244353</f>
        <v>-1.6838100518143977</v>
      </c>
      <c r="D16769" t="s">
        <v>303</v>
      </c>
      <c r="E16769" t="s">
        <v>70</v>
      </c>
      <c r="F16769" s="1">
        <v>42635</v>
      </c>
      <c r="G16769">
        <v>5</v>
      </c>
      <c r="O16769">
        <v>7.04</v>
      </c>
      <c r="P16769" t="s">
        <v>71</v>
      </c>
      <c r="Q16769">
        <v>22.8</v>
      </c>
      <c r="R16769" t="s">
        <v>71</v>
      </c>
    </row>
    <row r="16770" spans="1:58" x14ac:dyDescent="0.2">
      <c r="A16770" t="s">
        <v>430</v>
      </c>
      <c r="B16770" t="s">
        <v>431</v>
      </c>
      <c r="C16770">
        <f>-70.1853174 / 41.68244353</f>
        <v>-1.6838100518143977</v>
      </c>
      <c r="D16770" t="s">
        <v>303</v>
      </c>
      <c r="E16770" t="s">
        <v>70</v>
      </c>
      <c r="F16770" s="1">
        <v>42635</v>
      </c>
      <c r="G16770">
        <v>6</v>
      </c>
      <c r="O16770">
        <v>8.85</v>
      </c>
      <c r="P16770" t="s">
        <v>71</v>
      </c>
      <c r="Q16770">
        <v>22.7</v>
      </c>
      <c r="R16770" t="s">
        <v>71</v>
      </c>
    </row>
    <row r="16771" spans="1:58" x14ac:dyDescent="0.2">
      <c r="A16771" t="s">
        <v>430</v>
      </c>
      <c r="B16771" t="s">
        <v>431</v>
      </c>
      <c r="C16771">
        <f>-70.1853174 / 41.68244353</f>
        <v>-1.6838100518143977</v>
      </c>
      <c r="D16771" t="s">
        <v>303</v>
      </c>
      <c r="E16771" t="s">
        <v>70</v>
      </c>
      <c r="F16771" s="1">
        <v>42635</v>
      </c>
      <c r="G16771">
        <v>7</v>
      </c>
      <c r="K16771">
        <v>4.79</v>
      </c>
      <c r="L16771" t="s">
        <v>71</v>
      </c>
      <c r="O16771">
        <v>7.76</v>
      </c>
      <c r="P16771" t="s">
        <v>71</v>
      </c>
      <c r="Q16771">
        <v>22.7</v>
      </c>
      <c r="R16771" t="s">
        <v>71</v>
      </c>
      <c r="S16771">
        <v>1.01</v>
      </c>
      <c r="T16771" t="s">
        <v>71</v>
      </c>
      <c r="W16771">
        <v>27.71</v>
      </c>
      <c r="X16771" t="s">
        <v>71</v>
      </c>
      <c r="AE16771">
        <v>7.9</v>
      </c>
      <c r="AF16771" t="s">
        <v>71</v>
      </c>
      <c r="AG16771">
        <v>6.5</v>
      </c>
      <c r="AH16771" t="s">
        <v>71</v>
      </c>
      <c r="AS16771">
        <v>2.04</v>
      </c>
      <c r="AT16771" t="s">
        <v>71</v>
      </c>
      <c r="BE16771">
        <v>6.84</v>
      </c>
      <c r="BF16771" t="s">
        <v>71</v>
      </c>
    </row>
    <row r="16772" spans="1:58" x14ac:dyDescent="0.2">
      <c r="A16772" t="s">
        <v>668</v>
      </c>
      <c r="B16772" t="s">
        <v>669</v>
      </c>
      <c r="C16772">
        <f>-70.21867231 / 41.67194289</f>
        <v>-1.6850347605666918</v>
      </c>
      <c r="D16772" t="s">
        <v>670</v>
      </c>
      <c r="E16772" t="s">
        <v>70</v>
      </c>
      <c r="F16772" s="1">
        <v>37873</v>
      </c>
      <c r="G16772">
        <v>0.5</v>
      </c>
      <c r="I16772">
        <v>1.96</v>
      </c>
      <c r="J16772" t="s">
        <v>71</v>
      </c>
      <c r="K16772">
        <v>4.9400000000000004</v>
      </c>
      <c r="L16772" t="s">
        <v>71</v>
      </c>
      <c r="M16772">
        <v>1.96</v>
      </c>
      <c r="N16772" t="s">
        <v>71</v>
      </c>
      <c r="O16772">
        <v>6.9</v>
      </c>
      <c r="P16772" t="s">
        <v>71</v>
      </c>
      <c r="Q16772">
        <v>22.4</v>
      </c>
      <c r="R16772" t="s">
        <v>71</v>
      </c>
      <c r="S16772">
        <v>0.9</v>
      </c>
      <c r="T16772" t="s">
        <v>71</v>
      </c>
      <c r="U16772">
        <v>27.88</v>
      </c>
      <c r="V16772" t="s">
        <v>71</v>
      </c>
      <c r="W16772">
        <v>88.6</v>
      </c>
      <c r="X16772" t="s">
        <v>71</v>
      </c>
      <c r="Y16772">
        <v>52.14</v>
      </c>
      <c r="AA16772">
        <v>46.27</v>
      </c>
      <c r="AC16772">
        <v>50.3</v>
      </c>
      <c r="AE16772">
        <v>0.35</v>
      </c>
      <c r="AF16772" t="s">
        <v>71</v>
      </c>
      <c r="AG16772">
        <v>5.99</v>
      </c>
      <c r="AH16772" t="s">
        <v>71</v>
      </c>
      <c r="AS16772">
        <v>10.51</v>
      </c>
      <c r="AT16772" t="s">
        <v>71</v>
      </c>
    </row>
    <row r="16773" spans="1:58" x14ac:dyDescent="0.2">
      <c r="A16773" t="s">
        <v>478</v>
      </c>
      <c r="B16773" t="s">
        <v>479</v>
      </c>
      <c r="C16773">
        <f>-70.19381548 / 41.67102889</f>
        <v>-1.684475218149575</v>
      </c>
      <c r="D16773" t="s">
        <v>127</v>
      </c>
      <c r="E16773" t="s">
        <v>70</v>
      </c>
      <c r="F16773" s="1">
        <v>37143</v>
      </c>
      <c r="G16773">
        <v>0.5</v>
      </c>
      <c r="I16773">
        <v>9.35</v>
      </c>
      <c r="J16773" t="s">
        <v>71</v>
      </c>
      <c r="K16773">
        <v>4.78</v>
      </c>
      <c r="L16773" t="s">
        <v>71</v>
      </c>
      <c r="M16773">
        <v>3.35</v>
      </c>
      <c r="N16773" t="s">
        <v>71</v>
      </c>
      <c r="O16773">
        <v>8.15</v>
      </c>
      <c r="P16773" t="s">
        <v>71</v>
      </c>
      <c r="Q16773">
        <v>21.1</v>
      </c>
      <c r="R16773" t="s">
        <v>71</v>
      </c>
      <c r="S16773">
        <v>0.38</v>
      </c>
      <c r="T16773" t="s">
        <v>71</v>
      </c>
      <c r="U16773">
        <v>11.77</v>
      </c>
      <c r="V16773" t="s">
        <v>71</v>
      </c>
      <c r="W16773">
        <v>36.4</v>
      </c>
      <c r="X16773" t="s">
        <v>71</v>
      </c>
      <c r="Y16773">
        <v>39.700000000000003</v>
      </c>
      <c r="AA16773">
        <v>45.95</v>
      </c>
      <c r="AC16773">
        <v>42.58</v>
      </c>
      <c r="AE16773">
        <v>12.5</v>
      </c>
      <c r="AF16773" t="s">
        <v>71</v>
      </c>
      <c r="AG16773">
        <v>6.71</v>
      </c>
      <c r="AH16773" t="s">
        <v>71</v>
      </c>
      <c r="AS16773">
        <v>1.1100000000000001</v>
      </c>
      <c r="AT16773" t="s">
        <v>71</v>
      </c>
    </row>
    <row r="16774" spans="1:58" x14ac:dyDescent="0.2">
      <c r="A16774" t="s">
        <v>478</v>
      </c>
      <c r="B16774" t="s">
        <v>479</v>
      </c>
      <c r="C16774">
        <f>-70.19381548 / 41.67102889</f>
        <v>-1.684475218149575</v>
      </c>
      <c r="D16774" t="s">
        <v>127</v>
      </c>
      <c r="E16774" t="s">
        <v>70</v>
      </c>
      <c r="F16774" s="1">
        <v>37143</v>
      </c>
      <c r="G16774">
        <v>1</v>
      </c>
      <c r="O16774">
        <v>8.27</v>
      </c>
      <c r="P16774" t="s">
        <v>71</v>
      </c>
      <c r="Q16774">
        <v>21.1</v>
      </c>
      <c r="R16774" t="s">
        <v>71</v>
      </c>
    </row>
    <row r="16775" spans="1:58" x14ac:dyDescent="0.2">
      <c r="A16775" t="s">
        <v>478</v>
      </c>
      <c r="B16775" t="s">
        <v>479</v>
      </c>
      <c r="C16775">
        <f>-70.19381548 / 41.67102889</f>
        <v>-1.684475218149575</v>
      </c>
      <c r="D16775" t="s">
        <v>127</v>
      </c>
      <c r="E16775" t="s">
        <v>70</v>
      </c>
      <c r="F16775" s="1">
        <v>37143</v>
      </c>
      <c r="G16775">
        <v>2</v>
      </c>
      <c r="O16775">
        <v>8.31</v>
      </c>
      <c r="P16775" t="s">
        <v>71</v>
      </c>
      <c r="Q16775">
        <v>20.9</v>
      </c>
      <c r="R16775" t="s">
        <v>71</v>
      </c>
    </row>
    <row r="16776" spans="1:58" x14ac:dyDescent="0.2">
      <c r="A16776" t="s">
        <v>478</v>
      </c>
      <c r="B16776" t="s">
        <v>479</v>
      </c>
      <c r="C16776">
        <f>-70.19381548 / 41.67102889</f>
        <v>-1.684475218149575</v>
      </c>
      <c r="D16776" t="s">
        <v>127</v>
      </c>
      <c r="E16776" t="s">
        <v>70</v>
      </c>
      <c r="F16776" s="1">
        <v>37143</v>
      </c>
      <c r="G16776">
        <v>3</v>
      </c>
      <c r="K16776">
        <v>6.81</v>
      </c>
      <c r="L16776" t="s">
        <v>71</v>
      </c>
      <c r="O16776">
        <v>7.84</v>
      </c>
      <c r="P16776" t="s">
        <v>71</v>
      </c>
      <c r="Q16776">
        <v>20.7</v>
      </c>
      <c r="R16776" t="s">
        <v>71</v>
      </c>
      <c r="S16776">
        <v>0.38</v>
      </c>
      <c r="T16776" t="s">
        <v>71</v>
      </c>
      <c r="U16776">
        <v>11.77</v>
      </c>
      <c r="V16776" t="s">
        <v>71</v>
      </c>
      <c r="W16776">
        <v>37</v>
      </c>
      <c r="X16776" t="s">
        <v>71</v>
      </c>
      <c r="Y16776">
        <v>39.700000000000003</v>
      </c>
      <c r="AA16776">
        <v>49.42</v>
      </c>
      <c r="AE16776">
        <v>12.8</v>
      </c>
      <c r="AF16776" t="s">
        <v>71</v>
      </c>
      <c r="AG16776">
        <v>6.6</v>
      </c>
      <c r="AH16776" t="s">
        <v>71</v>
      </c>
      <c r="AS16776">
        <v>2.2400000000000002</v>
      </c>
      <c r="AT16776" t="s">
        <v>71</v>
      </c>
    </row>
    <row r="16777" spans="1:58" x14ac:dyDescent="0.2">
      <c r="A16777" t="s">
        <v>478</v>
      </c>
      <c r="B16777" t="s">
        <v>479</v>
      </c>
      <c r="C16777">
        <f>-70.19381548 / 41.67102889</f>
        <v>-1.684475218149575</v>
      </c>
      <c r="D16777" t="s">
        <v>127</v>
      </c>
      <c r="E16777" t="s">
        <v>70</v>
      </c>
      <c r="F16777" s="1">
        <v>37143</v>
      </c>
      <c r="G16777">
        <v>4</v>
      </c>
      <c r="O16777">
        <v>7.66</v>
      </c>
      <c r="P16777" t="s">
        <v>71</v>
      </c>
      <c r="Q16777">
        <v>20.7</v>
      </c>
      <c r="R16777" t="s">
        <v>71</v>
      </c>
    </row>
    <row r="16778" spans="1:58" x14ac:dyDescent="0.2">
      <c r="A16778" t="s">
        <v>478</v>
      </c>
      <c r="B16778" t="s">
        <v>479</v>
      </c>
      <c r="C16778">
        <f>-70.19381548 / 41.67102889</f>
        <v>-1.684475218149575</v>
      </c>
      <c r="D16778" t="s">
        <v>127</v>
      </c>
      <c r="E16778" t="s">
        <v>70</v>
      </c>
      <c r="F16778" s="1">
        <v>37143</v>
      </c>
      <c r="G16778">
        <v>5</v>
      </c>
      <c r="O16778">
        <v>7.31</v>
      </c>
      <c r="P16778" t="s">
        <v>71</v>
      </c>
      <c r="Q16778">
        <v>20.6</v>
      </c>
      <c r="R16778" t="s">
        <v>71</v>
      </c>
    </row>
    <row r="16779" spans="1:58" x14ac:dyDescent="0.2">
      <c r="A16779" t="s">
        <v>478</v>
      </c>
      <c r="B16779" t="s">
        <v>479</v>
      </c>
      <c r="C16779">
        <f>-70.19381548 / 41.67102889</f>
        <v>-1.684475218149575</v>
      </c>
      <c r="D16779" t="s">
        <v>127</v>
      </c>
      <c r="E16779" t="s">
        <v>70</v>
      </c>
      <c r="F16779" s="1">
        <v>37143</v>
      </c>
      <c r="G16779">
        <v>6</v>
      </c>
      <c r="O16779">
        <v>6.96</v>
      </c>
      <c r="P16779" t="s">
        <v>71</v>
      </c>
      <c r="Q16779">
        <v>20.5</v>
      </c>
      <c r="R16779" t="s">
        <v>71</v>
      </c>
    </row>
    <row r="16780" spans="1:58" x14ac:dyDescent="0.2">
      <c r="A16780" t="s">
        <v>478</v>
      </c>
      <c r="B16780" t="s">
        <v>479</v>
      </c>
      <c r="C16780">
        <f>-70.19381548 / 41.67102889</f>
        <v>-1.684475218149575</v>
      </c>
      <c r="D16780" t="s">
        <v>127</v>
      </c>
      <c r="E16780" t="s">
        <v>70</v>
      </c>
      <c r="F16780" s="1">
        <v>37143</v>
      </c>
      <c r="G16780">
        <v>7</v>
      </c>
      <c r="O16780">
        <v>0.5</v>
      </c>
      <c r="P16780" t="s">
        <v>71</v>
      </c>
      <c r="Q16780">
        <v>15</v>
      </c>
      <c r="R16780" t="s">
        <v>71</v>
      </c>
    </row>
    <row r="16781" spans="1:58" x14ac:dyDescent="0.2">
      <c r="A16781" t="s">
        <v>478</v>
      </c>
      <c r="B16781" t="s">
        <v>479</v>
      </c>
      <c r="C16781">
        <f>-70.19381548 / 41.67102889</f>
        <v>-1.684475218149575</v>
      </c>
      <c r="D16781" t="s">
        <v>127</v>
      </c>
      <c r="E16781" t="s">
        <v>70</v>
      </c>
      <c r="F16781" s="1">
        <v>37143</v>
      </c>
      <c r="G16781">
        <v>8</v>
      </c>
      <c r="O16781">
        <v>0.31</v>
      </c>
      <c r="P16781" t="s">
        <v>71</v>
      </c>
      <c r="Q16781">
        <v>12</v>
      </c>
      <c r="R16781" t="s">
        <v>71</v>
      </c>
    </row>
    <row r="16782" spans="1:58" x14ac:dyDescent="0.2">
      <c r="A16782" t="s">
        <v>478</v>
      </c>
      <c r="B16782" t="s">
        <v>479</v>
      </c>
      <c r="C16782">
        <f>-70.19381548 / 41.67102889</f>
        <v>-1.684475218149575</v>
      </c>
      <c r="D16782" t="s">
        <v>127</v>
      </c>
      <c r="E16782" t="s">
        <v>70</v>
      </c>
      <c r="F16782" s="1">
        <v>37143</v>
      </c>
      <c r="G16782">
        <v>8.5</v>
      </c>
      <c r="K16782">
        <v>3.5</v>
      </c>
      <c r="L16782" t="s">
        <v>71</v>
      </c>
      <c r="O16782">
        <v>0.26</v>
      </c>
      <c r="P16782" t="s">
        <v>71</v>
      </c>
      <c r="Q16782">
        <v>10.8</v>
      </c>
      <c r="R16782" t="s">
        <v>71</v>
      </c>
      <c r="S16782">
        <v>1.07</v>
      </c>
      <c r="T16782" t="s">
        <v>71</v>
      </c>
      <c r="U16782">
        <v>33.14</v>
      </c>
      <c r="V16782" t="s">
        <v>71</v>
      </c>
      <c r="W16782">
        <v>52.5</v>
      </c>
      <c r="X16782" t="s">
        <v>71</v>
      </c>
      <c r="Y16782">
        <v>54.63</v>
      </c>
      <c r="AA16782">
        <v>42.89</v>
      </c>
      <c r="AE16782">
        <v>13.9</v>
      </c>
      <c r="AF16782" t="s">
        <v>71</v>
      </c>
      <c r="AG16782">
        <v>6.23</v>
      </c>
      <c r="AH16782" t="s">
        <v>71</v>
      </c>
      <c r="AS16782">
        <v>0.55000000000000004</v>
      </c>
      <c r="AT16782" t="s">
        <v>71</v>
      </c>
    </row>
    <row r="16783" spans="1:58" x14ac:dyDescent="0.2">
      <c r="A16783" t="s">
        <v>478</v>
      </c>
      <c r="B16783" t="s">
        <v>479</v>
      </c>
      <c r="C16783">
        <f>-70.19381548 / 41.67102889</f>
        <v>-1.684475218149575</v>
      </c>
      <c r="D16783" t="s">
        <v>127</v>
      </c>
      <c r="E16783" t="s">
        <v>70</v>
      </c>
      <c r="F16783" s="1">
        <v>37143</v>
      </c>
      <c r="G16783">
        <v>9</v>
      </c>
      <c r="O16783">
        <v>0.24</v>
      </c>
      <c r="P16783" t="s">
        <v>71</v>
      </c>
      <c r="Q16783">
        <v>10.3</v>
      </c>
      <c r="R16783" t="s">
        <v>71</v>
      </c>
    </row>
    <row r="16784" spans="1:58" x14ac:dyDescent="0.2">
      <c r="A16784" t="s">
        <v>478</v>
      </c>
      <c r="B16784" t="s">
        <v>479</v>
      </c>
      <c r="C16784">
        <f>-70.19381548 / 41.67102889</f>
        <v>-1.684475218149575</v>
      </c>
      <c r="D16784" t="s">
        <v>127</v>
      </c>
      <c r="E16784" t="s">
        <v>70</v>
      </c>
      <c r="F16784" s="1">
        <v>37873</v>
      </c>
      <c r="G16784">
        <v>0.5</v>
      </c>
      <c r="I16784">
        <v>6.8</v>
      </c>
      <c r="J16784" t="s">
        <v>71</v>
      </c>
      <c r="K16784">
        <v>13.89</v>
      </c>
      <c r="L16784" t="s">
        <v>71</v>
      </c>
      <c r="M16784">
        <v>1.98</v>
      </c>
      <c r="N16784" t="s">
        <v>71</v>
      </c>
      <c r="O16784">
        <v>8.68</v>
      </c>
      <c r="P16784" t="s">
        <v>71</v>
      </c>
      <c r="Q16784">
        <v>22.4</v>
      </c>
      <c r="R16784" t="s">
        <v>71</v>
      </c>
      <c r="S16784">
        <v>1.1000000000000001</v>
      </c>
      <c r="T16784" t="s">
        <v>71</v>
      </c>
      <c r="U16784">
        <v>34.07</v>
      </c>
      <c r="V16784" t="s">
        <v>71</v>
      </c>
      <c r="W16784">
        <v>42.5</v>
      </c>
      <c r="X16784" t="s">
        <v>71</v>
      </c>
      <c r="Y16784">
        <v>55.03</v>
      </c>
      <c r="AA16784">
        <v>56.41</v>
      </c>
      <c r="AC16784">
        <v>50.16</v>
      </c>
      <c r="AE16784">
        <v>1.4</v>
      </c>
      <c r="AF16784" t="s">
        <v>71</v>
      </c>
      <c r="AG16784">
        <v>7.03</v>
      </c>
      <c r="AH16784" t="s">
        <v>71</v>
      </c>
      <c r="AS16784">
        <v>0.03</v>
      </c>
      <c r="AT16784" t="s">
        <v>71</v>
      </c>
    </row>
    <row r="16785" spans="1:46" x14ac:dyDescent="0.2">
      <c r="A16785" t="s">
        <v>478</v>
      </c>
      <c r="B16785" t="s">
        <v>479</v>
      </c>
      <c r="C16785">
        <f>-70.19381548 / 41.67102889</f>
        <v>-1.684475218149575</v>
      </c>
      <c r="D16785" t="s">
        <v>127</v>
      </c>
      <c r="E16785" t="s">
        <v>70</v>
      </c>
      <c r="F16785" s="1">
        <v>37873</v>
      </c>
      <c r="G16785">
        <v>1.5</v>
      </c>
      <c r="O16785">
        <v>8.3000000000000007</v>
      </c>
      <c r="P16785" t="s">
        <v>71</v>
      </c>
      <c r="Q16785">
        <v>21.9</v>
      </c>
      <c r="R16785" t="s">
        <v>71</v>
      </c>
    </row>
    <row r="16786" spans="1:46" x14ac:dyDescent="0.2">
      <c r="A16786" t="s">
        <v>478</v>
      </c>
      <c r="B16786" t="s">
        <v>479</v>
      </c>
      <c r="C16786">
        <f>-70.19381548 / 41.67102889</f>
        <v>-1.684475218149575</v>
      </c>
      <c r="D16786" t="s">
        <v>127</v>
      </c>
      <c r="E16786" t="s">
        <v>70</v>
      </c>
      <c r="F16786" s="1">
        <v>37873</v>
      </c>
      <c r="G16786">
        <v>2.5</v>
      </c>
      <c r="O16786">
        <v>8.5399999999999991</v>
      </c>
      <c r="P16786" t="s">
        <v>71</v>
      </c>
      <c r="Q16786">
        <v>21.9</v>
      </c>
      <c r="R16786" t="s">
        <v>71</v>
      </c>
    </row>
    <row r="16787" spans="1:46" x14ac:dyDescent="0.2">
      <c r="A16787" t="s">
        <v>478</v>
      </c>
      <c r="B16787" t="s">
        <v>479</v>
      </c>
      <c r="C16787">
        <f>-70.19381548 / 41.67102889</f>
        <v>-1.684475218149575</v>
      </c>
      <c r="D16787" t="s">
        <v>127</v>
      </c>
      <c r="E16787" t="s">
        <v>70</v>
      </c>
      <c r="F16787" s="1">
        <v>37873</v>
      </c>
      <c r="G16787">
        <v>3.5</v>
      </c>
      <c r="O16787">
        <v>7.44</v>
      </c>
      <c r="P16787" t="s">
        <v>71</v>
      </c>
      <c r="Q16787">
        <v>21.6</v>
      </c>
      <c r="R16787" t="s">
        <v>71</v>
      </c>
    </row>
    <row r="16788" spans="1:46" x14ac:dyDescent="0.2">
      <c r="A16788" t="s">
        <v>478</v>
      </c>
      <c r="B16788" t="s">
        <v>479</v>
      </c>
      <c r="C16788">
        <f>-70.19381548 / 41.67102889</f>
        <v>-1.684475218149575</v>
      </c>
      <c r="D16788" t="s">
        <v>127</v>
      </c>
      <c r="E16788" t="s">
        <v>70</v>
      </c>
      <c r="F16788" s="1">
        <v>37873</v>
      </c>
      <c r="G16788">
        <v>4.5</v>
      </c>
      <c r="O16788">
        <v>7.3</v>
      </c>
      <c r="P16788" t="s">
        <v>71</v>
      </c>
      <c r="Q16788">
        <v>21.5</v>
      </c>
      <c r="R16788" t="s">
        <v>71</v>
      </c>
    </row>
    <row r="16789" spans="1:46" x14ac:dyDescent="0.2">
      <c r="A16789" t="s">
        <v>478</v>
      </c>
      <c r="B16789" t="s">
        <v>479</v>
      </c>
      <c r="C16789">
        <f>-70.19381548 / 41.67102889</f>
        <v>-1.684475218149575</v>
      </c>
      <c r="D16789" t="s">
        <v>127</v>
      </c>
      <c r="E16789" t="s">
        <v>70</v>
      </c>
      <c r="F16789" s="1">
        <v>37873</v>
      </c>
      <c r="G16789">
        <v>5.5</v>
      </c>
      <c r="O16789">
        <v>0.38</v>
      </c>
      <c r="P16789" t="s">
        <v>71</v>
      </c>
      <c r="Q16789">
        <v>20.3</v>
      </c>
      <c r="R16789" t="s">
        <v>71</v>
      </c>
    </row>
    <row r="16790" spans="1:46" x14ac:dyDescent="0.2">
      <c r="A16790" t="s">
        <v>478</v>
      </c>
      <c r="B16790" t="s">
        <v>479</v>
      </c>
      <c r="C16790">
        <f>-70.19381548 / 41.67102889</f>
        <v>-1.684475218149575</v>
      </c>
      <c r="D16790" t="s">
        <v>127</v>
      </c>
      <c r="E16790" t="s">
        <v>70</v>
      </c>
      <c r="F16790" s="1">
        <v>37873</v>
      </c>
      <c r="G16790">
        <v>6</v>
      </c>
      <c r="K16790">
        <v>4.76</v>
      </c>
      <c r="L16790" t="s">
        <v>71</v>
      </c>
      <c r="S16790">
        <v>1.7</v>
      </c>
      <c r="T16790" t="s">
        <v>71</v>
      </c>
      <c r="U16790">
        <v>52.66</v>
      </c>
      <c r="V16790" t="s">
        <v>71</v>
      </c>
      <c r="W16790">
        <v>54.5</v>
      </c>
      <c r="X16790" t="s">
        <v>71</v>
      </c>
      <c r="Y16790">
        <v>61.31</v>
      </c>
      <c r="AA16790">
        <v>45.91</v>
      </c>
      <c r="AE16790">
        <v>1.96</v>
      </c>
      <c r="AF16790" t="s">
        <v>71</v>
      </c>
      <c r="AG16790">
        <v>6.4</v>
      </c>
      <c r="AH16790" t="s">
        <v>71</v>
      </c>
      <c r="AS16790">
        <v>5.67</v>
      </c>
      <c r="AT16790" t="s">
        <v>71</v>
      </c>
    </row>
    <row r="16791" spans="1:46" x14ac:dyDescent="0.2">
      <c r="A16791" t="s">
        <v>478</v>
      </c>
      <c r="B16791" t="s">
        <v>479</v>
      </c>
      <c r="C16791">
        <f>-70.19381548 / 41.67102889</f>
        <v>-1.684475218149575</v>
      </c>
      <c r="D16791" t="s">
        <v>127</v>
      </c>
      <c r="E16791" t="s">
        <v>70</v>
      </c>
      <c r="F16791" s="1">
        <v>38251</v>
      </c>
      <c r="G16791">
        <v>0.5</v>
      </c>
      <c r="I16791">
        <v>7.5</v>
      </c>
      <c r="J16791" t="s">
        <v>71</v>
      </c>
      <c r="K16791">
        <v>10.6</v>
      </c>
      <c r="L16791" t="s">
        <v>71</v>
      </c>
      <c r="M16791">
        <v>1.6</v>
      </c>
      <c r="N16791" t="s">
        <v>71</v>
      </c>
      <c r="O16791">
        <v>8.98</v>
      </c>
      <c r="P16791" t="s">
        <v>71</v>
      </c>
      <c r="Q16791">
        <v>20</v>
      </c>
      <c r="R16791" t="s">
        <v>71</v>
      </c>
      <c r="S16791">
        <v>0.42</v>
      </c>
      <c r="T16791" t="s">
        <v>71</v>
      </c>
      <c r="U16791">
        <v>13.01</v>
      </c>
      <c r="V16791" t="s">
        <v>71</v>
      </c>
      <c r="W16791">
        <v>35.6</v>
      </c>
      <c r="X16791" t="s">
        <v>71</v>
      </c>
      <c r="Y16791">
        <v>41.15</v>
      </c>
      <c r="AA16791">
        <v>53.76</v>
      </c>
      <c r="AC16791">
        <v>53.23</v>
      </c>
      <c r="AE16791">
        <v>28.25</v>
      </c>
      <c r="AF16791" t="s">
        <v>71</v>
      </c>
      <c r="AG16791">
        <v>6.89</v>
      </c>
      <c r="AH16791" t="s">
        <v>71</v>
      </c>
      <c r="AS16791">
        <v>0.36</v>
      </c>
      <c r="AT16791" t="s">
        <v>71</v>
      </c>
    </row>
    <row r="16792" spans="1:46" x14ac:dyDescent="0.2">
      <c r="A16792" t="s">
        <v>478</v>
      </c>
      <c r="B16792" t="s">
        <v>479</v>
      </c>
      <c r="C16792">
        <f>-70.19381548 / 41.67102889</f>
        <v>-1.684475218149575</v>
      </c>
      <c r="D16792" t="s">
        <v>127</v>
      </c>
      <c r="E16792" t="s">
        <v>70</v>
      </c>
      <c r="F16792" s="1">
        <v>38251</v>
      </c>
      <c r="G16792">
        <v>1.5</v>
      </c>
      <c r="O16792">
        <v>8.91</v>
      </c>
      <c r="P16792" t="s">
        <v>71</v>
      </c>
      <c r="Q16792">
        <v>19.5</v>
      </c>
      <c r="R16792" t="s">
        <v>71</v>
      </c>
    </row>
    <row r="16793" spans="1:46" x14ac:dyDescent="0.2">
      <c r="A16793" t="s">
        <v>478</v>
      </c>
      <c r="B16793" t="s">
        <v>479</v>
      </c>
      <c r="C16793">
        <f>-70.19381548 / 41.67102889</f>
        <v>-1.684475218149575</v>
      </c>
      <c r="D16793" t="s">
        <v>127</v>
      </c>
      <c r="E16793" t="s">
        <v>70</v>
      </c>
      <c r="F16793" s="1">
        <v>38251</v>
      </c>
      <c r="G16793">
        <v>2.5</v>
      </c>
      <c r="O16793">
        <v>8.8000000000000007</v>
      </c>
      <c r="P16793" t="s">
        <v>71</v>
      </c>
      <c r="Q16793">
        <v>19.399999999999999</v>
      </c>
      <c r="R16793" t="s">
        <v>71</v>
      </c>
    </row>
    <row r="16794" spans="1:46" x14ac:dyDescent="0.2">
      <c r="A16794" t="s">
        <v>478</v>
      </c>
      <c r="B16794" t="s">
        <v>479</v>
      </c>
      <c r="C16794">
        <f>-70.19381548 / 41.67102889</f>
        <v>-1.684475218149575</v>
      </c>
      <c r="D16794" t="s">
        <v>127</v>
      </c>
      <c r="E16794" t="s">
        <v>70</v>
      </c>
      <c r="F16794" s="1">
        <v>38251</v>
      </c>
      <c r="G16794">
        <v>3.5</v>
      </c>
      <c r="O16794">
        <v>8.31</v>
      </c>
      <c r="P16794" t="s">
        <v>71</v>
      </c>
      <c r="Q16794">
        <v>19.3</v>
      </c>
      <c r="R16794" t="s">
        <v>71</v>
      </c>
    </row>
    <row r="16795" spans="1:46" x14ac:dyDescent="0.2">
      <c r="A16795" t="s">
        <v>478</v>
      </c>
      <c r="B16795" t="s">
        <v>479</v>
      </c>
      <c r="C16795">
        <f>-70.19381548 / 41.67102889</f>
        <v>-1.684475218149575</v>
      </c>
      <c r="D16795" t="s">
        <v>127</v>
      </c>
      <c r="E16795" t="s">
        <v>70</v>
      </c>
      <c r="F16795" s="1">
        <v>38251</v>
      </c>
      <c r="G16795">
        <v>4.5</v>
      </c>
      <c r="O16795">
        <v>8.4</v>
      </c>
      <c r="P16795" t="s">
        <v>71</v>
      </c>
      <c r="Q16795">
        <v>19.3</v>
      </c>
      <c r="R16795" t="s">
        <v>71</v>
      </c>
    </row>
    <row r="16796" spans="1:46" x14ac:dyDescent="0.2">
      <c r="A16796" t="s">
        <v>478</v>
      </c>
      <c r="B16796" t="s">
        <v>479</v>
      </c>
      <c r="C16796">
        <f>-70.19381548 / 41.67102889</f>
        <v>-1.684475218149575</v>
      </c>
      <c r="D16796" t="s">
        <v>127</v>
      </c>
      <c r="E16796" t="s">
        <v>70</v>
      </c>
      <c r="F16796" s="1">
        <v>38251</v>
      </c>
      <c r="G16796">
        <v>5.5</v>
      </c>
      <c r="O16796">
        <v>8</v>
      </c>
      <c r="P16796" t="s">
        <v>71</v>
      </c>
      <c r="Q16796">
        <v>19.3</v>
      </c>
      <c r="R16796" t="s">
        <v>71</v>
      </c>
    </row>
    <row r="16797" spans="1:46" x14ac:dyDescent="0.2">
      <c r="A16797" t="s">
        <v>478</v>
      </c>
      <c r="B16797" t="s">
        <v>479</v>
      </c>
      <c r="C16797">
        <f>-70.19381548 / 41.67102889</f>
        <v>-1.684475218149575</v>
      </c>
      <c r="D16797" t="s">
        <v>127</v>
      </c>
      <c r="E16797" t="s">
        <v>70</v>
      </c>
      <c r="F16797" s="1">
        <v>38251</v>
      </c>
      <c r="G16797">
        <v>6.5</v>
      </c>
      <c r="K16797">
        <v>16.98</v>
      </c>
      <c r="L16797" t="s">
        <v>71</v>
      </c>
      <c r="O16797">
        <v>7.55</v>
      </c>
      <c r="P16797" t="s">
        <v>71</v>
      </c>
      <c r="Q16797">
        <v>19.100000000000001</v>
      </c>
      <c r="R16797" t="s">
        <v>71</v>
      </c>
      <c r="S16797">
        <v>0.52</v>
      </c>
      <c r="T16797" t="s">
        <v>71</v>
      </c>
      <c r="U16797">
        <v>16.11</v>
      </c>
      <c r="V16797" t="s">
        <v>71</v>
      </c>
      <c r="W16797">
        <v>47.08</v>
      </c>
      <c r="X16797" t="s">
        <v>71</v>
      </c>
      <c r="Y16797">
        <v>44.23</v>
      </c>
      <c r="AA16797">
        <v>58.38</v>
      </c>
      <c r="AE16797">
        <v>28.45</v>
      </c>
      <c r="AF16797" t="s">
        <v>71</v>
      </c>
      <c r="AG16797">
        <v>6.85</v>
      </c>
      <c r="AH16797" t="s">
        <v>71</v>
      </c>
      <c r="AS16797">
        <v>0.03</v>
      </c>
      <c r="AT16797" t="s">
        <v>71</v>
      </c>
    </row>
    <row r="16798" spans="1:46" x14ac:dyDescent="0.2">
      <c r="A16798" t="s">
        <v>478</v>
      </c>
      <c r="B16798" t="s">
        <v>479</v>
      </c>
      <c r="C16798">
        <f>-70.19381548 / 41.67102889</f>
        <v>-1.684475218149575</v>
      </c>
      <c r="D16798" t="s">
        <v>127</v>
      </c>
      <c r="E16798" t="s">
        <v>70</v>
      </c>
      <c r="F16798" s="1">
        <v>38628</v>
      </c>
      <c r="G16798">
        <v>0.5</v>
      </c>
      <c r="I16798">
        <v>7</v>
      </c>
      <c r="J16798" t="s">
        <v>71</v>
      </c>
      <c r="K16798">
        <v>6.29</v>
      </c>
      <c r="L16798" t="s">
        <v>71</v>
      </c>
      <c r="M16798">
        <v>4.0999999999999996</v>
      </c>
      <c r="N16798" t="s">
        <v>71</v>
      </c>
      <c r="O16798">
        <v>8.34</v>
      </c>
      <c r="P16798" t="s">
        <v>71</v>
      </c>
      <c r="Q16798">
        <v>20.100000000000001</v>
      </c>
      <c r="R16798" t="s">
        <v>71</v>
      </c>
      <c r="S16798">
        <v>0.3</v>
      </c>
      <c r="T16798" t="s">
        <v>71</v>
      </c>
      <c r="U16798">
        <v>9.2899999999999991</v>
      </c>
      <c r="V16798" t="s">
        <v>71</v>
      </c>
      <c r="W16798">
        <v>37.28</v>
      </c>
      <c r="X16798" t="s">
        <v>71</v>
      </c>
      <c r="Y16798">
        <v>36.29</v>
      </c>
      <c r="AA16798">
        <v>48.64</v>
      </c>
      <c r="AC16798">
        <v>39.67</v>
      </c>
      <c r="AE16798">
        <v>31.08</v>
      </c>
      <c r="AF16798" t="s">
        <v>71</v>
      </c>
      <c r="AG16798">
        <v>6.99</v>
      </c>
      <c r="AH16798" t="s">
        <v>71</v>
      </c>
      <c r="AS16798">
        <v>1.21</v>
      </c>
      <c r="AT16798" t="s">
        <v>71</v>
      </c>
    </row>
    <row r="16799" spans="1:46" x14ac:dyDescent="0.2">
      <c r="A16799" t="s">
        <v>478</v>
      </c>
      <c r="B16799" t="s">
        <v>479</v>
      </c>
      <c r="C16799">
        <f>-70.19381548 / 41.67102889</f>
        <v>-1.684475218149575</v>
      </c>
      <c r="D16799" t="s">
        <v>127</v>
      </c>
      <c r="E16799" t="s">
        <v>70</v>
      </c>
      <c r="F16799" s="1">
        <v>38628</v>
      </c>
      <c r="G16799">
        <v>1.5</v>
      </c>
      <c r="O16799">
        <v>8.1</v>
      </c>
      <c r="P16799" t="s">
        <v>71</v>
      </c>
      <c r="Q16799">
        <v>20</v>
      </c>
      <c r="R16799" t="s">
        <v>71</v>
      </c>
    </row>
    <row r="16800" spans="1:46" x14ac:dyDescent="0.2">
      <c r="A16800" t="s">
        <v>478</v>
      </c>
      <c r="B16800" t="s">
        <v>479</v>
      </c>
      <c r="C16800">
        <f>-70.19381548 / 41.67102889</f>
        <v>-1.684475218149575</v>
      </c>
      <c r="D16800" t="s">
        <v>127</v>
      </c>
      <c r="E16800" t="s">
        <v>70</v>
      </c>
      <c r="F16800" s="1">
        <v>38628</v>
      </c>
      <c r="G16800">
        <v>2.5</v>
      </c>
      <c r="O16800">
        <v>7.95</v>
      </c>
      <c r="P16800" t="s">
        <v>71</v>
      </c>
      <c r="Q16800">
        <v>20</v>
      </c>
      <c r="R16800" t="s">
        <v>71</v>
      </c>
    </row>
    <row r="16801" spans="1:46" x14ac:dyDescent="0.2">
      <c r="A16801" t="s">
        <v>478</v>
      </c>
      <c r="B16801" t="s">
        <v>479</v>
      </c>
      <c r="C16801">
        <f>-70.19381548 / 41.67102889</f>
        <v>-1.684475218149575</v>
      </c>
      <c r="D16801" t="s">
        <v>127</v>
      </c>
      <c r="E16801" t="s">
        <v>70</v>
      </c>
      <c r="F16801" s="1">
        <v>38628</v>
      </c>
      <c r="G16801">
        <v>3.5</v>
      </c>
      <c r="O16801">
        <v>7.88</v>
      </c>
      <c r="P16801" t="s">
        <v>71</v>
      </c>
      <c r="Q16801">
        <v>20</v>
      </c>
      <c r="R16801" t="s">
        <v>71</v>
      </c>
    </row>
    <row r="16802" spans="1:46" x14ac:dyDescent="0.2">
      <c r="A16802" t="s">
        <v>478</v>
      </c>
      <c r="B16802" t="s">
        <v>479</v>
      </c>
      <c r="C16802">
        <f>-70.19381548 / 41.67102889</f>
        <v>-1.684475218149575</v>
      </c>
      <c r="D16802" t="s">
        <v>127</v>
      </c>
      <c r="E16802" t="s">
        <v>70</v>
      </c>
      <c r="F16802" s="1">
        <v>38628</v>
      </c>
      <c r="G16802">
        <v>4.5</v>
      </c>
      <c r="O16802">
        <v>7.9</v>
      </c>
      <c r="P16802" t="s">
        <v>71</v>
      </c>
      <c r="Q16802">
        <v>19.899999999999999</v>
      </c>
      <c r="R16802" t="s">
        <v>71</v>
      </c>
    </row>
    <row r="16803" spans="1:46" x14ac:dyDescent="0.2">
      <c r="A16803" t="s">
        <v>478</v>
      </c>
      <c r="B16803" t="s">
        <v>479</v>
      </c>
      <c r="C16803">
        <f>-70.19381548 / 41.67102889</f>
        <v>-1.684475218149575</v>
      </c>
      <c r="D16803" t="s">
        <v>127</v>
      </c>
      <c r="E16803" t="s">
        <v>70</v>
      </c>
      <c r="F16803" s="1">
        <v>38628</v>
      </c>
      <c r="G16803">
        <v>5.5</v>
      </c>
      <c r="O16803">
        <v>6.97</v>
      </c>
      <c r="P16803" t="s">
        <v>71</v>
      </c>
      <c r="Q16803">
        <v>19.8</v>
      </c>
      <c r="R16803" t="s">
        <v>71</v>
      </c>
    </row>
    <row r="16804" spans="1:46" x14ac:dyDescent="0.2">
      <c r="A16804" t="s">
        <v>478</v>
      </c>
      <c r="B16804" t="s">
        <v>479</v>
      </c>
      <c r="C16804">
        <f>-70.19381548 / 41.67102889</f>
        <v>-1.684475218149575</v>
      </c>
      <c r="D16804" t="s">
        <v>127</v>
      </c>
      <c r="E16804" t="s">
        <v>70</v>
      </c>
      <c r="F16804" s="1">
        <v>38628</v>
      </c>
      <c r="G16804">
        <v>6</v>
      </c>
      <c r="K16804">
        <v>9.6999999999999993</v>
      </c>
      <c r="L16804" t="s">
        <v>71</v>
      </c>
      <c r="S16804">
        <v>2.2999999999999998</v>
      </c>
      <c r="T16804" t="s">
        <v>71</v>
      </c>
      <c r="U16804">
        <v>71.239999999999995</v>
      </c>
      <c r="V16804" t="s">
        <v>71</v>
      </c>
      <c r="W16804">
        <v>53.82</v>
      </c>
      <c r="X16804" t="s">
        <v>71</v>
      </c>
      <c r="Y16804">
        <v>65.67</v>
      </c>
      <c r="AA16804">
        <v>52.89</v>
      </c>
      <c r="AE16804">
        <v>31.68</v>
      </c>
      <c r="AF16804" t="s">
        <v>71</v>
      </c>
      <c r="AG16804">
        <v>6.7</v>
      </c>
      <c r="AH16804" t="s">
        <v>71</v>
      </c>
      <c r="AS16804">
        <v>16.28</v>
      </c>
      <c r="AT16804" t="s">
        <v>71</v>
      </c>
    </row>
    <row r="16805" spans="1:46" x14ac:dyDescent="0.2">
      <c r="A16805" t="s">
        <v>478</v>
      </c>
      <c r="B16805" t="s">
        <v>479</v>
      </c>
      <c r="C16805">
        <f>-70.19381548 / 41.67102889</f>
        <v>-1.684475218149575</v>
      </c>
      <c r="D16805" t="s">
        <v>127</v>
      </c>
      <c r="E16805" t="s">
        <v>70</v>
      </c>
      <c r="F16805" s="1">
        <v>38986</v>
      </c>
      <c r="G16805">
        <v>0.5</v>
      </c>
      <c r="I16805">
        <v>7.9</v>
      </c>
      <c r="J16805" t="s">
        <v>71</v>
      </c>
      <c r="K16805">
        <v>4.75</v>
      </c>
      <c r="L16805" t="s">
        <v>71</v>
      </c>
      <c r="M16805">
        <v>3.5</v>
      </c>
      <c r="N16805" t="s">
        <v>71</v>
      </c>
      <c r="O16805">
        <v>7.88</v>
      </c>
      <c r="P16805" t="s">
        <v>71</v>
      </c>
      <c r="Q16805">
        <v>20.5</v>
      </c>
      <c r="R16805" t="s">
        <v>71</v>
      </c>
      <c r="S16805">
        <v>0.3</v>
      </c>
      <c r="T16805" t="s">
        <v>71</v>
      </c>
      <c r="U16805">
        <v>9.35</v>
      </c>
      <c r="V16805" t="s">
        <v>71</v>
      </c>
      <c r="W16805">
        <v>38.89</v>
      </c>
      <c r="X16805" t="s">
        <v>71</v>
      </c>
      <c r="Y16805">
        <v>36.380000000000003</v>
      </c>
      <c r="AA16805">
        <v>45.89</v>
      </c>
      <c r="AC16805">
        <v>41.95</v>
      </c>
      <c r="AE16805">
        <v>30.07</v>
      </c>
      <c r="AF16805" t="s">
        <v>71</v>
      </c>
      <c r="AG16805">
        <v>6.67</v>
      </c>
      <c r="AH16805" t="s">
        <v>71</v>
      </c>
      <c r="AS16805">
        <v>5.58</v>
      </c>
      <c r="AT16805" t="s">
        <v>71</v>
      </c>
    </row>
    <row r="16806" spans="1:46" x14ac:dyDescent="0.2">
      <c r="A16806" t="s">
        <v>478</v>
      </c>
      <c r="B16806" t="s">
        <v>479</v>
      </c>
      <c r="C16806">
        <f>-70.19381548 / 41.67102889</f>
        <v>-1.684475218149575</v>
      </c>
      <c r="D16806" t="s">
        <v>127</v>
      </c>
      <c r="E16806" t="s">
        <v>70</v>
      </c>
      <c r="F16806" s="1">
        <v>38986</v>
      </c>
      <c r="G16806">
        <v>1</v>
      </c>
      <c r="O16806">
        <v>8.33</v>
      </c>
      <c r="P16806" t="s">
        <v>71</v>
      </c>
      <c r="Q16806">
        <v>20.5</v>
      </c>
      <c r="R16806" t="s">
        <v>71</v>
      </c>
    </row>
    <row r="16807" spans="1:46" x14ac:dyDescent="0.2">
      <c r="A16807" t="s">
        <v>478</v>
      </c>
      <c r="B16807" t="s">
        <v>479</v>
      </c>
      <c r="C16807">
        <f>-70.19381548 / 41.67102889</f>
        <v>-1.684475218149575</v>
      </c>
      <c r="D16807" t="s">
        <v>127</v>
      </c>
      <c r="E16807" t="s">
        <v>70</v>
      </c>
      <c r="F16807" s="1">
        <v>38986</v>
      </c>
      <c r="G16807">
        <v>2</v>
      </c>
      <c r="O16807">
        <v>8.19</v>
      </c>
      <c r="P16807" t="s">
        <v>71</v>
      </c>
      <c r="Q16807">
        <v>20.399999999999999</v>
      </c>
      <c r="R16807" t="s">
        <v>71</v>
      </c>
    </row>
    <row r="16808" spans="1:46" x14ac:dyDescent="0.2">
      <c r="A16808" t="s">
        <v>478</v>
      </c>
      <c r="B16808" t="s">
        <v>479</v>
      </c>
      <c r="C16808">
        <f>-70.19381548 / 41.67102889</f>
        <v>-1.684475218149575</v>
      </c>
      <c r="D16808" t="s">
        <v>127</v>
      </c>
      <c r="E16808" t="s">
        <v>70</v>
      </c>
      <c r="F16808" s="1">
        <v>38986</v>
      </c>
      <c r="G16808">
        <v>3</v>
      </c>
      <c r="K16808">
        <v>6.98</v>
      </c>
      <c r="L16808" t="s">
        <v>71</v>
      </c>
      <c r="O16808">
        <v>8.17</v>
      </c>
      <c r="P16808" t="s">
        <v>71</v>
      </c>
      <c r="Q16808">
        <v>20.399999999999999</v>
      </c>
      <c r="R16808" t="s">
        <v>71</v>
      </c>
      <c r="S16808">
        <v>0.44</v>
      </c>
      <c r="T16808" t="s">
        <v>71</v>
      </c>
      <c r="W16808">
        <v>44.54</v>
      </c>
      <c r="X16808" t="s">
        <v>71</v>
      </c>
      <c r="Y16808">
        <v>-7.67</v>
      </c>
      <c r="AA16808">
        <v>49.66</v>
      </c>
      <c r="AE16808">
        <v>29.66</v>
      </c>
      <c r="AF16808" t="s">
        <v>71</v>
      </c>
      <c r="AG16808">
        <v>6.76</v>
      </c>
      <c r="AH16808" t="s">
        <v>71</v>
      </c>
      <c r="AS16808">
        <v>2.66</v>
      </c>
      <c r="AT16808" t="s">
        <v>71</v>
      </c>
    </row>
    <row r="16809" spans="1:46" x14ac:dyDescent="0.2">
      <c r="A16809" t="s">
        <v>478</v>
      </c>
      <c r="B16809" t="s">
        <v>479</v>
      </c>
      <c r="C16809">
        <f>-70.19381548 / 41.67102889</f>
        <v>-1.684475218149575</v>
      </c>
      <c r="D16809" t="s">
        <v>127</v>
      </c>
      <c r="E16809" t="s">
        <v>70</v>
      </c>
      <c r="F16809" s="1">
        <v>38986</v>
      </c>
      <c r="G16809">
        <v>4</v>
      </c>
      <c r="O16809">
        <v>7.88</v>
      </c>
      <c r="P16809" t="s">
        <v>71</v>
      </c>
      <c r="Q16809">
        <v>20.2</v>
      </c>
      <c r="R16809" t="s">
        <v>71</v>
      </c>
    </row>
    <row r="16810" spans="1:46" x14ac:dyDescent="0.2">
      <c r="A16810" t="s">
        <v>478</v>
      </c>
      <c r="B16810" t="s">
        <v>479</v>
      </c>
      <c r="C16810">
        <f>-70.19381548 / 41.67102889</f>
        <v>-1.684475218149575</v>
      </c>
      <c r="D16810" t="s">
        <v>127</v>
      </c>
      <c r="E16810" t="s">
        <v>70</v>
      </c>
      <c r="F16810" s="1">
        <v>38986</v>
      </c>
      <c r="G16810">
        <v>5</v>
      </c>
      <c r="O16810">
        <v>7.61</v>
      </c>
      <c r="P16810" t="s">
        <v>71</v>
      </c>
      <c r="Q16810">
        <v>19.899999999999999</v>
      </c>
      <c r="R16810" t="s">
        <v>71</v>
      </c>
    </row>
    <row r="16811" spans="1:46" x14ac:dyDescent="0.2">
      <c r="A16811" t="s">
        <v>478</v>
      </c>
      <c r="B16811" t="s">
        <v>479</v>
      </c>
      <c r="C16811">
        <f>-70.19381548 / 41.67102889</f>
        <v>-1.684475218149575</v>
      </c>
      <c r="D16811" t="s">
        <v>127</v>
      </c>
      <c r="E16811" t="s">
        <v>70</v>
      </c>
      <c r="F16811" s="1">
        <v>38986</v>
      </c>
      <c r="G16811">
        <v>6</v>
      </c>
      <c r="O16811">
        <v>7.14</v>
      </c>
      <c r="P16811" t="s">
        <v>71</v>
      </c>
      <c r="Q16811">
        <v>19.899999999999999</v>
      </c>
      <c r="R16811" t="s">
        <v>71</v>
      </c>
    </row>
    <row r="16812" spans="1:46" x14ac:dyDescent="0.2">
      <c r="A16812" t="s">
        <v>478</v>
      </c>
      <c r="B16812" t="s">
        <v>479</v>
      </c>
      <c r="C16812">
        <f>-70.19381548 / 41.67102889</f>
        <v>-1.684475218149575</v>
      </c>
      <c r="D16812" t="s">
        <v>127</v>
      </c>
      <c r="E16812" t="s">
        <v>70</v>
      </c>
      <c r="F16812" s="1">
        <v>38986</v>
      </c>
      <c r="G16812">
        <v>7</v>
      </c>
      <c r="K16812">
        <v>7.55</v>
      </c>
      <c r="L16812" t="s">
        <v>71</v>
      </c>
      <c r="O16812">
        <v>2.35</v>
      </c>
      <c r="P16812" t="s">
        <v>71</v>
      </c>
      <c r="Q16812">
        <v>19.399999999999999</v>
      </c>
      <c r="R16812" t="s">
        <v>71</v>
      </c>
      <c r="S16812">
        <v>4</v>
      </c>
      <c r="T16812" t="s">
        <v>71</v>
      </c>
      <c r="W16812">
        <v>78.44</v>
      </c>
      <c r="X16812" t="s">
        <v>71</v>
      </c>
      <c r="AE16812">
        <v>29.46</v>
      </c>
      <c r="AF16812" t="s">
        <v>71</v>
      </c>
      <c r="AG16812">
        <v>6.59</v>
      </c>
      <c r="AH16812" t="s">
        <v>71</v>
      </c>
      <c r="AS16812">
        <v>49.9</v>
      </c>
      <c r="AT16812" t="s">
        <v>71</v>
      </c>
    </row>
    <row r="16813" spans="1:46" x14ac:dyDescent="0.2">
      <c r="A16813" t="s">
        <v>478</v>
      </c>
      <c r="B16813" t="s">
        <v>479</v>
      </c>
      <c r="C16813">
        <f>-70.19381548 / 41.67102889</f>
        <v>-1.684475218149575</v>
      </c>
      <c r="D16813" t="s">
        <v>127</v>
      </c>
      <c r="E16813" t="s">
        <v>70</v>
      </c>
      <c r="F16813" s="1">
        <v>39344</v>
      </c>
      <c r="G16813">
        <v>0.5</v>
      </c>
      <c r="I16813">
        <v>4.5</v>
      </c>
      <c r="J16813" t="s">
        <v>71</v>
      </c>
      <c r="K16813">
        <v>9.02</v>
      </c>
      <c r="L16813" t="s">
        <v>71</v>
      </c>
      <c r="M16813">
        <v>2.4</v>
      </c>
      <c r="N16813" t="s">
        <v>71</v>
      </c>
      <c r="O16813">
        <v>7.95</v>
      </c>
      <c r="P16813" t="s">
        <v>71</v>
      </c>
      <c r="Q16813">
        <v>20</v>
      </c>
      <c r="R16813" t="s">
        <v>71</v>
      </c>
      <c r="S16813">
        <v>0.43</v>
      </c>
      <c r="T16813" t="s">
        <v>71</v>
      </c>
      <c r="U16813">
        <v>13.2</v>
      </c>
      <c r="V16813" t="s">
        <v>71</v>
      </c>
      <c r="W16813">
        <v>37.229999999999997</v>
      </c>
      <c r="X16813" t="s">
        <v>71</v>
      </c>
      <c r="Y16813">
        <v>41.36</v>
      </c>
      <c r="AA16813">
        <v>52.17</v>
      </c>
      <c r="AC16813">
        <v>47.38</v>
      </c>
      <c r="AE16813">
        <v>14.9</v>
      </c>
      <c r="AF16813" t="s">
        <v>71</v>
      </c>
      <c r="AG16813">
        <v>6.71</v>
      </c>
      <c r="AH16813" t="s">
        <v>71</v>
      </c>
      <c r="AS16813">
        <v>1.47</v>
      </c>
      <c r="AT16813" t="s">
        <v>71</v>
      </c>
    </row>
    <row r="16814" spans="1:46" x14ac:dyDescent="0.2">
      <c r="A16814" t="s">
        <v>478</v>
      </c>
      <c r="B16814" t="s">
        <v>479</v>
      </c>
      <c r="C16814">
        <f>-70.19381548 / 41.67102889</f>
        <v>-1.684475218149575</v>
      </c>
      <c r="D16814" t="s">
        <v>127</v>
      </c>
      <c r="E16814" t="s">
        <v>70</v>
      </c>
      <c r="F16814" s="1">
        <v>39344</v>
      </c>
      <c r="G16814">
        <v>1.5</v>
      </c>
      <c r="O16814">
        <v>7.88</v>
      </c>
      <c r="P16814" t="s">
        <v>71</v>
      </c>
      <c r="Q16814">
        <v>20</v>
      </c>
      <c r="R16814" t="s">
        <v>71</v>
      </c>
    </row>
    <row r="16815" spans="1:46" x14ac:dyDescent="0.2">
      <c r="A16815" t="s">
        <v>478</v>
      </c>
      <c r="B16815" t="s">
        <v>479</v>
      </c>
      <c r="C16815">
        <f>-70.19381548 / 41.67102889</f>
        <v>-1.684475218149575</v>
      </c>
      <c r="D16815" t="s">
        <v>127</v>
      </c>
      <c r="E16815" t="s">
        <v>70</v>
      </c>
      <c r="F16815" s="1">
        <v>39344</v>
      </c>
      <c r="G16815">
        <v>2.5</v>
      </c>
      <c r="O16815">
        <v>7.64</v>
      </c>
      <c r="P16815" t="s">
        <v>71</v>
      </c>
      <c r="Q16815">
        <v>20</v>
      </c>
      <c r="R16815" t="s">
        <v>71</v>
      </c>
    </row>
    <row r="16816" spans="1:46" x14ac:dyDescent="0.2">
      <c r="A16816" t="s">
        <v>478</v>
      </c>
      <c r="B16816" t="s">
        <v>479</v>
      </c>
      <c r="C16816">
        <f>-70.19381548 / 41.67102889</f>
        <v>-1.684475218149575</v>
      </c>
      <c r="D16816" t="s">
        <v>127</v>
      </c>
      <c r="E16816" t="s">
        <v>70</v>
      </c>
      <c r="F16816" s="1">
        <v>39344</v>
      </c>
      <c r="G16816">
        <v>3.5</v>
      </c>
      <c r="O16816">
        <v>7.85</v>
      </c>
      <c r="P16816" t="s">
        <v>71</v>
      </c>
      <c r="Q16816">
        <v>20</v>
      </c>
      <c r="R16816" t="s">
        <v>71</v>
      </c>
    </row>
    <row r="16817" spans="1:46" x14ac:dyDescent="0.2">
      <c r="A16817" t="s">
        <v>478</v>
      </c>
      <c r="B16817" t="s">
        <v>479</v>
      </c>
      <c r="C16817">
        <f>-70.19381548 / 41.67102889</f>
        <v>-1.684475218149575</v>
      </c>
      <c r="D16817" t="s">
        <v>127</v>
      </c>
      <c r="E16817" t="s">
        <v>70</v>
      </c>
      <c r="F16817" s="1">
        <v>39344</v>
      </c>
      <c r="G16817">
        <v>4</v>
      </c>
      <c r="K16817">
        <v>10.64</v>
      </c>
      <c r="L16817" t="s">
        <v>71</v>
      </c>
      <c r="S16817">
        <v>0.87</v>
      </c>
      <c r="T16817" t="s">
        <v>71</v>
      </c>
      <c r="U16817">
        <v>26.81</v>
      </c>
      <c r="V16817" t="s">
        <v>71</v>
      </c>
      <c r="W16817">
        <v>42.07</v>
      </c>
      <c r="X16817" t="s">
        <v>71</v>
      </c>
      <c r="Y16817">
        <v>51.57</v>
      </c>
      <c r="AA16817">
        <v>53.79</v>
      </c>
      <c r="AE16817">
        <v>15.1</v>
      </c>
      <c r="AF16817" t="s">
        <v>71</v>
      </c>
      <c r="AG16817">
        <v>6.77</v>
      </c>
      <c r="AH16817" t="s">
        <v>71</v>
      </c>
      <c r="AS16817">
        <v>1.84</v>
      </c>
      <c r="AT16817" t="s">
        <v>71</v>
      </c>
    </row>
    <row r="16818" spans="1:46" x14ac:dyDescent="0.2">
      <c r="A16818" t="s">
        <v>478</v>
      </c>
      <c r="B16818" t="s">
        <v>479</v>
      </c>
      <c r="C16818">
        <f>-70.19381548 / 41.67102889</f>
        <v>-1.684475218149575</v>
      </c>
      <c r="D16818" t="s">
        <v>127</v>
      </c>
      <c r="E16818" t="s">
        <v>70</v>
      </c>
      <c r="F16818" s="1">
        <v>39692</v>
      </c>
      <c r="G16818">
        <v>0.5</v>
      </c>
      <c r="I16818">
        <v>3</v>
      </c>
      <c r="J16818" t="s">
        <v>71</v>
      </c>
      <c r="K16818">
        <v>2.2200000000000002</v>
      </c>
      <c r="L16818" t="s">
        <v>71</v>
      </c>
      <c r="M16818">
        <v>2.2000000000000002</v>
      </c>
      <c r="N16818" t="s">
        <v>71</v>
      </c>
      <c r="O16818">
        <v>8.82</v>
      </c>
      <c r="P16818" t="s">
        <v>71</v>
      </c>
      <c r="Q16818">
        <v>23.7</v>
      </c>
      <c r="R16818" t="s">
        <v>71</v>
      </c>
      <c r="S16818">
        <v>0.22</v>
      </c>
      <c r="T16818" t="s">
        <v>71</v>
      </c>
      <c r="U16818">
        <v>6.81</v>
      </c>
      <c r="V16818" t="s">
        <v>71</v>
      </c>
      <c r="W16818">
        <v>22.58</v>
      </c>
      <c r="X16818" t="s">
        <v>71</v>
      </c>
      <c r="Y16818">
        <v>31.81</v>
      </c>
      <c r="AA16818">
        <v>38.42</v>
      </c>
      <c r="AC16818">
        <v>48.64</v>
      </c>
      <c r="AE16818">
        <v>13.9</v>
      </c>
      <c r="AF16818" t="s">
        <v>71</v>
      </c>
      <c r="AG16818">
        <v>6.8</v>
      </c>
      <c r="AH16818" t="s">
        <v>71</v>
      </c>
      <c r="AS16818">
        <v>1.22</v>
      </c>
      <c r="AT16818" t="s">
        <v>71</v>
      </c>
    </row>
    <row r="16819" spans="1:46" x14ac:dyDescent="0.2">
      <c r="A16819" t="s">
        <v>478</v>
      </c>
      <c r="B16819" t="s">
        <v>479</v>
      </c>
      <c r="C16819">
        <f>-70.19381548 / 41.67102889</f>
        <v>-1.684475218149575</v>
      </c>
      <c r="D16819" t="s">
        <v>127</v>
      </c>
      <c r="E16819" t="s">
        <v>70</v>
      </c>
      <c r="F16819" s="1">
        <v>39692</v>
      </c>
      <c r="G16819">
        <v>1</v>
      </c>
      <c r="O16819">
        <v>8.6199999999999992</v>
      </c>
      <c r="P16819" t="s">
        <v>71</v>
      </c>
      <c r="Q16819">
        <v>23.7</v>
      </c>
      <c r="R16819" t="s">
        <v>71</v>
      </c>
    </row>
    <row r="16820" spans="1:46" x14ac:dyDescent="0.2">
      <c r="A16820" t="s">
        <v>478</v>
      </c>
      <c r="B16820" t="s">
        <v>479</v>
      </c>
      <c r="C16820">
        <f>-70.19381548 / 41.67102889</f>
        <v>-1.684475218149575</v>
      </c>
      <c r="D16820" t="s">
        <v>127</v>
      </c>
      <c r="E16820" t="s">
        <v>70</v>
      </c>
      <c r="F16820" s="1">
        <v>39692</v>
      </c>
      <c r="G16820">
        <v>1.5</v>
      </c>
      <c r="O16820">
        <v>8.5500000000000007</v>
      </c>
      <c r="P16820" t="s">
        <v>71</v>
      </c>
      <c r="Q16820">
        <v>23.7</v>
      </c>
      <c r="R16820" t="s">
        <v>71</v>
      </c>
    </row>
    <row r="16821" spans="1:46" x14ac:dyDescent="0.2">
      <c r="A16821" t="s">
        <v>478</v>
      </c>
      <c r="B16821" t="s">
        <v>479</v>
      </c>
      <c r="C16821">
        <f>-70.19381548 / 41.67102889</f>
        <v>-1.684475218149575</v>
      </c>
      <c r="D16821" t="s">
        <v>127</v>
      </c>
      <c r="E16821" t="s">
        <v>70</v>
      </c>
      <c r="F16821" s="1">
        <v>39692</v>
      </c>
      <c r="G16821">
        <v>2</v>
      </c>
      <c r="O16821">
        <v>8.7799999999999994</v>
      </c>
      <c r="P16821" t="s">
        <v>71</v>
      </c>
      <c r="Q16821">
        <v>23.6</v>
      </c>
      <c r="R16821" t="s">
        <v>71</v>
      </c>
    </row>
    <row r="16822" spans="1:46" x14ac:dyDescent="0.2">
      <c r="A16822" t="s">
        <v>478</v>
      </c>
      <c r="B16822" t="s">
        <v>479</v>
      </c>
      <c r="C16822">
        <f>-70.19381548 / 41.67102889</f>
        <v>-1.684475218149575</v>
      </c>
      <c r="D16822" t="s">
        <v>127</v>
      </c>
      <c r="E16822" t="s">
        <v>70</v>
      </c>
      <c r="F16822" s="1">
        <v>39692</v>
      </c>
      <c r="G16822">
        <v>2.5</v>
      </c>
      <c r="K16822">
        <v>47.26</v>
      </c>
      <c r="L16822" t="s">
        <v>71</v>
      </c>
      <c r="O16822">
        <v>8.6</v>
      </c>
      <c r="P16822" t="s">
        <v>71</v>
      </c>
      <c r="Q16822">
        <v>23.5</v>
      </c>
      <c r="R16822" t="s">
        <v>71</v>
      </c>
      <c r="S16822">
        <v>0.53</v>
      </c>
      <c r="T16822" t="s">
        <v>71</v>
      </c>
      <c r="W16822">
        <v>32.54</v>
      </c>
      <c r="X16822" t="s">
        <v>71</v>
      </c>
      <c r="AE16822">
        <v>13.8</v>
      </c>
      <c r="AF16822" t="s">
        <v>71</v>
      </c>
      <c r="AG16822">
        <v>6.8</v>
      </c>
      <c r="AH16822" t="s">
        <v>71</v>
      </c>
      <c r="AS16822">
        <v>15.82</v>
      </c>
      <c r="AT16822" t="s">
        <v>71</v>
      </c>
    </row>
    <row r="16823" spans="1:46" x14ac:dyDescent="0.2">
      <c r="A16823" t="s">
        <v>478</v>
      </c>
      <c r="B16823" t="s">
        <v>479</v>
      </c>
      <c r="C16823">
        <f>-70.19381548 / 41.67102889</f>
        <v>-1.684475218149575</v>
      </c>
      <c r="D16823" t="s">
        <v>127</v>
      </c>
      <c r="E16823" t="s">
        <v>70</v>
      </c>
      <c r="F16823" s="1">
        <v>40065</v>
      </c>
      <c r="G16823">
        <v>0.5</v>
      </c>
      <c r="I16823">
        <v>3</v>
      </c>
      <c r="J16823" t="s">
        <v>71</v>
      </c>
      <c r="K16823">
        <v>8.11</v>
      </c>
      <c r="L16823" t="s">
        <v>71</v>
      </c>
      <c r="M16823">
        <v>2.95</v>
      </c>
      <c r="N16823" t="s">
        <v>71</v>
      </c>
      <c r="O16823">
        <v>8.24</v>
      </c>
      <c r="P16823" t="s">
        <v>71</v>
      </c>
      <c r="Q16823">
        <v>21.7</v>
      </c>
      <c r="R16823" t="s">
        <v>71</v>
      </c>
      <c r="S16823">
        <v>0.69</v>
      </c>
      <c r="T16823" t="s">
        <v>71</v>
      </c>
      <c r="U16823">
        <v>21.48</v>
      </c>
      <c r="V16823" t="s">
        <v>71</v>
      </c>
      <c r="W16823">
        <v>33.67</v>
      </c>
      <c r="X16823" t="s">
        <v>71</v>
      </c>
      <c r="Y16823">
        <v>48.38</v>
      </c>
      <c r="AA16823">
        <v>51.13</v>
      </c>
      <c r="AC16823">
        <v>44.41</v>
      </c>
      <c r="AE16823">
        <v>13.2</v>
      </c>
      <c r="AF16823" t="s">
        <v>71</v>
      </c>
      <c r="AG16823">
        <v>6.48</v>
      </c>
      <c r="AH16823" t="s">
        <v>71</v>
      </c>
      <c r="AS16823">
        <v>2.0699999999999998</v>
      </c>
      <c r="AT16823" t="s">
        <v>71</v>
      </c>
    </row>
    <row r="16824" spans="1:46" x14ac:dyDescent="0.2">
      <c r="A16824" t="s">
        <v>478</v>
      </c>
      <c r="B16824" t="s">
        <v>479</v>
      </c>
      <c r="C16824">
        <f>-70.19381548 / 41.67102889</f>
        <v>-1.684475218149575</v>
      </c>
      <c r="D16824" t="s">
        <v>127</v>
      </c>
      <c r="E16824" t="s">
        <v>70</v>
      </c>
      <c r="F16824" s="1">
        <v>40065</v>
      </c>
      <c r="G16824">
        <v>1</v>
      </c>
      <c r="O16824">
        <v>8.0299999999999994</v>
      </c>
      <c r="P16824" t="s">
        <v>71</v>
      </c>
      <c r="Q16824">
        <v>21.7</v>
      </c>
      <c r="R16824" t="s">
        <v>71</v>
      </c>
    </row>
    <row r="16825" spans="1:46" x14ac:dyDescent="0.2">
      <c r="A16825" t="s">
        <v>478</v>
      </c>
      <c r="B16825" t="s">
        <v>479</v>
      </c>
      <c r="C16825">
        <f>-70.19381548 / 41.67102889</f>
        <v>-1.684475218149575</v>
      </c>
      <c r="D16825" t="s">
        <v>127</v>
      </c>
      <c r="E16825" t="s">
        <v>70</v>
      </c>
      <c r="F16825" s="1">
        <v>40065</v>
      </c>
      <c r="G16825">
        <v>2</v>
      </c>
      <c r="K16825">
        <v>9.36</v>
      </c>
      <c r="L16825" t="s">
        <v>71</v>
      </c>
      <c r="O16825">
        <v>8.07</v>
      </c>
      <c r="P16825" t="s">
        <v>71</v>
      </c>
      <c r="Q16825">
        <v>21.7</v>
      </c>
      <c r="R16825" t="s">
        <v>71</v>
      </c>
      <c r="S16825">
        <v>0.7</v>
      </c>
      <c r="T16825" t="s">
        <v>71</v>
      </c>
      <c r="U16825">
        <v>21.7</v>
      </c>
      <c r="V16825" t="s">
        <v>71</v>
      </c>
      <c r="W16825">
        <v>36.299999999999997</v>
      </c>
      <c r="X16825" t="s">
        <v>71</v>
      </c>
      <c r="Y16825">
        <v>48.52</v>
      </c>
      <c r="AA16825">
        <v>52.54</v>
      </c>
      <c r="AE16825">
        <v>13.6</v>
      </c>
      <c r="AF16825" t="s">
        <v>71</v>
      </c>
      <c r="AG16825">
        <v>6.79</v>
      </c>
      <c r="AH16825" t="s">
        <v>71</v>
      </c>
      <c r="AS16825">
        <v>2.76</v>
      </c>
      <c r="AT16825" t="s">
        <v>71</v>
      </c>
    </row>
    <row r="16826" spans="1:46" x14ac:dyDescent="0.2">
      <c r="A16826" t="s">
        <v>478</v>
      </c>
      <c r="B16826" t="s">
        <v>479</v>
      </c>
      <c r="C16826">
        <f>-70.19381548 / 41.67102889</f>
        <v>-1.684475218149575</v>
      </c>
      <c r="D16826" t="s">
        <v>127</v>
      </c>
      <c r="E16826" t="s">
        <v>70</v>
      </c>
      <c r="F16826" s="1">
        <v>40065</v>
      </c>
      <c r="G16826">
        <v>3</v>
      </c>
      <c r="O16826">
        <v>8.24</v>
      </c>
      <c r="P16826" t="s">
        <v>71</v>
      </c>
      <c r="Q16826">
        <v>21.7</v>
      </c>
      <c r="R16826" t="s">
        <v>71</v>
      </c>
    </row>
    <row r="16827" spans="1:46" x14ac:dyDescent="0.2">
      <c r="A16827" t="s">
        <v>478</v>
      </c>
      <c r="B16827" t="s">
        <v>479</v>
      </c>
      <c r="C16827">
        <f>-70.19381548 / 41.67102889</f>
        <v>-1.684475218149575</v>
      </c>
      <c r="D16827" t="s">
        <v>127</v>
      </c>
      <c r="E16827" t="s">
        <v>70</v>
      </c>
      <c r="F16827" s="1">
        <v>40448</v>
      </c>
      <c r="G16827">
        <v>0.5</v>
      </c>
      <c r="I16827">
        <v>2.5</v>
      </c>
      <c r="J16827" t="s">
        <v>71</v>
      </c>
      <c r="K16827">
        <v>5.25</v>
      </c>
      <c r="L16827" t="s">
        <v>71</v>
      </c>
      <c r="M16827">
        <v>2.2000000000000002</v>
      </c>
      <c r="N16827" t="s">
        <v>71</v>
      </c>
      <c r="O16827">
        <v>8.57</v>
      </c>
      <c r="P16827" t="s">
        <v>71</v>
      </c>
      <c r="Q16827">
        <v>20.7</v>
      </c>
      <c r="R16827" t="s">
        <v>71</v>
      </c>
      <c r="S16827">
        <v>0.67</v>
      </c>
      <c r="T16827" t="s">
        <v>71</v>
      </c>
      <c r="U16827">
        <v>20.69</v>
      </c>
      <c r="V16827" t="s">
        <v>71</v>
      </c>
      <c r="W16827">
        <v>38.9</v>
      </c>
      <c r="X16827" t="s">
        <v>71</v>
      </c>
      <c r="Y16827">
        <v>47.84</v>
      </c>
      <c r="AA16827">
        <v>46.86</v>
      </c>
      <c r="AC16827">
        <v>48.64</v>
      </c>
      <c r="AE16827">
        <v>15</v>
      </c>
      <c r="AF16827" t="s">
        <v>71</v>
      </c>
      <c r="AG16827">
        <v>7.39</v>
      </c>
      <c r="AH16827" t="s">
        <v>71</v>
      </c>
      <c r="AS16827">
        <v>2.0499999999999998</v>
      </c>
      <c r="AT16827" t="s">
        <v>71</v>
      </c>
    </row>
    <row r="16828" spans="1:46" x14ac:dyDescent="0.2">
      <c r="A16828" t="s">
        <v>478</v>
      </c>
      <c r="B16828" t="s">
        <v>479</v>
      </c>
      <c r="C16828">
        <f>-70.19381548 / 41.67102889</f>
        <v>-1.684475218149575</v>
      </c>
      <c r="D16828" t="s">
        <v>127</v>
      </c>
      <c r="E16828" t="s">
        <v>70</v>
      </c>
      <c r="F16828" s="1">
        <v>40448</v>
      </c>
      <c r="G16828">
        <v>1</v>
      </c>
      <c r="O16828">
        <v>8.5</v>
      </c>
      <c r="P16828" t="s">
        <v>71</v>
      </c>
      <c r="Q16828">
        <v>20.7</v>
      </c>
      <c r="R16828" t="s">
        <v>71</v>
      </c>
    </row>
    <row r="16829" spans="1:46" x14ac:dyDescent="0.2">
      <c r="A16829" t="s">
        <v>478</v>
      </c>
      <c r="B16829" t="s">
        <v>479</v>
      </c>
      <c r="C16829">
        <f>-70.19381548 / 41.67102889</f>
        <v>-1.684475218149575</v>
      </c>
      <c r="D16829" t="s">
        <v>127</v>
      </c>
      <c r="E16829" t="s">
        <v>70</v>
      </c>
      <c r="F16829" s="1">
        <v>40448</v>
      </c>
      <c r="G16829">
        <v>2</v>
      </c>
      <c r="K16829">
        <v>4.84</v>
      </c>
      <c r="L16829" t="s">
        <v>71</v>
      </c>
      <c r="O16829">
        <v>8.15</v>
      </c>
      <c r="P16829" t="s">
        <v>71</v>
      </c>
      <c r="Q16829">
        <v>20.9</v>
      </c>
      <c r="R16829" t="s">
        <v>71</v>
      </c>
      <c r="S16829">
        <v>2</v>
      </c>
      <c r="T16829" t="s">
        <v>71</v>
      </c>
      <c r="U16829">
        <v>61.87</v>
      </c>
      <c r="V16829" t="s">
        <v>71</v>
      </c>
      <c r="W16829">
        <v>43.3</v>
      </c>
      <c r="X16829" t="s">
        <v>71</v>
      </c>
      <c r="Y16829">
        <v>63.63</v>
      </c>
      <c r="AA16829">
        <v>46.07</v>
      </c>
      <c r="AE16829">
        <v>14.8</v>
      </c>
      <c r="AF16829" t="s">
        <v>71</v>
      </c>
      <c r="AG16829">
        <v>7.28</v>
      </c>
      <c r="AH16829" t="s">
        <v>71</v>
      </c>
      <c r="AS16829">
        <v>5.56</v>
      </c>
      <c r="AT16829" t="s">
        <v>71</v>
      </c>
    </row>
    <row r="16830" spans="1:46" x14ac:dyDescent="0.2">
      <c r="A16830" t="s">
        <v>478</v>
      </c>
      <c r="B16830" t="s">
        <v>479</v>
      </c>
      <c r="C16830">
        <f>-70.19381548 / 41.67102889</f>
        <v>-1.684475218149575</v>
      </c>
      <c r="D16830" t="s">
        <v>127</v>
      </c>
      <c r="E16830" t="s">
        <v>70</v>
      </c>
      <c r="F16830" s="1">
        <v>40807</v>
      </c>
      <c r="G16830">
        <v>0.5</v>
      </c>
      <c r="I16830">
        <v>3</v>
      </c>
      <c r="J16830" t="s">
        <v>71</v>
      </c>
      <c r="K16830">
        <v>2.64</v>
      </c>
      <c r="L16830" t="s">
        <v>71</v>
      </c>
      <c r="M16830">
        <v>2.8</v>
      </c>
      <c r="N16830" t="s">
        <v>71</v>
      </c>
      <c r="O16830">
        <v>8.93</v>
      </c>
      <c r="P16830" t="s">
        <v>71</v>
      </c>
      <c r="Q16830">
        <v>21.7</v>
      </c>
      <c r="R16830" t="s">
        <v>71</v>
      </c>
      <c r="S16830">
        <v>0.38</v>
      </c>
      <c r="T16830" t="s">
        <v>71</v>
      </c>
      <c r="U16830">
        <v>11.77</v>
      </c>
      <c r="V16830" t="s">
        <v>71</v>
      </c>
      <c r="W16830">
        <v>28.85</v>
      </c>
      <c r="X16830" t="s">
        <v>71</v>
      </c>
      <c r="Y16830">
        <v>39.700000000000003</v>
      </c>
      <c r="AA16830">
        <v>40.119999999999997</v>
      </c>
      <c r="AC16830">
        <v>45.16</v>
      </c>
      <c r="AE16830">
        <v>14.8</v>
      </c>
      <c r="AF16830" t="s">
        <v>71</v>
      </c>
      <c r="AG16830">
        <v>7.13</v>
      </c>
      <c r="AH16830" t="s">
        <v>71</v>
      </c>
      <c r="AS16830">
        <v>0.27</v>
      </c>
      <c r="AT16830" t="s">
        <v>71</v>
      </c>
    </row>
    <row r="16831" spans="1:46" x14ac:dyDescent="0.2">
      <c r="A16831" t="s">
        <v>478</v>
      </c>
      <c r="B16831" t="s">
        <v>479</v>
      </c>
      <c r="C16831">
        <f>-70.19381548 / 41.67102889</f>
        <v>-1.684475218149575</v>
      </c>
      <c r="D16831" t="s">
        <v>127</v>
      </c>
      <c r="E16831" t="s">
        <v>70</v>
      </c>
      <c r="F16831" s="1">
        <v>40807</v>
      </c>
      <c r="G16831">
        <v>1</v>
      </c>
      <c r="O16831">
        <v>8.9700000000000006</v>
      </c>
      <c r="P16831" t="s">
        <v>71</v>
      </c>
      <c r="Q16831">
        <v>21.7</v>
      </c>
      <c r="R16831" t="s">
        <v>71</v>
      </c>
    </row>
    <row r="16832" spans="1:46" x14ac:dyDescent="0.2">
      <c r="A16832" t="s">
        <v>478</v>
      </c>
      <c r="B16832" t="s">
        <v>479</v>
      </c>
      <c r="C16832">
        <f>-70.19381548 / 41.67102889</f>
        <v>-1.684475218149575</v>
      </c>
      <c r="D16832" t="s">
        <v>127</v>
      </c>
      <c r="E16832" t="s">
        <v>70</v>
      </c>
      <c r="F16832" s="1">
        <v>40807</v>
      </c>
      <c r="G16832">
        <v>1.5</v>
      </c>
      <c r="O16832">
        <v>8.94</v>
      </c>
      <c r="P16832" t="s">
        <v>71</v>
      </c>
      <c r="Q16832">
        <v>21.7</v>
      </c>
      <c r="R16832" t="s">
        <v>71</v>
      </c>
    </row>
    <row r="16833" spans="1:58" x14ac:dyDescent="0.2">
      <c r="A16833" t="s">
        <v>478</v>
      </c>
      <c r="B16833" t="s">
        <v>479</v>
      </c>
      <c r="C16833">
        <f>-70.19381548 / 41.67102889</f>
        <v>-1.684475218149575</v>
      </c>
      <c r="D16833" t="s">
        <v>127</v>
      </c>
      <c r="E16833" t="s">
        <v>70</v>
      </c>
      <c r="F16833" s="1">
        <v>40807</v>
      </c>
      <c r="G16833">
        <v>2</v>
      </c>
      <c r="O16833">
        <v>8.85</v>
      </c>
      <c r="P16833" t="s">
        <v>71</v>
      </c>
      <c r="Q16833">
        <v>21.7</v>
      </c>
      <c r="R16833" t="s">
        <v>71</v>
      </c>
    </row>
    <row r="16834" spans="1:58" x14ac:dyDescent="0.2">
      <c r="A16834" t="s">
        <v>478</v>
      </c>
      <c r="B16834" t="s">
        <v>479</v>
      </c>
      <c r="C16834">
        <f>-70.19381548 / 41.67102889</f>
        <v>-1.684475218149575</v>
      </c>
      <c r="D16834" t="s">
        <v>127</v>
      </c>
      <c r="E16834" t="s">
        <v>70</v>
      </c>
      <c r="F16834" s="1">
        <v>40807</v>
      </c>
      <c r="G16834">
        <v>2.5</v>
      </c>
      <c r="K16834">
        <v>2.64</v>
      </c>
      <c r="L16834" t="s">
        <v>71</v>
      </c>
      <c r="O16834">
        <v>8.84</v>
      </c>
      <c r="P16834" t="s">
        <v>71</v>
      </c>
      <c r="Q16834">
        <v>21.7</v>
      </c>
      <c r="R16834" t="s">
        <v>71</v>
      </c>
      <c r="S16834">
        <v>0.54</v>
      </c>
      <c r="T16834" t="s">
        <v>71</v>
      </c>
      <c r="W16834">
        <v>33.380000000000003</v>
      </c>
      <c r="X16834" t="s">
        <v>71</v>
      </c>
      <c r="AE16834">
        <v>15.2</v>
      </c>
      <c r="AF16834" t="s">
        <v>71</v>
      </c>
      <c r="AG16834">
        <v>7.4</v>
      </c>
      <c r="AH16834" t="s">
        <v>71</v>
      </c>
      <c r="AS16834">
        <v>0.38</v>
      </c>
      <c r="AT16834" t="s">
        <v>71</v>
      </c>
    </row>
    <row r="16835" spans="1:58" x14ac:dyDescent="0.2">
      <c r="A16835" t="s">
        <v>478</v>
      </c>
      <c r="B16835" t="s">
        <v>479</v>
      </c>
      <c r="C16835">
        <f>-70.19381548 / 41.67102889</f>
        <v>-1.684475218149575</v>
      </c>
      <c r="D16835" t="s">
        <v>127</v>
      </c>
      <c r="E16835" t="s">
        <v>70</v>
      </c>
      <c r="F16835" s="1">
        <v>41543</v>
      </c>
      <c r="G16835">
        <v>0.5</v>
      </c>
      <c r="I16835">
        <v>3.5</v>
      </c>
      <c r="J16835" t="s">
        <v>71</v>
      </c>
      <c r="K16835">
        <v>1</v>
      </c>
      <c r="L16835" t="s">
        <v>71</v>
      </c>
      <c r="M16835">
        <v>3.5</v>
      </c>
      <c r="N16835" t="s">
        <v>71</v>
      </c>
      <c r="O16835">
        <v>8.35</v>
      </c>
      <c r="P16835" t="s">
        <v>71</v>
      </c>
      <c r="Q16835">
        <v>19.3</v>
      </c>
      <c r="R16835" t="s">
        <v>71</v>
      </c>
      <c r="S16835">
        <v>0.26</v>
      </c>
      <c r="T16835" t="s">
        <v>71</v>
      </c>
      <c r="U16835">
        <v>8.0500000000000007</v>
      </c>
      <c r="V16835" t="s">
        <v>71</v>
      </c>
      <c r="W16835">
        <v>42.47</v>
      </c>
      <c r="X16835" t="s">
        <v>71</v>
      </c>
      <c r="Y16835">
        <v>34.229999999999997</v>
      </c>
      <c r="AA16835">
        <v>30.6</v>
      </c>
      <c r="AC16835">
        <v>41.95</v>
      </c>
      <c r="AE16835">
        <v>17.399999999999999</v>
      </c>
      <c r="AF16835" t="s">
        <v>71</v>
      </c>
      <c r="AG16835">
        <v>7.3</v>
      </c>
      <c r="AH16835" t="s">
        <v>71</v>
      </c>
      <c r="AS16835">
        <v>0.35</v>
      </c>
      <c r="AT16835" t="s">
        <v>71</v>
      </c>
    </row>
    <row r="16836" spans="1:58" x14ac:dyDescent="0.2">
      <c r="A16836" t="s">
        <v>478</v>
      </c>
      <c r="B16836" t="s">
        <v>479</v>
      </c>
      <c r="C16836">
        <f>-70.19381548 / 41.67102889</f>
        <v>-1.684475218149575</v>
      </c>
      <c r="D16836" t="s">
        <v>127</v>
      </c>
      <c r="E16836" t="s">
        <v>70</v>
      </c>
      <c r="F16836" s="1">
        <v>41543</v>
      </c>
      <c r="G16836">
        <v>1</v>
      </c>
      <c r="O16836">
        <v>8.2899999999999991</v>
      </c>
      <c r="P16836" t="s">
        <v>71</v>
      </c>
      <c r="Q16836">
        <v>19.3</v>
      </c>
      <c r="R16836" t="s">
        <v>71</v>
      </c>
    </row>
    <row r="16837" spans="1:58" x14ac:dyDescent="0.2">
      <c r="A16837" t="s">
        <v>478</v>
      </c>
      <c r="B16837" t="s">
        <v>479</v>
      </c>
      <c r="C16837">
        <f>-70.19381548 / 41.67102889</f>
        <v>-1.684475218149575</v>
      </c>
      <c r="D16837" t="s">
        <v>127</v>
      </c>
      <c r="E16837" t="s">
        <v>70</v>
      </c>
      <c r="F16837" s="1">
        <v>41543</v>
      </c>
      <c r="G16837">
        <v>2</v>
      </c>
      <c r="O16837">
        <v>8.23</v>
      </c>
      <c r="P16837" t="s">
        <v>71</v>
      </c>
      <c r="Q16837">
        <v>19.2</v>
      </c>
      <c r="R16837" t="s">
        <v>71</v>
      </c>
    </row>
    <row r="16838" spans="1:58" x14ac:dyDescent="0.2">
      <c r="A16838" t="s">
        <v>478</v>
      </c>
      <c r="B16838" t="s">
        <v>479</v>
      </c>
      <c r="C16838">
        <f>-70.19381548 / 41.67102889</f>
        <v>-1.684475218149575</v>
      </c>
      <c r="D16838" t="s">
        <v>127</v>
      </c>
      <c r="E16838" t="s">
        <v>70</v>
      </c>
      <c r="F16838" s="1">
        <v>41543</v>
      </c>
      <c r="G16838">
        <v>3</v>
      </c>
      <c r="K16838">
        <v>0.66</v>
      </c>
      <c r="L16838" t="s">
        <v>71</v>
      </c>
      <c r="O16838">
        <v>8.23</v>
      </c>
      <c r="P16838" t="s">
        <v>71</v>
      </c>
      <c r="Q16838">
        <v>19.100000000000001</v>
      </c>
      <c r="R16838" t="s">
        <v>71</v>
      </c>
      <c r="S16838">
        <v>0.26</v>
      </c>
      <c r="T16838" t="s">
        <v>71</v>
      </c>
      <c r="U16838">
        <v>8.0500000000000007</v>
      </c>
      <c r="V16838" t="s">
        <v>71</v>
      </c>
      <c r="W16838">
        <v>46.65</v>
      </c>
      <c r="X16838" t="s">
        <v>71</v>
      </c>
      <c r="Y16838">
        <v>34.229999999999997</v>
      </c>
      <c r="AA16838">
        <v>26.52</v>
      </c>
      <c r="AE16838">
        <v>18.3</v>
      </c>
      <c r="AF16838" t="s">
        <v>71</v>
      </c>
      <c r="AG16838">
        <v>7.3</v>
      </c>
      <c r="AH16838" t="s">
        <v>71</v>
      </c>
      <c r="AS16838">
        <v>0.5</v>
      </c>
      <c r="AT16838" t="s">
        <v>71</v>
      </c>
    </row>
    <row r="16839" spans="1:58" x14ac:dyDescent="0.2">
      <c r="A16839" t="s">
        <v>478</v>
      </c>
      <c r="B16839" t="s">
        <v>479</v>
      </c>
      <c r="C16839">
        <f>-70.19381548 / 41.67102889</f>
        <v>-1.684475218149575</v>
      </c>
      <c r="D16839" t="s">
        <v>127</v>
      </c>
      <c r="E16839" t="s">
        <v>70</v>
      </c>
      <c r="F16839" s="1">
        <v>41886</v>
      </c>
      <c r="G16839">
        <v>0.5</v>
      </c>
      <c r="I16839">
        <v>5.4</v>
      </c>
      <c r="J16839" t="s">
        <v>71</v>
      </c>
      <c r="K16839">
        <v>2.93</v>
      </c>
      <c r="L16839" t="s">
        <v>71</v>
      </c>
      <c r="M16839">
        <v>4</v>
      </c>
      <c r="N16839" t="s">
        <v>71</v>
      </c>
      <c r="O16839">
        <v>9.01</v>
      </c>
      <c r="P16839" t="s">
        <v>71</v>
      </c>
      <c r="Q16839">
        <v>25.8</v>
      </c>
      <c r="R16839" t="s">
        <v>71</v>
      </c>
      <c r="S16839">
        <v>0.46</v>
      </c>
      <c r="T16839" t="s">
        <v>71</v>
      </c>
      <c r="U16839">
        <v>14.25</v>
      </c>
      <c r="V16839" t="s">
        <v>71</v>
      </c>
      <c r="W16839">
        <v>36.96</v>
      </c>
      <c r="X16839" t="s">
        <v>71</v>
      </c>
      <c r="Y16839">
        <v>42.46</v>
      </c>
      <c r="AA16839">
        <v>41.15</v>
      </c>
      <c r="AC16839">
        <v>40.020000000000003</v>
      </c>
      <c r="AE16839">
        <v>14.6</v>
      </c>
      <c r="AF16839" t="s">
        <v>71</v>
      </c>
      <c r="AG16839">
        <v>7.31</v>
      </c>
      <c r="AH16839" t="s">
        <v>71</v>
      </c>
      <c r="AS16839">
        <v>1.36</v>
      </c>
      <c r="AT16839" t="s">
        <v>71</v>
      </c>
    </row>
    <row r="16840" spans="1:58" x14ac:dyDescent="0.2">
      <c r="A16840" t="s">
        <v>478</v>
      </c>
      <c r="B16840" t="s">
        <v>479</v>
      </c>
      <c r="C16840">
        <f>-70.19381548 / 41.67102889</f>
        <v>-1.684475218149575</v>
      </c>
      <c r="D16840" t="s">
        <v>127</v>
      </c>
      <c r="E16840" t="s">
        <v>70</v>
      </c>
      <c r="F16840" s="1">
        <v>41886</v>
      </c>
      <c r="G16840">
        <v>1</v>
      </c>
      <c r="O16840">
        <v>8.4600000000000009</v>
      </c>
      <c r="P16840" t="s">
        <v>71</v>
      </c>
      <c r="Q16840">
        <v>25.3</v>
      </c>
      <c r="R16840" t="s">
        <v>71</v>
      </c>
    </row>
    <row r="16841" spans="1:58" x14ac:dyDescent="0.2">
      <c r="A16841" t="s">
        <v>478</v>
      </c>
      <c r="B16841" t="s">
        <v>479</v>
      </c>
      <c r="C16841">
        <f>-70.19381548 / 41.67102889</f>
        <v>-1.684475218149575</v>
      </c>
      <c r="D16841" t="s">
        <v>127</v>
      </c>
      <c r="E16841" t="s">
        <v>70</v>
      </c>
      <c r="F16841" s="1">
        <v>41886</v>
      </c>
      <c r="G16841">
        <v>2</v>
      </c>
      <c r="O16841">
        <v>8.42</v>
      </c>
      <c r="P16841" t="s">
        <v>71</v>
      </c>
      <c r="Q16841">
        <v>25.2</v>
      </c>
      <c r="R16841" t="s">
        <v>71</v>
      </c>
    </row>
    <row r="16842" spans="1:58" x14ac:dyDescent="0.2">
      <c r="A16842" t="s">
        <v>478</v>
      </c>
      <c r="B16842" t="s">
        <v>479</v>
      </c>
      <c r="C16842">
        <f>-70.19381548 / 41.67102889</f>
        <v>-1.684475218149575</v>
      </c>
      <c r="D16842" t="s">
        <v>127</v>
      </c>
      <c r="E16842" t="s">
        <v>70</v>
      </c>
      <c r="F16842" s="1">
        <v>41886</v>
      </c>
      <c r="G16842">
        <v>3</v>
      </c>
      <c r="O16842">
        <v>8.1300000000000008</v>
      </c>
      <c r="P16842" t="s">
        <v>71</v>
      </c>
      <c r="Q16842">
        <v>25.1</v>
      </c>
      <c r="R16842" t="s">
        <v>71</v>
      </c>
    </row>
    <row r="16843" spans="1:58" x14ac:dyDescent="0.2">
      <c r="A16843" t="s">
        <v>478</v>
      </c>
      <c r="B16843" t="s">
        <v>479</v>
      </c>
      <c r="C16843">
        <f>-70.19381548 / 41.67102889</f>
        <v>-1.684475218149575</v>
      </c>
      <c r="D16843" t="s">
        <v>127</v>
      </c>
      <c r="E16843" t="s">
        <v>70</v>
      </c>
      <c r="F16843" s="1">
        <v>41886</v>
      </c>
      <c r="G16843">
        <v>4</v>
      </c>
      <c r="O16843">
        <v>7.52</v>
      </c>
      <c r="P16843" t="s">
        <v>71</v>
      </c>
      <c r="Q16843">
        <v>25.5</v>
      </c>
      <c r="R16843" t="s">
        <v>71</v>
      </c>
    </row>
    <row r="16844" spans="1:58" x14ac:dyDescent="0.2">
      <c r="A16844" t="s">
        <v>478</v>
      </c>
      <c r="B16844" t="s">
        <v>479</v>
      </c>
      <c r="C16844">
        <f>-70.19381548 / 41.67102889</f>
        <v>-1.684475218149575</v>
      </c>
      <c r="D16844" t="s">
        <v>127</v>
      </c>
      <c r="E16844" t="s">
        <v>70</v>
      </c>
      <c r="F16844" s="1">
        <v>41886</v>
      </c>
      <c r="G16844">
        <v>5</v>
      </c>
      <c r="K16844">
        <v>3.47</v>
      </c>
      <c r="L16844" t="s">
        <v>71</v>
      </c>
      <c r="O16844">
        <v>5.72</v>
      </c>
      <c r="P16844" t="s">
        <v>71</v>
      </c>
      <c r="Q16844">
        <v>23.7</v>
      </c>
      <c r="R16844" t="s">
        <v>71</v>
      </c>
      <c r="S16844">
        <v>0.53</v>
      </c>
      <c r="T16844" t="s">
        <v>71</v>
      </c>
      <c r="U16844">
        <v>16.420000000000002</v>
      </c>
      <c r="V16844" t="s">
        <v>71</v>
      </c>
      <c r="W16844">
        <v>47.05</v>
      </c>
      <c r="X16844" t="s">
        <v>71</v>
      </c>
      <c r="AA16844">
        <v>42.81</v>
      </c>
      <c r="AE16844">
        <v>15</v>
      </c>
      <c r="AF16844" t="s">
        <v>71</v>
      </c>
      <c r="AG16844">
        <v>7.09</v>
      </c>
      <c r="AH16844" t="s">
        <v>71</v>
      </c>
      <c r="AS16844">
        <v>5.35</v>
      </c>
      <c r="AT16844" t="s">
        <v>71</v>
      </c>
    </row>
    <row r="16845" spans="1:58" x14ac:dyDescent="0.2">
      <c r="A16845" t="s">
        <v>478</v>
      </c>
      <c r="B16845" t="s">
        <v>479</v>
      </c>
      <c r="C16845">
        <f>-70.19381548 / 41.67102889</f>
        <v>-1.684475218149575</v>
      </c>
      <c r="D16845" t="s">
        <v>127</v>
      </c>
      <c r="E16845" t="s">
        <v>70</v>
      </c>
      <c r="F16845" s="1">
        <v>42635</v>
      </c>
      <c r="G16845">
        <v>0.5</v>
      </c>
      <c r="I16845">
        <v>4</v>
      </c>
      <c r="J16845" t="s">
        <v>71</v>
      </c>
      <c r="K16845">
        <v>2.96</v>
      </c>
      <c r="L16845" t="s">
        <v>71</v>
      </c>
      <c r="M16845">
        <v>4</v>
      </c>
      <c r="N16845" t="s">
        <v>71</v>
      </c>
      <c r="O16845">
        <v>7.24</v>
      </c>
      <c r="P16845" t="s">
        <v>71</v>
      </c>
      <c r="Q16845">
        <v>21.8</v>
      </c>
      <c r="R16845" t="s">
        <v>71</v>
      </c>
      <c r="S16845">
        <v>1.01</v>
      </c>
      <c r="T16845" t="s">
        <v>71</v>
      </c>
      <c r="U16845">
        <v>31.28</v>
      </c>
      <c r="V16845" t="s">
        <v>71</v>
      </c>
      <c r="W16845">
        <v>43.25</v>
      </c>
      <c r="X16845" t="s">
        <v>71</v>
      </c>
      <c r="Y16845">
        <v>53.8</v>
      </c>
      <c r="AA16845">
        <v>41.25</v>
      </c>
      <c r="AC16845">
        <v>40.020000000000003</v>
      </c>
      <c r="AE16845">
        <v>21.5</v>
      </c>
      <c r="AF16845" t="s">
        <v>71</v>
      </c>
      <c r="AG16845">
        <v>6.69</v>
      </c>
      <c r="AH16845" t="s">
        <v>71</v>
      </c>
      <c r="AS16845">
        <v>38.630000000000003</v>
      </c>
      <c r="AT16845" t="s">
        <v>71</v>
      </c>
      <c r="BE16845">
        <v>41.59</v>
      </c>
      <c r="BF16845" t="s">
        <v>71</v>
      </c>
    </row>
    <row r="16846" spans="1:58" x14ac:dyDescent="0.2">
      <c r="A16846" t="s">
        <v>478</v>
      </c>
      <c r="B16846" t="s">
        <v>479</v>
      </c>
      <c r="C16846">
        <f>-70.19381548 / 41.67102889</f>
        <v>-1.684475218149575</v>
      </c>
      <c r="D16846" t="s">
        <v>127</v>
      </c>
      <c r="E16846" t="s">
        <v>70</v>
      </c>
      <c r="F16846" s="1">
        <v>42635</v>
      </c>
      <c r="G16846">
        <v>1</v>
      </c>
      <c r="O16846">
        <v>6.99</v>
      </c>
      <c r="P16846" t="s">
        <v>71</v>
      </c>
      <c r="Q16846">
        <v>21.9</v>
      </c>
      <c r="R16846" t="s">
        <v>71</v>
      </c>
    </row>
    <row r="16847" spans="1:58" x14ac:dyDescent="0.2">
      <c r="A16847" t="s">
        <v>478</v>
      </c>
      <c r="B16847" t="s">
        <v>479</v>
      </c>
      <c r="C16847">
        <f>-70.19381548 / 41.67102889</f>
        <v>-1.684475218149575</v>
      </c>
      <c r="D16847" t="s">
        <v>127</v>
      </c>
      <c r="E16847" t="s">
        <v>70</v>
      </c>
      <c r="F16847" s="1">
        <v>42635</v>
      </c>
      <c r="G16847">
        <v>2</v>
      </c>
      <c r="O16847">
        <v>7.04</v>
      </c>
      <c r="P16847" t="s">
        <v>71</v>
      </c>
      <c r="Q16847">
        <v>21.9</v>
      </c>
      <c r="R16847" t="s">
        <v>71</v>
      </c>
    </row>
    <row r="16848" spans="1:58" x14ac:dyDescent="0.2">
      <c r="A16848" t="s">
        <v>478</v>
      </c>
      <c r="B16848" t="s">
        <v>479</v>
      </c>
      <c r="C16848">
        <f>-70.19381548 / 41.67102889</f>
        <v>-1.684475218149575</v>
      </c>
      <c r="D16848" t="s">
        <v>127</v>
      </c>
      <c r="E16848" t="s">
        <v>70</v>
      </c>
      <c r="F16848" s="1">
        <v>42635</v>
      </c>
      <c r="G16848">
        <v>3</v>
      </c>
      <c r="O16848">
        <v>6.94</v>
      </c>
      <c r="P16848" t="s">
        <v>71</v>
      </c>
      <c r="Q16848">
        <v>21.8</v>
      </c>
      <c r="R16848" t="s">
        <v>71</v>
      </c>
    </row>
    <row r="16849" spans="1:58" x14ac:dyDescent="0.2">
      <c r="A16849" t="s">
        <v>478</v>
      </c>
      <c r="B16849" t="s">
        <v>479</v>
      </c>
      <c r="C16849">
        <f>-70.19381548 / 41.67102889</f>
        <v>-1.684475218149575</v>
      </c>
      <c r="D16849" t="s">
        <v>127</v>
      </c>
      <c r="E16849" t="s">
        <v>70</v>
      </c>
      <c r="F16849" s="1">
        <v>42635</v>
      </c>
      <c r="G16849">
        <v>3.5</v>
      </c>
      <c r="K16849">
        <v>1.89</v>
      </c>
      <c r="L16849" t="s">
        <v>71</v>
      </c>
      <c r="S16849">
        <v>1.1100000000000001</v>
      </c>
      <c r="T16849" t="s">
        <v>71</v>
      </c>
      <c r="U16849">
        <v>34.380000000000003</v>
      </c>
      <c r="V16849" t="s">
        <v>71</v>
      </c>
      <c r="W16849">
        <v>34</v>
      </c>
      <c r="X16849" t="s">
        <v>71</v>
      </c>
      <c r="AA16849">
        <v>36.840000000000003</v>
      </c>
      <c r="AE16849">
        <v>29.3</v>
      </c>
      <c r="AF16849" t="s">
        <v>71</v>
      </c>
      <c r="AG16849">
        <v>7.32</v>
      </c>
      <c r="AH16849" t="s">
        <v>71</v>
      </c>
      <c r="AS16849">
        <v>2.02</v>
      </c>
      <c r="AT16849" t="s">
        <v>71</v>
      </c>
      <c r="BE16849">
        <v>3.92</v>
      </c>
      <c r="BF16849" t="s">
        <v>71</v>
      </c>
    </row>
    <row r="16850" spans="1:58" x14ac:dyDescent="0.2">
      <c r="A16850" t="s">
        <v>671</v>
      </c>
      <c r="B16850" t="s">
        <v>672</v>
      </c>
      <c r="C16850">
        <f>-70.23886777 / 41.66460739</f>
        <v>-1.6858161439643893</v>
      </c>
      <c r="D16850" t="s">
        <v>673</v>
      </c>
      <c r="E16850" t="s">
        <v>70</v>
      </c>
      <c r="F16850" s="1">
        <v>37873</v>
      </c>
      <c r="G16850">
        <v>0.5</v>
      </c>
      <c r="I16850">
        <v>4.5999999999999996</v>
      </c>
      <c r="J16850" t="s">
        <v>71</v>
      </c>
      <c r="K16850">
        <v>0.49</v>
      </c>
      <c r="L16850" t="s">
        <v>71</v>
      </c>
      <c r="M16850">
        <v>4.5999999999999996</v>
      </c>
      <c r="N16850" t="s">
        <v>71</v>
      </c>
      <c r="O16850">
        <v>7.95</v>
      </c>
      <c r="P16850" t="s">
        <v>71</v>
      </c>
      <c r="Q16850">
        <v>23</v>
      </c>
      <c r="R16850" t="s">
        <v>71</v>
      </c>
      <c r="S16850">
        <v>0.2</v>
      </c>
      <c r="T16850" t="s">
        <v>71</v>
      </c>
      <c r="U16850">
        <v>6.19</v>
      </c>
      <c r="V16850" t="s">
        <v>71</v>
      </c>
      <c r="W16850">
        <v>11.4</v>
      </c>
      <c r="X16850" t="s">
        <v>71</v>
      </c>
      <c r="Y16850">
        <v>30.44</v>
      </c>
      <c r="AA16850">
        <v>23.6</v>
      </c>
      <c r="AC16850">
        <v>38.01</v>
      </c>
      <c r="AE16850">
        <v>0.03</v>
      </c>
      <c r="AF16850" t="s">
        <v>71</v>
      </c>
      <c r="AG16850">
        <v>4.88</v>
      </c>
      <c r="AH16850" t="s">
        <v>71</v>
      </c>
      <c r="AS16850">
        <v>0.2</v>
      </c>
      <c r="AT16850" t="s">
        <v>71</v>
      </c>
    </row>
    <row r="16851" spans="1:58" x14ac:dyDescent="0.2">
      <c r="A16851" t="s">
        <v>671</v>
      </c>
      <c r="B16851" t="s">
        <v>672</v>
      </c>
      <c r="C16851">
        <f>-70.23886777 / 41.66460739</f>
        <v>-1.6858161439643893</v>
      </c>
      <c r="D16851" t="s">
        <v>673</v>
      </c>
      <c r="E16851" t="s">
        <v>70</v>
      </c>
      <c r="F16851" s="1">
        <v>37873</v>
      </c>
      <c r="G16851">
        <v>1.5</v>
      </c>
      <c r="O16851">
        <v>7.72</v>
      </c>
      <c r="P16851" t="s">
        <v>71</v>
      </c>
      <c r="Q16851">
        <v>22.8</v>
      </c>
      <c r="R16851" t="s">
        <v>71</v>
      </c>
    </row>
    <row r="16852" spans="1:58" x14ac:dyDescent="0.2">
      <c r="A16852" t="s">
        <v>671</v>
      </c>
      <c r="B16852" t="s">
        <v>672</v>
      </c>
      <c r="C16852">
        <f>-70.23886777 / 41.66460739</f>
        <v>-1.6858161439643893</v>
      </c>
      <c r="D16852" t="s">
        <v>673</v>
      </c>
      <c r="E16852" t="s">
        <v>70</v>
      </c>
      <c r="F16852" s="1">
        <v>37873</v>
      </c>
      <c r="G16852">
        <v>2.5</v>
      </c>
      <c r="O16852">
        <v>7.74</v>
      </c>
      <c r="P16852" t="s">
        <v>71</v>
      </c>
      <c r="Q16852">
        <v>22.4</v>
      </c>
      <c r="R16852" t="s">
        <v>71</v>
      </c>
    </row>
    <row r="16853" spans="1:58" x14ac:dyDescent="0.2">
      <c r="A16853" t="s">
        <v>671</v>
      </c>
      <c r="B16853" t="s">
        <v>672</v>
      </c>
      <c r="C16853">
        <f>-70.23886777 / 41.66460739</f>
        <v>-1.6858161439643893</v>
      </c>
      <c r="D16853" t="s">
        <v>673</v>
      </c>
      <c r="E16853" t="s">
        <v>70</v>
      </c>
      <c r="F16853" s="1">
        <v>37873</v>
      </c>
      <c r="G16853">
        <v>3.5</v>
      </c>
      <c r="K16853">
        <v>9.9600000000000009</v>
      </c>
      <c r="L16853" t="s">
        <v>71</v>
      </c>
      <c r="O16853">
        <v>6.84</v>
      </c>
      <c r="P16853" t="s">
        <v>71</v>
      </c>
      <c r="Q16853">
        <v>22.2</v>
      </c>
      <c r="R16853" t="s">
        <v>71</v>
      </c>
      <c r="S16853">
        <v>1.4</v>
      </c>
      <c r="T16853" t="s">
        <v>71</v>
      </c>
      <c r="U16853">
        <v>43.36</v>
      </c>
      <c r="V16853" t="s">
        <v>71</v>
      </c>
      <c r="W16853">
        <v>24.5</v>
      </c>
      <c r="X16853" t="s">
        <v>71</v>
      </c>
      <c r="Y16853">
        <v>58.51</v>
      </c>
      <c r="AA16853">
        <v>53.15</v>
      </c>
      <c r="AE16853">
        <v>0.04</v>
      </c>
      <c r="AF16853" t="s">
        <v>71</v>
      </c>
      <c r="AG16853">
        <v>4.91</v>
      </c>
      <c r="AH16853" t="s">
        <v>71</v>
      </c>
      <c r="AS16853">
        <v>4.16</v>
      </c>
      <c r="AT16853" t="s">
        <v>71</v>
      </c>
    </row>
    <row r="16854" spans="1:58" x14ac:dyDescent="0.2">
      <c r="A16854" t="s">
        <v>671</v>
      </c>
      <c r="B16854" t="s">
        <v>672</v>
      </c>
      <c r="C16854">
        <f>-70.23886777 / 41.66460739</f>
        <v>-1.6858161439643893</v>
      </c>
      <c r="D16854" t="s">
        <v>673</v>
      </c>
      <c r="E16854" t="s">
        <v>70</v>
      </c>
      <c r="F16854" s="1">
        <v>37873</v>
      </c>
      <c r="G16854">
        <v>4.5</v>
      </c>
      <c r="O16854">
        <v>6.82</v>
      </c>
      <c r="P16854" t="s">
        <v>71</v>
      </c>
      <c r="Q16854">
        <v>22.1</v>
      </c>
      <c r="R16854" t="s">
        <v>71</v>
      </c>
    </row>
    <row r="16855" spans="1:58" x14ac:dyDescent="0.2">
      <c r="A16855" t="s">
        <v>671</v>
      </c>
      <c r="B16855" t="s">
        <v>672</v>
      </c>
      <c r="C16855">
        <f>-70.23886777 / 41.66460739</f>
        <v>-1.6858161439643893</v>
      </c>
      <c r="D16855" t="s">
        <v>673</v>
      </c>
      <c r="E16855" t="s">
        <v>70</v>
      </c>
      <c r="F16855" s="1">
        <v>38252</v>
      </c>
      <c r="G16855">
        <v>0.5</v>
      </c>
      <c r="I16855">
        <v>4.5999999999999996</v>
      </c>
      <c r="J16855" t="s">
        <v>71</v>
      </c>
      <c r="K16855">
        <v>0.54</v>
      </c>
      <c r="L16855" t="s">
        <v>71</v>
      </c>
      <c r="M16855">
        <v>4.5999999999999996</v>
      </c>
      <c r="N16855" t="s">
        <v>71</v>
      </c>
      <c r="O16855">
        <v>8.5</v>
      </c>
      <c r="P16855" t="s">
        <v>71</v>
      </c>
      <c r="Q16855">
        <v>19.2</v>
      </c>
      <c r="R16855" t="s">
        <v>71</v>
      </c>
      <c r="AA16855">
        <v>24.56</v>
      </c>
      <c r="AC16855">
        <v>38.01</v>
      </c>
      <c r="AE16855">
        <v>1.01</v>
      </c>
      <c r="AF16855" t="s">
        <v>71</v>
      </c>
      <c r="AG16855">
        <v>4.99</v>
      </c>
      <c r="AH16855" t="s">
        <v>71</v>
      </c>
      <c r="AS16855">
        <v>0.23</v>
      </c>
      <c r="AT16855" t="s">
        <v>71</v>
      </c>
    </row>
    <row r="16856" spans="1:58" x14ac:dyDescent="0.2">
      <c r="A16856" t="s">
        <v>671</v>
      </c>
      <c r="B16856" t="s">
        <v>672</v>
      </c>
      <c r="C16856">
        <f>-70.23886777 / 41.66460739</f>
        <v>-1.6858161439643893</v>
      </c>
      <c r="D16856" t="s">
        <v>673</v>
      </c>
      <c r="E16856" t="s">
        <v>70</v>
      </c>
      <c r="F16856" s="1">
        <v>38252</v>
      </c>
      <c r="G16856">
        <v>1.5</v>
      </c>
      <c r="O16856">
        <v>8.57</v>
      </c>
      <c r="P16856" t="s">
        <v>71</v>
      </c>
      <c r="Q16856">
        <v>19.2</v>
      </c>
      <c r="R16856" t="s">
        <v>71</v>
      </c>
    </row>
    <row r="16857" spans="1:58" x14ac:dyDescent="0.2">
      <c r="A16857" t="s">
        <v>671</v>
      </c>
      <c r="B16857" t="s">
        <v>672</v>
      </c>
      <c r="C16857">
        <f>-70.23886777 / 41.66460739</f>
        <v>-1.6858161439643893</v>
      </c>
      <c r="D16857" t="s">
        <v>673</v>
      </c>
      <c r="E16857" t="s">
        <v>70</v>
      </c>
      <c r="F16857" s="1">
        <v>38252</v>
      </c>
      <c r="G16857">
        <v>2.5</v>
      </c>
      <c r="O16857">
        <v>8.52</v>
      </c>
      <c r="P16857" t="s">
        <v>71</v>
      </c>
      <c r="Q16857">
        <v>19.2</v>
      </c>
      <c r="R16857" t="s">
        <v>71</v>
      </c>
    </row>
    <row r="16858" spans="1:58" x14ac:dyDescent="0.2">
      <c r="A16858" t="s">
        <v>671</v>
      </c>
      <c r="B16858" t="s">
        <v>672</v>
      </c>
      <c r="C16858">
        <f>-70.23886777 / 41.66460739</f>
        <v>-1.6858161439643893</v>
      </c>
      <c r="D16858" t="s">
        <v>673</v>
      </c>
      <c r="E16858" t="s">
        <v>70</v>
      </c>
      <c r="F16858" s="1">
        <v>38252</v>
      </c>
      <c r="G16858">
        <v>3.5</v>
      </c>
      <c r="K16858">
        <v>0.53</v>
      </c>
      <c r="L16858" t="s">
        <v>71</v>
      </c>
      <c r="O16858">
        <v>8.48</v>
      </c>
      <c r="P16858" t="s">
        <v>71</v>
      </c>
      <c r="Q16858">
        <v>19.2</v>
      </c>
      <c r="R16858" t="s">
        <v>71</v>
      </c>
      <c r="S16858">
        <v>0.28000000000000003</v>
      </c>
      <c r="T16858" t="s">
        <v>71</v>
      </c>
      <c r="W16858">
        <v>11.18</v>
      </c>
      <c r="X16858" t="s">
        <v>71</v>
      </c>
      <c r="Y16858">
        <v>-14.21</v>
      </c>
      <c r="AA16858">
        <v>24.37</v>
      </c>
      <c r="AE16858">
        <v>0.61</v>
      </c>
      <c r="AF16858" t="s">
        <v>71</v>
      </c>
      <c r="AG16858">
        <v>4.93</v>
      </c>
      <c r="AH16858" t="s">
        <v>71</v>
      </c>
      <c r="AS16858">
        <v>0.36</v>
      </c>
      <c r="AT16858" t="s">
        <v>71</v>
      </c>
    </row>
    <row r="16859" spans="1:58" x14ac:dyDescent="0.2">
      <c r="A16859" t="s">
        <v>671</v>
      </c>
      <c r="B16859" t="s">
        <v>672</v>
      </c>
      <c r="C16859">
        <f>-70.23886777 / 41.66460739</f>
        <v>-1.6858161439643893</v>
      </c>
      <c r="D16859" t="s">
        <v>673</v>
      </c>
      <c r="E16859" t="s">
        <v>70</v>
      </c>
      <c r="F16859" s="1">
        <v>38629</v>
      </c>
      <c r="G16859">
        <v>0.5</v>
      </c>
      <c r="I16859">
        <v>3.5</v>
      </c>
      <c r="J16859" t="s">
        <v>71</v>
      </c>
      <c r="K16859">
        <v>0.45</v>
      </c>
      <c r="L16859" t="s">
        <v>71</v>
      </c>
      <c r="M16859">
        <v>3.5</v>
      </c>
      <c r="N16859" t="s">
        <v>71</v>
      </c>
      <c r="O16859">
        <v>8.44</v>
      </c>
      <c r="P16859" t="s">
        <v>71</v>
      </c>
      <c r="Q16859">
        <v>20.6</v>
      </c>
      <c r="R16859" t="s">
        <v>71</v>
      </c>
      <c r="S16859">
        <v>0.1</v>
      </c>
      <c r="T16859" t="s">
        <v>71</v>
      </c>
      <c r="U16859">
        <v>3.1</v>
      </c>
      <c r="V16859" t="s">
        <v>71</v>
      </c>
      <c r="W16859">
        <v>15.66</v>
      </c>
      <c r="X16859" t="s">
        <v>71</v>
      </c>
      <c r="Y16859">
        <v>20.46</v>
      </c>
      <c r="AA16859">
        <v>22.77</v>
      </c>
      <c r="AC16859">
        <v>41.95</v>
      </c>
      <c r="AE16859">
        <v>1.41</v>
      </c>
      <c r="AF16859" t="s">
        <v>71</v>
      </c>
      <c r="AG16859">
        <v>5.16</v>
      </c>
      <c r="AH16859" t="s">
        <v>71</v>
      </c>
      <c r="AS16859">
        <v>0.47</v>
      </c>
      <c r="AT16859" t="s">
        <v>71</v>
      </c>
    </row>
    <row r="16860" spans="1:58" x14ac:dyDescent="0.2">
      <c r="A16860" t="s">
        <v>671</v>
      </c>
      <c r="B16860" t="s">
        <v>672</v>
      </c>
      <c r="C16860">
        <f>-70.23886777 / 41.66460739</f>
        <v>-1.6858161439643893</v>
      </c>
      <c r="D16860" t="s">
        <v>673</v>
      </c>
      <c r="E16860" t="s">
        <v>70</v>
      </c>
      <c r="F16860" s="1">
        <v>38629</v>
      </c>
      <c r="G16860">
        <v>1.5</v>
      </c>
      <c r="O16860">
        <v>8.4600000000000009</v>
      </c>
      <c r="P16860" t="s">
        <v>71</v>
      </c>
      <c r="Q16860">
        <v>20.2</v>
      </c>
      <c r="R16860" t="s">
        <v>71</v>
      </c>
    </row>
    <row r="16861" spans="1:58" x14ac:dyDescent="0.2">
      <c r="A16861" t="s">
        <v>671</v>
      </c>
      <c r="B16861" t="s">
        <v>672</v>
      </c>
      <c r="C16861">
        <f>-70.23886777 / 41.66460739</f>
        <v>-1.6858161439643893</v>
      </c>
      <c r="D16861" t="s">
        <v>673</v>
      </c>
      <c r="E16861" t="s">
        <v>70</v>
      </c>
      <c r="F16861" s="1">
        <v>38629</v>
      </c>
      <c r="G16861">
        <v>2.5</v>
      </c>
      <c r="K16861">
        <v>2</v>
      </c>
      <c r="L16861" t="s">
        <v>71</v>
      </c>
      <c r="O16861">
        <v>8.48</v>
      </c>
      <c r="P16861" t="s">
        <v>71</v>
      </c>
      <c r="Q16861">
        <v>20.2</v>
      </c>
      <c r="R16861" t="s">
        <v>71</v>
      </c>
      <c r="S16861">
        <v>0.3</v>
      </c>
      <c r="T16861" t="s">
        <v>71</v>
      </c>
      <c r="U16861">
        <v>9.2899999999999991</v>
      </c>
      <c r="V16861" t="s">
        <v>71</v>
      </c>
      <c r="W16861">
        <v>11.38</v>
      </c>
      <c r="X16861" t="s">
        <v>71</v>
      </c>
      <c r="Y16861">
        <v>0</v>
      </c>
      <c r="AA16861">
        <v>37.4</v>
      </c>
      <c r="AE16861">
        <v>1.41</v>
      </c>
      <c r="AF16861" t="s">
        <v>71</v>
      </c>
      <c r="AG16861">
        <v>5.13</v>
      </c>
      <c r="AH16861" t="s">
        <v>71</v>
      </c>
      <c r="AS16861">
        <v>1.5</v>
      </c>
      <c r="AT16861" t="s">
        <v>71</v>
      </c>
    </row>
    <row r="16862" spans="1:58" x14ac:dyDescent="0.2">
      <c r="A16862" t="s">
        <v>491</v>
      </c>
      <c r="B16862" t="s">
        <v>492</v>
      </c>
      <c r="C16862">
        <f>-70.19633085 / 41.66567676</f>
        <v>-1.6847519663328756</v>
      </c>
      <c r="D16862" t="s">
        <v>493</v>
      </c>
      <c r="E16862" t="s">
        <v>70</v>
      </c>
      <c r="F16862" s="1">
        <v>37873</v>
      </c>
      <c r="G16862">
        <v>0.5</v>
      </c>
      <c r="I16862">
        <v>6.3</v>
      </c>
      <c r="J16862" t="s">
        <v>71</v>
      </c>
      <c r="K16862">
        <v>5.29</v>
      </c>
      <c r="L16862" t="s">
        <v>71</v>
      </c>
      <c r="M16862">
        <v>2.35</v>
      </c>
      <c r="N16862" t="s">
        <v>71</v>
      </c>
      <c r="O16862">
        <v>7.02</v>
      </c>
      <c r="P16862" t="s">
        <v>71</v>
      </c>
      <c r="Q16862">
        <v>21.8</v>
      </c>
      <c r="R16862" t="s">
        <v>71</v>
      </c>
      <c r="S16862">
        <v>1.9</v>
      </c>
      <c r="T16862" t="s">
        <v>71</v>
      </c>
      <c r="U16862">
        <v>58.85</v>
      </c>
      <c r="V16862" t="s">
        <v>71</v>
      </c>
      <c r="W16862">
        <v>32</v>
      </c>
      <c r="X16862" t="s">
        <v>71</v>
      </c>
      <c r="Y16862">
        <v>62.91</v>
      </c>
      <c r="AA16862">
        <v>46.94</v>
      </c>
      <c r="AC16862">
        <v>47.69</v>
      </c>
      <c r="AE16862">
        <v>0.45</v>
      </c>
      <c r="AF16862" t="s">
        <v>71</v>
      </c>
      <c r="AG16862">
        <v>6.46</v>
      </c>
      <c r="AH16862" t="s">
        <v>71</v>
      </c>
      <c r="AS16862">
        <v>1.01</v>
      </c>
      <c r="AT16862" t="s">
        <v>71</v>
      </c>
    </row>
    <row r="16863" spans="1:58" x14ac:dyDescent="0.2">
      <c r="A16863" t="s">
        <v>491</v>
      </c>
      <c r="B16863" t="s">
        <v>492</v>
      </c>
      <c r="C16863">
        <f>-70.19633085 / 41.66567676</f>
        <v>-1.6847519663328756</v>
      </c>
      <c r="D16863" t="s">
        <v>493</v>
      </c>
      <c r="E16863" t="s">
        <v>70</v>
      </c>
      <c r="F16863" s="1">
        <v>37873</v>
      </c>
      <c r="G16863">
        <v>1.5</v>
      </c>
      <c r="O16863">
        <v>7.26</v>
      </c>
      <c r="P16863" t="s">
        <v>71</v>
      </c>
      <c r="Q16863">
        <v>21.5</v>
      </c>
      <c r="R16863" t="s">
        <v>71</v>
      </c>
    </row>
    <row r="16864" spans="1:58" x14ac:dyDescent="0.2">
      <c r="A16864" t="s">
        <v>491</v>
      </c>
      <c r="B16864" t="s">
        <v>492</v>
      </c>
      <c r="C16864">
        <f>-70.19633085 / 41.66567676</f>
        <v>-1.6847519663328756</v>
      </c>
      <c r="D16864" t="s">
        <v>493</v>
      </c>
      <c r="E16864" t="s">
        <v>70</v>
      </c>
      <c r="F16864" s="1">
        <v>37873</v>
      </c>
      <c r="G16864">
        <v>2.5</v>
      </c>
      <c r="O16864">
        <v>6.98</v>
      </c>
      <c r="P16864" t="s">
        <v>71</v>
      </c>
      <c r="Q16864">
        <v>21.4</v>
      </c>
      <c r="R16864" t="s">
        <v>71</v>
      </c>
    </row>
    <row r="16865" spans="1:46" x14ac:dyDescent="0.2">
      <c r="A16865" t="s">
        <v>491</v>
      </c>
      <c r="B16865" t="s">
        <v>492</v>
      </c>
      <c r="C16865">
        <f>-70.19633085 / 41.66567676</f>
        <v>-1.6847519663328756</v>
      </c>
      <c r="D16865" t="s">
        <v>493</v>
      </c>
      <c r="E16865" t="s">
        <v>70</v>
      </c>
      <c r="F16865" s="1">
        <v>37873</v>
      </c>
      <c r="G16865">
        <v>3.5</v>
      </c>
      <c r="O16865">
        <v>7.72</v>
      </c>
      <c r="P16865" t="s">
        <v>71</v>
      </c>
      <c r="Q16865">
        <v>17.100000000000001</v>
      </c>
      <c r="R16865" t="s">
        <v>71</v>
      </c>
    </row>
    <row r="16866" spans="1:46" x14ac:dyDescent="0.2">
      <c r="A16866" t="s">
        <v>491</v>
      </c>
      <c r="B16866" t="s">
        <v>492</v>
      </c>
      <c r="C16866">
        <f>-70.19633085 / 41.66567676</f>
        <v>-1.6847519663328756</v>
      </c>
      <c r="D16866" t="s">
        <v>493</v>
      </c>
      <c r="E16866" t="s">
        <v>70</v>
      </c>
      <c r="F16866" s="1">
        <v>37873</v>
      </c>
      <c r="G16866">
        <v>4.5</v>
      </c>
      <c r="O16866">
        <v>0.41</v>
      </c>
      <c r="P16866" t="s">
        <v>71</v>
      </c>
      <c r="Q16866">
        <v>13.6</v>
      </c>
      <c r="R16866" t="s">
        <v>71</v>
      </c>
    </row>
    <row r="16867" spans="1:46" x14ac:dyDescent="0.2">
      <c r="A16867" t="s">
        <v>491</v>
      </c>
      <c r="B16867" t="s">
        <v>492</v>
      </c>
      <c r="C16867">
        <f>-70.19633085 / 41.66567676</f>
        <v>-1.6847519663328756</v>
      </c>
      <c r="D16867" t="s">
        <v>493</v>
      </c>
      <c r="E16867" t="s">
        <v>70</v>
      </c>
      <c r="F16867" s="1">
        <v>37873</v>
      </c>
      <c r="G16867">
        <v>5.5</v>
      </c>
      <c r="K16867">
        <v>41.67</v>
      </c>
      <c r="L16867" t="s">
        <v>71</v>
      </c>
      <c r="S16867">
        <v>93.6</v>
      </c>
      <c r="T16867" t="s">
        <v>71</v>
      </c>
      <c r="U16867">
        <v>2899.14</v>
      </c>
      <c r="V16867" t="s">
        <v>71</v>
      </c>
      <c r="W16867">
        <v>230.4</v>
      </c>
      <c r="X16867" t="s">
        <v>71</v>
      </c>
      <c r="Y16867">
        <v>119.11</v>
      </c>
      <c r="AA16867">
        <v>67.19</v>
      </c>
      <c r="AE16867">
        <v>4.9000000000000004</v>
      </c>
      <c r="AF16867" t="s">
        <v>71</v>
      </c>
      <c r="AG16867">
        <v>6.36</v>
      </c>
      <c r="AH16867" t="s">
        <v>71</v>
      </c>
      <c r="AS16867">
        <v>82.54</v>
      </c>
      <c r="AT16867" t="s">
        <v>71</v>
      </c>
    </row>
    <row r="16868" spans="1:46" x14ac:dyDescent="0.2">
      <c r="A16868" t="s">
        <v>674</v>
      </c>
      <c r="B16868" t="s">
        <v>675</v>
      </c>
      <c r="C16868">
        <f>-70.2364989 / 41.66045123</f>
        <v>-1.6859274642090814</v>
      </c>
      <c r="D16868" t="s">
        <v>676</v>
      </c>
      <c r="E16868" t="s">
        <v>70</v>
      </c>
      <c r="F16868" s="1">
        <v>37873</v>
      </c>
      <c r="G16868">
        <v>0.5</v>
      </c>
      <c r="I16868">
        <v>3.01</v>
      </c>
      <c r="J16868" t="s">
        <v>71</v>
      </c>
      <c r="K16868">
        <v>1.3</v>
      </c>
      <c r="L16868" t="s">
        <v>71</v>
      </c>
      <c r="M16868">
        <v>2.89</v>
      </c>
      <c r="N16868" t="s">
        <v>71</v>
      </c>
      <c r="O16868">
        <v>7.07</v>
      </c>
      <c r="P16868" t="s">
        <v>71</v>
      </c>
      <c r="Q16868">
        <v>22.3</v>
      </c>
      <c r="R16868" t="s">
        <v>71</v>
      </c>
      <c r="S16868">
        <v>0.6</v>
      </c>
      <c r="T16868" t="s">
        <v>71</v>
      </c>
      <c r="U16868">
        <v>18.579999999999998</v>
      </c>
      <c r="V16868" t="s">
        <v>71</v>
      </c>
      <c r="W16868">
        <v>56</v>
      </c>
      <c r="X16868" t="s">
        <v>71</v>
      </c>
      <c r="Y16868">
        <v>46.29</v>
      </c>
      <c r="AA16868">
        <v>33.17</v>
      </c>
      <c r="AC16868">
        <v>44.71</v>
      </c>
      <c r="AE16868">
        <v>0.53</v>
      </c>
      <c r="AF16868" t="s">
        <v>71</v>
      </c>
      <c r="AG16868">
        <v>6.56</v>
      </c>
      <c r="AH16868" t="s">
        <v>71</v>
      </c>
      <c r="AS16868">
        <v>0.99</v>
      </c>
      <c r="AT16868" t="s">
        <v>71</v>
      </c>
    </row>
    <row r="16869" spans="1:46" x14ac:dyDescent="0.2">
      <c r="A16869" t="s">
        <v>674</v>
      </c>
      <c r="B16869" t="s">
        <v>675</v>
      </c>
      <c r="C16869">
        <f>-70.2364989 / 41.66045123</f>
        <v>-1.6859274642090814</v>
      </c>
      <c r="D16869" t="s">
        <v>676</v>
      </c>
      <c r="E16869" t="s">
        <v>70</v>
      </c>
      <c r="F16869" s="1">
        <v>37873</v>
      </c>
      <c r="G16869">
        <v>1.5</v>
      </c>
      <c r="O16869">
        <v>6.6</v>
      </c>
      <c r="P16869" t="s">
        <v>71</v>
      </c>
      <c r="Q16869">
        <v>21.7</v>
      </c>
      <c r="R16869" t="s">
        <v>71</v>
      </c>
    </row>
    <row r="16870" spans="1:46" x14ac:dyDescent="0.2">
      <c r="A16870" t="s">
        <v>674</v>
      </c>
      <c r="B16870" t="s">
        <v>675</v>
      </c>
      <c r="C16870">
        <f>-70.2364989 / 41.66045123</f>
        <v>-1.6859274642090814</v>
      </c>
      <c r="D16870" t="s">
        <v>676</v>
      </c>
      <c r="E16870" t="s">
        <v>70</v>
      </c>
      <c r="F16870" s="1">
        <v>37873</v>
      </c>
      <c r="G16870">
        <v>2</v>
      </c>
      <c r="K16870">
        <v>1.32</v>
      </c>
      <c r="L16870" t="s">
        <v>71</v>
      </c>
      <c r="O16870">
        <v>6.44</v>
      </c>
      <c r="P16870" t="s">
        <v>71</v>
      </c>
      <c r="Q16870">
        <v>21.4</v>
      </c>
      <c r="R16870" t="s">
        <v>71</v>
      </c>
      <c r="S16870">
        <v>0.7</v>
      </c>
      <c r="T16870" t="s">
        <v>71</v>
      </c>
      <c r="U16870">
        <v>21.68</v>
      </c>
      <c r="V16870" t="s">
        <v>71</v>
      </c>
      <c r="W16870">
        <v>52.9</v>
      </c>
      <c r="X16870" t="s">
        <v>71</v>
      </c>
      <c r="Y16870">
        <v>0</v>
      </c>
      <c r="AA16870">
        <v>33.32</v>
      </c>
      <c r="AS16870">
        <v>0.77</v>
      </c>
      <c r="AT16870" t="s">
        <v>71</v>
      </c>
    </row>
    <row r="16871" spans="1:46" x14ac:dyDescent="0.2">
      <c r="A16871" t="s">
        <v>674</v>
      </c>
      <c r="B16871" t="s">
        <v>675</v>
      </c>
      <c r="C16871">
        <f>-70.2364989 / 41.66045123</f>
        <v>-1.6859274642090814</v>
      </c>
      <c r="D16871" t="s">
        <v>676</v>
      </c>
      <c r="E16871" t="s">
        <v>70</v>
      </c>
      <c r="F16871" s="1">
        <v>38252</v>
      </c>
      <c r="G16871">
        <v>0.5</v>
      </c>
      <c r="I16871">
        <v>4</v>
      </c>
      <c r="J16871" t="s">
        <v>71</v>
      </c>
      <c r="K16871">
        <v>3.4</v>
      </c>
      <c r="L16871" t="s">
        <v>71</v>
      </c>
      <c r="M16871">
        <v>4</v>
      </c>
      <c r="N16871" t="s">
        <v>71</v>
      </c>
      <c r="O16871">
        <v>8.5</v>
      </c>
      <c r="P16871" t="s">
        <v>71</v>
      </c>
      <c r="Q16871">
        <v>19.100000000000001</v>
      </c>
      <c r="R16871" t="s">
        <v>71</v>
      </c>
      <c r="S16871">
        <v>0.27</v>
      </c>
      <c r="T16871" t="s">
        <v>71</v>
      </c>
      <c r="U16871">
        <v>8.36</v>
      </c>
      <c r="V16871" t="s">
        <v>71</v>
      </c>
      <c r="W16871">
        <v>19.899999999999999</v>
      </c>
      <c r="X16871" t="s">
        <v>71</v>
      </c>
      <c r="Y16871">
        <v>34.770000000000003</v>
      </c>
      <c r="AA16871">
        <v>42.61</v>
      </c>
      <c r="AC16871">
        <v>40.020000000000003</v>
      </c>
      <c r="AE16871">
        <v>2.42</v>
      </c>
      <c r="AF16871" t="s">
        <v>71</v>
      </c>
      <c r="AG16871">
        <v>5.67</v>
      </c>
      <c r="AH16871" t="s">
        <v>71</v>
      </c>
      <c r="AS16871">
        <v>1</v>
      </c>
      <c r="AT16871" t="s">
        <v>71</v>
      </c>
    </row>
    <row r="16872" spans="1:46" x14ac:dyDescent="0.2">
      <c r="A16872" t="s">
        <v>674</v>
      </c>
      <c r="B16872" t="s">
        <v>675</v>
      </c>
      <c r="C16872">
        <f>-70.2364989 / 41.66045123</f>
        <v>-1.6859274642090814</v>
      </c>
      <c r="D16872" t="s">
        <v>676</v>
      </c>
      <c r="E16872" t="s">
        <v>70</v>
      </c>
      <c r="F16872" s="1">
        <v>38252</v>
      </c>
      <c r="G16872">
        <v>1.5</v>
      </c>
      <c r="O16872">
        <v>8.5500000000000007</v>
      </c>
      <c r="P16872" t="s">
        <v>71</v>
      </c>
      <c r="Q16872">
        <v>19</v>
      </c>
      <c r="R16872" t="s">
        <v>71</v>
      </c>
    </row>
    <row r="16873" spans="1:46" x14ac:dyDescent="0.2">
      <c r="A16873" t="s">
        <v>674</v>
      </c>
      <c r="B16873" t="s">
        <v>675</v>
      </c>
      <c r="C16873">
        <f>-70.2364989 / 41.66045123</f>
        <v>-1.6859274642090814</v>
      </c>
      <c r="D16873" t="s">
        <v>676</v>
      </c>
      <c r="E16873" t="s">
        <v>70</v>
      </c>
      <c r="F16873" s="1">
        <v>38252</v>
      </c>
      <c r="G16873">
        <v>2.5</v>
      </c>
      <c r="O16873">
        <v>8.4700000000000006</v>
      </c>
      <c r="P16873" t="s">
        <v>71</v>
      </c>
      <c r="Q16873">
        <v>18.899999999999999</v>
      </c>
      <c r="R16873" t="s">
        <v>71</v>
      </c>
    </row>
    <row r="16874" spans="1:46" x14ac:dyDescent="0.2">
      <c r="A16874" t="s">
        <v>674</v>
      </c>
      <c r="B16874" t="s">
        <v>675</v>
      </c>
      <c r="C16874">
        <f>-70.2364989 / 41.66045123</f>
        <v>-1.6859274642090814</v>
      </c>
      <c r="D16874" t="s">
        <v>676</v>
      </c>
      <c r="E16874" t="s">
        <v>70</v>
      </c>
      <c r="F16874" s="1">
        <v>38252</v>
      </c>
      <c r="G16874">
        <v>3</v>
      </c>
      <c r="K16874">
        <v>1.39</v>
      </c>
      <c r="L16874" t="s">
        <v>71</v>
      </c>
      <c r="S16874">
        <v>0.27</v>
      </c>
      <c r="T16874" t="s">
        <v>71</v>
      </c>
      <c r="U16874">
        <v>8.36</v>
      </c>
      <c r="V16874" t="s">
        <v>71</v>
      </c>
      <c r="W16874">
        <v>27.35</v>
      </c>
      <c r="X16874" t="s">
        <v>71</v>
      </c>
      <c r="Y16874">
        <v>34.770000000000003</v>
      </c>
      <c r="AA16874">
        <v>33.83</v>
      </c>
      <c r="AE16874">
        <v>2.62</v>
      </c>
      <c r="AF16874" t="s">
        <v>71</v>
      </c>
      <c r="AG16874">
        <v>5.67</v>
      </c>
      <c r="AH16874" t="s">
        <v>71</v>
      </c>
      <c r="AS16874">
        <v>0.78</v>
      </c>
      <c r="AT16874" t="s">
        <v>71</v>
      </c>
    </row>
    <row r="16875" spans="1:46" x14ac:dyDescent="0.2">
      <c r="A16875" t="s">
        <v>674</v>
      </c>
      <c r="B16875" t="s">
        <v>675</v>
      </c>
      <c r="C16875">
        <f>-70.2364989 / 41.66045123</f>
        <v>-1.6859274642090814</v>
      </c>
      <c r="D16875" t="s">
        <v>676</v>
      </c>
      <c r="E16875" t="s">
        <v>70</v>
      </c>
      <c r="F16875" s="1">
        <v>38988</v>
      </c>
      <c r="G16875">
        <v>0.5</v>
      </c>
      <c r="I16875">
        <v>1.35</v>
      </c>
      <c r="J16875" t="s">
        <v>71</v>
      </c>
      <c r="K16875">
        <v>2.31</v>
      </c>
      <c r="L16875" t="s">
        <v>71</v>
      </c>
      <c r="M16875">
        <v>1.35</v>
      </c>
      <c r="N16875" t="s">
        <v>71</v>
      </c>
      <c r="O16875">
        <v>7.88</v>
      </c>
      <c r="P16875" t="s">
        <v>71</v>
      </c>
      <c r="Q16875">
        <v>20.100000000000001</v>
      </c>
      <c r="R16875" t="s">
        <v>71</v>
      </c>
      <c r="S16875">
        <v>0.35</v>
      </c>
      <c r="T16875" t="s">
        <v>71</v>
      </c>
      <c r="U16875">
        <v>10.9</v>
      </c>
      <c r="V16875" t="s">
        <v>71</v>
      </c>
      <c r="W16875">
        <v>34.5</v>
      </c>
      <c r="X16875" t="s">
        <v>71</v>
      </c>
      <c r="Y16875">
        <v>38.6</v>
      </c>
      <c r="AA16875">
        <v>38.81</v>
      </c>
      <c r="AC16875">
        <v>55.68</v>
      </c>
      <c r="AE16875">
        <v>3.03</v>
      </c>
      <c r="AF16875" t="s">
        <v>71</v>
      </c>
      <c r="AG16875">
        <v>5.82</v>
      </c>
      <c r="AH16875" t="s">
        <v>71</v>
      </c>
      <c r="AS16875">
        <v>2.0299999999999998</v>
      </c>
      <c r="AT16875" t="s">
        <v>71</v>
      </c>
    </row>
    <row r="16876" spans="1:46" x14ac:dyDescent="0.2">
      <c r="A16876" t="s">
        <v>674</v>
      </c>
      <c r="B16876" t="s">
        <v>675</v>
      </c>
      <c r="C16876">
        <f>-70.2364989 / 41.66045123</f>
        <v>-1.6859274642090814</v>
      </c>
      <c r="D16876" t="s">
        <v>676</v>
      </c>
      <c r="E16876" t="s">
        <v>70</v>
      </c>
      <c r="F16876" s="1">
        <v>38988</v>
      </c>
      <c r="G16876">
        <v>1</v>
      </c>
      <c r="O16876">
        <v>7.88</v>
      </c>
      <c r="P16876" t="s">
        <v>71</v>
      </c>
      <c r="Q16876">
        <v>19.899999999999999</v>
      </c>
      <c r="R16876" t="s">
        <v>71</v>
      </c>
    </row>
    <row r="16877" spans="1:46" x14ac:dyDescent="0.2">
      <c r="A16877" t="s">
        <v>674</v>
      </c>
      <c r="B16877" t="s">
        <v>675</v>
      </c>
      <c r="C16877">
        <f>-70.2364989 / 41.66045123</f>
        <v>-1.6859274642090814</v>
      </c>
      <c r="D16877" t="s">
        <v>676</v>
      </c>
      <c r="E16877" t="s">
        <v>70</v>
      </c>
      <c r="F16877" s="1">
        <v>38988</v>
      </c>
      <c r="G16877">
        <v>2</v>
      </c>
      <c r="K16877">
        <v>4.4000000000000004</v>
      </c>
      <c r="L16877" t="s">
        <v>71</v>
      </c>
      <c r="S16877">
        <v>0.78</v>
      </c>
      <c r="T16877" t="s">
        <v>71</v>
      </c>
      <c r="W16877">
        <v>35.75</v>
      </c>
      <c r="X16877" t="s">
        <v>71</v>
      </c>
      <c r="Y16877">
        <v>0.59</v>
      </c>
      <c r="AA16877">
        <v>45.13</v>
      </c>
      <c r="AE16877">
        <v>3.03</v>
      </c>
      <c r="AF16877" t="s">
        <v>71</v>
      </c>
      <c r="AG16877">
        <v>5.81</v>
      </c>
      <c r="AH16877" t="s">
        <v>71</v>
      </c>
      <c r="AS16877">
        <v>5.91</v>
      </c>
      <c r="AT16877" t="s">
        <v>71</v>
      </c>
    </row>
    <row r="16878" spans="1:46" x14ac:dyDescent="0.2">
      <c r="A16878" t="s">
        <v>496</v>
      </c>
      <c r="B16878" t="s">
        <v>497</v>
      </c>
      <c r="C16878">
        <f>-70.24229015 / 41.6596521</f>
        <v>-1.6860988176615137</v>
      </c>
      <c r="D16878" t="s">
        <v>498</v>
      </c>
      <c r="E16878" t="s">
        <v>70</v>
      </c>
      <c r="F16878" s="1">
        <v>37873</v>
      </c>
      <c r="G16878">
        <v>0.5</v>
      </c>
      <c r="I16878">
        <v>3.05</v>
      </c>
      <c r="J16878" t="s">
        <v>71</v>
      </c>
      <c r="K16878">
        <v>5.0199999999999996</v>
      </c>
      <c r="L16878" t="s">
        <v>71</v>
      </c>
      <c r="M16878">
        <v>3.05</v>
      </c>
      <c r="N16878" t="s">
        <v>71</v>
      </c>
      <c r="O16878">
        <v>7.7</v>
      </c>
      <c r="P16878" t="s">
        <v>71</v>
      </c>
      <c r="Q16878">
        <v>22.8</v>
      </c>
      <c r="R16878" t="s">
        <v>71</v>
      </c>
      <c r="S16878">
        <v>1</v>
      </c>
      <c r="T16878" t="s">
        <v>71</v>
      </c>
      <c r="U16878">
        <v>30.97</v>
      </c>
      <c r="V16878" t="s">
        <v>71</v>
      </c>
      <c r="W16878">
        <v>22.6</v>
      </c>
      <c r="X16878" t="s">
        <v>71</v>
      </c>
      <c r="Y16878">
        <v>53.65</v>
      </c>
      <c r="AA16878">
        <v>46.43</v>
      </c>
      <c r="AC16878">
        <v>43.93</v>
      </c>
      <c r="AE16878">
        <v>0.92</v>
      </c>
      <c r="AF16878" t="s">
        <v>71</v>
      </c>
      <c r="AG16878">
        <v>5.81</v>
      </c>
      <c r="AH16878" t="s">
        <v>71</v>
      </c>
      <c r="AS16878">
        <v>0.03</v>
      </c>
      <c r="AT16878" t="s">
        <v>71</v>
      </c>
    </row>
    <row r="16879" spans="1:46" x14ac:dyDescent="0.2">
      <c r="A16879" t="s">
        <v>496</v>
      </c>
      <c r="B16879" t="s">
        <v>497</v>
      </c>
      <c r="C16879">
        <f>-70.24229015 / 41.6596521</f>
        <v>-1.6860988176615137</v>
      </c>
      <c r="D16879" t="s">
        <v>498</v>
      </c>
      <c r="E16879" t="s">
        <v>70</v>
      </c>
      <c r="F16879" s="1">
        <v>37873</v>
      </c>
      <c r="G16879">
        <v>1.5</v>
      </c>
      <c r="O16879">
        <v>7.57</v>
      </c>
      <c r="P16879" t="s">
        <v>71</v>
      </c>
      <c r="Q16879">
        <v>22.8</v>
      </c>
      <c r="R16879" t="s">
        <v>71</v>
      </c>
    </row>
    <row r="16880" spans="1:46" x14ac:dyDescent="0.2">
      <c r="A16880" t="s">
        <v>496</v>
      </c>
      <c r="B16880" t="s">
        <v>497</v>
      </c>
      <c r="C16880">
        <f>-70.24229015 / 41.6596521</f>
        <v>-1.6860988176615137</v>
      </c>
      <c r="D16880" t="s">
        <v>498</v>
      </c>
      <c r="E16880" t="s">
        <v>70</v>
      </c>
      <c r="F16880" s="1">
        <v>37873</v>
      </c>
      <c r="G16880">
        <v>2</v>
      </c>
      <c r="K16880">
        <v>4.66</v>
      </c>
      <c r="L16880" t="s">
        <v>71</v>
      </c>
      <c r="O16880">
        <v>7.4</v>
      </c>
      <c r="P16880" t="s">
        <v>71</v>
      </c>
      <c r="Q16880">
        <v>22.8</v>
      </c>
      <c r="R16880" t="s">
        <v>71</v>
      </c>
      <c r="S16880">
        <v>1.7</v>
      </c>
      <c r="T16880" t="s">
        <v>71</v>
      </c>
      <c r="U16880">
        <v>52.66</v>
      </c>
      <c r="V16880" t="s">
        <v>71</v>
      </c>
      <c r="W16880">
        <v>24.2</v>
      </c>
      <c r="X16880" t="s">
        <v>71</v>
      </c>
      <c r="Y16880">
        <v>61.31</v>
      </c>
      <c r="AA16880">
        <v>45.7</v>
      </c>
      <c r="AE16880">
        <v>0.96</v>
      </c>
      <c r="AF16880" t="s">
        <v>71</v>
      </c>
      <c r="AG16880">
        <v>6.31</v>
      </c>
      <c r="AH16880" t="s">
        <v>71</v>
      </c>
      <c r="AS16880">
        <v>3.58</v>
      </c>
      <c r="AT16880" t="s">
        <v>71</v>
      </c>
    </row>
    <row r="16881" spans="7:59" x14ac:dyDescent="0.2">
      <c r="G16881" t="s">
        <v>30</v>
      </c>
      <c r="I16881" t="s">
        <v>30</v>
      </c>
      <c r="K16881" t="s">
        <v>31</v>
      </c>
      <c r="M16881" t="s">
        <v>30</v>
      </c>
      <c r="O16881" t="s">
        <v>32</v>
      </c>
      <c r="Q16881" t="s">
        <v>33</v>
      </c>
      <c r="S16881" t="s">
        <v>34</v>
      </c>
      <c r="U16881" t="s">
        <v>31</v>
      </c>
      <c r="W16881" t="s">
        <v>34</v>
      </c>
      <c r="Y16881" t="s">
        <v>35</v>
      </c>
      <c r="AA16881" t="s">
        <v>35</v>
      </c>
      <c r="AC16881" t="s">
        <v>35</v>
      </c>
      <c r="AE16881" t="s">
        <v>36</v>
      </c>
      <c r="AG16881" t="s">
        <v>35</v>
      </c>
      <c r="AI16881" t="s">
        <v>37</v>
      </c>
      <c r="AK16881" t="s">
        <v>32</v>
      </c>
      <c r="AM16881" t="s">
        <v>37</v>
      </c>
      <c r="AO16881" t="s">
        <v>38</v>
      </c>
      <c r="AQ16881" t="s">
        <v>35</v>
      </c>
      <c r="AS16881" t="s">
        <v>34</v>
      </c>
      <c r="AU16881" t="s">
        <v>35</v>
      </c>
      <c r="AW16881" t="s">
        <v>39</v>
      </c>
      <c r="AY16881" t="s">
        <v>40</v>
      </c>
      <c r="BA16881" t="s">
        <v>41</v>
      </c>
      <c r="BC16881" t="s">
        <v>42</v>
      </c>
      <c r="BE16881" t="s">
        <v>31</v>
      </c>
      <c r="BG16881" t="s">
        <v>33</v>
      </c>
    </row>
  </sheetData>
  <sortState xmlns:xlrd2="http://schemas.microsoft.com/office/spreadsheetml/2017/richdata2" ref="A2:BH16881">
    <sortCondition ref="B2:B16881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Sheet1!_072523_CC_AllPonds_WQ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Ffion Titmuss</dc:creator>
  <cp:lastModifiedBy>Ffion Titmuss</cp:lastModifiedBy>
  <dcterms:created xsi:type="dcterms:W3CDTF">2023-07-26T16:20:58Z</dcterms:created>
  <dcterms:modified xsi:type="dcterms:W3CDTF">2023-07-26T16:33:12Z</dcterms:modified>
</cp:coreProperties>
</file>